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codeName="ThisWorkbook"/>
  <mc:AlternateContent xmlns:mc="http://schemas.openxmlformats.org/markup-compatibility/2006">
    <mc:Choice Requires="x15">
      <x15ac:absPath xmlns:x15ac="http://schemas.microsoft.com/office/spreadsheetml/2010/11/ac" url="F:\2. Proyecto mantenimiento TWR\1 PROPIO\Dtos Tecnicos\Informes\Semanal\Semana N°1\"/>
    </mc:Choice>
  </mc:AlternateContent>
  <xr:revisionPtr revIDLastSave="0" documentId="13_ncr:1_{1FFBA6FB-EC87-4B50-B3B3-09505C15C458}" xr6:coauthVersionLast="37" xr6:coauthVersionMax="37" xr10:uidLastSave="{00000000-0000-0000-0000-000000000000}"/>
  <bookViews>
    <workbookView xWindow="0" yWindow="0" windowWidth="20490" windowHeight="7425" firstSheet="10" activeTab="10" xr2:uid="{00000000-000D-0000-FFFF-FFFF00000000}"/>
  </bookViews>
  <sheets>
    <sheet name="FLUJO DIARIO anterior" sheetId="111" state="hidden" r:id="rId1"/>
    <sheet name="FLUJO DIARIO LINEAL" sheetId="117" state="hidden" r:id="rId2"/>
    <sheet name="Semana 1" sheetId="121" state="hidden" r:id="rId3"/>
    <sheet name="Semana 2" sheetId="126" state="hidden" r:id="rId4"/>
    <sheet name="Prog. Sem." sheetId="106" state="hidden" r:id="rId5"/>
    <sheet name="CANTIDADES" sheetId="59" state="hidden" r:id="rId6"/>
    <sheet name="FLUJO DIARIO A" sheetId="108" state="hidden" r:id="rId7"/>
    <sheet name="PRESUPUESTOS - DATOS " sheetId="113" state="hidden" r:id="rId8"/>
    <sheet name="Semana 3" sheetId="127" state="hidden" r:id="rId9"/>
    <sheet name="Reg. foto Sem 2" sheetId="124" state="hidden" r:id="rId10"/>
    <sheet name="Semana 7" sheetId="129" r:id="rId11"/>
    <sheet name="Reg. foto Sem 3" sheetId="128" state="hidden" r:id="rId12"/>
    <sheet name="Reg. foto" sheetId="132" r:id="rId13"/>
    <sheet name="PROG. SEM" sheetId="125" r:id="rId14"/>
    <sheet name="FLUJO DIARIO sem 62" sheetId="119" state="hidden" r:id="rId15"/>
    <sheet name="cuadro inf gest" sheetId="114" state="hidden" r:id="rId16"/>
  </sheets>
  <externalReferences>
    <externalReference r:id="rId17"/>
    <externalReference r:id="rId18"/>
    <externalReference r:id="rId19"/>
    <externalReference r:id="rId20"/>
    <externalReference r:id="rId21"/>
  </externalReferences>
  <definedNames>
    <definedName name="__AFC1" localSheetId="13">[1]INV!$A$25:$D$28</definedName>
    <definedName name="__AFC1" localSheetId="12">[2]INV!$A$25:$D$28</definedName>
    <definedName name="__AFC1" localSheetId="9">[2]INV!$A$25:$D$28</definedName>
    <definedName name="__AFC1" localSheetId="11">[2]INV!$A$25:$D$28</definedName>
    <definedName name="__AFC1">[3]INV!$A$25:$D$28</definedName>
    <definedName name="__AFC3" localSheetId="13">[1]INV!$F$25:$I$28</definedName>
    <definedName name="__AFC3" localSheetId="12">[2]INV!$F$25:$I$28</definedName>
    <definedName name="__AFC3" localSheetId="9">[2]INV!$F$25:$I$28</definedName>
    <definedName name="__AFC3" localSheetId="11">[2]INV!$F$25:$I$28</definedName>
    <definedName name="__AFC3">[3]INV!$F$25:$I$28</definedName>
    <definedName name="__AFC5" localSheetId="13">[1]INV!$K$25:$N$28</definedName>
    <definedName name="__AFC5" localSheetId="12">[2]INV!$K$25:$N$28</definedName>
    <definedName name="__AFC5" localSheetId="9">[2]INV!$K$25:$N$28</definedName>
    <definedName name="__AFC5" localSheetId="11">[2]INV!$K$25:$N$28</definedName>
    <definedName name="__AFC5">[3]INV!$K$25:$N$28</definedName>
    <definedName name="__BGC1" localSheetId="13">[1]INV!$A$5:$D$8</definedName>
    <definedName name="__BGC1" localSheetId="12">[2]INV!$A$5:$D$8</definedName>
    <definedName name="__BGC1" localSheetId="9">[2]INV!$A$5:$D$8</definedName>
    <definedName name="__BGC1" localSheetId="11">[2]INV!$A$5:$D$8</definedName>
    <definedName name="__BGC1">[3]INV!$A$5:$D$8</definedName>
    <definedName name="__BGC3" localSheetId="13">[1]INV!$F$5:$I$8</definedName>
    <definedName name="__BGC3" localSheetId="12">[2]INV!$F$5:$I$8</definedName>
    <definedName name="__BGC3" localSheetId="9">[2]INV!$F$5:$I$8</definedName>
    <definedName name="__BGC3" localSheetId="11">[2]INV!$F$5:$I$8</definedName>
    <definedName name="__BGC3">[3]INV!$F$5:$I$8</definedName>
    <definedName name="__BGC5" localSheetId="13">[1]INV!$K$5:$N$8</definedName>
    <definedName name="__BGC5" localSheetId="12">[2]INV!$K$5:$N$8</definedName>
    <definedName name="__BGC5" localSheetId="9">[2]INV!$K$5:$N$8</definedName>
    <definedName name="__BGC5" localSheetId="11">[2]INV!$K$5:$N$8</definedName>
    <definedName name="__BGC5">[3]INV!$K$5:$N$8</definedName>
    <definedName name="__CAC1" localSheetId="13">[1]INV!$A$19:$D$22</definedName>
    <definedName name="__CAC1" localSheetId="12">[2]INV!$A$19:$D$22</definedName>
    <definedName name="__CAC1" localSheetId="9">[2]INV!$A$19:$D$22</definedName>
    <definedName name="__CAC1" localSheetId="11">[2]INV!$A$19:$D$22</definedName>
    <definedName name="__CAC1">[3]INV!$A$19:$D$22</definedName>
    <definedName name="__CAC3" localSheetId="13">[1]INV!$F$19:$I$22</definedName>
    <definedName name="__CAC3" localSheetId="12">[2]INV!$F$19:$I$22</definedName>
    <definedName name="__CAC3" localSheetId="9">[2]INV!$F$19:$I$22</definedName>
    <definedName name="__CAC3" localSheetId="11">[2]INV!$F$19:$I$22</definedName>
    <definedName name="__CAC3">[3]INV!$F$19:$I$22</definedName>
    <definedName name="__CAC5" localSheetId="13">[1]INV!$K$19:$N$22</definedName>
    <definedName name="__CAC5" localSheetId="12">[2]INV!$K$19:$N$22</definedName>
    <definedName name="__CAC5" localSheetId="9">[2]INV!$K$19:$N$22</definedName>
    <definedName name="__CAC5" localSheetId="11">[2]INV!$K$19:$N$22</definedName>
    <definedName name="__CAC5">[3]INV!$K$19:$N$22</definedName>
    <definedName name="__MDC2" localSheetId="5">#REF!</definedName>
    <definedName name="__MDC2" localSheetId="15">#REF!</definedName>
    <definedName name="__MDC2" localSheetId="1">#REF!</definedName>
    <definedName name="__MDC2" localSheetId="7">#REF!</definedName>
    <definedName name="__MDC2" localSheetId="13">#REF!</definedName>
    <definedName name="__MDC2" localSheetId="4">#REF!</definedName>
    <definedName name="__MDC2" localSheetId="12">#REF!</definedName>
    <definedName name="__MDC2" localSheetId="9">#REF!</definedName>
    <definedName name="__MDC2" localSheetId="11">#REF!</definedName>
    <definedName name="__MDC2" localSheetId="3">#REF!</definedName>
    <definedName name="__MDC2" localSheetId="8">#REF!</definedName>
    <definedName name="__MDC2" localSheetId="10">#REF!</definedName>
    <definedName name="__MDC2">#REF!</definedName>
    <definedName name="__SBC1" localSheetId="13">[1]INV!$A$12:$D$15</definedName>
    <definedName name="__SBC1" localSheetId="12">[2]INV!$A$12:$D$15</definedName>
    <definedName name="__SBC1" localSheetId="9">[2]INV!$A$12:$D$15</definedName>
    <definedName name="__SBC1" localSheetId="11">[2]INV!$A$12:$D$15</definedName>
    <definedName name="__SBC1">[3]INV!$A$12:$D$15</definedName>
    <definedName name="__SBC3" localSheetId="13">[1]INV!$F$12:$I$15</definedName>
    <definedName name="__SBC3" localSheetId="12">[2]INV!$F$12:$I$15</definedName>
    <definedName name="__SBC3" localSheetId="9">[2]INV!$F$12:$I$15</definedName>
    <definedName name="__SBC3" localSheetId="11">[2]INV!$F$12:$I$15</definedName>
    <definedName name="__SBC3">[3]INV!$F$12:$I$15</definedName>
    <definedName name="__SBC5" localSheetId="13">[1]INV!$K$12:$N$15</definedName>
    <definedName name="__SBC5" localSheetId="12">[2]INV!$K$12:$N$15</definedName>
    <definedName name="__SBC5" localSheetId="9">[2]INV!$K$12:$N$15</definedName>
    <definedName name="__SBC5" localSheetId="11">[2]INV!$K$12:$N$15</definedName>
    <definedName name="__SBC5">[3]INV!$K$12:$N$15</definedName>
    <definedName name="_AFC1" localSheetId="13">[1]INV!$A$25:$D$28</definedName>
    <definedName name="_AFC1" localSheetId="12">[2]INV!$A$25:$D$28</definedName>
    <definedName name="_AFC1" localSheetId="9">[2]INV!$A$25:$D$28</definedName>
    <definedName name="_AFC1" localSheetId="11">[2]INV!$A$25:$D$28</definedName>
    <definedName name="_AFC1">[3]INV!$A$25:$D$28</definedName>
    <definedName name="_AFC3" localSheetId="13">[1]INV!$F$25:$I$28</definedName>
    <definedName name="_AFC3" localSheetId="12">[2]INV!$F$25:$I$28</definedName>
    <definedName name="_AFC3" localSheetId="9">[2]INV!$F$25:$I$28</definedName>
    <definedName name="_AFC3" localSheetId="11">[2]INV!$F$25:$I$28</definedName>
    <definedName name="_AFC3">[3]INV!$F$25:$I$28</definedName>
    <definedName name="_AFC5" localSheetId="13">[1]INV!$K$25:$N$28</definedName>
    <definedName name="_AFC5" localSheetId="12">[2]INV!$K$25:$N$28</definedName>
    <definedName name="_AFC5" localSheetId="9">[2]INV!$K$25:$N$28</definedName>
    <definedName name="_AFC5" localSheetId="11">[2]INV!$K$25:$N$28</definedName>
    <definedName name="_AFC5">[3]INV!$K$25:$N$28</definedName>
    <definedName name="_BGC1" localSheetId="13">[1]INV!$A$5:$D$8</definedName>
    <definedName name="_BGC1" localSheetId="12">[2]INV!$A$5:$D$8</definedName>
    <definedName name="_BGC1" localSheetId="9">[2]INV!$A$5:$D$8</definedName>
    <definedName name="_BGC1" localSheetId="11">[2]INV!$A$5:$D$8</definedName>
    <definedName name="_BGC1">[3]INV!$A$5:$D$8</definedName>
    <definedName name="_BGC3" localSheetId="13">[1]INV!$F$5:$I$8</definedName>
    <definedName name="_BGC3" localSheetId="12">[2]INV!$F$5:$I$8</definedName>
    <definedName name="_BGC3" localSheetId="9">[2]INV!$F$5:$I$8</definedName>
    <definedName name="_BGC3" localSheetId="11">[2]INV!$F$5:$I$8</definedName>
    <definedName name="_BGC3">[3]INV!$F$5:$I$8</definedName>
    <definedName name="_BGC5" localSheetId="13">[1]INV!$K$5:$N$8</definedName>
    <definedName name="_BGC5" localSheetId="12">[2]INV!$K$5:$N$8</definedName>
    <definedName name="_BGC5" localSheetId="9">[2]INV!$K$5:$N$8</definedName>
    <definedName name="_BGC5" localSheetId="11">[2]INV!$K$5:$N$8</definedName>
    <definedName name="_BGC5">[3]INV!$K$5:$N$8</definedName>
    <definedName name="_CAC1" localSheetId="13">[1]INV!$A$19:$D$22</definedName>
    <definedName name="_CAC1" localSheetId="12">[2]INV!$A$19:$D$22</definedName>
    <definedName name="_CAC1" localSheetId="9">[2]INV!$A$19:$D$22</definedName>
    <definedName name="_CAC1" localSheetId="11">[2]INV!$A$19:$D$22</definedName>
    <definedName name="_CAC1">[3]INV!$A$19:$D$22</definedName>
    <definedName name="_CAC3" localSheetId="13">[1]INV!$F$19:$I$22</definedName>
    <definedName name="_CAC3" localSheetId="12">[2]INV!$F$19:$I$22</definedName>
    <definedName name="_CAC3" localSheetId="9">[2]INV!$F$19:$I$22</definedName>
    <definedName name="_CAC3" localSheetId="11">[2]INV!$F$19:$I$22</definedName>
    <definedName name="_CAC3">[3]INV!$F$19:$I$22</definedName>
    <definedName name="_CAC5" localSheetId="13">[1]INV!$K$19:$N$22</definedName>
    <definedName name="_CAC5" localSheetId="12">[2]INV!$K$19:$N$22</definedName>
    <definedName name="_CAC5" localSheetId="9">[2]INV!$K$19:$N$22</definedName>
    <definedName name="_CAC5" localSheetId="11">[2]INV!$K$19:$N$22</definedName>
    <definedName name="_CAC5">[3]INV!$K$19:$N$22</definedName>
    <definedName name="_xlnm._FilterDatabase" localSheetId="5" hidden="1">CANTIDADES!$EE$2:$EE$763</definedName>
    <definedName name="_xlnm._FilterDatabase" localSheetId="7" hidden="1">'PRESUPUESTOS - DATOS '!$B$12:$CF$1226</definedName>
    <definedName name="_MDC2" localSheetId="5">#REF!</definedName>
    <definedName name="_MDC2" localSheetId="15">#REF!</definedName>
    <definedName name="_MDC2" localSheetId="1">#REF!</definedName>
    <definedName name="_MDC2" localSheetId="7">#REF!</definedName>
    <definedName name="_MDC2" localSheetId="13">#REF!</definedName>
    <definedName name="_MDC2" localSheetId="4">#REF!</definedName>
    <definedName name="_MDC2" localSheetId="12">#REF!</definedName>
    <definedName name="_MDC2" localSheetId="9">#REF!</definedName>
    <definedName name="_MDC2" localSheetId="11">#REF!</definedName>
    <definedName name="_MDC2" localSheetId="3">#REF!</definedName>
    <definedName name="_MDC2" localSheetId="8">#REF!</definedName>
    <definedName name="_MDC2" localSheetId="10">#REF!</definedName>
    <definedName name="_MDC2">#REF!</definedName>
    <definedName name="_SBC1" localSheetId="13">[1]INV!$A$12:$D$15</definedName>
    <definedName name="_SBC1" localSheetId="12">[2]INV!$A$12:$D$15</definedName>
    <definedName name="_SBC1" localSheetId="9">[2]INV!$A$12:$D$15</definedName>
    <definedName name="_SBC1" localSheetId="11">[2]INV!$A$12:$D$15</definedName>
    <definedName name="_SBC1">[3]INV!$A$12:$D$15</definedName>
    <definedName name="_SBC3" localSheetId="13">[1]INV!$F$12:$I$15</definedName>
    <definedName name="_SBC3" localSheetId="12">[2]INV!$F$12:$I$15</definedName>
    <definedName name="_SBC3" localSheetId="9">[2]INV!$F$12:$I$15</definedName>
    <definedName name="_SBC3" localSheetId="11">[2]INV!$F$12:$I$15</definedName>
    <definedName name="_SBC3">[3]INV!$F$12:$I$15</definedName>
    <definedName name="_SBC5" localSheetId="13">[1]INV!$K$12:$N$15</definedName>
    <definedName name="_SBC5" localSheetId="12">[2]INV!$K$12:$N$15</definedName>
    <definedName name="_SBC5" localSheetId="9">[2]INV!$K$12:$N$15</definedName>
    <definedName name="_SBC5" localSheetId="11">[2]INV!$K$12:$N$15</definedName>
    <definedName name="_SBC5">[3]INV!$K$12:$N$15</definedName>
    <definedName name="_VM10" localSheetId="5">#REF!</definedName>
    <definedName name="_VM10" localSheetId="15">#REF!</definedName>
    <definedName name="_VM10" localSheetId="6">#REF!</definedName>
    <definedName name="_VM10" localSheetId="0">#REF!</definedName>
    <definedName name="_VM10" localSheetId="1">#REF!</definedName>
    <definedName name="_VM10" localSheetId="14">#REF!</definedName>
    <definedName name="_VM10" localSheetId="7">#REF!</definedName>
    <definedName name="_VM10" localSheetId="13">#REF!</definedName>
    <definedName name="_VM10" localSheetId="4">#REF!</definedName>
    <definedName name="_VM10" localSheetId="12">#REF!</definedName>
    <definedName name="_VM10" localSheetId="9">#REF!</definedName>
    <definedName name="_VM10" localSheetId="11">#REF!</definedName>
    <definedName name="_VM10" localSheetId="3">#REF!</definedName>
    <definedName name="_VM10" localSheetId="8">#REF!</definedName>
    <definedName name="_VM10" localSheetId="10">#REF!</definedName>
    <definedName name="_VM10">#REF!</definedName>
    <definedName name="_VM11" localSheetId="5">#REF!</definedName>
    <definedName name="_VM11" localSheetId="6">#REF!</definedName>
    <definedName name="_VM11" localSheetId="0">#REF!</definedName>
    <definedName name="_VM11" localSheetId="1">#REF!</definedName>
    <definedName name="_VM11" localSheetId="14">#REF!</definedName>
    <definedName name="_VM11" localSheetId="7">#REF!</definedName>
    <definedName name="_VM11" localSheetId="13">#REF!</definedName>
    <definedName name="_VM11" localSheetId="4">#REF!</definedName>
    <definedName name="_VM11" localSheetId="3">#REF!</definedName>
    <definedName name="_VM11" localSheetId="8">#REF!</definedName>
    <definedName name="_VM11" localSheetId="10">#REF!</definedName>
    <definedName name="_VM11">#REF!</definedName>
    <definedName name="_VM7" localSheetId="5">#REF!</definedName>
    <definedName name="_VM7" localSheetId="6">#REF!</definedName>
    <definedName name="_VM7" localSheetId="0">#REF!</definedName>
    <definedName name="_VM7" localSheetId="1">#REF!</definedName>
    <definedName name="_VM7" localSheetId="14">#REF!</definedName>
    <definedName name="_VM7" localSheetId="7">#REF!</definedName>
    <definedName name="_VM7" localSheetId="13">#REF!</definedName>
    <definedName name="_VM7" localSheetId="4">#REF!</definedName>
    <definedName name="_VM7" localSheetId="3">#REF!</definedName>
    <definedName name="_VM7" localSheetId="8">#REF!</definedName>
    <definedName name="_VM7" localSheetId="10">#REF!</definedName>
    <definedName name="_VM7">#REF!</definedName>
    <definedName name="_VM8" localSheetId="5">#REF!</definedName>
    <definedName name="_VM8" localSheetId="6">#REF!</definedName>
    <definedName name="_VM8" localSheetId="0">#REF!</definedName>
    <definedName name="_VM8" localSheetId="1">#REF!</definedName>
    <definedName name="_VM8" localSheetId="14">#REF!</definedName>
    <definedName name="_VM8" localSheetId="7">#REF!</definedName>
    <definedName name="_VM8" localSheetId="13">#REF!</definedName>
    <definedName name="_VM8" localSheetId="4">#REF!</definedName>
    <definedName name="_VM8" localSheetId="3">#REF!</definedName>
    <definedName name="_VM8" localSheetId="8">#REF!</definedName>
    <definedName name="_VM8" localSheetId="10">#REF!</definedName>
    <definedName name="_VM8">#REF!</definedName>
    <definedName name="_VM9" localSheetId="5">#REF!</definedName>
    <definedName name="_VM9" localSheetId="6">#REF!</definedName>
    <definedName name="_VM9" localSheetId="0">#REF!</definedName>
    <definedName name="_VM9" localSheetId="1">#REF!</definedName>
    <definedName name="_VM9" localSheetId="14">#REF!</definedName>
    <definedName name="_VM9" localSheetId="7">#REF!</definedName>
    <definedName name="_VM9" localSheetId="13">#REF!</definedName>
    <definedName name="_VM9" localSheetId="4">#REF!</definedName>
    <definedName name="_VM9" localSheetId="3">#REF!</definedName>
    <definedName name="_VM9" localSheetId="8">#REF!</definedName>
    <definedName name="_VM9" localSheetId="10">#REF!</definedName>
    <definedName name="_VM9">#REF!</definedName>
    <definedName name="A" localSheetId="5">#REF!</definedName>
    <definedName name="A" localSheetId="6">#REF!</definedName>
    <definedName name="A" localSheetId="0">#REF!</definedName>
    <definedName name="A" localSheetId="1">#REF!</definedName>
    <definedName name="A" localSheetId="14">#REF!</definedName>
    <definedName name="A" localSheetId="7">#REF!</definedName>
    <definedName name="A" localSheetId="13">#REF!</definedName>
    <definedName name="A" localSheetId="4">#REF!</definedName>
    <definedName name="A" localSheetId="3">#REF!</definedName>
    <definedName name="A" localSheetId="8">#REF!</definedName>
    <definedName name="A" localSheetId="10">#REF!</definedName>
    <definedName name="A">#REF!</definedName>
    <definedName name="A_IMPRESIÓN_IM" localSheetId="5">#REF!</definedName>
    <definedName name="A_IMPRESIÓN_IM" localSheetId="1">#REF!</definedName>
    <definedName name="A_IMPRESIÓN_IM" localSheetId="7">#REF!</definedName>
    <definedName name="A_IMPRESIÓN_IM" localSheetId="13">#REF!</definedName>
    <definedName name="A_IMPRESIÓN_IM" localSheetId="4">#REF!</definedName>
    <definedName name="A_IMPRESIÓN_IM" localSheetId="3">#REF!</definedName>
    <definedName name="A_IMPRESIÓN_IM" localSheetId="8">#REF!</definedName>
    <definedName name="A_IMPRESIÓN_IM" localSheetId="10">#REF!</definedName>
    <definedName name="A_IMPRESIÓN_IM">#REF!</definedName>
    <definedName name="AAC" localSheetId="13">[1]AASHTO!$A$14:$F$17</definedName>
    <definedName name="AAC" localSheetId="12">[2]AASHTO!$A$14:$F$17</definedName>
    <definedName name="AAC" localSheetId="9">[2]AASHTO!$A$14:$F$17</definedName>
    <definedName name="AAC" localSheetId="11">[2]AASHTO!$A$14:$F$17</definedName>
    <definedName name="AAC">[3]AASHTO!$A$14:$F$17</definedName>
    <definedName name="ABG" localSheetId="13">[1]AASHTO!$A$2:$F$5</definedName>
    <definedName name="ABG" localSheetId="12">[2]AASHTO!$A$2:$F$5</definedName>
    <definedName name="ABG" localSheetId="9">[2]AASHTO!$A$2:$F$5</definedName>
    <definedName name="ABG" localSheetId="11">[2]AASHTO!$A$2:$F$5</definedName>
    <definedName name="ABG">[3]AASHTO!$A$2:$F$5</definedName>
    <definedName name="ACERO" localSheetId="5">#REF!</definedName>
    <definedName name="ACERO" localSheetId="15">#REF!</definedName>
    <definedName name="ACERO" localSheetId="1">#REF!</definedName>
    <definedName name="ACERO" localSheetId="7">#REF!</definedName>
    <definedName name="ACERO" localSheetId="13">#REF!</definedName>
    <definedName name="ACERO" localSheetId="4">#REF!</definedName>
    <definedName name="ACERO" localSheetId="12">#REF!</definedName>
    <definedName name="ACERO" localSheetId="9">#REF!</definedName>
    <definedName name="ACERO" localSheetId="11">#REF!</definedName>
    <definedName name="ACERO" localSheetId="3">#REF!</definedName>
    <definedName name="ACERO" localSheetId="8">#REF!</definedName>
    <definedName name="ACERO" localSheetId="10">#REF!</definedName>
    <definedName name="ACERO">#REF!</definedName>
    <definedName name="AD" localSheetId="5">#REF!</definedName>
    <definedName name="AD" localSheetId="15">#REF!</definedName>
    <definedName name="AD" localSheetId="1">#REF!</definedName>
    <definedName name="AD" localSheetId="7">#REF!</definedName>
    <definedName name="AD" localSheetId="13">#REF!</definedName>
    <definedName name="AD" localSheetId="4">#REF!</definedName>
    <definedName name="AD" localSheetId="3">#REF!</definedName>
    <definedName name="AD" localSheetId="8">#REF!</definedName>
    <definedName name="AD" localSheetId="10">#REF!</definedName>
    <definedName name="AD">#REF!</definedName>
    <definedName name="AFP_1">[4]PROGRAMACION!$K$2:$K$14</definedName>
    <definedName name="AGUA" localSheetId="5">'[5]EQUIPOS Y MATERIALES'!$H$10</definedName>
    <definedName name="AGUA">'[5]EQUIPOS Y MATERIALES'!$H$10</definedName>
    <definedName name="AIU" localSheetId="5">#REF!</definedName>
    <definedName name="AIU" localSheetId="15">#REF!</definedName>
    <definedName name="AIU" localSheetId="6">#REF!</definedName>
    <definedName name="AIU" localSheetId="0">#REF!</definedName>
    <definedName name="AIU" localSheetId="1">#REF!</definedName>
    <definedName name="AIU" localSheetId="14">#REF!</definedName>
    <definedName name="AIU" localSheetId="7">#REF!</definedName>
    <definedName name="AIU" localSheetId="13">#REF!</definedName>
    <definedName name="AIU" localSheetId="4">#REF!</definedName>
    <definedName name="AIU" localSheetId="12">#REF!</definedName>
    <definedName name="AIU" localSheetId="9">#REF!</definedName>
    <definedName name="AIU" localSheetId="11">#REF!</definedName>
    <definedName name="AIU" localSheetId="3">#REF!</definedName>
    <definedName name="AIU" localSheetId="8">#REF!</definedName>
    <definedName name="AIU" localSheetId="10">#REF!</definedName>
    <definedName name="AIU">#REF!</definedName>
    <definedName name="_xlnm.Extract" localSheetId="5">#REF!</definedName>
    <definedName name="_xlnm.Extract" localSheetId="15">#REF!</definedName>
    <definedName name="_xlnm.Extract" localSheetId="1">#REF!</definedName>
    <definedName name="_xlnm.Extract" localSheetId="7">#REF!</definedName>
    <definedName name="_xlnm.Extract" localSheetId="13">#REF!</definedName>
    <definedName name="_xlnm.Extract" localSheetId="4">#REF!</definedName>
    <definedName name="_xlnm.Extract" localSheetId="3">#REF!</definedName>
    <definedName name="_xlnm.Extract" localSheetId="8">#REF!</definedName>
    <definedName name="_xlnm.Extract" localSheetId="10">#REF!</definedName>
    <definedName name="_xlnm.Extract">#REF!</definedName>
    <definedName name="_xlnm.Print_Area" localSheetId="7">'PRESUPUESTOS - DATOS '!$B$1:$CF$1237</definedName>
    <definedName name="_xlnm.Print_Area" localSheetId="12">'Reg. foto'!$A$1:$J$20</definedName>
    <definedName name="_xlnm.Print_Area" localSheetId="9">'Reg. foto Sem 2'!$A$1:$K$20</definedName>
    <definedName name="_xlnm.Print_Area" localSheetId="11">'Reg. foto Sem 3'!$A$1:$K$20</definedName>
    <definedName name="_xlnm.Print_Area" localSheetId="2">'Semana 1'!$A$1:$K$148</definedName>
    <definedName name="_xlnm.Print_Area" localSheetId="3">'Semana 2'!$A$1:$K$148</definedName>
    <definedName name="_xlnm.Print_Area" localSheetId="8">'Semana 3'!$A$1:$K$148</definedName>
    <definedName name="_xlnm.Print_Area" localSheetId="10">'Semana 7'!$A$1:$K$149</definedName>
    <definedName name="ARENA" localSheetId="5">'[5]EQUIPOS Y MATERIALES'!$H$7</definedName>
    <definedName name="ARENA">'[5]EQUIPOS Y MATERIALES'!$H$7</definedName>
    <definedName name="ARL_1">[4]PROGRAMACION!$G$2:$G$11</definedName>
    <definedName name="ASB" localSheetId="13">[1]AASHTO!$A$8:$F$11</definedName>
    <definedName name="ASB" localSheetId="12">[2]AASHTO!$A$8:$F$11</definedName>
    <definedName name="ASB" localSheetId="9">[2]AASHTO!$A$8:$F$11</definedName>
    <definedName name="ASB" localSheetId="11">[2]AASHTO!$A$8:$F$11</definedName>
    <definedName name="ASB">[3]AASHTO!$A$8:$F$11</definedName>
    <definedName name="ASDFSSGSHJNRYX" localSheetId="15">#REF!</definedName>
    <definedName name="ASDFSSGSHJNRYX" localSheetId="0">#REF!</definedName>
    <definedName name="ASDFSSGSHJNRYX" localSheetId="1">#REF!</definedName>
    <definedName name="ASDFSSGSHJNRYX" localSheetId="14">#REF!</definedName>
    <definedName name="ASDFSSGSHJNRYX" localSheetId="7">#REF!</definedName>
    <definedName name="ASDFSSGSHJNRYX" localSheetId="3">#REF!</definedName>
    <definedName name="ASDFSSGSHJNRYX" localSheetId="8">#REF!</definedName>
    <definedName name="ASDFSSGSHJNRYX" localSheetId="10">#REF!</definedName>
    <definedName name="ASDFSSGSHJNRYX">#REF!</definedName>
    <definedName name="AYUDANTE" localSheetId="5">'[5]EQUIPOS Y MATERIALES'!$D$21</definedName>
    <definedName name="AYUDANTE">'[5]EQUIPOS Y MATERIALES'!$D$21</definedName>
    <definedName name="BASE" localSheetId="5">#REF!</definedName>
    <definedName name="BASE" localSheetId="15">#REF!</definedName>
    <definedName name="BASE" localSheetId="1">#REF!</definedName>
    <definedName name="BASE" localSheetId="7">#REF!</definedName>
    <definedName name="BASE" localSheetId="13">#REF!</definedName>
    <definedName name="BASE" localSheetId="4">#REF!</definedName>
    <definedName name="BASE" localSheetId="12">#REF!</definedName>
    <definedName name="BASE" localSheetId="9">#REF!</definedName>
    <definedName name="BASE" localSheetId="11">#REF!</definedName>
    <definedName name="BASE" localSheetId="3">#REF!</definedName>
    <definedName name="BASE" localSheetId="8">#REF!</definedName>
    <definedName name="BASE" localSheetId="10">#REF!</definedName>
    <definedName name="BASE">#REF!</definedName>
    <definedName name="Base_datos_IM" localSheetId="5">#REF!</definedName>
    <definedName name="Base_datos_IM" localSheetId="15">#REF!</definedName>
    <definedName name="Base_datos_IM" localSheetId="1">#REF!</definedName>
    <definedName name="Base_datos_IM" localSheetId="7">#REF!</definedName>
    <definedName name="Base_datos_IM" localSheetId="13">#REF!</definedName>
    <definedName name="Base_datos_IM" localSheetId="4">#REF!</definedName>
    <definedName name="Base_datos_IM" localSheetId="3">#REF!</definedName>
    <definedName name="Base_datos_IM" localSheetId="8">#REF!</definedName>
    <definedName name="Base_datos_IM" localSheetId="10">#REF!</definedName>
    <definedName name="Base_datos_IM">#REF!</definedName>
    <definedName name="BASE_DE_DATOS" localSheetId="5">#REF!</definedName>
    <definedName name="BASE_DE_DATOS" localSheetId="15">#REF!</definedName>
    <definedName name="BASE_DE_DATOS" localSheetId="1">#REF!</definedName>
    <definedName name="BASE_DE_DATOS" localSheetId="7">#REF!</definedName>
    <definedName name="BASE_DE_DATOS" localSheetId="13">#REF!</definedName>
    <definedName name="BASE_DE_DATOS" localSheetId="4">#REF!</definedName>
    <definedName name="BASE_DE_DATOS" localSheetId="3">#REF!</definedName>
    <definedName name="BASE_DE_DATOS" localSheetId="8">#REF!</definedName>
    <definedName name="BASE_DE_DATOS" localSheetId="10">#REF!</definedName>
    <definedName name="BASE_DE_DATOS">#REF!</definedName>
    <definedName name="_xlnm.Database" localSheetId="5">#REF!</definedName>
    <definedName name="_xlnm.Database" localSheetId="1">#REF!</definedName>
    <definedName name="_xlnm.Database" localSheetId="7">#REF!</definedName>
    <definedName name="_xlnm.Database" localSheetId="13">#REF!</definedName>
    <definedName name="_xlnm.Database" localSheetId="4">#REF!</definedName>
    <definedName name="_xlnm.Database" localSheetId="3">#REF!</definedName>
    <definedName name="_xlnm.Database" localSheetId="8">#REF!</definedName>
    <definedName name="_xlnm.Database" localSheetId="10">#REF!</definedName>
    <definedName name="_xlnm.Database">#REF!</definedName>
    <definedName name="CAJA_1">[4]PROGRAMACION!$M$2:$M$11</definedName>
    <definedName name="CALCULO" localSheetId="5">#REF!</definedName>
    <definedName name="CALCULO" localSheetId="1">#REF!</definedName>
    <definedName name="CALCULO" localSheetId="7">#REF!</definedName>
    <definedName name="CALCULO" localSheetId="13">#REF!</definedName>
    <definedName name="CALCULO" localSheetId="4">#REF!</definedName>
    <definedName name="CALCULO" localSheetId="3">#REF!</definedName>
    <definedName name="CALCULO" localSheetId="8">#REF!</definedName>
    <definedName name="CALCULO" localSheetId="10">#REF!</definedName>
    <definedName name="CALCULO">#REF!</definedName>
    <definedName name="CARROTANQUE" localSheetId="5">'[5]EQUIPOS Y MATERIALES'!$D$10</definedName>
    <definedName name="CARROTANQUE">'[5]EQUIPOS Y MATERIALES'!$D$10</definedName>
    <definedName name="CD" localSheetId="5">#REF!</definedName>
    <definedName name="CD" localSheetId="15">#REF!</definedName>
    <definedName name="CD" localSheetId="6">#REF!</definedName>
    <definedName name="CD" localSheetId="0">#REF!</definedName>
    <definedName name="CD" localSheetId="1">#REF!</definedName>
    <definedName name="CD" localSheetId="14">#REF!</definedName>
    <definedName name="CD" localSheetId="7">#REF!</definedName>
    <definedName name="CD" localSheetId="13">#REF!</definedName>
    <definedName name="CD" localSheetId="4">#REF!</definedName>
    <definedName name="CD" localSheetId="12">#REF!</definedName>
    <definedName name="CD" localSheetId="9">#REF!</definedName>
    <definedName name="CD" localSheetId="11">#REF!</definedName>
    <definedName name="CD" localSheetId="3">#REF!</definedName>
    <definedName name="CD" localSheetId="8">#REF!</definedName>
    <definedName name="CD" localSheetId="10">#REF!</definedName>
    <definedName name="CD">#REF!</definedName>
    <definedName name="CDEYHH" localSheetId="0">#REF!</definedName>
    <definedName name="CDEYHH" localSheetId="1">#REF!</definedName>
    <definedName name="CDEYHH" localSheetId="14">#REF!</definedName>
    <definedName name="CDEYHH" localSheetId="7">#REF!</definedName>
    <definedName name="CDEYHH" localSheetId="3">#REF!</definedName>
    <definedName name="CDEYHH" localSheetId="8">#REF!</definedName>
    <definedName name="CDEYHH" localSheetId="10">#REF!</definedName>
    <definedName name="CDEYHH">#REF!</definedName>
    <definedName name="CEMENTO" localSheetId="5">'[5]EQUIPOS Y MATERIALES'!$H$6</definedName>
    <definedName name="CEMENTO">'[5]EQUIPOS Y MATERIALES'!$H$6</definedName>
    <definedName name="CILINDRO" localSheetId="5">#REF!</definedName>
    <definedName name="CILINDRO" localSheetId="15">#REF!</definedName>
    <definedName name="CILINDRO" localSheetId="1">#REF!</definedName>
    <definedName name="CILINDRO" localSheetId="7">#REF!</definedName>
    <definedName name="CILINDRO" localSheetId="13">#REF!</definedName>
    <definedName name="CILINDRO" localSheetId="4">#REF!</definedName>
    <definedName name="CILINDRO" localSheetId="12">#REF!</definedName>
    <definedName name="CILINDRO" localSheetId="9">#REF!</definedName>
    <definedName name="CILINDRO" localSheetId="11">#REF!</definedName>
    <definedName name="CILINDRO" localSheetId="3">#REF!</definedName>
    <definedName name="CILINDRO" localSheetId="8">#REF!</definedName>
    <definedName name="CILINDRO" localSheetId="10">#REF!</definedName>
    <definedName name="CILINDRO">#REF!</definedName>
    <definedName name="compresor" localSheetId="5">'[5]EQUIPOS Y MATERIALES'!$D$14</definedName>
    <definedName name="compresor">'[5]EQUIPOS Y MATERIALES'!$D$14</definedName>
    <definedName name="COPIA1" localSheetId="5">#REF!</definedName>
    <definedName name="COPIA1" localSheetId="15">#REF!</definedName>
    <definedName name="COPIA1" localSheetId="1">#REF!</definedName>
    <definedName name="COPIA1" localSheetId="7">#REF!</definedName>
    <definedName name="COPIA1" localSheetId="13">#REF!</definedName>
    <definedName name="COPIA1" localSheetId="4">#REF!</definedName>
    <definedName name="COPIA1" localSheetId="12">#REF!</definedName>
    <definedName name="COPIA1" localSheetId="9">#REF!</definedName>
    <definedName name="COPIA1" localSheetId="11">#REF!</definedName>
    <definedName name="COPIA1" localSheetId="3">#REF!</definedName>
    <definedName name="COPIA1" localSheetId="8">#REF!</definedName>
    <definedName name="COPIA1" localSheetId="10">#REF!</definedName>
    <definedName name="COPIA1">#REF!</definedName>
    <definedName name="COPIA2" localSheetId="5">#REF!</definedName>
    <definedName name="COPIA2" localSheetId="15">#REF!</definedName>
    <definedName name="COPIA2" localSheetId="1">#REF!</definedName>
    <definedName name="COPIA2" localSheetId="7">#REF!</definedName>
    <definedName name="COPIA2" localSheetId="13">#REF!</definedName>
    <definedName name="COPIA2" localSheetId="4">#REF!</definedName>
    <definedName name="COPIA2" localSheetId="3">#REF!</definedName>
    <definedName name="COPIA2" localSheetId="8">#REF!</definedName>
    <definedName name="COPIA2" localSheetId="10">#REF!</definedName>
    <definedName name="COPIA2">#REF!</definedName>
    <definedName name="CRIT1" localSheetId="5">#REF!</definedName>
    <definedName name="CRIT1" localSheetId="15">#REF!</definedName>
    <definedName name="CRIT1" localSheetId="1">#REF!</definedName>
    <definedName name="CRIT1" localSheetId="7">#REF!</definedName>
    <definedName name="CRIT1" localSheetId="13">#REF!</definedName>
    <definedName name="CRIT1" localSheetId="4">#REF!</definedName>
    <definedName name="CRIT1" localSheetId="3">#REF!</definedName>
    <definedName name="CRIT1" localSheetId="8">#REF!</definedName>
    <definedName name="CRIT1" localSheetId="10">#REF!</definedName>
    <definedName name="CRIT1">#REF!</definedName>
    <definedName name="EMULSIONRL" localSheetId="5">#REF!</definedName>
    <definedName name="EMULSIONRL" localSheetId="1">#REF!</definedName>
    <definedName name="EMULSIONRL" localSheetId="7">#REF!</definedName>
    <definedName name="EMULSIONRL" localSheetId="13">#REF!</definedName>
    <definedName name="EMULSIONRL" localSheetId="4">#REF!</definedName>
    <definedName name="EMULSIONRL" localSheetId="3">#REF!</definedName>
    <definedName name="EMULSIONRL" localSheetId="8">#REF!</definedName>
    <definedName name="EMULSIONRL" localSheetId="10">#REF!</definedName>
    <definedName name="EMULSIONRL">#REF!</definedName>
    <definedName name="EPS_1">[4]PROGRAMACION!$I$2:$I$22</definedName>
    <definedName name="EQMENOR" localSheetId="5">#REF!</definedName>
    <definedName name="EQMENOR" localSheetId="1">#REF!</definedName>
    <definedName name="EQMENOR" localSheetId="7">#REF!</definedName>
    <definedName name="EQMENOR" localSheetId="13">#REF!</definedName>
    <definedName name="EQMENOR" localSheetId="4">#REF!</definedName>
    <definedName name="EQMENOR" localSheetId="3">#REF!</definedName>
    <definedName name="EQMENOR" localSheetId="8">#REF!</definedName>
    <definedName name="EQMENOR" localSheetId="10">#REF!</definedName>
    <definedName name="EQMENOR">#REF!</definedName>
    <definedName name="Extracción_IM" localSheetId="5">#REF!</definedName>
    <definedName name="Extracción_IM" localSheetId="1">#REF!</definedName>
    <definedName name="Extracción_IM" localSheetId="7">#REF!</definedName>
    <definedName name="Extracción_IM" localSheetId="13">#REF!</definedName>
    <definedName name="Extracción_IM" localSheetId="4">#REF!</definedName>
    <definedName name="Extracción_IM" localSheetId="3">#REF!</definedName>
    <definedName name="Extracción_IM" localSheetId="8">#REF!</definedName>
    <definedName name="Extracción_IM" localSheetId="10">#REF!</definedName>
    <definedName name="Extracción_IM">#REF!</definedName>
    <definedName name="FACTORPRESTACIONAL" localSheetId="5">#REF!</definedName>
    <definedName name="FACTORPRESTACIONAL" localSheetId="1">#REF!</definedName>
    <definedName name="FACTORPRESTACIONAL" localSheetId="7">#REF!</definedName>
    <definedName name="FACTORPRESTACIONAL" localSheetId="13">#REF!</definedName>
    <definedName name="FACTORPRESTACIONAL" localSheetId="4">#REF!</definedName>
    <definedName name="FACTORPRESTACIONAL" localSheetId="3">#REF!</definedName>
    <definedName name="FACTORPRESTACIONAL" localSheetId="8">#REF!</definedName>
    <definedName name="FACTORPRESTACIONAL" localSheetId="10">#REF!</definedName>
    <definedName name="FACTORPRESTACIONAL">#REF!</definedName>
    <definedName name="fdsdfasd" localSheetId="5">#REF!</definedName>
    <definedName name="fdsdfasd" localSheetId="1">#REF!</definedName>
    <definedName name="fdsdfasd" localSheetId="7">#REF!</definedName>
    <definedName name="fdsdfasd" localSheetId="13">#REF!</definedName>
    <definedName name="fdsdfasd" localSheetId="4">#REF!</definedName>
    <definedName name="fdsdfasd" localSheetId="3">#REF!</definedName>
    <definedName name="fdsdfasd" localSheetId="8">#REF!</definedName>
    <definedName name="fdsdfasd" localSheetId="10">#REF!</definedName>
    <definedName name="fdsdfasd">#REF!</definedName>
    <definedName name="FILTRANTE" localSheetId="5">#REF!</definedName>
    <definedName name="FILTRANTE" localSheetId="1">#REF!</definedName>
    <definedName name="FILTRANTE" localSheetId="7">#REF!</definedName>
    <definedName name="FILTRANTE" localSheetId="13">#REF!</definedName>
    <definedName name="FILTRANTE" localSheetId="4">#REF!</definedName>
    <definedName name="FILTRANTE" localSheetId="3">#REF!</definedName>
    <definedName name="FILTRANTE" localSheetId="8">#REF!</definedName>
    <definedName name="FILTRANTE" localSheetId="10">#REF!</definedName>
    <definedName name="FILTRANTE">#REF!</definedName>
    <definedName name="FINISHER" localSheetId="5">#REF!</definedName>
    <definedName name="FINISHER" localSheetId="1">#REF!</definedName>
    <definedName name="FINISHER" localSheetId="7">#REF!</definedName>
    <definedName name="FINISHER" localSheetId="13">#REF!</definedName>
    <definedName name="FINISHER" localSheetId="4">#REF!</definedName>
    <definedName name="FINISHER" localSheetId="3">#REF!</definedName>
    <definedName name="FINISHER" localSheetId="8">#REF!</definedName>
    <definedName name="FINISHER" localSheetId="10">#REF!</definedName>
    <definedName name="FINISHER">#REF!</definedName>
    <definedName name="FP" localSheetId="5">'[5]EQUIPOS Y MATERIALES'!$C$16</definedName>
    <definedName name="FP">'[5]EQUIPOS Y MATERIALES'!$C$16</definedName>
    <definedName name="GEOTEXTIL" localSheetId="5">#REF!</definedName>
    <definedName name="GEOTEXTIL" localSheetId="15">#REF!</definedName>
    <definedName name="GEOTEXTIL" localSheetId="1">#REF!</definedName>
    <definedName name="GEOTEXTIL" localSheetId="7">#REF!</definedName>
    <definedName name="GEOTEXTIL" localSheetId="13">#REF!</definedName>
    <definedName name="GEOTEXTIL" localSheetId="4">#REF!</definedName>
    <definedName name="GEOTEXTIL" localSheetId="12">#REF!</definedName>
    <definedName name="GEOTEXTIL" localSheetId="9">#REF!</definedName>
    <definedName name="GEOTEXTIL" localSheetId="11">#REF!</definedName>
    <definedName name="GEOTEXTIL" localSheetId="3">#REF!</definedName>
    <definedName name="GEOTEXTIL" localSheetId="8">#REF!</definedName>
    <definedName name="GEOTEXTIL" localSheetId="10">#REF!</definedName>
    <definedName name="GEOTEXTIL">#REF!</definedName>
    <definedName name="GRAVILLA" localSheetId="5">'[5]EQUIPOS Y MATERIALES'!$H$8</definedName>
    <definedName name="GRAVILLA">'[5]EQUIPOS Y MATERIALES'!$H$8</definedName>
    <definedName name="ICCP" localSheetId="5">#REF!</definedName>
    <definedName name="ICCP" localSheetId="15">#REF!</definedName>
    <definedName name="ICCP" localSheetId="6">#REF!</definedName>
    <definedName name="ICCP" localSheetId="0">#REF!</definedName>
    <definedName name="ICCP" localSheetId="1">#REF!</definedName>
    <definedName name="ICCP" localSheetId="14">#REF!</definedName>
    <definedName name="ICCP" localSheetId="7">#REF!</definedName>
    <definedName name="ICCP" localSheetId="13">#REF!</definedName>
    <definedName name="ICCP" localSheetId="4">#REF!</definedName>
    <definedName name="ICCP" localSheetId="12">#REF!</definedName>
    <definedName name="ICCP" localSheetId="9">#REF!</definedName>
    <definedName name="ICCP" localSheetId="11">#REF!</definedName>
    <definedName name="ICCP" localSheetId="3">#REF!</definedName>
    <definedName name="ICCP" localSheetId="8">#REF!</definedName>
    <definedName name="ICCP" localSheetId="10">#REF!</definedName>
    <definedName name="ICCP">#REF!</definedName>
    <definedName name="impresion" localSheetId="5">#REF!</definedName>
    <definedName name="impresion" localSheetId="15">#REF!</definedName>
    <definedName name="impresion" localSheetId="1">#REF!</definedName>
    <definedName name="impresion" localSheetId="7">#REF!</definedName>
    <definedName name="impresion" localSheetId="13">#REF!</definedName>
    <definedName name="impresion" localSheetId="4">#REF!</definedName>
    <definedName name="impresion" localSheetId="3">#REF!</definedName>
    <definedName name="impresion" localSheetId="8">#REF!</definedName>
    <definedName name="impresion" localSheetId="10">#REF!</definedName>
    <definedName name="impresion">#REF!</definedName>
    <definedName name="inf" localSheetId="5">#REF!</definedName>
    <definedName name="inf" localSheetId="1">#REF!</definedName>
    <definedName name="inf" localSheetId="7">#REF!</definedName>
    <definedName name="inf" localSheetId="13">#REF!</definedName>
    <definedName name="inf" localSheetId="4">#REF!</definedName>
    <definedName name="inf" localSheetId="3">#REF!</definedName>
    <definedName name="inf" localSheetId="8">#REF!</definedName>
    <definedName name="inf" localSheetId="10">#REF!</definedName>
    <definedName name="inf">#REF!</definedName>
    <definedName name="IPC" localSheetId="5">#REF!</definedName>
    <definedName name="IPC" localSheetId="6">#REF!</definedName>
    <definedName name="IPC" localSheetId="0">#REF!</definedName>
    <definedName name="IPC" localSheetId="1">#REF!</definedName>
    <definedName name="IPC" localSheetId="14">#REF!</definedName>
    <definedName name="IPC" localSheetId="7">#REF!</definedName>
    <definedName name="IPC" localSheetId="13">#REF!</definedName>
    <definedName name="IPC" localSheetId="4">#REF!</definedName>
    <definedName name="IPC" localSheetId="3">#REF!</definedName>
    <definedName name="IPC" localSheetId="8">#REF!</definedName>
    <definedName name="IPC" localSheetId="10">#REF!</definedName>
    <definedName name="IPC">#REF!</definedName>
    <definedName name="IRRIGADOR" localSheetId="5">#REF!</definedName>
    <definedName name="IRRIGADOR" localSheetId="1">#REF!</definedName>
    <definedName name="IRRIGADOR" localSheetId="7">#REF!</definedName>
    <definedName name="IRRIGADOR" localSheetId="13">#REF!</definedName>
    <definedName name="IRRIGADOR" localSheetId="4">#REF!</definedName>
    <definedName name="IRRIGADOR" localSheetId="3">#REF!</definedName>
    <definedName name="IRRIGADOR" localSheetId="8">#REF!</definedName>
    <definedName name="IRRIGADOR" localSheetId="10">#REF!</definedName>
    <definedName name="IRRIGADOR">#REF!</definedName>
    <definedName name="ITEM1" localSheetId="5">#REF!</definedName>
    <definedName name="ITEM1" localSheetId="1">#REF!</definedName>
    <definedName name="ITEM1" localSheetId="7">#REF!</definedName>
    <definedName name="ITEM1" localSheetId="13">#REF!</definedName>
    <definedName name="ITEM1" localSheetId="4">#REF!</definedName>
    <definedName name="ITEM1" localSheetId="3">#REF!</definedName>
    <definedName name="ITEM1" localSheetId="8">#REF!</definedName>
    <definedName name="ITEM1" localSheetId="10">#REF!</definedName>
    <definedName name="ITEM1">#REF!</definedName>
    <definedName name="ITEM2" localSheetId="5">#REF!</definedName>
    <definedName name="ITEM2" localSheetId="1">#REF!</definedName>
    <definedName name="ITEM2" localSheetId="7">#REF!</definedName>
    <definedName name="ITEM2" localSheetId="13">#REF!</definedName>
    <definedName name="ITEM2" localSheetId="4">#REF!</definedName>
    <definedName name="ITEM2" localSheetId="3">#REF!</definedName>
    <definedName name="ITEM2" localSheetId="8">#REF!</definedName>
    <definedName name="ITEM2" localSheetId="10">#REF!</definedName>
    <definedName name="ITEM2">#REF!</definedName>
    <definedName name="ITEM3" localSheetId="5">#REF!</definedName>
    <definedName name="ITEM3" localSheetId="1">#REF!</definedName>
    <definedName name="ITEM3" localSheetId="7">#REF!</definedName>
    <definedName name="ITEM3" localSheetId="13">#REF!</definedName>
    <definedName name="ITEM3" localSheetId="4">#REF!</definedName>
    <definedName name="ITEM3" localSheetId="3">#REF!</definedName>
    <definedName name="ITEM3" localSheetId="8">#REF!</definedName>
    <definedName name="ITEM3" localSheetId="10">#REF!</definedName>
    <definedName name="ITEM3">#REF!</definedName>
    <definedName name="IVA" localSheetId="5">#REF!</definedName>
    <definedName name="IVA" localSheetId="6">#REF!</definedName>
    <definedName name="IVA" localSheetId="0">#REF!</definedName>
    <definedName name="IVA" localSheetId="1">#REF!</definedName>
    <definedName name="IVA" localSheetId="14">#REF!</definedName>
    <definedName name="IVA" localSheetId="7">#REF!</definedName>
    <definedName name="IVA" localSheetId="13">#REF!</definedName>
    <definedName name="IVA" localSheetId="4">#REF!</definedName>
    <definedName name="IVA" localSheetId="3">#REF!</definedName>
    <definedName name="IVA" localSheetId="8">#REF!</definedName>
    <definedName name="IVA" localSheetId="10">#REF!</definedName>
    <definedName name="IVA">#REF!</definedName>
    <definedName name="J" localSheetId="5">#REF!</definedName>
    <definedName name="J" localSheetId="1">#REF!</definedName>
    <definedName name="J" localSheetId="7">#REF!</definedName>
    <definedName name="J" localSheetId="13">#REF!</definedName>
    <definedName name="J" localSheetId="4">#REF!</definedName>
    <definedName name="J" localSheetId="3">#REF!</definedName>
    <definedName name="J" localSheetId="8">#REF!</definedName>
    <definedName name="J" localSheetId="10">#REF!</definedName>
    <definedName name="J">#REF!</definedName>
    <definedName name="LIGUERO" localSheetId="5">#REF!</definedName>
    <definedName name="LIGUERO" localSheetId="1">#REF!</definedName>
    <definedName name="LIGUERO" localSheetId="7">#REF!</definedName>
    <definedName name="LIGUERO" localSheetId="13">#REF!</definedName>
    <definedName name="LIGUERO" localSheetId="4">#REF!</definedName>
    <definedName name="LIGUERO" localSheetId="3">#REF!</definedName>
    <definedName name="LIGUERO" localSheetId="8">#REF!</definedName>
    <definedName name="LIGUERO" localSheetId="10">#REF!</definedName>
    <definedName name="LIGUERO">#REF!</definedName>
    <definedName name="LLANTAS" localSheetId="5">#REF!</definedName>
    <definedName name="LLANTAS" localSheetId="1">#REF!</definedName>
    <definedName name="LLANTAS" localSheetId="7">#REF!</definedName>
    <definedName name="LLANTAS" localSheetId="13">#REF!</definedName>
    <definedName name="LLANTAS" localSheetId="4">#REF!</definedName>
    <definedName name="LLANTAS" localSheetId="3">#REF!</definedName>
    <definedName name="LLANTAS" localSheetId="8">#REF!</definedName>
    <definedName name="LLANTAS" localSheetId="10">#REF!</definedName>
    <definedName name="LLANTAS">#REF!</definedName>
    <definedName name="lote" localSheetId="5">#REF!</definedName>
    <definedName name="lote" localSheetId="6">#REF!</definedName>
    <definedName name="lote" localSheetId="0">#REF!</definedName>
    <definedName name="lote" localSheetId="1">#REF!</definedName>
    <definedName name="lote" localSheetId="14">#REF!</definedName>
    <definedName name="lote" localSheetId="7">#REF!</definedName>
    <definedName name="lote" localSheetId="13">#REF!</definedName>
    <definedName name="lote" localSheetId="4">#REF!</definedName>
    <definedName name="lote" localSheetId="3">#REF!</definedName>
    <definedName name="lote" localSheetId="8">#REF!</definedName>
    <definedName name="lote" localSheetId="10">#REF!</definedName>
    <definedName name="lote">#REF!</definedName>
    <definedName name="MAESTRO" localSheetId="5">'[5]EQUIPOS Y MATERIALES'!$D$19</definedName>
    <definedName name="MAESTRO">'[5]EQUIPOS Y MATERIALES'!$D$19</definedName>
    <definedName name="MOTO" localSheetId="5">'[5]EQUIPOS Y MATERIALES'!$D$7</definedName>
    <definedName name="MOTO">'[5]EQUIPOS Y MATERIALES'!$D$7</definedName>
    <definedName name="N" localSheetId="15">#REF!</definedName>
    <definedName name="N" localSheetId="0">#REF!</definedName>
    <definedName name="N" localSheetId="1">#REF!</definedName>
    <definedName name="N" localSheetId="14">#REF!</definedName>
    <definedName name="N" localSheetId="7">#REF!</definedName>
    <definedName name="N" localSheetId="3">#REF!</definedName>
    <definedName name="N" localSheetId="8">#REF!</definedName>
    <definedName name="N" localSheetId="10">#REF!</definedName>
    <definedName name="N">#REF!</definedName>
    <definedName name="nuevo" localSheetId="5">#REF!</definedName>
    <definedName name="nuevo" localSheetId="15">#REF!</definedName>
    <definedName name="nuevo" localSheetId="1">#REF!</definedName>
    <definedName name="nuevo" localSheetId="7">#REF!</definedName>
    <definedName name="nuevo" localSheetId="13">#REF!</definedName>
    <definedName name="nuevo" localSheetId="4">#REF!</definedName>
    <definedName name="nuevo" localSheetId="12">#REF!</definedName>
    <definedName name="nuevo" localSheetId="9">#REF!</definedName>
    <definedName name="nuevo" localSheetId="11">#REF!</definedName>
    <definedName name="nuevo" localSheetId="3">#REF!</definedName>
    <definedName name="nuevo" localSheetId="8">#REF!</definedName>
    <definedName name="nuevo" localSheetId="10">#REF!</definedName>
    <definedName name="nuevo">#REF!</definedName>
    <definedName name="Ñ" localSheetId="0">#REF!</definedName>
    <definedName name="Ñ" localSheetId="1">#REF!</definedName>
    <definedName name="Ñ" localSheetId="14">#REF!</definedName>
    <definedName name="Ñ" localSheetId="7">#REF!</definedName>
    <definedName name="Ñ" localSheetId="3">#REF!</definedName>
    <definedName name="Ñ" localSheetId="8">#REF!</definedName>
    <definedName name="Ñ" localSheetId="10">#REF!</definedName>
    <definedName name="Ñ">#REF!</definedName>
    <definedName name="OFICIAL" localSheetId="5">'[5]EQUIPOS Y MATERIALES'!$D$20</definedName>
    <definedName name="OFICIAL">'[5]EQUIPOS Y MATERIALES'!$D$20</definedName>
    <definedName name="PALERO" localSheetId="5">#REF!</definedName>
    <definedName name="PALERO" localSheetId="15">#REF!</definedName>
    <definedName name="PALERO" localSheetId="1">#REF!</definedName>
    <definedName name="PALERO" localSheetId="7">#REF!</definedName>
    <definedName name="PALERO" localSheetId="13">#REF!</definedName>
    <definedName name="PALERO" localSheetId="4">#REF!</definedName>
    <definedName name="PALERO" localSheetId="12">#REF!</definedName>
    <definedName name="PALERO" localSheetId="9">#REF!</definedName>
    <definedName name="PALERO" localSheetId="11">#REF!</definedName>
    <definedName name="PALERO" localSheetId="3">#REF!</definedName>
    <definedName name="PALERO" localSheetId="8">#REF!</definedName>
    <definedName name="PALERO" localSheetId="10">#REF!</definedName>
    <definedName name="PALERO">#REF!</definedName>
    <definedName name="PIEDRA" localSheetId="5">#REF!</definedName>
    <definedName name="PIEDRA" localSheetId="15">#REF!</definedName>
    <definedName name="PIEDRA" localSheetId="1">#REF!</definedName>
    <definedName name="PIEDRA" localSheetId="7">#REF!</definedName>
    <definedName name="PIEDRA" localSheetId="13">#REF!</definedName>
    <definedName name="PIEDRA" localSheetId="4">#REF!</definedName>
    <definedName name="PIEDRA" localSheetId="3">#REF!</definedName>
    <definedName name="PIEDRA" localSheetId="8">#REF!</definedName>
    <definedName name="PIEDRA" localSheetId="10">#REF!</definedName>
    <definedName name="PIEDRA">#REF!</definedName>
    <definedName name="Presupuestoejecutado" localSheetId="15">#REF!</definedName>
    <definedName name="Presupuestoejecutado" localSheetId="1">#REF!</definedName>
    <definedName name="Presupuestoejecutado" localSheetId="7">#REF!</definedName>
    <definedName name="Presupuestoejecutado" localSheetId="3">#REF!</definedName>
    <definedName name="Presupuestoejecutado" localSheetId="8">#REF!</definedName>
    <definedName name="Presupuestoejecutado" localSheetId="10">#REF!</definedName>
    <definedName name="Presupuestoejecutado">#REF!</definedName>
    <definedName name="RASTRILLERO" localSheetId="5">#REF!</definedName>
    <definedName name="RASTRILLERO" localSheetId="1">#REF!</definedName>
    <definedName name="RASTRILLERO" localSheetId="7">#REF!</definedName>
    <definedName name="RASTRILLERO" localSheetId="13">#REF!</definedName>
    <definedName name="RASTRILLERO" localSheetId="4">#REF!</definedName>
    <definedName name="RASTRILLERO" localSheetId="3">#REF!</definedName>
    <definedName name="RASTRILLERO" localSheetId="8">#REF!</definedName>
    <definedName name="RASTRILLERO" localSheetId="10">#REF!</definedName>
    <definedName name="RASTRILLERO">#REF!</definedName>
    <definedName name="REAJUSTE" localSheetId="5">#REF!</definedName>
    <definedName name="REAJUSTE" localSheetId="1">#REF!</definedName>
    <definedName name="REAJUSTE" localSheetId="7">#REF!</definedName>
    <definedName name="REAJUSTE" localSheetId="13">#REF!</definedName>
    <definedName name="REAJUSTE" localSheetId="4">#REF!</definedName>
    <definedName name="REAJUSTE" localSheetId="3">#REF!</definedName>
    <definedName name="REAJUSTE" localSheetId="8">#REF!</definedName>
    <definedName name="REAJUSTE" localSheetId="10">#REF!</definedName>
    <definedName name="REAJUSTE">#REF!</definedName>
    <definedName name="REAJUSTES" localSheetId="5">#REF!</definedName>
    <definedName name="REAJUSTES" localSheetId="1">#REF!</definedName>
    <definedName name="REAJUSTES" localSheetId="7">#REF!</definedName>
    <definedName name="REAJUSTES" localSheetId="13">#REF!</definedName>
    <definedName name="REAJUSTES" localSheetId="4">#REF!</definedName>
    <definedName name="REAJUSTES" localSheetId="3">#REF!</definedName>
    <definedName name="REAJUSTES" localSheetId="8">#REF!</definedName>
    <definedName name="REAJUSTES" localSheetId="10">#REF!</definedName>
    <definedName name="REAJUSTES">#REF!</definedName>
    <definedName name="RELLENO" localSheetId="5">#REF!</definedName>
    <definedName name="RELLENO" localSheetId="1">#REF!</definedName>
    <definedName name="RELLENO" localSheetId="7">#REF!</definedName>
    <definedName name="RELLENO" localSheetId="13">#REF!</definedName>
    <definedName name="RELLENO" localSheetId="4">#REF!</definedName>
    <definedName name="RELLENO" localSheetId="3">#REF!</definedName>
    <definedName name="RELLENO" localSheetId="8">#REF!</definedName>
    <definedName name="RELLENO" localSheetId="10">#REF!</definedName>
    <definedName name="RELLENO">#REF!</definedName>
    <definedName name="RETRO" localSheetId="5">'[5]EQUIPOS Y MATERIALES'!$D$6</definedName>
    <definedName name="RETRO">'[5]EQUIPOS Y MATERIALES'!$D$6</definedName>
    <definedName name="RR" localSheetId="15">#REF!</definedName>
    <definedName name="RR" localSheetId="0">#REF!</definedName>
    <definedName name="RR" localSheetId="1">#REF!</definedName>
    <definedName name="RR" localSheetId="14">#REF!</definedName>
    <definedName name="RR" localSheetId="7">#REF!</definedName>
    <definedName name="RR" localSheetId="3">#REF!</definedName>
    <definedName name="RR" localSheetId="8">#REF!</definedName>
    <definedName name="RR" localSheetId="10">#REF!</definedName>
    <definedName name="RR">#REF!</definedName>
    <definedName name="SALID1" localSheetId="5">#REF!</definedName>
    <definedName name="SALID1" localSheetId="15">#REF!</definedName>
    <definedName name="SALID1" localSheetId="1">#REF!</definedName>
    <definedName name="SALID1" localSheetId="7">#REF!</definedName>
    <definedName name="SALID1" localSheetId="13">#REF!</definedName>
    <definedName name="SALID1" localSheetId="4">#REF!</definedName>
    <definedName name="SALID1" localSheetId="12">#REF!</definedName>
    <definedName name="SALID1" localSheetId="9">#REF!</definedName>
    <definedName name="SALID1" localSheetId="11">#REF!</definedName>
    <definedName name="SALID1" localSheetId="3">#REF!</definedName>
    <definedName name="SALID1" localSheetId="8">#REF!</definedName>
    <definedName name="SALID1" localSheetId="10">#REF!</definedName>
    <definedName name="SALID1">#REF!</definedName>
    <definedName name="SUBBASE" localSheetId="5">#REF!</definedName>
    <definedName name="SUBBASE" localSheetId="1">#REF!</definedName>
    <definedName name="SUBBASE" localSheetId="7">#REF!</definedName>
    <definedName name="SUBBASE" localSheetId="13">#REF!</definedName>
    <definedName name="SUBBASE" localSheetId="4">#REF!</definedName>
    <definedName name="SUBBASE" localSheetId="3">#REF!</definedName>
    <definedName name="SUBBASE" localSheetId="8">#REF!</definedName>
    <definedName name="SUBBASE" localSheetId="10">#REF!</definedName>
    <definedName name="SUBBASE">#REF!</definedName>
    <definedName name="TANQUE" localSheetId="5">#REF!</definedName>
    <definedName name="TANQUE" localSheetId="1">#REF!</definedName>
    <definedName name="TANQUE" localSheetId="7">#REF!</definedName>
    <definedName name="TANQUE" localSheetId="13">#REF!</definedName>
    <definedName name="TANQUE" localSheetId="4">#REF!</definedName>
    <definedName name="TANQUE" localSheetId="3">#REF!</definedName>
    <definedName name="TANQUE" localSheetId="8">#REF!</definedName>
    <definedName name="TANQUE" localSheetId="10">#REF!</definedName>
    <definedName name="TANQUE">#REF!</definedName>
    <definedName name="TARIFAVOLQUETA" localSheetId="5">#REF!</definedName>
    <definedName name="TARIFAVOLQUETA" localSheetId="1">#REF!</definedName>
    <definedName name="TARIFAVOLQUETA" localSheetId="7">#REF!</definedName>
    <definedName name="TARIFAVOLQUETA" localSheetId="13">#REF!</definedName>
    <definedName name="TARIFAVOLQUETA" localSheetId="4">#REF!</definedName>
    <definedName name="TARIFAVOLQUETA" localSheetId="3">#REF!</definedName>
    <definedName name="TARIFAVOLQUETA" localSheetId="8">#REF!</definedName>
    <definedName name="TARIFAVOLQUETA" localSheetId="10">#REF!</definedName>
    <definedName name="TARIFAVOLQUETA">#REF!</definedName>
    <definedName name="TASA" localSheetId="5">#REF!</definedName>
    <definedName name="TASA" localSheetId="6">#REF!</definedName>
    <definedName name="TASA" localSheetId="0">#REF!</definedName>
    <definedName name="TASA" localSheetId="1">#REF!</definedName>
    <definedName name="TASA" localSheetId="14">#REF!</definedName>
    <definedName name="TASA" localSheetId="7">#REF!</definedName>
    <definedName name="TASA" localSheetId="13">#REF!</definedName>
    <definedName name="TASA" localSheetId="4">#REF!</definedName>
    <definedName name="TASA" localSheetId="3">#REF!</definedName>
    <definedName name="TASA" localSheetId="8">#REF!</definedName>
    <definedName name="TASA" localSheetId="10">#REF!</definedName>
    <definedName name="TASA">#REF!</definedName>
    <definedName name="Terreno" localSheetId="5">#REF!</definedName>
    <definedName name="Terreno" localSheetId="6">#REF!</definedName>
    <definedName name="Terreno" localSheetId="0">#REF!</definedName>
    <definedName name="Terreno" localSheetId="1">#REF!</definedName>
    <definedName name="Terreno" localSheetId="14">#REF!</definedName>
    <definedName name="Terreno" localSheetId="7">#REF!</definedName>
    <definedName name="Terreno" localSheetId="13">#REF!</definedName>
    <definedName name="Terreno" localSheetId="4">#REF!</definedName>
    <definedName name="Terreno" localSheetId="3">#REF!</definedName>
    <definedName name="Terreno" localSheetId="8">#REF!</definedName>
    <definedName name="Terreno" localSheetId="10">#REF!</definedName>
    <definedName name="Terreno">#REF!</definedName>
    <definedName name="TIR" localSheetId="5">#REF!</definedName>
    <definedName name="TIR" localSheetId="6">#REF!</definedName>
    <definedName name="TIR" localSheetId="0">#REF!</definedName>
    <definedName name="TIR" localSheetId="1">#REF!</definedName>
    <definedName name="TIR" localSheetId="14">#REF!</definedName>
    <definedName name="TIR" localSheetId="7">#REF!</definedName>
    <definedName name="TIR" localSheetId="13">#REF!</definedName>
    <definedName name="TIR" localSheetId="4">#REF!</definedName>
    <definedName name="TIR" localSheetId="3">#REF!</definedName>
    <definedName name="TIR" localSheetId="8">#REF!</definedName>
    <definedName name="TIR" localSheetId="10">#REF!</definedName>
    <definedName name="TIR">#REF!</definedName>
    <definedName name="titu" localSheetId="5">#REF!</definedName>
    <definedName name="titu" localSheetId="1">#REF!</definedName>
    <definedName name="titu" localSheetId="7">#REF!</definedName>
    <definedName name="titu" localSheetId="13">#REF!</definedName>
    <definedName name="titu" localSheetId="4">#REF!</definedName>
    <definedName name="titu" localSheetId="3">#REF!</definedName>
    <definedName name="titu" localSheetId="8">#REF!</definedName>
    <definedName name="titu" localSheetId="10">#REF!</definedName>
    <definedName name="titu">#REF!</definedName>
    <definedName name="titu2" localSheetId="5">#REF!</definedName>
    <definedName name="titu2" localSheetId="1">#REF!</definedName>
    <definedName name="titu2" localSheetId="7">#REF!</definedName>
    <definedName name="titu2" localSheetId="13">#REF!</definedName>
    <definedName name="titu2" localSheetId="4">#REF!</definedName>
    <definedName name="titu2" localSheetId="3">#REF!</definedName>
    <definedName name="titu2" localSheetId="8">#REF!</definedName>
    <definedName name="titu2" localSheetId="10">#REF!</definedName>
    <definedName name="titu2">#REF!</definedName>
    <definedName name="_xlnm.Print_Titles" localSheetId="7">'PRESUPUESTOS - DATOS '!$1:$12</definedName>
    <definedName name="_xlnm.Print_Titles" localSheetId="12">'Reg. foto'!$1:$1</definedName>
    <definedName name="_xlnm.Print_Titles" localSheetId="9">'Reg. foto Sem 2'!$1:$1</definedName>
    <definedName name="_xlnm.Print_Titles" localSheetId="11">'Reg. foto Sem 3'!$1:$1</definedName>
    <definedName name="_xlnm.Print_Titles" localSheetId="2">'Semana 1'!$1:$3</definedName>
    <definedName name="_xlnm.Print_Titles" localSheetId="3">'Semana 2'!$1:$3</definedName>
    <definedName name="_xlnm.Print_Titles" localSheetId="8">'Semana 3'!$1:$3</definedName>
    <definedName name="_xlnm.Print_Titles" localSheetId="10">'Semana 7'!$1:$3</definedName>
    <definedName name="TORNILLERO" localSheetId="5">#REF!</definedName>
    <definedName name="TORNILLERO" localSheetId="1">#REF!</definedName>
    <definedName name="TORNILLERO" localSheetId="7">#REF!</definedName>
    <definedName name="TORNILLERO" localSheetId="13">#REF!</definedName>
    <definedName name="TORNILLERO" localSheetId="4">#REF!</definedName>
    <definedName name="TORNILLERO" localSheetId="12">#REF!</definedName>
    <definedName name="TORNILLERO" localSheetId="9">#REF!</definedName>
    <definedName name="TORNILLERO" localSheetId="11">#REF!</definedName>
    <definedName name="TORNILLERO" localSheetId="3">#REF!</definedName>
    <definedName name="TORNILLERO" localSheetId="8">#REF!</definedName>
    <definedName name="TORNILLERO" localSheetId="10">#REF!</definedName>
    <definedName name="TORNILLERO">#REF!</definedName>
    <definedName name="TUBERIA900" localSheetId="5">#REF!</definedName>
    <definedName name="TUBERIA900" localSheetId="1">#REF!</definedName>
    <definedName name="TUBERIA900" localSheetId="7">#REF!</definedName>
    <definedName name="TUBERIA900" localSheetId="13">#REF!</definedName>
    <definedName name="TUBERIA900" localSheetId="4">#REF!</definedName>
    <definedName name="TUBERIA900" localSheetId="3">#REF!</definedName>
    <definedName name="TUBERIA900" localSheetId="8">#REF!</definedName>
    <definedName name="TUBERIA900" localSheetId="10">#REF!</definedName>
    <definedName name="TUBERIA900">#REF!</definedName>
    <definedName name="VEI" localSheetId="5">#REF!</definedName>
    <definedName name="VEI" localSheetId="6">#REF!</definedName>
    <definedName name="VEI" localSheetId="0">#REF!</definedName>
    <definedName name="VEI" localSheetId="1">#REF!</definedName>
    <definedName name="VEI" localSheetId="14">#REF!</definedName>
    <definedName name="VEI" localSheetId="7">#REF!</definedName>
    <definedName name="VEI" localSheetId="13">#REF!</definedName>
    <definedName name="VEI" localSheetId="4">#REF!</definedName>
    <definedName name="VEI" localSheetId="3">#REF!</definedName>
    <definedName name="VEI" localSheetId="8">#REF!</definedName>
    <definedName name="VEI" localSheetId="10">#REF!</definedName>
    <definedName name="VEI">#REF!</definedName>
    <definedName name="ventas" localSheetId="5">#REF!</definedName>
    <definedName name="ventas" localSheetId="6">#REF!</definedName>
    <definedName name="ventas" localSheetId="0">#REF!</definedName>
    <definedName name="ventas" localSheetId="1">#REF!</definedName>
    <definedName name="ventas" localSheetId="14">#REF!</definedName>
    <definedName name="ventas" localSheetId="7">#REF!</definedName>
    <definedName name="ventas" localSheetId="13">#REF!</definedName>
    <definedName name="ventas" localSheetId="4">#REF!</definedName>
    <definedName name="ventas" localSheetId="3">#REF!</definedName>
    <definedName name="ventas" localSheetId="8">#REF!</definedName>
    <definedName name="ventas" localSheetId="10">#REF!</definedName>
    <definedName name="ventas">#REF!</definedName>
    <definedName name="VIBRO" localSheetId="5">'[5]EQUIPOS Y MATERIALES'!$D$8</definedName>
    <definedName name="VIBRO">'[5]EQUIPOS Y MATERIALES'!$D$8</definedName>
    <definedName name="W" localSheetId="5">#REF!</definedName>
    <definedName name="W" localSheetId="15">#REF!</definedName>
    <definedName name="W" localSheetId="6">#REF!</definedName>
    <definedName name="W" localSheetId="0">#REF!</definedName>
    <definedName name="W" localSheetId="1">#REF!</definedName>
    <definedName name="W" localSheetId="14">#REF!</definedName>
    <definedName name="W" localSheetId="7">#REF!</definedName>
    <definedName name="W" localSheetId="13">#REF!</definedName>
    <definedName name="W" localSheetId="4">#REF!</definedName>
    <definedName name="W" localSheetId="12">#REF!</definedName>
    <definedName name="W" localSheetId="9">#REF!</definedName>
    <definedName name="W" localSheetId="11">#REF!</definedName>
    <definedName name="W" localSheetId="3">#REF!</definedName>
    <definedName name="W" localSheetId="8">#REF!</definedName>
    <definedName name="W" localSheetId="10">#REF!</definedName>
    <definedName name="W">#REF!</definedName>
  </definedNames>
  <calcPr calcId="179021"/>
  <extLst>
    <ext xmlns:x14="http://schemas.microsoft.com/office/spreadsheetml/2009/9/main" uri="{79F54976-1DA5-4618-B147-4CDE4B953A38}">
      <x14:workbookPr defaultImageDpi="32767"/>
    </ext>
  </extLst>
</workbook>
</file>

<file path=xl/calcChain.xml><?xml version="1.0" encoding="utf-8"?>
<calcChain xmlns="http://schemas.openxmlformats.org/spreadsheetml/2006/main">
  <c r="H18" i="129" l="1"/>
  <c r="F18" i="129"/>
  <c r="D18" i="129"/>
  <c r="B18" i="129"/>
  <c r="CD6" i="125"/>
  <c r="CD4" i="125"/>
  <c r="CD10" i="125"/>
  <c r="CD12" i="125"/>
  <c r="D9" i="125" l="1"/>
  <c r="E9" i="125" s="1"/>
  <c r="F9" i="125" s="1"/>
  <c r="G9" i="125" s="1"/>
  <c r="H9" i="125" s="1"/>
  <c r="I9" i="125" s="1"/>
  <c r="J9" i="125" s="1"/>
  <c r="K9" i="125" s="1"/>
  <c r="L9" i="125" s="1"/>
  <c r="M9" i="125" s="1"/>
  <c r="N9" i="125" s="1"/>
  <c r="O9" i="125" s="1"/>
  <c r="P9" i="125" s="1"/>
  <c r="Q9" i="125" s="1"/>
  <c r="R9" i="125" s="1"/>
  <c r="S9" i="125" s="1"/>
  <c r="T9" i="125" s="1"/>
  <c r="U9" i="125" s="1"/>
  <c r="V9" i="125" s="1"/>
  <c r="W9" i="125" s="1"/>
  <c r="X9" i="125" s="1"/>
  <c r="Y9" i="125" s="1"/>
  <c r="Z9" i="125" s="1"/>
  <c r="AA9" i="125" s="1"/>
  <c r="AB9" i="125" s="1"/>
  <c r="AC9" i="125" s="1"/>
  <c r="AD9" i="125" s="1"/>
  <c r="AE9" i="125" s="1"/>
  <c r="AF9" i="125" s="1"/>
  <c r="AG9" i="125" s="1"/>
  <c r="AH9" i="125" s="1"/>
  <c r="AI9" i="125" s="1"/>
  <c r="AJ9" i="125" s="1"/>
  <c r="AK9" i="125" s="1"/>
  <c r="AL9" i="125" s="1"/>
  <c r="AM9" i="125" s="1"/>
  <c r="AN9" i="125" s="1"/>
  <c r="AO9" i="125" s="1"/>
  <c r="AP9" i="125" s="1"/>
  <c r="AQ9" i="125" s="1"/>
  <c r="AR9" i="125" s="1"/>
  <c r="AS9" i="125" s="1"/>
  <c r="AT9" i="125" s="1"/>
  <c r="AU9" i="125" s="1"/>
  <c r="AV9" i="125" s="1"/>
  <c r="AW9" i="125" s="1"/>
  <c r="AX9" i="125" s="1"/>
  <c r="AY9" i="125" s="1"/>
  <c r="AZ9" i="125" s="1"/>
  <c r="BA9" i="125" s="1"/>
  <c r="BB9" i="125" s="1"/>
  <c r="BC9" i="125" s="1"/>
  <c r="BD9" i="125" s="1"/>
  <c r="BE9" i="125" s="1"/>
  <c r="BF9" i="125" s="1"/>
  <c r="BG9" i="125" s="1"/>
  <c r="BH9" i="125" s="1"/>
  <c r="BI9" i="125" s="1"/>
  <c r="BJ9" i="125" s="1"/>
  <c r="BK9" i="125" s="1"/>
  <c r="BL9" i="125" s="1"/>
  <c r="BM9" i="125" s="1"/>
  <c r="BN9" i="125" s="1"/>
  <c r="BO9" i="125" s="1"/>
  <c r="BP9" i="125" s="1"/>
  <c r="BQ9" i="125" s="1"/>
  <c r="BR9" i="125" s="1"/>
  <c r="BS9" i="125" s="1"/>
  <c r="BT9" i="125" s="1"/>
  <c r="BU9" i="125" s="1"/>
  <c r="BV9" i="125" s="1"/>
  <c r="BW9" i="125" s="1"/>
  <c r="BX9" i="125" s="1"/>
  <c r="BY9" i="125" s="1"/>
  <c r="BZ9" i="125" s="1"/>
  <c r="CA9" i="125" s="1"/>
  <c r="CB9" i="125" s="1"/>
  <c r="CC9" i="125" s="1"/>
  <c r="BT5" i="125"/>
  <c r="BU5" i="125"/>
  <c r="BV5" i="125" s="1"/>
  <c r="BW5" i="125" s="1"/>
  <c r="BX5" i="125" s="1"/>
  <c r="BY5" i="125" s="1"/>
  <c r="BZ5" i="125" s="1"/>
  <c r="CA5" i="125" s="1"/>
  <c r="CB5" i="125" s="1"/>
  <c r="CC5" i="125" s="1"/>
  <c r="D19" i="129"/>
  <c r="B19" i="129"/>
  <c r="I12" i="125" l="1"/>
  <c r="H12" i="125"/>
  <c r="C4" i="125" l="1"/>
  <c r="D4" i="125"/>
  <c r="E4" i="125"/>
  <c r="F4" i="125"/>
  <c r="G4" i="125"/>
  <c r="H4" i="125"/>
  <c r="I4" i="125"/>
  <c r="J4" i="125"/>
  <c r="K4" i="125"/>
  <c r="L4" i="125"/>
  <c r="M4" i="125"/>
  <c r="N4" i="125"/>
  <c r="O4" i="125"/>
  <c r="P4" i="125"/>
  <c r="Q4" i="125"/>
  <c r="R4" i="125"/>
  <c r="S4" i="125"/>
  <c r="T4" i="125"/>
  <c r="U4" i="125"/>
  <c r="V4" i="125"/>
  <c r="W4" i="125"/>
  <c r="X4" i="125"/>
  <c r="Y4" i="125"/>
  <c r="Z4" i="125"/>
  <c r="AA4" i="125"/>
  <c r="AB4" i="125"/>
  <c r="AC4" i="125"/>
  <c r="AD4" i="125"/>
  <c r="AE4" i="125"/>
  <c r="AF4" i="125"/>
  <c r="AG4" i="125"/>
  <c r="AH4" i="125"/>
  <c r="AI4" i="125"/>
  <c r="AJ4" i="125"/>
  <c r="AK4" i="125"/>
  <c r="AL4" i="125"/>
  <c r="AM4" i="125"/>
  <c r="AN4" i="125"/>
  <c r="AO4" i="125"/>
  <c r="AP4" i="125"/>
  <c r="AQ4" i="125"/>
  <c r="AR4" i="125"/>
  <c r="AS4" i="125"/>
  <c r="AT4" i="125"/>
  <c r="AU4" i="125"/>
  <c r="AV4" i="125"/>
  <c r="AW4" i="125"/>
  <c r="AX4" i="125"/>
  <c r="AY4" i="125"/>
  <c r="AZ4" i="125"/>
  <c r="BA4" i="125"/>
  <c r="BB4" i="125"/>
  <c r="BC4" i="125"/>
  <c r="BD4" i="125"/>
  <c r="BE4" i="125"/>
  <c r="BF4" i="125"/>
  <c r="BG4" i="125"/>
  <c r="BH4" i="125"/>
  <c r="BI4" i="125"/>
  <c r="BJ4" i="125"/>
  <c r="BK4" i="125"/>
  <c r="BL4" i="125"/>
  <c r="BM4" i="125"/>
  <c r="BN4" i="125"/>
  <c r="BO4" i="125"/>
  <c r="BP4" i="125"/>
  <c r="BQ4" i="125"/>
  <c r="BR4" i="125"/>
  <c r="BS4" i="125"/>
  <c r="BT4" i="125"/>
  <c r="BU4" i="125"/>
  <c r="BV4" i="125"/>
  <c r="BW4" i="125"/>
  <c r="BX4" i="125"/>
  <c r="BY4" i="125"/>
  <c r="BZ4" i="125"/>
  <c r="CA4" i="125"/>
  <c r="CB4" i="125"/>
  <c r="CC4" i="125"/>
  <c r="B4" i="125"/>
  <c r="B5" i="125" s="1"/>
  <c r="B11" i="125"/>
  <c r="C11" i="125"/>
  <c r="D11" i="125" s="1"/>
  <c r="E11" i="125" s="1"/>
  <c r="F11" i="125" s="1"/>
  <c r="G11" i="125" s="1"/>
  <c r="H11" i="125" s="1"/>
  <c r="I11" i="125" s="1"/>
  <c r="J11" i="125" s="1"/>
  <c r="K11" i="125" s="1"/>
  <c r="L11" i="125" s="1"/>
  <c r="M11" i="125" s="1"/>
  <c r="N11" i="125" s="1"/>
  <c r="O11" i="125" s="1"/>
  <c r="P11" i="125" s="1"/>
  <c r="Q11" i="125" s="1"/>
  <c r="R11" i="125" s="1"/>
  <c r="S11" i="125" s="1"/>
  <c r="T11" i="125" s="1"/>
  <c r="U11" i="125" s="1"/>
  <c r="V11" i="125" s="1"/>
  <c r="W11" i="125" s="1"/>
  <c r="X11" i="125" s="1"/>
  <c r="Y11" i="125" s="1"/>
  <c r="Z11" i="125" s="1"/>
  <c r="AA11" i="125" s="1"/>
  <c r="AB11" i="125" s="1"/>
  <c r="AC11" i="125" s="1"/>
  <c r="AD11" i="125" s="1"/>
  <c r="AE11" i="125" s="1"/>
  <c r="AF11" i="125" s="1"/>
  <c r="AG11" i="125" s="1"/>
  <c r="AH11" i="125" s="1"/>
  <c r="AI11" i="125" s="1"/>
  <c r="AJ11" i="125" s="1"/>
  <c r="AK11" i="125" s="1"/>
  <c r="AL11" i="125" s="1"/>
  <c r="AM11" i="125" s="1"/>
  <c r="AN11" i="125" s="1"/>
  <c r="AO11" i="125" s="1"/>
  <c r="AP11" i="125" s="1"/>
  <c r="AQ11" i="125" s="1"/>
  <c r="AR11" i="125" s="1"/>
  <c r="AS11" i="125" s="1"/>
  <c r="AT11" i="125" s="1"/>
  <c r="AU11" i="125" s="1"/>
  <c r="AV11" i="125" s="1"/>
  <c r="AW11" i="125" s="1"/>
  <c r="AX11" i="125" s="1"/>
  <c r="AY11" i="125" s="1"/>
  <c r="AZ11" i="125" s="1"/>
  <c r="BA11" i="125" s="1"/>
  <c r="BB11" i="125" s="1"/>
  <c r="BC11" i="125" s="1"/>
  <c r="BD11" i="125" s="1"/>
  <c r="BE11" i="125" s="1"/>
  <c r="BF11" i="125" s="1"/>
  <c r="BG11" i="125" s="1"/>
  <c r="BH11" i="125" s="1"/>
  <c r="BI11" i="125" s="1"/>
  <c r="BJ11" i="125" s="1"/>
  <c r="BK11" i="125" s="1"/>
  <c r="BL11" i="125" s="1"/>
  <c r="BM11" i="125" s="1"/>
  <c r="BN11" i="125" s="1"/>
  <c r="BO11" i="125" s="1"/>
  <c r="BP11" i="125" s="1"/>
  <c r="BQ11" i="125" s="1"/>
  <c r="BR11" i="125" s="1"/>
  <c r="BS11" i="125" s="1"/>
  <c r="BT11" i="125" s="1"/>
  <c r="BU11" i="125" s="1"/>
  <c r="BV11" i="125" s="1"/>
  <c r="BW11" i="125" s="1"/>
  <c r="BX11" i="125" s="1"/>
  <c r="BY11" i="125" s="1"/>
  <c r="BZ11" i="125" s="1"/>
  <c r="CA11" i="125" s="1"/>
  <c r="CB11" i="125" s="1"/>
  <c r="CC11" i="125" s="1"/>
  <c r="CC3" i="125"/>
  <c r="CB3" i="125"/>
  <c r="BZ3" i="125"/>
  <c r="CA3" i="125" s="1"/>
  <c r="BT3" i="125"/>
  <c r="BU3" i="125" s="1"/>
  <c r="BV3" i="125" s="1"/>
  <c r="BW3" i="125" s="1"/>
  <c r="BX3" i="125" s="1"/>
  <c r="BY3" i="125" s="1"/>
  <c r="F3" i="125"/>
  <c r="G3" i="125" s="1"/>
  <c r="H3" i="125" s="1"/>
  <c r="I3" i="125" s="1"/>
  <c r="J3" i="125" s="1"/>
  <c r="K3" i="125" s="1"/>
  <c r="L3" i="125" s="1"/>
  <c r="M3" i="125" s="1"/>
  <c r="N3" i="125" s="1"/>
  <c r="O3" i="125" s="1"/>
  <c r="P3" i="125" s="1"/>
  <c r="Q3" i="125" s="1"/>
  <c r="R3" i="125" s="1"/>
  <c r="S3" i="125" s="1"/>
  <c r="T3" i="125" s="1"/>
  <c r="U3" i="125" s="1"/>
  <c r="V3" i="125" s="1"/>
  <c r="W3" i="125" s="1"/>
  <c r="X3" i="125" s="1"/>
  <c r="Y3" i="125" s="1"/>
  <c r="Z3" i="125" s="1"/>
  <c r="AA3" i="125" s="1"/>
  <c r="AB3" i="125" s="1"/>
  <c r="AC3" i="125" s="1"/>
  <c r="AD3" i="125" s="1"/>
  <c r="AE3" i="125" s="1"/>
  <c r="AF3" i="125" s="1"/>
  <c r="AG3" i="125" s="1"/>
  <c r="AH3" i="125" s="1"/>
  <c r="AI3" i="125" s="1"/>
  <c r="AJ3" i="125" s="1"/>
  <c r="AK3" i="125" s="1"/>
  <c r="AL3" i="125" s="1"/>
  <c r="AM3" i="125" s="1"/>
  <c r="AN3" i="125" s="1"/>
  <c r="AO3" i="125" s="1"/>
  <c r="AP3" i="125" s="1"/>
  <c r="AQ3" i="125" s="1"/>
  <c r="AR3" i="125" s="1"/>
  <c r="AS3" i="125" s="1"/>
  <c r="AT3" i="125" s="1"/>
  <c r="AU3" i="125" s="1"/>
  <c r="AV3" i="125" s="1"/>
  <c r="AW3" i="125" s="1"/>
  <c r="AX3" i="125" s="1"/>
  <c r="AY3" i="125" s="1"/>
  <c r="AZ3" i="125" s="1"/>
  <c r="BA3" i="125" s="1"/>
  <c r="BB3" i="125" s="1"/>
  <c r="BC3" i="125" s="1"/>
  <c r="BD3" i="125" s="1"/>
  <c r="BE3" i="125" s="1"/>
  <c r="BF3" i="125" s="1"/>
  <c r="BG3" i="125" s="1"/>
  <c r="BH3" i="125" s="1"/>
  <c r="BI3" i="125" s="1"/>
  <c r="BJ3" i="125" s="1"/>
  <c r="BK3" i="125" s="1"/>
  <c r="BL3" i="125" s="1"/>
  <c r="BM3" i="125" s="1"/>
  <c r="BN3" i="125" s="1"/>
  <c r="BO3" i="125" s="1"/>
  <c r="BP3" i="125" s="1"/>
  <c r="BQ3" i="125" s="1"/>
  <c r="BR3" i="125" s="1"/>
  <c r="BS3" i="125" s="1"/>
  <c r="E3" i="125"/>
  <c r="D3" i="125"/>
  <c r="B13" i="125"/>
  <c r="B7" i="125"/>
  <c r="G12" i="125" l="1"/>
  <c r="F19" i="129" l="1"/>
  <c r="E10" i="129"/>
  <c r="E11" i="129" s="1"/>
  <c r="B146" i="129"/>
  <c r="F144" i="129"/>
  <c r="F142" i="129"/>
  <c r="F140" i="129"/>
  <c r="K139" i="129"/>
  <c r="B136" i="129"/>
  <c r="F131" i="129"/>
  <c r="F129" i="129"/>
  <c r="F133" i="129" s="1"/>
  <c r="E124" i="129"/>
  <c r="C124" i="129"/>
  <c r="F77" i="129"/>
  <c r="F38" i="129"/>
  <c r="B38" i="129"/>
  <c r="F12" i="125"/>
  <c r="F18" i="127" l="1"/>
  <c r="F19" i="127" s="1"/>
  <c r="B18" i="127"/>
  <c r="B19" i="127" s="1"/>
  <c r="E12" i="125"/>
  <c r="B145" i="127" l="1"/>
  <c r="F143" i="127"/>
  <c r="F141" i="127"/>
  <c r="F139" i="127"/>
  <c r="K138" i="127"/>
  <c r="B135" i="127"/>
  <c r="F132" i="127"/>
  <c r="F130" i="127"/>
  <c r="F128" i="127"/>
  <c r="E123" i="127"/>
  <c r="C123" i="127"/>
  <c r="F76" i="127"/>
  <c r="F38" i="127"/>
  <c r="B38" i="127"/>
  <c r="E10" i="127"/>
  <c r="E11" i="127" s="1"/>
  <c r="B145" i="126" l="1"/>
  <c r="F141" i="126"/>
  <c r="F143" i="126" s="1"/>
  <c r="K138" i="126"/>
  <c r="B135" i="126"/>
  <c r="F130" i="126" s="1"/>
  <c r="E123" i="126"/>
  <c r="C123" i="126"/>
  <c r="F76" i="126"/>
  <c r="F38" i="126"/>
  <c r="F139" i="126" s="1"/>
  <c r="B38" i="126"/>
  <c r="F128" i="126" s="1"/>
  <c r="H22" i="126"/>
  <c r="E10" i="126"/>
  <c r="E11" i="126" s="1"/>
  <c r="H21" i="126" l="1"/>
  <c r="F132" i="126"/>
  <c r="F38" i="121"/>
  <c r="E10" i="121"/>
  <c r="C7" i="125"/>
  <c r="D7" i="125" s="1"/>
  <c r="E7" i="125" s="1"/>
  <c r="H18" i="127" s="1"/>
  <c r="C5" i="125"/>
  <c r="D5" i="125" s="1"/>
  <c r="E5" i="125" s="1"/>
  <c r="C13" i="125"/>
  <c r="D13" i="125" s="1"/>
  <c r="E13" i="125" s="1"/>
  <c r="F5" i="125" l="1"/>
  <c r="D18" i="127"/>
  <c r="D19" i="127" s="1"/>
  <c r="H19" i="127"/>
  <c r="F13" i="125"/>
  <c r="G13" i="125" s="1"/>
  <c r="F7" i="125"/>
  <c r="H19" i="121"/>
  <c r="B145" i="121"/>
  <c r="B135" i="121"/>
  <c r="H22" i="127" l="1"/>
  <c r="H13" i="125"/>
  <c r="I13" i="125" s="1"/>
  <c r="J13" i="125" s="1"/>
  <c r="K13" i="125" s="1"/>
  <c r="L13" i="125" s="1"/>
  <c r="M13" i="125" s="1"/>
  <c r="N13" i="125" s="1"/>
  <c r="O13" i="125" s="1"/>
  <c r="P13" i="125" s="1"/>
  <c r="Q13" i="125" s="1"/>
  <c r="R13" i="125" s="1"/>
  <c r="S13" i="125" s="1"/>
  <c r="T13" i="125" s="1"/>
  <c r="U13" i="125" s="1"/>
  <c r="V13" i="125" s="1"/>
  <c r="W13" i="125" s="1"/>
  <c r="X13" i="125" s="1"/>
  <c r="Y13" i="125" s="1"/>
  <c r="Z13" i="125" s="1"/>
  <c r="AA13" i="125" s="1"/>
  <c r="AB13" i="125" s="1"/>
  <c r="AC13" i="125" s="1"/>
  <c r="AD13" i="125" s="1"/>
  <c r="AE13" i="125" s="1"/>
  <c r="AF13" i="125" s="1"/>
  <c r="AG13" i="125" s="1"/>
  <c r="AH13" i="125" s="1"/>
  <c r="AI13" i="125" s="1"/>
  <c r="AJ13" i="125" s="1"/>
  <c r="AK13" i="125" s="1"/>
  <c r="AL13" i="125" s="1"/>
  <c r="AM13" i="125" s="1"/>
  <c r="AN13" i="125" s="1"/>
  <c r="AO13" i="125" s="1"/>
  <c r="AP13" i="125" s="1"/>
  <c r="AQ13" i="125" s="1"/>
  <c r="AR13" i="125" s="1"/>
  <c r="AS13" i="125" s="1"/>
  <c r="AT13" i="125" s="1"/>
  <c r="AU13" i="125" s="1"/>
  <c r="AV13" i="125" s="1"/>
  <c r="AW13" i="125" s="1"/>
  <c r="AX13" i="125" s="1"/>
  <c r="AY13" i="125" s="1"/>
  <c r="AZ13" i="125" s="1"/>
  <c r="BA13" i="125" s="1"/>
  <c r="BB13" i="125" s="1"/>
  <c r="BC13" i="125" s="1"/>
  <c r="BD13" i="125" s="1"/>
  <c r="BE13" i="125" s="1"/>
  <c r="BF13" i="125" s="1"/>
  <c r="BG13" i="125" s="1"/>
  <c r="BH13" i="125" s="1"/>
  <c r="BI13" i="125" s="1"/>
  <c r="BJ13" i="125" s="1"/>
  <c r="BK13" i="125" s="1"/>
  <c r="BL13" i="125" s="1"/>
  <c r="BM13" i="125" s="1"/>
  <c r="BN13" i="125" s="1"/>
  <c r="BO13" i="125" s="1"/>
  <c r="BP13" i="125" s="1"/>
  <c r="BQ13" i="125" s="1"/>
  <c r="BR13" i="125" s="1"/>
  <c r="BS13" i="125" s="1"/>
  <c r="BT13" i="125" s="1"/>
  <c r="BU13" i="125" s="1"/>
  <c r="BV13" i="125" s="1"/>
  <c r="BW13" i="125" s="1"/>
  <c r="BX13" i="125" s="1"/>
  <c r="BY13" i="125" s="1"/>
  <c r="BZ13" i="125" s="1"/>
  <c r="CA13" i="125" s="1"/>
  <c r="CB13" i="125" s="1"/>
  <c r="CC13" i="125" s="1"/>
  <c r="CE11" i="125"/>
  <c r="H21" i="127"/>
  <c r="G5" i="125"/>
  <c r="G7" i="125"/>
  <c r="E123" i="121"/>
  <c r="C123" i="121"/>
  <c r="F76" i="121"/>
  <c r="B38" i="121"/>
  <c r="D18" i="121"/>
  <c r="H5" i="125" l="1"/>
  <c r="H7" i="125"/>
  <c r="I7" i="125" s="1"/>
  <c r="J7" i="125" s="1"/>
  <c r="K7" i="125" s="1"/>
  <c r="L7" i="125" s="1"/>
  <c r="M7" i="125" s="1"/>
  <c r="N7" i="125" s="1"/>
  <c r="O7" i="125" s="1"/>
  <c r="P7" i="125" s="1"/>
  <c r="Q7" i="125" s="1"/>
  <c r="R7" i="125" s="1"/>
  <c r="S7" i="125" s="1"/>
  <c r="T7" i="125" s="1"/>
  <c r="U7" i="125" s="1"/>
  <c r="V7" i="125" s="1"/>
  <c r="W7" i="125" s="1"/>
  <c r="X7" i="125" s="1"/>
  <c r="Y7" i="125" s="1"/>
  <c r="Z7" i="125" s="1"/>
  <c r="AA7" i="125" s="1"/>
  <c r="AB7" i="125" s="1"/>
  <c r="AC7" i="125" s="1"/>
  <c r="AD7" i="125" s="1"/>
  <c r="AE7" i="125" s="1"/>
  <c r="AF7" i="125" s="1"/>
  <c r="AG7" i="125" s="1"/>
  <c r="AH7" i="125" s="1"/>
  <c r="AI7" i="125" s="1"/>
  <c r="AJ7" i="125" s="1"/>
  <c r="AK7" i="125" s="1"/>
  <c r="AL7" i="125" s="1"/>
  <c r="AM7" i="125" s="1"/>
  <c r="AN7" i="125" s="1"/>
  <c r="AO7" i="125" s="1"/>
  <c r="AP7" i="125" s="1"/>
  <c r="AQ7" i="125" s="1"/>
  <c r="AR7" i="125" s="1"/>
  <c r="AS7" i="125" s="1"/>
  <c r="AT7" i="125" s="1"/>
  <c r="AU7" i="125" s="1"/>
  <c r="AV7" i="125" s="1"/>
  <c r="AW7" i="125" s="1"/>
  <c r="AX7" i="125" s="1"/>
  <c r="AY7" i="125" s="1"/>
  <c r="AZ7" i="125" s="1"/>
  <c r="BA7" i="125" s="1"/>
  <c r="BB7" i="125" s="1"/>
  <c r="BC7" i="125" s="1"/>
  <c r="BD7" i="125" s="1"/>
  <c r="BE7" i="125" s="1"/>
  <c r="BF7" i="125" s="1"/>
  <c r="BG7" i="125" s="1"/>
  <c r="BH7" i="125" s="1"/>
  <c r="BI7" i="125" s="1"/>
  <c r="BJ7" i="125" s="1"/>
  <c r="BK7" i="125" s="1"/>
  <c r="E11" i="121"/>
  <c r="I5" i="125" l="1"/>
  <c r="J5" i="125" s="1"/>
  <c r="K5" i="125" s="1"/>
  <c r="L5" i="125" s="1"/>
  <c r="M5" i="125" s="1"/>
  <c r="N5" i="125" s="1"/>
  <c r="O5" i="125" s="1"/>
  <c r="P5" i="125" s="1"/>
  <c r="Q5" i="125" s="1"/>
  <c r="R5" i="125" s="1"/>
  <c r="S5" i="125" s="1"/>
  <c r="T5" i="125" s="1"/>
  <c r="U5" i="125" s="1"/>
  <c r="V5" i="125" s="1"/>
  <c r="W5" i="125" s="1"/>
  <c r="X5" i="125" s="1"/>
  <c r="Y5" i="125" s="1"/>
  <c r="Z5" i="125" s="1"/>
  <c r="AA5" i="125" s="1"/>
  <c r="AB5" i="125" s="1"/>
  <c r="AC5" i="125" s="1"/>
  <c r="AD5" i="125" s="1"/>
  <c r="AE5" i="125" s="1"/>
  <c r="AF5" i="125" s="1"/>
  <c r="AG5" i="125" s="1"/>
  <c r="AH5" i="125" s="1"/>
  <c r="AI5" i="125" s="1"/>
  <c r="AJ5" i="125" s="1"/>
  <c r="AK5" i="125" s="1"/>
  <c r="AL5" i="125" s="1"/>
  <c r="AM5" i="125" s="1"/>
  <c r="AN5" i="125" s="1"/>
  <c r="AO5" i="125" s="1"/>
  <c r="AP5" i="125" s="1"/>
  <c r="AQ5" i="125" s="1"/>
  <c r="AR5" i="125" s="1"/>
  <c r="AS5" i="125" s="1"/>
  <c r="AT5" i="125" s="1"/>
  <c r="AU5" i="125" s="1"/>
  <c r="AV5" i="125" s="1"/>
  <c r="AW5" i="125" s="1"/>
  <c r="AX5" i="125" s="1"/>
  <c r="AY5" i="125" s="1"/>
  <c r="AZ5" i="125" s="1"/>
  <c r="BA5" i="125" s="1"/>
  <c r="BB5" i="125" s="1"/>
  <c r="BC5" i="125" s="1"/>
  <c r="BD5" i="125" s="1"/>
  <c r="BE5" i="125" s="1"/>
  <c r="BF5" i="125" s="1"/>
  <c r="BG5" i="125" s="1"/>
  <c r="BH5" i="125" s="1"/>
  <c r="BI5" i="125" s="1"/>
  <c r="BJ5" i="125" s="1"/>
  <c r="BK5" i="125" s="1"/>
  <c r="BL5" i="125" s="1"/>
  <c r="CE5" i="125"/>
  <c r="BL7" i="125"/>
  <c r="RX27" i="119"/>
  <c r="RX26" i="119"/>
  <c r="RX25" i="119"/>
  <c r="RX24" i="119"/>
  <c r="RX23" i="119"/>
  <c r="RX19" i="119"/>
  <c r="RX18" i="119"/>
  <c r="RX17" i="119"/>
  <c r="RX16" i="119"/>
  <c r="RX15" i="119"/>
  <c r="RY16" i="119" s="1"/>
  <c r="K138" i="121"/>
  <c r="F130" i="121"/>
  <c r="F139" i="121"/>
  <c r="H19" i="129" l="1"/>
  <c r="H22" i="129" s="1"/>
  <c r="H21" i="129"/>
  <c r="BM7" i="125"/>
  <c r="BM5" i="125"/>
  <c r="RY24" i="119"/>
  <c r="RY19" i="119"/>
  <c r="RY27" i="119"/>
  <c r="RY20" i="119"/>
  <c r="F128" i="121"/>
  <c r="BN7" i="125" l="1"/>
  <c r="BN5" i="125"/>
  <c r="RY28" i="119"/>
  <c r="F132" i="121"/>
  <c r="BO7" i="125" l="1"/>
  <c r="BO5" i="125"/>
  <c r="F141" i="121"/>
  <c r="F143" i="121" s="1"/>
  <c r="BP7" i="125" l="1"/>
  <c r="BP5" i="125"/>
  <c r="TR27" i="119"/>
  <c r="TR26" i="119"/>
  <c r="TR25" i="119"/>
  <c r="TR24" i="119"/>
  <c r="TR23" i="119"/>
  <c r="TR19" i="119"/>
  <c r="TR18" i="119"/>
  <c r="TR17" i="119"/>
  <c r="TR16" i="119"/>
  <c r="TR15" i="119"/>
  <c r="TN27" i="119"/>
  <c r="TN26" i="119"/>
  <c r="TN25" i="119"/>
  <c r="TN24" i="119"/>
  <c r="TN23" i="119"/>
  <c r="TN19" i="119"/>
  <c r="TN18" i="119"/>
  <c r="TN17" i="119"/>
  <c r="TN16" i="119"/>
  <c r="TN15" i="119"/>
  <c r="TG27" i="119"/>
  <c r="TG26" i="119"/>
  <c r="TG25" i="119"/>
  <c r="TG24" i="119"/>
  <c r="TG23" i="119"/>
  <c r="TG19" i="119"/>
  <c r="TG18" i="119"/>
  <c r="TG17" i="119"/>
  <c r="TG16" i="119"/>
  <c r="TG15" i="119"/>
  <c r="SZ27" i="119"/>
  <c r="SZ26" i="119"/>
  <c r="SZ25" i="119"/>
  <c r="SZ24" i="119"/>
  <c r="SZ23" i="119"/>
  <c r="SZ19" i="119"/>
  <c r="SZ18" i="119"/>
  <c r="SZ17" i="119"/>
  <c r="SZ16" i="119"/>
  <c r="SZ15" i="119"/>
  <c r="SS27" i="119"/>
  <c r="SS26" i="119"/>
  <c r="SS25" i="119"/>
  <c r="SS24" i="119"/>
  <c r="SS23" i="119"/>
  <c r="SS19" i="119"/>
  <c r="SS18" i="119"/>
  <c r="SS17" i="119"/>
  <c r="SS16" i="119"/>
  <c r="SS15" i="119"/>
  <c r="SL27" i="119"/>
  <c r="SL26" i="119"/>
  <c r="SL25" i="119"/>
  <c r="SL24" i="119"/>
  <c r="SL23" i="119"/>
  <c r="SL19" i="119"/>
  <c r="SL18" i="119"/>
  <c r="SL17" i="119"/>
  <c r="SL16" i="119"/>
  <c r="SL15" i="119"/>
  <c r="BQ7" i="125" l="1"/>
  <c r="BQ5" i="125"/>
  <c r="TA24" i="119"/>
  <c r="TO24" i="119"/>
  <c r="SM16" i="119"/>
  <c r="TA16" i="119"/>
  <c r="TA27" i="119"/>
  <c r="TA28" i="119" s="1"/>
  <c r="TH19" i="119"/>
  <c r="TO16" i="119"/>
  <c r="TO20" i="119" s="1"/>
  <c r="TO27" i="119"/>
  <c r="TO28" i="119" s="1"/>
  <c r="TS19" i="119"/>
  <c r="SM27" i="119"/>
  <c r="SM24" i="119"/>
  <c r="SM19" i="119"/>
  <c r="ST16" i="119"/>
  <c r="ST20" i="119" s="1"/>
  <c r="ST27" i="119"/>
  <c r="TA19" i="119"/>
  <c r="TH16" i="119"/>
  <c r="TH27" i="119"/>
  <c r="TO19" i="119"/>
  <c r="TS16" i="119"/>
  <c r="TS20" i="119" s="1"/>
  <c r="TS27" i="119"/>
  <c r="ST19" i="119"/>
  <c r="ST24" i="119"/>
  <c r="ST28" i="119" s="1"/>
  <c r="TH24" i="119"/>
  <c r="TS24" i="119"/>
  <c r="BR7" i="125" l="1"/>
  <c r="BR5" i="125"/>
  <c r="TH28" i="119"/>
  <c r="TH20" i="119"/>
  <c r="SM28" i="119"/>
  <c r="TS28" i="119"/>
  <c r="SM20" i="119"/>
  <c r="TA20" i="119"/>
  <c r="SE16" i="119"/>
  <c r="SE17" i="119"/>
  <c r="SE18" i="119"/>
  <c r="SE19" i="119"/>
  <c r="SE27" i="119"/>
  <c r="SE26" i="119"/>
  <c r="SE25" i="119"/>
  <c r="SE24" i="119"/>
  <c r="SE23" i="119"/>
  <c r="SE15" i="119"/>
  <c r="EL15" i="119"/>
  <c r="EL16" i="119"/>
  <c r="EL17" i="119"/>
  <c r="RI21" i="119"/>
  <c r="QD21" i="119"/>
  <c r="OZ21" i="119"/>
  <c r="NU21" i="119"/>
  <c r="MP21" i="119"/>
  <c r="LL21" i="119"/>
  <c r="KG21" i="119"/>
  <c r="JC21" i="119"/>
  <c r="HX21" i="119"/>
  <c r="GV21" i="119"/>
  <c r="FQ21" i="119"/>
  <c r="EL21" i="119"/>
  <c r="DH21" i="119"/>
  <c r="CC21" i="119"/>
  <c r="AY21" i="119"/>
  <c r="T21" i="119"/>
  <c r="F21" i="119"/>
  <c r="RI19" i="119"/>
  <c r="QD19" i="119"/>
  <c r="OZ19" i="119"/>
  <c r="NU19" i="119"/>
  <c r="MP19" i="119"/>
  <c r="LL19" i="119"/>
  <c r="KG19" i="119"/>
  <c r="JC19" i="119"/>
  <c r="HX19" i="119"/>
  <c r="GV19" i="119"/>
  <c r="FQ19" i="119"/>
  <c r="EL19" i="119"/>
  <c r="DH19" i="119"/>
  <c r="CC19" i="119"/>
  <c r="AY19" i="119"/>
  <c r="T19" i="119"/>
  <c r="F19" i="119"/>
  <c r="RI18" i="119"/>
  <c r="QD18" i="119"/>
  <c r="OZ18" i="119"/>
  <c r="NU18" i="119"/>
  <c r="MP18" i="119"/>
  <c r="LL18" i="119"/>
  <c r="KG18" i="119"/>
  <c r="JC18" i="119"/>
  <c r="HX18" i="119"/>
  <c r="GV18" i="119"/>
  <c r="FQ18" i="119"/>
  <c r="EL18" i="119"/>
  <c r="DH18" i="119"/>
  <c r="CC18" i="119"/>
  <c r="AY18" i="119"/>
  <c r="T18" i="119"/>
  <c r="F18" i="119"/>
  <c r="RI17" i="119"/>
  <c r="QD17" i="119"/>
  <c r="OZ17" i="119"/>
  <c r="NU17" i="119"/>
  <c r="MP17" i="119"/>
  <c r="LL17" i="119"/>
  <c r="KG17" i="119"/>
  <c r="JC17" i="119"/>
  <c r="HX17" i="119"/>
  <c r="GV17" i="119"/>
  <c r="FQ17" i="119"/>
  <c r="DH17" i="119"/>
  <c r="CC17" i="119"/>
  <c r="AY17" i="119"/>
  <c r="T17" i="119"/>
  <c r="F17" i="119"/>
  <c r="RI16" i="119"/>
  <c r="QD16" i="119"/>
  <c r="OZ16" i="119"/>
  <c r="NU16" i="119"/>
  <c r="MP16" i="119"/>
  <c r="LL16" i="119"/>
  <c r="KG16" i="119"/>
  <c r="JC16" i="119"/>
  <c r="HX16" i="119"/>
  <c r="GV16" i="119"/>
  <c r="FQ16" i="119"/>
  <c r="DH16" i="119"/>
  <c r="CC16" i="119"/>
  <c r="AY16" i="119"/>
  <c r="T16" i="119"/>
  <c r="F16" i="119"/>
  <c r="RI15" i="119"/>
  <c r="QD15" i="119"/>
  <c r="OZ15" i="119"/>
  <c r="NU15" i="119"/>
  <c r="MP15" i="119"/>
  <c r="LL15" i="119"/>
  <c r="KG15" i="119"/>
  <c r="KG22" i="119" s="1"/>
  <c r="JC15" i="119"/>
  <c r="HX15" i="119"/>
  <c r="GV15" i="119"/>
  <c r="FQ15" i="119"/>
  <c r="DH15" i="119"/>
  <c r="CC15" i="119"/>
  <c r="AY15" i="119"/>
  <c r="T15" i="119"/>
  <c r="F15" i="119"/>
  <c r="TQ4" i="119"/>
  <c r="TP4" i="119"/>
  <c r="TO4" i="119"/>
  <c r="TN4" i="119"/>
  <c r="TM4" i="119"/>
  <c r="TL4" i="119"/>
  <c r="TK4" i="119"/>
  <c r="TJ4" i="119"/>
  <c r="TI4" i="119"/>
  <c r="TH4" i="119"/>
  <c r="TG4" i="119"/>
  <c r="TF4" i="119"/>
  <c r="TE4" i="119"/>
  <c r="TD4" i="119"/>
  <c r="TC4" i="119"/>
  <c r="TB4" i="119"/>
  <c r="TA4" i="119"/>
  <c r="SZ4" i="119"/>
  <c r="SY4" i="119"/>
  <c r="SX4" i="119"/>
  <c r="SW4" i="119"/>
  <c r="SV4" i="119"/>
  <c r="SU4" i="119"/>
  <c r="ST4" i="119"/>
  <c r="SS4" i="119"/>
  <c r="SR4" i="119"/>
  <c r="SQ4" i="119"/>
  <c r="SP4" i="119"/>
  <c r="SO4" i="119"/>
  <c r="SN4" i="119"/>
  <c r="SM4" i="119"/>
  <c r="SL4" i="119"/>
  <c r="SK4" i="119"/>
  <c r="SJ4" i="119"/>
  <c r="SI4" i="119"/>
  <c r="SH4" i="119"/>
  <c r="SG4" i="119"/>
  <c r="SF4" i="119"/>
  <c r="SE4" i="119"/>
  <c r="SD4" i="119"/>
  <c r="SC4" i="119"/>
  <c r="SB4" i="119"/>
  <c r="SA4" i="119"/>
  <c r="RZ4" i="119"/>
  <c r="RY4" i="119"/>
  <c r="RX4" i="119"/>
  <c r="RW4" i="119"/>
  <c r="RV4" i="119"/>
  <c r="RU4" i="119"/>
  <c r="RT4" i="119"/>
  <c r="RS4" i="119"/>
  <c r="RR4" i="119"/>
  <c r="RQ4" i="119"/>
  <c r="RP4" i="119"/>
  <c r="RO4" i="119"/>
  <c r="RN4" i="119"/>
  <c r="RM4" i="119"/>
  <c r="RL4" i="119"/>
  <c r="RK4" i="119"/>
  <c r="RJ4" i="119"/>
  <c r="RI4" i="119"/>
  <c r="RH4" i="119"/>
  <c r="RG4" i="119"/>
  <c r="RF4" i="119"/>
  <c r="RE4" i="119"/>
  <c r="RD4" i="119"/>
  <c r="RC4" i="119"/>
  <c r="RB4" i="119"/>
  <c r="RA4" i="119"/>
  <c r="QZ4" i="119"/>
  <c r="QY4" i="119"/>
  <c r="QX4" i="119"/>
  <c r="QW4" i="119"/>
  <c r="QV4" i="119"/>
  <c r="QU4" i="119"/>
  <c r="QT4" i="119"/>
  <c r="QS4" i="119"/>
  <c r="QR4" i="119"/>
  <c r="QQ4" i="119"/>
  <c r="QP4" i="119"/>
  <c r="QO4" i="119"/>
  <c r="QN4" i="119"/>
  <c r="QM4" i="119"/>
  <c r="QL4" i="119"/>
  <c r="QK4" i="119"/>
  <c r="QJ4" i="119"/>
  <c r="QI4" i="119"/>
  <c r="QH4" i="119"/>
  <c r="QG4" i="119"/>
  <c r="QF4" i="119"/>
  <c r="QE4" i="119"/>
  <c r="QD4" i="119"/>
  <c r="QC4" i="119"/>
  <c r="QB4" i="119"/>
  <c r="QA4" i="119"/>
  <c r="PZ4" i="119"/>
  <c r="PY4" i="119"/>
  <c r="PX4" i="119"/>
  <c r="PW4" i="119"/>
  <c r="PV4" i="119"/>
  <c r="PU4" i="119"/>
  <c r="PT4" i="119"/>
  <c r="PS4" i="119"/>
  <c r="PR4" i="119"/>
  <c r="PQ4" i="119"/>
  <c r="PP4" i="119"/>
  <c r="PO4" i="119"/>
  <c r="PN4" i="119"/>
  <c r="PM4" i="119"/>
  <c r="PL4" i="119"/>
  <c r="PK4" i="119"/>
  <c r="PJ4" i="119"/>
  <c r="PI4" i="119"/>
  <c r="PH4" i="119"/>
  <c r="PG4" i="119"/>
  <c r="PF4" i="119"/>
  <c r="PE4" i="119"/>
  <c r="PD4" i="119"/>
  <c r="PC4" i="119"/>
  <c r="PB4" i="119"/>
  <c r="PA4" i="119"/>
  <c r="OZ4" i="119"/>
  <c r="OY4" i="119"/>
  <c r="OX4" i="119"/>
  <c r="OW4" i="119"/>
  <c r="OV4" i="119"/>
  <c r="OU4" i="119"/>
  <c r="OT4" i="119"/>
  <c r="OS4" i="119"/>
  <c r="OR4" i="119"/>
  <c r="OQ4" i="119"/>
  <c r="OP4" i="119"/>
  <c r="OO4" i="119"/>
  <c r="ON4" i="119"/>
  <c r="OM4" i="119"/>
  <c r="OL4" i="119"/>
  <c r="OK4" i="119"/>
  <c r="OJ4" i="119"/>
  <c r="OI4" i="119"/>
  <c r="OH4" i="119"/>
  <c r="OG4" i="119"/>
  <c r="OF4" i="119"/>
  <c r="OE4" i="119"/>
  <c r="OD4" i="119"/>
  <c r="OC4" i="119"/>
  <c r="OB4" i="119"/>
  <c r="OA4" i="119"/>
  <c r="NZ4" i="119"/>
  <c r="NY4" i="119"/>
  <c r="NX4" i="119"/>
  <c r="NW4" i="119"/>
  <c r="NV4" i="119"/>
  <c r="NU4" i="119"/>
  <c r="NT4" i="119"/>
  <c r="NS4" i="119"/>
  <c r="NR4" i="119"/>
  <c r="NQ4" i="119"/>
  <c r="NP4" i="119"/>
  <c r="NO4" i="119"/>
  <c r="NN4" i="119"/>
  <c r="NM4" i="119"/>
  <c r="NL4" i="119"/>
  <c r="NK4" i="119"/>
  <c r="NJ4" i="119"/>
  <c r="NI4" i="119"/>
  <c r="NH4" i="119"/>
  <c r="NG4" i="119"/>
  <c r="NF4" i="119"/>
  <c r="NE4" i="119"/>
  <c r="ND4" i="119"/>
  <c r="NC4" i="119"/>
  <c r="NB4" i="119"/>
  <c r="NA4" i="119"/>
  <c r="MZ4" i="119"/>
  <c r="MY4" i="119"/>
  <c r="MX4" i="119"/>
  <c r="MW4" i="119"/>
  <c r="MV4" i="119"/>
  <c r="MU4" i="119"/>
  <c r="MT4" i="119"/>
  <c r="MS4" i="119"/>
  <c r="MR4" i="119"/>
  <c r="MQ4" i="119"/>
  <c r="MP4" i="119"/>
  <c r="MO4" i="119"/>
  <c r="MN4" i="119"/>
  <c r="MM4" i="119"/>
  <c r="ML4" i="119"/>
  <c r="MK4" i="119"/>
  <c r="MJ4" i="119"/>
  <c r="MI4" i="119"/>
  <c r="MH4" i="119"/>
  <c r="MG4" i="119"/>
  <c r="MF4" i="119"/>
  <c r="ME4" i="119"/>
  <c r="MD4" i="119"/>
  <c r="MC4" i="119"/>
  <c r="MB4" i="119"/>
  <c r="MA4" i="119"/>
  <c r="LZ4" i="119"/>
  <c r="LY4" i="119"/>
  <c r="LX4" i="119"/>
  <c r="LW4" i="119"/>
  <c r="LV4" i="119"/>
  <c r="LU4" i="119"/>
  <c r="LT4" i="119"/>
  <c r="LS4" i="119"/>
  <c r="LR4" i="119"/>
  <c r="LQ4" i="119"/>
  <c r="LP4" i="119"/>
  <c r="LO4" i="119"/>
  <c r="LN4" i="119"/>
  <c r="LM4" i="119"/>
  <c r="LL4" i="119"/>
  <c r="LK4" i="119"/>
  <c r="LJ4" i="119"/>
  <c r="LI4" i="119"/>
  <c r="LH4" i="119"/>
  <c r="LG4" i="119"/>
  <c r="LF4" i="119"/>
  <c r="LE4" i="119"/>
  <c r="LD4" i="119"/>
  <c r="LC4" i="119"/>
  <c r="LB4" i="119"/>
  <c r="LA4" i="119"/>
  <c r="KZ4" i="119"/>
  <c r="KY4" i="119"/>
  <c r="KX4" i="119"/>
  <c r="KW4" i="119"/>
  <c r="KV4" i="119"/>
  <c r="KU4" i="119"/>
  <c r="KT4" i="119"/>
  <c r="KS4" i="119"/>
  <c r="KR4" i="119"/>
  <c r="KQ4" i="119"/>
  <c r="KP4" i="119"/>
  <c r="KO4" i="119"/>
  <c r="KN4" i="119"/>
  <c r="KM4" i="119"/>
  <c r="KL4" i="119"/>
  <c r="KK4" i="119"/>
  <c r="KJ4" i="119"/>
  <c r="KI4" i="119"/>
  <c r="KH4" i="119"/>
  <c r="KG4" i="119"/>
  <c r="KF4" i="119"/>
  <c r="KE4" i="119"/>
  <c r="KD4" i="119"/>
  <c r="KC4" i="119"/>
  <c r="KB4" i="119"/>
  <c r="KA4" i="119"/>
  <c r="JZ4" i="119"/>
  <c r="JY4" i="119"/>
  <c r="JX4" i="119"/>
  <c r="JW4" i="119"/>
  <c r="JV4" i="119"/>
  <c r="JU4" i="119"/>
  <c r="JT4" i="119"/>
  <c r="JS4" i="119"/>
  <c r="JR4" i="119"/>
  <c r="JQ4" i="119"/>
  <c r="JP4" i="119"/>
  <c r="JO4" i="119"/>
  <c r="JN4" i="119"/>
  <c r="JM4" i="119"/>
  <c r="JL4" i="119"/>
  <c r="JK4" i="119"/>
  <c r="JJ4" i="119"/>
  <c r="JI4" i="119"/>
  <c r="JH4" i="119"/>
  <c r="JG4" i="119"/>
  <c r="JF4" i="119"/>
  <c r="JE4" i="119"/>
  <c r="JD4" i="119"/>
  <c r="JC4" i="119"/>
  <c r="JB4" i="119"/>
  <c r="JA4" i="119"/>
  <c r="IZ4" i="119"/>
  <c r="IY4" i="119"/>
  <c r="IX4" i="119"/>
  <c r="IW4" i="119"/>
  <c r="IV4" i="119"/>
  <c r="IU4" i="119"/>
  <c r="IT4" i="119"/>
  <c r="IS4" i="119"/>
  <c r="IR4" i="119"/>
  <c r="IQ4" i="119"/>
  <c r="IP4" i="119"/>
  <c r="IO4" i="119"/>
  <c r="IN4" i="119"/>
  <c r="IM4" i="119"/>
  <c r="IL4" i="119"/>
  <c r="IK4" i="119"/>
  <c r="IJ4" i="119"/>
  <c r="II4" i="119"/>
  <c r="IH4" i="119"/>
  <c r="IG4" i="119"/>
  <c r="IF4" i="119"/>
  <c r="IE4" i="119"/>
  <c r="ID4" i="119"/>
  <c r="IC4" i="119"/>
  <c r="IB4" i="119"/>
  <c r="IA4" i="119"/>
  <c r="HZ4" i="119"/>
  <c r="HY4" i="119"/>
  <c r="HX4" i="119"/>
  <c r="HW4" i="119"/>
  <c r="HV4" i="119"/>
  <c r="HU4" i="119"/>
  <c r="HT4" i="119"/>
  <c r="HS4" i="119"/>
  <c r="HR4" i="119"/>
  <c r="HQ4" i="119"/>
  <c r="HP4" i="119"/>
  <c r="HO4" i="119"/>
  <c r="HN4" i="119"/>
  <c r="HM4" i="119"/>
  <c r="HL4" i="119"/>
  <c r="HK4" i="119"/>
  <c r="HJ4" i="119"/>
  <c r="HI4" i="119"/>
  <c r="HH4" i="119"/>
  <c r="HG4" i="119"/>
  <c r="HF4" i="119"/>
  <c r="HE4" i="119"/>
  <c r="HD4" i="119"/>
  <c r="HC4" i="119"/>
  <c r="HB4" i="119"/>
  <c r="HA4" i="119"/>
  <c r="GZ4" i="119"/>
  <c r="GY4" i="119"/>
  <c r="GX4" i="119"/>
  <c r="GW4" i="119"/>
  <c r="GV4" i="119"/>
  <c r="GU4" i="119"/>
  <c r="GT4" i="119"/>
  <c r="GS4" i="119"/>
  <c r="GR4" i="119"/>
  <c r="GQ4" i="119"/>
  <c r="GP4" i="119"/>
  <c r="GO4" i="119"/>
  <c r="GN4" i="119"/>
  <c r="GM4" i="119"/>
  <c r="GL4" i="119"/>
  <c r="GK4" i="119"/>
  <c r="GJ4" i="119"/>
  <c r="GI4" i="119"/>
  <c r="GH4" i="119"/>
  <c r="GG4" i="119"/>
  <c r="GF4" i="119"/>
  <c r="GE4" i="119"/>
  <c r="GD4" i="119"/>
  <c r="GC4" i="119"/>
  <c r="GB4" i="119"/>
  <c r="GA4" i="119"/>
  <c r="FZ4" i="119"/>
  <c r="FY4" i="119"/>
  <c r="FX4" i="119"/>
  <c r="FW4" i="119"/>
  <c r="FV4" i="119"/>
  <c r="FU4" i="119"/>
  <c r="FT4" i="119"/>
  <c r="FS4" i="119"/>
  <c r="FR4" i="119"/>
  <c r="FQ4" i="119"/>
  <c r="FP4" i="119"/>
  <c r="FO4" i="119"/>
  <c r="FN4" i="119"/>
  <c r="FM4" i="119"/>
  <c r="FL4" i="119"/>
  <c r="FK4" i="119"/>
  <c r="FJ4" i="119"/>
  <c r="FI4" i="119"/>
  <c r="FH4" i="119"/>
  <c r="FG4" i="119"/>
  <c r="FF4" i="119"/>
  <c r="FE4" i="119"/>
  <c r="FD4" i="119"/>
  <c r="FC4" i="119"/>
  <c r="FB4" i="119"/>
  <c r="FA4" i="119"/>
  <c r="EZ4" i="119"/>
  <c r="EY4" i="119"/>
  <c r="EX4" i="119"/>
  <c r="EW4" i="119"/>
  <c r="EV4" i="119"/>
  <c r="EU4" i="119"/>
  <c r="ET4" i="119"/>
  <c r="ES4" i="119"/>
  <c r="ER4" i="119"/>
  <c r="EQ4" i="119"/>
  <c r="EP4" i="119"/>
  <c r="EO4" i="119"/>
  <c r="EN4" i="119"/>
  <c r="EM4" i="119"/>
  <c r="EL4" i="119"/>
  <c r="EK4" i="119"/>
  <c r="EJ4" i="119"/>
  <c r="EI4" i="119"/>
  <c r="EH4" i="119"/>
  <c r="EG4" i="119"/>
  <c r="EF4" i="119"/>
  <c r="EE4" i="119"/>
  <c r="ED4" i="119"/>
  <c r="EC4" i="119"/>
  <c r="EB4" i="119"/>
  <c r="EA4" i="119"/>
  <c r="DZ4" i="119"/>
  <c r="DY4" i="119"/>
  <c r="DX4" i="119"/>
  <c r="DW4" i="119"/>
  <c r="DV4" i="119"/>
  <c r="DU4" i="119"/>
  <c r="DT4" i="119"/>
  <c r="DS4" i="119"/>
  <c r="DR4" i="119"/>
  <c r="DQ4" i="119"/>
  <c r="DP4" i="119"/>
  <c r="DO4" i="119"/>
  <c r="DN4" i="119"/>
  <c r="DM4" i="119"/>
  <c r="DL4" i="119"/>
  <c r="DK4" i="119"/>
  <c r="DJ4" i="119"/>
  <c r="DI4" i="119"/>
  <c r="DH4" i="119"/>
  <c r="DG4" i="119"/>
  <c r="DF4" i="119"/>
  <c r="DE4" i="119"/>
  <c r="DD4" i="119"/>
  <c r="DC4" i="119"/>
  <c r="DB4" i="119"/>
  <c r="DA4" i="119"/>
  <c r="CZ4" i="119"/>
  <c r="CY4" i="119"/>
  <c r="CX4" i="119"/>
  <c r="CW4" i="119"/>
  <c r="CV4" i="119"/>
  <c r="CU4" i="119"/>
  <c r="CT4" i="119"/>
  <c r="CS4" i="119"/>
  <c r="CR4" i="119"/>
  <c r="CQ4" i="119"/>
  <c r="CP4" i="119"/>
  <c r="CO4" i="119"/>
  <c r="CN4" i="119"/>
  <c r="CM4" i="119"/>
  <c r="CL4" i="119"/>
  <c r="CK4" i="119"/>
  <c r="CJ4" i="119"/>
  <c r="CI4" i="119"/>
  <c r="CH4" i="119"/>
  <c r="CG4" i="119"/>
  <c r="CF4" i="119"/>
  <c r="CE4" i="119"/>
  <c r="CD4" i="119"/>
  <c r="CC4" i="119"/>
  <c r="CB4" i="119"/>
  <c r="CA4" i="119"/>
  <c r="BZ4" i="119"/>
  <c r="BY4" i="119"/>
  <c r="BX4" i="119"/>
  <c r="BW4" i="119"/>
  <c r="BV4" i="119"/>
  <c r="BU4" i="119"/>
  <c r="BT4" i="119"/>
  <c r="BS4" i="119"/>
  <c r="BR4" i="119"/>
  <c r="BQ4" i="119"/>
  <c r="BP4" i="119"/>
  <c r="BO4" i="119"/>
  <c r="BN4" i="119"/>
  <c r="BM4" i="119"/>
  <c r="BL4" i="119"/>
  <c r="BK4" i="119"/>
  <c r="BJ4" i="119"/>
  <c r="BI4" i="119"/>
  <c r="BH4" i="119"/>
  <c r="BG4" i="119"/>
  <c r="BF4" i="119"/>
  <c r="BE4" i="119"/>
  <c r="BD4" i="119"/>
  <c r="BC4" i="119"/>
  <c r="BB4" i="119"/>
  <c r="BA4" i="119"/>
  <c r="AZ4" i="119"/>
  <c r="AY4" i="119"/>
  <c r="AX4" i="119"/>
  <c r="AW4" i="119"/>
  <c r="AV4" i="119"/>
  <c r="AU4" i="119"/>
  <c r="AT4" i="119"/>
  <c r="AS4" i="119"/>
  <c r="AR4" i="119"/>
  <c r="AQ4" i="119"/>
  <c r="AP4" i="119"/>
  <c r="AO4" i="119"/>
  <c r="AN4" i="119"/>
  <c r="AM4" i="119"/>
  <c r="AL4" i="119"/>
  <c r="AK4" i="119"/>
  <c r="AJ4" i="119"/>
  <c r="AI4" i="119"/>
  <c r="AH4" i="119"/>
  <c r="AG4" i="119"/>
  <c r="AF4" i="119"/>
  <c r="AE4" i="119"/>
  <c r="AD4" i="119"/>
  <c r="AC4" i="119"/>
  <c r="AB4" i="119"/>
  <c r="AA4" i="119"/>
  <c r="Z4" i="119"/>
  <c r="Y4" i="119"/>
  <c r="X4" i="119"/>
  <c r="W4" i="119"/>
  <c r="V4" i="119"/>
  <c r="U4" i="119"/>
  <c r="T4" i="119"/>
  <c r="S4" i="119"/>
  <c r="R4" i="119"/>
  <c r="Q4" i="119"/>
  <c r="P4" i="119"/>
  <c r="O4" i="119"/>
  <c r="N4" i="119"/>
  <c r="M4" i="119"/>
  <c r="L4" i="119"/>
  <c r="K4" i="119"/>
  <c r="J4" i="119"/>
  <c r="I4" i="119"/>
  <c r="H4" i="119"/>
  <c r="G4" i="119"/>
  <c r="F4" i="119"/>
  <c r="F11" i="119" s="1"/>
  <c r="D4" i="119"/>
  <c r="BS7" i="125" l="1"/>
  <c r="BT7" i="125" s="1"/>
  <c r="BU7" i="125" s="1"/>
  <c r="BV7" i="125" s="1"/>
  <c r="BW7" i="125" s="1"/>
  <c r="BX7" i="125" s="1"/>
  <c r="BY7" i="125" s="1"/>
  <c r="BZ7" i="125" s="1"/>
  <c r="CA7" i="125" s="1"/>
  <c r="CB7" i="125" s="1"/>
  <c r="CC7" i="125" s="1"/>
  <c r="BS5" i="125"/>
  <c r="AY22" i="119"/>
  <c r="FQ22" i="119"/>
  <c r="OZ22" i="119"/>
  <c r="SF19" i="119"/>
  <c r="TT20" i="119"/>
  <c r="RZ24" i="119"/>
  <c r="RZ16" i="119"/>
  <c r="RZ28" i="119"/>
  <c r="RZ20" i="119"/>
  <c r="RZ27" i="119"/>
  <c r="RZ19" i="119"/>
  <c r="CC22" i="119"/>
  <c r="SU28" i="119"/>
  <c r="TB19" i="119"/>
  <c r="GV22" i="119"/>
  <c r="LL22" i="119"/>
  <c r="QD22" i="119"/>
  <c r="TP20" i="119"/>
  <c r="TT16" i="119"/>
  <c r="TB20" i="119"/>
  <c r="TT28" i="119"/>
  <c r="SN27" i="119"/>
  <c r="TI16" i="119"/>
  <c r="TI28" i="119"/>
  <c r="EL22" i="119"/>
  <c r="TI27" i="119"/>
  <c r="SU20" i="119"/>
  <c r="TB28" i="119"/>
  <c r="SN19" i="119"/>
  <c r="SU27" i="119"/>
  <c r="D24" i="119"/>
  <c r="TT19" i="119"/>
  <c r="TI19" i="119"/>
  <c r="TP27" i="119"/>
  <c r="TT24" i="119"/>
  <c r="TP24" i="119"/>
  <c r="TI24" i="119"/>
  <c r="TB24" i="119"/>
  <c r="SU24" i="119"/>
  <c r="SN24" i="119"/>
  <c r="TP16" i="119"/>
  <c r="TB16" i="119"/>
  <c r="SU16" i="119"/>
  <c r="SN16" i="119"/>
  <c r="TB27" i="119"/>
  <c r="SU19" i="119"/>
  <c r="SN20" i="119"/>
  <c r="SN28" i="119"/>
  <c r="TT27" i="119"/>
  <c r="TP19" i="119"/>
  <c r="TP28" i="119"/>
  <c r="TI20" i="119"/>
  <c r="SG19" i="119"/>
  <c r="DH22" i="119"/>
  <c r="HX22" i="119"/>
  <c r="MP22" i="119"/>
  <c r="RI22" i="119"/>
  <c r="SF16" i="119"/>
  <c r="SF20" i="119" s="1"/>
  <c r="SF27" i="119"/>
  <c r="SF24" i="119"/>
  <c r="T22" i="119"/>
  <c r="JC22" i="119"/>
  <c r="NU22" i="119"/>
  <c r="D15" i="119"/>
  <c r="D18" i="119"/>
  <c r="F12" i="119"/>
  <c r="G11" i="119"/>
  <c r="F22" i="119"/>
  <c r="MO27" i="119"/>
  <c r="D19" i="119" l="1"/>
  <c r="SG24" i="119"/>
  <c r="SG20" i="119"/>
  <c r="SG27" i="119"/>
  <c r="SF28" i="119"/>
  <c r="SG16" i="119"/>
  <c r="D16" i="119" s="1"/>
  <c r="G12" i="119"/>
  <c r="H11" i="119"/>
  <c r="SG28" i="119" l="1"/>
  <c r="D17" i="119"/>
  <c r="H12" i="119"/>
  <c r="I11" i="119"/>
  <c r="I12" i="119" l="1"/>
  <c r="J11" i="119"/>
  <c r="J12" i="119" l="1"/>
  <c r="K11" i="119"/>
  <c r="K12" i="119" l="1"/>
  <c r="L11" i="119"/>
  <c r="L12" i="119" l="1"/>
  <c r="M11" i="119"/>
  <c r="M12" i="119" l="1"/>
  <c r="N11" i="119"/>
  <c r="N12" i="119" l="1"/>
  <c r="O11" i="119"/>
  <c r="O12" i="119" l="1"/>
  <c r="P11" i="119"/>
  <c r="P12" i="119" l="1"/>
  <c r="Q11" i="119"/>
  <c r="Q12" i="119" l="1"/>
  <c r="R11" i="119"/>
  <c r="R12" i="119" l="1"/>
  <c r="S11" i="119"/>
  <c r="S12" i="119" l="1"/>
  <c r="T11" i="119"/>
  <c r="T12" i="119" l="1"/>
  <c r="U11" i="119"/>
  <c r="U12" i="119" l="1"/>
  <c r="V11" i="119"/>
  <c r="V12" i="119" l="1"/>
  <c r="W11" i="119"/>
  <c r="W12" i="119" l="1"/>
  <c r="X11" i="119"/>
  <c r="X12" i="119" l="1"/>
  <c r="Y11" i="119"/>
  <c r="Y12" i="119" l="1"/>
  <c r="Z11" i="119"/>
  <c r="Z12" i="119" l="1"/>
  <c r="AA11" i="119"/>
  <c r="AA12" i="119" l="1"/>
  <c r="AB11" i="119"/>
  <c r="AB12" i="119" l="1"/>
  <c r="AC11" i="119"/>
  <c r="AC12" i="119" l="1"/>
  <c r="AD11" i="119"/>
  <c r="AD12" i="119" l="1"/>
  <c r="AE11" i="119"/>
  <c r="AE12" i="119" l="1"/>
  <c r="AF11" i="119"/>
  <c r="AF12" i="119" l="1"/>
  <c r="AG11" i="119"/>
  <c r="AG12" i="119" l="1"/>
  <c r="AH11" i="119"/>
  <c r="AH12" i="119" l="1"/>
  <c r="AI11" i="119"/>
  <c r="AI12" i="119" l="1"/>
  <c r="AJ11" i="119"/>
  <c r="AJ12" i="119" l="1"/>
  <c r="AK11" i="119"/>
  <c r="AK12" i="119" l="1"/>
  <c r="AL11" i="119"/>
  <c r="AL12" i="119" l="1"/>
  <c r="AM11" i="119"/>
  <c r="AM12" i="119" l="1"/>
  <c r="AN11" i="119"/>
  <c r="AN12" i="119" l="1"/>
  <c r="AO11" i="119"/>
  <c r="AO12" i="119" l="1"/>
  <c r="AP11" i="119"/>
  <c r="AP12" i="119" l="1"/>
  <c r="AQ11" i="119"/>
  <c r="AQ12" i="119" l="1"/>
  <c r="AR11" i="119"/>
  <c r="AR12" i="119" l="1"/>
  <c r="AS11" i="119"/>
  <c r="AS12" i="119" l="1"/>
  <c r="AT11" i="119"/>
  <c r="AT12" i="119" l="1"/>
  <c r="AU11" i="119"/>
  <c r="AU12" i="119" l="1"/>
  <c r="AV11" i="119"/>
  <c r="AV12" i="119" l="1"/>
  <c r="AW11" i="119"/>
  <c r="AW12" i="119" l="1"/>
  <c r="AX11" i="119"/>
  <c r="AX12" i="119" l="1"/>
  <c r="AY11" i="119"/>
  <c r="AY12" i="119" l="1"/>
  <c r="AZ11" i="119"/>
  <c r="AZ12" i="119" l="1"/>
  <c r="BA11" i="119"/>
  <c r="BA12" i="119" l="1"/>
  <c r="BB11" i="119"/>
  <c r="BB12" i="119" l="1"/>
  <c r="BC11" i="119"/>
  <c r="BC12" i="119" l="1"/>
  <c r="BD11" i="119"/>
  <c r="BD12" i="119" l="1"/>
  <c r="BE11" i="119"/>
  <c r="BE12" i="119" l="1"/>
  <c r="BF11" i="119"/>
  <c r="BF12" i="119" l="1"/>
  <c r="BG11" i="119"/>
  <c r="BG12" i="119" l="1"/>
  <c r="BH11" i="119"/>
  <c r="BH12" i="119" l="1"/>
  <c r="BI11" i="119"/>
  <c r="BI12" i="119" l="1"/>
  <c r="BJ11" i="119"/>
  <c r="BJ12" i="119" l="1"/>
  <c r="BK11" i="119"/>
  <c r="BK12" i="119" l="1"/>
  <c r="BL11" i="119"/>
  <c r="BL12" i="119" l="1"/>
  <c r="BM11" i="119"/>
  <c r="BM12" i="119" l="1"/>
  <c r="BN11" i="119"/>
  <c r="BN12" i="119" l="1"/>
  <c r="BO11" i="119"/>
  <c r="BO12" i="119" l="1"/>
  <c r="BP11" i="119"/>
  <c r="BP12" i="119" l="1"/>
  <c r="BQ11" i="119"/>
  <c r="BQ12" i="119" l="1"/>
  <c r="BR11" i="119"/>
  <c r="BR12" i="119" l="1"/>
  <c r="BS11" i="119"/>
  <c r="BS12" i="119" l="1"/>
  <c r="BT11" i="119"/>
  <c r="BT12" i="119" l="1"/>
  <c r="BU11" i="119"/>
  <c r="BU12" i="119" l="1"/>
  <c r="BV11" i="119"/>
  <c r="BV12" i="119" l="1"/>
  <c r="BW11" i="119"/>
  <c r="BW12" i="119" l="1"/>
  <c r="BX11" i="119"/>
  <c r="BX12" i="119" l="1"/>
  <c r="BY11" i="119"/>
  <c r="BY12" i="119" l="1"/>
  <c r="BZ11" i="119"/>
  <c r="BZ12" i="119" l="1"/>
  <c r="CA11" i="119"/>
  <c r="CA12" i="119" l="1"/>
  <c r="CB11" i="119"/>
  <c r="CB12" i="119" l="1"/>
  <c r="CC11" i="119"/>
  <c r="CC12" i="119" l="1"/>
  <c r="CD11" i="119"/>
  <c r="CD12" i="119" l="1"/>
  <c r="CE11" i="119"/>
  <c r="CE12" i="119" l="1"/>
  <c r="CF11" i="119"/>
  <c r="CF12" i="119" l="1"/>
  <c r="CG11" i="119"/>
  <c r="CG12" i="119" l="1"/>
  <c r="CH11" i="119"/>
  <c r="CH12" i="119" l="1"/>
  <c r="CI11" i="119"/>
  <c r="CI12" i="119" l="1"/>
  <c r="CJ11" i="119"/>
  <c r="CJ12" i="119" l="1"/>
  <c r="CK11" i="119"/>
  <c r="CK12" i="119" l="1"/>
  <c r="CL11" i="119"/>
  <c r="CL12" i="119" l="1"/>
  <c r="CM11" i="119"/>
  <c r="CM12" i="119" l="1"/>
  <c r="CN11" i="119"/>
  <c r="CN12" i="119" l="1"/>
  <c r="CO11" i="119"/>
  <c r="CO12" i="119" l="1"/>
  <c r="CP11" i="119"/>
  <c r="CP12" i="119" l="1"/>
  <c r="CQ11" i="119"/>
  <c r="CQ12" i="119" l="1"/>
  <c r="CR11" i="119"/>
  <c r="CR12" i="119" l="1"/>
  <c r="CS11" i="119"/>
  <c r="CS12" i="119" l="1"/>
  <c r="CT11" i="119"/>
  <c r="CT12" i="119" l="1"/>
  <c r="CU11" i="119"/>
  <c r="CU12" i="119" l="1"/>
  <c r="CV11" i="119"/>
  <c r="CV12" i="119" l="1"/>
  <c r="CW11" i="119"/>
  <c r="CW12" i="119" l="1"/>
  <c r="CX11" i="119"/>
  <c r="CX12" i="119" l="1"/>
  <c r="CY11" i="119"/>
  <c r="CY12" i="119" l="1"/>
  <c r="CZ11" i="119"/>
  <c r="CZ12" i="119" l="1"/>
  <c r="DA11" i="119"/>
  <c r="DA12" i="119" l="1"/>
  <c r="DB11" i="119"/>
  <c r="DB12" i="119" l="1"/>
  <c r="DC11" i="119"/>
  <c r="DC12" i="119" l="1"/>
  <c r="DD11" i="119"/>
  <c r="DD12" i="119" l="1"/>
  <c r="DE11" i="119"/>
  <c r="DE12" i="119" l="1"/>
  <c r="DF11" i="119"/>
  <c r="DG11" i="119" l="1"/>
  <c r="DF12" i="119"/>
  <c r="DG12" i="119" l="1"/>
  <c r="DH11" i="119"/>
  <c r="DH12" i="119" l="1"/>
  <c r="DI11" i="119"/>
  <c r="DI12" i="119" l="1"/>
  <c r="DJ11" i="119"/>
  <c r="DJ12" i="119" l="1"/>
  <c r="DK11" i="119"/>
  <c r="DK12" i="119" l="1"/>
  <c r="DL11" i="119"/>
  <c r="DL12" i="119" l="1"/>
  <c r="DM11" i="119"/>
  <c r="DM12" i="119" l="1"/>
  <c r="DN11" i="119"/>
  <c r="DO11" i="119" l="1"/>
  <c r="DN12" i="119"/>
  <c r="DO12" i="119" l="1"/>
  <c r="DP11" i="119"/>
  <c r="DP12" i="119" l="1"/>
  <c r="DQ11" i="119"/>
  <c r="DQ12" i="119" l="1"/>
  <c r="DR11" i="119"/>
  <c r="DR12" i="119" l="1"/>
  <c r="DS11" i="119"/>
  <c r="DS12" i="119" l="1"/>
  <c r="DT11" i="119"/>
  <c r="DT12" i="119" l="1"/>
  <c r="DU11" i="119"/>
  <c r="DU12" i="119" l="1"/>
  <c r="DV11" i="119"/>
  <c r="DW11" i="119" l="1"/>
  <c r="DV12" i="119"/>
  <c r="DW12" i="119" l="1"/>
  <c r="DX11" i="119"/>
  <c r="DX12" i="119" l="1"/>
  <c r="DY11" i="119"/>
  <c r="DY12" i="119" l="1"/>
  <c r="DZ11" i="119"/>
  <c r="DZ12" i="119" l="1"/>
  <c r="EA11" i="119"/>
  <c r="EA12" i="119" l="1"/>
  <c r="EB11" i="119"/>
  <c r="EB12" i="119" l="1"/>
  <c r="EC11" i="119"/>
  <c r="EC12" i="119" l="1"/>
  <c r="ED11" i="119"/>
  <c r="EE11" i="119" l="1"/>
  <c r="ED12" i="119"/>
  <c r="EE12" i="119" l="1"/>
  <c r="EF11" i="119"/>
  <c r="EF12" i="119" l="1"/>
  <c r="EG11" i="119"/>
  <c r="EG12" i="119" l="1"/>
  <c r="EH11" i="119"/>
  <c r="EH12" i="119" l="1"/>
  <c r="EI11" i="119"/>
  <c r="EI12" i="119" l="1"/>
  <c r="EJ11" i="119"/>
  <c r="EJ12" i="119" l="1"/>
  <c r="EK11" i="119"/>
  <c r="EK12" i="119" l="1"/>
  <c r="EL11" i="119"/>
  <c r="EM11" i="119" l="1"/>
  <c r="EL12" i="119"/>
  <c r="EM12" i="119" l="1"/>
  <c r="EN11" i="119"/>
  <c r="EN12" i="119" l="1"/>
  <c r="EO11" i="119"/>
  <c r="EO12" i="119" l="1"/>
  <c r="EP11" i="119"/>
  <c r="EP12" i="119" l="1"/>
  <c r="EQ11" i="119"/>
  <c r="EQ12" i="119" l="1"/>
  <c r="ER11" i="119"/>
  <c r="ER12" i="119" l="1"/>
  <c r="ES11" i="119"/>
  <c r="ES12" i="119" l="1"/>
  <c r="ET11" i="119"/>
  <c r="EU11" i="119" l="1"/>
  <c r="ET12" i="119"/>
  <c r="EU12" i="119" l="1"/>
  <c r="EV11" i="119"/>
  <c r="EV12" i="119" l="1"/>
  <c r="EW11" i="119"/>
  <c r="EW12" i="119" l="1"/>
  <c r="EX11" i="119"/>
  <c r="EX12" i="119" l="1"/>
  <c r="EY11" i="119"/>
  <c r="EY12" i="119" l="1"/>
  <c r="EZ11" i="119"/>
  <c r="EZ12" i="119" l="1"/>
  <c r="FA11" i="119"/>
  <c r="FA12" i="119" l="1"/>
  <c r="FB11" i="119"/>
  <c r="FC11" i="119" l="1"/>
  <c r="FB12" i="119"/>
  <c r="FC12" i="119" l="1"/>
  <c r="FD11" i="119"/>
  <c r="FD12" i="119" l="1"/>
  <c r="FE11" i="119"/>
  <c r="FE12" i="119" l="1"/>
  <c r="FF11" i="119"/>
  <c r="FF12" i="119" l="1"/>
  <c r="FG11" i="119"/>
  <c r="FG12" i="119" l="1"/>
  <c r="FH11" i="119"/>
  <c r="FH12" i="119" l="1"/>
  <c r="FI11" i="119"/>
  <c r="FI12" i="119" l="1"/>
  <c r="FJ11" i="119"/>
  <c r="FK11" i="119" l="1"/>
  <c r="FJ12" i="119"/>
  <c r="FK12" i="119" l="1"/>
  <c r="FL11" i="119"/>
  <c r="FL12" i="119" l="1"/>
  <c r="FM11" i="119"/>
  <c r="FM12" i="119" l="1"/>
  <c r="FN11" i="119"/>
  <c r="FN12" i="119" l="1"/>
  <c r="FO11" i="119"/>
  <c r="FO12" i="119" l="1"/>
  <c r="FP11" i="119"/>
  <c r="FP12" i="119" l="1"/>
  <c r="FQ11" i="119"/>
  <c r="FQ12" i="119" l="1"/>
  <c r="FR11" i="119"/>
  <c r="FS11" i="119" l="1"/>
  <c r="FR12" i="119"/>
  <c r="FS12" i="119" l="1"/>
  <c r="FT11" i="119"/>
  <c r="FT12" i="119" l="1"/>
  <c r="FU11" i="119"/>
  <c r="FU12" i="119" l="1"/>
  <c r="FV11" i="119"/>
  <c r="FV12" i="119" l="1"/>
  <c r="FW11" i="119"/>
  <c r="FW12" i="119" l="1"/>
  <c r="FX11" i="119"/>
  <c r="FX12" i="119" l="1"/>
  <c r="FY11" i="119"/>
  <c r="FY12" i="119" l="1"/>
  <c r="FZ11" i="119"/>
  <c r="GA11" i="119" l="1"/>
  <c r="FZ12" i="119"/>
  <c r="GA12" i="119" l="1"/>
  <c r="GB11" i="119"/>
  <c r="GB12" i="119" l="1"/>
  <c r="GC11" i="119"/>
  <c r="GC12" i="119" l="1"/>
  <c r="GD11" i="119"/>
  <c r="GD12" i="119" l="1"/>
  <c r="GE11" i="119"/>
  <c r="GE12" i="119" l="1"/>
  <c r="GF11" i="119"/>
  <c r="GF12" i="119" l="1"/>
  <c r="GG11" i="119"/>
  <c r="GG12" i="119" l="1"/>
  <c r="GH11" i="119"/>
  <c r="GI11" i="119" l="1"/>
  <c r="GH12" i="119"/>
  <c r="GI12" i="119" l="1"/>
  <c r="GJ11" i="119"/>
  <c r="GJ12" i="119" l="1"/>
  <c r="GK11" i="119"/>
  <c r="GK12" i="119" l="1"/>
  <c r="GL11" i="119"/>
  <c r="GL12" i="119" l="1"/>
  <c r="GM11" i="119"/>
  <c r="GM12" i="119" l="1"/>
  <c r="GN11" i="119"/>
  <c r="GN12" i="119" l="1"/>
  <c r="GO11" i="119"/>
  <c r="GO12" i="119" l="1"/>
  <c r="GP11" i="119"/>
  <c r="GQ11" i="119" l="1"/>
  <c r="GP12" i="119"/>
  <c r="GQ12" i="119" l="1"/>
  <c r="GR11" i="119"/>
  <c r="GR12" i="119" l="1"/>
  <c r="GS11" i="119"/>
  <c r="GS12" i="119" l="1"/>
  <c r="GT11" i="119"/>
  <c r="GT12" i="119" l="1"/>
  <c r="GU11" i="119"/>
  <c r="GU12" i="119" l="1"/>
  <c r="GV11" i="119"/>
  <c r="GV12" i="119" l="1"/>
  <c r="GW11" i="119"/>
  <c r="GW12" i="119" l="1"/>
  <c r="GX11" i="119"/>
  <c r="GY11" i="119" l="1"/>
  <c r="GX12" i="119"/>
  <c r="GY12" i="119" l="1"/>
  <c r="GZ11" i="119"/>
  <c r="GZ12" i="119" l="1"/>
  <c r="HA11" i="119"/>
  <c r="HA12" i="119" l="1"/>
  <c r="HB11" i="119"/>
  <c r="HB12" i="119" l="1"/>
  <c r="HC11" i="119"/>
  <c r="HC12" i="119" l="1"/>
  <c r="HD11" i="119"/>
  <c r="HD12" i="119" l="1"/>
  <c r="HE11" i="119"/>
  <c r="HE12" i="119" l="1"/>
  <c r="HF11" i="119"/>
  <c r="HG11" i="119" l="1"/>
  <c r="HF12" i="119"/>
  <c r="HG12" i="119" l="1"/>
  <c r="HH11" i="119"/>
  <c r="HH12" i="119" l="1"/>
  <c r="HI11" i="119"/>
  <c r="HI12" i="119" l="1"/>
  <c r="HJ11" i="119"/>
  <c r="HJ12" i="119" l="1"/>
  <c r="HK11" i="119"/>
  <c r="HK12" i="119" l="1"/>
  <c r="HL11" i="119"/>
  <c r="HL12" i="119" l="1"/>
  <c r="HM11" i="119"/>
  <c r="HM12" i="119" l="1"/>
  <c r="HN11" i="119"/>
  <c r="HO11" i="119" l="1"/>
  <c r="HN12" i="119"/>
  <c r="HO12" i="119" l="1"/>
  <c r="HP11" i="119"/>
  <c r="HP12" i="119" l="1"/>
  <c r="HQ11" i="119"/>
  <c r="HQ12" i="119" l="1"/>
  <c r="HR11" i="119"/>
  <c r="HR12" i="119" l="1"/>
  <c r="HS11" i="119"/>
  <c r="HS12" i="119" l="1"/>
  <c r="HT11" i="119"/>
  <c r="HT12" i="119" l="1"/>
  <c r="HU11" i="119"/>
  <c r="HU12" i="119" l="1"/>
  <c r="HV11" i="119"/>
  <c r="HW11" i="119" l="1"/>
  <c r="HV12" i="119"/>
  <c r="HW12" i="119" l="1"/>
  <c r="HX11" i="119"/>
  <c r="HX12" i="119" l="1"/>
  <c r="HY11" i="119"/>
  <c r="HY12" i="119" l="1"/>
  <c r="HZ11" i="119"/>
  <c r="HZ12" i="119" l="1"/>
  <c r="IA11" i="119"/>
  <c r="IA12" i="119" l="1"/>
  <c r="IB11" i="119"/>
  <c r="IB12" i="119" l="1"/>
  <c r="IC11" i="119"/>
  <c r="IC12" i="119" l="1"/>
  <c r="ID11" i="119"/>
  <c r="IE11" i="119" l="1"/>
  <c r="ID12" i="119"/>
  <c r="IE12" i="119" l="1"/>
  <c r="IF11" i="119"/>
  <c r="IF12" i="119" l="1"/>
  <c r="IG11" i="119"/>
  <c r="IG12" i="119" l="1"/>
  <c r="IH11" i="119"/>
  <c r="IH12" i="119" l="1"/>
  <c r="II11" i="119"/>
  <c r="II12" i="119" l="1"/>
  <c r="IJ11" i="119"/>
  <c r="IJ12" i="119" l="1"/>
  <c r="IK11" i="119"/>
  <c r="IK12" i="119" l="1"/>
  <c r="IL11" i="119"/>
  <c r="IM11" i="119" l="1"/>
  <c r="IL12" i="119"/>
  <c r="IM12" i="119" l="1"/>
  <c r="IN11" i="119"/>
  <c r="IN12" i="119" l="1"/>
  <c r="IO11" i="119"/>
  <c r="IO12" i="119" l="1"/>
  <c r="IP11" i="119"/>
  <c r="IP12" i="119" l="1"/>
  <c r="IQ11" i="119"/>
  <c r="IQ12" i="119" l="1"/>
  <c r="IR11" i="119"/>
  <c r="IR12" i="119" l="1"/>
  <c r="IS11" i="119"/>
  <c r="IS12" i="119" l="1"/>
  <c r="IT11" i="119"/>
  <c r="IU11" i="119" l="1"/>
  <c r="IT12" i="119"/>
  <c r="IU12" i="119" l="1"/>
  <c r="IV11" i="119"/>
  <c r="IV12" i="119" l="1"/>
  <c r="IW11" i="119"/>
  <c r="IW12" i="119" l="1"/>
  <c r="IX11" i="119"/>
  <c r="IX12" i="119" l="1"/>
  <c r="IY11" i="119"/>
  <c r="IY12" i="119" l="1"/>
  <c r="IZ11" i="119"/>
  <c r="IZ12" i="119" l="1"/>
  <c r="JA11" i="119"/>
  <c r="JA12" i="119" l="1"/>
  <c r="JB11" i="119"/>
  <c r="JC11" i="119" l="1"/>
  <c r="JB12" i="119"/>
  <c r="JC12" i="119" l="1"/>
  <c r="JD11" i="119"/>
  <c r="JD12" i="119" l="1"/>
  <c r="JE11" i="119"/>
  <c r="JE12" i="119" l="1"/>
  <c r="JF11" i="119"/>
  <c r="JF12" i="119" l="1"/>
  <c r="JG11" i="119"/>
  <c r="JG12" i="119" l="1"/>
  <c r="JH11" i="119"/>
  <c r="JH12" i="119" l="1"/>
  <c r="JI11" i="119"/>
  <c r="JI12" i="119" l="1"/>
  <c r="JJ11" i="119"/>
  <c r="JK11" i="119" l="1"/>
  <c r="JJ12" i="119"/>
  <c r="JK12" i="119" l="1"/>
  <c r="JL11" i="119"/>
  <c r="JL12" i="119" l="1"/>
  <c r="JM11" i="119"/>
  <c r="JM12" i="119" l="1"/>
  <c r="JN11" i="119"/>
  <c r="JN12" i="119" l="1"/>
  <c r="JO11" i="119"/>
  <c r="JO12" i="119" l="1"/>
  <c r="JP11" i="119"/>
  <c r="JP12" i="119" l="1"/>
  <c r="JQ11" i="119"/>
  <c r="JQ12" i="119" l="1"/>
  <c r="JR11" i="119"/>
  <c r="JS11" i="119" l="1"/>
  <c r="JR12" i="119"/>
  <c r="JS12" i="119" l="1"/>
  <c r="JT11" i="119"/>
  <c r="JT12" i="119" l="1"/>
  <c r="JU11" i="119"/>
  <c r="JU12" i="119" l="1"/>
  <c r="JV11" i="119"/>
  <c r="JV12" i="119" l="1"/>
  <c r="JW11" i="119"/>
  <c r="JW12" i="119" l="1"/>
  <c r="JX11" i="119"/>
  <c r="JX12" i="119" l="1"/>
  <c r="JY11" i="119"/>
  <c r="JY12" i="119" l="1"/>
  <c r="JZ11" i="119"/>
  <c r="KA11" i="119" l="1"/>
  <c r="JZ12" i="119"/>
  <c r="KA12" i="119" l="1"/>
  <c r="KB11" i="119"/>
  <c r="KB12" i="119" l="1"/>
  <c r="KC11" i="119"/>
  <c r="KC12" i="119" l="1"/>
  <c r="KD11" i="119"/>
  <c r="KD12" i="119" l="1"/>
  <c r="KE11" i="119"/>
  <c r="KE12" i="119" l="1"/>
  <c r="KF11" i="119"/>
  <c r="KF12" i="119" l="1"/>
  <c r="KG11" i="119"/>
  <c r="KG12" i="119" l="1"/>
  <c r="KH11" i="119"/>
  <c r="KI11" i="119" l="1"/>
  <c r="KH12" i="119"/>
  <c r="KI12" i="119" l="1"/>
  <c r="KJ11" i="119"/>
  <c r="KJ12" i="119" l="1"/>
  <c r="KK11" i="119"/>
  <c r="KK12" i="119" l="1"/>
  <c r="KL11" i="119"/>
  <c r="KL12" i="119" l="1"/>
  <c r="KM11" i="119"/>
  <c r="KM12" i="119" l="1"/>
  <c r="KN11" i="119"/>
  <c r="KN12" i="119" l="1"/>
  <c r="KO11" i="119"/>
  <c r="KO12" i="119" l="1"/>
  <c r="KP11" i="119"/>
  <c r="KQ11" i="119" l="1"/>
  <c r="KP12" i="119"/>
  <c r="KQ12" i="119" l="1"/>
  <c r="KR11" i="119"/>
  <c r="KR12" i="119" l="1"/>
  <c r="KS11" i="119"/>
  <c r="KS12" i="119" l="1"/>
  <c r="KT11" i="119"/>
  <c r="KT12" i="119" l="1"/>
  <c r="KU11" i="119"/>
  <c r="KU12" i="119" l="1"/>
  <c r="KV11" i="119"/>
  <c r="KV12" i="119" l="1"/>
  <c r="KW11" i="119"/>
  <c r="KW12" i="119" l="1"/>
  <c r="KX11" i="119"/>
  <c r="KY11" i="119" l="1"/>
  <c r="KX12" i="119"/>
  <c r="KY12" i="119" l="1"/>
  <c r="KZ11" i="119"/>
  <c r="KZ12" i="119" l="1"/>
  <c r="LA11" i="119"/>
  <c r="LA12" i="119" l="1"/>
  <c r="LB11" i="119"/>
  <c r="LB12" i="119" l="1"/>
  <c r="LC11" i="119"/>
  <c r="LC12" i="119" l="1"/>
  <c r="LD11" i="119"/>
  <c r="LD12" i="119" l="1"/>
  <c r="LE11" i="119"/>
  <c r="LE12" i="119" l="1"/>
  <c r="LF11" i="119"/>
  <c r="LG11" i="119" l="1"/>
  <c r="LF12" i="119"/>
  <c r="LG12" i="119" l="1"/>
  <c r="LH11" i="119"/>
  <c r="LH12" i="119" l="1"/>
  <c r="LI11" i="119"/>
  <c r="LI12" i="119" l="1"/>
  <c r="LJ11" i="119"/>
  <c r="LJ12" i="119" l="1"/>
  <c r="LK11" i="119"/>
  <c r="LK12" i="119" l="1"/>
  <c r="LL11" i="119"/>
  <c r="LL12" i="119" l="1"/>
  <c r="LM11" i="119"/>
  <c r="LM12" i="119" l="1"/>
  <c r="LN11" i="119"/>
  <c r="LO11" i="119" l="1"/>
  <c r="LN12" i="119"/>
  <c r="LO12" i="119" l="1"/>
  <c r="LP11" i="119"/>
  <c r="LP12" i="119" l="1"/>
  <c r="LQ11" i="119"/>
  <c r="LQ12" i="119" l="1"/>
  <c r="LR11" i="119"/>
  <c r="LR12" i="119" l="1"/>
  <c r="LS11" i="119"/>
  <c r="LS12" i="119" l="1"/>
  <c r="LT11" i="119"/>
  <c r="LT12" i="119" l="1"/>
  <c r="LU11" i="119"/>
  <c r="LU12" i="119" l="1"/>
  <c r="LV11" i="119"/>
  <c r="LW11" i="119" l="1"/>
  <c r="LV12" i="119"/>
  <c r="LW12" i="119" l="1"/>
  <c r="LX11" i="119"/>
  <c r="LX12" i="119" l="1"/>
  <c r="LY11" i="119"/>
  <c r="LY12" i="119" l="1"/>
  <c r="LZ11" i="119"/>
  <c r="LZ12" i="119" l="1"/>
  <c r="MA11" i="119"/>
  <c r="MA12" i="119" l="1"/>
  <c r="MB11" i="119"/>
  <c r="MB12" i="119" l="1"/>
  <c r="MC11" i="119"/>
  <c r="MC12" i="119" l="1"/>
  <c r="MD11" i="119"/>
  <c r="ME11" i="119" l="1"/>
  <c r="MD12" i="119"/>
  <c r="ME12" i="119" l="1"/>
  <c r="MF11" i="119"/>
  <c r="MF12" i="119" l="1"/>
  <c r="MG11" i="119"/>
  <c r="MG12" i="119" l="1"/>
  <c r="MH11" i="119"/>
  <c r="MH12" i="119" l="1"/>
  <c r="MI11" i="119"/>
  <c r="MI12" i="119" l="1"/>
  <c r="MJ11" i="119"/>
  <c r="MJ12" i="119" l="1"/>
  <c r="MK11" i="119"/>
  <c r="MK12" i="119" l="1"/>
  <c r="ML11" i="119"/>
  <c r="MM11" i="119" l="1"/>
  <c r="ML12" i="119"/>
  <c r="MM12" i="119" l="1"/>
  <c r="MN11" i="119"/>
  <c r="MN12" i="119" l="1"/>
  <c r="MO11" i="119"/>
  <c r="MO12" i="119" l="1"/>
  <c r="MO30" i="119" s="1"/>
  <c r="MP11" i="119"/>
  <c r="MO31" i="119"/>
  <c r="MP12" i="119" l="1"/>
  <c r="MQ11" i="119"/>
  <c r="MQ12" i="119" l="1"/>
  <c r="MR11" i="119"/>
  <c r="MR12" i="119" l="1"/>
  <c r="MS11" i="119"/>
  <c r="MS12" i="119" l="1"/>
  <c r="MT11" i="119"/>
  <c r="MU11" i="119" l="1"/>
  <c r="MT12" i="119"/>
  <c r="MU12" i="119" l="1"/>
  <c r="MV11" i="119"/>
  <c r="MV12" i="119" l="1"/>
  <c r="MW11" i="119"/>
  <c r="MW12" i="119" l="1"/>
  <c r="MX11" i="119"/>
  <c r="MX12" i="119" l="1"/>
  <c r="MY11" i="119"/>
  <c r="MY12" i="119" l="1"/>
  <c r="MZ11" i="119"/>
  <c r="MZ12" i="119" l="1"/>
  <c r="NA11" i="119"/>
  <c r="NA12" i="119" l="1"/>
  <c r="NB11" i="119"/>
  <c r="NC11" i="119" l="1"/>
  <c r="NB12" i="119"/>
  <c r="NC12" i="119" l="1"/>
  <c r="ND11" i="119"/>
  <c r="ND12" i="119" l="1"/>
  <c r="NE11" i="119"/>
  <c r="NE12" i="119" l="1"/>
  <c r="NF11" i="119"/>
  <c r="NF12" i="119" l="1"/>
  <c r="NG11" i="119"/>
  <c r="NG12" i="119" l="1"/>
  <c r="NH11" i="119"/>
  <c r="NH12" i="119" l="1"/>
  <c r="NI11" i="119"/>
  <c r="NI12" i="119" l="1"/>
  <c r="NJ11" i="119"/>
  <c r="NK11" i="119" l="1"/>
  <c r="NJ12" i="119"/>
  <c r="NK12" i="119" l="1"/>
  <c r="NL11" i="119"/>
  <c r="NL12" i="119" l="1"/>
  <c r="NM11" i="119"/>
  <c r="NM12" i="119" l="1"/>
  <c r="NN11" i="119"/>
  <c r="NN12" i="119" l="1"/>
  <c r="NO11" i="119"/>
  <c r="NO12" i="119" l="1"/>
  <c r="NP11" i="119"/>
  <c r="NP12" i="119" l="1"/>
  <c r="NQ11" i="119"/>
  <c r="NQ12" i="119" l="1"/>
  <c r="NR11" i="119"/>
  <c r="NS11" i="119" l="1"/>
  <c r="NR12" i="119"/>
  <c r="NS12" i="119" l="1"/>
  <c r="NT11" i="119"/>
  <c r="NT12" i="119" l="1"/>
  <c r="NU11" i="119"/>
  <c r="NU12" i="119" l="1"/>
  <c r="NV11" i="119"/>
  <c r="NV12" i="119" l="1"/>
  <c r="NW11" i="119"/>
  <c r="NW12" i="119" l="1"/>
  <c r="NX11" i="119"/>
  <c r="NX12" i="119" l="1"/>
  <c r="NY11" i="119"/>
  <c r="NY12" i="119" l="1"/>
  <c r="NZ11" i="119"/>
  <c r="OA11" i="119" l="1"/>
  <c r="NZ12" i="119"/>
  <c r="OA12" i="119" l="1"/>
  <c r="OB11" i="119"/>
  <c r="OB12" i="119" l="1"/>
  <c r="OC11" i="119"/>
  <c r="OC12" i="119" l="1"/>
  <c r="OD11" i="119"/>
  <c r="OD12" i="119" l="1"/>
  <c r="OE11" i="119"/>
  <c r="OE12" i="119" l="1"/>
  <c r="OF11" i="119"/>
  <c r="OF12" i="119" l="1"/>
  <c r="OG11" i="119"/>
  <c r="OG12" i="119" l="1"/>
  <c r="OH11" i="119"/>
  <c r="OI11" i="119" l="1"/>
  <c r="OH12" i="119"/>
  <c r="OI12" i="119" l="1"/>
  <c r="OJ11" i="119"/>
  <c r="OJ12" i="119" l="1"/>
  <c r="OK11" i="119"/>
  <c r="OK12" i="119" l="1"/>
  <c r="OL11" i="119"/>
  <c r="OL12" i="119" l="1"/>
  <c r="OM11" i="119"/>
  <c r="OM12" i="119" l="1"/>
  <c r="ON11" i="119"/>
  <c r="ON12" i="119" l="1"/>
  <c r="OO11" i="119"/>
  <c r="OP11" i="119" l="1"/>
  <c r="OO12" i="119"/>
  <c r="OP12" i="119" l="1"/>
  <c r="OQ11" i="119"/>
  <c r="OQ12" i="119" l="1"/>
  <c r="OR11" i="119"/>
  <c r="OR12" i="119" l="1"/>
  <c r="OS11" i="119"/>
  <c r="OS12" i="119" l="1"/>
  <c r="OT11" i="119"/>
  <c r="OT12" i="119" l="1"/>
  <c r="OU11" i="119"/>
  <c r="OU12" i="119" l="1"/>
  <c r="OV11" i="119"/>
  <c r="OV12" i="119" l="1"/>
  <c r="OW11" i="119"/>
  <c r="OX11" i="119" l="1"/>
  <c r="OW12" i="119"/>
  <c r="OX12" i="119" l="1"/>
  <c r="OY11" i="119"/>
  <c r="OY12" i="119" l="1"/>
  <c r="OZ11" i="119"/>
  <c r="OZ12" i="119" l="1"/>
  <c r="PA11" i="119"/>
  <c r="PA12" i="119" l="1"/>
  <c r="PB11" i="119"/>
  <c r="PB12" i="119" l="1"/>
  <c r="PC11" i="119"/>
  <c r="PC12" i="119" l="1"/>
  <c r="PD11" i="119"/>
  <c r="PD12" i="119" l="1"/>
  <c r="PE11" i="119"/>
  <c r="PF11" i="119" l="1"/>
  <c r="PE12" i="119"/>
  <c r="PF12" i="119" l="1"/>
  <c r="PG11" i="119"/>
  <c r="PG12" i="119" l="1"/>
  <c r="PH11" i="119"/>
  <c r="PH12" i="119" l="1"/>
  <c r="PI11" i="119"/>
  <c r="PI12" i="119" l="1"/>
  <c r="PJ11" i="119"/>
  <c r="PJ12" i="119" l="1"/>
  <c r="PK11" i="119"/>
  <c r="PK12" i="119" l="1"/>
  <c r="PL11" i="119"/>
  <c r="PL12" i="119" l="1"/>
  <c r="PM11" i="119"/>
  <c r="PN11" i="119" l="1"/>
  <c r="PM12" i="119"/>
  <c r="PN12" i="119" l="1"/>
  <c r="PO11" i="119"/>
  <c r="PO12" i="119" l="1"/>
  <c r="PP11" i="119"/>
  <c r="PP12" i="119" l="1"/>
  <c r="PQ11" i="119"/>
  <c r="PQ12" i="119" l="1"/>
  <c r="PR11" i="119"/>
  <c r="PR12" i="119" l="1"/>
  <c r="PS11" i="119"/>
  <c r="PS12" i="119" l="1"/>
  <c r="PT11" i="119"/>
  <c r="PT12" i="119" l="1"/>
  <c r="PU11" i="119"/>
  <c r="PV11" i="119" l="1"/>
  <c r="PU12" i="119"/>
  <c r="PV12" i="119" l="1"/>
  <c r="PW11" i="119"/>
  <c r="PW12" i="119" l="1"/>
  <c r="PX11" i="119"/>
  <c r="PX12" i="119" l="1"/>
  <c r="PY11" i="119"/>
  <c r="PY12" i="119" l="1"/>
  <c r="PZ11" i="119"/>
  <c r="PZ12" i="119" l="1"/>
  <c r="QA11" i="119"/>
  <c r="QA12" i="119" l="1"/>
  <c r="QB11" i="119"/>
  <c r="QB12" i="119" l="1"/>
  <c r="QC11" i="119"/>
  <c r="QD11" i="119" l="1"/>
  <c r="QC12" i="119"/>
  <c r="QD12" i="119" l="1"/>
  <c r="QE11" i="119"/>
  <c r="QE12" i="119" l="1"/>
  <c r="QF11" i="119"/>
  <c r="QF12" i="119" l="1"/>
  <c r="QG11" i="119"/>
  <c r="QG12" i="119" l="1"/>
  <c r="QH11" i="119"/>
  <c r="QH12" i="119" l="1"/>
  <c r="QI11" i="119"/>
  <c r="QI12" i="119" l="1"/>
  <c r="QJ11" i="119"/>
  <c r="QJ12" i="119" l="1"/>
  <c r="QK11" i="119"/>
  <c r="QL11" i="119" l="1"/>
  <c r="QK12" i="119"/>
  <c r="QL12" i="119" l="1"/>
  <c r="QM11" i="119"/>
  <c r="QM12" i="119" l="1"/>
  <c r="QN11" i="119"/>
  <c r="QN12" i="119" l="1"/>
  <c r="QO11" i="119"/>
  <c r="QO12" i="119" l="1"/>
  <c r="QP11" i="119"/>
  <c r="QP12" i="119" l="1"/>
  <c r="QQ11" i="119"/>
  <c r="QQ12" i="119" l="1"/>
  <c r="QR11" i="119"/>
  <c r="QR12" i="119" l="1"/>
  <c r="QS11" i="119"/>
  <c r="QT11" i="119" l="1"/>
  <c r="QS12" i="119"/>
  <c r="QT12" i="119" l="1"/>
  <c r="QU11" i="119"/>
  <c r="QU12" i="119" l="1"/>
  <c r="QV11" i="119"/>
  <c r="QV12" i="119" l="1"/>
  <c r="QW11" i="119"/>
  <c r="QW12" i="119" l="1"/>
  <c r="QX11" i="119"/>
  <c r="QX12" i="119" l="1"/>
  <c r="QY11" i="119"/>
  <c r="QY12" i="119" l="1"/>
  <c r="QZ11" i="119"/>
  <c r="QZ12" i="119" l="1"/>
  <c r="RA11" i="119"/>
  <c r="RB11" i="119" l="1"/>
  <c r="RA12" i="119"/>
  <c r="RB12" i="119" l="1"/>
  <c r="RC11" i="119"/>
  <c r="RC12" i="119" l="1"/>
  <c r="RD11" i="119"/>
  <c r="RD12" i="119" l="1"/>
  <c r="RE11" i="119"/>
  <c r="RE12" i="119" l="1"/>
  <c r="RF11" i="119"/>
  <c r="RF12" i="119" l="1"/>
  <c r="RG11" i="119"/>
  <c r="RG12" i="119" l="1"/>
  <c r="RH11" i="119"/>
  <c r="RH12" i="119" l="1"/>
  <c r="RI11" i="119"/>
  <c r="RJ11" i="119" l="1"/>
  <c r="RI12" i="119"/>
  <c r="RJ12" i="119" l="1"/>
  <c r="RK11" i="119"/>
  <c r="RK12" i="119" l="1"/>
  <c r="RL11" i="119"/>
  <c r="RL12" i="119" l="1"/>
  <c r="RM11" i="119"/>
  <c r="RM12" i="119" l="1"/>
  <c r="RN11" i="119"/>
  <c r="RN12" i="119" l="1"/>
  <c r="RO11" i="119"/>
  <c r="RO12" i="119" l="1"/>
  <c r="RP11" i="119"/>
  <c r="RP12" i="119" l="1"/>
  <c r="RQ11" i="119"/>
  <c r="RR11" i="119" l="1"/>
  <c r="RQ12" i="119"/>
  <c r="RR12" i="119" l="1"/>
  <c r="RS11" i="119"/>
  <c r="RS12" i="119" l="1"/>
  <c r="RT11" i="119"/>
  <c r="RT12" i="119" l="1"/>
  <c r="RU11" i="119"/>
  <c r="RU12" i="119" l="1"/>
  <c r="RV11" i="119"/>
  <c r="RV12" i="119" l="1"/>
  <c r="RW11" i="119"/>
  <c r="RW12" i="119" l="1"/>
  <c r="RX11" i="119"/>
  <c r="RX12" i="119" l="1"/>
  <c r="RY11" i="119"/>
  <c r="RZ11" i="119" l="1"/>
  <c r="RY12" i="119"/>
  <c r="RZ12" i="119" l="1"/>
  <c r="SA11" i="119"/>
  <c r="SA12" i="119" l="1"/>
  <c r="SB11" i="119"/>
  <c r="SB12" i="119" l="1"/>
  <c r="SC11" i="119"/>
  <c r="SC12" i="119" l="1"/>
  <c r="SD11" i="119"/>
  <c r="SD12" i="119" l="1"/>
  <c r="SE11" i="119"/>
  <c r="SE12" i="119" l="1"/>
  <c r="SF11" i="119"/>
  <c r="SF12" i="119" l="1"/>
  <c r="SG11" i="119"/>
  <c r="SG12" i="119" l="1"/>
  <c r="SH11" i="119"/>
  <c r="SH12" i="119" l="1"/>
  <c r="SI11" i="119"/>
  <c r="SI12" i="119" l="1"/>
  <c r="SJ11" i="119"/>
  <c r="SJ12" i="119" l="1"/>
  <c r="SK11" i="119"/>
  <c r="SK12" i="119" l="1"/>
  <c r="SL11" i="119"/>
  <c r="SL12" i="119" l="1"/>
  <c r="SM11" i="119"/>
  <c r="SM12" i="119" l="1"/>
  <c r="SN11" i="119"/>
  <c r="SN12" i="119" l="1"/>
  <c r="SO11" i="119"/>
  <c r="SO12" i="119" l="1"/>
  <c r="SP11" i="119"/>
  <c r="SP12" i="119" l="1"/>
  <c r="SQ11" i="119"/>
  <c r="SQ12" i="119" l="1"/>
  <c r="SR11" i="119"/>
  <c r="SR12" i="119" l="1"/>
  <c r="SS11" i="119"/>
  <c r="SS12" i="119" l="1"/>
  <c r="ST11" i="119"/>
  <c r="ST12" i="119" l="1"/>
  <c r="SU11" i="119"/>
  <c r="SU12" i="119" l="1"/>
  <c r="SV11" i="119"/>
  <c r="SV12" i="119" l="1"/>
  <c r="SW11" i="119"/>
  <c r="SW12" i="119" l="1"/>
  <c r="SX11" i="119"/>
  <c r="SX12" i="119" l="1"/>
  <c r="SY11" i="119"/>
  <c r="SY12" i="119" l="1"/>
  <c r="SZ11" i="119"/>
  <c r="SZ12" i="119" l="1"/>
  <c r="TA11" i="119"/>
  <c r="TA12" i="119" l="1"/>
  <c r="TB11" i="119"/>
  <c r="TB12" i="119" l="1"/>
  <c r="TC11" i="119"/>
  <c r="TC12" i="119" l="1"/>
  <c r="TD11" i="119"/>
  <c r="TD12" i="119" l="1"/>
  <c r="TE11" i="119"/>
  <c r="TE12" i="119" l="1"/>
  <c r="TF11" i="119"/>
  <c r="TF12" i="119" l="1"/>
  <c r="TG11" i="119"/>
  <c r="TG12" i="119" l="1"/>
  <c r="TH11" i="119"/>
  <c r="TH12" i="119" l="1"/>
  <c r="TI11" i="119"/>
  <c r="TI12" i="119" l="1"/>
  <c r="TJ11" i="119"/>
  <c r="TJ12" i="119" l="1"/>
  <c r="TK11" i="119"/>
  <c r="TK12" i="119" l="1"/>
  <c r="TL11" i="119"/>
  <c r="TL12" i="119" l="1"/>
  <c r="TM11" i="119"/>
  <c r="TM12" i="119" l="1"/>
  <c r="TN11" i="119"/>
  <c r="TN12" i="119" l="1"/>
  <c r="TO11" i="119"/>
  <c r="TO12" i="119" l="1"/>
  <c r="TP11" i="119"/>
  <c r="TP12" i="119" l="1"/>
  <c r="TQ11" i="119"/>
  <c r="TQ12" i="119" s="1"/>
  <c r="CB968" i="113" l="1"/>
  <c r="BX968" i="113"/>
  <c r="BT968" i="113"/>
  <c r="BP968" i="113"/>
  <c r="BL968" i="113"/>
  <c r="BH968" i="113"/>
  <c r="BD968" i="113"/>
  <c r="AZ968" i="113"/>
  <c r="AV968" i="113"/>
  <c r="AR968" i="113"/>
  <c r="AN968" i="113"/>
  <c r="AJ968" i="113"/>
  <c r="AF968" i="113"/>
  <c r="AB968" i="113"/>
  <c r="M968" i="113"/>
  <c r="N968" i="113" s="1"/>
  <c r="G968" i="113"/>
  <c r="CB960" i="113"/>
  <c r="BX960" i="113"/>
  <c r="BP960" i="113"/>
  <c r="BL960" i="113"/>
  <c r="BH960" i="113"/>
  <c r="BD960" i="113"/>
  <c r="AZ960" i="113"/>
  <c r="AV960" i="113"/>
  <c r="AR960" i="113"/>
  <c r="AN960" i="113"/>
  <c r="AJ960" i="113"/>
  <c r="AF960" i="113"/>
  <c r="AB960" i="113"/>
  <c r="M960" i="113"/>
  <c r="Q960" i="113" s="1"/>
  <c r="G960" i="113"/>
  <c r="BT973" i="113"/>
  <c r="BU973" i="113"/>
  <c r="BV973" i="113" s="1"/>
  <c r="CB964" i="113"/>
  <c r="BX964" i="113"/>
  <c r="BT964" i="113"/>
  <c r="BP964" i="113"/>
  <c r="BL964" i="113"/>
  <c r="BH964" i="113"/>
  <c r="BD964" i="113"/>
  <c r="AZ964" i="113"/>
  <c r="AV964" i="113"/>
  <c r="AR964" i="113"/>
  <c r="AN964" i="113"/>
  <c r="AJ964" i="113"/>
  <c r="AF964" i="113"/>
  <c r="AB964" i="113"/>
  <c r="M964" i="113"/>
  <c r="N964" i="113" s="1"/>
  <c r="G964" i="113"/>
  <c r="CB976" i="113"/>
  <c r="BX976" i="113"/>
  <c r="BT976" i="113"/>
  <c r="BP976" i="113"/>
  <c r="BL976" i="113"/>
  <c r="BH976" i="113"/>
  <c r="BD976" i="113"/>
  <c r="AZ976" i="113"/>
  <c r="AV976" i="113"/>
  <c r="AR976" i="113"/>
  <c r="AN976" i="113"/>
  <c r="AJ976" i="113"/>
  <c r="AF976" i="113"/>
  <c r="AB976" i="113"/>
  <c r="X976" i="113"/>
  <c r="T976" i="113"/>
  <c r="P976" i="113"/>
  <c r="M976" i="113"/>
  <c r="Q976" i="113" s="1"/>
  <c r="U976" i="113" s="1"/>
  <c r="L976" i="113"/>
  <c r="G976" i="113"/>
  <c r="CB973" i="113"/>
  <c r="BX973" i="113"/>
  <c r="G973" i="113"/>
  <c r="SL27" i="117"/>
  <c r="SE27" i="117"/>
  <c r="RX27" i="117"/>
  <c r="RQ27" i="117"/>
  <c r="RJ27" i="117"/>
  <c r="RC27" i="117"/>
  <c r="QV27" i="117"/>
  <c r="QO27" i="117"/>
  <c r="QH27" i="117"/>
  <c r="QA27" i="117"/>
  <c r="PT27" i="117"/>
  <c r="PM27" i="117"/>
  <c r="PF27" i="117"/>
  <c r="OX27" i="117"/>
  <c r="OR27" i="117"/>
  <c r="OK27" i="117"/>
  <c r="OD27" i="117"/>
  <c r="NW27" i="117"/>
  <c r="SL26" i="117"/>
  <c r="SE26" i="117"/>
  <c r="RX26" i="117"/>
  <c r="RQ26" i="117"/>
  <c r="RJ26" i="117"/>
  <c r="RC26" i="117"/>
  <c r="QV26" i="117"/>
  <c r="QO26" i="117"/>
  <c r="QH26" i="117"/>
  <c r="QA26" i="117"/>
  <c r="PT26" i="117"/>
  <c r="PM26" i="117"/>
  <c r="PF26" i="117"/>
  <c r="OX26" i="117"/>
  <c r="OR26" i="117"/>
  <c r="OK26" i="117"/>
  <c r="OD26" i="117"/>
  <c r="NW26" i="117"/>
  <c r="SL25" i="117"/>
  <c r="SE25" i="117"/>
  <c r="RX25" i="117"/>
  <c r="RQ25" i="117"/>
  <c r="RJ25" i="117"/>
  <c r="RC25" i="117"/>
  <c r="QV25" i="117"/>
  <c r="QO25" i="117"/>
  <c r="QH25" i="117"/>
  <c r="QA25" i="117"/>
  <c r="PT25" i="117"/>
  <c r="PU27" i="117" s="1"/>
  <c r="PM25" i="117"/>
  <c r="PF25" i="117"/>
  <c r="OX25" i="117"/>
  <c r="OR25" i="117"/>
  <c r="OK25" i="117"/>
  <c r="OD25" i="117"/>
  <c r="NW25" i="117"/>
  <c r="SL24" i="117"/>
  <c r="SE24" i="117"/>
  <c r="RX24" i="117"/>
  <c r="RQ24" i="117"/>
  <c r="RJ24" i="117"/>
  <c r="RC24" i="117"/>
  <c r="QV24" i="117"/>
  <c r="QO24" i="117"/>
  <c r="QH24" i="117"/>
  <c r="QA24" i="117"/>
  <c r="PT24" i="117"/>
  <c r="PM24" i="117"/>
  <c r="PF24" i="117"/>
  <c r="OX24" i="117"/>
  <c r="OR24" i="117"/>
  <c r="OK24" i="117"/>
  <c r="OD24" i="117"/>
  <c r="NW24" i="117"/>
  <c r="SE23" i="117"/>
  <c r="SF24" i="117" s="1"/>
  <c r="RX23" i="117"/>
  <c r="RQ23" i="117"/>
  <c r="RJ23" i="117"/>
  <c r="RC23" i="117"/>
  <c r="RD24" i="117" s="1"/>
  <c r="QV23" i="117"/>
  <c r="QO23" i="117"/>
  <c r="QH23" i="117"/>
  <c r="QA23" i="117"/>
  <c r="QB24" i="117" s="1"/>
  <c r="PT23" i="117"/>
  <c r="PM23" i="117"/>
  <c r="PN24" i="117" s="1"/>
  <c r="PF23" i="117"/>
  <c r="OX23" i="117"/>
  <c r="OY24" i="117" s="1"/>
  <c r="OR23" i="117"/>
  <c r="OK23" i="117"/>
  <c r="OL24" i="117" s="1"/>
  <c r="OD23" i="117"/>
  <c r="NW23" i="117"/>
  <c r="NX24" i="117" s="1"/>
  <c r="RI21" i="117"/>
  <c r="QD21" i="117"/>
  <c r="OZ21" i="117"/>
  <c r="NU21" i="117"/>
  <c r="MP21" i="117"/>
  <c r="LL21" i="117"/>
  <c r="KG21" i="117"/>
  <c r="JC21" i="117"/>
  <c r="HX21" i="117"/>
  <c r="GV21" i="117"/>
  <c r="FQ21" i="117"/>
  <c r="EL21" i="117"/>
  <c r="DH21" i="117"/>
  <c r="CC21" i="117"/>
  <c r="AY21" i="117"/>
  <c r="T21" i="117"/>
  <c r="F21" i="117"/>
  <c r="SL19" i="117"/>
  <c r="SE19" i="117"/>
  <c r="RX19" i="117"/>
  <c r="RQ19" i="117"/>
  <c r="RJ19" i="117"/>
  <c r="RI19" i="117"/>
  <c r="RC19" i="117"/>
  <c r="QV19" i="117"/>
  <c r="QO19" i="117"/>
  <c r="QH19" i="117"/>
  <c r="QD19" i="117"/>
  <c r="QA19" i="117"/>
  <c r="PT19" i="117"/>
  <c r="PM19" i="117"/>
  <c r="PF19" i="117"/>
  <c r="OZ19" i="117"/>
  <c r="OX19" i="117"/>
  <c r="OR19" i="117"/>
  <c r="OK19" i="117"/>
  <c r="OD19" i="117"/>
  <c r="NW19" i="117"/>
  <c r="NU19" i="117"/>
  <c r="MP19" i="117"/>
  <c r="LL19" i="117"/>
  <c r="KG19" i="117"/>
  <c r="JC19" i="117"/>
  <c r="HX19" i="117"/>
  <c r="GV19" i="117"/>
  <c r="FQ19" i="117"/>
  <c r="EL19" i="117"/>
  <c r="DH19" i="117"/>
  <c r="CC19" i="117"/>
  <c r="AY19" i="117"/>
  <c r="T19" i="117"/>
  <c r="F19" i="117"/>
  <c r="SL18" i="117"/>
  <c r="SE18" i="117"/>
  <c r="RX18" i="117"/>
  <c r="RQ18" i="117"/>
  <c r="RJ18" i="117"/>
  <c r="RI18" i="117"/>
  <c r="RC18" i="117"/>
  <c r="QV18" i="117"/>
  <c r="QO18" i="117"/>
  <c r="QH18" i="117"/>
  <c r="QD18" i="117"/>
  <c r="QA18" i="117"/>
  <c r="PT18" i="117"/>
  <c r="PM18" i="117"/>
  <c r="PF18" i="117"/>
  <c r="OZ18" i="117"/>
  <c r="OX18" i="117"/>
  <c r="OR18" i="117"/>
  <c r="OK18" i="117"/>
  <c r="OD18" i="117"/>
  <c r="NW18" i="117"/>
  <c r="NU18" i="117"/>
  <c r="MP18" i="117"/>
  <c r="LL18" i="117"/>
  <c r="KG18" i="117"/>
  <c r="JC18" i="117"/>
  <c r="HX18" i="117"/>
  <c r="GV18" i="117"/>
  <c r="FQ18" i="117"/>
  <c r="EL18" i="117"/>
  <c r="DH18" i="117"/>
  <c r="CC18" i="117"/>
  <c r="AY18" i="117"/>
  <c r="T18" i="117"/>
  <c r="F18" i="117"/>
  <c r="SL17" i="117"/>
  <c r="SE17" i="117"/>
  <c r="RX17" i="117"/>
  <c r="RQ17" i="117"/>
  <c r="RJ17" i="117"/>
  <c r="RI17" i="117"/>
  <c r="RC17" i="117"/>
  <c r="QV17" i="117"/>
  <c r="QO17" i="117"/>
  <c r="QH17" i="117"/>
  <c r="QD17" i="117"/>
  <c r="QA17" i="117"/>
  <c r="PT17" i="117"/>
  <c r="PM17" i="117"/>
  <c r="PF17" i="117"/>
  <c r="OZ17" i="117"/>
  <c r="OX17" i="117"/>
  <c r="OR17" i="117"/>
  <c r="OK17" i="117"/>
  <c r="OD17" i="117"/>
  <c r="NW17" i="117"/>
  <c r="NU17" i="117"/>
  <c r="MP17" i="117"/>
  <c r="LL17" i="117"/>
  <c r="KG17" i="117"/>
  <c r="JC17" i="117"/>
  <c r="HX17" i="117"/>
  <c r="GV17" i="117"/>
  <c r="FQ17" i="117"/>
  <c r="EL17" i="117"/>
  <c r="DH17" i="117"/>
  <c r="CC17" i="117"/>
  <c r="AY17" i="117"/>
  <c r="T17" i="117"/>
  <c r="F17" i="117"/>
  <c r="SL16" i="117"/>
  <c r="SE16" i="117"/>
  <c r="RX16" i="117"/>
  <c r="RQ16" i="117"/>
  <c r="RJ16" i="117"/>
  <c r="RI16" i="117"/>
  <c r="RC16" i="117"/>
  <c r="QV16" i="117"/>
  <c r="QO16" i="117"/>
  <c r="QH16" i="117"/>
  <c r="QD16" i="117"/>
  <c r="QA16" i="117"/>
  <c r="PT16" i="117"/>
  <c r="PM16" i="117"/>
  <c r="PF16" i="117"/>
  <c r="OZ16" i="117"/>
  <c r="OX16" i="117"/>
  <c r="OR16" i="117"/>
  <c r="OK16" i="117"/>
  <c r="OD16" i="117"/>
  <c r="NW16" i="117"/>
  <c r="NU16" i="117"/>
  <c r="MP16" i="117"/>
  <c r="LL16" i="117"/>
  <c r="KG16" i="117"/>
  <c r="JC16" i="117"/>
  <c r="HX16" i="117"/>
  <c r="GV16" i="117"/>
  <c r="FQ16" i="117"/>
  <c r="EL16" i="117"/>
  <c r="DH16" i="117"/>
  <c r="CC16" i="117"/>
  <c r="AY16" i="117"/>
  <c r="T16" i="117"/>
  <c r="F16" i="117"/>
  <c r="SE15" i="117"/>
  <c r="RX15" i="117"/>
  <c r="RQ15" i="117"/>
  <c r="RJ15" i="117"/>
  <c r="RK16" i="117" s="1"/>
  <c r="RI15" i="117"/>
  <c r="RC15" i="117"/>
  <c r="QV15" i="117"/>
  <c r="QO15" i="117"/>
  <c r="QP16" i="117" s="1"/>
  <c r="QH15" i="117"/>
  <c r="QD15" i="117"/>
  <c r="QA15" i="117"/>
  <c r="PT15" i="117"/>
  <c r="PU16" i="117" s="1"/>
  <c r="PM15" i="117"/>
  <c r="PF15" i="117"/>
  <c r="OZ15" i="117"/>
  <c r="OX15" i="117"/>
  <c r="OR15" i="117"/>
  <c r="OK15" i="117"/>
  <c r="OD15" i="117"/>
  <c r="NW15" i="117"/>
  <c r="NX16" i="117" s="1"/>
  <c r="NU15" i="117"/>
  <c r="MP15" i="117"/>
  <c r="LL15" i="117"/>
  <c r="KG15" i="117"/>
  <c r="JC15" i="117"/>
  <c r="HX15" i="117"/>
  <c r="GV15" i="117"/>
  <c r="FQ15" i="117"/>
  <c r="EL15" i="117"/>
  <c r="DH15" i="117"/>
  <c r="CC15" i="117"/>
  <c r="AY15" i="117"/>
  <c r="T15" i="117"/>
  <c r="F15" i="117"/>
  <c r="D9" i="117"/>
  <c r="D19" i="117" s="1"/>
  <c r="D8" i="117"/>
  <c r="D18" i="117" s="1"/>
  <c r="D7" i="117"/>
  <c r="D17" i="117" s="1"/>
  <c r="D6" i="117"/>
  <c r="D16" i="117" s="1"/>
  <c r="SL5" i="117"/>
  <c r="SL23" i="117" s="1"/>
  <c r="SK4" i="117"/>
  <c r="SJ4" i="117"/>
  <c r="SI4" i="117"/>
  <c r="SH4" i="117"/>
  <c r="SG4" i="117"/>
  <c r="SF4" i="117"/>
  <c r="SE4" i="117"/>
  <c r="SD4" i="117"/>
  <c r="SC4" i="117"/>
  <c r="SB4" i="117"/>
  <c r="SA4" i="117"/>
  <c r="RZ4" i="117"/>
  <c r="RY4" i="117"/>
  <c r="RX4" i="117"/>
  <c r="RW4" i="117"/>
  <c r="RV4" i="117"/>
  <c r="RU4" i="117"/>
  <c r="RT4" i="117"/>
  <c r="RS4" i="117"/>
  <c r="RR4" i="117"/>
  <c r="RQ4" i="117"/>
  <c r="RP4" i="117"/>
  <c r="RO4" i="117"/>
  <c r="RN4" i="117"/>
  <c r="RM4" i="117"/>
  <c r="RL4" i="117"/>
  <c r="RK4" i="117"/>
  <c r="RJ4" i="117"/>
  <c r="RI4" i="117"/>
  <c r="RH4" i="117"/>
  <c r="RG4" i="117"/>
  <c r="RF4" i="117"/>
  <c r="RE4" i="117"/>
  <c r="RD4" i="117"/>
  <c r="RC4" i="117"/>
  <c r="RB4" i="117"/>
  <c r="RA4" i="117"/>
  <c r="QZ4" i="117"/>
  <c r="QY4" i="117"/>
  <c r="QX4" i="117"/>
  <c r="QW4" i="117"/>
  <c r="QV4" i="117"/>
  <c r="QU4" i="117"/>
  <c r="QT4" i="117"/>
  <c r="QS4" i="117"/>
  <c r="QR4" i="117"/>
  <c r="QQ4" i="117"/>
  <c r="QP4" i="117"/>
  <c r="QO4" i="117"/>
  <c r="QN4" i="117"/>
  <c r="QM4" i="117"/>
  <c r="QL4" i="117"/>
  <c r="QK4" i="117"/>
  <c r="QJ4" i="117"/>
  <c r="QI4" i="117"/>
  <c r="QH4" i="117"/>
  <c r="QG4" i="117"/>
  <c r="QF4" i="117"/>
  <c r="QE4" i="117"/>
  <c r="QD4" i="117"/>
  <c r="QC4" i="117"/>
  <c r="QB4" i="117"/>
  <c r="QA4" i="117"/>
  <c r="PZ4" i="117"/>
  <c r="PY4" i="117"/>
  <c r="PX4" i="117"/>
  <c r="PW4" i="117"/>
  <c r="PV4" i="117"/>
  <c r="PU4" i="117"/>
  <c r="PT4" i="117"/>
  <c r="PS4" i="117"/>
  <c r="PR4" i="117"/>
  <c r="PQ4" i="117"/>
  <c r="PP4" i="117"/>
  <c r="PO4" i="117"/>
  <c r="PN4" i="117"/>
  <c r="PM4" i="117"/>
  <c r="PL4" i="117"/>
  <c r="PK4" i="117"/>
  <c r="PJ4" i="117"/>
  <c r="PI4" i="117"/>
  <c r="PH4" i="117"/>
  <c r="PG4" i="117"/>
  <c r="PF4" i="117"/>
  <c r="PE4" i="117"/>
  <c r="PD4" i="117"/>
  <c r="PC4" i="117"/>
  <c r="PB4" i="117"/>
  <c r="PA4" i="117"/>
  <c r="OZ4" i="117"/>
  <c r="OY4" i="117"/>
  <c r="OX4" i="117"/>
  <c r="OW4" i="117"/>
  <c r="OV4" i="117"/>
  <c r="OU4" i="117"/>
  <c r="OT4" i="117"/>
  <c r="OS4" i="117"/>
  <c r="OR4" i="117"/>
  <c r="OQ4" i="117"/>
  <c r="OP4" i="117"/>
  <c r="OO4" i="117"/>
  <c r="ON4" i="117"/>
  <c r="OM4" i="117"/>
  <c r="OL4" i="117"/>
  <c r="OK4" i="117"/>
  <c r="OJ4" i="117"/>
  <c r="OI4" i="117"/>
  <c r="OH4" i="117"/>
  <c r="OG4" i="117"/>
  <c r="OF4" i="117"/>
  <c r="OE4" i="117"/>
  <c r="OD4" i="117"/>
  <c r="OC4" i="117"/>
  <c r="OB4" i="117"/>
  <c r="OA4" i="117"/>
  <c r="NZ4" i="117"/>
  <c r="NY4" i="117"/>
  <c r="NX4" i="117"/>
  <c r="NW4" i="117"/>
  <c r="NV4" i="117"/>
  <c r="NU4" i="117"/>
  <c r="NT4" i="117"/>
  <c r="NS4" i="117"/>
  <c r="NR4" i="117"/>
  <c r="NQ4" i="117"/>
  <c r="NP4" i="117"/>
  <c r="NO4" i="117"/>
  <c r="NN4" i="117"/>
  <c r="NM4" i="117"/>
  <c r="NL4" i="117"/>
  <c r="NK4" i="117"/>
  <c r="NJ4" i="117"/>
  <c r="NI4" i="117"/>
  <c r="NH4" i="117"/>
  <c r="NG4" i="117"/>
  <c r="NF4" i="117"/>
  <c r="NE4" i="117"/>
  <c r="ND4" i="117"/>
  <c r="NC4" i="117"/>
  <c r="NB4" i="117"/>
  <c r="NA4" i="117"/>
  <c r="MZ4" i="117"/>
  <c r="MY4" i="117"/>
  <c r="MX4" i="117"/>
  <c r="MW4" i="117"/>
  <c r="MV4" i="117"/>
  <c r="MU4" i="117"/>
  <c r="MT4" i="117"/>
  <c r="MS4" i="117"/>
  <c r="MR4" i="117"/>
  <c r="MQ4" i="117"/>
  <c r="MP4" i="117"/>
  <c r="MO4" i="117"/>
  <c r="MN4" i="117"/>
  <c r="MM4" i="117"/>
  <c r="ML4" i="117"/>
  <c r="MK4" i="117"/>
  <c r="MJ4" i="117"/>
  <c r="MI4" i="117"/>
  <c r="MH4" i="117"/>
  <c r="MG4" i="117"/>
  <c r="MF4" i="117"/>
  <c r="ME4" i="117"/>
  <c r="MD4" i="117"/>
  <c r="MC4" i="117"/>
  <c r="MB4" i="117"/>
  <c r="MA4" i="117"/>
  <c r="LZ4" i="117"/>
  <c r="LY4" i="117"/>
  <c r="LX4" i="117"/>
  <c r="LW4" i="117"/>
  <c r="LV4" i="117"/>
  <c r="LU4" i="117"/>
  <c r="LT4" i="117"/>
  <c r="LS4" i="117"/>
  <c r="LR4" i="117"/>
  <c r="LQ4" i="117"/>
  <c r="LP4" i="117"/>
  <c r="LO4" i="117"/>
  <c r="LN4" i="117"/>
  <c r="LM4" i="117"/>
  <c r="LL4" i="117"/>
  <c r="LK4" i="117"/>
  <c r="LJ4" i="117"/>
  <c r="LI4" i="117"/>
  <c r="LH4" i="117"/>
  <c r="LG4" i="117"/>
  <c r="LF4" i="117"/>
  <c r="LE4" i="117"/>
  <c r="LD4" i="117"/>
  <c r="LC4" i="117"/>
  <c r="LB4" i="117"/>
  <c r="LA4" i="117"/>
  <c r="KZ4" i="117"/>
  <c r="KY4" i="117"/>
  <c r="KX4" i="117"/>
  <c r="KW4" i="117"/>
  <c r="KV4" i="117"/>
  <c r="KU4" i="117"/>
  <c r="KT4" i="117"/>
  <c r="KS4" i="117"/>
  <c r="KR4" i="117"/>
  <c r="KQ4" i="117"/>
  <c r="KP4" i="117"/>
  <c r="KO4" i="117"/>
  <c r="KN4" i="117"/>
  <c r="KM4" i="117"/>
  <c r="KL4" i="117"/>
  <c r="KK4" i="117"/>
  <c r="KJ4" i="117"/>
  <c r="KI4" i="117"/>
  <c r="KH4" i="117"/>
  <c r="KG4" i="117"/>
  <c r="KF4" i="117"/>
  <c r="KE4" i="117"/>
  <c r="KD4" i="117"/>
  <c r="KC4" i="117"/>
  <c r="KB4" i="117"/>
  <c r="KA4" i="117"/>
  <c r="JZ4" i="117"/>
  <c r="JY4" i="117"/>
  <c r="JX4" i="117"/>
  <c r="JW4" i="117"/>
  <c r="JV4" i="117"/>
  <c r="JU4" i="117"/>
  <c r="JT4" i="117"/>
  <c r="JS4" i="117"/>
  <c r="JR4" i="117"/>
  <c r="JQ4" i="117"/>
  <c r="JP4" i="117"/>
  <c r="JO4" i="117"/>
  <c r="JN4" i="117"/>
  <c r="JM4" i="117"/>
  <c r="JL4" i="117"/>
  <c r="JK4" i="117"/>
  <c r="JJ4" i="117"/>
  <c r="JI4" i="117"/>
  <c r="JH4" i="117"/>
  <c r="JG4" i="117"/>
  <c r="JF4" i="117"/>
  <c r="JE4" i="117"/>
  <c r="JD4" i="117"/>
  <c r="JC4" i="117"/>
  <c r="JB4" i="117"/>
  <c r="JA4" i="117"/>
  <c r="IZ4" i="117"/>
  <c r="IY4" i="117"/>
  <c r="IX4" i="117"/>
  <c r="IW4" i="117"/>
  <c r="IV4" i="117"/>
  <c r="IU4" i="117"/>
  <c r="IT4" i="117"/>
  <c r="IS4" i="117"/>
  <c r="IR4" i="117"/>
  <c r="IQ4" i="117"/>
  <c r="IP4" i="117"/>
  <c r="IO4" i="117"/>
  <c r="IN4" i="117"/>
  <c r="IM4" i="117"/>
  <c r="IL4" i="117"/>
  <c r="IK4" i="117"/>
  <c r="IJ4" i="117"/>
  <c r="II4" i="117"/>
  <c r="IH4" i="117"/>
  <c r="IG4" i="117"/>
  <c r="IF4" i="117"/>
  <c r="IE4" i="117"/>
  <c r="ID4" i="117"/>
  <c r="IC4" i="117"/>
  <c r="IB4" i="117"/>
  <c r="IA4" i="117"/>
  <c r="HZ4" i="117"/>
  <c r="HY4" i="117"/>
  <c r="HX4" i="117"/>
  <c r="HW4" i="117"/>
  <c r="HV4" i="117"/>
  <c r="HU4" i="117"/>
  <c r="HT4" i="117"/>
  <c r="HS4" i="117"/>
  <c r="HR4" i="117"/>
  <c r="HQ4" i="117"/>
  <c r="HP4" i="117"/>
  <c r="HO4" i="117"/>
  <c r="HN4" i="117"/>
  <c r="HM4" i="117"/>
  <c r="HL4" i="117"/>
  <c r="HK4" i="117"/>
  <c r="HJ4" i="117"/>
  <c r="HI4" i="117"/>
  <c r="HH4" i="117"/>
  <c r="HG4" i="117"/>
  <c r="HF4" i="117"/>
  <c r="HE4" i="117"/>
  <c r="HD4" i="117"/>
  <c r="HC4" i="117"/>
  <c r="HB4" i="117"/>
  <c r="HA4" i="117"/>
  <c r="GZ4" i="117"/>
  <c r="GY4" i="117"/>
  <c r="GX4" i="117"/>
  <c r="GW4" i="117"/>
  <c r="GV4" i="117"/>
  <c r="GU4" i="117"/>
  <c r="GT4" i="117"/>
  <c r="GS4" i="117"/>
  <c r="GR4" i="117"/>
  <c r="GQ4" i="117"/>
  <c r="GP4" i="117"/>
  <c r="GO4" i="117"/>
  <c r="GN4" i="117"/>
  <c r="GM4" i="117"/>
  <c r="GL4" i="117"/>
  <c r="GK4" i="117"/>
  <c r="GJ4" i="117"/>
  <c r="GI4" i="117"/>
  <c r="GH4" i="117"/>
  <c r="GG4" i="117"/>
  <c r="GF4" i="117"/>
  <c r="GE4" i="117"/>
  <c r="GD4" i="117"/>
  <c r="GC4" i="117"/>
  <c r="GB4" i="117"/>
  <c r="GA4" i="117"/>
  <c r="FZ4" i="117"/>
  <c r="FY4" i="117"/>
  <c r="FX4" i="117"/>
  <c r="FW4" i="117"/>
  <c r="FV4" i="117"/>
  <c r="FU4" i="117"/>
  <c r="FT4" i="117"/>
  <c r="FS4" i="117"/>
  <c r="FR4" i="117"/>
  <c r="FQ4" i="117"/>
  <c r="FP4" i="117"/>
  <c r="FO4" i="117"/>
  <c r="FN4" i="117"/>
  <c r="FM4" i="117"/>
  <c r="FL4" i="117"/>
  <c r="FK4" i="117"/>
  <c r="FJ4" i="117"/>
  <c r="FI4" i="117"/>
  <c r="FH4" i="117"/>
  <c r="FG4" i="117"/>
  <c r="FF4" i="117"/>
  <c r="FE4" i="117"/>
  <c r="FD4" i="117"/>
  <c r="FC4" i="117"/>
  <c r="FB4" i="117"/>
  <c r="FA4" i="117"/>
  <c r="EZ4" i="117"/>
  <c r="EY4" i="117"/>
  <c r="EX4" i="117"/>
  <c r="EW4" i="117"/>
  <c r="EV4" i="117"/>
  <c r="EU4" i="117"/>
  <c r="ET4" i="117"/>
  <c r="ES4" i="117"/>
  <c r="ER4" i="117"/>
  <c r="EQ4" i="117"/>
  <c r="EP4" i="117"/>
  <c r="EO4" i="117"/>
  <c r="EN4" i="117"/>
  <c r="EM4" i="117"/>
  <c r="EL4" i="117"/>
  <c r="EK4" i="117"/>
  <c r="EJ4" i="117"/>
  <c r="EI4" i="117"/>
  <c r="EH4" i="117"/>
  <c r="EG4" i="117"/>
  <c r="EF4" i="117"/>
  <c r="EE4" i="117"/>
  <c r="ED4" i="117"/>
  <c r="EC4" i="117"/>
  <c r="EB4" i="117"/>
  <c r="EA4" i="117"/>
  <c r="DZ4" i="117"/>
  <c r="DY4" i="117"/>
  <c r="DX4" i="117"/>
  <c r="DW4" i="117"/>
  <c r="DV4" i="117"/>
  <c r="DU4" i="117"/>
  <c r="DT4" i="117"/>
  <c r="DS4" i="117"/>
  <c r="DR4" i="117"/>
  <c r="DQ4" i="117"/>
  <c r="DP4" i="117"/>
  <c r="DO4" i="117"/>
  <c r="DN4" i="117"/>
  <c r="DM4" i="117"/>
  <c r="DL4" i="117"/>
  <c r="DK4" i="117"/>
  <c r="DJ4" i="117"/>
  <c r="DI4" i="117"/>
  <c r="DH4" i="117"/>
  <c r="DG4" i="117"/>
  <c r="DF4" i="117"/>
  <c r="DE4" i="117"/>
  <c r="DD4" i="117"/>
  <c r="DC4" i="117"/>
  <c r="DB4" i="117"/>
  <c r="DA4" i="117"/>
  <c r="CZ4" i="117"/>
  <c r="CY4" i="117"/>
  <c r="CX4" i="117"/>
  <c r="CW4" i="117"/>
  <c r="CV4" i="117"/>
  <c r="CU4" i="117"/>
  <c r="CT4" i="117"/>
  <c r="CS4" i="117"/>
  <c r="CR4" i="117"/>
  <c r="CQ4" i="117"/>
  <c r="CP4" i="117"/>
  <c r="CO4" i="117"/>
  <c r="CN4" i="117"/>
  <c r="CM4" i="117"/>
  <c r="CL4" i="117"/>
  <c r="CK4" i="117"/>
  <c r="CJ4" i="117"/>
  <c r="CI4" i="117"/>
  <c r="CH4" i="117"/>
  <c r="CG4" i="117"/>
  <c r="CF4" i="117"/>
  <c r="CE4" i="117"/>
  <c r="CD4" i="117"/>
  <c r="CC4" i="117"/>
  <c r="CB4" i="117"/>
  <c r="CA4" i="117"/>
  <c r="BZ4" i="117"/>
  <c r="BY4" i="117"/>
  <c r="BX4" i="117"/>
  <c r="BW4" i="117"/>
  <c r="BV4" i="117"/>
  <c r="BU4" i="117"/>
  <c r="BT4" i="117"/>
  <c r="BS4" i="117"/>
  <c r="BR4" i="117"/>
  <c r="BQ4" i="117"/>
  <c r="BP4" i="117"/>
  <c r="BO4" i="117"/>
  <c r="BN4" i="117"/>
  <c r="BM4" i="117"/>
  <c r="BL4" i="117"/>
  <c r="BK4" i="117"/>
  <c r="BJ4" i="117"/>
  <c r="BI4" i="117"/>
  <c r="BH4" i="117"/>
  <c r="BG4" i="117"/>
  <c r="BF4" i="117"/>
  <c r="BE4" i="117"/>
  <c r="BD4" i="117"/>
  <c r="BC4" i="117"/>
  <c r="BB4" i="117"/>
  <c r="BA4" i="117"/>
  <c r="AZ4" i="117"/>
  <c r="AY4" i="117"/>
  <c r="AX4" i="117"/>
  <c r="AW4" i="117"/>
  <c r="AV4" i="117"/>
  <c r="AU4" i="117"/>
  <c r="AT4" i="117"/>
  <c r="AS4" i="117"/>
  <c r="AR4" i="117"/>
  <c r="AQ4" i="117"/>
  <c r="AP4" i="117"/>
  <c r="AO4" i="117"/>
  <c r="AN4" i="117"/>
  <c r="AM4" i="117"/>
  <c r="AL4" i="117"/>
  <c r="AK4" i="117"/>
  <c r="AJ4" i="117"/>
  <c r="AI4" i="117"/>
  <c r="AH4" i="117"/>
  <c r="AG4" i="117"/>
  <c r="AF4" i="117"/>
  <c r="AE4" i="117"/>
  <c r="AD4" i="117"/>
  <c r="AC4" i="117"/>
  <c r="AB4" i="117"/>
  <c r="AA4" i="117"/>
  <c r="Z4" i="117"/>
  <c r="Y4" i="117"/>
  <c r="X4" i="117"/>
  <c r="W4" i="117"/>
  <c r="V4" i="117"/>
  <c r="U4" i="117"/>
  <c r="T4" i="117"/>
  <c r="S4" i="117"/>
  <c r="R4" i="117"/>
  <c r="Q4" i="117"/>
  <c r="P4" i="117"/>
  <c r="O4" i="117"/>
  <c r="N4" i="117"/>
  <c r="M4" i="117"/>
  <c r="L4" i="117"/>
  <c r="K4" i="117"/>
  <c r="J4" i="117"/>
  <c r="I4" i="117"/>
  <c r="H4" i="117"/>
  <c r="G4" i="117"/>
  <c r="F4" i="117"/>
  <c r="F11" i="117" s="1"/>
  <c r="QW27" i="117" l="1"/>
  <c r="OS27" i="117"/>
  <c r="OS16" i="117"/>
  <c r="QI16" i="117"/>
  <c r="OE16" i="117"/>
  <c r="D5" i="117"/>
  <c r="D15" i="117" s="1"/>
  <c r="AY22" i="117"/>
  <c r="FQ22" i="117"/>
  <c r="KG22" i="117"/>
  <c r="OS24" i="117"/>
  <c r="PU24" i="117"/>
  <c r="QW24" i="117"/>
  <c r="QW28" i="117" s="1"/>
  <c r="RY24" i="117"/>
  <c r="OL16" i="117"/>
  <c r="PG16" i="117"/>
  <c r="PG20" i="117" s="1"/>
  <c r="QD22" i="117"/>
  <c r="RD16" i="117"/>
  <c r="OE24" i="117"/>
  <c r="PG24" i="117"/>
  <c r="OS19" i="117"/>
  <c r="OS20" i="117" s="1"/>
  <c r="QI24" i="117"/>
  <c r="RK24" i="117"/>
  <c r="QW16" i="117"/>
  <c r="OL19" i="117"/>
  <c r="OL20" i="117" s="1"/>
  <c r="PG19" i="117"/>
  <c r="RY19" i="117"/>
  <c r="QP24" i="117"/>
  <c r="RR24" i="117"/>
  <c r="OE27" i="117"/>
  <c r="PG27" i="117"/>
  <c r="QI27" i="117"/>
  <c r="QI28" i="117" s="1"/>
  <c r="RK27" i="117"/>
  <c r="RK28" i="117" s="1"/>
  <c r="SM27" i="117"/>
  <c r="SM24" i="117"/>
  <c r="OZ22" i="117"/>
  <c r="NX19" i="117"/>
  <c r="OY19" i="117"/>
  <c r="PU19" i="117"/>
  <c r="RK19" i="117"/>
  <c r="RK20" i="117" s="1"/>
  <c r="SM19" i="117"/>
  <c r="QB19" i="117"/>
  <c r="QW19" i="117"/>
  <c r="RR19" i="117"/>
  <c r="NX27" i="117"/>
  <c r="NX28" i="117" s="1"/>
  <c r="OY27" i="117"/>
  <c r="QB27" i="117"/>
  <c r="RD27" i="117"/>
  <c r="RD28" i="117" s="1"/>
  <c r="SF27" i="117"/>
  <c r="SF28" i="117" s="1"/>
  <c r="D4" i="117"/>
  <c r="E5" i="117" s="1"/>
  <c r="F22" i="117"/>
  <c r="DH22" i="117"/>
  <c r="HX22" i="117"/>
  <c r="MP22" i="117"/>
  <c r="RY16" i="117"/>
  <c r="OE19" i="117"/>
  <c r="OE20" i="117" s="1"/>
  <c r="BY973" i="113"/>
  <c r="CC973" i="113" s="1"/>
  <c r="CD973" i="113" s="1"/>
  <c r="RY27" i="117"/>
  <c r="SL4" i="117"/>
  <c r="PN19" i="117"/>
  <c r="QI19" i="117"/>
  <c r="QI20" i="117" s="1"/>
  <c r="SF19" i="117"/>
  <c r="OL27" i="117"/>
  <c r="OL28" i="117" s="1"/>
  <c r="PN27" i="117"/>
  <c r="PN28" i="117" s="1"/>
  <c r="QP27" i="117"/>
  <c r="QP28" i="117" s="1"/>
  <c r="RR27" i="117"/>
  <c r="Q968" i="113"/>
  <c r="N960" i="113"/>
  <c r="U960" i="113"/>
  <c r="R960" i="113"/>
  <c r="Q964" i="113"/>
  <c r="N976" i="113"/>
  <c r="Y976" i="113"/>
  <c r="V976" i="113"/>
  <c r="R976" i="113"/>
  <c r="G11" i="117"/>
  <c r="OY28" i="117"/>
  <c r="QB28" i="117"/>
  <c r="D22" i="117"/>
  <c r="D14" i="117"/>
  <c r="E7" i="117"/>
  <c r="OY16" i="117"/>
  <c r="OY20" i="117" s="1"/>
  <c r="PU20" i="117"/>
  <c r="SL15" i="117"/>
  <c r="SM16" i="117" s="1"/>
  <c r="PN16" i="117"/>
  <c r="QB16" i="117"/>
  <c r="RI22" i="117"/>
  <c r="RR16" i="117"/>
  <c r="SF16" i="117"/>
  <c r="QP19" i="117"/>
  <c r="RD19" i="117"/>
  <c r="RE19" i="117" s="1"/>
  <c r="T22" i="117"/>
  <c r="CC22" i="117"/>
  <c r="EL22" i="117"/>
  <c r="GV22" i="117"/>
  <c r="JC22" i="117"/>
  <c r="LL22" i="117"/>
  <c r="NU22" i="117"/>
  <c r="OE28" i="117"/>
  <c r="OS28" i="117"/>
  <c r="PG28" i="117"/>
  <c r="PU28" i="117"/>
  <c r="OM19" i="117" l="1"/>
  <c r="MO27" i="117"/>
  <c r="QC27" i="117"/>
  <c r="SM28" i="117"/>
  <c r="PV28" i="117"/>
  <c r="PH24" i="117"/>
  <c r="QJ28" i="117"/>
  <c r="OF28" i="117"/>
  <c r="E8" i="117"/>
  <c r="QC28" i="117"/>
  <c r="OM28" i="117"/>
  <c r="PV16" i="117"/>
  <c r="QJ20" i="117"/>
  <c r="OF27" i="117"/>
  <c r="QJ19" i="117"/>
  <c r="OZ27" i="117"/>
  <c r="QQ19" i="117"/>
  <c r="OT19" i="117"/>
  <c r="QQ28" i="117"/>
  <c r="QX28" i="117"/>
  <c r="OT28" i="117"/>
  <c r="QJ24" i="117"/>
  <c r="PH20" i="117"/>
  <c r="E6" i="117"/>
  <c r="OF20" i="117"/>
  <c r="QX19" i="117"/>
  <c r="RE27" i="117"/>
  <c r="OF24" i="117"/>
  <c r="OT16" i="117"/>
  <c r="PV20" i="117"/>
  <c r="PH28" i="117"/>
  <c r="QQ27" i="117"/>
  <c r="NY27" i="117"/>
  <c r="OF16" i="117"/>
  <c r="QW20" i="117"/>
  <c r="QX20" i="117" s="1"/>
  <c r="PH16" i="117"/>
  <c r="E9" i="117"/>
  <c r="PH27" i="117"/>
  <c r="F12" i="117"/>
  <c r="PO28" i="117"/>
  <c r="NY28" i="117"/>
  <c r="QP20" i="117"/>
  <c r="QQ20" i="117" s="1"/>
  <c r="OT24" i="117"/>
  <c r="QC19" i="117"/>
  <c r="OM27" i="117"/>
  <c r="OT20" i="117"/>
  <c r="OF19" i="117"/>
  <c r="OM16" i="117"/>
  <c r="QJ27" i="117"/>
  <c r="PO27" i="117"/>
  <c r="BZ973" i="113"/>
  <c r="QX24" i="117"/>
  <c r="RE28" i="117"/>
  <c r="OZ28" i="117"/>
  <c r="R968" i="113"/>
  <c r="U968" i="113"/>
  <c r="Y960" i="113"/>
  <c r="V960" i="113"/>
  <c r="R964" i="113"/>
  <c r="U964" i="113"/>
  <c r="AC976" i="113"/>
  <c r="Z976" i="113"/>
  <c r="SF20" i="117"/>
  <c r="PN20" i="117"/>
  <c r="PO20" i="117" s="1"/>
  <c r="PO16" i="117"/>
  <c r="RD20" i="117"/>
  <c r="RE20" i="117" s="1"/>
  <c r="G12" i="117"/>
  <c r="H11" i="117"/>
  <c r="RR20" i="117"/>
  <c r="QB20" i="117"/>
  <c r="QC20" i="117" s="1"/>
  <c r="QC16" i="117"/>
  <c r="SM20" i="117"/>
  <c r="D23" i="117"/>
  <c r="RZ19" i="117" s="1"/>
  <c r="PV19" i="117"/>
  <c r="PH19" i="117"/>
  <c r="QX16" i="117"/>
  <c r="QJ16" i="117"/>
  <c r="QX27" i="117"/>
  <c r="PV27" i="117"/>
  <c r="OT27" i="117"/>
  <c r="PV24" i="117"/>
  <c r="RE24" i="117"/>
  <c r="QQ24" i="117"/>
  <c r="QC24" i="117"/>
  <c r="PO24" i="117"/>
  <c r="OZ24" i="117"/>
  <c r="OM24" i="117"/>
  <c r="NY24" i="117"/>
  <c r="OM20" i="117"/>
  <c r="RE16" i="117"/>
  <c r="QQ16" i="117"/>
  <c r="PO19" i="117"/>
  <c r="E4" i="117" l="1"/>
  <c r="RL20" i="117"/>
  <c r="RS16" i="117"/>
  <c r="SN16" i="117"/>
  <c r="E15" i="117"/>
  <c r="RL28" i="117"/>
  <c r="SG20" i="117"/>
  <c r="V968" i="113"/>
  <c r="Y968" i="113"/>
  <c r="AC960" i="113"/>
  <c r="Z960" i="113"/>
  <c r="V964" i="113"/>
  <c r="Y964" i="113"/>
  <c r="AG976" i="113"/>
  <c r="AD976" i="113"/>
  <c r="RL30" i="117"/>
  <c r="RQ29" i="117"/>
  <c r="SN19" i="117"/>
  <c r="RL19" i="117"/>
  <c r="E17" i="117"/>
  <c r="RS19" i="117"/>
  <c r="E16" i="117"/>
  <c r="RS24" i="117"/>
  <c r="SG24" i="117"/>
  <c r="RZ24" i="117"/>
  <c r="RZ27" i="117"/>
  <c r="SN24" i="117"/>
  <c r="RL24" i="117"/>
  <c r="RS27" i="117"/>
  <c r="E18" i="117"/>
  <c r="E19" i="117"/>
  <c r="SG19" i="117"/>
  <c r="RL27" i="117"/>
  <c r="SN27" i="117"/>
  <c r="RL16" i="117"/>
  <c r="RZ16" i="117"/>
  <c r="SG27" i="117"/>
  <c r="SN20" i="117"/>
  <c r="RS20" i="117"/>
  <c r="H12" i="117"/>
  <c r="I11" i="117"/>
  <c r="SG28" i="117"/>
  <c r="SN28" i="117"/>
  <c r="SG16" i="117"/>
  <c r="E20" i="117" l="1"/>
  <c r="AC968" i="113"/>
  <c r="Z968" i="113"/>
  <c r="AG960" i="113"/>
  <c r="AD960" i="113"/>
  <c r="AC964" i="113"/>
  <c r="Z964" i="113"/>
  <c r="AK976" i="113"/>
  <c r="AH976" i="113"/>
  <c r="I12" i="117"/>
  <c r="J11" i="117"/>
  <c r="TH29" i="117"/>
  <c r="ST29" i="117"/>
  <c r="SF29" i="117"/>
  <c r="RR29" i="117"/>
  <c r="RR30" i="117" s="1"/>
  <c r="RR25" i="117" s="1"/>
  <c r="RR28" i="117" s="1"/>
  <c r="RS28" i="117" s="1"/>
  <c r="TO29" i="117"/>
  <c r="TA29" i="117"/>
  <c r="SM29" i="117"/>
  <c r="RY29" i="117"/>
  <c r="AG968" i="113" l="1"/>
  <c r="AD968" i="113"/>
  <c r="AK960" i="113"/>
  <c r="AH960" i="113"/>
  <c r="AG964" i="113"/>
  <c r="AD964" i="113"/>
  <c r="AO976" i="113"/>
  <c r="AL976" i="113"/>
  <c r="RY30" i="117"/>
  <c r="RS30" i="117"/>
  <c r="J12" i="117"/>
  <c r="K11" i="117"/>
  <c r="RY25" i="117" l="1"/>
  <c r="AK968" i="113"/>
  <c r="AH968" i="113"/>
  <c r="AO960" i="113"/>
  <c r="AL960" i="113"/>
  <c r="AK964" i="113"/>
  <c r="AH964" i="113"/>
  <c r="AS976" i="113"/>
  <c r="AP976" i="113"/>
  <c r="K12" i="117"/>
  <c r="L11" i="117"/>
  <c r="SF30" i="117"/>
  <c r="RZ30" i="117"/>
  <c r="F18" i="121" l="1"/>
  <c r="H18" i="121" s="1"/>
  <c r="RY17" i="117"/>
  <c r="RZ25" i="117"/>
  <c r="RY28" i="117"/>
  <c r="RZ28" i="117" s="1"/>
  <c r="AO968" i="113"/>
  <c r="AL968" i="113"/>
  <c r="AS960" i="113"/>
  <c r="AP960" i="113"/>
  <c r="AO964" i="113"/>
  <c r="AL964" i="113"/>
  <c r="AW976" i="113"/>
  <c r="AT976" i="113"/>
  <c r="L12" i="117"/>
  <c r="M11" i="117"/>
  <c r="SM30" i="117"/>
  <c r="SG30" i="117"/>
  <c r="RZ17" i="117" l="1"/>
  <c r="RY21" i="117"/>
  <c r="RY20" i="117"/>
  <c r="RZ20" i="117" s="1"/>
  <c r="AS968" i="113"/>
  <c r="AP968" i="113"/>
  <c r="AW960" i="113"/>
  <c r="AT960" i="113"/>
  <c r="AS964" i="113"/>
  <c r="AP964" i="113"/>
  <c r="BA976" i="113"/>
  <c r="AX976" i="113"/>
  <c r="M12" i="117"/>
  <c r="N11" i="117"/>
  <c r="ST30" i="117"/>
  <c r="SN30" i="117"/>
  <c r="RZ21" i="117" l="1"/>
  <c r="AW968" i="113"/>
  <c r="AT968" i="113"/>
  <c r="BA960" i="113"/>
  <c r="AX960" i="113"/>
  <c r="AW964" i="113"/>
  <c r="AT964" i="113"/>
  <c r="BE976" i="113"/>
  <c r="BB976" i="113"/>
  <c r="N12" i="117"/>
  <c r="O11" i="117"/>
  <c r="TA30" i="117"/>
  <c r="SU30" i="117"/>
  <c r="BA968" i="113" l="1"/>
  <c r="AX968" i="113"/>
  <c r="BE960" i="113"/>
  <c r="BB960" i="113"/>
  <c r="BA964" i="113"/>
  <c r="AX964" i="113"/>
  <c r="BI976" i="113"/>
  <c r="BF976" i="113"/>
  <c r="O12" i="117"/>
  <c r="P11" i="117"/>
  <c r="TH30" i="117"/>
  <c r="TB30" i="117"/>
  <c r="BE968" i="113" l="1"/>
  <c r="BB968" i="113"/>
  <c r="BI960" i="113"/>
  <c r="BF960" i="113"/>
  <c r="BE964" i="113"/>
  <c r="BB964" i="113"/>
  <c r="BM976" i="113"/>
  <c r="BJ976" i="113"/>
  <c r="P12" i="117"/>
  <c r="Q11" i="117"/>
  <c r="TO30" i="117"/>
  <c r="TP30" i="117" s="1"/>
  <c r="TI30" i="117"/>
  <c r="BI968" i="113" l="1"/>
  <c r="BF968" i="113"/>
  <c r="BM960" i="113"/>
  <c r="BJ960" i="113"/>
  <c r="BI964" i="113"/>
  <c r="BF964" i="113"/>
  <c r="BQ976" i="113"/>
  <c r="BN976" i="113"/>
  <c r="Q12" i="117"/>
  <c r="R11" i="117"/>
  <c r="BM968" i="113" l="1"/>
  <c r="BJ968" i="113"/>
  <c r="BQ960" i="113"/>
  <c r="BN960" i="113"/>
  <c r="BM964" i="113"/>
  <c r="BJ964" i="113"/>
  <c r="BU976" i="113"/>
  <c r="BR976" i="113"/>
  <c r="R12" i="117"/>
  <c r="S11" i="117"/>
  <c r="BQ968" i="113" l="1"/>
  <c r="BN968" i="113"/>
  <c r="BR960" i="113"/>
  <c r="BT960" i="113"/>
  <c r="BQ964" i="113"/>
  <c r="BN964" i="113"/>
  <c r="BY976" i="113"/>
  <c r="CC976" i="113" s="1"/>
  <c r="CD976" i="113" s="1"/>
  <c r="BV976" i="113"/>
  <c r="S12" i="117"/>
  <c r="T11" i="117"/>
  <c r="BU968" i="113" l="1"/>
  <c r="BR968" i="113"/>
  <c r="BU960" i="113"/>
  <c r="BU964" i="113"/>
  <c r="BR964" i="113"/>
  <c r="BZ976" i="113"/>
  <c r="T12" i="117"/>
  <c r="U11" i="117"/>
  <c r="BY968" i="113" l="1"/>
  <c r="BV968" i="113"/>
  <c r="BY960" i="113"/>
  <c r="BV960" i="113"/>
  <c r="BY964" i="113"/>
  <c r="BV964" i="113"/>
  <c r="U12" i="117"/>
  <c r="V11" i="117"/>
  <c r="CC968" i="113" l="1"/>
  <c r="CD968" i="113" s="1"/>
  <c r="BZ968" i="113"/>
  <c r="CC960" i="113"/>
  <c r="CD960" i="113" s="1"/>
  <c r="BZ960" i="113"/>
  <c r="CC964" i="113"/>
  <c r="CD964" i="113" s="1"/>
  <c r="BZ964" i="113"/>
  <c r="V12" i="117"/>
  <c r="W11" i="117"/>
  <c r="W12" i="117" l="1"/>
  <c r="X11" i="117"/>
  <c r="X12" i="117" l="1"/>
  <c r="Y11" i="117"/>
  <c r="Y12" i="117" l="1"/>
  <c r="Z11" i="117"/>
  <c r="Z12" i="117" l="1"/>
  <c r="AA11" i="117"/>
  <c r="AA12" i="117" l="1"/>
  <c r="AB11" i="117"/>
  <c r="AB12" i="117" l="1"/>
  <c r="AC11" i="117"/>
  <c r="AC12" i="117" l="1"/>
  <c r="AD11" i="117"/>
  <c r="AD12" i="117" l="1"/>
  <c r="AE11" i="117"/>
  <c r="AE12" i="117" l="1"/>
  <c r="AF11" i="117"/>
  <c r="AF12" i="117" l="1"/>
  <c r="AG11" i="117"/>
  <c r="AG12" i="117" l="1"/>
  <c r="AH11" i="117"/>
  <c r="AH12" i="117" l="1"/>
  <c r="AI11" i="117"/>
  <c r="AI12" i="117" l="1"/>
  <c r="AJ11" i="117"/>
  <c r="AJ12" i="117" l="1"/>
  <c r="AK11" i="117"/>
  <c r="AK12" i="117" l="1"/>
  <c r="AL11" i="117"/>
  <c r="AL12" i="117" l="1"/>
  <c r="AM11" i="117"/>
  <c r="AM12" i="117" l="1"/>
  <c r="AN11" i="117"/>
  <c r="AN12" i="117" l="1"/>
  <c r="AO11" i="117"/>
  <c r="AO12" i="117" l="1"/>
  <c r="AP11" i="117"/>
  <c r="AP12" i="117" l="1"/>
  <c r="AQ11" i="117"/>
  <c r="AQ12" i="117" l="1"/>
  <c r="AR11" i="117"/>
  <c r="AR12" i="117" l="1"/>
  <c r="AS11" i="117"/>
  <c r="AS12" i="117" l="1"/>
  <c r="AT11" i="117"/>
  <c r="AT12" i="117" l="1"/>
  <c r="AU11" i="117"/>
  <c r="AU12" i="117" l="1"/>
  <c r="AV11" i="117"/>
  <c r="AV12" i="117" l="1"/>
  <c r="AW11" i="117"/>
  <c r="AW12" i="117" l="1"/>
  <c r="AX11" i="117"/>
  <c r="AX12" i="117" l="1"/>
  <c r="AY11" i="117"/>
  <c r="AY12" i="117" l="1"/>
  <c r="AZ11" i="117"/>
  <c r="AZ12" i="117" l="1"/>
  <c r="BA11" i="117"/>
  <c r="BA12" i="117" l="1"/>
  <c r="BB11" i="117"/>
  <c r="BB12" i="117" l="1"/>
  <c r="BC11" i="117"/>
  <c r="BC12" i="117" l="1"/>
  <c r="BD11" i="117"/>
  <c r="BD12" i="117" l="1"/>
  <c r="BE11" i="117"/>
  <c r="BE12" i="117" l="1"/>
  <c r="BF11" i="117"/>
  <c r="BF12" i="117" l="1"/>
  <c r="BG11" i="117"/>
  <c r="BG12" i="117" l="1"/>
  <c r="BH11" i="117"/>
  <c r="BH12" i="117" l="1"/>
  <c r="BI11" i="117"/>
  <c r="BI12" i="117" l="1"/>
  <c r="BJ11" i="117"/>
  <c r="BJ12" i="117" l="1"/>
  <c r="BK11" i="117"/>
  <c r="BK12" i="117" l="1"/>
  <c r="BL11" i="117"/>
  <c r="BL12" i="117" l="1"/>
  <c r="BM11" i="117"/>
  <c r="BM12" i="117" l="1"/>
  <c r="BN11" i="117"/>
  <c r="BN12" i="117" l="1"/>
  <c r="BO11" i="117"/>
  <c r="BO12" i="117" l="1"/>
  <c r="BP11" i="117"/>
  <c r="BP12" i="117" l="1"/>
  <c r="BQ11" i="117"/>
  <c r="BQ12" i="117" l="1"/>
  <c r="BR11" i="117"/>
  <c r="BR12" i="117" l="1"/>
  <c r="BS11" i="117"/>
  <c r="BS12" i="117" l="1"/>
  <c r="BT11" i="117"/>
  <c r="BT12" i="117" l="1"/>
  <c r="BU11" i="117"/>
  <c r="BU12" i="117" l="1"/>
  <c r="BV11" i="117"/>
  <c r="BV12" i="117" l="1"/>
  <c r="BW11" i="117"/>
  <c r="BW12" i="117" l="1"/>
  <c r="BX11" i="117"/>
  <c r="BX12" i="117" l="1"/>
  <c r="BY11" i="117"/>
  <c r="BY12" i="117" l="1"/>
  <c r="BZ11" i="117"/>
  <c r="BZ12" i="117" l="1"/>
  <c r="CA11" i="117"/>
  <c r="CA12" i="117" l="1"/>
  <c r="CB11" i="117"/>
  <c r="CB12" i="117" l="1"/>
  <c r="CC11" i="117"/>
  <c r="CC12" i="117" l="1"/>
  <c r="CD11" i="117"/>
  <c r="CD12" i="117" l="1"/>
  <c r="CE11" i="117"/>
  <c r="CE12" i="117" l="1"/>
  <c r="CF11" i="117"/>
  <c r="CF12" i="117" l="1"/>
  <c r="CG11" i="117"/>
  <c r="CG12" i="117" l="1"/>
  <c r="CH11" i="117"/>
  <c r="CH12" i="117" l="1"/>
  <c r="CI11" i="117"/>
  <c r="CI12" i="117" l="1"/>
  <c r="CJ11" i="117"/>
  <c r="CJ12" i="117" l="1"/>
  <c r="CK11" i="117"/>
  <c r="CK12" i="117" l="1"/>
  <c r="CL11" i="117"/>
  <c r="CL12" i="117" l="1"/>
  <c r="CM11" i="117"/>
  <c r="CM12" i="117" l="1"/>
  <c r="CN11" i="117"/>
  <c r="CN12" i="117" l="1"/>
  <c r="CO11" i="117"/>
  <c r="CO12" i="117" l="1"/>
  <c r="CP11" i="117"/>
  <c r="CP12" i="117" l="1"/>
  <c r="CQ11" i="117"/>
  <c r="CQ12" i="117" l="1"/>
  <c r="CR11" i="117"/>
  <c r="CR12" i="117" l="1"/>
  <c r="CS11" i="117"/>
  <c r="CS12" i="117" l="1"/>
  <c r="CT11" i="117"/>
  <c r="CT12" i="117" l="1"/>
  <c r="CU11" i="117"/>
  <c r="CU12" i="117" l="1"/>
  <c r="CV11" i="117"/>
  <c r="CV12" i="117" l="1"/>
  <c r="CW11" i="117"/>
  <c r="CW12" i="117" l="1"/>
  <c r="CX11" i="117"/>
  <c r="CX12" i="117" l="1"/>
  <c r="CY11" i="117"/>
  <c r="CY12" i="117" l="1"/>
  <c r="CZ11" i="117"/>
  <c r="CZ12" i="117" l="1"/>
  <c r="DA11" i="117"/>
  <c r="DA12" i="117" l="1"/>
  <c r="DB11" i="117"/>
  <c r="DB12" i="117" l="1"/>
  <c r="DC11" i="117"/>
  <c r="DC12" i="117" l="1"/>
  <c r="DD11" i="117"/>
  <c r="DD12" i="117" l="1"/>
  <c r="DE11" i="117"/>
  <c r="DE12" i="117" l="1"/>
  <c r="DF11" i="117"/>
  <c r="DF12" i="117" l="1"/>
  <c r="DG11" i="117"/>
  <c r="DG12" i="117" l="1"/>
  <c r="DH11" i="117"/>
  <c r="DH12" i="117" l="1"/>
  <c r="DI11" i="117"/>
  <c r="DI12" i="117" l="1"/>
  <c r="DJ11" i="117"/>
  <c r="DJ12" i="117" l="1"/>
  <c r="DK11" i="117"/>
  <c r="DK12" i="117" l="1"/>
  <c r="DL11" i="117"/>
  <c r="DL12" i="117" l="1"/>
  <c r="DM11" i="117"/>
  <c r="DM12" i="117" l="1"/>
  <c r="DN11" i="117"/>
  <c r="DN12" i="117" l="1"/>
  <c r="DO11" i="117"/>
  <c r="DO12" i="117" l="1"/>
  <c r="DP11" i="117"/>
  <c r="DP12" i="117" l="1"/>
  <c r="DQ11" i="117"/>
  <c r="DQ12" i="117" l="1"/>
  <c r="DR11" i="117"/>
  <c r="DR12" i="117" l="1"/>
  <c r="DS11" i="117"/>
  <c r="DS12" i="117" l="1"/>
  <c r="DT11" i="117"/>
  <c r="DT12" i="117" l="1"/>
  <c r="DU11" i="117"/>
  <c r="DU12" i="117" l="1"/>
  <c r="DV11" i="117"/>
  <c r="DV12" i="117" l="1"/>
  <c r="DW11" i="117"/>
  <c r="DW12" i="117" l="1"/>
  <c r="DX11" i="117"/>
  <c r="DX12" i="117" l="1"/>
  <c r="DY11" i="117"/>
  <c r="DY12" i="117" l="1"/>
  <c r="DZ11" i="117"/>
  <c r="DZ12" i="117" l="1"/>
  <c r="EA11" i="117"/>
  <c r="EA12" i="117" l="1"/>
  <c r="EB11" i="117"/>
  <c r="EB12" i="117" l="1"/>
  <c r="EC11" i="117"/>
  <c r="EC12" i="117" l="1"/>
  <c r="ED11" i="117"/>
  <c r="ED12" i="117" l="1"/>
  <c r="EE11" i="117"/>
  <c r="EE12" i="117" l="1"/>
  <c r="EF11" i="117"/>
  <c r="EF12" i="117" l="1"/>
  <c r="EG11" i="117"/>
  <c r="EG12" i="117" l="1"/>
  <c r="EH11" i="117"/>
  <c r="EH12" i="117" l="1"/>
  <c r="EI11" i="117"/>
  <c r="EI12" i="117" l="1"/>
  <c r="EJ11" i="117"/>
  <c r="EJ12" i="117" l="1"/>
  <c r="EK11" i="117"/>
  <c r="EK12" i="117" l="1"/>
  <c r="EL11" i="117"/>
  <c r="EL12" i="117" l="1"/>
  <c r="EM11" i="117"/>
  <c r="EM12" i="117" l="1"/>
  <c r="EN11" i="117"/>
  <c r="EN12" i="117" l="1"/>
  <c r="EO11" i="117"/>
  <c r="EO12" i="117" l="1"/>
  <c r="EP11" i="117"/>
  <c r="EP12" i="117" l="1"/>
  <c r="EQ11" i="117"/>
  <c r="EQ12" i="117" l="1"/>
  <c r="ER11" i="117"/>
  <c r="ER12" i="117" l="1"/>
  <c r="ES11" i="117"/>
  <c r="ES12" i="117" l="1"/>
  <c r="ET11" i="117"/>
  <c r="ET12" i="117" l="1"/>
  <c r="EU11" i="117"/>
  <c r="EU12" i="117" l="1"/>
  <c r="EV11" i="117"/>
  <c r="EV12" i="117" l="1"/>
  <c r="EW11" i="117"/>
  <c r="EW12" i="117" l="1"/>
  <c r="EX11" i="117"/>
  <c r="EX12" i="117" l="1"/>
  <c r="EY11" i="117"/>
  <c r="EY12" i="117" l="1"/>
  <c r="EZ11" i="117"/>
  <c r="EZ12" i="117" l="1"/>
  <c r="FA11" i="117"/>
  <c r="FA12" i="117" l="1"/>
  <c r="FB11" i="117"/>
  <c r="FB12" i="117" l="1"/>
  <c r="FC11" i="117"/>
  <c r="FC12" i="117" l="1"/>
  <c r="FD11" i="117"/>
  <c r="FD12" i="117" l="1"/>
  <c r="FE11" i="117"/>
  <c r="FE12" i="117" l="1"/>
  <c r="FF11" i="117"/>
  <c r="FF12" i="117" l="1"/>
  <c r="FG11" i="117"/>
  <c r="FG12" i="117" l="1"/>
  <c r="FH11" i="117"/>
  <c r="FH12" i="117" l="1"/>
  <c r="FI11" i="117"/>
  <c r="FI12" i="117" l="1"/>
  <c r="FJ11" i="117"/>
  <c r="FJ12" i="117" l="1"/>
  <c r="FK11" i="117"/>
  <c r="FK12" i="117" l="1"/>
  <c r="FL11" i="117"/>
  <c r="FL12" i="117" l="1"/>
  <c r="FM11" i="117"/>
  <c r="FM12" i="117" l="1"/>
  <c r="FN11" i="117"/>
  <c r="FN12" i="117" l="1"/>
  <c r="FO11" i="117"/>
  <c r="FO12" i="117" l="1"/>
  <c r="FP11" i="117"/>
  <c r="FP12" i="117" l="1"/>
  <c r="FQ11" i="117"/>
  <c r="FQ12" i="117" l="1"/>
  <c r="FR11" i="117"/>
  <c r="FR12" i="117" l="1"/>
  <c r="FS11" i="117"/>
  <c r="FS12" i="117" l="1"/>
  <c r="FT11" i="117"/>
  <c r="FT12" i="117" l="1"/>
  <c r="FU11" i="117"/>
  <c r="FU12" i="117" l="1"/>
  <c r="FV11" i="117"/>
  <c r="FV12" i="117" l="1"/>
  <c r="FW11" i="117"/>
  <c r="FW12" i="117" l="1"/>
  <c r="FX11" i="117"/>
  <c r="FX12" i="117" l="1"/>
  <c r="FY11" i="117"/>
  <c r="FY12" i="117" l="1"/>
  <c r="FZ11" i="117"/>
  <c r="FZ12" i="117" l="1"/>
  <c r="GA11" i="117"/>
  <c r="GA12" i="117" l="1"/>
  <c r="GB11" i="117"/>
  <c r="GB12" i="117" l="1"/>
  <c r="GC11" i="117"/>
  <c r="GC12" i="117" l="1"/>
  <c r="GD11" i="117"/>
  <c r="GD12" i="117" l="1"/>
  <c r="GE11" i="117"/>
  <c r="GE12" i="117" l="1"/>
  <c r="GF11" i="117"/>
  <c r="GF12" i="117" l="1"/>
  <c r="GG11" i="117"/>
  <c r="GG12" i="117" l="1"/>
  <c r="GH11" i="117"/>
  <c r="GH12" i="117" l="1"/>
  <c r="GI11" i="117"/>
  <c r="GI12" i="117" l="1"/>
  <c r="GJ11" i="117"/>
  <c r="GJ12" i="117" l="1"/>
  <c r="GK11" i="117"/>
  <c r="GK12" i="117" l="1"/>
  <c r="GL11" i="117"/>
  <c r="GL12" i="117" l="1"/>
  <c r="GM11" i="117"/>
  <c r="GM12" i="117" l="1"/>
  <c r="GN11" i="117"/>
  <c r="GN12" i="117" l="1"/>
  <c r="GO11" i="117"/>
  <c r="GO12" i="117" l="1"/>
  <c r="GP11" i="117"/>
  <c r="GP12" i="117" l="1"/>
  <c r="GQ11" i="117"/>
  <c r="GQ12" i="117" l="1"/>
  <c r="GR11" i="117"/>
  <c r="GR12" i="117" l="1"/>
  <c r="GS11" i="117"/>
  <c r="GS12" i="117" l="1"/>
  <c r="GT11" i="117"/>
  <c r="GT12" i="117" l="1"/>
  <c r="GU11" i="117"/>
  <c r="GU12" i="117" l="1"/>
  <c r="GV11" i="117"/>
  <c r="GV12" i="117" l="1"/>
  <c r="GW11" i="117"/>
  <c r="GW12" i="117" l="1"/>
  <c r="GX11" i="117"/>
  <c r="GX12" i="117" l="1"/>
  <c r="GY11" i="117"/>
  <c r="GY12" i="117" l="1"/>
  <c r="GZ11" i="117"/>
  <c r="GZ12" i="117" l="1"/>
  <c r="HA11" i="117"/>
  <c r="HA12" i="117" l="1"/>
  <c r="HB11" i="117"/>
  <c r="HB12" i="117" l="1"/>
  <c r="HC11" i="117"/>
  <c r="HC12" i="117" l="1"/>
  <c r="HD11" i="117"/>
  <c r="HD12" i="117" l="1"/>
  <c r="HE11" i="117"/>
  <c r="HE12" i="117" l="1"/>
  <c r="HF11" i="117"/>
  <c r="HF12" i="117" l="1"/>
  <c r="HG11" i="117"/>
  <c r="HG12" i="117" l="1"/>
  <c r="HH11" i="117"/>
  <c r="HH12" i="117" l="1"/>
  <c r="HI11" i="117"/>
  <c r="HI12" i="117" l="1"/>
  <c r="HJ11" i="117"/>
  <c r="HJ12" i="117" l="1"/>
  <c r="HK11" i="117"/>
  <c r="HK12" i="117" l="1"/>
  <c r="HL11" i="117"/>
  <c r="HL12" i="117" l="1"/>
  <c r="HM11" i="117"/>
  <c r="HM12" i="117" l="1"/>
  <c r="HN11" i="117"/>
  <c r="HN12" i="117" l="1"/>
  <c r="HO11" i="117"/>
  <c r="HO12" i="117" l="1"/>
  <c r="HP11" i="117"/>
  <c r="HP12" i="117" l="1"/>
  <c r="HQ11" i="117"/>
  <c r="HQ12" i="117" l="1"/>
  <c r="HR11" i="117"/>
  <c r="HR12" i="117" l="1"/>
  <c r="HS11" i="117"/>
  <c r="HS12" i="117" l="1"/>
  <c r="HT11" i="117"/>
  <c r="HT12" i="117" l="1"/>
  <c r="HU11" i="117"/>
  <c r="HU12" i="117" l="1"/>
  <c r="HV11" i="117"/>
  <c r="HV12" i="117" l="1"/>
  <c r="HW11" i="117"/>
  <c r="HW12" i="117" l="1"/>
  <c r="HX11" i="117"/>
  <c r="HX12" i="117" l="1"/>
  <c r="HY11" i="117"/>
  <c r="HY12" i="117" l="1"/>
  <c r="HZ11" i="117"/>
  <c r="HZ12" i="117" l="1"/>
  <c r="IA11" i="117"/>
  <c r="IA12" i="117" l="1"/>
  <c r="IB11" i="117"/>
  <c r="IB12" i="117" l="1"/>
  <c r="IC11" i="117"/>
  <c r="IC12" i="117" l="1"/>
  <c r="ID11" i="117"/>
  <c r="ID12" i="117" l="1"/>
  <c r="IE11" i="117"/>
  <c r="IE12" i="117" l="1"/>
  <c r="IF11" i="117"/>
  <c r="IF12" i="117" l="1"/>
  <c r="IG11" i="117"/>
  <c r="IG12" i="117" l="1"/>
  <c r="IH11" i="117"/>
  <c r="IH12" i="117" l="1"/>
  <c r="II11" i="117"/>
  <c r="II12" i="117" l="1"/>
  <c r="IJ11" i="117"/>
  <c r="IJ12" i="117" l="1"/>
  <c r="IK11" i="117"/>
  <c r="IK12" i="117" l="1"/>
  <c r="IL11" i="117"/>
  <c r="IL12" i="117" l="1"/>
  <c r="IM11" i="117"/>
  <c r="IM12" i="117" l="1"/>
  <c r="IN11" i="117"/>
  <c r="IN12" i="117" l="1"/>
  <c r="IO11" i="117"/>
  <c r="IO12" i="117" l="1"/>
  <c r="IP11" i="117"/>
  <c r="IP12" i="117" l="1"/>
  <c r="IQ11" i="117"/>
  <c r="IQ12" i="117" l="1"/>
  <c r="IR11" i="117"/>
  <c r="IR12" i="117" l="1"/>
  <c r="IS11" i="117"/>
  <c r="IS12" i="117" l="1"/>
  <c r="IT11" i="117"/>
  <c r="IT12" i="117" l="1"/>
  <c r="IU11" i="117"/>
  <c r="IU12" i="117" l="1"/>
  <c r="IV11" i="117"/>
  <c r="IV12" i="117" l="1"/>
  <c r="IW11" i="117"/>
  <c r="IW12" i="117" l="1"/>
  <c r="IX11" i="117"/>
  <c r="IX12" i="117" l="1"/>
  <c r="IY11" i="117"/>
  <c r="IY12" i="117" l="1"/>
  <c r="IZ11" i="117"/>
  <c r="IZ12" i="117" l="1"/>
  <c r="JA11" i="117"/>
  <c r="JA12" i="117" l="1"/>
  <c r="JB11" i="117"/>
  <c r="JB12" i="117" l="1"/>
  <c r="JC11" i="117"/>
  <c r="JC12" i="117" l="1"/>
  <c r="JD11" i="117"/>
  <c r="JD12" i="117" l="1"/>
  <c r="JE11" i="117"/>
  <c r="JE12" i="117" l="1"/>
  <c r="JF11" i="117"/>
  <c r="JF12" i="117" l="1"/>
  <c r="JG11" i="117"/>
  <c r="JG12" i="117" l="1"/>
  <c r="JH11" i="117"/>
  <c r="JH12" i="117" l="1"/>
  <c r="JI11" i="117"/>
  <c r="JI12" i="117" l="1"/>
  <c r="JJ11" i="117"/>
  <c r="JJ12" i="117" l="1"/>
  <c r="JK11" i="117"/>
  <c r="JK12" i="117" l="1"/>
  <c r="JL11" i="117"/>
  <c r="JL12" i="117" l="1"/>
  <c r="JM11" i="117"/>
  <c r="JM12" i="117" l="1"/>
  <c r="JN11" i="117"/>
  <c r="JN12" i="117" l="1"/>
  <c r="JO11" i="117"/>
  <c r="JO12" i="117" l="1"/>
  <c r="JP11" i="117"/>
  <c r="JP12" i="117" l="1"/>
  <c r="JQ11" i="117"/>
  <c r="JQ12" i="117" l="1"/>
  <c r="JR11" i="117"/>
  <c r="JR12" i="117" l="1"/>
  <c r="JS11" i="117"/>
  <c r="JS12" i="117" l="1"/>
  <c r="JT11" i="117"/>
  <c r="JT12" i="117" l="1"/>
  <c r="JU11" i="117"/>
  <c r="JU12" i="117" l="1"/>
  <c r="JV11" i="117"/>
  <c r="JV12" i="117" l="1"/>
  <c r="JW11" i="117"/>
  <c r="JW12" i="117" l="1"/>
  <c r="JX11" i="117"/>
  <c r="JX12" i="117" l="1"/>
  <c r="JY11" i="117"/>
  <c r="JY12" i="117" l="1"/>
  <c r="JZ11" i="117"/>
  <c r="JZ12" i="117" l="1"/>
  <c r="KA11" i="117"/>
  <c r="KA12" i="117" l="1"/>
  <c r="KB11" i="117"/>
  <c r="KB12" i="117" l="1"/>
  <c r="KC11" i="117"/>
  <c r="KC12" i="117" l="1"/>
  <c r="KD11" i="117"/>
  <c r="KD12" i="117" l="1"/>
  <c r="KE11" i="117"/>
  <c r="KE12" i="117" l="1"/>
  <c r="KF11" i="117"/>
  <c r="KF12" i="117" l="1"/>
  <c r="KG11" i="117"/>
  <c r="KG12" i="117" l="1"/>
  <c r="KH11" i="117"/>
  <c r="KH12" i="117" l="1"/>
  <c r="KI11" i="117"/>
  <c r="KI12" i="117" l="1"/>
  <c r="KJ11" i="117"/>
  <c r="KJ12" i="117" l="1"/>
  <c r="KK11" i="117"/>
  <c r="KK12" i="117" l="1"/>
  <c r="KL11" i="117"/>
  <c r="KL12" i="117" l="1"/>
  <c r="KM11" i="117"/>
  <c r="KM12" i="117" l="1"/>
  <c r="KN11" i="117"/>
  <c r="KN12" i="117" l="1"/>
  <c r="KO11" i="117"/>
  <c r="KO12" i="117" l="1"/>
  <c r="KP11" i="117"/>
  <c r="KP12" i="117" l="1"/>
  <c r="KQ11" i="117"/>
  <c r="KQ12" i="117" l="1"/>
  <c r="KR11" i="117"/>
  <c r="KR12" i="117" l="1"/>
  <c r="KS11" i="117"/>
  <c r="KS12" i="117" l="1"/>
  <c r="KT11" i="117"/>
  <c r="KT12" i="117" l="1"/>
  <c r="KU11" i="117"/>
  <c r="KU12" i="117" l="1"/>
  <c r="KV11" i="117"/>
  <c r="KV12" i="117" l="1"/>
  <c r="KW11" i="117"/>
  <c r="KW12" i="117" l="1"/>
  <c r="KX11" i="117"/>
  <c r="KX12" i="117" l="1"/>
  <c r="KY11" i="117"/>
  <c r="KY12" i="117" l="1"/>
  <c r="KZ11" i="117"/>
  <c r="KZ12" i="117" l="1"/>
  <c r="LA11" i="117"/>
  <c r="LA12" i="117" l="1"/>
  <c r="LB11" i="117"/>
  <c r="LB12" i="117" l="1"/>
  <c r="LC11" i="117"/>
  <c r="LC12" i="117" l="1"/>
  <c r="LD11" i="117"/>
  <c r="LD12" i="117" l="1"/>
  <c r="LE11" i="117"/>
  <c r="LE12" i="117" l="1"/>
  <c r="LF11" i="117"/>
  <c r="LF12" i="117" l="1"/>
  <c r="LG11" i="117"/>
  <c r="LG12" i="117" l="1"/>
  <c r="LH11" i="117"/>
  <c r="LH12" i="117" l="1"/>
  <c r="LI11" i="117"/>
  <c r="LI12" i="117" l="1"/>
  <c r="LJ11" i="117"/>
  <c r="LJ12" i="117" l="1"/>
  <c r="LK11" i="117"/>
  <c r="LK12" i="117" l="1"/>
  <c r="LL11" i="117"/>
  <c r="LL12" i="117" l="1"/>
  <c r="LM11" i="117"/>
  <c r="LM12" i="117" l="1"/>
  <c r="LN11" i="117"/>
  <c r="LN12" i="117" l="1"/>
  <c r="LO11" i="117"/>
  <c r="LO12" i="117" l="1"/>
  <c r="LP11" i="117"/>
  <c r="LP12" i="117" l="1"/>
  <c r="LQ11" i="117"/>
  <c r="LQ12" i="117" l="1"/>
  <c r="LR11" i="117"/>
  <c r="LS11" i="117" l="1"/>
  <c r="LR12" i="117"/>
  <c r="LS12" i="117" l="1"/>
  <c r="LT11" i="117"/>
  <c r="LT12" i="117" l="1"/>
  <c r="LU11" i="117"/>
  <c r="LU12" i="117" l="1"/>
  <c r="LV11" i="117"/>
  <c r="LW11" i="117" l="1"/>
  <c r="LV12" i="117"/>
  <c r="LW12" i="117" l="1"/>
  <c r="LX11" i="117"/>
  <c r="LX12" i="117" l="1"/>
  <c r="LY11" i="117"/>
  <c r="LY12" i="117" l="1"/>
  <c r="LZ11" i="117"/>
  <c r="MA11" i="117" l="1"/>
  <c r="LZ12" i="117"/>
  <c r="MA12" i="117" l="1"/>
  <c r="MB11" i="117"/>
  <c r="MB12" i="117" l="1"/>
  <c r="MC11" i="117"/>
  <c r="MC12" i="117" l="1"/>
  <c r="MD11" i="117"/>
  <c r="ME11" i="117" l="1"/>
  <c r="MD12" i="117"/>
  <c r="ME12" i="117" l="1"/>
  <c r="MF11" i="117"/>
  <c r="MF12" i="117" l="1"/>
  <c r="MG11" i="117"/>
  <c r="MG12" i="117" l="1"/>
  <c r="MH11" i="117"/>
  <c r="MI11" i="117" l="1"/>
  <c r="MH12" i="117"/>
  <c r="MI12" i="117" l="1"/>
  <c r="MJ11" i="117"/>
  <c r="MJ12" i="117" l="1"/>
  <c r="MK11" i="117"/>
  <c r="MK12" i="117" l="1"/>
  <c r="ML11" i="117"/>
  <c r="MM11" i="117" l="1"/>
  <c r="ML12" i="117"/>
  <c r="MM12" i="117" l="1"/>
  <c r="MN11" i="117"/>
  <c r="MN12" i="117" l="1"/>
  <c r="MO11" i="117"/>
  <c r="MO12" i="117" l="1"/>
  <c r="MO30" i="117" s="1"/>
  <c r="MP11" i="117"/>
  <c r="MO31" i="117"/>
  <c r="MQ11" i="117" l="1"/>
  <c r="MP12" i="117"/>
  <c r="MQ12" i="117" l="1"/>
  <c r="MR11" i="117"/>
  <c r="MR12" i="117" l="1"/>
  <c r="MS11" i="117"/>
  <c r="MS12" i="117" l="1"/>
  <c r="MT11" i="117"/>
  <c r="MU11" i="117" l="1"/>
  <c r="MT12" i="117"/>
  <c r="MU12" i="117" l="1"/>
  <c r="MV11" i="117"/>
  <c r="MV12" i="117" l="1"/>
  <c r="MW11" i="117"/>
  <c r="MW12" i="117" l="1"/>
  <c r="MX11" i="117"/>
  <c r="MY11" i="117" l="1"/>
  <c r="MX12" i="117"/>
  <c r="MY12" i="117" l="1"/>
  <c r="MZ11" i="117"/>
  <c r="MZ12" i="117" l="1"/>
  <c r="NA11" i="117"/>
  <c r="NA12" i="117" l="1"/>
  <c r="NB11" i="117"/>
  <c r="NC11" i="117" l="1"/>
  <c r="NB12" i="117"/>
  <c r="NC12" i="117" l="1"/>
  <c r="ND11" i="117"/>
  <c r="ND12" i="117" l="1"/>
  <c r="NE11" i="117"/>
  <c r="NE12" i="117" l="1"/>
  <c r="NF11" i="117"/>
  <c r="NG11" i="117" l="1"/>
  <c r="NF12" i="117"/>
  <c r="NG12" i="117" l="1"/>
  <c r="NH11" i="117"/>
  <c r="NH12" i="117" l="1"/>
  <c r="NI11" i="117"/>
  <c r="NI12" i="117" l="1"/>
  <c r="NJ11" i="117"/>
  <c r="NK11" i="117" l="1"/>
  <c r="NJ12" i="117"/>
  <c r="NK12" i="117" l="1"/>
  <c r="NL11" i="117"/>
  <c r="NL12" i="117" l="1"/>
  <c r="NM11" i="117"/>
  <c r="NM12" i="117" l="1"/>
  <c r="NN11" i="117"/>
  <c r="NO11" i="117" l="1"/>
  <c r="NN12" i="117"/>
  <c r="NO12" i="117" l="1"/>
  <c r="NP11" i="117"/>
  <c r="NP12" i="117" l="1"/>
  <c r="NQ11" i="117"/>
  <c r="NQ12" i="117" l="1"/>
  <c r="NR11" i="117"/>
  <c r="NS11" i="117" l="1"/>
  <c r="NR12" i="117"/>
  <c r="NS12" i="117" l="1"/>
  <c r="NT11" i="117"/>
  <c r="NT12" i="117" l="1"/>
  <c r="NU11" i="117"/>
  <c r="NU12" i="117" l="1"/>
  <c r="NV11" i="117"/>
  <c r="NW11" i="117" l="1"/>
  <c r="NV12" i="117"/>
  <c r="NW12" i="117" l="1"/>
  <c r="NX11" i="117"/>
  <c r="NX12" i="117" l="1"/>
  <c r="NY11" i="117"/>
  <c r="NY12" i="117" l="1"/>
  <c r="NZ11" i="117"/>
  <c r="OA11" i="117" l="1"/>
  <c r="NZ12" i="117"/>
  <c r="OA12" i="117" l="1"/>
  <c r="OB11" i="117"/>
  <c r="OB12" i="117" l="1"/>
  <c r="OC11" i="117"/>
  <c r="OC12" i="117" l="1"/>
  <c r="OD11" i="117"/>
  <c r="OE11" i="117" l="1"/>
  <c r="OD12" i="117"/>
  <c r="OE12" i="117" l="1"/>
  <c r="OF11" i="117"/>
  <c r="OF12" i="117" l="1"/>
  <c r="OG11" i="117"/>
  <c r="OG12" i="117" l="1"/>
  <c r="OH11" i="117"/>
  <c r="OI11" i="117" l="1"/>
  <c r="OH12" i="117"/>
  <c r="OI12" i="117" l="1"/>
  <c r="OJ11" i="117"/>
  <c r="OJ12" i="117" l="1"/>
  <c r="OK11" i="117"/>
  <c r="OK12" i="117" l="1"/>
  <c r="OL11" i="117"/>
  <c r="OM11" i="117" l="1"/>
  <c r="OL12" i="117"/>
  <c r="OM12" i="117" l="1"/>
  <c r="ON11" i="117"/>
  <c r="ON12" i="117" l="1"/>
  <c r="OO11" i="117"/>
  <c r="OO12" i="117" l="1"/>
  <c r="OP11" i="117"/>
  <c r="OQ11" i="117" l="1"/>
  <c r="OP12" i="117"/>
  <c r="OQ12" i="117" l="1"/>
  <c r="OR11" i="117"/>
  <c r="OR12" i="117" l="1"/>
  <c r="OS11" i="117"/>
  <c r="OS12" i="117" l="1"/>
  <c r="OT11" i="117"/>
  <c r="OU11" i="117" l="1"/>
  <c r="OT12" i="117"/>
  <c r="OU12" i="117" l="1"/>
  <c r="OV11" i="117"/>
  <c r="OV12" i="117" l="1"/>
  <c r="OW11" i="117"/>
  <c r="OW12" i="117" l="1"/>
  <c r="OX11" i="117"/>
  <c r="OY11" i="117" l="1"/>
  <c r="OX12" i="117"/>
  <c r="OY12" i="117" l="1"/>
  <c r="OZ11" i="117"/>
  <c r="OZ12" i="117" l="1"/>
  <c r="PA11" i="117"/>
  <c r="PA12" i="117" l="1"/>
  <c r="PB11" i="117"/>
  <c r="PC11" i="117" l="1"/>
  <c r="PB12" i="117"/>
  <c r="PC12" i="117" l="1"/>
  <c r="PD11" i="117"/>
  <c r="PD12" i="117" l="1"/>
  <c r="PE11" i="117"/>
  <c r="PE12" i="117" l="1"/>
  <c r="PF11" i="117"/>
  <c r="PG11" i="117" l="1"/>
  <c r="PF12" i="117"/>
  <c r="PG12" i="117" l="1"/>
  <c r="PH11" i="117"/>
  <c r="PH12" i="117" l="1"/>
  <c r="PI11" i="117"/>
  <c r="PI12" i="117" l="1"/>
  <c r="PJ11" i="117"/>
  <c r="PK11" i="117" l="1"/>
  <c r="PJ12" i="117"/>
  <c r="PK12" i="117" l="1"/>
  <c r="PL11" i="117"/>
  <c r="PL12" i="117" l="1"/>
  <c r="PM11" i="117"/>
  <c r="PM12" i="117" l="1"/>
  <c r="PN11" i="117"/>
  <c r="PO11" i="117" l="1"/>
  <c r="PN12" i="117"/>
  <c r="PO12" i="117" l="1"/>
  <c r="PP11" i="117"/>
  <c r="PP12" i="117" l="1"/>
  <c r="PQ11" i="117"/>
  <c r="PQ12" i="117" l="1"/>
  <c r="PR11" i="117"/>
  <c r="PS11" i="117" l="1"/>
  <c r="PR12" i="117"/>
  <c r="PS12" i="117" l="1"/>
  <c r="PT11" i="117"/>
  <c r="PT12" i="117" l="1"/>
  <c r="PU11" i="117"/>
  <c r="PU12" i="117" l="1"/>
  <c r="PV11" i="117"/>
  <c r="PW11" i="117" l="1"/>
  <c r="PV12" i="117"/>
  <c r="PW12" i="117" l="1"/>
  <c r="PX11" i="117"/>
  <c r="PX12" i="117" l="1"/>
  <c r="PY11" i="117"/>
  <c r="PY12" i="117" l="1"/>
  <c r="PZ11" i="117"/>
  <c r="QA11" i="117" l="1"/>
  <c r="PZ12" i="117"/>
  <c r="QA12" i="117" l="1"/>
  <c r="QB11" i="117"/>
  <c r="QB12" i="117" l="1"/>
  <c r="QC11" i="117"/>
  <c r="QC12" i="117" l="1"/>
  <c r="QD11" i="117"/>
  <c r="QE11" i="117" l="1"/>
  <c r="QD12" i="117"/>
  <c r="QE12" i="117" l="1"/>
  <c r="QF11" i="117"/>
  <c r="QF12" i="117" l="1"/>
  <c r="QG11" i="117"/>
  <c r="QG12" i="117" l="1"/>
  <c r="QH11" i="117"/>
  <c r="QI11" i="117" l="1"/>
  <c r="QH12" i="117"/>
  <c r="QI12" i="117" l="1"/>
  <c r="QJ11" i="117"/>
  <c r="QJ12" i="117" l="1"/>
  <c r="QK11" i="117"/>
  <c r="QK12" i="117" l="1"/>
  <c r="QL11" i="117"/>
  <c r="QM11" i="117" l="1"/>
  <c r="QL12" i="117"/>
  <c r="QM12" i="117" l="1"/>
  <c r="QN11" i="117"/>
  <c r="QN12" i="117" l="1"/>
  <c r="QO11" i="117"/>
  <c r="QO12" i="117" l="1"/>
  <c r="QP11" i="117"/>
  <c r="QQ11" i="117" l="1"/>
  <c r="QP12" i="117"/>
  <c r="QQ12" i="117" l="1"/>
  <c r="QR11" i="117"/>
  <c r="QR12" i="117" l="1"/>
  <c r="QS11" i="117"/>
  <c r="QS12" i="117" l="1"/>
  <c r="QT11" i="117"/>
  <c r="QU11" i="117" l="1"/>
  <c r="QT12" i="117"/>
  <c r="QU12" i="117" l="1"/>
  <c r="QV11" i="117"/>
  <c r="QV12" i="117" l="1"/>
  <c r="QW11" i="117"/>
  <c r="QW12" i="117" l="1"/>
  <c r="QX11" i="117"/>
  <c r="QY11" i="117" l="1"/>
  <c r="QX12" i="117"/>
  <c r="QY12" i="117" l="1"/>
  <c r="QZ11" i="117"/>
  <c r="QZ12" i="117" l="1"/>
  <c r="RA11" i="117"/>
  <c r="RA12" i="117" l="1"/>
  <c r="RB11" i="117"/>
  <c r="RC11" i="117" l="1"/>
  <c r="RB12" i="117"/>
  <c r="RC12" i="117" l="1"/>
  <c r="RD11" i="117"/>
  <c r="RD12" i="117" l="1"/>
  <c r="RE11" i="117"/>
  <c r="RE12" i="117" l="1"/>
  <c r="RF11" i="117"/>
  <c r="RG11" i="117" l="1"/>
  <c r="RF12" i="117"/>
  <c r="RG12" i="117" l="1"/>
  <c r="RH11" i="117"/>
  <c r="RH12" i="117" l="1"/>
  <c r="RI11" i="117"/>
  <c r="RI12" i="117" l="1"/>
  <c r="RJ11" i="117"/>
  <c r="RK11" i="117" l="1"/>
  <c r="RJ12" i="117"/>
  <c r="RK12" i="117" l="1"/>
  <c r="RL11" i="117"/>
  <c r="RL12" i="117" l="1"/>
  <c r="RM11" i="117"/>
  <c r="RM12" i="117" l="1"/>
  <c r="RN11" i="117"/>
  <c r="RO11" i="117" l="1"/>
  <c r="RN12" i="117"/>
  <c r="RO12" i="117" l="1"/>
  <c r="RP11" i="117"/>
  <c r="RP12" i="117" l="1"/>
  <c r="RQ11" i="117"/>
  <c r="RQ12" i="117" l="1"/>
  <c r="RR11" i="117"/>
  <c r="RS11" i="117" l="1"/>
  <c r="RR12" i="117"/>
  <c r="RS12" i="117" l="1"/>
  <c r="RT11" i="117"/>
  <c r="RT12" i="117" l="1"/>
  <c r="RU11" i="117"/>
  <c r="RU12" i="117" l="1"/>
  <c r="RV11" i="117"/>
  <c r="RW11" i="117" l="1"/>
  <c r="RV12" i="117"/>
  <c r="RW12" i="117" l="1"/>
  <c r="RX11" i="117"/>
  <c r="RX12" i="117" l="1"/>
  <c r="RY11" i="117"/>
  <c r="RY12" i="117" l="1"/>
  <c r="RZ11" i="117"/>
  <c r="SA11" i="117" l="1"/>
  <c r="RZ12" i="117"/>
  <c r="SA12" i="117" l="1"/>
  <c r="SB11" i="117"/>
  <c r="SB12" i="117" l="1"/>
  <c r="SC11" i="117"/>
  <c r="SC12" i="117" l="1"/>
  <c r="SD11" i="117"/>
  <c r="SE11" i="117" l="1"/>
  <c r="SD12" i="117"/>
  <c r="SE12" i="117" l="1"/>
  <c r="SF11" i="117"/>
  <c r="SF12" i="117" l="1"/>
  <c r="SG11" i="117"/>
  <c r="SG12" i="117" l="1"/>
  <c r="SH11" i="117"/>
  <c r="SI11" i="117" l="1"/>
  <c r="SH12" i="117"/>
  <c r="SI12" i="117" l="1"/>
  <c r="SJ11" i="117"/>
  <c r="SJ12" i="117" l="1"/>
  <c r="SK11" i="117"/>
  <c r="SK12" i="117" l="1"/>
  <c r="SL11" i="117"/>
  <c r="SL12" i="117" s="1"/>
  <c r="CB1215" i="113" l="1"/>
  <c r="CB1214" i="113"/>
  <c r="CB1212" i="113"/>
  <c r="CB1211" i="113"/>
  <c r="CB1210" i="113"/>
  <c r="CB1209" i="113"/>
  <c r="CB1208" i="113"/>
  <c r="CB1207" i="113"/>
  <c r="CB1206" i="113"/>
  <c r="CB1205" i="113"/>
  <c r="CB1204" i="113"/>
  <c r="CB1202" i="113"/>
  <c r="CB1201" i="113"/>
  <c r="CB1200" i="113"/>
  <c r="CB1199" i="113"/>
  <c r="CB1198" i="113"/>
  <c r="CB1197" i="113"/>
  <c r="CB1196" i="113"/>
  <c r="CB1194" i="113"/>
  <c r="CB1193" i="113"/>
  <c r="CB1192" i="113"/>
  <c r="CB1191" i="113"/>
  <c r="CB1190" i="113"/>
  <c r="CB1189" i="113"/>
  <c r="CB1188" i="113"/>
  <c r="CB1187" i="113"/>
  <c r="CB1185" i="113"/>
  <c r="CB1184" i="113"/>
  <c r="CB1183" i="113"/>
  <c r="CB1182" i="113"/>
  <c r="CB1181" i="113"/>
  <c r="CB1180" i="113"/>
  <c r="CB1179" i="113"/>
  <c r="CB1177" i="113"/>
  <c r="CB1176" i="113"/>
  <c r="CB1175" i="113"/>
  <c r="CB1174" i="113"/>
  <c r="CB1173" i="113"/>
  <c r="CB1172" i="113"/>
  <c r="CB1171" i="113"/>
  <c r="CB1170" i="113"/>
  <c r="CB1169" i="113"/>
  <c r="CB1168" i="113"/>
  <c r="CB1166" i="113"/>
  <c r="CB1165" i="113"/>
  <c r="CB1164" i="113"/>
  <c r="CB1163" i="113"/>
  <c r="CB1162" i="113"/>
  <c r="CB1161" i="113"/>
  <c r="CB1160" i="113"/>
  <c r="CB1158" i="113"/>
  <c r="CB1157" i="113"/>
  <c r="CB1156" i="113"/>
  <c r="CB1155" i="113"/>
  <c r="CB1154" i="113"/>
  <c r="CB1153" i="113"/>
  <c r="CB1152" i="113"/>
  <c r="CB1151" i="113"/>
  <c r="CB1150" i="113"/>
  <c r="CB1149" i="113"/>
  <c r="CB1148" i="113"/>
  <c r="CB1145" i="113"/>
  <c r="CB1144" i="113" s="1"/>
  <c r="CB1143" i="113"/>
  <c r="CB1142" i="113" s="1"/>
  <c r="CB1141" i="113"/>
  <c r="CB1140" i="113"/>
  <c r="CB1139" i="113"/>
  <c r="CB1138" i="113"/>
  <c r="CB1137" i="113"/>
  <c r="CB1136" i="113"/>
  <c r="CB1135" i="113"/>
  <c r="CB1133" i="113"/>
  <c r="CB1132" i="113"/>
  <c r="CB1131" i="113"/>
  <c r="CB1130" i="113"/>
  <c r="CB1129" i="113"/>
  <c r="CB1128" i="113"/>
  <c r="CB1127" i="113"/>
  <c r="CB1126" i="113"/>
  <c r="CB1125" i="113"/>
  <c r="CB1124" i="113"/>
  <c r="CB1123" i="113"/>
  <c r="CB1122" i="113"/>
  <c r="CB1121" i="113"/>
  <c r="CB1120" i="113"/>
  <c r="CB1119" i="113"/>
  <c r="CB1118" i="113"/>
  <c r="CB1117" i="113"/>
  <c r="CB1116" i="113"/>
  <c r="CB1115" i="113"/>
  <c r="CB1114" i="113"/>
  <c r="CB1113" i="113"/>
  <c r="CB1112" i="113"/>
  <c r="CB1111" i="113"/>
  <c r="CB1110" i="113"/>
  <c r="CB1109" i="113"/>
  <c r="CB1108" i="113"/>
  <c r="CB1107" i="113"/>
  <c r="CB1106" i="113"/>
  <c r="CB1105" i="113"/>
  <c r="CB1104" i="113"/>
  <c r="CB1103" i="113"/>
  <c r="CB1102" i="113"/>
  <c r="CB1101" i="113"/>
  <c r="CB1100" i="113"/>
  <c r="CB1098" i="113"/>
  <c r="CB1097" i="113"/>
  <c r="CB1095" i="113"/>
  <c r="CB1094" i="113"/>
  <c r="CB1093" i="113"/>
  <c r="CB1091" i="113"/>
  <c r="CB1090" i="113"/>
  <c r="CB1088" i="113"/>
  <c r="CB1087" i="113"/>
  <c r="CB1086" i="113"/>
  <c r="CB1085" i="113"/>
  <c r="CB1084" i="113"/>
  <c r="CB1083" i="113"/>
  <c r="CB1082" i="113"/>
  <c r="CB1081" i="113"/>
  <c r="CB1080" i="113"/>
  <c r="CB1078" i="113"/>
  <c r="CB1077" i="113"/>
  <c r="CB1076" i="113"/>
  <c r="CB1075" i="113"/>
  <c r="CB1073" i="113"/>
  <c r="CB1072" i="113"/>
  <c r="CB1071" i="113"/>
  <c r="CB1070" i="113"/>
  <c r="CB1068" i="113"/>
  <c r="CB1067" i="113"/>
  <c r="CB1066" i="113"/>
  <c r="CB1065" i="113"/>
  <c r="CB1063" i="113"/>
  <c r="CB1062" i="113"/>
  <c r="CB1061" i="113"/>
  <c r="CB1059" i="113"/>
  <c r="CB1058" i="113"/>
  <c r="CB1057" i="113"/>
  <c r="CB1056" i="113"/>
  <c r="CB1055" i="113"/>
  <c r="CB1054" i="113"/>
  <c r="CB1053" i="113"/>
  <c r="CB1052" i="113"/>
  <c r="CB1051" i="113"/>
  <c r="CB1050" i="113"/>
  <c r="CB1049" i="113"/>
  <c r="CB1047" i="113"/>
  <c r="CB1046" i="113"/>
  <c r="CB1043" i="113"/>
  <c r="CB1042" i="113"/>
  <c r="CB1041" i="113"/>
  <c r="CB1040" i="113"/>
  <c r="CB1039" i="113"/>
  <c r="CB1036" i="113"/>
  <c r="CB1035" i="113"/>
  <c r="CB1034" i="113"/>
  <c r="CB1033" i="113"/>
  <c r="CB1032" i="113"/>
  <c r="CB1031" i="113"/>
  <c r="CB1030" i="113"/>
  <c r="CB1029" i="113"/>
  <c r="CB1028" i="113"/>
  <c r="CB1027" i="113"/>
  <c r="CB1026" i="113"/>
  <c r="CB1025" i="113"/>
  <c r="CB1024" i="113"/>
  <c r="CB1023" i="113"/>
  <c r="CB1022" i="113"/>
  <c r="CB1021" i="113"/>
  <c r="CB1020" i="113"/>
  <c r="CB1019" i="113"/>
  <c r="CB1018" i="113"/>
  <c r="CB1017" i="113"/>
  <c r="CB1016" i="113"/>
  <c r="CB1015" i="113"/>
  <c r="CB1014" i="113"/>
  <c r="CB1013" i="113"/>
  <c r="CB1012" i="113"/>
  <c r="CB1011" i="113"/>
  <c r="CB1010" i="113"/>
  <c r="CB1009" i="113"/>
  <c r="CB1008" i="113"/>
  <c r="CB1007" i="113"/>
  <c r="CB1006" i="113"/>
  <c r="CB1005" i="113"/>
  <c r="CB1004" i="113"/>
  <c r="CB1003" i="113"/>
  <c r="CB1002" i="113"/>
  <c r="CB1001" i="113"/>
  <c r="CB1000" i="113"/>
  <c r="CB999" i="113"/>
  <c r="CB998" i="113"/>
  <c r="CB997" i="113"/>
  <c r="CB996" i="113"/>
  <c r="CB995" i="113"/>
  <c r="CB994" i="113"/>
  <c r="CB992" i="113"/>
  <c r="CB991" i="113"/>
  <c r="CB990" i="113"/>
  <c r="CB989" i="113"/>
  <c r="CB987" i="113"/>
  <c r="CB986" i="113"/>
  <c r="CB985" i="113"/>
  <c r="CB984" i="113"/>
  <c r="CB983" i="113"/>
  <c r="CB982" i="113"/>
  <c r="CB981" i="113"/>
  <c r="CB979" i="113"/>
  <c r="CB978" i="113"/>
  <c r="CB977" i="113"/>
  <c r="CB975" i="113"/>
  <c r="CB974" i="113"/>
  <c r="CB972" i="113"/>
  <c r="CB971" i="113"/>
  <c r="CB970" i="113"/>
  <c r="CB969" i="113"/>
  <c r="CB967" i="113"/>
  <c r="CB966" i="113"/>
  <c r="CB965" i="113"/>
  <c r="CB963" i="113"/>
  <c r="CB962" i="113"/>
  <c r="CB961" i="113"/>
  <c r="CB959" i="113"/>
  <c r="CB958" i="113"/>
  <c r="CB957" i="113"/>
  <c r="CB956" i="113"/>
  <c r="CB955" i="113"/>
  <c r="CB954" i="113"/>
  <c r="CB953" i="113"/>
  <c r="CB952" i="113"/>
  <c r="CB951" i="113"/>
  <c r="CB950" i="113"/>
  <c r="CB947" i="113"/>
  <c r="CB946" i="113"/>
  <c r="CB945" i="113"/>
  <c r="CB944" i="113"/>
  <c r="CB943" i="113"/>
  <c r="CB942" i="113"/>
  <c r="CB941" i="113"/>
  <c r="CB940" i="113"/>
  <c r="CB939" i="113"/>
  <c r="CB938" i="113"/>
  <c r="CB937" i="113"/>
  <c r="CB936" i="113"/>
  <c r="CB935" i="113"/>
  <c r="CB933" i="113"/>
  <c r="CB932" i="113"/>
  <c r="CB931" i="113"/>
  <c r="CB930" i="113"/>
  <c r="CB929" i="113"/>
  <c r="CB927" i="113"/>
  <c r="CB926" i="113"/>
  <c r="CB925" i="113"/>
  <c r="CB924" i="113"/>
  <c r="CB923" i="113"/>
  <c r="CB922" i="113"/>
  <c r="CB921" i="113"/>
  <c r="CB920" i="113"/>
  <c r="CB919" i="113"/>
  <c r="CB918" i="113"/>
  <c r="CB917" i="113"/>
  <c r="CB915" i="113"/>
  <c r="CB914" i="113"/>
  <c r="CB913" i="113"/>
  <c r="CB912" i="113"/>
  <c r="CB911" i="113"/>
  <c r="CB910" i="113"/>
  <c r="CB909" i="113"/>
  <c r="CB908" i="113"/>
  <c r="CB907" i="113"/>
  <c r="CB906" i="113"/>
  <c r="CB905" i="113"/>
  <c r="CB902" i="113"/>
  <c r="CB901" i="113"/>
  <c r="CB900" i="113"/>
  <c r="CB899" i="113"/>
  <c r="CB898" i="113"/>
  <c r="CB896" i="113"/>
  <c r="CB895" i="113"/>
  <c r="CB894" i="113"/>
  <c r="CB893" i="113"/>
  <c r="CB892" i="113"/>
  <c r="CB891" i="113"/>
  <c r="CB890" i="113"/>
  <c r="CB889" i="113"/>
  <c r="CB888" i="113"/>
  <c r="CB887" i="113"/>
  <c r="CB886" i="113"/>
  <c r="CB885" i="113"/>
  <c r="CB883" i="113"/>
  <c r="CB882" i="113"/>
  <c r="CB881" i="113"/>
  <c r="CB880" i="113"/>
  <c r="CB879" i="113"/>
  <c r="CB878" i="113"/>
  <c r="CB877" i="113"/>
  <c r="CB876" i="113"/>
  <c r="CB875" i="113"/>
  <c r="CB874" i="113"/>
  <c r="CB873" i="113"/>
  <c r="CB872" i="113"/>
  <c r="CB871" i="113"/>
  <c r="CB870" i="113"/>
  <c r="CB869" i="113"/>
  <c r="CB868" i="113"/>
  <c r="CB867" i="113"/>
  <c r="CB866" i="113"/>
  <c r="CB865" i="113"/>
  <c r="CB864" i="113"/>
  <c r="CB863" i="113"/>
  <c r="CB862" i="113"/>
  <c r="CB861" i="113"/>
  <c r="CB860" i="113"/>
  <c r="CB859" i="113"/>
  <c r="CB858" i="113"/>
  <c r="CB857" i="113"/>
  <c r="CB856" i="113"/>
  <c r="CB855" i="113"/>
  <c r="CB854" i="113"/>
  <c r="CB853" i="113"/>
  <c r="CB852" i="113"/>
  <c r="CB851" i="113"/>
  <c r="CB850" i="113"/>
  <c r="CB849" i="113"/>
  <c r="CB848" i="113"/>
  <c r="CB847" i="113"/>
  <c r="CB846" i="113"/>
  <c r="CB845" i="113"/>
  <c r="CB844" i="113"/>
  <c r="CB843" i="113"/>
  <c r="CB842" i="113"/>
  <c r="CB841" i="113"/>
  <c r="CB840" i="113"/>
  <c r="CB839" i="113"/>
  <c r="CB838" i="113"/>
  <c r="CB837" i="113"/>
  <c r="CB836" i="113"/>
  <c r="CB835" i="113"/>
  <c r="CB834" i="113"/>
  <c r="CB833" i="113"/>
  <c r="CB832" i="113"/>
  <c r="CB831" i="113"/>
  <c r="CB830" i="113"/>
  <c r="CB829" i="113"/>
  <c r="CB828" i="113"/>
  <c r="CB827" i="113"/>
  <c r="CB826" i="113"/>
  <c r="CB825" i="113"/>
  <c r="CB824" i="113"/>
  <c r="CB823" i="113"/>
  <c r="CB822" i="113"/>
  <c r="CB821" i="113"/>
  <c r="CB819" i="113"/>
  <c r="CB818" i="113"/>
  <c r="CB817" i="113"/>
  <c r="CB816" i="113"/>
  <c r="CB815" i="113"/>
  <c r="CB814" i="113"/>
  <c r="CB813" i="113"/>
  <c r="CB812" i="113"/>
  <c r="CB811" i="113"/>
  <c r="CB810" i="113"/>
  <c r="CB809" i="113"/>
  <c r="CB808" i="113"/>
  <c r="CB807" i="113"/>
  <c r="CB806" i="113"/>
  <c r="CB805" i="113"/>
  <c r="CB804" i="113"/>
  <c r="CB803" i="113"/>
  <c r="CB802" i="113"/>
  <c r="CB801" i="113"/>
  <c r="CB800" i="113"/>
  <c r="CB799" i="113"/>
  <c r="CB798" i="113"/>
  <c r="CB797" i="113"/>
  <c r="CB796" i="113"/>
  <c r="CB795" i="113"/>
  <c r="CB794" i="113"/>
  <c r="CB793" i="113"/>
  <c r="CB792" i="113"/>
  <c r="CB790" i="113"/>
  <c r="CB789" i="113"/>
  <c r="CB788" i="113"/>
  <c r="CB787" i="113"/>
  <c r="CB786" i="113"/>
  <c r="CB785" i="113"/>
  <c r="CB784" i="113"/>
  <c r="CB783" i="113"/>
  <c r="CB782" i="113"/>
  <c r="CB781" i="113"/>
  <c r="CB780" i="113"/>
  <c r="CB779" i="113"/>
  <c r="CB778" i="113"/>
  <c r="CB777" i="113"/>
  <c r="CB776" i="113"/>
  <c r="CB775" i="113"/>
  <c r="CB774" i="113"/>
  <c r="CB773" i="113"/>
  <c r="CB772" i="113"/>
  <c r="CB771" i="113"/>
  <c r="CB770" i="113"/>
  <c r="CB769" i="113"/>
  <c r="CB768" i="113"/>
  <c r="CB767" i="113"/>
  <c r="CB765" i="113"/>
  <c r="CB764" i="113"/>
  <c r="CB763" i="113"/>
  <c r="CB762" i="113"/>
  <c r="CB761" i="113"/>
  <c r="CB760" i="113"/>
  <c r="CB758" i="113"/>
  <c r="CB757" i="113"/>
  <c r="CB755" i="113"/>
  <c r="CB754" i="113"/>
  <c r="CB753" i="113"/>
  <c r="CB752" i="113"/>
  <c r="CB751" i="113"/>
  <c r="CB749" i="113"/>
  <c r="CB748" i="113"/>
  <c r="CB747" i="113"/>
  <c r="CB746" i="113"/>
  <c r="CB745" i="113"/>
  <c r="CB744" i="113"/>
  <c r="CB742" i="113"/>
  <c r="CB741" i="113"/>
  <c r="CB740" i="113"/>
  <c r="CB739" i="113"/>
  <c r="CB738" i="113"/>
  <c r="CB737" i="113"/>
  <c r="CB736" i="113"/>
  <c r="CB735" i="113"/>
  <c r="CB734" i="113"/>
  <c r="CB733" i="113"/>
  <c r="CB732" i="113"/>
  <c r="CB731" i="113"/>
  <c r="CB730" i="113"/>
  <c r="CB729" i="113"/>
  <c r="CB727" i="113"/>
  <c r="CB726" i="113"/>
  <c r="CB725" i="113"/>
  <c r="CB724" i="113"/>
  <c r="CB723" i="113"/>
  <c r="CB722" i="113"/>
  <c r="CB721" i="113"/>
  <c r="CB720" i="113"/>
  <c r="CB719" i="113"/>
  <c r="CB717" i="113"/>
  <c r="CB716" i="113"/>
  <c r="CB715" i="113"/>
  <c r="CB714" i="113"/>
  <c r="CB713" i="113"/>
  <c r="CB711" i="113"/>
  <c r="CB710" i="113"/>
  <c r="CB709" i="113"/>
  <c r="CB708" i="113"/>
  <c r="CB707" i="113"/>
  <c r="CB706" i="113"/>
  <c r="CB704" i="113"/>
  <c r="CB703" i="113"/>
  <c r="CB702" i="113"/>
  <c r="CB701" i="113"/>
  <c r="CB700" i="113"/>
  <c r="CB699" i="113"/>
  <c r="CB698" i="113"/>
  <c r="CB697" i="113"/>
  <c r="CB696" i="113"/>
  <c r="CB695" i="113"/>
  <c r="CB694" i="113"/>
  <c r="CB693" i="113"/>
  <c r="CB692" i="113"/>
  <c r="CB691" i="113"/>
  <c r="CB690" i="113"/>
  <c r="CB689" i="113"/>
  <c r="CB687" i="113"/>
  <c r="CB686" i="113"/>
  <c r="CB685" i="113"/>
  <c r="CB684" i="113"/>
  <c r="CB683" i="113"/>
  <c r="CB682" i="113"/>
  <c r="CB681" i="113"/>
  <c r="CB680" i="113"/>
  <c r="CB679" i="113"/>
  <c r="CB678" i="113"/>
  <c r="CB677" i="113"/>
  <c r="CB676" i="113"/>
  <c r="CB675" i="113"/>
  <c r="CB674" i="113"/>
  <c r="CB673" i="113"/>
  <c r="CB672" i="113"/>
  <c r="CB671" i="113"/>
  <c r="CB670" i="113"/>
  <c r="CB669" i="113"/>
  <c r="CB668" i="113"/>
  <c r="CB667" i="113"/>
  <c r="CB666" i="113"/>
  <c r="CB665" i="113"/>
  <c r="CB664" i="113"/>
  <c r="CB663" i="113"/>
  <c r="CB662" i="113"/>
  <c r="CB661" i="113"/>
  <c r="CB659" i="113"/>
  <c r="CB658" i="113"/>
  <c r="CB657" i="113"/>
  <c r="CB656" i="113"/>
  <c r="CB655" i="113"/>
  <c r="CB654" i="113"/>
  <c r="CB653" i="113"/>
  <c r="CB652" i="113"/>
  <c r="CB651" i="113"/>
  <c r="CB650" i="113"/>
  <c r="CB649" i="113"/>
  <c r="CB648" i="113"/>
  <c r="CB647" i="113"/>
  <c r="CB646" i="113"/>
  <c r="CB645" i="113"/>
  <c r="CB643" i="113"/>
  <c r="CB641" i="113"/>
  <c r="CB640" i="113"/>
  <c r="CB639" i="113"/>
  <c r="CB638" i="113"/>
  <c r="CB637" i="113"/>
  <c r="CB636" i="113"/>
  <c r="CB635" i="113"/>
  <c r="CB634" i="113"/>
  <c r="CB633" i="113"/>
  <c r="CB632" i="113"/>
  <c r="CB631" i="113"/>
  <c r="CB630" i="113"/>
  <c r="CB629" i="113"/>
  <c r="CB628" i="113"/>
  <c r="CB626" i="113"/>
  <c r="CB625" i="113"/>
  <c r="CB624" i="113"/>
  <c r="CB623" i="113"/>
  <c r="CB622" i="113"/>
  <c r="CB621" i="113"/>
  <c r="CB620" i="113"/>
  <c r="CB619" i="113"/>
  <c r="CB618" i="113"/>
  <c r="CB617" i="113"/>
  <c r="CB615" i="113"/>
  <c r="CB614" i="113"/>
  <c r="CB613" i="113"/>
  <c r="CB612" i="113"/>
  <c r="CB611" i="113"/>
  <c r="CB610" i="113"/>
  <c r="CB607" i="113"/>
  <c r="CB606" i="113"/>
  <c r="CB605" i="113"/>
  <c r="CB604" i="113"/>
  <c r="CB603" i="113"/>
  <c r="CB602" i="113"/>
  <c r="CB601" i="113"/>
  <c r="CB600" i="113"/>
  <c r="CB599" i="113"/>
  <c r="CB598" i="113"/>
  <c r="CB597" i="113"/>
  <c r="CB596" i="113"/>
  <c r="CB595" i="113"/>
  <c r="CB594" i="113"/>
  <c r="CB593" i="113"/>
  <c r="CB592" i="113"/>
  <c r="CB591" i="113"/>
  <c r="CB590" i="113"/>
  <c r="CB588" i="113"/>
  <c r="CB587" i="113"/>
  <c r="CB586" i="113"/>
  <c r="CB585" i="113"/>
  <c r="CB584" i="113"/>
  <c r="CB583" i="113"/>
  <c r="CB582" i="113"/>
  <c r="CB581" i="113"/>
  <c r="CB580" i="113"/>
  <c r="CB579" i="113"/>
  <c r="CB578" i="113"/>
  <c r="CB577" i="113"/>
  <c r="CB576" i="113"/>
  <c r="CB575" i="113"/>
  <c r="CB574" i="113"/>
  <c r="CB573" i="113"/>
  <c r="CB571" i="113"/>
  <c r="CB570" i="113"/>
  <c r="CB569" i="113"/>
  <c r="CB568" i="113"/>
  <c r="CB567" i="113"/>
  <c r="CB566" i="113"/>
  <c r="CB565" i="113"/>
  <c r="CB564" i="113"/>
  <c r="CB563" i="113"/>
  <c r="CB562" i="113"/>
  <c r="CB561" i="113"/>
  <c r="CB560" i="113"/>
  <c r="CB559" i="113"/>
  <c r="CB558" i="113"/>
  <c r="CB557" i="113"/>
  <c r="CB556" i="113"/>
  <c r="CB555" i="113"/>
  <c r="CB554" i="113"/>
  <c r="CB553" i="113"/>
  <c r="CB552" i="113"/>
  <c r="CB551" i="113"/>
  <c r="CB550" i="113"/>
  <c r="CB549" i="113"/>
  <c r="CB547" i="113"/>
  <c r="CB546" i="113"/>
  <c r="CB545" i="113"/>
  <c r="CB544" i="113"/>
  <c r="CB543" i="113"/>
  <c r="CB542" i="113"/>
  <c r="CB541" i="113"/>
  <c r="CB540" i="113"/>
  <c r="CB538" i="113"/>
  <c r="CB537" i="113"/>
  <c r="CB536" i="113"/>
  <c r="CB535" i="113"/>
  <c r="CB534" i="113"/>
  <c r="CB533" i="113"/>
  <c r="CB532" i="113"/>
  <c r="CB531" i="113"/>
  <c r="CB530" i="113"/>
  <c r="CB529" i="113"/>
  <c r="CB528" i="113"/>
  <c r="CB527" i="113"/>
  <c r="CB526" i="113"/>
  <c r="CB525" i="113"/>
  <c r="CB524" i="113"/>
  <c r="CB523" i="113"/>
  <c r="CB522" i="113"/>
  <c r="CB521" i="113"/>
  <c r="CB520" i="113"/>
  <c r="CB519" i="113"/>
  <c r="CB517" i="113"/>
  <c r="CB516" i="113"/>
  <c r="CB515" i="113"/>
  <c r="CB514" i="113"/>
  <c r="CB513" i="113"/>
  <c r="CB512" i="113"/>
  <c r="CB511" i="113"/>
  <c r="CB510" i="113"/>
  <c r="CB509" i="113"/>
  <c r="CB508" i="113"/>
  <c r="CB507" i="113"/>
  <c r="CB506" i="113"/>
  <c r="CB505" i="113"/>
  <c r="CB504" i="113"/>
  <c r="CB501" i="113"/>
  <c r="CB500" i="113"/>
  <c r="CB499" i="113"/>
  <c r="CB498" i="113"/>
  <c r="CB497" i="113"/>
  <c r="CB496" i="113"/>
  <c r="CB493" i="113"/>
  <c r="CB492" i="113"/>
  <c r="CB491" i="113"/>
  <c r="CB490" i="113"/>
  <c r="CB489" i="113"/>
  <c r="CB487" i="113"/>
  <c r="CB486" i="113"/>
  <c r="CB485" i="113"/>
  <c r="CB484" i="113"/>
  <c r="CB483" i="113"/>
  <c r="CB482" i="113"/>
  <c r="CB480" i="113"/>
  <c r="CB479" i="113"/>
  <c r="CB478" i="113"/>
  <c r="CB477" i="113"/>
  <c r="CB475" i="113"/>
  <c r="CB474" i="113"/>
  <c r="CB473" i="113"/>
  <c r="CB472" i="113"/>
  <c r="CB471" i="113"/>
  <c r="CB470" i="113"/>
  <c r="CB469" i="113"/>
  <c r="CB468" i="113"/>
  <c r="CB467" i="113"/>
  <c r="CB466" i="113"/>
  <c r="CB465" i="113"/>
  <c r="CB464" i="113"/>
  <c r="CB463" i="113"/>
  <c r="CB461" i="113"/>
  <c r="CB460" i="113"/>
  <c r="CB459" i="113"/>
  <c r="CB458" i="113"/>
  <c r="CB457" i="113"/>
  <c r="CB456" i="113"/>
  <c r="CB455" i="113"/>
  <c r="CB454" i="113"/>
  <c r="CB453" i="113"/>
  <c r="CB452" i="113"/>
  <c r="CB451" i="113"/>
  <c r="CB450" i="113"/>
  <c r="CB448" i="113"/>
  <c r="CB447" i="113"/>
  <c r="CB446" i="113"/>
  <c r="CB445" i="113"/>
  <c r="CB444" i="113"/>
  <c r="CB442" i="113"/>
  <c r="CB441" i="113"/>
  <c r="CB440" i="113"/>
  <c r="CB439" i="113"/>
  <c r="CB438" i="113"/>
  <c r="CB437" i="113"/>
  <c r="CB436" i="113"/>
  <c r="CB435" i="113"/>
  <c r="CB434" i="113"/>
  <c r="CB432" i="113"/>
  <c r="CB431" i="113"/>
  <c r="CB430" i="113"/>
  <c r="CB429" i="113"/>
  <c r="CB428" i="113"/>
  <c r="CB427" i="113"/>
  <c r="CB426" i="113"/>
  <c r="CB425" i="113"/>
  <c r="CB424" i="113"/>
  <c r="CB423" i="113"/>
  <c r="CB422" i="113"/>
  <c r="CB421" i="113"/>
  <c r="CB420" i="113"/>
  <c r="CB418" i="113"/>
  <c r="CB417" i="113" s="1"/>
  <c r="CB416" i="113"/>
  <c r="CB415" i="113"/>
  <c r="CB414" i="113"/>
  <c r="CB413" i="113"/>
  <c r="CB412" i="113"/>
  <c r="CB411" i="113"/>
  <c r="CB410" i="113"/>
  <c r="CB409" i="113"/>
  <c r="CB408" i="113"/>
  <c r="CB407" i="113"/>
  <c r="CB406" i="113"/>
  <c r="CB405" i="113"/>
  <c r="CB404" i="113"/>
  <c r="CB403" i="113"/>
  <c r="CB402" i="113"/>
  <c r="CB401" i="113"/>
  <c r="CB400" i="113"/>
  <c r="CB399" i="113"/>
  <c r="CB398" i="113"/>
  <c r="CB397" i="113"/>
  <c r="CB396" i="113"/>
  <c r="CB395" i="113"/>
  <c r="CB394" i="113"/>
  <c r="CB393" i="113"/>
  <c r="CB392" i="113"/>
  <c r="CB391" i="113"/>
  <c r="CB390" i="113"/>
  <c r="CB389" i="113"/>
  <c r="CB388" i="113"/>
  <c r="CB387" i="113"/>
  <c r="CB385" i="113"/>
  <c r="CB384" i="113"/>
  <c r="CB383" i="113"/>
  <c r="CB382" i="113"/>
  <c r="CB380" i="113"/>
  <c r="CB379" i="113"/>
  <c r="CB378" i="113"/>
  <c r="CB377" i="113"/>
  <c r="CB376" i="113"/>
  <c r="CB375" i="113"/>
  <c r="CB374" i="113"/>
  <c r="CB373" i="113"/>
  <c r="CB372" i="113"/>
  <c r="CB371" i="113"/>
  <c r="CB370" i="113"/>
  <c r="CB369" i="113"/>
  <c r="CB368" i="113"/>
  <c r="CB367" i="113"/>
  <c r="CB366" i="113"/>
  <c r="CB365" i="113"/>
  <c r="CB363" i="113"/>
  <c r="CB362" i="113"/>
  <c r="CB361" i="113"/>
  <c r="CB360" i="113"/>
  <c r="CB359" i="113"/>
  <c r="CB358" i="113"/>
  <c r="CB357" i="113"/>
  <c r="CB356" i="113"/>
  <c r="CB355" i="113"/>
  <c r="CB354" i="113"/>
  <c r="CB352" i="113"/>
  <c r="CB351" i="113"/>
  <c r="CB350" i="113"/>
  <c r="CB349" i="113"/>
  <c r="CB348" i="113"/>
  <c r="CB347" i="113"/>
  <c r="CB346" i="113"/>
  <c r="CB345" i="113"/>
  <c r="CB344" i="113"/>
  <c r="CB343" i="113"/>
  <c r="CB342" i="113"/>
  <c r="CB341" i="113"/>
  <c r="CB340" i="113"/>
  <c r="CB339" i="113"/>
  <c r="CB338" i="113"/>
  <c r="CB337" i="113"/>
  <c r="CB336" i="113"/>
  <c r="CB335" i="113"/>
  <c r="CB334" i="113"/>
  <c r="CB333" i="113"/>
  <c r="CB332" i="113"/>
  <c r="CB331" i="113"/>
  <c r="CB330" i="113"/>
  <c r="CB329" i="113"/>
  <c r="CB328" i="113"/>
  <c r="CB327" i="113"/>
  <c r="CB325" i="113"/>
  <c r="CB324" i="113"/>
  <c r="CB323" i="113"/>
  <c r="CB321" i="113"/>
  <c r="CB320" i="113" s="1"/>
  <c r="CB319" i="113"/>
  <c r="CB318" i="113"/>
  <c r="CB317" i="113"/>
  <c r="CB316" i="113"/>
  <c r="CB314" i="113"/>
  <c r="CB313" i="113"/>
  <c r="CB310" i="113"/>
  <c r="CB309" i="113"/>
  <c r="CB308" i="113"/>
  <c r="CB307" i="113"/>
  <c r="CB306" i="113"/>
  <c r="CB305" i="113"/>
  <c r="CB304" i="113"/>
  <c r="CB302" i="113"/>
  <c r="CB301" i="113"/>
  <c r="CB300" i="113"/>
  <c r="CB299" i="113"/>
  <c r="CB298" i="113"/>
  <c r="CB297" i="113"/>
  <c r="CB296" i="113"/>
  <c r="CB295" i="113"/>
  <c r="CB294" i="113"/>
  <c r="CB293" i="113"/>
  <c r="CB292" i="113"/>
  <c r="CB291" i="113"/>
  <c r="CB290" i="113"/>
  <c r="CB289" i="113"/>
  <c r="CB288" i="113"/>
  <c r="CB287" i="113"/>
  <c r="CB286" i="113"/>
  <c r="CB285" i="113"/>
  <c r="CB284" i="113"/>
  <c r="CB283" i="113"/>
  <c r="CB282" i="113"/>
  <c r="CB281" i="113"/>
  <c r="CB280" i="113"/>
  <c r="CB279" i="113"/>
  <c r="CB278" i="113"/>
  <c r="CB277" i="113"/>
  <c r="CB276" i="113"/>
  <c r="CB275" i="113"/>
  <c r="CB274" i="113"/>
  <c r="CB273" i="113"/>
  <c r="CB272" i="113"/>
  <c r="CB271" i="113"/>
  <c r="CB270" i="113"/>
  <c r="CB269" i="113"/>
  <c r="CB268" i="113"/>
  <c r="CB267" i="113"/>
  <c r="CB266" i="113"/>
  <c r="CB265" i="113"/>
  <c r="CB264" i="113"/>
  <c r="CB263" i="113"/>
  <c r="CB262" i="113"/>
  <c r="CB261" i="113"/>
  <c r="CB260" i="113"/>
  <c r="CB259" i="113"/>
  <c r="CB258" i="113"/>
  <c r="CB257" i="113"/>
  <c r="CB256" i="113"/>
  <c r="CB255" i="113"/>
  <c r="CB254" i="113"/>
  <c r="CB253" i="113"/>
  <c r="CB252" i="113"/>
  <c r="CB251" i="113"/>
  <c r="CB250" i="113"/>
  <c r="CB249" i="113"/>
  <c r="CB248" i="113"/>
  <c r="CB247" i="113"/>
  <c r="CB246" i="113"/>
  <c r="CB245" i="113"/>
  <c r="CB244" i="113"/>
  <c r="CB243" i="113"/>
  <c r="CB242" i="113"/>
  <c r="CB241" i="113"/>
  <c r="CB240" i="113"/>
  <c r="CB239" i="113"/>
  <c r="CB238" i="113"/>
  <c r="CB237" i="113"/>
  <c r="CB236" i="113"/>
  <c r="CB235" i="113"/>
  <c r="CB234" i="113"/>
  <c r="CB233" i="113"/>
  <c r="CB232" i="113"/>
  <c r="CB231" i="113"/>
  <c r="CB230" i="113"/>
  <c r="CB229" i="113"/>
  <c r="CB227" i="113"/>
  <c r="CB226" i="113"/>
  <c r="CB225" i="113"/>
  <c r="CB224" i="113"/>
  <c r="CB223" i="113"/>
  <c r="CB222" i="113"/>
  <c r="CB221" i="113"/>
  <c r="CB220" i="113"/>
  <c r="CB219" i="113"/>
  <c r="CB218" i="113"/>
  <c r="CB217" i="113"/>
  <c r="CB216" i="113"/>
  <c r="CB215" i="113"/>
  <c r="CB214" i="113"/>
  <c r="CB213" i="113"/>
  <c r="CB212" i="113"/>
  <c r="CB211" i="113"/>
  <c r="CB210" i="113"/>
  <c r="CB209" i="113"/>
  <c r="CB208" i="113"/>
  <c r="CB207" i="113"/>
  <c r="CB206" i="113"/>
  <c r="CB205" i="113"/>
  <c r="CB204" i="113"/>
  <c r="CB203" i="113"/>
  <c r="CB202" i="113"/>
  <c r="CB201" i="113"/>
  <c r="CB200" i="113"/>
  <c r="CB199" i="113"/>
  <c r="CB198" i="113"/>
  <c r="CB197" i="113"/>
  <c r="CB196" i="113"/>
  <c r="CB195" i="113"/>
  <c r="CB194" i="113"/>
  <c r="CB192" i="113"/>
  <c r="CB191" i="113"/>
  <c r="CB190" i="113"/>
  <c r="CB189" i="113"/>
  <c r="CB188" i="113"/>
  <c r="CB187" i="113"/>
  <c r="CB186" i="113"/>
  <c r="CB185" i="113"/>
  <c r="CB184" i="113"/>
  <c r="CB183" i="113"/>
  <c r="CB182" i="113"/>
  <c r="CB181" i="113"/>
  <c r="CB180" i="113"/>
  <c r="CB179" i="113"/>
  <c r="CB178" i="113"/>
  <c r="CB177" i="113"/>
  <c r="CB176" i="113"/>
  <c r="CB175" i="113"/>
  <c r="CB174" i="113"/>
  <c r="CB173" i="113"/>
  <c r="CB172" i="113"/>
  <c r="CB171" i="113"/>
  <c r="CB170" i="113"/>
  <c r="CB169" i="113"/>
  <c r="CB168" i="113"/>
  <c r="CB167" i="113"/>
  <c r="CB166" i="113"/>
  <c r="CB165" i="113"/>
  <c r="CB164" i="113"/>
  <c r="CB163" i="113"/>
  <c r="CB162" i="113"/>
  <c r="CB161" i="113"/>
  <c r="CB160" i="113"/>
  <c r="CB159" i="113"/>
  <c r="CB158" i="113"/>
  <c r="CB156" i="113"/>
  <c r="CB155" i="113"/>
  <c r="CB154" i="113"/>
  <c r="CB153" i="113"/>
  <c r="CB152" i="113"/>
  <c r="CB151" i="113"/>
  <c r="CB150" i="113"/>
  <c r="CB149" i="113"/>
  <c r="CB148" i="113"/>
  <c r="CB147" i="113"/>
  <c r="CB144" i="113"/>
  <c r="CB143" i="113"/>
  <c r="CB141" i="113"/>
  <c r="CB140" i="113"/>
  <c r="CB139" i="113"/>
  <c r="CB138" i="113"/>
  <c r="CB137" i="113"/>
  <c r="CB136" i="113"/>
  <c r="CB135" i="113"/>
  <c r="CB134" i="113"/>
  <c r="CB133" i="113"/>
  <c r="CB132" i="113"/>
  <c r="CB130" i="113"/>
  <c r="CB129" i="113" s="1"/>
  <c r="CB128" i="113"/>
  <c r="CB127" i="113" s="1"/>
  <c r="CB126" i="113"/>
  <c r="CB125" i="113"/>
  <c r="CB124" i="113"/>
  <c r="CB123" i="113"/>
  <c r="CB122" i="113"/>
  <c r="CB121" i="113"/>
  <c r="CB120" i="113"/>
  <c r="CB119" i="113"/>
  <c r="CB118" i="113"/>
  <c r="CB117" i="113"/>
  <c r="CB116" i="113"/>
  <c r="CB115" i="113"/>
  <c r="CB114" i="113"/>
  <c r="CB113" i="113"/>
  <c r="CB112" i="113"/>
  <c r="CB111" i="113"/>
  <c r="CB110" i="113"/>
  <c r="CB109" i="113"/>
  <c r="CB108" i="113"/>
  <c r="CB107" i="113"/>
  <c r="CB106" i="113"/>
  <c r="CB105" i="113"/>
  <c r="CB104" i="113"/>
  <c r="CB103" i="113"/>
  <c r="CB102" i="113"/>
  <c r="CB100" i="113"/>
  <c r="CB99" i="113"/>
  <c r="CB98" i="113"/>
  <c r="CB97" i="113"/>
  <c r="CB95" i="113"/>
  <c r="CB94" i="113"/>
  <c r="CB93" i="113"/>
  <c r="CB92" i="113"/>
  <c r="CB91" i="113"/>
  <c r="CB90" i="113"/>
  <c r="CB89" i="113"/>
  <c r="CB88" i="113"/>
  <c r="CB87" i="113"/>
  <c r="CB86" i="113"/>
  <c r="CB85" i="113"/>
  <c r="CB84" i="113"/>
  <c r="CB83" i="113"/>
  <c r="CB82" i="113"/>
  <c r="CB81" i="113"/>
  <c r="CB79" i="113"/>
  <c r="CB78" i="113"/>
  <c r="CB77" i="113"/>
  <c r="CB76" i="113"/>
  <c r="CB75" i="113"/>
  <c r="CB74" i="113"/>
  <c r="CB73" i="113"/>
  <c r="CB72" i="113"/>
  <c r="CB70" i="113"/>
  <c r="CB69" i="113" s="1"/>
  <c r="CB68" i="113"/>
  <c r="CB67" i="113"/>
  <c r="CB66" i="113"/>
  <c r="CB65" i="113"/>
  <c r="CB64" i="113"/>
  <c r="CB63" i="113"/>
  <c r="CB62" i="113"/>
  <c r="CB59" i="113"/>
  <c r="CB58" i="113"/>
  <c r="CB57" i="113"/>
  <c r="CB56" i="113"/>
  <c r="CB55" i="113"/>
  <c r="CB54" i="113"/>
  <c r="CB53" i="113"/>
  <c r="CB51" i="113"/>
  <c r="CB50" i="113"/>
  <c r="CB49" i="113"/>
  <c r="CB46" i="113"/>
  <c r="CB45" i="113"/>
  <c r="CB44" i="113"/>
  <c r="CB42" i="113"/>
  <c r="CB41" i="113"/>
  <c r="CB40" i="113"/>
  <c r="CB39" i="113"/>
  <c r="CB38" i="113"/>
  <c r="CB37" i="113"/>
  <c r="CB36" i="113"/>
  <c r="CB34" i="113"/>
  <c r="CB33" i="113"/>
  <c r="CB32" i="113"/>
  <c r="CB31" i="113"/>
  <c r="CB29" i="113"/>
  <c r="CB28" i="113"/>
  <c r="CB27" i="113"/>
  <c r="CB26" i="113"/>
  <c r="CB25" i="113"/>
  <c r="CB23" i="113"/>
  <c r="CB22" i="113"/>
  <c r="CB21" i="113"/>
  <c r="CB20" i="113"/>
  <c r="CB19" i="113"/>
  <c r="CB18" i="113"/>
  <c r="CB17" i="113"/>
  <c r="CB16" i="113"/>
  <c r="CB15" i="113"/>
  <c r="CB80" i="113" l="1"/>
  <c r="CB928" i="113"/>
  <c r="CB1045" i="113"/>
  <c r="CB1069" i="113"/>
  <c r="CB539" i="113"/>
  <c r="CB904" i="113"/>
  <c r="CB61" i="113"/>
  <c r="CB71" i="113"/>
  <c r="CB433" i="113"/>
  <c r="CB462" i="113"/>
  <c r="CB495" i="113"/>
  <c r="CB52" i="113"/>
  <c r="CB131" i="113"/>
  <c r="CB142" i="113"/>
  <c r="CB146" i="113"/>
  <c r="CB157" i="113"/>
  <c r="CB228" i="113"/>
  <c r="CB312" i="113"/>
  <c r="CB315" i="113"/>
  <c r="CB322" i="113"/>
  <c r="CB326" i="113"/>
  <c r="CB353" i="113"/>
  <c r="CB364" i="113"/>
  <c r="CB381" i="113"/>
  <c r="CB386" i="113"/>
  <c r="CB608" i="113"/>
  <c r="CB820" i="113"/>
  <c r="CB1089" i="113"/>
  <c r="CB1092" i="113"/>
  <c r="CB1096" i="113"/>
  <c r="CB1060" i="113"/>
  <c r="CB14" i="113"/>
  <c r="CB24" i="113"/>
  <c r="CB30" i="113"/>
  <c r="CB35" i="113"/>
  <c r="CB101" i="113"/>
  <c r="CB449" i="113"/>
  <c r="CB48" i="113"/>
  <c r="CB1048" i="113"/>
  <c r="CB419" i="113"/>
  <c r="CB766" i="113"/>
  <c r="CB791" i="113"/>
  <c r="CB193" i="113"/>
  <c r="CB96" i="113"/>
  <c r="CB303" i="113"/>
  <c r="CB548" i="113"/>
  <c r="CB518" i="113"/>
  <c r="CB481" i="113"/>
  <c r="CB502" i="113"/>
  <c r="CB949" i="113"/>
  <c r="CB980" i="113"/>
  <c r="CB884" i="113"/>
  <c r="CB934" i="113"/>
  <c r="CB1167" i="113"/>
  <c r="CA1228" i="113" s="1"/>
  <c r="CB1064" i="113"/>
  <c r="CB1159" i="113"/>
  <c r="CB1147" i="113" s="1"/>
  <c r="CA1227" i="113" s="1"/>
  <c r="CB1203" i="113"/>
  <c r="CB993" i="113"/>
  <c r="CB1074" i="113"/>
  <c r="CB1195" i="113"/>
  <c r="CA1230" i="113" s="1"/>
  <c r="CB443" i="113"/>
  <c r="CB476" i="113"/>
  <c r="CB916" i="113"/>
  <c r="CB903" i="113" s="1"/>
  <c r="CB897" i="113"/>
  <c r="CB1038" i="113"/>
  <c r="CB1079" i="113"/>
  <c r="CB1099" i="113"/>
  <c r="CB1134" i="113"/>
  <c r="CB1186" i="113"/>
  <c r="CB1178" i="113" s="1"/>
  <c r="CA1229" i="113" s="1"/>
  <c r="BW958" i="113"/>
  <c r="BX958" i="113" s="1"/>
  <c r="BW46" i="113"/>
  <c r="BX46" i="113" s="1"/>
  <c r="BW45" i="113"/>
  <c r="BX45" i="113" s="1"/>
  <c r="BW44" i="113"/>
  <c r="BS46" i="113"/>
  <c r="BS45" i="113"/>
  <c r="BS44" i="113"/>
  <c r="BS958" i="113"/>
  <c r="BS589" i="113"/>
  <c r="BS606" i="113"/>
  <c r="BW605" i="113"/>
  <c r="BX605" i="113" s="1"/>
  <c r="BS453" i="113"/>
  <c r="BO453" i="113"/>
  <c r="BS967" i="113"/>
  <c r="BX1215" i="113"/>
  <c r="BX1214" i="113"/>
  <c r="BX1212" i="113"/>
  <c r="BX1211" i="113"/>
  <c r="BX1210" i="113"/>
  <c r="BX1209" i="113"/>
  <c r="BX1208" i="113"/>
  <c r="BX1207" i="113"/>
  <c r="BX1206" i="113"/>
  <c r="BX1205" i="113"/>
  <c r="BX1204" i="113"/>
  <c r="BX1202" i="113"/>
  <c r="BX1201" i="113"/>
  <c r="BX1200" i="113"/>
  <c r="BX1199" i="113"/>
  <c r="BX1198" i="113"/>
  <c r="BX1197" i="113"/>
  <c r="BX1196" i="113"/>
  <c r="BX1194" i="113"/>
  <c r="BX1193" i="113"/>
  <c r="BX1192" i="113"/>
  <c r="BX1191" i="113"/>
  <c r="BX1190" i="113"/>
  <c r="BX1189" i="113"/>
  <c r="BX1188" i="113"/>
  <c r="BX1187" i="113"/>
  <c r="BX1185" i="113"/>
  <c r="BX1184" i="113"/>
  <c r="BX1183" i="113"/>
  <c r="BX1182" i="113"/>
  <c r="BX1181" i="113"/>
  <c r="BX1180" i="113"/>
  <c r="BX1179" i="113"/>
  <c r="BX1177" i="113"/>
  <c r="BX1176" i="113"/>
  <c r="BX1175" i="113"/>
  <c r="BX1174" i="113"/>
  <c r="BX1173" i="113"/>
  <c r="BX1172" i="113"/>
  <c r="BX1171" i="113"/>
  <c r="BX1170" i="113"/>
  <c r="BX1169" i="113"/>
  <c r="BX1168" i="113"/>
  <c r="BX1166" i="113"/>
  <c r="BX1165" i="113"/>
  <c r="BX1164" i="113"/>
  <c r="BX1163" i="113"/>
  <c r="BX1162" i="113"/>
  <c r="BX1161" i="113"/>
  <c r="BX1160" i="113"/>
  <c r="BX1158" i="113"/>
  <c r="BX1157" i="113"/>
  <c r="BX1156" i="113"/>
  <c r="BX1155" i="113"/>
  <c r="BX1154" i="113"/>
  <c r="BX1153" i="113"/>
  <c r="BX1152" i="113"/>
  <c r="BX1151" i="113"/>
  <c r="BX1150" i="113"/>
  <c r="BX1149" i="113"/>
  <c r="BX1148" i="113"/>
  <c r="BX1145" i="113"/>
  <c r="BX1144" i="113" s="1"/>
  <c r="BX1143" i="113"/>
  <c r="BX1142" i="113" s="1"/>
  <c r="BX1141" i="113"/>
  <c r="BX1140" i="113"/>
  <c r="BX1139" i="113"/>
  <c r="BX1138" i="113"/>
  <c r="BX1137" i="113"/>
  <c r="BX1136" i="113"/>
  <c r="BX1135" i="113"/>
  <c r="BX1133" i="113"/>
  <c r="BX1132" i="113"/>
  <c r="BX1131" i="113"/>
  <c r="BX1130" i="113"/>
  <c r="BX1129" i="113"/>
  <c r="BX1128" i="113"/>
  <c r="BX1127" i="113"/>
  <c r="BX1126" i="113"/>
  <c r="BX1125" i="113"/>
  <c r="BX1124" i="113"/>
  <c r="BX1123" i="113"/>
  <c r="BX1122" i="113"/>
  <c r="BX1121" i="113"/>
  <c r="BX1120" i="113"/>
  <c r="BX1119" i="113"/>
  <c r="BX1118" i="113"/>
  <c r="BX1117" i="113"/>
  <c r="BX1116" i="113"/>
  <c r="BX1115" i="113"/>
  <c r="BX1114" i="113"/>
  <c r="BX1113" i="113"/>
  <c r="BX1112" i="113"/>
  <c r="BX1111" i="113"/>
  <c r="BX1110" i="113"/>
  <c r="BX1109" i="113"/>
  <c r="BX1108" i="113"/>
  <c r="BX1107" i="113"/>
  <c r="BX1106" i="113"/>
  <c r="BX1105" i="113"/>
  <c r="BX1104" i="113"/>
  <c r="BX1103" i="113"/>
  <c r="BX1102" i="113"/>
  <c r="BX1101" i="113"/>
  <c r="BX1100" i="113"/>
  <c r="BX1098" i="113"/>
  <c r="BX1097" i="113"/>
  <c r="BX1095" i="113"/>
  <c r="BX1094" i="113"/>
  <c r="BX1093" i="113"/>
  <c r="BX1091" i="113"/>
  <c r="BX1090" i="113"/>
  <c r="BX1088" i="113"/>
  <c r="BX1087" i="113"/>
  <c r="BX1086" i="113"/>
  <c r="BX1085" i="113"/>
  <c r="BX1084" i="113"/>
  <c r="BX1083" i="113"/>
  <c r="BX1082" i="113"/>
  <c r="BX1081" i="113"/>
  <c r="BX1080" i="113"/>
  <c r="BX1078" i="113"/>
  <c r="BX1077" i="113"/>
  <c r="BX1076" i="113"/>
  <c r="BX1075" i="113"/>
  <c r="BX1073" i="113"/>
  <c r="BX1072" i="113"/>
  <c r="BX1071" i="113"/>
  <c r="BX1070" i="113"/>
  <c r="BX1068" i="113"/>
  <c r="BX1067" i="113"/>
  <c r="BX1066" i="113"/>
  <c r="BX1065" i="113"/>
  <c r="BX1063" i="113"/>
  <c r="BX1062" i="113"/>
  <c r="BX1061" i="113"/>
  <c r="BX1059" i="113"/>
  <c r="BX1058" i="113"/>
  <c r="BX1057" i="113"/>
  <c r="BX1056" i="113"/>
  <c r="BX1055" i="113"/>
  <c r="BX1054" i="113"/>
  <c r="BX1053" i="113"/>
  <c r="BX1052" i="113"/>
  <c r="BX1051" i="113"/>
  <c r="BX1050" i="113"/>
  <c r="BX1049" i="113"/>
  <c r="BX1047" i="113"/>
  <c r="BX1046" i="113"/>
  <c r="BX1043" i="113"/>
  <c r="BX1042" i="113"/>
  <c r="BX1041" i="113"/>
  <c r="BX1040" i="113"/>
  <c r="BX1039" i="113"/>
  <c r="BX1036" i="113"/>
  <c r="BX1035" i="113"/>
  <c r="BX1034" i="113"/>
  <c r="BX1033" i="113"/>
  <c r="BX1032" i="113"/>
  <c r="BX1031" i="113"/>
  <c r="BX1030" i="113"/>
  <c r="BX1029" i="113"/>
  <c r="BX1028" i="113"/>
  <c r="BX1027" i="113"/>
  <c r="BX1026" i="113"/>
  <c r="BX1025" i="113"/>
  <c r="BX1024" i="113"/>
  <c r="BX1023" i="113"/>
  <c r="BX1022" i="113"/>
  <c r="BX1021" i="113"/>
  <c r="BX1020" i="113"/>
  <c r="BX1019" i="113"/>
  <c r="BX1018" i="113"/>
  <c r="BX1017" i="113"/>
  <c r="BX1016" i="113"/>
  <c r="BX1015" i="113"/>
  <c r="BX1014" i="113"/>
  <c r="BX1013" i="113"/>
  <c r="BX1012" i="113"/>
  <c r="BX1011" i="113"/>
  <c r="BX1010" i="113"/>
  <c r="BX1009" i="113"/>
  <c r="BX1008" i="113"/>
  <c r="BX1007" i="113"/>
  <c r="BX1006" i="113"/>
  <c r="BX1005" i="113"/>
  <c r="BX1004" i="113"/>
  <c r="BX1003" i="113"/>
  <c r="BX1002" i="113"/>
  <c r="BX1001" i="113"/>
  <c r="BX1000" i="113"/>
  <c r="BX999" i="113"/>
  <c r="BX998" i="113"/>
  <c r="BX997" i="113"/>
  <c r="BX996" i="113"/>
  <c r="BX995" i="113"/>
  <c r="BX994" i="113"/>
  <c r="BX992" i="113"/>
  <c r="BX991" i="113"/>
  <c r="BX990" i="113"/>
  <c r="BX989" i="113"/>
  <c r="BX987" i="113"/>
  <c r="BX986" i="113"/>
  <c r="BX985" i="113"/>
  <c r="BX984" i="113"/>
  <c r="BX983" i="113"/>
  <c r="BX982" i="113"/>
  <c r="BX981" i="113"/>
  <c r="BX979" i="113"/>
  <c r="BX978" i="113"/>
  <c r="BX977" i="113"/>
  <c r="BX975" i="113"/>
  <c r="BX974" i="113"/>
  <c r="BX972" i="113"/>
  <c r="BX971" i="113"/>
  <c r="BX970" i="113"/>
  <c r="BX969" i="113"/>
  <c r="BX967" i="113"/>
  <c r="BX966" i="113"/>
  <c r="BX965" i="113"/>
  <c r="BX963" i="113"/>
  <c r="BX962" i="113"/>
  <c r="BX961" i="113"/>
  <c r="BX959" i="113"/>
  <c r="BX957" i="113"/>
  <c r="BX956" i="113"/>
  <c r="BX955" i="113"/>
  <c r="BX954" i="113"/>
  <c r="BX953" i="113"/>
  <c r="BX952" i="113"/>
  <c r="BX951" i="113"/>
  <c r="BX950" i="113"/>
  <c r="BX947" i="113"/>
  <c r="BX946" i="113"/>
  <c r="BX945" i="113"/>
  <c r="BX944" i="113"/>
  <c r="BX943" i="113"/>
  <c r="BX942" i="113"/>
  <c r="BX941" i="113"/>
  <c r="BX940" i="113"/>
  <c r="BX939" i="113"/>
  <c r="BX938" i="113"/>
  <c r="BX937" i="113"/>
  <c r="BX936" i="113"/>
  <c r="BX935" i="113"/>
  <c r="BX933" i="113"/>
  <c r="BX932" i="113"/>
  <c r="BX931" i="113"/>
  <c r="BX930" i="113"/>
  <c r="BX929" i="113"/>
  <c r="BX927" i="113"/>
  <c r="BX926" i="113"/>
  <c r="BX925" i="113"/>
  <c r="BX924" i="113"/>
  <c r="BX923" i="113"/>
  <c r="BX922" i="113"/>
  <c r="BX921" i="113"/>
  <c r="BX920" i="113"/>
  <c r="BX919" i="113"/>
  <c r="BX918" i="113"/>
  <c r="BX917" i="113"/>
  <c r="BX915" i="113"/>
  <c r="BX914" i="113"/>
  <c r="BX913" i="113"/>
  <c r="BX912" i="113"/>
  <c r="BX911" i="113"/>
  <c r="BX910" i="113"/>
  <c r="BX909" i="113"/>
  <c r="BX908" i="113"/>
  <c r="BX907" i="113"/>
  <c r="BX906" i="113"/>
  <c r="BX905" i="113"/>
  <c r="BX902" i="113"/>
  <c r="BX901" i="113"/>
  <c r="BX900" i="113"/>
  <c r="BX899" i="113"/>
  <c r="BX898" i="113"/>
  <c r="BX896" i="113"/>
  <c r="BX895" i="113"/>
  <c r="BX894" i="113"/>
  <c r="BX893" i="113"/>
  <c r="BX892" i="113"/>
  <c r="BX891" i="113"/>
  <c r="BX890" i="113"/>
  <c r="BX889" i="113"/>
  <c r="BX888" i="113"/>
  <c r="BX887" i="113"/>
  <c r="BX886" i="113"/>
  <c r="BX885" i="113"/>
  <c r="BX883" i="113"/>
  <c r="BX882" i="113"/>
  <c r="BX881" i="113"/>
  <c r="BX880" i="113"/>
  <c r="BX879" i="113"/>
  <c r="BX878" i="113"/>
  <c r="BX877" i="113"/>
  <c r="BX876" i="113"/>
  <c r="BX875" i="113"/>
  <c r="BX874" i="113"/>
  <c r="BX873" i="113"/>
  <c r="BX872" i="113"/>
  <c r="BX871" i="113"/>
  <c r="BX870" i="113"/>
  <c r="BX869" i="113"/>
  <c r="BX868" i="113"/>
  <c r="BX867" i="113"/>
  <c r="BX866" i="113"/>
  <c r="BX865" i="113"/>
  <c r="BX864" i="113"/>
  <c r="BX863" i="113"/>
  <c r="BX862" i="113"/>
  <c r="BX861" i="113"/>
  <c r="BX860" i="113"/>
  <c r="BX859" i="113"/>
  <c r="BX858" i="113"/>
  <c r="BX857" i="113"/>
  <c r="BX856" i="113"/>
  <c r="BX855" i="113"/>
  <c r="BX854" i="113"/>
  <c r="BX853" i="113"/>
  <c r="BX852" i="113"/>
  <c r="BX851" i="113"/>
  <c r="BX850" i="113"/>
  <c r="BX849" i="113"/>
  <c r="BX848" i="113"/>
  <c r="BX847" i="113"/>
  <c r="BX846" i="113"/>
  <c r="BX845" i="113"/>
  <c r="BX844" i="113"/>
  <c r="BX843" i="113"/>
  <c r="BX842" i="113"/>
  <c r="BX841" i="113"/>
  <c r="BX840" i="113"/>
  <c r="BX839" i="113"/>
  <c r="BX838" i="113"/>
  <c r="BX837" i="113"/>
  <c r="BX836" i="113"/>
  <c r="BX835" i="113"/>
  <c r="BX834" i="113"/>
  <c r="BX833" i="113"/>
  <c r="BX832" i="113"/>
  <c r="BX831" i="113"/>
  <c r="BX830" i="113"/>
  <c r="BX829" i="113"/>
  <c r="BX828" i="113"/>
  <c r="BX827" i="113"/>
  <c r="BX826" i="113"/>
  <c r="BX825" i="113"/>
  <c r="BX824" i="113"/>
  <c r="BX823" i="113"/>
  <c r="BX822" i="113"/>
  <c r="BX821" i="113"/>
  <c r="BX819" i="113"/>
  <c r="BX818" i="113"/>
  <c r="BX817" i="113"/>
  <c r="BX816" i="113"/>
  <c r="BX815" i="113"/>
  <c r="BX814" i="113"/>
  <c r="BX813" i="113"/>
  <c r="BX812" i="113"/>
  <c r="BX811" i="113"/>
  <c r="BX810" i="113"/>
  <c r="BX809" i="113"/>
  <c r="BX808" i="113"/>
  <c r="BX807" i="113"/>
  <c r="BX806" i="113"/>
  <c r="BX805" i="113"/>
  <c r="BX804" i="113"/>
  <c r="BX803" i="113"/>
  <c r="BX802" i="113"/>
  <c r="BX801" i="113"/>
  <c r="BX800" i="113"/>
  <c r="BX799" i="113"/>
  <c r="BX798" i="113"/>
  <c r="BX797" i="113"/>
  <c r="BX796" i="113"/>
  <c r="BX795" i="113"/>
  <c r="BX794" i="113"/>
  <c r="BX793" i="113"/>
  <c r="BX792" i="113"/>
  <c r="BX790" i="113"/>
  <c r="BX789" i="113"/>
  <c r="BX788" i="113"/>
  <c r="BX787" i="113"/>
  <c r="BX786" i="113"/>
  <c r="BX785" i="113"/>
  <c r="BX784" i="113"/>
  <c r="BX783" i="113"/>
  <c r="BX782" i="113"/>
  <c r="BX781" i="113"/>
  <c r="BX780" i="113"/>
  <c r="BX779" i="113"/>
  <c r="BX778" i="113"/>
  <c r="BX777" i="113"/>
  <c r="BX776" i="113"/>
  <c r="BX775" i="113"/>
  <c r="BX774" i="113"/>
  <c r="BX773" i="113"/>
  <c r="BX772" i="113"/>
  <c r="BX771" i="113"/>
  <c r="BX770" i="113"/>
  <c r="BX769" i="113"/>
  <c r="BX768" i="113"/>
  <c r="BX767" i="113"/>
  <c r="BX765" i="113"/>
  <c r="BX764" i="113"/>
  <c r="BX763" i="113"/>
  <c r="BX762" i="113"/>
  <c r="BX761" i="113"/>
  <c r="BX760" i="113"/>
  <c r="BX758" i="113"/>
  <c r="BX757" i="113"/>
  <c r="BX755" i="113"/>
  <c r="BX754" i="113"/>
  <c r="BX753" i="113"/>
  <c r="BX752" i="113"/>
  <c r="BX751" i="113"/>
  <c r="BX749" i="113"/>
  <c r="BX748" i="113"/>
  <c r="BX747" i="113"/>
  <c r="BX746" i="113"/>
  <c r="BX745" i="113"/>
  <c r="BX744" i="113"/>
  <c r="BX742" i="113"/>
  <c r="BX741" i="113"/>
  <c r="BX740" i="113"/>
  <c r="BX739" i="113"/>
  <c r="BX738" i="113"/>
  <c r="BX737" i="113"/>
  <c r="BX736" i="113"/>
  <c r="BX735" i="113"/>
  <c r="BX734" i="113"/>
  <c r="BX733" i="113"/>
  <c r="BX732" i="113"/>
  <c r="BX731" i="113"/>
  <c r="BX730" i="113"/>
  <c r="BX729" i="113"/>
  <c r="BX727" i="113"/>
  <c r="BX726" i="113"/>
  <c r="BX725" i="113"/>
  <c r="BX724" i="113"/>
  <c r="BX723" i="113"/>
  <c r="BX722" i="113"/>
  <c r="BX721" i="113"/>
  <c r="BX720" i="113"/>
  <c r="BX719" i="113"/>
  <c r="BX717" i="113"/>
  <c r="BX716" i="113"/>
  <c r="BX715" i="113"/>
  <c r="BX714" i="113"/>
  <c r="BX713" i="113"/>
  <c r="BX711" i="113"/>
  <c r="BX710" i="113"/>
  <c r="BX709" i="113"/>
  <c r="BX708" i="113"/>
  <c r="BX707" i="113"/>
  <c r="BX706" i="113"/>
  <c r="BX704" i="113"/>
  <c r="BX703" i="113"/>
  <c r="BX702" i="113"/>
  <c r="BX701" i="113"/>
  <c r="BX700" i="113"/>
  <c r="BX699" i="113"/>
  <c r="BX698" i="113"/>
  <c r="BX697" i="113"/>
  <c r="BX696" i="113"/>
  <c r="BX695" i="113"/>
  <c r="BX694" i="113"/>
  <c r="BX693" i="113"/>
  <c r="BX692" i="113"/>
  <c r="BX691" i="113"/>
  <c r="BX690" i="113"/>
  <c r="BX689" i="113"/>
  <c r="BX687" i="113"/>
  <c r="BX686" i="113"/>
  <c r="BX685" i="113"/>
  <c r="BX684" i="113"/>
  <c r="BX683" i="113"/>
  <c r="BX682" i="113"/>
  <c r="BX681" i="113"/>
  <c r="BX680" i="113"/>
  <c r="BX679" i="113"/>
  <c r="BX678" i="113"/>
  <c r="BX677" i="113"/>
  <c r="BX676" i="113"/>
  <c r="BX675" i="113"/>
  <c r="BX674" i="113"/>
  <c r="BX673" i="113"/>
  <c r="BX672" i="113"/>
  <c r="BX671" i="113"/>
  <c r="BX670" i="113"/>
  <c r="BX669" i="113"/>
  <c r="BX668" i="113"/>
  <c r="BX667" i="113"/>
  <c r="BX666" i="113"/>
  <c r="BX665" i="113"/>
  <c r="BX664" i="113"/>
  <c r="BX663" i="113"/>
  <c r="BX662" i="113"/>
  <c r="BX661" i="113"/>
  <c r="BX659" i="113"/>
  <c r="BX658" i="113"/>
  <c r="BX657" i="113"/>
  <c r="BX656" i="113"/>
  <c r="BX655" i="113"/>
  <c r="BX654" i="113"/>
  <c r="BX653" i="113"/>
  <c r="BX652" i="113"/>
  <c r="BX651" i="113"/>
  <c r="BX650" i="113"/>
  <c r="BX649" i="113"/>
  <c r="BX648" i="113"/>
  <c r="BX647" i="113"/>
  <c r="BX646" i="113"/>
  <c r="BX645" i="113"/>
  <c r="BX643" i="113"/>
  <c r="BX641" i="113"/>
  <c r="BX640" i="113"/>
  <c r="BX639" i="113"/>
  <c r="BX638" i="113"/>
  <c r="BX637" i="113"/>
  <c r="BX636" i="113"/>
  <c r="BX635" i="113"/>
  <c r="BX634" i="113"/>
  <c r="BX633" i="113"/>
  <c r="BX632" i="113"/>
  <c r="BX631" i="113"/>
  <c r="BX630" i="113"/>
  <c r="BX629" i="113"/>
  <c r="BX628" i="113"/>
  <c r="BX626" i="113"/>
  <c r="BX625" i="113"/>
  <c r="BX624" i="113"/>
  <c r="BX623" i="113"/>
  <c r="BX622" i="113"/>
  <c r="BX621" i="113"/>
  <c r="BX620" i="113"/>
  <c r="BX619" i="113"/>
  <c r="BX618" i="113"/>
  <c r="BX617" i="113"/>
  <c r="BX615" i="113"/>
  <c r="BX614" i="113"/>
  <c r="BX613" i="113"/>
  <c r="BX612" i="113"/>
  <c r="BX611" i="113"/>
  <c r="BX610" i="113"/>
  <c r="BX604" i="113"/>
  <c r="BX603" i="113"/>
  <c r="BX602" i="113"/>
  <c r="BX601" i="113"/>
  <c r="BX600" i="113"/>
  <c r="BX599" i="113"/>
  <c r="BX598" i="113"/>
  <c r="BX597" i="113"/>
  <c r="BX596" i="113"/>
  <c r="BX595" i="113"/>
  <c r="BX594" i="113"/>
  <c r="BX593" i="113"/>
  <c r="BX592" i="113"/>
  <c r="BX591" i="113"/>
  <c r="BX590" i="113"/>
  <c r="BX589" i="113"/>
  <c r="BX588" i="113"/>
  <c r="BX587" i="113"/>
  <c r="BX586" i="113"/>
  <c r="BX585" i="113"/>
  <c r="BX584" i="113"/>
  <c r="BX583" i="113"/>
  <c r="BX582" i="113"/>
  <c r="BX581" i="113"/>
  <c r="BX580" i="113"/>
  <c r="BX579" i="113"/>
  <c r="BX578" i="113"/>
  <c r="BX577" i="113"/>
  <c r="BX575" i="113"/>
  <c r="BX574" i="113"/>
  <c r="BX573" i="113"/>
  <c r="BX571" i="113"/>
  <c r="BX570" i="113"/>
  <c r="BX569" i="113"/>
  <c r="BX568" i="113"/>
  <c r="BX567" i="113"/>
  <c r="BX566" i="113"/>
  <c r="BX565" i="113"/>
  <c r="BX564" i="113"/>
  <c r="BX563" i="113"/>
  <c r="BX562" i="113"/>
  <c r="BX561" i="113"/>
  <c r="BX560" i="113"/>
  <c r="BX559" i="113"/>
  <c r="BX558" i="113"/>
  <c r="BX557" i="113"/>
  <c r="BX556" i="113"/>
  <c r="BX555" i="113"/>
  <c r="BX554" i="113"/>
  <c r="BX553" i="113"/>
  <c r="BX552" i="113"/>
  <c r="BX551" i="113"/>
  <c r="BX550" i="113"/>
  <c r="BX549" i="113"/>
  <c r="BX547" i="113"/>
  <c r="BX546" i="113"/>
  <c r="BX545" i="113"/>
  <c r="BX544" i="113"/>
  <c r="BX543" i="113"/>
  <c r="BX542" i="113"/>
  <c r="BX541" i="113"/>
  <c r="BX540" i="113"/>
  <c r="BX538" i="113"/>
  <c r="BX537" i="113"/>
  <c r="BX536" i="113"/>
  <c r="BX535" i="113"/>
  <c r="BX534" i="113"/>
  <c r="BX533" i="113"/>
  <c r="BX532" i="113"/>
  <c r="BX531" i="113"/>
  <c r="BX530" i="113"/>
  <c r="BX529" i="113"/>
  <c r="BX528" i="113"/>
  <c r="BX527" i="113"/>
  <c r="BX526" i="113"/>
  <c r="BX525" i="113"/>
  <c r="BX524" i="113"/>
  <c r="BX523" i="113"/>
  <c r="BX522" i="113"/>
  <c r="BX521" i="113"/>
  <c r="BX520" i="113"/>
  <c r="BX519" i="113"/>
  <c r="BX517" i="113"/>
  <c r="BX516" i="113"/>
  <c r="BX515" i="113"/>
  <c r="BX514" i="113"/>
  <c r="BX513" i="113"/>
  <c r="BX512" i="113"/>
  <c r="BX511" i="113"/>
  <c r="BX510" i="113"/>
  <c r="BX509" i="113"/>
  <c r="BX508" i="113"/>
  <c r="BX507" i="113"/>
  <c r="BX506" i="113"/>
  <c r="BX505" i="113"/>
  <c r="BX504" i="113"/>
  <c r="BX501" i="113"/>
  <c r="BX500" i="113"/>
  <c r="BX499" i="113"/>
  <c r="BX498" i="113"/>
  <c r="BX497" i="113"/>
  <c r="BX496" i="113"/>
  <c r="BX493" i="113"/>
  <c r="BX492" i="113"/>
  <c r="BX491" i="113"/>
  <c r="BX490" i="113"/>
  <c r="BX489" i="113"/>
  <c r="BX487" i="113"/>
  <c r="BX486" i="113"/>
  <c r="BX485" i="113"/>
  <c r="BX484" i="113"/>
  <c r="BX483" i="113"/>
  <c r="BX482" i="113"/>
  <c r="BX480" i="113"/>
  <c r="BX479" i="113"/>
  <c r="BX478" i="113"/>
  <c r="BX477" i="113"/>
  <c r="BX475" i="113"/>
  <c r="BX474" i="113"/>
  <c r="BX473" i="113"/>
  <c r="BX472" i="113"/>
  <c r="BX471" i="113"/>
  <c r="BX470" i="113"/>
  <c r="BX469" i="113"/>
  <c r="BX468" i="113"/>
  <c r="BX467" i="113"/>
  <c r="BX466" i="113"/>
  <c r="BX465" i="113"/>
  <c r="BX464" i="113"/>
  <c r="BX463" i="113"/>
  <c r="BX461" i="113"/>
  <c r="BX460" i="113"/>
  <c r="BX459" i="113"/>
  <c r="BX458" i="113"/>
  <c r="BX457" i="113"/>
  <c r="BX456" i="113"/>
  <c r="BX455" i="113"/>
  <c r="BX454" i="113"/>
  <c r="BX453" i="113"/>
  <c r="BX452" i="113"/>
  <c r="BX451" i="113"/>
  <c r="BX450" i="113"/>
  <c r="BX448" i="113"/>
  <c r="BX447" i="113"/>
  <c r="BX446" i="113"/>
  <c r="BX445" i="113"/>
  <c r="BX444" i="113"/>
  <c r="BX442" i="113"/>
  <c r="BX441" i="113"/>
  <c r="BX440" i="113"/>
  <c r="BX439" i="113"/>
  <c r="BX438" i="113"/>
  <c r="BX437" i="113"/>
  <c r="BX436" i="113"/>
  <c r="BX435" i="113"/>
  <c r="BX434" i="113"/>
  <c r="BX432" i="113"/>
  <c r="BX431" i="113"/>
  <c r="BX430" i="113"/>
  <c r="BX429" i="113"/>
  <c r="BX428" i="113"/>
  <c r="BX427" i="113"/>
  <c r="BX426" i="113"/>
  <c r="BX425" i="113"/>
  <c r="BX424" i="113"/>
  <c r="BX423" i="113"/>
  <c r="BX422" i="113"/>
  <c r="BX421" i="113"/>
  <c r="BX420" i="113"/>
  <c r="BX418" i="113"/>
  <c r="BX417" i="113" s="1"/>
  <c r="BX416" i="113"/>
  <c r="BX415" i="113"/>
  <c r="BX414" i="113"/>
  <c r="BX413" i="113"/>
  <c r="BX412" i="113"/>
  <c r="BX411" i="113"/>
  <c r="BX410" i="113"/>
  <c r="BX409" i="113"/>
  <c r="BX408" i="113"/>
  <c r="BX407" i="113"/>
  <c r="BX406" i="113"/>
  <c r="BX405" i="113"/>
  <c r="BX404" i="113"/>
  <c r="BX403" i="113"/>
  <c r="BX402" i="113"/>
  <c r="BX401" i="113"/>
  <c r="BX400" i="113"/>
  <c r="BX399" i="113"/>
  <c r="BX398" i="113"/>
  <c r="BX397" i="113"/>
  <c r="BX396" i="113"/>
  <c r="BX395" i="113"/>
  <c r="BX394" i="113"/>
  <c r="BX393" i="113"/>
  <c r="BX392" i="113"/>
  <c r="BX391" i="113"/>
  <c r="BX390" i="113"/>
  <c r="BX389" i="113"/>
  <c r="BX388" i="113"/>
  <c r="BX387" i="113"/>
  <c r="BX385" i="113"/>
  <c r="BX384" i="113"/>
  <c r="BX383" i="113"/>
  <c r="BX382" i="113"/>
  <c r="BX380" i="113"/>
  <c r="BX379" i="113"/>
  <c r="BX378" i="113"/>
  <c r="BX377" i="113"/>
  <c r="BX376" i="113"/>
  <c r="BX375" i="113"/>
  <c r="BX374" i="113"/>
  <c r="BX373" i="113"/>
  <c r="BX372" i="113"/>
  <c r="BX371" i="113"/>
  <c r="BX370" i="113"/>
  <c r="BX369" i="113"/>
  <c r="BX368" i="113"/>
  <c r="BX367" i="113"/>
  <c r="BX366" i="113"/>
  <c r="BX365" i="113"/>
  <c r="BX363" i="113"/>
  <c r="BX362" i="113"/>
  <c r="BX361" i="113"/>
  <c r="BX360" i="113"/>
  <c r="BX359" i="113"/>
  <c r="BX358" i="113"/>
  <c r="BX357" i="113"/>
  <c r="BX356" i="113"/>
  <c r="BX355" i="113"/>
  <c r="BX354" i="113"/>
  <c r="BX352" i="113"/>
  <c r="BX351" i="113"/>
  <c r="BX350" i="113"/>
  <c r="BX349" i="113"/>
  <c r="BX348" i="113"/>
  <c r="BX347" i="113"/>
  <c r="BX346" i="113"/>
  <c r="BX345" i="113"/>
  <c r="BX344" i="113"/>
  <c r="BX343" i="113"/>
  <c r="BX342" i="113"/>
  <c r="BX341" i="113"/>
  <c r="BX340" i="113"/>
  <c r="BX339" i="113"/>
  <c r="BX338" i="113"/>
  <c r="BX337" i="113"/>
  <c r="BX336" i="113"/>
  <c r="BX335" i="113"/>
  <c r="BX334" i="113"/>
  <c r="BX333" i="113"/>
  <c r="BX332" i="113"/>
  <c r="BX331" i="113"/>
  <c r="BX330" i="113"/>
  <c r="BX329" i="113"/>
  <c r="BX328" i="113"/>
  <c r="BX327" i="113"/>
  <c r="BX325" i="113"/>
  <c r="BX324" i="113"/>
  <c r="BX323" i="113"/>
  <c r="BX321" i="113"/>
  <c r="BX320" i="113" s="1"/>
  <c r="BX319" i="113"/>
  <c r="BX318" i="113"/>
  <c r="BX317" i="113"/>
  <c r="BX316" i="113"/>
  <c r="BX314" i="113"/>
  <c r="BX313" i="113"/>
  <c r="BX310" i="113"/>
  <c r="BX309" i="113"/>
  <c r="BX308" i="113"/>
  <c r="BX307" i="113"/>
  <c r="BX306" i="113"/>
  <c r="BX305" i="113"/>
  <c r="BX304" i="113"/>
  <c r="BX302" i="113"/>
  <c r="BX301" i="113"/>
  <c r="BX300" i="113"/>
  <c r="BX299" i="113"/>
  <c r="BX298" i="113"/>
  <c r="BX297" i="113"/>
  <c r="BX296" i="113"/>
  <c r="BX295" i="113"/>
  <c r="BX294" i="113"/>
  <c r="BX293" i="113"/>
  <c r="BX292" i="113"/>
  <c r="BX291" i="113"/>
  <c r="BX290" i="113"/>
  <c r="BX289" i="113"/>
  <c r="BX288" i="113"/>
  <c r="BX287" i="113"/>
  <c r="BX286" i="113"/>
  <c r="BX285" i="113"/>
  <c r="BX284" i="113"/>
  <c r="BX283" i="113"/>
  <c r="BX282" i="113"/>
  <c r="BX281" i="113"/>
  <c r="BX280" i="113"/>
  <c r="BX279" i="113"/>
  <c r="BX278" i="113"/>
  <c r="BX277" i="113"/>
  <c r="BX276" i="113"/>
  <c r="BX275" i="113"/>
  <c r="BX274" i="113"/>
  <c r="BX273" i="113"/>
  <c r="BX272" i="113"/>
  <c r="BX271" i="113"/>
  <c r="BX270" i="113"/>
  <c r="BX269" i="113"/>
  <c r="BX268" i="113"/>
  <c r="BX267" i="113"/>
  <c r="BX266" i="113"/>
  <c r="BX265" i="113"/>
  <c r="BX264" i="113"/>
  <c r="BX263" i="113"/>
  <c r="BX262" i="113"/>
  <c r="BX261" i="113"/>
  <c r="BX260" i="113"/>
  <c r="BX259" i="113"/>
  <c r="BX258" i="113"/>
  <c r="BX257" i="113"/>
  <c r="BX256" i="113"/>
  <c r="BX255" i="113"/>
  <c r="BX254" i="113"/>
  <c r="BX253" i="113"/>
  <c r="BX252" i="113"/>
  <c r="BX251" i="113"/>
  <c r="BX250" i="113"/>
  <c r="BX249" i="113"/>
  <c r="BX248" i="113"/>
  <c r="BX247" i="113"/>
  <c r="BX246" i="113"/>
  <c r="BX245" i="113"/>
  <c r="BX244" i="113"/>
  <c r="BX243" i="113"/>
  <c r="BX242" i="113"/>
  <c r="BX241" i="113"/>
  <c r="BX240" i="113"/>
  <c r="BX239" i="113"/>
  <c r="BX238" i="113"/>
  <c r="BX237" i="113"/>
  <c r="BX236" i="113"/>
  <c r="BX235" i="113"/>
  <c r="BX234" i="113"/>
  <c r="BX233" i="113"/>
  <c r="BX232" i="113"/>
  <c r="BX231" i="113"/>
  <c r="BX230" i="113"/>
  <c r="BX229" i="113"/>
  <c r="BX227" i="113"/>
  <c r="BX226" i="113"/>
  <c r="BX225" i="113"/>
  <c r="BX224" i="113"/>
  <c r="BX223" i="113"/>
  <c r="BX222" i="113"/>
  <c r="BX221" i="113"/>
  <c r="BX220" i="113"/>
  <c r="BX219" i="113"/>
  <c r="BX218" i="113"/>
  <c r="BX217" i="113"/>
  <c r="BX216" i="113"/>
  <c r="BX215" i="113"/>
  <c r="BX214" i="113"/>
  <c r="BX213" i="113"/>
  <c r="BX212" i="113"/>
  <c r="BX211" i="113"/>
  <c r="BX210" i="113"/>
  <c r="BX209" i="113"/>
  <c r="BX208" i="113"/>
  <c r="BX207" i="113"/>
  <c r="BX206" i="113"/>
  <c r="BX205" i="113"/>
  <c r="BX204" i="113"/>
  <c r="BX203" i="113"/>
  <c r="BX202" i="113"/>
  <c r="BX201" i="113"/>
  <c r="BX200" i="113"/>
  <c r="BX199" i="113"/>
  <c r="BX198" i="113"/>
  <c r="BX197" i="113"/>
  <c r="BX196" i="113"/>
  <c r="BX195" i="113"/>
  <c r="BX194" i="113"/>
  <c r="BX192" i="113"/>
  <c r="BX191" i="113"/>
  <c r="BX190" i="113"/>
  <c r="BX189" i="113"/>
  <c r="BX188" i="113"/>
  <c r="BX187" i="113"/>
  <c r="BX186" i="113"/>
  <c r="BX185" i="113"/>
  <c r="BX184" i="113"/>
  <c r="BX183" i="113"/>
  <c r="BX182" i="113"/>
  <c r="BX181" i="113"/>
  <c r="BX180" i="113"/>
  <c r="BX179" i="113"/>
  <c r="BX178" i="113"/>
  <c r="BX177" i="113"/>
  <c r="BX176" i="113"/>
  <c r="BX175" i="113"/>
  <c r="BX174" i="113"/>
  <c r="BX173" i="113"/>
  <c r="BX172" i="113"/>
  <c r="BX171" i="113"/>
  <c r="BX170" i="113"/>
  <c r="BX169" i="113"/>
  <c r="BX168" i="113"/>
  <c r="BX167" i="113"/>
  <c r="BX166" i="113"/>
  <c r="BX165" i="113"/>
  <c r="BX164" i="113"/>
  <c r="BX163" i="113"/>
  <c r="BX162" i="113"/>
  <c r="BX161" i="113"/>
  <c r="BX160" i="113"/>
  <c r="BX159" i="113"/>
  <c r="BX158" i="113"/>
  <c r="BX156" i="113"/>
  <c r="BX155" i="113"/>
  <c r="BX154" i="113"/>
  <c r="BX153" i="113"/>
  <c r="BX152" i="113"/>
  <c r="BX151" i="113"/>
  <c r="BX150" i="113"/>
  <c r="BX149" i="113"/>
  <c r="BX148" i="113"/>
  <c r="BX147" i="113"/>
  <c r="BX144" i="113"/>
  <c r="BX143" i="113"/>
  <c r="BX141" i="113"/>
  <c r="BX140" i="113"/>
  <c r="BX139" i="113"/>
  <c r="BX138" i="113"/>
  <c r="BX137" i="113"/>
  <c r="BX136" i="113"/>
  <c r="BX135" i="113"/>
  <c r="BX134" i="113"/>
  <c r="BX133" i="113"/>
  <c r="BX132" i="113"/>
  <c r="BX130" i="113"/>
  <c r="BX129" i="113" s="1"/>
  <c r="BX128" i="113"/>
  <c r="BX127" i="113" s="1"/>
  <c r="BX126" i="113"/>
  <c r="BX125" i="113"/>
  <c r="BX124" i="113"/>
  <c r="BX123" i="113"/>
  <c r="BX122" i="113"/>
  <c r="BX121" i="113"/>
  <c r="BX120" i="113"/>
  <c r="BX119" i="113"/>
  <c r="BX118" i="113"/>
  <c r="BX117" i="113"/>
  <c r="BX116" i="113"/>
  <c r="BX115" i="113"/>
  <c r="BX114" i="113"/>
  <c r="BX113" i="113"/>
  <c r="BX112" i="113"/>
  <c r="BX111" i="113"/>
  <c r="BX110" i="113"/>
  <c r="BX109" i="113"/>
  <c r="BX108" i="113"/>
  <c r="BX107" i="113"/>
  <c r="BX106" i="113"/>
  <c r="BX105" i="113"/>
  <c r="BX104" i="113"/>
  <c r="BX103" i="113"/>
  <c r="BX102" i="113"/>
  <c r="BX100" i="113"/>
  <c r="BX99" i="113"/>
  <c r="BX98" i="113"/>
  <c r="BX97" i="113"/>
  <c r="BX95" i="113"/>
  <c r="BX94" i="113"/>
  <c r="BX93" i="113"/>
  <c r="BX92" i="113"/>
  <c r="BX91" i="113"/>
  <c r="BX90" i="113"/>
  <c r="BX89" i="113"/>
  <c r="BX88" i="113"/>
  <c r="BX87" i="113"/>
  <c r="BX86" i="113"/>
  <c r="BX85" i="113"/>
  <c r="BX84" i="113"/>
  <c r="BX83" i="113"/>
  <c r="BX82" i="113"/>
  <c r="BX81" i="113"/>
  <c r="BX79" i="113"/>
  <c r="BX78" i="113"/>
  <c r="BX77" i="113"/>
  <c r="BX76" i="113"/>
  <c r="BX75" i="113"/>
  <c r="BX74" i="113"/>
  <c r="BX73" i="113"/>
  <c r="BX72" i="113"/>
  <c r="BX70" i="113"/>
  <c r="BX69" i="113" s="1"/>
  <c r="BX68" i="113"/>
  <c r="BX67" i="113"/>
  <c r="BX66" i="113"/>
  <c r="BX65" i="113"/>
  <c r="BX64" i="113"/>
  <c r="BX63" i="113"/>
  <c r="BX62" i="113"/>
  <c r="BX59" i="113"/>
  <c r="BX58" i="113"/>
  <c r="BX57" i="113"/>
  <c r="BX56" i="113"/>
  <c r="BX55" i="113"/>
  <c r="BX54" i="113"/>
  <c r="BX53" i="113"/>
  <c r="BX51" i="113"/>
  <c r="BX50" i="113"/>
  <c r="BX49" i="113"/>
  <c r="BX47" i="113"/>
  <c r="BX44" i="113"/>
  <c r="BX42" i="113"/>
  <c r="BX41" i="113"/>
  <c r="BX40" i="113"/>
  <c r="BX39" i="113"/>
  <c r="BX38" i="113"/>
  <c r="BX37" i="113"/>
  <c r="BX36" i="113"/>
  <c r="BX34" i="113"/>
  <c r="BX33" i="113"/>
  <c r="BX32" i="113"/>
  <c r="BX31" i="113"/>
  <c r="BX29" i="113"/>
  <c r="BX28" i="113"/>
  <c r="BX27" i="113"/>
  <c r="BX26" i="113"/>
  <c r="BX25" i="113"/>
  <c r="BX23" i="113"/>
  <c r="BX22" i="113"/>
  <c r="BX21" i="113"/>
  <c r="BX20" i="113"/>
  <c r="BX19" i="113"/>
  <c r="BX18" i="113"/>
  <c r="BX17" i="113"/>
  <c r="BX16" i="113"/>
  <c r="BX15" i="113"/>
  <c r="CB494" i="113" l="1"/>
  <c r="CB488" i="113" s="1"/>
  <c r="CB311" i="113"/>
  <c r="BX1048" i="113"/>
  <c r="CB145" i="113"/>
  <c r="BX904" i="113"/>
  <c r="CB1229" i="113"/>
  <c r="BX48" i="113"/>
  <c r="BX381" i="113"/>
  <c r="BX443" i="113"/>
  <c r="BX1079" i="113"/>
  <c r="CB948" i="113"/>
  <c r="BX1089" i="113"/>
  <c r="CB60" i="113"/>
  <c r="BX518" i="113"/>
  <c r="BX315" i="113"/>
  <c r="BX353" i="113"/>
  <c r="BX502" i="113"/>
  <c r="BX96" i="113"/>
  <c r="BX1186" i="113"/>
  <c r="BX1178" i="113" s="1"/>
  <c r="BW1229" i="113" s="1"/>
  <c r="CB1044" i="113"/>
  <c r="CA1226" i="113" s="1"/>
  <c r="BX146" i="113"/>
  <c r="BX608" i="113"/>
  <c r="BX934" i="113"/>
  <c r="BX1099" i="113"/>
  <c r="BX52" i="113"/>
  <c r="BX928" i="113"/>
  <c r="BX916" i="113" s="1"/>
  <c r="BX303" i="113"/>
  <c r="BX1064" i="113"/>
  <c r="BX131" i="113"/>
  <c r="BX1038" i="113"/>
  <c r="BX1203" i="113"/>
  <c r="BX1195" i="113" s="1"/>
  <c r="BW1230" i="113" s="1"/>
  <c r="BX61" i="113"/>
  <c r="BX71" i="113"/>
  <c r="BX364" i="113"/>
  <c r="BX419" i="113"/>
  <c r="BX462" i="113"/>
  <c r="BX495" i="113"/>
  <c r="BX766" i="113"/>
  <c r="BX820" i="113"/>
  <c r="BX993" i="113"/>
  <c r="BX24" i="113"/>
  <c r="BX80" i="113"/>
  <c r="BX142" i="113"/>
  <c r="BX312" i="113"/>
  <c r="BX322" i="113"/>
  <c r="BX481" i="113"/>
  <c r="BX548" i="113"/>
  <c r="BX1060" i="113"/>
  <c r="BX1069" i="113"/>
  <c r="BX1074" i="113"/>
  <c r="BX1096" i="113"/>
  <c r="BX1167" i="113"/>
  <c r="BW1228" i="113" s="1"/>
  <c r="BX43" i="113"/>
  <c r="BX30" i="113"/>
  <c r="BX101" i="113"/>
  <c r="BX326" i="113"/>
  <c r="BX386" i="113"/>
  <c r="BX433" i="113"/>
  <c r="BX476" i="113"/>
  <c r="BX539" i="113"/>
  <c r="BX884" i="113"/>
  <c r="BX897" i="113"/>
  <c r="BX980" i="113"/>
  <c r="BX1045" i="113"/>
  <c r="BX1092" i="113"/>
  <c r="BX1134" i="113"/>
  <c r="BX1159" i="113"/>
  <c r="BX1147" i="113" s="1"/>
  <c r="BW1227" i="113" s="1"/>
  <c r="BX14" i="113"/>
  <c r="BX791" i="113"/>
  <c r="BX228" i="113"/>
  <c r="BX949" i="113"/>
  <c r="BX449" i="113"/>
  <c r="BX193" i="113"/>
  <c r="BX157" i="113"/>
  <c r="BX35" i="113"/>
  <c r="BX948" i="113" l="1"/>
  <c r="BX903" i="113"/>
  <c r="CC1229" i="113"/>
  <c r="BX60" i="113"/>
  <c r="BX145" i="113"/>
  <c r="BX494" i="113"/>
  <c r="BX488" i="113" s="1"/>
  <c r="BX1229" i="113"/>
  <c r="BY1229" i="113" s="1"/>
  <c r="BX311" i="113"/>
  <c r="BX1044" i="113"/>
  <c r="BW1226" i="113" s="1"/>
  <c r="H1224" i="113" l="1"/>
  <c r="BT1215" i="113" l="1"/>
  <c r="BT1214" i="113"/>
  <c r="BT1212" i="113"/>
  <c r="BT1211" i="113"/>
  <c r="BT1210" i="113"/>
  <c r="BT1209" i="113"/>
  <c r="BT1208" i="113"/>
  <c r="BT1207" i="113"/>
  <c r="BT1206" i="113"/>
  <c r="BT1205" i="113"/>
  <c r="BT1204" i="113"/>
  <c r="BT1202" i="113"/>
  <c r="BT1201" i="113"/>
  <c r="BT1200" i="113"/>
  <c r="BT1199" i="113"/>
  <c r="BT1198" i="113"/>
  <c r="BT1197" i="113"/>
  <c r="BT1196" i="113"/>
  <c r="BT1194" i="113"/>
  <c r="BT1193" i="113"/>
  <c r="BT1192" i="113"/>
  <c r="BT1191" i="113"/>
  <c r="BT1190" i="113"/>
  <c r="BT1189" i="113"/>
  <c r="BT1188" i="113"/>
  <c r="BT1187" i="113"/>
  <c r="BT1185" i="113"/>
  <c r="BT1184" i="113"/>
  <c r="BT1183" i="113"/>
  <c r="BT1182" i="113"/>
  <c r="BT1181" i="113"/>
  <c r="BT1180" i="113"/>
  <c r="BT1179" i="113"/>
  <c r="BT1177" i="113"/>
  <c r="BT1176" i="113"/>
  <c r="BT1175" i="113"/>
  <c r="BT1174" i="113"/>
  <c r="BT1173" i="113"/>
  <c r="BT1172" i="113"/>
  <c r="BT1171" i="113"/>
  <c r="BT1170" i="113"/>
  <c r="BT1169" i="113"/>
  <c r="BT1168" i="113"/>
  <c r="BT1166" i="113"/>
  <c r="BT1165" i="113"/>
  <c r="BT1164" i="113"/>
  <c r="BT1163" i="113"/>
  <c r="BT1162" i="113"/>
  <c r="BT1161" i="113"/>
  <c r="BT1160" i="113"/>
  <c r="BT1158" i="113"/>
  <c r="BT1157" i="113"/>
  <c r="BT1156" i="113"/>
  <c r="BT1155" i="113"/>
  <c r="BT1154" i="113"/>
  <c r="BT1153" i="113"/>
  <c r="BT1152" i="113"/>
  <c r="BT1151" i="113"/>
  <c r="BT1150" i="113"/>
  <c r="BT1149" i="113"/>
  <c r="BT1148" i="113"/>
  <c r="BT1145" i="113"/>
  <c r="BT1144" i="113" s="1"/>
  <c r="BT1143" i="113"/>
  <c r="BT1142" i="113" s="1"/>
  <c r="BT1141" i="113"/>
  <c r="BT1140" i="113"/>
  <c r="BT1139" i="113"/>
  <c r="BT1138" i="113"/>
  <c r="BT1137" i="113"/>
  <c r="BT1136" i="113"/>
  <c r="BT1135" i="113"/>
  <c r="BT1133" i="113"/>
  <c r="BT1132" i="113"/>
  <c r="BT1131" i="113"/>
  <c r="BT1130" i="113"/>
  <c r="BT1129" i="113"/>
  <c r="BT1128" i="113"/>
  <c r="BT1127" i="113"/>
  <c r="BT1126" i="113"/>
  <c r="BT1125" i="113"/>
  <c r="BT1124" i="113"/>
  <c r="BT1123" i="113"/>
  <c r="BT1122" i="113"/>
  <c r="BT1121" i="113"/>
  <c r="BT1120" i="113"/>
  <c r="BT1119" i="113"/>
  <c r="BT1118" i="113"/>
  <c r="BT1117" i="113"/>
  <c r="BT1116" i="113"/>
  <c r="BT1115" i="113"/>
  <c r="BT1114" i="113"/>
  <c r="BT1113" i="113"/>
  <c r="BT1112" i="113"/>
  <c r="BT1111" i="113"/>
  <c r="BT1110" i="113"/>
  <c r="BT1109" i="113"/>
  <c r="BT1108" i="113"/>
  <c r="BT1107" i="113"/>
  <c r="BT1106" i="113"/>
  <c r="BT1105" i="113"/>
  <c r="BT1104" i="113"/>
  <c r="BT1103" i="113"/>
  <c r="BT1102" i="113"/>
  <c r="BT1101" i="113"/>
  <c r="BT1100" i="113"/>
  <c r="BT1098" i="113"/>
  <c r="BT1097" i="113"/>
  <c r="BT1095" i="113"/>
  <c r="BT1094" i="113"/>
  <c r="BT1093" i="113"/>
  <c r="BT1091" i="113"/>
  <c r="BT1090" i="113"/>
  <c r="BT1088" i="113"/>
  <c r="BT1087" i="113"/>
  <c r="BT1086" i="113"/>
  <c r="BT1085" i="113"/>
  <c r="BT1084" i="113"/>
  <c r="BT1083" i="113"/>
  <c r="BT1082" i="113"/>
  <c r="BT1081" i="113"/>
  <c r="BT1080" i="113"/>
  <c r="BT1078" i="113"/>
  <c r="BT1077" i="113"/>
  <c r="BT1076" i="113"/>
  <c r="BT1075" i="113"/>
  <c r="BT1073" i="113"/>
  <c r="BT1072" i="113"/>
  <c r="BT1071" i="113"/>
  <c r="BT1070" i="113"/>
  <c r="BT1068" i="113"/>
  <c r="BT1067" i="113"/>
  <c r="BT1066" i="113"/>
  <c r="BT1065" i="113"/>
  <c r="BT1063" i="113"/>
  <c r="BT1062" i="113"/>
  <c r="BT1061" i="113"/>
  <c r="BT1059" i="113"/>
  <c r="BT1058" i="113"/>
  <c r="BT1057" i="113"/>
  <c r="BT1056" i="113"/>
  <c r="BT1055" i="113"/>
  <c r="BT1054" i="113"/>
  <c r="BT1053" i="113"/>
  <c r="BT1052" i="113"/>
  <c r="BT1051" i="113"/>
  <c r="BT1050" i="113"/>
  <c r="BT1049" i="113"/>
  <c r="BT1047" i="113"/>
  <c r="BT1046" i="113"/>
  <c r="BT1043" i="113"/>
  <c r="BT1042" i="113"/>
  <c r="BT1041" i="113"/>
  <c r="BT1040" i="113"/>
  <c r="BT1039" i="113"/>
  <c r="BT1036" i="113"/>
  <c r="BT1035" i="113"/>
  <c r="BT1034" i="113"/>
  <c r="BT1033" i="113"/>
  <c r="BT1032" i="113"/>
  <c r="BT1031" i="113"/>
  <c r="BT1030" i="113"/>
  <c r="BT1029" i="113"/>
  <c r="BT1028" i="113"/>
  <c r="BT1027" i="113"/>
  <c r="BT1026" i="113"/>
  <c r="BT1025" i="113"/>
  <c r="BT1024" i="113"/>
  <c r="BT1023" i="113"/>
  <c r="BT1022" i="113"/>
  <c r="BT1021" i="113"/>
  <c r="BT1020" i="113"/>
  <c r="BT1019" i="113"/>
  <c r="BT1018" i="113"/>
  <c r="BT1017" i="113"/>
  <c r="BT1016" i="113"/>
  <c r="BT1015" i="113"/>
  <c r="BT1014" i="113"/>
  <c r="BT1013" i="113"/>
  <c r="BT1012" i="113"/>
  <c r="BT1011" i="113"/>
  <c r="BT1010" i="113"/>
  <c r="BT1009" i="113"/>
  <c r="BT1008" i="113"/>
  <c r="BT1007" i="113"/>
  <c r="BT1006" i="113"/>
  <c r="BT1005" i="113"/>
  <c r="BT1004" i="113"/>
  <c r="BT1003" i="113"/>
  <c r="BT1002" i="113"/>
  <c r="BT1001" i="113"/>
  <c r="BT1000" i="113"/>
  <c r="BT999" i="113"/>
  <c r="BT998" i="113"/>
  <c r="BT997" i="113"/>
  <c r="BT996" i="113"/>
  <c r="BT995" i="113"/>
  <c r="BT994" i="113"/>
  <c r="BT992" i="113"/>
  <c r="BT991" i="113"/>
  <c r="BT990" i="113"/>
  <c r="BT989" i="113"/>
  <c r="BT987" i="113"/>
  <c r="BT986" i="113"/>
  <c r="BT985" i="113"/>
  <c r="BT984" i="113"/>
  <c r="BT983" i="113"/>
  <c r="BT982" i="113"/>
  <c r="BT981" i="113"/>
  <c r="BT978" i="113"/>
  <c r="BT977" i="113"/>
  <c r="BT975" i="113"/>
  <c r="BT974" i="113"/>
  <c r="BT971" i="113"/>
  <c r="BT970" i="113"/>
  <c r="BT969" i="113"/>
  <c r="BT967" i="113"/>
  <c r="BT966" i="113"/>
  <c r="BT965" i="113"/>
  <c r="BT963" i="113"/>
  <c r="BT962" i="113"/>
  <c r="BT961" i="113"/>
  <c r="BT959" i="113"/>
  <c r="BT958" i="113"/>
  <c r="BT957" i="113"/>
  <c r="BT956" i="113"/>
  <c r="BT955" i="113"/>
  <c r="BT954" i="113"/>
  <c r="BT953" i="113"/>
  <c r="BT952" i="113"/>
  <c r="BT951" i="113"/>
  <c r="BT950" i="113"/>
  <c r="BT947" i="113"/>
  <c r="BT946" i="113"/>
  <c r="BT945" i="113"/>
  <c r="BT944" i="113"/>
  <c r="BT943" i="113"/>
  <c r="BT942" i="113"/>
  <c r="BT941" i="113"/>
  <c r="BT940" i="113"/>
  <c r="BT939" i="113"/>
  <c r="BT938" i="113"/>
  <c r="BT937" i="113"/>
  <c r="BT936" i="113"/>
  <c r="BT935" i="113"/>
  <c r="BT933" i="113"/>
  <c r="BT932" i="113"/>
  <c r="BT931" i="113"/>
  <c r="BT930" i="113"/>
  <c r="BT929" i="113"/>
  <c r="BT927" i="113"/>
  <c r="BT926" i="113"/>
  <c r="BT925" i="113"/>
  <c r="BT924" i="113"/>
  <c r="BT923" i="113"/>
  <c r="BT922" i="113"/>
  <c r="BT921" i="113"/>
  <c r="BT920" i="113"/>
  <c r="BT919" i="113"/>
  <c r="BT918" i="113"/>
  <c r="BT917" i="113"/>
  <c r="BT915" i="113"/>
  <c r="BT914" i="113"/>
  <c r="BT913" i="113"/>
  <c r="BT912" i="113"/>
  <c r="BT911" i="113"/>
  <c r="BT910" i="113"/>
  <c r="BT909" i="113"/>
  <c r="BT908" i="113"/>
  <c r="BT907" i="113"/>
  <c r="BT906" i="113"/>
  <c r="BT905" i="113"/>
  <c r="BT902" i="113"/>
  <c r="BT901" i="113"/>
  <c r="BT900" i="113"/>
  <c r="BT899" i="113"/>
  <c r="BT898" i="113"/>
  <c r="BT896" i="113"/>
  <c r="BT895" i="113"/>
  <c r="BT894" i="113"/>
  <c r="BT893" i="113"/>
  <c r="BT892" i="113"/>
  <c r="BT891" i="113"/>
  <c r="BT890" i="113"/>
  <c r="BT889" i="113"/>
  <c r="BT888" i="113"/>
  <c r="BT887" i="113"/>
  <c r="BT886" i="113"/>
  <c r="BT885" i="113"/>
  <c r="BT883" i="113"/>
  <c r="BT882" i="113"/>
  <c r="BT881" i="113"/>
  <c r="BT880" i="113"/>
  <c r="BT879" i="113"/>
  <c r="BT878" i="113"/>
  <c r="BT877" i="113"/>
  <c r="BT876" i="113"/>
  <c r="BT875" i="113"/>
  <c r="BT874" i="113"/>
  <c r="BT873" i="113"/>
  <c r="BT872" i="113"/>
  <c r="BT871" i="113"/>
  <c r="BT870" i="113"/>
  <c r="BT869" i="113"/>
  <c r="BT868" i="113"/>
  <c r="BT867" i="113"/>
  <c r="BT866" i="113"/>
  <c r="BT865" i="113"/>
  <c r="BT864" i="113"/>
  <c r="BT863" i="113"/>
  <c r="BT862" i="113"/>
  <c r="BT861" i="113"/>
  <c r="BT860" i="113"/>
  <c r="BT859" i="113"/>
  <c r="BT858" i="113"/>
  <c r="BT857" i="113"/>
  <c r="BT856" i="113"/>
  <c r="BT855" i="113"/>
  <c r="BT854" i="113"/>
  <c r="BT853" i="113"/>
  <c r="BT852" i="113"/>
  <c r="BT851" i="113"/>
  <c r="BT850" i="113"/>
  <c r="BT849" i="113"/>
  <c r="BT848" i="113"/>
  <c r="BT847" i="113"/>
  <c r="BT846" i="113"/>
  <c r="BT845" i="113"/>
  <c r="BT844" i="113"/>
  <c r="BT843" i="113"/>
  <c r="BT842" i="113"/>
  <c r="BT841" i="113"/>
  <c r="BT840" i="113"/>
  <c r="BT839" i="113"/>
  <c r="BT838" i="113"/>
  <c r="BT837" i="113"/>
  <c r="BT836" i="113"/>
  <c r="BT835" i="113"/>
  <c r="BT834" i="113"/>
  <c r="BT833" i="113"/>
  <c r="BT832" i="113"/>
  <c r="BT831" i="113"/>
  <c r="BT830" i="113"/>
  <c r="BT829" i="113"/>
  <c r="BT828" i="113"/>
  <c r="BT827" i="113"/>
  <c r="BT826" i="113"/>
  <c r="BT825" i="113"/>
  <c r="BT824" i="113"/>
  <c r="BT823" i="113"/>
  <c r="BT822" i="113"/>
  <c r="BT821" i="113"/>
  <c r="BT819" i="113"/>
  <c r="BT818" i="113"/>
  <c r="BT817" i="113"/>
  <c r="BT816" i="113"/>
  <c r="BT815" i="113"/>
  <c r="BT814" i="113"/>
  <c r="BT813" i="113"/>
  <c r="BT812" i="113"/>
  <c r="BT811" i="113"/>
  <c r="BT810" i="113"/>
  <c r="BT809" i="113"/>
  <c r="BT808" i="113"/>
  <c r="BT807" i="113"/>
  <c r="BT806" i="113"/>
  <c r="BT805" i="113"/>
  <c r="BT804" i="113"/>
  <c r="BT803" i="113"/>
  <c r="BT802" i="113"/>
  <c r="BT801" i="113"/>
  <c r="BT800" i="113"/>
  <c r="BT799" i="113"/>
  <c r="BT798" i="113"/>
  <c r="BT797" i="113"/>
  <c r="BT796" i="113"/>
  <c r="BT795" i="113"/>
  <c r="BT794" i="113"/>
  <c r="BT793" i="113"/>
  <c r="BT792" i="113"/>
  <c r="BT790" i="113"/>
  <c r="BT789" i="113"/>
  <c r="BT788" i="113"/>
  <c r="BT787" i="113"/>
  <c r="BT786" i="113"/>
  <c r="BT785" i="113"/>
  <c r="BT784" i="113"/>
  <c r="BT783" i="113"/>
  <c r="BT782" i="113"/>
  <c r="BT781" i="113"/>
  <c r="BT780" i="113"/>
  <c r="BT779" i="113"/>
  <c r="BT778" i="113"/>
  <c r="BT777" i="113"/>
  <c r="BT776" i="113"/>
  <c r="BT775" i="113"/>
  <c r="BT774" i="113"/>
  <c r="BT773" i="113"/>
  <c r="BT772" i="113"/>
  <c r="BT771" i="113"/>
  <c r="BT770" i="113"/>
  <c r="BT769" i="113"/>
  <c r="BT768" i="113"/>
  <c r="BT767" i="113"/>
  <c r="BT765" i="113"/>
  <c r="BT764" i="113"/>
  <c r="BT763" i="113"/>
  <c r="BT762" i="113"/>
  <c r="BT761" i="113"/>
  <c r="BT760" i="113"/>
  <c r="BT758" i="113"/>
  <c r="BT757" i="113"/>
  <c r="BT755" i="113"/>
  <c r="BT754" i="113"/>
  <c r="BT753" i="113"/>
  <c r="BT752" i="113"/>
  <c r="BT751" i="113"/>
  <c r="BT749" i="113"/>
  <c r="BT748" i="113"/>
  <c r="BT747" i="113"/>
  <c r="BT746" i="113"/>
  <c r="BT745" i="113"/>
  <c r="BT744" i="113"/>
  <c r="BT742" i="113"/>
  <c r="BT741" i="113"/>
  <c r="BT740" i="113"/>
  <c r="BT739" i="113"/>
  <c r="BT738" i="113"/>
  <c r="BT737" i="113"/>
  <c r="BT736" i="113"/>
  <c r="BT735" i="113"/>
  <c r="BT734" i="113"/>
  <c r="BT733" i="113"/>
  <c r="BT732" i="113"/>
  <c r="BT731" i="113"/>
  <c r="BT730" i="113"/>
  <c r="BT729" i="113"/>
  <c r="BT727" i="113"/>
  <c r="BT726" i="113"/>
  <c r="BT725" i="113"/>
  <c r="BT724" i="113"/>
  <c r="BT723" i="113"/>
  <c r="BT722" i="113"/>
  <c r="BT721" i="113"/>
  <c r="BT720" i="113"/>
  <c r="BT719" i="113"/>
  <c r="BT717" i="113"/>
  <c r="BT716" i="113"/>
  <c r="BT715" i="113"/>
  <c r="BT714" i="113"/>
  <c r="BT713" i="113"/>
  <c r="BT711" i="113"/>
  <c r="BT710" i="113"/>
  <c r="BT709" i="113"/>
  <c r="BT708" i="113"/>
  <c r="BT707" i="113"/>
  <c r="BT706" i="113"/>
  <c r="BT704" i="113"/>
  <c r="BT703" i="113"/>
  <c r="BT702" i="113"/>
  <c r="BT701" i="113"/>
  <c r="BT700" i="113"/>
  <c r="BT699" i="113"/>
  <c r="BT698" i="113"/>
  <c r="BT697" i="113"/>
  <c r="BT696" i="113"/>
  <c r="BT695" i="113"/>
  <c r="BT694" i="113"/>
  <c r="BT693" i="113"/>
  <c r="BT692" i="113"/>
  <c r="BT691" i="113"/>
  <c r="BT690" i="113"/>
  <c r="BT689" i="113"/>
  <c r="BT687" i="113"/>
  <c r="BT686" i="113"/>
  <c r="BT685" i="113"/>
  <c r="BT684" i="113"/>
  <c r="BT683" i="113"/>
  <c r="BT682" i="113"/>
  <c r="BT681" i="113"/>
  <c r="BT680" i="113"/>
  <c r="BT679" i="113"/>
  <c r="BT678" i="113"/>
  <c r="BT677" i="113"/>
  <c r="BT676" i="113"/>
  <c r="BT675" i="113"/>
  <c r="BT674" i="113"/>
  <c r="BT673" i="113"/>
  <c r="BT672" i="113"/>
  <c r="BT671" i="113"/>
  <c r="BT670" i="113"/>
  <c r="BT669" i="113"/>
  <c r="BT668" i="113"/>
  <c r="BT667" i="113"/>
  <c r="BT666" i="113"/>
  <c r="BT665" i="113"/>
  <c r="BT664" i="113"/>
  <c r="BT663" i="113"/>
  <c r="BT662" i="113"/>
  <c r="BT661" i="113"/>
  <c r="BT659" i="113"/>
  <c r="BT658" i="113"/>
  <c r="BT657" i="113"/>
  <c r="BT656" i="113"/>
  <c r="BT655" i="113"/>
  <c r="BT654" i="113"/>
  <c r="BT653" i="113"/>
  <c r="BT652" i="113"/>
  <c r="BT651" i="113"/>
  <c r="BT650" i="113"/>
  <c r="BT649" i="113"/>
  <c r="BT648" i="113"/>
  <c r="BT647" i="113"/>
  <c r="BT646" i="113"/>
  <c r="BT645" i="113"/>
  <c r="BT643" i="113"/>
  <c r="BT641" i="113"/>
  <c r="BT640" i="113"/>
  <c r="BT639" i="113"/>
  <c r="BT638" i="113"/>
  <c r="BT637" i="113"/>
  <c r="BT636" i="113"/>
  <c r="BT635" i="113"/>
  <c r="BT634" i="113"/>
  <c r="BT633" i="113"/>
  <c r="BT632" i="113"/>
  <c r="BT631" i="113"/>
  <c r="BT630" i="113"/>
  <c r="BT629" i="113"/>
  <c r="BT628" i="113"/>
  <c r="BT626" i="113"/>
  <c r="BT625" i="113"/>
  <c r="BT624" i="113"/>
  <c r="BT623" i="113"/>
  <c r="BT622" i="113"/>
  <c r="BT621" i="113"/>
  <c r="BT620" i="113"/>
  <c r="BT619" i="113"/>
  <c r="BT618" i="113"/>
  <c r="BT617" i="113"/>
  <c r="BT615" i="113"/>
  <c r="BT614" i="113"/>
  <c r="BT613" i="113"/>
  <c r="BT612" i="113"/>
  <c r="BT611" i="113"/>
  <c r="BT610" i="113"/>
  <c r="BT605" i="113"/>
  <c r="BT604" i="113"/>
  <c r="BT603" i="113"/>
  <c r="BT602" i="113"/>
  <c r="BT601" i="113"/>
  <c r="BT600" i="113"/>
  <c r="BT599" i="113"/>
  <c r="BT598" i="113"/>
  <c r="BT597" i="113"/>
  <c r="BT596" i="113"/>
  <c r="BT595" i="113"/>
  <c r="BT594" i="113"/>
  <c r="BT593" i="113"/>
  <c r="BT592" i="113"/>
  <c r="BT591" i="113"/>
  <c r="BT590" i="113"/>
  <c r="BT589" i="113"/>
  <c r="BT588" i="113"/>
  <c r="BT587" i="113"/>
  <c r="BT586" i="113"/>
  <c r="BT585" i="113"/>
  <c r="BT584" i="113"/>
  <c r="BT583" i="113"/>
  <c r="BT582" i="113"/>
  <c r="BT581" i="113"/>
  <c r="BT580" i="113"/>
  <c r="BT579" i="113"/>
  <c r="BT578" i="113"/>
  <c r="BT577" i="113"/>
  <c r="BT575" i="113"/>
  <c r="BT574" i="113"/>
  <c r="BT573" i="113"/>
  <c r="BT571" i="113"/>
  <c r="BT570" i="113"/>
  <c r="BT569" i="113"/>
  <c r="BT568" i="113"/>
  <c r="BT567" i="113"/>
  <c r="BT566" i="113"/>
  <c r="BT565" i="113"/>
  <c r="BT564" i="113"/>
  <c r="BT563" i="113"/>
  <c r="BT562" i="113"/>
  <c r="BT561" i="113"/>
  <c r="BT560" i="113"/>
  <c r="BT559" i="113"/>
  <c r="BT558" i="113"/>
  <c r="BT557" i="113"/>
  <c r="BT556" i="113"/>
  <c r="BT555" i="113"/>
  <c r="BT554" i="113"/>
  <c r="BT553" i="113"/>
  <c r="BT552" i="113"/>
  <c r="BT551" i="113"/>
  <c r="BT550" i="113"/>
  <c r="BT549" i="113"/>
  <c r="BT547" i="113"/>
  <c r="BT546" i="113"/>
  <c r="BT545" i="113"/>
  <c r="BT544" i="113"/>
  <c r="BT543" i="113"/>
  <c r="BT542" i="113"/>
  <c r="BT541" i="113"/>
  <c r="BT540" i="113"/>
  <c r="BT538" i="113"/>
  <c r="BT537" i="113"/>
  <c r="BT536" i="113"/>
  <c r="BT535" i="113"/>
  <c r="BT534" i="113"/>
  <c r="BT533" i="113"/>
  <c r="BT532" i="113"/>
  <c r="BT531" i="113"/>
  <c r="BT530" i="113"/>
  <c r="BT529" i="113"/>
  <c r="BT528" i="113"/>
  <c r="BT527" i="113"/>
  <c r="BT526" i="113"/>
  <c r="BT525" i="113"/>
  <c r="BT524" i="113"/>
  <c r="BT523" i="113"/>
  <c r="BT522" i="113"/>
  <c r="BT521" i="113"/>
  <c r="BT520" i="113"/>
  <c r="BT519" i="113"/>
  <c r="BT517" i="113"/>
  <c r="BT516" i="113"/>
  <c r="BT515" i="113"/>
  <c r="BT514" i="113"/>
  <c r="BT513" i="113"/>
  <c r="BT512" i="113"/>
  <c r="BT511" i="113"/>
  <c r="BT510" i="113"/>
  <c r="BT509" i="113"/>
  <c r="BT508" i="113"/>
  <c r="BT507" i="113"/>
  <c r="BT506" i="113"/>
  <c r="BT505" i="113"/>
  <c r="BT504" i="113"/>
  <c r="BT501" i="113"/>
  <c r="BT500" i="113"/>
  <c r="BT499" i="113"/>
  <c r="BT498" i="113"/>
  <c r="BT497" i="113"/>
  <c r="BT496" i="113"/>
  <c r="BT493" i="113"/>
  <c r="BT492" i="113"/>
  <c r="BT491" i="113"/>
  <c r="BT490" i="113"/>
  <c r="BT489" i="113"/>
  <c r="BT487" i="113"/>
  <c r="BT486" i="113"/>
  <c r="BT485" i="113"/>
  <c r="BT484" i="113"/>
  <c r="BT483" i="113"/>
  <c r="BT482" i="113"/>
  <c r="BT480" i="113"/>
  <c r="BT479" i="113"/>
  <c r="BT478" i="113"/>
  <c r="BT477" i="113"/>
  <c r="BT475" i="113"/>
  <c r="BT474" i="113"/>
  <c r="BT473" i="113"/>
  <c r="BT472" i="113"/>
  <c r="BT471" i="113"/>
  <c r="BT470" i="113"/>
  <c r="BT469" i="113"/>
  <c r="BT468" i="113"/>
  <c r="BT467" i="113"/>
  <c r="BT466" i="113"/>
  <c r="BT465" i="113"/>
  <c r="BT464" i="113"/>
  <c r="BT463" i="113"/>
  <c r="BT461" i="113"/>
  <c r="BT460" i="113"/>
  <c r="BT459" i="113"/>
  <c r="BT458" i="113"/>
  <c r="BT457" i="113"/>
  <c r="BT456" i="113"/>
  <c r="BT455" i="113"/>
  <c r="BT454" i="113"/>
  <c r="BT453" i="113"/>
  <c r="BT452" i="113"/>
  <c r="BT451" i="113"/>
  <c r="BT450" i="113"/>
  <c r="BT448" i="113"/>
  <c r="BT447" i="113"/>
  <c r="BT446" i="113"/>
  <c r="BT445" i="113"/>
  <c r="BT444" i="113"/>
  <c r="BT442" i="113"/>
  <c r="BT441" i="113"/>
  <c r="BT440" i="113"/>
  <c r="BT439" i="113"/>
  <c r="BT438" i="113"/>
  <c r="BT437" i="113"/>
  <c r="BT436" i="113"/>
  <c r="BT435" i="113"/>
  <c r="BT434" i="113"/>
  <c r="BT432" i="113"/>
  <c r="BT431" i="113"/>
  <c r="BT430" i="113"/>
  <c r="BT429" i="113"/>
  <c r="BT428" i="113"/>
  <c r="BT427" i="113"/>
  <c r="BT426" i="113"/>
  <c r="BT425" i="113"/>
  <c r="BT424" i="113"/>
  <c r="BT423" i="113"/>
  <c r="BT422" i="113"/>
  <c r="BT421" i="113"/>
  <c r="BT420" i="113"/>
  <c r="BT416" i="113"/>
  <c r="BT415" i="113"/>
  <c r="BT414" i="113"/>
  <c r="BT413" i="113"/>
  <c r="BT412" i="113"/>
  <c r="BT411" i="113"/>
  <c r="BT410" i="113"/>
  <c r="BT409" i="113"/>
  <c r="BT408" i="113"/>
  <c r="BT407" i="113"/>
  <c r="BT406" i="113"/>
  <c r="BT405" i="113"/>
  <c r="BT404" i="113"/>
  <c r="BT403" i="113"/>
  <c r="BT402" i="113"/>
  <c r="BT401" i="113"/>
  <c r="BT400" i="113"/>
  <c r="BT399" i="113"/>
  <c r="BT398" i="113"/>
  <c r="BT397" i="113"/>
  <c r="BT396" i="113"/>
  <c r="BT395" i="113"/>
  <c r="BT394" i="113"/>
  <c r="BT393" i="113"/>
  <c r="BT392" i="113"/>
  <c r="BT391" i="113"/>
  <c r="BT390" i="113"/>
  <c r="BT389" i="113"/>
  <c r="BT388" i="113"/>
  <c r="BT387" i="113"/>
  <c r="BT385" i="113"/>
  <c r="BT384" i="113"/>
  <c r="BT383" i="113"/>
  <c r="BT382" i="113"/>
  <c r="BT380" i="113"/>
  <c r="BT379" i="113"/>
  <c r="BT378" i="113"/>
  <c r="BT377" i="113"/>
  <c r="BT376" i="113"/>
  <c r="BT375" i="113"/>
  <c r="BT374" i="113"/>
  <c r="BT373" i="113"/>
  <c r="BT372" i="113"/>
  <c r="BT371" i="113"/>
  <c r="BT370" i="113"/>
  <c r="BT369" i="113"/>
  <c r="BT368" i="113"/>
  <c r="BT367" i="113"/>
  <c r="BT366" i="113"/>
  <c r="BT365" i="113"/>
  <c r="BT363" i="113"/>
  <c r="BT362" i="113"/>
  <c r="BT361" i="113"/>
  <c r="BT360" i="113"/>
  <c r="BT359" i="113"/>
  <c r="BT358" i="113"/>
  <c r="BT357" i="113"/>
  <c r="BT356" i="113"/>
  <c r="BT355" i="113"/>
  <c r="BT354" i="113"/>
  <c r="BT352" i="113"/>
  <c r="BT351" i="113"/>
  <c r="BT350" i="113"/>
  <c r="BT349" i="113"/>
  <c r="BT348" i="113"/>
  <c r="BT347" i="113"/>
  <c r="BT346" i="113"/>
  <c r="BT345" i="113"/>
  <c r="BT344" i="113"/>
  <c r="BT343" i="113"/>
  <c r="BT342" i="113"/>
  <c r="BT341" i="113"/>
  <c r="BT340" i="113"/>
  <c r="BT339" i="113"/>
  <c r="BT338" i="113"/>
  <c r="BT337" i="113"/>
  <c r="BT336" i="113"/>
  <c r="BT335" i="113"/>
  <c r="BT334" i="113"/>
  <c r="BT333" i="113"/>
  <c r="BT332" i="113"/>
  <c r="BT331" i="113"/>
  <c r="BT330" i="113"/>
  <c r="BT329" i="113"/>
  <c r="BT328" i="113"/>
  <c r="BT327" i="113"/>
  <c r="BT325" i="113"/>
  <c r="BT324" i="113"/>
  <c r="BT323" i="113"/>
  <c r="BT321" i="113"/>
  <c r="BT320" i="113" s="1"/>
  <c r="BT319" i="113"/>
  <c r="BT318" i="113"/>
  <c r="BT317" i="113"/>
  <c r="BT316" i="113"/>
  <c r="BT314" i="113"/>
  <c r="BT313" i="113"/>
  <c r="BT310" i="113"/>
  <c r="BT309" i="113"/>
  <c r="BT308" i="113"/>
  <c r="BT307" i="113"/>
  <c r="BT306" i="113"/>
  <c r="BT305" i="113"/>
  <c r="BT304" i="113"/>
  <c r="BT302" i="113"/>
  <c r="BT301" i="113"/>
  <c r="BT300" i="113"/>
  <c r="BT299" i="113"/>
  <c r="BT298" i="113"/>
  <c r="BT297" i="113"/>
  <c r="BT296" i="113"/>
  <c r="BT295" i="113"/>
  <c r="BT294" i="113"/>
  <c r="BT293" i="113"/>
  <c r="BT292" i="113"/>
  <c r="BT291" i="113"/>
  <c r="BT290" i="113"/>
  <c r="BT289" i="113"/>
  <c r="BT288" i="113"/>
  <c r="BT287" i="113"/>
  <c r="BT286" i="113"/>
  <c r="BT285" i="113"/>
  <c r="BT284" i="113"/>
  <c r="BT283" i="113"/>
  <c r="BT282" i="113"/>
  <c r="BT281" i="113"/>
  <c r="BT280" i="113"/>
  <c r="BT279" i="113"/>
  <c r="BT278" i="113"/>
  <c r="BT277" i="113"/>
  <c r="BT276" i="113"/>
  <c r="BT275" i="113"/>
  <c r="BT274" i="113"/>
  <c r="BT273" i="113"/>
  <c r="BT272" i="113"/>
  <c r="BT271" i="113"/>
  <c r="BT270" i="113"/>
  <c r="BT269" i="113"/>
  <c r="BT268" i="113"/>
  <c r="BT267" i="113"/>
  <c r="BT266" i="113"/>
  <c r="BT265" i="113"/>
  <c r="BT264" i="113"/>
  <c r="BT263" i="113"/>
  <c r="BT262" i="113"/>
  <c r="BT261" i="113"/>
  <c r="BT260" i="113"/>
  <c r="BT259" i="113"/>
  <c r="BT258" i="113"/>
  <c r="BT257" i="113"/>
  <c r="BT256" i="113"/>
  <c r="BT255" i="113"/>
  <c r="BT254" i="113"/>
  <c r="BT253" i="113"/>
  <c r="BT252" i="113"/>
  <c r="BT251" i="113"/>
  <c r="BT250" i="113"/>
  <c r="BT249" i="113"/>
  <c r="BT248" i="113"/>
  <c r="BT247" i="113"/>
  <c r="BT246" i="113"/>
  <c r="BT245" i="113"/>
  <c r="BT244" i="113"/>
  <c r="BT243" i="113"/>
  <c r="BT242" i="113"/>
  <c r="BT241" i="113"/>
  <c r="BT240" i="113"/>
  <c r="BT239" i="113"/>
  <c r="BT238" i="113"/>
  <c r="BT237" i="113"/>
  <c r="BT236" i="113"/>
  <c r="BT235" i="113"/>
  <c r="BT234" i="113"/>
  <c r="BT233" i="113"/>
  <c r="BT232" i="113"/>
  <c r="BT231" i="113"/>
  <c r="BT230" i="113"/>
  <c r="BT229" i="113"/>
  <c r="BT227" i="113"/>
  <c r="BT226" i="113"/>
  <c r="BT225" i="113"/>
  <c r="BT224" i="113"/>
  <c r="BT223" i="113"/>
  <c r="BT222" i="113"/>
  <c r="BT221" i="113"/>
  <c r="BT220" i="113"/>
  <c r="BT219" i="113"/>
  <c r="BT218" i="113"/>
  <c r="BT217" i="113"/>
  <c r="BT216" i="113"/>
  <c r="BT215" i="113"/>
  <c r="BT214" i="113"/>
  <c r="BT213" i="113"/>
  <c r="BT212" i="113"/>
  <c r="BT211" i="113"/>
  <c r="BT210" i="113"/>
  <c r="BT209" i="113"/>
  <c r="BT208" i="113"/>
  <c r="BT207" i="113"/>
  <c r="BT206" i="113"/>
  <c r="BT205" i="113"/>
  <c r="BT204" i="113"/>
  <c r="BT203" i="113"/>
  <c r="BT202" i="113"/>
  <c r="BT201" i="113"/>
  <c r="BT200" i="113"/>
  <c r="BT199" i="113"/>
  <c r="BT198" i="113"/>
  <c r="BT197" i="113"/>
  <c r="BT196" i="113"/>
  <c r="BT195" i="113"/>
  <c r="BT194" i="113"/>
  <c r="BT192" i="113"/>
  <c r="BT191" i="113"/>
  <c r="BT190" i="113"/>
  <c r="BT189" i="113"/>
  <c r="BT188" i="113"/>
  <c r="BT187" i="113"/>
  <c r="BT186" i="113"/>
  <c r="BT185" i="113"/>
  <c r="BT184" i="113"/>
  <c r="BT183" i="113"/>
  <c r="BT182" i="113"/>
  <c r="BT181" i="113"/>
  <c r="BT180" i="113"/>
  <c r="BT179" i="113"/>
  <c r="BT178" i="113"/>
  <c r="BT177" i="113"/>
  <c r="BT176" i="113"/>
  <c r="BT175" i="113"/>
  <c r="BT174" i="113"/>
  <c r="BT173" i="113"/>
  <c r="BT172" i="113"/>
  <c r="BT171" i="113"/>
  <c r="BT170" i="113"/>
  <c r="BT169" i="113"/>
  <c r="BT168" i="113"/>
  <c r="BT167" i="113"/>
  <c r="BT166" i="113"/>
  <c r="BT165" i="113"/>
  <c r="BT164" i="113"/>
  <c r="BT163" i="113"/>
  <c r="BT162" i="113"/>
  <c r="BT161" i="113"/>
  <c r="BT160" i="113"/>
  <c r="BT159" i="113"/>
  <c r="BT158" i="113"/>
  <c r="BT156" i="113"/>
  <c r="BT155" i="113"/>
  <c r="BT154" i="113"/>
  <c r="BT153" i="113"/>
  <c r="BT152" i="113"/>
  <c r="BT151" i="113"/>
  <c r="BT150" i="113"/>
  <c r="BT149" i="113"/>
  <c r="BT148" i="113"/>
  <c r="BT147" i="113"/>
  <c r="BT144" i="113"/>
  <c r="BT143" i="113"/>
  <c r="BT141" i="113"/>
  <c r="BT140" i="113"/>
  <c r="BT139" i="113"/>
  <c r="BT138" i="113"/>
  <c r="BT137" i="113"/>
  <c r="BT136" i="113"/>
  <c r="BT135" i="113"/>
  <c r="BT134" i="113"/>
  <c r="BT133" i="113"/>
  <c r="BT132" i="113"/>
  <c r="BT130" i="113"/>
  <c r="BT129" i="113" s="1"/>
  <c r="BT128" i="113"/>
  <c r="BT127" i="113" s="1"/>
  <c r="BT126" i="113"/>
  <c r="BT125" i="113"/>
  <c r="BT124" i="113"/>
  <c r="BT123" i="113"/>
  <c r="BT122" i="113"/>
  <c r="BT121" i="113"/>
  <c r="BT120" i="113"/>
  <c r="BT119" i="113"/>
  <c r="BT118" i="113"/>
  <c r="BT117" i="113"/>
  <c r="BT116" i="113"/>
  <c r="BT115" i="113"/>
  <c r="BT114" i="113"/>
  <c r="BT113" i="113"/>
  <c r="BT112" i="113"/>
  <c r="BT111" i="113"/>
  <c r="BT110" i="113"/>
  <c r="BT109" i="113"/>
  <c r="BT108" i="113"/>
  <c r="BT107" i="113"/>
  <c r="BT106" i="113"/>
  <c r="BT105" i="113"/>
  <c r="BT104" i="113"/>
  <c r="BT103" i="113"/>
  <c r="BT102" i="113"/>
  <c r="BT100" i="113"/>
  <c r="BT99" i="113"/>
  <c r="BT98" i="113"/>
  <c r="BT97" i="113"/>
  <c r="BT95" i="113"/>
  <c r="BT94" i="113"/>
  <c r="BT93" i="113"/>
  <c r="BT92" i="113"/>
  <c r="BT91" i="113"/>
  <c r="BT90" i="113"/>
  <c r="BT89" i="113"/>
  <c r="BT88" i="113"/>
  <c r="BT87" i="113"/>
  <c r="BT86" i="113"/>
  <c r="BT85" i="113"/>
  <c r="BT84" i="113"/>
  <c r="BT83" i="113"/>
  <c r="BT82" i="113"/>
  <c r="BT81" i="113"/>
  <c r="BT79" i="113"/>
  <c r="BT78" i="113"/>
  <c r="BT77" i="113"/>
  <c r="BT76" i="113"/>
  <c r="BT75" i="113"/>
  <c r="BT74" i="113"/>
  <c r="BT73" i="113"/>
  <c r="BT72" i="113"/>
  <c r="BT70" i="113"/>
  <c r="BT69" i="113" s="1"/>
  <c r="BT68" i="113"/>
  <c r="BT67" i="113"/>
  <c r="BT66" i="113"/>
  <c r="BT65" i="113"/>
  <c r="BT64" i="113"/>
  <c r="BT63" i="113"/>
  <c r="BT62" i="113"/>
  <c r="BT59" i="113"/>
  <c r="BT58" i="113"/>
  <c r="BT57" i="113"/>
  <c r="BT56" i="113"/>
  <c r="BT55" i="113"/>
  <c r="BT54" i="113"/>
  <c r="BT53" i="113"/>
  <c r="BT51" i="113"/>
  <c r="BT50" i="113"/>
  <c r="BT49" i="113"/>
  <c r="BT47" i="113"/>
  <c r="BT46" i="113"/>
  <c r="BT45" i="113"/>
  <c r="BT44" i="113"/>
  <c r="BT42" i="113"/>
  <c r="BT41" i="113"/>
  <c r="BT40" i="113"/>
  <c r="BT39" i="113"/>
  <c r="BT38" i="113"/>
  <c r="BT37" i="113"/>
  <c r="BT36" i="113"/>
  <c r="BT34" i="113"/>
  <c r="BT33" i="113"/>
  <c r="BT32" i="113"/>
  <c r="BT31" i="113"/>
  <c r="BT29" i="113"/>
  <c r="BT28" i="113"/>
  <c r="BT27" i="113"/>
  <c r="BT26" i="113"/>
  <c r="BT25" i="113"/>
  <c r="BT23" i="113"/>
  <c r="BT22" i="113"/>
  <c r="BT21" i="113"/>
  <c r="BT20" i="113"/>
  <c r="BT19" i="113"/>
  <c r="BT18" i="113"/>
  <c r="BT17" i="113"/>
  <c r="BT16" i="113"/>
  <c r="BT15" i="113"/>
  <c r="BT96" i="113" l="1"/>
  <c r="BT353" i="113"/>
  <c r="BT24" i="113"/>
  <c r="BT30" i="113"/>
  <c r="BT1045" i="113"/>
  <c r="BT48" i="113"/>
  <c r="BT71" i="113"/>
  <c r="BT142" i="113"/>
  <c r="BT315" i="113"/>
  <c r="BT481" i="113"/>
  <c r="BT539" i="113"/>
  <c r="BT1060" i="113"/>
  <c r="BT1089" i="113"/>
  <c r="BT1167" i="113"/>
  <c r="BS1228" i="113" s="1"/>
  <c r="BT80" i="113"/>
  <c r="BT146" i="113"/>
  <c r="BT101" i="113"/>
  <c r="BT14" i="113"/>
  <c r="BT303" i="113"/>
  <c r="BT43" i="113"/>
  <c r="BT52" i="113"/>
  <c r="BT61" i="113"/>
  <c r="BT131" i="113"/>
  <c r="BT228" i="113"/>
  <c r="BT386" i="113"/>
  <c r="BT322" i="113"/>
  <c r="BT433" i="113"/>
  <c r="BT462" i="113"/>
  <c r="BT476" i="113"/>
  <c r="BT904" i="113"/>
  <c r="BT364" i="113"/>
  <c r="BT381" i="113"/>
  <c r="BT419" i="113"/>
  <c r="BT897" i="113"/>
  <c r="BT608" i="113"/>
  <c r="BT1186" i="113"/>
  <c r="BT928" i="113"/>
  <c r="BT916" i="113" s="1"/>
  <c r="BT980" i="113"/>
  <c r="BT993" i="113"/>
  <c r="BT1074" i="113"/>
  <c r="BT766" i="113"/>
  <c r="BT1134" i="113"/>
  <c r="BT1038" i="113"/>
  <c r="BT1064" i="113"/>
  <c r="BT1069" i="113"/>
  <c r="BT1092" i="113"/>
  <c r="BT1096" i="113"/>
  <c r="BT820" i="113"/>
  <c r="BT312" i="113"/>
  <c r="BT1203" i="113"/>
  <c r="BT193" i="113"/>
  <c r="BT157" i="113"/>
  <c r="BT35" i="113"/>
  <c r="BT326" i="113"/>
  <c r="BT443" i="113"/>
  <c r="BT449" i="113"/>
  <c r="BT495" i="113"/>
  <c r="BT502" i="113"/>
  <c r="BT518" i="113"/>
  <c r="BT548" i="113"/>
  <c r="BT884" i="113"/>
  <c r="BT791" i="113"/>
  <c r="BT934" i="113"/>
  <c r="BT1178" i="113"/>
  <c r="BS1229" i="113" s="1"/>
  <c r="BT1048" i="113"/>
  <c r="BT1195" i="113"/>
  <c r="BS1230" i="113" s="1"/>
  <c r="BT1079" i="113"/>
  <c r="BT1099" i="113"/>
  <c r="BT1159" i="113"/>
  <c r="BT1147" i="113" s="1"/>
  <c r="BS1227" i="113" s="1"/>
  <c r="BT60" i="113" l="1"/>
  <c r="BT1044" i="113"/>
  <c r="BS1226" i="113" s="1"/>
  <c r="BT311" i="113"/>
  <c r="BT903" i="113"/>
  <c r="BT145" i="113"/>
  <c r="BT1229" i="113"/>
  <c r="BU1229" i="113" s="1"/>
  <c r="BT494" i="113"/>
  <c r="BT488" i="113" s="1"/>
  <c r="BO26" i="113"/>
  <c r="BP26" i="113" s="1"/>
  <c r="BO25" i="113"/>
  <c r="BP25" i="113" s="1"/>
  <c r="BP967" i="113"/>
  <c r="BQ967" i="113"/>
  <c r="G967" i="113"/>
  <c r="BO267" i="113"/>
  <c r="BP267" i="113" s="1"/>
  <c r="BO266" i="113"/>
  <c r="BP266" i="113" s="1"/>
  <c r="BO229" i="113"/>
  <c r="BP229" i="113" s="1"/>
  <c r="BO805" i="113"/>
  <c r="BP805" i="113" s="1"/>
  <c r="BP31" i="113"/>
  <c r="BP32" i="113"/>
  <c r="BP33" i="113"/>
  <c r="BP34" i="113"/>
  <c r="BP36" i="113"/>
  <c r="BP37" i="113"/>
  <c r="BP38" i="113"/>
  <c r="BP39" i="113"/>
  <c r="BP40" i="113"/>
  <c r="BP41" i="113"/>
  <c r="BP42" i="113"/>
  <c r="BP44" i="113"/>
  <c r="BP45" i="113"/>
  <c r="BP46" i="113"/>
  <c r="BP47" i="113"/>
  <c r="BP49" i="113"/>
  <c r="BP50" i="113"/>
  <c r="BP51" i="113"/>
  <c r="BP53" i="113"/>
  <c r="BP54" i="113"/>
  <c r="BP55" i="113"/>
  <c r="BP56" i="113"/>
  <c r="BP57" i="113"/>
  <c r="BP58" i="113"/>
  <c r="BP59" i="113"/>
  <c r="BP62" i="113"/>
  <c r="BP63" i="113"/>
  <c r="BP64" i="113"/>
  <c r="BP65" i="113"/>
  <c r="BP66" i="113"/>
  <c r="BP67" i="113"/>
  <c r="BP68" i="113"/>
  <c r="BP70" i="113"/>
  <c r="BP69" i="113" s="1"/>
  <c r="BP72" i="113"/>
  <c r="BP73" i="113"/>
  <c r="BP74" i="113"/>
  <c r="BP75" i="113"/>
  <c r="BP76" i="113"/>
  <c r="BP77" i="113"/>
  <c r="BP78" i="113"/>
  <c r="BP79" i="113"/>
  <c r="BP81" i="113"/>
  <c r="BP82" i="113"/>
  <c r="BP83" i="113"/>
  <c r="BP84" i="113"/>
  <c r="BP85" i="113"/>
  <c r="BP86" i="113"/>
  <c r="BP87" i="113"/>
  <c r="BP88" i="113"/>
  <c r="BP89" i="113"/>
  <c r="BP90" i="113"/>
  <c r="BP91" i="113"/>
  <c r="BP92" i="113"/>
  <c r="BP93" i="113"/>
  <c r="BP94" i="113"/>
  <c r="BP95" i="113"/>
  <c r="BP97" i="113"/>
  <c r="BP98" i="113"/>
  <c r="BP99" i="113"/>
  <c r="BP100" i="113"/>
  <c r="BP102" i="113"/>
  <c r="BP103" i="113"/>
  <c r="BP104" i="113"/>
  <c r="BP105" i="113"/>
  <c r="BP106" i="113"/>
  <c r="BP107" i="113"/>
  <c r="BP108" i="113"/>
  <c r="BP109" i="113"/>
  <c r="BP110" i="113"/>
  <c r="BP111" i="113"/>
  <c r="BP112" i="113"/>
  <c r="BP113" i="113"/>
  <c r="BP114" i="113"/>
  <c r="BP115" i="113"/>
  <c r="BP116" i="113"/>
  <c r="BP117" i="113"/>
  <c r="BP118" i="113"/>
  <c r="BP119" i="113"/>
  <c r="BP120" i="113"/>
  <c r="BP121" i="113"/>
  <c r="BP122" i="113"/>
  <c r="BP123" i="113"/>
  <c r="BP124" i="113"/>
  <c r="BP125" i="113"/>
  <c r="BP126" i="113"/>
  <c r="BP128" i="113"/>
  <c r="BP127" i="113" s="1"/>
  <c r="BP130" i="113"/>
  <c r="BP129" i="113" s="1"/>
  <c r="BP132" i="113"/>
  <c r="BP133" i="113"/>
  <c r="BP134" i="113"/>
  <c r="BP135" i="113"/>
  <c r="BP136" i="113"/>
  <c r="BP137" i="113"/>
  <c r="BP138" i="113"/>
  <c r="BP139" i="113"/>
  <c r="BP140" i="113"/>
  <c r="BP141" i="113"/>
  <c r="BP143" i="113"/>
  <c r="BP144" i="113"/>
  <c r="BP147" i="113"/>
  <c r="BP148" i="113"/>
  <c r="BP149" i="113"/>
  <c r="BP150" i="113"/>
  <c r="BP151" i="113"/>
  <c r="BP152" i="113"/>
  <c r="BP153" i="113"/>
  <c r="BP154" i="113"/>
  <c r="BP155" i="113"/>
  <c r="BP156" i="113"/>
  <c r="BP158" i="113"/>
  <c r="BP159" i="113"/>
  <c r="BP160" i="113"/>
  <c r="BP161" i="113"/>
  <c r="BP162" i="113"/>
  <c r="BP163" i="113"/>
  <c r="BP164" i="113"/>
  <c r="BP165" i="113"/>
  <c r="BP166" i="113"/>
  <c r="BP167" i="113"/>
  <c r="BP168" i="113"/>
  <c r="BP169" i="113"/>
  <c r="BP170" i="113"/>
  <c r="BP171" i="113"/>
  <c r="BP172" i="113"/>
  <c r="BP173" i="113"/>
  <c r="BP174" i="113"/>
  <c r="BP175" i="113"/>
  <c r="BP176" i="113"/>
  <c r="BP177" i="113"/>
  <c r="BP178" i="113"/>
  <c r="BP179" i="113"/>
  <c r="BP180" i="113"/>
  <c r="BP181" i="113"/>
  <c r="BP182" i="113"/>
  <c r="BP183" i="113"/>
  <c r="BP184" i="113"/>
  <c r="BP185" i="113"/>
  <c r="BP186" i="113"/>
  <c r="BP187" i="113"/>
  <c r="BP188" i="113"/>
  <c r="BP189" i="113"/>
  <c r="BP190" i="113"/>
  <c r="BP191" i="113"/>
  <c r="BP192" i="113"/>
  <c r="BP194" i="113"/>
  <c r="BP195" i="113"/>
  <c r="BP196" i="113"/>
  <c r="BP197" i="113"/>
  <c r="BP198" i="113"/>
  <c r="BP199" i="113"/>
  <c r="BP200" i="113"/>
  <c r="BP201" i="113"/>
  <c r="BP202" i="113"/>
  <c r="BP203" i="113"/>
  <c r="BP204" i="113"/>
  <c r="BP205" i="113"/>
  <c r="BP206" i="113"/>
  <c r="BP207" i="113"/>
  <c r="BP208" i="113"/>
  <c r="BP209" i="113"/>
  <c r="BP210" i="113"/>
  <c r="BP211" i="113"/>
  <c r="BP212" i="113"/>
  <c r="BP213" i="113"/>
  <c r="BP214" i="113"/>
  <c r="BP215" i="113"/>
  <c r="BP216" i="113"/>
  <c r="BP217" i="113"/>
  <c r="BP218" i="113"/>
  <c r="BP219" i="113"/>
  <c r="BP220" i="113"/>
  <c r="BP221" i="113"/>
  <c r="BP222" i="113"/>
  <c r="BP223" i="113"/>
  <c r="BP224" i="113"/>
  <c r="BP225" i="113"/>
  <c r="BP226" i="113"/>
  <c r="BP227" i="113"/>
  <c r="BP230" i="113"/>
  <c r="BP231" i="113"/>
  <c r="BP232" i="113"/>
  <c r="BP233" i="113"/>
  <c r="BP234" i="113"/>
  <c r="BP235" i="113"/>
  <c r="BP236" i="113"/>
  <c r="BP237" i="113"/>
  <c r="BP238" i="113"/>
  <c r="BP239" i="113"/>
  <c r="BP240" i="113"/>
  <c r="BP241" i="113"/>
  <c r="BP242" i="113"/>
  <c r="BP243" i="113"/>
  <c r="BP244" i="113"/>
  <c r="BP245" i="113"/>
  <c r="BP246" i="113"/>
  <c r="BP247" i="113"/>
  <c r="BP248" i="113"/>
  <c r="BP249" i="113"/>
  <c r="BP250" i="113"/>
  <c r="BP251" i="113"/>
  <c r="BP252" i="113"/>
  <c r="BP253" i="113"/>
  <c r="BP254" i="113"/>
  <c r="BP255" i="113"/>
  <c r="BP256" i="113"/>
  <c r="BP257" i="113"/>
  <c r="BP258" i="113"/>
  <c r="BP259" i="113"/>
  <c r="BP260" i="113"/>
  <c r="BP261" i="113"/>
  <c r="BP262" i="113"/>
  <c r="BP263" i="113"/>
  <c r="BP264" i="113"/>
  <c r="BP265" i="113"/>
  <c r="BP268" i="113"/>
  <c r="BP269" i="113"/>
  <c r="BP270" i="113"/>
  <c r="BP271" i="113"/>
  <c r="BP272" i="113"/>
  <c r="BP273" i="113"/>
  <c r="BP274" i="113"/>
  <c r="BP275" i="113"/>
  <c r="BP276" i="113"/>
  <c r="BP277" i="113"/>
  <c r="BP278" i="113"/>
  <c r="BP279" i="113"/>
  <c r="BP280" i="113"/>
  <c r="BP281" i="113"/>
  <c r="BP282" i="113"/>
  <c r="BP283" i="113"/>
  <c r="BP284" i="113"/>
  <c r="BP285" i="113"/>
  <c r="BP286" i="113"/>
  <c r="BP287" i="113"/>
  <c r="BP288" i="113"/>
  <c r="BP289" i="113"/>
  <c r="BP290" i="113"/>
  <c r="BP291" i="113"/>
  <c r="BP292" i="113"/>
  <c r="BP293" i="113"/>
  <c r="BP294" i="113"/>
  <c r="BP295" i="113"/>
  <c r="BP296" i="113"/>
  <c r="BP297" i="113"/>
  <c r="BP298" i="113"/>
  <c r="BP299" i="113"/>
  <c r="BP300" i="113"/>
  <c r="BP301" i="113"/>
  <c r="BP302" i="113"/>
  <c r="BP304" i="113"/>
  <c r="BP305" i="113"/>
  <c r="BP306" i="113"/>
  <c r="BP307" i="113"/>
  <c r="BP308" i="113"/>
  <c r="BP309" i="113"/>
  <c r="BP310" i="113"/>
  <c r="BP313" i="113"/>
  <c r="BP314" i="113"/>
  <c r="BP316" i="113"/>
  <c r="BP317" i="113"/>
  <c r="BP318" i="113"/>
  <c r="BP319" i="113"/>
  <c r="BP321" i="113"/>
  <c r="BP320" i="113" s="1"/>
  <c r="BP323" i="113"/>
  <c r="BP324" i="113"/>
  <c r="BP325" i="113"/>
  <c r="BP327" i="113"/>
  <c r="BP328" i="113"/>
  <c r="BP329" i="113"/>
  <c r="BP330" i="113"/>
  <c r="BP331" i="113"/>
  <c r="BP332" i="113"/>
  <c r="BP333" i="113"/>
  <c r="BP334" i="113"/>
  <c r="BP335" i="113"/>
  <c r="BP336" i="113"/>
  <c r="BP337" i="113"/>
  <c r="BP338" i="113"/>
  <c r="BP339" i="113"/>
  <c r="BP340" i="113"/>
  <c r="BP341" i="113"/>
  <c r="BP342" i="113"/>
  <c r="BP343" i="113"/>
  <c r="BP344" i="113"/>
  <c r="BP345" i="113"/>
  <c r="BP346" i="113"/>
  <c r="BP347" i="113"/>
  <c r="BP348" i="113"/>
  <c r="BP349" i="113"/>
  <c r="BP350" i="113"/>
  <c r="BP351" i="113"/>
  <c r="BP352" i="113"/>
  <c r="BP354" i="113"/>
  <c r="BP355" i="113"/>
  <c r="BP356" i="113"/>
  <c r="BP357" i="113"/>
  <c r="BP358" i="113"/>
  <c r="BP359" i="113"/>
  <c r="BP360" i="113"/>
  <c r="BP361" i="113"/>
  <c r="BP362" i="113"/>
  <c r="BP363" i="113"/>
  <c r="BP365" i="113"/>
  <c r="BP366" i="113"/>
  <c r="BP367" i="113"/>
  <c r="BP368" i="113"/>
  <c r="BP369" i="113"/>
  <c r="BP370" i="113"/>
  <c r="BP371" i="113"/>
  <c r="BP372" i="113"/>
  <c r="BP373" i="113"/>
  <c r="BP374" i="113"/>
  <c r="BP375" i="113"/>
  <c r="BP376" i="113"/>
  <c r="BP377" i="113"/>
  <c r="BP378" i="113"/>
  <c r="BP379" i="113"/>
  <c r="BP380" i="113"/>
  <c r="BP382" i="113"/>
  <c r="BP383" i="113"/>
  <c r="BP384" i="113"/>
  <c r="BP385" i="113"/>
  <c r="BP387" i="113"/>
  <c r="BP388" i="113"/>
  <c r="BP389" i="113"/>
  <c r="BP390" i="113"/>
  <c r="BP391" i="113"/>
  <c r="BP392" i="113"/>
  <c r="BP393" i="113"/>
  <c r="BP394" i="113"/>
  <c r="BP395" i="113"/>
  <c r="BP396" i="113"/>
  <c r="BP397" i="113"/>
  <c r="BP398" i="113"/>
  <c r="BP399" i="113"/>
  <c r="BP400" i="113"/>
  <c r="BP401" i="113"/>
  <c r="BP402" i="113"/>
  <c r="BP403" i="113"/>
  <c r="BP404" i="113"/>
  <c r="BP405" i="113"/>
  <c r="BP406" i="113"/>
  <c r="BP407" i="113"/>
  <c r="BP408" i="113"/>
  <c r="BP409" i="113"/>
  <c r="BP410" i="113"/>
  <c r="BP411" i="113"/>
  <c r="BP412" i="113"/>
  <c r="BP413" i="113"/>
  <c r="BP414" i="113"/>
  <c r="BP415" i="113"/>
  <c r="BP416" i="113"/>
  <c r="BP418" i="113"/>
  <c r="BP417" i="113" s="1"/>
  <c r="BP420" i="113"/>
  <c r="BP421" i="113"/>
  <c r="BP422" i="113"/>
  <c r="BP423" i="113"/>
  <c r="BP424" i="113"/>
  <c r="BP425" i="113"/>
  <c r="BP426" i="113"/>
  <c r="BP427" i="113"/>
  <c r="BP428" i="113"/>
  <c r="BP429" i="113"/>
  <c r="BP430" i="113"/>
  <c r="BP431" i="113"/>
  <c r="BP432" i="113"/>
  <c r="BP434" i="113"/>
  <c r="BP435" i="113"/>
  <c r="BP436" i="113"/>
  <c r="BP437" i="113"/>
  <c r="BP438" i="113"/>
  <c r="BP439" i="113"/>
  <c r="BP440" i="113"/>
  <c r="BP441" i="113"/>
  <c r="BP442" i="113"/>
  <c r="BP444" i="113"/>
  <c r="BP445" i="113"/>
  <c r="BP446" i="113"/>
  <c r="BP447" i="113"/>
  <c r="BP448" i="113"/>
  <c r="BP450" i="113"/>
  <c r="BP451" i="113"/>
  <c r="BP452" i="113"/>
  <c r="BP453" i="113"/>
  <c r="BP454" i="113"/>
  <c r="BP455" i="113"/>
  <c r="BP456" i="113"/>
  <c r="BP457" i="113"/>
  <c r="BP458" i="113"/>
  <c r="BP459" i="113"/>
  <c r="BP460" i="113"/>
  <c r="BP461" i="113"/>
  <c r="BP463" i="113"/>
  <c r="BP464" i="113"/>
  <c r="BP465" i="113"/>
  <c r="BP466" i="113"/>
  <c r="BP467" i="113"/>
  <c r="BP468" i="113"/>
  <c r="BP469" i="113"/>
  <c r="BP470" i="113"/>
  <c r="BP471" i="113"/>
  <c r="BP472" i="113"/>
  <c r="BP473" i="113"/>
  <c r="BP474" i="113"/>
  <c r="BP475" i="113"/>
  <c r="BP477" i="113"/>
  <c r="BP478" i="113"/>
  <c r="BP479" i="113"/>
  <c r="BP480" i="113"/>
  <c r="BP482" i="113"/>
  <c r="BP483" i="113"/>
  <c r="BP484" i="113"/>
  <c r="BP485" i="113"/>
  <c r="BP486" i="113"/>
  <c r="BP487" i="113"/>
  <c r="BP489" i="113"/>
  <c r="BP490" i="113"/>
  <c r="BP491" i="113"/>
  <c r="BP492" i="113"/>
  <c r="BP493" i="113"/>
  <c r="BP496" i="113"/>
  <c r="BP497" i="113"/>
  <c r="BP498" i="113"/>
  <c r="BP499" i="113"/>
  <c r="BP500" i="113"/>
  <c r="BP501" i="113"/>
  <c r="BP504" i="113"/>
  <c r="BP505" i="113"/>
  <c r="BP506" i="113"/>
  <c r="BP507" i="113"/>
  <c r="BP508" i="113"/>
  <c r="BP509" i="113"/>
  <c r="BP510" i="113"/>
  <c r="BP511" i="113"/>
  <c r="BP512" i="113"/>
  <c r="BP513" i="113"/>
  <c r="BP514" i="113"/>
  <c r="BP515" i="113"/>
  <c r="BP516" i="113"/>
  <c r="BP517" i="113"/>
  <c r="BP519" i="113"/>
  <c r="BP520" i="113"/>
  <c r="BP521" i="113"/>
  <c r="BP522" i="113"/>
  <c r="BP523" i="113"/>
  <c r="BP524" i="113"/>
  <c r="BP525" i="113"/>
  <c r="BP526" i="113"/>
  <c r="BP527" i="113"/>
  <c r="BP528" i="113"/>
  <c r="BP529" i="113"/>
  <c r="BP530" i="113"/>
  <c r="BP531" i="113"/>
  <c r="BP532" i="113"/>
  <c r="BP533" i="113"/>
  <c r="BP534" i="113"/>
  <c r="BP535" i="113"/>
  <c r="BP536" i="113"/>
  <c r="BP537" i="113"/>
  <c r="BP538" i="113"/>
  <c r="BP540" i="113"/>
  <c r="BP541" i="113"/>
  <c r="BP542" i="113"/>
  <c r="BP543" i="113"/>
  <c r="BP544" i="113"/>
  <c r="BP545" i="113"/>
  <c r="BP546" i="113"/>
  <c r="BP547" i="113"/>
  <c r="BP549" i="113"/>
  <c r="BP550" i="113"/>
  <c r="BP551" i="113"/>
  <c r="BP552" i="113"/>
  <c r="BP553" i="113"/>
  <c r="BP554" i="113"/>
  <c r="BP555" i="113"/>
  <c r="BP556" i="113"/>
  <c r="BP557" i="113"/>
  <c r="BP558" i="113"/>
  <c r="BP559" i="113"/>
  <c r="BP560" i="113"/>
  <c r="BP561" i="113"/>
  <c r="BP562" i="113"/>
  <c r="BP563" i="113"/>
  <c r="BP564" i="113"/>
  <c r="BP565" i="113"/>
  <c r="BP566" i="113"/>
  <c r="BP567" i="113"/>
  <c r="BP568" i="113"/>
  <c r="BP569" i="113"/>
  <c r="BP570" i="113"/>
  <c r="BP571" i="113"/>
  <c r="BP573" i="113"/>
  <c r="BP574" i="113"/>
  <c r="BP575" i="113"/>
  <c r="BP576" i="113"/>
  <c r="BP577" i="113"/>
  <c r="BP578" i="113"/>
  <c r="BP579" i="113"/>
  <c r="BP580" i="113"/>
  <c r="BP581" i="113"/>
  <c r="BP582" i="113"/>
  <c r="BP583" i="113"/>
  <c r="BP584" i="113"/>
  <c r="BP585" i="113"/>
  <c r="BP586" i="113"/>
  <c r="BP587" i="113"/>
  <c r="BP588" i="113"/>
  <c r="BP589" i="113"/>
  <c r="BP590" i="113"/>
  <c r="BP591" i="113"/>
  <c r="BP592" i="113"/>
  <c r="BP593" i="113"/>
  <c r="BP594" i="113"/>
  <c r="BP595" i="113"/>
  <c r="BP596" i="113"/>
  <c r="BP597" i="113"/>
  <c r="BP598" i="113"/>
  <c r="BP599" i="113"/>
  <c r="BP600" i="113"/>
  <c r="BP601" i="113"/>
  <c r="BP602" i="113"/>
  <c r="BP603" i="113"/>
  <c r="BP604" i="113"/>
  <c r="BP605" i="113"/>
  <c r="BP606" i="113"/>
  <c r="BP607" i="113"/>
  <c r="BP610" i="113"/>
  <c r="BP611" i="113"/>
  <c r="BP612" i="113"/>
  <c r="BP613" i="113"/>
  <c r="BP614" i="113"/>
  <c r="BP615" i="113"/>
  <c r="BP617" i="113"/>
  <c r="BP618" i="113"/>
  <c r="BP619" i="113"/>
  <c r="BP620" i="113"/>
  <c r="BP621" i="113"/>
  <c r="BP622" i="113"/>
  <c r="BP623" i="113"/>
  <c r="BP624" i="113"/>
  <c r="BP625" i="113"/>
  <c r="BP626" i="113"/>
  <c r="BP628" i="113"/>
  <c r="BP629" i="113"/>
  <c r="BP630" i="113"/>
  <c r="BP631" i="113"/>
  <c r="BP632" i="113"/>
  <c r="BP633" i="113"/>
  <c r="BP634" i="113"/>
  <c r="BP635" i="113"/>
  <c r="BP636" i="113"/>
  <c r="BP637" i="113"/>
  <c r="BP638" i="113"/>
  <c r="BP639" i="113"/>
  <c r="BP640" i="113"/>
  <c r="BP641" i="113"/>
  <c r="BP643" i="113"/>
  <c r="BP645" i="113"/>
  <c r="BP646" i="113"/>
  <c r="BP647" i="113"/>
  <c r="BP648" i="113"/>
  <c r="BP649" i="113"/>
  <c r="BP650" i="113"/>
  <c r="BP651" i="113"/>
  <c r="BP652" i="113"/>
  <c r="BP653" i="113"/>
  <c r="BP654" i="113"/>
  <c r="BP655" i="113"/>
  <c r="BP656" i="113"/>
  <c r="BP657" i="113"/>
  <c r="BP658" i="113"/>
  <c r="BP659" i="113"/>
  <c r="BP661" i="113"/>
  <c r="BP662" i="113"/>
  <c r="BP663" i="113"/>
  <c r="BP664" i="113"/>
  <c r="BP665" i="113"/>
  <c r="BP666" i="113"/>
  <c r="BP667" i="113"/>
  <c r="BP668" i="113"/>
  <c r="BP669" i="113"/>
  <c r="BP670" i="113"/>
  <c r="BP671" i="113"/>
  <c r="BP672" i="113"/>
  <c r="BP673" i="113"/>
  <c r="BP674" i="113"/>
  <c r="BP675" i="113"/>
  <c r="BP676" i="113"/>
  <c r="BP677" i="113"/>
  <c r="BP678" i="113"/>
  <c r="BP679" i="113"/>
  <c r="BP680" i="113"/>
  <c r="BP681" i="113"/>
  <c r="BP682" i="113"/>
  <c r="BP683" i="113"/>
  <c r="BP684" i="113"/>
  <c r="BP685" i="113"/>
  <c r="BP686" i="113"/>
  <c r="BP687" i="113"/>
  <c r="BP689" i="113"/>
  <c r="BP690" i="113"/>
  <c r="BP691" i="113"/>
  <c r="BP692" i="113"/>
  <c r="BP693" i="113"/>
  <c r="BP694" i="113"/>
  <c r="BP695" i="113"/>
  <c r="BP696" i="113"/>
  <c r="BP697" i="113"/>
  <c r="BP698" i="113"/>
  <c r="BP699" i="113"/>
  <c r="BP700" i="113"/>
  <c r="BP701" i="113"/>
  <c r="BP702" i="113"/>
  <c r="BP703" i="113"/>
  <c r="BP704" i="113"/>
  <c r="BP706" i="113"/>
  <c r="BP707" i="113"/>
  <c r="BP708" i="113"/>
  <c r="BP709" i="113"/>
  <c r="BP710" i="113"/>
  <c r="BP711" i="113"/>
  <c r="BP713" i="113"/>
  <c r="BP714" i="113"/>
  <c r="BP715" i="113"/>
  <c r="BP716" i="113"/>
  <c r="BP717" i="113"/>
  <c r="BP719" i="113"/>
  <c r="BP720" i="113"/>
  <c r="BP721" i="113"/>
  <c r="BP722" i="113"/>
  <c r="BP723" i="113"/>
  <c r="BP724" i="113"/>
  <c r="BP725" i="113"/>
  <c r="BP726" i="113"/>
  <c r="BP727" i="113"/>
  <c r="BP729" i="113"/>
  <c r="BP730" i="113"/>
  <c r="BP731" i="113"/>
  <c r="BP732" i="113"/>
  <c r="BP733" i="113"/>
  <c r="BP734" i="113"/>
  <c r="BP735" i="113"/>
  <c r="BP736" i="113"/>
  <c r="BP737" i="113"/>
  <c r="BP738" i="113"/>
  <c r="BP739" i="113"/>
  <c r="BP740" i="113"/>
  <c r="BP741" i="113"/>
  <c r="BP742" i="113"/>
  <c r="BP744" i="113"/>
  <c r="BP745" i="113"/>
  <c r="BP746" i="113"/>
  <c r="BP747" i="113"/>
  <c r="BP748" i="113"/>
  <c r="BP749" i="113"/>
  <c r="BP751" i="113"/>
  <c r="BP752" i="113"/>
  <c r="BP753" i="113"/>
  <c r="BP754" i="113"/>
  <c r="BP755" i="113"/>
  <c r="BP757" i="113"/>
  <c r="BP758" i="113"/>
  <c r="BP760" i="113"/>
  <c r="BP761" i="113"/>
  <c r="BP762" i="113"/>
  <c r="BP763" i="113"/>
  <c r="BP764" i="113"/>
  <c r="BP765" i="113"/>
  <c r="BP767" i="113"/>
  <c r="BP768" i="113"/>
  <c r="BP769" i="113"/>
  <c r="BP770" i="113"/>
  <c r="BP771" i="113"/>
  <c r="BP772" i="113"/>
  <c r="BP773" i="113"/>
  <c r="BP774" i="113"/>
  <c r="BP775" i="113"/>
  <c r="BP776" i="113"/>
  <c r="BP777" i="113"/>
  <c r="BP778" i="113"/>
  <c r="BP779" i="113"/>
  <c r="BP780" i="113"/>
  <c r="BP781" i="113"/>
  <c r="BP782" i="113"/>
  <c r="BP783" i="113"/>
  <c r="BP784" i="113"/>
  <c r="BP785" i="113"/>
  <c r="BP786" i="113"/>
  <c r="BP787" i="113"/>
  <c r="BP788" i="113"/>
  <c r="BP789" i="113"/>
  <c r="BP790" i="113"/>
  <c r="BP792" i="113"/>
  <c r="BP793" i="113"/>
  <c r="BP794" i="113"/>
  <c r="BP795" i="113"/>
  <c r="BP796" i="113"/>
  <c r="BP797" i="113"/>
  <c r="BP798" i="113"/>
  <c r="BP799" i="113"/>
  <c r="BP800" i="113"/>
  <c r="BP801" i="113"/>
  <c r="BP802" i="113"/>
  <c r="BP803" i="113"/>
  <c r="BP804" i="113"/>
  <c r="BP806" i="113"/>
  <c r="BP807" i="113"/>
  <c r="BP808" i="113"/>
  <c r="BP809" i="113"/>
  <c r="BP810" i="113"/>
  <c r="BP811" i="113"/>
  <c r="BP812" i="113"/>
  <c r="BP813" i="113"/>
  <c r="BP814" i="113"/>
  <c r="BP815" i="113"/>
  <c r="BP816" i="113"/>
  <c r="BP817" i="113"/>
  <c r="BP818" i="113"/>
  <c r="BP819" i="113"/>
  <c r="BP821" i="113"/>
  <c r="BP822" i="113"/>
  <c r="BP823" i="113"/>
  <c r="BP824" i="113"/>
  <c r="BP825" i="113"/>
  <c r="BP826" i="113"/>
  <c r="BP827" i="113"/>
  <c r="BP828" i="113"/>
  <c r="BP829" i="113"/>
  <c r="BP830" i="113"/>
  <c r="BP831" i="113"/>
  <c r="BP832" i="113"/>
  <c r="BP833" i="113"/>
  <c r="BP834" i="113"/>
  <c r="BP835" i="113"/>
  <c r="BP836" i="113"/>
  <c r="BP837" i="113"/>
  <c r="BP838" i="113"/>
  <c r="BP839" i="113"/>
  <c r="BP840" i="113"/>
  <c r="BP841" i="113"/>
  <c r="BP842" i="113"/>
  <c r="BP843" i="113"/>
  <c r="BP844" i="113"/>
  <c r="BP845" i="113"/>
  <c r="BP846" i="113"/>
  <c r="BP847" i="113"/>
  <c r="BP848" i="113"/>
  <c r="BP849" i="113"/>
  <c r="BP850" i="113"/>
  <c r="BP851" i="113"/>
  <c r="BP852" i="113"/>
  <c r="BP853" i="113"/>
  <c r="BP854" i="113"/>
  <c r="BP855" i="113"/>
  <c r="BP856" i="113"/>
  <c r="BP857" i="113"/>
  <c r="BP858" i="113"/>
  <c r="BP859" i="113"/>
  <c r="BP860" i="113"/>
  <c r="BP861" i="113"/>
  <c r="BP862" i="113"/>
  <c r="BP863" i="113"/>
  <c r="BP864" i="113"/>
  <c r="BP865" i="113"/>
  <c r="BP866" i="113"/>
  <c r="BP867" i="113"/>
  <c r="BP868" i="113"/>
  <c r="BP869" i="113"/>
  <c r="BP870" i="113"/>
  <c r="BP871" i="113"/>
  <c r="BP872" i="113"/>
  <c r="BP873" i="113"/>
  <c r="BP874" i="113"/>
  <c r="BP875" i="113"/>
  <c r="BP876" i="113"/>
  <c r="BP877" i="113"/>
  <c r="BP878" i="113"/>
  <c r="BP879" i="113"/>
  <c r="BP880" i="113"/>
  <c r="BP881" i="113"/>
  <c r="BP882" i="113"/>
  <c r="BP883" i="113"/>
  <c r="BP885" i="113"/>
  <c r="BP886" i="113"/>
  <c r="BP887" i="113"/>
  <c r="BP888" i="113"/>
  <c r="BP889" i="113"/>
  <c r="BP890" i="113"/>
  <c r="BP891" i="113"/>
  <c r="BP892" i="113"/>
  <c r="BP893" i="113"/>
  <c r="BP894" i="113"/>
  <c r="BP895" i="113"/>
  <c r="BP896" i="113"/>
  <c r="BP898" i="113"/>
  <c r="BP899" i="113"/>
  <c r="BP900" i="113"/>
  <c r="BP901" i="113"/>
  <c r="BP902" i="113"/>
  <c r="BP905" i="113"/>
  <c r="BP906" i="113"/>
  <c r="BP907" i="113"/>
  <c r="BP908" i="113"/>
  <c r="BP909" i="113"/>
  <c r="BP910" i="113"/>
  <c r="BP911" i="113"/>
  <c r="BP912" i="113"/>
  <c r="BP913" i="113"/>
  <c r="BP914" i="113"/>
  <c r="BP915" i="113"/>
  <c r="BP917" i="113"/>
  <c r="BP918" i="113"/>
  <c r="BP919" i="113"/>
  <c r="BP920" i="113"/>
  <c r="BP921" i="113"/>
  <c r="BP922" i="113"/>
  <c r="BP923" i="113"/>
  <c r="BP924" i="113"/>
  <c r="BP925" i="113"/>
  <c r="BP926" i="113"/>
  <c r="BP927" i="113"/>
  <c r="BP929" i="113"/>
  <c r="BP930" i="113"/>
  <c r="BP931" i="113"/>
  <c r="BP932" i="113"/>
  <c r="BP933" i="113"/>
  <c r="BP935" i="113"/>
  <c r="BP936" i="113"/>
  <c r="BP937" i="113"/>
  <c r="BP938" i="113"/>
  <c r="BP939" i="113"/>
  <c r="BP940" i="113"/>
  <c r="BP941" i="113"/>
  <c r="BP942" i="113"/>
  <c r="BP943" i="113"/>
  <c r="BP944" i="113"/>
  <c r="BP945" i="113"/>
  <c r="BP946" i="113"/>
  <c r="BP947" i="113"/>
  <c r="BP950" i="113"/>
  <c r="BP951" i="113"/>
  <c r="BP952" i="113"/>
  <c r="BP953" i="113"/>
  <c r="BP954" i="113"/>
  <c r="BP955" i="113"/>
  <c r="BP956" i="113"/>
  <c r="BP957" i="113"/>
  <c r="BP958" i="113"/>
  <c r="BP959" i="113"/>
  <c r="BP961" i="113"/>
  <c r="BP962" i="113"/>
  <c r="BP963" i="113"/>
  <c r="BP965" i="113"/>
  <c r="BP966" i="113"/>
  <c r="BP969" i="113"/>
  <c r="BP970" i="113"/>
  <c r="BP971" i="113"/>
  <c r="BP972" i="113"/>
  <c r="BP974" i="113"/>
  <c r="BP975" i="113"/>
  <c r="BP977" i="113"/>
  <c r="BP978" i="113"/>
  <c r="BP979" i="113"/>
  <c r="BP981" i="113"/>
  <c r="BP982" i="113"/>
  <c r="BP983" i="113"/>
  <c r="BP984" i="113"/>
  <c r="BP985" i="113"/>
  <c r="BP986" i="113"/>
  <c r="BP987" i="113"/>
  <c r="BP989" i="113"/>
  <c r="BP990" i="113"/>
  <c r="BP991" i="113"/>
  <c r="BP992" i="113"/>
  <c r="BP994" i="113"/>
  <c r="BP995" i="113"/>
  <c r="BP996" i="113"/>
  <c r="BP997" i="113"/>
  <c r="BP998" i="113"/>
  <c r="BP999" i="113"/>
  <c r="BP1000" i="113"/>
  <c r="BP1001" i="113"/>
  <c r="BP1002" i="113"/>
  <c r="BP1003" i="113"/>
  <c r="BP1004" i="113"/>
  <c r="BP1005" i="113"/>
  <c r="BP1006" i="113"/>
  <c r="BP1007" i="113"/>
  <c r="BP1008" i="113"/>
  <c r="BP1009" i="113"/>
  <c r="BP1010" i="113"/>
  <c r="BP1011" i="113"/>
  <c r="BP1012" i="113"/>
  <c r="BP1013" i="113"/>
  <c r="BP1014" i="113"/>
  <c r="BP1015" i="113"/>
  <c r="BP1016" i="113"/>
  <c r="BP1017" i="113"/>
  <c r="BP1018" i="113"/>
  <c r="BP1019" i="113"/>
  <c r="BP1020" i="113"/>
  <c r="BP1021" i="113"/>
  <c r="BP1022" i="113"/>
  <c r="BP1023" i="113"/>
  <c r="BP1024" i="113"/>
  <c r="BP1025" i="113"/>
  <c r="BP1026" i="113"/>
  <c r="BP1027" i="113"/>
  <c r="BP1028" i="113"/>
  <c r="BP1029" i="113"/>
  <c r="BP1030" i="113"/>
  <c r="BP1031" i="113"/>
  <c r="BP1032" i="113"/>
  <c r="BP1033" i="113"/>
  <c r="BP1034" i="113"/>
  <c r="BP1035" i="113"/>
  <c r="BP1036" i="113"/>
  <c r="BP1039" i="113"/>
  <c r="BP1040" i="113"/>
  <c r="BP1041" i="113"/>
  <c r="BP1042" i="113"/>
  <c r="BP1043" i="113"/>
  <c r="BP1046" i="113"/>
  <c r="BP1047" i="113"/>
  <c r="BP1049" i="113"/>
  <c r="BP1050" i="113"/>
  <c r="BP1051" i="113"/>
  <c r="BP1052" i="113"/>
  <c r="BP1053" i="113"/>
  <c r="BP1054" i="113"/>
  <c r="BP1055" i="113"/>
  <c r="BP1056" i="113"/>
  <c r="BP1057" i="113"/>
  <c r="BP1058" i="113"/>
  <c r="BP1059" i="113"/>
  <c r="BP1061" i="113"/>
  <c r="BP1062" i="113"/>
  <c r="BP1063" i="113"/>
  <c r="BP1065" i="113"/>
  <c r="BP1066" i="113"/>
  <c r="BP1067" i="113"/>
  <c r="BP1068" i="113"/>
  <c r="BP1070" i="113"/>
  <c r="BP1071" i="113"/>
  <c r="BP1072" i="113"/>
  <c r="BP1073" i="113"/>
  <c r="BP1075" i="113"/>
  <c r="BP1076" i="113"/>
  <c r="BP1077" i="113"/>
  <c r="BP1078" i="113"/>
  <c r="BP1080" i="113"/>
  <c r="BP1081" i="113"/>
  <c r="BP1082" i="113"/>
  <c r="BP1083" i="113"/>
  <c r="BP1084" i="113"/>
  <c r="BP1085" i="113"/>
  <c r="BP1086" i="113"/>
  <c r="BP1087" i="113"/>
  <c r="BP1088" i="113"/>
  <c r="BP1090" i="113"/>
  <c r="BP1091" i="113"/>
  <c r="BP1093" i="113"/>
  <c r="BP1094" i="113"/>
  <c r="BP1095" i="113"/>
  <c r="BP1097" i="113"/>
  <c r="BP1098" i="113"/>
  <c r="BP1100" i="113"/>
  <c r="BP1101" i="113"/>
  <c r="BP1102" i="113"/>
  <c r="BP1103" i="113"/>
  <c r="BP1104" i="113"/>
  <c r="BP1105" i="113"/>
  <c r="BP1106" i="113"/>
  <c r="BP1107" i="113"/>
  <c r="BP1108" i="113"/>
  <c r="BP1109" i="113"/>
  <c r="BP1110" i="113"/>
  <c r="BP1111" i="113"/>
  <c r="BP1112" i="113"/>
  <c r="BP1113" i="113"/>
  <c r="BP1114" i="113"/>
  <c r="BP1115" i="113"/>
  <c r="BP1116" i="113"/>
  <c r="BP1117" i="113"/>
  <c r="BP1118" i="113"/>
  <c r="BP1119" i="113"/>
  <c r="BP1120" i="113"/>
  <c r="BP1121" i="113"/>
  <c r="BP1122" i="113"/>
  <c r="BP1123" i="113"/>
  <c r="BP1124" i="113"/>
  <c r="BP1125" i="113"/>
  <c r="BP1126" i="113"/>
  <c r="BP1127" i="113"/>
  <c r="BP1128" i="113"/>
  <c r="BP1129" i="113"/>
  <c r="BP1130" i="113"/>
  <c r="BP1131" i="113"/>
  <c r="BP1132" i="113"/>
  <c r="BP1133" i="113"/>
  <c r="BP1135" i="113"/>
  <c r="BP1136" i="113"/>
  <c r="BP1137" i="113"/>
  <c r="BP1138" i="113"/>
  <c r="BP1139" i="113"/>
  <c r="BP1140" i="113"/>
  <c r="BP1141" i="113"/>
  <c r="BP1143" i="113"/>
  <c r="BP1142" i="113" s="1"/>
  <c r="BP1145" i="113"/>
  <c r="BP1144" i="113" s="1"/>
  <c r="BP1148" i="113"/>
  <c r="BP1149" i="113"/>
  <c r="BP1150" i="113"/>
  <c r="BP1151" i="113"/>
  <c r="BP1152" i="113"/>
  <c r="BP1153" i="113"/>
  <c r="BP1154" i="113"/>
  <c r="BP1155" i="113"/>
  <c r="BP1156" i="113"/>
  <c r="BP1157" i="113"/>
  <c r="BP1158" i="113"/>
  <c r="BP1160" i="113"/>
  <c r="BP1161" i="113"/>
  <c r="BP1162" i="113"/>
  <c r="BP1163" i="113"/>
  <c r="BP1164" i="113"/>
  <c r="BP1165" i="113"/>
  <c r="BP1166" i="113"/>
  <c r="BP1168" i="113"/>
  <c r="BP1169" i="113"/>
  <c r="BP1170" i="113"/>
  <c r="BP1171" i="113"/>
  <c r="BP1172" i="113"/>
  <c r="BP1173" i="113"/>
  <c r="BP1174" i="113"/>
  <c r="BP1175" i="113"/>
  <c r="BP1176" i="113"/>
  <c r="BP1177" i="113"/>
  <c r="BP1179" i="113"/>
  <c r="BP1180" i="113"/>
  <c r="BP1181" i="113"/>
  <c r="BP1182" i="113"/>
  <c r="BP1183" i="113"/>
  <c r="BP1184" i="113"/>
  <c r="BP1185" i="113"/>
  <c r="BP1187" i="113"/>
  <c r="BP1188" i="113"/>
  <c r="BP1189" i="113"/>
  <c r="BP1190" i="113"/>
  <c r="BP1191" i="113"/>
  <c r="BP1192" i="113"/>
  <c r="BP1193" i="113"/>
  <c r="BP1194" i="113"/>
  <c r="BP1196" i="113"/>
  <c r="BP1197" i="113"/>
  <c r="BP1198" i="113"/>
  <c r="BP1199" i="113"/>
  <c r="BP1200" i="113"/>
  <c r="BP1201" i="113"/>
  <c r="BP1202" i="113"/>
  <c r="BP1204" i="113"/>
  <c r="BP1205" i="113"/>
  <c r="BP1206" i="113"/>
  <c r="BP1207" i="113"/>
  <c r="BP1208" i="113"/>
  <c r="BP1209" i="113"/>
  <c r="BP1210" i="113"/>
  <c r="BP1211" i="113"/>
  <c r="BP1212" i="113"/>
  <c r="BP1214" i="113"/>
  <c r="BP1215" i="113"/>
  <c r="BP29" i="113"/>
  <c r="BP28" i="113"/>
  <c r="BP27" i="113"/>
  <c r="BP23" i="113"/>
  <c r="BP22" i="113"/>
  <c r="BP21" i="113"/>
  <c r="BP20" i="113"/>
  <c r="BP19" i="113"/>
  <c r="BP18" i="113"/>
  <c r="BP17" i="113"/>
  <c r="BP16" i="113"/>
  <c r="BP15" i="113"/>
  <c r="BP488" i="113" l="1"/>
  <c r="BR967" i="113"/>
  <c r="BU967" i="113"/>
  <c r="BP364" i="113"/>
  <c r="BP61" i="113"/>
  <c r="BP1096" i="113"/>
  <c r="BP1089" i="113"/>
  <c r="BP1074" i="113"/>
  <c r="BP495" i="113"/>
  <c r="BP353" i="113"/>
  <c r="BP949" i="113"/>
  <c r="BP1064" i="113"/>
  <c r="BP993" i="113"/>
  <c r="BP884" i="113"/>
  <c r="BP1159" i="113"/>
  <c r="BP1147" i="113" s="1"/>
  <c r="BO1227" i="113" s="1"/>
  <c r="BP1134" i="113"/>
  <c r="BP1048" i="113"/>
  <c r="BP548" i="113"/>
  <c r="BP449" i="113"/>
  <c r="BP315" i="113"/>
  <c r="BP131" i="113"/>
  <c r="BP96" i="113"/>
  <c r="BP43" i="113"/>
  <c r="BP30" i="113"/>
  <c r="BP24" i="113"/>
  <c r="BP791" i="113"/>
  <c r="BP759" i="113"/>
  <c r="BP518" i="113"/>
  <c r="BP433" i="113"/>
  <c r="BP322" i="113"/>
  <c r="BP71" i="113"/>
  <c r="BP934" i="113"/>
  <c r="BP476" i="113"/>
  <c r="BP381" i="113"/>
  <c r="BP157" i="113"/>
  <c r="BP52" i="113"/>
  <c r="BP228" i="113"/>
  <c r="BP1203" i="113"/>
  <c r="BP1195" i="113" s="1"/>
  <c r="BO1230" i="113" s="1"/>
  <c r="BP980" i="113"/>
  <c r="BP928" i="113"/>
  <c r="BP916" i="113" s="1"/>
  <c r="BP193" i="113"/>
  <c r="BP142" i="113"/>
  <c r="BP101" i="113"/>
  <c r="BP48" i="113"/>
  <c r="BP1167" i="113"/>
  <c r="BO1228" i="113" s="1"/>
  <c r="BP1092" i="113"/>
  <c r="BP1069" i="113"/>
  <c r="BP1045" i="113"/>
  <c r="BP897" i="113"/>
  <c r="BP766" i="113"/>
  <c r="BP572" i="113"/>
  <c r="BP502" i="113"/>
  <c r="BP481" i="113"/>
  <c r="BP443" i="113"/>
  <c r="BP386" i="113"/>
  <c r="BP326" i="113"/>
  <c r="BP312" i="113"/>
  <c r="BP1186" i="113"/>
  <c r="BP1178" i="113" s="1"/>
  <c r="BO1229" i="113" s="1"/>
  <c r="BP1099" i="113"/>
  <c r="BP1079" i="113"/>
  <c r="BP1060" i="113"/>
  <c r="BP1038" i="113"/>
  <c r="BP904" i="113"/>
  <c r="BP820" i="113"/>
  <c r="BP756" i="113"/>
  <c r="BP608" i="113" s="1"/>
  <c r="BP539" i="113"/>
  <c r="BP462" i="113"/>
  <c r="BP419" i="113"/>
  <c r="BP303" i="113"/>
  <c r="BP146" i="113"/>
  <c r="BP80" i="113"/>
  <c r="BP35" i="113"/>
  <c r="BP14" i="113"/>
  <c r="BK805" i="113"/>
  <c r="BV967" i="113" l="1"/>
  <c r="BY967" i="113"/>
  <c r="BP948" i="113"/>
  <c r="BP1229" i="113"/>
  <c r="BP60" i="113"/>
  <c r="BP494" i="113"/>
  <c r="BP145" i="113"/>
  <c r="BP1044" i="113"/>
  <c r="BO1226" i="113" s="1"/>
  <c r="BP903" i="113"/>
  <c r="BP311" i="113"/>
  <c r="BK832" i="113"/>
  <c r="BZ967" i="113" l="1"/>
  <c r="CC967" i="113"/>
  <c r="CD967" i="113" s="1"/>
  <c r="BP13" i="113"/>
  <c r="BK850" i="113"/>
  <c r="BK880" i="113"/>
  <c r="BP1218" i="113" l="1"/>
  <c r="BP1221" i="113" s="1"/>
  <c r="BO1225" i="113"/>
  <c r="BP1228" i="113" s="1"/>
  <c r="BK245" i="113"/>
  <c r="BK229" i="113"/>
  <c r="BL229" i="113" s="1"/>
  <c r="BK248" i="113"/>
  <c r="BK242" i="113"/>
  <c r="BK235" i="113"/>
  <c r="BK802" i="113"/>
  <c r="BL802" i="113" s="1"/>
  <c r="BK573" i="113"/>
  <c r="BL573" i="113" s="1"/>
  <c r="BL270" i="113"/>
  <c r="BL1215" i="113"/>
  <c r="BL1214" i="113"/>
  <c r="BL1212" i="113"/>
  <c r="BL1211" i="113"/>
  <c r="BL1210" i="113"/>
  <c r="BL1209" i="113"/>
  <c r="BL1208" i="113"/>
  <c r="BL1207" i="113"/>
  <c r="BL1206" i="113"/>
  <c r="BL1205" i="113"/>
  <c r="BL1204" i="113"/>
  <c r="BL1202" i="113"/>
  <c r="BL1201" i="113"/>
  <c r="BL1200" i="113"/>
  <c r="BL1199" i="113"/>
  <c r="BL1198" i="113"/>
  <c r="BL1197" i="113"/>
  <c r="BL1196" i="113"/>
  <c r="BL1194" i="113"/>
  <c r="BL1193" i="113"/>
  <c r="BL1192" i="113"/>
  <c r="BL1191" i="113"/>
  <c r="BL1190" i="113"/>
  <c r="BL1189" i="113"/>
  <c r="BL1188" i="113"/>
  <c r="BL1187" i="113"/>
  <c r="BL1185" i="113"/>
  <c r="BL1184" i="113"/>
  <c r="BL1183" i="113"/>
  <c r="BL1182" i="113"/>
  <c r="BL1181" i="113"/>
  <c r="BL1180" i="113"/>
  <c r="BL1179" i="113"/>
  <c r="BL1177" i="113"/>
  <c r="BL1176" i="113"/>
  <c r="BL1175" i="113"/>
  <c r="BL1174" i="113"/>
  <c r="BL1173" i="113"/>
  <c r="BL1172" i="113"/>
  <c r="BL1171" i="113"/>
  <c r="BL1170" i="113"/>
  <c r="BL1169" i="113"/>
  <c r="BL1168" i="113"/>
  <c r="BL1166" i="113"/>
  <c r="BL1165" i="113"/>
  <c r="BL1164" i="113"/>
  <c r="BL1163" i="113"/>
  <c r="BL1162" i="113"/>
  <c r="BL1161" i="113"/>
  <c r="BL1160" i="113"/>
  <c r="BL1158" i="113"/>
  <c r="BL1157" i="113"/>
  <c r="BL1156" i="113"/>
  <c r="BL1155" i="113"/>
  <c r="BL1154" i="113"/>
  <c r="BL1153" i="113"/>
  <c r="BL1152" i="113"/>
  <c r="BL1151" i="113"/>
  <c r="BL1150" i="113"/>
  <c r="BL1149" i="113"/>
  <c r="BL1148" i="113"/>
  <c r="BL1145" i="113"/>
  <c r="BL1144" i="113" s="1"/>
  <c r="BL1143" i="113"/>
  <c r="BL1142" i="113" s="1"/>
  <c r="BL1141" i="113"/>
  <c r="BL1140" i="113"/>
  <c r="BL1139" i="113"/>
  <c r="BL1138" i="113"/>
  <c r="BL1137" i="113"/>
  <c r="BL1136" i="113"/>
  <c r="BL1135" i="113"/>
  <c r="BL1133" i="113"/>
  <c r="BL1132" i="113"/>
  <c r="BL1131" i="113"/>
  <c r="BL1130" i="113"/>
  <c r="BL1129" i="113"/>
  <c r="BL1128" i="113"/>
  <c r="BL1127" i="113"/>
  <c r="BL1126" i="113"/>
  <c r="BL1125" i="113"/>
  <c r="BL1124" i="113"/>
  <c r="BL1123" i="113"/>
  <c r="BL1122" i="113"/>
  <c r="BL1121" i="113"/>
  <c r="BL1120" i="113"/>
  <c r="BL1119" i="113"/>
  <c r="BL1118" i="113"/>
  <c r="BL1117" i="113"/>
  <c r="BL1116" i="113"/>
  <c r="BL1115" i="113"/>
  <c r="BL1114" i="113"/>
  <c r="BL1113" i="113"/>
  <c r="BL1112" i="113"/>
  <c r="BL1111" i="113"/>
  <c r="BL1110" i="113"/>
  <c r="BL1109" i="113"/>
  <c r="BL1108" i="113"/>
  <c r="BL1107" i="113"/>
  <c r="BL1106" i="113"/>
  <c r="BL1105" i="113"/>
  <c r="BL1104" i="113"/>
  <c r="BL1103" i="113"/>
  <c r="BL1102" i="113"/>
  <c r="BL1101" i="113"/>
  <c r="BL1100" i="113"/>
  <c r="BL1098" i="113"/>
  <c r="BL1097" i="113"/>
  <c r="BL1095" i="113"/>
  <c r="BL1094" i="113"/>
  <c r="BL1093" i="113"/>
  <c r="BL1091" i="113"/>
  <c r="BL1090" i="113"/>
  <c r="BL1088" i="113"/>
  <c r="BL1087" i="113"/>
  <c r="BL1086" i="113"/>
  <c r="BL1085" i="113"/>
  <c r="BL1084" i="113"/>
  <c r="BL1083" i="113"/>
  <c r="BL1082" i="113"/>
  <c r="BL1081" i="113"/>
  <c r="BL1080" i="113"/>
  <c r="BL1078" i="113"/>
  <c r="BL1077" i="113"/>
  <c r="BL1076" i="113"/>
  <c r="BL1075" i="113"/>
  <c r="BL1073" i="113"/>
  <c r="BL1072" i="113"/>
  <c r="BL1071" i="113"/>
  <c r="BL1070" i="113"/>
  <c r="BL1068" i="113"/>
  <c r="BL1067" i="113"/>
  <c r="BL1066" i="113"/>
  <c r="BL1065" i="113"/>
  <c r="BL1063" i="113"/>
  <c r="BL1062" i="113"/>
  <c r="BL1061" i="113"/>
  <c r="BL1059" i="113"/>
  <c r="BL1058" i="113"/>
  <c r="BL1057" i="113"/>
  <c r="BL1056" i="113"/>
  <c r="BL1055" i="113"/>
  <c r="BL1054" i="113"/>
  <c r="BL1053" i="113"/>
  <c r="BL1052" i="113"/>
  <c r="BL1051" i="113"/>
  <c r="BL1050" i="113"/>
  <c r="BL1049" i="113"/>
  <c r="BL1047" i="113"/>
  <c r="BL1046" i="113"/>
  <c r="BL1043" i="113"/>
  <c r="BL1042" i="113"/>
  <c r="BL1041" i="113"/>
  <c r="BL1040" i="113"/>
  <c r="BL1039" i="113"/>
  <c r="BL1036" i="113"/>
  <c r="BL1035" i="113"/>
  <c r="BL1034" i="113"/>
  <c r="BL1033" i="113"/>
  <c r="BL1032" i="113"/>
  <c r="BL1031" i="113"/>
  <c r="BL1030" i="113"/>
  <c r="BL1029" i="113"/>
  <c r="BL1028" i="113"/>
  <c r="BL1027" i="113"/>
  <c r="BL1026" i="113"/>
  <c r="BL1025" i="113"/>
  <c r="BL1024" i="113"/>
  <c r="BL1023" i="113"/>
  <c r="BL1022" i="113"/>
  <c r="BL1021" i="113"/>
  <c r="BL1020" i="113"/>
  <c r="BL1019" i="113"/>
  <c r="BL1018" i="113"/>
  <c r="BL1017" i="113"/>
  <c r="BL1016" i="113"/>
  <c r="BL1015" i="113"/>
  <c r="BL1014" i="113"/>
  <c r="BL1013" i="113"/>
  <c r="BL1012" i="113"/>
  <c r="BL1011" i="113"/>
  <c r="BL1010" i="113"/>
  <c r="BL1009" i="113"/>
  <c r="BL1008" i="113"/>
  <c r="BL1007" i="113"/>
  <c r="BL1006" i="113"/>
  <c r="BL1005" i="113"/>
  <c r="BL1004" i="113"/>
  <c r="BL1003" i="113"/>
  <c r="BL1002" i="113"/>
  <c r="BL1001" i="113"/>
  <c r="BL1000" i="113"/>
  <c r="BL999" i="113"/>
  <c r="BL998" i="113"/>
  <c r="BL997" i="113"/>
  <c r="BL996" i="113"/>
  <c r="BL995" i="113"/>
  <c r="BL994" i="113"/>
  <c r="BL992" i="113"/>
  <c r="BL991" i="113"/>
  <c r="BL990" i="113"/>
  <c r="BL989" i="113"/>
  <c r="BL987" i="113"/>
  <c r="BL986" i="113"/>
  <c r="BL985" i="113"/>
  <c r="BL984" i="113"/>
  <c r="BL983" i="113"/>
  <c r="BL982" i="113"/>
  <c r="BL981" i="113"/>
  <c r="BL979" i="113"/>
  <c r="BL978" i="113"/>
  <c r="BL977" i="113"/>
  <c r="BL975" i="113"/>
  <c r="BL974" i="113"/>
  <c r="BL972" i="113"/>
  <c r="BL971" i="113"/>
  <c r="BL970" i="113"/>
  <c r="BL969" i="113"/>
  <c r="BL966" i="113"/>
  <c r="BL965" i="113"/>
  <c r="BL963" i="113"/>
  <c r="BL962" i="113"/>
  <c r="BL961" i="113"/>
  <c r="BL959" i="113"/>
  <c r="BL958" i="113"/>
  <c r="BL957" i="113"/>
  <c r="BL956" i="113"/>
  <c r="BL955" i="113"/>
  <c r="BL954" i="113"/>
  <c r="BL953" i="113"/>
  <c r="BL952" i="113"/>
  <c r="BL951" i="113"/>
  <c r="BL950" i="113"/>
  <c r="BL947" i="113"/>
  <c r="BL946" i="113"/>
  <c r="BL945" i="113"/>
  <c r="BL944" i="113"/>
  <c r="BL943" i="113"/>
  <c r="BL942" i="113"/>
  <c r="BL941" i="113"/>
  <c r="BL940" i="113"/>
  <c r="BL939" i="113"/>
  <c r="BL938" i="113"/>
  <c r="BL937" i="113"/>
  <c r="BL936" i="113"/>
  <c r="BL935" i="113"/>
  <c r="BL933" i="113"/>
  <c r="BL932" i="113"/>
  <c r="BL931" i="113"/>
  <c r="BL930" i="113"/>
  <c r="BL929" i="113"/>
  <c r="BL927" i="113"/>
  <c r="BL926" i="113"/>
  <c r="BL925" i="113"/>
  <c r="BL924" i="113"/>
  <c r="BL923" i="113"/>
  <c r="BL922" i="113"/>
  <c r="BL921" i="113"/>
  <c r="BL920" i="113"/>
  <c r="BL919" i="113"/>
  <c r="BL918" i="113"/>
  <c r="BL917" i="113"/>
  <c r="BL915" i="113"/>
  <c r="BL914" i="113"/>
  <c r="BL913" i="113"/>
  <c r="BL912" i="113"/>
  <c r="BL911" i="113"/>
  <c r="BL910" i="113"/>
  <c r="BL909" i="113"/>
  <c r="BL908" i="113"/>
  <c r="BL907" i="113"/>
  <c r="BL906" i="113"/>
  <c r="BL905" i="113"/>
  <c r="BL902" i="113"/>
  <c r="BL901" i="113"/>
  <c r="BL900" i="113"/>
  <c r="BL899" i="113"/>
  <c r="BL898" i="113"/>
  <c r="BL896" i="113"/>
  <c r="BL895" i="113"/>
  <c r="BL894" i="113"/>
  <c r="BL893" i="113"/>
  <c r="BL892" i="113"/>
  <c r="BL891" i="113"/>
  <c r="BL890" i="113"/>
  <c r="BL889" i="113"/>
  <c r="BL888" i="113"/>
  <c r="BL887" i="113"/>
  <c r="BL886" i="113"/>
  <c r="BL885" i="113"/>
  <c r="BL883" i="113"/>
  <c r="BL882" i="113"/>
  <c r="BL881" i="113"/>
  <c r="BL880" i="113"/>
  <c r="BL879" i="113"/>
  <c r="BL878" i="113"/>
  <c r="BL877" i="113"/>
  <c r="BL876" i="113"/>
  <c r="BL875" i="113"/>
  <c r="BL874" i="113"/>
  <c r="BL873" i="113"/>
  <c r="BL872" i="113"/>
  <c r="BL871" i="113"/>
  <c r="BL870" i="113"/>
  <c r="BL869" i="113"/>
  <c r="BL868" i="113"/>
  <c r="BL867" i="113"/>
  <c r="BL866" i="113"/>
  <c r="BL865" i="113"/>
  <c r="BL864" i="113"/>
  <c r="BL863" i="113"/>
  <c r="BL862" i="113"/>
  <c r="BL861" i="113"/>
  <c r="BL860" i="113"/>
  <c r="BL859" i="113"/>
  <c r="BL858" i="113"/>
  <c r="BL857" i="113"/>
  <c r="BL856" i="113"/>
  <c r="BL855" i="113"/>
  <c r="BL854" i="113"/>
  <c r="BL853" i="113"/>
  <c r="BL852" i="113"/>
  <c r="BL851" i="113"/>
  <c r="BL850" i="113"/>
  <c r="BL849" i="113"/>
  <c r="BL848" i="113"/>
  <c r="BL847" i="113"/>
  <c r="BL846" i="113"/>
  <c r="BL845" i="113"/>
  <c r="BL844" i="113"/>
  <c r="BL843" i="113"/>
  <c r="BL842" i="113"/>
  <c r="BL841" i="113"/>
  <c r="BL840" i="113"/>
  <c r="BL839" i="113"/>
  <c r="BL838" i="113"/>
  <c r="BL837" i="113"/>
  <c r="BL836" i="113"/>
  <c r="BL835" i="113"/>
  <c r="BL834" i="113"/>
  <c r="BL833" i="113"/>
  <c r="BL832" i="113"/>
  <c r="BL831" i="113"/>
  <c r="BL830" i="113"/>
  <c r="BL829" i="113"/>
  <c r="BL828" i="113"/>
  <c r="BL827" i="113"/>
  <c r="BL826" i="113"/>
  <c r="BL825" i="113"/>
  <c r="BL824" i="113"/>
  <c r="BL823" i="113"/>
  <c r="BL822" i="113"/>
  <c r="BL821" i="113"/>
  <c r="BL819" i="113"/>
  <c r="BL818" i="113"/>
  <c r="BL817" i="113"/>
  <c r="BL816" i="113"/>
  <c r="BL815" i="113"/>
  <c r="BL814" i="113"/>
  <c r="BL813" i="113"/>
  <c r="BL812" i="113"/>
  <c r="BL811" i="113"/>
  <c r="BL810" i="113"/>
  <c r="BL809" i="113"/>
  <c r="BL808" i="113"/>
  <c r="BL807" i="113"/>
  <c r="BL806" i="113"/>
  <c r="BL805" i="113"/>
  <c r="BL804" i="113"/>
  <c r="BL803" i="113"/>
  <c r="BL801" i="113"/>
  <c r="BL800" i="113"/>
  <c r="BL799" i="113"/>
  <c r="BL798" i="113"/>
  <c r="BL797" i="113"/>
  <c r="BL796" i="113"/>
  <c r="BL795" i="113"/>
  <c r="BL794" i="113"/>
  <c r="BL793" i="113"/>
  <c r="BL792" i="113"/>
  <c r="BL790" i="113"/>
  <c r="BL789" i="113"/>
  <c r="BL788" i="113"/>
  <c r="BL787" i="113"/>
  <c r="BL786" i="113"/>
  <c r="BL785" i="113"/>
  <c r="BL784" i="113"/>
  <c r="BL783" i="113"/>
  <c r="BL782" i="113"/>
  <c r="BL781" i="113"/>
  <c r="BL780" i="113"/>
  <c r="BL779" i="113"/>
  <c r="BL778" i="113"/>
  <c r="BL777" i="113"/>
  <c r="BL776" i="113"/>
  <c r="BL775" i="113"/>
  <c r="BL774" i="113"/>
  <c r="BL773" i="113"/>
  <c r="BL772" i="113"/>
  <c r="BL771" i="113"/>
  <c r="BL770" i="113"/>
  <c r="BL769" i="113"/>
  <c r="BL768" i="113"/>
  <c r="BL767" i="113"/>
  <c r="BL765" i="113"/>
  <c r="BL764" i="113"/>
  <c r="BL763" i="113"/>
  <c r="BL762" i="113"/>
  <c r="BL761" i="113"/>
  <c r="BL760" i="113"/>
  <c r="BL758" i="113"/>
  <c r="BL757" i="113"/>
  <c r="BL755" i="113"/>
  <c r="BL754" i="113"/>
  <c r="BL753" i="113"/>
  <c r="BL752" i="113"/>
  <c r="BL751" i="113"/>
  <c r="BL749" i="113"/>
  <c r="BL748" i="113"/>
  <c r="BL747" i="113"/>
  <c r="BL746" i="113"/>
  <c r="BL745" i="113"/>
  <c r="BL744" i="113"/>
  <c r="BL742" i="113"/>
  <c r="BL741" i="113"/>
  <c r="BL740" i="113"/>
  <c r="BL739" i="113"/>
  <c r="BL738" i="113"/>
  <c r="BL737" i="113"/>
  <c r="BL736" i="113"/>
  <c r="BL735" i="113"/>
  <c r="BL734" i="113"/>
  <c r="BL733" i="113"/>
  <c r="BL732" i="113"/>
  <c r="BL731" i="113"/>
  <c r="BL730" i="113"/>
  <c r="BL729" i="113"/>
  <c r="BL727" i="113"/>
  <c r="BL726" i="113"/>
  <c r="BL725" i="113"/>
  <c r="BL724" i="113"/>
  <c r="BL723" i="113"/>
  <c r="BL722" i="113"/>
  <c r="BL721" i="113"/>
  <c r="BL720" i="113"/>
  <c r="BL719" i="113"/>
  <c r="BL717" i="113"/>
  <c r="BL716" i="113"/>
  <c r="BL715" i="113"/>
  <c r="BL714" i="113"/>
  <c r="BL713" i="113"/>
  <c r="BL711" i="113"/>
  <c r="BL710" i="113"/>
  <c r="BL709" i="113"/>
  <c r="BL708" i="113"/>
  <c r="BL707" i="113"/>
  <c r="BL706" i="113"/>
  <c r="BL704" i="113"/>
  <c r="BL703" i="113"/>
  <c r="BL702" i="113"/>
  <c r="BL701" i="113"/>
  <c r="BL700" i="113"/>
  <c r="BL699" i="113"/>
  <c r="BL698" i="113"/>
  <c r="BL697" i="113"/>
  <c r="BL696" i="113"/>
  <c r="BL695" i="113"/>
  <c r="BL694" i="113"/>
  <c r="BL693" i="113"/>
  <c r="BL692" i="113"/>
  <c r="BL691" i="113"/>
  <c r="BL690" i="113"/>
  <c r="BL689" i="113"/>
  <c r="BL687" i="113"/>
  <c r="BL686" i="113"/>
  <c r="BL685" i="113"/>
  <c r="BL684" i="113"/>
  <c r="BL683" i="113"/>
  <c r="BL682" i="113"/>
  <c r="BL681" i="113"/>
  <c r="BL680" i="113"/>
  <c r="BL679" i="113"/>
  <c r="BL678" i="113"/>
  <c r="BL677" i="113"/>
  <c r="BL676" i="113"/>
  <c r="BL675" i="113"/>
  <c r="BL674" i="113"/>
  <c r="BL673" i="113"/>
  <c r="BL672" i="113"/>
  <c r="BL671" i="113"/>
  <c r="BL670" i="113"/>
  <c r="BL669" i="113"/>
  <c r="BL668" i="113"/>
  <c r="BL667" i="113"/>
  <c r="BL666" i="113"/>
  <c r="BL665" i="113"/>
  <c r="BL664" i="113"/>
  <c r="BL663" i="113"/>
  <c r="BL662" i="113"/>
  <c r="BL661" i="113"/>
  <c r="BL659" i="113"/>
  <c r="BL658" i="113"/>
  <c r="BL657" i="113"/>
  <c r="BL656" i="113"/>
  <c r="BL655" i="113"/>
  <c r="BL654" i="113"/>
  <c r="BL653" i="113"/>
  <c r="BL652" i="113"/>
  <c r="BL651" i="113"/>
  <c r="BL650" i="113"/>
  <c r="BL649" i="113"/>
  <c r="BL648" i="113"/>
  <c r="BL647" i="113"/>
  <c r="BL646" i="113"/>
  <c r="BL645" i="113"/>
  <c r="BL643" i="113"/>
  <c r="BL642" i="113" s="1"/>
  <c r="BL641" i="113"/>
  <c r="BL640" i="113"/>
  <c r="BL639" i="113"/>
  <c r="BL638" i="113"/>
  <c r="BL637" i="113"/>
  <c r="BL636" i="113"/>
  <c r="BL635" i="113"/>
  <c r="BL634" i="113"/>
  <c r="BL633" i="113"/>
  <c r="BL632" i="113"/>
  <c r="BL631" i="113"/>
  <c r="BL630" i="113"/>
  <c r="BL629" i="113"/>
  <c r="BL628" i="113"/>
  <c r="BL626" i="113"/>
  <c r="BL625" i="113"/>
  <c r="BL624" i="113"/>
  <c r="BL623" i="113"/>
  <c r="BL622" i="113"/>
  <c r="BL621" i="113"/>
  <c r="BL620" i="113"/>
  <c r="BL619" i="113"/>
  <c r="BL618" i="113"/>
  <c r="BL617" i="113"/>
  <c r="BL615" i="113"/>
  <c r="BL614" i="113"/>
  <c r="BL613" i="113"/>
  <c r="BL612" i="113"/>
  <c r="BL611" i="113"/>
  <c r="BL610" i="113"/>
  <c r="BL607" i="113"/>
  <c r="BL606" i="113"/>
  <c r="BL605" i="113"/>
  <c r="BL604" i="113"/>
  <c r="BL603" i="113"/>
  <c r="BL602" i="113"/>
  <c r="BL601" i="113"/>
  <c r="BL600" i="113"/>
  <c r="BL599" i="113"/>
  <c r="BL598" i="113"/>
  <c r="BL597" i="113"/>
  <c r="BL596" i="113"/>
  <c r="BL595" i="113"/>
  <c r="BL594" i="113"/>
  <c r="BL593" i="113"/>
  <c r="BL592" i="113"/>
  <c r="BL591" i="113"/>
  <c r="BL590" i="113"/>
  <c r="BL589" i="113"/>
  <c r="BL588" i="113"/>
  <c r="BL587" i="113"/>
  <c r="BL586" i="113"/>
  <c r="BL585" i="113"/>
  <c r="BL584" i="113"/>
  <c r="BL583" i="113"/>
  <c r="BL582" i="113"/>
  <c r="BL581" i="113"/>
  <c r="BL580" i="113"/>
  <c r="BL579" i="113"/>
  <c r="BL578" i="113"/>
  <c r="BL577" i="113"/>
  <c r="BL576" i="113"/>
  <c r="BL575" i="113"/>
  <c r="BL574" i="113"/>
  <c r="BL571" i="113"/>
  <c r="BL570" i="113"/>
  <c r="BL569" i="113"/>
  <c r="BL568" i="113"/>
  <c r="BL567" i="113"/>
  <c r="BL566" i="113"/>
  <c r="BL565" i="113"/>
  <c r="BL564" i="113"/>
  <c r="BL563" i="113"/>
  <c r="BL562" i="113"/>
  <c r="BL561" i="113"/>
  <c r="BL560" i="113"/>
  <c r="BL559" i="113"/>
  <c r="BL558" i="113"/>
  <c r="BL557" i="113"/>
  <c r="BL556" i="113"/>
  <c r="BL555" i="113"/>
  <c r="BL554" i="113"/>
  <c r="BL553" i="113"/>
  <c r="BL552" i="113"/>
  <c r="BL551" i="113"/>
  <c r="BL550" i="113"/>
  <c r="BL549" i="113"/>
  <c r="BL547" i="113"/>
  <c r="BL546" i="113"/>
  <c r="BL545" i="113"/>
  <c r="BL544" i="113"/>
  <c r="BL543" i="113"/>
  <c r="BL542" i="113"/>
  <c r="BL541" i="113"/>
  <c r="BL540" i="113"/>
  <c r="BL538" i="113"/>
  <c r="BL537" i="113"/>
  <c r="BL536" i="113"/>
  <c r="BL535" i="113"/>
  <c r="BL534" i="113"/>
  <c r="BL533" i="113"/>
  <c r="BL532" i="113"/>
  <c r="BL531" i="113"/>
  <c r="BL530" i="113"/>
  <c r="BL529" i="113"/>
  <c r="BL528" i="113"/>
  <c r="BL527" i="113"/>
  <c r="BL526" i="113"/>
  <c r="BL525" i="113"/>
  <c r="BL524" i="113"/>
  <c r="BL523" i="113"/>
  <c r="BL522" i="113"/>
  <c r="BL521" i="113"/>
  <c r="BL520" i="113"/>
  <c r="BL519" i="113"/>
  <c r="BL517" i="113"/>
  <c r="BL516" i="113"/>
  <c r="BL515" i="113"/>
  <c r="BL514" i="113"/>
  <c r="BL513" i="113"/>
  <c r="BL512" i="113"/>
  <c r="BL511" i="113"/>
  <c r="BL510" i="113"/>
  <c r="BL509" i="113"/>
  <c r="BL508" i="113"/>
  <c r="BL507" i="113"/>
  <c r="BL506" i="113"/>
  <c r="BL505" i="113"/>
  <c r="BL504" i="113"/>
  <c r="BL501" i="113"/>
  <c r="BL500" i="113"/>
  <c r="BL499" i="113"/>
  <c r="BL498" i="113"/>
  <c r="BL497" i="113"/>
  <c r="BL496" i="113"/>
  <c r="BL493" i="113"/>
  <c r="BL492" i="113"/>
  <c r="BL491" i="113"/>
  <c r="BL490" i="113"/>
  <c r="BL489" i="113"/>
  <c r="BL487" i="113"/>
  <c r="BL486" i="113"/>
  <c r="BL485" i="113"/>
  <c r="BL484" i="113"/>
  <c r="BL483" i="113"/>
  <c r="BL482" i="113"/>
  <c r="BL480" i="113"/>
  <c r="BL479" i="113"/>
  <c r="BL478" i="113"/>
  <c r="BL477" i="113"/>
  <c r="BL475" i="113"/>
  <c r="BL474" i="113"/>
  <c r="BL473" i="113"/>
  <c r="BL472" i="113"/>
  <c r="BL471" i="113"/>
  <c r="BL470" i="113"/>
  <c r="BL469" i="113"/>
  <c r="BL468" i="113"/>
  <c r="BL467" i="113"/>
  <c r="BL466" i="113"/>
  <c r="BL465" i="113"/>
  <c r="BL464" i="113"/>
  <c r="BL463" i="113"/>
  <c r="BL461" i="113"/>
  <c r="BL460" i="113"/>
  <c r="BL459" i="113"/>
  <c r="BL458" i="113"/>
  <c r="BL457" i="113"/>
  <c r="BL456" i="113"/>
  <c r="BL455" i="113"/>
  <c r="BL454" i="113"/>
  <c r="BL453" i="113"/>
  <c r="BL452" i="113"/>
  <c r="BL451" i="113"/>
  <c r="BL450" i="113"/>
  <c r="BL448" i="113"/>
  <c r="BL447" i="113"/>
  <c r="BL446" i="113"/>
  <c r="BL445" i="113"/>
  <c r="BL444" i="113"/>
  <c r="BL442" i="113"/>
  <c r="BL441" i="113"/>
  <c r="BL440" i="113"/>
  <c r="BL439" i="113"/>
  <c r="BL438" i="113"/>
  <c r="BL437" i="113"/>
  <c r="BL436" i="113"/>
  <c r="BL435" i="113"/>
  <c r="BL434" i="113"/>
  <c r="BL432" i="113"/>
  <c r="BL431" i="113"/>
  <c r="BL430" i="113"/>
  <c r="BL429" i="113"/>
  <c r="BL428" i="113"/>
  <c r="BL427" i="113"/>
  <c r="BL426" i="113"/>
  <c r="BL425" i="113"/>
  <c r="BL424" i="113"/>
  <c r="BL423" i="113"/>
  <c r="BL422" i="113"/>
  <c r="BL421" i="113"/>
  <c r="BL420" i="113"/>
  <c r="BL418" i="113"/>
  <c r="BL417" i="113" s="1"/>
  <c r="BL416" i="113"/>
  <c r="BL415" i="113"/>
  <c r="BL414" i="113"/>
  <c r="BL413" i="113"/>
  <c r="BL412" i="113"/>
  <c r="BL411" i="113"/>
  <c r="BL410" i="113"/>
  <c r="BL409" i="113"/>
  <c r="BL408" i="113"/>
  <c r="BL407" i="113"/>
  <c r="BL406" i="113"/>
  <c r="BL405" i="113"/>
  <c r="BL404" i="113"/>
  <c r="BL403" i="113"/>
  <c r="BL402" i="113"/>
  <c r="BL401" i="113"/>
  <c r="BL400" i="113"/>
  <c r="BL399" i="113"/>
  <c r="BL398" i="113"/>
  <c r="BL397" i="113"/>
  <c r="BL396" i="113"/>
  <c r="BL395" i="113"/>
  <c r="BL394" i="113"/>
  <c r="BL393" i="113"/>
  <c r="BL392" i="113"/>
  <c r="BL391" i="113"/>
  <c r="BL390" i="113"/>
  <c r="BL389" i="113"/>
  <c r="BL388" i="113"/>
  <c r="BL387" i="113"/>
  <c r="BL385" i="113"/>
  <c r="BL384" i="113"/>
  <c r="BL383" i="113"/>
  <c r="BL382" i="113"/>
  <c r="BL380" i="113"/>
  <c r="BL379" i="113"/>
  <c r="BL378" i="113"/>
  <c r="BL377" i="113"/>
  <c r="BL376" i="113"/>
  <c r="BL375" i="113"/>
  <c r="BL374" i="113"/>
  <c r="BL373" i="113"/>
  <c r="BL372" i="113"/>
  <c r="BL371" i="113"/>
  <c r="BL370" i="113"/>
  <c r="BL369" i="113"/>
  <c r="BL368" i="113"/>
  <c r="BL367" i="113"/>
  <c r="BL366" i="113"/>
  <c r="BL365" i="113"/>
  <c r="BL363" i="113"/>
  <c r="BL362" i="113"/>
  <c r="BL361" i="113"/>
  <c r="BL360" i="113"/>
  <c r="BL359" i="113"/>
  <c r="BL358" i="113"/>
  <c r="BL357" i="113"/>
  <c r="BL356" i="113"/>
  <c r="BL355" i="113"/>
  <c r="BL354" i="113"/>
  <c r="BL352" i="113"/>
  <c r="BL351" i="113"/>
  <c r="BL350" i="113"/>
  <c r="BL349" i="113"/>
  <c r="BL348" i="113"/>
  <c r="BL347" i="113"/>
  <c r="BL346" i="113"/>
  <c r="BL345" i="113"/>
  <c r="BL344" i="113"/>
  <c r="BL343" i="113"/>
  <c r="BL342" i="113"/>
  <c r="BL341" i="113"/>
  <c r="BL340" i="113"/>
  <c r="BL339" i="113"/>
  <c r="BL338" i="113"/>
  <c r="BL337" i="113"/>
  <c r="BL336" i="113"/>
  <c r="BL335" i="113"/>
  <c r="BL334" i="113"/>
  <c r="BL333" i="113"/>
  <c r="BL332" i="113"/>
  <c r="BL331" i="113"/>
  <c r="BL330" i="113"/>
  <c r="BL329" i="113"/>
  <c r="BL328" i="113"/>
  <c r="BL327" i="113"/>
  <c r="BL325" i="113"/>
  <c r="BL324" i="113"/>
  <c r="BL323" i="113"/>
  <c r="BL321" i="113"/>
  <c r="BL320" i="113" s="1"/>
  <c r="BL319" i="113"/>
  <c r="BL318" i="113"/>
  <c r="BL317" i="113"/>
  <c r="BL316" i="113"/>
  <c r="BL314" i="113"/>
  <c r="BL313" i="113"/>
  <c r="BL310" i="113"/>
  <c r="BL309" i="113"/>
  <c r="BL308" i="113"/>
  <c r="BL307" i="113"/>
  <c r="BL306" i="113"/>
  <c r="BL305" i="113"/>
  <c r="BL304" i="113"/>
  <c r="BL302" i="113"/>
  <c r="BL301" i="113"/>
  <c r="BL300" i="113"/>
  <c r="BL299" i="113"/>
  <c r="BL298" i="113"/>
  <c r="BL297" i="113"/>
  <c r="BL296" i="113"/>
  <c r="BL295" i="113"/>
  <c r="BL294" i="113"/>
  <c r="BL293" i="113"/>
  <c r="BL292" i="113"/>
  <c r="BL291" i="113"/>
  <c r="BL290" i="113"/>
  <c r="BL289" i="113"/>
  <c r="BL288" i="113"/>
  <c r="BL287" i="113"/>
  <c r="BL286" i="113"/>
  <c r="BL285" i="113"/>
  <c r="BL284" i="113"/>
  <c r="BL283" i="113"/>
  <c r="BL282" i="113"/>
  <c r="BL281" i="113"/>
  <c r="BL280" i="113"/>
  <c r="BL279" i="113"/>
  <c r="BL278" i="113"/>
  <c r="BL277" i="113"/>
  <c r="BL276" i="113"/>
  <c r="BL275" i="113"/>
  <c r="BL274" i="113"/>
  <c r="BL273" i="113"/>
  <c r="BL272" i="113"/>
  <c r="BL271" i="113"/>
  <c r="BL269" i="113"/>
  <c r="BL268" i="113"/>
  <c r="BL267" i="113"/>
  <c r="BL266" i="113"/>
  <c r="BL265" i="113"/>
  <c r="BL264" i="113"/>
  <c r="BL263" i="113"/>
  <c r="BL262" i="113"/>
  <c r="BL261" i="113"/>
  <c r="BL260" i="113"/>
  <c r="BL259" i="113"/>
  <c r="BL258" i="113"/>
  <c r="BL257" i="113"/>
  <c r="BL256" i="113"/>
  <c r="BL255" i="113"/>
  <c r="BL254" i="113"/>
  <c r="BL253" i="113"/>
  <c r="BL252" i="113"/>
  <c r="BL251" i="113"/>
  <c r="BL250" i="113"/>
  <c r="BL249" i="113"/>
  <c r="BL248" i="113"/>
  <c r="BL247" i="113"/>
  <c r="BL246" i="113"/>
  <c r="BL245" i="113"/>
  <c r="BL244" i="113"/>
  <c r="BL243" i="113"/>
  <c r="BL242" i="113"/>
  <c r="BL241" i="113"/>
  <c r="BL240" i="113"/>
  <c r="BL238" i="113"/>
  <c r="BL237" i="113"/>
  <c r="BL236" i="113"/>
  <c r="BL235" i="113"/>
  <c r="BL234" i="113"/>
  <c r="BL233" i="113"/>
  <c r="BL231" i="113"/>
  <c r="BL230" i="113"/>
  <c r="BL227" i="113"/>
  <c r="BL226" i="113"/>
  <c r="BL225" i="113"/>
  <c r="BL224" i="113"/>
  <c r="BL223" i="113"/>
  <c r="BL222" i="113"/>
  <c r="BL221" i="113"/>
  <c r="BL220" i="113"/>
  <c r="BL219" i="113"/>
  <c r="BL218" i="113"/>
  <c r="BL217" i="113"/>
  <c r="BL216" i="113"/>
  <c r="BL215" i="113"/>
  <c r="BL214" i="113"/>
  <c r="BL213" i="113"/>
  <c r="BL212" i="113"/>
  <c r="BL211" i="113"/>
  <c r="BL210" i="113"/>
  <c r="BL209" i="113"/>
  <c r="BL208" i="113"/>
  <c r="BL207" i="113"/>
  <c r="BL206" i="113"/>
  <c r="BL205" i="113"/>
  <c r="BL204" i="113"/>
  <c r="BL203" i="113"/>
  <c r="BL202" i="113"/>
  <c r="BL201" i="113"/>
  <c r="BL200" i="113"/>
  <c r="BL199" i="113"/>
  <c r="BL198" i="113"/>
  <c r="BL197" i="113"/>
  <c r="BL196" i="113"/>
  <c r="BL195" i="113"/>
  <c r="BL194" i="113"/>
  <c r="BL192" i="113"/>
  <c r="BL191" i="113"/>
  <c r="BL190" i="113"/>
  <c r="BL189" i="113"/>
  <c r="BL188" i="113"/>
  <c r="BL187" i="113"/>
  <c r="BL186" i="113"/>
  <c r="BL185" i="113"/>
  <c r="BL184" i="113"/>
  <c r="BL183" i="113"/>
  <c r="BL182" i="113"/>
  <c r="BL181" i="113"/>
  <c r="BL180" i="113"/>
  <c r="BL179" i="113"/>
  <c r="BL178" i="113"/>
  <c r="BL177" i="113"/>
  <c r="BL176" i="113"/>
  <c r="BL175" i="113"/>
  <c r="BL174" i="113"/>
  <c r="BL173" i="113"/>
  <c r="BL172" i="113"/>
  <c r="BL171" i="113"/>
  <c r="BL170" i="113"/>
  <c r="BL169" i="113"/>
  <c r="BL168" i="113"/>
  <c r="BL167" i="113"/>
  <c r="BL166" i="113"/>
  <c r="BL165" i="113"/>
  <c r="BL164" i="113"/>
  <c r="BL163" i="113"/>
  <c r="BL162" i="113"/>
  <c r="BL161" i="113"/>
  <c r="BL160" i="113"/>
  <c r="BL159" i="113"/>
  <c r="BL158" i="113"/>
  <c r="BL156" i="113"/>
  <c r="BL155" i="113"/>
  <c r="BL154" i="113"/>
  <c r="BL153" i="113"/>
  <c r="BL152" i="113"/>
  <c r="BL151" i="113"/>
  <c r="BL150" i="113"/>
  <c r="BL149" i="113"/>
  <c r="BL148" i="113"/>
  <c r="BL147" i="113"/>
  <c r="BL144" i="113"/>
  <c r="BL143" i="113"/>
  <c r="BL141" i="113"/>
  <c r="BL140" i="113"/>
  <c r="BL139" i="113"/>
  <c r="BL138" i="113"/>
  <c r="BL137" i="113"/>
  <c r="BL136" i="113"/>
  <c r="BL135" i="113"/>
  <c r="BL134" i="113"/>
  <c r="BL133" i="113"/>
  <c r="BL132" i="113"/>
  <c r="BL130" i="113"/>
  <c r="BL129" i="113" s="1"/>
  <c r="BL128" i="113"/>
  <c r="BL127" i="113" s="1"/>
  <c r="BL126" i="113"/>
  <c r="BL125" i="113"/>
  <c r="BL124" i="113"/>
  <c r="BL123" i="113"/>
  <c r="BL122" i="113"/>
  <c r="BL121" i="113"/>
  <c r="BL120" i="113"/>
  <c r="BL119" i="113"/>
  <c r="BL118" i="113"/>
  <c r="BL117" i="113"/>
  <c r="BL116" i="113"/>
  <c r="BL115" i="113"/>
  <c r="BL114" i="113"/>
  <c r="BL113" i="113"/>
  <c r="BL112" i="113"/>
  <c r="BL111" i="113"/>
  <c r="BL110" i="113"/>
  <c r="BL109" i="113"/>
  <c r="BL108" i="113"/>
  <c r="BL107" i="113"/>
  <c r="BL106" i="113"/>
  <c r="BL105" i="113"/>
  <c r="BL104" i="113"/>
  <c r="BL103" i="113"/>
  <c r="BL102" i="113"/>
  <c r="BL100" i="113"/>
  <c r="BL99" i="113"/>
  <c r="BL98" i="113"/>
  <c r="BL97" i="113"/>
  <c r="BL95" i="113"/>
  <c r="BL94" i="113"/>
  <c r="BL93" i="113"/>
  <c r="BL92" i="113"/>
  <c r="BL91" i="113"/>
  <c r="BL90" i="113"/>
  <c r="BL89" i="113"/>
  <c r="BL88" i="113"/>
  <c r="BL87" i="113"/>
  <c r="BL86" i="113"/>
  <c r="BL85" i="113"/>
  <c r="BL84" i="113"/>
  <c r="BL83" i="113"/>
  <c r="BL82" i="113"/>
  <c r="BL81" i="113"/>
  <c r="BL79" i="113"/>
  <c r="BL78" i="113"/>
  <c r="BL77" i="113"/>
  <c r="BL76" i="113"/>
  <c r="BL75" i="113"/>
  <c r="BL74" i="113"/>
  <c r="BL73" i="113"/>
  <c r="BL72" i="113"/>
  <c r="BL70" i="113"/>
  <c r="BL69" i="113" s="1"/>
  <c r="BL68" i="113"/>
  <c r="BL67" i="113"/>
  <c r="BL66" i="113"/>
  <c r="BL65" i="113"/>
  <c r="BL64" i="113"/>
  <c r="BL63" i="113"/>
  <c r="BL62" i="113"/>
  <c r="BL59" i="113"/>
  <c r="BL58" i="113"/>
  <c r="BL57" i="113"/>
  <c r="BL56" i="113"/>
  <c r="BL55" i="113"/>
  <c r="BL54" i="113"/>
  <c r="BL53" i="113"/>
  <c r="BL51" i="113"/>
  <c r="BL50" i="113"/>
  <c r="BL49" i="113"/>
  <c r="BL47" i="113"/>
  <c r="BL46" i="113"/>
  <c r="BL45" i="113"/>
  <c r="BL44" i="113"/>
  <c r="BL42" i="113"/>
  <c r="BL41" i="113"/>
  <c r="BL40" i="113"/>
  <c r="BL39" i="113"/>
  <c r="BL38" i="113"/>
  <c r="BL37" i="113"/>
  <c r="BL36" i="113"/>
  <c r="BL34" i="113"/>
  <c r="BL33" i="113"/>
  <c r="BL32" i="113"/>
  <c r="BL31" i="113"/>
  <c r="BL29" i="113"/>
  <c r="BL28" i="113"/>
  <c r="BL27" i="113"/>
  <c r="BL26" i="113"/>
  <c r="BL25" i="113"/>
  <c r="BL23" i="113"/>
  <c r="BL22" i="113"/>
  <c r="BL21" i="113"/>
  <c r="BL20" i="113"/>
  <c r="BL19" i="113"/>
  <c r="BL18" i="113"/>
  <c r="BL17" i="113"/>
  <c r="BL16" i="113"/>
  <c r="BL15" i="113"/>
  <c r="BL1092" i="113" l="1"/>
  <c r="BL193" i="113"/>
  <c r="BP1220" i="113"/>
  <c r="BP1222" i="113"/>
  <c r="BP1223" i="113" s="1"/>
  <c r="BL30" i="113"/>
  <c r="BL322" i="113"/>
  <c r="BL1167" i="113"/>
  <c r="BK1228" i="113" s="1"/>
  <c r="BL96" i="113"/>
  <c r="BL101" i="113"/>
  <c r="BL443" i="113"/>
  <c r="BL1045" i="113"/>
  <c r="BP1230" i="113"/>
  <c r="BL756" i="113"/>
  <c r="BL52" i="113"/>
  <c r="BL1048" i="113"/>
  <c r="BL1186" i="113"/>
  <c r="BL1178" i="113" s="1"/>
  <c r="BK1229" i="113" s="1"/>
  <c r="BL1079" i="113"/>
  <c r="BL1074" i="113"/>
  <c r="BL1203" i="113"/>
  <c r="BL627" i="113"/>
  <c r="BL759" i="113"/>
  <c r="BL766" i="113"/>
  <c r="BL481" i="113"/>
  <c r="BL35" i="113"/>
  <c r="BL43" i="113"/>
  <c r="BL48" i="113"/>
  <c r="BL61" i="113"/>
  <c r="BL131" i="113"/>
  <c r="BL146" i="113"/>
  <c r="BL315" i="113"/>
  <c r="BL433" i="113"/>
  <c r="BL688" i="113"/>
  <c r="BL728" i="113"/>
  <c r="BL820" i="113"/>
  <c r="BL14" i="113"/>
  <c r="BL24" i="113"/>
  <c r="BL71" i="113"/>
  <c r="BL80" i="113"/>
  <c r="BL142" i="113"/>
  <c r="BL157" i="113"/>
  <c r="BL353" i="113"/>
  <c r="BL386" i="113"/>
  <c r="BL476" i="113"/>
  <c r="BL572" i="113"/>
  <c r="BL660" i="113"/>
  <c r="BL750" i="113"/>
  <c r="BL303" i="113"/>
  <c r="BL312" i="113"/>
  <c r="BL326" i="113"/>
  <c r="BL364" i="113"/>
  <c r="BL419" i="113"/>
  <c r="BL462" i="113"/>
  <c r="BL539" i="113"/>
  <c r="BL609" i="113"/>
  <c r="BL718" i="113"/>
  <c r="BL743" i="113"/>
  <c r="BL791" i="113"/>
  <c r="BL884" i="113"/>
  <c r="BL897" i="113"/>
  <c r="BL1060" i="113"/>
  <c r="BL1069" i="113"/>
  <c r="BL904" i="113"/>
  <c r="BL934" i="113"/>
  <c r="BL980" i="113"/>
  <c r="BL1064" i="113"/>
  <c r="BL1089" i="113"/>
  <c r="BL1096" i="113"/>
  <c r="BL1159" i="113"/>
  <c r="BL1147" i="113" s="1"/>
  <c r="BK1227" i="113" s="1"/>
  <c r="BL993" i="113"/>
  <c r="BL381" i="113"/>
  <c r="BL449" i="113"/>
  <c r="BL495" i="113"/>
  <c r="BL502" i="113"/>
  <c r="BL518" i="113"/>
  <c r="BL548" i="113"/>
  <c r="BL644" i="113"/>
  <c r="BL705" i="113"/>
  <c r="BL712" i="113"/>
  <c r="BL928" i="113"/>
  <c r="BL916" i="113" s="1"/>
  <c r="BL949" i="113"/>
  <c r="BL1038" i="113"/>
  <c r="BL1099" i="113"/>
  <c r="BL1134" i="113"/>
  <c r="BL1195" i="113"/>
  <c r="BK1230" i="113" s="1"/>
  <c r="BG256" i="113"/>
  <c r="BG239" i="113"/>
  <c r="BK239" i="113" s="1"/>
  <c r="BL239" i="113" s="1"/>
  <c r="BG285" i="113"/>
  <c r="BL145" i="113" l="1"/>
  <c r="BL1229" i="113"/>
  <c r="BL311" i="113"/>
  <c r="BL903" i="113"/>
  <c r="BL60" i="113"/>
  <c r="BL608" i="113"/>
  <c r="BL1044" i="113"/>
  <c r="BK1226" i="113" s="1"/>
  <c r="BL948" i="113"/>
  <c r="BL494" i="113"/>
  <c r="BL488" i="113" s="1"/>
  <c r="BG264" i="113"/>
  <c r="BH264" i="113" s="1"/>
  <c r="BG242" i="113"/>
  <c r="BH242" i="113" s="1"/>
  <c r="BG802" i="113"/>
  <c r="BH802" i="113" s="1"/>
  <c r="BG801" i="113"/>
  <c r="BH801" i="113" s="1"/>
  <c r="BG238" i="113"/>
  <c r="BG283" i="113"/>
  <c r="BG803" i="113"/>
  <c r="BH803" i="113" s="1"/>
  <c r="BG240" i="113"/>
  <c r="BH240" i="113" s="1"/>
  <c r="BG254" i="113"/>
  <c r="BG235" i="113"/>
  <c r="BH235" i="113" s="1"/>
  <c r="BG232" i="113"/>
  <c r="BK232" i="113" s="1"/>
  <c r="BL232" i="113" s="1"/>
  <c r="BL228" i="113" s="1"/>
  <c r="BG231" i="113"/>
  <c r="BH231" i="113" s="1"/>
  <c r="BG233" i="113"/>
  <c r="BH233" i="113" s="1"/>
  <c r="BG605" i="113"/>
  <c r="BH605" i="113" s="1"/>
  <c r="BG25" i="113"/>
  <c r="BH25" i="113" s="1"/>
  <c r="BH1215" i="113"/>
  <c r="BH1214" i="113"/>
  <c r="BH1212" i="113"/>
  <c r="BH1211" i="113"/>
  <c r="BH1210" i="113"/>
  <c r="BH1209" i="113"/>
  <c r="BH1208" i="113"/>
  <c r="BH1207" i="113"/>
  <c r="BH1206" i="113"/>
  <c r="BH1205" i="113"/>
  <c r="BH1204" i="113"/>
  <c r="BH1202" i="113"/>
  <c r="BH1201" i="113"/>
  <c r="BH1200" i="113"/>
  <c r="BH1199" i="113"/>
  <c r="BH1198" i="113"/>
  <c r="BH1197" i="113"/>
  <c r="BH1196" i="113"/>
  <c r="BH1194" i="113"/>
  <c r="BH1193" i="113"/>
  <c r="BH1192" i="113"/>
  <c r="BH1191" i="113"/>
  <c r="BH1190" i="113"/>
  <c r="BH1189" i="113"/>
  <c r="BH1188" i="113"/>
  <c r="BH1187" i="113"/>
  <c r="BH1186" i="113"/>
  <c r="BH1178" i="113" s="1"/>
  <c r="BG1229" i="113" s="1"/>
  <c r="BH1185" i="113"/>
  <c r="BH1184" i="113"/>
  <c r="BH1183" i="113"/>
  <c r="BH1182" i="113"/>
  <c r="BH1181" i="113"/>
  <c r="BH1180" i="113"/>
  <c r="BH1179" i="113"/>
  <c r="BH1177" i="113"/>
  <c r="BH1176" i="113"/>
  <c r="BH1175" i="113"/>
  <c r="BH1174" i="113"/>
  <c r="BH1173" i="113"/>
  <c r="BH1172" i="113"/>
  <c r="BH1171" i="113"/>
  <c r="BH1170" i="113"/>
  <c r="BH1169" i="113"/>
  <c r="BH1168" i="113"/>
  <c r="BH1167" i="113"/>
  <c r="BG1228" i="113" s="1"/>
  <c r="BH1166" i="113"/>
  <c r="BH1165" i="113"/>
  <c r="BH1164" i="113"/>
  <c r="BH1163" i="113"/>
  <c r="BH1162" i="113"/>
  <c r="BH1161" i="113"/>
  <c r="BH1160" i="113"/>
  <c r="BH1158" i="113"/>
  <c r="BH1157" i="113"/>
  <c r="BH1156" i="113"/>
  <c r="BH1155" i="113"/>
  <c r="BH1154" i="113"/>
  <c r="BH1153" i="113"/>
  <c r="BH1152" i="113"/>
  <c r="BH1151" i="113"/>
  <c r="BH1150" i="113"/>
  <c r="BH1149" i="113"/>
  <c r="BH1148" i="113"/>
  <c r="BH1145" i="113"/>
  <c r="BH1144" i="113" s="1"/>
  <c r="BH1143" i="113"/>
  <c r="BH1142" i="113" s="1"/>
  <c r="BH1141" i="113"/>
  <c r="BH1140" i="113"/>
  <c r="BH1139" i="113"/>
  <c r="BH1138" i="113"/>
  <c r="BH1137" i="113"/>
  <c r="BH1136" i="113"/>
  <c r="BH1135" i="113"/>
  <c r="BH1133" i="113"/>
  <c r="BH1132" i="113"/>
  <c r="BH1131" i="113"/>
  <c r="BH1130" i="113"/>
  <c r="BH1129" i="113"/>
  <c r="BH1128" i="113"/>
  <c r="BH1127" i="113"/>
  <c r="BH1126" i="113"/>
  <c r="BH1125" i="113"/>
  <c r="BH1124" i="113"/>
  <c r="BH1123" i="113"/>
  <c r="BH1122" i="113"/>
  <c r="BH1121" i="113"/>
  <c r="BH1120" i="113"/>
  <c r="BH1119" i="113"/>
  <c r="BH1118" i="113"/>
  <c r="BH1117" i="113"/>
  <c r="BH1116" i="113"/>
  <c r="BH1115" i="113"/>
  <c r="BH1114" i="113"/>
  <c r="BH1113" i="113"/>
  <c r="BH1112" i="113"/>
  <c r="BH1111" i="113"/>
  <c r="BH1110" i="113"/>
  <c r="BH1109" i="113"/>
  <c r="BH1108" i="113"/>
  <c r="BH1107" i="113"/>
  <c r="BH1106" i="113"/>
  <c r="BH1105" i="113"/>
  <c r="BH1104" i="113"/>
  <c r="BH1103" i="113"/>
  <c r="BH1102" i="113"/>
  <c r="BH1101" i="113"/>
  <c r="BH1100" i="113"/>
  <c r="BH1098" i="113"/>
  <c r="BH1097" i="113"/>
  <c r="BH1095" i="113"/>
  <c r="BH1094" i="113"/>
  <c r="BH1093" i="113"/>
  <c r="BH1091" i="113"/>
  <c r="BH1090" i="113"/>
  <c r="BH1088" i="113"/>
  <c r="BH1087" i="113"/>
  <c r="BH1086" i="113"/>
  <c r="BH1085" i="113"/>
  <c r="BH1084" i="113"/>
  <c r="BH1083" i="113"/>
  <c r="BH1082" i="113"/>
  <c r="BH1081" i="113"/>
  <c r="BH1080" i="113"/>
  <c r="BH1078" i="113"/>
  <c r="BH1077" i="113"/>
  <c r="BH1076" i="113"/>
  <c r="BH1075" i="113"/>
  <c r="BH1073" i="113"/>
  <c r="BH1072" i="113"/>
  <c r="BH1071" i="113"/>
  <c r="BH1070" i="113"/>
  <c r="BH1068" i="113"/>
  <c r="BH1067" i="113"/>
  <c r="BH1066" i="113"/>
  <c r="BH1065" i="113"/>
  <c r="BH1063" i="113"/>
  <c r="BH1062" i="113"/>
  <c r="BH1061" i="113"/>
  <c r="BH1059" i="113"/>
  <c r="BH1058" i="113"/>
  <c r="BH1057" i="113"/>
  <c r="BH1056" i="113"/>
  <c r="BH1055" i="113"/>
  <c r="BH1054" i="113"/>
  <c r="BH1053" i="113"/>
  <c r="BH1052" i="113"/>
  <c r="BH1051" i="113"/>
  <c r="BH1050" i="113"/>
  <c r="BH1049" i="113"/>
  <c r="BH1047" i="113"/>
  <c r="BH1046" i="113"/>
  <c r="BH1043" i="113"/>
  <c r="BH1042" i="113"/>
  <c r="BH1041" i="113"/>
  <c r="BH1040" i="113"/>
  <c r="BH1039" i="113"/>
  <c r="BH1036" i="113"/>
  <c r="BH1035" i="113"/>
  <c r="BH1034" i="113"/>
  <c r="BH1033" i="113"/>
  <c r="BH1032" i="113"/>
  <c r="BH1031" i="113"/>
  <c r="BH1030" i="113"/>
  <c r="BH1029" i="113"/>
  <c r="BH1028" i="113"/>
  <c r="BH1027" i="113"/>
  <c r="BH1026" i="113"/>
  <c r="BH1025" i="113"/>
  <c r="BH1024" i="113"/>
  <c r="BH1023" i="113"/>
  <c r="BH1022" i="113"/>
  <c r="BH1021" i="113"/>
  <c r="BH1020" i="113"/>
  <c r="BH1019" i="113"/>
  <c r="BH1018" i="113"/>
  <c r="BH1017" i="113"/>
  <c r="BH1016" i="113"/>
  <c r="BH1015" i="113"/>
  <c r="BH1014" i="113"/>
  <c r="BH1013" i="113"/>
  <c r="BH1012" i="113"/>
  <c r="BH1011" i="113"/>
  <c r="BH1010" i="113"/>
  <c r="BH1009" i="113"/>
  <c r="BH1008" i="113"/>
  <c r="BH1007" i="113"/>
  <c r="BH1006" i="113"/>
  <c r="BH1005" i="113"/>
  <c r="BH1004" i="113"/>
  <c r="BH1003" i="113"/>
  <c r="BH1002" i="113"/>
  <c r="BH1001" i="113"/>
  <c r="BH1000" i="113"/>
  <c r="BH999" i="113"/>
  <c r="BH998" i="113"/>
  <c r="BH997" i="113"/>
  <c r="BH996" i="113"/>
  <c r="BH995" i="113"/>
  <c r="BH994" i="113"/>
  <c r="BH992" i="113"/>
  <c r="BH991" i="113"/>
  <c r="BH990" i="113"/>
  <c r="BH989" i="113"/>
  <c r="BH987" i="113"/>
  <c r="BH986" i="113"/>
  <c r="BH985" i="113"/>
  <c r="BH984" i="113"/>
  <c r="BH983" i="113"/>
  <c r="BH982" i="113"/>
  <c r="BH981" i="113"/>
  <c r="BH979" i="113"/>
  <c r="BH978" i="113"/>
  <c r="BH977" i="113"/>
  <c r="BH975" i="113"/>
  <c r="BH974" i="113"/>
  <c r="BH972" i="113"/>
  <c r="BH971" i="113"/>
  <c r="BH970" i="113"/>
  <c r="BH969" i="113"/>
  <c r="BH966" i="113"/>
  <c r="BH965" i="113"/>
  <c r="BH963" i="113"/>
  <c r="BH962" i="113"/>
  <c r="BH961" i="113"/>
  <c r="BH959" i="113"/>
  <c r="BH958" i="113"/>
  <c r="BH957" i="113"/>
  <c r="BH956" i="113"/>
  <c r="BH955" i="113"/>
  <c r="BH954" i="113"/>
  <c r="BH953" i="113"/>
  <c r="BH952" i="113"/>
  <c r="BH951" i="113"/>
  <c r="BH950" i="113"/>
  <c r="BH947" i="113"/>
  <c r="BH946" i="113"/>
  <c r="BH945" i="113"/>
  <c r="BH944" i="113"/>
  <c r="BH943" i="113"/>
  <c r="BH942" i="113"/>
  <c r="BH941" i="113"/>
  <c r="BH940" i="113"/>
  <c r="BH939" i="113"/>
  <c r="BH938" i="113"/>
  <c r="BH937" i="113"/>
  <c r="BH936" i="113"/>
  <c r="BH935" i="113"/>
  <c r="BH933" i="113"/>
  <c r="BH932" i="113"/>
  <c r="BH931" i="113"/>
  <c r="BH930" i="113"/>
  <c r="BH929" i="113"/>
  <c r="BH927" i="113"/>
  <c r="BH926" i="113"/>
  <c r="BH925" i="113"/>
  <c r="BH924" i="113"/>
  <c r="BH923" i="113"/>
  <c r="BH922" i="113"/>
  <c r="BH921" i="113"/>
  <c r="BH920" i="113"/>
  <c r="BH919" i="113"/>
  <c r="BH918" i="113"/>
  <c r="BH917" i="113"/>
  <c r="BH915" i="113"/>
  <c r="BH914" i="113"/>
  <c r="BH913" i="113"/>
  <c r="BH912" i="113"/>
  <c r="BH911" i="113"/>
  <c r="BH910" i="113"/>
  <c r="BH909" i="113"/>
  <c r="BH908" i="113"/>
  <c r="BH907" i="113"/>
  <c r="BH906" i="113"/>
  <c r="BH905" i="113"/>
  <c r="BH902" i="113"/>
  <c r="BH901" i="113"/>
  <c r="BH900" i="113"/>
  <c r="BH899" i="113"/>
  <c r="BH898" i="113"/>
  <c r="BH896" i="113"/>
  <c r="BH895" i="113"/>
  <c r="BH894" i="113"/>
  <c r="BH893" i="113"/>
  <c r="BH892" i="113"/>
  <c r="BH891" i="113"/>
  <c r="BH890" i="113"/>
  <c r="BH889" i="113"/>
  <c r="BH888" i="113"/>
  <c r="BH887" i="113"/>
  <c r="BH886" i="113"/>
  <c r="BH885" i="113"/>
  <c r="BH883" i="113"/>
  <c r="BH882" i="113"/>
  <c r="BH881" i="113"/>
  <c r="BH880" i="113"/>
  <c r="BH879" i="113"/>
  <c r="BH878" i="113"/>
  <c r="BH877" i="113"/>
  <c r="BH876" i="113"/>
  <c r="BH875" i="113"/>
  <c r="BH874" i="113"/>
  <c r="BH873" i="113"/>
  <c r="BH872" i="113"/>
  <c r="BH871" i="113"/>
  <c r="BH870" i="113"/>
  <c r="BH869" i="113"/>
  <c r="BH868" i="113"/>
  <c r="BH867" i="113"/>
  <c r="BH866" i="113"/>
  <c r="BH865" i="113"/>
  <c r="BH864" i="113"/>
  <c r="BH863" i="113"/>
  <c r="BH862" i="113"/>
  <c r="BH861" i="113"/>
  <c r="BH860" i="113"/>
  <c r="BH859" i="113"/>
  <c r="BH858" i="113"/>
  <c r="BH857" i="113"/>
  <c r="BH856" i="113"/>
  <c r="BH855" i="113"/>
  <c r="BH854" i="113"/>
  <c r="BH853" i="113"/>
  <c r="BH852" i="113"/>
  <c r="BH851" i="113"/>
  <c r="BH850" i="113"/>
  <c r="BH849" i="113"/>
  <c r="BH848" i="113"/>
  <c r="BH847" i="113"/>
  <c r="BH846" i="113"/>
  <c r="BH845" i="113"/>
  <c r="BH844" i="113"/>
  <c r="BH843" i="113"/>
  <c r="BH842" i="113"/>
  <c r="BH841" i="113"/>
  <c r="BH840" i="113"/>
  <c r="BH839" i="113"/>
  <c r="BH838" i="113"/>
  <c r="BH837" i="113"/>
  <c r="BH836" i="113"/>
  <c r="BH835" i="113"/>
  <c r="BH834" i="113"/>
  <c r="BH833" i="113"/>
  <c r="BH832" i="113"/>
  <c r="BH831" i="113"/>
  <c r="BH830" i="113"/>
  <c r="BH829" i="113"/>
  <c r="BH828" i="113"/>
  <c r="BH827" i="113"/>
  <c r="BH826" i="113"/>
  <c r="BH825" i="113"/>
  <c r="BH824" i="113"/>
  <c r="BH823" i="113"/>
  <c r="BH822" i="113"/>
  <c r="BH821" i="113"/>
  <c r="BH819" i="113"/>
  <c r="BH818" i="113"/>
  <c r="BH817" i="113"/>
  <c r="BH816" i="113"/>
  <c r="BH815" i="113"/>
  <c r="BH814" i="113"/>
  <c r="BH813" i="113"/>
  <c r="BH812" i="113"/>
  <c r="BH811" i="113"/>
  <c r="BH810" i="113"/>
  <c r="BH809" i="113"/>
  <c r="BH808" i="113"/>
  <c r="BH807" i="113"/>
  <c r="BH806" i="113"/>
  <c r="BH805" i="113"/>
  <c r="BH804" i="113"/>
  <c r="BH800" i="113"/>
  <c r="BH799" i="113"/>
  <c r="BH798" i="113"/>
  <c r="BH797" i="113"/>
  <c r="BH796" i="113"/>
  <c r="BH795" i="113"/>
  <c r="BH794" i="113"/>
  <c r="BH793" i="113"/>
  <c r="BH792" i="113"/>
  <c r="BH790" i="113"/>
  <c r="BH789" i="113"/>
  <c r="BH788" i="113"/>
  <c r="BH787" i="113"/>
  <c r="BH786" i="113"/>
  <c r="BH785" i="113"/>
  <c r="BH784" i="113"/>
  <c r="BH783" i="113"/>
  <c r="BH782" i="113"/>
  <c r="BH781" i="113"/>
  <c r="BH780" i="113"/>
  <c r="BH779" i="113"/>
  <c r="BH778" i="113"/>
  <c r="BH777" i="113"/>
  <c r="BH776" i="113"/>
  <c r="BH775" i="113"/>
  <c r="BH774" i="113"/>
  <c r="BH773" i="113"/>
  <c r="BH772" i="113"/>
  <c r="BH771" i="113"/>
  <c r="BH770" i="113"/>
  <c r="BH769" i="113"/>
  <c r="BH768" i="113"/>
  <c r="BH767" i="113"/>
  <c r="BH765" i="113"/>
  <c r="BH764" i="113"/>
  <c r="BH763" i="113"/>
  <c r="BH762" i="113"/>
  <c r="BH761" i="113"/>
  <c r="BH760" i="113"/>
  <c r="BH758" i="113"/>
  <c r="BH757" i="113"/>
  <c r="BH755" i="113"/>
  <c r="BH754" i="113"/>
  <c r="BH753" i="113"/>
  <c r="BH752" i="113"/>
  <c r="BH751" i="113"/>
  <c r="BH749" i="113"/>
  <c r="BH748" i="113"/>
  <c r="BH747" i="113"/>
  <c r="BH746" i="113"/>
  <c r="BH745" i="113"/>
  <c r="BH744" i="113"/>
  <c r="BH742" i="113"/>
  <c r="BH741" i="113"/>
  <c r="BH740" i="113"/>
  <c r="BH739" i="113"/>
  <c r="BH738" i="113"/>
  <c r="BH737" i="113"/>
  <c r="BH736" i="113"/>
  <c r="BH735" i="113"/>
  <c r="BH734" i="113"/>
  <c r="BH733" i="113"/>
  <c r="BH732" i="113"/>
  <c r="BH731" i="113"/>
  <c r="BH730" i="113"/>
  <c r="BH729" i="113"/>
  <c r="BH727" i="113"/>
  <c r="BH726" i="113"/>
  <c r="BH725" i="113"/>
  <c r="BH724" i="113"/>
  <c r="BH723" i="113"/>
  <c r="BH722" i="113"/>
  <c r="BH721" i="113"/>
  <c r="BH720" i="113"/>
  <c r="BH719" i="113"/>
  <c r="BH717" i="113"/>
  <c r="BH716" i="113"/>
  <c r="BH715" i="113"/>
  <c r="BH714" i="113"/>
  <c r="BH713" i="113"/>
  <c r="BH711" i="113"/>
  <c r="BH710" i="113"/>
  <c r="BH709" i="113"/>
  <c r="BH708" i="113"/>
  <c r="BH707" i="113"/>
  <c r="BH706" i="113"/>
  <c r="BH704" i="113"/>
  <c r="BH703" i="113"/>
  <c r="BH702" i="113"/>
  <c r="BH701" i="113"/>
  <c r="BH700" i="113"/>
  <c r="BH699" i="113"/>
  <c r="BH698" i="113"/>
  <c r="BH697" i="113"/>
  <c r="BH696" i="113"/>
  <c r="BH695" i="113"/>
  <c r="BH694" i="113"/>
  <c r="BH693" i="113"/>
  <c r="BH692" i="113"/>
  <c r="BH691" i="113"/>
  <c r="BH690" i="113"/>
  <c r="BH689" i="113"/>
  <c r="BH687" i="113"/>
  <c r="BH686" i="113"/>
  <c r="BH685" i="113"/>
  <c r="BH684" i="113"/>
  <c r="BH683" i="113"/>
  <c r="BH682" i="113"/>
  <c r="BH681" i="113"/>
  <c r="BH680" i="113"/>
  <c r="BH679" i="113"/>
  <c r="BH678" i="113"/>
  <c r="BH677" i="113"/>
  <c r="BH676" i="113"/>
  <c r="BH675" i="113"/>
  <c r="BH674" i="113"/>
  <c r="BH673" i="113"/>
  <c r="BH672" i="113"/>
  <c r="BH671" i="113"/>
  <c r="BH670" i="113"/>
  <c r="BH669" i="113"/>
  <c r="BH668" i="113"/>
  <c r="BH667" i="113"/>
  <c r="BH666" i="113"/>
  <c r="BH665" i="113"/>
  <c r="BH664" i="113"/>
  <c r="BH663" i="113"/>
  <c r="BH662" i="113"/>
  <c r="BH661" i="113"/>
  <c r="BH659" i="113"/>
  <c r="BH658" i="113"/>
  <c r="BH657" i="113"/>
  <c r="BH656" i="113"/>
  <c r="BH655" i="113"/>
  <c r="BH654" i="113"/>
  <c r="BH653" i="113"/>
  <c r="BH652" i="113"/>
  <c r="BH651" i="113"/>
  <c r="BH650" i="113"/>
  <c r="BH649" i="113"/>
  <c r="BH648" i="113"/>
  <c r="BH647" i="113"/>
  <c r="BH646" i="113"/>
  <c r="BH645" i="113"/>
  <c r="BH643" i="113"/>
  <c r="BH642" i="113" s="1"/>
  <c r="BH641" i="113"/>
  <c r="BH640" i="113"/>
  <c r="BH639" i="113"/>
  <c r="BH638" i="113"/>
  <c r="BH637" i="113"/>
  <c r="BH636" i="113"/>
  <c r="BH635" i="113"/>
  <c r="BH634" i="113"/>
  <c r="BH633" i="113"/>
  <c r="BH632" i="113"/>
  <c r="BH631" i="113"/>
  <c r="BH630" i="113"/>
  <c r="BH629" i="113"/>
  <c r="BH628" i="113"/>
  <c r="BH626" i="113"/>
  <c r="BH625" i="113"/>
  <c r="BH624" i="113"/>
  <c r="BH623" i="113"/>
  <c r="BH622" i="113"/>
  <c r="BH621" i="113"/>
  <c r="BH620" i="113"/>
  <c r="BH619" i="113"/>
  <c r="BH618" i="113"/>
  <c r="BH617" i="113"/>
  <c r="BH615" i="113"/>
  <c r="BH614" i="113"/>
  <c r="BH613" i="113"/>
  <c r="BH612" i="113"/>
  <c r="BH611" i="113"/>
  <c r="BH610" i="113"/>
  <c r="BH607" i="113"/>
  <c r="BH606" i="113"/>
  <c r="BH604" i="113"/>
  <c r="BH603" i="113"/>
  <c r="BH602" i="113"/>
  <c r="BH601" i="113"/>
  <c r="BH600" i="113"/>
  <c r="BH599" i="113"/>
  <c r="BH598" i="113"/>
  <c r="BH597" i="113"/>
  <c r="BH596" i="113"/>
  <c r="BH595" i="113"/>
  <c r="BH594" i="113"/>
  <c r="BH593" i="113"/>
  <c r="BH592" i="113"/>
  <c r="BH591" i="113"/>
  <c r="BH590" i="113"/>
  <c r="BH589" i="113"/>
  <c r="BH588" i="113"/>
  <c r="BH587" i="113"/>
  <c r="BH586" i="113"/>
  <c r="BH585" i="113"/>
  <c r="BH584" i="113"/>
  <c r="BH583" i="113"/>
  <c r="BH582" i="113"/>
  <c r="BH581" i="113"/>
  <c r="BH580" i="113"/>
  <c r="BH579" i="113"/>
  <c r="BH578" i="113"/>
  <c r="BH577" i="113"/>
  <c r="BH576" i="113"/>
  <c r="BH575" i="113"/>
  <c r="BH574" i="113"/>
  <c r="BH573" i="113"/>
  <c r="BH571" i="113"/>
  <c r="BH570" i="113"/>
  <c r="BH569" i="113"/>
  <c r="BH568" i="113"/>
  <c r="BH567" i="113"/>
  <c r="BH566" i="113"/>
  <c r="BH565" i="113"/>
  <c r="BH564" i="113"/>
  <c r="BH563" i="113"/>
  <c r="BH562" i="113"/>
  <c r="BH561" i="113"/>
  <c r="BH560" i="113"/>
  <c r="BH559" i="113"/>
  <c r="BH558" i="113"/>
  <c r="BH557" i="113"/>
  <c r="BH556" i="113"/>
  <c r="BH555" i="113"/>
  <c r="BH554" i="113"/>
  <c r="BH553" i="113"/>
  <c r="BH552" i="113"/>
  <c r="BH551" i="113"/>
  <c r="BH550" i="113"/>
  <c r="BH549" i="113"/>
  <c r="BH547" i="113"/>
  <c r="BH546" i="113"/>
  <c r="BH545" i="113"/>
  <c r="BH544" i="113"/>
  <c r="BH543" i="113"/>
  <c r="BH542" i="113"/>
  <c r="BH541" i="113"/>
  <c r="BH540" i="113"/>
  <c r="BH538" i="113"/>
  <c r="BH537" i="113"/>
  <c r="BH536" i="113"/>
  <c r="BH535" i="113"/>
  <c r="BH534" i="113"/>
  <c r="BH533" i="113"/>
  <c r="BH532" i="113"/>
  <c r="BH531" i="113"/>
  <c r="BH530" i="113"/>
  <c r="BH529" i="113"/>
  <c r="BH528" i="113"/>
  <c r="BH527" i="113"/>
  <c r="BH526" i="113"/>
  <c r="BH525" i="113"/>
  <c r="BH524" i="113"/>
  <c r="BH523" i="113"/>
  <c r="BH522" i="113"/>
  <c r="BH521" i="113"/>
  <c r="BH520" i="113"/>
  <c r="BH519" i="113"/>
  <c r="BH517" i="113"/>
  <c r="BH516" i="113"/>
  <c r="BH515" i="113"/>
  <c r="BH514" i="113"/>
  <c r="BH513" i="113"/>
  <c r="BH512" i="113"/>
  <c r="BH511" i="113"/>
  <c r="BH510" i="113"/>
  <c r="BH509" i="113"/>
  <c r="BH508" i="113"/>
  <c r="BH507" i="113"/>
  <c r="BH506" i="113"/>
  <c r="BH505" i="113"/>
  <c r="BH504" i="113"/>
  <c r="BH501" i="113"/>
  <c r="BH500" i="113"/>
  <c r="BH499" i="113"/>
  <c r="BH498" i="113"/>
  <c r="BH497" i="113"/>
  <c r="BH496" i="113"/>
  <c r="BH493" i="113"/>
  <c r="BH492" i="113"/>
  <c r="BH491" i="113"/>
  <c r="BH490" i="113"/>
  <c r="BH489" i="113"/>
  <c r="BH487" i="113"/>
  <c r="BH486" i="113"/>
  <c r="BH485" i="113"/>
  <c r="BH484" i="113"/>
  <c r="BH483" i="113"/>
  <c r="BH482" i="113"/>
  <c r="BH480" i="113"/>
  <c r="BH479" i="113"/>
  <c r="BH478" i="113"/>
  <c r="BH477" i="113"/>
  <c r="BH475" i="113"/>
  <c r="BH474" i="113"/>
  <c r="BH473" i="113"/>
  <c r="BH472" i="113"/>
  <c r="BH471" i="113"/>
  <c r="BH470" i="113"/>
  <c r="BH469" i="113"/>
  <c r="BH468" i="113"/>
  <c r="BH467" i="113"/>
  <c r="BH466" i="113"/>
  <c r="BH465" i="113"/>
  <c r="BH464" i="113"/>
  <c r="BH463" i="113"/>
  <c r="BH461" i="113"/>
  <c r="BH460" i="113"/>
  <c r="BH459" i="113"/>
  <c r="BH458" i="113"/>
  <c r="BH457" i="113"/>
  <c r="BH456" i="113"/>
  <c r="BH455" i="113"/>
  <c r="BH454" i="113"/>
  <c r="BH453" i="113"/>
  <c r="BH452" i="113"/>
  <c r="BH451" i="113"/>
  <c r="BH450" i="113"/>
  <c r="BH448" i="113"/>
  <c r="BH447" i="113"/>
  <c r="BH446" i="113"/>
  <c r="BH445" i="113"/>
  <c r="BH444" i="113"/>
  <c r="BH442" i="113"/>
  <c r="BH441" i="113"/>
  <c r="BH440" i="113"/>
  <c r="BH439" i="113"/>
  <c r="BH438" i="113"/>
  <c r="BH437" i="113"/>
  <c r="BH436" i="113"/>
  <c r="BH435" i="113"/>
  <c r="BH434" i="113"/>
  <c r="BH432" i="113"/>
  <c r="BH431" i="113"/>
  <c r="BH430" i="113"/>
  <c r="BH429" i="113"/>
  <c r="BH428" i="113"/>
  <c r="BH427" i="113"/>
  <c r="BH426" i="113"/>
  <c r="BH425" i="113"/>
  <c r="BH424" i="113"/>
  <c r="BH423" i="113"/>
  <c r="BH422" i="113"/>
  <c r="BH421" i="113"/>
  <c r="BH420" i="113"/>
  <c r="BH418" i="113"/>
  <c r="BH417" i="113" s="1"/>
  <c r="BH416" i="113"/>
  <c r="BH415" i="113"/>
  <c r="BH414" i="113"/>
  <c r="BH413" i="113"/>
  <c r="BH412" i="113"/>
  <c r="BH411" i="113"/>
  <c r="BH410" i="113"/>
  <c r="BH409" i="113"/>
  <c r="BH408" i="113"/>
  <c r="BH407" i="113"/>
  <c r="BH406" i="113"/>
  <c r="BH405" i="113"/>
  <c r="BH404" i="113"/>
  <c r="BH403" i="113"/>
  <c r="BH402" i="113"/>
  <c r="BH401" i="113"/>
  <c r="BH400" i="113"/>
  <c r="BH399" i="113"/>
  <c r="BH398" i="113"/>
  <c r="BH397" i="113"/>
  <c r="BH396" i="113"/>
  <c r="BH395" i="113"/>
  <c r="BH394" i="113"/>
  <c r="BH393" i="113"/>
  <c r="BH392" i="113"/>
  <c r="BH391" i="113"/>
  <c r="BH390" i="113"/>
  <c r="BH389" i="113"/>
  <c r="BH388" i="113"/>
  <c r="BH387" i="113"/>
  <c r="BH385" i="113"/>
  <c r="BH384" i="113"/>
  <c r="BH383" i="113"/>
  <c r="BH382" i="113"/>
  <c r="BH380" i="113"/>
  <c r="BH379" i="113"/>
  <c r="BH378" i="113"/>
  <c r="BH377" i="113"/>
  <c r="BH376" i="113"/>
  <c r="BH375" i="113"/>
  <c r="BH374" i="113"/>
  <c r="BH373" i="113"/>
  <c r="BH372" i="113"/>
  <c r="BH371" i="113"/>
  <c r="BH370" i="113"/>
  <c r="BH369" i="113"/>
  <c r="BH368" i="113"/>
  <c r="BH367" i="113"/>
  <c r="BH366" i="113"/>
  <c r="BH365" i="113"/>
  <c r="BH363" i="113"/>
  <c r="BH362" i="113"/>
  <c r="BH361" i="113"/>
  <c r="BH360" i="113"/>
  <c r="BH359" i="113"/>
  <c r="BH358" i="113"/>
  <c r="BH357" i="113"/>
  <c r="BH356" i="113"/>
  <c r="BH355" i="113"/>
  <c r="BH354" i="113"/>
  <c r="BH352" i="113"/>
  <c r="BH351" i="113"/>
  <c r="BH350" i="113"/>
  <c r="BH349" i="113"/>
  <c r="BH348" i="113"/>
  <c r="BH347" i="113"/>
  <c r="BH346" i="113"/>
  <c r="BH345" i="113"/>
  <c r="BH344" i="113"/>
  <c r="BH343" i="113"/>
  <c r="BH342" i="113"/>
  <c r="BH341" i="113"/>
  <c r="BH340" i="113"/>
  <c r="BH339" i="113"/>
  <c r="BH338" i="113"/>
  <c r="BH337" i="113"/>
  <c r="BH336" i="113"/>
  <c r="BH335" i="113"/>
  <c r="BH334" i="113"/>
  <c r="BH333" i="113"/>
  <c r="BH332" i="113"/>
  <c r="BH331" i="113"/>
  <c r="BH330" i="113"/>
  <c r="BH329" i="113"/>
  <c r="BH328" i="113"/>
  <c r="BH327" i="113"/>
  <c r="BH325" i="113"/>
  <c r="BH324" i="113"/>
  <c r="BH323" i="113"/>
  <c r="BH321" i="113"/>
  <c r="BH320" i="113" s="1"/>
  <c r="BH319" i="113"/>
  <c r="BH318" i="113"/>
  <c r="BH317" i="113"/>
  <c r="BH316" i="113"/>
  <c r="BH314" i="113"/>
  <c r="BH313" i="113"/>
  <c r="BH310" i="113"/>
  <c r="BH309" i="113"/>
  <c r="BH308" i="113"/>
  <c r="BH307" i="113"/>
  <c r="BH306" i="113"/>
  <c r="BH305" i="113"/>
  <c r="BH304" i="113"/>
  <c r="BH302" i="113"/>
  <c r="BH301" i="113"/>
  <c r="BH300" i="113"/>
  <c r="BH299" i="113"/>
  <c r="BH298" i="113"/>
  <c r="BH297" i="113"/>
  <c r="BH296" i="113"/>
  <c r="BH295" i="113"/>
  <c r="BH294" i="113"/>
  <c r="BH293" i="113"/>
  <c r="BH292" i="113"/>
  <c r="BH291" i="113"/>
  <c r="BH290" i="113"/>
  <c r="BH289" i="113"/>
  <c r="BH288" i="113"/>
  <c r="BH287" i="113"/>
  <c r="BH286" i="113"/>
  <c r="BH285" i="113"/>
  <c r="BH284" i="113"/>
  <c r="BH283" i="113"/>
  <c r="BH282" i="113"/>
  <c r="BH281" i="113"/>
  <c r="BH280" i="113"/>
  <c r="BH279" i="113"/>
  <c r="BH278" i="113"/>
  <c r="BH277" i="113"/>
  <c r="BH276" i="113"/>
  <c r="BH275" i="113"/>
  <c r="BH274" i="113"/>
  <c r="BH273" i="113"/>
  <c r="BH272" i="113"/>
  <c r="BH271" i="113"/>
  <c r="BH269" i="113"/>
  <c r="BH268" i="113"/>
  <c r="BH267" i="113"/>
  <c r="BH266" i="113"/>
  <c r="BH265" i="113"/>
  <c r="BH263" i="113"/>
  <c r="BH262" i="113"/>
  <c r="BH261" i="113"/>
  <c r="BH260" i="113"/>
  <c r="BH259" i="113"/>
  <c r="BH258" i="113"/>
  <c r="BH257" i="113"/>
  <c r="BH256" i="113"/>
  <c r="BH255" i="113"/>
  <c r="BH254" i="113"/>
  <c r="BH253" i="113"/>
  <c r="BH252" i="113"/>
  <c r="BH251" i="113"/>
  <c r="BH250" i="113"/>
  <c r="BH249" i="113"/>
  <c r="BH248" i="113"/>
  <c r="BH247" i="113"/>
  <c r="BH246" i="113"/>
  <c r="BH245" i="113"/>
  <c r="BH244" i="113"/>
  <c r="BH243" i="113"/>
  <c r="BH241" i="113"/>
  <c r="BH239" i="113"/>
  <c r="BH238" i="113"/>
  <c r="BH237" i="113"/>
  <c r="BH236" i="113"/>
  <c r="BH234" i="113"/>
  <c r="BH230" i="113"/>
  <c r="BH229" i="113"/>
  <c r="BH227" i="113"/>
  <c r="BH226" i="113"/>
  <c r="BH225" i="113"/>
  <c r="BH224" i="113"/>
  <c r="BH223" i="113"/>
  <c r="BH222" i="113"/>
  <c r="BH221" i="113"/>
  <c r="BH220" i="113"/>
  <c r="BH219" i="113"/>
  <c r="BH218" i="113"/>
  <c r="BH217" i="113"/>
  <c r="BH216" i="113"/>
  <c r="BH215" i="113"/>
  <c r="BH214" i="113"/>
  <c r="BH213" i="113"/>
  <c r="BH212" i="113"/>
  <c r="BH211" i="113"/>
  <c r="BH210" i="113"/>
  <c r="BH209" i="113"/>
  <c r="BH208" i="113"/>
  <c r="BH207" i="113"/>
  <c r="BH206" i="113"/>
  <c r="BH205" i="113"/>
  <c r="BH204" i="113"/>
  <c r="BH203" i="113"/>
  <c r="BH202" i="113"/>
  <c r="BH201" i="113"/>
  <c r="BH200" i="113"/>
  <c r="BH199" i="113"/>
  <c r="BH198" i="113"/>
  <c r="BH197" i="113"/>
  <c r="BH196" i="113"/>
  <c r="BH195" i="113"/>
  <c r="BH194" i="113"/>
  <c r="BH192" i="113"/>
  <c r="BH191" i="113"/>
  <c r="BH190" i="113"/>
  <c r="BH189" i="113"/>
  <c r="BH188" i="113"/>
  <c r="BH187" i="113"/>
  <c r="BH186" i="113"/>
  <c r="BH185" i="113"/>
  <c r="BH184" i="113"/>
  <c r="BH183" i="113"/>
  <c r="BH182" i="113"/>
  <c r="BH181" i="113"/>
  <c r="BH180" i="113"/>
  <c r="BH179" i="113"/>
  <c r="BH178" i="113"/>
  <c r="BH177" i="113"/>
  <c r="BH176" i="113"/>
  <c r="BH175" i="113"/>
  <c r="BH174" i="113"/>
  <c r="BH173" i="113"/>
  <c r="BH172" i="113"/>
  <c r="BH171" i="113"/>
  <c r="BH170" i="113"/>
  <c r="BH169" i="113"/>
  <c r="BH168" i="113"/>
  <c r="BH167" i="113"/>
  <c r="BH166" i="113"/>
  <c r="BH165" i="113"/>
  <c r="BH164" i="113"/>
  <c r="BH163" i="113"/>
  <c r="BH162" i="113"/>
  <c r="BH161" i="113"/>
  <c r="BH160" i="113"/>
  <c r="BH159" i="113"/>
  <c r="BH158" i="113"/>
  <c r="BH156" i="113"/>
  <c r="BH155" i="113"/>
  <c r="BH154" i="113"/>
  <c r="BH153" i="113"/>
  <c r="BH152" i="113"/>
  <c r="BH151" i="113"/>
  <c r="BH150" i="113"/>
  <c r="BH149" i="113"/>
  <c r="BH148" i="113"/>
  <c r="BH147" i="113"/>
  <c r="BH144" i="113"/>
  <c r="BH143" i="113"/>
  <c r="BH141" i="113"/>
  <c r="BH140" i="113"/>
  <c r="BH139" i="113"/>
  <c r="BH138" i="113"/>
  <c r="BH137" i="113"/>
  <c r="BH136" i="113"/>
  <c r="BH135" i="113"/>
  <c r="BH134" i="113"/>
  <c r="BH133" i="113"/>
  <c r="BH132" i="113"/>
  <c r="BH130" i="113"/>
  <c r="BH129" i="113" s="1"/>
  <c r="BH128" i="113"/>
  <c r="BH127" i="113" s="1"/>
  <c r="BH126" i="113"/>
  <c r="BH125" i="113"/>
  <c r="BH124" i="113"/>
  <c r="BH123" i="113"/>
  <c r="BH122" i="113"/>
  <c r="BH121" i="113"/>
  <c r="BH120" i="113"/>
  <c r="BH119" i="113"/>
  <c r="BH118" i="113"/>
  <c r="BH117" i="113"/>
  <c r="BH116" i="113"/>
  <c r="BH115" i="113"/>
  <c r="BH114" i="113"/>
  <c r="BH113" i="113"/>
  <c r="BH112" i="113"/>
  <c r="BH111" i="113"/>
  <c r="BH110" i="113"/>
  <c r="BH109" i="113"/>
  <c r="BH108" i="113"/>
  <c r="BH107" i="113"/>
  <c r="BH106" i="113"/>
  <c r="BH105" i="113"/>
  <c r="BH104" i="113"/>
  <c r="BH103" i="113"/>
  <c r="BH102" i="113"/>
  <c r="BH100" i="113"/>
  <c r="BH99" i="113"/>
  <c r="BH98" i="113"/>
  <c r="BH97" i="113"/>
  <c r="BH95" i="113"/>
  <c r="BH94" i="113"/>
  <c r="BH93" i="113"/>
  <c r="BH92" i="113"/>
  <c r="BH91" i="113"/>
  <c r="BH90" i="113"/>
  <c r="BH89" i="113"/>
  <c r="BH88" i="113"/>
  <c r="BH87" i="113"/>
  <c r="BH86" i="113"/>
  <c r="BH85" i="113"/>
  <c r="BH84" i="113"/>
  <c r="BH83" i="113"/>
  <c r="BH82" i="113"/>
  <c r="BH81" i="113"/>
  <c r="BH79" i="113"/>
  <c r="BH78" i="113"/>
  <c r="BH77" i="113"/>
  <c r="BH76" i="113"/>
  <c r="BH75" i="113"/>
  <c r="BH74" i="113"/>
  <c r="BH73" i="113"/>
  <c r="BH72" i="113"/>
  <c r="BH70" i="113"/>
  <c r="BH69" i="113" s="1"/>
  <c r="BH68" i="113"/>
  <c r="BH67" i="113"/>
  <c r="BH66" i="113"/>
  <c r="BH65" i="113"/>
  <c r="BH64" i="113"/>
  <c r="BH63" i="113"/>
  <c r="BH62" i="113"/>
  <c r="BH59" i="113"/>
  <c r="BH58" i="113"/>
  <c r="BH57" i="113"/>
  <c r="BH56" i="113"/>
  <c r="BH55" i="113"/>
  <c r="BH54" i="113"/>
  <c r="BH53" i="113"/>
  <c r="BH51" i="113"/>
  <c r="BH50" i="113"/>
  <c r="BH49" i="113"/>
  <c r="BH47" i="113"/>
  <c r="BH46" i="113"/>
  <c r="BH45" i="113"/>
  <c r="BH44" i="113"/>
  <c r="BH42" i="113"/>
  <c r="BH41" i="113"/>
  <c r="BH40" i="113"/>
  <c r="BH39" i="113"/>
  <c r="BH38" i="113"/>
  <c r="BH37" i="113"/>
  <c r="BH36" i="113"/>
  <c r="BH34" i="113"/>
  <c r="BH33" i="113"/>
  <c r="BH32" i="113"/>
  <c r="BH31" i="113"/>
  <c r="BH29" i="113"/>
  <c r="BH28" i="113"/>
  <c r="BH27" i="113"/>
  <c r="BH26" i="113"/>
  <c r="BH23" i="113"/>
  <c r="BH22" i="113"/>
  <c r="BH21" i="113"/>
  <c r="BH20" i="113"/>
  <c r="BH19" i="113"/>
  <c r="BH18" i="113"/>
  <c r="BH17" i="113"/>
  <c r="BH16" i="113"/>
  <c r="BH15" i="113"/>
  <c r="BH232" i="113" l="1"/>
  <c r="BH476" i="113"/>
  <c r="BH30" i="113"/>
  <c r="BH35" i="113"/>
  <c r="BH96" i="113"/>
  <c r="BL13" i="113"/>
  <c r="BL1218" i="113" s="1"/>
  <c r="BH1089" i="113"/>
  <c r="BH14" i="113"/>
  <c r="BH1092" i="113"/>
  <c r="BH750" i="113"/>
  <c r="BH897" i="113"/>
  <c r="BH1045" i="113"/>
  <c r="BH1069" i="113"/>
  <c r="BH1079" i="113"/>
  <c r="BH101" i="113"/>
  <c r="BH644" i="113"/>
  <c r="BH52" i="113"/>
  <c r="BH303" i="113"/>
  <c r="BH443" i="113"/>
  <c r="BH322" i="113"/>
  <c r="BH419" i="113"/>
  <c r="BH481" i="113"/>
  <c r="BH884" i="113"/>
  <c r="BH1203" i="113"/>
  <c r="BH1195" i="113" s="1"/>
  <c r="BG1230" i="113" s="1"/>
  <c r="BH1048" i="113"/>
  <c r="BH993" i="113"/>
  <c r="BH1074" i="113"/>
  <c r="BH228" i="113"/>
  <c r="BH193" i="113"/>
  <c r="BH24" i="113"/>
  <c r="BH43" i="113"/>
  <c r="BH48" i="113"/>
  <c r="BH61" i="113"/>
  <c r="BH131" i="113"/>
  <c r="BH146" i="113"/>
  <c r="BH312" i="113"/>
  <c r="BH502" i="113"/>
  <c r="BH660" i="113"/>
  <c r="BH759" i="113"/>
  <c r="BH71" i="113"/>
  <c r="BH80" i="113"/>
  <c r="BH142" i="113"/>
  <c r="BH548" i="113"/>
  <c r="BH705" i="113"/>
  <c r="BH712" i="113"/>
  <c r="BH728" i="113"/>
  <c r="BH157" i="113"/>
  <c r="BH353" i="113"/>
  <c r="BH381" i="113"/>
  <c r="BH449" i="113"/>
  <c r="BH495" i="113"/>
  <c r="BH518" i="113"/>
  <c r="BH572" i="113"/>
  <c r="BH609" i="113"/>
  <c r="BH688" i="113"/>
  <c r="BH743" i="113"/>
  <c r="BH756" i="113"/>
  <c r="BH766" i="113"/>
  <c r="BH820" i="113"/>
  <c r="BH1060" i="113"/>
  <c r="BH904" i="113"/>
  <c r="BH934" i="113"/>
  <c r="BH980" i="113"/>
  <c r="BH1064" i="113"/>
  <c r="BH1096" i="113"/>
  <c r="BH1159" i="113"/>
  <c r="BH1147" i="113" s="1"/>
  <c r="BG1227" i="113" s="1"/>
  <c r="BH315" i="113"/>
  <c r="BH326" i="113"/>
  <c r="BH364" i="113"/>
  <c r="BH386" i="113"/>
  <c r="BH433" i="113"/>
  <c r="BH462" i="113"/>
  <c r="BH539" i="113"/>
  <c r="BH627" i="113"/>
  <c r="BH718" i="113"/>
  <c r="BH791" i="113"/>
  <c r="BH928" i="113"/>
  <c r="BH916" i="113" s="1"/>
  <c r="BH949" i="113"/>
  <c r="BH1038" i="113"/>
  <c r="BH1099" i="113"/>
  <c r="BH1134" i="113"/>
  <c r="BD1215" i="113"/>
  <c r="BD1214" i="113"/>
  <c r="BD1212" i="113"/>
  <c r="BD1211" i="113"/>
  <c r="BD1210" i="113"/>
  <c r="BD1209" i="113"/>
  <c r="BD1208" i="113"/>
  <c r="BD1207" i="113"/>
  <c r="BD1206" i="113"/>
  <c r="BD1205" i="113"/>
  <c r="BD1204" i="113"/>
  <c r="BD1202" i="113"/>
  <c r="BD1201" i="113"/>
  <c r="BD1200" i="113"/>
  <c r="BD1199" i="113"/>
  <c r="BD1198" i="113"/>
  <c r="BD1197" i="113"/>
  <c r="BD1196" i="113"/>
  <c r="BD1194" i="113"/>
  <c r="BD1193" i="113"/>
  <c r="BD1192" i="113"/>
  <c r="BD1191" i="113"/>
  <c r="BD1190" i="113"/>
  <c r="BD1189" i="113"/>
  <c r="BD1188" i="113"/>
  <c r="BD1187" i="113"/>
  <c r="BD1186" i="113"/>
  <c r="BD1185" i="113"/>
  <c r="BD1184" i="113"/>
  <c r="BD1183" i="113"/>
  <c r="BD1182" i="113"/>
  <c r="BD1181" i="113"/>
  <c r="BD1180" i="113"/>
  <c r="BD1179" i="113"/>
  <c r="BD1178" i="113"/>
  <c r="BC1229" i="113" s="1"/>
  <c r="BD1177" i="113"/>
  <c r="BD1176" i="113"/>
  <c r="BD1175" i="113"/>
  <c r="BD1174" i="113"/>
  <c r="BD1173" i="113"/>
  <c r="BD1172" i="113"/>
  <c r="BD1171" i="113"/>
  <c r="BD1170" i="113"/>
  <c r="BD1169" i="113"/>
  <c r="BD1168" i="113"/>
  <c r="BD1167" i="113"/>
  <c r="BC1228" i="113" s="1"/>
  <c r="BD1166" i="113"/>
  <c r="BD1165" i="113"/>
  <c r="BD1164" i="113"/>
  <c r="BD1163" i="113"/>
  <c r="BD1162" i="113"/>
  <c r="BD1161" i="113"/>
  <c r="BD1160" i="113"/>
  <c r="BD1158" i="113"/>
  <c r="BD1157" i="113"/>
  <c r="BD1156" i="113"/>
  <c r="BD1155" i="113"/>
  <c r="BD1154" i="113"/>
  <c r="BD1153" i="113"/>
  <c r="BD1152" i="113"/>
  <c r="BD1151" i="113"/>
  <c r="BD1150" i="113"/>
  <c r="BD1149" i="113"/>
  <c r="BD1148" i="113"/>
  <c r="BD1145" i="113"/>
  <c r="BD1144" i="113" s="1"/>
  <c r="BD1143" i="113"/>
  <c r="BD1142" i="113" s="1"/>
  <c r="BD1141" i="113"/>
  <c r="BD1140" i="113"/>
  <c r="BD1139" i="113"/>
  <c r="BD1138" i="113"/>
  <c r="BD1137" i="113"/>
  <c r="BD1136" i="113"/>
  <c r="BD1135" i="113"/>
  <c r="BD1133" i="113"/>
  <c r="BD1132" i="113"/>
  <c r="BD1131" i="113"/>
  <c r="BD1130" i="113"/>
  <c r="BD1129" i="113"/>
  <c r="BD1128" i="113"/>
  <c r="BD1127" i="113"/>
  <c r="BD1126" i="113"/>
  <c r="BD1125" i="113"/>
  <c r="BD1124" i="113"/>
  <c r="BD1123" i="113"/>
  <c r="BD1122" i="113"/>
  <c r="BD1121" i="113"/>
  <c r="BD1120" i="113"/>
  <c r="BD1119" i="113"/>
  <c r="BD1118" i="113"/>
  <c r="BD1117" i="113"/>
  <c r="BD1116" i="113"/>
  <c r="BD1115" i="113"/>
  <c r="BD1114" i="113"/>
  <c r="BD1113" i="113"/>
  <c r="BD1112" i="113"/>
  <c r="BD1111" i="113"/>
  <c r="BD1110" i="113"/>
  <c r="BD1109" i="113"/>
  <c r="BD1108" i="113"/>
  <c r="BD1107" i="113"/>
  <c r="BD1106" i="113"/>
  <c r="BD1105" i="113"/>
  <c r="BD1104" i="113"/>
  <c r="BD1103" i="113"/>
  <c r="BD1102" i="113"/>
  <c r="BD1101" i="113"/>
  <c r="BD1100" i="113"/>
  <c r="BD1098" i="113"/>
  <c r="BD1097" i="113"/>
  <c r="BD1095" i="113"/>
  <c r="BD1094" i="113"/>
  <c r="BD1093" i="113"/>
  <c r="BD1091" i="113"/>
  <c r="BD1090" i="113"/>
  <c r="BD1088" i="113"/>
  <c r="BD1087" i="113"/>
  <c r="BD1086" i="113"/>
  <c r="BD1085" i="113"/>
  <c r="BD1084" i="113"/>
  <c r="BD1083" i="113"/>
  <c r="BD1082" i="113"/>
  <c r="BD1081" i="113"/>
  <c r="BD1080" i="113"/>
  <c r="BD1078" i="113"/>
  <c r="BD1077" i="113"/>
  <c r="BD1076" i="113"/>
  <c r="BD1075" i="113"/>
  <c r="BD1073" i="113"/>
  <c r="BD1072" i="113"/>
  <c r="BD1071" i="113"/>
  <c r="BD1070" i="113"/>
  <c r="BD1068" i="113"/>
  <c r="BD1067" i="113"/>
  <c r="BD1066" i="113"/>
  <c r="BD1065" i="113"/>
  <c r="BD1063" i="113"/>
  <c r="BD1062" i="113"/>
  <c r="BD1061" i="113"/>
  <c r="BD1059" i="113"/>
  <c r="BD1058" i="113"/>
  <c r="BD1057" i="113"/>
  <c r="BD1056" i="113"/>
  <c r="BD1055" i="113"/>
  <c r="BD1054" i="113"/>
  <c r="BD1053" i="113"/>
  <c r="BD1052" i="113"/>
  <c r="BD1051" i="113"/>
  <c r="BD1050" i="113"/>
  <c r="BD1049" i="113"/>
  <c r="BD1047" i="113"/>
  <c r="BD1046" i="113"/>
  <c r="BD1043" i="113"/>
  <c r="BD1042" i="113"/>
  <c r="BD1041" i="113"/>
  <c r="BD1040" i="113"/>
  <c r="BD1039" i="113"/>
  <c r="BD1036" i="113"/>
  <c r="BD1035" i="113"/>
  <c r="BD1034" i="113"/>
  <c r="BD1033" i="113"/>
  <c r="BD1032" i="113"/>
  <c r="BD1031" i="113"/>
  <c r="BD1030" i="113"/>
  <c r="BD1029" i="113"/>
  <c r="BD1028" i="113"/>
  <c r="BD1027" i="113"/>
  <c r="BD1026" i="113"/>
  <c r="BD1025" i="113"/>
  <c r="BD1024" i="113"/>
  <c r="BD1023" i="113"/>
  <c r="BD1022" i="113"/>
  <c r="BD1021" i="113"/>
  <c r="BD1020" i="113"/>
  <c r="BD1019" i="113"/>
  <c r="BD1018" i="113"/>
  <c r="BD1017" i="113"/>
  <c r="BD1016" i="113"/>
  <c r="BD1015" i="113"/>
  <c r="BD1014" i="113"/>
  <c r="BD1013" i="113"/>
  <c r="BD1012" i="113"/>
  <c r="BD1011" i="113"/>
  <c r="BD1010" i="113"/>
  <c r="BD1009" i="113"/>
  <c r="BD1008" i="113"/>
  <c r="BD1007" i="113"/>
  <c r="BD1006" i="113"/>
  <c r="BD1005" i="113"/>
  <c r="BD1004" i="113"/>
  <c r="BD1003" i="113"/>
  <c r="BD1002" i="113"/>
  <c r="BD1001" i="113"/>
  <c r="BD1000" i="113"/>
  <c r="BD999" i="113"/>
  <c r="BD998" i="113"/>
  <c r="BD997" i="113"/>
  <c r="BD996" i="113"/>
  <c r="BD995" i="113"/>
  <c r="BD994" i="113"/>
  <c r="BD992" i="113"/>
  <c r="BD991" i="113"/>
  <c r="BD990" i="113"/>
  <c r="BD989" i="113"/>
  <c r="BD987" i="113"/>
  <c r="BD986" i="113"/>
  <c r="BD985" i="113"/>
  <c r="BD984" i="113"/>
  <c r="BD983" i="113"/>
  <c r="BD982" i="113"/>
  <c r="BD981" i="113"/>
  <c r="BD979" i="113"/>
  <c r="BD978" i="113"/>
  <c r="BD977" i="113"/>
  <c r="BD975" i="113"/>
  <c r="BD974" i="113"/>
  <c r="BD972" i="113"/>
  <c r="BD971" i="113"/>
  <c r="BD970" i="113"/>
  <c r="BD969" i="113"/>
  <c r="BD966" i="113"/>
  <c r="BD965" i="113"/>
  <c r="BD963" i="113"/>
  <c r="BD962" i="113"/>
  <c r="BD961" i="113"/>
  <c r="BD959" i="113"/>
  <c r="BD958" i="113"/>
  <c r="BD957" i="113"/>
  <c r="BD956" i="113"/>
  <c r="BD955" i="113"/>
  <c r="BD954" i="113"/>
  <c r="BD953" i="113"/>
  <c r="BD952" i="113"/>
  <c r="BD951" i="113"/>
  <c r="BD950" i="113"/>
  <c r="BD947" i="113"/>
  <c r="BD946" i="113"/>
  <c r="BD945" i="113"/>
  <c r="BD944" i="113"/>
  <c r="BD943" i="113"/>
  <c r="BD942" i="113"/>
  <c r="BD941" i="113"/>
  <c r="BD940" i="113"/>
  <c r="BD939" i="113"/>
  <c r="BD938" i="113"/>
  <c r="BD937" i="113"/>
  <c r="BD936" i="113"/>
  <c r="BD935" i="113"/>
  <c r="BD933" i="113"/>
  <c r="BD932" i="113"/>
  <c r="BD931" i="113"/>
  <c r="BD930" i="113"/>
  <c r="BD929" i="113"/>
  <c r="BD927" i="113"/>
  <c r="BD926" i="113"/>
  <c r="BD925" i="113"/>
  <c r="BD924" i="113"/>
  <c r="BD923" i="113"/>
  <c r="BD922" i="113"/>
  <c r="BD921" i="113"/>
  <c r="BD920" i="113"/>
  <c r="BD919" i="113"/>
  <c r="BD918" i="113"/>
  <c r="BD917" i="113"/>
  <c r="BD915" i="113"/>
  <c r="BD914" i="113"/>
  <c r="BD913" i="113"/>
  <c r="BD912" i="113"/>
  <c r="BD911" i="113"/>
  <c r="BD910" i="113"/>
  <c r="BD909" i="113"/>
  <c r="BD908" i="113"/>
  <c r="BD907" i="113"/>
  <c r="BD906" i="113"/>
  <c r="BD905" i="113"/>
  <c r="BD902" i="113"/>
  <c r="BD901" i="113"/>
  <c r="BD900" i="113"/>
  <c r="BD899" i="113"/>
  <c r="BD898" i="113"/>
  <c r="BD896" i="113"/>
  <c r="BD895" i="113"/>
  <c r="BD894" i="113"/>
  <c r="BD893" i="113"/>
  <c r="BD892" i="113"/>
  <c r="BD891" i="113"/>
  <c r="BD890" i="113"/>
  <c r="BD889" i="113"/>
  <c r="BD888" i="113"/>
  <c r="BD887" i="113"/>
  <c r="BD886" i="113"/>
  <c r="BD885" i="113"/>
  <c r="BD883" i="113"/>
  <c r="BD882" i="113"/>
  <c r="BD881" i="113"/>
  <c r="BD880" i="113"/>
  <c r="BD879" i="113"/>
  <c r="BD878" i="113"/>
  <c r="BD877" i="113"/>
  <c r="BD876" i="113"/>
  <c r="BD875" i="113"/>
  <c r="BD874" i="113"/>
  <c r="BD873" i="113"/>
  <c r="BD872" i="113"/>
  <c r="BD871" i="113"/>
  <c r="BD870" i="113"/>
  <c r="BD869" i="113"/>
  <c r="BD868" i="113"/>
  <c r="BD867" i="113"/>
  <c r="BD866" i="113"/>
  <c r="BD865" i="113"/>
  <c r="BD864" i="113"/>
  <c r="BD863" i="113"/>
  <c r="BD862" i="113"/>
  <c r="BD861" i="113"/>
  <c r="BD860" i="113"/>
  <c r="BD859" i="113"/>
  <c r="BD858" i="113"/>
  <c r="BD857" i="113"/>
  <c r="BD856" i="113"/>
  <c r="BD855" i="113"/>
  <c r="BD854" i="113"/>
  <c r="BD853" i="113"/>
  <c r="BD852" i="113"/>
  <c r="BD851" i="113"/>
  <c r="BD850" i="113"/>
  <c r="BD849" i="113"/>
  <c r="BD848" i="113"/>
  <c r="BD847" i="113"/>
  <c r="BD846" i="113"/>
  <c r="BD845" i="113"/>
  <c r="BD844" i="113"/>
  <c r="BD843" i="113"/>
  <c r="BD842" i="113"/>
  <c r="BD841" i="113"/>
  <c r="BD840" i="113"/>
  <c r="BD839" i="113"/>
  <c r="BD838" i="113"/>
  <c r="BD837" i="113"/>
  <c r="BD836" i="113"/>
  <c r="BD835" i="113"/>
  <c r="BD834" i="113"/>
  <c r="BD833" i="113"/>
  <c r="BD832" i="113"/>
  <c r="BD831" i="113"/>
  <c r="BD830" i="113"/>
  <c r="BD829" i="113"/>
  <c r="BD828" i="113"/>
  <c r="BD827" i="113"/>
  <c r="BD826" i="113"/>
  <c r="BD825" i="113"/>
  <c r="BD824" i="113"/>
  <c r="BD823" i="113"/>
  <c r="BD822" i="113"/>
  <c r="BD821" i="113"/>
  <c r="BD819" i="113"/>
  <c r="BD818" i="113"/>
  <c r="BD817" i="113"/>
  <c r="BD816" i="113"/>
  <c r="BD815" i="113"/>
  <c r="BD814" i="113"/>
  <c r="BD813" i="113"/>
  <c r="BD812" i="113"/>
  <c r="BD811" i="113"/>
  <c r="BD810" i="113"/>
  <c r="BD809" i="113"/>
  <c r="BD808" i="113"/>
  <c r="BD807" i="113"/>
  <c r="BD806" i="113"/>
  <c r="BD805" i="113"/>
  <c r="BD804" i="113"/>
  <c r="BD803" i="113"/>
  <c r="BD802" i="113"/>
  <c r="BD801" i="113"/>
  <c r="BD800" i="113"/>
  <c r="BD799" i="113"/>
  <c r="BD798" i="113"/>
  <c r="BD797" i="113"/>
  <c r="BD796" i="113"/>
  <c r="BD795" i="113"/>
  <c r="BD794" i="113"/>
  <c r="BD793" i="113"/>
  <c r="BD792" i="113"/>
  <c r="BD790" i="113"/>
  <c r="BD789" i="113"/>
  <c r="BD788" i="113"/>
  <c r="BD787" i="113"/>
  <c r="BD786" i="113"/>
  <c r="BD785" i="113"/>
  <c r="BD784" i="113"/>
  <c r="BD783" i="113"/>
  <c r="BD782" i="113"/>
  <c r="BD781" i="113"/>
  <c r="BD780" i="113"/>
  <c r="BD779" i="113"/>
  <c r="BD778" i="113"/>
  <c r="BD777" i="113"/>
  <c r="BD776" i="113"/>
  <c r="BD775" i="113"/>
  <c r="BD774" i="113"/>
  <c r="BD773" i="113"/>
  <c r="BD772" i="113"/>
  <c r="BD771" i="113"/>
  <c r="BD770" i="113"/>
  <c r="BD769" i="113"/>
  <c r="BD768" i="113"/>
  <c r="BD767" i="113"/>
  <c r="BD765" i="113"/>
  <c r="BD764" i="113"/>
  <c r="BD763" i="113"/>
  <c r="BD762" i="113"/>
  <c r="BD761" i="113"/>
  <c r="BD760" i="113"/>
  <c r="BD758" i="113"/>
  <c r="BD757" i="113"/>
  <c r="BD755" i="113"/>
  <c r="BD754" i="113"/>
  <c r="BD753" i="113"/>
  <c r="BD752" i="113"/>
  <c r="BD751" i="113"/>
  <c r="BD749" i="113"/>
  <c r="BD748" i="113"/>
  <c r="BD747" i="113"/>
  <c r="BD746" i="113"/>
  <c r="BD745" i="113"/>
  <c r="BD744" i="113"/>
  <c r="BD742" i="113"/>
  <c r="BD741" i="113"/>
  <c r="BD740" i="113"/>
  <c r="BD739" i="113"/>
  <c r="BD738" i="113"/>
  <c r="BD737" i="113"/>
  <c r="BD736" i="113"/>
  <c r="BD735" i="113"/>
  <c r="BD734" i="113"/>
  <c r="BD733" i="113"/>
  <c r="BD732" i="113"/>
  <c r="BD731" i="113"/>
  <c r="BD730" i="113"/>
  <c r="BD729" i="113"/>
  <c r="BD727" i="113"/>
  <c r="BD726" i="113"/>
  <c r="BD725" i="113"/>
  <c r="BD724" i="113"/>
  <c r="BD723" i="113"/>
  <c r="BD722" i="113"/>
  <c r="BD721" i="113"/>
  <c r="BD720" i="113"/>
  <c r="BD719" i="113"/>
  <c r="BD717" i="113"/>
  <c r="BD716" i="113"/>
  <c r="BD715" i="113"/>
  <c r="BD714" i="113"/>
  <c r="BD713" i="113"/>
  <c r="BD711" i="113"/>
  <c r="BD710" i="113"/>
  <c r="BD709" i="113"/>
  <c r="BD708" i="113"/>
  <c r="BD707" i="113"/>
  <c r="BD706" i="113"/>
  <c r="BD704" i="113"/>
  <c r="BD703" i="113"/>
  <c r="BD702" i="113"/>
  <c r="BD701" i="113"/>
  <c r="BD700" i="113"/>
  <c r="BD699" i="113"/>
  <c r="BD698" i="113"/>
  <c r="BD697" i="113"/>
  <c r="BD696" i="113"/>
  <c r="BD695" i="113"/>
  <c r="BD694" i="113"/>
  <c r="BD693" i="113"/>
  <c r="BD692" i="113"/>
  <c r="BD691" i="113"/>
  <c r="BD690" i="113"/>
  <c r="BD689" i="113"/>
  <c r="BD687" i="113"/>
  <c r="BD686" i="113"/>
  <c r="BD685" i="113"/>
  <c r="BD684" i="113"/>
  <c r="BD683" i="113"/>
  <c r="BD682" i="113"/>
  <c r="BD681" i="113"/>
  <c r="BD680" i="113"/>
  <c r="BD679" i="113"/>
  <c r="BD678" i="113"/>
  <c r="BD677" i="113"/>
  <c r="BD676" i="113"/>
  <c r="BD675" i="113"/>
  <c r="BD674" i="113"/>
  <c r="BD673" i="113"/>
  <c r="BD672" i="113"/>
  <c r="BD671" i="113"/>
  <c r="BD670" i="113"/>
  <c r="BD669" i="113"/>
  <c r="BD668" i="113"/>
  <c r="BD667" i="113"/>
  <c r="BD666" i="113"/>
  <c r="BD665" i="113"/>
  <c r="BD664" i="113"/>
  <c r="BD663" i="113"/>
  <c r="BD662" i="113"/>
  <c r="BD661" i="113"/>
  <c r="BD659" i="113"/>
  <c r="BD658" i="113"/>
  <c r="BD657" i="113"/>
  <c r="BD656" i="113"/>
  <c r="BD655" i="113"/>
  <c r="BD654" i="113"/>
  <c r="BD653" i="113"/>
  <c r="BD652" i="113"/>
  <c r="BD651" i="113"/>
  <c r="BD650" i="113"/>
  <c r="BD649" i="113"/>
  <c r="BD648" i="113"/>
  <c r="BD647" i="113"/>
  <c r="BD646" i="113"/>
  <c r="BD645" i="113"/>
  <c r="BD643" i="113"/>
  <c r="BD642" i="113" s="1"/>
  <c r="BD641" i="113"/>
  <c r="BD640" i="113"/>
  <c r="BD639" i="113"/>
  <c r="BD638" i="113"/>
  <c r="BD637" i="113"/>
  <c r="BD636" i="113"/>
  <c r="BD635" i="113"/>
  <c r="BD634" i="113"/>
  <c r="BD633" i="113"/>
  <c r="BD632" i="113"/>
  <c r="BD631" i="113"/>
  <c r="BD630" i="113"/>
  <c r="BD629" i="113"/>
  <c r="BD628" i="113"/>
  <c r="BD626" i="113"/>
  <c r="BD625" i="113"/>
  <c r="BD624" i="113"/>
  <c r="BD623" i="113"/>
  <c r="BD622" i="113"/>
  <c r="BD621" i="113"/>
  <c r="BD620" i="113"/>
  <c r="BD619" i="113"/>
  <c r="BD618" i="113"/>
  <c r="BD617" i="113"/>
  <c r="BD615" i="113"/>
  <c r="BD614" i="113"/>
  <c r="BD613" i="113"/>
  <c r="BD612" i="113"/>
  <c r="BD611" i="113"/>
  <c r="BD610" i="113"/>
  <c r="BD607" i="113"/>
  <c r="BD606" i="113"/>
  <c r="BD605" i="113"/>
  <c r="BD604" i="113"/>
  <c r="BD603" i="113"/>
  <c r="BD602" i="113"/>
  <c r="BD601" i="113"/>
  <c r="BD600" i="113"/>
  <c r="BD599" i="113"/>
  <c r="BD598" i="113"/>
  <c r="BD597" i="113"/>
  <c r="BD596" i="113"/>
  <c r="BD595" i="113"/>
  <c r="BD594" i="113"/>
  <c r="BD593" i="113"/>
  <c r="BD592" i="113"/>
  <c r="BD591" i="113"/>
  <c r="BD590" i="113"/>
  <c r="BD589" i="113"/>
  <c r="BD588" i="113"/>
  <c r="BD587" i="113"/>
  <c r="BD586" i="113"/>
  <c r="BD585" i="113"/>
  <c r="BD584" i="113"/>
  <c r="BD583" i="113"/>
  <c r="BD582" i="113"/>
  <c r="BD581" i="113"/>
  <c r="BD580" i="113"/>
  <c r="BD579" i="113"/>
  <c r="BD578" i="113"/>
  <c r="BD577" i="113"/>
  <c r="BD576" i="113"/>
  <c r="BD575" i="113"/>
  <c r="BD574" i="113"/>
  <c r="BD573" i="113"/>
  <c r="BD571" i="113"/>
  <c r="BD570" i="113"/>
  <c r="BD569" i="113"/>
  <c r="BD568" i="113"/>
  <c r="BD567" i="113"/>
  <c r="BD566" i="113"/>
  <c r="BD565" i="113"/>
  <c r="BD564" i="113"/>
  <c r="BD563" i="113"/>
  <c r="BD562" i="113"/>
  <c r="BD561" i="113"/>
  <c r="BD560" i="113"/>
  <c r="BD559" i="113"/>
  <c r="BD558" i="113"/>
  <c r="BD557" i="113"/>
  <c r="BD556" i="113"/>
  <c r="BD555" i="113"/>
  <c r="BD554" i="113"/>
  <c r="BD553" i="113"/>
  <c r="BD552" i="113"/>
  <c r="BD551" i="113"/>
  <c r="BD550" i="113"/>
  <c r="BD549" i="113"/>
  <c r="BD547" i="113"/>
  <c r="BD546" i="113"/>
  <c r="BD545" i="113"/>
  <c r="BD544" i="113"/>
  <c r="BD543" i="113"/>
  <c r="BD542" i="113"/>
  <c r="BD541" i="113"/>
  <c r="BD540" i="113"/>
  <c r="BD538" i="113"/>
  <c r="BD537" i="113"/>
  <c r="BD536" i="113"/>
  <c r="BD535" i="113"/>
  <c r="BD534" i="113"/>
  <c r="BD533" i="113"/>
  <c r="BD532" i="113"/>
  <c r="BD531" i="113"/>
  <c r="BD530" i="113"/>
  <c r="BD529" i="113"/>
  <c r="BD528" i="113"/>
  <c r="BD527" i="113"/>
  <c r="BD526" i="113"/>
  <c r="BD525" i="113"/>
  <c r="BD524" i="113"/>
  <c r="BD523" i="113"/>
  <c r="BD522" i="113"/>
  <c r="BD521" i="113"/>
  <c r="BD520" i="113"/>
  <c r="BD519" i="113"/>
  <c r="BD517" i="113"/>
  <c r="BD516" i="113"/>
  <c r="BD515" i="113"/>
  <c r="BD514" i="113"/>
  <c r="BD513" i="113"/>
  <c r="BD512" i="113"/>
  <c r="BD511" i="113"/>
  <c r="BD510" i="113"/>
  <c r="BD509" i="113"/>
  <c r="BD508" i="113"/>
  <c r="BD507" i="113"/>
  <c r="BD506" i="113"/>
  <c r="BD505" i="113"/>
  <c r="BD504" i="113"/>
  <c r="BD501" i="113"/>
  <c r="BD500" i="113"/>
  <c r="BD499" i="113"/>
  <c r="BD498" i="113"/>
  <c r="BD497" i="113"/>
  <c r="BD496" i="113"/>
  <c r="BD493" i="113"/>
  <c r="BD492" i="113"/>
  <c r="BD491" i="113"/>
  <c r="BD490" i="113"/>
  <c r="BD489" i="113"/>
  <c r="BD487" i="113"/>
  <c r="BD486" i="113"/>
  <c r="BD485" i="113"/>
  <c r="BD484" i="113"/>
  <c r="BD483" i="113"/>
  <c r="BD482" i="113"/>
  <c r="BD480" i="113"/>
  <c r="BD479" i="113"/>
  <c r="BD478" i="113"/>
  <c r="BD477" i="113"/>
  <c r="BD475" i="113"/>
  <c r="BD474" i="113"/>
  <c r="BD473" i="113"/>
  <c r="BD472" i="113"/>
  <c r="BD471" i="113"/>
  <c r="BD470" i="113"/>
  <c r="BD469" i="113"/>
  <c r="BD468" i="113"/>
  <c r="BD467" i="113"/>
  <c r="BD466" i="113"/>
  <c r="BD465" i="113"/>
  <c r="BD464" i="113"/>
  <c r="BD463" i="113"/>
  <c r="BD461" i="113"/>
  <c r="BD460" i="113"/>
  <c r="BD459" i="113"/>
  <c r="BD458" i="113"/>
  <c r="BD457" i="113"/>
  <c r="BD456" i="113"/>
  <c r="BD455" i="113"/>
  <c r="BD454" i="113"/>
  <c r="BD453" i="113"/>
  <c r="BD452" i="113"/>
  <c r="BD451" i="113"/>
  <c r="BD450" i="113"/>
  <c r="BD448" i="113"/>
  <c r="BD447" i="113"/>
  <c r="BD446" i="113"/>
  <c r="BD445" i="113"/>
  <c r="BD444" i="113"/>
  <c r="BD442" i="113"/>
  <c r="BD441" i="113"/>
  <c r="BD440" i="113"/>
  <c r="BD439" i="113"/>
  <c r="BD438" i="113"/>
  <c r="BD437" i="113"/>
  <c r="BD436" i="113"/>
  <c r="BD435" i="113"/>
  <c r="BD434" i="113"/>
  <c r="BD432" i="113"/>
  <c r="BD431" i="113"/>
  <c r="BD430" i="113"/>
  <c r="BD429" i="113"/>
  <c r="BD428" i="113"/>
  <c r="BD427" i="113"/>
  <c r="BD426" i="113"/>
  <c r="BD425" i="113"/>
  <c r="BD424" i="113"/>
  <c r="BD423" i="113"/>
  <c r="BD422" i="113"/>
  <c r="BD421" i="113"/>
  <c r="BD420" i="113"/>
  <c r="BD418" i="113"/>
  <c r="BD417" i="113" s="1"/>
  <c r="BD416" i="113"/>
  <c r="BD415" i="113"/>
  <c r="BD414" i="113"/>
  <c r="BD413" i="113"/>
  <c r="BD412" i="113"/>
  <c r="BD411" i="113"/>
  <c r="BD410" i="113"/>
  <c r="BD409" i="113"/>
  <c r="BD408" i="113"/>
  <c r="BD407" i="113"/>
  <c r="BD406" i="113"/>
  <c r="BD405" i="113"/>
  <c r="BD404" i="113"/>
  <c r="BD403" i="113"/>
  <c r="BD402" i="113"/>
  <c r="BD401" i="113"/>
  <c r="BD400" i="113"/>
  <c r="BD399" i="113"/>
  <c r="BD398" i="113"/>
  <c r="BD397" i="113"/>
  <c r="BD396" i="113"/>
  <c r="BD395" i="113"/>
  <c r="BD394" i="113"/>
  <c r="BD393" i="113"/>
  <c r="BD392" i="113"/>
  <c r="BD391" i="113"/>
  <c r="BD390" i="113"/>
  <c r="BD389" i="113"/>
  <c r="BD388" i="113"/>
  <c r="BD387" i="113"/>
  <c r="BD385" i="113"/>
  <c r="BD384" i="113"/>
  <c r="BD383" i="113"/>
  <c r="BD382" i="113"/>
  <c r="BD380" i="113"/>
  <c r="BD379" i="113"/>
  <c r="BD378" i="113"/>
  <c r="BD377" i="113"/>
  <c r="BD376" i="113"/>
  <c r="BD375" i="113"/>
  <c r="BD374" i="113"/>
  <c r="BD373" i="113"/>
  <c r="BD372" i="113"/>
  <c r="BD371" i="113"/>
  <c r="BD370" i="113"/>
  <c r="BD369" i="113"/>
  <c r="BD368" i="113"/>
  <c r="BD367" i="113"/>
  <c r="BD366" i="113"/>
  <c r="BD365" i="113"/>
  <c r="BD363" i="113"/>
  <c r="BD362" i="113"/>
  <c r="BD361" i="113"/>
  <c r="BD360" i="113"/>
  <c r="BD359" i="113"/>
  <c r="BD358" i="113"/>
  <c r="BD357" i="113"/>
  <c r="BD356" i="113"/>
  <c r="BD355" i="113"/>
  <c r="BD354" i="113"/>
  <c r="BD352" i="113"/>
  <c r="BD351" i="113"/>
  <c r="BD350" i="113"/>
  <c r="BD349" i="113"/>
  <c r="BD348" i="113"/>
  <c r="BD347" i="113"/>
  <c r="BD346" i="113"/>
  <c r="BD345" i="113"/>
  <c r="BD344" i="113"/>
  <c r="BD343" i="113"/>
  <c r="BD342" i="113"/>
  <c r="BD341" i="113"/>
  <c r="BD340" i="113"/>
  <c r="BD339" i="113"/>
  <c r="BD338" i="113"/>
  <c r="BD337" i="113"/>
  <c r="BD336" i="113"/>
  <c r="BD335" i="113"/>
  <c r="BD334" i="113"/>
  <c r="BD333" i="113"/>
  <c r="BD332" i="113"/>
  <c r="BD331" i="113"/>
  <c r="BD330" i="113"/>
  <c r="BD329" i="113"/>
  <c r="BD328" i="113"/>
  <c r="BD327" i="113"/>
  <c r="BD325" i="113"/>
  <c r="BD324" i="113"/>
  <c r="BD323" i="113"/>
  <c r="BD321" i="113"/>
  <c r="BD320" i="113" s="1"/>
  <c r="BD319" i="113"/>
  <c r="BD318" i="113"/>
  <c r="BD317" i="113"/>
  <c r="BD316" i="113"/>
  <c r="BD314" i="113"/>
  <c r="BD313" i="113"/>
  <c r="BD310" i="113"/>
  <c r="BD309" i="113"/>
  <c r="BD308" i="113"/>
  <c r="BD307" i="113"/>
  <c r="BD306" i="113"/>
  <c r="BD305" i="113"/>
  <c r="BD304" i="113"/>
  <c r="BD302" i="113"/>
  <c r="BD301" i="113"/>
  <c r="BD300" i="113"/>
  <c r="BD299" i="113"/>
  <c r="BD298" i="113"/>
  <c r="BD297" i="113"/>
  <c r="BD296" i="113"/>
  <c r="BD295" i="113"/>
  <c r="BD294" i="113"/>
  <c r="BD293" i="113"/>
  <c r="BD292" i="113"/>
  <c r="BD291" i="113"/>
  <c r="BD290" i="113"/>
  <c r="BD289" i="113"/>
  <c r="BD288" i="113"/>
  <c r="BD287" i="113"/>
  <c r="BD286" i="113"/>
  <c r="BD285" i="113"/>
  <c r="BD284" i="113"/>
  <c r="BD283" i="113"/>
  <c r="BD282" i="113"/>
  <c r="BD281" i="113"/>
  <c r="BD280" i="113"/>
  <c r="BD279" i="113"/>
  <c r="BD278" i="113"/>
  <c r="BD277" i="113"/>
  <c r="BD276" i="113"/>
  <c r="BD275" i="113"/>
  <c r="BD274" i="113"/>
  <c r="BD273" i="113"/>
  <c r="BD272" i="113"/>
  <c r="BD271" i="113"/>
  <c r="BD270" i="113"/>
  <c r="BD269" i="113"/>
  <c r="BD268" i="113"/>
  <c r="BD267" i="113"/>
  <c r="BD266" i="113"/>
  <c r="BD265" i="113"/>
  <c r="BD264" i="113"/>
  <c r="BD263" i="113"/>
  <c r="BD262" i="113"/>
  <c r="BD261" i="113"/>
  <c r="BD260" i="113"/>
  <c r="BD259" i="113"/>
  <c r="BD258" i="113"/>
  <c r="BD257" i="113"/>
  <c r="BD256" i="113"/>
  <c r="BD255" i="113"/>
  <c r="BD254" i="113"/>
  <c r="BD253" i="113"/>
  <c r="BD252" i="113"/>
  <c r="BD251" i="113"/>
  <c r="BD250" i="113"/>
  <c r="BD249" i="113"/>
  <c r="BD248" i="113"/>
  <c r="BD247" i="113"/>
  <c r="BD246" i="113"/>
  <c r="BD245" i="113"/>
  <c r="BD244" i="113"/>
  <c r="BD243" i="113"/>
  <c r="BD242" i="113"/>
  <c r="BD241" i="113"/>
  <c r="BD240" i="113"/>
  <c r="BD239" i="113"/>
  <c r="BD238" i="113"/>
  <c r="BD237" i="113"/>
  <c r="BD236" i="113"/>
  <c r="BD235" i="113"/>
  <c r="BD234" i="113"/>
  <c r="BD233" i="113"/>
  <c r="BD232" i="113"/>
  <c r="BD231" i="113"/>
  <c r="BD230" i="113"/>
  <c r="BD229" i="113"/>
  <c r="BD227" i="113"/>
  <c r="BD226" i="113"/>
  <c r="BD225" i="113"/>
  <c r="BD224" i="113"/>
  <c r="BD223" i="113"/>
  <c r="BD222" i="113"/>
  <c r="BD221" i="113"/>
  <c r="BD220" i="113"/>
  <c r="BD219" i="113"/>
  <c r="BD218" i="113"/>
  <c r="BD217" i="113"/>
  <c r="BD216" i="113"/>
  <c r="BD215" i="113"/>
  <c r="BD214" i="113"/>
  <c r="BD213" i="113"/>
  <c r="BD212" i="113"/>
  <c r="BD211" i="113"/>
  <c r="BD210" i="113"/>
  <c r="BD209" i="113"/>
  <c r="BD208" i="113"/>
  <c r="BD207" i="113"/>
  <c r="BD206" i="113"/>
  <c r="BD205" i="113"/>
  <c r="BD204" i="113"/>
  <c r="BD203" i="113"/>
  <c r="BD202" i="113"/>
  <c r="BD201" i="113"/>
  <c r="BD200" i="113"/>
  <c r="BD199" i="113"/>
  <c r="BD198" i="113"/>
  <c r="BD197" i="113"/>
  <c r="BD196" i="113"/>
  <c r="BD195" i="113"/>
  <c r="BD194" i="113"/>
  <c r="BD192" i="113"/>
  <c r="BD191" i="113"/>
  <c r="BD190" i="113"/>
  <c r="BD189" i="113"/>
  <c r="BD188" i="113"/>
  <c r="BD187" i="113"/>
  <c r="BD186" i="113"/>
  <c r="BD185" i="113"/>
  <c r="BD184" i="113"/>
  <c r="BD183" i="113"/>
  <c r="BD182" i="113"/>
  <c r="BD181" i="113"/>
  <c r="BD180" i="113"/>
  <c r="BD179" i="113"/>
  <c r="BD178" i="113"/>
  <c r="BD177" i="113"/>
  <c r="BD176" i="113"/>
  <c r="BD175" i="113"/>
  <c r="BD174" i="113"/>
  <c r="BD173" i="113"/>
  <c r="BD172" i="113"/>
  <c r="BD171" i="113"/>
  <c r="BD170" i="113"/>
  <c r="BD169" i="113"/>
  <c r="BD168" i="113"/>
  <c r="BD167" i="113"/>
  <c r="BD166" i="113"/>
  <c r="BD165" i="113"/>
  <c r="BD164" i="113"/>
  <c r="BD163" i="113"/>
  <c r="BD162" i="113"/>
  <c r="BD161" i="113"/>
  <c r="BD160" i="113"/>
  <c r="BD159" i="113"/>
  <c r="BD158" i="113"/>
  <c r="BD156" i="113"/>
  <c r="BD155" i="113"/>
  <c r="BD154" i="113"/>
  <c r="BD153" i="113"/>
  <c r="BD152" i="113"/>
  <c r="BD151" i="113"/>
  <c r="BD150" i="113"/>
  <c r="BD149" i="113"/>
  <c r="BD148" i="113"/>
  <c r="BD147" i="113"/>
  <c r="BD144" i="113"/>
  <c r="BD143" i="113"/>
  <c r="BD141" i="113"/>
  <c r="BD140" i="113"/>
  <c r="BD139" i="113"/>
  <c r="BD138" i="113"/>
  <c r="BD137" i="113"/>
  <c r="BD136" i="113"/>
  <c r="BD135" i="113"/>
  <c r="BD134" i="113"/>
  <c r="BD133" i="113"/>
  <c r="BD132" i="113"/>
  <c r="BD130" i="113"/>
  <c r="BD129" i="113" s="1"/>
  <c r="BD128" i="113"/>
  <c r="BD127" i="113" s="1"/>
  <c r="BD126" i="113"/>
  <c r="BD125" i="113"/>
  <c r="BD124" i="113"/>
  <c r="BD123" i="113"/>
  <c r="BD122" i="113"/>
  <c r="BD121" i="113"/>
  <c r="BD120" i="113"/>
  <c r="BD119" i="113"/>
  <c r="BD118" i="113"/>
  <c r="BD117" i="113"/>
  <c r="BD116" i="113"/>
  <c r="BD115" i="113"/>
  <c r="BD114" i="113"/>
  <c r="BD113" i="113"/>
  <c r="BD112" i="113"/>
  <c r="BD111" i="113"/>
  <c r="BD110" i="113"/>
  <c r="BD109" i="113"/>
  <c r="BD108" i="113"/>
  <c r="BD107" i="113"/>
  <c r="BD106" i="113"/>
  <c r="BD105" i="113"/>
  <c r="BD104" i="113"/>
  <c r="BD103" i="113"/>
  <c r="BD102" i="113"/>
  <c r="BD100" i="113"/>
  <c r="BD99" i="113"/>
  <c r="BD98" i="113"/>
  <c r="BD97" i="113"/>
  <c r="BD95" i="113"/>
  <c r="BD94" i="113"/>
  <c r="BD93" i="113"/>
  <c r="BD92" i="113"/>
  <c r="BD91" i="113"/>
  <c r="BD90" i="113"/>
  <c r="BD89" i="113"/>
  <c r="BD88" i="113"/>
  <c r="BD87" i="113"/>
  <c r="BD86" i="113"/>
  <c r="BD85" i="113"/>
  <c r="BD84" i="113"/>
  <c r="BD83" i="113"/>
  <c r="BD82" i="113"/>
  <c r="BD81" i="113"/>
  <c r="BD79" i="113"/>
  <c r="BD78" i="113"/>
  <c r="BD77" i="113"/>
  <c r="BD76" i="113"/>
  <c r="BD75" i="113"/>
  <c r="BD74" i="113"/>
  <c r="BD73" i="113"/>
  <c r="BD72" i="113"/>
  <c r="BD70" i="113"/>
  <c r="BD69" i="113" s="1"/>
  <c r="BD68" i="113"/>
  <c r="BD67" i="113"/>
  <c r="BD66" i="113"/>
  <c r="BD65" i="113"/>
  <c r="BD64" i="113"/>
  <c r="BD63" i="113"/>
  <c r="BD62" i="113"/>
  <c r="BD59" i="113"/>
  <c r="BD58" i="113"/>
  <c r="BD57" i="113"/>
  <c r="BD56" i="113"/>
  <c r="BD55" i="113"/>
  <c r="BD54" i="113"/>
  <c r="BD53" i="113"/>
  <c r="BD51" i="113"/>
  <c r="BD50" i="113"/>
  <c r="BD49" i="113"/>
  <c r="BD47" i="113"/>
  <c r="BD46" i="113"/>
  <c r="BD45" i="113"/>
  <c r="BD44" i="113"/>
  <c r="BD42" i="113"/>
  <c r="BD41" i="113"/>
  <c r="BD40" i="113"/>
  <c r="BD39" i="113"/>
  <c r="BD38" i="113"/>
  <c r="BD37" i="113"/>
  <c r="BD36" i="113"/>
  <c r="BD34" i="113"/>
  <c r="BD33" i="113"/>
  <c r="BD32" i="113"/>
  <c r="BD31" i="113"/>
  <c r="BD29" i="113"/>
  <c r="BD28" i="113"/>
  <c r="BD27" i="113"/>
  <c r="BD26" i="113"/>
  <c r="BD25" i="113"/>
  <c r="BD23" i="113"/>
  <c r="BD22" i="113"/>
  <c r="BD21" i="113"/>
  <c r="BD20" i="113"/>
  <c r="BD19" i="113"/>
  <c r="BD18" i="113"/>
  <c r="BD17" i="113"/>
  <c r="BD16" i="113"/>
  <c r="BD15" i="113"/>
  <c r="BD928" i="113" l="1"/>
  <c r="BD1038" i="113"/>
  <c r="BD228" i="113"/>
  <c r="BD322" i="113"/>
  <c r="BD96" i="113"/>
  <c r="BD419" i="113"/>
  <c r="BD1203" i="113"/>
  <c r="BD443" i="113"/>
  <c r="BD916" i="113"/>
  <c r="BD548" i="113"/>
  <c r="BD791" i="113"/>
  <c r="BD1099" i="113"/>
  <c r="BH1229" i="113"/>
  <c r="BD481" i="113"/>
  <c r="BD1048" i="113"/>
  <c r="BK1225" i="113"/>
  <c r="BL1228" i="113" s="1"/>
  <c r="BL1230" i="113" s="1"/>
  <c r="BL1222" i="113"/>
  <c r="BL1223" i="113" s="1"/>
  <c r="BL1220" i="113"/>
  <c r="BL1221" i="113"/>
  <c r="BD353" i="113"/>
  <c r="BD934" i="113"/>
  <c r="BD993" i="113"/>
  <c r="BD1045" i="113"/>
  <c r="BD1092" i="113"/>
  <c r="BH608" i="113"/>
  <c r="BD193" i="113"/>
  <c r="BD303" i="113"/>
  <c r="BD609" i="113"/>
  <c r="BD627" i="113"/>
  <c r="BD718" i="113"/>
  <c r="BD759" i="113"/>
  <c r="BD949" i="113"/>
  <c r="BD980" i="113"/>
  <c r="BD14" i="113"/>
  <c r="BD476" i="113"/>
  <c r="BD884" i="113"/>
  <c r="BD897" i="113"/>
  <c r="BD1089" i="113"/>
  <c r="BH1044" i="113"/>
  <c r="BG1226" i="113" s="1"/>
  <c r="BH145" i="113"/>
  <c r="BH60" i="113"/>
  <c r="BH903" i="113"/>
  <c r="BH494" i="113"/>
  <c r="BH488" i="113" s="1"/>
  <c r="BH311" i="113"/>
  <c r="BH948" i="113"/>
  <c r="BD1064" i="113"/>
  <c r="BD1134" i="113"/>
  <c r="BD1195" i="113"/>
  <c r="BC1230" i="113" s="1"/>
  <c r="BD1159" i="113"/>
  <c r="BD1147" i="113" s="1"/>
  <c r="BC1227" i="113" s="1"/>
  <c r="BD660" i="113"/>
  <c r="BD756" i="113"/>
  <c r="BD1096" i="113"/>
  <c r="BD30" i="113"/>
  <c r="BD52" i="113"/>
  <c r="BD61" i="113"/>
  <c r="BD146" i="113"/>
  <c r="BD315" i="113"/>
  <c r="BD326" i="113"/>
  <c r="BD433" i="113"/>
  <c r="BD131" i="113"/>
  <c r="BD35" i="113"/>
  <c r="BD43" i="113"/>
  <c r="BD48" i="113"/>
  <c r="BD71" i="113"/>
  <c r="BD80" i="113"/>
  <c r="BD101" i="113"/>
  <c r="BD142" i="113"/>
  <c r="BD157" i="113"/>
  <c r="BD312" i="113"/>
  <c r="BD364" i="113"/>
  <c r="BD381" i="113"/>
  <c r="BD386" i="113"/>
  <c r="BD462" i="113"/>
  <c r="BD495" i="113"/>
  <c r="BD518" i="113"/>
  <c r="BD539" i="113"/>
  <c r="BD705" i="113"/>
  <c r="BD502" i="113"/>
  <c r="BD644" i="113"/>
  <c r="BD712" i="113"/>
  <c r="BD904" i="113"/>
  <c r="BD820" i="113"/>
  <c r="BD1060" i="113"/>
  <c r="BD1074" i="113"/>
  <c r="BD1079" i="113"/>
  <c r="BD766" i="113"/>
  <c r="BD572" i="113"/>
  <c r="BD449" i="113"/>
  <c r="BD24" i="113"/>
  <c r="BD688" i="113"/>
  <c r="BD728" i="113"/>
  <c r="BD743" i="113"/>
  <c r="BD750" i="113"/>
  <c r="BD1069" i="113"/>
  <c r="BD903" i="113" l="1"/>
  <c r="BD60" i="113"/>
  <c r="BD948" i="113"/>
  <c r="BD1044" i="113"/>
  <c r="BC1226" i="113" s="1"/>
  <c r="BD145" i="113"/>
  <c r="BD1229" i="113"/>
  <c r="BH13" i="113"/>
  <c r="BH1218" i="113" s="1"/>
  <c r="BD494" i="113"/>
  <c r="BD488" i="113" s="1"/>
  <c r="BD608" i="113"/>
  <c r="BD311" i="113"/>
  <c r="BD13" i="113" l="1"/>
  <c r="BD1218" i="113" s="1"/>
  <c r="BG1225" i="113"/>
  <c r="BH1228" i="113" s="1"/>
  <c r="BH1222" i="113"/>
  <c r="BH1223" i="113" s="1"/>
  <c r="BH1220" i="113"/>
  <c r="BH1221" i="113"/>
  <c r="M1215" i="113"/>
  <c r="M1214" i="113"/>
  <c r="M1212" i="113"/>
  <c r="N1212" i="113" s="1"/>
  <c r="M1211" i="113"/>
  <c r="M1210" i="113"/>
  <c r="N1210" i="113" s="1"/>
  <c r="M1209" i="113"/>
  <c r="M1208" i="113"/>
  <c r="M1207" i="113"/>
  <c r="M1206" i="113"/>
  <c r="M1205" i="113"/>
  <c r="M1204" i="113"/>
  <c r="M1202" i="113"/>
  <c r="M1201" i="113"/>
  <c r="M1200" i="113"/>
  <c r="M1199" i="113"/>
  <c r="M1198" i="113"/>
  <c r="M1197" i="113"/>
  <c r="N1197" i="113" s="1"/>
  <c r="M1196" i="113"/>
  <c r="M1194" i="113"/>
  <c r="M1193" i="113"/>
  <c r="M1192" i="113"/>
  <c r="N1192" i="113" s="1"/>
  <c r="M1191" i="113"/>
  <c r="M1190" i="113"/>
  <c r="N1190" i="113" s="1"/>
  <c r="M1189" i="113"/>
  <c r="M1188" i="113"/>
  <c r="M1187" i="113"/>
  <c r="M1185" i="113"/>
  <c r="M1184" i="113"/>
  <c r="N1184" i="113" s="1"/>
  <c r="M1183" i="113"/>
  <c r="N1183" i="113" s="1"/>
  <c r="M1182" i="113"/>
  <c r="M1181" i="113"/>
  <c r="M1180" i="113"/>
  <c r="N1180" i="113" s="1"/>
  <c r="M1179" i="113"/>
  <c r="M1177" i="113"/>
  <c r="M1176" i="113"/>
  <c r="M1175" i="113"/>
  <c r="M1174" i="113"/>
  <c r="M1173" i="113"/>
  <c r="M1172" i="113"/>
  <c r="N1172" i="113" s="1"/>
  <c r="M1171" i="113"/>
  <c r="M1170" i="113"/>
  <c r="M1169" i="113"/>
  <c r="M1168" i="113"/>
  <c r="Q1168" i="113" s="1"/>
  <c r="M1166" i="113"/>
  <c r="M1165" i="113"/>
  <c r="M1164" i="113"/>
  <c r="M1163" i="113"/>
  <c r="M1162" i="113"/>
  <c r="M1161" i="113"/>
  <c r="N1161" i="113" s="1"/>
  <c r="M1160" i="113"/>
  <c r="M1158" i="113"/>
  <c r="M1157" i="113"/>
  <c r="M1156" i="113"/>
  <c r="M1155" i="113"/>
  <c r="M1154" i="113"/>
  <c r="M1153" i="113"/>
  <c r="M1152" i="113"/>
  <c r="M1151" i="113"/>
  <c r="M1150" i="113"/>
  <c r="M1149" i="113"/>
  <c r="M1148" i="113"/>
  <c r="N1148" i="113" s="1"/>
  <c r="M1145" i="113"/>
  <c r="M1143" i="113"/>
  <c r="M1141" i="113"/>
  <c r="M1140" i="113"/>
  <c r="M1139" i="113"/>
  <c r="M1138" i="113"/>
  <c r="M1137" i="113"/>
  <c r="M1136" i="113"/>
  <c r="M1135" i="113"/>
  <c r="M1133" i="113"/>
  <c r="M1132" i="113"/>
  <c r="N1132" i="113" s="1"/>
  <c r="M1131" i="113"/>
  <c r="M1130" i="113"/>
  <c r="M1129" i="113"/>
  <c r="M1128" i="113"/>
  <c r="N1128" i="113" s="1"/>
  <c r="M1127" i="113"/>
  <c r="M1126" i="113"/>
  <c r="M1125" i="113"/>
  <c r="M1124" i="113"/>
  <c r="N1124" i="113" s="1"/>
  <c r="M1123" i="113"/>
  <c r="M1122" i="113"/>
  <c r="M1121" i="113"/>
  <c r="N1121" i="113" s="1"/>
  <c r="M1120" i="113"/>
  <c r="N1120" i="113" s="1"/>
  <c r="M1119" i="113"/>
  <c r="M1118" i="113"/>
  <c r="M1117" i="113"/>
  <c r="M1116" i="113"/>
  <c r="N1116" i="113" s="1"/>
  <c r="M1115" i="113"/>
  <c r="M1114" i="113"/>
  <c r="M1113" i="113"/>
  <c r="N1113" i="113" s="1"/>
  <c r="M1112" i="113"/>
  <c r="N1112" i="113" s="1"/>
  <c r="M1111" i="113"/>
  <c r="M1110" i="113"/>
  <c r="M1109" i="113"/>
  <c r="M1108" i="113"/>
  <c r="N1108" i="113" s="1"/>
  <c r="M1107" i="113"/>
  <c r="M1106" i="113"/>
  <c r="M1105" i="113"/>
  <c r="M1104" i="113"/>
  <c r="N1104" i="113" s="1"/>
  <c r="M1103" i="113"/>
  <c r="M1102" i="113"/>
  <c r="M1101" i="113"/>
  <c r="M1100" i="113"/>
  <c r="N1100" i="113" s="1"/>
  <c r="M1098" i="113"/>
  <c r="M1097" i="113"/>
  <c r="M1095" i="113"/>
  <c r="N1095" i="113" s="1"/>
  <c r="M1094" i="113"/>
  <c r="N1094" i="113" s="1"/>
  <c r="M1093" i="113"/>
  <c r="N1093" i="113" s="1"/>
  <c r="M1091" i="113"/>
  <c r="M1090" i="113"/>
  <c r="N1090" i="113" s="1"/>
  <c r="M1088" i="113"/>
  <c r="N1088" i="113" s="1"/>
  <c r="M1087" i="113"/>
  <c r="M1086" i="113"/>
  <c r="M1085" i="113"/>
  <c r="M1084" i="113"/>
  <c r="N1084" i="113" s="1"/>
  <c r="M1083" i="113"/>
  <c r="N1083" i="113" s="1"/>
  <c r="M1082" i="113"/>
  <c r="M1081" i="113"/>
  <c r="M1080" i="113"/>
  <c r="N1080" i="113" s="1"/>
  <c r="M1078" i="113"/>
  <c r="M1077" i="113"/>
  <c r="M1076" i="113"/>
  <c r="M1075" i="113"/>
  <c r="N1075" i="113" s="1"/>
  <c r="M1073" i="113"/>
  <c r="N1073" i="113" s="1"/>
  <c r="M1072" i="113"/>
  <c r="M1071" i="113"/>
  <c r="N1071" i="113" s="1"/>
  <c r="M1070" i="113"/>
  <c r="M1068" i="113"/>
  <c r="N1068" i="113" s="1"/>
  <c r="M1067" i="113"/>
  <c r="M1066" i="113"/>
  <c r="N1066" i="113" s="1"/>
  <c r="M1065" i="113"/>
  <c r="N1065" i="113" s="1"/>
  <c r="M1063" i="113"/>
  <c r="M1062" i="113"/>
  <c r="Q1062" i="113" s="1"/>
  <c r="M1061" i="113"/>
  <c r="M1059" i="113"/>
  <c r="N1059" i="113" s="1"/>
  <c r="M1058" i="113"/>
  <c r="M1057" i="113"/>
  <c r="M1056" i="113"/>
  <c r="M1055" i="113"/>
  <c r="M1054" i="113"/>
  <c r="M1053" i="113"/>
  <c r="M1052" i="113"/>
  <c r="M1051" i="113"/>
  <c r="M1050" i="113"/>
  <c r="M1049" i="113"/>
  <c r="N1049" i="113" s="1"/>
  <c r="M1047" i="113"/>
  <c r="M1046" i="113"/>
  <c r="N1046" i="113" s="1"/>
  <c r="M1043" i="113"/>
  <c r="M1042" i="113"/>
  <c r="M1041" i="113"/>
  <c r="M1040" i="113"/>
  <c r="M1039" i="113"/>
  <c r="Q1039" i="113" s="1"/>
  <c r="R1039" i="113" s="1"/>
  <c r="M1036" i="113"/>
  <c r="M1035" i="113"/>
  <c r="M1034" i="113"/>
  <c r="M1033" i="113"/>
  <c r="N1033" i="113" s="1"/>
  <c r="M1032" i="113"/>
  <c r="M1031" i="113"/>
  <c r="N1031" i="113" s="1"/>
  <c r="M1030" i="113"/>
  <c r="M1029" i="113"/>
  <c r="M1028" i="113"/>
  <c r="M1027" i="113"/>
  <c r="M1026" i="113"/>
  <c r="M1025" i="113"/>
  <c r="N1025" i="113" s="1"/>
  <c r="M1024" i="113"/>
  <c r="M1023" i="113"/>
  <c r="M1022" i="113"/>
  <c r="M1021" i="113"/>
  <c r="M1020" i="113"/>
  <c r="M1019" i="113"/>
  <c r="N1019" i="113" s="1"/>
  <c r="M1018" i="113"/>
  <c r="M1017" i="113"/>
  <c r="N1017" i="113" s="1"/>
  <c r="M1016" i="113"/>
  <c r="M1015" i="113"/>
  <c r="M1014" i="113"/>
  <c r="N1014" i="113" s="1"/>
  <c r="M1013" i="113"/>
  <c r="M1012" i="113"/>
  <c r="N1012" i="113" s="1"/>
  <c r="M1011" i="113"/>
  <c r="M1010" i="113"/>
  <c r="N1010" i="113" s="1"/>
  <c r="M1009" i="113"/>
  <c r="M1008" i="113"/>
  <c r="N1008" i="113" s="1"/>
  <c r="M1007" i="113"/>
  <c r="N1007" i="113" s="1"/>
  <c r="M1006" i="113"/>
  <c r="N1006" i="113" s="1"/>
  <c r="M1005" i="113"/>
  <c r="M1004" i="113"/>
  <c r="N1004" i="113" s="1"/>
  <c r="M1003" i="113"/>
  <c r="M1002" i="113"/>
  <c r="N1002" i="113" s="1"/>
  <c r="M1001" i="113"/>
  <c r="M1000" i="113"/>
  <c r="N1000" i="113" s="1"/>
  <c r="M999" i="113"/>
  <c r="M998" i="113"/>
  <c r="N998" i="113" s="1"/>
  <c r="M997" i="113"/>
  <c r="N997" i="113" s="1"/>
  <c r="M996" i="113"/>
  <c r="N996" i="113" s="1"/>
  <c r="M995" i="113"/>
  <c r="N995" i="113" s="1"/>
  <c r="M994" i="113"/>
  <c r="N994" i="113" s="1"/>
  <c r="M992" i="113"/>
  <c r="M991" i="113"/>
  <c r="N991" i="113" s="1"/>
  <c r="M990" i="113"/>
  <c r="M989" i="113"/>
  <c r="N989" i="113" s="1"/>
  <c r="M987" i="113"/>
  <c r="M986" i="113"/>
  <c r="N986" i="113" s="1"/>
  <c r="M985" i="113"/>
  <c r="M984" i="113"/>
  <c r="N984" i="113" s="1"/>
  <c r="M983" i="113"/>
  <c r="M982" i="113"/>
  <c r="M981" i="113"/>
  <c r="M979" i="113"/>
  <c r="N979" i="113" s="1"/>
  <c r="M978" i="113"/>
  <c r="M977" i="113"/>
  <c r="M975" i="113"/>
  <c r="M974" i="113"/>
  <c r="N974" i="113" s="1"/>
  <c r="M972" i="113"/>
  <c r="M971" i="113"/>
  <c r="M970" i="113"/>
  <c r="M969" i="113"/>
  <c r="N969" i="113" s="1"/>
  <c r="M966" i="113"/>
  <c r="M965" i="113"/>
  <c r="M963" i="113"/>
  <c r="M962" i="113"/>
  <c r="N962" i="113" s="1"/>
  <c r="M961" i="113"/>
  <c r="M959" i="113"/>
  <c r="M958" i="113"/>
  <c r="M957" i="113"/>
  <c r="N957" i="113" s="1"/>
  <c r="M956" i="113"/>
  <c r="M955" i="113"/>
  <c r="M954" i="113"/>
  <c r="M953" i="113"/>
  <c r="N953" i="113" s="1"/>
  <c r="M952" i="113"/>
  <c r="M951" i="113"/>
  <c r="M950" i="113"/>
  <c r="Q950" i="113" s="1"/>
  <c r="R950" i="113" s="1"/>
  <c r="M947" i="113"/>
  <c r="N947" i="113" s="1"/>
  <c r="M946" i="113"/>
  <c r="M945" i="113"/>
  <c r="N945" i="113" s="1"/>
  <c r="M944" i="113"/>
  <c r="N944" i="113" s="1"/>
  <c r="M943" i="113"/>
  <c r="N943" i="113" s="1"/>
  <c r="M942" i="113"/>
  <c r="M941" i="113"/>
  <c r="N941" i="113" s="1"/>
  <c r="M940" i="113"/>
  <c r="M939" i="113"/>
  <c r="N939" i="113" s="1"/>
  <c r="M938" i="113"/>
  <c r="N938" i="113" s="1"/>
  <c r="M937" i="113"/>
  <c r="N937" i="113" s="1"/>
  <c r="M936" i="113"/>
  <c r="M935" i="113"/>
  <c r="N935" i="113" s="1"/>
  <c r="M933" i="113"/>
  <c r="M932" i="113"/>
  <c r="N932" i="113" s="1"/>
  <c r="M931" i="113"/>
  <c r="N931" i="113" s="1"/>
  <c r="M930" i="113"/>
  <c r="N930" i="113" s="1"/>
  <c r="M929" i="113"/>
  <c r="M927" i="113"/>
  <c r="N927" i="113" s="1"/>
  <c r="M926" i="113"/>
  <c r="M925" i="113"/>
  <c r="N925" i="113" s="1"/>
  <c r="M924" i="113"/>
  <c r="M923" i="113"/>
  <c r="N923" i="113" s="1"/>
  <c r="M922" i="113"/>
  <c r="M921" i="113"/>
  <c r="N921" i="113" s="1"/>
  <c r="M920" i="113"/>
  <c r="M919" i="113"/>
  <c r="N919" i="113" s="1"/>
  <c r="M918" i="113"/>
  <c r="M917" i="113"/>
  <c r="N917" i="113" s="1"/>
  <c r="M915" i="113"/>
  <c r="M914" i="113"/>
  <c r="N914" i="113" s="1"/>
  <c r="M913" i="113"/>
  <c r="N913" i="113" s="1"/>
  <c r="M912" i="113"/>
  <c r="N912" i="113" s="1"/>
  <c r="M911" i="113"/>
  <c r="M910" i="113"/>
  <c r="N910" i="113" s="1"/>
  <c r="M909" i="113"/>
  <c r="M908" i="113"/>
  <c r="N908" i="113" s="1"/>
  <c r="M907" i="113"/>
  <c r="M906" i="113"/>
  <c r="N906" i="113" s="1"/>
  <c r="M905" i="113"/>
  <c r="M902" i="113"/>
  <c r="M901" i="113"/>
  <c r="M900" i="113"/>
  <c r="M899" i="113"/>
  <c r="M898" i="113"/>
  <c r="M896" i="113"/>
  <c r="M895" i="113"/>
  <c r="M894" i="113"/>
  <c r="N894" i="113" s="1"/>
  <c r="M893" i="113"/>
  <c r="N893" i="113" s="1"/>
  <c r="M892" i="113"/>
  <c r="M891" i="113"/>
  <c r="M890" i="113"/>
  <c r="M889" i="113"/>
  <c r="N889" i="113" s="1"/>
  <c r="M888" i="113"/>
  <c r="M887" i="113"/>
  <c r="M886" i="113"/>
  <c r="N886" i="113" s="1"/>
  <c r="M885" i="113"/>
  <c r="N885" i="113" s="1"/>
  <c r="M883" i="113"/>
  <c r="M882" i="113"/>
  <c r="M881" i="113"/>
  <c r="M880" i="113"/>
  <c r="N880" i="113" s="1"/>
  <c r="M879" i="113"/>
  <c r="M878" i="113"/>
  <c r="M877" i="113"/>
  <c r="N877" i="113" s="1"/>
  <c r="M876" i="113"/>
  <c r="N876" i="113" s="1"/>
  <c r="M875" i="113"/>
  <c r="M874" i="113"/>
  <c r="M873" i="113"/>
  <c r="M872" i="113"/>
  <c r="N872" i="113" s="1"/>
  <c r="M871" i="113"/>
  <c r="M870" i="113"/>
  <c r="M869" i="113"/>
  <c r="N869" i="113" s="1"/>
  <c r="M868" i="113"/>
  <c r="N868" i="113" s="1"/>
  <c r="M867" i="113"/>
  <c r="M866" i="113"/>
  <c r="M865" i="113"/>
  <c r="M864" i="113"/>
  <c r="N864" i="113" s="1"/>
  <c r="M863" i="113"/>
  <c r="M862" i="113"/>
  <c r="M861" i="113"/>
  <c r="N861" i="113" s="1"/>
  <c r="M860" i="113"/>
  <c r="N860" i="113" s="1"/>
  <c r="M859" i="113"/>
  <c r="M858" i="113"/>
  <c r="M857" i="113"/>
  <c r="M856" i="113"/>
  <c r="N856" i="113" s="1"/>
  <c r="M855" i="113"/>
  <c r="M854" i="113"/>
  <c r="M853" i="113"/>
  <c r="N853" i="113" s="1"/>
  <c r="M852" i="113"/>
  <c r="N852" i="113" s="1"/>
  <c r="M851" i="113"/>
  <c r="M850" i="113"/>
  <c r="M849" i="113"/>
  <c r="M848" i="113"/>
  <c r="N848" i="113" s="1"/>
  <c r="M847" i="113"/>
  <c r="M846" i="113"/>
  <c r="M845" i="113"/>
  <c r="N845" i="113" s="1"/>
  <c r="M844" i="113"/>
  <c r="N844" i="113" s="1"/>
  <c r="M843" i="113"/>
  <c r="M842" i="113"/>
  <c r="N842" i="113" s="1"/>
  <c r="M841" i="113"/>
  <c r="M840" i="113"/>
  <c r="N840" i="113" s="1"/>
  <c r="M839" i="113"/>
  <c r="M838" i="113"/>
  <c r="M837" i="113"/>
  <c r="N837" i="113" s="1"/>
  <c r="M836" i="113"/>
  <c r="N836" i="113" s="1"/>
  <c r="M835" i="113"/>
  <c r="M834" i="113"/>
  <c r="M833" i="113"/>
  <c r="M832" i="113"/>
  <c r="N832" i="113" s="1"/>
  <c r="M831" i="113"/>
  <c r="M830" i="113"/>
  <c r="M829" i="113"/>
  <c r="N829" i="113" s="1"/>
  <c r="M828" i="113"/>
  <c r="N828" i="113" s="1"/>
  <c r="M827" i="113"/>
  <c r="N827" i="113" s="1"/>
  <c r="M826" i="113"/>
  <c r="M825" i="113"/>
  <c r="M824" i="113"/>
  <c r="N824" i="113" s="1"/>
  <c r="M823" i="113"/>
  <c r="N823" i="113" s="1"/>
  <c r="M822" i="113"/>
  <c r="M821" i="113"/>
  <c r="M819" i="113"/>
  <c r="N819" i="113" s="1"/>
  <c r="M818" i="113"/>
  <c r="M817" i="113"/>
  <c r="M816" i="113"/>
  <c r="M815" i="113"/>
  <c r="M814" i="113"/>
  <c r="M813" i="113"/>
  <c r="N813" i="113" s="1"/>
  <c r="M812" i="113"/>
  <c r="M811" i="113"/>
  <c r="N811" i="113" s="1"/>
  <c r="M810" i="113"/>
  <c r="M809" i="113"/>
  <c r="M808" i="113"/>
  <c r="M807" i="113"/>
  <c r="M806" i="113"/>
  <c r="M805" i="113"/>
  <c r="M804" i="113"/>
  <c r="M803" i="113"/>
  <c r="N803" i="113" s="1"/>
  <c r="M802" i="113"/>
  <c r="M801" i="113"/>
  <c r="M800" i="113"/>
  <c r="M799" i="113"/>
  <c r="M798" i="113"/>
  <c r="M797" i="113"/>
  <c r="M796" i="113"/>
  <c r="M795" i="113"/>
  <c r="N795" i="113" s="1"/>
  <c r="M794" i="113"/>
  <c r="M793" i="113"/>
  <c r="N793" i="113" s="1"/>
  <c r="M792" i="113"/>
  <c r="M790" i="113"/>
  <c r="M789" i="113"/>
  <c r="M788" i="113"/>
  <c r="M787" i="113"/>
  <c r="M786" i="113"/>
  <c r="M785" i="113"/>
  <c r="M784" i="113"/>
  <c r="M783" i="113"/>
  <c r="M782" i="113"/>
  <c r="M781" i="113"/>
  <c r="M780" i="113"/>
  <c r="M779" i="113"/>
  <c r="M778" i="113"/>
  <c r="M777" i="113"/>
  <c r="M776" i="113"/>
  <c r="M775" i="113"/>
  <c r="M774" i="113"/>
  <c r="M773" i="113"/>
  <c r="M772" i="113"/>
  <c r="M771" i="113"/>
  <c r="M770" i="113"/>
  <c r="M769" i="113"/>
  <c r="M768" i="113"/>
  <c r="M767" i="113"/>
  <c r="M765" i="113"/>
  <c r="N765" i="113" s="1"/>
  <c r="M764" i="113"/>
  <c r="M763" i="113"/>
  <c r="M762" i="113"/>
  <c r="N762" i="113" s="1"/>
  <c r="M761" i="113"/>
  <c r="N761" i="113" s="1"/>
  <c r="M760" i="113"/>
  <c r="N760" i="113" s="1"/>
  <c r="M758" i="113"/>
  <c r="M757" i="113"/>
  <c r="M755" i="113"/>
  <c r="N755" i="113" s="1"/>
  <c r="M754" i="113"/>
  <c r="N754" i="113" s="1"/>
  <c r="M753" i="113"/>
  <c r="M752" i="113"/>
  <c r="N752" i="113" s="1"/>
  <c r="M751" i="113"/>
  <c r="N751" i="113" s="1"/>
  <c r="M749" i="113"/>
  <c r="N749" i="113" s="1"/>
  <c r="M748" i="113"/>
  <c r="M747" i="113"/>
  <c r="M746" i="113"/>
  <c r="N746" i="113" s="1"/>
  <c r="M745" i="113"/>
  <c r="M744" i="113"/>
  <c r="M742" i="113"/>
  <c r="M741" i="113"/>
  <c r="N741" i="113" s="1"/>
  <c r="M740" i="113"/>
  <c r="M739" i="113"/>
  <c r="M738" i="113"/>
  <c r="M737" i="113"/>
  <c r="N737" i="113" s="1"/>
  <c r="M736" i="113"/>
  <c r="M735" i="113"/>
  <c r="M734" i="113"/>
  <c r="M733" i="113"/>
  <c r="N733" i="113" s="1"/>
  <c r="M732" i="113"/>
  <c r="N732" i="113" s="1"/>
  <c r="M731" i="113"/>
  <c r="M730" i="113"/>
  <c r="M729" i="113"/>
  <c r="N729" i="113" s="1"/>
  <c r="M727" i="113"/>
  <c r="M726" i="113"/>
  <c r="M725" i="113"/>
  <c r="M724" i="113"/>
  <c r="N724" i="113" s="1"/>
  <c r="M723" i="113"/>
  <c r="M722" i="113"/>
  <c r="N722" i="113" s="1"/>
  <c r="M721" i="113"/>
  <c r="M720" i="113"/>
  <c r="N720" i="113" s="1"/>
  <c r="M719" i="113"/>
  <c r="M717" i="113"/>
  <c r="M716" i="113"/>
  <c r="M715" i="113"/>
  <c r="N715" i="113" s="1"/>
  <c r="M714" i="113"/>
  <c r="M713" i="113"/>
  <c r="M711" i="113"/>
  <c r="M710" i="113"/>
  <c r="N710" i="113" s="1"/>
  <c r="M709" i="113"/>
  <c r="M708" i="113"/>
  <c r="N708" i="113" s="1"/>
  <c r="M707" i="113"/>
  <c r="M706" i="113"/>
  <c r="N706" i="113" s="1"/>
  <c r="M704" i="113"/>
  <c r="N704" i="113" s="1"/>
  <c r="M703" i="113"/>
  <c r="M702" i="113"/>
  <c r="N702" i="113" s="1"/>
  <c r="M701" i="113"/>
  <c r="N701" i="113" s="1"/>
  <c r="M700" i="113"/>
  <c r="N700" i="113" s="1"/>
  <c r="M699" i="113"/>
  <c r="N699" i="113" s="1"/>
  <c r="M698" i="113"/>
  <c r="N698" i="113" s="1"/>
  <c r="M697" i="113"/>
  <c r="N697" i="113" s="1"/>
  <c r="M696" i="113"/>
  <c r="N696" i="113" s="1"/>
  <c r="M695" i="113"/>
  <c r="M694" i="113"/>
  <c r="N694" i="113" s="1"/>
  <c r="M693" i="113"/>
  <c r="N693" i="113" s="1"/>
  <c r="M692" i="113"/>
  <c r="N692" i="113" s="1"/>
  <c r="M691" i="113"/>
  <c r="N691" i="113" s="1"/>
  <c r="M690" i="113"/>
  <c r="N690" i="113" s="1"/>
  <c r="M689" i="113"/>
  <c r="N689" i="113" s="1"/>
  <c r="M687" i="113"/>
  <c r="M686" i="113"/>
  <c r="M685" i="113"/>
  <c r="M684" i="113"/>
  <c r="N684" i="113" s="1"/>
  <c r="M683" i="113"/>
  <c r="M682" i="113"/>
  <c r="M681" i="113"/>
  <c r="N681" i="113" s="1"/>
  <c r="M680" i="113"/>
  <c r="N680" i="113" s="1"/>
  <c r="M679" i="113"/>
  <c r="M678" i="113"/>
  <c r="M677" i="113"/>
  <c r="M676" i="113"/>
  <c r="N676" i="113" s="1"/>
  <c r="M675" i="113"/>
  <c r="N675" i="113" s="1"/>
  <c r="M674" i="113"/>
  <c r="M673" i="113"/>
  <c r="M672" i="113"/>
  <c r="N672" i="113" s="1"/>
  <c r="M671" i="113"/>
  <c r="M670" i="113"/>
  <c r="M669" i="113"/>
  <c r="M668" i="113"/>
  <c r="N668" i="113" s="1"/>
  <c r="M667" i="113"/>
  <c r="M666" i="113"/>
  <c r="M665" i="113"/>
  <c r="M664" i="113"/>
  <c r="N664" i="113" s="1"/>
  <c r="M663" i="113"/>
  <c r="M662" i="113"/>
  <c r="M661" i="113"/>
  <c r="M659" i="113"/>
  <c r="N659" i="113" s="1"/>
  <c r="M658" i="113"/>
  <c r="N658" i="113" s="1"/>
  <c r="M657" i="113"/>
  <c r="M656" i="113"/>
  <c r="N656" i="113" s="1"/>
  <c r="M655" i="113"/>
  <c r="N655" i="113" s="1"/>
  <c r="M654" i="113"/>
  <c r="N654" i="113" s="1"/>
  <c r="M653" i="113"/>
  <c r="M652" i="113"/>
  <c r="N652" i="113" s="1"/>
  <c r="M651" i="113"/>
  <c r="N651" i="113" s="1"/>
  <c r="M650" i="113"/>
  <c r="N650" i="113" s="1"/>
  <c r="M649" i="113"/>
  <c r="M648" i="113"/>
  <c r="N648" i="113" s="1"/>
  <c r="M647" i="113"/>
  <c r="N647" i="113" s="1"/>
  <c r="M646" i="113"/>
  <c r="N646" i="113" s="1"/>
  <c r="M645" i="113"/>
  <c r="M643" i="113"/>
  <c r="N643" i="113" s="1"/>
  <c r="N642" i="113" s="1"/>
  <c r="M641" i="113"/>
  <c r="M640" i="113"/>
  <c r="M639" i="113"/>
  <c r="M638" i="113"/>
  <c r="M637" i="113"/>
  <c r="N637" i="113" s="1"/>
  <c r="M636" i="113"/>
  <c r="M635" i="113"/>
  <c r="M634" i="113"/>
  <c r="M633" i="113"/>
  <c r="M632" i="113"/>
  <c r="M631" i="113"/>
  <c r="M630" i="113"/>
  <c r="M629" i="113"/>
  <c r="N629" i="113" s="1"/>
  <c r="M628" i="113"/>
  <c r="M626" i="113"/>
  <c r="N626" i="113" s="1"/>
  <c r="M625" i="113"/>
  <c r="M624" i="113"/>
  <c r="M623" i="113"/>
  <c r="M622" i="113"/>
  <c r="M621" i="113"/>
  <c r="M620" i="113"/>
  <c r="N620" i="113" s="1"/>
  <c r="M619" i="113"/>
  <c r="M618" i="113"/>
  <c r="M617" i="113"/>
  <c r="M615" i="113"/>
  <c r="M614" i="113"/>
  <c r="M613" i="113"/>
  <c r="M612" i="113"/>
  <c r="M611" i="113"/>
  <c r="N611" i="113" s="1"/>
  <c r="M610" i="113"/>
  <c r="M607" i="113"/>
  <c r="M606" i="113"/>
  <c r="M605" i="113"/>
  <c r="N605" i="113" s="1"/>
  <c r="M604" i="113"/>
  <c r="N604" i="113" s="1"/>
  <c r="M603" i="113"/>
  <c r="M602" i="113"/>
  <c r="M601" i="113"/>
  <c r="M600" i="113"/>
  <c r="N600" i="113" s="1"/>
  <c r="M599" i="113"/>
  <c r="M598" i="113"/>
  <c r="M597" i="113"/>
  <c r="M596" i="113"/>
  <c r="N596" i="113" s="1"/>
  <c r="M595" i="113"/>
  <c r="M594" i="113"/>
  <c r="M593" i="113"/>
  <c r="M592" i="113"/>
  <c r="N592" i="113" s="1"/>
  <c r="M591" i="113"/>
  <c r="M590" i="113"/>
  <c r="N590" i="113" s="1"/>
  <c r="M589" i="113"/>
  <c r="N589" i="113" s="1"/>
  <c r="M588" i="113"/>
  <c r="N588" i="113" s="1"/>
  <c r="M587" i="113"/>
  <c r="M586" i="113"/>
  <c r="N586" i="113" s="1"/>
  <c r="M585" i="113"/>
  <c r="M584" i="113"/>
  <c r="N584" i="113" s="1"/>
  <c r="M583" i="113"/>
  <c r="M582" i="113"/>
  <c r="M581" i="113"/>
  <c r="N581" i="113" s="1"/>
  <c r="M580" i="113"/>
  <c r="N580" i="113" s="1"/>
  <c r="M579" i="113"/>
  <c r="M578" i="113"/>
  <c r="M577" i="113"/>
  <c r="M576" i="113"/>
  <c r="N576" i="113" s="1"/>
  <c r="M575" i="113"/>
  <c r="M574" i="113"/>
  <c r="M573" i="113"/>
  <c r="N573" i="113" s="1"/>
  <c r="M571" i="113"/>
  <c r="N571" i="113" s="1"/>
  <c r="M570" i="113"/>
  <c r="M569" i="113"/>
  <c r="M568" i="113"/>
  <c r="N568" i="113" s="1"/>
  <c r="M567" i="113"/>
  <c r="N567" i="113" s="1"/>
  <c r="M566" i="113"/>
  <c r="M565" i="113"/>
  <c r="M564" i="113"/>
  <c r="N564" i="113" s="1"/>
  <c r="M563" i="113"/>
  <c r="N563" i="113" s="1"/>
  <c r="M562" i="113"/>
  <c r="M561" i="113"/>
  <c r="M560" i="113"/>
  <c r="N560" i="113" s="1"/>
  <c r="M559" i="113"/>
  <c r="N559" i="113" s="1"/>
  <c r="M558" i="113"/>
  <c r="M557" i="113"/>
  <c r="M556" i="113"/>
  <c r="N556" i="113" s="1"/>
  <c r="M555" i="113"/>
  <c r="N555" i="113" s="1"/>
  <c r="M554" i="113"/>
  <c r="N554" i="113" s="1"/>
  <c r="M553" i="113"/>
  <c r="M552" i="113"/>
  <c r="N552" i="113" s="1"/>
  <c r="M551" i="113"/>
  <c r="N551" i="113" s="1"/>
  <c r="M550" i="113"/>
  <c r="M549" i="113"/>
  <c r="M547" i="113"/>
  <c r="N547" i="113" s="1"/>
  <c r="M546" i="113"/>
  <c r="N546" i="113" s="1"/>
  <c r="M545" i="113"/>
  <c r="M544" i="113"/>
  <c r="M543" i="113"/>
  <c r="N543" i="113" s="1"/>
  <c r="M542" i="113"/>
  <c r="N542" i="113" s="1"/>
  <c r="M541" i="113"/>
  <c r="M540" i="113"/>
  <c r="N540" i="113" s="1"/>
  <c r="M538" i="113"/>
  <c r="N538" i="113" s="1"/>
  <c r="M537" i="113"/>
  <c r="N537" i="113" s="1"/>
  <c r="M536" i="113"/>
  <c r="M535" i="113"/>
  <c r="N535" i="113" s="1"/>
  <c r="M534" i="113"/>
  <c r="N534" i="113" s="1"/>
  <c r="M533" i="113"/>
  <c r="N533" i="113" s="1"/>
  <c r="M532" i="113"/>
  <c r="M531" i="113"/>
  <c r="N531" i="113" s="1"/>
  <c r="M530" i="113"/>
  <c r="N530" i="113" s="1"/>
  <c r="M529" i="113"/>
  <c r="N529" i="113" s="1"/>
  <c r="M528" i="113"/>
  <c r="M527" i="113"/>
  <c r="N527" i="113" s="1"/>
  <c r="M526" i="113"/>
  <c r="N526" i="113" s="1"/>
  <c r="M525" i="113"/>
  <c r="N525" i="113" s="1"/>
  <c r="M524" i="113"/>
  <c r="M523" i="113"/>
  <c r="N523" i="113" s="1"/>
  <c r="M522" i="113"/>
  <c r="N522" i="113" s="1"/>
  <c r="M521" i="113"/>
  <c r="N521" i="113" s="1"/>
  <c r="M520" i="113"/>
  <c r="M519" i="113"/>
  <c r="N519" i="113" s="1"/>
  <c r="M517" i="113"/>
  <c r="N517" i="113" s="1"/>
  <c r="M516" i="113"/>
  <c r="N516" i="113" s="1"/>
  <c r="M515" i="113"/>
  <c r="N515" i="113" s="1"/>
  <c r="M514" i="113"/>
  <c r="M513" i="113"/>
  <c r="N513" i="113" s="1"/>
  <c r="M512" i="113"/>
  <c r="N512" i="113" s="1"/>
  <c r="M511" i="113"/>
  <c r="N511" i="113" s="1"/>
  <c r="M510" i="113"/>
  <c r="M509" i="113"/>
  <c r="N509" i="113" s="1"/>
  <c r="M508" i="113"/>
  <c r="N508" i="113" s="1"/>
  <c r="M507" i="113"/>
  <c r="N507" i="113" s="1"/>
  <c r="M506" i="113"/>
  <c r="M505" i="113"/>
  <c r="N505" i="113" s="1"/>
  <c r="M504" i="113"/>
  <c r="N504" i="113" s="1"/>
  <c r="M501" i="113"/>
  <c r="N501" i="113" s="1"/>
  <c r="M500" i="113"/>
  <c r="N500" i="113" s="1"/>
  <c r="M499" i="113"/>
  <c r="N499" i="113" s="1"/>
  <c r="M498" i="113"/>
  <c r="N498" i="113" s="1"/>
  <c r="M497" i="113"/>
  <c r="N497" i="113" s="1"/>
  <c r="M496" i="113"/>
  <c r="M493" i="113"/>
  <c r="N493" i="113" s="1"/>
  <c r="M492" i="113"/>
  <c r="N492" i="113" s="1"/>
  <c r="M491" i="113"/>
  <c r="N491" i="113" s="1"/>
  <c r="M490" i="113"/>
  <c r="N490" i="113" s="1"/>
  <c r="M489" i="113"/>
  <c r="N489" i="113" s="1"/>
  <c r="M487" i="113"/>
  <c r="N487" i="113" s="1"/>
  <c r="M486" i="113"/>
  <c r="N486" i="113" s="1"/>
  <c r="M485" i="113"/>
  <c r="M484" i="113"/>
  <c r="N484" i="113" s="1"/>
  <c r="M483" i="113"/>
  <c r="N483" i="113" s="1"/>
  <c r="M482" i="113"/>
  <c r="N482" i="113" s="1"/>
  <c r="M480" i="113"/>
  <c r="N480" i="113" s="1"/>
  <c r="M479" i="113"/>
  <c r="N479" i="113" s="1"/>
  <c r="M478" i="113"/>
  <c r="N478" i="113" s="1"/>
  <c r="M477" i="113"/>
  <c r="M475" i="113"/>
  <c r="N475" i="113" s="1"/>
  <c r="M474" i="113"/>
  <c r="M473" i="113"/>
  <c r="N473" i="113" s="1"/>
  <c r="M472" i="113"/>
  <c r="M471" i="113"/>
  <c r="M470" i="113"/>
  <c r="N470" i="113" s="1"/>
  <c r="M469" i="113"/>
  <c r="N469" i="113" s="1"/>
  <c r="M468" i="113"/>
  <c r="M467" i="113"/>
  <c r="M466" i="113"/>
  <c r="M465" i="113"/>
  <c r="N465" i="113" s="1"/>
  <c r="M464" i="113"/>
  <c r="M463" i="113"/>
  <c r="M461" i="113"/>
  <c r="N461" i="113" s="1"/>
  <c r="M460" i="113"/>
  <c r="N460" i="113" s="1"/>
  <c r="M459" i="113"/>
  <c r="M458" i="113"/>
  <c r="M457" i="113"/>
  <c r="N457" i="113" s="1"/>
  <c r="M456" i="113"/>
  <c r="N456" i="113" s="1"/>
  <c r="M455" i="113"/>
  <c r="M454" i="113"/>
  <c r="M453" i="113"/>
  <c r="N453" i="113" s="1"/>
  <c r="M452" i="113"/>
  <c r="N452" i="113" s="1"/>
  <c r="M451" i="113"/>
  <c r="M450" i="113"/>
  <c r="M448" i="113"/>
  <c r="N448" i="113" s="1"/>
  <c r="M447" i="113"/>
  <c r="M446" i="113"/>
  <c r="M445" i="113"/>
  <c r="M444" i="113"/>
  <c r="M442" i="113"/>
  <c r="M441" i="113"/>
  <c r="M440" i="113"/>
  <c r="M439" i="113"/>
  <c r="N439" i="113" s="1"/>
  <c r="M438" i="113"/>
  <c r="M437" i="113"/>
  <c r="M436" i="113"/>
  <c r="N436" i="113" s="1"/>
  <c r="M435" i="113"/>
  <c r="N435" i="113" s="1"/>
  <c r="M434" i="113"/>
  <c r="M432" i="113"/>
  <c r="M431" i="113"/>
  <c r="M430" i="113"/>
  <c r="M429" i="113"/>
  <c r="N429" i="113" s="1"/>
  <c r="M428" i="113"/>
  <c r="M427" i="113"/>
  <c r="N427" i="113" s="1"/>
  <c r="M426" i="113"/>
  <c r="M425" i="113"/>
  <c r="M424" i="113"/>
  <c r="M423" i="113"/>
  <c r="M422" i="113"/>
  <c r="M421" i="113"/>
  <c r="M420" i="113"/>
  <c r="M418" i="113"/>
  <c r="M416" i="113"/>
  <c r="M415" i="113"/>
  <c r="N415" i="113" s="1"/>
  <c r="M414" i="113"/>
  <c r="M413" i="113"/>
  <c r="N413" i="113" s="1"/>
  <c r="M412" i="113"/>
  <c r="M411" i="113"/>
  <c r="M410" i="113"/>
  <c r="M409" i="113"/>
  <c r="M408" i="113"/>
  <c r="M407" i="113"/>
  <c r="N407" i="113" s="1"/>
  <c r="M406" i="113"/>
  <c r="M405" i="113"/>
  <c r="M404" i="113"/>
  <c r="M403" i="113"/>
  <c r="M402" i="113"/>
  <c r="M401" i="113"/>
  <c r="M400" i="113"/>
  <c r="M399" i="113"/>
  <c r="N399" i="113" s="1"/>
  <c r="M398" i="113"/>
  <c r="M397" i="113"/>
  <c r="M396" i="113"/>
  <c r="N396" i="113" s="1"/>
  <c r="M395" i="113"/>
  <c r="N395" i="113" s="1"/>
  <c r="M394" i="113"/>
  <c r="M393" i="113"/>
  <c r="M392" i="113"/>
  <c r="M391" i="113"/>
  <c r="M390" i="113"/>
  <c r="M389" i="113"/>
  <c r="M388" i="113"/>
  <c r="N388" i="113" s="1"/>
  <c r="M387" i="113"/>
  <c r="N387" i="113" s="1"/>
  <c r="M385" i="113"/>
  <c r="M384" i="113"/>
  <c r="M383" i="113"/>
  <c r="N383" i="113" s="1"/>
  <c r="M382" i="113"/>
  <c r="N382" i="113" s="1"/>
  <c r="M380" i="113"/>
  <c r="M379" i="113"/>
  <c r="M378" i="113"/>
  <c r="N378" i="113" s="1"/>
  <c r="M377" i="113"/>
  <c r="N377" i="113" s="1"/>
  <c r="M376" i="113"/>
  <c r="M375" i="113"/>
  <c r="M374" i="113"/>
  <c r="N374" i="113" s="1"/>
  <c r="M373" i="113"/>
  <c r="N373" i="113" s="1"/>
  <c r="M372" i="113"/>
  <c r="N372" i="113" s="1"/>
  <c r="M371" i="113"/>
  <c r="M370" i="113"/>
  <c r="N370" i="113" s="1"/>
  <c r="M369" i="113"/>
  <c r="N369" i="113" s="1"/>
  <c r="M368" i="113"/>
  <c r="M367" i="113"/>
  <c r="M366" i="113"/>
  <c r="N366" i="113" s="1"/>
  <c r="M365" i="113"/>
  <c r="N365" i="113" s="1"/>
  <c r="M363" i="113"/>
  <c r="M362" i="113"/>
  <c r="M361" i="113"/>
  <c r="N361" i="113" s="1"/>
  <c r="M360" i="113"/>
  <c r="N360" i="113" s="1"/>
  <c r="M359" i="113"/>
  <c r="M358" i="113"/>
  <c r="M357" i="113"/>
  <c r="N357" i="113" s="1"/>
  <c r="M356" i="113"/>
  <c r="N356" i="113" s="1"/>
  <c r="M355" i="113"/>
  <c r="M354" i="113"/>
  <c r="M352" i="113"/>
  <c r="N352" i="113" s="1"/>
  <c r="M351" i="113"/>
  <c r="N351" i="113" s="1"/>
  <c r="M350" i="113"/>
  <c r="M349" i="113"/>
  <c r="M348" i="113"/>
  <c r="N348" i="113" s="1"/>
  <c r="M347" i="113"/>
  <c r="N347" i="113" s="1"/>
  <c r="M346" i="113"/>
  <c r="M345" i="113"/>
  <c r="M344" i="113"/>
  <c r="N344" i="113" s="1"/>
  <c r="M343" i="113"/>
  <c r="N343" i="113" s="1"/>
  <c r="M342" i="113"/>
  <c r="M341" i="113"/>
  <c r="M340" i="113"/>
  <c r="N340" i="113" s="1"/>
  <c r="M339" i="113"/>
  <c r="N339" i="113" s="1"/>
  <c r="M338" i="113"/>
  <c r="M337" i="113"/>
  <c r="M336" i="113"/>
  <c r="N336" i="113" s="1"/>
  <c r="M335" i="113"/>
  <c r="N335" i="113" s="1"/>
  <c r="M334" i="113"/>
  <c r="M333" i="113"/>
  <c r="M332" i="113"/>
  <c r="N332" i="113" s="1"/>
  <c r="M331" i="113"/>
  <c r="N331" i="113" s="1"/>
  <c r="M330" i="113"/>
  <c r="M329" i="113"/>
  <c r="M328" i="113"/>
  <c r="N328" i="113" s="1"/>
  <c r="M327" i="113"/>
  <c r="N327" i="113" s="1"/>
  <c r="M325" i="113"/>
  <c r="M324" i="113"/>
  <c r="M323" i="113"/>
  <c r="N323" i="113" s="1"/>
  <c r="M321" i="113"/>
  <c r="N321" i="113" s="1"/>
  <c r="N320" i="113" s="1"/>
  <c r="M319" i="113"/>
  <c r="M318" i="113"/>
  <c r="M317" i="113"/>
  <c r="N317" i="113" s="1"/>
  <c r="M316" i="113"/>
  <c r="N316" i="113" s="1"/>
  <c r="M314" i="113"/>
  <c r="M313" i="113"/>
  <c r="M310" i="113"/>
  <c r="M309" i="113"/>
  <c r="N309" i="113" s="1"/>
  <c r="M308" i="113"/>
  <c r="M307" i="113"/>
  <c r="M306" i="113"/>
  <c r="M305" i="113"/>
  <c r="M304" i="113"/>
  <c r="M302" i="113"/>
  <c r="M301" i="113"/>
  <c r="M300" i="113"/>
  <c r="N300" i="113" s="1"/>
  <c r="M299" i="113"/>
  <c r="M298" i="113"/>
  <c r="M297" i="113"/>
  <c r="M296" i="113"/>
  <c r="M295" i="113"/>
  <c r="M294" i="113"/>
  <c r="M293" i="113"/>
  <c r="M292" i="113"/>
  <c r="N292" i="113" s="1"/>
  <c r="M291" i="113"/>
  <c r="M290" i="113"/>
  <c r="M289" i="113"/>
  <c r="M288" i="113"/>
  <c r="M287" i="113"/>
  <c r="M286" i="113"/>
  <c r="M285" i="113"/>
  <c r="M284" i="113"/>
  <c r="N284" i="113" s="1"/>
  <c r="M283" i="113"/>
  <c r="M282" i="113"/>
  <c r="M281" i="113"/>
  <c r="M280" i="113"/>
  <c r="M279" i="113"/>
  <c r="M278" i="113"/>
  <c r="M277" i="113"/>
  <c r="M276" i="113"/>
  <c r="N276" i="113" s="1"/>
  <c r="M275" i="113"/>
  <c r="M274" i="113"/>
  <c r="M273" i="113"/>
  <c r="M272" i="113"/>
  <c r="M271" i="113"/>
  <c r="M270" i="113"/>
  <c r="N270" i="113" s="1"/>
  <c r="M269" i="113"/>
  <c r="M268" i="113"/>
  <c r="N268" i="113" s="1"/>
  <c r="M267" i="113"/>
  <c r="M266" i="113"/>
  <c r="M265" i="113"/>
  <c r="M264" i="113"/>
  <c r="M263" i="113"/>
  <c r="M262" i="113"/>
  <c r="M261" i="113"/>
  <c r="M260" i="113"/>
  <c r="N260" i="113" s="1"/>
  <c r="M259" i="113"/>
  <c r="M258" i="113"/>
  <c r="M257" i="113"/>
  <c r="M256" i="113"/>
  <c r="M255" i="113"/>
  <c r="M254" i="113"/>
  <c r="M253" i="113"/>
  <c r="M252" i="113"/>
  <c r="N252" i="113" s="1"/>
  <c r="M251" i="113"/>
  <c r="M250" i="113"/>
  <c r="N250" i="113" s="1"/>
  <c r="M249" i="113"/>
  <c r="M248" i="113"/>
  <c r="M247" i="113"/>
  <c r="M246" i="113"/>
  <c r="M245" i="113"/>
  <c r="M244" i="113"/>
  <c r="N244" i="113" s="1"/>
  <c r="M243" i="113"/>
  <c r="M242" i="113"/>
  <c r="M241" i="113"/>
  <c r="M240" i="113"/>
  <c r="M239" i="113"/>
  <c r="M238" i="113"/>
  <c r="M237" i="113"/>
  <c r="M236" i="113"/>
  <c r="N236" i="113" s="1"/>
  <c r="M235" i="113"/>
  <c r="M234" i="113"/>
  <c r="M233" i="113"/>
  <c r="M232" i="113"/>
  <c r="M231" i="113"/>
  <c r="M230" i="113"/>
  <c r="M229" i="113"/>
  <c r="M227" i="113"/>
  <c r="N227" i="113" s="1"/>
  <c r="M226" i="113"/>
  <c r="M225" i="113"/>
  <c r="M224" i="113"/>
  <c r="M223" i="113"/>
  <c r="M222" i="113"/>
  <c r="M221" i="113"/>
  <c r="M220" i="113"/>
  <c r="M219" i="113"/>
  <c r="N219" i="113" s="1"/>
  <c r="M218" i="113"/>
  <c r="M217" i="113"/>
  <c r="M216" i="113"/>
  <c r="M215" i="113"/>
  <c r="M214" i="113"/>
  <c r="M213" i="113"/>
  <c r="M212" i="113"/>
  <c r="M211" i="113"/>
  <c r="N211" i="113" s="1"/>
  <c r="M210" i="113"/>
  <c r="M209" i="113"/>
  <c r="M208" i="113"/>
  <c r="M207" i="113"/>
  <c r="M206" i="113"/>
  <c r="M205" i="113"/>
  <c r="N205" i="113" s="1"/>
  <c r="M204" i="113"/>
  <c r="M203" i="113"/>
  <c r="N203" i="113" s="1"/>
  <c r="M202" i="113"/>
  <c r="M201" i="113"/>
  <c r="M200" i="113"/>
  <c r="M199" i="113"/>
  <c r="M198" i="113"/>
  <c r="M197" i="113"/>
  <c r="M196" i="113"/>
  <c r="M195" i="113"/>
  <c r="N195" i="113" s="1"/>
  <c r="M194" i="113"/>
  <c r="M192" i="113"/>
  <c r="M191" i="113"/>
  <c r="M190" i="113"/>
  <c r="M189" i="113"/>
  <c r="M188" i="113"/>
  <c r="M187" i="113"/>
  <c r="M186" i="113"/>
  <c r="N186" i="113" s="1"/>
  <c r="M185" i="113"/>
  <c r="M184" i="113"/>
  <c r="N184" i="113" s="1"/>
  <c r="M183" i="113"/>
  <c r="M182" i="113"/>
  <c r="M181" i="113"/>
  <c r="M180" i="113"/>
  <c r="M179" i="113"/>
  <c r="M178" i="113"/>
  <c r="N178" i="113" s="1"/>
  <c r="M177" i="113"/>
  <c r="M176" i="113"/>
  <c r="M175" i="113"/>
  <c r="M174" i="113"/>
  <c r="M173" i="113"/>
  <c r="M172" i="113"/>
  <c r="M171" i="113"/>
  <c r="M170" i="113"/>
  <c r="N170" i="113" s="1"/>
  <c r="M169" i="113"/>
  <c r="M168" i="113"/>
  <c r="M167" i="113"/>
  <c r="M166" i="113"/>
  <c r="M165" i="113"/>
  <c r="M164" i="113"/>
  <c r="M163" i="113"/>
  <c r="M162" i="113"/>
  <c r="N162" i="113" s="1"/>
  <c r="M161" i="113"/>
  <c r="M160" i="113"/>
  <c r="M159" i="113"/>
  <c r="M158" i="113"/>
  <c r="M156" i="113"/>
  <c r="M155" i="113"/>
  <c r="M154" i="113"/>
  <c r="M153" i="113"/>
  <c r="N153" i="113" s="1"/>
  <c r="M152" i="113"/>
  <c r="M151" i="113"/>
  <c r="M150" i="113"/>
  <c r="M149" i="113"/>
  <c r="M148" i="113"/>
  <c r="M147" i="113"/>
  <c r="M144" i="113"/>
  <c r="N144" i="113" s="1"/>
  <c r="M143" i="113"/>
  <c r="N143" i="113" s="1"/>
  <c r="M141" i="113"/>
  <c r="M140" i="113"/>
  <c r="M139" i="113"/>
  <c r="N139" i="113" s="1"/>
  <c r="M138" i="113"/>
  <c r="N138" i="113" s="1"/>
  <c r="M137" i="113"/>
  <c r="M136" i="113"/>
  <c r="N136" i="113" s="1"/>
  <c r="M135" i="113"/>
  <c r="N135" i="113" s="1"/>
  <c r="M134" i="113"/>
  <c r="N134" i="113" s="1"/>
  <c r="M133" i="113"/>
  <c r="M132" i="113"/>
  <c r="M130" i="113"/>
  <c r="N130" i="113" s="1"/>
  <c r="N129" i="113" s="1"/>
  <c r="M128" i="113"/>
  <c r="N128" i="113" s="1"/>
  <c r="N127" i="113" s="1"/>
  <c r="M126" i="113"/>
  <c r="M125" i="113"/>
  <c r="M124" i="113"/>
  <c r="N124" i="113" s="1"/>
  <c r="M123" i="113"/>
  <c r="M122" i="113"/>
  <c r="M121" i="113"/>
  <c r="M120" i="113"/>
  <c r="N120" i="113" s="1"/>
  <c r="M119" i="113"/>
  <c r="M118" i="113"/>
  <c r="M117" i="113"/>
  <c r="M116" i="113"/>
  <c r="N116" i="113" s="1"/>
  <c r="M115" i="113"/>
  <c r="M114" i="113"/>
  <c r="M113" i="113"/>
  <c r="M112" i="113"/>
  <c r="N112" i="113" s="1"/>
  <c r="M111" i="113"/>
  <c r="M110" i="113"/>
  <c r="M109" i="113"/>
  <c r="M108" i="113"/>
  <c r="N108" i="113" s="1"/>
  <c r="M107" i="113"/>
  <c r="M106" i="113"/>
  <c r="M105" i="113"/>
  <c r="M104" i="113"/>
  <c r="N104" i="113" s="1"/>
  <c r="M103" i="113"/>
  <c r="M102" i="113"/>
  <c r="M100" i="113"/>
  <c r="Q100" i="113" s="1"/>
  <c r="M99" i="113"/>
  <c r="N99" i="113" s="1"/>
  <c r="M98" i="113"/>
  <c r="N98" i="113" s="1"/>
  <c r="M97" i="113"/>
  <c r="N97" i="113" s="1"/>
  <c r="M95" i="113"/>
  <c r="N95" i="113" s="1"/>
  <c r="M94" i="113"/>
  <c r="N94" i="113" s="1"/>
  <c r="M93" i="113"/>
  <c r="N93" i="113" s="1"/>
  <c r="M92" i="113"/>
  <c r="N92" i="113" s="1"/>
  <c r="M91" i="113"/>
  <c r="N91" i="113" s="1"/>
  <c r="M90" i="113"/>
  <c r="N90" i="113" s="1"/>
  <c r="M89" i="113"/>
  <c r="N89" i="113" s="1"/>
  <c r="M88" i="113"/>
  <c r="N88" i="113" s="1"/>
  <c r="M87" i="113"/>
  <c r="N87" i="113" s="1"/>
  <c r="M86" i="113"/>
  <c r="N86" i="113" s="1"/>
  <c r="M85" i="113"/>
  <c r="N85" i="113" s="1"/>
  <c r="M84" i="113"/>
  <c r="N84" i="113" s="1"/>
  <c r="M83" i="113"/>
  <c r="N83" i="113" s="1"/>
  <c r="M82" i="113"/>
  <c r="N82" i="113" s="1"/>
  <c r="M81" i="113"/>
  <c r="N81" i="113" s="1"/>
  <c r="M79" i="113"/>
  <c r="N79" i="113" s="1"/>
  <c r="M78" i="113"/>
  <c r="N78" i="113" s="1"/>
  <c r="M77" i="113"/>
  <c r="N77" i="113" s="1"/>
  <c r="M76" i="113"/>
  <c r="N76" i="113" s="1"/>
  <c r="M75" i="113"/>
  <c r="Q75" i="113" s="1"/>
  <c r="M74" i="113"/>
  <c r="M73" i="113"/>
  <c r="N73" i="113" s="1"/>
  <c r="M72" i="113"/>
  <c r="N72" i="113" s="1"/>
  <c r="M70" i="113"/>
  <c r="M68" i="113"/>
  <c r="M67" i="113"/>
  <c r="N67" i="113" s="1"/>
  <c r="M66" i="113"/>
  <c r="M65" i="113"/>
  <c r="M64" i="113"/>
  <c r="N64" i="113" s="1"/>
  <c r="M63" i="113"/>
  <c r="N63" i="113" s="1"/>
  <c r="M62" i="113"/>
  <c r="M59" i="113"/>
  <c r="M58" i="113"/>
  <c r="M57" i="113"/>
  <c r="N57" i="113" s="1"/>
  <c r="M56" i="113"/>
  <c r="M55" i="113"/>
  <c r="M54" i="113"/>
  <c r="M53" i="113"/>
  <c r="N53" i="113" s="1"/>
  <c r="M51" i="113"/>
  <c r="M50" i="113"/>
  <c r="M49" i="113"/>
  <c r="N49" i="113" s="1"/>
  <c r="M47" i="113"/>
  <c r="N47" i="113" s="1"/>
  <c r="M46" i="113"/>
  <c r="M42" i="113"/>
  <c r="M41" i="113"/>
  <c r="N41" i="113" s="1"/>
  <c r="M40" i="113"/>
  <c r="N40" i="113" s="1"/>
  <c r="M39" i="113"/>
  <c r="M38" i="113"/>
  <c r="M37" i="113"/>
  <c r="M36" i="113"/>
  <c r="N36" i="113" s="1"/>
  <c r="M34" i="113"/>
  <c r="M33" i="113"/>
  <c r="M32" i="113"/>
  <c r="M31" i="113"/>
  <c r="N31" i="113" s="1"/>
  <c r="M29" i="113"/>
  <c r="N29" i="113" s="1"/>
  <c r="M28" i="113"/>
  <c r="M27" i="113"/>
  <c r="M26" i="113"/>
  <c r="N26" i="113" s="1"/>
  <c r="M25" i="113"/>
  <c r="N25" i="113" s="1"/>
  <c r="M23" i="113"/>
  <c r="M22" i="113"/>
  <c r="M21" i="113"/>
  <c r="N21" i="113" s="1"/>
  <c r="M20" i="113"/>
  <c r="M19" i="113"/>
  <c r="M18" i="113"/>
  <c r="M17" i="113"/>
  <c r="N17" i="113" s="1"/>
  <c r="M16" i="113"/>
  <c r="M15" i="113"/>
  <c r="N15" i="113" s="1"/>
  <c r="Q1192" i="113"/>
  <c r="Q1184" i="113"/>
  <c r="R1184" i="113" s="1"/>
  <c r="Q1183" i="113"/>
  <c r="Q1180" i="113"/>
  <c r="Q1161" i="113"/>
  <c r="Q1128" i="113"/>
  <c r="R1128" i="113" s="1"/>
  <c r="Q1120" i="113"/>
  <c r="Q1112" i="113"/>
  <c r="R1112" i="113" s="1"/>
  <c r="Q1108" i="113"/>
  <c r="Q1104" i="113"/>
  <c r="R1104" i="113" s="1"/>
  <c r="Q1094" i="113"/>
  <c r="R1094" i="113" s="1"/>
  <c r="Q1084" i="113"/>
  <c r="R1084" i="113" s="1"/>
  <c r="Q1083" i="113"/>
  <c r="Q1075" i="113"/>
  <c r="Q1065" i="113"/>
  <c r="Q1049" i="113"/>
  <c r="R1049" i="113" s="1"/>
  <c r="Q1046" i="113"/>
  <c r="R1046" i="113" s="1"/>
  <c r="Q1025" i="113"/>
  <c r="R1025" i="113" s="1"/>
  <c r="Q997" i="113"/>
  <c r="R997" i="113" s="1"/>
  <c r="Q974" i="113"/>
  <c r="R974" i="113" s="1"/>
  <c r="Q962" i="113"/>
  <c r="R962" i="113" s="1"/>
  <c r="Q953" i="113"/>
  <c r="R953" i="113" s="1"/>
  <c r="Q893" i="113"/>
  <c r="R893" i="113" s="1"/>
  <c r="Q889" i="113"/>
  <c r="R889" i="113" s="1"/>
  <c r="Q880" i="113"/>
  <c r="Q872" i="113"/>
  <c r="R872" i="113" s="1"/>
  <c r="Q864" i="113"/>
  <c r="Q860" i="113"/>
  <c r="R860" i="113" s="1"/>
  <c r="Q856" i="113"/>
  <c r="R856" i="113" s="1"/>
  <c r="Q848" i="113"/>
  <c r="Q840" i="113"/>
  <c r="R840" i="113" s="1"/>
  <c r="Q832" i="113"/>
  <c r="Q824" i="113"/>
  <c r="R824" i="113" s="1"/>
  <c r="Q813" i="113"/>
  <c r="Q811" i="113"/>
  <c r="R811" i="113" s="1"/>
  <c r="Q765" i="113"/>
  <c r="Q761" i="113"/>
  <c r="R761" i="113" s="1"/>
  <c r="Q755" i="113"/>
  <c r="Q741" i="113"/>
  <c r="Q737" i="113"/>
  <c r="Q729" i="113"/>
  <c r="R729" i="113" s="1"/>
  <c r="Q720" i="113"/>
  <c r="Q710" i="113"/>
  <c r="Q706" i="113"/>
  <c r="R706" i="113" s="1"/>
  <c r="Q701" i="113"/>
  <c r="R701" i="113" s="1"/>
  <c r="Q693" i="113"/>
  <c r="Q684" i="113"/>
  <c r="Q676" i="113"/>
  <c r="R676" i="113" s="1"/>
  <c r="Q672" i="113"/>
  <c r="R672" i="113" s="1"/>
  <c r="Q668" i="113"/>
  <c r="Q659" i="113"/>
  <c r="Q651" i="113"/>
  <c r="R651" i="113" s="1"/>
  <c r="Q629" i="113"/>
  <c r="Q605" i="113"/>
  <c r="R605" i="113" s="1"/>
  <c r="Q600" i="113"/>
  <c r="R600" i="113" s="1"/>
  <c r="Q589" i="113"/>
  <c r="R589" i="113" s="1"/>
  <c r="Q581" i="113"/>
  <c r="Q573" i="113"/>
  <c r="R573" i="113" s="1"/>
  <c r="Q564" i="113"/>
  <c r="R564" i="113" s="1"/>
  <c r="Q556" i="113"/>
  <c r="R556" i="113" s="1"/>
  <c r="Q554" i="113"/>
  <c r="Q547" i="113"/>
  <c r="R547" i="113" s="1"/>
  <c r="Q543" i="113"/>
  <c r="R543" i="113" s="1"/>
  <c r="Q542" i="113"/>
  <c r="R542" i="113" s="1"/>
  <c r="Q538" i="113"/>
  <c r="R538" i="113" s="1"/>
  <c r="Q537" i="113"/>
  <c r="R537" i="113" s="1"/>
  <c r="Q533" i="113"/>
  <c r="R533" i="113" s="1"/>
  <c r="Q530" i="113"/>
  <c r="R530" i="113" s="1"/>
  <c r="Q529" i="113"/>
  <c r="R529" i="113" s="1"/>
  <c r="Q526" i="113"/>
  <c r="R526" i="113" s="1"/>
  <c r="Q525" i="113"/>
  <c r="R525" i="113" s="1"/>
  <c r="Q522" i="113"/>
  <c r="R522" i="113" s="1"/>
  <c r="Q521" i="113"/>
  <c r="R521" i="113" s="1"/>
  <c r="Q504" i="113"/>
  <c r="R504" i="113" s="1"/>
  <c r="Q483" i="113"/>
  <c r="Q478" i="113"/>
  <c r="R478" i="113" s="1"/>
  <c r="Q470" i="113"/>
  <c r="Q465" i="113"/>
  <c r="R465" i="113" s="1"/>
  <c r="Q460" i="113"/>
  <c r="Q457" i="113"/>
  <c r="R457" i="113" s="1"/>
  <c r="Q456" i="113"/>
  <c r="Q452" i="113"/>
  <c r="Q439" i="113"/>
  <c r="R439" i="113" s="1"/>
  <c r="Q399" i="113"/>
  <c r="Q396" i="113"/>
  <c r="R396" i="113" s="1"/>
  <c r="Q395" i="113"/>
  <c r="Q388" i="113"/>
  <c r="R388" i="113" s="1"/>
  <c r="Q387" i="113"/>
  <c r="R387" i="113" s="1"/>
  <c r="Q382" i="113"/>
  <c r="Q378" i="113"/>
  <c r="R378" i="113" s="1"/>
  <c r="Q377" i="113"/>
  <c r="Q373" i="113"/>
  <c r="R373" i="113" s="1"/>
  <c r="Q372" i="113"/>
  <c r="Q370" i="113"/>
  <c r="Q361" i="113"/>
  <c r="Q352" i="113"/>
  <c r="Q344" i="113"/>
  <c r="R344" i="113" s="1"/>
  <c r="Q340" i="113"/>
  <c r="R340" i="113" s="1"/>
  <c r="Q336" i="113"/>
  <c r="Q328" i="113"/>
  <c r="Q317" i="113"/>
  <c r="R317" i="113" s="1"/>
  <c r="Q292" i="113"/>
  <c r="Q260" i="113"/>
  <c r="Q227" i="113"/>
  <c r="Q195" i="113"/>
  <c r="Q162" i="113"/>
  <c r="Q144" i="113"/>
  <c r="R144" i="113" s="1"/>
  <c r="Q139" i="113"/>
  <c r="Q130" i="113"/>
  <c r="R130" i="113" s="1"/>
  <c r="R129" i="113" s="1"/>
  <c r="Q128" i="113"/>
  <c r="Q99" i="113"/>
  <c r="R99" i="113" s="1"/>
  <c r="Q94" i="113"/>
  <c r="R94" i="113" s="1"/>
  <c r="Q92" i="113"/>
  <c r="Q89" i="113"/>
  <c r="R89" i="113" s="1"/>
  <c r="Q86" i="113"/>
  <c r="R86" i="113" s="1"/>
  <c r="Q84" i="113"/>
  <c r="Q79" i="113"/>
  <c r="Q77" i="113"/>
  <c r="R77" i="113" s="1"/>
  <c r="Q67" i="113"/>
  <c r="Q57" i="113"/>
  <c r="Q53" i="113"/>
  <c r="R53" i="113" s="1"/>
  <c r="Q47" i="113"/>
  <c r="R47" i="113" s="1"/>
  <c r="Q36" i="113"/>
  <c r="Q26" i="113"/>
  <c r="R26" i="113" s="1"/>
  <c r="Q17" i="113"/>
  <c r="R17" i="113" s="1"/>
  <c r="U1184" i="113"/>
  <c r="V1184" i="113" s="1"/>
  <c r="U1128" i="113"/>
  <c r="V1128" i="113" s="1"/>
  <c r="U1112" i="113"/>
  <c r="V1112" i="113" s="1"/>
  <c r="U1094" i="113"/>
  <c r="V1094" i="113" s="1"/>
  <c r="U872" i="113"/>
  <c r="V872" i="113" s="1"/>
  <c r="U840" i="113"/>
  <c r="U564" i="113"/>
  <c r="U530" i="113"/>
  <c r="V530" i="113" s="1"/>
  <c r="U378" i="113"/>
  <c r="V378" i="113" s="1"/>
  <c r="AZ1215" i="113"/>
  <c r="AZ1214" i="113"/>
  <c r="AZ1212" i="113"/>
  <c r="AZ1211" i="113"/>
  <c r="AZ1210" i="113"/>
  <c r="AZ1209" i="113"/>
  <c r="AZ1208" i="113"/>
  <c r="AZ1207" i="113"/>
  <c r="AZ1206" i="113"/>
  <c r="AZ1205" i="113"/>
  <c r="AZ1204" i="113"/>
  <c r="AZ1202" i="113"/>
  <c r="AZ1201" i="113"/>
  <c r="AZ1200" i="113"/>
  <c r="AZ1199" i="113"/>
  <c r="AZ1198" i="113"/>
  <c r="AZ1197" i="113"/>
  <c r="AZ1196" i="113"/>
  <c r="AZ1194" i="113"/>
  <c r="AZ1193" i="113"/>
  <c r="AZ1192" i="113"/>
  <c r="AZ1191" i="113"/>
  <c r="AZ1190" i="113"/>
  <c r="AZ1189" i="113"/>
  <c r="AZ1188" i="113"/>
  <c r="AZ1187" i="113"/>
  <c r="AZ1186" i="113"/>
  <c r="AZ1178" i="113" s="1"/>
  <c r="AY1229" i="113" s="1"/>
  <c r="AZ1185" i="113"/>
  <c r="AZ1184" i="113"/>
  <c r="AZ1183" i="113"/>
  <c r="AZ1182" i="113"/>
  <c r="AZ1181" i="113"/>
  <c r="AZ1180" i="113"/>
  <c r="AZ1179" i="113"/>
  <c r="AZ1177" i="113"/>
  <c r="AZ1176" i="113"/>
  <c r="AZ1175" i="113"/>
  <c r="AZ1174" i="113"/>
  <c r="AZ1173" i="113"/>
  <c r="AZ1172" i="113"/>
  <c r="AZ1171" i="113"/>
  <c r="AZ1170" i="113"/>
  <c r="AZ1169" i="113"/>
  <c r="AZ1168" i="113"/>
  <c r="AZ1167" i="113"/>
  <c r="AY1228" i="113" s="1"/>
  <c r="AZ1166" i="113"/>
  <c r="AZ1165" i="113"/>
  <c r="AZ1164" i="113"/>
  <c r="AZ1163" i="113"/>
  <c r="AZ1162" i="113"/>
  <c r="AZ1161" i="113"/>
  <c r="AZ1160" i="113"/>
  <c r="AZ1158" i="113"/>
  <c r="AZ1157" i="113"/>
  <c r="AZ1156" i="113"/>
  <c r="AZ1155" i="113"/>
  <c r="AZ1154" i="113"/>
  <c r="AZ1153" i="113"/>
  <c r="AZ1152" i="113"/>
  <c r="AZ1151" i="113"/>
  <c r="AZ1150" i="113"/>
  <c r="AZ1149" i="113"/>
  <c r="AZ1148" i="113"/>
  <c r="AZ1145" i="113"/>
  <c r="AZ1144" i="113" s="1"/>
  <c r="AZ1143" i="113"/>
  <c r="AZ1142" i="113" s="1"/>
  <c r="AZ1141" i="113"/>
  <c r="AZ1140" i="113"/>
  <c r="AZ1139" i="113"/>
  <c r="AZ1138" i="113"/>
  <c r="AZ1137" i="113"/>
  <c r="AZ1136" i="113"/>
  <c r="AZ1135" i="113"/>
  <c r="AZ1133" i="113"/>
  <c r="AZ1132" i="113"/>
  <c r="AZ1131" i="113"/>
  <c r="AZ1130" i="113"/>
  <c r="AZ1129" i="113"/>
  <c r="AZ1128" i="113"/>
  <c r="AZ1127" i="113"/>
  <c r="AZ1126" i="113"/>
  <c r="AZ1125" i="113"/>
  <c r="AZ1124" i="113"/>
  <c r="AZ1123" i="113"/>
  <c r="AZ1122" i="113"/>
  <c r="AZ1121" i="113"/>
  <c r="AZ1120" i="113"/>
  <c r="AZ1119" i="113"/>
  <c r="AZ1118" i="113"/>
  <c r="AZ1117" i="113"/>
  <c r="AZ1116" i="113"/>
  <c r="AZ1115" i="113"/>
  <c r="AZ1114" i="113"/>
  <c r="AZ1113" i="113"/>
  <c r="AZ1112" i="113"/>
  <c r="AZ1111" i="113"/>
  <c r="AZ1110" i="113"/>
  <c r="AZ1109" i="113"/>
  <c r="AZ1108" i="113"/>
  <c r="AZ1107" i="113"/>
  <c r="AZ1106" i="113"/>
  <c r="AZ1105" i="113"/>
  <c r="AZ1104" i="113"/>
  <c r="AZ1103" i="113"/>
  <c r="AZ1102" i="113"/>
  <c r="AZ1101" i="113"/>
  <c r="AZ1100" i="113"/>
  <c r="AZ1098" i="113"/>
  <c r="AZ1097" i="113"/>
  <c r="AZ1095" i="113"/>
  <c r="AZ1094" i="113"/>
  <c r="AZ1093" i="113"/>
  <c r="AZ1091" i="113"/>
  <c r="AZ1090" i="113"/>
  <c r="AZ1088" i="113"/>
  <c r="AZ1087" i="113"/>
  <c r="AZ1086" i="113"/>
  <c r="AZ1085" i="113"/>
  <c r="AZ1084" i="113"/>
  <c r="AZ1083" i="113"/>
  <c r="AZ1082" i="113"/>
  <c r="AZ1081" i="113"/>
  <c r="AZ1080" i="113"/>
  <c r="AZ1078" i="113"/>
  <c r="AZ1077" i="113"/>
  <c r="AZ1076" i="113"/>
  <c r="AZ1075" i="113"/>
  <c r="AZ1073" i="113"/>
  <c r="AZ1072" i="113"/>
  <c r="AZ1071" i="113"/>
  <c r="AZ1070" i="113"/>
  <c r="AZ1068" i="113"/>
  <c r="AZ1067" i="113"/>
  <c r="AZ1066" i="113"/>
  <c r="AZ1065" i="113"/>
  <c r="AZ1063" i="113"/>
  <c r="AZ1062" i="113"/>
  <c r="AZ1061" i="113"/>
  <c r="AZ1059" i="113"/>
  <c r="AZ1058" i="113"/>
  <c r="AZ1057" i="113"/>
  <c r="AZ1056" i="113"/>
  <c r="AZ1055" i="113"/>
  <c r="AZ1054" i="113"/>
  <c r="AZ1053" i="113"/>
  <c r="AZ1052" i="113"/>
  <c r="AZ1051" i="113"/>
  <c r="AZ1050" i="113"/>
  <c r="AZ1049" i="113"/>
  <c r="AZ1047" i="113"/>
  <c r="AZ1046" i="113"/>
  <c r="AZ1043" i="113"/>
  <c r="AZ1042" i="113"/>
  <c r="AZ1041" i="113"/>
  <c r="AZ1040" i="113"/>
  <c r="AZ1039" i="113"/>
  <c r="AZ1036" i="113"/>
  <c r="AZ1035" i="113"/>
  <c r="AZ1034" i="113"/>
  <c r="AZ1033" i="113"/>
  <c r="AZ1032" i="113"/>
  <c r="AZ1031" i="113"/>
  <c r="AZ1030" i="113"/>
  <c r="AZ1029" i="113"/>
  <c r="AZ1028" i="113"/>
  <c r="AZ1027" i="113"/>
  <c r="AZ1026" i="113"/>
  <c r="AZ1025" i="113"/>
  <c r="AZ1024" i="113"/>
  <c r="AZ1023" i="113"/>
  <c r="AZ1022" i="113"/>
  <c r="AZ1021" i="113"/>
  <c r="AZ1020" i="113"/>
  <c r="AZ1019" i="113"/>
  <c r="AZ1018" i="113"/>
  <c r="AZ1017" i="113"/>
  <c r="AZ1016" i="113"/>
  <c r="AZ1015" i="113"/>
  <c r="AZ1014" i="113"/>
  <c r="AZ1013" i="113"/>
  <c r="AZ1012" i="113"/>
  <c r="AZ1011" i="113"/>
  <c r="AZ1010" i="113"/>
  <c r="AZ1009" i="113"/>
  <c r="AZ1008" i="113"/>
  <c r="AZ1007" i="113"/>
  <c r="AZ1006" i="113"/>
  <c r="AZ1005" i="113"/>
  <c r="AZ1004" i="113"/>
  <c r="AZ1003" i="113"/>
  <c r="AZ1002" i="113"/>
  <c r="AZ1001" i="113"/>
  <c r="AZ1000" i="113"/>
  <c r="AZ999" i="113"/>
  <c r="AZ998" i="113"/>
  <c r="AZ997" i="113"/>
  <c r="AZ996" i="113"/>
  <c r="AZ995" i="113"/>
  <c r="AZ994" i="113"/>
  <c r="AZ992" i="113"/>
  <c r="AZ991" i="113"/>
  <c r="AZ990" i="113"/>
  <c r="AZ989" i="113"/>
  <c r="AZ987" i="113"/>
  <c r="AZ986" i="113"/>
  <c r="AZ985" i="113"/>
  <c r="AZ984" i="113"/>
  <c r="AZ983" i="113"/>
  <c r="AZ982" i="113"/>
  <c r="AZ981" i="113"/>
  <c r="AZ979" i="113"/>
  <c r="AZ978" i="113"/>
  <c r="AZ977" i="113"/>
  <c r="AZ975" i="113"/>
  <c r="AZ974" i="113"/>
  <c r="AZ972" i="113"/>
  <c r="AZ971" i="113"/>
  <c r="AZ970" i="113"/>
  <c r="AZ969" i="113"/>
  <c r="AZ966" i="113"/>
  <c r="AZ965" i="113"/>
  <c r="AZ963" i="113"/>
  <c r="AZ962" i="113"/>
  <c r="AZ961" i="113"/>
  <c r="AZ959" i="113"/>
  <c r="AZ958" i="113"/>
  <c r="AZ957" i="113"/>
  <c r="AZ956" i="113"/>
  <c r="AZ955" i="113"/>
  <c r="AZ954" i="113"/>
  <c r="AZ953" i="113"/>
  <c r="AZ952" i="113"/>
  <c r="AZ951" i="113"/>
  <c r="AZ950" i="113"/>
  <c r="AZ947" i="113"/>
  <c r="AZ946" i="113"/>
  <c r="AZ945" i="113"/>
  <c r="AZ944" i="113"/>
  <c r="AZ943" i="113"/>
  <c r="AZ942" i="113"/>
  <c r="AZ941" i="113"/>
  <c r="AZ940" i="113"/>
  <c r="AZ939" i="113"/>
  <c r="AZ938" i="113"/>
  <c r="AZ937" i="113"/>
  <c r="AZ936" i="113"/>
  <c r="AZ935" i="113"/>
  <c r="AZ933" i="113"/>
  <c r="AZ932" i="113"/>
  <c r="AZ931" i="113"/>
  <c r="AZ930" i="113"/>
  <c r="AZ929" i="113"/>
  <c r="AZ927" i="113"/>
  <c r="AZ926" i="113"/>
  <c r="AZ925" i="113"/>
  <c r="AZ924" i="113"/>
  <c r="AZ923" i="113"/>
  <c r="AZ922" i="113"/>
  <c r="AZ921" i="113"/>
  <c r="AZ920" i="113"/>
  <c r="AZ919" i="113"/>
  <c r="AZ918" i="113"/>
  <c r="AZ917" i="113"/>
  <c r="AZ915" i="113"/>
  <c r="AZ914" i="113"/>
  <c r="AZ913" i="113"/>
  <c r="AZ912" i="113"/>
  <c r="AZ911" i="113"/>
  <c r="AZ910" i="113"/>
  <c r="AZ909" i="113"/>
  <c r="AZ908" i="113"/>
  <c r="AZ907" i="113"/>
  <c r="AZ906" i="113"/>
  <c r="AZ905" i="113"/>
  <c r="AZ902" i="113"/>
  <c r="AZ901" i="113"/>
  <c r="AZ900" i="113"/>
  <c r="AZ899" i="113"/>
  <c r="AZ898" i="113"/>
  <c r="AZ896" i="113"/>
  <c r="AZ895" i="113"/>
  <c r="AZ894" i="113"/>
  <c r="AZ893" i="113"/>
  <c r="AZ892" i="113"/>
  <c r="AZ891" i="113"/>
  <c r="AZ890" i="113"/>
  <c r="AZ889" i="113"/>
  <c r="AZ888" i="113"/>
  <c r="AZ887" i="113"/>
  <c r="AZ886" i="113"/>
  <c r="AZ885" i="113"/>
  <c r="AZ883" i="113"/>
  <c r="AZ882" i="113"/>
  <c r="AZ881" i="113"/>
  <c r="AZ880" i="113"/>
  <c r="AZ879" i="113"/>
  <c r="AZ878" i="113"/>
  <c r="AZ877" i="113"/>
  <c r="AZ876" i="113"/>
  <c r="AZ875" i="113"/>
  <c r="AZ874" i="113"/>
  <c r="AZ873" i="113"/>
  <c r="AZ872" i="113"/>
  <c r="AZ871" i="113"/>
  <c r="AZ870" i="113"/>
  <c r="AZ869" i="113"/>
  <c r="AZ868" i="113"/>
  <c r="AZ867" i="113"/>
  <c r="AZ866" i="113"/>
  <c r="AZ865" i="113"/>
  <c r="AZ864" i="113"/>
  <c r="AZ863" i="113"/>
  <c r="AZ862" i="113"/>
  <c r="AZ861" i="113"/>
  <c r="AZ860" i="113"/>
  <c r="AZ859" i="113"/>
  <c r="AZ858" i="113"/>
  <c r="AZ857" i="113"/>
  <c r="AZ856" i="113"/>
  <c r="AZ855" i="113"/>
  <c r="AZ854" i="113"/>
  <c r="AZ853" i="113"/>
  <c r="AZ852" i="113"/>
  <c r="AZ851" i="113"/>
  <c r="AZ850" i="113"/>
  <c r="AZ849" i="113"/>
  <c r="AZ848" i="113"/>
  <c r="AZ847" i="113"/>
  <c r="AZ846" i="113"/>
  <c r="AZ845" i="113"/>
  <c r="AZ844" i="113"/>
  <c r="AZ843" i="113"/>
  <c r="AZ842" i="113"/>
  <c r="AZ841" i="113"/>
  <c r="AZ840" i="113"/>
  <c r="AZ839" i="113"/>
  <c r="AZ838" i="113"/>
  <c r="AZ837" i="113"/>
  <c r="AZ836" i="113"/>
  <c r="AZ835" i="113"/>
  <c r="AZ834" i="113"/>
  <c r="AZ833" i="113"/>
  <c r="AZ832" i="113"/>
  <c r="AZ831" i="113"/>
  <c r="AZ830" i="113"/>
  <c r="AZ829" i="113"/>
  <c r="AZ828" i="113"/>
  <c r="AZ827" i="113"/>
  <c r="AZ826" i="113"/>
  <c r="AZ825" i="113"/>
  <c r="AZ824" i="113"/>
  <c r="AZ823" i="113"/>
  <c r="AZ822" i="113"/>
  <c r="AZ821" i="113"/>
  <c r="AZ819" i="113"/>
  <c r="AZ818" i="113"/>
  <c r="AZ817" i="113"/>
  <c r="AZ816" i="113"/>
  <c r="AZ815" i="113"/>
  <c r="AZ814" i="113"/>
  <c r="AZ813" i="113"/>
  <c r="AZ812" i="113"/>
  <c r="AZ811" i="113"/>
  <c r="AZ810" i="113"/>
  <c r="AZ809" i="113"/>
  <c r="AZ808" i="113"/>
  <c r="AZ807" i="113"/>
  <c r="AZ806" i="113"/>
  <c r="AZ805" i="113"/>
  <c r="AZ804" i="113"/>
  <c r="AZ803" i="113"/>
  <c r="AZ802" i="113"/>
  <c r="AZ801" i="113"/>
  <c r="AZ800" i="113"/>
  <c r="AZ799" i="113"/>
  <c r="AZ798" i="113"/>
  <c r="AZ797" i="113"/>
  <c r="AZ796" i="113"/>
  <c r="AZ795" i="113"/>
  <c r="AZ794" i="113"/>
  <c r="AZ793" i="113"/>
  <c r="AZ792" i="113"/>
  <c r="AZ790" i="113"/>
  <c r="AZ789" i="113"/>
  <c r="AZ788" i="113"/>
  <c r="AZ787" i="113"/>
  <c r="AZ786" i="113"/>
  <c r="AZ785" i="113"/>
  <c r="AZ784" i="113"/>
  <c r="AZ783" i="113"/>
  <c r="AZ782" i="113"/>
  <c r="AZ781" i="113"/>
  <c r="AZ780" i="113"/>
  <c r="AZ779" i="113"/>
  <c r="AZ778" i="113"/>
  <c r="AZ777" i="113"/>
  <c r="AZ776" i="113"/>
  <c r="AZ775" i="113"/>
  <c r="AZ774" i="113"/>
  <c r="AZ773" i="113"/>
  <c r="AZ772" i="113"/>
  <c r="AZ771" i="113"/>
  <c r="AZ770" i="113"/>
  <c r="AZ769" i="113"/>
  <c r="AZ768" i="113"/>
  <c r="AZ767" i="113"/>
  <c r="AZ765" i="113"/>
  <c r="AZ764" i="113"/>
  <c r="AZ763" i="113"/>
  <c r="AZ762" i="113"/>
  <c r="AZ761" i="113"/>
  <c r="AZ760" i="113"/>
  <c r="AZ758" i="113"/>
  <c r="AZ757" i="113"/>
  <c r="AZ755" i="113"/>
  <c r="AZ754" i="113"/>
  <c r="AZ753" i="113"/>
  <c r="AZ752" i="113"/>
  <c r="AZ751" i="113"/>
  <c r="AZ749" i="113"/>
  <c r="AZ748" i="113"/>
  <c r="AZ747" i="113"/>
  <c r="AZ746" i="113"/>
  <c r="AZ745" i="113"/>
  <c r="AZ744" i="113"/>
  <c r="AZ742" i="113"/>
  <c r="AZ741" i="113"/>
  <c r="AZ740" i="113"/>
  <c r="AZ739" i="113"/>
  <c r="AZ738" i="113"/>
  <c r="AZ737" i="113"/>
  <c r="AZ736" i="113"/>
  <c r="AZ735" i="113"/>
  <c r="AZ734" i="113"/>
  <c r="AZ733" i="113"/>
  <c r="AZ732" i="113"/>
  <c r="AZ731" i="113"/>
  <c r="AZ730" i="113"/>
  <c r="AZ729" i="113"/>
  <c r="AZ727" i="113"/>
  <c r="AZ726" i="113"/>
  <c r="AZ725" i="113"/>
  <c r="AZ724" i="113"/>
  <c r="AZ723" i="113"/>
  <c r="AZ722" i="113"/>
  <c r="AZ721" i="113"/>
  <c r="AZ720" i="113"/>
  <c r="AZ719" i="113"/>
  <c r="AZ717" i="113"/>
  <c r="AZ716" i="113"/>
  <c r="AZ715" i="113"/>
  <c r="AZ714" i="113"/>
  <c r="AZ713" i="113"/>
  <c r="AZ711" i="113"/>
  <c r="AZ710" i="113"/>
  <c r="AZ709" i="113"/>
  <c r="AZ708" i="113"/>
  <c r="AZ707" i="113"/>
  <c r="AZ706" i="113"/>
  <c r="AZ704" i="113"/>
  <c r="AZ703" i="113"/>
  <c r="AZ702" i="113"/>
  <c r="AZ701" i="113"/>
  <c r="AZ700" i="113"/>
  <c r="AZ699" i="113"/>
  <c r="AZ698" i="113"/>
  <c r="AZ697" i="113"/>
  <c r="AZ696" i="113"/>
  <c r="AZ695" i="113"/>
  <c r="AZ694" i="113"/>
  <c r="AZ693" i="113"/>
  <c r="AZ692" i="113"/>
  <c r="AZ691" i="113"/>
  <c r="AZ690" i="113"/>
  <c r="AZ689" i="113"/>
  <c r="AZ687" i="113"/>
  <c r="AZ686" i="113"/>
  <c r="AZ685" i="113"/>
  <c r="AZ684" i="113"/>
  <c r="AZ683" i="113"/>
  <c r="AZ682" i="113"/>
  <c r="AZ681" i="113"/>
  <c r="AZ680" i="113"/>
  <c r="AZ679" i="113"/>
  <c r="AZ678" i="113"/>
  <c r="AZ677" i="113"/>
  <c r="AZ676" i="113"/>
  <c r="AZ675" i="113"/>
  <c r="AZ674" i="113"/>
  <c r="AZ673" i="113"/>
  <c r="AZ672" i="113"/>
  <c r="AZ671" i="113"/>
  <c r="AZ670" i="113"/>
  <c r="AZ669" i="113"/>
  <c r="AZ668" i="113"/>
  <c r="AZ667" i="113"/>
  <c r="AZ666" i="113"/>
  <c r="AZ665" i="113"/>
  <c r="AZ664" i="113"/>
  <c r="AZ663" i="113"/>
  <c r="AZ662" i="113"/>
  <c r="AZ661" i="113"/>
  <c r="AZ659" i="113"/>
  <c r="AZ658" i="113"/>
  <c r="AZ657" i="113"/>
  <c r="AZ656" i="113"/>
  <c r="AZ655" i="113"/>
  <c r="AZ654" i="113"/>
  <c r="AZ653" i="113"/>
  <c r="AZ652" i="113"/>
  <c r="AZ651" i="113"/>
  <c r="AZ650" i="113"/>
  <c r="AZ649" i="113"/>
  <c r="AZ648" i="113"/>
  <c r="AZ647" i="113"/>
  <c r="AZ646" i="113"/>
  <c r="AZ645" i="113"/>
  <c r="AZ643" i="113"/>
  <c r="AZ642" i="113" s="1"/>
  <c r="AZ641" i="113"/>
  <c r="AZ640" i="113"/>
  <c r="AZ639" i="113"/>
  <c r="AZ638" i="113"/>
  <c r="AZ637" i="113"/>
  <c r="AZ636" i="113"/>
  <c r="AZ635" i="113"/>
  <c r="AZ634" i="113"/>
  <c r="AZ633" i="113"/>
  <c r="AZ632" i="113"/>
  <c r="AZ631" i="113"/>
  <c r="AZ630" i="113"/>
  <c r="AZ629" i="113"/>
  <c r="AZ628" i="113"/>
  <c r="AZ626" i="113"/>
  <c r="AZ625" i="113"/>
  <c r="AZ624" i="113"/>
  <c r="AZ623" i="113"/>
  <c r="AZ622" i="113"/>
  <c r="AZ621" i="113"/>
  <c r="AZ620" i="113"/>
  <c r="AZ619" i="113"/>
  <c r="AZ618" i="113"/>
  <c r="AZ617" i="113"/>
  <c r="AZ615" i="113"/>
  <c r="AZ614" i="113"/>
  <c r="AZ613" i="113"/>
  <c r="AZ612" i="113"/>
  <c r="AZ611" i="113"/>
  <c r="AZ610" i="113"/>
  <c r="AZ607" i="113"/>
  <c r="AZ606" i="113"/>
  <c r="AZ605" i="113"/>
  <c r="AZ604" i="113"/>
  <c r="AZ603" i="113"/>
  <c r="AZ602" i="113"/>
  <c r="AZ601" i="113"/>
  <c r="AZ600" i="113"/>
  <c r="AZ599" i="113"/>
  <c r="AZ598" i="113"/>
  <c r="AZ597" i="113"/>
  <c r="AZ596" i="113"/>
  <c r="AZ595" i="113"/>
  <c r="AZ594" i="113"/>
  <c r="AZ593" i="113"/>
  <c r="AZ592" i="113"/>
  <c r="AZ591" i="113"/>
  <c r="AZ590" i="113"/>
  <c r="AZ589" i="113"/>
  <c r="AZ588" i="113"/>
  <c r="AZ587" i="113"/>
  <c r="AZ586" i="113"/>
  <c r="AZ585" i="113"/>
  <c r="AZ584" i="113"/>
  <c r="AZ583" i="113"/>
  <c r="AZ582" i="113"/>
  <c r="AZ581" i="113"/>
  <c r="AZ580" i="113"/>
  <c r="AZ579" i="113"/>
  <c r="AZ578" i="113"/>
  <c r="AZ577" i="113"/>
  <c r="AZ576" i="113"/>
  <c r="AZ575" i="113"/>
  <c r="AZ574" i="113"/>
  <c r="AZ573" i="113"/>
  <c r="AZ571" i="113"/>
  <c r="AZ570" i="113"/>
  <c r="AZ569" i="113"/>
  <c r="AZ568" i="113"/>
  <c r="AZ567" i="113"/>
  <c r="AZ566" i="113"/>
  <c r="AZ565" i="113"/>
  <c r="AZ564" i="113"/>
  <c r="AZ563" i="113"/>
  <c r="AZ562" i="113"/>
  <c r="AZ561" i="113"/>
  <c r="AZ560" i="113"/>
  <c r="AZ559" i="113"/>
  <c r="AZ558" i="113"/>
  <c r="AZ557" i="113"/>
  <c r="AZ556" i="113"/>
  <c r="AZ555" i="113"/>
  <c r="AZ554" i="113"/>
  <c r="AZ553" i="113"/>
  <c r="AZ552" i="113"/>
  <c r="AZ551" i="113"/>
  <c r="AZ550" i="113"/>
  <c r="AZ549" i="113"/>
  <c r="AZ547" i="113"/>
  <c r="AZ546" i="113"/>
  <c r="AZ545" i="113"/>
  <c r="AZ544" i="113"/>
  <c r="AZ543" i="113"/>
  <c r="AZ542" i="113"/>
  <c r="AZ541" i="113"/>
  <c r="AZ540" i="113"/>
  <c r="AZ538" i="113"/>
  <c r="AZ537" i="113"/>
  <c r="AZ536" i="113"/>
  <c r="AZ535" i="113"/>
  <c r="AZ534" i="113"/>
  <c r="AZ533" i="113"/>
  <c r="AZ532" i="113"/>
  <c r="AZ531" i="113"/>
  <c r="AZ530" i="113"/>
  <c r="AZ529" i="113"/>
  <c r="AZ528" i="113"/>
  <c r="AZ527" i="113"/>
  <c r="AZ526" i="113"/>
  <c r="AZ525" i="113"/>
  <c r="AZ524" i="113"/>
  <c r="AZ523" i="113"/>
  <c r="AZ522" i="113"/>
  <c r="AZ521" i="113"/>
  <c r="AZ520" i="113"/>
  <c r="AZ519" i="113"/>
  <c r="AZ517" i="113"/>
  <c r="AZ516" i="113"/>
  <c r="AZ515" i="113"/>
  <c r="AZ514" i="113"/>
  <c r="AZ513" i="113"/>
  <c r="AZ512" i="113"/>
  <c r="AZ511" i="113"/>
  <c r="AZ510" i="113"/>
  <c r="AZ509" i="113"/>
  <c r="AZ508" i="113"/>
  <c r="AZ507" i="113"/>
  <c r="AZ506" i="113"/>
  <c r="AZ505" i="113"/>
  <c r="AZ504" i="113"/>
  <c r="AZ501" i="113"/>
  <c r="AZ500" i="113"/>
  <c r="AZ499" i="113"/>
  <c r="AZ498" i="113"/>
  <c r="AZ497" i="113"/>
  <c r="AZ496" i="113"/>
  <c r="AZ493" i="113"/>
  <c r="AZ492" i="113"/>
  <c r="AZ491" i="113"/>
  <c r="AZ490" i="113"/>
  <c r="AZ489" i="113"/>
  <c r="AZ487" i="113"/>
  <c r="AZ486" i="113"/>
  <c r="AZ485" i="113"/>
  <c r="AZ484" i="113"/>
  <c r="AZ483" i="113"/>
  <c r="AZ482" i="113"/>
  <c r="AZ480" i="113"/>
  <c r="AZ479" i="113"/>
  <c r="AZ478" i="113"/>
  <c r="AZ477" i="113"/>
  <c r="AZ475" i="113"/>
  <c r="AZ474" i="113"/>
  <c r="AZ473" i="113"/>
  <c r="AZ472" i="113"/>
  <c r="AZ471" i="113"/>
  <c r="AZ470" i="113"/>
  <c r="AZ469" i="113"/>
  <c r="AZ468" i="113"/>
  <c r="AZ467" i="113"/>
  <c r="AZ466" i="113"/>
  <c r="AZ465" i="113"/>
  <c r="AZ464" i="113"/>
  <c r="AZ463" i="113"/>
  <c r="AZ461" i="113"/>
  <c r="AZ460" i="113"/>
  <c r="AZ459" i="113"/>
  <c r="AZ458" i="113"/>
  <c r="AZ457" i="113"/>
  <c r="AZ456" i="113"/>
  <c r="AZ455" i="113"/>
  <c r="AZ454" i="113"/>
  <c r="AZ453" i="113"/>
  <c r="AZ452" i="113"/>
  <c r="AZ451" i="113"/>
  <c r="AZ450" i="113"/>
  <c r="AZ448" i="113"/>
  <c r="AZ447" i="113"/>
  <c r="AZ446" i="113"/>
  <c r="AZ445" i="113"/>
  <c r="AZ444" i="113"/>
  <c r="AZ442" i="113"/>
  <c r="AZ441" i="113"/>
  <c r="AZ440" i="113"/>
  <c r="AZ439" i="113"/>
  <c r="AZ438" i="113"/>
  <c r="AZ437" i="113"/>
  <c r="AZ436" i="113"/>
  <c r="AZ435" i="113"/>
  <c r="AZ434" i="113"/>
  <c r="AZ432" i="113"/>
  <c r="AZ431" i="113"/>
  <c r="AZ430" i="113"/>
  <c r="AZ429" i="113"/>
  <c r="AZ428" i="113"/>
  <c r="AZ427" i="113"/>
  <c r="AZ426" i="113"/>
  <c r="AZ425" i="113"/>
  <c r="AZ424" i="113"/>
  <c r="AZ423" i="113"/>
  <c r="AZ422" i="113"/>
  <c r="AZ421" i="113"/>
  <c r="AZ420" i="113"/>
  <c r="AZ418" i="113"/>
  <c r="AZ417" i="113" s="1"/>
  <c r="AZ416" i="113"/>
  <c r="AZ415" i="113"/>
  <c r="AZ414" i="113"/>
  <c r="AZ413" i="113"/>
  <c r="AZ412" i="113"/>
  <c r="AZ411" i="113"/>
  <c r="AZ410" i="113"/>
  <c r="AZ409" i="113"/>
  <c r="AZ408" i="113"/>
  <c r="AZ407" i="113"/>
  <c r="AZ406" i="113"/>
  <c r="AZ405" i="113"/>
  <c r="AZ404" i="113"/>
  <c r="AZ403" i="113"/>
  <c r="AZ402" i="113"/>
  <c r="AZ401" i="113"/>
  <c r="AZ400" i="113"/>
  <c r="AZ399" i="113"/>
  <c r="AZ398" i="113"/>
  <c r="AZ397" i="113"/>
  <c r="AZ396" i="113"/>
  <c r="AZ395" i="113"/>
  <c r="AZ394" i="113"/>
  <c r="AZ393" i="113"/>
  <c r="AZ392" i="113"/>
  <c r="AZ391" i="113"/>
  <c r="AZ390" i="113"/>
  <c r="AZ389" i="113"/>
  <c r="AZ388" i="113"/>
  <c r="AZ387" i="113"/>
  <c r="AZ385" i="113"/>
  <c r="AZ384" i="113"/>
  <c r="AZ383" i="113"/>
  <c r="AZ382" i="113"/>
  <c r="AZ380" i="113"/>
  <c r="AZ379" i="113"/>
  <c r="AZ378" i="113"/>
  <c r="AZ377" i="113"/>
  <c r="AZ376" i="113"/>
  <c r="AZ375" i="113"/>
  <c r="AZ374" i="113"/>
  <c r="AZ373" i="113"/>
  <c r="AZ372" i="113"/>
  <c r="AZ371" i="113"/>
  <c r="AZ370" i="113"/>
  <c r="AZ369" i="113"/>
  <c r="AZ368" i="113"/>
  <c r="AZ367" i="113"/>
  <c r="AZ366" i="113"/>
  <c r="AZ365" i="113"/>
  <c r="AZ363" i="113"/>
  <c r="AZ362" i="113"/>
  <c r="AZ361" i="113"/>
  <c r="AZ360" i="113"/>
  <c r="AZ359" i="113"/>
  <c r="AZ358" i="113"/>
  <c r="AZ357" i="113"/>
  <c r="AZ356" i="113"/>
  <c r="AZ355" i="113"/>
  <c r="AZ354" i="113"/>
  <c r="AZ352" i="113"/>
  <c r="AZ351" i="113"/>
  <c r="AZ350" i="113"/>
  <c r="AZ349" i="113"/>
  <c r="AZ348" i="113"/>
  <c r="AZ347" i="113"/>
  <c r="AZ346" i="113"/>
  <c r="AZ345" i="113"/>
  <c r="AZ344" i="113"/>
  <c r="AZ343" i="113"/>
  <c r="AZ342" i="113"/>
  <c r="AZ341" i="113"/>
  <c r="AZ340" i="113"/>
  <c r="AZ339" i="113"/>
  <c r="AZ338" i="113"/>
  <c r="AZ337" i="113"/>
  <c r="AZ336" i="113"/>
  <c r="AZ335" i="113"/>
  <c r="AZ334" i="113"/>
  <c r="AZ333" i="113"/>
  <c r="AZ332" i="113"/>
  <c r="AZ331" i="113"/>
  <c r="AZ330" i="113"/>
  <c r="AZ329" i="113"/>
  <c r="AZ328" i="113"/>
  <c r="AZ327" i="113"/>
  <c r="AZ325" i="113"/>
  <c r="AZ324" i="113"/>
  <c r="AZ323" i="113"/>
  <c r="AZ321" i="113"/>
  <c r="AZ320" i="113" s="1"/>
  <c r="AZ319" i="113"/>
  <c r="AZ318" i="113"/>
  <c r="AZ317" i="113"/>
  <c r="AZ316" i="113"/>
  <c r="AZ314" i="113"/>
  <c r="AZ313" i="113"/>
  <c r="AZ310" i="113"/>
  <c r="AZ309" i="113"/>
  <c r="AZ308" i="113"/>
  <c r="AZ307" i="113"/>
  <c r="AZ306" i="113"/>
  <c r="AZ305" i="113"/>
  <c r="AZ304" i="113"/>
  <c r="AZ302" i="113"/>
  <c r="AZ301" i="113"/>
  <c r="AZ300" i="113"/>
  <c r="AZ299" i="113"/>
  <c r="AZ298" i="113"/>
  <c r="AZ297" i="113"/>
  <c r="AZ296" i="113"/>
  <c r="AZ295" i="113"/>
  <c r="AZ294" i="113"/>
  <c r="AZ293" i="113"/>
  <c r="AZ292" i="113"/>
  <c r="AZ291" i="113"/>
  <c r="AZ290" i="113"/>
  <c r="AZ289" i="113"/>
  <c r="AZ288" i="113"/>
  <c r="AZ287" i="113"/>
  <c r="AZ286" i="113"/>
  <c r="AZ285" i="113"/>
  <c r="AZ284" i="113"/>
  <c r="AZ283" i="113"/>
  <c r="AZ282" i="113"/>
  <c r="AZ281" i="113"/>
  <c r="AZ280" i="113"/>
  <c r="AZ279" i="113"/>
  <c r="AZ278" i="113"/>
  <c r="AZ277" i="113"/>
  <c r="AZ276" i="113"/>
  <c r="AZ275" i="113"/>
  <c r="AZ274" i="113"/>
  <c r="AZ273" i="113"/>
  <c r="AZ272" i="113"/>
  <c r="AZ271" i="113"/>
  <c r="AZ270" i="113"/>
  <c r="AZ269" i="113"/>
  <c r="AZ268" i="113"/>
  <c r="AZ267" i="113"/>
  <c r="AZ266" i="113"/>
  <c r="AZ265" i="113"/>
  <c r="AZ264" i="113"/>
  <c r="AZ263" i="113"/>
  <c r="AZ262" i="113"/>
  <c r="AZ261" i="113"/>
  <c r="AZ260" i="113"/>
  <c r="AZ259" i="113"/>
  <c r="AZ258" i="113"/>
  <c r="AZ257" i="113"/>
  <c r="AZ256" i="113"/>
  <c r="AZ255" i="113"/>
  <c r="AZ254" i="113"/>
  <c r="AZ253" i="113"/>
  <c r="AZ252" i="113"/>
  <c r="AZ251" i="113"/>
  <c r="AZ250" i="113"/>
  <c r="AZ249" i="113"/>
  <c r="AZ248" i="113"/>
  <c r="AZ247" i="113"/>
  <c r="AZ246" i="113"/>
  <c r="AZ245" i="113"/>
  <c r="AZ244" i="113"/>
  <c r="AZ243" i="113"/>
  <c r="AZ242" i="113"/>
  <c r="AZ241" i="113"/>
  <c r="AZ240" i="113"/>
  <c r="AZ239" i="113"/>
  <c r="AZ238" i="113"/>
  <c r="AZ237" i="113"/>
  <c r="AZ236" i="113"/>
  <c r="AZ235" i="113"/>
  <c r="AZ234" i="113"/>
  <c r="AZ233" i="113"/>
  <c r="AZ232" i="113"/>
  <c r="AZ231" i="113"/>
  <c r="AZ230" i="113"/>
  <c r="AZ229" i="113"/>
  <c r="AZ227" i="113"/>
  <c r="AZ226" i="113"/>
  <c r="AZ225" i="113"/>
  <c r="AZ224" i="113"/>
  <c r="AZ223" i="113"/>
  <c r="AZ222" i="113"/>
  <c r="AZ221" i="113"/>
  <c r="AZ220" i="113"/>
  <c r="AZ219" i="113"/>
  <c r="AZ218" i="113"/>
  <c r="AZ217" i="113"/>
  <c r="AZ216" i="113"/>
  <c r="AZ215" i="113"/>
  <c r="AZ214" i="113"/>
  <c r="AZ213" i="113"/>
  <c r="AZ212" i="113"/>
  <c r="AZ211" i="113"/>
  <c r="AZ210" i="113"/>
  <c r="AZ209" i="113"/>
  <c r="AZ208" i="113"/>
  <c r="AZ207" i="113"/>
  <c r="AZ206" i="113"/>
  <c r="AZ205" i="113"/>
  <c r="AZ204" i="113"/>
  <c r="AZ203" i="113"/>
  <c r="AZ202" i="113"/>
  <c r="AZ201" i="113"/>
  <c r="AZ200" i="113"/>
  <c r="AZ199" i="113"/>
  <c r="AZ198" i="113"/>
  <c r="AZ197" i="113"/>
  <c r="AZ196" i="113"/>
  <c r="AZ195" i="113"/>
  <c r="AZ194" i="113"/>
  <c r="AZ192" i="113"/>
  <c r="AZ191" i="113"/>
  <c r="AZ190" i="113"/>
  <c r="AZ189" i="113"/>
  <c r="AZ188" i="113"/>
  <c r="AZ187" i="113"/>
  <c r="AZ186" i="113"/>
  <c r="AZ185" i="113"/>
  <c r="AZ184" i="113"/>
  <c r="AZ183" i="113"/>
  <c r="AZ182" i="113"/>
  <c r="AZ181" i="113"/>
  <c r="AZ180" i="113"/>
  <c r="AZ179" i="113"/>
  <c r="AZ178" i="113"/>
  <c r="AZ177" i="113"/>
  <c r="AZ176" i="113"/>
  <c r="AZ175" i="113"/>
  <c r="AZ174" i="113"/>
  <c r="AZ173" i="113"/>
  <c r="AZ172" i="113"/>
  <c r="AZ171" i="113"/>
  <c r="AZ170" i="113"/>
  <c r="AZ169" i="113"/>
  <c r="AZ168" i="113"/>
  <c r="AZ167" i="113"/>
  <c r="AZ166" i="113"/>
  <c r="AZ165" i="113"/>
  <c r="AZ164" i="113"/>
  <c r="AZ163" i="113"/>
  <c r="AZ162" i="113"/>
  <c r="AZ161" i="113"/>
  <c r="AZ160" i="113"/>
  <c r="AZ159" i="113"/>
  <c r="AZ158" i="113"/>
  <c r="AZ156" i="113"/>
  <c r="AZ155" i="113"/>
  <c r="AZ154" i="113"/>
  <c r="AZ153" i="113"/>
  <c r="AZ152" i="113"/>
  <c r="AZ151" i="113"/>
  <c r="AZ150" i="113"/>
  <c r="AZ149" i="113"/>
  <c r="AZ148" i="113"/>
  <c r="AZ147" i="113"/>
  <c r="AZ144" i="113"/>
  <c r="AZ143" i="113"/>
  <c r="AZ141" i="113"/>
  <c r="AZ140" i="113"/>
  <c r="AZ139" i="113"/>
  <c r="AZ138" i="113"/>
  <c r="AZ137" i="113"/>
  <c r="AZ136" i="113"/>
  <c r="AZ135" i="113"/>
  <c r="AZ134" i="113"/>
  <c r="AZ133" i="113"/>
  <c r="AZ132" i="113"/>
  <c r="AZ130" i="113"/>
  <c r="AZ129" i="113" s="1"/>
  <c r="AZ128" i="113"/>
  <c r="AZ127" i="113" s="1"/>
  <c r="AZ126" i="113"/>
  <c r="AZ125" i="113"/>
  <c r="AZ124" i="113"/>
  <c r="AZ123" i="113"/>
  <c r="AZ122" i="113"/>
  <c r="AZ121" i="113"/>
  <c r="AZ120" i="113"/>
  <c r="AZ119" i="113"/>
  <c r="AZ118" i="113"/>
  <c r="AZ117" i="113"/>
  <c r="AZ116" i="113"/>
  <c r="AZ115" i="113"/>
  <c r="AZ114" i="113"/>
  <c r="AZ113" i="113"/>
  <c r="AZ112" i="113"/>
  <c r="AZ111" i="113"/>
  <c r="AZ110" i="113"/>
  <c r="AZ109" i="113"/>
  <c r="AZ108" i="113"/>
  <c r="AZ107" i="113"/>
  <c r="AZ106" i="113"/>
  <c r="AZ105" i="113"/>
  <c r="AZ104" i="113"/>
  <c r="AZ103" i="113"/>
  <c r="AZ102" i="113"/>
  <c r="AZ100" i="113"/>
  <c r="AZ99" i="113"/>
  <c r="AZ98" i="113"/>
  <c r="AZ97" i="113"/>
  <c r="AZ95" i="113"/>
  <c r="AZ94" i="113"/>
  <c r="AZ93" i="113"/>
  <c r="AZ92" i="113"/>
  <c r="AZ91" i="113"/>
  <c r="AZ90" i="113"/>
  <c r="AZ89" i="113"/>
  <c r="AZ88" i="113"/>
  <c r="AZ87" i="113"/>
  <c r="AZ86" i="113"/>
  <c r="AZ85" i="113"/>
  <c r="AZ84" i="113"/>
  <c r="AZ83" i="113"/>
  <c r="AZ82" i="113"/>
  <c r="AZ81" i="113"/>
  <c r="AZ79" i="113"/>
  <c r="AZ78" i="113"/>
  <c r="AZ77" i="113"/>
  <c r="AZ76" i="113"/>
  <c r="AZ75" i="113"/>
  <c r="AZ74" i="113"/>
  <c r="AZ73" i="113"/>
  <c r="AZ72" i="113"/>
  <c r="AZ70" i="113"/>
  <c r="AZ69" i="113" s="1"/>
  <c r="AZ68" i="113"/>
  <c r="AZ67" i="113"/>
  <c r="AZ66" i="113"/>
  <c r="AZ65" i="113"/>
  <c r="AZ64" i="113"/>
  <c r="AZ63" i="113"/>
  <c r="AZ62" i="113"/>
  <c r="AZ59" i="113"/>
  <c r="AZ58" i="113"/>
  <c r="AZ57" i="113"/>
  <c r="AZ56" i="113"/>
  <c r="AZ55" i="113"/>
  <c r="AZ54" i="113"/>
  <c r="AZ53" i="113"/>
  <c r="AZ51" i="113"/>
  <c r="AZ50" i="113"/>
  <c r="AZ49" i="113"/>
  <c r="AZ47" i="113"/>
  <c r="AZ46" i="113"/>
  <c r="AZ45" i="113"/>
  <c r="AZ44" i="113"/>
  <c r="AZ42" i="113"/>
  <c r="AZ41" i="113"/>
  <c r="AZ40" i="113"/>
  <c r="AZ39" i="113"/>
  <c r="AZ38" i="113"/>
  <c r="AZ37" i="113"/>
  <c r="AZ36" i="113"/>
  <c r="AZ34" i="113"/>
  <c r="AZ33" i="113"/>
  <c r="AZ32" i="113"/>
  <c r="AZ31" i="113"/>
  <c r="AZ29" i="113"/>
  <c r="AZ28" i="113"/>
  <c r="AZ27" i="113"/>
  <c r="AZ26" i="113"/>
  <c r="AZ25" i="113"/>
  <c r="AZ23" i="113"/>
  <c r="AZ22" i="113"/>
  <c r="AZ21" i="113"/>
  <c r="AZ20" i="113"/>
  <c r="AZ19" i="113"/>
  <c r="AZ18" i="113"/>
  <c r="AZ17" i="113"/>
  <c r="AZ16" i="113"/>
  <c r="AZ15" i="113"/>
  <c r="Q40" i="113" l="1"/>
  <c r="Q332" i="113"/>
  <c r="Q366" i="113"/>
  <c r="Q383" i="113"/>
  <c r="R383" i="113" s="1"/>
  <c r="Q637" i="113"/>
  <c r="Q751" i="113"/>
  <c r="Q852" i="113"/>
  <c r="U852" i="113" s="1"/>
  <c r="Q885" i="113"/>
  <c r="R885" i="113" s="1"/>
  <c r="Q979" i="113"/>
  <c r="Q1080" i="113"/>
  <c r="Q82" i="113"/>
  <c r="R82" i="113" s="1"/>
  <c r="Q97" i="113"/>
  <c r="Q453" i="113"/>
  <c r="R453" i="113" s="1"/>
  <c r="Q479" i="113"/>
  <c r="R479" i="113" s="1"/>
  <c r="Q552" i="113"/>
  <c r="R552" i="113" s="1"/>
  <c r="Q647" i="113"/>
  <c r="R647" i="113" s="1"/>
  <c r="Q680" i="113"/>
  <c r="Q715" i="113"/>
  <c r="Q819" i="113"/>
  <c r="Q1116" i="113"/>
  <c r="R1116" i="113" s="1"/>
  <c r="Q534" i="113"/>
  <c r="Q655" i="113"/>
  <c r="Q689" i="113"/>
  <c r="Q724" i="113"/>
  <c r="R724" i="113" s="1"/>
  <c r="Q1088" i="113"/>
  <c r="Q1124" i="113"/>
  <c r="Q1212" i="113"/>
  <c r="Q21" i="113"/>
  <c r="R21" i="113" s="1"/>
  <c r="Q63" i="113"/>
  <c r="R63" i="113" s="1"/>
  <c r="Q88" i="113"/>
  <c r="Q348" i="113"/>
  <c r="R348" i="113" s="1"/>
  <c r="Q374" i="113"/>
  <c r="R374" i="113" s="1"/>
  <c r="Q560" i="113"/>
  <c r="R560" i="113" s="1"/>
  <c r="Q611" i="113"/>
  <c r="Q793" i="113"/>
  <c r="Q836" i="113"/>
  <c r="Q868" i="113"/>
  <c r="Q957" i="113"/>
  <c r="Q135" i="113"/>
  <c r="Q461" i="113"/>
  <c r="R461" i="113" s="1"/>
  <c r="Q620" i="113"/>
  <c r="Q664" i="113"/>
  <c r="R664" i="113" s="1"/>
  <c r="Q697" i="113"/>
  <c r="Q733" i="113"/>
  <c r="R733" i="113" s="1"/>
  <c r="Q795" i="113"/>
  <c r="Q1059" i="113"/>
  <c r="R1059" i="113" s="1"/>
  <c r="Q1100" i="113"/>
  <c r="Q1132" i="113"/>
  <c r="R1132" i="113" s="1"/>
  <c r="Y1184" i="113"/>
  <c r="Q31" i="113"/>
  <c r="R31" i="113" s="1"/>
  <c r="Q73" i="113"/>
  <c r="Q90" i="113"/>
  <c r="R90" i="113" s="1"/>
  <c r="Q323" i="113"/>
  <c r="Q357" i="113"/>
  <c r="Q435" i="113"/>
  <c r="R435" i="113" s="1"/>
  <c r="Q568" i="113"/>
  <c r="R568" i="113" s="1"/>
  <c r="Q626" i="113"/>
  <c r="R626" i="113" s="1"/>
  <c r="Q803" i="113"/>
  <c r="R803" i="113" s="1"/>
  <c r="Q844" i="113"/>
  <c r="R844" i="113" s="1"/>
  <c r="Q876" i="113"/>
  <c r="R876" i="113" s="1"/>
  <c r="Q969" i="113"/>
  <c r="U974" i="113"/>
  <c r="V974" i="113" s="1"/>
  <c r="U457" i="113"/>
  <c r="V457" i="113" s="1"/>
  <c r="U953" i="113"/>
  <c r="V953" i="113" s="1"/>
  <c r="U86" i="113"/>
  <c r="Y86" i="113" s="1"/>
  <c r="U701" i="113"/>
  <c r="V701" i="113" s="1"/>
  <c r="U729" i="113"/>
  <c r="V729" i="113" s="1"/>
  <c r="Q25" i="113"/>
  <c r="R25" i="113" s="1"/>
  <c r="Q29" i="113"/>
  <c r="U29" i="113" s="1"/>
  <c r="Q81" i="113"/>
  <c r="R81" i="113" s="1"/>
  <c r="Q98" i="113"/>
  <c r="R98" i="113" s="1"/>
  <c r="Q178" i="113"/>
  <c r="R178" i="113" s="1"/>
  <c r="Q211" i="113"/>
  <c r="Q244" i="113"/>
  <c r="R244" i="113" s="1"/>
  <c r="Q276" i="113"/>
  <c r="Q309" i="113"/>
  <c r="Q415" i="113"/>
  <c r="R415" i="113" s="1"/>
  <c r="Q492" i="113"/>
  <c r="R492" i="113" s="1"/>
  <c r="Q512" i="113"/>
  <c r="R512" i="113" s="1"/>
  <c r="Q555" i="113"/>
  <c r="R555" i="113" s="1"/>
  <c r="Q559" i="113"/>
  <c r="R559" i="113" s="1"/>
  <c r="Q563" i="113"/>
  <c r="U563" i="113" s="1"/>
  <c r="Q567" i="113"/>
  <c r="Q571" i="113"/>
  <c r="R571" i="113" s="1"/>
  <c r="Q576" i="113"/>
  <c r="R576" i="113" s="1"/>
  <c r="Q588" i="113"/>
  <c r="R588" i="113" s="1"/>
  <c r="Q592" i="113"/>
  <c r="Q877" i="113"/>
  <c r="R877" i="113" s="1"/>
  <c r="U317" i="113"/>
  <c r="Y317" i="113" s="1"/>
  <c r="U340" i="113"/>
  <c r="V340" i="113" s="1"/>
  <c r="U373" i="113"/>
  <c r="V373" i="113" s="1"/>
  <c r="U504" i="113"/>
  <c r="Y504" i="113" s="1"/>
  <c r="U547" i="113"/>
  <c r="U824" i="113"/>
  <c r="Y824" i="113" s="1"/>
  <c r="U856" i="113"/>
  <c r="U893" i="113"/>
  <c r="V893" i="113" s="1"/>
  <c r="U1059" i="113"/>
  <c r="V1059" i="113" s="1"/>
  <c r="Q72" i="113"/>
  <c r="R72" i="113" s="1"/>
  <c r="Q76" i="113"/>
  <c r="R76" i="113" s="1"/>
  <c r="Q85" i="113"/>
  <c r="R85" i="113" s="1"/>
  <c r="Q93" i="113"/>
  <c r="R93" i="113" s="1"/>
  <c r="Q138" i="113"/>
  <c r="R138" i="113" s="1"/>
  <c r="Q143" i="113"/>
  <c r="R143" i="113" s="1"/>
  <c r="Q153" i="113"/>
  <c r="R153" i="113" s="1"/>
  <c r="Q170" i="113"/>
  <c r="R170" i="113" s="1"/>
  <c r="Q186" i="113"/>
  <c r="R186" i="113" s="1"/>
  <c r="Q203" i="113"/>
  <c r="R203" i="113" s="1"/>
  <c r="Q219" i="113"/>
  <c r="U219" i="113" s="1"/>
  <c r="V219" i="113" s="1"/>
  <c r="Q236" i="113"/>
  <c r="R236" i="113" s="1"/>
  <c r="Q252" i="113"/>
  <c r="U252" i="113" s="1"/>
  <c r="Q268" i="113"/>
  <c r="R268" i="113" s="1"/>
  <c r="Q284" i="113"/>
  <c r="R284" i="113" s="1"/>
  <c r="Q300" i="113"/>
  <c r="R300" i="113" s="1"/>
  <c r="Q316" i="113"/>
  <c r="R316" i="113" s="1"/>
  <c r="Q321" i="113"/>
  <c r="R321" i="113" s="1"/>
  <c r="R320" i="113" s="1"/>
  <c r="Q327" i="113"/>
  <c r="U327" i="113" s="1"/>
  <c r="V327" i="113" s="1"/>
  <c r="Q331" i="113"/>
  <c r="U331" i="113" s="1"/>
  <c r="Q335" i="113"/>
  <c r="R335" i="113" s="1"/>
  <c r="Q339" i="113"/>
  <c r="R339" i="113" s="1"/>
  <c r="Q343" i="113"/>
  <c r="U343" i="113" s="1"/>
  <c r="Q347" i="113"/>
  <c r="R347" i="113" s="1"/>
  <c r="Q351" i="113"/>
  <c r="R351" i="113" s="1"/>
  <c r="Q356" i="113"/>
  <c r="R356" i="113" s="1"/>
  <c r="Q360" i="113"/>
  <c r="U360" i="113" s="1"/>
  <c r="Q365" i="113"/>
  <c r="U365" i="113" s="1"/>
  <c r="Q369" i="113"/>
  <c r="R369" i="113" s="1"/>
  <c r="Q407" i="113"/>
  <c r="Q429" i="113"/>
  <c r="R429" i="113" s="1"/>
  <c r="Q469" i="113"/>
  <c r="U469" i="113" s="1"/>
  <c r="Q473" i="113"/>
  <c r="R473" i="113" s="1"/>
  <c r="Q487" i="113"/>
  <c r="R487" i="113" s="1"/>
  <c r="Q498" i="113"/>
  <c r="R498" i="113" s="1"/>
  <c r="Q508" i="113"/>
  <c r="R508" i="113" s="1"/>
  <c r="Q516" i="113"/>
  <c r="U516" i="113" s="1"/>
  <c r="Q551" i="113"/>
  <c r="Q580" i="113"/>
  <c r="R580" i="113" s="1"/>
  <c r="Q584" i="113"/>
  <c r="Q596" i="113"/>
  <c r="R596" i="113" s="1"/>
  <c r="Q604" i="113"/>
  <c r="R604" i="113" s="1"/>
  <c r="Q675" i="113"/>
  <c r="U675" i="113" s="1"/>
  <c r="Q732" i="113"/>
  <c r="U732" i="113" s="1"/>
  <c r="Q823" i="113"/>
  <c r="U823" i="113" s="1"/>
  <c r="Q827" i="113"/>
  <c r="R827" i="113" s="1"/>
  <c r="Q938" i="113"/>
  <c r="R938" i="113" s="1"/>
  <c r="Q1017" i="113"/>
  <c r="R1017" i="113" s="1"/>
  <c r="Q1033" i="113"/>
  <c r="R1033" i="113" s="1"/>
  <c r="Q1148" i="113"/>
  <c r="R1148" i="113" s="1"/>
  <c r="Q1210" i="113"/>
  <c r="R1210" i="113" s="1"/>
  <c r="AZ743" i="113"/>
  <c r="AZ756" i="113"/>
  <c r="Y340" i="113"/>
  <c r="AC340" i="113" s="1"/>
  <c r="Y872" i="113"/>
  <c r="U82" i="113"/>
  <c r="V82" i="113" s="1"/>
  <c r="U99" i="113"/>
  <c r="V99" i="113" s="1"/>
  <c r="U143" i="113"/>
  <c r="Y143" i="113" s="1"/>
  <c r="U339" i="113"/>
  <c r="V339" i="113" s="1"/>
  <c r="U388" i="113"/>
  <c r="V388" i="113" s="1"/>
  <c r="U439" i="113"/>
  <c r="U479" i="113"/>
  <c r="Y479" i="113" s="1"/>
  <c r="U522" i="113"/>
  <c r="V522" i="113" s="1"/>
  <c r="U543" i="113"/>
  <c r="V543" i="113" s="1"/>
  <c r="U556" i="113"/>
  <c r="V556" i="113" s="1"/>
  <c r="U573" i="113"/>
  <c r="Y573" i="113" s="1"/>
  <c r="U827" i="113"/>
  <c r="V827" i="113" s="1"/>
  <c r="U844" i="113"/>
  <c r="V844" i="113" s="1"/>
  <c r="U860" i="113"/>
  <c r="V860" i="113" s="1"/>
  <c r="U876" i="113"/>
  <c r="V876" i="113" s="1"/>
  <c r="Y974" i="113"/>
  <c r="Z974" i="113" s="1"/>
  <c r="Y378" i="113"/>
  <c r="AC378" i="113" s="1"/>
  <c r="AD378" i="113" s="1"/>
  <c r="AZ1089" i="113"/>
  <c r="U47" i="113"/>
  <c r="V47" i="113" s="1"/>
  <c r="Y530" i="113"/>
  <c r="Z530" i="113" s="1"/>
  <c r="Y1094" i="113"/>
  <c r="U31" i="113"/>
  <c r="V31" i="113" s="1"/>
  <c r="U63" i="113"/>
  <c r="V63" i="113" s="1"/>
  <c r="U90" i="113"/>
  <c r="V90" i="113" s="1"/>
  <c r="U130" i="113"/>
  <c r="U138" i="113"/>
  <c r="U236" i="113"/>
  <c r="U268" i="113"/>
  <c r="V268" i="113" s="1"/>
  <c r="U383" i="113"/>
  <c r="V383" i="113" s="1"/>
  <c r="U396" i="113"/>
  <c r="V396" i="113" s="1"/>
  <c r="U453" i="113"/>
  <c r="U526" i="113"/>
  <c r="V526" i="113" s="1"/>
  <c r="U538" i="113"/>
  <c r="U560" i="113"/>
  <c r="U589" i="113"/>
  <c r="U651" i="113"/>
  <c r="V651" i="113" s="1"/>
  <c r="U761" i="113"/>
  <c r="V761" i="113" s="1"/>
  <c r="U889" i="113"/>
  <c r="Y889" i="113" s="1"/>
  <c r="Y1128" i="113"/>
  <c r="U53" i="113"/>
  <c r="V53" i="113" s="1"/>
  <c r="U803" i="113"/>
  <c r="V803" i="113" s="1"/>
  <c r="U1104" i="113"/>
  <c r="Y1104" i="113" s="1"/>
  <c r="Q931" i="113"/>
  <c r="R931" i="113" s="1"/>
  <c r="U77" i="113"/>
  <c r="U94" i="113"/>
  <c r="V94" i="113" s="1"/>
  <c r="U344" i="113"/>
  <c r="U664" i="113"/>
  <c r="V664" i="113" s="1"/>
  <c r="U1084" i="113"/>
  <c r="V1084" i="113" s="1"/>
  <c r="Q681" i="113"/>
  <c r="U681" i="113" s="1"/>
  <c r="U89" i="113"/>
  <c r="U387" i="113"/>
  <c r="V387" i="113" s="1"/>
  <c r="U465" i="113"/>
  <c r="V465" i="113" s="1"/>
  <c r="U1116" i="113"/>
  <c r="Q49" i="113"/>
  <c r="R49" i="113" s="1"/>
  <c r="Q64" i="113"/>
  <c r="U64" i="113" s="1"/>
  <c r="Q845" i="113"/>
  <c r="R845" i="113" s="1"/>
  <c r="Q1113" i="113"/>
  <c r="U1113" i="113" s="1"/>
  <c r="Y82" i="113"/>
  <c r="Z82" i="113" s="1"/>
  <c r="Y522" i="113"/>
  <c r="Z522" i="113" s="1"/>
  <c r="Y1112" i="113"/>
  <c r="Z1112" i="113" s="1"/>
  <c r="N841" i="113"/>
  <c r="Q841" i="113"/>
  <c r="N849" i="113"/>
  <c r="Q849" i="113"/>
  <c r="N857" i="113"/>
  <c r="Q857" i="113"/>
  <c r="N865" i="113"/>
  <c r="Q865" i="113"/>
  <c r="N873" i="113"/>
  <c r="Q873" i="113"/>
  <c r="N881" i="113"/>
  <c r="Q881" i="113"/>
  <c r="N890" i="113"/>
  <c r="Q890" i="113"/>
  <c r="N899" i="113"/>
  <c r="Q899" i="113"/>
  <c r="R899" i="113" s="1"/>
  <c r="N909" i="113"/>
  <c r="Q909" i="113"/>
  <c r="N918" i="113"/>
  <c r="Q918" i="113"/>
  <c r="U918" i="113" s="1"/>
  <c r="N926" i="113"/>
  <c r="Q926" i="113"/>
  <c r="U926" i="113" s="1"/>
  <c r="N936" i="113"/>
  <c r="Q936" i="113"/>
  <c r="N958" i="113"/>
  <c r="Q958" i="113"/>
  <c r="N975" i="113"/>
  <c r="Q975" i="113"/>
  <c r="N990" i="113"/>
  <c r="Q990" i="113"/>
  <c r="N1023" i="113"/>
  <c r="Q1023" i="113"/>
  <c r="N1035" i="113"/>
  <c r="Q1035" i="113"/>
  <c r="N1081" i="113"/>
  <c r="Q1081" i="113"/>
  <c r="N1085" i="113"/>
  <c r="Q1085" i="113"/>
  <c r="N1101" i="113"/>
  <c r="Q1101" i="113"/>
  <c r="R1101" i="113" s="1"/>
  <c r="N1143" i="113"/>
  <c r="N1142" i="113" s="1"/>
  <c r="Q1143" i="113"/>
  <c r="R1143" i="113" s="1"/>
  <c r="R1142" i="113" s="1"/>
  <c r="N1204" i="113"/>
  <c r="Q1204" i="113"/>
  <c r="R1204" i="113" s="1"/>
  <c r="V564" i="113"/>
  <c r="Y564" i="113"/>
  <c r="R36" i="113"/>
  <c r="U36" i="113"/>
  <c r="Q136" i="113"/>
  <c r="R276" i="113"/>
  <c r="U276" i="113"/>
  <c r="U588" i="113"/>
  <c r="Q643" i="113"/>
  <c r="R659" i="113"/>
  <c r="U659" i="113"/>
  <c r="V659" i="113" s="1"/>
  <c r="Q752" i="113"/>
  <c r="Q837" i="113"/>
  <c r="R837" i="113" s="1"/>
  <c r="Q869" i="113"/>
  <c r="U869" i="113" s="1"/>
  <c r="Q995" i="113"/>
  <c r="Q1019" i="113"/>
  <c r="Q1172" i="113"/>
  <c r="U1172" i="113" s="1"/>
  <c r="Q1190" i="113"/>
  <c r="U1190" i="113" s="1"/>
  <c r="V840" i="113"/>
  <c r="Y840" i="113"/>
  <c r="AC840" i="113" s="1"/>
  <c r="V889" i="113"/>
  <c r="R979" i="113"/>
  <c r="U979" i="113"/>
  <c r="N37" i="113"/>
  <c r="Q37" i="113"/>
  <c r="R37" i="113" s="1"/>
  <c r="N68" i="113"/>
  <c r="Q68" i="113"/>
  <c r="U68" i="113" s="1"/>
  <c r="N74" i="113"/>
  <c r="Q74" i="113"/>
  <c r="U74" i="113" s="1"/>
  <c r="N238" i="113"/>
  <c r="Q238" i="113"/>
  <c r="R238" i="113" s="1"/>
  <c r="N282" i="113"/>
  <c r="Q282" i="113"/>
  <c r="R282" i="113" s="1"/>
  <c r="N302" i="113"/>
  <c r="Q302" i="113"/>
  <c r="N401" i="113"/>
  <c r="Q401" i="113"/>
  <c r="U401" i="113" s="1"/>
  <c r="N510" i="113"/>
  <c r="Q510" i="113"/>
  <c r="U510" i="113" s="1"/>
  <c r="N598" i="113"/>
  <c r="Q598" i="113"/>
  <c r="N606" i="113"/>
  <c r="Q606" i="113"/>
  <c r="N661" i="113"/>
  <c r="Q661" i="113"/>
  <c r="R661" i="113" s="1"/>
  <c r="N669" i="113"/>
  <c r="Q669" i="113"/>
  <c r="N673" i="113"/>
  <c r="Q673" i="113"/>
  <c r="U673" i="113" s="1"/>
  <c r="N677" i="113"/>
  <c r="Q677" i="113"/>
  <c r="R677" i="113" s="1"/>
  <c r="N685" i="113"/>
  <c r="Q685" i="113"/>
  <c r="N730" i="113"/>
  <c r="Q730" i="113"/>
  <c r="N738" i="113"/>
  <c r="Q738" i="113"/>
  <c r="N821" i="113"/>
  <c r="Q821" i="113"/>
  <c r="N905" i="113"/>
  <c r="Q905" i="113"/>
  <c r="N922" i="113"/>
  <c r="Q922" i="113"/>
  <c r="N963" i="113"/>
  <c r="Q963" i="113"/>
  <c r="N981" i="113"/>
  <c r="Q981" i="113"/>
  <c r="N1003" i="113"/>
  <c r="Q1003" i="113"/>
  <c r="N1015" i="113"/>
  <c r="Q1015" i="113"/>
  <c r="N1027" i="113"/>
  <c r="Q1027" i="113"/>
  <c r="N1105" i="113"/>
  <c r="Q1105" i="113"/>
  <c r="N1133" i="113"/>
  <c r="Q1133" i="113"/>
  <c r="R1133" i="113" s="1"/>
  <c r="N1138" i="113"/>
  <c r="Q1138" i="113"/>
  <c r="R1138" i="113" s="1"/>
  <c r="N1154" i="113"/>
  <c r="Q1154" i="113"/>
  <c r="R1154" i="113" s="1"/>
  <c r="N1163" i="113"/>
  <c r="Q1163" i="113"/>
  <c r="R1163" i="113" s="1"/>
  <c r="Z1184" i="113"/>
  <c r="AC1184" i="113"/>
  <c r="AG1184" i="113" s="1"/>
  <c r="AH1184" i="113" s="1"/>
  <c r="Q78" i="113"/>
  <c r="Q83" i="113"/>
  <c r="Q87" i="113"/>
  <c r="Q91" i="113"/>
  <c r="Q95" i="113"/>
  <c r="R128" i="113"/>
  <c r="R127" i="113" s="1"/>
  <c r="U128" i="113"/>
  <c r="Q427" i="113"/>
  <c r="U427" i="113" s="1"/>
  <c r="R460" i="113"/>
  <c r="U460" i="113"/>
  <c r="V460" i="113" s="1"/>
  <c r="R483" i="113"/>
  <c r="U483" i="113"/>
  <c r="V483" i="113" s="1"/>
  <c r="Q500" i="113"/>
  <c r="U500" i="113" s="1"/>
  <c r="Q829" i="113"/>
  <c r="Q861" i="113"/>
  <c r="Q894" i="113"/>
  <c r="Q944" i="113"/>
  <c r="Q1090" i="113"/>
  <c r="R957" i="113"/>
  <c r="U957" i="113"/>
  <c r="N27" i="113"/>
  <c r="Q27" i="113"/>
  <c r="R27" i="113" s="1"/>
  <c r="N132" i="113"/>
  <c r="Q132" i="113"/>
  <c r="U132" i="113" s="1"/>
  <c r="N151" i="113"/>
  <c r="Q151" i="113"/>
  <c r="R151" i="113" s="1"/>
  <c r="N172" i="113"/>
  <c r="Q172" i="113"/>
  <c r="R172" i="113" s="1"/>
  <c r="N217" i="113"/>
  <c r="Q217" i="113"/>
  <c r="R217" i="113" s="1"/>
  <c r="N594" i="113"/>
  <c r="Q594" i="113"/>
  <c r="N602" i="113"/>
  <c r="Q602" i="113"/>
  <c r="N665" i="113"/>
  <c r="Q665" i="113"/>
  <c r="N716" i="113"/>
  <c r="Q716" i="113"/>
  <c r="N734" i="113"/>
  <c r="Q734" i="113"/>
  <c r="N742" i="113"/>
  <c r="Q742" i="113"/>
  <c r="R742" i="113" s="1"/>
  <c r="N747" i="113"/>
  <c r="Q747" i="113"/>
  <c r="U747" i="113" s="1"/>
  <c r="N757" i="113"/>
  <c r="Q757" i="113"/>
  <c r="N825" i="113"/>
  <c r="Q825" i="113"/>
  <c r="N833" i="113"/>
  <c r="Q833" i="113"/>
  <c r="N940" i="113"/>
  <c r="Q940" i="113"/>
  <c r="N954" i="113"/>
  <c r="Q954" i="113"/>
  <c r="N970" i="113"/>
  <c r="Q970" i="113"/>
  <c r="R970" i="113" s="1"/>
  <c r="N985" i="113"/>
  <c r="Q985" i="113"/>
  <c r="R985" i="113" s="1"/>
  <c r="N999" i="113"/>
  <c r="Q999" i="113"/>
  <c r="N1011" i="113"/>
  <c r="Q1011" i="113"/>
  <c r="N1041" i="113"/>
  <c r="Q1041" i="113"/>
  <c r="N1061" i="113"/>
  <c r="Q1061" i="113"/>
  <c r="R1061" i="113" s="1"/>
  <c r="N1117" i="113"/>
  <c r="Q1117" i="113"/>
  <c r="N1129" i="113"/>
  <c r="Q1129" i="113"/>
  <c r="U144" i="113"/>
  <c r="R328" i="113"/>
  <c r="U328" i="113"/>
  <c r="R336" i="113"/>
  <c r="U336" i="113"/>
  <c r="R352" i="113"/>
  <c r="U352" i="113"/>
  <c r="R361" i="113"/>
  <c r="U361" i="113"/>
  <c r="R370" i="113"/>
  <c r="U370" i="113"/>
  <c r="R399" i="113"/>
  <c r="U399" i="113"/>
  <c r="R741" i="113"/>
  <c r="U741" i="113"/>
  <c r="R823" i="113"/>
  <c r="Q853" i="113"/>
  <c r="Q886" i="113"/>
  <c r="R886" i="113" s="1"/>
  <c r="Q913" i="113"/>
  <c r="R913" i="113" s="1"/>
  <c r="Q1007" i="113"/>
  <c r="R1007" i="113" s="1"/>
  <c r="Q1031" i="113"/>
  <c r="Q1121" i="113"/>
  <c r="R1121" i="113" s="1"/>
  <c r="R67" i="113"/>
  <c r="U67" i="113"/>
  <c r="R372" i="113"/>
  <c r="U372" i="113"/>
  <c r="R554" i="113"/>
  <c r="U554" i="113"/>
  <c r="R793" i="113"/>
  <c r="U793" i="113"/>
  <c r="R864" i="113"/>
  <c r="U864" i="113"/>
  <c r="V864" i="113" s="1"/>
  <c r="N19" i="113"/>
  <c r="Q19" i="113"/>
  <c r="N28" i="113"/>
  <c r="Q28" i="113"/>
  <c r="N38" i="113"/>
  <c r="Q38" i="113"/>
  <c r="N50" i="113"/>
  <c r="Q50" i="113"/>
  <c r="R50" i="113" s="1"/>
  <c r="N59" i="113"/>
  <c r="Q59" i="113"/>
  <c r="N137" i="113"/>
  <c r="Q137" i="113"/>
  <c r="R137" i="113" s="1"/>
  <c r="N319" i="113"/>
  <c r="Q319" i="113"/>
  <c r="N330" i="113"/>
  <c r="Q330" i="113"/>
  <c r="N342" i="113"/>
  <c r="Q342" i="113"/>
  <c r="N350" i="113"/>
  <c r="Q350" i="113"/>
  <c r="N359" i="113"/>
  <c r="Q359" i="113"/>
  <c r="N376" i="113"/>
  <c r="Q376" i="113"/>
  <c r="N385" i="113"/>
  <c r="Q385" i="113"/>
  <c r="N441" i="113"/>
  <c r="Q441" i="113"/>
  <c r="N451" i="113"/>
  <c r="Q451" i="113"/>
  <c r="N459" i="113"/>
  <c r="Q459" i="113"/>
  <c r="N468" i="113"/>
  <c r="Q468" i="113"/>
  <c r="N477" i="113"/>
  <c r="N476" i="113" s="1"/>
  <c r="Q477" i="113"/>
  <c r="N524" i="113"/>
  <c r="Q524" i="113"/>
  <c r="N532" i="113"/>
  <c r="Q532" i="113"/>
  <c r="N541" i="113"/>
  <c r="Q541" i="113"/>
  <c r="N562" i="113"/>
  <c r="Q562" i="113"/>
  <c r="N583" i="113"/>
  <c r="Q583" i="113"/>
  <c r="Z1128" i="113"/>
  <c r="AC1128" i="113"/>
  <c r="R813" i="113"/>
  <c r="U813" i="113"/>
  <c r="R1075" i="113"/>
  <c r="U1075" i="113"/>
  <c r="R1180" i="113"/>
  <c r="U1180" i="113"/>
  <c r="N23" i="113"/>
  <c r="Q23" i="113"/>
  <c r="N33" i="113"/>
  <c r="Q33" i="113"/>
  <c r="R33" i="113" s="1"/>
  <c r="N42" i="113"/>
  <c r="Q42" i="113"/>
  <c r="R42" i="113" s="1"/>
  <c r="N55" i="113"/>
  <c r="Q55" i="113"/>
  <c r="N65" i="113"/>
  <c r="Q65" i="113"/>
  <c r="N106" i="113"/>
  <c r="Q106" i="113"/>
  <c r="R106" i="113" s="1"/>
  <c r="N122" i="113"/>
  <c r="Q122" i="113"/>
  <c r="R122" i="113" s="1"/>
  <c r="N141" i="113"/>
  <c r="Q141" i="113"/>
  <c r="U141" i="113" s="1"/>
  <c r="N325" i="113"/>
  <c r="Q325" i="113"/>
  <c r="N334" i="113"/>
  <c r="Q334" i="113"/>
  <c r="N338" i="113"/>
  <c r="Q338" i="113"/>
  <c r="N346" i="113"/>
  <c r="Q346" i="113"/>
  <c r="N355" i="113"/>
  <c r="Q355" i="113"/>
  <c r="N363" i="113"/>
  <c r="Q363" i="113"/>
  <c r="N368" i="113"/>
  <c r="Q368" i="113"/>
  <c r="N380" i="113"/>
  <c r="Q380" i="113"/>
  <c r="N437" i="113"/>
  <c r="Q437" i="113"/>
  <c r="N455" i="113"/>
  <c r="Q455" i="113"/>
  <c r="N464" i="113"/>
  <c r="Q464" i="113"/>
  <c r="N472" i="113"/>
  <c r="Q472" i="113"/>
  <c r="N520" i="113"/>
  <c r="Q520" i="113"/>
  <c r="N528" i="113"/>
  <c r="Q528" i="113"/>
  <c r="N536" i="113"/>
  <c r="Q536" i="113"/>
  <c r="N545" i="113"/>
  <c r="Q545" i="113"/>
  <c r="U545" i="113" s="1"/>
  <c r="N550" i="113"/>
  <c r="Q550" i="113"/>
  <c r="N558" i="113"/>
  <c r="Q558" i="113"/>
  <c r="N566" i="113"/>
  <c r="Q566" i="113"/>
  <c r="N570" i="113"/>
  <c r="Q570" i="113"/>
  <c r="N575" i="113"/>
  <c r="Q575" i="113"/>
  <c r="N579" i="113"/>
  <c r="Q579" i="113"/>
  <c r="N587" i="113"/>
  <c r="Q587" i="113"/>
  <c r="N591" i="113"/>
  <c r="Q591" i="113"/>
  <c r="N595" i="113"/>
  <c r="Q595" i="113"/>
  <c r="R595" i="113" s="1"/>
  <c r="N599" i="113"/>
  <c r="Q599" i="113"/>
  <c r="N603" i="113"/>
  <c r="Q603" i="113"/>
  <c r="N613" i="113"/>
  <c r="Q613" i="113"/>
  <c r="N622" i="113"/>
  <c r="Q622" i="113"/>
  <c r="R622" i="113" s="1"/>
  <c r="N631" i="113"/>
  <c r="Q631" i="113"/>
  <c r="N639" i="113"/>
  <c r="Q639" i="113"/>
  <c r="N649" i="113"/>
  <c r="Q649" i="113"/>
  <c r="N657" i="113"/>
  <c r="Q657" i="113"/>
  <c r="N666" i="113"/>
  <c r="Q666" i="113"/>
  <c r="R666" i="113" s="1"/>
  <c r="N674" i="113"/>
  <c r="Q674" i="113"/>
  <c r="N682" i="113"/>
  <c r="Q682" i="113"/>
  <c r="N686" i="113"/>
  <c r="Q686" i="113"/>
  <c r="N744" i="113"/>
  <c r="Q744" i="113"/>
  <c r="N753" i="113"/>
  <c r="N750" i="113" s="1"/>
  <c r="Q753" i="113"/>
  <c r="N763" i="113"/>
  <c r="Q763" i="113"/>
  <c r="N768" i="113"/>
  <c r="Q768" i="113"/>
  <c r="N776" i="113"/>
  <c r="Q776" i="113"/>
  <c r="N784" i="113"/>
  <c r="Q784" i="113"/>
  <c r="N788" i="113"/>
  <c r="Q788" i="113"/>
  <c r="N797" i="113"/>
  <c r="Q797" i="113"/>
  <c r="N801" i="113"/>
  <c r="Q801" i="113"/>
  <c r="N809" i="113"/>
  <c r="Q809" i="113"/>
  <c r="N817" i="113"/>
  <c r="Q817" i="113"/>
  <c r="N826" i="113"/>
  <c r="Q826" i="113"/>
  <c r="N834" i="113"/>
  <c r="Q834" i="113"/>
  <c r="N838" i="113"/>
  <c r="Q838" i="113"/>
  <c r="N846" i="113"/>
  <c r="Q846" i="113"/>
  <c r="N854" i="113"/>
  <c r="Q854" i="113"/>
  <c r="N862" i="113"/>
  <c r="Q862" i="113"/>
  <c r="N870" i="113"/>
  <c r="Q870" i="113"/>
  <c r="N878" i="113"/>
  <c r="Q878" i="113"/>
  <c r="N887" i="113"/>
  <c r="Q887" i="113"/>
  <c r="N895" i="113"/>
  <c r="Q895" i="113"/>
  <c r="N955" i="113"/>
  <c r="Q955" i="113"/>
  <c r="R955" i="113" s="1"/>
  <c r="N965" i="113"/>
  <c r="Q965" i="113"/>
  <c r="N977" i="113"/>
  <c r="Q977" i="113"/>
  <c r="R977" i="113" s="1"/>
  <c r="N1057" i="113"/>
  <c r="Q1057" i="113"/>
  <c r="R1057" i="113" s="1"/>
  <c r="N1067" i="113"/>
  <c r="Q1067" i="113"/>
  <c r="N1077" i="113"/>
  <c r="Q1077" i="113"/>
  <c r="R1077" i="113" s="1"/>
  <c r="N1106" i="113"/>
  <c r="Q1106" i="113"/>
  <c r="R1106" i="113" s="1"/>
  <c r="N1110" i="113"/>
  <c r="Q1110" i="113"/>
  <c r="R1110" i="113" s="1"/>
  <c r="N1118" i="113"/>
  <c r="Q1118" i="113"/>
  <c r="R1118" i="113" s="1"/>
  <c r="N1126" i="113"/>
  <c r="Q1126" i="113"/>
  <c r="N1135" i="113"/>
  <c r="Q1135" i="113"/>
  <c r="N1139" i="113"/>
  <c r="Q1139" i="113"/>
  <c r="AZ101" i="113"/>
  <c r="Y803" i="113"/>
  <c r="R689" i="113"/>
  <c r="U689" i="113"/>
  <c r="N607" i="113"/>
  <c r="Q607" i="113"/>
  <c r="N618" i="113"/>
  <c r="Q618" i="113"/>
  <c r="N635" i="113"/>
  <c r="Q635" i="113"/>
  <c r="R635" i="113" s="1"/>
  <c r="N645" i="113"/>
  <c r="Q645" i="113"/>
  <c r="R645" i="113" s="1"/>
  <c r="N653" i="113"/>
  <c r="Q653" i="113"/>
  <c r="R653" i="113" s="1"/>
  <c r="N662" i="113"/>
  <c r="Q662" i="113"/>
  <c r="N670" i="113"/>
  <c r="Q670" i="113"/>
  <c r="R670" i="113" s="1"/>
  <c r="N678" i="113"/>
  <c r="Q678" i="113"/>
  <c r="N758" i="113"/>
  <c r="Q758" i="113"/>
  <c r="N772" i="113"/>
  <c r="Q772" i="113"/>
  <c r="N780" i="113"/>
  <c r="Q780" i="113"/>
  <c r="U780" i="113" s="1"/>
  <c r="N805" i="113"/>
  <c r="Q805" i="113"/>
  <c r="U805" i="113" s="1"/>
  <c r="N822" i="113"/>
  <c r="Q822" i="113"/>
  <c r="N830" i="113"/>
  <c r="Q830" i="113"/>
  <c r="N850" i="113"/>
  <c r="Q850" i="113"/>
  <c r="N858" i="113"/>
  <c r="Q858" i="113"/>
  <c r="N866" i="113"/>
  <c r="Q866" i="113"/>
  <c r="N874" i="113"/>
  <c r="Q874" i="113"/>
  <c r="N882" i="113"/>
  <c r="Q882" i="113"/>
  <c r="N891" i="113"/>
  <c r="Q891" i="113"/>
  <c r="N951" i="113"/>
  <c r="Q951" i="113"/>
  <c r="N959" i="113"/>
  <c r="Q959" i="113"/>
  <c r="N971" i="113"/>
  <c r="Q971" i="113"/>
  <c r="N982" i="113"/>
  <c r="Q982" i="113"/>
  <c r="N1042" i="113"/>
  <c r="Q1042" i="113"/>
  <c r="U1042" i="113" s="1"/>
  <c r="N1053" i="113"/>
  <c r="Q1053" i="113"/>
  <c r="R1053" i="113" s="1"/>
  <c r="R1062" i="113"/>
  <c r="U1062" i="113"/>
  <c r="N1072" i="113"/>
  <c r="Q1072" i="113"/>
  <c r="N1102" i="113"/>
  <c r="Q1102" i="113"/>
  <c r="N1114" i="113"/>
  <c r="Q1114" i="113"/>
  <c r="N1122" i="113"/>
  <c r="Q1122" i="113"/>
  <c r="N1130" i="113"/>
  <c r="Q1130" i="113"/>
  <c r="U1130" i="113" s="1"/>
  <c r="N1145" i="113"/>
  <c r="N1144" i="113" s="1"/>
  <c r="Q1145" i="113"/>
  <c r="AZ303" i="113"/>
  <c r="AZ712" i="113"/>
  <c r="AZ791" i="113"/>
  <c r="AZ949" i="113"/>
  <c r="AZ980" i="113"/>
  <c r="V824" i="113"/>
  <c r="Q842" i="113"/>
  <c r="AZ142" i="113"/>
  <c r="Y268" i="113"/>
  <c r="R668" i="113"/>
  <c r="U668" i="113"/>
  <c r="R1120" i="113"/>
  <c r="U1120" i="113"/>
  <c r="R40" i="113"/>
  <c r="U40" i="113"/>
  <c r="R332" i="113"/>
  <c r="U332" i="113"/>
  <c r="R377" i="113"/>
  <c r="U377" i="113"/>
  <c r="Y377" i="113" s="1"/>
  <c r="R469" i="113"/>
  <c r="R534" i="113"/>
  <c r="U534" i="113"/>
  <c r="R747" i="113"/>
  <c r="R848" i="113"/>
  <c r="U848" i="113"/>
  <c r="V848" i="113" s="1"/>
  <c r="V1104" i="113"/>
  <c r="R366" i="113"/>
  <c r="U366" i="113"/>
  <c r="R407" i="113"/>
  <c r="U407" i="113"/>
  <c r="U837" i="113"/>
  <c r="R880" i="113"/>
  <c r="U880" i="113"/>
  <c r="V880" i="113" s="1"/>
  <c r="R1015" i="113"/>
  <c r="U1015" i="113"/>
  <c r="V1015" i="113" s="1"/>
  <c r="R139" i="113"/>
  <c r="U139" i="113"/>
  <c r="R456" i="113"/>
  <c r="U456" i="113"/>
  <c r="U487" i="113"/>
  <c r="R516" i="113"/>
  <c r="R655" i="113"/>
  <c r="U655" i="113"/>
  <c r="R755" i="113"/>
  <c r="U755" i="113"/>
  <c r="R832" i="113"/>
  <c r="U832" i="113"/>
  <c r="Y832" i="113" s="1"/>
  <c r="R1108" i="113"/>
  <c r="U1108" i="113"/>
  <c r="Y1108" i="113" s="1"/>
  <c r="U17" i="113"/>
  <c r="U21" i="113"/>
  <c r="Q41" i="113"/>
  <c r="R41" i="113" s="1"/>
  <c r="AZ1159" i="113"/>
  <c r="AZ1147" i="113" s="1"/>
  <c r="AY1227" i="113" s="1"/>
  <c r="BC1225" i="113"/>
  <c r="BD1228" i="113" s="1"/>
  <c r="BD1230" i="113" s="1"/>
  <c r="R382" i="113"/>
  <c r="U382" i="113"/>
  <c r="R836" i="113"/>
  <c r="U836" i="113"/>
  <c r="R1124" i="113"/>
  <c r="U1124" i="113"/>
  <c r="AZ43" i="113"/>
  <c r="AZ61" i="113"/>
  <c r="AZ71" i="113"/>
  <c r="AZ80" i="113"/>
  <c r="AZ315" i="113"/>
  <c r="AZ364" i="113"/>
  <c r="AZ381" i="113"/>
  <c r="U1138" i="113"/>
  <c r="R331" i="113"/>
  <c r="R868" i="113"/>
  <c r="U868" i="113"/>
  <c r="R1088" i="113"/>
  <c r="U1088" i="113"/>
  <c r="R1113" i="113"/>
  <c r="AZ14" i="113"/>
  <c r="AZ228" i="113"/>
  <c r="AZ322" i="113"/>
  <c r="AZ705" i="113"/>
  <c r="AZ728" i="113"/>
  <c r="AZ759" i="113"/>
  <c r="Z340" i="113"/>
  <c r="V143" i="113"/>
  <c r="R452" i="113"/>
  <c r="U452" i="113"/>
  <c r="R470" i="113"/>
  <c r="U470" i="113"/>
  <c r="R852" i="113"/>
  <c r="AZ131" i="113"/>
  <c r="AZ312" i="113"/>
  <c r="AZ353" i="113"/>
  <c r="AZ449" i="113"/>
  <c r="AZ462" i="113"/>
  <c r="AZ495" i="113"/>
  <c r="AZ518" i="113"/>
  <c r="AZ548" i="113"/>
  <c r="AZ660" i="113"/>
  <c r="AZ897" i="113"/>
  <c r="AZ1045" i="113"/>
  <c r="AZ1064" i="113"/>
  <c r="AZ1079" i="113"/>
  <c r="AZ1099" i="113"/>
  <c r="R510" i="113"/>
  <c r="R680" i="113"/>
  <c r="U680" i="113"/>
  <c r="R79" i="113"/>
  <c r="U79" i="113"/>
  <c r="R84" i="113"/>
  <c r="U84" i="113"/>
  <c r="R88" i="113"/>
  <c r="U88" i="113"/>
  <c r="R92" i="113"/>
  <c r="U92" i="113"/>
  <c r="R97" i="113"/>
  <c r="U97" i="113"/>
  <c r="U151" i="113"/>
  <c r="U238" i="113"/>
  <c r="R500" i="113"/>
  <c r="U571" i="113"/>
  <c r="R737" i="113"/>
  <c r="U737" i="113"/>
  <c r="R1083" i="113"/>
  <c r="U1083" i="113"/>
  <c r="N140" i="113"/>
  <c r="Q140" i="113"/>
  <c r="N147" i="113"/>
  <c r="Q147" i="113"/>
  <c r="N155" i="113"/>
  <c r="Q155" i="113"/>
  <c r="N160" i="113"/>
  <c r="Q160" i="113"/>
  <c r="N164" i="113"/>
  <c r="Q164" i="113"/>
  <c r="N168" i="113"/>
  <c r="Q168" i="113"/>
  <c r="N176" i="113"/>
  <c r="Q176" i="113"/>
  <c r="N180" i="113"/>
  <c r="Q180" i="113"/>
  <c r="N188" i="113"/>
  <c r="Q188" i="113"/>
  <c r="N192" i="113"/>
  <c r="Q192" i="113"/>
  <c r="N197" i="113"/>
  <c r="Q197" i="113"/>
  <c r="N201" i="113"/>
  <c r="Q201" i="113"/>
  <c r="N209" i="113"/>
  <c r="Q209" i="113"/>
  <c r="N213" i="113"/>
  <c r="Q213" i="113"/>
  <c r="N221" i="113"/>
  <c r="Q221" i="113"/>
  <c r="N225" i="113"/>
  <c r="Q225" i="113"/>
  <c r="N230" i="113"/>
  <c r="Q230" i="113"/>
  <c r="N234" i="113"/>
  <c r="Q234" i="113"/>
  <c r="N242" i="113"/>
  <c r="Q242" i="113"/>
  <c r="N246" i="113"/>
  <c r="Q246" i="113"/>
  <c r="N254" i="113"/>
  <c r="Q254" i="113"/>
  <c r="N258" i="113"/>
  <c r="Q258" i="113"/>
  <c r="N262" i="113"/>
  <c r="Q262" i="113"/>
  <c r="N266" i="113"/>
  <c r="Q266" i="113"/>
  <c r="N274" i="113"/>
  <c r="Q274" i="113"/>
  <c r="N278" i="113"/>
  <c r="Q278" i="113"/>
  <c r="N286" i="113"/>
  <c r="Q286" i="113"/>
  <c r="N290" i="113"/>
  <c r="Q290" i="113"/>
  <c r="N294" i="113"/>
  <c r="Q294" i="113"/>
  <c r="N298" i="113"/>
  <c r="Q298" i="113"/>
  <c r="N307" i="113"/>
  <c r="Q307" i="113"/>
  <c r="N313" i="113"/>
  <c r="Q313" i="113"/>
  <c r="N318" i="113"/>
  <c r="Q318" i="113"/>
  <c r="N324" i="113"/>
  <c r="Q324" i="113"/>
  <c r="N329" i="113"/>
  <c r="Q329" i="113"/>
  <c r="N333" i="113"/>
  <c r="Q333" i="113"/>
  <c r="N337" i="113"/>
  <c r="Q337" i="113"/>
  <c r="N341" i="113"/>
  <c r="Q341" i="113"/>
  <c r="N345" i="113"/>
  <c r="Q345" i="113"/>
  <c r="N349" i="113"/>
  <c r="Q349" i="113"/>
  <c r="N354" i="113"/>
  <c r="Q354" i="113"/>
  <c r="N358" i="113"/>
  <c r="Q358" i="113"/>
  <c r="N362" i="113"/>
  <c r="Q362" i="113"/>
  <c r="N367" i="113"/>
  <c r="Q367" i="113"/>
  <c r="N371" i="113"/>
  <c r="Q371" i="113"/>
  <c r="N375" i="113"/>
  <c r="Q375" i="113"/>
  <c r="N379" i="113"/>
  <c r="Q379" i="113"/>
  <c r="N384" i="113"/>
  <c r="Q384" i="113"/>
  <c r="N389" i="113"/>
  <c r="Q389" i="113"/>
  <c r="N393" i="113"/>
  <c r="Q393" i="113"/>
  <c r="N397" i="113"/>
  <c r="Q397" i="113"/>
  <c r="N405" i="113"/>
  <c r="Q405" i="113"/>
  <c r="N409" i="113"/>
  <c r="Q409" i="113"/>
  <c r="N418" i="113"/>
  <c r="N417" i="113" s="1"/>
  <c r="Q418" i="113"/>
  <c r="N423" i="113"/>
  <c r="Q423" i="113"/>
  <c r="N431" i="113"/>
  <c r="Q431" i="113"/>
  <c r="N440" i="113"/>
  <c r="Q440" i="113"/>
  <c r="R440" i="113" s="1"/>
  <c r="N445" i="113"/>
  <c r="Q445" i="113"/>
  <c r="N450" i="113"/>
  <c r="Q450" i="113"/>
  <c r="N454" i="113"/>
  <c r="Q454" i="113"/>
  <c r="N458" i="113"/>
  <c r="Q458" i="113"/>
  <c r="N463" i="113"/>
  <c r="Q463" i="113"/>
  <c r="N467" i="113"/>
  <c r="Q467" i="113"/>
  <c r="N471" i="113"/>
  <c r="Q471" i="113"/>
  <c r="N485" i="113"/>
  <c r="N481" i="113" s="1"/>
  <c r="Q485" i="113"/>
  <c r="R485" i="113" s="1"/>
  <c r="N496" i="113"/>
  <c r="N495" i="113" s="1"/>
  <c r="Q496" i="113"/>
  <c r="R496" i="113" s="1"/>
  <c r="N506" i="113"/>
  <c r="Q506" i="113"/>
  <c r="R506" i="113" s="1"/>
  <c r="N514" i="113"/>
  <c r="Q514" i="113"/>
  <c r="R514" i="113" s="1"/>
  <c r="N549" i="113"/>
  <c r="Q549" i="113"/>
  <c r="N553" i="113"/>
  <c r="Q553" i="113"/>
  <c r="N557" i="113"/>
  <c r="Q557" i="113"/>
  <c r="N561" i="113"/>
  <c r="Q561" i="113"/>
  <c r="N565" i="113"/>
  <c r="Q565" i="113"/>
  <c r="N569" i="113"/>
  <c r="Q569" i="113"/>
  <c r="N574" i="113"/>
  <c r="Q574" i="113"/>
  <c r="N578" i="113"/>
  <c r="Q578" i="113"/>
  <c r="N582" i="113"/>
  <c r="Q582" i="113"/>
  <c r="N597" i="113"/>
  <c r="Q597" i="113"/>
  <c r="N667" i="113"/>
  <c r="Q667" i="113"/>
  <c r="N683" i="113"/>
  <c r="Q683" i="113"/>
  <c r="N714" i="113"/>
  <c r="Q714" i="113"/>
  <c r="N736" i="113"/>
  <c r="Q736" i="113"/>
  <c r="N740" i="113"/>
  <c r="Q740" i="113"/>
  <c r="N745" i="113"/>
  <c r="Q745" i="113"/>
  <c r="N764" i="113"/>
  <c r="Q764" i="113"/>
  <c r="N831" i="113"/>
  <c r="Q831" i="113"/>
  <c r="N835" i="113"/>
  <c r="Q835" i="113"/>
  <c r="N839" i="113"/>
  <c r="Q839" i="113"/>
  <c r="N843" i="113"/>
  <c r="Q843" i="113"/>
  <c r="N847" i="113"/>
  <c r="Q847" i="113"/>
  <c r="N851" i="113"/>
  <c r="Q851" i="113"/>
  <c r="N855" i="113"/>
  <c r="Q855" i="113"/>
  <c r="N859" i="113"/>
  <c r="Q859" i="113"/>
  <c r="N863" i="113"/>
  <c r="Q863" i="113"/>
  <c r="N867" i="113"/>
  <c r="Q867" i="113"/>
  <c r="N871" i="113"/>
  <c r="Q871" i="113"/>
  <c r="N875" i="113"/>
  <c r="Q875" i="113"/>
  <c r="N879" i="113"/>
  <c r="Q879" i="113"/>
  <c r="N883" i="113"/>
  <c r="Q883" i="113"/>
  <c r="N888" i="113"/>
  <c r="Q888" i="113"/>
  <c r="N892" i="113"/>
  <c r="Q892" i="113"/>
  <c r="N896" i="113"/>
  <c r="Q896" i="113"/>
  <c r="N911" i="113"/>
  <c r="Q911" i="113"/>
  <c r="N920" i="113"/>
  <c r="Q920" i="113"/>
  <c r="N929" i="113"/>
  <c r="Q929" i="113"/>
  <c r="N946" i="113"/>
  <c r="Q946" i="113"/>
  <c r="N987" i="113"/>
  <c r="Q987" i="113"/>
  <c r="N1005" i="113"/>
  <c r="Q1005" i="113"/>
  <c r="N1013" i="113"/>
  <c r="Q1013" i="113"/>
  <c r="N1021" i="113"/>
  <c r="Q1021" i="113"/>
  <c r="N1029" i="113"/>
  <c r="Q1029" i="113"/>
  <c r="N1063" i="113"/>
  <c r="Q1063" i="113"/>
  <c r="N1078" i="113"/>
  <c r="Q1078" i="113"/>
  <c r="N1087" i="113"/>
  <c r="Q1087" i="113"/>
  <c r="N1152" i="113"/>
  <c r="Q1152" i="113"/>
  <c r="N1156" i="113"/>
  <c r="Q1156" i="113"/>
  <c r="N1165" i="113"/>
  <c r="Q1165" i="113"/>
  <c r="R1165" i="113" s="1"/>
  <c r="N1170" i="113"/>
  <c r="Q1170" i="113"/>
  <c r="R1170" i="113" s="1"/>
  <c r="N1174" i="113"/>
  <c r="Q1174" i="113"/>
  <c r="R1174" i="113" s="1"/>
  <c r="N1179" i="113"/>
  <c r="Q1179" i="113"/>
  <c r="R1179" i="113" s="1"/>
  <c r="N1188" i="113"/>
  <c r="Q1188" i="113"/>
  <c r="U1188" i="113" s="1"/>
  <c r="N1201" i="113"/>
  <c r="Q1201" i="113"/>
  <c r="R1201" i="113" s="1"/>
  <c r="N1206" i="113"/>
  <c r="Q1206" i="113"/>
  <c r="R1206" i="113" s="1"/>
  <c r="N1215" i="113"/>
  <c r="Q1215" i="113"/>
  <c r="R1215" i="113" s="1"/>
  <c r="U1025" i="113"/>
  <c r="Q413" i="113"/>
  <c r="Q490" i="113"/>
  <c r="R551" i="113"/>
  <c r="U551" i="113"/>
  <c r="R567" i="113"/>
  <c r="U567" i="113"/>
  <c r="Q586" i="113"/>
  <c r="Q590" i="113"/>
  <c r="R720" i="113"/>
  <c r="U720" i="113"/>
  <c r="R765" i="113"/>
  <c r="U765" i="113"/>
  <c r="R795" i="113"/>
  <c r="U795" i="113"/>
  <c r="R1065" i="113"/>
  <c r="U1065" i="113"/>
  <c r="N39" i="113"/>
  <c r="Q39" i="113"/>
  <c r="N51" i="113"/>
  <c r="Q51" i="113"/>
  <c r="N62" i="113"/>
  <c r="Q62" i="113"/>
  <c r="N66" i="113"/>
  <c r="Q66" i="113"/>
  <c r="N70" i="113"/>
  <c r="N69" i="113" s="1"/>
  <c r="Q70" i="113"/>
  <c r="R75" i="113"/>
  <c r="U75" i="113"/>
  <c r="N102" i="113"/>
  <c r="Q102" i="113"/>
  <c r="N110" i="113"/>
  <c r="Q110" i="113"/>
  <c r="N114" i="113"/>
  <c r="Q114" i="113"/>
  <c r="N118" i="113"/>
  <c r="Q118" i="113"/>
  <c r="N126" i="113"/>
  <c r="Q126" i="113"/>
  <c r="N133" i="113"/>
  <c r="Q133" i="113"/>
  <c r="Y339" i="113"/>
  <c r="Z339" i="113" s="1"/>
  <c r="Y526" i="113"/>
  <c r="Y729" i="113"/>
  <c r="Y827" i="113"/>
  <c r="Y860" i="113"/>
  <c r="Q184" i="113"/>
  <c r="Q205" i="113"/>
  <c r="R205" i="113" s="1"/>
  <c r="Q250" i="113"/>
  <c r="Q270" i="113"/>
  <c r="Q436" i="113"/>
  <c r="Q475" i="113"/>
  <c r="Q480" i="113"/>
  <c r="Q519" i="113"/>
  <c r="Q523" i="113"/>
  <c r="Q527" i="113"/>
  <c r="Q531" i="113"/>
  <c r="Q535" i="113"/>
  <c r="Q540" i="113"/>
  <c r="R563" i="113"/>
  <c r="R581" i="113"/>
  <c r="U581" i="113"/>
  <c r="R684" i="113"/>
  <c r="U684" i="113"/>
  <c r="R693" i="113"/>
  <c r="U693" i="113"/>
  <c r="R710" i="113"/>
  <c r="U710" i="113"/>
  <c r="Q749" i="113"/>
  <c r="Q754" i="113"/>
  <c r="Q760" i="113"/>
  <c r="BH1230" i="113"/>
  <c r="AZ30" i="113"/>
  <c r="AZ146" i="113"/>
  <c r="N1092" i="113"/>
  <c r="AZ934" i="113"/>
  <c r="N1060" i="113"/>
  <c r="AZ419" i="113"/>
  <c r="AZ481" i="113"/>
  <c r="AZ433" i="113"/>
  <c r="AZ502" i="113"/>
  <c r="AZ627" i="113"/>
  <c r="AZ1048" i="113"/>
  <c r="AZ1134" i="113"/>
  <c r="AZ35" i="113"/>
  <c r="N75" i="113"/>
  <c r="N1062" i="113"/>
  <c r="BD1222" i="113"/>
  <c r="BD1223" i="113" s="1"/>
  <c r="BD1220" i="113"/>
  <c r="BD1221" i="113"/>
  <c r="AZ52" i="113"/>
  <c r="AZ1038" i="113"/>
  <c r="AZ1092" i="113"/>
  <c r="AZ443" i="113"/>
  <c r="Y1015" i="113"/>
  <c r="R57" i="113"/>
  <c r="U57" i="113"/>
  <c r="R64" i="113"/>
  <c r="R162" i="113"/>
  <c r="U162" i="113"/>
  <c r="U172" i="113"/>
  <c r="R195" i="113"/>
  <c r="U195" i="113"/>
  <c r="R227" i="113"/>
  <c r="U227" i="113"/>
  <c r="R260" i="113"/>
  <c r="U260" i="113"/>
  <c r="R292" i="113"/>
  <c r="U292" i="113"/>
  <c r="R395" i="113"/>
  <c r="U395" i="113"/>
  <c r="R100" i="113"/>
  <c r="U100" i="113"/>
  <c r="N577" i="113"/>
  <c r="Q577" i="113"/>
  <c r="N585" i="113"/>
  <c r="Q585" i="113"/>
  <c r="N593" i="113"/>
  <c r="Q593" i="113"/>
  <c r="N601" i="113"/>
  <c r="Q601" i="113"/>
  <c r="Q663" i="113"/>
  <c r="N663" i="113"/>
  <c r="N695" i="113"/>
  <c r="Q695" i="113"/>
  <c r="N703" i="113"/>
  <c r="Q703" i="113"/>
  <c r="N713" i="113"/>
  <c r="Q713" i="113"/>
  <c r="N717" i="113"/>
  <c r="Q717" i="113"/>
  <c r="N726" i="113"/>
  <c r="Q726" i="113"/>
  <c r="N731" i="113"/>
  <c r="Q731" i="113"/>
  <c r="N735" i="113"/>
  <c r="Q735" i="113"/>
  <c r="N739" i="113"/>
  <c r="Q739" i="113"/>
  <c r="Q1086" i="113"/>
  <c r="N1086" i="113"/>
  <c r="N1103" i="113"/>
  <c r="Q1103" i="113"/>
  <c r="N1111" i="113"/>
  <c r="Q1111" i="113"/>
  <c r="N1119" i="113"/>
  <c r="Q1119" i="113"/>
  <c r="N1127" i="113"/>
  <c r="Q1127" i="113"/>
  <c r="N1137" i="113"/>
  <c r="Q1137" i="113"/>
  <c r="N1141" i="113"/>
  <c r="Q1141" i="113"/>
  <c r="U478" i="113"/>
  <c r="U521" i="113"/>
  <c r="U525" i="113"/>
  <c r="U529" i="113"/>
  <c r="U533" i="113"/>
  <c r="U537" i="113"/>
  <c r="U542" i="113"/>
  <c r="U596" i="113"/>
  <c r="U600" i="113"/>
  <c r="U811" i="113"/>
  <c r="U1033" i="113"/>
  <c r="Q104" i="113"/>
  <c r="Q112" i="113"/>
  <c r="Q120" i="113"/>
  <c r="Q134" i="113"/>
  <c r="Q708" i="113"/>
  <c r="N100" i="113"/>
  <c r="N96" i="113" s="1"/>
  <c r="N466" i="113"/>
  <c r="Q466" i="113"/>
  <c r="N474" i="113"/>
  <c r="Q474" i="113"/>
  <c r="N544" i="113"/>
  <c r="Q544" i="113"/>
  <c r="Q687" i="113"/>
  <c r="N687" i="113"/>
  <c r="Q1047" i="113"/>
  <c r="R1045" i="113" s="1"/>
  <c r="N1045" i="113"/>
  <c r="N1051" i="113"/>
  <c r="Q1051" i="113"/>
  <c r="N1055" i="113"/>
  <c r="Q1055" i="113"/>
  <c r="N1091" i="113"/>
  <c r="N1089" i="113" s="1"/>
  <c r="Q1091" i="113"/>
  <c r="N1097" i="113"/>
  <c r="Q1097" i="113"/>
  <c r="N1109" i="113"/>
  <c r="Q1109" i="113"/>
  <c r="N1125" i="113"/>
  <c r="Q1125" i="113"/>
  <c r="U962" i="113"/>
  <c r="U1143" i="113"/>
  <c r="Q699" i="113"/>
  <c r="Q746" i="113"/>
  <c r="Q762" i="113"/>
  <c r="N149" i="113"/>
  <c r="Q149" i="113"/>
  <c r="N158" i="113"/>
  <c r="Q158" i="113"/>
  <c r="N166" i="113"/>
  <c r="Q166" i="113"/>
  <c r="N174" i="113"/>
  <c r="Q174" i="113"/>
  <c r="N182" i="113"/>
  <c r="Q182" i="113"/>
  <c r="N190" i="113"/>
  <c r="Q190" i="113"/>
  <c r="N199" i="113"/>
  <c r="Q199" i="113"/>
  <c r="N207" i="113"/>
  <c r="Q207" i="113"/>
  <c r="N215" i="113"/>
  <c r="Q215" i="113"/>
  <c r="N223" i="113"/>
  <c r="Q223" i="113"/>
  <c r="N232" i="113"/>
  <c r="Q232" i="113"/>
  <c r="N240" i="113"/>
  <c r="Q240" i="113"/>
  <c r="N248" i="113"/>
  <c r="Q248" i="113"/>
  <c r="N256" i="113"/>
  <c r="Q256" i="113"/>
  <c r="N264" i="113"/>
  <c r="Q264" i="113"/>
  <c r="N272" i="113"/>
  <c r="Q272" i="113"/>
  <c r="N280" i="113"/>
  <c r="Q280" i="113"/>
  <c r="N288" i="113"/>
  <c r="Q288" i="113"/>
  <c r="N296" i="113"/>
  <c r="Q296" i="113"/>
  <c r="N305" i="113"/>
  <c r="Q305" i="113"/>
  <c r="N391" i="113"/>
  <c r="Q391" i="113"/>
  <c r="N403" i="113"/>
  <c r="Q403" i="113"/>
  <c r="N411" i="113"/>
  <c r="Q411" i="113"/>
  <c r="N421" i="113"/>
  <c r="Q421" i="113"/>
  <c r="N425" i="113"/>
  <c r="Q425" i="113"/>
  <c r="N434" i="113"/>
  <c r="Q434" i="113"/>
  <c r="N438" i="113"/>
  <c r="Q438" i="113"/>
  <c r="N442" i="113"/>
  <c r="Q442" i="113"/>
  <c r="N447" i="113"/>
  <c r="Q447" i="113"/>
  <c r="Q679" i="113"/>
  <c r="N679" i="113"/>
  <c r="N1047" i="113"/>
  <c r="U626" i="113"/>
  <c r="U672" i="113"/>
  <c r="U676" i="113"/>
  <c r="U706" i="113"/>
  <c r="U733" i="113"/>
  <c r="U950" i="113"/>
  <c r="U997" i="113"/>
  <c r="U1039" i="113"/>
  <c r="Q108" i="113"/>
  <c r="Q116" i="113"/>
  <c r="Q124" i="113"/>
  <c r="Q546" i="113"/>
  <c r="Q691" i="113"/>
  <c r="Q722" i="113"/>
  <c r="Q828" i="113"/>
  <c r="N615" i="113"/>
  <c r="Q615" i="113"/>
  <c r="U615" i="113" s="1"/>
  <c r="N624" i="113"/>
  <c r="Q624" i="113"/>
  <c r="R624" i="113" s="1"/>
  <c r="N633" i="113"/>
  <c r="Q633" i="113"/>
  <c r="R633" i="113" s="1"/>
  <c r="N641" i="113"/>
  <c r="Q641" i="113"/>
  <c r="R641" i="113" s="1"/>
  <c r="Q671" i="113"/>
  <c r="N671" i="113"/>
  <c r="N748" i="113"/>
  <c r="Q748" i="113"/>
  <c r="N770" i="113"/>
  <c r="Q770" i="113"/>
  <c r="N774" i="113"/>
  <c r="Q774" i="113"/>
  <c r="N778" i="113"/>
  <c r="Q778" i="113"/>
  <c r="N782" i="113"/>
  <c r="Q782" i="113"/>
  <c r="N786" i="113"/>
  <c r="Q786" i="113"/>
  <c r="N790" i="113"/>
  <c r="Q790" i="113"/>
  <c r="N799" i="113"/>
  <c r="Q799" i="113"/>
  <c r="N807" i="113"/>
  <c r="Q807" i="113"/>
  <c r="N815" i="113"/>
  <c r="Q815" i="113"/>
  <c r="N901" i="113"/>
  <c r="Q901" i="113"/>
  <c r="N907" i="113"/>
  <c r="Q907" i="113"/>
  <c r="N915" i="113"/>
  <c r="Q915" i="113"/>
  <c r="N924" i="113"/>
  <c r="Q924" i="113"/>
  <c r="N933" i="113"/>
  <c r="Q933" i="113"/>
  <c r="N942" i="113"/>
  <c r="Q942" i="113"/>
  <c r="N952" i="113"/>
  <c r="Q952" i="113"/>
  <c r="N956" i="113"/>
  <c r="Q956" i="113"/>
  <c r="N961" i="113"/>
  <c r="Q961" i="113"/>
  <c r="N966" i="113"/>
  <c r="Q966" i="113"/>
  <c r="N972" i="113"/>
  <c r="Q972" i="113"/>
  <c r="N978" i="113"/>
  <c r="Q978" i="113"/>
  <c r="N983" i="113"/>
  <c r="Q983" i="113"/>
  <c r="N992" i="113"/>
  <c r="Q992" i="113"/>
  <c r="N1001" i="113"/>
  <c r="Q1001" i="113"/>
  <c r="N1009" i="113"/>
  <c r="Q1009" i="113"/>
  <c r="N1043" i="113"/>
  <c r="Q1043" i="113"/>
  <c r="N1040" i="113"/>
  <c r="Q1040" i="113"/>
  <c r="N1070" i="113"/>
  <c r="Q1070" i="113"/>
  <c r="Q1082" i="113"/>
  <c r="N1082" i="113"/>
  <c r="N1098" i="113"/>
  <c r="Q1098" i="113"/>
  <c r="N1107" i="113"/>
  <c r="Q1107" i="113"/>
  <c r="N1115" i="113"/>
  <c r="Q1115" i="113"/>
  <c r="N1123" i="113"/>
  <c r="Q1123" i="113"/>
  <c r="N1131" i="113"/>
  <c r="Q1131" i="113"/>
  <c r="N1150" i="113"/>
  <c r="Q1150" i="113"/>
  <c r="R1150" i="113" s="1"/>
  <c r="N1158" i="113"/>
  <c r="Q1158" i="113"/>
  <c r="U1158" i="113" s="1"/>
  <c r="N1176" i="113"/>
  <c r="Q1176" i="113"/>
  <c r="R1176" i="113" s="1"/>
  <c r="N1181" i="113"/>
  <c r="Q1181" i="113"/>
  <c r="R1181" i="113" s="1"/>
  <c r="N1185" i="113"/>
  <c r="Q1185" i="113"/>
  <c r="R1185" i="113" s="1"/>
  <c r="N1194" i="113"/>
  <c r="Q1194" i="113"/>
  <c r="R1194" i="113" s="1"/>
  <c r="N1199" i="113"/>
  <c r="Q1199" i="113"/>
  <c r="R1199" i="113" s="1"/>
  <c r="N1208" i="113"/>
  <c r="Q1208" i="113"/>
  <c r="R1208" i="113" s="1"/>
  <c r="N1076" i="113"/>
  <c r="Q1076" i="113"/>
  <c r="N1136" i="113"/>
  <c r="Q1136" i="113"/>
  <c r="N1140" i="113"/>
  <c r="Q1140" i="113"/>
  <c r="N1182" i="113"/>
  <c r="Q1182" i="113"/>
  <c r="N1214" i="113"/>
  <c r="Q1214" i="113"/>
  <c r="AZ1069" i="113"/>
  <c r="AZ820" i="113"/>
  <c r="AZ572" i="113"/>
  <c r="AZ24" i="113"/>
  <c r="AZ48" i="113"/>
  <c r="AZ96" i="113"/>
  <c r="AZ157" i="113"/>
  <c r="AZ193" i="113"/>
  <c r="AZ326" i="113"/>
  <c r="AZ386" i="113"/>
  <c r="AZ476" i="113"/>
  <c r="AZ539" i="113"/>
  <c r="AZ609" i="113"/>
  <c r="AZ644" i="113"/>
  <c r="AZ688" i="113"/>
  <c r="AZ718" i="113"/>
  <c r="AZ750" i="113"/>
  <c r="AZ766" i="113"/>
  <c r="AZ884" i="113"/>
  <c r="AZ904" i="113"/>
  <c r="AZ928" i="113"/>
  <c r="AZ916" i="113" s="1"/>
  <c r="AZ993" i="113"/>
  <c r="AZ1060" i="113"/>
  <c r="AZ1074" i="113"/>
  <c r="AZ1096" i="113"/>
  <c r="AZ1203" i="113"/>
  <c r="AZ1195" i="113" s="1"/>
  <c r="AY1230" i="113" s="1"/>
  <c r="R611" i="113"/>
  <c r="U611" i="113"/>
  <c r="R620" i="113"/>
  <c r="U620" i="113"/>
  <c r="R629" i="113"/>
  <c r="U629" i="113"/>
  <c r="R637" i="113"/>
  <c r="U637" i="113"/>
  <c r="R1168" i="113"/>
  <c r="U1168" i="113"/>
  <c r="R1192" i="113"/>
  <c r="U1192" i="113"/>
  <c r="N46" i="113"/>
  <c r="Q46" i="113"/>
  <c r="N54" i="113"/>
  <c r="Q54" i="113"/>
  <c r="N56" i="113"/>
  <c r="Q56" i="113"/>
  <c r="N58" i="113"/>
  <c r="Q58" i="113"/>
  <c r="N103" i="113"/>
  <c r="Q103" i="113"/>
  <c r="N105" i="113"/>
  <c r="Q105" i="113"/>
  <c r="N107" i="113"/>
  <c r="Q107" i="113"/>
  <c r="N109" i="113"/>
  <c r="Q109" i="113"/>
  <c r="N111" i="113"/>
  <c r="Q111" i="113"/>
  <c r="N113" i="113"/>
  <c r="Q113" i="113"/>
  <c r="N115" i="113"/>
  <c r="Q115" i="113"/>
  <c r="N117" i="113"/>
  <c r="Q117" i="113"/>
  <c r="N119" i="113"/>
  <c r="Q119" i="113"/>
  <c r="N121" i="113"/>
  <c r="Q121" i="113"/>
  <c r="N123" i="113"/>
  <c r="Q123" i="113"/>
  <c r="N125" i="113"/>
  <c r="Q125" i="113"/>
  <c r="N148" i="113"/>
  <c r="Q148" i="113"/>
  <c r="N150" i="113"/>
  <c r="Q150" i="113"/>
  <c r="N152" i="113"/>
  <c r="Q152" i="113"/>
  <c r="N154" i="113"/>
  <c r="Q154" i="113"/>
  <c r="N156" i="113"/>
  <c r="Q156" i="113"/>
  <c r="N159" i="113"/>
  <c r="Q159" i="113"/>
  <c r="N161" i="113"/>
  <c r="Q161" i="113"/>
  <c r="N163" i="113"/>
  <c r="Q163" i="113"/>
  <c r="N165" i="113"/>
  <c r="Q165" i="113"/>
  <c r="N167" i="113"/>
  <c r="Q167" i="113"/>
  <c r="N169" i="113"/>
  <c r="Q169" i="113"/>
  <c r="N171" i="113"/>
  <c r="Q171" i="113"/>
  <c r="N173" i="113"/>
  <c r="Q173" i="113"/>
  <c r="N175" i="113"/>
  <c r="Q175" i="113"/>
  <c r="N177" i="113"/>
  <c r="Q177" i="113"/>
  <c r="N179" i="113"/>
  <c r="Q179" i="113"/>
  <c r="N181" i="113"/>
  <c r="Q181" i="113"/>
  <c r="N183" i="113"/>
  <c r="Q183" i="113"/>
  <c r="N185" i="113"/>
  <c r="Q185" i="113"/>
  <c r="N187" i="113"/>
  <c r="Q187" i="113"/>
  <c r="N189" i="113"/>
  <c r="Q189" i="113"/>
  <c r="N191" i="113"/>
  <c r="Q191" i="113"/>
  <c r="N194" i="113"/>
  <c r="Q194" i="113"/>
  <c r="N196" i="113"/>
  <c r="Q196" i="113"/>
  <c r="N198" i="113"/>
  <c r="Q198" i="113"/>
  <c r="N200" i="113"/>
  <c r="Q200" i="113"/>
  <c r="N202" i="113"/>
  <c r="Q202" i="113"/>
  <c r="N204" i="113"/>
  <c r="Q204" i="113"/>
  <c r="N206" i="113"/>
  <c r="Q206" i="113"/>
  <c r="N208" i="113"/>
  <c r="Q208" i="113"/>
  <c r="N210" i="113"/>
  <c r="Q210" i="113"/>
  <c r="N212" i="113"/>
  <c r="Q212" i="113"/>
  <c r="N214" i="113"/>
  <c r="Q214" i="113"/>
  <c r="N216" i="113"/>
  <c r="Q216" i="113"/>
  <c r="N218" i="113"/>
  <c r="Q218" i="113"/>
  <c r="N220" i="113"/>
  <c r="Q220" i="113"/>
  <c r="N222" i="113"/>
  <c r="Q222" i="113"/>
  <c r="N224" i="113"/>
  <c r="Q224" i="113"/>
  <c r="N226" i="113"/>
  <c r="Q226" i="113"/>
  <c r="N229" i="113"/>
  <c r="Q229" i="113"/>
  <c r="N231" i="113"/>
  <c r="Q231" i="113"/>
  <c r="N233" i="113"/>
  <c r="Q233" i="113"/>
  <c r="N235" i="113"/>
  <c r="Q235" i="113"/>
  <c r="N237" i="113"/>
  <c r="Q237" i="113"/>
  <c r="N239" i="113"/>
  <c r="Q239" i="113"/>
  <c r="N241" i="113"/>
  <c r="Q241" i="113"/>
  <c r="N243" i="113"/>
  <c r="Q243" i="113"/>
  <c r="N245" i="113"/>
  <c r="Q245" i="113"/>
  <c r="N247" i="113"/>
  <c r="Q247" i="113"/>
  <c r="N249" i="113"/>
  <c r="Q249" i="113"/>
  <c r="N251" i="113"/>
  <c r="Q251" i="113"/>
  <c r="N253" i="113"/>
  <c r="Q253" i="113"/>
  <c r="N255" i="113"/>
  <c r="Q255" i="113"/>
  <c r="N257" i="113"/>
  <c r="Q257" i="113"/>
  <c r="N259" i="113"/>
  <c r="Q259" i="113"/>
  <c r="N261" i="113"/>
  <c r="Q261" i="113"/>
  <c r="N263" i="113"/>
  <c r="Q263" i="113"/>
  <c r="N265" i="113"/>
  <c r="Q265" i="113"/>
  <c r="N267" i="113"/>
  <c r="Q267" i="113"/>
  <c r="N269" i="113"/>
  <c r="Q269" i="113"/>
  <c r="N271" i="113"/>
  <c r="Q271" i="113"/>
  <c r="N273" i="113"/>
  <c r="Q273" i="113"/>
  <c r="N275" i="113"/>
  <c r="Q275" i="113"/>
  <c r="N277" i="113"/>
  <c r="Q277" i="113"/>
  <c r="N279" i="113"/>
  <c r="Q279" i="113"/>
  <c r="N281" i="113"/>
  <c r="Q281" i="113"/>
  <c r="N283" i="113"/>
  <c r="Q283" i="113"/>
  <c r="N285" i="113"/>
  <c r="Q285" i="113"/>
  <c r="N287" i="113"/>
  <c r="Q287" i="113"/>
  <c r="N289" i="113"/>
  <c r="Q289" i="113"/>
  <c r="N291" i="113"/>
  <c r="Q291" i="113"/>
  <c r="N293" i="113"/>
  <c r="Q293" i="113"/>
  <c r="N295" i="113"/>
  <c r="Q295" i="113"/>
  <c r="N297" i="113"/>
  <c r="Q297" i="113"/>
  <c r="N299" i="113"/>
  <c r="Q299" i="113"/>
  <c r="N301" i="113"/>
  <c r="Q301" i="113"/>
  <c r="N304" i="113"/>
  <c r="Q304" i="113"/>
  <c r="N306" i="113"/>
  <c r="Q306" i="113"/>
  <c r="N308" i="113"/>
  <c r="Q308" i="113"/>
  <c r="N310" i="113"/>
  <c r="Q310" i="113"/>
  <c r="N314" i="113"/>
  <c r="Q314" i="113"/>
  <c r="N390" i="113"/>
  <c r="Q390" i="113"/>
  <c r="N392" i="113"/>
  <c r="Q392" i="113"/>
  <c r="N394" i="113"/>
  <c r="Q394" i="113"/>
  <c r="N398" i="113"/>
  <c r="Q398" i="113"/>
  <c r="N400" i="113"/>
  <c r="Q400" i="113"/>
  <c r="N402" i="113"/>
  <c r="Q402" i="113"/>
  <c r="N404" i="113"/>
  <c r="Q404" i="113"/>
  <c r="N406" i="113"/>
  <c r="Q406" i="113"/>
  <c r="N408" i="113"/>
  <c r="Q408" i="113"/>
  <c r="N410" i="113"/>
  <c r="Q410" i="113"/>
  <c r="N412" i="113"/>
  <c r="Q412" i="113"/>
  <c r="N414" i="113"/>
  <c r="Q414" i="113"/>
  <c r="N416" i="113"/>
  <c r="Q416" i="113"/>
  <c r="N420" i="113"/>
  <c r="Q420" i="113"/>
  <c r="N422" i="113"/>
  <c r="Q422" i="113"/>
  <c r="N424" i="113"/>
  <c r="Q424" i="113"/>
  <c r="N426" i="113"/>
  <c r="Q426" i="113"/>
  <c r="N428" i="113"/>
  <c r="Q428" i="113"/>
  <c r="N430" i="113"/>
  <c r="Q430" i="113"/>
  <c r="N432" i="113"/>
  <c r="Q432" i="113"/>
  <c r="N444" i="113"/>
  <c r="Q444" i="113"/>
  <c r="N446" i="113"/>
  <c r="Q446" i="113"/>
  <c r="N610" i="113"/>
  <c r="Q610" i="113"/>
  <c r="N612" i="113"/>
  <c r="Q612" i="113"/>
  <c r="N614" i="113"/>
  <c r="Q614" i="113"/>
  <c r="N617" i="113"/>
  <c r="Q617" i="113"/>
  <c r="N619" i="113"/>
  <c r="Q619" i="113"/>
  <c r="N621" i="113"/>
  <c r="Q621" i="113"/>
  <c r="N623" i="113"/>
  <c r="Q623" i="113"/>
  <c r="N625" i="113"/>
  <c r="Q625" i="113"/>
  <c r="N628" i="113"/>
  <c r="Q628" i="113"/>
  <c r="N630" i="113"/>
  <c r="Q630" i="113"/>
  <c r="N632" i="113"/>
  <c r="Q632" i="113"/>
  <c r="N634" i="113"/>
  <c r="Q634" i="113"/>
  <c r="N636" i="113"/>
  <c r="Q636" i="113"/>
  <c r="N638" i="113"/>
  <c r="Q638" i="113"/>
  <c r="N640" i="113"/>
  <c r="Q640" i="113"/>
  <c r="N707" i="113"/>
  <c r="Q707" i="113"/>
  <c r="N709" i="113"/>
  <c r="Q709" i="113"/>
  <c r="N711" i="113"/>
  <c r="Q711" i="113"/>
  <c r="N719" i="113"/>
  <c r="Q719" i="113"/>
  <c r="N721" i="113"/>
  <c r="Q721" i="113"/>
  <c r="N723" i="113"/>
  <c r="Q723" i="113"/>
  <c r="N725" i="113"/>
  <c r="Q725" i="113"/>
  <c r="N727" i="113"/>
  <c r="Q727" i="113"/>
  <c r="N767" i="113"/>
  <c r="Q767" i="113"/>
  <c r="N769" i="113"/>
  <c r="Q769" i="113"/>
  <c r="N771" i="113"/>
  <c r="Q771" i="113"/>
  <c r="N773" i="113"/>
  <c r="Q773" i="113"/>
  <c r="N775" i="113"/>
  <c r="Q775" i="113"/>
  <c r="N777" i="113"/>
  <c r="Q777" i="113"/>
  <c r="N779" i="113"/>
  <c r="Q779" i="113"/>
  <c r="N781" i="113"/>
  <c r="Q781" i="113"/>
  <c r="N783" i="113"/>
  <c r="Q783" i="113"/>
  <c r="N785" i="113"/>
  <c r="Q785" i="113"/>
  <c r="N787" i="113"/>
  <c r="Q787" i="113"/>
  <c r="N789" i="113"/>
  <c r="Q789" i="113"/>
  <c r="N792" i="113"/>
  <c r="Q792" i="113"/>
  <c r="N794" i="113"/>
  <c r="Q794" i="113"/>
  <c r="N796" i="113"/>
  <c r="Q796" i="113"/>
  <c r="N798" i="113"/>
  <c r="Q798" i="113"/>
  <c r="N800" i="113"/>
  <c r="Q800" i="113"/>
  <c r="N802" i="113"/>
  <c r="Q802" i="113"/>
  <c r="N804" i="113"/>
  <c r="Q804" i="113"/>
  <c r="N806" i="113"/>
  <c r="Q806" i="113"/>
  <c r="N808" i="113"/>
  <c r="Q808" i="113"/>
  <c r="N810" i="113"/>
  <c r="Q810" i="113"/>
  <c r="N812" i="113"/>
  <c r="Q812" i="113"/>
  <c r="N814" i="113"/>
  <c r="Q814" i="113"/>
  <c r="N816" i="113"/>
  <c r="Q816" i="113"/>
  <c r="N818" i="113"/>
  <c r="Q818" i="113"/>
  <c r="N898" i="113"/>
  <c r="Q898" i="113"/>
  <c r="N900" i="113"/>
  <c r="Q900" i="113"/>
  <c r="N902" i="113"/>
  <c r="Q902" i="113"/>
  <c r="N1016" i="113"/>
  <c r="Q1016" i="113"/>
  <c r="N1018" i="113"/>
  <c r="Q1018" i="113"/>
  <c r="N1020" i="113"/>
  <c r="Q1020" i="113"/>
  <c r="N1022" i="113"/>
  <c r="Q1022" i="113"/>
  <c r="N1024" i="113"/>
  <c r="Q1024" i="113"/>
  <c r="N1026" i="113"/>
  <c r="Q1026" i="113"/>
  <c r="N1028" i="113"/>
  <c r="Q1028" i="113"/>
  <c r="N1030" i="113"/>
  <c r="Q1030" i="113"/>
  <c r="N1032" i="113"/>
  <c r="Q1032" i="113"/>
  <c r="N1034" i="113"/>
  <c r="Q1034" i="113"/>
  <c r="N1036" i="113"/>
  <c r="Q1036" i="113"/>
  <c r="N1050" i="113"/>
  <c r="Q1050" i="113"/>
  <c r="N1052" i="113"/>
  <c r="Q1052" i="113"/>
  <c r="N1054" i="113"/>
  <c r="Q1054" i="113"/>
  <c r="N1056" i="113"/>
  <c r="Q1056" i="113"/>
  <c r="N1058" i="113"/>
  <c r="Q1058" i="113"/>
  <c r="N1149" i="113"/>
  <c r="N1151" i="113"/>
  <c r="Q1151" i="113"/>
  <c r="N1153" i="113"/>
  <c r="N1155" i="113"/>
  <c r="Q1155" i="113"/>
  <c r="N1157" i="113"/>
  <c r="Q1157" i="113"/>
  <c r="N1160" i="113"/>
  <c r="Q1160" i="113"/>
  <c r="N1162" i="113"/>
  <c r="Q1162" i="113"/>
  <c r="N1164" i="113"/>
  <c r="Q1164" i="113"/>
  <c r="N1166" i="113"/>
  <c r="Q1166" i="113"/>
  <c r="N1169" i="113"/>
  <c r="Q1169" i="113"/>
  <c r="N1171" i="113"/>
  <c r="Q1171" i="113"/>
  <c r="N1173" i="113"/>
  <c r="Q1173" i="113"/>
  <c r="N1175" i="113"/>
  <c r="Q1175" i="113"/>
  <c r="N1177" i="113"/>
  <c r="Q1177" i="113"/>
  <c r="N1187" i="113"/>
  <c r="N1186" i="113"/>
  <c r="N1178" i="113" s="1"/>
  <c r="Q1187" i="113"/>
  <c r="N1189" i="113"/>
  <c r="Q1189" i="113"/>
  <c r="N1191" i="113"/>
  <c r="Q1191" i="113"/>
  <c r="N1193" i="113"/>
  <c r="Q1193" i="113"/>
  <c r="N1196" i="113"/>
  <c r="Q1196" i="113"/>
  <c r="N1198" i="113"/>
  <c r="Q1198" i="113"/>
  <c r="N1200" i="113"/>
  <c r="Q1200" i="113"/>
  <c r="N1202" i="113"/>
  <c r="Q1202" i="113"/>
  <c r="N1205" i="113"/>
  <c r="Q1205" i="113"/>
  <c r="N1207" i="113"/>
  <c r="Q1207" i="113"/>
  <c r="N1209" i="113"/>
  <c r="Q1209" i="113"/>
  <c r="N1211" i="113"/>
  <c r="Q1211" i="113"/>
  <c r="U1046" i="113"/>
  <c r="U1049" i="113"/>
  <c r="U1053" i="113"/>
  <c r="Q15" i="113"/>
  <c r="R142" i="113"/>
  <c r="Q448" i="113"/>
  <c r="Q482" i="113"/>
  <c r="Q484" i="113"/>
  <c r="Q486" i="113"/>
  <c r="Q489" i="113"/>
  <c r="Q491" i="113"/>
  <c r="Q493" i="113"/>
  <c r="Q497" i="113"/>
  <c r="Q499" i="113"/>
  <c r="Q501" i="113"/>
  <c r="Q505" i="113"/>
  <c r="Q507" i="113"/>
  <c r="Q509" i="113"/>
  <c r="Q511" i="113"/>
  <c r="Q513" i="113"/>
  <c r="Q515" i="113"/>
  <c r="Q517" i="113"/>
  <c r="Q646" i="113"/>
  <c r="Q648" i="113"/>
  <c r="Q650" i="113"/>
  <c r="Q652" i="113"/>
  <c r="Q654" i="113"/>
  <c r="Q656" i="113"/>
  <c r="Q658" i="113"/>
  <c r="Q690" i="113"/>
  <c r="Q692" i="113"/>
  <c r="Q694" i="113"/>
  <c r="Q696" i="113"/>
  <c r="Q698" i="113"/>
  <c r="Q700" i="113"/>
  <c r="Q702" i="113"/>
  <c r="Q704" i="113"/>
  <c r="Q906" i="113"/>
  <c r="Q908" i="113"/>
  <c r="Q910" i="113"/>
  <c r="Q912" i="113"/>
  <c r="Q914" i="113"/>
  <c r="Q917" i="113"/>
  <c r="Q919" i="113"/>
  <c r="Q921" i="113"/>
  <c r="Q923" i="113"/>
  <c r="Q925" i="113"/>
  <c r="Q927" i="113"/>
  <c r="Q930" i="113"/>
  <c r="Q932" i="113"/>
  <c r="Q935" i="113"/>
  <c r="Q937" i="113"/>
  <c r="Q939" i="113"/>
  <c r="Q941" i="113"/>
  <c r="Q943" i="113"/>
  <c r="Q945" i="113"/>
  <c r="Q947" i="113"/>
  <c r="Q984" i="113"/>
  <c r="Q986" i="113"/>
  <c r="Q989" i="113"/>
  <c r="Q991" i="113"/>
  <c r="Q994" i="113"/>
  <c r="Q996" i="113"/>
  <c r="Q998" i="113"/>
  <c r="Q1000" i="113"/>
  <c r="Q1002" i="113"/>
  <c r="Q1004" i="113"/>
  <c r="Q1006" i="113"/>
  <c r="Q1008" i="113"/>
  <c r="Q1010" i="113"/>
  <c r="Q1012" i="113"/>
  <c r="Q1014" i="113"/>
  <c r="Q1066" i="113"/>
  <c r="Q1068" i="113"/>
  <c r="Q1071" i="113"/>
  <c r="Q1073" i="113"/>
  <c r="Q1093" i="113"/>
  <c r="Q1095" i="113"/>
  <c r="R1161" i="113"/>
  <c r="U1161" i="113"/>
  <c r="U1170" i="113"/>
  <c r="R1183" i="113"/>
  <c r="U1183" i="113"/>
  <c r="U1199" i="113"/>
  <c r="R1212" i="113"/>
  <c r="U1212" i="113"/>
  <c r="N16" i="113"/>
  <c r="Q16" i="113"/>
  <c r="N18" i="113"/>
  <c r="Q18" i="113"/>
  <c r="N20" i="113"/>
  <c r="Q20" i="113"/>
  <c r="N22" i="113"/>
  <c r="Q22" i="113"/>
  <c r="N32" i="113"/>
  <c r="Q32" i="113"/>
  <c r="N34" i="113"/>
  <c r="Q34" i="113"/>
  <c r="N80" i="113"/>
  <c r="N950" i="113"/>
  <c r="N949" i="113"/>
  <c r="N1039" i="113"/>
  <c r="N1038" i="113"/>
  <c r="N1168" i="113"/>
  <c r="N1167" i="113"/>
  <c r="N142" i="113"/>
  <c r="N904" i="113"/>
  <c r="N1048" i="113"/>
  <c r="N1064" i="113"/>
  <c r="AC974" i="113"/>
  <c r="AD974" i="113" s="1"/>
  <c r="AD1184" i="113"/>
  <c r="Y383" i="113" l="1"/>
  <c r="U374" i="113"/>
  <c r="V374" i="113" s="1"/>
  <c r="R1172" i="113"/>
  <c r="U1077" i="113"/>
  <c r="U604" i="113"/>
  <c r="U1148" i="113"/>
  <c r="U203" i="113"/>
  <c r="V203" i="113" s="1"/>
  <c r="U348" i="113"/>
  <c r="V348" i="113" s="1"/>
  <c r="U568" i="113"/>
  <c r="U356" i="113"/>
  <c r="V356" i="113" s="1"/>
  <c r="U76" i="113"/>
  <c r="R357" i="113"/>
  <c r="U357" i="113"/>
  <c r="R751" i="113"/>
  <c r="U751" i="113"/>
  <c r="R1190" i="113"/>
  <c r="U552" i="113"/>
  <c r="U321" i="113"/>
  <c r="V321" i="113" s="1"/>
  <c r="V320" i="113" s="1"/>
  <c r="R969" i="113"/>
  <c r="U969" i="113"/>
  <c r="R323" i="113"/>
  <c r="U323" i="113"/>
  <c r="R135" i="113"/>
  <c r="U135" i="113"/>
  <c r="R68" i="113"/>
  <c r="R545" i="113"/>
  <c r="R141" i="113"/>
  <c r="U461" i="113"/>
  <c r="U178" i="113"/>
  <c r="V178" i="113" s="1"/>
  <c r="Z378" i="113"/>
  <c r="U1163" i="113"/>
  <c r="V1163" i="113" s="1"/>
  <c r="U435" i="113"/>
  <c r="V435" i="113" s="1"/>
  <c r="R805" i="113"/>
  <c r="U885" i="113"/>
  <c r="U677" i="113"/>
  <c r="U724" i="113"/>
  <c r="U512" i="113"/>
  <c r="U98" i="113"/>
  <c r="R73" i="113"/>
  <c r="U73" i="113"/>
  <c r="R697" i="113"/>
  <c r="U697" i="113"/>
  <c r="R819" i="113"/>
  <c r="U819" i="113"/>
  <c r="R132" i="113"/>
  <c r="Y483" i="113"/>
  <c r="U647" i="113"/>
  <c r="V647" i="113" s="1"/>
  <c r="U1132" i="113"/>
  <c r="V1132" i="113" s="1"/>
  <c r="U877" i="113"/>
  <c r="Y457" i="113"/>
  <c r="U81" i="113"/>
  <c r="R715" i="113"/>
  <c r="U715" i="113"/>
  <c r="R1080" i="113"/>
  <c r="U1080" i="113"/>
  <c r="R1100" i="113"/>
  <c r="U1100" i="113"/>
  <c r="Y953" i="113"/>
  <c r="N756" i="113"/>
  <c r="R926" i="113"/>
  <c r="U559" i="113"/>
  <c r="U347" i="113"/>
  <c r="V347" i="113" s="1"/>
  <c r="U170" i="113"/>
  <c r="Y170" i="113" s="1"/>
  <c r="U93" i="113"/>
  <c r="V93" i="113" s="1"/>
  <c r="R732" i="113"/>
  <c r="U555" i="113"/>
  <c r="V555" i="113" s="1"/>
  <c r="R365" i="113"/>
  <c r="Y556" i="113"/>
  <c r="V86" i="113"/>
  <c r="U300" i="113"/>
  <c r="Y300" i="113" s="1"/>
  <c r="Z300" i="113" s="1"/>
  <c r="Y356" i="113"/>
  <c r="AC356" i="113" s="1"/>
  <c r="U1017" i="113"/>
  <c r="V1017" i="113" s="1"/>
  <c r="R96" i="113"/>
  <c r="R29" i="113"/>
  <c r="U122" i="113"/>
  <c r="Y122" i="113" s="1"/>
  <c r="Y63" i="113"/>
  <c r="Y1059" i="113"/>
  <c r="U508" i="113"/>
  <c r="Y508" i="113" s="1"/>
  <c r="Y99" i="113"/>
  <c r="Z86" i="113"/>
  <c r="AC86" i="113"/>
  <c r="AD86" i="113" s="1"/>
  <c r="Y651" i="113"/>
  <c r="Z651" i="113" s="1"/>
  <c r="U595" i="113"/>
  <c r="V595" i="113" s="1"/>
  <c r="U670" i="113"/>
  <c r="Y396" i="113"/>
  <c r="R343" i="113"/>
  <c r="R869" i="113"/>
  <c r="V317" i="113"/>
  <c r="Y387" i="113"/>
  <c r="U415" i="113"/>
  <c r="U1215" i="113"/>
  <c r="Y1215" i="113" s="1"/>
  <c r="U1194" i="113"/>
  <c r="R1042" i="113"/>
  <c r="Y321" i="113"/>
  <c r="Y659" i="113"/>
  <c r="Z659" i="113" s="1"/>
  <c r="U576" i="113"/>
  <c r="V576" i="113" s="1"/>
  <c r="U1179" i="113"/>
  <c r="U1201" i="113"/>
  <c r="Y1201" i="113" s="1"/>
  <c r="Y1084" i="113"/>
  <c r="Z1084" i="113" s="1"/>
  <c r="R675" i="113"/>
  <c r="R309" i="113"/>
  <c r="U309" i="113"/>
  <c r="U624" i="113"/>
  <c r="V624" i="113" s="1"/>
  <c r="U938" i="113"/>
  <c r="Y876" i="113"/>
  <c r="AC876" i="113" s="1"/>
  <c r="Y844" i="113"/>
  <c r="Z844" i="113" s="1"/>
  <c r="Y373" i="113"/>
  <c r="AC373" i="113" s="1"/>
  <c r="R780" i="113"/>
  <c r="U645" i="113"/>
  <c r="Y645" i="113" s="1"/>
  <c r="R427" i="113"/>
  <c r="Y465" i="113"/>
  <c r="Z465" i="113" s="1"/>
  <c r="U25" i="113"/>
  <c r="R360" i="113"/>
  <c r="R252" i="113"/>
  <c r="R673" i="113"/>
  <c r="R327" i="113"/>
  <c r="V573" i="113"/>
  <c r="V504" i="113"/>
  <c r="R219" i="113"/>
  <c r="U492" i="113"/>
  <c r="Y701" i="113"/>
  <c r="U473" i="113"/>
  <c r="U429" i="113"/>
  <c r="V429" i="113" s="1"/>
  <c r="U369" i="113"/>
  <c r="U335" i="113"/>
  <c r="U316" i="113"/>
  <c r="V316" i="113" s="1"/>
  <c r="U186" i="113"/>
  <c r="U244" i="113"/>
  <c r="R592" i="113"/>
  <c r="U592" i="113"/>
  <c r="R211" i="113"/>
  <c r="U211" i="113"/>
  <c r="N518" i="113"/>
  <c r="V747" i="113"/>
  <c r="Y747" i="113"/>
  <c r="AC143" i="113"/>
  <c r="AD143" i="113" s="1"/>
  <c r="Z143" i="113"/>
  <c r="V823" i="113"/>
  <c r="Y823" i="113"/>
  <c r="AC823" i="113" s="1"/>
  <c r="V675" i="113"/>
  <c r="Y675" i="113"/>
  <c r="Y360" i="113"/>
  <c r="AC360" i="113" s="1"/>
  <c r="V360" i="113"/>
  <c r="V343" i="113"/>
  <c r="Y343" i="113"/>
  <c r="Z343" i="113" s="1"/>
  <c r="Z317" i="113"/>
  <c r="AC317" i="113"/>
  <c r="AG317" i="113" s="1"/>
  <c r="AH317" i="113" s="1"/>
  <c r="U970" i="113"/>
  <c r="U913" i="113"/>
  <c r="Y913" i="113" s="1"/>
  <c r="N71" i="113"/>
  <c r="Y53" i="113"/>
  <c r="AC53" i="113" s="1"/>
  <c r="N48" i="113"/>
  <c r="N928" i="113"/>
  <c r="N916" i="113" s="1"/>
  <c r="N759" i="113"/>
  <c r="N381" i="113"/>
  <c r="N322" i="113"/>
  <c r="N315" i="113"/>
  <c r="U845" i="113"/>
  <c r="V845" i="113" s="1"/>
  <c r="V479" i="113"/>
  <c r="Y893" i="113"/>
  <c r="U580" i="113"/>
  <c r="V580" i="113" s="1"/>
  <c r="U498" i="113"/>
  <c r="U153" i="113"/>
  <c r="V153" i="113" s="1"/>
  <c r="U85" i="113"/>
  <c r="Y543" i="113"/>
  <c r="Z543" i="113" s="1"/>
  <c r="U351" i="113"/>
  <c r="V351" i="113" s="1"/>
  <c r="U284" i="113"/>
  <c r="U72" i="113"/>
  <c r="Y178" i="113"/>
  <c r="R584" i="113"/>
  <c r="U584" i="113"/>
  <c r="V856" i="113"/>
  <c r="Y856" i="113"/>
  <c r="V547" i="113"/>
  <c r="Y547" i="113"/>
  <c r="AC339" i="113"/>
  <c r="AD339" i="113" s="1"/>
  <c r="Y327" i="113"/>
  <c r="Z327" i="113" s="1"/>
  <c r="V76" i="113"/>
  <c r="Y76" i="113"/>
  <c r="Z872" i="113"/>
  <c r="AC872" i="113"/>
  <c r="U931" i="113"/>
  <c r="V931" i="113" s="1"/>
  <c r="R681" i="113"/>
  <c r="V300" i="113"/>
  <c r="Y47" i="113"/>
  <c r="Y388" i="113"/>
  <c r="Z388" i="113" s="1"/>
  <c r="V439" i="113"/>
  <c r="Y439" i="113"/>
  <c r="AG378" i="113"/>
  <c r="AH378" i="113" s="1"/>
  <c r="Y761" i="113"/>
  <c r="U886" i="113"/>
  <c r="Y886" i="113" s="1"/>
  <c r="AC530" i="113"/>
  <c r="AD530" i="113" s="1"/>
  <c r="Y90" i="113"/>
  <c r="U641" i="113"/>
  <c r="V641" i="113" s="1"/>
  <c r="V377" i="113"/>
  <c r="N24" i="113"/>
  <c r="Y580" i="113"/>
  <c r="V560" i="113"/>
  <c r="Y560" i="113"/>
  <c r="V453" i="113"/>
  <c r="Y453" i="113"/>
  <c r="V236" i="113"/>
  <c r="Y236" i="113"/>
  <c r="Y153" i="113"/>
  <c r="V130" i="113"/>
  <c r="V129" i="113" s="1"/>
  <c r="Y130" i="113"/>
  <c r="Y664" i="113"/>
  <c r="AC664" i="113" s="1"/>
  <c r="Y374" i="113"/>
  <c r="AC543" i="113"/>
  <c r="AG543" i="113" s="1"/>
  <c r="AH543" i="113" s="1"/>
  <c r="Y31" i="113"/>
  <c r="V589" i="113"/>
  <c r="Y589" i="113"/>
  <c r="V568" i="113"/>
  <c r="Y568" i="113"/>
  <c r="V538" i="113"/>
  <c r="Y538" i="113"/>
  <c r="V508" i="113"/>
  <c r="Y429" i="113"/>
  <c r="V369" i="113"/>
  <c r="Y369" i="113"/>
  <c r="V138" i="113"/>
  <c r="Y138" i="113"/>
  <c r="Z1094" i="113"/>
  <c r="AC1094" i="113"/>
  <c r="V1116" i="113"/>
  <c r="Y1116" i="113"/>
  <c r="U1208" i="113"/>
  <c r="U496" i="113"/>
  <c r="V496" i="113" s="1"/>
  <c r="U50" i="113"/>
  <c r="V50" i="113" s="1"/>
  <c r="R1130" i="113"/>
  <c r="Y880" i="113"/>
  <c r="Y848" i="113"/>
  <c r="AC848" i="113" s="1"/>
  <c r="U1101" i="113"/>
  <c r="Y1101" i="113" s="1"/>
  <c r="AC1112" i="113"/>
  <c r="AD1112" i="113" s="1"/>
  <c r="U49" i="113"/>
  <c r="Y49" i="113" s="1"/>
  <c r="V77" i="113"/>
  <c r="Y77" i="113"/>
  <c r="R74" i="113"/>
  <c r="U41" i="113"/>
  <c r="N131" i="113"/>
  <c r="N61" i="113"/>
  <c r="Y219" i="113"/>
  <c r="Z219" i="113" s="1"/>
  <c r="AC522" i="113"/>
  <c r="AC388" i="113"/>
  <c r="AD388" i="113" s="1"/>
  <c r="AC82" i="113"/>
  <c r="V832" i="113"/>
  <c r="Y94" i="113"/>
  <c r="AC94" i="113" s="1"/>
  <c r="R1158" i="113"/>
  <c r="U1121" i="113"/>
  <c r="V1121" i="113" s="1"/>
  <c r="N539" i="113"/>
  <c r="R401" i="113"/>
  <c r="R918" i="113"/>
  <c r="Z840" i="113"/>
  <c r="V89" i="113"/>
  <c r="Y89" i="113"/>
  <c r="V344" i="113"/>
  <c r="Y344" i="113"/>
  <c r="AG530" i="113"/>
  <c r="AH530" i="113" s="1"/>
  <c r="V1108" i="113"/>
  <c r="Z383" i="113"/>
  <c r="AC383" i="113"/>
  <c r="Z94" i="113"/>
  <c r="R849" i="113"/>
  <c r="U849" i="113"/>
  <c r="R1060" i="113"/>
  <c r="R615" i="113"/>
  <c r="N934" i="113"/>
  <c r="N903" i="113" s="1"/>
  <c r="U1133" i="113"/>
  <c r="V1133" i="113" s="1"/>
  <c r="U37" i="113"/>
  <c r="V37" i="113" s="1"/>
  <c r="U977" i="113"/>
  <c r="V977" i="113" s="1"/>
  <c r="U742" i="113"/>
  <c r="Y742" i="113" s="1"/>
  <c r="U1061" i="113"/>
  <c r="U899" i="113"/>
  <c r="Y899" i="113" s="1"/>
  <c r="U27" i="113"/>
  <c r="V27" i="113" s="1"/>
  <c r="R861" i="113"/>
  <c r="U861" i="113"/>
  <c r="V128" i="113"/>
  <c r="V127" i="113" s="1"/>
  <c r="Y128" i="113"/>
  <c r="R87" i="113"/>
  <c r="U87" i="113"/>
  <c r="R995" i="113"/>
  <c r="U995" i="113"/>
  <c r="R643" i="113"/>
  <c r="R642" i="113" s="1"/>
  <c r="U643" i="113"/>
  <c r="Z564" i="113"/>
  <c r="AC564" i="113"/>
  <c r="V49" i="113"/>
  <c r="V399" i="113"/>
  <c r="Y399" i="113"/>
  <c r="V361" i="113"/>
  <c r="Y361" i="113"/>
  <c r="V336" i="113"/>
  <c r="Y336" i="113"/>
  <c r="Z504" i="113"/>
  <c r="AC504" i="113"/>
  <c r="V144" i="113"/>
  <c r="V142" i="113" s="1"/>
  <c r="Y144" i="113"/>
  <c r="R1129" i="113"/>
  <c r="U1129" i="113"/>
  <c r="R1011" i="113"/>
  <c r="U1011" i="113"/>
  <c r="R954" i="113"/>
  <c r="U954" i="113"/>
  <c r="R833" i="113"/>
  <c r="U833" i="113"/>
  <c r="R757" i="113"/>
  <c r="U757" i="113"/>
  <c r="R716" i="113"/>
  <c r="U716" i="113"/>
  <c r="R602" i="113"/>
  <c r="U602" i="113"/>
  <c r="R894" i="113"/>
  <c r="U894" i="113"/>
  <c r="R91" i="113"/>
  <c r="U91" i="113"/>
  <c r="R1027" i="113"/>
  <c r="U1027" i="113"/>
  <c r="R1003" i="113"/>
  <c r="U1003" i="113"/>
  <c r="R963" i="113"/>
  <c r="U963" i="113"/>
  <c r="R905" i="113"/>
  <c r="U905" i="113"/>
  <c r="R738" i="113"/>
  <c r="U738" i="113"/>
  <c r="R685" i="113"/>
  <c r="U685" i="113"/>
  <c r="R598" i="113"/>
  <c r="U598" i="113"/>
  <c r="Y931" i="113"/>
  <c r="Z479" i="113"/>
  <c r="AC479" i="113"/>
  <c r="AC300" i="113"/>
  <c r="R1019" i="113"/>
  <c r="U1019" i="113"/>
  <c r="R752" i="113"/>
  <c r="U752" i="113"/>
  <c r="V552" i="113"/>
  <c r="Y552" i="113"/>
  <c r="V276" i="113"/>
  <c r="Y276" i="113"/>
  <c r="R1081" i="113"/>
  <c r="U1081" i="113"/>
  <c r="R1023" i="113"/>
  <c r="U1023" i="113"/>
  <c r="R975" i="113"/>
  <c r="U975" i="113"/>
  <c r="R936" i="113"/>
  <c r="U936" i="113"/>
  <c r="R865" i="113"/>
  <c r="U865" i="113"/>
  <c r="N312" i="113"/>
  <c r="U1007" i="113"/>
  <c r="U622" i="113"/>
  <c r="V622" i="113" s="1"/>
  <c r="N502" i="113"/>
  <c r="N449" i="113"/>
  <c r="N353" i="113"/>
  <c r="N326" i="113"/>
  <c r="U661" i="113"/>
  <c r="V661" i="113" s="1"/>
  <c r="U282" i="113"/>
  <c r="V282" i="113" s="1"/>
  <c r="U217" i="113"/>
  <c r="V217" i="113" s="1"/>
  <c r="U1106" i="113"/>
  <c r="V1106" i="113" s="1"/>
  <c r="U106" i="113"/>
  <c r="V106" i="113" s="1"/>
  <c r="N644" i="113"/>
  <c r="V741" i="113"/>
  <c r="Y741" i="113"/>
  <c r="V370" i="113"/>
  <c r="Y370" i="113"/>
  <c r="V352" i="113"/>
  <c r="Y352" i="113"/>
  <c r="V328" i="113"/>
  <c r="Y328" i="113"/>
  <c r="R1117" i="113"/>
  <c r="U1117" i="113"/>
  <c r="R1041" i="113"/>
  <c r="U1041" i="113"/>
  <c r="R999" i="113"/>
  <c r="U999" i="113"/>
  <c r="R940" i="113"/>
  <c r="U940" i="113"/>
  <c r="R825" i="113"/>
  <c r="U825" i="113"/>
  <c r="R734" i="113"/>
  <c r="U734" i="113"/>
  <c r="R665" i="113"/>
  <c r="U665" i="113"/>
  <c r="R594" i="113"/>
  <c r="U594" i="113"/>
  <c r="V957" i="113"/>
  <c r="Y957" i="113"/>
  <c r="R1090" i="113"/>
  <c r="U1090" i="113"/>
  <c r="R829" i="113"/>
  <c r="U829" i="113"/>
  <c r="R83" i="113"/>
  <c r="U83" i="113"/>
  <c r="R1105" i="113"/>
  <c r="U1105" i="113"/>
  <c r="R981" i="113"/>
  <c r="U981" i="113"/>
  <c r="R922" i="113"/>
  <c r="U922" i="113"/>
  <c r="R821" i="113"/>
  <c r="U821" i="113"/>
  <c r="R730" i="113"/>
  <c r="U730" i="113"/>
  <c r="R669" i="113"/>
  <c r="U669" i="113"/>
  <c r="R606" i="113"/>
  <c r="U606" i="113"/>
  <c r="R302" i="113"/>
  <c r="U302" i="113"/>
  <c r="V979" i="113"/>
  <c r="Y979" i="113"/>
  <c r="V877" i="113"/>
  <c r="Y877" i="113"/>
  <c r="V681" i="113"/>
  <c r="Y681" i="113"/>
  <c r="Z889" i="113"/>
  <c r="AC889" i="113"/>
  <c r="V588" i="113"/>
  <c r="Y588" i="113"/>
  <c r="V512" i="113"/>
  <c r="Y512" i="113"/>
  <c r="R136" i="113"/>
  <c r="U136" i="113"/>
  <c r="R1085" i="113"/>
  <c r="U1085" i="113"/>
  <c r="R1035" i="113"/>
  <c r="U1035" i="113"/>
  <c r="R990" i="113"/>
  <c r="U990" i="113"/>
  <c r="R958" i="113"/>
  <c r="U958" i="113"/>
  <c r="R909" i="113"/>
  <c r="U909" i="113"/>
  <c r="R890" i="113"/>
  <c r="U890" i="113"/>
  <c r="R873" i="113"/>
  <c r="U873" i="113"/>
  <c r="R857" i="113"/>
  <c r="U857" i="113"/>
  <c r="R841" i="113"/>
  <c r="U841" i="113"/>
  <c r="R881" i="113"/>
  <c r="U881" i="113"/>
  <c r="U633" i="113"/>
  <c r="V633" i="113" s="1"/>
  <c r="U1154" i="113"/>
  <c r="V1154" i="113" s="1"/>
  <c r="U985" i="113"/>
  <c r="V985" i="113" s="1"/>
  <c r="Y460" i="113"/>
  <c r="AC460" i="113" s="1"/>
  <c r="U955" i="113"/>
  <c r="U1118" i="113"/>
  <c r="V1118" i="113" s="1"/>
  <c r="N364" i="113"/>
  <c r="R1031" i="113"/>
  <c r="U1031" i="113"/>
  <c r="R853" i="113"/>
  <c r="U853" i="113"/>
  <c r="R944" i="113"/>
  <c r="U944" i="113"/>
  <c r="V724" i="113"/>
  <c r="Y724" i="113"/>
  <c r="R95" i="113"/>
  <c r="U95" i="113"/>
  <c r="R78" i="113"/>
  <c r="U78" i="113"/>
  <c r="V36" i="113"/>
  <c r="Y36" i="113"/>
  <c r="R1139" i="113"/>
  <c r="U1139" i="113"/>
  <c r="R1126" i="113"/>
  <c r="U1126" i="113"/>
  <c r="R965" i="113"/>
  <c r="U965" i="113"/>
  <c r="R878" i="113"/>
  <c r="U878" i="113"/>
  <c r="R846" i="113"/>
  <c r="U846" i="113"/>
  <c r="R834" i="113"/>
  <c r="U834" i="113"/>
  <c r="R788" i="113"/>
  <c r="U788" i="113"/>
  <c r="R763" i="113"/>
  <c r="U763" i="113"/>
  <c r="R682" i="113"/>
  <c r="U682" i="113"/>
  <c r="R649" i="113"/>
  <c r="U649" i="113"/>
  <c r="R613" i="113"/>
  <c r="U613" i="113"/>
  <c r="R587" i="113"/>
  <c r="U587" i="113"/>
  <c r="R566" i="113"/>
  <c r="U566" i="113"/>
  <c r="R536" i="113"/>
  <c r="U536" i="113"/>
  <c r="R464" i="113"/>
  <c r="U464" i="113"/>
  <c r="R368" i="113"/>
  <c r="U368" i="113"/>
  <c r="R325" i="113"/>
  <c r="U325" i="113"/>
  <c r="R65" i="113"/>
  <c r="U65" i="113"/>
  <c r="V1075" i="113"/>
  <c r="Y1075" i="113"/>
  <c r="R562" i="113"/>
  <c r="U562" i="113"/>
  <c r="R532" i="113"/>
  <c r="U532" i="113"/>
  <c r="R459" i="113"/>
  <c r="U459" i="113"/>
  <c r="R376" i="113"/>
  <c r="U376" i="113"/>
  <c r="R330" i="113"/>
  <c r="U330" i="113"/>
  <c r="R28" i="113"/>
  <c r="U28" i="113"/>
  <c r="V67" i="113"/>
  <c r="Y67" i="113"/>
  <c r="U1057" i="113"/>
  <c r="V1057" i="113" s="1"/>
  <c r="U1110" i="113"/>
  <c r="V1110" i="113" s="1"/>
  <c r="U485" i="113"/>
  <c r="Y485" i="113" s="1"/>
  <c r="N572" i="113"/>
  <c r="N548" i="113"/>
  <c r="V456" i="113"/>
  <c r="Y456" i="113"/>
  <c r="V407" i="113"/>
  <c r="Y407" i="113"/>
  <c r="V469" i="113"/>
  <c r="Y469" i="113"/>
  <c r="V1120" i="113"/>
  <c r="Y1120" i="113"/>
  <c r="Z268" i="113"/>
  <c r="AC268" i="113"/>
  <c r="R1145" i="113"/>
  <c r="R1144" i="113" s="1"/>
  <c r="U1145" i="113"/>
  <c r="R1102" i="113"/>
  <c r="U1102" i="113"/>
  <c r="R951" i="113"/>
  <c r="U951" i="113"/>
  <c r="R866" i="113"/>
  <c r="U866" i="113"/>
  <c r="R822" i="113"/>
  <c r="U822" i="113"/>
  <c r="R758" i="113"/>
  <c r="U758" i="113"/>
  <c r="Z573" i="113"/>
  <c r="AC573" i="113"/>
  <c r="U1181" i="113"/>
  <c r="V1181" i="113" s="1"/>
  <c r="N146" i="113"/>
  <c r="N52" i="113"/>
  <c r="N1069" i="113"/>
  <c r="R1048" i="113"/>
  <c r="N1134" i="113"/>
  <c r="N728" i="113"/>
  <c r="N688" i="113"/>
  <c r="U137" i="113"/>
  <c r="Y137" i="113" s="1"/>
  <c r="U666" i="113"/>
  <c r="Y666" i="113" s="1"/>
  <c r="U653" i="113"/>
  <c r="Y653" i="113" s="1"/>
  <c r="U635" i="113"/>
  <c r="V635" i="113" s="1"/>
  <c r="Y864" i="113"/>
  <c r="Z864" i="113" s="1"/>
  <c r="Z824" i="113"/>
  <c r="AC824" i="113"/>
  <c r="R1135" i="113"/>
  <c r="U1135" i="113"/>
  <c r="R1067" i="113"/>
  <c r="U1067" i="113"/>
  <c r="R887" i="113"/>
  <c r="U887" i="113"/>
  <c r="R870" i="113"/>
  <c r="U870" i="113"/>
  <c r="R854" i="113"/>
  <c r="U854" i="113"/>
  <c r="R838" i="113"/>
  <c r="U838" i="113"/>
  <c r="R826" i="113"/>
  <c r="U826" i="113"/>
  <c r="R809" i="113"/>
  <c r="U809" i="113"/>
  <c r="R797" i="113"/>
  <c r="U797" i="113"/>
  <c r="R784" i="113"/>
  <c r="U784" i="113"/>
  <c r="R768" i="113"/>
  <c r="U768" i="113"/>
  <c r="R753" i="113"/>
  <c r="U753" i="113"/>
  <c r="R686" i="113"/>
  <c r="U686" i="113"/>
  <c r="R674" i="113"/>
  <c r="U674" i="113"/>
  <c r="R657" i="113"/>
  <c r="U657" i="113"/>
  <c r="R639" i="113"/>
  <c r="U639" i="113"/>
  <c r="R603" i="113"/>
  <c r="U603" i="113"/>
  <c r="R591" i="113"/>
  <c r="U591" i="113"/>
  <c r="R579" i="113"/>
  <c r="U579" i="113"/>
  <c r="R570" i="113"/>
  <c r="U570" i="113"/>
  <c r="R558" i="113"/>
  <c r="U558" i="113"/>
  <c r="R528" i="113"/>
  <c r="U528" i="113"/>
  <c r="R472" i="113"/>
  <c r="U472" i="113"/>
  <c r="R455" i="113"/>
  <c r="U455" i="113"/>
  <c r="R380" i="113"/>
  <c r="U380" i="113"/>
  <c r="R363" i="113"/>
  <c r="U363" i="113"/>
  <c r="R346" i="113"/>
  <c r="U346" i="113"/>
  <c r="R334" i="113"/>
  <c r="U334" i="113"/>
  <c r="R55" i="113"/>
  <c r="U55" i="113"/>
  <c r="V1180" i="113"/>
  <c r="Y1180" i="113"/>
  <c r="V813" i="113"/>
  <c r="Y813" i="113"/>
  <c r="R583" i="113"/>
  <c r="U583" i="113"/>
  <c r="R541" i="113"/>
  <c r="U541" i="113"/>
  <c r="R524" i="113"/>
  <c r="U524" i="113"/>
  <c r="R468" i="113"/>
  <c r="U468" i="113"/>
  <c r="R451" i="113"/>
  <c r="U451" i="113"/>
  <c r="R385" i="113"/>
  <c r="U385" i="113"/>
  <c r="R359" i="113"/>
  <c r="U359" i="113"/>
  <c r="R342" i="113"/>
  <c r="U342" i="113"/>
  <c r="R319" i="113"/>
  <c r="U319" i="113"/>
  <c r="R59" i="113"/>
  <c r="U59" i="113"/>
  <c r="R38" i="113"/>
  <c r="U38" i="113"/>
  <c r="R19" i="113"/>
  <c r="U19" i="113"/>
  <c r="V793" i="113"/>
  <c r="Y793" i="113"/>
  <c r="V372" i="113"/>
  <c r="Y372" i="113"/>
  <c r="Z556" i="113"/>
  <c r="AC556" i="113"/>
  <c r="R895" i="113"/>
  <c r="U895" i="113"/>
  <c r="R862" i="113"/>
  <c r="U862" i="113"/>
  <c r="R817" i="113"/>
  <c r="U817" i="113"/>
  <c r="R801" i="113"/>
  <c r="U801" i="113"/>
  <c r="R776" i="113"/>
  <c r="U776" i="113"/>
  <c r="R744" i="113"/>
  <c r="U744" i="113"/>
  <c r="R631" i="113"/>
  <c r="U631" i="113"/>
  <c r="R599" i="113"/>
  <c r="U599" i="113"/>
  <c r="R575" i="113"/>
  <c r="U575" i="113"/>
  <c r="R550" i="113"/>
  <c r="U550" i="113"/>
  <c r="R520" i="113"/>
  <c r="U520" i="113"/>
  <c r="R437" i="113"/>
  <c r="U437" i="113"/>
  <c r="R355" i="113"/>
  <c r="U355" i="113"/>
  <c r="R338" i="113"/>
  <c r="U338" i="113"/>
  <c r="R23" i="113"/>
  <c r="U23" i="113"/>
  <c r="R477" i="113"/>
  <c r="U477" i="113"/>
  <c r="R441" i="113"/>
  <c r="U441" i="113"/>
  <c r="R350" i="113"/>
  <c r="U350" i="113"/>
  <c r="V554" i="113"/>
  <c r="Y554" i="113"/>
  <c r="V886" i="113"/>
  <c r="N884" i="113"/>
  <c r="N660" i="113"/>
  <c r="V918" i="113"/>
  <c r="Y918" i="113"/>
  <c r="V677" i="113"/>
  <c r="Y677" i="113"/>
  <c r="V516" i="113"/>
  <c r="Y516" i="113"/>
  <c r="V139" i="113"/>
  <c r="Y139" i="113"/>
  <c r="V837" i="113"/>
  <c r="Y837" i="113"/>
  <c r="Z1104" i="113"/>
  <c r="AC1104" i="113"/>
  <c r="V673" i="113"/>
  <c r="Y673" i="113"/>
  <c r="V332" i="113"/>
  <c r="Y332" i="113"/>
  <c r="R1122" i="113"/>
  <c r="U1122" i="113"/>
  <c r="V1062" i="113"/>
  <c r="Y1062" i="113"/>
  <c r="R971" i="113"/>
  <c r="U971" i="113"/>
  <c r="R882" i="113"/>
  <c r="U882" i="113"/>
  <c r="R850" i="113"/>
  <c r="U850" i="113"/>
  <c r="R607" i="113"/>
  <c r="U607" i="113"/>
  <c r="Z803" i="113"/>
  <c r="AC803" i="113"/>
  <c r="AD840" i="113"/>
  <c r="AG840" i="113"/>
  <c r="AH840" i="113" s="1"/>
  <c r="N1074" i="113"/>
  <c r="R1038" i="113"/>
  <c r="N743" i="113"/>
  <c r="U440" i="113"/>
  <c r="Y440" i="113" s="1"/>
  <c r="U514" i="113"/>
  <c r="Y514" i="113" s="1"/>
  <c r="N35" i="113"/>
  <c r="U33" i="113"/>
  <c r="V33" i="113" s="1"/>
  <c r="V899" i="113"/>
  <c r="V755" i="113"/>
  <c r="Y755" i="113"/>
  <c r="V655" i="113"/>
  <c r="Y655" i="113"/>
  <c r="V487" i="113"/>
  <c r="Y487" i="113"/>
  <c r="V461" i="113"/>
  <c r="Y461" i="113"/>
  <c r="V366" i="113"/>
  <c r="Y366" i="113"/>
  <c r="V252" i="113"/>
  <c r="Y252" i="113"/>
  <c r="V869" i="113"/>
  <c r="Y869" i="113"/>
  <c r="V534" i="113"/>
  <c r="Y534" i="113"/>
  <c r="V40" i="113"/>
  <c r="Y40" i="113"/>
  <c r="V668" i="113"/>
  <c r="Y668" i="113"/>
  <c r="R842" i="113"/>
  <c r="U842" i="113"/>
  <c r="R1114" i="113"/>
  <c r="U1114" i="113"/>
  <c r="R1072" i="113"/>
  <c r="U1072" i="113"/>
  <c r="R982" i="113"/>
  <c r="U982" i="113"/>
  <c r="R959" i="113"/>
  <c r="U959" i="113"/>
  <c r="R891" i="113"/>
  <c r="U891" i="113"/>
  <c r="R874" i="113"/>
  <c r="U874" i="113"/>
  <c r="R858" i="113"/>
  <c r="U858" i="113"/>
  <c r="R830" i="113"/>
  <c r="U830" i="113"/>
  <c r="R772" i="113"/>
  <c r="U772" i="113"/>
  <c r="R678" i="113"/>
  <c r="U678" i="113"/>
  <c r="R662" i="113"/>
  <c r="U662" i="113"/>
  <c r="R618" i="113"/>
  <c r="U618" i="113"/>
  <c r="V689" i="113"/>
  <c r="Y689" i="113"/>
  <c r="AD1128" i="113"/>
  <c r="AG1128" i="113"/>
  <c r="AH1128" i="113" s="1"/>
  <c r="AG86" i="113"/>
  <c r="AH86" i="113" s="1"/>
  <c r="AG974" i="113"/>
  <c r="AH974" i="113" s="1"/>
  <c r="AZ1229" i="113"/>
  <c r="V21" i="113"/>
  <c r="Y21" i="113"/>
  <c r="V25" i="113"/>
  <c r="Y25" i="113"/>
  <c r="V17" i="113"/>
  <c r="Y17" i="113"/>
  <c r="R1186" i="113"/>
  <c r="R1178" i="113" s="1"/>
  <c r="R949" i="113"/>
  <c r="N820" i="113"/>
  <c r="AZ145" i="113"/>
  <c r="N705" i="113"/>
  <c r="N386" i="113"/>
  <c r="N101" i="113"/>
  <c r="V926" i="113"/>
  <c r="Y926" i="113"/>
  <c r="R475" i="113"/>
  <c r="U475" i="113"/>
  <c r="Z860" i="113"/>
  <c r="AC860" i="113"/>
  <c r="R118" i="113"/>
  <c r="U118" i="113"/>
  <c r="R66" i="113"/>
  <c r="U66" i="113"/>
  <c r="V805" i="113"/>
  <c r="Y805" i="113"/>
  <c r="V1025" i="113"/>
  <c r="Y1025" i="113"/>
  <c r="R1078" i="113"/>
  <c r="U1078" i="113"/>
  <c r="R987" i="113"/>
  <c r="U987" i="113"/>
  <c r="R892" i="113"/>
  <c r="U892" i="113"/>
  <c r="R867" i="113"/>
  <c r="U867" i="113"/>
  <c r="R835" i="113"/>
  <c r="U835" i="113"/>
  <c r="R714" i="113"/>
  <c r="U714" i="113"/>
  <c r="R582" i="113"/>
  <c r="U582" i="113"/>
  <c r="R557" i="113"/>
  <c r="U557" i="113"/>
  <c r="R549" i="113"/>
  <c r="U549" i="113"/>
  <c r="R467" i="113"/>
  <c r="U467" i="113"/>
  <c r="R450" i="113"/>
  <c r="U450" i="113"/>
  <c r="R423" i="113"/>
  <c r="U423" i="113"/>
  <c r="R389" i="113"/>
  <c r="U389" i="113"/>
  <c r="R362" i="113"/>
  <c r="U362" i="113"/>
  <c r="R337" i="113"/>
  <c r="U337" i="113"/>
  <c r="R307" i="113"/>
  <c r="U307" i="113"/>
  <c r="R274" i="113"/>
  <c r="U274" i="113"/>
  <c r="R242" i="113"/>
  <c r="U242" i="113"/>
  <c r="R221" i="113"/>
  <c r="U221" i="113"/>
  <c r="R188" i="113"/>
  <c r="U188" i="113"/>
  <c r="R140" i="113"/>
  <c r="U140" i="113"/>
  <c r="Y282" i="113"/>
  <c r="V92" i="113"/>
  <c r="Y92" i="113"/>
  <c r="V670" i="113"/>
  <c r="Y670" i="113"/>
  <c r="AD317" i="113"/>
  <c r="V885" i="113"/>
  <c r="Y885" i="113"/>
  <c r="Z880" i="113"/>
  <c r="AC880" i="113"/>
  <c r="V1113" i="113"/>
  <c r="Y1113" i="113"/>
  <c r="V868" i="113"/>
  <c r="Y868" i="113"/>
  <c r="V331" i="113"/>
  <c r="Y331" i="113"/>
  <c r="V559" i="113"/>
  <c r="Y559" i="113"/>
  <c r="V1124" i="113"/>
  <c r="Y1124" i="113"/>
  <c r="V1101" i="113"/>
  <c r="R904" i="113"/>
  <c r="R1188" i="113"/>
  <c r="V710" i="113"/>
  <c r="Y710" i="113"/>
  <c r="V684" i="113"/>
  <c r="Y684" i="113"/>
  <c r="V563" i="113"/>
  <c r="Y563" i="113"/>
  <c r="R540" i="113"/>
  <c r="U540" i="113"/>
  <c r="R523" i="113"/>
  <c r="U523" i="113"/>
  <c r="R436" i="113"/>
  <c r="U436" i="113"/>
  <c r="R184" i="113"/>
  <c r="U184" i="113"/>
  <c r="Z729" i="113"/>
  <c r="AC729" i="113"/>
  <c r="Z526" i="113"/>
  <c r="AC526" i="113"/>
  <c r="Z373" i="113"/>
  <c r="R413" i="113"/>
  <c r="U413" i="113"/>
  <c r="Z63" i="113"/>
  <c r="AC63" i="113"/>
  <c r="R749" i="113"/>
  <c r="U749" i="113"/>
  <c r="R110" i="113"/>
  <c r="U110" i="113"/>
  <c r="V75" i="113"/>
  <c r="Y75" i="113"/>
  <c r="V1077" i="113"/>
  <c r="Y1077" i="113"/>
  <c r="V732" i="113"/>
  <c r="Y732" i="113"/>
  <c r="R490" i="113"/>
  <c r="U490" i="113"/>
  <c r="R1152" i="113"/>
  <c r="U1152" i="113"/>
  <c r="R1013" i="113"/>
  <c r="U1013" i="113"/>
  <c r="R911" i="113"/>
  <c r="U911" i="113"/>
  <c r="R875" i="113"/>
  <c r="U875" i="113"/>
  <c r="R851" i="113"/>
  <c r="U851" i="113"/>
  <c r="R764" i="113"/>
  <c r="U764" i="113"/>
  <c r="R667" i="113"/>
  <c r="U667" i="113"/>
  <c r="R565" i="113"/>
  <c r="U565" i="113"/>
  <c r="R458" i="113"/>
  <c r="U458" i="113"/>
  <c r="R409" i="113"/>
  <c r="U409" i="113"/>
  <c r="R379" i="113"/>
  <c r="U379" i="113"/>
  <c r="R354" i="113"/>
  <c r="U354" i="113"/>
  <c r="R329" i="113"/>
  <c r="U329" i="113"/>
  <c r="R294" i="113"/>
  <c r="U294" i="113"/>
  <c r="R262" i="113"/>
  <c r="U262" i="113"/>
  <c r="R230" i="113"/>
  <c r="U230" i="113"/>
  <c r="R197" i="113"/>
  <c r="U197" i="113"/>
  <c r="R164" i="113"/>
  <c r="U164" i="113"/>
  <c r="R155" i="113"/>
  <c r="U155" i="113"/>
  <c r="V737" i="113"/>
  <c r="Y737" i="113"/>
  <c r="V604" i="113"/>
  <c r="Y604" i="113"/>
  <c r="V742" i="113"/>
  <c r="V427" i="113"/>
  <c r="Y427" i="113"/>
  <c r="V132" i="113"/>
  <c r="Y132" i="113"/>
  <c r="V452" i="113"/>
  <c r="Y452" i="113"/>
  <c r="N30" i="113"/>
  <c r="U1185" i="113"/>
  <c r="V1185" i="113" s="1"/>
  <c r="U1174" i="113"/>
  <c r="V1174" i="113" s="1"/>
  <c r="U1165" i="113"/>
  <c r="V1165" i="113" s="1"/>
  <c r="U1206" i="113"/>
  <c r="V1206" i="113" s="1"/>
  <c r="U1176" i="113"/>
  <c r="Y1176" i="113" s="1"/>
  <c r="U506" i="113"/>
  <c r="V506" i="113" s="1"/>
  <c r="U205" i="113"/>
  <c r="V205" i="113" s="1"/>
  <c r="R760" i="113"/>
  <c r="U760" i="113"/>
  <c r="R535" i="113"/>
  <c r="U535" i="113"/>
  <c r="R519" i="113"/>
  <c r="U519" i="113"/>
  <c r="R270" i="113"/>
  <c r="U270" i="113"/>
  <c r="Z827" i="113"/>
  <c r="AC827" i="113"/>
  <c r="R126" i="113"/>
  <c r="U126" i="113"/>
  <c r="R114" i="113"/>
  <c r="U114" i="113"/>
  <c r="R102" i="113"/>
  <c r="U102" i="113"/>
  <c r="R70" i="113"/>
  <c r="R69" i="113" s="1"/>
  <c r="U70" i="113"/>
  <c r="R62" i="113"/>
  <c r="U62" i="113"/>
  <c r="R39" i="113"/>
  <c r="U39" i="113"/>
  <c r="V1065" i="113"/>
  <c r="Y1065" i="113"/>
  <c r="V795" i="113"/>
  <c r="Y795" i="113"/>
  <c r="V765" i="113"/>
  <c r="Y765" i="113"/>
  <c r="V720" i="113"/>
  <c r="Y720" i="113"/>
  <c r="R590" i="113"/>
  <c r="U590" i="113"/>
  <c r="V551" i="113"/>
  <c r="Y551" i="113"/>
  <c r="V141" i="113"/>
  <c r="Y141" i="113"/>
  <c r="R1156" i="113"/>
  <c r="U1156" i="113"/>
  <c r="R1087" i="113"/>
  <c r="U1087" i="113"/>
  <c r="R1063" i="113"/>
  <c r="U1063" i="113"/>
  <c r="R1021" i="113"/>
  <c r="U1021" i="113"/>
  <c r="R1005" i="113"/>
  <c r="U1005" i="113"/>
  <c r="R946" i="113"/>
  <c r="U946" i="113"/>
  <c r="R920" i="113"/>
  <c r="U920" i="113"/>
  <c r="R896" i="113"/>
  <c r="U896" i="113"/>
  <c r="R888" i="113"/>
  <c r="U888" i="113"/>
  <c r="R879" i="113"/>
  <c r="U879" i="113"/>
  <c r="R871" i="113"/>
  <c r="U871" i="113"/>
  <c r="R863" i="113"/>
  <c r="U863" i="113"/>
  <c r="R855" i="113"/>
  <c r="U855" i="113"/>
  <c r="R847" i="113"/>
  <c r="U847" i="113"/>
  <c r="R839" i="113"/>
  <c r="U839" i="113"/>
  <c r="R831" i="113"/>
  <c r="U831" i="113"/>
  <c r="R745" i="113"/>
  <c r="U745" i="113"/>
  <c r="R736" i="113"/>
  <c r="U736" i="113"/>
  <c r="R683" i="113"/>
  <c r="U683" i="113"/>
  <c r="R597" i="113"/>
  <c r="U597" i="113"/>
  <c r="R578" i="113"/>
  <c r="U578" i="113"/>
  <c r="R569" i="113"/>
  <c r="U569" i="113"/>
  <c r="R561" i="113"/>
  <c r="U561" i="113"/>
  <c r="R553" i="113"/>
  <c r="U553" i="113"/>
  <c r="R471" i="113"/>
  <c r="U471" i="113"/>
  <c r="R463" i="113"/>
  <c r="U463" i="113"/>
  <c r="R454" i="113"/>
  <c r="U454" i="113"/>
  <c r="R445" i="113"/>
  <c r="U445" i="113"/>
  <c r="R431" i="113"/>
  <c r="U431" i="113"/>
  <c r="R418" i="113"/>
  <c r="R417" i="113" s="1"/>
  <c r="U418" i="113"/>
  <c r="R405" i="113"/>
  <c r="U405" i="113"/>
  <c r="R393" i="113"/>
  <c r="U393" i="113"/>
  <c r="R384" i="113"/>
  <c r="R381" i="113" s="1"/>
  <c r="U384" i="113"/>
  <c r="R375" i="113"/>
  <c r="U375" i="113"/>
  <c r="R367" i="113"/>
  <c r="R364" i="113" s="1"/>
  <c r="U367" i="113"/>
  <c r="R358" i="113"/>
  <c r="U358" i="113"/>
  <c r="R349" i="113"/>
  <c r="U349" i="113"/>
  <c r="R341" i="113"/>
  <c r="U341" i="113"/>
  <c r="R333" i="113"/>
  <c r="U333" i="113"/>
  <c r="R324" i="113"/>
  <c r="U324" i="113"/>
  <c r="R313" i="113"/>
  <c r="U313" i="113"/>
  <c r="R298" i="113"/>
  <c r="U298" i="113"/>
  <c r="R290" i="113"/>
  <c r="U290" i="113"/>
  <c r="R278" i="113"/>
  <c r="U278" i="113"/>
  <c r="R266" i="113"/>
  <c r="U266" i="113"/>
  <c r="R258" i="113"/>
  <c r="U258" i="113"/>
  <c r="R246" i="113"/>
  <c r="U246" i="113"/>
  <c r="R234" i="113"/>
  <c r="U234" i="113"/>
  <c r="R225" i="113"/>
  <c r="U225" i="113"/>
  <c r="R213" i="113"/>
  <c r="U213" i="113"/>
  <c r="R201" i="113"/>
  <c r="U201" i="113"/>
  <c r="R192" i="113"/>
  <c r="U192" i="113"/>
  <c r="R180" i="113"/>
  <c r="U180" i="113"/>
  <c r="R168" i="113"/>
  <c r="U168" i="113"/>
  <c r="R160" i="113"/>
  <c r="U160" i="113"/>
  <c r="R147" i="113"/>
  <c r="U147" i="113"/>
  <c r="V1083" i="113"/>
  <c r="Y1083" i="113"/>
  <c r="V571" i="113"/>
  <c r="Y571" i="113"/>
  <c r="V500" i="113"/>
  <c r="Y500" i="113"/>
  <c r="V238" i="113"/>
  <c r="Y238" i="113"/>
  <c r="V151" i="113"/>
  <c r="Y151" i="113"/>
  <c r="V97" i="113"/>
  <c r="Y97" i="113"/>
  <c r="V88" i="113"/>
  <c r="Y88" i="113"/>
  <c r="V79" i="113"/>
  <c r="Y79" i="113"/>
  <c r="V680" i="113"/>
  <c r="Y680" i="113"/>
  <c r="V510" i="113"/>
  <c r="Y510" i="113"/>
  <c r="AD522" i="113"/>
  <c r="AG522" i="113"/>
  <c r="AH522" i="113" s="1"/>
  <c r="V852" i="113"/>
  <c r="Y852" i="113"/>
  <c r="V470" i="113"/>
  <c r="Y470" i="113"/>
  <c r="AD340" i="113"/>
  <c r="AG340" i="113"/>
  <c r="AH340" i="113" s="1"/>
  <c r="V1088" i="113"/>
  <c r="Y1088" i="113"/>
  <c r="V365" i="113"/>
  <c r="Y365" i="113"/>
  <c r="Z396" i="113"/>
  <c r="AC396" i="113"/>
  <c r="V1138" i="113"/>
  <c r="Y1138" i="113"/>
  <c r="V1148" i="113"/>
  <c r="Y1148" i="113"/>
  <c r="V836" i="113"/>
  <c r="Y836" i="113"/>
  <c r="V1042" i="113"/>
  <c r="Y1042" i="113"/>
  <c r="R527" i="113"/>
  <c r="U527" i="113"/>
  <c r="R133" i="113"/>
  <c r="U133" i="113"/>
  <c r="R51" i="113"/>
  <c r="R48" i="113" s="1"/>
  <c r="U51" i="113"/>
  <c r="V780" i="113"/>
  <c r="Y780" i="113"/>
  <c r="V567" i="113"/>
  <c r="Y567" i="113"/>
  <c r="R1029" i="113"/>
  <c r="U1029" i="113"/>
  <c r="R929" i="113"/>
  <c r="U929" i="113"/>
  <c r="R883" i="113"/>
  <c r="U883" i="113"/>
  <c r="R859" i="113"/>
  <c r="U859" i="113"/>
  <c r="R843" i="113"/>
  <c r="U843" i="113"/>
  <c r="R740" i="113"/>
  <c r="U740" i="113"/>
  <c r="R574" i="113"/>
  <c r="U574" i="113"/>
  <c r="R397" i="113"/>
  <c r="U397" i="113"/>
  <c r="R371" i="113"/>
  <c r="U371" i="113"/>
  <c r="R345" i="113"/>
  <c r="U345" i="113"/>
  <c r="R318" i="113"/>
  <c r="U318" i="113"/>
  <c r="R286" i="113"/>
  <c r="U286" i="113"/>
  <c r="R254" i="113"/>
  <c r="U254" i="113"/>
  <c r="R209" i="113"/>
  <c r="U209" i="113"/>
  <c r="R176" i="113"/>
  <c r="U176" i="113"/>
  <c r="Y555" i="113"/>
  <c r="V84" i="113"/>
  <c r="Y84" i="113"/>
  <c r="V1130" i="113"/>
  <c r="Y1130" i="113"/>
  <c r="V382" i="113"/>
  <c r="Y382" i="113"/>
  <c r="N1203" i="113"/>
  <c r="N1195" i="113" s="1"/>
  <c r="R1167" i="113"/>
  <c r="AZ948" i="113"/>
  <c r="AZ311" i="113"/>
  <c r="AZ60" i="113"/>
  <c r="N980" i="113"/>
  <c r="R754" i="113"/>
  <c r="U754" i="113"/>
  <c r="V693" i="113"/>
  <c r="Y693" i="113"/>
  <c r="V581" i="113"/>
  <c r="Y581" i="113"/>
  <c r="V545" i="113"/>
  <c r="Y545" i="113"/>
  <c r="R531" i="113"/>
  <c r="U531" i="113"/>
  <c r="R480" i="113"/>
  <c r="U480" i="113"/>
  <c r="R250" i="113"/>
  <c r="U250" i="113"/>
  <c r="Z876" i="113"/>
  <c r="Z823" i="113"/>
  <c r="R586" i="113"/>
  <c r="U586" i="113"/>
  <c r="Z1108" i="113"/>
  <c r="AC1108" i="113"/>
  <c r="Z832" i="113"/>
  <c r="AC832" i="113"/>
  <c r="Z377" i="113"/>
  <c r="AC377" i="113"/>
  <c r="N1079" i="113"/>
  <c r="AZ903" i="113"/>
  <c r="AZ494" i="113"/>
  <c r="AZ488" i="113" s="1"/>
  <c r="N1099" i="113"/>
  <c r="N462" i="113"/>
  <c r="N993" i="113"/>
  <c r="R1070" i="113"/>
  <c r="U1070" i="113"/>
  <c r="R1043" i="113"/>
  <c r="U1043" i="113"/>
  <c r="R1001" i="113"/>
  <c r="U1001" i="113"/>
  <c r="R983" i="113"/>
  <c r="U983" i="113"/>
  <c r="R972" i="113"/>
  <c r="U972" i="113"/>
  <c r="R961" i="113"/>
  <c r="U961" i="113"/>
  <c r="R952" i="113"/>
  <c r="U952" i="113"/>
  <c r="R933" i="113"/>
  <c r="U933" i="113"/>
  <c r="R915" i="113"/>
  <c r="U915" i="113"/>
  <c r="U901" i="113"/>
  <c r="R901" i="113"/>
  <c r="R807" i="113"/>
  <c r="U807" i="113"/>
  <c r="R790" i="113"/>
  <c r="U790" i="113"/>
  <c r="R782" i="113"/>
  <c r="U782" i="113"/>
  <c r="R774" i="113"/>
  <c r="U774" i="113"/>
  <c r="R748" i="113"/>
  <c r="U748" i="113"/>
  <c r="R546" i="113"/>
  <c r="U546" i="113"/>
  <c r="R108" i="113"/>
  <c r="U108" i="113"/>
  <c r="V1039" i="113"/>
  <c r="Y1039" i="113"/>
  <c r="V672" i="113"/>
  <c r="Y672" i="113"/>
  <c r="R746" i="113"/>
  <c r="U746" i="113"/>
  <c r="V938" i="113"/>
  <c r="Y938" i="113"/>
  <c r="R1109" i="113"/>
  <c r="U1109" i="113"/>
  <c r="R1091" i="113"/>
  <c r="U1091" i="113"/>
  <c r="R1051" i="113"/>
  <c r="U1051" i="113"/>
  <c r="R474" i="113"/>
  <c r="U474" i="113"/>
  <c r="R708" i="113"/>
  <c r="U708" i="113"/>
  <c r="R104" i="113"/>
  <c r="U104" i="113"/>
  <c r="V811" i="113"/>
  <c r="Y811" i="113"/>
  <c r="V537" i="113"/>
  <c r="Y537" i="113"/>
  <c r="V521" i="113"/>
  <c r="Y521" i="113"/>
  <c r="V485" i="113"/>
  <c r="R1137" i="113"/>
  <c r="U1137" i="113"/>
  <c r="R1119" i="113"/>
  <c r="U1119" i="113"/>
  <c r="R1103" i="113"/>
  <c r="U1103" i="113"/>
  <c r="R1086" i="113"/>
  <c r="U1086" i="113"/>
  <c r="N712" i="113"/>
  <c r="V395" i="113"/>
  <c r="Y395" i="113"/>
  <c r="V260" i="113"/>
  <c r="Y260" i="113"/>
  <c r="V172" i="113"/>
  <c r="Y172" i="113"/>
  <c r="V74" i="113"/>
  <c r="Y74" i="113"/>
  <c r="V64" i="113"/>
  <c r="Y64" i="113"/>
  <c r="Y37" i="113"/>
  <c r="N14" i="113"/>
  <c r="R1182" i="113"/>
  <c r="U1182" i="113"/>
  <c r="R1136" i="113"/>
  <c r="U1136" i="113"/>
  <c r="R1123" i="113"/>
  <c r="U1123" i="113"/>
  <c r="R1107" i="113"/>
  <c r="U1107" i="113"/>
  <c r="R828" i="113"/>
  <c r="U828" i="113"/>
  <c r="V997" i="113"/>
  <c r="Y997" i="113"/>
  <c r="V733" i="113"/>
  <c r="Y733" i="113"/>
  <c r="V626" i="113"/>
  <c r="Y626" i="113"/>
  <c r="R679" i="113"/>
  <c r="U679" i="113"/>
  <c r="R442" i="113"/>
  <c r="U442" i="113"/>
  <c r="R434" i="113"/>
  <c r="U434" i="113"/>
  <c r="R421" i="113"/>
  <c r="U421" i="113"/>
  <c r="R403" i="113"/>
  <c r="U403" i="113"/>
  <c r="R305" i="113"/>
  <c r="U305" i="113"/>
  <c r="R288" i="113"/>
  <c r="U288" i="113"/>
  <c r="R272" i="113"/>
  <c r="U272" i="113"/>
  <c r="R256" i="113"/>
  <c r="U256" i="113"/>
  <c r="R240" i="113"/>
  <c r="U240" i="113"/>
  <c r="R223" i="113"/>
  <c r="U223" i="113"/>
  <c r="R207" i="113"/>
  <c r="U207" i="113"/>
  <c r="R190" i="113"/>
  <c r="U190" i="113"/>
  <c r="R174" i="113"/>
  <c r="U174" i="113"/>
  <c r="R158" i="113"/>
  <c r="U158" i="113"/>
  <c r="R699" i="113"/>
  <c r="U699" i="113"/>
  <c r="V440" i="113"/>
  <c r="R687" i="113"/>
  <c r="U687" i="113"/>
  <c r="R134" i="113"/>
  <c r="U134" i="113"/>
  <c r="V1033" i="113"/>
  <c r="Y1033" i="113"/>
  <c r="V600" i="113"/>
  <c r="Y600" i="113"/>
  <c r="V533" i="113"/>
  <c r="Y533" i="113"/>
  <c r="V478" i="113"/>
  <c r="Y478" i="113"/>
  <c r="R739" i="113"/>
  <c r="U739" i="113"/>
  <c r="R731" i="113"/>
  <c r="U731" i="113"/>
  <c r="R717" i="113"/>
  <c r="U717" i="113"/>
  <c r="R703" i="113"/>
  <c r="U703" i="113"/>
  <c r="R593" i="113"/>
  <c r="U593" i="113"/>
  <c r="R577" i="113"/>
  <c r="U577" i="113"/>
  <c r="R1082" i="113"/>
  <c r="U1082" i="113"/>
  <c r="R1040" i="113"/>
  <c r="U1040" i="113"/>
  <c r="R1009" i="113"/>
  <c r="U1009" i="113"/>
  <c r="R992" i="113"/>
  <c r="U992" i="113"/>
  <c r="R978" i="113"/>
  <c r="U978" i="113"/>
  <c r="R966" i="113"/>
  <c r="U966" i="113"/>
  <c r="R956" i="113"/>
  <c r="U956" i="113"/>
  <c r="R942" i="113"/>
  <c r="U942" i="113"/>
  <c r="R924" i="113"/>
  <c r="U924" i="113"/>
  <c r="R907" i="113"/>
  <c r="U907" i="113"/>
  <c r="R815" i="113"/>
  <c r="U815" i="113"/>
  <c r="R799" i="113"/>
  <c r="U799" i="113"/>
  <c r="R786" i="113"/>
  <c r="U786" i="113"/>
  <c r="R778" i="113"/>
  <c r="U778" i="113"/>
  <c r="R770" i="113"/>
  <c r="U770" i="113"/>
  <c r="R722" i="113"/>
  <c r="U722" i="113"/>
  <c r="R124" i="113"/>
  <c r="U124" i="113"/>
  <c r="V970" i="113"/>
  <c r="Y970" i="113"/>
  <c r="V706" i="113"/>
  <c r="Y706" i="113"/>
  <c r="N433" i="113"/>
  <c r="R1125" i="113"/>
  <c r="U1125" i="113"/>
  <c r="R1097" i="113"/>
  <c r="U1097" i="113"/>
  <c r="R1055" i="113"/>
  <c r="U1055" i="113"/>
  <c r="R544" i="113"/>
  <c r="U544" i="113"/>
  <c r="R466" i="113"/>
  <c r="U466" i="113"/>
  <c r="R120" i="113"/>
  <c r="U120" i="113"/>
  <c r="V596" i="113"/>
  <c r="Y596" i="113"/>
  <c r="V529" i="113"/>
  <c r="Y529" i="113"/>
  <c r="R1141" i="113"/>
  <c r="U1141" i="113"/>
  <c r="R1127" i="113"/>
  <c r="U1127" i="113"/>
  <c r="R1111" i="113"/>
  <c r="U1111" i="113"/>
  <c r="R663" i="113"/>
  <c r="U663" i="113"/>
  <c r="V401" i="113"/>
  <c r="Y401" i="113"/>
  <c r="V292" i="113"/>
  <c r="Y292" i="113"/>
  <c r="V227" i="113"/>
  <c r="Y227" i="113"/>
  <c r="V195" i="113"/>
  <c r="Y195" i="113"/>
  <c r="V162" i="113"/>
  <c r="Y162" i="113"/>
  <c r="V68" i="113"/>
  <c r="Y68" i="113"/>
  <c r="V57" i="113"/>
  <c r="Y57" i="113"/>
  <c r="V41" i="113"/>
  <c r="Y41" i="113"/>
  <c r="V29" i="113"/>
  <c r="Y29" i="113"/>
  <c r="N157" i="113"/>
  <c r="R1214" i="113"/>
  <c r="U1214" i="113"/>
  <c r="R1140" i="113"/>
  <c r="U1140" i="113"/>
  <c r="R1076" i="113"/>
  <c r="U1076" i="113"/>
  <c r="R1131" i="113"/>
  <c r="U1131" i="113"/>
  <c r="R1115" i="113"/>
  <c r="U1115" i="113"/>
  <c r="R1098" i="113"/>
  <c r="U1098" i="113"/>
  <c r="R671" i="113"/>
  <c r="U671" i="113"/>
  <c r="R691" i="113"/>
  <c r="U691" i="113"/>
  <c r="R116" i="113"/>
  <c r="U116" i="113"/>
  <c r="V950" i="113"/>
  <c r="Y950" i="113"/>
  <c r="V676" i="113"/>
  <c r="Y676" i="113"/>
  <c r="R447" i="113"/>
  <c r="U447" i="113"/>
  <c r="R438" i="113"/>
  <c r="U438" i="113"/>
  <c r="R425" i="113"/>
  <c r="U425" i="113"/>
  <c r="R411" i="113"/>
  <c r="U411" i="113"/>
  <c r="R391" i="113"/>
  <c r="U391" i="113"/>
  <c r="R296" i="113"/>
  <c r="U296" i="113"/>
  <c r="R280" i="113"/>
  <c r="U280" i="113"/>
  <c r="R264" i="113"/>
  <c r="U264" i="113"/>
  <c r="R248" i="113"/>
  <c r="U248" i="113"/>
  <c r="R232" i="113"/>
  <c r="U232" i="113"/>
  <c r="R215" i="113"/>
  <c r="U215" i="113"/>
  <c r="R199" i="113"/>
  <c r="U199" i="113"/>
  <c r="R182" i="113"/>
  <c r="U182" i="113"/>
  <c r="R166" i="113"/>
  <c r="U166" i="113"/>
  <c r="R149" i="113"/>
  <c r="U149" i="113"/>
  <c r="R762" i="113"/>
  <c r="U762" i="113"/>
  <c r="V1143" i="113"/>
  <c r="V1142" i="113" s="1"/>
  <c r="Y1143" i="113"/>
  <c r="V962" i="113"/>
  <c r="Y962" i="113"/>
  <c r="N1096" i="113"/>
  <c r="R1047" i="113"/>
  <c r="U1047" i="113"/>
  <c r="V1045" i="113" s="1"/>
  <c r="R112" i="113"/>
  <c r="U112" i="113"/>
  <c r="V542" i="113"/>
  <c r="Y542" i="113"/>
  <c r="V525" i="113"/>
  <c r="Y525" i="113"/>
  <c r="R735" i="113"/>
  <c r="U735" i="113"/>
  <c r="R726" i="113"/>
  <c r="U726" i="113"/>
  <c r="R713" i="113"/>
  <c r="U713" i="113"/>
  <c r="R695" i="113"/>
  <c r="U695" i="113"/>
  <c r="R601" i="113"/>
  <c r="U601" i="113"/>
  <c r="R585" i="113"/>
  <c r="U585" i="113"/>
  <c r="V100" i="113"/>
  <c r="Y100" i="113"/>
  <c r="Z1015" i="113"/>
  <c r="AC1015" i="113"/>
  <c r="AZ1044" i="113"/>
  <c r="AY1226" i="113" s="1"/>
  <c r="R34" i="113"/>
  <c r="U34" i="113"/>
  <c r="R32" i="113"/>
  <c r="U32" i="113"/>
  <c r="R22" i="113"/>
  <c r="U22" i="113"/>
  <c r="R20" i="113"/>
  <c r="U20" i="113"/>
  <c r="R18" i="113"/>
  <c r="U18" i="113"/>
  <c r="R16" i="113"/>
  <c r="U16" i="113"/>
  <c r="V1212" i="113"/>
  <c r="Y1212" i="113"/>
  <c r="V1208" i="113"/>
  <c r="Y1208" i="113"/>
  <c r="V1199" i="113"/>
  <c r="Y1199" i="113"/>
  <c r="V1194" i="113"/>
  <c r="Y1194" i="113"/>
  <c r="V1190" i="113"/>
  <c r="Y1190" i="113"/>
  <c r="V1183" i="113"/>
  <c r="Y1183" i="113"/>
  <c r="V1179" i="113"/>
  <c r="Y1179" i="113"/>
  <c r="V1170" i="113"/>
  <c r="Y1170" i="113"/>
  <c r="Y1165" i="113"/>
  <c r="Y1161" i="113"/>
  <c r="V1161" i="113"/>
  <c r="R1095" i="113"/>
  <c r="U1095" i="113"/>
  <c r="R1073" i="113"/>
  <c r="U1073" i="113"/>
  <c r="R1068" i="113"/>
  <c r="U1068" i="113"/>
  <c r="R1014" i="113"/>
  <c r="U1014" i="113"/>
  <c r="R1010" i="113"/>
  <c r="U1010" i="113"/>
  <c r="R1006" i="113"/>
  <c r="U1006" i="113"/>
  <c r="R1002" i="113"/>
  <c r="U1002" i="113"/>
  <c r="R998" i="113"/>
  <c r="U998" i="113"/>
  <c r="R994" i="113"/>
  <c r="U994" i="113"/>
  <c r="R989" i="113"/>
  <c r="U989" i="113"/>
  <c r="R984" i="113"/>
  <c r="U984" i="113"/>
  <c r="R945" i="113"/>
  <c r="U945" i="113"/>
  <c r="R941" i="113"/>
  <c r="U941" i="113"/>
  <c r="R937" i="113"/>
  <c r="U937" i="113"/>
  <c r="R932" i="113"/>
  <c r="U932" i="113"/>
  <c r="R927" i="113"/>
  <c r="U927" i="113"/>
  <c r="R923" i="113"/>
  <c r="U923" i="113"/>
  <c r="R919" i="113"/>
  <c r="U919" i="113"/>
  <c r="R914" i="113"/>
  <c r="U914" i="113"/>
  <c r="R910" i="113"/>
  <c r="U910" i="113"/>
  <c r="R906" i="113"/>
  <c r="U906" i="113"/>
  <c r="R702" i="113"/>
  <c r="U702" i="113"/>
  <c r="R698" i="113"/>
  <c r="U698" i="113"/>
  <c r="R694" i="113"/>
  <c r="U694" i="113"/>
  <c r="R690" i="113"/>
  <c r="U690" i="113"/>
  <c r="R656" i="113"/>
  <c r="U656" i="113"/>
  <c r="R652" i="113"/>
  <c r="U652" i="113"/>
  <c r="R648" i="113"/>
  <c r="U648" i="113"/>
  <c r="R517" i="113"/>
  <c r="U517" i="113"/>
  <c r="R513" i="113"/>
  <c r="U513" i="113"/>
  <c r="R509" i="113"/>
  <c r="U509" i="113"/>
  <c r="R505" i="113"/>
  <c r="U505" i="113"/>
  <c r="R499" i="113"/>
  <c r="U499" i="113"/>
  <c r="R493" i="113"/>
  <c r="U493" i="113"/>
  <c r="R489" i="113"/>
  <c r="U489" i="113"/>
  <c r="R484" i="113"/>
  <c r="U484" i="113"/>
  <c r="R448" i="113"/>
  <c r="U448" i="113"/>
  <c r="R15" i="113"/>
  <c r="U15" i="113"/>
  <c r="V1053" i="113"/>
  <c r="Y1053" i="113"/>
  <c r="V1046" i="113"/>
  <c r="Y1046" i="113"/>
  <c r="R1177" i="113"/>
  <c r="U1177" i="113"/>
  <c r="R1175" i="113"/>
  <c r="U1175" i="113"/>
  <c r="R1173" i="113"/>
  <c r="U1173" i="113"/>
  <c r="R1171" i="113"/>
  <c r="U1171" i="113"/>
  <c r="R1169" i="113"/>
  <c r="U1169" i="113"/>
  <c r="R1166" i="113"/>
  <c r="U1166" i="113"/>
  <c r="R1164" i="113"/>
  <c r="U1164" i="113"/>
  <c r="R1162" i="113"/>
  <c r="U1162" i="113"/>
  <c r="R1160" i="113"/>
  <c r="U1160" i="113"/>
  <c r="R1157" i="113"/>
  <c r="U1157" i="113"/>
  <c r="R1155" i="113"/>
  <c r="U1155" i="113"/>
  <c r="R1151" i="113"/>
  <c r="U1151" i="113"/>
  <c r="R1058" i="113"/>
  <c r="U1058" i="113"/>
  <c r="R1056" i="113"/>
  <c r="U1056" i="113"/>
  <c r="R1054" i="113"/>
  <c r="U1054" i="113"/>
  <c r="R1052" i="113"/>
  <c r="U1052" i="113"/>
  <c r="R1050" i="113"/>
  <c r="U1050" i="113"/>
  <c r="R1036" i="113"/>
  <c r="U1036" i="113"/>
  <c r="R1034" i="113"/>
  <c r="U1034" i="113"/>
  <c r="R1032" i="113"/>
  <c r="U1032" i="113"/>
  <c r="R1030" i="113"/>
  <c r="U1030" i="113"/>
  <c r="R1028" i="113"/>
  <c r="U1028" i="113"/>
  <c r="R1026" i="113"/>
  <c r="U1026" i="113"/>
  <c r="R1024" i="113"/>
  <c r="U1024" i="113"/>
  <c r="R1022" i="113"/>
  <c r="U1022" i="113"/>
  <c r="R1020" i="113"/>
  <c r="U1020" i="113"/>
  <c r="R1018" i="113"/>
  <c r="U1018" i="113"/>
  <c r="R1016" i="113"/>
  <c r="U1016" i="113"/>
  <c r="N897" i="113"/>
  <c r="N791" i="113"/>
  <c r="N766" i="113"/>
  <c r="N718" i="113"/>
  <c r="N627" i="113"/>
  <c r="N609" i="113"/>
  <c r="N443" i="113"/>
  <c r="N419" i="113"/>
  <c r="N303" i="113"/>
  <c r="N228" i="113"/>
  <c r="N193" i="113"/>
  <c r="V1201" i="113"/>
  <c r="V1192" i="113"/>
  <c r="Y1192" i="113"/>
  <c r="V1188" i="113"/>
  <c r="Y1188" i="113"/>
  <c r="V1172" i="113"/>
  <c r="Y1172" i="113"/>
  <c r="V1168" i="113"/>
  <c r="Y1168" i="113"/>
  <c r="Y1163" i="113"/>
  <c r="V1158" i="113"/>
  <c r="Y1158" i="113"/>
  <c r="V637" i="113"/>
  <c r="Y637" i="113"/>
  <c r="V629" i="113"/>
  <c r="Y629" i="113"/>
  <c r="Y624" i="113"/>
  <c r="V620" i="113"/>
  <c r="Y620" i="113"/>
  <c r="V615" i="113"/>
  <c r="Y615" i="113"/>
  <c r="V611" i="113"/>
  <c r="Y611" i="113"/>
  <c r="AG143" i="113"/>
  <c r="AH143" i="113" s="1"/>
  <c r="R1093" i="113"/>
  <c r="U1093" i="113"/>
  <c r="R1071" i="113"/>
  <c r="U1071" i="113"/>
  <c r="R1066" i="113"/>
  <c r="R1064" i="113"/>
  <c r="U1066" i="113"/>
  <c r="R1012" i="113"/>
  <c r="U1012" i="113"/>
  <c r="R1008" i="113"/>
  <c r="U1008" i="113"/>
  <c r="R1004" i="113"/>
  <c r="U1004" i="113"/>
  <c r="R1000" i="113"/>
  <c r="U1000" i="113"/>
  <c r="R996" i="113"/>
  <c r="U996" i="113"/>
  <c r="R991" i="113"/>
  <c r="U991" i="113"/>
  <c r="R986" i="113"/>
  <c r="U986" i="113"/>
  <c r="R947" i="113"/>
  <c r="U947" i="113"/>
  <c r="R943" i="113"/>
  <c r="U943" i="113"/>
  <c r="R939" i="113"/>
  <c r="U939" i="113"/>
  <c r="R935" i="113"/>
  <c r="U935" i="113"/>
  <c r="R930" i="113"/>
  <c r="U930" i="113"/>
  <c r="R925" i="113"/>
  <c r="U925" i="113"/>
  <c r="R921" i="113"/>
  <c r="U921" i="113"/>
  <c r="R917" i="113"/>
  <c r="U917" i="113"/>
  <c r="R912" i="113"/>
  <c r="U912" i="113"/>
  <c r="R908" i="113"/>
  <c r="U908" i="113"/>
  <c r="R704" i="113"/>
  <c r="U704" i="113"/>
  <c r="R700" i="113"/>
  <c r="U700" i="113"/>
  <c r="R696" i="113"/>
  <c r="U696" i="113"/>
  <c r="R692" i="113"/>
  <c r="U692" i="113"/>
  <c r="R658" i="113"/>
  <c r="U658" i="113"/>
  <c r="R654" i="113"/>
  <c r="U654" i="113"/>
  <c r="R650" i="113"/>
  <c r="U650" i="113"/>
  <c r="R646" i="113"/>
  <c r="U646" i="113"/>
  <c r="R515" i="113"/>
  <c r="U515" i="113"/>
  <c r="R511" i="113"/>
  <c r="U511" i="113"/>
  <c r="R507" i="113"/>
  <c r="U507" i="113"/>
  <c r="R501" i="113"/>
  <c r="U501" i="113"/>
  <c r="R497" i="113"/>
  <c r="U497" i="113"/>
  <c r="R491" i="113"/>
  <c r="U491" i="113"/>
  <c r="R486" i="113"/>
  <c r="U486" i="113"/>
  <c r="R482" i="113"/>
  <c r="U482" i="113"/>
  <c r="V1049" i="113"/>
  <c r="Y1049" i="113"/>
  <c r="R1211" i="113"/>
  <c r="U1211" i="113"/>
  <c r="R1209" i="113"/>
  <c r="R1207" i="113"/>
  <c r="U1207" i="113"/>
  <c r="R1205" i="113"/>
  <c r="U1205" i="113"/>
  <c r="R1202" i="113"/>
  <c r="U1202" i="113"/>
  <c r="R1200" i="113"/>
  <c r="U1200" i="113"/>
  <c r="R1198" i="113"/>
  <c r="U1198" i="113"/>
  <c r="R1196" i="113"/>
  <c r="U1196" i="113"/>
  <c r="R1193" i="113"/>
  <c r="U1193" i="113"/>
  <c r="R1191" i="113"/>
  <c r="U1191" i="113"/>
  <c r="R1189" i="113"/>
  <c r="U1189" i="113"/>
  <c r="R1187" i="113"/>
  <c r="U1187" i="113"/>
  <c r="N1159" i="113"/>
  <c r="N1147" i="113" s="1"/>
  <c r="R902" i="113"/>
  <c r="U902" i="113"/>
  <c r="R900" i="113"/>
  <c r="U900" i="113"/>
  <c r="R898" i="113"/>
  <c r="U898" i="113"/>
  <c r="R818" i="113"/>
  <c r="U818" i="113"/>
  <c r="R816" i="113"/>
  <c r="U816" i="113"/>
  <c r="R814" i="113"/>
  <c r="U814" i="113"/>
  <c r="R812" i="113"/>
  <c r="U812" i="113"/>
  <c r="R810" i="113"/>
  <c r="U810" i="113"/>
  <c r="R808" i="113"/>
  <c r="U808" i="113"/>
  <c r="R806" i="113"/>
  <c r="U806" i="113"/>
  <c r="R804" i="113"/>
  <c r="U804" i="113"/>
  <c r="R802" i="113"/>
  <c r="U802" i="113"/>
  <c r="R800" i="113"/>
  <c r="U800" i="113"/>
  <c r="R798" i="113"/>
  <c r="U798" i="113"/>
  <c r="R796" i="113"/>
  <c r="U796" i="113"/>
  <c r="R794" i="113"/>
  <c r="U794" i="113"/>
  <c r="R792" i="113"/>
  <c r="U792" i="113"/>
  <c r="U789" i="113"/>
  <c r="R789" i="113"/>
  <c r="R787" i="113"/>
  <c r="U787" i="113"/>
  <c r="U785" i="113"/>
  <c r="R785" i="113"/>
  <c r="R783" i="113"/>
  <c r="U783" i="113"/>
  <c r="U781" i="113"/>
  <c r="R781" i="113"/>
  <c r="R779" i="113"/>
  <c r="U779" i="113"/>
  <c r="U777" i="113"/>
  <c r="R777" i="113"/>
  <c r="R775" i="113"/>
  <c r="U775" i="113"/>
  <c r="U773" i="113"/>
  <c r="R773" i="113"/>
  <c r="R771" i="113"/>
  <c r="U771" i="113"/>
  <c r="U769" i="113"/>
  <c r="R769" i="113"/>
  <c r="R767" i="113"/>
  <c r="U767" i="113"/>
  <c r="R727" i="113"/>
  <c r="U727" i="113"/>
  <c r="R725" i="113"/>
  <c r="U725" i="113"/>
  <c r="R723" i="113"/>
  <c r="U723" i="113"/>
  <c r="R721" i="113"/>
  <c r="U721" i="113"/>
  <c r="R719" i="113"/>
  <c r="U719" i="113"/>
  <c r="R711" i="113"/>
  <c r="U711" i="113"/>
  <c r="R709" i="113"/>
  <c r="U709" i="113"/>
  <c r="R707" i="113"/>
  <c r="U707" i="113"/>
  <c r="R640" i="113"/>
  <c r="U640" i="113"/>
  <c r="R638" i="113"/>
  <c r="U638" i="113"/>
  <c r="R636" i="113"/>
  <c r="U636" i="113"/>
  <c r="R634" i="113"/>
  <c r="U634" i="113"/>
  <c r="R632" i="113"/>
  <c r="U632" i="113"/>
  <c r="R630" i="113"/>
  <c r="U630" i="113"/>
  <c r="R628" i="113"/>
  <c r="U628" i="113"/>
  <c r="R625" i="113"/>
  <c r="U625" i="113"/>
  <c r="R623" i="113"/>
  <c r="U623" i="113"/>
  <c r="R621" i="113"/>
  <c r="U621" i="113"/>
  <c r="R619" i="113"/>
  <c r="U619" i="113"/>
  <c r="R617" i="113"/>
  <c r="U617" i="113"/>
  <c r="R614" i="113"/>
  <c r="U614" i="113"/>
  <c r="R612" i="113"/>
  <c r="U612" i="113"/>
  <c r="R610" i="113"/>
  <c r="U610" i="113"/>
  <c r="R446" i="113"/>
  <c r="U446" i="113"/>
  <c r="R444" i="113"/>
  <c r="U444" i="113"/>
  <c r="R432" i="113"/>
  <c r="U432" i="113"/>
  <c r="R430" i="113"/>
  <c r="U430" i="113"/>
  <c r="R428" i="113"/>
  <c r="U428" i="113"/>
  <c r="R426" i="113"/>
  <c r="U426" i="113"/>
  <c r="R424" i="113"/>
  <c r="U424" i="113"/>
  <c r="U422" i="113"/>
  <c r="R422" i="113"/>
  <c r="R420" i="113"/>
  <c r="U420" i="113"/>
  <c r="R416" i="113"/>
  <c r="U416" i="113"/>
  <c r="R414" i="113"/>
  <c r="U414" i="113"/>
  <c r="R412" i="113"/>
  <c r="U412" i="113"/>
  <c r="R410" i="113"/>
  <c r="U410" i="113"/>
  <c r="R408" i="113"/>
  <c r="U408" i="113"/>
  <c r="R406" i="113"/>
  <c r="U406" i="113"/>
  <c r="R404" i="113"/>
  <c r="U404" i="113"/>
  <c r="R402" i="113"/>
  <c r="U402" i="113"/>
  <c r="R400" i="113"/>
  <c r="U400" i="113"/>
  <c r="R398" i="113"/>
  <c r="U398" i="113"/>
  <c r="R394" i="113"/>
  <c r="U394" i="113"/>
  <c r="R392" i="113"/>
  <c r="U392" i="113"/>
  <c r="R390" i="113"/>
  <c r="U390" i="113"/>
  <c r="R314" i="113"/>
  <c r="U314" i="113"/>
  <c r="R310" i="113"/>
  <c r="U310" i="113"/>
  <c r="R308" i="113"/>
  <c r="U308" i="113"/>
  <c r="R306" i="113"/>
  <c r="U306" i="113"/>
  <c r="R304" i="113"/>
  <c r="U304" i="113"/>
  <c r="R301" i="113"/>
  <c r="U301" i="113"/>
  <c r="R299" i="113"/>
  <c r="U299" i="113"/>
  <c r="R297" i="113"/>
  <c r="U297" i="113"/>
  <c r="R295" i="113"/>
  <c r="U295" i="113"/>
  <c r="R293" i="113"/>
  <c r="U293" i="113"/>
  <c r="R291" i="113"/>
  <c r="U291" i="113"/>
  <c r="R289" i="113"/>
  <c r="U289" i="113"/>
  <c r="R287" i="113"/>
  <c r="U287" i="113"/>
  <c r="R285" i="113"/>
  <c r="U285" i="113"/>
  <c r="R283" i="113"/>
  <c r="U283" i="113"/>
  <c r="R281" i="113"/>
  <c r="U281" i="113"/>
  <c r="R279" i="113"/>
  <c r="U279" i="113"/>
  <c r="R277" i="113"/>
  <c r="U277" i="113"/>
  <c r="R275" i="113"/>
  <c r="U275" i="113"/>
  <c r="R273" i="113"/>
  <c r="U273" i="113"/>
  <c r="R271" i="113"/>
  <c r="U271" i="113"/>
  <c r="R269" i="113"/>
  <c r="U269" i="113"/>
  <c r="R267" i="113"/>
  <c r="U267" i="113"/>
  <c r="R265" i="113"/>
  <c r="U265" i="113"/>
  <c r="R263" i="113"/>
  <c r="U263" i="113"/>
  <c r="R261" i="113"/>
  <c r="U261" i="113"/>
  <c r="R259" i="113"/>
  <c r="U259" i="113"/>
  <c r="R257" i="113"/>
  <c r="U257" i="113"/>
  <c r="R255" i="113"/>
  <c r="U255" i="113"/>
  <c r="R253" i="113"/>
  <c r="U253" i="113"/>
  <c r="R251" i="113"/>
  <c r="U251" i="113"/>
  <c r="R249" i="113"/>
  <c r="U249" i="113"/>
  <c r="R247" i="113"/>
  <c r="U247" i="113"/>
  <c r="R245" i="113"/>
  <c r="U245" i="113"/>
  <c r="R243" i="113"/>
  <c r="U243" i="113"/>
  <c r="R241" i="113"/>
  <c r="U241" i="113"/>
  <c r="R239" i="113"/>
  <c r="U239" i="113"/>
  <c r="R237" i="113"/>
  <c r="U237" i="113"/>
  <c r="R235" i="113"/>
  <c r="U235" i="113"/>
  <c r="R233" i="113"/>
  <c r="U233" i="113"/>
  <c r="R231" i="113"/>
  <c r="U231" i="113"/>
  <c r="R229" i="113"/>
  <c r="U229" i="113"/>
  <c r="R226" i="113"/>
  <c r="U226" i="113"/>
  <c r="R224" i="113"/>
  <c r="U224" i="113"/>
  <c r="R222" i="113"/>
  <c r="U222" i="113"/>
  <c r="R220" i="113"/>
  <c r="U220" i="113"/>
  <c r="R218" i="113"/>
  <c r="U218" i="113"/>
  <c r="R216" i="113"/>
  <c r="U216" i="113"/>
  <c r="R214" i="113"/>
  <c r="U214" i="113"/>
  <c r="R212" i="113"/>
  <c r="U212" i="113"/>
  <c r="R210" i="113"/>
  <c r="U210" i="113"/>
  <c r="R208" i="113"/>
  <c r="U208" i="113"/>
  <c r="R206" i="113"/>
  <c r="U206" i="113"/>
  <c r="R204" i="113"/>
  <c r="U204" i="113"/>
  <c r="R202" i="113"/>
  <c r="U202" i="113"/>
  <c r="R200" i="113"/>
  <c r="U200" i="113"/>
  <c r="R198" i="113"/>
  <c r="U198" i="113"/>
  <c r="R196" i="113"/>
  <c r="U196" i="113"/>
  <c r="R194" i="113"/>
  <c r="U194" i="113"/>
  <c r="R191" i="113"/>
  <c r="U191" i="113"/>
  <c r="R189" i="113"/>
  <c r="U189" i="113"/>
  <c r="R187" i="113"/>
  <c r="U187" i="113"/>
  <c r="R185" i="113"/>
  <c r="U185" i="113"/>
  <c r="R183" i="113"/>
  <c r="U183" i="113"/>
  <c r="R181" i="113"/>
  <c r="U181" i="113"/>
  <c r="R179" i="113"/>
  <c r="U179" i="113"/>
  <c r="R177" i="113"/>
  <c r="U177" i="113"/>
  <c r="R175" i="113"/>
  <c r="U175" i="113"/>
  <c r="R173" i="113"/>
  <c r="U173" i="113"/>
  <c r="R171" i="113"/>
  <c r="U171" i="113"/>
  <c r="R169" i="113"/>
  <c r="U169" i="113"/>
  <c r="R167" i="113"/>
  <c r="U167" i="113"/>
  <c r="R165" i="113"/>
  <c r="U165" i="113"/>
  <c r="R163" i="113"/>
  <c r="U163" i="113"/>
  <c r="R161" i="113"/>
  <c r="U161" i="113"/>
  <c r="R159" i="113"/>
  <c r="U159" i="113"/>
  <c r="R156" i="113"/>
  <c r="U156" i="113"/>
  <c r="R154" i="113"/>
  <c r="U154" i="113"/>
  <c r="R152" i="113"/>
  <c r="U152" i="113"/>
  <c r="R150" i="113"/>
  <c r="U150" i="113"/>
  <c r="R148" i="113"/>
  <c r="U148" i="113"/>
  <c r="R125" i="113"/>
  <c r="U125" i="113"/>
  <c r="R123" i="113"/>
  <c r="U123" i="113"/>
  <c r="R121" i="113"/>
  <c r="U121" i="113"/>
  <c r="R119" i="113"/>
  <c r="U119" i="113"/>
  <c r="R117" i="113"/>
  <c r="U117" i="113"/>
  <c r="R115" i="113"/>
  <c r="U115" i="113"/>
  <c r="R113" i="113"/>
  <c r="U113" i="113"/>
  <c r="R111" i="113"/>
  <c r="U111" i="113"/>
  <c r="R109" i="113"/>
  <c r="U109" i="113"/>
  <c r="R107" i="113"/>
  <c r="U107" i="113"/>
  <c r="R105" i="113"/>
  <c r="U105" i="113"/>
  <c r="R103" i="113"/>
  <c r="U103" i="113"/>
  <c r="R58" i="113"/>
  <c r="U58" i="113"/>
  <c r="R56" i="113"/>
  <c r="U56" i="113"/>
  <c r="R54" i="113"/>
  <c r="U54" i="113"/>
  <c r="R46" i="113"/>
  <c r="U46" i="113"/>
  <c r="AZ608" i="113"/>
  <c r="V135" i="113" l="1"/>
  <c r="Y135" i="113"/>
  <c r="V1080" i="113"/>
  <c r="Y1080" i="113"/>
  <c r="V751" i="113"/>
  <c r="Y751" i="113"/>
  <c r="Y1017" i="113"/>
  <c r="Z1017" i="113" s="1"/>
  <c r="Z53" i="113"/>
  <c r="R756" i="113"/>
  <c r="Y1132" i="113"/>
  <c r="Z1132" i="113" s="1"/>
  <c r="AC483" i="113"/>
  <c r="Z483" i="113"/>
  <c r="V98" i="113"/>
  <c r="Y98" i="113"/>
  <c r="V323" i="113"/>
  <c r="Y323" i="113"/>
  <c r="Y93" i="113"/>
  <c r="Y633" i="113"/>
  <c r="Z360" i="113"/>
  <c r="Y1106" i="113"/>
  <c r="Y203" i="113"/>
  <c r="V715" i="113"/>
  <c r="Y715" i="113"/>
  <c r="V357" i="113"/>
  <c r="Y357" i="113"/>
  <c r="Y435" i="113"/>
  <c r="Y576" i="113"/>
  <c r="Z356" i="113"/>
  <c r="Y348" i="113"/>
  <c r="Y27" i="113"/>
  <c r="Y647" i="113"/>
  <c r="Z647" i="113" s="1"/>
  <c r="V819" i="113"/>
  <c r="Y819" i="113"/>
  <c r="V969" i="113"/>
  <c r="Y969" i="113"/>
  <c r="V81" i="113"/>
  <c r="Y81" i="113"/>
  <c r="Y73" i="113"/>
  <c r="V73" i="113"/>
  <c r="AC465" i="113"/>
  <c r="AD465" i="113" s="1"/>
  <c r="Z953" i="113"/>
  <c r="AC953" i="113"/>
  <c r="Z457" i="113"/>
  <c r="AC457" i="113"/>
  <c r="V697" i="113"/>
  <c r="Y697" i="113"/>
  <c r="Y622" i="113"/>
  <c r="Z622" i="113" s="1"/>
  <c r="V1100" i="113"/>
  <c r="Y1100" i="113"/>
  <c r="Y351" i="113"/>
  <c r="AC99" i="113"/>
  <c r="Z99" i="113"/>
  <c r="Y641" i="113"/>
  <c r="Z641" i="113" s="1"/>
  <c r="Y1154" i="113"/>
  <c r="AC1154" i="113" s="1"/>
  <c r="Y50" i="113"/>
  <c r="AC50" i="113" s="1"/>
  <c r="V913" i="113"/>
  <c r="AC651" i="113"/>
  <c r="Y347" i="113"/>
  <c r="Z347" i="113" s="1"/>
  <c r="Y1118" i="113"/>
  <c r="Y635" i="113"/>
  <c r="V122" i="113"/>
  <c r="AC343" i="113"/>
  <c r="AD343" i="113" s="1"/>
  <c r="V170" i="113"/>
  <c r="AD543" i="113"/>
  <c r="AC1059" i="113"/>
  <c r="Z1059" i="113"/>
  <c r="AG339" i="113"/>
  <c r="AH339" i="113" s="1"/>
  <c r="V1215" i="113"/>
  <c r="R1074" i="113"/>
  <c r="Y1121" i="113"/>
  <c r="Z1121" i="113" s="1"/>
  <c r="V645" i="113"/>
  <c r="R24" i="113"/>
  <c r="Y845" i="113"/>
  <c r="Z845" i="113" s="1"/>
  <c r="N60" i="113"/>
  <c r="Y106" i="113"/>
  <c r="V666" i="113"/>
  <c r="AC844" i="113"/>
  <c r="AD844" i="113" s="1"/>
  <c r="Y661" i="113"/>
  <c r="Z661" i="113" s="1"/>
  <c r="Y977" i="113"/>
  <c r="Z977" i="113" s="1"/>
  <c r="AC321" i="113"/>
  <c r="Z321" i="113"/>
  <c r="Z320" i="113" s="1"/>
  <c r="V415" i="113"/>
  <c r="Y415" i="113"/>
  <c r="V1176" i="113"/>
  <c r="Y496" i="113"/>
  <c r="Z496" i="113" s="1"/>
  <c r="Z460" i="113"/>
  <c r="AC659" i="113"/>
  <c r="AD659" i="113" s="1"/>
  <c r="AC1084" i="113"/>
  <c r="AG1084" i="113" s="1"/>
  <c r="AH1084" i="113" s="1"/>
  <c r="Z848" i="113"/>
  <c r="Y595" i="113"/>
  <c r="AC1132" i="113"/>
  <c r="Y316" i="113"/>
  <c r="AC316" i="113" s="1"/>
  <c r="Z387" i="113"/>
  <c r="AC387" i="113"/>
  <c r="R1089" i="113"/>
  <c r="AG388" i="113"/>
  <c r="AH388" i="113" s="1"/>
  <c r="R35" i="113"/>
  <c r="V309" i="113"/>
  <c r="Y309" i="113"/>
  <c r="V186" i="113"/>
  <c r="Y186" i="113"/>
  <c r="V335" i="113"/>
  <c r="Y335" i="113"/>
  <c r="AC701" i="113"/>
  <c r="Z701" i="113"/>
  <c r="AC327" i="113"/>
  <c r="Y33" i="113"/>
  <c r="AC33" i="113" s="1"/>
  <c r="V211" i="113"/>
  <c r="Y211" i="113"/>
  <c r="V592" i="113"/>
  <c r="Y592" i="113"/>
  <c r="V244" i="113"/>
  <c r="Y244" i="113"/>
  <c r="V473" i="113"/>
  <c r="Y473" i="113"/>
  <c r="V492" i="113"/>
  <c r="Y492" i="113"/>
  <c r="Z547" i="113"/>
  <c r="AC547" i="113"/>
  <c r="Z856" i="113"/>
  <c r="AC856" i="113"/>
  <c r="Y584" i="113"/>
  <c r="V584" i="113"/>
  <c r="Z178" i="113"/>
  <c r="AC178" i="113"/>
  <c r="V284" i="113"/>
  <c r="Y284" i="113"/>
  <c r="AC93" i="113"/>
  <c r="Z93" i="113"/>
  <c r="Y85" i="113"/>
  <c r="V85" i="113"/>
  <c r="Y498" i="113"/>
  <c r="V498" i="113"/>
  <c r="Z893" i="113"/>
  <c r="AC893" i="113"/>
  <c r="Z675" i="113"/>
  <c r="AC675" i="113"/>
  <c r="Z747" i="113"/>
  <c r="AC747" i="113"/>
  <c r="V72" i="113"/>
  <c r="Y72" i="113"/>
  <c r="Z47" i="113"/>
  <c r="AC47" i="113"/>
  <c r="AG872" i="113"/>
  <c r="AH872" i="113" s="1"/>
  <c r="AD872" i="113"/>
  <c r="Z76" i="113"/>
  <c r="AC76" i="113"/>
  <c r="Z664" i="113"/>
  <c r="Z351" i="113"/>
  <c r="AC351" i="113"/>
  <c r="AC439" i="113"/>
  <c r="Z439" i="113"/>
  <c r="Z761" i="113"/>
  <c r="AC761" i="113"/>
  <c r="Z90" i="113"/>
  <c r="AC90" i="113"/>
  <c r="N311" i="113"/>
  <c r="R71" i="113"/>
  <c r="AD1094" i="113"/>
  <c r="AG1094" i="113"/>
  <c r="AH1094" i="113" s="1"/>
  <c r="Z138" i="113"/>
  <c r="AC138" i="113"/>
  <c r="Z316" i="113"/>
  <c r="Z369" i="113"/>
  <c r="AC369" i="113"/>
  <c r="AC429" i="113"/>
  <c r="Z429" i="113"/>
  <c r="Z508" i="113"/>
  <c r="AC508" i="113"/>
  <c r="Z538" i="113"/>
  <c r="AC538" i="113"/>
  <c r="Z568" i="113"/>
  <c r="AC568" i="113"/>
  <c r="Z589" i="113"/>
  <c r="AC589" i="113"/>
  <c r="Z31" i="113"/>
  <c r="AC31" i="113"/>
  <c r="Z374" i="113"/>
  <c r="AC374" i="113"/>
  <c r="AC130" i="113"/>
  <c r="Z130" i="113"/>
  <c r="Z129" i="113" s="1"/>
  <c r="Z153" i="113"/>
  <c r="AC153" i="113"/>
  <c r="Z236" i="113"/>
  <c r="AC236" i="113"/>
  <c r="Z453" i="113"/>
  <c r="AC453" i="113"/>
  <c r="AC560" i="113"/>
  <c r="Z560" i="113"/>
  <c r="Z580" i="113"/>
  <c r="AC580" i="113"/>
  <c r="Y985" i="113"/>
  <c r="Z985" i="113" s="1"/>
  <c r="Y1133" i="113"/>
  <c r="AC1133" i="113" s="1"/>
  <c r="R476" i="113"/>
  <c r="AG1112" i="113"/>
  <c r="AH1112" i="113" s="1"/>
  <c r="R80" i="113"/>
  <c r="AD82" i="113"/>
  <c r="AG82" i="113"/>
  <c r="AH82" i="113" s="1"/>
  <c r="Z77" i="113"/>
  <c r="AC77" i="113"/>
  <c r="Y506" i="113"/>
  <c r="Z506" i="113" s="1"/>
  <c r="AC219" i="113"/>
  <c r="AD219" i="113" s="1"/>
  <c r="Z89" i="113"/>
  <c r="AC89" i="113"/>
  <c r="Z1116" i="113"/>
  <c r="AC1116" i="113"/>
  <c r="Z344" i="113"/>
  <c r="AC344" i="113"/>
  <c r="R315" i="113"/>
  <c r="R884" i="113"/>
  <c r="AD664" i="113"/>
  <c r="AG664" i="113"/>
  <c r="AH664" i="113" s="1"/>
  <c r="AD94" i="113"/>
  <c r="AG94" i="113"/>
  <c r="AH94" i="113" s="1"/>
  <c r="AD383" i="113"/>
  <c r="AG383" i="113"/>
  <c r="AH383" i="113" s="1"/>
  <c r="Z36" i="113"/>
  <c r="AC36" i="113"/>
  <c r="V95" i="113"/>
  <c r="Y95" i="113"/>
  <c r="V944" i="113"/>
  <c r="Y944" i="113"/>
  <c r="V1031" i="113"/>
  <c r="Y1031" i="113"/>
  <c r="V881" i="113"/>
  <c r="Y881" i="113"/>
  <c r="V857" i="113"/>
  <c r="Y857" i="113"/>
  <c r="V890" i="113"/>
  <c r="Y890" i="113"/>
  <c r="V958" i="113"/>
  <c r="Y958" i="113"/>
  <c r="V1035" i="113"/>
  <c r="Y1035" i="113"/>
  <c r="V136" i="113"/>
  <c r="Y136" i="113"/>
  <c r="Z588" i="113"/>
  <c r="AC588" i="113"/>
  <c r="AD889" i="113"/>
  <c r="AG889" i="113"/>
  <c r="AH889" i="113" s="1"/>
  <c r="Z877" i="113"/>
  <c r="AC877" i="113"/>
  <c r="V302" i="113"/>
  <c r="Y302" i="113"/>
  <c r="V669" i="113"/>
  <c r="Y669" i="113"/>
  <c r="V821" i="113"/>
  <c r="Y821" i="113"/>
  <c r="Y981" i="113"/>
  <c r="V981" i="113"/>
  <c r="V83" i="113"/>
  <c r="Y83" i="113"/>
  <c r="V1090" i="113"/>
  <c r="Y1090" i="113"/>
  <c r="V594" i="113"/>
  <c r="Y594" i="113"/>
  <c r="V734" i="113"/>
  <c r="Y734" i="113"/>
  <c r="V940" i="113"/>
  <c r="Y940" i="113"/>
  <c r="V1041" i="113"/>
  <c r="Y1041" i="113"/>
  <c r="Z328" i="113"/>
  <c r="AC328" i="113"/>
  <c r="Z370" i="113"/>
  <c r="AC370" i="113"/>
  <c r="Y1007" i="113"/>
  <c r="V1007" i="113"/>
  <c r="V936" i="113"/>
  <c r="Y936" i="113"/>
  <c r="Y1023" i="113"/>
  <c r="V1023" i="113"/>
  <c r="Z276" i="113"/>
  <c r="AC276" i="113"/>
  <c r="V752" i="113"/>
  <c r="Y752" i="113"/>
  <c r="AD479" i="113"/>
  <c r="AG479" i="113"/>
  <c r="AH479" i="113" s="1"/>
  <c r="V598" i="113"/>
  <c r="Y598" i="113"/>
  <c r="V738" i="113"/>
  <c r="Y738" i="113"/>
  <c r="V963" i="113"/>
  <c r="Y963" i="113"/>
  <c r="V1027" i="113"/>
  <c r="Y1027" i="113"/>
  <c r="V894" i="113"/>
  <c r="Y894" i="113"/>
  <c r="V716" i="113"/>
  <c r="Y716" i="113"/>
  <c r="V833" i="113"/>
  <c r="Y833" i="113"/>
  <c r="V1011" i="113"/>
  <c r="Y1011" i="113"/>
  <c r="Z144" i="113"/>
  <c r="Z142" i="113" s="1"/>
  <c r="AC144" i="113"/>
  <c r="Z336" i="113"/>
  <c r="AC336" i="113"/>
  <c r="Z399" i="113"/>
  <c r="AC399" i="113"/>
  <c r="AG564" i="113"/>
  <c r="AH564" i="113" s="1"/>
  <c r="AD564" i="113"/>
  <c r="V995" i="113"/>
  <c r="Y995" i="113"/>
  <c r="AC128" i="113"/>
  <c r="Z128" i="113"/>
  <c r="Z127" i="113" s="1"/>
  <c r="V514" i="113"/>
  <c r="R131" i="113"/>
  <c r="V955" i="113"/>
  <c r="Y955" i="113"/>
  <c r="V1061" i="113"/>
  <c r="Y1061" i="113"/>
  <c r="Y205" i="113"/>
  <c r="AC205" i="113" s="1"/>
  <c r="Y217" i="113"/>
  <c r="Z217" i="113" s="1"/>
  <c r="V78" i="113"/>
  <c r="Y78" i="113"/>
  <c r="AC724" i="113"/>
  <c r="Z724" i="113"/>
  <c r="V853" i="113"/>
  <c r="Y853" i="113"/>
  <c r="V841" i="113"/>
  <c r="Y841" i="113"/>
  <c r="V873" i="113"/>
  <c r="Y873" i="113"/>
  <c r="V909" i="113"/>
  <c r="Y909" i="113"/>
  <c r="Y990" i="113"/>
  <c r="V990" i="113"/>
  <c r="V1085" i="113"/>
  <c r="Y1085" i="113"/>
  <c r="AC512" i="113"/>
  <c r="Z512" i="113"/>
  <c r="AC681" i="113"/>
  <c r="Z681" i="113"/>
  <c r="Z979" i="113"/>
  <c r="AC979" i="113"/>
  <c r="V606" i="113"/>
  <c r="Y606" i="113"/>
  <c r="V730" i="113"/>
  <c r="Y730" i="113"/>
  <c r="V922" i="113"/>
  <c r="Y922" i="113"/>
  <c r="V1105" i="113"/>
  <c r="Y1105" i="113"/>
  <c r="V829" i="113"/>
  <c r="Y829" i="113"/>
  <c r="Z957" i="113"/>
  <c r="AC957" i="113"/>
  <c r="V665" i="113"/>
  <c r="Y665" i="113"/>
  <c r="V825" i="113"/>
  <c r="Y825" i="113"/>
  <c r="V999" i="113"/>
  <c r="Y999" i="113"/>
  <c r="V1117" i="113"/>
  <c r="Y1117" i="113"/>
  <c r="Z352" i="113"/>
  <c r="AC352" i="113"/>
  <c r="Z741" i="113"/>
  <c r="AC741" i="113"/>
  <c r="V865" i="113"/>
  <c r="Y865" i="113"/>
  <c r="V975" i="113"/>
  <c r="Y975" i="113"/>
  <c r="V1081" i="113"/>
  <c r="Y1081" i="113"/>
  <c r="Z552" i="113"/>
  <c r="AC552" i="113"/>
  <c r="V1019" i="113"/>
  <c r="Y1019" i="113"/>
  <c r="AD300" i="113"/>
  <c r="AG300" i="113"/>
  <c r="AH300" i="113" s="1"/>
  <c r="Z170" i="113"/>
  <c r="AC170" i="113"/>
  <c r="Z931" i="113"/>
  <c r="AC931" i="113"/>
  <c r="V685" i="113"/>
  <c r="Y685" i="113"/>
  <c r="Y905" i="113"/>
  <c r="V905" i="113"/>
  <c r="V1003" i="113"/>
  <c r="Y1003" i="113"/>
  <c r="V91" i="113"/>
  <c r="Y91" i="113"/>
  <c r="V602" i="113"/>
  <c r="Y602" i="113"/>
  <c r="V757" i="113"/>
  <c r="Y757" i="113"/>
  <c r="V954" i="113"/>
  <c r="Y954" i="113"/>
  <c r="V1129" i="113"/>
  <c r="Y1129" i="113"/>
  <c r="AG504" i="113"/>
  <c r="AH504" i="113" s="1"/>
  <c r="AD504" i="113"/>
  <c r="Z361" i="113"/>
  <c r="AC361" i="113"/>
  <c r="Z49" i="113"/>
  <c r="AC49" i="113"/>
  <c r="V643" i="113"/>
  <c r="V642" i="113" s="1"/>
  <c r="Y643" i="113"/>
  <c r="V87" i="113"/>
  <c r="Y87" i="113"/>
  <c r="V861" i="113"/>
  <c r="Y861" i="113"/>
  <c r="V849" i="113"/>
  <c r="Y849" i="113"/>
  <c r="N948" i="113"/>
  <c r="V653" i="113"/>
  <c r="N1044" i="113"/>
  <c r="N494" i="113"/>
  <c r="N488" i="113" s="1"/>
  <c r="V631" i="113"/>
  <c r="Y631" i="113"/>
  <c r="V817" i="113"/>
  <c r="Y817" i="113"/>
  <c r="Z793" i="113"/>
  <c r="AC793" i="113"/>
  <c r="V319" i="113"/>
  <c r="Y319" i="113"/>
  <c r="V359" i="113"/>
  <c r="Y359" i="113"/>
  <c r="V524" i="113"/>
  <c r="Y524" i="113"/>
  <c r="Z813" i="113"/>
  <c r="AC813" i="113"/>
  <c r="V346" i="113"/>
  <c r="Y346" i="113"/>
  <c r="V558" i="113"/>
  <c r="Y558" i="113"/>
  <c r="V579" i="113"/>
  <c r="Y579" i="113"/>
  <c r="V674" i="113"/>
  <c r="Y674" i="113"/>
  <c r="V784" i="113"/>
  <c r="Y784" i="113"/>
  <c r="V838" i="113"/>
  <c r="Y838" i="113"/>
  <c r="V28" i="113"/>
  <c r="Y28" i="113"/>
  <c r="V532" i="113"/>
  <c r="Y532" i="113"/>
  <c r="V325" i="113"/>
  <c r="Y325" i="113"/>
  <c r="V649" i="113"/>
  <c r="Y649" i="113"/>
  <c r="V834" i="113"/>
  <c r="Y834" i="113"/>
  <c r="V878" i="113"/>
  <c r="Y878" i="113"/>
  <c r="V662" i="113"/>
  <c r="Y662" i="113"/>
  <c r="V858" i="113"/>
  <c r="Y858" i="113"/>
  <c r="V982" i="113"/>
  <c r="Y982" i="113"/>
  <c r="Z869" i="113"/>
  <c r="AC869" i="113"/>
  <c r="Z461" i="113"/>
  <c r="AC461" i="113"/>
  <c r="Z755" i="113"/>
  <c r="AC755" i="113"/>
  <c r="V607" i="113"/>
  <c r="Y607" i="113"/>
  <c r="Z1062" i="113"/>
  <c r="AC1062" i="113"/>
  <c r="AC332" i="113"/>
  <c r="Z332" i="113"/>
  <c r="Z139" i="113"/>
  <c r="AC139" i="113"/>
  <c r="Z677" i="113"/>
  <c r="AC677" i="113"/>
  <c r="V758" i="113"/>
  <c r="Y758" i="113"/>
  <c r="V866" i="113"/>
  <c r="Y866" i="113"/>
  <c r="V1102" i="113"/>
  <c r="Y1102" i="113"/>
  <c r="AD268" i="113"/>
  <c r="AG268" i="113"/>
  <c r="AH268" i="113" s="1"/>
  <c r="Z469" i="113"/>
  <c r="AC469" i="113"/>
  <c r="Z407" i="113"/>
  <c r="AC407" i="113"/>
  <c r="R1069" i="113"/>
  <c r="Y1181" i="113"/>
  <c r="Z1181" i="113" s="1"/>
  <c r="R712" i="113"/>
  <c r="Y1110" i="113"/>
  <c r="AC1110" i="113" s="1"/>
  <c r="V137" i="113"/>
  <c r="Z554" i="113"/>
  <c r="AC554" i="113"/>
  <c r="V441" i="113"/>
  <c r="Y441" i="113"/>
  <c r="V338" i="113"/>
  <c r="Y338" i="113"/>
  <c r="V437" i="113"/>
  <c r="Y437" i="113"/>
  <c r="V550" i="113"/>
  <c r="Y550" i="113"/>
  <c r="Y776" i="113"/>
  <c r="V776" i="113"/>
  <c r="V895" i="113"/>
  <c r="Y895" i="113"/>
  <c r="AG556" i="113"/>
  <c r="AH556" i="113" s="1"/>
  <c r="AD556" i="113"/>
  <c r="V38" i="113"/>
  <c r="Y38" i="113"/>
  <c r="V451" i="113"/>
  <c r="Y451" i="113"/>
  <c r="V583" i="113"/>
  <c r="Y583" i="113"/>
  <c r="V55" i="113"/>
  <c r="Y55" i="113"/>
  <c r="V380" i="113"/>
  <c r="Y380" i="113"/>
  <c r="V472" i="113"/>
  <c r="Y472" i="113"/>
  <c r="V639" i="113"/>
  <c r="Y639" i="113"/>
  <c r="V753" i="113"/>
  <c r="Y753" i="113"/>
  <c r="V809" i="113"/>
  <c r="Y809" i="113"/>
  <c r="V870" i="113"/>
  <c r="Y870" i="113"/>
  <c r="V1067" i="113"/>
  <c r="Y1067" i="113"/>
  <c r="V376" i="113"/>
  <c r="Y376" i="113"/>
  <c r="Z1075" i="113"/>
  <c r="AC1075" i="113"/>
  <c r="V464" i="113"/>
  <c r="Y464" i="113"/>
  <c r="V566" i="113"/>
  <c r="Y566" i="113"/>
  <c r="V763" i="113"/>
  <c r="Y763" i="113"/>
  <c r="V1126" i="113"/>
  <c r="Y1126" i="113"/>
  <c r="R539" i="113"/>
  <c r="AC864" i="113"/>
  <c r="AG864" i="113" s="1"/>
  <c r="AH864" i="113" s="1"/>
  <c r="Z689" i="113"/>
  <c r="AC689" i="113"/>
  <c r="V772" i="113"/>
  <c r="Y772" i="113"/>
  <c r="V891" i="113"/>
  <c r="Y891" i="113"/>
  <c r="V1114" i="113"/>
  <c r="Y1114" i="113"/>
  <c r="Z40" i="113"/>
  <c r="AC40" i="113"/>
  <c r="Z252" i="113"/>
  <c r="AC252" i="113"/>
  <c r="Z487" i="113"/>
  <c r="AC487" i="113"/>
  <c r="V882" i="113"/>
  <c r="Y882" i="113"/>
  <c r="AD1104" i="113"/>
  <c r="AG1104" i="113"/>
  <c r="AH1104" i="113" s="1"/>
  <c r="Y1057" i="113"/>
  <c r="AC1057" i="113" s="1"/>
  <c r="Y1174" i="113"/>
  <c r="Z1174" i="113" s="1"/>
  <c r="Y1185" i="113"/>
  <c r="Z1185" i="113" s="1"/>
  <c r="V96" i="113"/>
  <c r="R743" i="113"/>
  <c r="R750" i="113"/>
  <c r="R322" i="113"/>
  <c r="R61" i="113"/>
  <c r="Z886" i="113"/>
  <c r="AC886" i="113"/>
  <c r="V350" i="113"/>
  <c r="Y350" i="113"/>
  <c r="V477" i="113"/>
  <c r="Y477" i="113"/>
  <c r="V23" i="113"/>
  <c r="Y23" i="113"/>
  <c r="V355" i="113"/>
  <c r="Y355" i="113"/>
  <c r="V520" i="113"/>
  <c r="Y520" i="113"/>
  <c r="V575" i="113"/>
  <c r="Y575" i="113"/>
  <c r="Y599" i="113"/>
  <c r="V599" i="113"/>
  <c r="V744" i="113"/>
  <c r="Y744" i="113"/>
  <c r="V801" i="113"/>
  <c r="Y801" i="113"/>
  <c r="V862" i="113"/>
  <c r="Y862" i="113"/>
  <c r="Z372" i="113"/>
  <c r="AC372" i="113"/>
  <c r="V19" i="113"/>
  <c r="Y19" i="113"/>
  <c r="V59" i="113"/>
  <c r="Y59" i="113"/>
  <c r="V342" i="113"/>
  <c r="Y342" i="113"/>
  <c r="V385" i="113"/>
  <c r="Y385" i="113"/>
  <c r="V468" i="113"/>
  <c r="Y468" i="113"/>
  <c r="V541" i="113"/>
  <c r="Y541" i="113"/>
  <c r="Z1180" i="113"/>
  <c r="AC1180" i="113"/>
  <c r="V334" i="113"/>
  <c r="Y334" i="113"/>
  <c r="V363" i="113"/>
  <c r="Y363" i="113"/>
  <c r="V455" i="113"/>
  <c r="Y455" i="113"/>
  <c r="V528" i="113"/>
  <c r="Y528" i="113"/>
  <c r="V570" i="113"/>
  <c r="Y570" i="113"/>
  <c r="V591" i="113"/>
  <c r="Y591" i="113"/>
  <c r="V603" i="113"/>
  <c r="Y603" i="113"/>
  <c r="V657" i="113"/>
  <c r="Y657" i="113"/>
  <c r="V686" i="113"/>
  <c r="Y686" i="113"/>
  <c r="V768" i="113"/>
  <c r="Y768" i="113"/>
  <c r="V797" i="113"/>
  <c r="Y797" i="113"/>
  <c r="V826" i="113"/>
  <c r="Y826" i="113"/>
  <c r="V854" i="113"/>
  <c r="Y854" i="113"/>
  <c r="V887" i="113"/>
  <c r="Y887" i="113"/>
  <c r="V1135" i="113"/>
  <c r="Y1135" i="113"/>
  <c r="AD824" i="113"/>
  <c r="AG824" i="113"/>
  <c r="AH824" i="113" s="1"/>
  <c r="Z67" i="113"/>
  <c r="AC67" i="113"/>
  <c r="V330" i="113"/>
  <c r="Y330" i="113"/>
  <c r="V459" i="113"/>
  <c r="Y459" i="113"/>
  <c r="V562" i="113"/>
  <c r="Y562" i="113"/>
  <c r="V65" i="113"/>
  <c r="Y65" i="113"/>
  <c r="V368" i="113"/>
  <c r="Y368" i="113"/>
  <c r="V536" i="113"/>
  <c r="Y536" i="113"/>
  <c r="V587" i="113"/>
  <c r="Y587" i="113"/>
  <c r="V613" i="113"/>
  <c r="Y613" i="113"/>
  <c r="V682" i="113"/>
  <c r="Y682" i="113"/>
  <c r="V788" i="113"/>
  <c r="Y788" i="113"/>
  <c r="V846" i="113"/>
  <c r="Y846" i="113"/>
  <c r="V965" i="113"/>
  <c r="Y965" i="113"/>
  <c r="V1139" i="113"/>
  <c r="Y1139" i="113"/>
  <c r="R312" i="113"/>
  <c r="N145" i="113"/>
  <c r="R759" i="113"/>
  <c r="R462" i="113"/>
  <c r="AC348" i="113"/>
  <c r="Z348" i="113"/>
  <c r="V618" i="113"/>
  <c r="Y618" i="113"/>
  <c r="V678" i="113"/>
  <c r="Y678" i="113"/>
  <c r="V830" i="113"/>
  <c r="Y830" i="113"/>
  <c r="V874" i="113"/>
  <c r="Y874" i="113"/>
  <c r="Y959" i="113"/>
  <c r="V959" i="113"/>
  <c r="V1072" i="113"/>
  <c r="Y1072" i="113"/>
  <c r="V842" i="113"/>
  <c r="Y842" i="113"/>
  <c r="Z668" i="113"/>
  <c r="AC668" i="113"/>
  <c r="Z534" i="113"/>
  <c r="AC534" i="113"/>
  <c r="Z27" i="113"/>
  <c r="AC27" i="113"/>
  <c r="AC366" i="113"/>
  <c r="Z366" i="113"/>
  <c r="AD1132" i="113"/>
  <c r="AG1132" i="113"/>
  <c r="AH1132" i="113" s="1"/>
  <c r="Z655" i="113"/>
  <c r="AC655" i="113"/>
  <c r="AC899" i="113"/>
  <c r="Z899" i="113"/>
  <c r="AD803" i="113"/>
  <c r="AG803" i="113"/>
  <c r="AH803" i="113" s="1"/>
  <c r="V850" i="113"/>
  <c r="Y850" i="113"/>
  <c r="Y971" i="113"/>
  <c r="V971" i="113"/>
  <c r="V1122" i="113"/>
  <c r="Y1122" i="113"/>
  <c r="AC673" i="113"/>
  <c r="Z673" i="113"/>
  <c r="Z837" i="113"/>
  <c r="AC837" i="113"/>
  <c r="Z516" i="113"/>
  <c r="AC516" i="113"/>
  <c r="Z918" i="113"/>
  <c r="AC918" i="113"/>
  <c r="AD573" i="113"/>
  <c r="AG573" i="113"/>
  <c r="AH573" i="113" s="1"/>
  <c r="V822" i="113"/>
  <c r="Y822" i="113"/>
  <c r="V951" i="113"/>
  <c r="Y951" i="113"/>
  <c r="V1145" i="113"/>
  <c r="V1144" i="113" s="1"/>
  <c r="Y1145" i="113"/>
  <c r="Z1120" i="113"/>
  <c r="AC1120" i="113"/>
  <c r="Z203" i="113"/>
  <c r="AC203" i="113"/>
  <c r="Z456" i="113"/>
  <c r="AC456" i="113"/>
  <c r="Z17" i="113"/>
  <c r="AC17" i="113"/>
  <c r="Z25" i="113"/>
  <c r="AC25" i="113"/>
  <c r="Z21" i="113"/>
  <c r="AC21" i="113"/>
  <c r="Z33" i="113"/>
  <c r="R1092" i="113"/>
  <c r="AD832" i="113"/>
  <c r="AG832" i="113"/>
  <c r="AH832" i="113" s="1"/>
  <c r="V586" i="113"/>
  <c r="Y586" i="113"/>
  <c r="AD460" i="113"/>
  <c r="AG460" i="113"/>
  <c r="AH460" i="113" s="1"/>
  <c r="AD876" i="113"/>
  <c r="AG876" i="113"/>
  <c r="AH876" i="113" s="1"/>
  <c r="V480" i="113"/>
  <c r="Y480" i="113"/>
  <c r="Z545" i="113"/>
  <c r="AC545" i="113"/>
  <c r="Z693" i="113"/>
  <c r="AC693" i="113"/>
  <c r="Z382" i="113"/>
  <c r="AC382" i="113"/>
  <c r="Z1130" i="113"/>
  <c r="AC1130" i="113"/>
  <c r="Z84" i="113"/>
  <c r="AC84" i="113"/>
  <c r="Z555" i="113"/>
  <c r="AC555" i="113"/>
  <c r="V176" i="113"/>
  <c r="Y176" i="113"/>
  <c r="V254" i="113"/>
  <c r="Y254" i="113"/>
  <c r="V318" i="113"/>
  <c r="Y318" i="113"/>
  <c r="V371" i="113"/>
  <c r="Y371" i="113"/>
  <c r="V574" i="113"/>
  <c r="Y574" i="113"/>
  <c r="V843" i="113"/>
  <c r="Y843" i="113"/>
  <c r="V883" i="113"/>
  <c r="Y883" i="113"/>
  <c r="V1029" i="113"/>
  <c r="Y1029" i="113"/>
  <c r="Z780" i="113"/>
  <c r="AC780" i="113"/>
  <c r="V133" i="113"/>
  <c r="Y133" i="113"/>
  <c r="Z1042" i="113"/>
  <c r="AC1042" i="113"/>
  <c r="Z836" i="113"/>
  <c r="AC836" i="113"/>
  <c r="Z1148" i="113"/>
  <c r="AC1148" i="113"/>
  <c r="Z1138" i="113"/>
  <c r="AC1138" i="113"/>
  <c r="AC106" i="113"/>
  <c r="Z106" i="113"/>
  <c r="Z1088" i="113"/>
  <c r="AC1088" i="113"/>
  <c r="AG465" i="113"/>
  <c r="AH465" i="113" s="1"/>
  <c r="Z470" i="113"/>
  <c r="AC470" i="113"/>
  <c r="Z1106" i="113"/>
  <c r="AC1106" i="113"/>
  <c r="Z510" i="113"/>
  <c r="AC510" i="113"/>
  <c r="Z79" i="113"/>
  <c r="AC79" i="113"/>
  <c r="Z97" i="113"/>
  <c r="AC97" i="113"/>
  <c r="Z238" i="113"/>
  <c r="AC238" i="113"/>
  <c r="Z571" i="113"/>
  <c r="AC571" i="113"/>
  <c r="Z653" i="113"/>
  <c r="AC653" i="113"/>
  <c r="Z1083" i="113"/>
  <c r="AC1083" i="113"/>
  <c r="V160" i="113"/>
  <c r="Y160" i="113"/>
  <c r="V180" i="113"/>
  <c r="Y180" i="113"/>
  <c r="V201" i="113"/>
  <c r="Y201" i="113"/>
  <c r="V225" i="113"/>
  <c r="Y225" i="113"/>
  <c r="V246" i="113"/>
  <c r="Y246" i="113"/>
  <c r="V266" i="113"/>
  <c r="Y266" i="113"/>
  <c r="V290" i="113"/>
  <c r="Y290" i="113"/>
  <c r="V313" i="113"/>
  <c r="Y313" i="113"/>
  <c r="V333" i="113"/>
  <c r="Y333" i="113"/>
  <c r="V349" i="113"/>
  <c r="Y349" i="113"/>
  <c r="V367" i="113"/>
  <c r="Y367" i="113"/>
  <c r="V384" i="113"/>
  <c r="Y384" i="113"/>
  <c r="V405" i="113"/>
  <c r="Y405" i="113"/>
  <c r="V431" i="113"/>
  <c r="Y431" i="113"/>
  <c r="V454" i="113"/>
  <c r="Y454" i="113"/>
  <c r="V471" i="113"/>
  <c r="Y471" i="113"/>
  <c r="V561" i="113"/>
  <c r="Y561" i="113"/>
  <c r="V578" i="113"/>
  <c r="Y578" i="113"/>
  <c r="V683" i="113"/>
  <c r="Y683" i="113"/>
  <c r="V745" i="113"/>
  <c r="Y745" i="113"/>
  <c r="V839" i="113"/>
  <c r="Y839" i="113"/>
  <c r="V855" i="113"/>
  <c r="Y855" i="113"/>
  <c r="V871" i="113"/>
  <c r="Y871" i="113"/>
  <c r="V888" i="113"/>
  <c r="Y888" i="113"/>
  <c r="V920" i="113"/>
  <c r="Y920" i="113"/>
  <c r="V1005" i="113"/>
  <c r="Y1005" i="113"/>
  <c r="V1063" i="113"/>
  <c r="Y1063" i="113"/>
  <c r="V1060" i="113"/>
  <c r="V1156" i="113"/>
  <c r="Y1156" i="113"/>
  <c r="Z551" i="113"/>
  <c r="AC551" i="113"/>
  <c r="AC720" i="113"/>
  <c r="Z720" i="113"/>
  <c r="Z795" i="113"/>
  <c r="AC795" i="113"/>
  <c r="V39" i="113"/>
  <c r="Y39" i="113"/>
  <c r="V70" i="113"/>
  <c r="V69" i="113" s="1"/>
  <c r="Y70" i="113"/>
  <c r="V114" i="113"/>
  <c r="Y114" i="113"/>
  <c r="AD356" i="113"/>
  <c r="AG356" i="113"/>
  <c r="AH356" i="113" s="1"/>
  <c r="V270" i="113"/>
  <c r="Y270" i="113"/>
  <c r="V535" i="113"/>
  <c r="Y535" i="113"/>
  <c r="Z427" i="113"/>
  <c r="AC427" i="113"/>
  <c r="AC122" i="113"/>
  <c r="Z122" i="113"/>
  <c r="Z737" i="113"/>
  <c r="AC737" i="113"/>
  <c r="V164" i="113"/>
  <c r="Y164" i="113"/>
  <c r="V230" i="113"/>
  <c r="Y230" i="113"/>
  <c r="V294" i="113"/>
  <c r="Y294" i="113"/>
  <c r="V354" i="113"/>
  <c r="Y354" i="113"/>
  <c r="V409" i="113"/>
  <c r="Y409" i="113"/>
  <c r="V565" i="113"/>
  <c r="Y565" i="113"/>
  <c r="V764" i="113"/>
  <c r="Y764" i="113"/>
  <c r="V875" i="113"/>
  <c r="Y875" i="113"/>
  <c r="V1013" i="113"/>
  <c r="Y1013" i="113"/>
  <c r="V490" i="113"/>
  <c r="Y490" i="113"/>
  <c r="Z1077" i="113"/>
  <c r="AC1077" i="113"/>
  <c r="V110" i="113"/>
  <c r="Y110" i="113"/>
  <c r="V749" i="113"/>
  <c r="Y749" i="113"/>
  <c r="R449" i="113"/>
  <c r="R548" i="113"/>
  <c r="R326" i="113"/>
  <c r="AD373" i="113"/>
  <c r="AG373" i="113"/>
  <c r="AH373" i="113" s="1"/>
  <c r="V540" i="113"/>
  <c r="Y540" i="113"/>
  <c r="Z1124" i="113"/>
  <c r="AC1124" i="113"/>
  <c r="AD848" i="113"/>
  <c r="AG848" i="113"/>
  <c r="AH848" i="113" s="1"/>
  <c r="Z885" i="113"/>
  <c r="AC885" i="113"/>
  <c r="Z670" i="113"/>
  <c r="AC670" i="113"/>
  <c r="Z282" i="113"/>
  <c r="AC282" i="113"/>
  <c r="V140" i="113"/>
  <c r="Y140" i="113"/>
  <c r="V221" i="113"/>
  <c r="Y221" i="113"/>
  <c r="V274" i="113"/>
  <c r="Y274" i="113"/>
  <c r="V337" i="113"/>
  <c r="Y337" i="113"/>
  <c r="V389" i="113"/>
  <c r="Y389" i="113"/>
  <c r="V450" i="113"/>
  <c r="Y450" i="113"/>
  <c r="V549" i="113"/>
  <c r="Y549" i="113"/>
  <c r="V582" i="113"/>
  <c r="Y582" i="113"/>
  <c r="V835" i="113"/>
  <c r="Y835" i="113"/>
  <c r="Y892" i="113"/>
  <c r="V892" i="113"/>
  <c r="V1078" i="113"/>
  <c r="Y1078" i="113"/>
  <c r="Z595" i="113"/>
  <c r="AC595" i="113"/>
  <c r="V66" i="113"/>
  <c r="Y66" i="113"/>
  <c r="AZ13" i="113"/>
  <c r="AY1225" i="113" s="1"/>
  <c r="AZ1228" i="113" s="1"/>
  <c r="R52" i="113"/>
  <c r="R157" i="113"/>
  <c r="R228" i="113"/>
  <c r="R386" i="113"/>
  <c r="R443" i="113"/>
  <c r="R609" i="113"/>
  <c r="R627" i="113"/>
  <c r="R718" i="113"/>
  <c r="Y1206" i="113"/>
  <c r="Z1206" i="113" s="1"/>
  <c r="R1159" i="113"/>
  <c r="R14" i="113"/>
  <c r="R30" i="113"/>
  <c r="R353" i="113"/>
  <c r="AD526" i="113"/>
  <c r="AG526" i="113"/>
  <c r="AH526" i="113" s="1"/>
  <c r="V184" i="113"/>
  <c r="Y184" i="113"/>
  <c r="V523" i="113"/>
  <c r="Y523" i="113"/>
  <c r="Z563" i="113"/>
  <c r="AC563" i="113"/>
  <c r="Z710" i="113"/>
  <c r="AC710" i="113"/>
  <c r="Z1101" i="113"/>
  <c r="AC1101" i="113"/>
  <c r="Z559" i="113"/>
  <c r="AC559" i="113"/>
  <c r="Z331" i="113"/>
  <c r="AC331" i="113"/>
  <c r="Z1113" i="113"/>
  <c r="AC1113" i="113"/>
  <c r="AD880" i="113"/>
  <c r="AG880" i="113"/>
  <c r="AH880" i="113" s="1"/>
  <c r="Z92" i="113"/>
  <c r="AC92" i="113"/>
  <c r="V188" i="113"/>
  <c r="Y188" i="113"/>
  <c r="V242" i="113"/>
  <c r="Y242" i="113"/>
  <c r="V307" i="113"/>
  <c r="Y307" i="113"/>
  <c r="V362" i="113"/>
  <c r="Y362" i="113"/>
  <c r="V423" i="113"/>
  <c r="Y423" i="113"/>
  <c r="V467" i="113"/>
  <c r="Y467" i="113"/>
  <c r="V557" i="113"/>
  <c r="Y557" i="113"/>
  <c r="V714" i="113"/>
  <c r="Y714" i="113"/>
  <c r="V867" i="113"/>
  <c r="Y867" i="113"/>
  <c r="V987" i="113"/>
  <c r="Y987" i="113"/>
  <c r="Z1025" i="113"/>
  <c r="AC1025" i="113"/>
  <c r="Z805" i="113"/>
  <c r="AC805" i="113"/>
  <c r="V118" i="113"/>
  <c r="Y118" i="113"/>
  <c r="AD860" i="113"/>
  <c r="AG860" i="113"/>
  <c r="AH860" i="113" s="1"/>
  <c r="Z926" i="113"/>
  <c r="AC926" i="113"/>
  <c r="R518" i="113"/>
  <c r="V413" i="113"/>
  <c r="Y413" i="113"/>
  <c r="AD729" i="113"/>
  <c r="AG729" i="113"/>
  <c r="AH729" i="113" s="1"/>
  <c r="V436" i="113"/>
  <c r="Y436" i="113"/>
  <c r="Z684" i="113"/>
  <c r="AC684" i="113"/>
  <c r="Z868" i="113"/>
  <c r="AC868" i="113"/>
  <c r="V475" i="113"/>
  <c r="Y475" i="113"/>
  <c r="R1079" i="113"/>
  <c r="R820" i="113"/>
  <c r="AD377" i="113"/>
  <c r="AG377" i="113"/>
  <c r="AH377" i="113" s="1"/>
  <c r="AD1108" i="113"/>
  <c r="AG1108" i="113"/>
  <c r="AH1108" i="113" s="1"/>
  <c r="AD53" i="113"/>
  <c r="AG53" i="113"/>
  <c r="AH53" i="113" s="1"/>
  <c r="AD823" i="113"/>
  <c r="AG823" i="113"/>
  <c r="AH823" i="113" s="1"/>
  <c r="V250" i="113"/>
  <c r="Y250" i="113"/>
  <c r="V531" i="113"/>
  <c r="Y531" i="113"/>
  <c r="Z581" i="113"/>
  <c r="AC581" i="113"/>
  <c r="V754" i="113"/>
  <c r="Y754" i="113"/>
  <c r="AD360" i="113"/>
  <c r="AG360" i="113"/>
  <c r="AH360" i="113" s="1"/>
  <c r="AC217" i="113"/>
  <c r="Z645" i="113"/>
  <c r="AC645" i="113"/>
  <c r="V209" i="113"/>
  <c r="Y209" i="113"/>
  <c r="V286" i="113"/>
  <c r="Y286" i="113"/>
  <c r="V345" i="113"/>
  <c r="Y345" i="113"/>
  <c r="V397" i="113"/>
  <c r="Y397" i="113"/>
  <c r="V740" i="113"/>
  <c r="Y740" i="113"/>
  <c r="V859" i="113"/>
  <c r="Y859" i="113"/>
  <c r="V929" i="113"/>
  <c r="Y929" i="113"/>
  <c r="Z567" i="113"/>
  <c r="AC567" i="113"/>
  <c r="V51" i="113"/>
  <c r="V48" i="113" s="1"/>
  <c r="Y51" i="113"/>
  <c r="AD651" i="113"/>
  <c r="AG651" i="113"/>
  <c r="AH651" i="113" s="1"/>
  <c r="V527" i="113"/>
  <c r="Y527" i="113"/>
  <c r="AC347" i="113"/>
  <c r="Z1118" i="113"/>
  <c r="AC1118" i="113"/>
  <c r="Z576" i="113"/>
  <c r="AC576" i="113"/>
  <c r="AD396" i="113"/>
  <c r="AG396" i="113"/>
  <c r="AH396" i="113" s="1"/>
  <c r="Z365" i="113"/>
  <c r="AC365" i="113"/>
  <c r="Z852" i="113"/>
  <c r="AC852" i="113"/>
  <c r="Z680" i="113"/>
  <c r="AC680" i="113"/>
  <c r="Z88" i="113"/>
  <c r="AC88" i="113"/>
  <c r="Z151" i="113"/>
  <c r="AC151" i="113"/>
  <c r="Z500" i="113"/>
  <c r="AC500" i="113"/>
  <c r="Z635" i="113"/>
  <c r="AC635" i="113"/>
  <c r="Z666" i="113"/>
  <c r="AC666" i="113"/>
  <c r="V147" i="113"/>
  <c r="Y147" i="113"/>
  <c r="V168" i="113"/>
  <c r="Y168" i="113"/>
  <c r="V192" i="113"/>
  <c r="Y192" i="113"/>
  <c r="V213" i="113"/>
  <c r="Y213" i="113"/>
  <c r="V234" i="113"/>
  <c r="Y234" i="113"/>
  <c r="V258" i="113"/>
  <c r="Y258" i="113"/>
  <c r="V278" i="113"/>
  <c r="Y278" i="113"/>
  <c r="V298" i="113"/>
  <c r="Y298" i="113"/>
  <c r="V324" i="113"/>
  <c r="Y324" i="113"/>
  <c r="V341" i="113"/>
  <c r="Y341" i="113"/>
  <c r="V358" i="113"/>
  <c r="Y358" i="113"/>
  <c r="V375" i="113"/>
  <c r="Y375" i="113"/>
  <c r="V393" i="113"/>
  <c r="Y393" i="113"/>
  <c r="V418" i="113"/>
  <c r="V417" i="113" s="1"/>
  <c r="Y418" i="113"/>
  <c r="V445" i="113"/>
  <c r="Y445" i="113"/>
  <c r="V463" i="113"/>
  <c r="Y463" i="113"/>
  <c r="V553" i="113"/>
  <c r="Y553" i="113"/>
  <c r="V569" i="113"/>
  <c r="Y569" i="113"/>
  <c r="V597" i="113"/>
  <c r="Y597" i="113"/>
  <c r="V736" i="113"/>
  <c r="Y736" i="113"/>
  <c r="V831" i="113"/>
  <c r="Y831" i="113"/>
  <c r="V847" i="113"/>
  <c r="Y847" i="113"/>
  <c r="V863" i="113"/>
  <c r="Y863" i="113"/>
  <c r="V879" i="113"/>
  <c r="Y879" i="113"/>
  <c r="V896" i="113"/>
  <c r="Y896" i="113"/>
  <c r="V946" i="113"/>
  <c r="Y946" i="113"/>
  <c r="V1021" i="113"/>
  <c r="Y1021" i="113"/>
  <c r="V1087" i="113"/>
  <c r="Y1087" i="113"/>
  <c r="Z141" i="113"/>
  <c r="AC141" i="113"/>
  <c r="V590" i="113"/>
  <c r="Y590" i="113"/>
  <c r="Z765" i="113"/>
  <c r="AC765" i="113"/>
  <c r="AC1065" i="113"/>
  <c r="Z1065" i="113"/>
  <c r="V62" i="113"/>
  <c r="Y62" i="113"/>
  <c r="V102" i="113"/>
  <c r="Y102" i="113"/>
  <c r="V126" i="113"/>
  <c r="Y126" i="113"/>
  <c r="AD827" i="113"/>
  <c r="AG827" i="113"/>
  <c r="AH827" i="113" s="1"/>
  <c r="Z137" i="113"/>
  <c r="AC137" i="113"/>
  <c r="V519" i="113"/>
  <c r="Y519" i="113"/>
  <c r="V760" i="113"/>
  <c r="Y760" i="113"/>
  <c r="Z452" i="113"/>
  <c r="AC452" i="113"/>
  <c r="Z132" i="113"/>
  <c r="AC132" i="113"/>
  <c r="Z742" i="113"/>
  <c r="AC742" i="113"/>
  <c r="Z604" i="113"/>
  <c r="AC604" i="113"/>
  <c r="V155" i="113"/>
  <c r="Y155" i="113"/>
  <c r="V197" i="113"/>
  <c r="Y197" i="113"/>
  <c r="V262" i="113"/>
  <c r="Y262" i="113"/>
  <c r="V329" i="113"/>
  <c r="Y329" i="113"/>
  <c r="V379" i="113"/>
  <c r="Y379" i="113"/>
  <c r="V458" i="113"/>
  <c r="Y458" i="113"/>
  <c r="V667" i="113"/>
  <c r="Y667" i="113"/>
  <c r="V851" i="113"/>
  <c r="Y851" i="113"/>
  <c r="V911" i="113"/>
  <c r="Y911" i="113"/>
  <c r="V1152" i="113"/>
  <c r="Y1152" i="113"/>
  <c r="Z732" i="113"/>
  <c r="AC732" i="113"/>
  <c r="Z75" i="113"/>
  <c r="AC75" i="113"/>
  <c r="AD63" i="113"/>
  <c r="AG63" i="113"/>
  <c r="AH63" i="113" s="1"/>
  <c r="AD1084" i="113"/>
  <c r="N608" i="113"/>
  <c r="R1096" i="113"/>
  <c r="Z1143" i="113"/>
  <c r="Z1142" i="113" s="1"/>
  <c r="AC1143" i="113"/>
  <c r="V149" i="113"/>
  <c r="Y149" i="113"/>
  <c r="V182" i="113"/>
  <c r="Y182" i="113"/>
  <c r="V215" i="113"/>
  <c r="Y215" i="113"/>
  <c r="V248" i="113"/>
  <c r="Y248" i="113"/>
  <c r="V280" i="113"/>
  <c r="Y280" i="113"/>
  <c r="V391" i="113"/>
  <c r="Y391" i="113"/>
  <c r="V425" i="113"/>
  <c r="Y425" i="113"/>
  <c r="V447" i="113"/>
  <c r="Y447" i="113"/>
  <c r="AC950" i="113"/>
  <c r="Z950" i="113"/>
  <c r="V116" i="113"/>
  <c r="Y116" i="113"/>
  <c r="V671" i="113"/>
  <c r="Y671" i="113"/>
  <c r="V1115" i="113"/>
  <c r="Y1115" i="113"/>
  <c r="V1076" i="113"/>
  <c r="V1074" i="113" s="1"/>
  <c r="Y1076" i="113"/>
  <c r="V1214" i="113"/>
  <c r="Y1214" i="113"/>
  <c r="Z29" i="113"/>
  <c r="AC29" i="113"/>
  <c r="Z57" i="113"/>
  <c r="AC57" i="113"/>
  <c r="Z162" i="113"/>
  <c r="AC162" i="113"/>
  <c r="Z227" i="113"/>
  <c r="AC227" i="113"/>
  <c r="Z401" i="113"/>
  <c r="AC401" i="113"/>
  <c r="V663" i="113"/>
  <c r="Y663" i="113"/>
  <c r="V1127" i="113"/>
  <c r="Y1127" i="113"/>
  <c r="Z596" i="113"/>
  <c r="AC596" i="113"/>
  <c r="V120" i="113"/>
  <c r="Y120" i="113"/>
  <c r="V544" i="113"/>
  <c r="Y544" i="113"/>
  <c r="V1097" i="113"/>
  <c r="Y1097" i="113"/>
  <c r="R1134" i="113"/>
  <c r="AC37" i="113"/>
  <c r="Z37" i="113"/>
  <c r="Z64" i="113"/>
  <c r="AC64" i="113"/>
  <c r="Z172" i="113"/>
  <c r="AC172" i="113"/>
  <c r="Z260" i="113"/>
  <c r="AC260" i="113"/>
  <c r="Z435" i="113"/>
  <c r="AC435" i="113"/>
  <c r="R1099" i="113"/>
  <c r="V901" i="113"/>
  <c r="Y901" i="113"/>
  <c r="R502" i="113"/>
  <c r="AD1015" i="113"/>
  <c r="AG1015" i="113"/>
  <c r="AH1015" i="113" s="1"/>
  <c r="Z100" i="113"/>
  <c r="AC100" i="113"/>
  <c r="V601" i="113"/>
  <c r="Y601" i="113"/>
  <c r="V713" i="113"/>
  <c r="Y713" i="113"/>
  <c r="V735" i="113"/>
  <c r="Y735" i="113"/>
  <c r="Z525" i="113"/>
  <c r="AC525" i="113"/>
  <c r="V112" i="113"/>
  <c r="Y112" i="113"/>
  <c r="R660" i="113"/>
  <c r="AC706" i="113"/>
  <c r="Z706" i="113"/>
  <c r="V124" i="113"/>
  <c r="Y124" i="113"/>
  <c r="V770" i="113"/>
  <c r="Y770" i="113"/>
  <c r="V786" i="113"/>
  <c r="Y786" i="113"/>
  <c r="V815" i="113"/>
  <c r="Y815" i="113"/>
  <c r="V924" i="113"/>
  <c r="Y924" i="113"/>
  <c r="V956" i="113"/>
  <c r="Y956" i="113"/>
  <c r="V978" i="113"/>
  <c r="Y978" i="113"/>
  <c r="V1009" i="113"/>
  <c r="Y1009" i="113"/>
  <c r="V1082" i="113"/>
  <c r="Y1082" i="113"/>
  <c r="V577" i="113"/>
  <c r="Y577" i="113"/>
  <c r="V703" i="113"/>
  <c r="Y703" i="113"/>
  <c r="V731" i="113"/>
  <c r="Y731" i="113"/>
  <c r="Z478" i="113"/>
  <c r="AC478" i="113"/>
  <c r="Z533" i="113"/>
  <c r="AC533" i="113"/>
  <c r="Z1033" i="113"/>
  <c r="AC1033" i="113"/>
  <c r="V687" i="113"/>
  <c r="Y687" i="113"/>
  <c r="V158" i="113"/>
  <c r="Y158" i="113"/>
  <c r="V190" i="113"/>
  <c r="Y190" i="113"/>
  <c r="V223" i="113"/>
  <c r="Y223" i="113"/>
  <c r="V256" i="113"/>
  <c r="Y256" i="113"/>
  <c r="V288" i="113"/>
  <c r="Y288" i="113"/>
  <c r="V403" i="113"/>
  <c r="Y403" i="113"/>
  <c r="V434" i="113"/>
  <c r="Y434" i="113"/>
  <c r="V679" i="113"/>
  <c r="Y679" i="113"/>
  <c r="Z733" i="113"/>
  <c r="AC733" i="113"/>
  <c r="V828" i="113"/>
  <c r="Y828" i="113"/>
  <c r="V1123" i="113"/>
  <c r="Y1123" i="113"/>
  <c r="V1182" i="113"/>
  <c r="Y1182" i="113"/>
  <c r="V1086" i="113"/>
  <c r="Y1086" i="113"/>
  <c r="V1119" i="113"/>
  <c r="Y1119" i="113"/>
  <c r="AC485" i="113"/>
  <c r="Z485" i="113"/>
  <c r="Z537" i="113"/>
  <c r="AC537" i="113"/>
  <c r="V104" i="113"/>
  <c r="Y104" i="113"/>
  <c r="V474" i="113"/>
  <c r="Y474" i="113"/>
  <c r="V1091" i="113"/>
  <c r="Y1091" i="113"/>
  <c r="Z938" i="113"/>
  <c r="AC938" i="113"/>
  <c r="V746" i="113"/>
  <c r="Y746" i="113"/>
  <c r="Z913" i="113"/>
  <c r="AC913" i="113"/>
  <c r="V108" i="113"/>
  <c r="Y108" i="113"/>
  <c r="V748" i="113"/>
  <c r="Y748" i="113"/>
  <c r="V782" i="113"/>
  <c r="Y782" i="113"/>
  <c r="V807" i="113"/>
  <c r="Y807" i="113"/>
  <c r="V915" i="113"/>
  <c r="Y915" i="113"/>
  <c r="V952" i="113"/>
  <c r="Y952" i="113"/>
  <c r="V949" i="113"/>
  <c r="V972" i="113"/>
  <c r="Y972" i="113"/>
  <c r="V1001" i="113"/>
  <c r="Y1001" i="113"/>
  <c r="V1070" i="113"/>
  <c r="Y1070" i="113"/>
  <c r="R1203" i="113"/>
  <c r="Z962" i="113"/>
  <c r="AC962" i="113"/>
  <c r="V762" i="113"/>
  <c r="Y762" i="113"/>
  <c r="V166" i="113"/>
  <c r="Y166" i="113"/>
  <c r="V199" i="113"/>
  <c r="Y199" i="113"/>
  <c r="V232" i="113"/>
  <c r="Y232" i="113"/>
  <c r="V264" i="113"/>
  <c r="Y264" i="113"/>
  <c r="V296" i="113"/>
  <c r="Y296" i="113"/>
  <c r="V411" i="113"/>
  <c r="Y411" i="113"/>
  <c r="V438" i="113"/>
  <c r="Y438" i="113"/>
  <c r="Z676" i="113"/>
  <c r="AC676" i="113"/>
  <c r="Z1110" i="113"/>
  <c r="V691" i="113"/>
  <c r="Y691" i="113"/>
  <c r="V1098" i="113"/>
  <c r="Y1098" i="113"/>
  <c r="V1131" i="113"/>
  <c r="Y1131" i="113"/>
  <c r="V1140" i="113"/>
  <c r="Y1140" i="113"/>
  <c r="AC41" i="113"/>
  <c r="Z41" i="113"/>
  <c r="Z68" i="113"/>
  <c r="AC68" i="113"/>
  <c r="Z195" i="113"/>
  <c r="AC195" i="113"/>
  <c r="Z292" i="113"/>
  <c r="AC292" i="113"/>
  <c r="V1111" i="113"/>
  <c r="Y1111" i="113"/>
  <c r="V1141" i="113"/>
  <c r="Y1141" i="113"/>
  <c r="Z529" i="113"/>
  <c r="AC529" i="113"/>
  <c r="V466" i="113"/>
  <c r="Y466" i="113"/>
  <c r="V1055" i="113"/>
  <c r="Y1055" i="113"/>
  <c r="V1125" i="113"/>
  <c r="Y1125" i="113"/>
  <c r="Z1154" i="113"/>
  <c r="R572" i="113"/>
  <c r="R728" i="113"/>
  <c r="R433" i="113"/>
  <c r="Z50" i="113"/>
  <c r="Z74" i="113"/>
  <c r="AC74" i="113"/>
  <c r="AC395" i="113"/>
  <c r="Z395" i="113"/>
  <c r="R101" i="113"/>
  <c r="R146" i="113"/>
  <c r="R193" i="113"/>
  <c r="R303" i="113"/>
  <c r="R705" i="113"/>
  <c r="R766" i="113"/>
  <c r="R791" i="113"/>
  <c r="R897" i="113"/>
  <c r="R688" i="113"/>
  <c r="R980" i="113"/>
  <c r="V585" i="113"/>
  <c r="Y585" i="113"/>
  <c r="V695" i="113"/>
  <c r="Y695" i="113"/>
  <c r="V726" i="113"/>
  <c r="Y726" i="113"/>
  <c r="AC496" i="113"/>
  <c r="Z542" i="113"/>
  <c r="AC542" i="113"/>
  <c r="V1047" i="113"/>
  <c r="Y1047" i="113"/>
  <c r="Z970" i="113"/>
  <c r="AC970" i="113"/>
  <c r="V722" i="113"/>
  <c r="Y722" i="113"/>
  <c r="V778" i="113"/>
  <c r="Y778" i="113"/>
  <c r="V799" i="113"/>
  <c r="Y799" i="113"/>
  <c r="V907" i="113"/>
  <c r="Y907" i="113"/>
  <c r="V942" i="113"/>
  <c r="Y942" i="113"/>
  <c r="V966" i="113"/>
  <c r="Y966" i="113"/>
  <c r="V992" i="113"/>
  <c r="Y992" i="113"/>
  <c r="V1040" i="113"/>
  <c r="Y1040" i="113"/>
  <c r="V1038" i="113"/>
  <c r="V593" i="113"/>
  <c r="Y593" i="113"/>
  <c r="V717" i="113"/>
  <c r="Y717" i="113"/>
  <c r="V739" i="113"/>
  <c r="Y739" i="113"/>
  <c r="Z514" i="113"/>
  <c r="AC514" i="113"/>
  <c r="Z600" i="113"/>
  <c r="AC600" i="113"/>
  <c r="V134" i="113"/>
  <c r="Y134" i="113"/>
  <c r="Z440" i="113"/>
  <c r="AC440" i="113"/>
  <c r="V699" i="113"/>
  <c r="Y699" i="113"/>
  <c r="V174" i="113"/>
  <c r="Y174" i="113"/>
  <c r="V207" i="113"/>
  <c r="Y207" i="113"/>
  <c r="V240" i="113"/>
  <c r="Y240" i="113"/>
  <c r="V272" i="113"/>
  <c r="Y272" i="113"/>
  <c r="V305" i="113"/>
  <c r="Y305" i="113"/>
  <c r="V421" i="113"/>
  <c r="Y421" i="113"/>
  <c r="V442" i="113"/>
  <c r="Y442" i="113"/>
  <c r="AC626" i="113"/>
  <c r="Z626" i="113"/>
  <c r="Z997" i="113"/>
  <c r="AC997" i="113"/>
  <c r="V1107" i="113"/>
  <c r="Y1107" i="113"/>
  <c r="V1136" i="113"/>
  <c r="Y1136" i="113"/>
  <c r="V1103" i="113"/>
  <c r="Y1103" i="113"/>
  <c r="V1137" i="113"/>
  <c r="Y1137" i="113"/>
  <c r="Z521" i="113"/>
  <c r="AC521" i="113"/>
  <c r="Z811" i="113"/>
  <c r="AC811" i="113"/>
  <c r="V708" i="113"/>
  <c r="Y708" i="113"/>
  <c r="V1051" i="113"/>
  <c r="Y1051" i="113"/>
  <c r="V1109" i="113"/>
  <c r="Y1109" i="113"/>
  <c r="Z1133" i="113"/>
  <c r="Z672" i="113"/>
  <c r="AC672" i="113"/>
  <c r="Z1039" i="113"/>
  <c r="AC1039" i="113"/>
  <c r="V546" i="113"/>
  <c r="Y546" i="113"/>
  <c r="V774" i="113"/>
  <c r="Y774" i="113"/>
  <c r="V790" i="113"/>
  <c r="Y790" i="113"/>
  <c r="V933" i="113"/>
  <c r="Y933" i="113"/>
  <c r="V961" i="113"/>
  <c r="Y961" i="113"/>
  <c r="V983" i="113"/>
  <c r="Y983" i="113"/>
  <c r="V1043" i="113"/>
  <c r="Y1043" i="113"/>
  <c r="AZ1218" i="113"/>
  <c r="V422" i="113"/>
  <c r="Y422" i="113"/>
  <c r="R419" i="113"/>
  <c r="V769" i="113"/>
  <c r="Y769" i="113"/>
  <c r="V773" i="113"/>
  <c r="Y773" i="113"/>
  <c r="V777" i="113"/>
  <c r="Y777" i="113"/>
  <c r="V781" i="113"/>
  <c r="Y781" i="113"/>
  <c r="V785" i="113"/>
  <c r="Y785" i="113"/>
  <c r="V789" i="113"/>
  <c r="Y789" i="113"/>
  <c r="V1187" i="113"/>
  <c r="Y1187" i="113"/>
  <c r="V1186" i="113"/>
  <c r="V1178" i="113" s="1"/>
  <c r="V1189" i="113"/>
  <c r="Y1189" i="113"/>
  <c r="V1191" i="113"/>
  <c r="Y1191" i="113"/>
  <c r="V1193" i="113"/>
  <c r="Y1193" i="113"/>
  <c r="V1196" i="113"/>
  <c r="Y1196" i="113"/>
  <c r="V1198" i="113"/>
  <c r="Y1198" i="113"/>
  <c r="V1200" i="113"/>
  <c r="Y1200" i="113"/>
  <c r="V1202" i="113"/>
  <c r="Y1202" i="113"/>
  <c r="V1205" i="113"/>
  <c r="Y1205" i="113"/>
  <c r="V1207" i="113"/>
  <c r="Y1207" i="113"/>
  <c r="V1211" i="113"/>
  <c r="Y1211" i="113"/>
  <c r="AC1049" i="113"/>
  <c r="Z1049" i="113"/>
  <c r="Z1057" i="113"/>
  <c r="V482" i="113"/>
  <c r="Y482" i="113"/>
  <c r="V486" i="113"/>
  <c r="Y486" i="113"/>
  <c r="V491" i="113"/>
  <c r="Y491" i="113"/>
  <c r="V497" i="113"/>
  <c r="Y497" i="113"/>
  <c r="V501" i="113"/>
  <c r="Y501" i="113"/>
  <c r="V507" i="113"/>
  <c r="Y507" i="113"/>
  <c r="V511" i="113"/>
  <c r="Y511" i="113"/>
  <c r="V515" i="113"/>
  <c r="Y515" i="113"/>
  <c r="V646" i="113"/>
  <c r="Y646" i="113"/>
  <c r="V650" i="113"/>
  <c r="Y650" i="113"/>
  <c r="V654" i="113"/>
  <c r="Y654" i="113"/>
  <c r="V658" i="113"/>
  <c r="Y658" i="113"/>
  <c r="V692" i="113"/>
  <c r="Y692" i="113"/>
  <c r="V696" i="113"/>
  <c r="Y696" i="113"/>
  <c r="V700" i="113"/>
  <c r="Y700" i="113"/>
  <c r="V704" i="113"/>
  <c r="Y704" i="113"/>
  <c r="V908" i="113"/>
  <c r="Y908" i="113"/>
  <c r="V912" i="113"/>
  <c r="Y912" i="113"/>
  <c r="V917" i="113"/>
  <c r="Y917" i="113"/>
  <c r="V921" i="113"/>
  <c r="Y921" i="113"/>
  <c r="V925" i="113"/>
  <c r="Y925" i="113"/>
  <c r="V930" i="113"/>
  <c r="Y930" i="113"/>
  <c r="V935" i="113"/>
  <c r="Y935" i="113"/>
  <c r="V939" i="113"/>
  <c r="Y939" i="113"/>
  <c r="V943" i="113"/>
  <c r="Y943" i="113"/>
  <c r="V947" i="113"/>
  <c r="Y947" i="113"/>
  <c r="V986" i="113"/>
  <c r="Y986" i="113"/>
  <c r="V991" i="113"/>
  <c r="Y991" i="113"/>
  <c r="V996" i="113"/>
  <c r="Y996" i="113"/>
  <c r="V1000" i="113"/>
  <c r="Y1000" i="113"/>
  <c r="V1004" i="113"/>
  <c r="Y1004" i="113"/>
  <c r="V1008" i="113"/>
  <c r="Y1008" i="113"/>
  <c r="V1012" i="113"/>
  <c r="Y1012" i="113"/>
  <c r="V1066" i="113"/>
  <c r="Y1066" i="113"/>
  <c r="V1064" i="113"/>
  <c r="Z611" i="113"/>
  <c r="AC611" i="113"/>
  <c r="Z615" i="113"/>
  <c r="AC615" i="113"/>
  <c r="Z620" i="113"/>
  <c r="AC620" i="113"/>
  <c r="Z624" i="113"/>
  <c r="AC624" i="113"/>
  <c r="Z629" i="113"/>
  <c r="AC629" i="113"/>
  <c r="Z633" i="113"/>
  <c r="AC633" i="113"/>
  <c r="Z637" i="113"/>
  <c r="AC637" i="113"/>
  <c r="Z1158" i="113"/>
  <c r="AC1158" i="113"/>
  <c r="Z1163" i="113"/>
  <c r="AC1163" i="113"/>
  <c r="AC1168" i="113"/>
  <c r="Z1168" i="113"/>
  <c r="Z1172" i="113"/>
  <c r="AC1172" i="113"/>
  <c r="Z1176" i="113"/>
  <c r="AC1176" i="113"/>
  <c r="Z1188" i="113"/>
  <c r="AC1188" i="113"/>
  <c r="Z1192" i="113"/>
  <c r="AC1192" i="113"/>
  <c r="Z1201" i="113"/>
  <c r="AC1201" i="113"/>
  <c r="AC1206" i="113"/>
  <c r="R993" i="113"/>
  <c r="Z1161" i="113"/>
  <c r="AC1161" i="113"/>
  <c r="Z1165" i="113"/>
  <c r="AC1165" i="113"/>
  <c r="V46" i="113"/>
  <c r="Y46" i="113"/>
  <c r="V54" i="113"/>
  <c r="Y54" i="113"/>
  <c r="V56" i="113"/>
  <c r="Y56" i="113"/>
  <c r="V58" i="113"/>
  <c r="Y58" i="113"/>
  <c r="V103" i="113"/>
  <c r="Y103" i="113"/>
  <c r="V105" i="113"/>
  <c r="Y105" i="113"/>
  <c r="V107" i="113"/>
  <c r="Y107" i="113"/>
  <c r="V109" i="113"/>
  <c r="Y109" i="113"/>
  <c r="V111" i="113"/>
  <c r="Y111" i="113"/>
  <c r="V113" i="113"/>
  <c r="Y113" i="113"/>
  <c r="V115" i="113"/>
  <c r="Y115" i="113"/>
  <c r="V117" i="113"/>
  <c r="Y117" i="113"/>
  <c r="V119" i="113"/>
  <c r="Y119" i="113"/>
  <c r="V121" i="113"/>
  <c r="Y121" i="113"/>
  <c r="V123" i="113"/>
  <c r="Y123" i="113"/>
  <c r="V125" i="113"/>
  <c r="Y125" i="113"/>
  <c r="V148" i="113"/>
  <c r="Y148" i="113"/>
  <c r="V150" i="113"/>
  <c r="Y150" i="113"/>
  <c r="V152" i="113"/>
  <c r="Y152" i="113"/>
  <c r="V154" i="113"/>
  <c r="Y154" i="113"/>
  <c r="V156" i="113"/>
  <c r="Y156" i="113"/>
  <c r="V159" i="113"/>
  <c r="Y159" i="113"/>
  <c r="V161" i="113"/>
  <c r="Y161" i="113"/>
  <c r="V163" i="113"/>
  <c r="Y163" i="113"/>
  <c r="V165" i="113"/>
  <c r="Y165" i="113"/>
  <c r="V167" i="113"/>
  <c r="Y167" i="113"/>
  <c r="V169" i="113"/>
  <c r="Y169" i="113"/>
  <c r="V171" i="113"/>
  <c r="Y171" i="113"/>
  <c r="V173" i="113"/>
  <c r="Y173" i="113"/>
  <c r="V175" i="113"/>
  <c r="Y175" i="113"/>
  <c r="V177" i="113"/>
  <c r="Y177" i="113"/>
  <c r="V179" i="113"/>
  <c r="Y179" i="113"/>
  <c r="V181" i="113"/>
  <c r="Y181" i="113"/>
  <c r="V183" i="113"/>
  <c r="Y183" i="113"/>
  <c r="V185" i="113"/>
  <c r="Y185" i="113"/>
  <c r="V187" i="113"/>
  <c r="Y187" i="113"/>
  <c r="V189" i="113"/>
  <c r="Y189" i="113"/>
  <c r="V191" i="113"/>
  <c r="Y191" i="113"/>
  <c r="V194" i="113"/>
  <c r="Y194" i="113"/>
  <c r="V196" i="113"/>
  <c r="Y196" i="113"/>
  <c r="V198" i="113"/>
  <c r="Y198" i="113"/>
  <c r="V200" i="113"/>
  <c r="Y200" i="113"/>
  <c r="V202" i="113"/>
  <c r="Y202" i="113"/>
  <c r="V204" i="113"/>
  <c r="Y204" i="113"/>
  <c r="V206" i="113"/>
  <c r="Y206" i="113"/>
  <c r="V208" i="113"/>
  <c r="Y208" i="113"/>
  <c r="V210" i="113"/>
  <c r="Y210" i="113"/>
  <c r="V212" i="113"/>
  <c r="Y212" i="113"/>
  <c r="V214" i="113"/>
  <c r="Y214" i="113"/>
  <c r="V216" i="113"/>
  <c r="Y216" i="113"/>
  <c r="V218" i="113"/>
  <c r="Y218" i="113"/>
  <c r="V220" i="113"/>
  <c r="Y220" i="113"/>
  <c r="V222" i="113"/>
  <c r="Y222" i="113"/>
  <c r="V224" i="113"/>
  <c r="Y224" i="113"/>
  <c r="V226" i="113"/>
  <c r="Y226" i="113"/>
  <c r="V229" i="113"/>
  <c r="Y229" i="113"/>
  <c r="V231" i="113"/>
  <c r="Y231" i="113"/>
  <c r="V233" i="113"/>
  <c r="Y233" i="113"/>
  <c r="V235" i="113"/>
  <c r="Y235" i="113"/>
  <c r="V237" i="113"/>
  <c r="Y237" i="113"/>
  <c r="V239" i="113"/>
  <c r="Y239" i="113"/>
  <c r="V241" i="113"/>
  <c r="Y241" i="113"/>
  <c r="V243" i="113"/>
  <c r="Y243" i="113"/>
  <c r="V245" i="113"/>
  <c r="Y245" i="113"/>
  <c r="V247" i="113"/>
  <c r="Y247" i="113"/>
  <c r="V249" i="113"/>
  <c r="Y249" i="113"/>
  <c r="V251" i="113"/>
  <c r="Y251" i="113"/>
  <c r="V253" i="113"/>
  <c r="Y253" i="113"/>
  <c r="V255" i="113"/>
  <c r="Y255" i="113"/>
  <c r="V257" i="113"/>
  <c r="Y257" i="113"/>
  <c r="V259" i="113"/>
  <c r="Y259" i="113"/>
  <c r="V261" i="113"/>
  <c r="Y261" i="113"/>
  <c r="V263" i="113"/>
  <c r="Y263" i="113"/>
  <c r="V265" i="113"/>
  <c r="Y265" i="113"/>
  <c r="V267" i="113"/>
  <c r="Y267" i="113"/>
  <c r="V269" i="113"/>
  <c r="Y269" i="113"/>
  <c r="V271" i="113"/>
  <c r="Y271" i="113"/>
  <c r="V273" i="113"/>
  <c r="Y273" i="113"/>
  <c r="V275" i="113"/>
  <c r="Y275" i="113"/>
  <c r="V277" i="113"/>
  <c r="Y277" i="113"/>
  <c r="V279" i="113"/>
  <c r="Y279" i="113"/>
  <c r="V281" i="113"/>
  <c r="Y281" i="113"/>
  <c r="V283" i="113"/>
  <c r="Y283" i="113"/>
  <c r="V285" i="113"/>
  <c r="Y285" i="113"/>
  <c r="V287" i="113"/>
  <c r="Y287" i="113"/>
  <c r="V289" i="113"/>
  <c r="Y289" i="113"/>
  <c r="V291" i="113"/>
  <c r="Y291" i="113"/>
  <c r="V293" i="113"/>
  <c r="Y293" i="113"/>
  <c r="V295" i="113"/>
  <c r="Y295" i="113"/>
  <c r="V297" i="113"/>
  <c r="Y297" i="113"/>
  <c r="V299" i="113"/>
  <c r="Y299" i="113"/>
  <c r="V301" i="113"/>
  <c r="Y301" i="113"/>
  <c r="V304" i="113"/>
  <c r="Y304" i="113"/>
  <c r="V306" i="113"/>
  <c r="Y306" i="113"/>
  <c r="V308" i="113"/>
  <c r="Y308" i="113"/>
  <c r="V310" i="113"/>
  <c r="Y310" i="113"/>
  <c r="V314" i="113"/>
  <c r="Y314" i="113"/>
  <c r="V390" i="113"/>
  <c r="Y390" i="113"/>
  <c r="V392" i="113"/>
  <c r="Y392" i="113"/>
  <c r="V394" i="113"/>
  <c r="Y394" i="113"/>
  <c r="V398" i="113"/>
  <c r="Y398" i="113"/>
  <c r="V400" i="113"/>
  <c r="Y400" i="113"/>
  <c r="V402" i="113"/>
  <c r="Y402" i="113"/>
  <c r="V404" i="113"/>
  <c r="Y404" i="113"/>
  <c r="V406" i="113"/>
  <c r="Y406" i="113"/>
  <c r="V408" i="113"/>
  <c r="Y408" i="113"/>
  <c r="V410" i="113"/>
  <c r="Y410" i="113"/>
  <c r="V412" i="113"/>
  <c r="Y412" i="113"/>
  <c r="V414" i="113"/>
  <c r="Y414" i="113"/>
  <c r="V416" i="113"/>
  <c r="Y416" i="113"/>
  <c r="V420" i="113"/>
  <c r="Y420" i="113"/>
  <c r="V424" i="113"/>
  <c r="Y424" i="113"/>
  <c r="V426" i="113"/>
  <c r="Y426" i="113"/>
  <c r="V428" i="113"/>
  <c r="Y428" i="113"/>
  <c r="V430" i="113"/>
  <c r="Y430" i="113"/>
  <c r="V432" i="113"/>
  <c r="Y432" i="113"/>
  <c r="V444" i="113"/>
  <c r="Y444" i="113"/>
  <c r="V446" i="113"/>
  <c r="Y446" i="113"/>
  <c r="V610" i="113"/>
  <c r="Y610" i="113"/>
  <c r="V612" i="113"/>
  <c r="Y612" i="113"/>
  <c r="V614" i="113"/>
  <c r="Y614" i="113"/>
  <c r="V617" i="113"/>
  <c r="Y617" i="113"/>
  <c r="V619" i="113"/>
  <c r="Y619" i="113"/>
  <c r="V621" i="113"/>
  <c r="Y621" i="113"/>
  <c r="V623" i="113"/>
  <c r="Y623" i="113"/>
  <c r="V625" i="113"/>
  <c r="Y625" i="113"/>
  <c r="V628" i="113"/>
  <c r="Y628" i="113"/>
  <c r="V630" i="113"/>
  <c r="Y630" i="113"/>
  <c r="V632" i="113"/>
  <c r="Y632" i="113"/>
  <c r="V634" i="113"/>
  <c r="Y634" i="113"/>
  <c r="V636" i="113"/>
  <c r="Y636" i="113"/>
  <c r="V638" i="113"/>
  <c r="Y638" i="113"/>
  <c r="V640" i="113"/>
  <c r="Y640" i="113"/>
  <c r="V707" i="113"/>
  <c r="Y707" i="113"/>
  <c r="V709" i="113"/>
  <c r="Y709" i="113"/>
  <c r="V711" i="113"/>
  <c r="Y711" i="113"/>
  <c r="V719" i="113"/>
  <c r="Y719" i="113"/>
  <c r="V721" i="113"/>
  <c r="Y721" i="113"/>
  <c r="V723" i="113"/>
  <c r="Y723" i="113"/>
  <c r="V725" i="113"/>
  <c r="Y725" i="113"/>
  <c r="V727" i="113"/>
  <c r="Y727" i="113"/>
  <c r="V767" i="113"/>
  <c r="Y767" i="113"/>
  <c r="V771" i="113"/>
  <c r="Y771" i="113"/>
  <c r="V775" i="113"/>
  <c r="Y775" i="113"/>
  <c r="V779" i="113"/>
  <c r="Y779" i="113"/>
  <c r="V783" i="113"/>
  <c r="Y783" i="113"/>
  <c r="V787" i="113"/>
  <c r="Y787" i="113"/>
  <c r="V792" i="113"/>
  <c r="Y792" i="113"/>
  <c r="V794" i="113"/>
  <c r="Y794" i="113"/>
  <c r="V796" i="113"/>
  <c r="Y796" i="113"/>
  <c r="V798" i="113"/>
  <c r="Y798" i="113"/>
  <c r="V800" i="113"/>
  <c r="Y800" i="113"/>
  <c r="V802" i="113"/>
  <c r="Y802" i="113"/>
  <c r="V804" i="113"/>
  <c r="Y804" i="113"/>
  <c r="V806" i="113"/>
  <c r="Y806" i="113"/>
  <c r="V808" i="113"/>
  <c r="Y808" i="113"/>
  <c r="V810" i="113"/>
  <c r="Y810" i="113"/>
  <c r="V812" i="113"/>
  <c r="Y812" i="113"/>
  <c r="V814" i="113"/>
  <c r="Y814" i="113"/>
  <c r="V816" i="113"/>
  <c r="Y816" i="113"/>
  <c r="V818" i="113"/>
  <c r="Y818" i="113"/>
  <c r="V898" i="113"/>
  <c r="Y898" i="113"/>
  <c r="V900" i="113"/>
  <c r="Y900" i="113"/>
  <c r="V902" i="113"/>
  <c r="Y902" i="113"/>
  <c r="R481" i="113"/>
  <c r="R495" i="113"/>
  <c r="R644" i="113"/>
  <c r="R928" i="113"/>
  <c r="R916" i="113" s="1"/>
  <c r="R934" i="113"/>
  <c r="V1071" i="113"/>
  <c r="Y1071" i="113"/>
  <c r="V1093" i="113"/>
  <c r="Y1093" i="113"/>
  <c r="V1016" i="113"/>
  <c r="Y1016" i="113"/>
  <c r="V1018" i="113"/>
  <c r="Y1018" i="113"/>
  <c r="V1020" i="113"/>
  <c r="Y1020" i="113"/>
  <c r="V1022" i="113"/>
  <c r="Y1022" i="113"/>
  <c r="V1024" i="113"/>
  <c r="Y1024" i="113"/>
  <c r="V1026" i="113"/>
  <c r="Y1026" i="113"/>
  <c r="V1028" i="113"/>
  <c r="Y1028" i="113"/>
  <c r="V1030" i="113"/>
  <c r="Y1030" i="113"/>
  <c r="V1032" i="113"/>
  <c r="Y1032" i="113"/>
  <c r="V1034" i="113"/>
  <c r="Y1034" i="113"/>
  <c r="V1036" i="113"/>
  <c r="Y1036" i="113"/>
  <c r="V1050" i="113"/>
  <c r="Y1050" i="113"/>
  <c r="V1048" i="113"/>
  <c r="V1052" i="113"/>
  <c r="Y1052" i="113"/>
  <c r="V1054" i="113"/>
  <c r="Y1054" i="113"/>
  <c r="V1056" i="113"/>
  <c r="Y1056" i="113"/>
  <c r="V1058" i="113"/>
  <c r="Y1058" i="113"/>
  <c r="V1151" i="113"/>
  <c r="Y1151" i="113"/>
  <c r="V1155" i="113"/>
  <c r="Y1155" i="113"/>
  <c r="V1157" i="113"/>
  <c r="Y1157" i="113"/>
  <c r="V1160" i="113"/>
  <c r="Y1160" i="113"/>
  <c r="V1162" i="113"/>
  <c r="Y1162" i="113"/>
  <c r="V1164" i="113"/>
  <c r="Y1164" i="113"/>
  <c r="V1166" i="113"/>
  <c r="Y1166" i="113"/>
  <c r="V1169" i="113"/>
  <c r="Y1169" i="113"/>
  <c r="V1167" i="113"/>
  <c r="V1171" i="113"/>
  <c r="Y1171" i="113"/>
  <c r="V1173" i="113"/>
  <c r="Y1173" i="113"/>
  <c r="V1175" i="113"/>
  <c r="Y1175" i="113"/>
  <c r="V1177" i="113"/>
  <c r="Y1177" i="113"/>
  <c r="Z1046" i="113"/>
  <c r="AC1046" i="113"/>
  <c r="Z1053" i="113"/>
  <c r="AC1053" i="113"/>
  <c r="V15" i="113"/>
  <c r="Y15" i="113"/>
  <c r="V448" i="113"/>
  <c r="Y448" i="113"/>
  <c r="V484" i="113"/>
  <c r="Y484" i="113"/>
  <c r="V489" i="113"/>
  <c r="Y489" i="113"/>
  <c r="V493" i="113"/>
  <c r="Y493" i="113"/>
  <c r="V499" i="113"/>
  <c r="Y499" i="113"/>
  <c r="V505" i="113"/>
  <c r="Y505" i="113"/>
  <c r="V509" i="113"/>
  <c r="Y509" i="113"/>
  <c r="V513" i="113"/>
  <c r="Y513" i="113"/>
  <c r="V517" i="113"/>
  <c r="Y517" i="113"/>
  <c r="V648" i="113"/>
  <c r="Y648" i="113"/>
  <c r="V652" i="113"/>
  <c r="Y652" i="113"/>
  <c r="V656" i="113"/>
  <c r="Y656" i="113"/>
  <c r="V690" i="113"/>
  <c r="Y690" i="113"/>
  <c r="V694" i="113"/>
  <c r="Y694" i="113"/>
  <c r="V698" i="113"/>
  <c r="Y698" i="113"/>
  <c r="V702" i="113"/>
  <c r="Y702" i="113"/>
  <c r="V906" i="113"/>
  <c r="Y906" i="113"/>
  <c r="V904" i="113"/>
  <c r="V910" i="113"/>
  <c r="Y910" i="113"/>
  <c r="V914" i="113"/>
  <c r="Y914" i="113"/>
  <c r="V919" i="113"/>
  <c r="Y919" i="113"/>
  <c r="V923" i="113"/>
  <c r="Y923" i="113"/>
  <c r="V927" i="113"/>
  <c r="Y927" i="113"/>
  <c r="V932" i="113"/>
  <c r="Y932" i="113"/>
  <c r="V937" i="113"/>
  <c r="Y937" i="113"/>
  <c r="V941" i="113"/>
  <c r="Y941" i="113"/>
  <c r="V945" i="113"/>
  <c r="Y945" i="113"/>
  <c r="V984" i="113"/>
  <c r="Y984" i="113"/>
  <c r="V989" i="113"/>
  <c r="Y989" i="113"/>
  <c r="V994" i="113"/>
  <c r="Y994" i="113"/>
  <c r="V998" i="113"/>
  <c r="Y998" i="113"/>
  <c r="V1002" i="113"/>
  <c r="Y1002" i="113"/>
  <c r="V1006" i="113"/>
  <c r="Y1006" i="113"/>
  <c r="V1010" i="113"/>
  <c r="Y1010" i="113"/>
  <c r="V1014" i="113"/>
  <c r="Y1014" i="113"/>
  <c r="V1068" i="113"/>
  <c r="Y1068" i="113"/>
  <c r="V1073" i="113"/>
  <c r="Y1073" i="113"/>
  <c r="V1095" i="113"/>
  <c r="Y1095" i="113"/>
  <c r="Z1170" i="113"/>
  <c r="AC1170" i="113"/>
  <c r="Z1179" i="113"/>
  <c r="AC1179" i="113"/>
  <c r="AC1181" i="113"/>
  <c r="Z1183" i="113"/>
  <c r="AC1183" i="113"/>
  <c r="Z1190" i="113"/>
  <c r="AC1190" i="113"/>
  <c r="Z1194" i="113"/>
  <c r="AC1194" i="113"/>
  <c r="Z1199" i="113"/>
  <c r="Z1208" i="113"/>
  <c r="AC1208" i="113"/>
  <c r="Z1212" i="113"/>
  <c r="AC1212" i="113"/>
  <c r="Z1215" i="113"/>
  <c r="AC1215" i="113"/>
  <c r="V16" i="113"/>
  <c r="Y16" i="113"/>
  <c r="V18" i="113"/>
  <c r="Y18" i="113"/>
  <c r="V20" i="113"/>
  <c r="Y20" i="113"/>
  <c r="V22" i="113"/>
  <c r="Y22" i="113"/>
  <c r="V32" i="113"/>
  <c r="Y32" i="113"/>
  <c r="V34" i="113"/>
  <c r="Y34" i="113"/>
  <c r="AC323" i="113" l="1"/>
  <c r="Z323" i="113"/>
  <c r="AG659" i="113"/>
  <c r="AH659" i="113" s="1"/>
  <c r="Z697" i="113"/>
  <c r="AC697" i="113"/>
  <c r="Z73" i="113"/>
  <c r="AC73" i="113"/>
  <c r="Z98" i="113"/>
  <c r="AC98" i="113"/>
  <c r="Z751" i="113"/>
  <c r="AC751" i="113"/>
  <c r="AC1017" i="113"/>
  <c r="AC81" i="113"/>
  <c r="Z81" i="113"/>
  <c r="Z205" i="113"/>
  <c r="AD457" i="113"/>
  <c r="AG457" i="113"/>
  <c r="AH457" i="113" s="1"/>
  <c r="Z1080" i="113"/>
  <c r="AC1080" i="113"/>
  <c r="AC977" i="113"/>
  <c r="Z969" i="113"/>
  <c r="AC969" i="113"/>
  <c r="AD483" i="113"/>
  <c r="AG483" i="113"/>
  <c r="AH483" i="113" s="1"/>
  <c r="AC622" i="113"/>
  <c r="AC647" i="113"/>
  <c r="AD953" i="113"/>
  <c r="AG953" i="113"/>
  <c r="AH953" i="113" s="1"/>
  <c r="Z135" i="113"/>
  <c r="AC135" i="113"/>
  <c r="AC715" i="113"/>
  <c r="Z715" i="113"/>
  <c r="Z1100" i="113"/>
  <c r="AC1100" i="113"/>
  <c r="Z819" i="113"/>
  <c r="AC819" i="113"/>
  <c r="Z357" i="113"/>
  <c r="AC357" i="113"/>
  <c r="AG343" i="113"/>
  <c r="AH343" i="113" s="1"/>
  <c r="AD1059" i="113"/>
  <c r="AG1059" i="113"/>
  <c r="AH1059" i="113" s="1"/>
  <c r="AC1121" i="113"/>
  <c r="AG1121" i="113" s="1"/>
  <c r="AH1121" i="113" s="1"/>
  <c r="V61" i="113"/>
  <c r="AC1185" i="113"/>
  <c r="AC641" i="113"/>
  <c r="AG844" i="113"/>
  <c r="AH844" i="113" s="1"/>
  <c r="V381" i="113"/>
  <c r="AC845" i="113"/>
  <c r="AD845" i="113" s="1"/>
  <c r="AG99" i="113"/>
  <c r="AH99" i="113" s="1"/>
  <c r="AD99" i="113"/>
  <c r="V80" i="113"/>
  <c r="AC661" i="113"/>
  <c r="V71" i="113"/>
  <c r="AD321" i="113"/>
  <c r="AD320" i="113" s="1"/>
  <c r="AG321" i="113"/>
  <c r="AH321" i="113" s="1"/>
  <c r="AH320" i="113" s="1"/>
  <c r="Z96" i="113"/>
  <c r="V364" i="113"/>
  <c r="AD387" i="113"/>
  <c r="AG387" i="113"/>
  <c r="AH387" i="113" s="1"/>
  <c r="AC415" i="113"/>
  <c r="Z415" i="113"/>
  <c r="AC985" i="113"/>
  <c r="AG985" i="113" s="1"/>
  <c r="AH985" i="113" s="1"/>
  <c r="V1089" i="113"/>
  <c r="AG219" i="113"/>
  <c r="AH219" i="113" s="1"/>
  <c r="AC309" i="113"/>
  <c r="Z309" i="113"/>
  <c r="Z492" i="113"/>
  <c r="AC492" i="113"/>
  <c r="AC473" i="113"/>
  <c r="Z473" i="113"/>
  <c r="AC244" i="113"/>
  <c r="Z244" i="113"/>
  <c r="Z592" i="113"/>
  <c r="AC592" i="113"/>
  <c r="AC211" i="113"/>
  <c r="Z211" i="113"/>
  <c r="Z335" i="113"/>
  <c r="AC335" i="113"/>
  <c r="AC186" i="113"/>
  <c r="Z186" i="113"/>
  <c r="V322" i="113"/>
  <c r="AD327" i="113"/>
  <c r="AG327" i="113"/>
  <c r="AH327" i="113" s="1"/>
  <c r="AG701" i="113"/>
  <c r="AH701" i="113" s="1"/>
  <c r="AD701" i="113"/>
  <c r="AC72" i="113"/>
  <c r="Z72" i="113"/>
  <c r="AD747" i="113"/>
  <c r="AG747" i="113"/>
  <c r="AH747" i="113" s="1"/>
  <c r="AD675" i="113"/>
  <c r="AG675" i="113"/>
  <c r="AH675" i="113" s="1"/>
  <c r="AD893" i="113"/>
  <c r="AG893" i="113"/>
  <c r="AH893" i="113" s="1"/>
  <c r="AC284" i="113"/>
  <c r="Z284" i="113"/>
  <c r="AD178" i="113"/>
  <c r="AG178" i="113"/>
  <c r="AH178" i="113" s="1"/>
  <c r="AD856" i="113"/>
  <c r="AG856" i="113"/>
  <c r="AH856" i="113" s="1"/>
  <c r="AD547" i="113"/>
  <c r="AG547" i="113"/>
  <c r="AH547" i="113" s="1"/>
  <c r="AC498" i="113"/>
  <c r="Z498" i="113"/>
  <c r="Z85" i="113"/>
  <c r="AC85" i="113"/>
  <c r="AD93" i="113"/>
  <c r="AG93" i="113"/>
  <c r="AH93" i="113" s="1"/>
  <c r="AC584" i="113"/>
  <c r="Z584" i="113"/>
  <c r="AD439" i="113"/>
  <c r="AG439" i="113"/>
  <c r="AH439" i="113" s="1"/>
  <c r="AG76" i="113"/>
  <c r="AH76" i="113" s="1"/>
  <c r="AD76" i="113"/>
  <c r="AD47" i="113"/>
  <c r="AG47" i="113"/>
  <c r="AH47" i="113" s="1"/>
  <c r="AD351" i="113"/>
  <c r="AG351" i="113"/>
  <c r="AH351" i="113" s="1"/>
  <c r="AD90" i="113"/>
  <c r="AG90" i="113"/>
  <c r="AH90" i="113" s="1"/>
  <c r="AD761" i="113"/>
  <c r="AG761" i="113"/>
  <c r="AH761" i="113" s="1"/>
  <c r="AD580" i="113"/>
  <c r="AG580" i="113"/>
  <c r="AH580" i="113" s="1"/>
  <c r="AG453" i="113"/>
  <c r="AH453" i="113" s="1"/>
  <c r="AD453" i="113"/>
  <c r="AD236" i="113"/>
  <c r="AG236" i="113"/>
  <c r="AH236" i="113" s="1"/>
  <c r="AG153" i="113"/>
  <c r="AH153" i="113" s="1"/>
  <c r="AD153" i="113"/>
  <c r="AD374" i="113"/>
  <c r="AG374" i="113"/>
  <c r="AH374" i="113" s="1"/>
  <c r="AD31" i="113"/>
  <c r="AG31" i="113"/>
  <c r="AH31" i="113" s="1"/>
  <c r="AD589" i="113"/>
  <c r="AG589" i="113"/>
  <c r="AH589" i="113" s="1"/>
  <c r="AG568" i="113"/>
  <c r="AH568" i="113" s="1"/>
  <c r="AD568" i="113"/>
  <c r="AD538" i="113"/>
  <c r="AG538" i="113"/>
  <c r="AH538" i="113" s="1"/>
  <c r="AD508" i="113"/>
  <c r="AG508" i="113"/>
  <c r="AH508" i="113" s="1"/>
  <c r="AD369" i="113"/>
  <c r="AG369" i="113"/>
  <c r="AH369" i="113" s="1"/>
  <c r="AD316" i="113"/>
  <c r="AG316" i="113"/>
  <c r="AH316" i="113" s="1"/>
  <c r="AD138" i="113"/>
  <c r="AG138" i="113"/>
  <c r="AH138" i="113" s="1"/>
  <c r="AG560" i="113"/>
  <c r="AH560" i="113" s="1"/>
  <c r="AD560" i="113"/>
  <c r="AG130" i="113"/>
  <c r="AH130" i="113" s="1"/>
  <c r="AH129" i="113" s="1"/>
  <c r="AD130" i="113"/>
  <c r="AD129" i="113" s="1"/>
  <c r="AD429" i="113"/>
  <c r="AG429" i="113"/>
  <c r="AH429" i="113" s="1"/>
  <c r="AC1174" i="113"/>
  <c r="AD1174" i="113" s="1"/>
  <c r="AG1116" i="113"/>
  <c r="AH1116" i="113" s="1"/>
  <c r="AD1116" i="113"/>
  <c r="AC506" i="113"/>
  <c r="AD506" i="113" s="1"/>
  <c r="V756" i="113"/>
  <c r="V820" i="113"/>
  <c r="AD344" i="113"/>
  <c r="AG344" i="113"/>
  <c r="AH344" i="113" s="1"/>
  <c r="AD89" i="113"/>
  <c r="AG89" i="113"/>
  <c r="AH89" i="113" s="1"/>
  <c r="AD77" i="113"/>
  <c r="AG77" i="113"/>
  <c r="AH77" i="113" s="1"/>
  <c r="V518" i="113"/>
  <c r="AD361" i="113"/>
  <c r="AG361" i="113"/>
  <c r="AH361" i="113" s="1"/>
  <c r="AD931" i="113"/>
  <c r="AG931" i="113"/>
  <c r="AH931" i="113" s="1"/>
  <c r="Z975" i="113"/>
  <c r="AC975" i="113"/>
  <c r="AD957" i="113"/>
  <c r="AG957" i="113"/>
  <c r="AH957" i="113" s="1"/>
  <c r="Z1027" i="113"/>
  <c r="AC1027" i="113"/>
  <c r="Z594" i="113"/>
  <c r="AC594" i="113"/>
  <c r="AC95" i="113"/>
  <c r="Z95" i="113"/>
  <c r="R60" i="113"/>
  <c r="Z905" i="113"/>
  <c r="AC905" i="113"/>
  <c r="AD681" i="113"/>
  <c r="AG681" i="113"/>
  <c r="AH681" i="113" s="1"/>
  <c r="AD512" i="113"/>
  <c r="AG512" i="113"/>
  <c r="AH512" i="113" s="1"/>
  <c r="Z990" i="113"/>
  <c r="AC990" i="113"/>
  <c r="AD724" i="113"/>
  <c r="AG724" i="113"/>
  <c r="AH724" i="113" s="1"/>
  <c r="AD128" i="113"/>
  <c r="AD127" i="113" s="1"/>
  <c r="AG128" i="113"/>
  <c r="AH128" i="113" s="1"/>
  <c r="AH127" i="113" s="1"/>
  <c r="Z1023" i="113"/>
  <c r="AC1023" i="113"/>
  <c r="AC1007" i="113"/>
  <c r="Z1007" i="113"/>
  <c r="Z861" i="113"/>
  <c r="AC861" i="113"/>
  <c r="AC757" i="113"/>
  <c r="Z757" i="113"/>
  <c r="AD741" i="113"/>
  <c r="AG741" i="113"/>
  <c r="AH741" i="113" s="1"/>
  <c r="Z922" i="113"/>
  <c r="AC922" i="113"/>
  <c r="Z853" i="113"/>
  <c r="AC853" i="113"/>
  <c r="Z955" i="113"/>
  <c r="AC955" i="113"/>
  <c r="AD336" i="113"/>
  <c r="AG336" i="113"/>
  <c r="AH336" i="113" s="1"/>
  <c r="Z716" i="113"/>
  <c r="AC716" i="113"/>
  <c r="AD328" i="113"/>
  <c r="AG328" i="113"/>
  <c r="AH328" i="113" s="1"/>
  <c r="AC83" i="113"/>
  <c r="Z83" i="113"/>
  <c r="Z857" i="113"/>
  <c r="AC857" i="113"/>
  <c r="R948" i="113"/>
  <c r="V131" i="113"/>
  <c r="Z849" i="113"/>
  <c r="AC849" i="113"/>
  <c r="AC87" i="113"/>
  <c r="Z87" i="113"/>
  <c r="AD49" i="113"/>
  <c r="AG49" i="113"/>
  <c r="AH49" i="113" s="1"/>
  <c r="Z954" i="113"/>
  <c r="AC954" i="113"/>
  <c r="AC602" i="113"/>
  <c r="Z602" i="113"/>
  <c r="Z1003" i="113"/>
  <c r="AC1003" i="113"/>
  <c r="Z685" i="113"/>
  <c r="AC685" i="113"/>
  <c r="AD170" i="113"/>
  <c r="AG170" i="113"/>
  <c r="AH170" i="113" s="1"/>
  <c r="Z1019" i="113"/>
  <c r="AC1019" i="113"/>
  <c r="Z1081" i="113"/>
  <c r="AC1081" i="113"/>
  <c r="Z865" i="113"/>
  <c r="AC865" i="113"/>
  <c r="AG352" i="113"/>
  <c r="AH352" i="113" s="1"/>
  <c r="AD352" i="113"/>
  <c r="Z999" i="113"/>
  <c r="AC999" i="113"/>
  <c r="Z665" i="113"/>
  <c r="AC665" i="113"/>
  <c r="Z829" i="113"/>
  <c r="AC829" i="113"/>
  <c r="Z1105" i="113"/>
  <c r="AC1105" i="113"/>
  <c r="Z730" i="113"/>
  <c r="AC730" i="113"/>
  <c r="AD979" i="113"/>
  <c r="AG979" i="113"/>
  <c r="AH979" i="113" s="1"/>
  <c r="AC1085" i="113"/>
  <c r="Z1085" i="113"/>
  <c r="Z909" i="113"/>
  <c r="AC909" i="113"/>
  <c r="Z841" i="113"/>
  <c r="AC841" i="113"/>
  <c r="AC78" i="113"/>
  <c r="Z78" i="113"/>
  <c r="Z71" i="113" s="1"/>
  <c r="AC1061" i="113"/>
  <c r="Z1061" i="113"/>
  <c r="Z995" i="113"/>
  <c r="AC995" i="113"/>
  <c r="AD399" i="113"/>
  <c r="AG399" i="113"/>
  <c r="AH399" i="113" s="1"/>
  <c r="AD144" i="113"/>
  <c r="AD142" i="113" s="1"/>
  <c r="AG144" i="113"/>
  <c r="AH144" i="113" s="1"/>
  <c r="AH142" i="113" s="1"/>
  <c r="Z833" i="113"/>
  <c r="AC833" i="113"/>
  <c r="AC894" i="113"/>
  <c r="Z894" i="113"/>
  <c r="Z963" i="113"/>
  <c r="AC963" i="113"/>
  <c r="Z598" i="113"/>
  <c r="AC598" i="113"/>
  <c r="AD276" i="113"/>
  <c r="AG276" i="113"/>
  <c r="AH276" i="113" s="1"/>
  <c r="AC936" i="113"/>
  <c r="Z936" i="113"/>
  <c r="AD370" i="113"/>
  <c r="AG370" i="113"/>
  <c r="AH370" i="113" s="1"/>
  <c r="AC1041" i="113"/>
  <c r="Z1041" i="113"/>
  <c r="Z734" i="113"/>
  <c r="AC734" i="113"/>
  <c r="Z1090" i="113"/>
  <c r="AC1090" i="113"/>
  <c r="AC669" i="113"/>
  <c r="Z669" i="113"/>
  <c r="AD877" i="113"/>
  <c r="AG877" i="113"/>
  <c r="AH877" i="113" s="1"/>
  <c r="AD588" i="113"/>
  <c r="AG588" i="113"/>
  <c r="AH588" i="113" s="1"/>
  <c r="Z1035" i="113"/>
  <c r="AC1035" i="113"/>
  <c r="Z890" i="113"/>
  <c r="AC890" i="113"/>
  <c r="Z881" i="113"/>
  <c r="AC881" i="113"/>
  <c r="AC944" i="113"/>
  <c r="Z944" i="113"/>
  <c r="AD36" i="113"/>
  <c r="AG36" i="113"/>
  <c r="AH36" i="113" s="1"/>
  <c r="AC643" i="113"/>
  <c r="Z643" i="113"/>
  <c r="Z642" i="113" s="1"/>
  <c r="Z1129" i="113"/>
  <c r="AC1129" i="113"/>
  <c r="AC91" i="113"/>
  <c r="Z91" i="113"/>
  <c r="AG552" i="113"/>
  <c r="AH552" i="113" s="1"/>
  <c r="AD552" i="113"/>
  <c r="Z1117" i="113"/>
  <c r="AC1117" i="113"/>
  <c r="Z825" i="113"/>
  <c r="AC825" i="113"/>
  <c r="Z606" i="113"/>
  <c r="AC606" i="113"/>
  <c r="Z873" i="113"/>
  <c r="AC873" i="113"/>
  <c r="Z1011" i="113"/>
  <c r="AC1011" i="113"/>
  <c r="Z738" i="113"/>
  <c r="AC738" i="113"/>
  <c r="Z752" i="113"/>
  <c r="AC752" i="113"/>
  <c r="Z940" i="113"/>
  <c r="AC940" i="113"/>
  <c r="Z821" i="113"/>
  <c r="AC821" i="113"/>
  <c r="Z302" i="113"/>
  <c r="AC302" i="113"/>
  <c r="Z136" i="113"/>
  <c r="AC136" i="113"/>
  <c r="Z958" i="113"/>
  <c r="AC958" i="113"/>
  <c r="Z1031" i="113"/>
  <c r="AC1031" i="113"/>
  <c r="V476" i="113"/>
  <c r="Z981" i="113"/>
  <c r="AC981" i="113"/>
  <c r="Z686" i="113"/>
  <c r="AC686" i="113"/>
  <c r="AD864" i="113"/>
  <c r="AD203" i="113"/>
  <c r="AG203" i="113"/>
  <c r="AH203" i="113" s="1"/>
  <c r="Z1145" i="113"/>
  <c r="Z1144" i="113" s="1"/>
  <c r="AC1145" i="113"/>
  <c r="Z822" i="113"/>
  <c r="AC822" i="113"/>
  <c r="AG918" i="113"/>
  <c r="AH918" i="113" s="1"/>
  <c r="AD918" i="113"/>
  <c r="AD837" i="113"/>
  <c r="AG837" i="113"/>
  <c r="AH837" i="113" s="1"/>
  <c r="Z1122" i="113"/>
  <c r="AC1122" i="113"/>
  <c r="Z850" i="113"/>
  <c r="AC850" i="113"/>
  <c r="AD27" i="113"/>
  <c r="AG27" i="113"/>
  <c r="AH27" i="113" s="1"/>
  <c r="AD668" i="113"/>
  <c r="AG668" i="113"/>
  <c r="AH668" i="113" s="1"/>
  <c r="Z1072" i="113"/>
  <c r="AC1072" i="113"/>
  <c r="Z874" i="113"/>
  <c r="AC874" i="113"/>
  <c r="Z678" i="113"/>
  <c r="AC678" i="113"/>
  <c r="Z599" i="113"/>
  <c r="AC599" i="113"/>
  <c r="AC776" i="113"/>
  <c r="Z776" i="113"/>
  <c r="AD407" i="113"/>
  <c r="AG407" i="113"/>
  <c r="AH407" i="113" s="1"/>
  <c r="Z866" i="113"/>
  <c r="AC866" i="113"/>
  <c r="AD977" i="113"/>
  <c r="AG977" i="113"/>
  <c r="AH977" i="113" s="1"/>
  <c r="AD139" i="113"/>
  <c r="AG139" i="113"/>
  <c r="AH139" i="113" s="1"/>
  <c r="AD1062" i="113"/>
  <c r="AG1062" i="113"/>
  <c r="AH1062" i="113" s="1"/>
  <c r="AD755" i="113"/>
  <c r="AG755" i="113"/>
  <c r="AH755" i="113" s="1"/>
  <c r="AD869" i="113"/>
  <c r="AG869" i="113"/>
  <c r="AH869" i="113" s="1"/>
  <c r="Z858" i="113"/>
  <c r="AC858" i="113"/>
  <c r="Z878" i="113"/>
  <c r="AC878" i="113"/>
  <c r="Z649" i="113"/>
  <c r="AC649" i="113"/>
  <c r="Z532" i="113"/>
  <c r="AC532" i="113"/>
  <c r="Z838" i="113"/>
  <c r="AC838" i="113"/>
  <c r="Z674" i="113"/>
  <c r="AC674" i="113"/>
  <c r="Z579" i="113"/>
  <c r="AC579" i="113"/>
  <c r="Z346" i="113"/>
  <c r="AC346" i="113"/>
  <c r="Z524" i="113"/>
  <c r="AC524" i="113"/>
  <c r="Z319" i="113"/>
  <c r="AC319" i="113"/>
  <c r="Z817" i="113"/>
  <c r="AC817" i="113"/>
  <c r="AG899" i="113"/>
  <c r="AH899" i="113" s="1"/>
  <c r="AD899" i="113"/>
  <c r="Z788" i="113"/>
  <c r="AC788" i="113"/>
  <c r="Z536" i="113"/>
  <c r="AC536" i="113"/>
  <c r="Z459" i="113"/>
  <c r="AC459" i="113"/>
  <c r="Z1135" i="113"/>
  <c r="AC1135" i="113"/>
  <c r="Z854" i="113"/>
  <c r="AC854" i="113"/>
  <c r="Z603" i="113"/>
  <c r="AC603" i="113"/>
  <c r="Z591" i="113"/>
  <c r="AC591" i="113"/>
  <c r="Z363" i="113"/>
  <c r="AC363" i="113"/>
  <c r="Z468" i="113"/>
  <c r="AC468" i="113"/>
  <c r="Z342" i="113"/>
  <c r="AC342" i="113"/>
  <c r="Z862" i="113"/>
  <c r="AC862" i="113"/>
  <c r="Z744" i="113"/>
  <c r="AC744" i="113"/>
  <c r="Z355" i="113"/>
  <c r="AC355" i="113"/>
  <c r="AD886" i="113"/>
  <c r="AG886" i="113"/>
  <c r="AH886" i="113" s="1"/>
  <c r="Z882" i="113"/>
  <c r="AC882" i="113"/>
  <c r="Z1114" i="113"/>
  <c r="AC1114" i="113"/>
  <c r="Z566" i="113"/>
  <c r="AC566" i="113"/>
  <c r="AD1075" i="113"/>
  <c r="AG1075" i="113"/>
  <c r="AH1075" i="113" s="1"/>
  <c r="Z809" i="113"/>
  <c r="AC809" i="113"/>
  <c r="Z639" i="113"/>
  <c r="AC639" i="113"/>
  <c r="Z583" i="113"/>
  <c r="AC583" i="113"/>
  <c r="Z38" i="113"/>
  <c r="AC38" i="113"/>
  <c r="Z895" i="113"/>
  <c r="AC895" i="113"/>
  <c r="Z437" i="113"/>
  <c r="AC437" i="113"/>
  <c r="V326" i="113"/>
  <c r="V315" i="113"/>
  <c r="AD456" i="113"/>
  <c r="AG456" i="113"/>
  <c r="AH456" i="113" s="1"/>
  <c r="AD1120" i="113"/>
  <c r="AG1120" i="113"/>
  <c r="AH1120" i="113" s="1"/>
  <c r="Z951" i="113"/>
  <c r="AC951" i="113"/>
  <c r="AD516" i="113"/>
  <c r="AG516" i="113"/>
  <c r="AH516" i="113" s="1"/>
  <c r="AD655" i="113"/>
  <c r="AG655" i="113"/>
  <c r="AH655" i="113" s="1"/>
  <c r="AD534" i="113"/>
  <c r="AG534" i="113"/>
  <c r="AH534" i="113" s="1"/>
  <c r="Z842" i="113"/>
  <c r="AC842" i="113"/>
  <c r="Z830" i="113"/>
  <c r="AC830" i="113"/>
  <c r="AC618" i="113"/>
  <c r="Z618" i="113"/>
  <c r="AD469" i="113"/>
  <c r="AG469" i="113"/>
  <c r="AH469" i="113" s="1"/>
  <c r="AC1102" i="113"/>
  <c r="Z1102" i="113"/>
  <c r="Z758" i="113"/>
  <c r="AC758" i="113"/>
  <c r="AD677" i="113"/>
  <c r="AG677" i="113"/>
  <c r="AH677" i="113" s="1"/>
  <c r="AC607" i="113"/>
  <c r="Z607" i="113"/>
  <c r="AG461" i="113"/>
  <c r="AH461" i="113" s="1"/>
  <c r="AD461" i="113"/>
  <c r="AC982" i="113"/>
  <c r="Z982" i="113"/>
  <c r="Z662" i="113"/>
  <c r="AC662" i="113"/>
  <c r="Z834" i="113"/>
  <c r="AC834" i="113"/>
  <c r="Z325" i="113"/>
  <c r="AC325" i="113"/>
  <c r="AC28" i="113"/>
  <c r="Z28" i="113"/>
  <c r="Z784" i="113"/>
  <c r="AC784" i="113"/>
  <c r="Z558" i="113"/>
  <c r="AC558" i="113"/>
  <c r="AD813" i="113"/>
  <c r="AG813" i="113"/>
  <c r="AH813" i="113" s="1"/>
  <c r="Z359" i="113"/>
  <c r="AC359" i="113"/>
  <c r="AD793" i="113"/>
  <c r="AG793" i="113"/>
  <c r="AH793" i="113" s="1"/>
  <c r="AD348" i="113"/>
  <c r="AG348" i="113"/>
  <c r="AH348" i="113" s="1"/>
  <c r="Z965" i="113"/>
  <c r="AC965" i="113"/>
  <c r="Z613" i="113"/>
  <c r="AC613" i="113"/>
  <c r="Z65" i="113"/>
  <c r="AC65" i="113"/>
  <c r="AD67" i="113"/>
  <c r="AG67" i="113"/>
  <c r="AH67" i="113" s="1"/>
  <c r="Z797" i="113"/>
  <c r="AC797" i="113"/>
  <c r="Z528" i="113"/>
  <c r="AC528" i="113"/>
  <c r="AD1180" i="113"/>
  <c r="AG1180" i="113"/>
  <c r="AH1180" i="113" s="1"/>
  <c r="AC19" i="113"/>
  <c r="Z19" i="113"/>
  <c r="Z575" i="113"/>
  <c r="AC575" i="113"/>
  <c r="AC477" i="113"/>
  <c r="Z477" i="113"/>
  <c r="AD252" i="113"/>
  <c r="AG252" i="113"/>
  <c r="AH252" i="113" s="1"/>
  <c r="Z772" i="113"/>
  <c r="AC772" i="113"/>
  <c r="Z763" i="113"/>
  <c r="AC763" i="113"/>
  <c r="Z1067" i="113"/>
  <c r="AC1067" i="113"/>
  <c r="Z380" i="113"/>
  <c r="AC380" i="113"/>
  <c r="AD647" i="113"/>
  <c r="AG647" i="113"/>
  <c r="AH647" i="113" s="1"/>
  <c r="AD554" i="113"/>
  <c r="AG554" i="113"/>
  <c r="AH554" i="113" s="1"/>
  <c r="R494" i="113"/>
  <c r="R488" i="113" s="1"/>
  <c r="Z631" i="113"/>
  <c r="AC631" i="113"/>
  <c r="V312" i="113"/>
  <c r="Z1038" i="113"/>
  <c r="V750" i="113"/>
  <c r="AD673" i="113"/>
  <c r="AG673" i="113"/>
  <c r="AH673" i="113" s="1"/>
  <c r="Z971" i="113"/>
  <c r="AC971" i="113"/>
  <c r="AD366" i="113"/>
  <c r="AG366" i="113"/>
  <c r="AH366" i="113" s="1"/>
  <c r="Z959" i="113"/>
  <c r="AC959" i="113"/>
  <c r="Z1139" i="113"/>
  <c r="AC1139" i="113"/>
  <c r="Z846" i="113"/>
  <c r="AC846" i="113"/>
  <c r="AC682" i="113"/>
  <c r="Z682" i="113"/>
  <c r="Z587" i="113"/>
  <c r="AC587" i="113"/>
  <c r="Z368" i="113"/>
  <c r="AC368" i="113"/>
  <c r="Z562" i="113"/>
  <c r="AC562" i="113"/>
  <c r="Z330" i="113"/>
  <c r="AC330" i="113"/>
  <c r="Z887" i="113"/>
  <c r="AC887" i="113"/>
  <c r="Z826" i="113"/>
  <c r="AC826" i="113"/>
  <c r="Z768" i="113"/>
  <c r="AC768" i="113"/>
  <c r="Z657" i="113"/>
  <c r="AC657" i="113"/>
  <c r="Z570" i="113"/>
  <c r="AC570" i="113"/>
  <c r="Z455" i="113"/>
  <c r="AC455" i="113"/>
  <c r="Z334" i="113"/>
  <c r="AC334" i="113"/>
  <c r="Z541" i="113"/>
  <c r="AC541" i="113"/>
  <c r="Z385" i="113"/>
  <c r="AC385" i="113"/>
  <c r="Z59" i="113"/>
  <c r="AC59" i="113"/>
  <c r="AD372" i="113"/>
  <c r="AG372" i="113"/>
  <c r="AH372" i="113" s="1"/>
  <c r="Z801" i="113"/>
  <c r="AC801" i="113"/>
  <c r="Z520" i="113"/>
  <c r="AC520" i="113"/>
  <c r="Z23" i="113"/>
  <c r="AC23" i="113"/>
  <c r="Z350" i="113"/>
  <c r="AC350" i="113"/>
  <c r="AD487" i="113"/>
  <c r="AG487" i="113"/>
  <c r="AH487" i="113" s="1"/>
  <c r="AD40" i="113"/>
  <c r="AG40" i="113"/>
  <c r="AH40" i="113" s="1"/>
  <c r="AC891" i="113"/>
  <c r="Z891" i="113"/>
  <c r="AD689" i="113"/>
  <c r="AG689" i="113"/>
  <c r="AH689" i="113" s="1"/>
  <c r="Z1126" i="113"/>
  <c r="AC1126" i="113"/>
  <c r="Z464" i="113"/>
  <c r="AC464" i="113"/>
  <c r="Z376" i="113"/>
  <c r="AC376" i="113"/>
  <c r="Z870" i="113"/>
  <c r="AC870" i="113"/>
  <c r="Z753" i="113"/>
  <c r="AC753" i="113"/>
  <c r="Z472" i="113"/>
  <c r="AC472" i="113"/>
  <c r="Z55" i="113"/>
  <c r="AC55" i="113"/>
  <c r="Z451" i="113"/>
  <c r="AC451" i="113"/>
  <c r="AC550" i="113"/>
  <c r="Z550" i="113"/>
  <c r="Z338" i="113"/>
  <c r="AC338" i="113"/>
  <c r="Z441" i="113"/>
  <c r="AC441" i="113"/>
  <c r="AD332" i="113"/>
  <c r="AG332" i="113"/>
  <c r="AH332" i="113" s="1"/>
  <c r="V884" i="113"/>
  <c r="AD33" i="113"/>
  <c r="AG33" i="113"/>
  <c r="AH33" i="113" s="1"/>
  <c r="AD21" i="113"/>
  <c r="AG21" i="113"/>
  <c r="AH21" i="113" s="1"/>
  <c r="AD25" i="113"/>
  <c r="AG25" i="113"/>
  <c r="AH25" i="113" s="1"/>
  <c r="AD17" i="113"/>
  <c r="AG17" i="113"/>
  <c r="AH17" i="113" s="1"/>
  <c r="R311" i="113"/>
  <c r="Z1152" i="113"/>
  <c r="AC1152" i="113"/>
  <c r="AC329" i="113"/>
  <c r="Z329" i="113"/>
  <c r="AD604" i="113"/>
  <c r="AG604" i="113"/>
  <c r="AH604" i="113" s="1"/>
  <c r="AD452" i="113"/>
  <c r="AG452" i="113"/>
  <c r="AH452" i="113" s="1"/>
  <c r="Z126" i="113"/>
  <c r="AC126" i="113"/>
  <c r="AG765" i="113"/>
  <c r="AH765" i="113" s="1"/>
  <c r="AD765" i="113"/>
  <c r="Z1021" i="113"/>
  <c r="AC1021" i="113"/>
  <c r="Z831" i="113"/>
  <c r="AC831" i="113"/>
  <c r="Z553" i="113"/>
  <c r="AC553" i="113"/>
  <c r="Z358" i="113"/>
  <c r="AC358" i="113"/>
  <c r="Z192" i="113"/>
  <c r="AC192" i="113"/>
  <c r="AD151" i="113"/>
  <c r="AG151" i="113"/>
  <c r="AH151" i="113" s="1"/>
  <c r="AD680" i="113"/>
  <c r="AG680" i="113"/>
  <c r="AH680" i="113" s="1"/>
  <c r="AD365" i="113"/>
  <c r="AG365" i="113"/>
  <c r="AH365" i="113" s="1"/>
  <c r="AD347" i="113"/>
  <c r="AG347" i="113"/>
  <c r="AH347" i="113" s="1"/>
  <c r="Z859" i="113"/>
  <c r="AC859" i="113"/>
  <c r="Z250" i="113"/>
  <c r="AC250" i="113"/>
  <c r="AD805" i="113"/>
  <c r="AG805" i="113"/>
  <c r="AH805" i="113" s="1"/>
  <c r="Z467" i="113"/>
  <c r="AC467" i="113"/>
  <c r="Z66" i="113"/>
  <c r="AC66" i="113"/>
  <c r="Z549" i="113"/>
  <c r="AC549" i="113"/>
  <c r="Z1063" i="113"/>
  <c r="AC1063" i="113"/>
  <c r="Z1060" i="113"/>
  <c r="Z839" i="113"/>
  <c r="AC839" i="113"/>
  <c r="Z454" i="113"/>
  <c r="AC454" i="113"/>
  <c r="AC333" i="113"/>
  <c r="Z333" i="113"/>
  <c r="Z201" i="113"/>
  <c r="AC201" i="113"/>
  <c r="AD238" i="113"/>
  <c r="AG238" i="113"/>
  <c r="AH238" i="113" s="1"/>
  <c r="AG470" i="113"/>
  <c r="AH470" i="113" s="1"/>
  <c r="AD470" i="113"/>
  <c r="AD1138" i="113"/>
  <c r="AG1138" i="113"/>
  <c r="AH1138" i="113" s="1"/>
  <c r="AD836" i="113"/>
  <c r="AG836" i="113"/>
  <c r="AH836" i="113" s="1"/>
  <c r="AD1042" i="113"/>
  <c r="AG1042" i="113"/>
  <c r="AH1042" i="113" s="1"/>
  <c r="Z133" i="113"/>
  <c r="AC133" i="113"/>
  <c r="Z1029" i="113"/>
  <c r="AC1029" i="113"/>
  <c r="Z843" i="113"/>
  <c r="AC843" i="113"/>
  <c r="Z371" i="113"/>
  <c r="AC371" i="113"/>
  <c r="Z254" i="113"/>
  <c r="AC254" i="113"/>
  <c r="AD555" i="113"/>
  <c r="AG555" i="113"/>
  <c r="AH555" i="113" s="1"/>
  <c r="AD1130" i="113"/>
  <c r="AG1130" i="113"/>
  <c r="AH1130" i="113" s="1"/>
  <c r="AD693" i="113"/>
  <c r="AG693" i="113"/>
  <c r="AH693" i="113" s="1"/>
  <c r="V462" i="113"/>
  <c r="Z475" i="113"/>
  <c r="AC475" i="113"/>
  <c r="AD684" i="113"/>
  <c r="AG684" i="113"/>
  <c r="AH684" i="113" s="1"/>
  <c r="AD1113" i="113"/>
  <c r="AG1113" i="113"/>
  <c r="AH1113" i="113" s="1"/>
  <c r="AD559" i="113"/>
  <c r="AG559" i="113"/>
  <c r="AH559" i="113" s="1"/>
  <c r="AG710" i="113"/>
  <c r="AH710" i="113" s="1"/>
  <c r="AD710" i="113"/>
  <c r="Z523" i="113"/>
  <c r="AC523" i="113"/>
  <c r="V548" i="113"/>
  <c r="Z110" i="113"/>
  <c r="AC110" i="113"/>
  <c r="Z490" i="113"/>
  <c r="AC490" i="113"/>
  <c r="Z875" i="113"/>
  <c r="AC875" i="113"/>
  <c r="Z565" i="113"/>
  <c r="AC565" i="113"/>
  <c r="Z354" i="113"/>
  <c r="AC354" i="113"/>
  <c r="Z230" i="113"/>
  <c r="AC230" i="113"/>
  <c r="AD737" i="113"/>
  <c r="AG737" i="113"/>
  <c r="AH737" i="113" s="1"/>
  <c r="AD427" i="113"/>
  <c r="AG427" i="113"/>
  <c r="AH427" i="113" s="1"/>
  <c r="Z535" i="113"/>
  <c r="AC535" i="113"/>
  <c r="AC114" i="113"/>
  <c r="Z114" i="113"/>
  <c r="Z39" i="113"/>
  <c r="AC39" i="113"/>
  <c r="Z1156" i="113"/>
  <c r="AC1156" i="113"/>
  <c r="AD75" i="113"/>
  <c r="AG75" i="113"/>
  <c r="AH75" i="113" s="1"/>
  <c r="Z851" i="113"/>
  <c r="AC851" i="113"/>
  <c r="Z197" i="113"/>
  <c r="AC197" i="113"/>
  <c r="Z760" i="113"/>
  <c r="AC760" i="113"/>
  <c r="Z62" i="113"/>
  <c r="AC62" i="113"/>
  <c r="Z863" i="113"/>
  <c r="AC863" i="113"/>
  <c r="AC445" i="113"/>
  <c r="Z445" i="113"/>
  <c r="Z324" i="113"/>
  <c r="AC324" i="113"/>
  <c r="Z234" i="113"/>
  <c r="AC234" i="113"/>
  <c r="AD635" i="113"/>
  <c r="AG635" i="113"/>
  <c r="AH635" i="113" s="1"/>
  <c r="AD576" i="113"/>
  <c r="AG576" i="113"/>
  <c r="AH576" i="113" s="1"/>
  <c r="AD567" i="113"/>
  <c r="AG567" i="113"/>
  <c r="AH567" i="113" s="1"/>
  <c r="Z397" i="113"/>
  <c r="AC397" i="113"/>
  <c r="AD645" i="113"/>
  <c r="AG645" i="113"/>
  <c r="AH645" i="113" s="1"/>
  <c r="AD581" i="113"/>
  <c r="AG581" i="113"/>
  <c r="AH581" i="113" s="1"/>
  <c r="Z714" i="113"/>
  <c r="AC714" i="113"/>
  <c r="Z242" i="113"/>
  <c r="AC242" i="113"/>
  <c r="Z835" i="113"/>
  <c r="AC835" i="113"/>
  <c r="Z274" i="113"/>
  <c r="AC274" i="113"/>
  <c r="Z140" i="113"/>
  <c r="AC140" i="113"/>
  <c r="Z920" i="113"/>
  <c r="AC920" i="113"/>
  <c r="Z683" i="113"/>
  <c r="AC683" i="113"/>
  <c r="Z405" i="113"/>
  <c r="AC405" i="113"/>
  <c r="Z290" i="113"/>
  <c r="AC290" i="113"/>
  <c r="Z160" i="113"/>
  <c r="AC160" i="113"/>
  <c r="AD1106" i="113"/>
  <c r="AG1106" i="113"/>
  <c r="AH1106" i="113" s="1"/>
  <c r="R608" i="113"/>
  <c r="AG732" i="113"/>
  <c r="AH732" i="113" s="1"/>
  <c r="AD732" i="113"/>
  <c r="Z911" i="113"/>
  <c r="AC911" i="113"/>
  <c r="Z667" i="113"/>
  <c r="AC667" i="113"/>
  <c r="Z379" i="113"/>
  <c r="AC379" i="113"/>
  <c r="Z262" i="113"/>
  <c r="AC262" i="113"/>
  <c r="Z155" i="113"/>
  <c r="AC155" i="113"/>
  <c r="AD742" i="113"/>
  <c r="AG742" i="113"/>
  <c r="AH742" i="113" s="1"/>
  <c r="AD132" i="113"/>
  <c r="AG132" i="113"/>
  <c r="AH132" i="113" s="1"/>
  <c r="Z519" i="113"/>
  <c r="AC519" i="113"/>
  <c r="Z102" i="113"/>
  <c r="AC102" i="113"/>
  <c r="Z590" i="113"/>
  <c r="AC590" i="113"/>
  <c r="Z1087" i="113"/>
  <c r="AC1087" i="113"/>
  <c r="Z946" i="113"/>
  <c r="AC946" i="113"/>
  <c r="Z879" i="113"/>
  <c r="AC879" i="113"/>
  <c r="Z847" i="113"/>
  <c r="AC847" i="113"/>
  <c r="Z736" i="113"/>
  <c r="AC736" i="113"/>
  <c r="Z569" i="113"/>
  <c r="AC569" i="113"/>
  <c r="Z463" i="113"/>
  <c r="AC463" i="113"/>
  <c r="Z418" i="113"/>
  <c r="Z417" i="113" s="1"/>
  <c r="AC418" i="113"/>
  <c r="Z375" i="113"/>
  <c r="AC375" i="113"/>
  <c r="AC341" i="113"/>
  <c r="Z341" i="113"/>
  <c r="Z298" i="113"/>
  <c r="AC298" i="113"/>
  <c r="Z258" i="113"/>
  <c r="AC258" i="113"/>
  <c r="Z213" i="113"/>
  <c r="AC213" i="113"/>
  <c r="Z168" i="113"/>
  <c r="AC168" i="113"/>
  <c r="AD666" i="113"/>
  <c r="AG666" i="113"/>
  <c r="AH666" i="113" s="1"/>
  <c r="AD500" i="113"/>
  <c r="AG500" i="113"/>
  <c r="AH500" i="113" s="1"/>
  <c r="AD88" i="113"/>
  <c r="AG88" i="113"/>
  <c r="AH88" i="113" s="1"/>
  <c r="AD1118" i="113"/>
  <c r="AG1118" i="113"/>
  <c r="AH1118" i="113" s="1"/>
  <c r="Z527" i="113"/>
  <c r="AC527" i="113"/>
  <c r="Z51" i="113"/>
  <c r="Z48" i="113" s="1"/>
  <c r="AC51" i="113"/>
  <c r="Z929" i="113"/>
  <c r="AC929" i="113"/>
  <c r="Z740" i="113"/>
  <c r="AC740" i="113"/>
  <c r="AC345" i="113"/>
  <c r="Z345" i="113"/>
  <c r="Z209" i="113"/>
  <c r="AC209" i="113"/>
  <c r="AD217" i="113"/>
  <c r="AG217" i="113"/>
  <c r="AH217" i="113" s="1"/>
  <c r="Z754" i="113"/>
  <c r="Z750" i="113" s="1"/>
  <c r="AC754" i="113"/>
  <c r="Z531" i="113"/>
  <c r="AC531" i="113"/>
  <c r="AD926" i="113"/>
  <c r="AG926" i="113"/>
  <c r="AH926" i="113" s="1"/>
  <c r="Z118" i="113"/>
  <c r="AC118" i="113"/>
  <c r="AD1025" i="113"/>
  <c r="AG1025" i="113"/>
  <c r="AH1025" i="113" s="1"/>
  <c r="Z867" i="113"/>
  <c r="AC867" i="113"/>
  <c r="Z557" i="113"/>
  <c r="AC557" i="113"/>
  <c r="AC423" i="113"/>
  <c r="Z423" i="113"/>
  <c r="Z307" i="113"/>
  <c r="AC307" i="113"/>
  <c r="Z188" i="113"/>
  <c r="AC188" i="113"/>
  <c r="AD92" i="113"/>
  <c r="AG92" i="113"/>
  <c r="AH92" i="113" s="1"/>
  <c r="AD595" i="113"/>
  <c r="AG595" i="113"/>
  <c r="AH595" i="113" s="1"/>
  <c r="Z582" i="113"/>
  <c r="AC582" i="113"/>
  <c r="Z450" i="113"/>
  <c r="AC450" i="113"/>
  <c r="AC337" i="113"/>
  <c r="Z337" i="113"/>
  <c r="Z221" i="113"/>
  <c r="AC221" i="113"/>
  <c r="AD282" i="113"/>
  <c r="AG282" i="113"/>
  <c r="AH282" i="113" s="1"/>
  <c r="AD885" i="113"/>
  <c r="AG885" i="113"/>
  <c r="AH885" i="113" s="1"/>
  <c r="Z540" i="113"/>
  <c r="AC540" i="113"/>
  <c r="V353" i="113"/>
  <c r="AD720" i="113"/>
  <c r="AG720" i="113"/>
  <c r="AH720" i="113" s="1"/>
  <c r="Z1005" i="113"/>
  <c r="AC1005" i="113"/>
  <c r="Z888" i="113"/>
  <c r="AC888" i="113"/>
  <c r="Z855" i="113"/>
  <c r="AC855" i="113"/>
  <c r="AC745" i="113"/>
  <c r="Z745" i="113"/>
  <c r="Z578" i="113"/>
  <c r="AC578" i="113"/>
  <c r="Z471" i="113"/>
  <c r="AC471" i="113"/>
  <c r="Z431" i="113"/>
  <c r="AC431" i="113"/>
  <c r="Z384" i="113"/>
  <c r="AC384" i="113"/>
  <c r="AC349" i="113"/>
  <c r="Z349" i="113"/>
  <c r="Z313" i="113"/>
  <c r="AC313" i="113"/>
  <c r="Z266" i="113"/>
  <c r="AC266" i="113"/>
  <c r="Z225" i="113"/>
  <c r="AC225" i="113"/>
  <c r="Z180" i="113"/>
  <c r="AC180" i="113"/>
  <c r="AD1083" i="113"/>
  <c r="AG1083" i="113"/>
  <c r="AH1083" i="113" s="1"/>
  <c r="AD571" i="113"/>
  <c r="AG571" i="113"/>
  <c r="AH571" i="113" s="1"/>
  <c r="AD97" i="113"/>
  <c r="AG97" i="113"/>
  <c r="AH97" i="113" s="1"/>
  <c r="AD510" i="113"/>
  <c r="AG510" i="113"/>
  <c r="AH510" i="113" s="1"/>
  <c r="AD1148" i="113"/>
  <c r="AG1148" i="113"/>
  <c r="AH1148" i="113" s="1"/>
  <c r="AD622" i="113"/>
  <c r="AG622" i="113"/>
  <c r="AH622" i="113" s="1"/>
  <c r="AD780" i="113"/>
  <c r="AG780" i="113"/>
  <c r="AH780" i="113" s="1"/>
  <c r="Z883" i="113"/>
  <c r="AC883" i="113"/>
  <c r="Z574" i="113"/>
  <c r="AC574" i="113"/>
  <c r="Z318" i="113"/>
  <c r="AC318" i="113"/>
  <c r="Z176" i="113"/>
  <c r="AC176" i="113"/>
  <c r="AD84" i="113"/>
  <c r="AG84" i="113"/>
  <c r="AH84" i="113" s="1"/>
  <c r="AD382" i="113"/>
  <c r="AG382" i="113"/>
  <c r="AH382" i="113" s="1"/>
  <c r="AD545" i="113"/>
  <c r="AG545" i="113"/>
  <c r="AH545" i="113" s="1"/>
  <c r="Z586" i="113"/>
  <c r="AC586" i="113"/>
  <c r="Z458" i="113"/>
  <c r="AC458" i="113"/>
  <c r="AD137" i="113"/>
  <c r="AG137" i="113"/>
  <c r="AH137" i="113" s="1"/>
  <c r="AD141" i="113"/>
  <c r="AG141" i="113"/>
  <c r="AH141" i="113" s="1"/>
  <c r="Z896" i="113"/>
  <c r="AC896" i="113"/>
  <c r="Z597" i="113"/>
  <c r="AC597" i="113"/>
  <c r="AC393" i="113"/>
  <c r="Z393" i="113"/>
  <c r="Z278" i="113"/>
  <c r="AC278" i="113"/>
  <c r="Z147" i="113"/>
  <c r="AC147" i="113"/>
  <c r="AD852" i="113"/>
  <c r="AG852" i="113"/>
  <c r="AH852" i="113" s="1"/>
  <c r="Z286" i="113"/>
  <c r="AC286" i="113"/>
  <c r="Z987" i="113"/>
  <c r="AC987" i="113"/>
  <c r="Z362" i="113"/>
  <c r="AC362" i="113"/>
  <c r="AD661" i="113"/>
  <c r="AG661" i="113"/>
  <c r="AH661" i="113" s="1"/>
  <c r="Z1078" i="113"/>
  <c r="AC1078" i="113"/>
  <c r="Z389" i="113"/>
  <c r="AC389" i="113"/>
  <c r="AD670" i="113"/>
  <c r="AG670" i="113"/>
  <c r="AH670" i="113" s="1"/>
  <c r="AD1124" i="113"/>
  <c r="AG1124" i="113"/>
  <c r="AH1124" i="113" s="1"/>
  <c r="AG122" i="113"/>
  <c r="AH122" i="113" s="1"/>
  <c r="AD122" i="113"/>
  <c r="Z871" i="113"/>
  <c r="AC871" i="113"/>
  <c r="Z561" i="113"/>
  <c r="AC561" i="113"/>
  <c r="Z367" i="113"/>
  <c r="AC367" i="113"/>
  <c r="Z246" i="113"/>
  <c r="AC246" i="113"/>
  <c r="AD653" i="113"/>
  <c r="AG653" i="113"/>
  <c r="AH653" i="113" s="1"/>
  <c r="AD79" i="113"/>
  <c r="AG79" i="113"/>
  <c r="AH79" i="113" s="1"/>
  <c r="AD1088" i="113"/>
  <c r="AG1088" i="113"/>
  <c r="AH1088" i="113" s="1"/>
  <c r="Z480" i="113"/>
  <c r="Z476" i="113" s="1"/>
  <c r="AC480" i="113"/>
  <c r="V759" i="113"/>
  <c r="AG1065" i="113"/>
  <c r="AH1065" i="113" s="1"/>
  <c r="AD1065" i="113"/>
  <c r="AD868" i="113"/>
  <c r="AG868" i="113"/>
  <c r="AH868" i="113" s="1"/>
  <c r="Z436" i="113"/>
  <c r="AC436" i="113"/>
  <c r="AC413" i="113"/>
  <c r="Z413" i="113"/>
  <c r="AD331" i="113"/>
  <c r="AG331" i="113"/>
  <c r="AH331" i="113" s="1"/>
  <c r="AD1101" i="113"/>
  <c r="AG1101" i="113"/>
  <c r="AH1101" i="113" s="1"/>
  <c r="AD563" i="113"/>
  <c r="AG563" i="113"/>
  <c r="AH563" i="113" s="1"/>
  <c r="Z184" i="113"/>
  <c r="AC184" i="113"/>
  <c r="AC892" i="113"/>
  <c r="Z892" i="113"/>
  <c r="V449" i="113"/>
  <c r="AC749" i="113"/>
  <c r="Z749" i="113"/>
  <c r="AD1077" i="113"/>
  <c r="AG1077" i="113"/>
  <c r="AH1077" i="113" s="1"/>
  <c r="Z1013" i="113"/>
  <c r="AC1013" i="113"/>
  <c r="Z764" i="113"/>
  <c r="AC764" i="113"/>
  <c r="Z409" i="113"/>
  <c r="AC409" i="113"/>
  <c r="Z294" i="113"/>
  <c r="AC294" i="113"/>
  <c r="Z164" i="113"/>
  <c r="AC164" i="113"/>
  <c r="Z270" i="113"/>
  <c r="AC270" i="113"/>
  <c r="AC70" i="113"/>
  <c r="Z70" i="113"/>
  <c r="Z69" i="113" s="1"/>
  <c r="AD795" i="113"/>
  <c r="AG795" i="113"/>
  <c r="AH795" i="113" s="1"/>
  <c r="AD551" i="113"/>
  <c r="AG551" i="113"/>
  <c r="AH551" i="113" s="1"/>
  <c r="AG106" i="113"/>
  <c r="AH106" i="113" s="1"/>
  <c r="AD106" i="113"/>
  <c r="V1096" i="113"/>
  <c r="V539" i="113"/>
  <c r="Z961" i="113"/>
  <c r="AC961" i="113"/>
  <c r="V1134" i="113"/>
  <c r="Z992" i="113"/>
  <c r="AC992" i="113"/>
  <c r="Z942" i="113"/>
  <c r="AC942" i="113"/>
  <c r="Z1047" i="113"/>
  <c r="AC1047" i="113"/>
  <c r="AD1045" i="113" s="1"/>
  <c r="Z695" i="113"/>
  <c r="AC695" i="113"/>
  <c r="Z1055" i="113"/>
  <c r="AC1055" i="113"/>
  <c r="Z1131" i="113"/>
  <c r="AC1131" i="113"/>
  <c r="Z264" i="113"/>
  <c r="AC264" i="113"/>
  <c r="Z915" i="113"/>
  <c r="AC915" i="113"/>
  <c r="AC108" i="113"/>
  <c r="Z108" i="113"/>
  <c r="Z1091" i="113"/>
  <c r="AC1091" i="113"/>
  <c r="AD525" i="113"/>
  <c r="AG525" i="113"/>
  <c r="AH525" i="113" s="1"/>
  <c r="AD100" i="113"/>
  <c r="AG100" i="113"/>
  <c r="AH100" i="113" s="1"/>
  <c r="AD64" i="113"/>
  <c r="AG64" i="113"/>
  <c r="AH64" i="113" s="1"/>
  <c r="AC391" i="113"/>
  <c r="Z391" i="113"/>
  <c r="Z182" i="113"/>
  <c r="AC182" i="113"/>
  <c r="Z1045" i="113"/>
  <c r="V718" i="113"/>
  <c r="V443" i="113"/>
  <c r="AD672" i="113"/>
  <c r="AG672" i="113"/>
  <c r="AH672" i="113" s="1"/>
  <c r="Z1109" i="113"/>
  <c r="AC1109" i="113"/>
  <c r="Z708" i="113"/>
  <c r="AC708" i="113"/>
  <c r="AD521" i="113"/>
  <c r="AG521" i="113"/>
  <c r="AH521" i="113" s="1"/>
  <c r="Z1103" i="113"/>
  <c r="AC1103" i="113"/>
  <c r="Z1107" i="113"/>
  <c r="AC1107" i="113"/>
  <c r="Z421" i="113"/>
  <c r="AC421" i="113"/>
  <c r="Z272" i="113"/>
  <c r="AC272" i="113"/>
  <c r="Z207" i="113"/>
  <c r="AC207" i="113"/>
  <c r="Z699" i="113"/>
  <c r="AC699" i="113"/>
  <c r="Z134" i="113"/>
  <c r="AC134" i="113"/>
  <c r="AD514" i="113"/>
  <c r="AG514" i="113"/>
  <c r="AH514" i="113" s="1"/>
  <c r="Z717" i="113"/>
  <c r="AC717" i="113"/>
  <c r="AD74" i="113"/>
  <c r="AG74" i="113"/>
  <c r="AH74" i="113" s="1"/>
  <c r="AD41" i="113"/>
  <c r="AG41" i="113"/>
  <c r="AH41" i="113" s="1"/>
  <c r="Z1001" i="113"/>
  <c r="AC1001" i="113"/>
  <c r="V743" i="113"/>
  <c r="AD485" i="113"/>
  <c r="AG485" i="113"/>
  <c r="AH485" i="113" s="1"/>
  <c r="Z1123" i="113"/>
  <c r="AC1123" i="113"/>
  <c r="AD733" i="113"/>
  <c r="AG733" i="113"/>
  <c r="AH733" i="113" s="1"/>
  <c r="Z434" i="113"/>
  <c r="AC434" i="113"/>
  <c r="Z288" i="113"/>
  <c r="AC288" i="113"/>
  <c r="Z223" i="113"/>
  <c r="AC223" i="113"/>
  <c r="Z158" i="113"/>
  <c r="AC158" i="113"/>
  <c r="Z687" i="113"/>
  <c r="AC687" i="113"/>
  <c r="AD533" i="113"/>
  <c r="AG533" i="113"/>
  <c r="AH533" i="113" s="1"/>
  <c r="Z731" i="113"/>
  <c r="AC731" i="113"/>
  <c r="Z577" i="113"/>
  <c r="AC577" i="113"/>
  <c r="Z1082" i="113"/>
  <c r="AC1082" i="113"/>
  <c r="Z978" i="113"/>
  <c r="AC978" i="113"/>
  <c r="AC924" i="113"/>
  <c r="Z924" i="113"/>
  <c r="Z786" i="113"/>
  <c r="AC786" i="113"/>
  <c r="AC124" i="113"/>
  <c r="Z124" i="113"/>
  <c r="V712" i="113"/>
  <c r="R1044" i="113"/>
  <c r="AD985" i="113"/>
  <c r="Z544" i="113"/>
  <c r="AC544" i="113"/>
  <c r="AD596" i="113"/>
  <c r="AG596" i="113"/>
  <c r="AH596" i="113" s="1"/>
  <c r="Z1127" i="113"/>
  <c r="AC1127" i="113"/>
  <c r="AD401" i="113"/>
  <c r="AG401" i="113"/>
  <c r="AH401" i="113" s="1"/>
  <c r="AD162" i="113"/>
  <c r="AG162" i="113"/>
  <c r="AH162" i="113" s="1"/>
  <c r="AD29" i="113"/>
  <c r="AG29" i="113"/>
  <c r="AH29" i="113" s="1"/>
  <c r="Z1076" i="113"/>
  <c r="AC1076" i="113"/>
  <c r="Z671" i="113"/>
  <c r="AC671" i="113"/>
  <c r="Z790" i="113"/>
  <c r="AC790" i="113"/>
  <c r="AC722" i="113"/>
  <c r="Z722" i="113"/>
  <c r="AD1154" i="113"/>
  <c r="AG1154" i="113"/>
  <c r="AH1154" i="113" s="1"/>
  <c r="Z1141" i="113"/>
  <c r="AC1141" i="113"/>
  <c r="Z691" i="113"/>
  <c r="AC691" i="113"/>
  <c r="AC411" i="113"/>
  <c r="Z411" i="113"/>
  <c r="Z199" i="113"/>
  <c r="AC199" i="113"/>
  <c r="Z762" i="113"/>
  <c r="AC762" i="113"/>
  <c r="Z782" i="113"/>
  <c r="AC782" i="113"/>
  <c r="Z746" i="113"/>
  <c r="AC746" i="113"/>
  <c r="AC104" i="113"/>
  <c r="Z104" i="113"/>
  <c r="Z1086" i="113"/>
  <c r="AC1086" i="113"/>
  <c r="AD706" i="113"/>
  <c r="AG706" i="113"/>
  <c r="AH706" i="113" s="1"/>
  <c r="Z713" i="113"/>
  <c r="AC713" i="113"/>
  <c r="AD260" i="113"/>
  <c r="AG260" i="113"/>
  <c r="AH260" i="113" s="1"/>
  <c r="V660" i="113"/>
  <c r="AC447" i="113"/>
  <c r="Z447" i="113"/>
  <c r="AD1143" i="113"/>
  <c r="AD1142" i="113" s="1"/>
  <c r="AG1143" i="113"/>
  <c r="AH1143" i="113" s="1"/>
  <c r="AH1142" i="113" s="1"/>
  <c r="R903" i="113"/>
  <c r="Z983" i="113"/>
  <c r="AC983" i="113"/>
  <c r="Z933" i="113"/>
  <c r="AC933" i="113"/>
  <c r="Z774" i="113"/>
  <c r="AC774" i="113"/>
  <c r="V1099" i="113"/>
  <c r="AD626" i="113"/>
  <c r="AG626" i="113"/>
  <c r="AH626" i="113" s="1"/>
  <c r="Z1040" i="113"/>
  <c r="AC1040" i="113"/>
  <c r="Z966" i="113"/>
  <c r="AC966" i="113"/>
  <c r="Z907" i="113"/>
  <c r="AC907" i="113"/>
  <c r="Z778" i="113"/>
  <c r="AC778" i="113"/>
  <c r="AD970" i="113"/>
  <c r="AG970" i="113"/>
  <c r="AH970" i="113" s="1"/>
  <c r="AD542" i="113"/>
  <c r="AG542" i="113"/>
  <c r="AH542" i="113" s="1"/>
  <c r="AC726" i="113"/>
  <c r="Z726" i="113"/>
  <c r="Z585" i="113"/>
  <c r="AC585" i="113"/>
  <c r="R145" i="113"/>
  <c r="AD395" i="113"/>
  <c r="AG395" i="113"/>
  <c r="AH395" i="113" s="1"/>
  <c r="Z1125" i="113"/>
  <c r="AC1125" i="113"/>
  <c r="AC466" i="113"/>
  <c r="Z466" i="113"/>
  <c r="AD529" i="113"/>
  <c r="AG529" i="113"/>
  <c r="AH529" i="113" s="1"/>
  <c r="Z1111" i="113"/>
  <c r="AC1111" i="113"/>
  <c r="AD292" i="113"/>
  <c r="AG292" i="113"/>
  <c r="AH292" i="113" s="1"/>
  <c r="AD68" i="113"/>
  <c r="AG68" i="113"/>
  <c r="AH68" i="113" s="1"/>
  <c r="Z1140" i="113"/>
  <c r="AC1140" i="113"/>
  <c r="Z1098" i="113"/>
  <c r="AC1098" i="113"/>
  <c r="AD1110" i="113"/>
  <c r="AG1110" i="113"/>
  <c r="AH1110" i="113" s="1"/>
  <c r="Z438" i="113"/>
  <c r="AC438" i="113"/>
  <c r="Z296" i="113"/>
  <c r="AC296" i="113"/>
  <c r="Z232" i="113"/>
  <c r="AC232" i="113"/>
  <c r="Z166" i="113"/>
  <c r="AC166" i="113"/>
  <c r="AD962" i="113"/>
  <c r="AG962" i="113"/>
  <c r="AH962" i="113" s="1"/>
  <c r="Z952" i="113"/>
  <c r="AC952" i="113"/>
  <c r="Z807" i="113"/>
  <c r="AC807" i="113"/>
  <c r="Z748" i="113"/>
  <c r="AC748" i="113"/>
  <c r="AD913" i="113"/>
  <c r="AG913" i="113"/>
  <c r="AH913" i="113" s="1"/>
  <c r="AD938" i="113"/>
  <c r="AG938" i="113"/>
  <c r="AH938" i="113" s="1"/>
  <c r="AC474" i="113"/>
  <c r="Z474" i="113"/>
  <c r="AD537" i="113"/>
  <c r="AG537" i="113"/>
  <c r="AH537" i="113" s="1"/>
  <c r="Z1119" i="113"/>
  <c r="AC1119" i="113"/>
  <c r="V433" i="113"/>
  <c r="V728" i="113"/>
  <c r="V1079" i="113"/>
  <c r="AC112" i="113"/>
  <c r="Z112" i="113"/>
  <c r="Z735" i="113"/>
  <c r="AC735" i="113"/>
  <c r="Z601" i="113"/>
  <c r="AC601" i="113"/>
  <c r="Z901" i="113"/>
  <c r="AC901" i="113"/>
  <c r="AD435" i="113"/>
  <c r="AG435" i="113"/>
  <c r="AH435" i="113" s="1"/>
  <c r="AD172" i="113"/>
  <c r="AG172" i="113"/>
  <c r="AH172" i="113" s="1"/>
  <c r="Z949" i="113"/>
  <c r="Z425" i="113"/>
  <c r="AC425" i="113"/>
  <c r="Z280" i="113"/>
  <c r="AC280" i="113"/>
  <c r="Z215" i="113"/>
  <c r="AC215" i="113"/>
  <c r="Z149" i="113"/>
  <c r="AC149" i="113"/>
  <c r="Z1043" i="113"/>
  <c r="AC1043" i="113"/>
  <c r="Z546" i="113"/>
  <c r="AC546" i="113"/>
  <c r="Z799" i="113"/>
  <c r="AC799" i="113"/>
  <c r="AD496" i="113"/>
  <c r="AG496" i="113"/>
  <c r="AH496" i="113" s="1"/>
  <c r="AD1017" i="113"/>
  <c r="AG1017" i="113"/>
  <c r="AH1017" i="113" s="1"/>
  <c r="AD195" i="113"/>
  <c r="AG195" i="113"/>
  <c r="AH195" i="113" s="1"/>
  <c r="AD676" i="113"/>
  <c r="AG676" i="113"/>
  <c r="AH676" i="113" s="1"/>
  <c r="Z248" i="113"/>
  <c r="AC248" i="113"/>
  <c r="V705" i="113"/>
  <c r="AG1039" i="113"/>
  <c r="AD1039" i="113"/>
  <c r="AD1133" i="113"/>
  <c r="AG1133" i="113"/>
  <c r="AH1133" i="113" s="1"/>
  <c r="Z1051" i="113"/>
  <c r="AC1051" i="113"/>
  <c r="AD811" i="113"/>
  <c r="AG811" i="113"/>
  <c r="AH811" i="113" s="1"/>
  <c r="Z1137" i="113"/>
  <c r="AC1137" i="113"/>
  <c r="Z1136" i="113"/>
  <c r="AC1136" i="113"/>
  <c r="AD997" i="113"/>
  <c r="AG997" i="113"/>
  <c r="AH997" i="113" s="1"/>
  <c r="Z442" i="113"/>
  <c r="AC442" i="113"/>
  <c r="Z305" i="113"/>
  <c r="AC305" i="113"/>
  <c r="Z240" i="113"/>
  <c r="AC240" i="113"/>
  <c r="Z174" i="113"/>
  <c r="AC174" i="113"/>
  <c r="AD440" i="113"/>
  <c r="AG440" i="113"/>
  <c r="AH440" i="113" s="1"/>
  <c r="AD600" i="113"/>
  <c r="AG600" i="113"/>
  <c r="AH600" i="113" s="1"/>
  <c r="Z739" i="113"/>
  <c r="AC739" i="113"/>
  <c r="Z593" i="113"/>
  <c r="AC593" i="113"/>
  <c r="AD205" i="113"/>
  <c r="AG205" i="113"/>
  <c r="AH205" i="113" s="1"/>
  <c r="AD50" i="113"/>
  <c r="AG50" i="113"/>
  <c r="AH50" i="113" s="1"/>
  <c r="Z1070" i="113"/>
  <c r="AC1070" i="113"/>
  <c r="Z972" i="113"/>
  <c r="AC972" i="113"/>
  <c r="Z1182" i="113"/>
  <c r="AC1182" i="113"/>
  <c r="Z828" i="113"/>
  <c r="AC828" i="113"/>
  <c r="Z679" i="113"/>
  <c r="AC679" i="113"/>
  <c r="AC403" i="113"/>
  <c r="Z403" i="113"/>
  <c r="Z256" i="113"/>
  <c r="AC256" i="113"/>
  <c r="Z190" i="113"/>
  <c r="AC190" i="113"/>
  <c r="AD1121" i="113"/>
  <c r="AD1033" i="113"/>
  <c r="AG1033" i="113"/>
  <c r="AH1033" i="113" s="1"/>
  <c r="AD478" i="113"/>
  <c r="AG478" i="113"/>
  <c r="AH478" i="113" s="1"/>
  <c r="Z703" i="113"/>
  <c r="AC703" i="113"/>
  <c r="Z1009" i="113"/>
  <c r="AC1009" i="113"/>
  <c r="Z956" i="113"/>
  <c r="AC956" i="113"/>
  <c r="Z815" i="113"/>
  <c r="AC815" i="113"/>
  <c r="Z770" i="113"/>
  <c r="AC770" i="113"/>
  <c r="AD37" i="113"/>
  <c r="AG37" i="113"/>
  <c r="AH37" i="113" s="1"/>
  <c r="Z1097" i="113"/>
  <c r="AC1097" i="113"/>
  <c r="AC120" i="113"/>
  <c r="Z120" i="113"/>
  <c r="Z663" i="113"/>
  <c r="AC663" i="113"/>
  <c r="AD227" i="113"/>
  <c r="AG227" i="113"/>
  <c r="AH227" i="113" s="1"/>
  <c r="AD57" i="113"/>
  <c r="AG57" i="113"/>
  <c r="AH57" i="113" s="1"/>
  <c r="Z1214" i="113"/>
  <c r="AC1214" i="113"/>
  <c r="Z1115" i="113"/>
  <c r="AC1115" i="113"/>
  <c r="AC116" i="113"/>
  <c r="Z116" i="113"/>
  <c r="AG950" i="113"/>
  <c r="AD950" i="113"/>
  <c r="V766" i="113"/>
  <c r="V419" i="113"/>
  <c r="V30" i="113"/>
  <c r="V993" i="113"/>
  <c r="V980" i="113"/>
  <c r="Z906" i="113"/>
  <c r="AC906" i="113"/>
  <c r="Z904" i="113"/>
  <c r="Z702" i="113"/>
  <c r="AC702" i="113"/>
  <c r="Z698" i="113"/>
  <c r="AC698" i="113"/>
  <c r="Z694" i="113"/>
  <c r="AC694" i="113"/>
  <c r="Z690" i="113"/>
  <c r="AC690" i="113"/>
  <c r="Z656" i="113"/>
  <c r="AC656" i="113"/>
  <c r="Z652" i="113"/>
  <c r="AC652" i="113"/>
  <c r="Z648" i="113"/>
  <c r="AC648" i="113"/>
  <c r="Z517" i="113"/>
  <c r="AC517" i="113"/>
  <c r="Z513" i="113"/>
  <c r="AC513" i="113"/>
  <c r="Z509" i="113"/>
  <c r="AC509" i="113"/>
  <c r="Z505" i="113"/>
  <c r="AC505" i="113"/>
  <c r="Z499" i="113"/>
  <c r="AC499" i="113"/>
  <c r="Z493" i="113"/>
  <c r="AC493" i="113"/>
  <c r="Z489" i="113"/>
  <c r="AC489" i="113"/>
  <c r="Z484" i="113"/>
  <c r="AC484" i="113"/>
  <c r="Z448" i="113"/>
  <c r="AC448" i="113"/>
  <c r="Z15" i="113"/>
  <c r="AC15" i="113"/>
  <c r="AD1053" i="113"/>
  <c r="AG1053" i="113"/>
  <c r="AH1053" i="113" s="1"/>
  <c r="AD1046" i="113"/>
  <c r="AG1046" i="113"/>
  <c r="Z1169" i="113"/>
  <c r="AC1169" i="113"/>
  <c r="Z1166" i="113"/>
  <c r="AC1166" i="113"/>
  <c r="Z1164" i="113"/>
  <c r="AC1164" i="113"/>
  <c r="Z1162" i="113"/>
  <c r="AC1162" i="113"/>
  <c r="Z1160" i="113"/>
  <c r="AC1160" i="113"/>
  <c r="Z1157" i="113"/>
  <c r="AC1157" i="113"/>
  <c r="Z1155" i="113"/>
  <c r="AC1155" i="113"/>
  <c r="Z1151" i="113"/>
  <c r="AC1151" i="113"/>
  <c r="Z1058" i="113"/>
  <c r="AC1058" i="113"/>
  <c r="Z1056" i="113"/>
  <c r="AC1056" i="113"/>
  <c r="Z1054" i="113"/>
  <c r="AC1054" i="113"/>
  <c r="Z1052" i="113"/>
  <c r="AC1052" i="113"/>
  <c r="V1092" i="113"/>
  <c r="V1069" i="113"/>
  <c r="V897" i="113"/>
  <c r="V791" i="113"/>
  <c r="V627" i="113"/>
  <c r="V609" i="113"/>
  <c r="V386" i="113"/>
  <c r="V303" i="113"/>
  <c r="V228" i="113"/>
  <c r="V193" i="113"/>
  <c r="V157" i="113"/>
  <c r="V146" i="113"/>
  <c r="V101" i="113"/>
  <c r="V52" i="113"/>
  <c r="Z1167" i="113"/>
  <c r="AD1163" i="113"/>
  <c r="AD1158" i="113"/>
  <c r="AG1158" i="113"/>
  <c r="AH1158" i="113" s="1"/>
  <c r="AD641" i="113"/>
  <c r="AG641" i="113"/>
  <c r="AH641" i="113" s="1"/>
  <c r="AD637" i="113"/>
  <c r="AG637" i="113"/>
  <c r="AH637" i="113" s="1"/>
  <c r="AD633" i="113"/>
  <c r="AG633" i="113"/>
  <c r="AH633" i="113" s="1"/>
  <c r="AD629" i="113"/>
  <c r="AG629" i="113"/>
  <c r="AH629" i="113" s="1"/>
  <c r="AG624" i="113"/>
  <c r="AH624" i="113" s="1"/>
  <c r="AD624" i="113"/>
  <c r="AG620" i="113"/>
  <c r="AH620" i="113" s="1"/>
  <c r="AD620" i="113"/>
  <c r="AG615" i="113"/>
  <c r="AH615" i="113" s="1"/>
  <c r="AD615" i="113"/>
  <c r="AG611" i="113"/>
  <c r="AH611" i="113" s="1"/>
  <c r="AD611" i="113"/>
  <c r="V934" i="113"/>
  <c r="V928" i="113"/>
  <c r="V916" i="113" s="1"/>
  <c r="Z917" i="113"/>
  <c r="AC917" i="113"/>
  <c r="Z912" i="113"/>
  <c r="AC912" i="113"/>
  <c r="Z908" i="113"/>
  <c r="AC908" i="113"/>
  <c r="Z704" i="113"/>
  <c r="AC704" i="113"/>
  <c r="Z700" i="113"/>
  <c r="AC700" i="113"/>
  <c r="Z696" i="113"/>
  <c r="AC696" i="113"/>
  <c r="Z692" i="113"/>
  <c r="AC692" i="113"/>
  <c r="AC658" i="113"/>
  <c r="Z658" i="113"/>
  <c r="Z654" i="113"/>
  <c r="AC654" i="113"/>
  <c r="Z650" i="113"/>
  <c r="AC650" i="113"/>
  <c r="Z646" i="113"/>
  <c r="AC646" i="113"/>
  <c r="Z515" i="113"/>
  <c r="AC515" i="113"/>
  <c r="Z511" i="113"/>
  <c r="AC511" i="113"/>
  <c r="Z507" i="113"/>
  <c r="AC507" i="113"/>
  <c r="Z501" i="113"/>
  <c r="AC501" i="113"/>
  <c r="Z497" i="113"/>
  <c r="AC497" i="113"/>
  <c r="Z491" i="113"/>
  <c r="AC491" i="113"/>
  <c r="Z486" i="113"/>
  <c r="AC486" i="113"/>
  <c r="Z482" i="113"/>
  <c r="AC482" i="113"/>
  <c r="AD1057" i="113"/>
  <c r="AG1057" i="113"/>
  <c r="AH1057" i="113" s="1"/>
  <c r="AG1049" i="113"/>
  <c r="AD1049" i="113"/>
  <c r="Z1186" i="113"/>
  <c r="Z1178" i="113" s="1"/>
  <c r="AC1187" i="113"/>
  <c r="Z1187" i="113"/>
  <c r="Z789" i="113"/>
  <c r="AC789" i="113"/>
  <c r="Z785" i="113"/>
  <c r="AC785" i="113"/>
  <c r="Z781" i="113"/>
  <c r="AC781" i="113"/>
  <c r="Z777" i="113"/>
  <c r="AC777" i="113"/>
  <c r="Z773" i="113"/>
  <c r="AC773" i="113"/>
  <c r="Z769" i="113"/>
  <c r="AC769" i="113"/>
  <c r="AZ1230" i="113"/>
  <c r="Z34" i="113"/>
  <c r="AC34" i="113"/>
  <c r="Z32" i="113"/>
  <c r="AC32" i="113"/>
  <c r="Z22" i="113"/>
  <c r="AC22" i="113"/>
  <c r="Z20" i="113"/>
  <c r="AC20" i="113"/>
  <c r="Z18" i="113"/>
  <c r="AC18" i="113"/>
  <c r="Z16" i="113"/>
  <c r="AC16" i="113"/>
  <c r="AD1215" i="113"/>
  <c r="AG1215" i="113"/>
  <c r="AH1215" i="113" s="1"/>
  <c r="AD1212" i="113"/>
  <c r="AG1212" i="113"/>
  <c r="AH1212" i="113" s="1"/>
  <c r="AD1208" i="113"/>
  <c r="AG1208" i="113"/>
  <c r="AH1208" i="113" s="1"/>
  <c r="AD1194" i="113"/>
  <c r="AG1194" i="113"/>
  <c r="AH1194" i="113" s="1"/>
  <c r="AD1190" i="113"/>
  <c r="AG1190" i="113"/>
  <c r="AH1190" i="113" s="1"/>
  <c r="AD1185" i="113"/>
  <c r="AG1185" i="113"/>
  <c r="AH1185" i="113" s="1"/>
  <c r="AD1183" i="113"/>
  <c r="AG1183" i="113"/>
  <c r="AH1183" i="113" s="1"/>
  <c r="AD1181" i="113"/>
  <c r="AG1181" i="113"/>
  <c r="AH1181" i="113" s="1"/>
  <c r="AD1179" i="113"/>
  <c r="AG1179" i="113"/>
  <c r="AH1179" i="113" s="1"/>
  <c r="AD1170" i="113"/>
  <c r="AG1170" i="113"/>
  <c r="AH1170" i="113" s="1"/>
  <c r="Z1095" i="113"/>
  <c r="AC1095" i="113"/>
  <c r="Z1073" i="113"/>
  <c r="AC1073" i="113"/>
  <c r="Z1068" i="113"/>
  <c r="AC1068" i="113"/>
  <c r="Z1014" i="113"/>
  <c r="AC1014" i="113"/>
  <c r="Z1010" i="113"/>
  <c r="AC1010" i="113"/>
  <c r="Z1006" i="113"/>
  <c r="AC1006" i="113"/>
  <c r="Z1002" i="113"/>
  <c r="AC1002" i="113"/>
  <c r="Z998" i="113"/>
  <c r="AC998" i="113"/>
  <c r="Z994" i="113"/>
  <c r="AC994" i="113"/>
  <c r="Z989" i="113"/>
  <c r="AC989" i="113"/>
  <c r="Z984" i="113"/>
  <c r="AC984" i="113"/>
  <c r="Z945" i="113"/>
  <c r="AC945" i="113"/>
  <c r="Z941" i="113"/>
  <c r="AC941" i="113"/>
  <c r="Z937" i="113"/>
  <c r="AC937" i="113"/>
  <c r="Z932" i="113"/>
  <c r="AC932" i="113"/>
  <c r="Z927" i="113"/>
  <c r="AC927" i="113"/>
  <c r="Z923" i="113"/>
  <c r="AC923" i="113"/>
  <c r="Z919" i="113"/>
  <c r="AC919" i="113"/>
  <c r="Z914" i="113"/>
  <c r="AC914" i="113"/>
  <c r="Z910" i="113"/>
  <c r="AC910" i="113"/>
  <c r="V688" i="113"/>
  <c r="V502" i="113"/>
  <c r="V14" i="113"/>
  <c r="Z1177" i="113"/>
  <c r="AC1177" i="113"/>
  <c r="Z1175" i="113"/>
  <c r="AC1175" i="113"/>
  <c r="Z1173" i="113"/>
  <c r="AC1173" i="113"/>
  <c r="Z1171" i="113"/>
  <c r="AC1171" i="113"/>
  <c r="V1159" i="113"/>
  <c r="Z1050" i="113"/>
  <c r="AC1050" i="113"/>
  <c r="Z1036" i="113"/>
  <c r="AC1036" i="113"/>
  <c r="Z1034" i="113"/>
  <c r="AC1034" i="113"/>
  <c r="Z1032" i="113"/>
  <c r="AC1032" i="113"/>
  <c r="Z1030" i="113"/>
  <c r="AC1030" i="113"/>
  <c r="Z1028" i="113"/>
  <c r="AC1028" i="113"/>
  <c r="Z1026" i="113"/>
  <c r="AC1026" i="113"/>
  <c r="Z1024" i="113"/>
  <c r="AC1024" i="113"/>
  <c r="Z1022" i="113"/>
  <c r="AC1022" i="113"/>
  <c r="Z1020" i="113"/>
  <c r="AC1020" i="113"/>
  <c r="Z1018" i="113"/>
  <c r="AC1018" i="113"/>
  <c r="Z1016" i="113"/>
  <c r="AC1016" i="113"/>
  <c r="Z1093" i="113"/>
  <c r="Z1092" i="113" s="1"/>
  <c r="AC1093" i="113"/>
  <c r="Z1071" i="113"/>
  <c r="AC1071" i="113"/>
  <c r="AC902" i="113"/>
  <c r="Z902" i="113"/>
  <c r="Z900" i="113"/>
  <c r="AC900" i="113"/>
  <c r="AC898" i="113"/>
  <c r="Z898" i="113"/>
  <c r="Z818" i="113"/>
  <c r="AC818" i="113"/>
  <c r="Z816" i="113"/>
  <c r="AC816" i="113"/>
  <c r="Z814" i="113"/>
  <c r="AC814" i="113"/>
  <c r="Z812" i="113"/>
  <c r="AC812" i="113"/>
  <c r="Z810" i="113"/>
  <c r="AC810" i="113"/>
  <c r="Z808" i="113"/>
  <c r="AC808" i="113"/>
  <c r="Z806" i="113"/>
  <c r="AC806" i="113"/>
  <c r="Z804" i="113"/>
  <c r="AC804" i="113"/>
  <c r="Z802" i="113"/>
  <c r="AC802" i="113"/>
  <c r="Z800" i="113"/>
  <c r="AC800" i="113"/>
  <c r="Z798" i="113"/>
  <c r="AC798" i="113"/>
  <c r="Z796" i="113"/>
  <c r="AC796" i="113"/>
  <c r="Z794" i="113"/>
  <c r="AC794" i="113"/>
  <c r="Z792" i="113"/>
  <c r="AC792" i="113"/>
  <c r="Z787" i="113"/>
  <c r="AC787" i="113"/>
  <c r="Z783" i="113"/>
  <c r="AC783" i="113"/>
  <c r="Z779" i="113"/>
  <c r="AC779" i="113"/>
  <c r="Z775" i="113"/>
  <c r="AC775" i="113"/>
  <c r="Z771" i="113"/>
  <c r="AC771" i="113"/>
  <c r="Z767" i="113"/>
  <c r="AC767" i="113"/>
  <c r="Z727" i="113"/>
  <c r="AC727" i="113"/>
  <c r="Z725" i="113"/>
  <c r="AC725" i="113"/>
  <c r="Z723" i="113"/>
  <c r="AC723" i="113"/>
  <c r="Z721" i="113"/>
  <c r="AC721" i="113"/>
  <c r="Z719" i="113"/>
  <c r="AC719" i="113"/>
  <c r="Z711" i="113"/>
  <c r="AC711" i="113"/>
  <c r="Z709" i="113"/>
  <c r="AC709" i="113"/>
  <c r="Z707" i="113"/>
  <c r="AC707" i="113"/>
  <c r="Z640" i="113"/>
  <c r="AC640" i="113"/>
  <c r="Z638" i="113"/>
  <c r="AC638" i="113"/>
  <c r="Z636" i="113"/>
  <c r="AC636" i="113"/>
  <c r="Z634" i="113"/>
  <c r="AC634" i="113"/>
  <c r="Z632" i="113"/>
  <c r="AC632" i="113"/>
  <c r="Z630" i="113"/>
  <c r="AC630" i="113"/>
  <c r="Z628" i="113"/>
  <c r="AC628" i="113"/>
  <c r="Z625" i="113"/>
  <c r="AC625" i="113"/>
  <c r="Z623" i="113"/>
  <c r="AC623" i="113"/>
  <c r="Z621" i="113"/>
  <c r="AC621" i="113"/>
  <c r="Z619" i="113"/>
  <c r="AC619" i="113"/>
  <c r="Z617" i="113"/>
  <c r="AC617" i="113"/>
  <c r="Z614" i="113"/>
  <c r="AC614" i="113"/>
  <c r="Z612" i="113"/>
  <c r="AC612" i="113"/>
  <c r="Z610" i="113"/>
  <c r="AC610" i="113"/>
  <c r="Z446" i="113"/>
  <c r="AC446" i="113"/>
  <c r="Z444" i="113"/>
  <c r="AC444" i="113"/>
  <c r="Z432" i="113"/>
  <c r="AC432" i="113"/>
  <c r="Z430" i="113"/>
  <c r="AC430" i="113"/>
  <c r="Z428" i="113"/>
  <c r="AC428" i="113"/>
  <c r="Z426" i="113"/>
  <c r="AC426" i="113"/>
  <c r="Z424" i="113"/>
  <c r="AC424" i="113"/>
  <c r="Z420" i="113"/>
  <c r="AC420" i="113"/>
  <c r="Z416" i="113"/>
  <c r="AC416" i="113"/>
  <c r="Z414" i="113"/>
  <c r="AC414" i="113"/>
  <c r="Z412" i="113"/>
  <c r="AC412" i="113"/>
  <c r="Z410" i="113"/>
  <c r="AC410" i="113"/>
  <c r="Z408" i="113"/>
  <c r="AC408" i="113"/>
  <c r="Z406" i="113"/>
  <c r="AC406" i="113"/>
  <c r="Z404" i="113"/>
  <c r="AC404" i="113"/>
  <c r="Z402" i="113"/>
  <c r="AC402" i="113"/>
  <c r="Z400" i="113"/>
  <c r="AC400" i="113"/>
  <c r="Z398" i="113"/>
  <c r="AC398" i="113"/>
  <c r="Z394" i="113"/>
  <c r="AC394" i="113"/>
  <c r="Z392" i="113"/>
  <c r="AC392" i="113"/>
  <c r="Z390" i="113"/>
  <c r="AC390" i="113"/>
  <c r="Z314" i="113"/>
  <c r="AC314" i="113"/>
  <c r="Z310" i="113"/>
  <c r="AC310" i="113"/>
  <c r="Z308" i="113"/>
  <c r="AC308" i="113"/>
  <c r="Z306" i="113"/>
  <c r="AC306" i="113"/>
  <c r="Z304" i="113"/>
  <c r="AC304" i="113"/>
  <c r="Z301" i="113"/>
  <c r="AC301" i="113"/>
  <c r="Z299" i="113"/>
  <c r="AC299" i="113"/>
  <c r="Z297" i="113"/>
  <c r="AC297" i="113"/>
  <c r="Z295" i="113"/>
  <c r="AC295" i="113"/>
  <c r="Z293" i="113"/>
  <c r="AC293" i="113"/>
  <c r="Z291" i="113"/>
  <c r="AC291" i="113"/>
  <c r="Z289" i="113"/>
  <c r="AC289" i="113"/>
  <c r="Z287" i="113"/>
  <c r="AC287" i="113"/>
  <c r="Z285" i="113"/>
  <c r="AC285" i="113"/>
  <c r="Z283" i="113"/>
  <c r="AC283" i="113"/>
  <c r="Z281" i="113"/>
  <c r="AC281" i="113"/>
  <c r="Z279" i="113"/>
  <c r="AC279" i="113"/>
  <c r="Z277" i="113"/>
  <c r="AC277" i="113"/>
  <c r="Z275" i="113"/>
  <c r="AC275" i="113"/>
  <c r="Z273" i="113"/>
  <c r="AC273" i="113"/>
  <c r="Z271" i="113"/>
  <c r="AC271" i="113"/>
  <c r="Z269" i="113"/>
  <c r="AC269" i="113"/>
  <c r="Z267" i="113"/>
  <c r="AC267" i="113"/>
  <c r="Z265" i="113"/>
  <c r="AC265" i="113"/>
  <c r="Z263" i="113"/>
  <c r="AC263" i="113"/>
  <c r="Z261" i="113"/>
  <c r="AC261" i="113"/>
  <c r="Z259" i="113"/>
  <c r="AC259" i="113"/>
  <c r="Z257" i="113"/>
  <c r="AC257" i="113"/>
  <c r="Z255" i="113"/>
  <c r="AC255" i="113"/>
  <c r="Z253" i="113"/>
  <c r="AC253" i="113"/>
  <c r="Z251" i="113"/>
  <c r="AC251" i="113"/>
  <c r="Z249" i="113"/>
  <c r="AC249" i="113"/>
  <c r="Z247" i="113"/>
  <c r="AC247" i="113"/>
  <c r="Z245" i="113"/>
  <c r="AC245" i="113"/>
  <c r="Z243" i="113"/>
  <c r="AC243" i="113"/>
  <c r="Z241" i="113"/>
  <c r="AC241" i="113"/>
  <c r="Z239" i="113"/>
  <c r="AC239" i="113"/>
  <c r="Z237" i="113"/>
  <c r="AC237" i="113"/>
  <c r="Z235" i="113"/>
  <c r="AC235" i="113"/>
  <c r="Z233" i="113"/>
  <c r="AC233" i="113"/>
  <c r="Z231" i="113"/>
  <c r="AC231" i="113"/>
  <c r="Z229" i="113"/>
  <c r="AC229" i="113"/>
  <c r="Z226" i="113"/>
  <c r="AC226" i="113"/>
  <c r="Z224" i="113"/>
  <c r="AC224" i="113"/>
  <c r="Z222" i="113"/>
  <c r="AC222" i="113"/>
  <c r="Z220" i="113"/>
  <c r="AC220" i="113"/>
  <c r="Z218" i="113"/>
  <c r="AC218" i="113"/>
  <c r="Z216" i="113"/>
  <c r="AC216" i="113"/>
  <c r="Z214" i="113"/>
  <c r="AC214" i="113"/>
  <c r="Z212" i="113"/>
  <c r="AC212" i="113"/>
  <c r="Z210" i="113"/>
  <c r="AC210" i="113"/>
  <c r="Z208" i="113"/>
  <c r="AC208" i="113"/>
  <c r="Z206" i="113"/>
  <c r="AC206" i="113"/>
  <c r="Z204" i="113"/>
  <c r="AC204" i="113"/>
  <c r="Z202" i="113"/>
  <c r="AC202" i="113"/>
  <c r="Z200" i="113"/>
  <c r="AC200" i="113"/>
  <c r="Z198" i="113"/>
  <c r="AC198" i="113"/>
  <c r="Z196" i="113"/>
  <c r="AC196" i="113"/>
  <c r="Z194" i="113"/>
  <c r="AC194" i="113"/>
  <c r="Z191" i="113"/>
  <c r="AC191" i="113"/>
  <c r="Z189" i="113"/>
  <c r="AC189" i="113"/>
  <c r="Z187" i="113"/>
  <c r="AC187" i="113"/>
  <c r="Z185" i="113"/>
  <c r="AC185" i="113"/>
  <c r="Z183" i="113"/>
  <c r="AC183" i="113"/>
  <c r="Z181" i="113"/>
  <c r="AC181" i="113"/>
  <c r="Z179" i="113"/>
  <c r="AC179" i="113"/>
  <c r="Z177" i="113"/>
  <c r="AC177" i="113"/>
  <c r="Z175" i="113"/>
  <c r="AC175" i="113"/>
  <c r="Z173" i="113"/>
  <c r="AC173" i="113"/>
  <c r="Z171" i="113"/>
  <c r="AC171" i="113"/>
  <c r="Z169" i="113"/>
  <c r="AC169" i="113"/>
  <c r="Z167" i="113"/>
  <c r="AC167" i="113"/>
  <c r="Z165" i="113"/>
  <c r="AC165" i="113"/>
  <c r="Z163" i="113"/>
  <c r="AC163" i="113"/>
  <c r="Z161" i="113"/>
  <c r="AC161" i="113"/>
  <c r="Z159" i="113"/>
  <c r="AC159" i="113"/>
  <c r="Z156" i="113"/>
  <c r="AC156" i="113"/>
  <c r="Z154" i="113"/>
  <c r="AC154" i="113"/>
  <c r="Z152" i="113"/>
  <c r="AC152" i="113"/>
  <c r="Z150" i="113"/>
  <c r="AC150" i="113"/>
  <c r="Z148" i="113"/>
  <c r="AC148" i="113"/>
  <c r="Z125" i="113"/>
  <c r="AC125" i="113"/>
  <c r="Z123" i="113"/>
  <c r="AC123" i="113"/>
  <c r="Z121" i="113"/>
  <c r="AC121" i="113"/>
  <c r="Z119" i="113"/>
  <c r="AC119" i="113"/>
  <c r="Z117" i="113"/>
  <c r="AC117" i="113"/>
  <c r="Z115" i="113"/>
  <c r="AC115" i="113"/>
  <c r="Z113" i="113"/>
  <c r="AC113" i="113"/>
  <c r="Z111" i="113"/>
  <c r="AC111" i="113"/>
  <c r="Z109" i="113"/>
  <c r="AC109" i="113"/>
  <c r="Z107" i="113"/>
  <c r="AC107" i="113"/>
  <c r="Z105" i="113"/>
  <c r="AC105" i="113"/>
  <c r="Z103" i="113"/>
  <c r="AC103" i="113"/>
  <c r="Z58" i="113"/>
  <c r="AC58" i="113"/>
  <c r="Z56" i="113"/>
  <c r="AC56" i="113"/>
  <c r="Z54" i="113"/>
  <c r="AC54" i="113"/>
  <c r="Z46" i="113"/>
  <c r="AC46" i="113"/>
  <c r="AD1165" i="113"/>
  <c r="AG1165" i="113"/>
  <c r="AH1165" i="113" s="1"/>
  <c r="AD1161" i="113"/>
  <c r="AG1161" i="113"/>
  <c r="AH1161" i="113" s="1"/>
  <c r="AD1206" i="113"/>
  <c r="AG1206" i="113"/>
  <c r="AH1206" i="113" s="1"/>
  <c r="AD1201" i="113"/>
  <c r="AG1201" i="113"/>
  <c r="AH1201" i="113" s="1"/>
  <c r="AD1192" i="113"/>
  <c r="AG1192" i="113"/>
  <c r="AH1192" i="113" s="1"/>
  <c r="AD1188" i="113"/>
  <c r="AG1188" i="113"/>
  <c r="AH1188" i="113" s="1"/>
  <c r="AD1176" i="113"/>
  <c r="AG1176" i="113"/>
  <c r="AH1176" i="113" s="1"/>
  <c r="AD1172" i="113"/>
  <c r="AG1172" i="113"/>
  <c r="AH1172" i="113" s="1"/>
  <c r="AG1168" i="113"/>
  <c r="AD1168" i="113"/>
  <c r="Z1066" i="113"/>
  <c r="AC1066" i="113"/>
  <c r="Z1064" i="113"/>
  <c r="Z1012" i="113"/>
  <c r="AC1012" i="113"/>
  <c r="Z1008" i="113"/>
  <c r="AC1008" i="113"/>
  <c r="Z1004" i="113"/>
  <c r="AC1004" i="113"/>
  <c r="Z1000" i="113"/>
  <c r="AC1000" i="113"/>
  <c r="Z996" i="113"/>
  <c r="AC996" i="113"/>
  <c r="Z991" i="113"/>
  <c r="AC991" i="113"/>
  <c r="Z986" i="113"/>
  <c r="AC986" i="113"/>
  <c r="Z947" i="113"/>
  <c r="AC947" i="113"/>
  <c r="Z943" i="113"/>
  <c r="AC943" i="113"/>
  <c r="Z939" i="113"/>
  <c r="AC939" i="113"/>
  <c r="Z935" i="113"/>
  <c r="AC935" i="113"/>
  <c r="Z930" i="113"/>
  <c r="AC930" i="113"/>
  <c r="Z925" i="113"/>
  <c r="AC925" i="113"/>
  <c r="Z921" i="113"/>
  <c r="AC921" i="113"/>
  <c r="V644" i="113"/>
  <c r="V495" i="113"/>
  <c r="V481" i="113"/>
  <c r="Z1048" i="113"/>
  <c r="AC1211" i="113"/>
  <c r="Z1211" i="113"/>
  <c r="AC1207" i="113"/>
  <c r="Z1207" i="113"/>
  <c r="AC1205" i="113"/>
  <c r="Z1205" i="113"/>
  <c r="Z1202" i="113"/>
  <c r="AC1202" i="113"/>
  <c r="Z1200" i="113"/>
  <c r="Z1198" i="113"/>
  <c r="Z1196" i="113"/>
  <c r="AC1196" i="113"/>
  <c r="Z1193" i="113"/>
  <c r="AC1193" i="113"/>
  <c r="Z1191" i="113"/>
  <c r="AC1191" i="113"/>
  <c r="Z1189" i="113"/>
  <c r="AC1189" i="113"/>
  <c r="Z422" i="113"/>
  <c r="AC422" i="113"/>
  <c r="AZ1222" i="113"/>
  <c r="AZ1223" i="113" s="1"/>
  <c r="AZ1221" i="113"/>
  <c r="AZ1220" i="113"/>
  <c r="AQ585" i="113"/>
  <c r="AG845" i="113" l="1"/>
  <c r="AH845" i="113" s="1"/>
  <c r="AD715" i="113"/>
  <c r="AG715" i="113"/>
  <c r="AH715" i="113" s="1"/>
  <c r="AD73" i="113"/>
  <c r="AG73" i="113"/>
  <c r="AH73" i="113" s="1"/>
  <c r="AG357" i="113"/>
  <c r="AH357" i="113" s="1"/>
  <c r="AD357" i="113"/>
  <c r="AD135" i="113"/>
  <c r="AG135" i="113"/>
  <c r="AH135" i="113" s="1"/>
  <c r="AD969" i="113"/>
  <c r="AG969" i="113"/>
  <c r="AH969" i="113" s="1"/>
  <c r="AD81" i="113"/>
  <c r="AG81" i="113"/>
  <c r="AH81" i="113" s="1"/>
  <c r="AD697" i="113"/>
  <c r="AG697" i="113"/>
  <c r="AH697" i="113" s="1"/>
  <c r="AD819" i="113"/>
  <c r="AG819" i="113"/>
  <c r="AH819" i="113" s="1"/>
  <c r="AD1080" i="113"/>
  <c r="AG1080" i="113"/>
  <c r="AH1080" i="113" s="1"/>
  <c r="AG751" i="113"/>
  <c r="AH751" i="113" s="1"/>
  <c r="AD751" i="113"/>
  <c r="AG1100" i="113"/>
  <c r="AH1100" i="113" s="1"/>
  <c r="AD1100" i="113"/>
  <c r="AD98" i="113"/>
  <c r="AG98" i="113"/>
  <c r="AH98" i="113" s="1"/>
  <c r="AD323" i="113"/>
  <c r="AG323" i="113"/>
  <c r="AH323" i="113" s="1"/>
  <c r="AG1174" i="113"/>
  <c r="AH1174" i="113" s="1"/>
  <c r="Z381" i="113"/>
  <c r="Z80" i="113"/>
  <c r="V60" i="113"/>
  <c r="Z1089" i="113"/>
  <c r="Z312" i="113"/>
  <c r="AD415" i="113"/>
  <c r="AG415" i="113"/>
  <c r="AH415" i="113" s="1"/>
  <c r="Z131" i="113"/>
  <c r="AD335" i="113"/>
  <c r="AG335" i="113"/>
  <c r="AH335" i="113" s="1"/>
  <c r="AD592" i="113"/>
  <c r="AG592" i="113"/>
  <c r="AH592" i="113" s="1"/>
  <c r="AG492" i="113"/>
  <c r="AH492" i="113" s="1"/>
  <c r="AD492" i="113"/>
  <c r="AG186" i="113"/>
  <c r="AH186" i="113" s="1"/>
  <c r="AD186" i="113"/>
  <c r="AG211" i="113"/>
  <c r="AH211" i="113" s="1"/>
  <c r="AD211" i="113"/>
  <c r="AG244" i="113"/>
  <c r="AH244" i="113" s="1"/>
  <c r="AD244" i="113"/>
  <c r="AD473" i="113"/>
  <c r="AG473" i="113"/>
  <c r="AH473" i="113" s="1"/>
  <c r="AG309" i="113"/>
  <c r="AH309" i="113" s="1"/>
  <c r="AD309" i="113"/>
  <c r="AG85" i="113"/>
  <c r="AH85" i="113" s="1"/>
  <c r="AD85" i="113"/>
  <c r="AD584" i="113"/>
  <c r="AG584" i="113"/>
  <c r="AH584" i="113" s="1"/>
  <c r="AD498" i="113"/>
  <c r="AG498" i="113"/>
  <c r="AH498" i="113" s="1"/>
  <c r="AG284" i="113"/>
  <c r="AH284" i="113" s="1"/>
  <c r="AD284" i="113"/>
  <c r="AG72" i="113"/>
  <c r="AH72" i="113" s="1"/>
  <c r="AD72" i="113"/>
  <c r="AD96" i="113"/>
  <c r="AG506" i="113"/>
  <c r="AH506" i="113" s="1"/>
  <c r="Z1074" i="113"/>
  <c r="Z518" i="113"/>
  <c r="AG1031" i="113"/>
  <c r="AH1031" i="113" s="1"/>
  <c r="AD1031" i="113"/>
  <c r="AD136" i="113"/>
  <c r="AG136" i="113"/>
  <c r="AH136" i="113" s="1"/>
  <c r="AD821" i="113"/>
  <c r="AG821" i="113"/>
  <c r="AH821" i="113" s="1"/>
  <c r="AD752" i="113"/>
  <c r="AG752" i="113"/>
  <c r="AH752" i="113" s="1"/>
  <c r="AD1011" i="113"/>
  <c r="AG1011" i="113"/>
  <c r="AH1011" i="113" s="1"/>
  <c r="AD606" i="113"/>
  <c r="AG606" i="113"/>
  <c r="AH606" i="113" s="1"/>
  <c r="AD1117" i="113"/>
  <c r="AG1117" i="113"/>
  <c r="AH1117" i="113" s="1"/>
  <c r="AD890" i="113"/>
  <c r="AG890" i="113"/>
  <c r="AH890" i="113" s="1"/>
  <c r="AD734" i="113"/>
  <c r="AG734" i="113"/>
  <c r="AH734" i="113" s="1"/>
  <c r="AD963" i="113"/>
  <c r="AG963" i="113"/>
  <c r="AH963" i="113" s="1"/>
  <c r="AD833" i="113"/>
  <c r="AG833" i="113"/>
  <c r="AH833" i="113" s="1"/>
  <c r="AD841" i="113"/>
  <c r="AG841" i="113"/>
  <c r="AH841" i="113" s="1"/>
  <c r="AD730" i="113"/>
  <c r="AG730" i="113"/>
  <c r="AH730" i="113" s="1"/>
  <c r="AD829" i="113"/>
  <c r="AG829" i="113"/>
  <c r="AH829" i="113" s="1"/>
  <c r="AD999" i="113"/>
  <c r="AG999" i="113"/>
  <c r="AH999" i="113" s="1"/>
  <c r="AD865" i="113"/>
  <c r="AG865" i="113"/>
  <c r="AH865" i="113" s="1"/>
  <c r="AD1019" i="113"/>
  <c r="AG1019" i="113"/>
  <c r="AH1019" i="113" s="1"/>
  <c r="AD685" i="113"/>
  <c r="AG685" i="113"/>
  <c r="AH685" i="113" s="1"/>
  <c r="AD849" i="113"/>
  <c r="AG849" i="113"/>
  <c r="AH849" i="113" s="1"/>
  <c r="AD857" i="113"/>
  <c r="AG857" i="113"/>
  <c r="AH857" i="113" s="1"/>
  <c r="AG716" i="113"/>
  <c r="AH716" i="113" s="1"/>
  <c r="AD716" i="113"/>
  <c r="AD955" i="113"/>
  <c r="AG955" i="113"/>
  <c r="AH955" i="113" s="1"/>
  <c r="AG922" i="113"/>
  <c r="AH922" i="113" s="1"/>
  <c r="AD922" i="113"/>
  <c r="AG990" i="113"/>
  <c r="AH990" i="113" s="1"/>
  <c r="AD990" i="113"/>
  <c r="AD594" i="113"/>
  <c r="AG594" i="113"/>
  <c r="AH594" i="113" s="1"/>
  <c r="Z712" i="113"/>
  <c r="AG981" i="113"/>
  <c r="AH981" i="113" s="1"/>
  <c r="AD981" i="113"/>
  <c r="AD91" i="113"/>
  <c r="AG91" i="113"/>
  <c r="AH91" i="113" s="1"/>
  <c r="AD643" i="113"/>
  <c r="AD642" i="113" s="1"/>
  <c r="AG643" i="113"/>
  <c r="AH643" i="113" s="1"/>
  <c r="AH642" i="113" s="1"/>
  <c r="AD944" i="113"/>
  <c r="AG944" i="113"/>
  <c r="AH944" i="113" s="1"/>
  <c r="AD669" i="113"/>
  <c r="AG669" i="113"/>
  <c r="AH669" i="113" s="1"/>
  <c r="AD1061" i="113"/>
  <c r="AG1061" i="113"/>
  <c r="AH1061" i="113" s="1"/>
  <c r="AD1085" i="113"/>
  <c r="AG1085" i="113"/>
  <c r="AH1085" i="113" s="1"/>
  <c r="AD602" i="113"/>
  <c r="AG602" i="113"/>
  <c r="AH602" i="113" s="1"/>
  <c r="AD757" i="113"/>
  <c r="AG757" i="113"/>
  <c r="AH757" i="113" s="1"/>
  <c r="AG1007" i="113"/>
  <c r="AH1007" i="113" s="1"/>
  <c r="AD1007" i="113"/>
  <c r="Z1096" i="113"/>
  <c r="AD1038" i="113"/>
  <c r="AH96" i="113"/>
  <c r="Z884" i="113"/>
  <c r="AD958" i="113"/>
  <c r="AG958" i="113"/>
  <c r="AH958" i="113" s="1"/>
  <c r="AD302" i="113"/>
  <c r="AG302" i="113"/>
  <c r="AH302" i="113" s="1"/>
  <c r="AD940" i="113"/>
  <c r="AG940" i="113"/>
  <c r="AH940" i="113" s="1"/>
  <c r="AD738" i="113"/>
  <c r="AG738" i="113"/>
  <c r="AH738" i="113" s="1"/>
  <c r="AD873" i="113"/>
  <c r="AG873" i="113"/>
  <c r="AH873" i="113" s="1"/>
  <c r="AD825" i="113"/>
  <c r="AG825" i="113"/>
  <c r="AH825" i="113" s="1"/>
  <c r="AD1129" i="113"/>
  <c r="AG1129" i="113"/>
  <c r="AH1129" i="113" s="1"/>
  <c r="AD881" i="113"/>
  <c r="AG881" i="113"/>
  <c r="AH881" i="113" s="1"/>
  <c r="AG1035" i="113"/>
  <c r="AH1035" i="113" s="1"/>
  <c r="AD1035" i="113"/>
  <c r="AD1090" i="113"/>
  <c r="AG1090" i="113"/>
  <c r="AH1090" i="113" s="1"/>
  <c r="AG598" i="113"/>
  <c r="AH598" i="113" s="1"/>
  <c r="AD598" i="113"/>
  <c r="AD995" i="113"/>
  <c r="AG995" i="113"/>
  <c r="AH995" i="113" s="1"/>
  <c r="AD909" i="113"/>
  <c r="AG909" i="113"/>
  <c r="AH909" i="113" s="1"/>
  <c r="AD1105" i="113"/>
  <c r="AG1105" i="113"/>
  <c r="AH1105" i="113" s="1"/>
  <c r="AD665" i="113"/>
  <c r="AG665" i="113"/>
  <c r="AH665" i="113" s="1"/>
  <c r="AD1081" i="113"/>
  <c r="AG1081" i="113"/>
  <c r="AH1081" i="113" s="1"/>
  <c r="AD1003" i="113"/>
  <c r="AG1003" i="113"/>
  <c r="AH1003" i="113" s="1"/>
  <c r="AD954" i="113"/>
  <c r="AG954" i="113"/>
  <c r="AH954" i="113" s="1"/>
  <c r="AD853" i="113"/>
  <c r="AG853" i="113"/>
  <c r="AH853" i="113" s="1"/>
  <c r="AD861" i="113"/>
  <c r="AG861" i="113"/>
  <c r="AH861" i="113" s="1"/>
  <c r="AD1023" i="113"/>
  <c r="AG1023" i="113"/>
  <c r="AH1023" i="113" s="1"/>
  <c r="AG905" i="113"/>
  <c r="AH905" i="113" s="1"/>
  <c r="AD905" i="113"/>
  <c r="AD1027" i="113"/>
  <c r="AG1027" i="113"/>
  <c r="AH1027" i="113" s="1"/>
  <c r="AD975" i="113"/>
  <c r="AG975" i="113"/>
  <c r="AH975" i="113" s="1"/>
  <c r="Z756" i="113"/>
  <c r="AD1041" i="113"/>
  <c r="AG1041" i="113"/>
  <c r="AH1041" i="113" s="1"/>
  <c r="AD936" i="113"/>
  <c r="AG936" i="113"/>
  <c r="AH936" i="113" s="1"/>
  <c r="AD894" i="113"/>
  <c r="AG894" i="113"/>
  <c r="AH894" i="113" s="1"/>
  <c r="AD78" i="113"/>
  <c r="AG78" i="113"/>
  <c r="AH78" i="113" s="1"/>
  <c r="AH71" i="113" s="1"/>
  <c r="AD87" i="113"/>
  <c r="AG87" i="113"/>
  <c r="AH87" i="113" s="1"/>
  <c r="AD83" i="113"/>
  <c r="AG83" i="113"/>
  <c r="AH83" i="113" s="1"/>
  <c r="AD95" i="113"/>
  <c r="AG95" i="113"/>
  <c r="AH95" i="113" s="1"/>
  <c r="AD550" i="113"/>
  <c r="AG550" i="113"/>
  <c r="AH550" i="113" s="1"/>
  <c r="AG891" i="113"/>
  <c r="AH891" i="113" s="1"/>
  <c r="AD891" i="113"/>
  <c r="Z52" i="113"/>
  <c r="Z157" i="113"/>
  <c r="Z228" i="113"/>
  <c r="Z386" i="113"/>
  <c r="Z791" i="113"/>
  <c r="Z61" i="113"/>
  <c r="AD338" i="113"/>
  <c r="AG338" i="113"/>
  <c r="AH338" i="113" s="1"/>
  <c r="AD451" i="113"/>
  <c r="AG451" i="113"/>
  <c r="AH451" i="113" s="1"/>
  <c r="AG472" i="113"/>
  <c r="AH472" i="113" s="1"/>
  <c r="AD472" i="113"/>
  <c r="AD870" i="113"/>
  <c r="AG870" i="113"/>
  <c r="AH870" i="113" s="1"/>
  <c r="AG464" i="113"/>
  <c r="AH464" i="113" s="1"/>
  <c r="AD464" i="113"/>
  <c r="AD350" i="113"/>
  <c r="AG350" i="113"/>
  <c r="AH350" i="113" s="1"/>
  <c r="AD520" i="113"/>
  <c r="AG520" i="113"/>
  <c r="AH520" i="113" s="1"/>
  <c r="AD385" i="113"/>
  <c r="AG385" i="113"/>
  <c r="AH385" i="113" s="1"/>
  <c r="AD334" i="113"/>
  <c r="AG334" i="113"/>
  <c r="AH334" i="113" s="1"/>
  <c r="AD570" i="113"/>
  <c r="AG570" i="113"/>
  <c r="AH570" i="113" s="1"/>
  <c r="AD768" i="113"/>
  <c r="AG768" i="113"/>
  <c r="AH768" i="113" s="1"/>
  <c r="AD887" i="113"/>
  <c r="AG887" i="113"/>
  <c r="AH887" i="113" s="1"/>
  <c r="AD562" i="113"/>
  <c r="AG562" i="113"/>
  <c r="AH562" i="113" s="1"/>
  <c r="AD587" i="113"/>
  <c r="AG587" i="113"/>
  <c r="AH587" i="113" s="1"/>
  <c r="AD846" i="113"/>
  <c r="AG846" i="113"/>
  <c r="AH846" i="113" s="1"/>
  <c r="AG959" i="113"/>
  <c r="AH959" i="113" s="1"/>
  <c r="AD959" i="113"/>
  <c r="AD971" i="113"/>
  <c r="AG971" i="113"/>
  <c r="AH971" i="113" s="1"/>
  <c r="AD1067" i="113"/>
  <c r="AG1067" i="113"/>
  <c r="AH1067" i="113" s="1"/>
  <c r="AD772" i="113"/>
  <c r="AG772" i="113"/>
  <c r="AH772" i="113" s="1"/>
  <c r="AG528" i="113"/>
  <c r="AH528" i="113" s="1"/>
  <c r="AD528" i="113"/>
  <c r="AD613" i="113"/>
  <c r="AG613" i="113"/>
  <c r="AH613" i="113" s="1"/>
  <c r="AD359" i="113"/>
  <c r="AG359" i="113"/>
  <c r="AH359" i="113" s="1"/>
  <c r="AD558" i="113"/>
  <c r="AG558" i="113"/>
  <c r="AH558" i="113" s="1"/>
  <c r="AD834" i="113"/>
  <c r="AG834" i="113"/>
  <c r="AH834" i="113" s="1"/>
  <c r="AD758" i="113"/>
  <c r="AG758" i="113"/>
  <c r="AH758" i="113" s="1"/>
  <c r="AD830" i="113"/>
  <c r="AG830" i="113"/>
  <c r="AH830" i="113" s="1"/>
  <c r="AD895" i="113"/>
  <c r="AG895" i="113"/>
  <c r="AH895" i="113" s="1"/>
  <c r="AD583" i="113"/>
  <c r="AG583" i="113"/>
  <c r="AH583" i="113" s="1"/>
  <c r="AD809" i="113"/>
  <c r="AG809" i="113"/>
  <c r="AH809" i="113" s="1"/>
  <c r="AD566" i="113"/>
  <c r="AG566" i="113"/>
  <c r="AH566" i="113" s="1"/>
  <c r="AD882" i="113"/>
  <c r="AG882" i="113"/>
  <c r="AH882" i="113" s="1"/>
  <c r="AD355" i="113"/>
  <c r="AG355" i="113"/>
  <c r="AH355" i="113" s="1"/>
  <c r="AD862" i="113"/>
  <c r="AG862" i="113"/>
  <c r="AH862" i="113" s="1"/>
  <c r="AG468" i="113"/>
  <c r="AH468" i="113" s="1"/>
  <c r="AD468" i="113"/>
  <c r="AG591" i="113"/>
  <c r="AH591" i="113" s="1"/>
  <c r="AD591" i="113"/>
  <c r="AD854" i="113"/>
  <c r="AG854" i="113"/>
  <c r="AH854" i="113" s="1"/>
  <c r="AD459" i="113"/>
  <c r="AG459" i="113"/>
  <c r="AH459" i="113" s="1"/>
  <c r="AD788" i="113"/>
  <c r="AG788" i="113"/>
  <c r="AH788" i="113" s="1"/>
  <c r="AG817" i="113"/>
  <c r="AH817" i="113" s="1"/>
  <c r="AD817" i="113"/>
  <c r="AD524" i="113"/>
  <c r="AG524" i="113"/>
  <c r="AH524" i="113" s="1"/>
  <c r="AD579" i="113"/>
  <c r="AG579" i="113"/>
  <c r="AH579" i="113" s="1"/>
  <c r="AD838" i="113"/>
  <c r="AG838" i="113"/>
  <c r="AH838" i="113" s="1"/>
  <c r="AD649" i="113"/>
  <c r="AG649" i="113"/>
  <c r="AH649" i="113" s="1"/>
  <c r="AD858" i="113"/>
  <c r="AG858" i="113"/>
  <c r="AH858" i="113" s="1"/>
  <c r="AD866" i="113"/>
  <c r="AG866" i="113"/>
  <c r="AH866" i="113" s="1"/>
  <c r="AD678" i="113"/>
  <c r="AG678" i="113"/>
  <c r="AH678" i="113" s="1"/>
  <c r="AD1072" i="113"/>
  <c r="AG1072" i="113"/>
  <c r="AH1072" i="113" s="1"/>
  <c r="AD1122" i="113"/>
  <c r="AG1122" i="113"/>
  <c r="AH1122" i="113" s="1"/>
  <c r="AG1145" i="113"/>
  <c r="AH1145" i="113" s="1"/>
  <c r="AH1144" i="113" s="1"/>
  <c r="AD1145" i="113"/>
  <c r="AD1144" i="113" s="1"/>
  <c r="AG1102" i="113"/>
  <c r="AH1102" i="113" s="1"/>
  <c r="AD1102" i="113"/>
  <c r="Z539" i="113"/>
  <c r="AG477" i="113"/>
  <c r="AH477" i="113" s="1"/>
  <c r="AD477" i="113"/>
  <c r="AG19" i="113"/>
  <c r="AH19" i="113" s="1"/>
  <c r="AD19" i="113"/>
  <c r="AD28" i="113"/>
  <c r="AG28" i="113"/>
  <c r="AH28" i="113" s="1"/>
  <c r="AD982" i="113"/>
  <c r="AG982" i="113"/>
  <c r="AH982" i="113" s="1"/>
  <c r="AG607" i="113"/>
  <c r="AH607" i="113" s="1"/>
  <c r="AD607" i="113"/>
  <c r="AD776" i="113"/>
  <c r="AG776" i="113"/>
  <c r="AH776" i="113" s="1"/>
  <c r="AD686" i="113"/>
  <c r="AG686" i="113"/>
  <c r="AH686" i="113" s="1"/>
  <c r="AD682" i="113"/>
  <c r="AG682" i="113"/>
  <c r="AH682" i="113" s="1"/>
  <c r="AD631" i="113"/>
  <c r="AG631" i="113"/>
  <c r="AH631" i="113" s="1"/>
  <c r="AG618" i="113"/>
  <c r="AH618" i="113" s="1"/>
  <c r="AD618" i="113"/>
  <c r="Z759" i="113"/>
  <c r="Z364" i="113"/>
  <c r="Z315" i="113"/>
  <c r="Z322" i="113"/>
  <c r="AD441" i="113"/>
  <c r="AG441" i="113"/>
  <c r="AH441" i="113" s="1"/>
  <c r="AD55" i="113"/>
  <c r="AG55" i="113"/>
  <c r="AH55" i="113" s="1"/>
  <c r="AD753" i="113"/>
  <c r="AG753" i="113"/>
  <c r="AH753" i="113" s="1"/>
  <c r="AD376" i="113"/>
  <c r="AG376" i="113"/>
  <c r="AH376" i="113" s="1"/>
  <c r="AD1126" i="113"/>
  <c r="AG1126" i="113"/>
  <c r="AH1126" i="113" s="1"/>
  <c r="AG23" i="113"/>
  <c r="AH23" i="113" s="1"/>
  <c r="AD23" i="113"/>
  <c r="AD801" i="113"/>
  <c r="AG801" i="113"/>
  <c r="AH801" i="113" s="1"/>
  <c r="AD59" i="113"/>
  <c r="AG59" i="113"/>
  <c r="AH59" i="113" s="1"/>
  <c r="AD541" i="113"/>
  <c r="AG541" i="113"/>
  <c r="AH541" i="113" s="1"/>
  <c r="AD455" i="113"/>
  <c r="AG455" i="113"/>
  <c r="AH455" i="113" s="1"/>
  <c r="AD657" i="113"/>
  <c r="AG657" i="113"/>
  <c r="AH657" i="113" s="1"/>
  <c r="AD826" i="113"/>
  <c r="AG826" i="113"/>
  <c r="AH826" i="113" s="1"/>
  <c r="AD330" i="113"/>
  <c r="AG330" i="113"/>
  <c r="AH330" i="113" s="1"/>
  <c r="AD368" i="113"/>
  <c r="AG368" i="113"/>
  <c r="AH368" i="113" s="1"/>
  <c r="AG1139" i="113"/>
  <c r="AH1139" i="113" s="1"/>
  <c r="AD1139" i="113"/>
  <c r="AD380" i="113"/>
  <c r="AG380" i="113"/>
  <c r="AH380" i="113" s="1"/>
  <c r="AG763" i="113"/>
  <c r="AH763" i="113" s="1"/>
  <c r="AD763" i="113"/>
  <c r="AD575" i="113"/>
  <c r="AG575" i="113"/>
  <c r="AH575" i="113" s="1"/>
  <c r="AD797" i="113"/>
  <c r="AG797" i="113"/>
  <c r="AH797" i="113" s="1"/>
  <c r="AD65" i="113"/>
  <c r="AG65" i="113"/>
  <c r="AH65" i="113" s="1"/>
  <c r="AD965" i="113"/>
  <c r="AG965" i="113"/>
  <c r="AH965" i="113" s="1"/>
  <c r="AD784" i="113"/>
  <c r="AG784" i="113"/>
  <c r="AH784" i="113" s="1"/>
  <c r="AD325" i="113"/>
  <c r="AG325" i="113"/>
  <c r="AH325" i="113" s="1"/>
  <c r="AD662" i="113"/>
  <c r="AG662" i="113"/>
  <c r="AH662" i="113" s="1"/>
  <c r="AD842" i="113"/>
  <c r="AG842" i="113"/>
  <c r="AH842" i="113" s="1"/>
  <c r="AD951" i="113"/>
  <c r="AG951" i="113"/>
  <c r="AH951" i="113" s="1"/>
  <c r="AD437" i="113"/>
  <c r="AG437" i="113"/>
  <c r="AH437" i="113" s="1"/>
  <c r="AD38" i="113"/>
  <c r="AG38" i="113"/>
  <c r="AH38" i="113" s="1"/>
  <c r="AD639" i="113"/>
  <c r="AG639" i="113"/>
  <c r="AH639" i="113" s="1"/>
  <c r="AD1114" i="113"/>
  <c r="AG1114" i="113"/>
  <c r="AH1114" i="113" s="1"/>
  <c r="AD744" i="113"/>
  <c r="AG744" i="113"/>
  <c r="AH744" i="113" s="1"/>
  <c r="AD342" i="113"/>
  <c r="AG342" i="113"/>
  <c r="AH342" i="113" s="1"/>
  <c r="AD363" i="113"/>
  <c r="AG363" i="113"/>
  <c r="AH363" i="113" s="1"/>
  <c r="AG603" i="113"/>
  <c r="AH603" i="113" s="1"/>
  <c r="AD603" i="113"/>
  <c r="AG1135" i="113"/>
  <c r="AH1135" i="113" s="1"/>
  <c r="AD1135" i="113"/>
  <c r="AD536" i="113"/>
  <c r="AG536" i="113"/>
  <c r="AH536" i="113" s="1"/>
  <c r="AD319" i="113"/>
  <c r="AG319" i="113"/>
  <c r="AH319" i="113" s="1"/>
  <c r="AD346" i="113"/>
  <c r="AG346" i="113"/>
  <c r="AH346" i="113" s="1"/>
  <c r="AD674" i="113"/>
  <c r="AG674" i="113"/>
  <c r="AH674" i="113" s="1"/>
  <c r="AG532" i="113"/>
  <c r="AH532" i="113" s="1"/>
  <c r="AD532" i="113"/>
  <c r="AD878" i="113"/>
  <c r="AG878" i="113"/>
  <c r="AH878" i="113" s="1"/>
  <c r="AG599" i="113"/>
  <c r="AH599" i="113" s="1"/>
  <c r="AD599" i="113"/>
  <c r="AD874" i="113"/>
  <c r="AG874" i="113"/>
  <c r="AH874" i="113" s="1"/>
  <c r="AD850" i="113"/>
  <c r="AG850" i="113"/>
  <c r="AH850" i="113" s="1"/>
  <c r="AD822" i="113"/>
  <c r="AG822" i="113"/>
  <c r="AH822" i="113" s="1"/>
  <c r="Z30" i="113"/>
  <c r="Z481" i="113"/>
  <c r="Z644" i="113"/>
  <c r="Z353" i="113"/>
  <c r="Z449" i="113"/>
  <c r="AG70" i="113"/>
  <c r="AH70" i="113" s="1"/>
  <c r="AH69" i="113" s="1"/>
  <c r="AD70" i="113"/>
  <c r="AD69" i="113" s="1"/>
  <c r="AD749" i="113"/>
  <c r="AG749" i="113"/>
  <c r="AH749" i="113" s="1"/>
  <c r="AG892" i="113"/>
  <c r="AH892" i="113" s="1"/>
  <c r="AD892" i="113"/>
  <c r="AD367" i="113"/>
  <c r="AG367" i="113"/>
  <c r="AH367" i="113" s="1"/>
  <c r="AD389" i="113"/>
  <c r="AG389" i="113"/>
  <c r="AH389" i="113" s="1"/>
  <c r="AD883" i="113"/>
  <c r="AG883" i="113"/>
  <c r="AH883" i="113" s="1"/>
  <c r="AD855" i="113"/>
  <c r="AG855" i="113"/>
  <c r="AH855" i="113" s="1"/>
  <c r="AD1063" i="113"/>
  <c r="AG1063" i="113"/>
  <c r="AD1060" i="113"/>
  <c r="AD66" i="113"/>
  <c r="AG66" i="113"/>
  <c r="AH66" i="113" s="1"/>
  <c r="AD859" i="113"/>
  <c r="AG859" i="113"/>
  <c r="AH859" i="113" s="1"/>
  <c r="AD358" i="113"/>
  <c r="AG358" i="113"/>
  <c r="AH358" i="113" s="1"/>
  <c r="AD831" i="113"/>
  <c r="AG831" i="113"/>
  <c r="AH831" i="113" s="1"/>
  <c r="AD270" i="113"/>
  <c r="AG270" i="113"/>
  <c r="AH270" i="113" s="1"/>
  <c r="AD294" i="113"/>
  <c r="AG294" i="113"/>
  <c r="AH294" i="113" s="1"/>
  <c r="AD764" i="113"/>
  <c r="AG764" i="113"/>
  <c r="AH764" i="113" s="1"/>
  <c r="AD184" i="113"/>
  <c r="AG184" i="113"/>
  <c r="AH184" i="113" s="1"/>
  <c r="AD349" i="113"/>
  <c r="AG349" i="113"/>
  <c r="AH349" i="113" s="1"/>
  <c r="AD540" i="113"/>
  <c r="AG540" i="113"/>
  <c r="AH540" i="113" s="1"/>
  <c r="AD582" i="113"/>
  <c r="AG582" i="113"/>
  <c r="AH582" i="113" s="1"/>
  <c r="AD307" i="113"/>
  <c r="AG307" i="113"/>
  <c r="AH307" i="113" s="1"/>
  <c r="AD557" i="113"/>
  <c r="AG557" i="113"/>
  <c r="AH557" i="113" s="1"/>
  <c r="AD754" i="113"/>
  <c r="AG754" i="113"/>
  <c r="AH754" i="113" s="1"/>
  <c r="AD209" i="113"/>
  <c r="AG209" i="113"/>
  <c r="AH209" i="113" s="1"/>
  <c r="AG740" i="113"/>
  <c r="AH740" i="113" s="1"/>
  <c r="AD740" i="113"/>
  <c r="AD51" i="113"/>
  <c r="AD48" i="113" s="1"/>
  <c r="AG51" i="113"/>
  <c r="AH51" i="113" s="1"/>
  <c r="AH48" i="113" s="1"/>
  <c r="AD168" i="113"/>
  <c r="AG168" i="113"/>
  <c r="AH168" i="113" s="1"/>
  <c r="AD258" i="113"/>
  <c r="AG258" i="113"/>
  <c r="AH258" i="113" s="1"/>
  <c r="AD418" i="113"/>
  <c r="AD417" i="113" s="1"/>
  <c r="AG418" i="113"/>
  <c r="AH418" i="113" s="1"/>
  <c r="AH417" i="113" s="1"/>
  <c r="AD569" i="113"/>
  <c r="AG569" i="113"/>
  <c r="AH569" i="113" s="1"/>
  <c r="AD847" i="113"/>
  <c r="AG847" i="113"/>
  <c r="AH847" i="113" s="1"/>
  <c r="AG946" i="113"/>
  <c r="AH946" i="113" s="1"/>
  <c r="AD946" i="113"/>
  <c r="AD590" i="113"/>
  <c r="AG590" i="113"/>
  <c r="AH590" i="113" s="1"/>
  <c r="AD519" i="113"/>
  <c r="AG519" i="113"/>
  <c r="AH519" i="113" s="1"/>
  <c r="AD262" i="113"/>
  <c r="AG262" i="113"/>
  <c r="AH262" i="113" s="1"/>
  <c r="AD667" i="113"/>
  <c r="AG667" i="113"/>
  <c r="AH667" i="113" s="1"/>
  <c r="AD290" i="113"/>
  <c r="AG290" i="113"/>
  <c r="AH290" i="113" s="1"/>
  <c r="AD683" i="113"/>
  <c r="AG683" i="113"/>
  <c r="AH683" i="113" s="1"/>
  <c r="AD140" i="113"/>
  <c r="AG140" i="113"/>
  <c r="AH140" i="113" s="1"/>
  <c r="AD835" i="113"/>
  <c r="AG835" i="113"/>
  <c r="AH835" i="113" s="1"/>
  <c r="AD714" i="113"/>
  <c r="AG714" i="113"/>
  <c r="AH714" i="113" s="1"/>
  <c r="AD324" i="113"/>
  <c r="AD322" i="113" s="1"/>
  <c r="AG324" i="113"/>
  <c r="AH324" i="113" s="1"/>
  <c r="AD863" i="113"/>
  <c r="AG863" i="113"/>
  <c r="AH863" i="113" s="1"/>
  <c r="AD760" i="113"/>
  <c r="AG760" i="113"/>
  <c r="AH760" i="113" s="1"/>
  <c r="AD851" i="113"/>
  <c r="AG851" i="113"/>
  <c r="AH851" i="113" s="1"/>
  <c r="AD1156" i="113"/>
  <c r="AG1156" i="113"/>
  <c r="AH1156" i="113" s="1"/>
  <c r="AD230" i="113"/>
  <c r="AG230" i="113"/>
  <c r="AH230" i="113" s="1"/>
  <c r="AD565" i="113"/>
  <c r="AG565" i="113"/>
  <c r="AH565" i="113" s="1"/>
  <c r="AD490" i="113"/>
  <c r="AG490" i="113"/>
  <c r="AH490" i="113" s="1"/>
  <c r="AD371" i="113"/>
  <c r="AG371" i="113"/>
  <c r="AH371" i="113" s="1"/>
  <c r="AD1029" i="113"/>
  <c r="AG1029" i="113"/>
  <c r="AH1029" i="113" s="1"/>
  <c r="AD839" i="113"/>
  <c r="AG839" i="113"/>
  <c r="AH839" i="113" s="1"/>
  <c r="AD329" i="113"/>
  <c r="AG329" i="113"/>
  <c r="AH329" i="113" s="1"/>
  <c r="Z705" i="113"/>
  <c r="AD871" i="113"/>
  <c r="AG871" i="113"/>
  <c r="AH871" i="113" s="1"/>
  <c r="AD987" i="113"/>
  <c r="AG987" i="113"/>
  <c r="AH987" i="113" s="1"/>
  <c r="AD278" i="113"/>
  <c r="AG278" i="113"/>
  <c r="AH278" i="113" s="1"/>
  <c r="AD597" i="113"/>
  <c r="AG597" i="113"/>
  <c r="AH597" i="113" s="1"/>
  <c r="AD458" i="113"/>
  <c r="AG458" i="113"/>
  <c r="AH458" i="113" s="1"/>
  <c r="AD318" i="113"/>
  <c r="AD315" i="113" s="1"/>
  <c r="AG318" i="113"/>
  <c r="AH318" i="113" s="1"/>
  <c r="AD266" i="113"/>
  <c r="AG266" i="113"/>
  <c r="AH266" i="113" s="1"/>
  <c r="AD578" i="113"/>
  <c r="AG578" i="113"/>
  <c r="AH578" i="113" s="1"/>
  <c r="AD345" i="113"/>
  <c r="AG345" i="113"/>
  <c r="AH345" i="113" s="1"/>
  <c r="AD475" i="113"/>
  <c r="AG475" i="113"/>
  <c r="AH475" i="113" s="1"/>
  <c r="Z326" i="113"/>
  <c r="Z928" i="113"/>
  <c r="Z916" i="113" s="1"/>
  <c r="V494" i="113"/>
  <c r="V488" i="113" s="1"/>
  <c r="Z1069" i="113"/>
  <c r="V311" i="113"/>
  <c r="AD413" i="113"/>
  <c r="AG413" i="113"/>
  <c r="AH413" i="113" s="1"/>
  <c r="AD480" i="113"/>
  <c r="AD476" i="113" s="1"/>
  <c r="AG480" i="113"/>
  <c r="AH480" i="113" s="1"/>
  <c r="AD246" i="113"/>
  <c r="AG246" i="113"/>
  <c r="AH246" i="113" s="1"/>
  <c r="AD561" i="113"/>
  <c r="AG561" i="113"/>
  <c r="AH561" i="113" s="1"/>
  <c r="AD1078" i="113"/>
  <c r="AG1078" i="113"/>
  <c r="AH1078" i="113" s="1"/>
  <c r="AD362" i="113"/>
  <c r="AG362" i="113"/>
  <c r="AH362" i="113" s="1"/>
  <c r="AD286" i="113"/>
  <c r="AG286" i="113"/>
  <c r="AH286" i="113" s="1"/>
  <c r="AD147" i="113"/>
  <c r="AG147" i="113"/>
  <c r="AH147" i="113" s="1"/>
  <c r="AG896" i="113"/>
  <c r="AH896" i="113" s="1"/>
  <c r="AD896" i="113"/>
  <c r="AD586" i="113"/>
  <c r="AG586" i="113"/>
  <c r="AH586" i="113" s="1"/>
  <c r="AD176" i="113"/>
  <c r="AG176" i="113"/>
  <c r="AH176" i="113" s="1"/>
  <c r="AD574" i="113"/>
  <c r="AG574" i="113"/>
  <c r="AH574" i="113" s="1"/>
  <c r="AD225" i="113"/>
  <c r="AG225" i="113"/>
  <c r="AH225" i="113" s="1"/>
  <c r="AD313" i="113"/>
  <c r="AG313" i="113"/>
  <c r="AH313" i="113" s="1"/>
  <c r="AD384" i="113"/>
  <c r="AG384" i="113"/>
  <c r="AH384" i="113" s="1"/>
  <c r="AD471" i="113"/>
  <c r="AG471" i="113"/>
  <c r="AH471" i="113" s="1"/>
  <c r="AG888" i="113"/>
  <c r="AH888" i="113" s="1"/>
  <c r="AD888" i="113"/>
  <c r="AD337" i="113"/>
  <c r="AG337" i="113"/>
  <c r="AH337" i="113" s="1"/>
  <c r="AD341" i="113"/>
  <c r="AG341" i="113"/>
  <c r="AH341" i="113" s="1"/>
  <c r="AG114" i="113"/>
  <c r="AH114" i="113" s="1"/>
  <c r="AD114" i="113"/>
  <c r="AD523" i="113"/>
  <c r="AG523" i="113"/>
  <c r="AH523" i="113" s="1"/>
  <c r="AD333" i="113"/>
  <c r="AG333" i="113"/>
  <c r="AH333" i="113" s="1"/>
  <c r="AD549" i="113"/>
  <c r="AG549" i="113"/>
  <c r="AH549" i="113" s="1"/>
  <c r="AD467" i="113"/>
  <c r="AG467" i="113"/>
  <c r="AH467" i="113" s="1"/>
  <c r="AD250" i="113"/>
  <c r="AG250" i="113"/>
  <c r="AH250" i="113" s="1"/>
  <c r="AD192" i="113"/>
  <c r="AG192" i="113"/>
  <c r="AH192" i="113" s="1"/>
  <c r="AD553" i="113"/>
  <c r="AG553" i="113"/>
  <c r="AH553" i="113" s="1"/>
  <c r="AD1021" i="113"/>
  <c r="AG1021" i="113"/>
  <c r="AH1021" i="113" s="1"/>
  <c r="AD126" i="113"/>
  <c r="AG126" i="113"/>
  <c r="AH126" i="113" s="1"/>
  <c r="AD1152" i="113"/>
  <c r="AG1152" i="113"/>
  <c r="AH1152" i="113" s="1"/>
  <c r="AD180" i="113"/>
  <c r="AG180" i="113"/>
  <c r="AH180" i="113" s="1"/>
  <c r="AD431" i="113"/>
  <c r="AG431" i="113"/>
  <c r="AH431" i="113" s="1"/>
  <c r="AD1005" i="113"/>
  <c r="AG1005" i="113"/>
  <c r="AH1005" i="113" s="1"/>
  <c r="AD423" i="113"/>
  <c r="AG423" i="113"/>
  <c r="AH423" i="113" s="1"/>
  <c r="AD445" i="113"/>
  <c r="AG445" i="113"/>
  <c r="AH445" i="113" s="1"/>
  <c r="Z820" i="113"/>
  <c r="AD164" i="113"/>
  <c r="AG164" i="113"/>
  <c r="AH164" i="113" s="1"/>
  <c r="AD409" i="113"/>
  <c r="AG409" i="113"/>
  <c r="AH409" i="113" s="1"/>
  <c r="AD1013" i="113"/>
  <c r="AG1013" i="113"/>
  <c r="AH1013" i="113" s="1"/>
  <c r="AD436" i="113"/>
  <c r="AG436" i="113"/>
  <c r="AH436" i="113" s="1"/>
  <c r="AD393" i="113"/>
  <c r="AG393" i="113"/>
  <c r="AH393" i="113" s="1"/>
  <c r="AD745" i="113"/>
  <c r="AG745" i="113"/>
  <c r="AH745" i="113" s="1"/>
  <c r="AD221" i="113"/>
  <c r="AG221" i="113"/>
  <c r="AH221" i="113" s="1"/>
  <c r="AD450" i="113"/>
  <c r="AG450" i="113"/>
  <c r="AH450" i="113" s="1"/>
  <c r="AD188" i="113"/>
  <c r="AG188" i="113"/>
  <c r="AH188" i="113" s="1"/>
  <c r="AD867" i="113"/>
  <c r="AG867" i="113"/>
  <c r="AH867" i="113" s="1"/>
  <c r="AD118" i="113"/>
  <c r="AG118" i="113"/>
  <c r="AH118" i="113" s="1"/>
  <c r="AD531" i="113"/>
  <c r="AG531" i="113"/>
  <c r="AH531" i="113" s="1"/>
  <c r="AD929" i="113"/>
  <c r="AG929" i="113"/>
  <c r="AH929" i="113" s="1"/>
  <c r="AD527" i="113"/>
  <c r="AG527" i="113"/>
  <c r="AH527" i="113" s="1"/>
  <c r="AD213" i="113"/>
  <c r="AG213" i="113"/>
  <c r="AH213" i="113" s="1"/>
  <c r="AD298" i="113"/>
  <c r="AG298" i="113"/>
  <c r="AH298" i="113" s="1"/>
  <c r="AD375" i="113"/>
  <c r="AG375" i="113"/>
  <c r="AH375" i="113" s="1"/>
  <c r="AD463" i="113"/>
  <c r="AG463" i="113"/>
  <c r="AH463" i="113" s="1"/>
  <c r="AG736" i="113"/>
  <c r="AH736" i="113" s="1"/>
  <c r="AD736" i="113"/>
  <c r="AD879" i="113"/>
  <c r="AG879" i="113"/>
  <c r="AH879" i="113" s="1"/>
  <c r="AD1087" i="113"/>
  <c r="AG1087" i="113"/>
  <c r="AH1087" i="113" s="1"/>
  <c r="AD102" i="113"/>
  <c r="AG102" i="113"/>
  <c r="AH102" i="113" s="1"/>
  <c r="AD155" i="113"/>
  <c r="AG155" i="113"/>
  <c r="AH155" i="113" s="1"/>
  <c r="AD379" i="113"/>
  <c r="AG379" i="113"/>
  <c r="AH379" i="113" s="1"/>
  <c r="AD911" i="113"/>
  <c r="AG911" i="113"/>
  <c r="AH911" i="113" s="1"/>
  <c r="AD160" i="113"/>
  <c r="AG160" i="113"/>
  <c r="AH160" i="113" s="1"/>
  <c r="AD405" i="113"/>
  <c r="AG405" i="113"/>
  <c r="AH405" i="113" s="1"/>
  <c r="AD920" i="113"/>
  <c r="AG920" i="113"/>
  <c r="AH920" i="113" s="1"/>
  <c r="AD274" i="113"/>
  <c r="AG274" i="113"/>
  <c r="AH274" i="113" s="1"/>
  <c r="AD242" i="113"/>
  <c r="AG242" i="113"/>
  <c r="AH242" i="113" s="1"/>
  <c r="AD397" i="113"/>
  <c r="AG397" i="113"/>
  <c r="AH397" i="113" s="1"/>
  <c r="AD234" i="113"/>
  <c r="AG234" i="113"/>
  <c r="AH234" i="113" s="1"/>
  <c r="AD62" i="113"/>
  <c r="AG62" i="113"/>
  <c r="AH62" i="113" s="1"/>
  <c r="AD197" i="113"/>
  <c r="AG197" i="113"/>
  <c r="AH197" i="113" s="1"/>
  <c r="AD39" i="113"/>
  <c r="AG39" i="113"/>
  <c r="AH39" i="113" s="1"/>
  <c r="AD535" i="113"/>
  <c r="AG535" i="113"/>
  <c r="AH535" i="113" s="1"/>
  <c r="AD354" i="113"/>
  <c r="AG354" i="113"/>
  <c r="AH354" i="113" s="1"/>
  <c r="AD875" i="113"/>
  <c r="AG875" i="113"/>
  <c r="AH875" i="113" s="1"/>
  <c r="AD110" i="113"/>
  <c r="AG110" i="113"/>
  <c r="AH110" i="113" s="1"/>
  <c r="AD254" i="113"/>
  <c r="AG254" i="113"/>
  <c r="AH254" i="113" s="1"/>
  <c r="AD843" i="113"/>
  <c r="AG843" i="113"/>
  <c r="AH843" i="113" s="1"/>
  <c r="AD133" i="113"/>
  <c r="AG133" i="113"/>
  <c r="AH133" i="113" s="1"/>
  <c r="AD201" i="113"/>
  <c r="AG201" i="113"/>
  <c r="AH201" i="113" s="1"/>
  <c r="AD454" i="113"/>
  <c r="AG454" i="113"/>
  <c r="AH454" i="113" s="1"/>
  <c r="Z548" i="113"/>
  <c r="V1044" i="113"/>
  <c r="Z1134" i="113"/>
  <c r="V903" i="113"/>
  <c r="AD1167" i="113"/>
  <c r="Z1079" i="113"/>
  <c r="AD1214" i="113"/>
  <c r="AG1214" i="113"/>
  <c r="AH1214" i="113" s="1"/>
  <c r="AD1097" i="113"/>
  <c r="AG1097" i="113"/>
  <c r="AH1097" i="113" s="1"/>
  <c r="AD956" i="113"/>
  <c r="AG956" i="113"/>
  <c r="AH956" i="113" s="1"/>
  <c r="AD190" i="113"/>
  <c r="AG190" i="113"/>
  <c r="AH190" i="113" s="1"/>
  <c r="AD828" i="113"/>
  <c r="AG828" i="113"/>
  <c r="AH828" i="113" s="1"/>
  <c r="AD983" i="113"/>
  <c r="AG983" i="113"/>
  <c r="AH983" i="113" s="1"/>
  <c r="AD782" i="113"/>
  <c r="AG782" i="113"/>
  <c r="AH782" i="113" s="1"/>
  <c r="AD691" i="113"/>
  <c r="AG691" i="113"/>
  <c r="AH691" i="113" s="1"/>
  <c r="AD790" i="113"/>
  <c r="AG790" i="113"/>
  <c r="AH790" i="113" s="1"/>
  <c r="AD544" i="113"/>
  <c r="AG544" i="113"/>
  <c r="AH544" i="113" s="1"/>
  <c r="Z728" i="113"/>
  <c r="AD272" i="113"/>
  <c r="AG272" i="113"/>
  <c r="AH272" i="113" s="1"/>
  <c r="Z1159" i="113"/>
  <c r="V948" i="113"/>
  <c r="AD949" i="113"/>
  <c r="AD116" i="113"/>
  <c r="AG116" i="113"/>
  <c r="AH116" i="113" s="1"/>
  <c r="AD403" i="113"/>
  <c r="AG403" i="113"/>
  <c r="AH403" i="113" s="1"/>
  <c r="AD593" i="113"/>
  <c r="AG593" i="113"/>
  <c r="AH593" i="113" s="1"/>
  <c r="AD174" i="113"/>
  <c r="AG174" i="113"/>
  <c r="AH174" i="113" s="1"/>
  <c r="AD305" i="113"/>
  <c r="AG305" i="113"/>
  <c r="AH305" i="113" s="1"/>
  <c r="AG1137" i="113"/>
  <c r="AH1137" i="113" s="1"/>
  <c r="AD1137" i="113"/>
  <c r="AD1051" i="113"/>
  <c r="AG1051" i="113"/>
  <c r="AH1051" i="113" s="1"/>
  <c r="AD248" i="113"/>
  <c r="AG248" i="113"/>
  <c r="AH248" i="113" s="1"/>
  <c r="AD546" i="113"/>
  <c r="AG546" i="113"/>
  <c r="AH546" i="113" s="1"/>
  <c r="AD149" i="113"/>
  <c r="AG149" i="113"/>
  <c r="AH149" i="113" s="1"/>
  <c r="AD280" i="113"/>
  <c r="AG280" i="113"/>
  <c r="AH280" i="113" s="1"/>
  <c r="AD112" i="113"/>
  <c r="AG112" i="113"/>
  <c r="AH112" i="113" s="1"/>
  <c r="AD1119" i="113"/>
  <c r="AG1119" i="113"/>
  <c r="AH1119" i="113" s="1"/>
  <c r="AD807" i="113"/>
  <c r="AG807" i="113"/>
  <c r="AH807" i="113" s="1"/>
  <c r="AD232" i="113"/>
  <c r="AG232" i="113"/>
  <c r="AH232" i="113" s="1"/>
  <c r="AD438" i="113"/>
  <c r="AG438" i="113"/>
  <c r="AH438" i="113" s="1"/>
  <c r="AD1098" i="113"/>
  <c r="AG1098" i="113"/>
  <c r="AH1098" i="113" s="1"/>
  <c r="AD1111" i="113"/>
  <c r="AG1111" i="113"/>
  <c r="AH1111" i="113" s="1"/>
  <c r="Z462" i="113"/>
  <c r="AD104" i="113"/>
  <c r="AG104" i="113"/>
  <c r="AH104" i="113" s="1"/>
  <c r="AD786" i="113"/>
  <c r="AG786" i="113"/>
  <c r="AH786" i="113" s="1"/>
  <c r="AD978" i="113"/>
  <c r="AG978" i="113"/>
  <c r="AH978" i="113" s="1"/>
  <c r="AD577" i="113"/>
  <c r="AG577" i="113"/>
  <c r="AH577" i="113" s="1"/>
  <c r="AD158" i="113"/>
  <c r="AG158" i="113"/>
  <c r="AH158" i="113" s="1"/>
  <c r="AD288" i="113"/>
  <c r="AG288" i="113"/>
  <c r="AH288" i="113" s="1"/>
  <c r="AD1091" i="113"/>
  <c r="AD1089" i="113" s="1"/>
  <c r="AG1091" i="113"/>
  <c r="AH1091" i="113" s="1"/>
  <c r="AD915" i="113"/>
  <c r="AG915" i="113"/>
  <c r="AH915" i="113" s="1"/>
  <c r="AD1131" i="113"/>
  <c r="AG1131" i="113"/>
  <c r="AH1131" i="113" s="1"/>
  <c r="AD695" i="113"/>
  <c r="AG695" i="113"/>
  <c r="AH695" i="113" s="1"/>
  <c r="AD942" i="113"/>
  <c r="AG942" i="113"/>
  <c r="AH942" i="113" s="1"/>
  <c r="AD770" i="113"/>
  <c r="AG770" i="113"/>
  <c r="AH770" i="113" s="1"/>
  <c r="AD703" i="113"/>
  <c r="AG703" i="113"/>
  <c r="AH703" i="113" s="1"/>
  <c r="AD972" i="113"/>
  <c r="AG972" i="113"/>
  <c r="AH972" i="113" s="1"/>
  <c r="AD601" i="113"/>
  <c r="AG601" i="113"/>
  <c r="AH601" i="113" s="1"/>
  <c r="AD778" i="113"/>
  <c r="AG778" i="113"/>
  <c r="AH778" i="113" s="1"/>
  <c r="AD1076" i="113"/>
  <c r="AG1076" i="113"/>
  <c r="AH1076" i="113" s="1"/>
  <c r="AH1074" i="113" s="1"/>
  <c r="AD1127" i="113"/>
  <c r="AG1127" i="113"/>
  <c r="AH1127" i="113" s="1"/>
  <c r="AD124" i="113"/>
  <c r="AG124" i="113"/>
  <c r="AH124" i="113" s="1"/>
  <c r="AD1001" i="113"/>
  <c r="AG1001" i="113"/>
  <c r="AH1001" i="113" s="1"/>
  <c r="AD699" i="113"/>
  <c r="AG699" i="113"/>
  <c r="AH699" i="113" s="1"/>
  <c r="AD1107" i="113"/>
  <c r="AG1107" i="113"/>
  <c r="AH1107" i="113" s="1"/>
  <c r="Z934" i="113"/>
  <c r="Z101" i="113"/>
  <c r="Z146" i="113"/>
  <c r="Z193" i="113"/>
  <c r="Z303" i="113"/>
  <c r="Z443" i="113"/>
  <c r="Z609" i="113"/>
  <c r="Z627" i="113"/>
  <c r="Z718" i="113"/>
  <c r="Z495" i="113"/>
  <c r="AD1115" i="113"/>
  <c r="AG1115" i="113"/>
  <c r="AH1115" i="113" s="1"/>
  <c r="AD663" i="113"/>
  <c r="AG663" i="113"/>
  <c r="AH663" i="113" s="1"/>
  <c r="AD815" i="113"/>
  <c r="AG815" i="113"/>
  <c r="AH815" i="113" s="1"/>
  <c r="AD1009" i="113"/>
  <c r="AG1009" i="113"/>
  <c r="AH1009" i="113" s="1"/>
  <c r="AD256" i="113"/>
  <c r="AG256" i="113"/>
  <c r="AH256" i="113" s="1"/>
  <c r="AD679" i="113"/>
  <c r="AG679" i="113"/>
  <c r="AH679" i="113" s="1"/>
  <c r="AD1182" i="113"/>
  <c r="AG1182" i="113"/>
  <c r="AH1182" i="113" s="1"/>
  <c r="AD1070" i="113"/>
  <c r="AG1070" i="113"/>
  <c r="AH1070" i="113" s="1"/>
  <c r="AD901" i="113"/>
  <c r="AG901" i="113"/>
  <c r="AH901" i="113" s="1"/>
  <c r="AD735" i="113"/>
  <c r="AG735" i="113"/>
  <c r="AH735" i="113" s="1"/>
  <c r="AD474" i="113"/>
  <c r="AG474" i="113"/>
  <c r="AH474" i="113" s="1"/>
  <c r="AD466" i="113"/>
  <c r="AG466" i="113"/>
  <c r="AH466" i="113" s="1"/>
  <c r="AD907" i="113"/>
  <c r="AG907" i="113"/>
  <c r="AH907" i="113" s="1"/>
  <c r="AD1040" i="113"/>
  <c r="AG1040" i="113"/>
  <c r="AH1040" i="113" s="1"/>
  <c r="AD933" i="113"/>
  <c r="AG933" i="113"/>
  <c r="AH933" i="113" s="1"/>
  <c r="AD447" i="113"/>
  <c r="AG447" i="113"/>
  <c r="AH447" i="113" s="1"/>
  <c r="AD713" i="113"/>
  <c r="AG713" i="113"/>
  <c r="AH713" i="113" s="1"/>
  <c r="AD1086" i="113"/>
  <c r="AG1086" i="113"/>
  <c r="AH1086" i="113" s="1"/>
  <c r="AD746" i="113"/>
  <c r="AG746" i="113"/>
  <c r="AH746" i="113" s="1"/>
  <c r="AD762" i="113"/>
  <c r="AG762" i="113"/>
  <c r="AH762" i="113" s="1"/>
  <c r="AG1141" i="113"/>
  <c r="AH1141" i="113" s="1"/>
  <c r="AD1141" i="113"/>
  <c r="AD671" i="113"/>
  <c r="AG671" i="113"/>
  <c r="AH671" i="113" s="1"/>
  <c r="AD717" i="113"/>
  <c r="AG717" i="113"/>
  <c r="AH717" i="113" s="1"/>
  <c r="AD134" i="113"/>
  <c r="AG134" i="113"/>
  <c r="AH134" i="113" s="1"/>
  <c r="AD207" i="113"/>
  <c r="AG207" i="113"/>
  <c r="AH207" i="113" s="1"/>
  <c r="AD421" i="113"/>
  <c r="AG421" i="113"/>
  <c r="AH421" i="113" s="1"/>
  <c r="AD1103" i="113"/>
  <c r="AG1103" i="113"/>
  <c r="AH1103" i="113" s="1"/>
  <c r="AD708" i="113"/>
  <c r="AG708" i="113"/>
  <c r="AH708" i="113" s="1"/>
  <c r="AD391" i="113"/>
  <c r="AG391" i="113"/>
  <c r="AH391" i="113" s="1"/>
  <c r="AD961" i="113"/>
  <c r="AG961" i="113"/>
  <c r="AH961" i="113" s="1"/>
  <c r="AD585" i="113"/>
  <c r="AG585" i="113"/>
  <c r="AH585" i="113" s="1"/>
  <c r="AD966" i="113"/>
  <c r="AG966" i="113"/>
  <c r="AH966" i="113" s="1"/>
  <c r="AD774" i="113"/>
  <c r="AG774" i="113"/>
  <c r="AH774" i="113" s="1"/>
  <c r="AD199" i="113"/>
  <c r="AG199" i="113"/>
  <c r="AH199" i="113" s="1"/>
  <c r="AD924" i="113"/>
  <c r="AG924" i="113"/>
  <c r="AH924" i="113" s="1"/>
  <c r="Z433" i="113"/>
  <c r="AD1109" i="113"/>
  <c r="AG1109" i="113"/>
  <c r="AH1109" i="113" s="1"/>
  <c r="AD108" i="113"/>
  <c r="AG108" i="113"/>
  <c r="AH108" i="113" s="1"/>
  <c r="AH950" i="113"/>
  <c r="Z660" i="113"/>
  <c r="AD120" i="113"/>
  <c r="AG120" i="113"/>
  <c r="AH120" i="113" s="1"/>
  <c r="AD739" i="113"/>
  <c r="AG739" i="113"/>
  <c r="AH739" i="113" s="1"/>
  <c r="AD240" i="113"/>
  <c r="AG240" i="113"/>
  <c r="AH240" i="113" s="1"/>
  <c r="AD442" i="113"/>
  <c r="AG442" i="113"/>
  <c r="AH442" i="113" s="1"/>
  <c r="AD1136" i="113"/>
  <c r="AG1136" i="113"/>
  <c r="AH1136" i="113" s="1"/>
  <c r="AH1039" i="113"/>
  <c r="AD799" i="113"/>
  <c r="AG799" i="113"/>
  <c r="AH799" i="113" s="1"/>
  <c r="AG1043" i="113"/>
  <c r="AH1043" i="113" s="1"/>
  <c r="AD1043" i="113"/>
  <c r="AD215" i="113"/>
  <c r="AG215" i="113"/>
  <c r="AH215" i="113" s="1"/>
  <c r="AD425" i="113"/>
  <c r="AG425" i="113"/>
  <c r="AH425" i="113" s="1"/>
  <c r="AD748" i="113"/>
  <c r="AG748" i="113"/>
  <c r="AH748" i="113" s="1"/>
  <c r="AD952" i="113"/>
  <c r="AG952" i="113"/>
  <c r="AH952" i="113" s="1"/>
  <c r="AD166" i="113"/>
  <c r="AG166" i="113"/>
  <c r="AH166" i="113" s="1"/>
  <c r="AD296" i="113"/>
  <c r="AG296" i="113"/>
  <c r="AH296" i="113" s="1"/>
  <c r="AD1140" i="113"/>
  <c r="AG1140" i="113"/>
  <c r="AH1140" i="113" s="1"/>
  <c r="AD1125" i="113"/>
  <c r="AG1125" i="113"/>
  <c r="AH1125" i="113" s="1"/>
  <c r="AD726" i="113"/>
  <c r="AG726" i="113"/>
  <c r="AH726" i="113" s="1"/>
  <c r="Z743" i="113"/>
  <c r="AD411" i="113"/>
  <c r="AG411" i="113"/>
  <c r="AH411" i="113" s="1"/>
  <c r="AD722" i="113"/>
  <c r="AG722" i="113"/>
  <c r="AH722" i="113" s="1"/>
  <c r="AD1082" i="113"/>
  <c r="AG1082" i="113"/>
  <c r="AH1082" i="113" s="1"/>
  <c r="AD731" i="113"/>
  <c r="AG731" i="113"/>
  <c r="AH731" i="113" s="1"/>
  <c r="AD687" i="113"/>
  <c r="AG687" i="113"/>
  <c r="AH687" i="113" s="1"/>
  <c r="AD223" i="113"/>
  <c r="AG223" i="113"/>
  <c r="AH223" i="113" s="1"/>
  <c r="AD434" i="113"/>
  <c r="AG434" i="113"/>
  <c r="AH434" i="113" s="1"/>
  <c r="AD1123" i="113"/>
  <c r="AG1123" i="113"/>
  <c r="AH1123" i="113" s="1"/>
  <c r="Z1099" i="113"/>
  <c r="AD182" i="113"/>
  <c r="AG182" i="113"/>
  <c r="AH182" i="113" s="1"/>
  <c r="AD264" i="113"/>
  <c r="AG264" i="113"/>
  <c r="AH264" i="113" s="1"/>
  <c r="AD1055" i="113"/>
  <c r="AG1055" i="113"/>
  <c r="AH1055" i="113" s="1"/>
  <c r="AD1047" i="113"/>
  <c r="AG1047" i="113"/>
  <c r="AH1047" i="113" s="1"/>
  <c r="AD992" i="113"/>
  <c r="AG992" i="113"/>
  <c r="AH992" i="113" s="1"/>
  <c r="AD1207" i="113"/>
  <c r="AG1207" i="113"/>
  <c r="AH1207" i="113" s="1"/>
  <c r="AD1064" i="113"/>
  <c r="AG1066" i="113"/>
  <c r="AD1066" i="113"/>
  <c r="AH1168" i="113"/>
  <c r="Z766" i="113"/>
  <c r="AD898" i="113"/>
  <c r="AG898" i="113"/>
  <c r="AH898" i="113" s="1"/>
  <c r="AD902" i="113"/>
  <c r="AG902" i="113"/>
  <c r="AH902" i="113" s="1"/>
  <c r="AD1071" i="113"/>
  <c r="AG1071" i="113"/>
  <c r="AH1071" i="113" s="1"/>
  <c r="AD1093" i="113"/>
  <c r="AG1093" i="113"/>
  <c r="AH1093" i="113" s="1"/>
  <c r="AD1016" i="113"/>
  <c r="AG1016" i="113"/>
  <c r="AH1016" i="113" s="1"/>
  <c r="AD1018" i="113"/>
  <c r="AG1018" i="113"/>
  <c r="AH1018" i="113" s="1"/>
  <c r="AD1020" i="113"/>
  <c r="AG1020" i="113"/>
  <c r="AH1020" i="113" s="1"/>
  <c r="AD1022" i="113"/>
  <c r="AG1022" i="113"/>
  <c r="AH1022" i="113" s="1"/>
  <c r="AG1024" i="113"/>
  <c r="AH1024" i="113" s="1"/>
  <c r="AD1024" i="113"/>
  <c r="AD1026" i="113"/>
  <c r="AG1026" i="113"/>
  <c r="AH1026" i="113" s="1"/>
  <c r="AG1028" i="113"/>
  <c r="AH1028" i="113" s="1"/>
  <c r="AD1028" i="113"/>
  <c r="AD1030" i="113"/>
  <c r="AG1030" i="113"/>
  <c r="AH1030" i="113" s="1"/>
  <c r="AG1032" i="113"/>
  <c r="AH1032" i="113" s="1"/>
  <c r="AD1032" i="113"/>
  <c r="AD1034" i="113"/>
  <c r="AG1034" i="113"/>
  <c r="AH1034" i="113" s="1"/>
  <c r="AG1036" i="113"/>
  <c r="AH1036" i="113" s="1"/>
  <c r="AD1036" i="113"/>
  <c r="AD1050" i="113"/>
  <c r="AG1050" i="113"/>
  <c r="AH1050" i="113" s="1"/>
  <c r="AD910" i="113"/>
  <c r="AG910" i="113"/>
  <c r="AH910" i="113" s="1"/>
  <c r="AD914" i="113"/>
  <c r="AG914" i="113"/>
  <c r="AH914" i="113" s="1"/>
  <c r="AD919" i="113"/>
  <c r="AG919" i="113"/>
  <c r="AH919" i="113" s="1"/>
  <c r="AD923" i="113"/>
  <c r="AG923" i="113"/>
  <c r="AH923" i="113" s="1"/>
  <c r="AD927" i="113"/>
  <c r="AG927" i="113"/>
  <c r="AH927" i="113" s="1"/>
  <c r="AD932" i="113"/>
  <c r="AG932" i="113"/>
  <c r="AH932" i="113" s="1"/>
  <c r="AD937" i="113"/>
  <c r="AG937" i="113"/>
  <c r="AH937" i="113" s="1"/>
  <c r="AD941" i="113"/>
  <c r="AG941" i="113"/>
  <c r="AH941" i="113" s="1"/>
  <c r="AD945" i="113"/>
  <c r="AG945" i="113"/>
  <c r="AH945" i="113" s="1"/>
  <c r="AD984" i="113"/>
  <c r="AG984" i="113"/>
  <c r="AH984" i="113" s="1"/>
  <c r="AD989" i="113"/>
  <c r="AG989" i="113"/>
  <c r="AH989" i="113" s="1"/>
  <c r="AD994" i="113"/>
  <c r="AG994" i="113"/>
  <c r="AH994" i="113" s="1"/>
  <c r="AD998" i="113"/>
  <c r="AG998" i="113"/>
  <c r="AH998" i="113" s="1"/>
  <c r="AD1002" i="113"/>
  <c r="AG1002" i="113"/>
  <c r="AH1002" i="113" s="1"/>
  <c r="AD1006" i="113"/>
  <c r="AG1006" i="113"/>
  <c r="AH1006" i="113" s="1"/>
  <c r="AD1010" i="113"/>
  <c r="AG1010" i="113"/>
  <c r="AH1010" i="113" s="1"/>
  <c r="AD1014" i="113"/>
  <c r="AG1014" i="113"/>
  <c r="AH1014" i="113" s="1"/>
  <c r="AD1068" i="113"/>
  <c r="AG1068" i="113"/>
  <c r="AH1068" i="113" s="1"/>
  <c r="AD1073" i="113"/>
  <c r="AG1073" i="113"/>
  <c r="AH1073" i="113" s="1"/>
  <c r="AD1095" i="113"/>
  <c r="AG1095" i="113"/>
  <c r="AH1095" i="113" s="1"/>
  <c r="AD16" i="113"/>
  <c r="AG16" i="113"/>
  <c r="AH16" i="113" s="1"/>
  <c r="AD18" i="113"/>
  <c r="AG18" i="113"/>
  <c r="AH18" i="113" s="1"/>
  <c r="AD20" i="113"/>
  <c r="AG20" i="113"/>
  <c r="AH20" i="113" s="1"/>
  <c r="AD22" i="113"/>
  <c r="AG22" i="113"/>
  <c r="AH22" i="113" s="1"/>
  <c r="AD32" i="113"/>
  <c r="AG32" i="113"/>
  <c r="AH32" i="113" s="1"/>
  <c r="AD34" i="113"/>
  <c r="AG34" i="113"/>
  <c r="AH34" i="113" s="1"/>
  <c r="AG1187" i="113"/>
  <c r="AD1187" i="113"/>
  <c r="AD1186" i="113"/>
  <c r="AD1178" i="113" s="1"/>
  <c r="AH1049" i="113"/>
  <c r="AD658" i="113"/>
  <c r="AG658" i="113"/>
  <c r="AH658" i="113" s="1"/>
  <c r="AD917" i="113"/>
  <c r="AG917" i="113"/>
  <c r="V608" i="113"/>
  <c r="AH1046" i="113"/>
  <c r="AH1045" i="113"/>
  <c r="AD15" i="113"/>
  <c r="AG15" i="113"/>
  <c r="AH15" i="113" s="1"/>
  <c r="AD448" i="113"/>
  <c r="AG448" i="113"/>
  <c r="AH448" i="113" s="1"/>
  <c r="AD484" i="113"/>
  <c r="AG484" i="113"/>
  <c r="AH484" i="113" s="1"/>
  <c r="AD489" i="113"/>
  <c r="AG489" i="113"/>
  <c r="AH489" i="113" s="1"/>
  <c r="AD493" i="113"/>
  <c r="AG493" i="113"/>
  <c r="AH493" i="113" s="1"/>
  <c r="AD499" i="113"/>
  <c r="AG499" i="113"/>
  <c r="AH499" i="113" s="1"/>
  <c r="AD505" i="113"/>
  <c r="AG505" i="113"/>
  <c r="AH505" i="113" s="1"/>
  <c r="AD509" i="113"/>
  <c r="AG509" i="113"/>
  <c r="AH509" i="113" s="1"/>
  <c r="AD513" i="113"/>
  <c r="AG513" i="113"/>
  <c r="AH513" i="113" s="1"/>
  <c r="AD517" i="113"/>
  <c r="AG517" i="113"/>
  <c r="AH517" i="113" s="1"/>
  <c r="AD648" i="113"/>
  <c r="AG648" i="113"/>
  <c r="AH648" i="113" s="1"/>
  <c r="AD652" i="113"/>
  <c r="AG652" i="113"/>
  <c r="AH652" i="113" s="1"/>
  <c r="AD656" i="113"/>
  <c r="AG656" i="113"/>
  <c r="AH656" i="113" s="1"/>
  <c r="AD690" i="113"/>
  <c r="AG690" i="113"/>
  <c r="AH690" i="113" s="1"/>
  <c r="AD694" i="113"/>
  <c r="AG694" i="113"/>
  <c r="AH694" i="113" s="1"/>
  <c r="AD698" i="113"/>
  <c r="AG698" i="113"/>
  <c r="AH698" i="113" s="1"/>
  <c r="AD702" i="113"/>
  <c r="AG702" i="113"/>
  <c r="AH702" i="113" s="1"/>
  <c r="AD1205" i="113"/>
  <c r="AG1205" i="113"/>
  <c r="AH1205" i="113" s="1"/>
  <c r="AD1211" i="113"/>
  <c r="AG1211" i="113"/>
  <c r="AH1211" i="113" s="1"/>
  <c r="Z419" i="113"/>
  <c r="AD422" i="113"/>
  <c r="AG422" i="113"/>
  <c r="AH422" i="113" s="1"/>
  <c r="AD1189" i="113"/>
  <c r="AG1189" i="113"/>
  <c r="AH1189" i="113" s="1"/>
  <c r="AG1191" i="113"/>
  <c r="AH1191" i="113" s="1"/>
  <c r="AD1191" i="113"/>
  <c r="AD1193" i="113"/>
  <c r="AG1193" i="113"/>
  <c r="AH1193" i="113" s="1"/>
  <c r="AD1196" i="113"/>
  <c r="AG1196" i="113"/>
  <c r="AH1196" i="113" s="1"/>
  <c r="AD1202" i="113"/>
  <c r="AG1202" i="113"/>
  <c r="AH1202" i="113" s="1"/>
  <c r="AD921" i="113"/>
  <c r="AG921" i="113"/>
  <c r="AH921" i="113" s="1"/>
  <c r="AD925" i="113"/>
  <c r="AG925" i="113"/>
  <c r="AH925" i="113" s="1"/>
  <c r="AD930" i="113"/>
  <c r="AG930" i="113"/>
  <c r="AH930" i="113" s="1"/>
  <c r="AD935" i="113"/>
  <c r="AG935" i="113"/>
  <c r="AH935" i="113" s="1"/>
  <c r="AD939" i="113"/>
  <c r="AG939" i="113"/>
  <c r="AH939" i="113" s="1"/>
  <c r="AD943" i="113"/>
  <c r="AG943" i="113"/>
  <c r="AH943" i="113" s="1"/>
  <c r="AD947" i="113"/>
  <c r="AG947" i="113"/>
  <c r="AH947" i="113" s="1"/>
  <c r="AD986" i="113"/>
  <c r="AG986" i="113"/>
  <c r="AH986" i="113" s="1"/>
  <c r="AD991" i="113"/>
  <c r="AG991" i="113"/>
  <c r="AH991" i="113" s="1"/>
  <c r="AD996" i="113"/>
  <c r="AG996" i="113"/>
  <c r="AH996" i="113" s="1"/>
  <c r="AD1000" i="113"/>
  <c r="AG1000" i="113"/>
  <c r="AH1000" i="113" s="1"/>
  <c r="AD1004" i="113"/>
  <c r="AG1004" i="113"/>
  <c r="AH1004" i="113" s="1"/>
  <c r="AD1008" i="113"/>
  <c r="AG1008" i="113"/>
  <c r="AH1008" i="113" s="1"/>
  <c r="AD1012" i="113"/>
  <c r="AG1012" i="113"/>
  <c r="AH1012" i="113" s="1"/>
  <c r="AD46" i="113"/>
  <c r="AG46" i="113"/>
  <c r="AH46" i="113" s="1"/>
  <c r="AD54" i="113"/>
  <c r="AG54" i="113"/>
  <c r="AH54" i="113" s="1"/>
  <c r="AD56" i="113"/>
  <c r="AG56" i="113"/>
  <c r="AH56" i="113" s="1"/>
  <c r="AD58" i="113"/>
  <c r="AG58" i="113"/>
  <c r="AH58" i="113" s="1"/>
  <c r="AD103" i="113"/>
  <c r="AG103" i="113"/>
  <c r="AH103" i="113" s="1"/>
  <c r="AG105" i="113"/>
  <c r="AH105" i="113" s="1"/>
  <c r="AD105" i="113"/>
  <c r="AD107" i="113"/>
  <c r="AG107" i="113"/>
  <c r="AH107" i="113" s="1"/>
  <c r="AD109" i="113"/>
  <c r="AG109" i="113"/>
  <c r="AH109" i="113" s="1"/>
  <c r="AD111" i="113"/>
  <c r="AG111" i="113"/>
  <c r="AH111" i="113" s="1"/>
  <c r="AD113" i="113"/>
  <c r="AG113" i="113"/>
  <c r="AH113" i="113" s="1"/>
  <c r="AD115" i="113"/>
  <c r="AG115" i="113"/>
  <c r="AH115" i="113" s="1"/>
  <c r="AD117" i="113"/>
  <c r="AG117" i="113"/>
  <c r="AH117" i="113" s="1"/>
  <c r="AD119" i="113"/>
  <c r="AG119" i="113"/>
  <c r="AH119" i="113" s="1"/>
  <c r="AD121" i="113"/>
  <c r="AG121" i="113"/>
  <c r="AH121" i="113" s="1"/>
  <c r="AD123" i="113"/>
  <c r="AG123" i="113"/>
  <c r="AH123" i="113" s="1"/>
  <c r="AD125" i="113"/>
  <c r="AG125" i="113"/>
  <c r="AH125" i="113" s="1"/>
  <c r="AD148" i="113"/>
  <c r="AG148" i="113"/>
  <c r="AH148" i="113" s="1"/>
  <c r="AD150" i="113"/>
  <c r="AG150" i="113"/>
  <c r="AH150" i="113" s="1"/>
  <c r="AD152" i="113"/>
  <c r="AG152" i="113"/>
  <c r="AH152" i="113" s="1"/>
  <c r="AD154" i="113"/>
  <c r="AG154" i="113"/>
  <c r="AH154" i="113" s="1"/>
  <c r="AD156" i="113"/>
  <c r="AG156" i="113"/>
  <c r="AH156" i="113" s="1"/>
  <c r="AD159" i="113"/>
  <c r="AG159" i="113"/>
  <c r="AH159" i="113" s="1"/>
  <c r="AD161" i="113"/>
  <c r="AG161" i="113"/>
  <c r="AH161" i="113" s="1"/>
  <c r="AD163" i="113"/>
  <c r="AG163" i="113"/>
  <c r="AH163" i="113" s="1"/>
  <c r="AD165" i="113"/>
  <c r="AG165" i="113"/>
  <c r="AH165" i="113" s="1"/>
  <c r="AD167" i="113"/>
  <c r="AG167" i="113"/>
  <c r="AH167" i="113" s="1"/>
  <c r="AD169" i="113"/>
  <c r="AG169" i="113"/>
  <c r="AH169" i="113" s="1"/>
  <c r="AD171" i="113"/>
  <c r="AG171" i="113"/>
  <c r="AH171" i="113" s="1"/>
  <c r="AD173" i="113"/>
  <c r="AG173" i="113"/>
  <c r="AH173" i="113" s="1"/>
  <c r="AD175" i="113"/>
  <c r="AG175" i="113"/>
  <c r="AH175" i="113" s="1"/>
  <c r="AD177" i="113"/>
  <c r="AG177" i="113"/>
  <c r="AH177" i="113" s="1"/>
  <c r="AD179" i="113"/>
  <c r="AG179" i="113"/>
  <c r="AH179" i="113" s="1"/>
  <c r="AD181" i="113"/>
  <c r="AG181" i="113"/>
  <c r="AH181" i="113" s="1"/>
  <c r="AD183" i="113"/>
  <c r="AG183" i="113"/>
  <c r="AH183" i="113" s="1"/>
  <c r="AD185" i="113"/>
  <c r="AG185" i="113"/>
  <c r="AH185" i="113" s="1"/>
  <c r="AD187" i="113"/>
  <c r="AG187" i="113"/>
  <c r="AH187" i="113" s="1"/>
  <c r="AD189" i="113"/>
  <c r="AG189" i="113"/>
  <c r="AH189" i="113" s="1"/>
  <c r="AD191" i="113"/>
  <c r="AG191" i="113"/>
  <c r="AH191" i="113" s="1"/>
  <c r="AD194" i="113"/>
  <c r="AG194" i="113"/>
  <c r="AH194" i="113" s="1"/>
  <c r="AD196" i="113"/>
  <c r="AG196" i="113"/>
  <c r="AH196" i="113" s="1"/>
  <c r="AD198" i="113"/>
  <c r="AG198" i="113"/>
  <c r="AH198" i="113" s="1"/>
  <c r="AD200" i="113"/>
  <c r="AG200" i="113"/>
  <c r="AH200" i="113" s="1"/>
  <c r="AD202" i="113"/>
  <c r="AG202" i="113"/>
  <c r="AH202" i="113" s="1"/>
  <c r="AD204" i="113"/>
  <c r="AG204" i="113"/>
  <c r="AH204" i="113" s="1"/>
  <c r="AD206" i="113"/>
  <c r="AG206" i="113"/>
  <c r="AH206" i="113" s="1"/>
  <c r="AD208" i="113"/>
  <c r="AG208" i="113"/>
  <c r="AH208" i="113" s="1"/>
  <c r="AD210" i="113"/>
  <c r="AG210" i="113"/>
  <c r="AH210" i="113" s="1"/>
  <c r="AD212" i="113"/>
  <c r="AG212" i="113"/>
  <c r="AH212" i="113" s="1"/>
  <c r="AD214" i="113"/>
  <c r="AG214" i="113"/>
  <c r="AH214" i="113" s="1"/>
  <c r="AD216" i="113"/>
  <c r="AG216" i="113"/>
  <c r="AH216" i="113" s="1"/>
  <c r="AD218" i="113"/>
  <c r="AG218" i="113"/>
  <c r="AH218" i="113" s="1"/>
  <c r="AD220" i="113"/>
  <c r="AG220" i="113"/>
  <c r="AH220" i="113" s="1"/>
  <c r="AD222" i="113"/>
  <c r="AG222" i="113"/>
  <c r="AH222" i="113" s="1"/>
  <c r="AD224" i="113"/>
  <c r="AG224" i="113"/>
  <c r="AH224" i="113" s="1"/>
  <c r="AD226" i="113"/>
  <c r="AG226" i="113"/>
  <c r="AH226" i="113" s="1"/>
  <c r="AD229" i="113"/>
  <c r="AG229" i="113"/>
  <c r="AH229" i="113" s="1"/>
  <c r="AD231" i="113"/>
  <c r="AG231" i="113"/>
  <c r="AH231" i="113" s="1"/>
  <c r="AD233" i="113"/>
  <c r="AG233" i="113"/>
  <c r="AH233" i="113" s="1"/>
  <c r="AD235" i="113"/>
  <c r="AG235" i="113"/>
  <c r="AH235" i="113" s="1"/>
  <c r="AD237" i="113"/>
  <c r="AG237" i="113"/>
  <c r="AH237" i="113" s="1"/>
  <c r="AD239" i="113"/>
  <c r="AG239" i="113"/>
  <c r="AH239" i="113" s="1"/>
  <c r="AD241" i="113"/>
  <c r="AG241" i="113"/>
  <c r="AH241" i="113" s="1"/>
  <c r="AD243" i="113"/>
  <c r="AG243" i="113"/>
  <c r="AH243" i="113" s="1"/>
  <c r="AD245" i="113"/>
  <c r="AG245" i="113"/>
  <c r="AH245" i="113" s="1"/>
  <c r="AD247" i="113"/>
  <c r="AG247" i="113"/>
  <c r="AH247" i="113" s="1"/>
  <c r="AD249" i="113"/>
  <c r="AG249" i="113"/>
  <c r="AH249" i="113" s="1"/>
  <c r="AD251" i="113"/>
  <c r="AG251" i="113"/>
  <c r="AH251" i="113" s="1"/>
  <c r="AD253" i="113"/>
  <c r="AG253" i="113"/>
  <c r="AH253" i="113" s="1"/>
  <c r="AD255" i="113"/>
  <c r="AG255" i="113"/>
  <c r="AH255" i="113" s="1"/>
  <c r="AD257" i="113"/>
  <c r="AG257" i="113"/>
  <c r="AH257" i="113" s="1"/>
  <c r="AD259" i="113"/>
  <c r="AG259" i="113"/>
  <c r="AH259" i="113" s="1"/>
  <c r="AD261" i="113"/>
  <c r="AG261" i="113"/>
  <c r="AH261" i="113" s="1"/>
  <c r="AD263" i="113"/>
  <c r="AG263" i="113"/>
  <c r="AH263" i="113" s="1"/>
  <c r="AD265" i="113"/>
  <c r="AG265" i="113"/>
  <c r="AH265" i="113" s="1"/>
  <c r="AD267" i="113"/>
  <c r="AG267" i="113"/>
  <c r="AH267" i="113" s="1"/>
  <c r="AD269" i="113"/>
  <c r="AG269" i="113"/>
  <c r="AH269" i="113" s="1"/>
  <c r="AD271" i="113"/>
  <c r="AG271" i="113"/>
  <c r="AH271" i="113" s="1"/>
  <c r="AD273" i="113"/>
  <c r="AG273" i="113"/>
  <c r="AH273" i="113" s="1"/>
  <c r="AD275" i="113"/>
  <c r="AG275" i="113"/>
  <c r="AH275" i="113" s="1"/>
  <c r="AD277" i="113"/>
  <c r="AG277" i="113"/>
  <c r="AH277" i="113" s="1"/>
  <c r="AD279" i="113"/>
  <c r="AG279" i="113"/>
  <c r="AH279" i="113" s="1"/>
  <c r="AD281" i="113"/>
  <c r="AG281" i="113"/>
  <c r="AH281" i="113" s="1"/>
  <c r="AD283" i="113"/>
  <c r="AG283" i="113"/>
  <c r="AH283" i="113" s="1"/>
  <c r="AD285" i="113"/>
  <c r="AG285" i="113"/>
  <c r="AH285" i="113" s="1"/>
  <c r="AD287" i="113"/>
  <c r="AG287" i="113"/>
  <c r="AH287" i="113" s="1"/>
  <c r="AD289" i="113"/>
  <c r="AG289" i="113"/>
  <c r="AH289" i="113" s="1"/>
  <c r="AD291" i="113"/>
  <c r="AG291" i="113"/>
  <c r="AH291" i="113" s="1"/>
  <c r="AD293" i="113"/>
  <c r="AG293" i="113"/>
  <c r="AH293" i="113" s="1"/>
  <c r="AD295" i="113"/>
  <c r="AG295" i="113"/>
  <c r="AH295" i="113" s="1"/>
  <c r="AD297" i="113"/>
  <c r="AG297" i="113"/>
  <c r="AH297" i="113" s="1"/>
  <c r="AD299" i="113"/>
  <c r="AG299" i="113"/>
  <c r="AH299" i="113" s="1"/>
  <c r="AD301" i="113"/>
  <c r="AG301" i="113"/>
  <c r="AH301" i="113" s="1"/>
  <c r="AD304" i="113"/>
  <c r="AG304" i="113"/>
  <c r="AH304" i="113" s="1"/>
  <c r="AD306" i="113"/>
  <c r="AG306" i="113"/>
  <c r="AH306" i="113" s="1"/>
  <c r="AD308" i="113"/>
  <c r="AG308" i="113"/>
  <c r="AH308" i="113" s="1"/>
  <c r="AD310" i="113"/>
  <c r="AG310" i="113"/>
  <c r="AH310" i="113" s="1"/>
  <c r="AD314" i="113"/>
  <c r="AG314" i="113"/>
  <c r="AH314" i="113" s="1"/>
  <c r="AD390" i="113"/>
  <c r="AG390" i="113"/>
  <c r="AH390" i="113" s="1"/>
  <c r="AD392" i="113"/>
  <c r="AG392" i="113"/>
  <c r="AH392" i="113" s="1"/>
  <c r="AD394" i="113"/>
  <c r="AG394" i="113"/>
  <c r="AH394" i="113" s="1"/>
  <c r="AD398" i="113"/>
  <c r="AG398" i="113"/>
  <c r="AH398" i="113" s="1"/>
  <c r="AD400" i="113"/>
  <c r="AG400" i="113"/>
  <c r="AH400" i="113" s="1"/>
  <c r="AD402" i="113"/>
  <c r="AG402" i="113"/>
  <c r="AH402" i="113" s="1"/>
  <c r="AD404" i="113"/>
  <c r="AG404" i="113"/>
  <c r="AH404" i="113" s="1"/>
  <c r="AD406" i="113"/>
  <c r="AG406" i="113"/>
  <c r="AH406" i="113" s="1"/>
  <c r="AD408" i="113"/>
  <c r="AG408" i="113"/>
  <c r="AH408" i="113" s="1"/>
  <c r="AD410" i="113"/>
  <c r="AG410" i="113"/>
  <c r="AH410" i="113" s="1"/>
  <c r="AD412" i="113"/>
  <c r="AG412" i="113"/>
  <c r="AH412" i="113" s="1"/>
  <c r="AD414" i="113"/>
  <c r="AG414" i="113"/>
  <c r="AH414" i="113" s="1"/>
  <c r="AD416" i="113"/>
  <c r="AG416" i="113"/>
  <c r="AH416" i="113" s="1"/>
  <c r="AD420" i="113"/>
  <c r="AG420" i="113"/>
  <c r="AH420" i="113" s="1"/>
  <c r="AD424" i="113"/>
  <c r="AG424" i="113"/>
  <c r="AH424" i="113" s="1"/>
  <c r="AD426" i="113"/>
  <c r="AG426" i="113"/>
  <c r="AH426" i="113" s="1"/>
  <c r="AD428" i="113"/>
  <c r="AG428" i="113"/>
  <c r="AH428" i="113" s="1"/>
  <c r="AD430" i="113"/>
  <c r="AG430" i="113"/>
  <c r="AH430" i="113" s="1"/>
  <c r="AD432" i="113"/>
  <c r="AG432" i="113"/>
  <c r="AH432" i="113" s="1"/>
  <c r="AD444" i="113"/>
  <c r="AG444" i="113"/>
  <c r="AH444" i="113" s="1"/>
  <c r="AD446" i="113"/>
  <c r="AG446" i="113"/>
  <c r="AH446" i="113" s="1"/>
  <c r="AD610" i="113"/>
  <c r="AG610" i="113"/>
  <c r="AH610" i="113" s="1"/>
  <c r="AD612" i="113"/>
  <c r="AG612" i="113"/>
  <c r="AH612" i="113" s="1"/>
  <c r="AD614" i="113"/>
  <c r="AG614" i="113"/>
  <c r="AH614" i="113" s="1"/>
  <c r="AD617" i="113"/>
  <c r="AG617" i="113"/>
  <c r="AH617" i="113" s="1"/>
  <c r="AD619" i="113"/>
  <c r="AG619" i="113"/>
  <c r="AH619" i="113" s="1"/>
  <c r="AD621" i="113"/>
  <c r="AG621" i="113"/>
  <c r="AH621" i="113" s="1"/>
  <c r="AD623" i="113"/>
  <c r="AG623" i="113"/>
  <c r="AH623" i="113" s="1"/>
  <c r="AD625" i="113"/>
  <c r="AG625" i="113"/>
  <c r="AH625" i="113" s="1"/>
  <c r="AD628" i="113"/>
  <c r="AG628" i="113"/>
  <c r="AH628" i="113" s="1"/>
  <c r="AD630" i="113"/>
  <c r="AG630" i="113"/>
  <c r="AH630" i="113" s="1"/>
  <c r="AD632" i="113"/>
  <c r="AG632" i="113"/>
  <c r="AH632" i="113" s="1"/>
  <c r="AD634" i="113"/>
  <c r="AG634" i="113"/>
  <c r="AH634" i="113" s="1"/>
  <c r="AD636" i="113"/>
  <c r="AG636" i="113"/>
  <c r="AH636" i="113" s="1"/>
  <c r="AD638" i="113"/>
  <c r="AG638" i="113"/>
  <c r="AH638" i="113" s="1"/>
  <c r="AD640" i="113"/>
  <c r="AG640" i="113"/>
  <c r="AH640" i="113" s="1"/>
  <c r="AD707" i="113"/>
  <c r="AG707" i="113"/>
  <c r="AH707" i="113" s="1"/>
  <c r="AD709" i="113"/>
  <c r="AG709" i="113"/>
  <c r="AH709" i="113" s="1"/>
  <c r="AG711" i="113"/>
  <c r="AH711" i="113" s="1"/>
  <c r="AD711" i="113"/>
  <c r="AG719" i="113"/>
  <c r="AH719" i="113" s="1"/>
  <c r="AD719" i="113"/>
  <c r="AG721" i="113"/>
  <c r="AH721" i="113" s="1"/>
  <c r="AD721" i="113"/>
  <c r="AG723" i="113"/>
  <c r="AH723" i="113" s="1"/>
  <c r="AD723" i="113"/>
  <c r="AG725" i="113"/>
  <c r="AH725" i="113" s="1"/>
  <c r="AD725" i="113"/>
  <c r="AG727" i="113"/>
  <c r="AH727" i="113" s="1"/>
  <c r="AD727" i="113"/>
  <c r="AD767" i="113"/>
  <c r="AG767" i="113"/>
  <c r="AH767" i="113" s="1"/>
  <c r="AD771" i="113"/>
  <c r="AG771" i="113"/>
  <c r="AH771" i="113" s="1"/>
  <c r="AD775" i="113"/>
  <c r="AG775" i="113"/>
  <c r="AH775" i="113" s="1"/>
  <c r="AD779" i="113"/>
  <c r="AG779" i="113"/>
  <c r="AH779" i="113" s="1"/>
  <c r="AD783" i="113"/>
  <c r="AG783" i="113"/>
  <c r="AH783" i="113" s="1"/>
  <c r="AD787" i="113"/>
  <c r="AG787" i="113"/>
  <c r="AH787" i="113" s="1"/>
  <c r="AD792" i="113"/>
  <c r="AG792" i="113"/>
  <c r="AH792" i="113" s="1"/>
  <c r="AD794" i="113"/>
  <c r="AG794" i="113"/>
  <c r="AH794" i="113" s="1"/>
  <c r="AD796" i="113"/>
  <c r="AG796" i="113"/>
  <c r="AH796" i="113" s="1"/>
  <c r="AD798" i="113"/>
  <c r="AG798" i="113"/>
  <c r="AH798" i="113" s="1"/>
  <c r="AD800" i="113"/>
  <c r="AG800" i="113"/>
  <c r="AH800" i="113" s="1"/>
  <c r="AD802" i="113"/>
  <c r="AG802" i="113"/>
  <c r="AH802" i="113" s="1"/>
  <c r="AD804" i="113"/>
  <c r="AG804" i="113"/>
  <c r="AH804" i="113" s="1"/>
  <c r="AD806" i="113"/>
  <c r="AG806" i="113"/>
  <c r="AH806" i="113" s="1"/>
  <c r="AD808" i="113"/>
  <c r="AG808" i="113"/>
  <c r="AH808" i="113" s="1"/>
  <c r="AD810" i="113"/>
  <c r="AG810" i="113"/>
  <c r="AH810" i="113" s="1"/>
  <c r="AD812" i="113"/>
  <c r="AG812" i="113"/>
  <c r="AH812" i="113" s="1"/>
  <c r="AD814" i="113"/>
  <c r="AG814" i="113"/>
  <c r="AH814" i="113" s="1"/>
  <c r="AD816" i="113"/>
  <c r="AG816" i="113"/>
  <c r="AH816" i="113" s="1"/>
  <c r="AD818" i="113"/>
  <c r="AG818" i="113"/>
  <c r="AH818" i="113" s="1"/>
  <c r="Z897" i="113"/>
  <c r="AD900" i="113"/>
  <c r="AG900" i="113"/>
  <c r="AH900" i="113" s="1"/>
  <c r="AD1171" i="113"/>
  <c r="AG1171" i="113"/>
  <c r="AH1171" i="113" s="1"/>
  <c r="AD1173" i="113"/>
  <c r="AG1173" i="113"/>
  <c r="AH1173" i="113" s="1"/>
  <c r="AD1175" i="113"/>
  <c r="AG1175" i="113"/>
  <c r="AH1175" i="113" s="1"/>
  <c r="AD1177" i="113"/>
  <c r="AG1177" i="113"/>
  <c r="AH1177" i="113" s="1"/>
  <c r="Z980" i="113"/>
  <c r="Z993" i="113"/>
  <c r="AD769" i="113"/>
  <c r="AG769" i="113"/>
  <c r="AH769" i="113" s="1"/>
  <c r="AD773" i="113"/>
  <c r="AG773" i="113"/>
  <c r="AH773" i="113" s="1"/>
  <c r="AD777" i="113"/>
  <c r="AG777" i="113"/>
  <c r="AH777" i="113" s="1"/>
  <c r="AD781" i="113"/>
  <c r="AG781" i="113"/>
  <c r="AH781" i="113" s="1"/>
  <c r="AD785" i="113"/>
  <c r="AG785" i="113"/>
  <c r="AH785" i="113" s="1"/>
  <c r="AD789" i="113"/>
  <c r="AG789" i="113"/>
  <c r="AH789" i="113" s="1"/>
  <c r="AD1048" i="113"/>
  <c r="AD482" i="113"/>
  <c r="AG482" i="113"/>
  <c r="AH482" i="113" s="1"/>
  <c r="AD486" i="113"/>
  <c r="AG486" i="113"/>
  <c r="AH486" i="113" s="1"/>
  <c r="AD491" i="113"/>
  <c r="AG491" i="113"/>
  <c r="AH491" i="113" s="1"/>
  <c r="AD497" i="113"/>
  <c r="AG497" i="113"/>
  <c r="AH497" i="113" s="1"/>
  <c r="AD501" i="113"/>
  <c r="AG501" i="113"/>
  <c r="AH501" i="113" s="1"/>
  <c r="AD507" i="113"/>
  <c r="AG507" i="113"/>
  <c r="AH507" i="113" s="1"/>
  <c r="AD511" i="113"/>
  <c r="AG511" i="113"/>
  <c r="AH511" i="113" s="1"/>
  <c r="AD515" i="113"/>
  <c r="AG515" i="113"/>
  <c r="AH515" i="113" s="1"/>
  <c r="AD646" i="113"/>
  <c r="AG646" i="113"/>
  <c r="AH646" i="113" s="1"/>
  <c r="AD650" i="113"/>
  <c r="AG650" i="113"/>
  <c r="AH650" i="113" s="1"/>
  <c r="AD654" i="113"/>
  <c r="AG654" i="113"/>
  <c r="AH654" i="113" s="1"/>
  <c r="AD692" i="113"/>
  <c r="AG692" i="113"/>
  <c r="AH692" i="113" s="1"/>
  <c r="AD696" i="113"/>
  <c r="AG696" i="113"/>
  <c r="AH696" i="113" s="1"/>
  <c r="AD700" i="113"/>
  <c r="AG700" i="113"/>
  <c r="AH700" i="113" s="1"/>
  <c r="AD704" i="113"/>
  <c r="AG704" i="113"/>
  <c r="AH704" i="113" s="1"/>
  <c r="AD908" i="113"/>
  <c r="AG908" i="113"/>
  <c r="AH908" i="113" s="1"/>
  <c r="AD912" i="113"/>
  <c r="AG912" i="113"/>
  <c r="AH912" i="113" s="1"/>
  <c r="V145" i="113"/>
  <c r="AG1052" i="113"/>
  <c r="AH1052" i="113" s="1"/>
  <c r="AD1052" i="113"/>
  <c r="AD1054" i="113"/>
  <c r="AG1054" i="113"/>
  <c r="AH1054" i="113" s="1"/>
  <c r="AG1056" i="113"/>
  <c r="AH1056" i="113" s="1"/>
  <c r="AD1056" i="113"/>
  <c r="AD1058" i="113"/>
  <c r="AG1058" i="113"/>
  <c r="AH1058" i="113" s="1"/>
  <c r="AD1151" i="113"/>
  <c r="AG1151" i="113"/>
  <c r="AH1151" i="113" s="1"/>
  <c r="AD1155" i="113"/>
  <c r="AG1155" i="113"/>
  <c r="AH1155" i="113" s="1"/>
  <c r="AD1157" i="113"/>
  <c r="AG1157" i="113"/>
  <c r="AH1157" i="113" s="1"/>
  <c r="AD1160" i="113"/>
  <c r="AG1160" i="113"/>
  <c r="AH1160" i="113" s="1"/>
  <c r="AD1162" i="113"/>
  <c r="AG1162" i="113"/>
  <c r="AH1162" i="113" s="1"/>
  <c r="AD1164" i="113"/>
  <c r="AG1164" i="113"/>
  <c r="AH1164" i="113" s="1"/>
  <c r="AD1166" i="113"/>
  <c r="AG1166" i="113"/>
  <c r="AH1166" i="113" s="1"/>
  <c r="AD1169" i="113"/>
  <c r="AG1169" i="113"/>
  <c r="AH1169" i="113" s="1"/>
  <c r="Z14" i="113"/>
  <c r="Z502" i="113"/>
  <c r="Z688" i="113"/>
  <c r="AD906" i="113"/>
  <c r="AG906" i="113"/>
  <c r="AD904" i="113"/>
  <c r="X1069" i="113"/>
  <c r="P1069" i="113"/>
  <c r="X1064" i="113"/>
  <c r="P1064" i="113"/>
  <c r="P1060" i="113"/>
  <c r="X1060" i="113"/>
  <c r="X1048" i="113"/>
  <c r="X1045" i="113"/>
  <c r="AD1074" i="113" l="1"/>
  <c r="AH312" i="113"/>
  <c r="Z60" i="113"/>
  <c r="AH1089" i="113"/>
  <c r="AD381" i="113"/>
  <c r="AD750" i="113"/>
  <c r="Z311" i="113"/>
  <c r="AD71" i="113"/>
  <c r="AH61" i="113"/>
  <c r="AH315" i="113"/>
  <c r="AD433" i="113"/>
  <c r="AH759" i="113"/>
  <c r="AD539" i="113"/>
  <c r="AH756" i="113"/>
  <c r="AD80" i="113"/>
  <c r="AH80" i="113"/>
  <c r="AD131" i="113"/>
  <c r="AH381" i="113"/>
  <c r="AH476" i="113"/>
  <c r="AH322" i="113"/>
  <c r="AH750" i="113"/>
  <c r="AH364" i="113"/>
  <c r="AD756" i="113"/>
  <c r="AD364" i="113"/>
  <c r="AD518" i="113"/>
  <c r="AH884" i="113"/>
  <c r="Z903" i="113"/>
  <c r="Z1044" i="113"/>
  <c r="AH131" i="113"/>
  <c r="AD820" i="113"/>
  <c r="AD353" i="113"/>
  <c r="AD61" i="113"/>
  <c r="AD884" i="113"/>
  <c r="AH433" i="113"/>
  <c r="AH518" i="113"/>
  <c r="AH326" i="113"/>
  <c r="AH609" i="113"/>
  <c r="Z608" i="113"/>
  <c r="AH728" i="113"/>
  <c r="AD759" i="113"/>
  <c r="AH1079" i="113"/>
  <c r="AH820" i="113"/>
  <c r="AH353" i="113"/>
  <c r="AH449" i="113"/>
  <c r="AH548" i="113"/>
  <c r="AD326" i="113"/>
  <c r="AH1063" i="113"/>
  <c r="AH1060" i="113"/>
  <c r="AD462" i="113"/>
  <c r="Z494" i="113"/>
  <c r="Z488" i="113" s="1"/>
  <c r="AD312" i="113"/>
  <c r="AD928" i="113"/>
  <c r="AD916" i="113" s="1"/>
  <c r="AD728" i="113"/>
  <c r="AD449" i="113"/>
  <c r="AD548" i="113"/>
  <c r="AD1079" i="113"/>
  <c r="AD14" i="113"/>
  <c r="AH14" i="113"/>
  <c r="AH539" i="113"/>
  <c r="AD609" i="113"/>
  <c r="AH1134" i="113"/>
  <c r="AD1099" i="113"/>
  <c r="AD743" i="113"/>
  <c r="AD712" i="113"/>
  <c r="AH1096" i="113"/>
  <c r="AD1092" i="113"/>
  <c r="AD1134" i="113"/>
  <c r="AH462" i="113"/>
  <c r="AH660" i="113"/>
  <c r="Z145" i="113"/>
  <c r="AD1096" i="113"/>
  <c r="AD1159" i="113"/>
  <c r="Z948" i="113"/>
  <c r="AH1038" i="113"/>
  <c r="AD660" i="113"/>
  <c r="AD1069" i="113"/>
  <c r="AH949" i="113"/>
  <c r="AH1099" i="113"/>
  <c r="AH743" i="113"/>
  <c r="AH712" i="113"/>
  <c r="AD644" i="113"/>
  <c r="AD495" i="113"/>
  <c r="AD481" i="113"/>
  <c r="AD791" i="113"/>
  <c r="AD766" i="113"/>
  <c r="AH718" i="113"/>
  <c r="AD705" i="113"/>
  <c r="AD627" i="113"/>
  <c r="AD443" i="113"/>
  <c r="AD419" i="113"/>
  <c r="AD386" i="113"/>
  <c r="AD303" i="113"/>
  <c r="AD228" i="113"/>
  <c r="AD193" i="113"/>
  <c r="AD157" i="113"/>
  <c r="AD146" i="113"/>
  <c r="AD101" i="113"/>
  <c r="AD52" i="113"/>
  <c r="AD934" i="113"/>
  <c r="AD903" i="113" s="1"/>
  <c r="AH688" i="113"/>
  <c r="AH502" i="113"/>
  <c r="AH30" i="113"/>
  <c r="AH993" i="113"/>
  <c r="AH980" i="113"/>
  <c r="AD897" i="113"/>
  <c r="AH1066" i="113"/>
  <c r="AH1064" i="113"/>
  <c r="AH906" i="113"/>
  <c r="AH904" i="113"/>
  <c r="AH644" i="113"/>
  <c r="AH495" i="113"/>
  <c r="AH481" i="113"/>
  <c r="AH791" i="113"/>
  <c r="AH766" i="113"/>
  <c r="AD718" i="113"/>
  <c r="AH705" i="113"/>
  <c r="AH627" i="113"/>
  <c r="AH443" i="113"/>
  <c r="AH419" i="113"/>
  <c r="AH386" i="113"/>
  <c r="AH303" i="113"/>
  <c r="AH228" i="113"/>
  <c r="AH193" i="113"/>
  <c r="AH157" i="113"/>
  <c r="AH146" i="113"/>
  <c r="AH101" i="113"/>
  <c r="AH52" i="113"/>
  <c r="AH934" i="113"/>
  <c r="AH928" i="113"/>
  <c r="AD688" i="113"/>
  <c r="AD502" i="113"/>
  <c r="AH917" i="113"/>
  <c r="AH916" i="113"/>
  <c r="AH1048" i="113"/>
  <c r="AH1187" i="113"/>
  <c r="AH1186" i="113"/>
  <c r="AH1178" i="113" s="1"/>
  <c r="AD30" i="113"/>
  <c r="AD980" i="113"/>
  <c r="AD993" i="113"/>
  <c r="AH1092" i="113"/>
  <c r="AH1069" i="113"/>
  <c r="AH897" i="113"/>
  <c r="AH1167" i="113"/>
  <c r="AQ1197" i="113"/>
  <c r="AR1213" i="113"/>
  <c r="G1213" i="113"/>
  <c r="AQ1164" i="113"/>
  <c r="AQ1160" i="113"/>
  <c r="AD60" i="113" l="1"/>
  <c r="AH60" i="113"/>
  <c r="AH311" i="113"/>
  <c r="AD494" i="113"/>
  <c r="AD488" i="113" s="1"/>
  <c r="AD311" i="113"/>
  <c r="AD1044" i="113"/>
  <c r="AH145" i="113"/>
  <c r="AH608" i="113"/>
  <c r="AD145" i="113"/>
  <c r="AD948" i="113"/>
  <c r="AD608" i="113"/>
  <c r="AH1044" i="113"/>
  <c r="AH948" i="113"/>
  <c r="AH903" i="113"/>
  <c r="AH494" i="113"/>
  <c r="AH488" i="113" s="1"/>
  <c r="AQ896" i="113" l="1"/>
  <c r="AQ886" i="113"/>
  <c r="AQ524" i="113"/>
  <c r="AQ523" i="113"/>
  <c r="AQ522" i="113"/>
  <c r="AQ519" i="113"/>
  <c r="AQ500" i="113"/>
  <c r="AQ499" i="113"/>
  <c r="AQ498" i="113"/>
  <c r="AQ295" i="113"/>
  <c r="AR32" i="113"/>
  <c r="G8" i="114" l="1"/>
  <c r="F11" i="114" l="1"/>
  <c r="F8" i="114"/>
  <c r="I24" i="114"/>
  <c r="I23" i="114"/>
  <c r="F23" i="114"/>
  <c r="I22" i="114"/>
  <c r="F22" i="114"/>
  <c r="I21" i="114"/>
  <c r="F21" i="114"/>
  <c r="I20" i="114"/>
  <c r="F20" i="114"/>
  <c r="I19" i="114"/>
  <c r="F19" i="114"/>
  <c r="C16" i="114"/>
  <c r="D16" i="114" s="1"/>
  <c r="K14" i="114"/>
  <c r="K7" i="114" s="1"/>
  <c r="K13" i="114" s="1"/>
  <c r="F10" i="114"/>
  <c r="H10" i="114" s="1"/>
  <c r="AV1215" i="113" l="1"/>
  <c r="AV1214" i="113"/>
  <c r="AV1212" i="113"/>
  <c r="AV1211" i="113"/>
  <c r="AV1210" i="113"/>
  <c r="AV1209" i="113"/>
  <c r="AV1208" i="113"/>
  <c r="AV1043" i="113"/>
  <c r="AV1042" i="113"/>
  <c r="AV1041" i="113"/>
  <c r="AV1040" i="113"/>
  <c r="AV1039" i="113"/>
  <c r="AV1036" i="113"/>
  <c r="AV1035" i="113"/>
  <c r="AV1034" i="113"/>
  <c r="AV1033" i="113"/>
  <c r="AV1032" i="113"/>
  <c r="AV1031" i="113"/>
  <c r="AV1030" i="113"/>
  <c r="AV1029" i="113"/>
  <c r="AV1028" i="113"/>
  <c r="AV1027" i="113"/>
  <c r="AV1026" i="113"/>
  <c r="AV1025" i="113"/>
  <c r="AV1024" i="113"/>
  <c r="AV1023" i="113"/>
  <c r="AV1022" i="113"/>
  <c r="AV1021" i="113"/>
  <c r="AV1020" i="113"/>
  <c r="AV1019" i="113"/>
  <c r="AV1018" i="113"/>
  <c r="AV1017" i="113"/>
  <c r="AV1016" i="113"/>
  <c r="AV1015" i="113"/>
  <c r="AV1014" i="113"/>
  <c r="AV1013" i="113"/>
  <c r="AV1012" i="113"/>
  <c r="AV1011" i="113"/>
  <c r="AV1010" i="113"/>
  <c r="AV1009" i="113"/>
  <c r="AV1008" i="113"/>
  <c r="AV1007" i="113"/>
  <c r="AV1006" i="113"/>
  <c r="AV1005" i="113"/>
  <c r="AV1004" i="113"/>
  <c r="AV1003" i="113"/>
  <c r="AV1002" i="113"/>
  <c r="AV1001" i="113"/>
  <c r="AV1000" i="113"/>
  <c r="AV999" i="113"/>
  <c r="AV998" i="113"/>
  <c r="AV997" i="113"/>
  <c r="AV996" i="113"/>
  <c r="AV995" i="113"/>
  <c r="AV994" i="113"/>
  <c r="AV992" i="113"/>
  <c r="AV991" i="113"/>
  <c r="AV990" i="113"/>
  <c r="AV989" i="113"/>
  <c r="AV987" i="113"/>
  <c r="AV986" i="113"/>
  <c r="AV985" i="113"/>
  <c r="AV984" i="113"/>
  <c r="AV983" i="113"/>
  <c r="AV982" i="113"/>
  <c r="AV981" i="113"/>
  <c r="AV979" i="113"/>
  <c r="AV978" i="113"/>
  <c r="AV977" i="113"/>
  <c r="AV975" i="113"/>
  <c r="AV974" i="113"/>
  <c r="AV972" i="113"/>
  <c r="AV971" i="113"/>
  <c r="AV970" i="113"/>
  <c r="AV969" i="113"/>
  <c r="AV966" i="113"/>
  <c r="AV965" i="113"/>
  <c r="AV963" i="113"/>
  <c r="AV962" i="113"/>
  <c r="AV961" i="113"/>
  <c r="AV959" i="113"/>
  <c r="AV958" i="113"/>
  <c r="AV957" i="113"/>
  <c r="AV956" i="113"/>
  <c r="AV955" i="113"/>
  <c r="AV954" i="113"/>
  <c r="AV953" i="113"/>
  <c r="AV952" i="113"/>
  <c r="AV951" i="113"/>
  <c r="AV950" i="113"/>
  <c r="AV947" i="113"/>
  <c r="AV946" i="113"/>
  <c r="AV945" i="113"/>
  <c r="AV944" i="113"/>
  <c r="AV943" i="113"/>
  <c r="AV942" i="113"/>
  <c r="AV941" i="113"/>
  <c r="AV940" i="113"/>
  <c r="AV939" i="113"/>
  <c r="AV938" i="113"/>
  <c r="AV937" i="113"/>
  <c r="AV936" i="113"/>
  <c r="AV935" i="113"/>
  <c r="AV933" i="113"/>
  <c r="AV932" i="113"/>
  <c r="AV931" i="113"/>
  <c r="AV930" i="113"/>
  <c r="AV929" i="113"/>
  <c r="AV927" i="113"/>
  <c r="AV926" i="113"/>
  <c r="AV925" i="113"/>
  <c r="AV924" i="113"/>
  <c r="AV923" i="113"/>
  <c r="AV922" i="113"/>
  <c r="AV921" i="113"/>
  <c r="AV920" i="113"/>
  <c r="AV919" i="113"/>
  <c r="AV918" i="113"/>
  <c r="AV917" i="113"/>
  <c r="AV915" i="113"/>
  <c r="AV914" i="113"/>
  <c r="AV913" i="113"/>
  <c r="AV912" i="113"/>
  <c r="AV911" i="113"/>
  <c r="AV910" i="113"/>
  <c r="AV909" i="113"/>
  <c r="AV908" i="113"/>
  <c r="AV907" i="113"/>
  <c r="AV906" i="113"/>
  <c r="AV905" i="113"/>
  <c r="AV755" i="113"/>
  <c r="AV746" i="113"/>
  <c r="AV745" i="113"/>
  <c r="AV744" i="113"/>
  <c r="AV727" i="113"/>
  <c r="AV726" i="113"/>
  <c r="AV715" i="113"/>
  <c r="AV714" i="113"/>
  <c r="AV713" i="113"/>
  <c r="AV711" i="113"/>
  <c r="AV707" i="113"/>
  <c r="AV706" i="113"/>
  <c r="AV645" i="113"/>
  <c r="AV640" i="113"/>
  <c r="AV639" i="113"/>
  <c r="AV629" i="113"/>
  <c r="AV628" i="113"/>
  <c r="AV621" i="113"/>
  <c r="AV615" i="113"/>
  <c r="AV614" i="113"/>
  <c r="AV607" i="113"/>
  <c r="AV606" i="113"/>
  <c r="AV605" i="113"/>
  <c r="AR1215" i="113"/>
  <c r="AR1214" i="113"/>
  <c r="AR1212" i="113"/>
  <c r="AR1211" i="113"/>
  <c r="AR1210" i="113"/>
  <c r="AR1209" i="113"/>
  <c r="AR1208" i="113"/>
  <c r="AR1207" i="113"/>
  <c r="AR1206" i="113"/>
  <c r="AR1205" i="113"/>
  <c r="AR1204" i="113"/>
  <c r="AR1202" i="113"/>
  <c r="AR1201" i="113"/>
  <c r="AR1200" i="113"/>
  <c r="AR1199" i="113"/>
  <c r="AR1198" i="113"/>
  <c r="AR1197" i="113"/>
  <c r="AR1196" i="113"/>
  <c r="AR1194" i="113"/>
  <c r="AR1193" i="113"/>
  <c r="AR1192" i="113"/>
  <c r="AR1191" i="113"/>
  <c r="AR1190" i="113"/>
  <c r="AR1189" i="113"/>
  <c r="AR1188" i="113"/>
  <c r="AR1187" i="113"/>
  <c r="AR1185" i="113"/>
  <c r="AR1184" i="113"/>
  <c r="AR1183" i="113"/>
  <c r="AR1182" i="113"/>
  <c r="AR1181" i="113"/>
  <c r="AR1180" i="113"/>
  <c r="AR1179" i="113"/>
  <c r="AR1177" i="113"/>
  <c r="AR1176" i="113"/>
  <c r="AR1175" i="113"/>
  <c r="AR1174" i="113"/>
  <c r="AR1173" i="113"/>
  <c r="AR1172" i="113"/>
  <c r="AR1171" i="113"/>
  <c r="AR1170" i="113"/>
  <c r="AR1169" i="113"/>
  <c r="AR1168" i="113"/>
  <c r="AR1166" i="113"/>
  <c r="AR1165" i="113"/>
  <c r="AR1164" i="113"/>
  <c r="AR1163" i="113"/>
  <c r="AR1162" i="113"/>
  <c r="AR1161" i="113"/>
  <c r="AR1160" i="113"/>
  <c r="AR1158" i="113"/>
  <c r="AR1157" i="113"/>
  <c r="AR1156" i="113"/>
  <c r="AR1155" i="113"/>
  <c r="AR1154" i="113"/>
  <c r="AR1153" i="113"/>
  <c r="AR1152" i="113"/>
  <c r="AR1151" i="113"/>
  <c r="AR1150" i="113"/>
  <c r="AR1149" i="113"/>
  <c r="AR1148" i="113"/>
  <c r="AR1145" i="113"/>
  <c r="AR1144" i="113" s="1"/>
  <c r="AR1143" i="113"/>
  <c r="AR1142" i="113" s="1"/>
  <c r="AR1141" i="113"/>
  <c r="AR1140" i="113"/>
  <c r="AR1139" i="113"/>
  <c r="AR1138" i="113"/>
  <c r="AR1137" i="113"/>
  <c r="AR1136" i="113"/>
  <c r="AR1135" i="113"/>
  <c r="AR1133" i="113"/>
  <c r="AR1132" i="113"/>
  <c r="AR1131" i="113"/>
  <c r="AR1130" i="113"/>
  <c r="AR1129" i="113"/>
  <c r="AR1128" i="113"/>
  <c r="AR1127" i="113"/>
  <c r="AR1126" i="113"/>
  <c r="AR1125" i="113"/>
  <c r="AR1124" i="113"/>
  <c r="AR1123" i="113"/>
  <c r="AR1122" i="113"/>
  <c r="AR1121" i="113"/>
  <c r="AR1120" i="113"/>
  <c r="AR1119" i="113"/>
  <c r="AR1118" i="113"/>
  <c r="AR1117" i="113"/>
  <c r="AR1116" i="113"/>
  <c r="AR1115" i="113"/>
  <c r="AR1114" i="113"/>
  <c r="AR1113" i="113"/>
  <c r="AR1112" i="113"/>
  <c r="AR1111" i="113"/>
  <c r="AR1110" i="113"/>
  <c r="AR1109" i="113"/>
  <c r="AR1108" i="113"/>
  <c r="AR1107" i="113"/>
  <c r="AR1106" i="113"/>
  <c r="AR1105" i="113"/>
  <c r="AR1104" i="113"/>
  <c r="AR1103" i="113"/>
  <c r="AR1102" i="113"/>
  <c r="AR1101" i="113"/>
  <c r="AR1100" i="113"/>
  <c r="AR1098" i="113"/>
  <c r="AR1097" i="113"/>
  <c r="AR1095" i="113"/>
  <c r="AR1094" i="113"/>
  <c r="AR1093" i="113"/>
  <c r="AR1091" i="113"/>
  <c r="AR1090" i="113"/>
  <c r="AR1088" i="113"/>
  <c r="AR1087" i="113"/>
  <c r="AR1086" i="113"/>
  <c r="AR1085" i="113"/>
  <c r="AR1084" i="113"/>
  <c r="AR1083" i="113"/>
  <c r="AR1082" i="113"/>
  <c r="AR1081" i="113"/>
  <c r="AR1080" i="113"/>
  <c r="AR1078" i="113"/>
  <c r="AR1077" i="113"/>
  <c r="AR1076" i="113"/>
  <c r="AR1075" i="113"/>
  <c r="AR1073" i="113"/>
  <c r="AR1072" i="113"/>
  <c r="AR1071" i="113"/>
  <c r="AR1070" i="113"/>
  <c r="AR1068" i="113"/>
  <c r="AR1067" i="113"/>
  <c r="AR1066" i="113"/>
  <c r="AR1065" i="113"/>
  <c r="AR1063" i="113"/>
  <c r="AR1062" i="113"/>
  <c r="AR1061" i="113"/>
  <c r="AR1059" i="113"/>
  <c r="AR1058" i="113"/>
  <c r="AR1057" i="113"/>
  <c r="AR1056" i="113"/>
  <c r="AR1055" i="113"/>
  <c r="AR1054" i="113"/>
  <c r="AR1053" i="113"/>
  <c r="AR1052" i="113"/>
  <c r="AR1051" i="113"/>
  <c r="AR1050" i="113"/>
  <c r="AR1049" i="113"/>
  <c r="AR1047" i="113"/>
  <c r="AR1046" i="113"/>
  <c r="AR1043" i="113"/>
  <c r="AR1042" i="113"/>
  <c r="AR1041" i="113"/>
  <c r="AR1040" i="113"/>
  <c r="AR1039" i="113"/>
  <c r="AR1036" i="113"/>
  <c r="AR1035" i="113"/>
  <c r="AR1034" i="113"/>
  <c r="AR1033" i="113"/>
  <c r="AR1032" i="113"/>
  <c r="AR1031" i="113"/>
  <c r="AR1030" i="113"/>
  <c r="AR1029" i="113"/>
  <c r="AR1028" i="113"/>
  <c r="AR1027" i="113"/>
  <c r="AR1026" i="113"/>
  <c r="AR1025" i="113"/>
  <c r="AR1024" i="113"/>
  <c r="AR1023" i="113"/>
  <c r="AR1022" i="113"/>
  <c r="AR1021" i="113"/>
  <c r="AR1020" i="113"/>
  <c r="AR1019" i="113"/>
  <c r="AR1018" i="113"/>
  <c r="AR1017" i="113"/>
  <c r="AR1016" i="113"/>
  <c r="AR1015" i="113"/>
  <c r="AR1014" i="113"/>
  <c r="AR1013" i="113"/>
  <c r="AR1012" i="113"/>
  <c r="AR1011" i="113"/>
  <c r="AR1010" i="113"/>
  <c r="AR1009" i="113"/>
  <c r="AR1008" i="113"/>
  <c r="AR1007" i="113"/>
  <c r="AR1006" i="113"/>
  <c r="AR1005" i="113"/>
  <c r="AR1004" i="113"/>
  <c r="AR1003" i="113"/>
  <c r="AR1002" i="113"/>
  <c r="AR1001" i="113"/>
  <c r="AR1000" i="113"/>
  <c r="AR999" i="113"/>
  <c r="AR998" i="113"/>
  <c r="AR997" i="113"/>
  <c r="AR996" i="113"/>
  <c r="AR995" i="113"/>
  <c r="AR994" i="113"/>
  <c r="AR992" i="113"/>
  <c r="AR991" i="113"/>
  <c r="AR990" i="113"/>
  <c r="AR989" i="113"/>
  <c r="AR987" i="113"/>
  <c r="AR986" i="113"/>
  <c r="AR985" i="113"/>
  <c r="AR984" i="113"/>
  <c r="AR983" i="113"/>
  <c r="AR982" i="113"/>
  <c r="AR981" i="113"/>
  <c r="AR979" i="113"/>
  <c r="AR978" i="113"/>
  <c r="AR977" i="113"/>
  <c r="AR975" i="113"/>
  <c r="AR974" i="113"/>
  <c r="AR972" i="113"/>
  <c r="AR971" i="113"/>
  <c r="AR970" i="113"/>
  <c r="AR969" i="113"/>
  <c r="AR966" i="113"/>
  <c r="AR965" i="113"/>
  <c r="AR963" i="113"/>
  <c r="AR962" i="113"/>
  <c r="AR961" i="113"/>
  <c r="AR959" i="113"/>
  <c r="AR958" i="113"/>
  <c r="AR957" i="113"/>
  <c r="AR956" i="113"/>
  <c r="AR955" i="113"/>
  <c r="AR954" i="113"/>
  <c r="AR953" i="113"/>
  <c r="AR952" i="113"/>
  <c r="AR951" i="113"/>
  <c r="AR950" i="113"/>
  <c r="AR947" i="113"/>
  <c r="AR946" i="113"/>
  <c r="AR945" i="113"/>
  <c r="AR944" i="113"/>
  <c r="AR943" i="113"/>
  <c r="AR942" i="113"/>
  <c r="AR941" i="113"/>
  <c r="AR940" i="113"/>
  <c r="AR939" i="113"/>
  <c r="AR938" i="113"/>
  <c r="AR937" i="113"/>
  <c r="AR936" i="113"/>
  <c r="AR935" i="113"/>
  <c r="AR933" i="113"/>
  <c r="AR932" i="113"/>
  <c r="AR931" i="113"/>
  <c r="AR930" i="113"/>
  <c r="AR929" i="113"/>
  <c r="AR927" i="113"/>
  <c r="AR926" i="113"/>
  <c r="AR925" i="113"/>
  <c r="AR924" i="113"/>
  <c r="AR923" i="113"/>
  <c r="AR922" i="113"/>
  <c r="AR921" i="113"/>
  <c r="AR920" i="113"/>
  <c r="AR919" i="113"/>
  <c r="AR918" i="113"/>
  <c r="AR917" i="113"/>
  <c r="AR915" i="113"/>
  <c r="AR914" i="113"/>
  <c r="AR913" i="113"/>
  <c r="AR912" i="113"/>
  <c r="AR911" i="113"/>
  <c r="AR910" i="113"/>
  <c r="AR909" i="113"/>
  <c r="AR908" i="113"/>
  <c r="AR907" i="113"/>
  <c r="AR906" i="113"/>
  <c r="AR905" i="113"/>
  <c r="AR902" i="113"/>
  <c r="AR901" i="113"/>
  <c r="AR900" i="113"/>
  <c r="AR899" i="113"/>
  <c r="AR898" i="113"/>
  <c r="AR896" i="113"/>
  <c r="AR895" i="113"/>
  <c r="AR894" i="113"/>
  <c r="AR893" i="113"/>
  <c r="AR892" i="113"/>
  <c r="AR891" i="113"/>
  <c r="AR890" i="113"/>
  <c r="AR889" i="113"/>
  <c r="AR888" i="113"/>
  <c r="AR887" i="113"/>
  <c r="AR886" i="113"/>
  <c r="AR885" i="113"/>
  <c r="AR883" i="113"/>
  <c r="AR882" i="113"/>
  <c r="AR881" i="113"/>
  <c r="AR880" i="113"/>
  <c r="AR879" i="113"/>
  <c r="AR878" i="113"/>
  <c r="AR877" i="113"/>
  <c r="AR876" i="113"/>
  <c r="AR875" i="113"/>
  <c r="AR874" i="113"/>
  <c r="AR873" i="113"/>
  <c r="AR872" i="113"/>
  <c r="AR871" i="113"/>
  <c r="AR870" i="113"/>
  <c r="AR869" i="113"/>
  <c r="AR868" i="113"/>
  <c r="AR867" i="113"/>
  <c r="AR866" i="113"/>
  <c r="AR865" i="113"/>
  <c r="AR864" i="113"/>
  <c r="AR863" i="113"/>
  <c r="AR862" i="113"/>
  <c r="AR861" i="113"/>
  <c r="AR860" i="113"/>
  <c r="AR859" i="113"/>
  <c r="AR858" i="113"/>
  <c r="AR857" i="113"/>
  <c r="AR856" i="113"/>
  <c r="AR855" i="113"/>
  <c r="AR854" i="113"/>
  <c r="AR853" i="113"/>
  <c r="AR852" i="113"/>
  <c r="AR851" i="113"/>
  <c r="AR850" i="113"/>
  <c r="AR849" i="113"/>
  <c r="AR848" i="113"/>
  <c r="AR847" i="113"/>
  <c r="AR846" i="113"/>
  <c r="AR845" i="113"/>
  <c r="AR844" i="113"/>
  <c r="AR843" i="113"/>
  <c r="AR842" i="113"/>
  <c r="AR841" i="113"/>
  <c r="AR840" i="113"/>
  <c r="AR839" i="113"/>
  <c r="AR838" i="113"/>
  <c r="AR837" i="113"/>
  <c r="AR836" i="113"/>
  <c r="AR835" i="113"/>
  <c r="AR834" i="113"/>
  <c r="AR833" i="113"/>
  <c r="AR832" i="113"/>
  <c r="AR831" i="113"/>
  <c r="AR830" i="113"/>
  <c r="AR829" i="113"/>
  <c r="AR828" i="113"/>
  <c r="AR827" i="113"/>
  <c r="AR826" i="113"/>
  <c r="AR825" i="113"/>
  <c r="AR824" i="113"/>
  <c r="AR823" i="113"/>
  <c r="AR822" i="113"/>
  <c r="AR821" i="113"/>
  <c r="AR819" i="113"/>
  <c r="AR818" i="113"/>
  <c r="AR817" i="113"/>
  <c r="AR816" i="113"/>
  <c r="AR815" i="113"/>
  <c r="AR814" i="113"/>
  <c r="AR813" i="113"/>
  <c r="AR812" i="113"/>
  <c r="AR811" i="113"/>
  <c r="AR810" i="113"/>
  <c r="AR809" i="113"/>
  <c r="AR808" i="113"/>
  <c r="AR807" i="113"/>
  <c r="AR806" i="113"/>
  <c r="AR805" i="113"/>
  <c r="AR804" i="113"/>
  <c r="AR803" i="113"/>
  <c r="AR802" i="113"/>
  <c r="AR801" i="113"/>
  <c r="AR800" i="113"/>
  <c r="AR799" i="113"/>
  <c r="AR798" i="113"/>
  <c r="AR797" i="113"/>
  <c r="AR796" i="113"/>
  <c r="AR795" i="113"/>
  <c r="AR794" i="113"/>
  <c r="AR793" i="113"/>
  <c r="AR792" i="113"/>
  <c r="AR790" i="113"/>
  <c r="AR789" i="113"/>
  <c r="AR788" i="113"/>
  <c r="AR787" i="113"/>
  <c r="AR786" i="113"/>
  <c r="AR785" i="113"/>
  <c r="AR784" i="113"/>
  <c r="AR783" i="113"/>
  <c r="AR782" i="113"/>
  <c r="AR781" i="113"/>
  <c r="AR780" i="113"/>
  <c r="AR779" i="113"/>
  <c r="AR778" i="113"/>
  <c r="AR777" i="113"/>
  <c r="AR776" i="113"/>
  <c r="AR775" i="113"/>
  <c r="AR774" i="113"/>
  <c r="AR773" i="113"/>
  <c r="AR772" i="113"/>
  <c r="AR771" i="113"/>
  <c r="AR770" i="113"/>
  <c r="AR769" i="113"/>
  <c r="AR768" i="113"/>
  <c r="AR767" i="113"/>
  <c r="AR765" i="113"/>
  <c r="AR764" i="113"/>
  <c r="AR763" i="113"/>
  <c r="AR762" i="113"/>
  <c r="AR761" i="113"/>
  <c r="AR760" i="113"/>
  <c r="AR758" i="113"/>
  <c r="AR757" i="113"/>
  <c r="AR755" i="113"/>
  <c r="AR754" i="113"/>
  <c r="AR753" i="113"/>
  <c r="AR752" i="113"/>
  <c r="AR751" i="113"/>
  <c r="AR749" i="113"/>
  <c r="AR748" i="113"/>
  <c r="AR747" i="113"/>
  <c r="AR746" i="113"/>
  <c r="AR745" i="113"/>
  <c r="AR744" i="113"/>
  <c r="AR742" i="113"/>
  <c r="AR741" i="113"/>
  <c r="AR740" i="113"/>
  <c r="AR739" i="113"/>
  <c r="AR738" i="113"/>
  <c r="AR737" i="113"/>
  <c r="AR736" i="113"/>
  <c r="AR735" i="113"/>
  <c r="AR734" i="113"/>
  <c r="AR733" i="113"/>
  <c r="AR732" i="113"/>
  <c r="AR731" i="113"/>
  <c r="AR730" i="113"/>
  <c r="AR729" i="113"/>
  <c r="AR727" i="113"/>
  <c r="AR726" i="113"/>
  <c r="AR725" i="113"/>
  <c r="AR724" i="113"/>
  <c r="AR723" i="113"/>
  <c r="AR722" i="113"/>
  <c r="AR721" i="113"/>
  <c r="AR720" i="113"/>
  <c r="AR719" i="113"/>
  <c r="AR717" i="113"/>
  <c r="AR716" i="113"/>
  <c r="AR715" i="113"/>
  <c r="AR714" i="113"/>
  <c r="AR713" i="113"/>
  <c r="AR711" i="113"/>
  <c r="AR710" i="113"/>
  <c r="AR709" i="113"/>
  <c r="AR708" i="113"/>
  <c r="AR707" i="113"/>
  <c r="AR706" i="113"/>
  <c r="AR704" i="113"/>
  <c r="AR703" i="113"/>
  <c r="AR702" i="113"/>
  <c r="AR701" i="113"/>
  <c r="AR700" i="113"/>
  <c r="AR699" i="113"/>
  <c r="AR698" i="113"/>
  <c r="AR697" i="113"/>
  <c r="AR696" i="113"/>
  <c r="AR695" i="113"/>
  <c r="AR694" i="113"/>
  <c r="AR693" i="113"/>
  <c r="AR692" i="113"/>
  <c r="AR691" i="113"/>
  <c r="AR690" i="113"/>
  <c r="AR689" i="113"/>
  <c r="AR687" i="113"/>
  <c r="AR686" i="113"/>
  <c r="AR685" i="113"/>
  <c r="AR684" i="113"/>
  <c r="AR683" i="113"/>
  <c r="AR682" i="113"/>
  <c r="AR681" i="113"/>
  <c r="AR680" i="113"/>
  <c r="AR679" i="113"/>
  <c r="AR678" i="113"/>
  <c r="AR677" i="113"/>
  <c r="AR676" i="113"/>
  <c r="AR675" i="113"/>
  <c r="AR674" i="113"/>
  <c r="AR673" i="113"/>
  <c r="AR672" i="113"/>
  <c r="AR671" i="113"/>
  <c r="AR670" i="113"/>
  <c r="AR669" i="113"/>
  <c r="AR668" i="113"/>
  <c r="AR667" i="113"/>
  <c r="AR666" i="113"/>
  <c r="AR665" i="113"/>
  <c r="AR664" i="113"/>
  <c r="AR663" i="113"/>
  <c r="AR662" i="113"/>
  <c r="AR661" i="113"/>
  <c r="AR659" i="113"/>
  <c r="AR658" i="113"/>
  <c r="AR657" i="113"/>
  <c r="AR656" i="113"/>
  <c r="AR655" i="113"/>
  <c r="AR654" i="113"/>
  <c r="AR653" i="113"/>
  <c r="AR652" i="113"/>
  <c r="AR651" i="113"/>
  <c r="AR650" i="113"/>
  <c r="AR649" i="113"/>
  <c r="AR648" i="113"/>
  <c r="AR647" i="113"/>
  <c r="AR646" i="113"/>
  <c r="AR645" i="113"/>
  <c r="AR643" i="113"/>
  <c r="AR642" i="113" s="1"/>
  <c r="AR641" i="113"/>
  <c r="AR640" i="113"/>
  <c r="AR639" i="113"/>
  <c r="AR638" i="113"/>
  <c r="AR637" i="113"/>
  <c r="AR636" i="113"/>
  <c r="AR635" i="113"/>
  <c r="AR634" i="113"/>
  <c r="AR633" i="113"/>
  <c r="AR632" i="113"/>
  <c r="AR631" i="113"/>
  <c r="AR630" i="113"/>
  <c r="AR629" i="113"/>
  <c r="AR628" i="113"/>
  <c r="AR626" i="113"/>
  <c r="AR625" i="113"/>
  <c r="AR624" i="113"/>
  <c r="AR623" i="113"/>
  <c r="AR622" i="113"/>
  <c r="AR621" i="113"/>
  <c r="AR620" i="113"/>
  <c r="AR619" i="113"/>
  <c r="AR618" i="113"/>
  <c r="AR617" i="113"/>
  <c r="AR615" i="113"/>
  <c r="AR614" i="113"/>
  <c r="AR613" i="113"/>
  <c r="AR612" i="113"/>
  <c r="AR611" i="113"/>
  <c r="AR610" i="113"/>
  <c r="AR607" i="113"/>
  <c r="AR606" i="113"/>
  <c r="AR605" i="113"/>
  <c r="AR604" i="113"/>
  <c r="AR603" i="113"/>
  <c r="AR602" i="113"/>
  <c r="AR601" i="113"/>
  <c r="AR600" i="113"/>
  <c r="AR599" i="113"/>
  <c r="AR598" i="113"/>
  <c r="AR597" i="113"/>
  <c r="AR596" i="113"/>
  <c r="AR595" i="113"/>
  <c r="AR594" i="113"/>
  <c r="AR593" i="113"/>
  <c r="AR592" i="113"/>
  <c r="AR591" i="113"/>
  <c r="AR590" i="113"/>
  <c r="AR589" i="113"/>
  <c r="AR588" i="113"/>
  <c r="AR587" i="113"/>
  <c r="AR586" i="113"/>
  <c r="AR585" i="113"/>
  <c r="AR584" i="113"/>
  <c r="AR583" i="113"/>
  <c r="AR582" i="113"/>
  <c r="AR581" i="113"/>
  <c r="AR580" i="113"/>
  <c r="AR579" i="113"/>
  <c r="AR578" i="113"/>
  <c r="AR577" i="113"/>
  <c r="AR576" i="113"/>
  <c r="AR575" i="113"/>
  <c r="AR574" i="113"/>
  <c r="AR573" i="113"/>
  <c r="AR571" i="113"/>
  <c r="AR570" i="113"/>
  <c r="AR569" i="113"/>
  <c r="AR568" i="113"/>
  <c r="AR567" i="113"/>
  <c r="AR566" i="113"/>
  <c r="AR565" i="113"/>
  <c r="AR564" i="113"/>
  <c r="AR563" i="113"/>
  <c r="AR562" i="113"/>
  <c r="AR561" i="113"/>
  <c r="AR560" i="113"/>
  <c r="AR559" i="113"/>
  <c r="AR558" i="113"/>
  <c r="AR557" i="113"/>
  <c r="AR556" i="113"/>
  <c r="AR555" i="113"/>
  <c r="AR554" i="113"/>
  <c r="AR553" i="113"/>
  <c r="AR552" i="113"/>
  <c r="AR551" i="113"/>
  <c r="AR550" i="113"/>
  <c r="AR549" i="113"/>
  <c r="AR547" i="113"/>
  <c r="AR546" i="113"/>
  <c r="AR545" i="113"/>
  <c r="AR544" i="113"/>
  <c r="AR543" i="113"/>
  <c r="AR542" i="113"/>
  <c r="AR541" i="113"/>
  <c r="AR540" i="113"/>
  <c r="AR538" i="113"/>
  <c r="AR537" i="113"/>
  <c r="AR536" i="113"/>
  <c r="AR535" i="113"/>
  <c r="AR534" i="113"/>
  <c r="AR533" i="113"/>
  <c r="AR532" i="113"/>
  <c r="AR531" i="113"/>
  <c r="AR530" i="113"/>
  <c r="AR529" i="113"/>
  <c r="AR528" i="113"/>
  <c r="AR527" i="113"/>
  <c r="AR526" i="113"/>
  <c r="AR525" i="113"/>
  <c r="AR524" i="113"/>
  <c r="AR523" i="113"/>
  <c r="AR522" i="113"/>
  <c r="AR521" i="113"/>
  <c r="AR520" i="113"/>
  <c r="AR519" i="113"/>
  <c r="AR517" i="113"/>
  <c r="AR516" i="113"/>
  <c r="AR515" i="113"/>
  <c r="AR514" i="113"/>
  <c r="AR513" i="113"/>
  <c r="AR512" i="113"/>
  <c r="AR511" i="113"/>
  <c r="AR510" i="113"/>
  <c r="AR509" i="113"/>
  <c r="AR508" i="113"/>
  <c r="AR507" i="113"/>
  <c r="AR506" i="113"/>
  <c r="AR505" i="113"/>
  <c r="AR504" i="113"/>
  <c r="AR501" i="113"/>
  <c r="AR500" i="113"/>
  <c r="AR499" i="113"/>
  <c r="AR498" i="113"/>
  <c r="AR497" i="113"/>
  <c r="AR496" i="113"/>
  <c r="AR493" i="113"/>
  <c r="AR492" i="113"/>
  <c r="AR491" i="113"/>
  <c r="AR490" i="113"/>
  <c r="AR489" i="113"/>
  <c r="AR487" i="113"/>
  <c r="AR486" i="113"/>
  <c r="AR485" i="113"/>
  <c r="AR484" i="113"/>
  <c r="AR483" i="113"/>
  <c r="AR482" i="113"/>
  <c r="AR480" i="113"/>
  <c r="AR479" i="113"/>
  <c r="AR478" i="113"/>
  <c r="AR477" i="113"/>
  <c r="AR475" i="113"/>
  <c r="AR474" i="113"/>
  <c r="AR473" i="113"/>
  <c r="AR472" i="113"/>
  <c r="AR471" i="113"/>
  <c r="AR470" i="113"/>
  <c r="AR469" i="113"/>
  <c r="AR468" i="113"/>
  <c r="AR467" i="113"/>
  <c r="AR466" i="113"/>
  <c r="AR465" i="113"/>
  <c r="AR464" i="113"/>
  <c r="AR463" i="113"/>
  <c r="AR461" i="113"/>
  <c r="AR460" i="113"/>
  <c r="AR459" i="113"/>
  <c r="AR458" i="113"/>
  <c r="AR457" i="113"/>
  <c r="AR456" i="113"/>
  <c r="AR455" i="113"/>
  <c r="AR454" i="113"/>
  <c r="AR453" i="113"/>
  <c r="AR452" i="113"/>
  <c r="AR451" i="113"/>
  <c r="AR450" i="113"/>
  <c r="AR448" i="113"/>
  <c r="AR447" i="113"/>
  <c r="AR446" i="113"/>
  <c r="AR445" i="113"/>
  <c r="AR444" i="113"/>
  <c r="AR442" i="113"/>
  <c r="AR441" i="113"/>
  <c r="AR440" i="113"/>
  <c r="AR439" i="113"/>
  <c r="AR438" i="113"/>
  <c r="AR437" i="113"/>
  <c r="AR436" i="113"/>
  <c r="AR435" i="113"/>
  <c r="AR434" i="113"/>
  <c r="AR432" i="113"/>
  <c r="AR431" i="113"/>
  <c r="AR430" i="113"/>
  <c r="AR429" i="113"/>
  <c r="AR428" i="113"/>
  <c r="AR427" i="113"/>
  <c r="AR426" i="113"/>
  <c r="AR425" i="113"/>
  <c r="AR424" i="113"/>
  <c r="AR423" i="113"/>
  <c r="AR422" i="113"/>
  <c r="AR421" i="113"/>
  <c r="AR420" i="113"/>
  <c r="AR418" i="113"/>
  <c r="AR417" i="113" s="1"/>
  <c r="AR416" i="113"/>
  <c r="AR415" i="113"/>
  <c r="AR414" i="113"/>
  <c r="AR413" i="113"/>
  <c r="AR412" i="113"/>
  <c r="AR411" i="113"/>
  <c r="AR410" i="113"/>
  <c r="AR409" i="113"/>
  <c r="AR408" i="113"/>
  <c r="AR407" i="113"/>
  <c r="AR406" i="113"/>
  <c r="AR405" i="113"/>
  <c r="AR404" i="113"/>
  <c r="AR403" i="113"/>
  <c r="AR402" i="113"/>
  <c r="AR401" i="113"/>
  <c r="AR400" i="113"/>
  <c r="AR399" i="113"/>
  <c r="AR398" i="113"/>
  <c r="AR397" i="113"/>
  <c r="AR396" i="113"/>
  <c r="AR395" i="113"/>
  <c r="AR394" i="113"/>
  <c r="AR393" i="113"/>
  <c r="AR392" i="113"/>
  <c r="AR391" i="113"/>
  <c r="AR390" i="113"/>
  <c r="AR389" i="113"/>
  <c r="AR388" i="113"/>
  <c r="AR387" i="113"/>
  <c r="AR385" i="113"/>
  <c r="AR384" i="113"/>
  <c r="AR383" i="113"/>
  <c r="AR382" i="113"/>
  <c r="AR380" i="113"/>
  <c r="AR379" i="113"/>
  <c r="AR378" i="113"/>
  <c r="AR377" i="113"/>
  <c r="AR376" i="113"/>
  <c r="AR375" i="113"/>
  <c r="AR374" i="113"/>
  <c r="AR373" i="113"/>
  <c r="AR372" i="113"/>
  <c r="AR371" i="113"/>
  <c r="AR370" i="113"/>
  <c r="AR369" i="113"/>
  <c r="AR368" i="113"/>
  <c r="AR367" i="113"/>
  <c r="AR366" i="113"/>
  <c r="AR365" i="113"/>
  <c r="AR363" i="113"/>
  <c r="AR362" i="113"/>
  <c r="AR361" i="113"/>
  <c r="AR360" i="113"/>
  <c r="AR359" i="113"/>
  <c r="AR358" i="113"/>
  <c r="AR357" i="113"/>
  <c r="AR356" i="113"/>
  <c r="AR355" i="113"/>
  <c r="AR354" i="113"/>
  <c r="AR352" i="113"/>
  <c r="AR351" i="113"/>
  <c r="AR350" i="113"/>
  <c r="AR349" i="113"/>
  <c r="AR348" i="113"/>
  <c r="AR347" i="113"/>
  <c r="AR346" i="113"/>
  <c r="AR345" i="113"/>
  <c r="AR344" i="113"/>
  <c r="AR343" i="113"/>
  <c r="AR342" i="113"/>
  <c r="AR341" i="113"/>
  <c r="AR340" i="113"/>
  <c r="AR339" i="113"/>
  <c r="AR338" i="113"/>
  <c r="AR337" i="113"/>
  <c r="AR336" i="113"/>
  <c r="AR335" i="113"/>
  <c r="AR334" i="113"/>
  <c r="AR333" i="113"/>
  <c r="AR332" i="113"/>
  <c r="AR331" i="113"/>
  <c r="AR330" i="113"/>
  <c r="AR329" i="113"/>
  <c r="AR328" i="113"/>
  <c r="AR327" i="113"/>
  <c r="AR325" i="113"/>
  <c r="AR324" i="113"/>
  <c r="AR323" i="113"/>
  <c r="AR321" i="113"/>
  <c r="AR320" i="113" s="1"/>
  <c r="AR319" i="113"/>
  <c r="AR318" i="113"/>
  <c r="AR317" i="113"/>
  <c r="AR316" i="113"/>
  <c r="AR314" i="113"/>
  <c r="AR313" i="113"/>
  <c r="AR310" i="113"/>
  <c r="AR309" i="113"/>
  <c r="AR308" i="113"/>
  <c r="AR307" i="113"/>
  <c r="AR306" i="113"/>
  <c r="AR305" i="113"/>
  <c r="AR304" i="113"/>
  <c r="AR302" i="113"/>
  <c r="AR301" i="113"/>
  <c r="AR300" i="113"/>
  <c r="AR299" i="113"/>
  <c r="AR298" i="113"/>
  <c r="AR297" i="113"/>
  <c r="AR296" i="113"/>
  <c r="AR295" i="113"/>
  <c r="AR294" i="113"/>
  <c r="AR293" i="113"/>
  <c r="AR292" i="113"/>
  <c r="AR291" i="113"/>
  <c r="AR290" i="113"/>
  <c r="AR289" i="113"/>
  <c r="AR288" i="113"/>
  <c r="AR287" i="113"/>
  <c r="AR286" i="113"/>
  <c r="AR285" i="113"/>
  <c r="AR284" i="113"/>
  <c r="AR283" i="113"/>
  <c r="AR282" i="113"/>
  <c r="AR281" i="113"/>
  <c r="AR280" i="113"/>
  <c r="AR279" i="113"/>
  <c r="AR278" i="113"/>
  <c r="AR277" i="113"/>
  <c r="AR276" i="113"/>
  <c r="AR275" i="113"/>
  <c r="AR274" i="113"/>
  <c r="AR273" i="113"/>
  <c r="AR272" i="113"/>
  <c r="AR271" i="113"/>
  <c r="AR270" i="113"/>
  <c r="AR269" i="113"/>
  <c r="AR268" i="113"/>
  <c r="AR267" i="113"/>
  <c r="AR266" i="113"/>
  <c r="AR265" i="113"/>
  <c r="AR264" i="113"/>
  <c r="AR263" i="113"/>
  <c r="AR262" i="113"/>
  <c r="AR261" i="113"/>
  <c r="AR260" i="113"/>
  <c r="AR259" i="113"/>
  <c r="AR258" i="113"/>
  <c r="AR257" i="113"/>
  <c r="AR256" i="113"/>
  <c r="AR255" i="113"/>
  <c r="AR254" i="113"/>
  <c r="AR253" i="113"/>
  <c r="AR252" i="113"/>
  <c r="AR251" i="113"/>
  <c r="AR250" i="113"/>
  <c r="AR249" i="113"/>
  <c r="AR248" i="113"/>
  <c r="AR247" i="113"/>
  <c r="AR246" i="113"/>
  <c r="AR245" i="113"/>
  <c r="AR244" i="113"/>
  <c r="AR243" i="113"/>
  <c r="AR242" i="113"/>
  <c r="AR241" i="113"/>
  <c r="AR240" i="113"/>
  <c r="AR239" i="113"/>
  <c r="AR238" i="113"/>
  <c r="AR237" i="113"/>
  <c r="AR236" i="113"/>
  <c r="AR235" i="113"/>
  <c r="AR234" i="113"/>
  <c r="AR233" i="113"/>
  <c r="AR232" i="113"/>
  <c r="AR231" i="113"/>
  <c r="AR230" i="113"/>
  <c r="AR229" i="113"/>
  <c r="AR227" i="113"/>
  <c r="AR226" i="113"/>
  <c r="AR225" i="113"/>
  <c r="AR224" i="113"/>
  <c r="AR223" i="113"/>
  <c r="AR222" i="113"/>
  <c r="AR221" i="113"/>
  <c r="AR220" i="113"/>
  <c r="AR219" i="113"/>
  <c r="AR218" i="113"/>
  <c r="AR217" i="113"/>
  <c r="AR216" i="113"/>
  <c r="AR215" i="113"/>
  <c r="AR214" i="113"/>
  <c r="AR213" i="113"/>
  <c r="AR212" i="113"/>
  <c r="AR211" i="113"/>
  <c r="AR210" i="113"/>
  <c r="AR209" i="113"/>
  <c r="AR208" i="113"/>
  <c r="AR207" i="113"/>
  <c r="AR206" i="113"/>
  <c r="AR205" i="113"/>
  <c r="AR204" i="113"/>
  <c r="AR203" i="113"/>
  <c r="AR202" i="113"/>
  <c r="AR201" i="113"/>
  <c r="AR200" i="113"/>
  <c r="AR199" i="113"/>
  <c r="AR198" i="113"/>
  <c r="AR197" i="113"/>
  <c r="AR196" i="113"/>
  <c r="AR195" i="113"/>
  <c r="AR194" i="113"/>
  <c r="AR192" i="113"/>
  <c r="AR191" i="113"/>
  <c r="AR190" i="113"/>
  <c r="AR189" i="113"/>
  <c r="AR188" i="113"/>
  <c r="AR187" i="113"/>
  <c r="AR186" i="113"/>
  <c r="AR185" i="113"/>
  <c r="AR184" i="113"/>
  <c r="AR183" i="113"/>
  <c r="AR182" i="113"/>
  <c r="AR181" i="113"/>
  <c r="AR180" i="113"/>
  <c r="AR179" i="113"/>
  <c r="AR178" i="113"/>
  <c r="AR177" i="113"/>
  <c r="AR176" i="113"/>
  <c r="AR175" i="113"/>
  <c r="AR174" i="113"/>
  <c r="AR173" i="113"/>
  <c r="AR172" i="113"/>
  <c r="AR171" i="113"/>
  <c r="AR170" i="113"/>
  <c r="AR169" i="113"/>
  <c r="AR168" i="113"/>
  <c r="AR167" i="113"/>
  <c r="AR166" i="113"/>
  <c r="AR165" i="113"/>
  <c r="AR164" i="113"/>
  <c r="AR163" i="113"/>
  <c r="AR162" i="113"/>
  <c r="AR161" i="113"/>
  <c r="AR160" i="113"/>
  <c r="AR159" i="113"/>
  <c r="AR158" i="113"/>
  <c r="AR156" i="113"/>
  <c r="AR155" i="113"/>
  <c r="AR154" i="113"/>
  <c r="AR153" i="113"/>
  <c r="AR152" i="113"/>
  <c r="AR151" i="113"/>
  <c r="AR150" i="113"/>
  <c r="AR149" i="113"/>
  <c r="AR148" i="113"/>
  <c r="AR147" i="113"/>
  <c r="AR144" i="113"/>
  <c r="AR143" i="113"/>
  <c r="AR141" i="113"/>
  <c r="AR140" i="113"/>
  <c r="AR139" i="113"/>
  <c r="AR138" i="113"/>
  <c r="AR137" i="113"/>
  <c r="AR136" i="113"/>
  <c r="AR135" i="113"/>
  <c r="AR134" i="113"/>
  <c r="AR133" i="113"/>
  <c r="AR132" i="113"/>
  <c r="AR130" i="113"/>
  <c r="AR129" i="113" s="1"/>
  <c r="AR128" i="113"/>
  <c r="AR127" i="113" s="1"/>
  <c r="AR126" i="113"/>
  <c r="AR125" i="113"/>
  <c r="AR124" i="113"/>
  <c r="AR123" i="113"/>
  <c r="AR122" i="113"/>
  <c r="AR121" i="113"/>
  <c r="AR120" i="113"/>
  <c r="AR119" i="113"/>
  <c r="AR118" i="113"/>
  <c r="AR117" i="113"/>
  <c r="AR116" i="113"/>
  <c r="AR115" i="113"/>
  <c r="AR114" i="113"/>
  <c r="AR113" i="113"/>
  <c r="AR112" i="113"/>
  <c r="AR111" i="113"/>
  <c r="AR110" i="113"/>
  <c r="AR109" i="113"/>
  <c r="AR108" i="113"/>
  <c r="AR107" i="113"/>
  <c r="AR106" i="113"/>
  <c r="AR105" i="113"/>
  <c r="AR104" i="113"/>
  <c r="AR103" i="113"/>
  <c r="AR102" i="113"/>
  <c r="AR100" i="113"/>
  <c r="AR99" i="113"/>
  <c r="AR98" i="113"/>
  <c r="AR97" i="113"/>
  <c r="AR95" i="113"/>
  <c r="AR94" i="113"/>
  <c r="AR93" i="113"/>
  <c r="AR92" i="113"/>
  <c r="AR91" i="113"/>
  <c r="AR90" i="113"/>
  <c r="AR89" i="113"/>
  <c r="AR88" i="113"/>
  <c r="AR87" i="113"/>
  <c r="AR86" i="113"/>
  <c r="AR85" i="113"/>
  <c r="AR84" i="113"/>
  <c r="AR83" i="113"/>
  <c r="AR82" i="113"/>
  <c r="AR81" i="113"/>
  <c r="AR79" i="113"/>
  <c r="AR78" i="113"/>
  <c r="AR77" i="113"/>
  <c r="AR76" i="113"/>
  <c r="AR75" i="113"/>
  <c r="AR74" i="113"/>
  <c r="AR73" i="113"/>
  <c r="AR72" i="113"/>
  <c r="AR70" i="113"/>
  <c r="AR69" i="113" s="1"/>
  <c r="AR68" i="113"/>
  <c r="AR67" i="113"/>
  <c r="AR66" i="113"/>
  <c r="AR65" i="113"/>
  <c r="AR64" i="113"/>
  <c r="AR63" i="113"/>
  <c r="AR62" i="113"/>
  <c r="AR59" i="113"/>
  <c r="AR58" i="113"/>
  <c r="AR57" i="113"/>
  <c r="AR56" i="113"/>
  <c r="AR55" i="113"/>
  <c r="AR54" i="113"/>
  <c r="AR53" i="113"/>
  <c r="AR51" i="113"/>
  <c r="AR50" i="113"/>
  <c r="AR49" i="113"/>
  <c r="AR47" i="113"/>
  <c r="AR46" i="113"/>
  <c r="AR45" i="113"/>
  <c r="AR44" i="113"/>
  <c r="AR42" i="113"/>
  <c r="AR41" i="113"/>
  <c r="AR40" i="113"/>
  <c r="AR39" i="113"/>
  <c r="AR38" i="113"/>
  <c r="AR37" i="113"/>
  <c r="AR36" i="113"/>
  <c r="AR34" i="113"/>
  <c r="AR33" i="113"/>
  <c r="AR31" i="113"/>
  <c r="AR29" i="113"/>
  <c r="AR28" i="113"/>
  <c r="AR27" i="113"/>
  <c r="AR26" i="113"/>
  <c r="AR25" i="113"/>
  <c r="AR23" i="113"/>
  <c r="AR22" i="113"/>
  <c r="AR21" i="113"/>
  <c r="AR20" i="113"/>
  <c r="AR19" i="113"/>
  <c r="AR18" i="113"/>
  <c r="AR17" i="113"/>
  <c r="AR16" i="113"/>
  <c r="AR15" i="113"/>
  <c r="AN1215" i="113"/>
  <c r="AN1214" i="113"/>
  <c r="AN1212" i="113"/>
  <c r="AN1211" i="113"/>
  <c r="AN1210" i="113"/>
  <c r="AN1209" i="113"/>
  <c r="AN1208" i="113"/>
  <c r="AN1207" i="113"/>
  <c r="AN1206" i="113"/>
  <c r="AN1205" i="113"/>
  <c r="AN1204" i="113"/>
  <c r="AN1202" i="113"/>
  <c r="AN1201" i="113"/>
  <c r="AN1200" i="113"/>
  <c r="AN1199" i="113"/>
  <c r="AN1198" i="113"/>
  <c r="AN1197" i="113"/>
  <c r="AN1196" i="113"/>
  <c r="AN1194" i="113"/>
  <c r="AN1193" i="113"/>
  <c r="AN1192" i="113"/>
  <c r="AN1191" i="113"/>
  <c r="AN1190" i="113"/>
  <c r="AN1189" i="113"/>
  <c r="AN1188" i="113"/>
  <c r="AN1187" i="113"/>
  <c r="AN1185" i="113"/>
  <c r="AN1184" i="113"/>
  <c r="AN1183" i="113"/>
  <c r="AN1182" i="113"/>
  <c r="AN1181" i="113"/>
  <c r="AN1180" i="113"/>
  <c r="AN1179" i="113"/>
  <c r="AN1177" i="113"/>
  <c r="AN1176" i="113"/>
  <c r="AN1175" i="113"/>
  <c r="AN1174" i="113"/>
  <c r="AN1173" i="113"/>
  <c r="AN1172" i="113"/>
  <c r="AN1171" i="113"/>
  <c r="AN1170" i="113"/>
  <c r="AN1169" i="113"/>
  <c r="AN1168" i="113"/>
  <c r="AN1166" i="113"/>
  <c r="AN1165" i="113"/>
  <c r="AN1164" i="113"/>
  <c r="AN1163" i="113"/>
  <c r="AN1162" i="113"/>
  <c r="AN1161" i="113"/>
  <c r="AN1160" i="113"/>
  <c r="AN1158" i="113"/>
  <c r="AN1157" i="113"/>
  <c r="AN1156" i="113"/>
  <c r="AN1155" i="113"/>
  <c r="AN1154" i="113"/>
  <c r="AN1153" i="113"/>
  <c r="AN1152" i="113"/>
  <c r="AN1151" i="113"/>
  <c r="AN1150" i="113"/>
  <c r="AN1149" i="113"/>
  <c r="AN1148" i="113"/>
  <c r="AN1145" i="113"/>
  <c r="AN1144" i="113" s="1"/>
  <c r="AN1143" i="113"/>
  <c r="AN1142" i="113" s="1"/>
  <c r="AN1141" i="113"/>
  <c r="AN1140" i="113"/>
  <c r="AN1139" i="113"/>
  <c r="AN1138" i="113"/>
  <c r="AN1137" i="113"/>
  <c r="AN1136" i="113"/>
  <c r="AN1135" i="113"/>
  <c r="AN1133" i="113"/>
  <c r="AN1132" i="113"/>
  <c r="AN1131" i="113"/>
  <c r="AN1130" i="113"/>
  <c r="AN1129" i="113"/>
  <c r="AN1128" i="113"/>
  <c r="AN1127" i="113"/>
  <c r="AN1126" i="113"/>
  <c r="AN1125" i="113"/>
  <c r="AN1124" i="113"/>
  <c r="AN1123" i="113"/>
  <c r="AN1122" i="113"/>
  <c r="AN1121" i="113"/>
  <c r="AN1120" i="113"/>
  <c r="AN1119" i="113"/>
  <c r="AN1118" i="113"/>
  <c r="AN1117" i="113"/>
  <c r="AN1116" i="113"/>
  <c r="AN1115" i="113"/>
  <c r="AN1114" i="113"/>
  <c r="AN1113" i="113"/>
  <c r="AN1112" i="113"/>
  <c r="AN1111" i="113"/>
  <c r="AN1110" i="113"/>
  <c r="AN1109" i="113"/>
  <c r="AN1108" i="113"/>
  <c r="AN1107" i="113"/>
  <c r="AN1106" i="113"/>
  <c r="AN1105" i="113"/>
  <c r="AN1104" i="113"/>
  <c r="AN1103" i="113"/>
  <c r="AN1102" i="113"/>
  <c r="AN1101" i="113"/>
  <c r="AN1100" i="113"/>
  <c r="AN1098" i="113"/>
  <c r="AN1097" i="113"/>
  <c r="AN1095" i="113"/>
  <c r="AN1094" i="113"/>
  <c r="AN1093" i="113"/>
  <c r="AN1091" i="113"/>
  <c r="AN1090" i="113"/>
  <c r="AN1088" i="113"/>
  <c r="AN1087" i="113"/>
  <c r="AN1086" i="113"/>
  <c r="AN1085" i="113"/>
  <c r="AN1084" i="113"/>
  <c r="AN1083" i="113"/>
  <c r="AN1082" i="113"/>
  <c r="AN1081" i="113"/>
  <c r="AN1080" i="113"/>
  <c r="AN1078" i="113"/>
  <c r="AN1077" i="113"/>
  <c r="AN1076" i="113"/>
  <c r="AN1075" i="113"/>
  <c r="AN1073" i="113"/>
  <c r="AN1072" i="113"/>
  <c r="AN1071" i="113"/>
  <c r="AN1070" i="113"/>
  <c r="AN1068" i="113"/>
  <c r="AN1067" i="113"/>
  <c r="AN1066" i="113"/>
  <c r="AN1065" i="113"/>
  <c r="AN1063" i="113"/>
  <c r="AN1062" i="113"/>
  <c r="AN1061" i="113"/>
  <c r="AN1059" i="113"/>
  <c r="AN1058" i="113"/>
  <c r="AN1057" i="113"/>
  <c r="AN1056" i="113"/>
  <c r="AN1055" i="113"/>
  <c r="AN1054" i="113"/>
  <c r="AN1053" i="113"/>
  <c r="AN1052" i="113"/>
  <c r="AN1051" i="113"/>
  <c r="AN1050" i="113"/>
  <c r="AN1049" i="113"/>
  <c r="AN1047" i="113"/>
  <c r="AN1046" i="113"/>
  <c r="AN1043" i="113"/>
  <c r="AN1042" i="113"/>
  <c r="AN1041" i="113"/>
  <c r="AN1040" i="113"/>
  <c r="AN1039" i="113"/>
  <c r="AN1038" i="113"/>
  <c r="AN1036" i="113"/>
  <c r="AN1035" i="113"/>
  <c r="AN1034" i="113"/>
  <c r="AN1033" i="113"/>
  <c r="AN1032" i="113"/>
  <c r="AN1031" i="113"/>
  <c r="AN1030" i="113"/>
  <c r="AN1029" i="113"/>
  <c r="AN1028" i="113"/>
  <c r="AN1027" i="113"/>
  <c r="AN1026" i="113"/>
  <c r="AN1025" i="113"/>
  <c r="AN1024" i="113"/>
  <c r="AN1023" i="113"/>
  <c r="AN1022" i="113"/>
  <c r="AN1021" i="113"/>
  <c r="AN1020" i="113"/>
  <c r="AN1019" i="113"/>
  <c r="AN1018" i="113"/>
  <c r="AN1017" i="113"/>
  <c r="AN1016" i="113"/>
  <c r="AN1015" i="113"/>
  <c r="AN1014" i="113"/>
  <c r="AN1013" i="113"/>
  <c r="AN1012" i="113"/>
  <c r="AN1011" i="113"/>
  <c r="AN1010" i="113"/>
  <c r="AN1009" i="113"/>
  <c r="AN1008" i="113"/>
  <c r="AN1007" i="113"/>
  <c r="AN1006" i="113"/>
  <c r="AN1005" i="113"/>
  <c r="AN1004" i="113"/>
  <c r="AN1003" i="113"/>
  <c r="AN1002" i="113"/>
  <c r="AN1001" i="113"/>
  <c r="AN1000" i="113"/>
  <c r="AN999" i="113"/>
  <c r="AN998" i="113"/>
  <c r="AN997" i="113"/>
  <c r="AN996" i="113"/>
  <c r="AN995" i="113"/>
  <c r="AN994" i="113"/>
  <c r="AN992" i="113"/>
  <c r="AN991" i="113"/>
  <c r="AN990" i="113"/>
  <c r="AN989" i="113"/>
  <c r="AN987" i="113"/>
  <c r="AN986" i="113"/>
  <c r="AN985" i="113"/>
  <c r="AN984" i="113"/>
  <c r="AN983" i="113"/>
  <c r="AN982" i="113"/>
  <c r="AN981" i="113"/>
  <c r="AN979" i="113"/>
  <c r="AN978" i="113"/>
  <c r="AN977" i="113"/>
  <c r="AN975" i="113"/>
  <c r="AN974" i="113"/>
  <c r="AN972" i="113"/>
  <c r="AN971" i="113"/>
  <c r="AN970" i="113"/>
  <c r="AN969" i="113"/>
  <c r="AN966" i="113"/>
  <c r="AN965" i="113"/>
  <c r="AN963" i="113"/>
  <c r="AN962" i="113"/>
  <c r="AN961" i="113"/>
  <c r="AN959" i="113"/>
  <c r="AN958" i="113"/>
  <c r="AN957" i="113"/>
  <c r="AN956" i="113"/>
  <c r="AN955" i="113"/>
  <c r="AN954" i="113"/>
  <c r="AN953" i="113"/>
  <c r="AN952" i="113"/>
  <c r="AN951" i="113"/>
  <c r="AN950" i="113"/>
  <c r="AN949" i="113"/>
  <c r="AN947" i="113"/>
  <c r="AN946" i="113"/>
  <c r="AN945" i="113"/>
  <c r="AN944" i="113"/>
  <c r="AN943" i="113"/>
  <c r="AN942" i="113"/>
  <c r="AN941" i="113"/>
  <c r="AN940" i="113"/>
  <c r="AN939" i="113"/>
  <c r="AN938" i="113"/>
  <c r="AN937" i="113"/>
  <c r="AN936" i="113"/>
  <c r="AN935" i="113"/>
  <c r="AN933" i="113"/>
  <c r="AN932" i="113"/>
  <c r="AN931" i="113"/>
  <c r="AN930" i="113"/>
  <c r="AN929" i="113"/>
  <c r="AN927" i="113"/>
  <c r="AN926" i="113"/>
  <c r="AN925" i="113"/>
  <c r="AN924" i="113"/>
  <c r="AN923" i="113"/>
  <c r="AN922" i="113"/>
  <c r="AN921" i="113"/>
  <c r="AN920" i="113"/>
  <c r="AN919" i="113"/>
  <c r="AN918" i="113"/>
  <c r="AN917" i="113"/>
  <c r="AN915" i="113"/>
  <c r="AN914" i="113"/>
  <c r="AN913" i="113"/>
  <c r="AN912" i="113"/>
  <c r="AN911" i="113"/>
  <c r="AN910" i="113"/>
  <c r="AN909" i="113"/>
  <c r="AN908" i="113"/>
  <c r="AN907" i="113"/>
  <c r="AN906" i="113"/>
  <c r="AN905" i="113"/>
  <c r="AN904" i="113"/>
  <c r="AN902" i="113"/>
  <c r="AN901" i="113"/>
  <c r="AN900" i="113"/>
  <c r="AN899" i="113"/>
  <c r="AN898" i="113"/>
  <c r="AN896" i="113"/>
  <c r="AN895" i="113"/>
  <c r="AN894" i="113"/>
  <c r="AN893" i="113"/>
  <c r="AN892" i="113"/>
  <c r="AN891" i="113"/>
  <c r="AN890" i="113"/>
  <c r="AN889" i="113"/>
  <c r="AN888" i="113"/>
  <c r="AN887" i="113"/>
  <c r="AN886" i="113"/>
  <c r="AN885" i="113"/>
  <c r="AN883" i="113"/>
  <c r="AN882" i="113"/>
  <c r="AN881" i="113"/>
  <c r="AN880" i="113"/>
  <c r="AN879" i="113"/>
  <c r="AN878" i="113"/>
  <c r="AN877" i="113"/>
  <c r="AN876" i="113"/>
  <c r="AN875" i="113"/>
  <c r="AN874" i="113"/>
  <c r="AN873" i="113"/>
  <c r="AN872" i="113"/>
  <c r="AN871" i="113"/>
  <c r="AN870" i="113"/>
  <c r="AN869" i="113"/>
  <c r="AN868" i="113"/>
  <c r="AN867" i="113"/>
  <c r="AN866" i="113"/>
  <c r="AN865" i="113"/>
  <c r="AN864" i="113"/>
  <c r="AN863" i="113"/>
  <c r="AN862" i="113"/>
  <c r="AN861" i="113"/>
  <c r="AN860" i="113"/>
  <c r="AN859" i="113"/>
  <c r="AN858" i="113"/>
  <c r="AN857" i="113"/>
  <c r="AN856" i="113"/>
  <c r="AN855" i="113"/>
  <c r="AN854" i="113"/>
  <c r="AN853" i="113"/>
  <c r="AN852" i="113"/>
  <c r="AN851" i="113"/>
  <c r="AN850" i="113"/>
  <c r="AN849" i="113"/>
  <c r="AN848" i="113"/>
  <c r="AN847" i="113"/>
  <c r="AN846" i="113"/>
  <c r="AN845" i="113"/>
  <c r="AN844" i="113"/>
  <c r="AN843" i="113"/>
  <c r="AN842" i="113"/>
  <c r="AN841" i="113"/>
  <c r="AN840" i="113"/>
  <c r="AN839" i="113"/>
  <c r="AN838" i="113"/>
  <c r="AN837" i="113"/>
  <c r="AN836" i="113"/>
  <c r="AN835" i="113"/>
  <c r="AN834" i="113"/>
  <c r="AN833" i="113"/>
  <c r="AN832" i="113"/>
  <c r="AN831" i="113"/>
  <c r="AN830" i="113"/>
  <c r="AN829" i="113"/>
  <c r="AN828" i="113"/>
  <c r="AN827" i="113"/>
  <c r="AN826" i="113"/>
  <c r="AN825" i="113"/>
  <c r="AN824" i="113"/>
  <c r="AN823" i="113"/>
  <c r="AN822" i="113"/>
  <c r="AN821" i="113"/>
  <c r="AN819" i="113"/>
  <c r="AN818" i="113"/>
  <c r="AN817" i="113"/>
  <c r="AN816" i="113"/>
  <c r="AN815" i="113"/>
  <c r="AN814" i="113"/>
  <c r="AN813" i="113"/>
  <c r="AN812" i="113"/>
  <c r="AN811" i="113"/>
  <c r="AN810" i="113"/>
  <c r="AN809" i="113"/>
  <c r="AN808" i="113"/>
  <c r="AN807" i="113"/>
  <c r="AN806" i="113"/>
  <c r="AN805" i="113"/>
  <c r="AN804" i="113"/>
  <c r="AN803" i="113"/>
  <c r="AN802" i="113"/>
  <c r="AN801" i="113"/>
  <c r="AN800" i="113"/>
  <c r="AN799" i="113"/>
  <c r="AN798" i="113"/>
  <c r="AN797" i="113"/>
  <c r="AN796" i="113"/>
  <c r="AN795" i="113"/>
  <c r="AN794" i="113"/>
  <c r="AN793" i="113"/>
  <c r="AN792" i="113"/>
  <c r="AN790" i="113"/>
  <c r="AN789" i="113"/>
  <c r="AN788" i="113"/>
  <c r="AN787" i="113"/>
  <c r="AN786" i="113"/>
  <c r="AN785" i="113"/>
  <c r="AN784" i="113"/>
  <c r="AN783" i="113"/>
  <c r="AN782" i="113"/>
  <c r="AN781" i="113"/>
  <c r="AN780" i="113"/>
  <c r="AN779" i="113"/>
  <c r="AN778" i="113"/>
  <c r="AN777" i="113"/>
  <c r="AN776" i="113"/>
  <c r="AN775" i="113"/>
  <c r="AN774" i="113"/>
  <c r="AN773" i="113"/>
  <c r="AN772" i="113"/>
  <c r="AN771" i="113"/>
  <c r="AN770" i="113"/>
  <c r="AN769" i="113"/>
  <c r="AN768" i="113"/>
  <c r="AN767" i="113"/>
  <c r="AN765" i="113"/>
  <c r="AN764" i="113"/>
  <c r="AN763" i="113"/>
  <c r="AN762" i="113"/>
  <c r="AN761" i="113"/>
  <c r="AN760" i="113"/>
  <c r="AN758" i="113"/>
  <c r="AN757" i="113"/>
  <c r="AN755" i="113"/>
  <c r="AN754" i="113"/>
  <c r="AN753" i="113"/>
  <c r="AN752" i="113"/>
  <c r="AN751" i="113"/>
  <c r="AN749" i="113"/>
  <c r="AN748" i="113"/>
  <c r="AN747" i="113"/>
  <c r="AN746" i="113"/>
  <c r="AN745" i="113"/>
  <c r="AN744" i="113"/>
  <c r="AN742" i="113"/>
  <c r="AN741" i="113"/>
  <c r="AN740" i="113"/>
  <c r="AN739" i="113"/>
  <c r="AN738" i="113"/>
  <c r="AN737" i="113"/>
  <c r="AN736" i="113"/>
  <c r="AN735" i="113"/>
  <c r="AN734" i="113"/>
  <c r="AN733" i="113"/>
  <c r="AN732" i="113"/>
  <c r="AN731" i="113"/>
  <c r="AN730" i="113"/>
  <c r="AN729" i="113"/>
  <c r="AN727" i="113"/>
  <c r="AN726" i="113"/>
  <c r="AN725" i="113"/>
  <c r="AN724" i="113"/>
  <c r="AN723" i="113"/>
  <c r="AN722" i="113"/>
  <c r="AN721" i="113"/>
  <c r="AN720" i="113"/>
  <c r="AN719" i="113"/>
  <c r="AN717" i="113"/>
  <c r="AN716" i="113"/>
  <c r="AN715" i="113"/>
  <c r="AN714" i="113"/>
  <c r="AN713" i="113"/>
  <c r="AN711" i="113"/>
  <c r="AN710" i="113"/>
  <c r="AN709" i="113"/>
  <c r="AN708" i="113"/>
  <c r="AN707" i="113"/>
  <c r="AN706" i="113"/>
  <c r="AN704" i="113"/>
  <c r="AN703" i="113"/>
  <c r="AN702" i="113"/>
  <c r="AN701" i="113"/>
  <c r="AN700" i="113"/>
  <c r="AN699" i="113"/>
  <c r="AN698" i="113"/>
  <c r="AN697" i="113"/>
  <c r="AN696" i="113"/>
  <c r="AN695" i="113"/>
  <c r="AN694" i="113"/>
  <c r="AN693" i="113"/>
  <c r="AN692" i="113"/>
  <c r="AN691" i="113"/>
  <c r="AN690" i="113"/>
  <c r="AN689" i="113"/>
  <c r="AN687" i="113"/>
  <c r="AN686" i="113"/>
  <c r="AN685" i="113"/>
  <c r="AN684" i="113"/>
  <c r="AN683" i="113"/>
  <c r="AN682" i="113"/>
  <c r="AN681" i="113"/>
  <c r="AN680" i="113"/>
  <c r="AN679" i="113"/>
  <c r="AN678" i="113"/>
  <c r="AN677" i="113"/>
  <c r="AN676" i="113"/>
  <c r="AN675" i="113"/>
  <c r="AN674" i="113"/>
  <c r="AN673" i="113"/>
  <c r="AN672" i="113"/>
  <c r="AN671" i="113"/>
  <c r="AN670" i="113"/>
  <c r="AN669" i="113"/>
  <c r="AN668" i="113"/>
  <c r="AN667" i="113"/>
  <c r="AN666" i="113"/>
  <c r="AN665" i="113"/>
  <c r="AN664" i="113"/>
  <c r="AN663" i="113"/>
  <c r="AN662" i="113"/>
  <c r="AN661" i="113"/>
  <c r="AN659" i="113"/>
  <c r="AN658" i="113"/>
  <c r="AN657" i="113"/>
  <c r="AN656" i="113"/>
  <c r="AN655" i="113"/>
  <c r="AN654" i="113"/>
  <c r="AN653" i="113"/>
  <c r="AN652" i="113"/>
  <c r="AN651" i="113"/>
  <c r="AN650" i="113"/>
  <c r="AN649" i="113"/>
  <c r="AN648" i="113"/>
  <c r="AN647" i="113"/>
  <c r="AN646" i="113"/>
  <c r="AN645" i="113"/>
  <c r="AN643" i="113"/>
  <c r="AN642" i="113" s="1"/>
  <c r="AN641" i="113"/>
  <c r="AN640" i="113"/>
  <c r="AN639" i="113"/>
  <c r="AN638" i="113"/>
  <c r="AN637" i="113"/>
  <c r="AN636" i="113"/>
  <c r="AN635" i="113"/>
  <c r="AN634" i="113"/>
  <c r="AN633" i="113"/>
  <c r="AN632" i="113"/>
  <c r="AN631" i="113"/>
  <c r="AN630" i="113"/>
  <c r="AN629" i="113"/>
  <c r="AN628" i="113"/>
  <c r="AN626" i="113"/>
  <c r="AN625" i="113"/>
  <c r="AN624" i="113"/>
  <c r="AN623" i="113"/>
  <c r="AN622" i="113"/>
  <c r="AN621" i="113"/>
  <c r="AN620" i="113"/>
  <c r="AN619" i="113"/>
  <c r="AN618" i="113"/>
  <c r="AN617" i="113"/>
  <c r="AN615" i="113"/>
  <c r="AN614" i="113"/>
  <c r="AN613" i="113"/>
  <c r="AN612" i="113"/>
  <c r="AN611" i="113"/>
  <c r="AN610" i="113"/>
  <c r="AN607" i="113"/>
  <c r="AN606" i="113"/>
  <c r="AN605" i="113"/>
  <c r="AN604" i="113"/>
  <c r="AN603" i="113"/>
  <c r="AN602" i="113"/>
  <c r="AN601" i="113"/>
  <c r="AN600" i="113"/>
  <c r="AN599" i="113"/>
  <c r="AN598" i="113"/>
  <c r="AN597" i="113"/>
  <c r="AN596" i="113"/>
  <c r="AN595" i="113"/>
  <c r="AN594" i="113"/>
  <c r="AN593" i="113"/>
  <c r="AN592" i="113"/>
  <c r="AN591" i="113"/>
  <c r="AN590" i="113"/>
  <c r="AN589" i="113"/>
  <c r="AN588" i="113"/>
  <c r="AN587" i="113"/>
  <c r="AN586" i="113"/>
  <c r="AN585" i="113"/>
  <c r="AN584" i="113"/>
  <c r="AN583" i="113"/>
  <c r="AN582" i="113"/>
  <c r="AN581" i="113"/>
  <c r="AN580" i="113"/>
  <c r="AN579" i="113"/>
  <c r="AN578" i="113"/>
  <c r="AN577" i="113"/>
  <c r="AN576" i="113"/>
  <c r="AN575" i="113"/>
  <c r="AN574" i="113"/>
  <c r="AN573" i="113"/>
  <c r="AN571" i="113"/>
  <c r="AN570" i="113"/>
  <c r="AN569" i="113"/>
  <c r="AN568" i="113"/>
  <c r="AN567" i="113"/>
  <c r="AN566" i="113"/>
  <c r="AN565" i="113"/>
  <c r="AN564" i="113"/>
  <c r="AN563" i="113"/>
  <c r="AN562" i="113"/>
  <c r="AN561" i="113"/>
  <c r="AN560" i="113"/>
  <c r="AN559" i="113"/>
  <c r="AN558" i="113"/>
  <c r="AN557" i="113"/>
  <c r="AN556" i="113"/>
  <c r="AN555" i="113"/>
  <c r="AN554" i="113"/>
  <c r="AN553" i="113"/>
  <c r="AN552" i="113"/>
  <c r="AN551" i="113"/>
  <c r="AN550" i="113"/>
  <c r="AN549" i="113"/>
  <c r="AN547" i="113"/>
  <c r="AN546" i="113"/>
  <c r="AN545" i="113"/>
  <c r="AN544" i="113"/>
  <c r="AN543" i="113"/>
  <c r="AN542" i="113"/>
  <c r="AN541" i="113"/>
  <c r="AN540" i="113"/>
  <c r="AN538" i="113"/>
  <c r="AN537" i="113"/>
  <c r="AN536" i="113"/>
  <c r="AN535" i="113"/>
  <c r="AN534" i="113"/>
  <c r="AN533" i="113"/>
  <c r="AN532" i="113"/>
  <c r="AN531" i="113"/>
  <c r="AN530" i="113"/>
  <c r="AN529" i="113"/>
  <c r="AN528" i="113"/>
  <c r="AN527" i="113"/>
  <c r="AN526" i="113"/>
  <c r="AN525" i="113"/>
  <c r="AN524" i="113"/>
  <c r="AN523" i="113"/>
  <c r="AN522" i="113"/>
  <c r="AN521" i="113"/>
  <c r="AN520" i="113"/>
  <c r="AN519" i="113"/>
  <c r="AN517" i="113"/>
  <c r="AN516" i="113"/>
  <c r="AN515" i="113"/>
  <c r="AN514" i="113"/>
  <c r="AN513" i="113"/>
  <c r="AN512" i="113"/>
  <c r="AN511" i="113"/>
  <c r="AN510" i="113"/>
  <c r="AN509" i="113"/>
  <c r="AN508" i="113"/>
  <c r="AN507" i="113"/>
  <c r="AN506" i="113"/>
  <c r="AN505" i="113"/>
  <c r="AN504" i="113"/>
  <c r="AN501" i="113"/>
  <c r="AN500" i="113"/>
  <c r="AN499" i="113"/>
  <c r="AN498" i="113"/>
  <c r="AN497" i="113"/>
  <c r="AN496" i="113"/>
  <c r="AN493" i="113"/>
  <c r="AN492" i="113"/>
  <c r="AN491" i="113"/>
  <c r="AN490" i="113"/>
  <c r="AN489" i="113"/>
  <c r="AN487" i="113"/>
  <c r="AN486" i="113"/>
  <c r="AN485" i="113"/>
  <c r="AN484" i="113"/>
  <c r="AN483" i="113"/>
  <c r="AN482" i="113"/>
  <c r="AN480" i="113"/>
  <c r="AN479" i="113"/>
  <c r="AN478" i="113"/>
  <c r="AN477" i="113"/>
  <c r="AN475" i="113"/>
  <c r="AN474" i="113"/>
  <c r="AN473" i="113"/>
  <c r="AN472" i="113"/>
  <c r="AN471" i="113"/>
  <c r="AN470" i="113"/>
  <c r="AN469" i="113"/>
  <c r="AN468" i="113"/>
  <c r="AN467" i="113"/>
  <c r="AN466" i="113"/>
  <c r="AN465" i="113"/>
  <c r="AN464" i="113"/>
  <c r="AN463" i="113"/>
  <c r="AN461" i="113"/>
  <c r="AN460" i="113"/>
  <c r="AN459" i="113"/>
  <c r="AN458" i="113"/>
  <c r="AN457" i="113"/>
  <c r="AN456" i="113"/>
  <c r="AN455" i="113"/>
  <c r="AN454" i="113"/>
  <c r="AN453" i="113"/>
  <c r="AN452" i="113"/>
  <c r="AN451" i="113"/>
  <c r="AN450" i="113"/>
  <c r="AN448" i="113"/>
  <c r="AN447" i="113"/>
  <c r="AN446" i="113"/>
  <c r="AN445" i="113"/>
  <c r="AN444" i="113"/>
  <c r="AN442" i="113"/>
  <c r="AN441" i="113"/>
  <c r="AN440" i="113"/>
  <c r="AN439" i="113"/>
  <c r="AN438" i="113"/>
  <c r="AN437" i="113"/>
  <c r="AN436" i="113"/>
  <c r="AN435" i="113"/>
  <c r="AN434" i="113"/>
  <c r="AN432" i="113"/>
  <c r="AN431" i="113"/>
  <c r="AN430" i="113"/>
  <c r="AN429" i="113"/>
  <c r="AN428" i="113"/>
  <c r="AN427" i="113"/>
  <c r="AN426" i="113"/>
  <c r="AN425" i="113"/>
  <c r="AN424" i="113"/>
  <c r="AN423" i="113"/>
  <c r="AN422" i="113"/>
  <c r="AN421" i="113"/>
  <c r="AN420" i="113"/>
  <c r="AN418" i="113"/>
  <c r="AN417" i="113" s="1"/>
  <c r="AN416" i="113"/>
  <c r="AN415" i="113"/>
  <c r="AN414" i="113"/>
  <c r="AN413" i="113"/>
  <c r="AN412" i="113"/>
  <c r="AN411" i="113"/>
  <c r="AN410" i="113"/>
  <c r="AN409" i="113"/>
  <c r="AN408" i="113"/>
  <c r="AN407" i="113"/>
  <c r="AN406" i="113"/>
  <c r="AN405" i="113"/>
  <c r="AN404" i="113"/>
  <c r="AN403" i="113"/>
  <c r="AN402" i="113"/>
  <c r="AN401" i="113"/>
  <c r="AN400" i="113"/>
  <c r="AN399" i="113"/>
  <c r="AN398" i="113"/>
  <c r="AN397" i="113"/>
  <c r="AN396" i="113"/>
  <c r="AN395" i="113"/>
  <c r="AN394" i="113"/>
  <c r="AN393" i="113"/>
  <c r="AN392" i="113"/>
  <c r="AN391" i="113"/>
  <c r="AN390" i="113"/>
  <c r="AN389" i="113"/>
  <c r="AN388" i="113"/>
  <c r="AN387" i="113"/>
  <c r="AN385" i="113"/>
  <c r="AN384" i="113"/>
  <c r="AN383" i="113"/>
  <c r="AN382" i="113"/>
  <c r="AN380" i="113"/>
  <c r="AN379" i="113"/>
  <c r="AN378" i="113"/>
  <c r="AN377" i="113"/>
  <c r="AN376" i="113"/>
  <c r="AN375" i="113"/>
  <c r="AN374" i="113"/>
  <c r="AN373" i="113"/>
  <c r="AN372" i="113"/>
  <c r="AN371" i="113"/>
  <c r="AN370" i="113"/>
  <c r="AN369" i="113"/>
  <c r="AN368" i="113"/>
  <c r="AN367" i="113"/>
  <c r="AN366" i="113"/>
  <c r="AN365" i="113"/>
  <c r="AN363" i="113"/>
  <c r="AN362" i="113"/>
  <c r="AN361" i="113"/>
  <c r="AN360" i="113"/>
  <c r="AN359" i="113"/>
  <c r="AN358" i="113"/>
  <c r="AN357" i="113"/>
  <c r="AN356" i="113"/>
  <c r="AN355" i="113"/>
  <c r="AN354" i="113"/>
  <c r="AN352" i="113"/>
  <c r="AN351" i="113"/>
  <c r="AN350" i="113"/>
  <c r="AN349" i="113"/>
  <c r="AN348" i="113"/>
  <c r="AN347" i="113"/>
  <c r="AN346" i="113"/>
  <c r="AN345" i="113"/>
  <c r="AN344" i="113"/>
  <c r="AN343" i="113"/>
  <c r="AN342" i="113"/>
  <c r="AN341" i="113"/>
  <c r="AN340" i="113"/>
  <c r="AN339" i="113"/>
  <c r="AN338" i="113"/>
  <c r="AN337" i="113"/>
  <c r="AN336" i="113"/>
  <c r="AN335" i="113"/>
  <c r="AN334" i="113"/>
  <c r="AN333" i="113"/>
  <c r="AN332" i="113"/>
  <c r="AN331" i="113"/>
  <c r="AN330" i="113"/>
  <c r="AN329" i="113"/>
  <c r="AN328" i="113"/>
  <c r="AN327" i="113"/>
  <c r="AN325" i="113"/>
  <c r="AN324" i="113"/>
  <c r="AN323" i="113"/>
  <c r="AN321" i="113"/>
  <c r="AN320" i="113" s="1"/>
  <c r="AN319" i="113"/>
  <c r="AN318" i="113"/>
  <c r="AN317" i="113"/>
  <c r="AN316" i="113"/>
  <c r="AN314" i="113"/>
  <c r="AN313" i="113"/>
  <c r="AN310" i="113"/>
  <c r="AN309" i="113"/>
  <c r="AN308" i="113"/>
  <c r="AN307" i="113"/>
  <c r="AN306" i="113"/>
  <c r="AN305" i="113"/>
  <c r="AN304" i="113"/>
  <c r="AN302" i="113"/>
  <c r="AN301" i="113"/>
  <c r="AN300" i="113"/>
  <c r="AN299" i="113"/>
  <c r="AN298" i="113"/>
  <c r="AN297" i="113"/>
  <c r="AN296" i="113"/>
  <c r="AN295" i="113"/>
  <c r="AN294" i="113"/>
  <c r="AN293" i="113"/>
  <c r="AN292" i="113"/>
  <c r="AN291" i="113"/>
  <c r="AN290" i="113"/>
  <c r="AN289" i="113"/>
  <c r="AN288" i="113"/>
  <c r="AN287" i="113"/>
  <c r="AN286" i="113"/>
  <c r="AN285" i="113"/>
  <c r="AN284" i="113"/>
  <c r="AN283" i="113"/>
  <c r="AN282" i="113"/>
  <c r="AN281" i="113"/>
  <c r="AN280" i="113"/>
  <c r="AN279" i="113"/>
  <c r="AN278" i="113"/>
  <c r="AN277" i="113"/>
  <c r="AN276" i="113"/>
  <c r="AN275" i="113"/>
  <c r="AN274" i="113"/>
  <c r="AN273" i="113"/>
  <c r="AN272" i="113"/>
  <c r="AN271" i="113"/>
  <c r="AN270" i="113"/>
  <c r="AN269" i="113"/>
  <c r="AN268" i="113"/>
  <c r="AN267" i="113"/>
  <c r="AN266" i="113"/>
  <c r="AN265" i="113"/>
  <c r="AN264" i="113"/>
  <c r="AN263" i="113"/>
  <c r="AN262" i="113"/>
  <c r="AN261" i="113"/>
  <c r="AN260" i="113"/>
  <c r="AN259" i="113"/>
  <c r="AN258" i="113"/>
  <c r="AN257" i="113"/>
  <c r="AN256" i="113"/>
  <c r="AN255" i="113"/>
  <c r="AN254" i="113"/>
  <c r="AN253" i="113"/>
  <c r="AN252" i="113"/>
  <c r="AN251" i="113"/>
  <c r="AN250" i="113"/>
  <c r="AN249" i="113"/>
  <c r="AN248" i="113"/>
  <c r="AN247" i="113"/>
  <c r="AN246" i="113"/>
  <c r="AN245" i="113"/>
  <c r="AN244" i="113"/>
  <c r="AN243" i="113"/>
  <c r="AN242" i="113"/>
  <c r="AN241" i="113"/>
  <c r="AN240" i="113"/>
  <c r="AN239" i="113"/>
  <c r="AN238" i="113"/>
  <c r="AN237" i="113"/>
  <c r="AN236" i="113"/>
  <c r="AN235" i="113"/>
  <c r="AN234" i="113"/>
  <c r="AN233" i="113"/>
  <c r="AN232" i="113"/>
  <c r="AN231" i="113"/>
  <c r="AN230" i="113"/>
  <c r="AN229" i="113"/>
  <c r="AN227" i="113"/>
  <c r="AN226" i="113"/>
  <c r="AN225" i="113"/>
  <c r="AN224" i="113"/>
  <c r="AN223" i="113"/>
  <c r="AN222" i="113"/>
  <c r="AN221" i="113"/>
  <c r="AN220" i="113"/>
  <c r="AN219" i="113"/>
  <c r="AN218" i="113"/>
  <c r="AN217" i="113"/>
  <c r="AN216" i="113"/>
  <c r="AN215" i="113"/>
  <c r="AN214" i="113"/>
  <c r="AN213" i="113"/>
  <c r="AN212" i="113"/>
  <c r="AN211" i="113"/>
  <c r="AN210" i="113"/>
  <c r="AN209" i="113"/>
  <c r="AN208" i="113"/>
  <c r="AN207" i="113"/>
  <c r="AN206" i="113"/>
  <c r="AN205" i="113"/>
  <c r="AN204" i="113"/>
  <c r="AN203" i="113"/>
  <c r="AN202" i="113"/>
  <c r="AN201" i="113"/>
  <c r="AN200" i="113"/>
  <c r="AN199" i="113"/>
  <c r="AN198" i="113"/>
  <c r="AN197" i="113"/>
  <c r="AN196" i="113"/>
  <c r="AN195" i="113"/>
  <c r="AN194" i="113"/>
  <c r="AN192" i="113"/>
  <c r="AN191" i="113"/>
  <c r="AN190" i="113"/>
  <c r="AN189" i="113"/>
  <c r="AN188" i="113"/>
  <c r="AN187" i="113"/>
  <c r="AN186" i="113"/>
  <c r="AN185" i="113"/>
  <c r="AN184" i="113"/>
  <c r="AN183" i="113"/>
  <c r="AN182" i="113"/>
  <c r="AN181" i="113"/>
  <c r="AN180" i="113"/>
  <c r="AN179" i="113"/>
  <c r="AN178" i="113"/>
  <c r="AN177" i="113"/>
  <c r="AN176" i="113"/>
  <c r="AN175" i="113"/>
  <c r="AN174" i="113"/>
  <c r="AN173" i="113"/>
  <c r="AN172" i="113"/>
  <c r="AN171" i="113"/>
  <c r="AN170" i="113"/>
  <c r="AN169" i="113"/>
  <c r="AN168" i="113"/>
  <c r="AN167" i="113"/>
  <c r="AN166" i="113"/>
  <c r="AN165" i="113"/>
  <c r="AN164" i="113"/>
  <c r="AN163" i="113"/>
  <c r="AN162" i="113"/>
  <c r="AN161" i="113"/>
  <c r="AN160" i="113"/>
  <c r="AN159" i="113"/>
  <c r="AN158" i="113"/>
  <c r="AN156" i="113"/>
  <c r="AN155" i="113"/>
  <c r="AN154" i="113"/>
  <c r="AN153" i="113"/>
  <c r="AN152" i="113"/>
  <c r="AN151" i="113"/>
  <c r="AN150" i="113"/>
  <c r="AN149" i="113"/>
  <c r="AN148" i="113"/>
  <c r="AN147" i="113"/>
  <c r="AN144" i="113"/>
  <c r="AN143" i="113"/>
  <c r="AN141" i="113"/>
  <c r="AN140" i="113"/>
  <c r="AN139" i="113"/>
  <c r="AN138" i="113"/>
  <c r="AN137" i="113"/>
  <c r="AN136" i="113"/>
  <c r="AN135" i="113"/>
  <c r="AN134" i="113"/>
  <c r="AN133" i="113"/>
  <c r="AN132" i="113"/>
  <c r="AN130" i="113"/>
  <c r="AN129" i="113" s="1"/>
  <c r="AN128" i="113"/>
  <c r="AN127" i="113" s="1"/>
  <c r="AN126" i="113"/>
  <c r="AN125" i="113"/>
  <c r="AN124" i="113"/>
  <c r="AN123" i="113"/>
  <c r="AN122" i="113"/>
  <c r="AN121" i="113"/>
  <c r="AN120" i="113"/>
  <c r="AN119" i="113"/>
  <c r="AN118" i="113"/>
  <c r="AN117" i="113"/>
  <c r="AN116" i="113"/>
  <c r="AN115" i="113"/>
  <c r="AN114" i="113"/>
  <c r="AN113" i="113"/>
  <c r="AN112" i="113"/>
  <c r="AN111" i="113"/>
  <c r="AN110" i="113"/>
  <c r="AN109" i="113"/>
  <c r="AN108" i="113"/>
  <c r="AN107" i="113"/>
  <c r="AN106" i="113"/>
  <c r="AN105" i="113"/>
  <c r="AN104" i="113"/>
  <c r="AN103" i="113"/>
  <c r="AN102" i="113"/>
  <c r="AN100" i="113"/>
  <c r="AN99" i="113"/>
  <c r="AN98" i="113"/>
  <c r="AN97" i="113"/>
  <c r="AN95" i="113"/>
  <c r="AN94" i="113"/>
  <c r="AN93" i="113"/>
  <c r="AN92" i="113"/>
  <c r="AN91" i="113"/>
  <c r="AN90" i="113"/>
  <c r="AN89" i="113"/>
  <c r="AN88" i="113"/>
  <c r="AN87" i="113"/>
  <c r="AN86" i="113"/>
  <c r="AN85" i="113"/>
  <c r="AN84" i="113"/>
  <c r="AN83" i="113"/>
  <c r="AN82" i="113"/>
  <c r="AN81" i="113"/>
  <c r="AN79" i="113"/>
  <c r="AN78" i="113"/>
  <c r="AN77" i="113"/>
  <c r="AN76" i="113"/>
  <c r="AN75" i="113"/>
  <c r="AN74" i="113"/>
  <c r="AN73" i="113"/>
  <c r="AN72" i="113"/>
  <c r="AN70" i="113"/>
  <c r="AN69" i="113" s="1"/>
  <c r="AN68" i="113"/>
  <c r="AN67" i="113"/>
  <c r="AN66" i="113"/>
  <c r="AN65" i="113"/>
  <c r="AN64" i="113"/>
  <c r="AN63" i="113"/>
  <c r="AN62" i="113"/>
  <c r="AN59" i="113"/>
  <c r="AN58" i="113"/>
  <c r="AN57" i="113"/>
  <c r="AN56" i="113"/>
  <c r="AN55" i="113"/>
  <c r="AN54" i="113"/>
  <c r="AN53" i="113"/>
  <c r="AN51" i="113"/>
  <c r="AN50" i="113"/>
  <c r="AN49" i="113"/>
  <c r="AN47" i="113"/>
  <c r="AN46" i="113"/>
  <c r="AN45" i="113"/>
  <c r="AN44" i="113"/>
  <c r="AN42" i="113"/>
  <c r="AN41" i="113"/>
  <c r="AN40" i="113"/>
  <c r="AN39" i="113"/>
  <c r="AN38" i="113"/>
  <c r="AN37" i="113"/>
  <c r="AN36" i="113"/>
  <c r="AN34" i="113"/>
  <c r="AN33" i="113"/>
  <c r="AN32" i="113"/>
  <c r="AN31" i="113"/>
  <c r="AN29" i="113"/>
  <c r="AN28" i="113"/>
  <c r="AN27" i="113"/>
  <c r="AN26" i="113"/>
  <c r="AN25" i="113"/>
  <c r="AN23" i="113"/>
  <c r="AN22" i="113"/>
  <c r="AN21" i="113"/>
  <c r="AN20" i="113"/>
  <c r="AN19" i="113"/>
  <c r="AN18" i="113"/>
  <c r="AN17" i="113"/>
  <c r="AN16" i="113"/>
  <c r="AN15" i="113"/>
  <c r="AN1099" i="113" l="1"/>
  <c r="AN449" i="113"/>
  <c r="AN476" i="113"/>
  <c r="AN481" i="113"/>
  <c r="AN993" i="113"/>
  <c r="AN1096" i="113"/>
  <c r="AN1089" i="113"/>
  <c r="AN1060" i="113"/>
  <c r="AN1079" i="113"/>
  <c r="AN518" i="113"/>
  <c r="AR312" i="113"/>
  <c r="AN1167" i="113"/>
  <c r="AR381" i="113"/>
  <c r="AR627" i="113"/>
  <c r="AR616" i="113"/>
  <c r="AN24" i="113"/>
  <c r="AN131" i="113"/>
  <c r="AN142" i="113"/>
  <c r="AN146" i="113"/>
  <c r="AN312" i="113"/>
  <c r="AN495" i="113"/>
  <c r="AN743" i="113"/>
  <c r="AR1045" i="113"/>
  <c r="AR131" i="113"/>
  <c r="AN443" i="113"/>
  <c r="AR759" i="113"/>
  <c r="AR1038" i="113"/>
  <c r="AV904" i="113"/>
  <c r="AV949" i="113"/>
  <c r="AR1064" i="113"/>
  <c r="AR1069" i="113"/>
  <c r="AR1074" i="113"/>
  <c r="AR904" i="113"/>
  <c r="AR949" i="113"/>
  <c r="AR1079" i="113"/>
  <c r="AR1099" i="113"/>
  <c r="AV1038" i="113"/>
  <c r="AN61" i="113"/>
  <c r="AR1048" i="113"/>
  <c r="AR1167" i="113"/>
  <c r="AQ1228" i="113" s="1"/>
  <c r="AN303" i="113"/>
  <c r="AN315" i="113"/>
  <c r="AN326" i="113"/>
  <c r="AR488" i="113"/>
  <c r="AN43" i="113"/>
  <c r="AN71" i="113"/>
  <c r="AR101" i="113"/>
  <c r="AN157" i="113"/>
  <c r="AN228" i="113"/>
  <c r="AN353" i="113"/>
  <c r="AN419" i="113"/>
  <c r="AN616" i="113"/>
  <c r="AN627" i="113"/>
  <c r="AN718" i="113"/>
  <c r="AN1045" i="113"/>
  <c r="AN1048" i="113"/>
  <c r="AN1064" i="113"/>
  <c r="AN1069" i="113"/>
  <c r="AN1159" i="113"/>
  <c r="AN1147" i="113" s="1"/>
  <c r="AN1186" i="113"/>
  <c r="AN1178" i="113" s="1"/>
  <c r="AR61" i="113"/>
  <c r="AR71" i="113"/>
  <c r="AR303" i="113"/>
  <c r="AR1060" i="113"/>
  <c r="AR1089" i="113"/>
  <c r="AR1096" i="113"/>
  <c r="AR1159" i="113"/>
  <c r="AR1147" i="113" s="1"/>
  <c r="AQ1227" i="113" s="1"/>
  <c r="AR1186" i="113"/>
  <c r="AR1178" i="113" s="1"/>
  <c r="AQ1229" i="113" s="1"/>
  <c r="AN35" i="113"/>
  <c r="AR48" i="113"/>
  <c r="AN52" i="113"/>
  <c r="AN96" i="113"/>
  <c r="AN364" i="113"/>
  <c r="AN381" i="113"/>
  <c r="AN539" i="113"/>
  <c r="AN688" i="113"/>
  <c r="AN728" i="113"/>
  <c r="AN1203" i="113"/>
  <c r="AN1195" i="113" s="1"/>
  <c r="AR43" i="113"/>
  <c r="AR96" i="113"/>
  <c r="AR353" i="113"/>
  <c r="AV934" i="113"/>
  <c r="AN48" i="113"/>
  <c r="AN80" i="113"/>
  <c r="AN193" i="113"/>
  <c r="AN502" i="113"/>
  <c r="AN660" i="113"/>
  <c r="AN750" i="113"/>
  <c r="AN884" i="113"/>
  <c r="AN897" i="113"/>
  <c r="AN1074" i="113"/>
  <c r="AR518" i="113"/>
  <c r="AR548" i="113"/>
  <c r="AR660" i="113"/>
  <c r="AR791" i="113"/>
  <c r="AR820" i="113"/>
  <c r="AN101" i="113"/>
  <c r="AN386" i="113"/>
  <c r="AN548" i="113"/>
  <c r="AN705" i="113"/>
  <c r="AN759" i="113"/>
  <c r="AR24" i="113"/>
  <c r="AR193" i="113"/>
  <c r="AR443" i="113"/>
  <c r="AN14" i="113"/>
  <c r="AN433" i="113"/>
  <c r="AN462" i="113"/>
  <c r="AN609" i="113"/>
  <c r="AN644" i="113"/>
  <c r="AN712" i="113"/>
  <c r="AN756" i="113"/>
  <c r="AN766" i="113"/>
  <c r="AN791" i="113"/>
  <c r="AN820" i="113"/>
  <c r="AN934" i="113"/>
  <c r="AN1134" i="113"/>
  <c r="AR228" i="113"/>
  <c r="AR364" i="113"/>
  <c r="AR419" i="113"/>
  <c r="AR481" i="113"/>
  <c r="AR743" i="113"/>
  <c r="AN322" i="113"/>
  <c r="AN980" i="113"/>
  <c r="AN1092" i="113"/>
  <c r="AN928" i="113"/>
  <c r="AN916" i="113" s="1"/>
  <c r="AR35" i="113"/>
  <c r="AR157" i="113"/>
  <c r="AR315" i="113"/>
  <c r="AR322" i="113"/>
  <c r="AR433" i="113"/>
  <c r="AR449" i="113"/>
  <c r="AR462" i="113"/>
  <c r="AR495" i="113"/>
  <c r="AR502" i="113"/>
  <c r="AR572" i="113"/>
  <c r="AR705" i="113"/>
  <c r="AR712" i="113"/>
  <c r="AR728" i="113"/>
  <c r="AR756" i="113"/>
  <c r="AR897" i="113"/>
  <c r="AR928" i="113"/>
  <c r="AR916" i="113" s="1"/>
  <c r="AR993" i="113"/>
  <c r="AV993" i="113"/>
  <c r="AN572" i="113"/>
  <c r="AN30" i="113"/>
  <c r="AV980" i="113"/>
  <c r="AV928" i="113"/>
  <c r="AV916" i="113" s="1"/>
  <c r="AR14" i="113"/>
  <c r="AR30" i="113"/>
  <c r="AR52" i="113"/>
  <c r="AR80" i="113"/>
  <c r="AR142" i="113"/>
  <c r="AR146" i="113"/>
  <c r="AR326" i="113"/>
  <c r="AR386" i="113"/>
  <c r="AR476" i="113"/>
  <c r="AR539" i="113"/>
  <c r="AR609" i="113"/>
  <c r="AR644" i="113"/>
  <c r="AR688" i="113"/>
  <c r="AR718" i="113"/>
  <c r="AR750" i="113"/>
  <c r="AR766" i="113"/>
  <c r="AR884" i="113"/>
  <c r="AR934" i="113"/>
  <c r="AR980" i="113"/>
  <c r="AR1092" i="113"/>
  <c r="AR1134" i="113"/>
  <c r="AR1203" i="113"/>
  <c r="AR1195" i="113" s="1"/>
  <c r="AQ1230" i="113" s="1"/>
  <c r="AI45" i="113"/>
  <c r="AI46" i="113"/>
  <c r="AI589" i="113"/>
  <c r="AI44" i="113"/>
  <c r="V1219" i="113"/>
  <c r="E12" i="114"/>
  <c r="E11" i="114"/>
  <c r="E9" i="114"/>
  <c r="D9" i="114" s="1"/>
  <c r="E8" i="114"/>
  <c r="E7" i="114"/>
  <c r="AN948" i="113" l="1"/>
  <c r="AN903" i="113"/>
  <c r="AN145" i="113"/>
  <c r="AR948" i="113"/>
  <c r="AR60" i="113"/>
  <c r="AV903" i="113"/>
  <c r="AN608" i="113"/>
  <c r="AV948" i="113"/>
  <c r="AR1044" i="113"/>
  <c r="AQ1226" i="113" s="1"/>
  <c r="AR1229" i="113"/>
  <c r="AN1044" i="113"/>
  <c r="AN60" i="113"/>
  <c r="AN494" i="113"/>
  <c r="AN488" i="113" s="1"/>
  <c r="AN311" i="113"/>
  <c r="AR311" i="113"/>
  <c r="D8" i="114"/>
  <c r="H8" i="114" s="1"/>
  <c r="J8" i="114"/>
  <c r="D11" i="114"/>
  <c r="H11" i="114" s="1"/>
  <c r="J11" i="114"/>
  <c r="AK643" i="113"/>
  <c r="AO643" i="113" s="1"/>
  <c r="J7" i="114"/>
  <c r="D7" i="114"/>
  <c r="J12" i="114"/>
  <c r="D12" i="114"/>
  <c r="AN1229" i="113"/>
  <c r="AR903" i="113"/>
  <c r="AR494" i="113"/>
  <c r="AR145" i="113"/>
  <c r="AR608" i="113"/>
  <c r="AI1163" i="113"/>
  <c r="AJ1163" i="113" s="1"/>
  <c r="AI1154" i="113"/>
  <c r="AJ1154" i="113" s="1"/>
  <c r="AI1153" i="113"/>
  <c r="AJ1153" i="113" s="1"/>
  <c r="AI1150" i="113"/>
  <c r="AJ1150" i="113" s="1"/>
  <c r="AI25" i="113"/>
  <c r="AJ25" i="113" s="1"/>
  <c r="AI1152" i="113"/>
  <c r="AJ1152" i="113" s="1"/>
  <c r="AA1197" i="113"/>
  <c r="AJ1215" i="113"/>
  <c r="AJ1214" i="113"/>
  <c r="AJ1212" i="113"/>
  <c r="AJ1211" i="113"/>
  <c r="AJ1210" i="113"/>
  <c r="AJ1209" i="113"/>
  <c r="AJ1208" i="113"/>
  <c r="AJ1207" i="113"/>
  <c r="AJ1206" i="113"/>
  <c r="AJ1205" i="113"/>
  <c r="AJ1204" i="113"/>
  <c r="AJ1202" i="113"/>
  <c r="AJ1201" i="113"/>
  <c r="AJ1196" i="113"/>
  <c r="AJ1194" i="113"/>
  <c r="AJ1193" i="113"/>
  <c r="AJ1192" i="113"/>
  <c r="AJ1191" i="113"/>
  <c r="AJ1190" i="113"/>
  <c r="AJ1189" i="113"/>
  <c r="AJ1188" i="113"/>
  <c r="AJ1187" i="113"/>
  <c r="AJ1185" i="113"/>
  <c r="AJ1184" i="113"/>
  <c r="AJ1183" i="113"/>
  <c r="AJ1182" i="113"/>
  <c r="AJ1181" i="113"/>
  <c r="AJ1180" i="113"/>
  <c r="AJ1179" i="113"/>
  <c r="AJ1177" i="113"/>
  <c r="AJ1176" i="113"/>
  <c r="AJ1175" i="113"/>
  <c r="AJ1174" i="113"/>
  <c r="AJ1173" i="113"/>
  <c r="AJ1172" i="113"/>
  <c r="AJ1171" i="113"/>
  <c r="AJ1170" i="113"/>
  <c r="AJ1169" i="113"/>
  <c r="AJ1168" i="113"/>
  <c r="AJ1166" i="113"/>
  <c r="AJ1165" i="113"/>
  <c r="AJ1164" i="113"/>
  <c r="AJ1162" i="113"/>
  <c r="AJ1161" i="113"/>
  <c r="AJ1160" i="113"/>
  <c r="AJ1158" i="113"/>
  <c r="AJ1157" i="113"/>
  <c r="AJ1156" i="113"/>
  <c r="AJ1155" i="113"/>
  <c r="AJ1151" i="113"/>
  <c r="AJ1149" i="113"/>
  <c r="AJ1148" i="113"/>
  <c r="AJ1145" i="113"/>
  <c r="AJ1144" i="113" s="1"/>
  <c r="AJ1143" i="113"/>
  <c r="AJ1142" i="113" s="1"/>
  <c r="AJ1141" i="113"/>
  <c r="AJ1140" i="113"/>
  <c r="AJ1139" i="113"/>
  <c r="AJ1138" i="113"/>
  <c r="AJ1137" i="113"/>
  <c r="AJ1136" i="113"/>
  <c r="AJ1135" i="113"/>
  <c r="AJ1133" i="113"/>
  <c r="AJ1132" i="113"/>
  <c r="AJ1131" i="113"/>
  <c r="AJ1130" i="113"/>
  <c r="AJ1129" i="113"/>
  <c r="AJ1128" i="113"/>
  <c r="AJ1127" i="113"/>
  <c r="AJ1126" i="113"/>
  <c r="AJ1125" i="113"/>
  <c r="AJ1124" i="113"/>
  <c r="AJ1123" i="113"/>
  <c r="AJ1122" i="113"/>
  <c r="AJ1121" i="113"/>
  <c r="AJ1120" i="113"/>
  <c r="AJ1119" i="113"/>
  <c r="AJ1118" i="113"/>
  <c r="AJ1117" i="113"/>
  <c r="AJ1116" i="113"/>
  <c r="AJ1115" i="113"/>
  <c r="AJ1114" i="113"/>
  <c r="AJ1113" i="113"/>
  <c r="AJ1112" i="113"/>
  <c r="AJ1111" i="113"/>
  <c r="AJ1110" i="113"/>
  <c r="AJ1109" i="113"/>
  <c r="AJ1108" i="113"/>
  <c r="AJ1107" i="113"/>
  <c r="AJ1106" i="113"/>
  <c r="AJ1105" i="113"/>
  <c r="AJ1104" i="113"/>
  <c r="AJ1103" i="113"/>
  <c r="AJ1102" i="113"/>
  <c r="AJ1101" i="113"/>
  <c r="AJ1100" i="113"/>
  <c r="AJ1098" i="113"/>
  <c r="AJ1097" i="113"/>
  <c r="AJ1095" i="113"/>
  <c r="AJ1094" i="113"/>
  <c r="AJ1093" i="113"/>
  <c r="AJ1091" i="113"/>
  <c r="AJ1090" i="113"/>
  <c r="AJ1088" i="113"/>
  <c r="AJ1087" i="113"/>
  <c r="AJ1086" i="113"/>
  <c r="AJ1085" i="113"/>
  <c r="AJ1084" i="113"/>
  <c r="AJ1083" i="113"/>
  <c r="AJ1082" i="113"/>
  <c r="AJ1081" i="113"/>
  <c r="AJ1080" i="113"/>
  <c r="AJ1078" i="113"/>
  <c r="AJ1077" i="113"/>
  <c r="AJ1076" i="113"/>
  <c r="AJ1075" i="113"/>
  <c r="AJ1073" i="113"/>
  <c r="AJ1072" i="113"/>
  <c r="AJ1071" i="113"/>
  <c r="AJ1070" i="113"/>
  <c r="AJ1068" i="113"/>
  <c r="AJ1067" i="113"/>
  <c r="AJ1066" i="113"/>
  <c r="AJ1065" i="113"/>
  <c r="AJ1063" i="113"/>
  <c r="AJ1062" i="113"/>
  <c r="AJ1061" i="113"/>
  <c r="AJ1059" i="113"/>
  <c r="AJ1058" i="113"/>
  <c r="AJ1057" i="113"/>
  <c r="AJ1056" i="113"/>
  <c r="AJ1055" i="113"/>
  <c r="AJ1054" i="113"/>
  <c r="AJ1053" i="113"/>
  <c r="AJ1052" i="113"/>
  <c r="AJ1051" i="113"/>
  <c r="AJ1050" i="113"/>
  <c r="AJ1049" i="113"/>
  <c r="AJ1047" i="113"/>
  <c r="AJ1046" i="113"/>
  <c r="AJ1043" i="113"/>
  <c r="AJ1042" i="113"/>
  <c r="AJ1041" i="113"/>
  <c r="AJ1040" i="113"/>
  <c r="AJ1039" i="113"/>
  <c r="AJ1038" i="113"/>
  <c r="AJ1036" i="113"/>
  <c r="AJ1035" i="113"/>
  <c r="AJ1034" i="113"/>
  <c r="AJ1033" i="113"/>
  <c r="AJ1032" i="113"/>
  <c r="AJ1031" i="113"/>
  <c r="AJ1030" i="113"/>
  <c r="AJ1029" i="113"/>
  <c r="AJ1028" i="113"/>
  <c r="AJ1027" i="113"/>
  <c r="AJ1026" i="113"/>
  <c r="AJ1025" i="113"/>
  <c r="AJ1024" i="113"/>
  <c r="AJ1023" i="113"/>
  <c r="AJ1022" i="113"/>
  <c r="AJ1021" i="113"/>
  <c r="AJ1020" i="113"/>
  <c r="AJ1019" i="113"/>
  <c r="AJ1018" i="113"/>
  <c r="AJ1017" i="113"/>
  <c r="AJ1016" i="113"/>
  <c r="AJ1015" i="113"/>
  <c r="AJ1014" i="113"/>
  <c r="AJ1013" i="113"/>
  <c r="AJ1012" i="113"/>
  <c r="AJ1011" i="113"/>
  <c r="AJ1010" i="113"/>
  <c r="AJ1009" i="113"/>
  <c r="AJ1008" i="113"/>
  <c r="AJ1007" i="113"/>
  <c r="AJ1006" i="113"/>
  <c r="AJ1005" i="113"/>
  <c r="AJ1004" i="113"/>
  <c r="AJ1003" i="113"/>
  <c r="AJ1002" i="113"/>
  <c r="AJ1001" i="113"/>
  <c r="AJ1000" i="113"/>
  <c r="AJ999" i="113"/>
  <c r="AJ998" i="113"/>
  <c r="AJ997" i="113"/>
  <c r="AJ996" i="113"/>
  <c r="AJ995" i="113"/>
  <c r="AJ994" i="113"/>
  <c r="AJ992" i="113"/>
  <c r="AJ991" i="113"/>
  <c r="AJ990" i="113"/>
  <c r="AJ989" i="113"/>
  <c r="AJ987" i="113"/>
  <c r="AJ986" i="113"/>
  <c r="AJ985" i="113"/>
  <c r="AJ984" i="113"/>
  <c r="AJ983" i="113"/>
  <c r="AJ982" i="113"/>
  <c r="AJ981" i="113"/>
  <c r="AJ979" i="113"/>
  <c r="AJ978" i="113"/>
  <c r="AJ977" i="113"/>
  <c r="AJ975" i="113"/>
  <c r="AJ974" i="113"/>
  <c r="AJ972" i="113"/>
  <c r="AJ971" i="113"/>
  <c r="AJ970" i="113"/>
  <c r="AJ969" i="113"/>
  <c r="AJ966" i="113"/>
  <c r="AJ965" i="113"/>
  <c r="AJ963" i="113"/>
  <c r="AJ962" i="113"/>
  <c r="AJ961" i="113"/>
  <c r="AJ959" i="113"/>
  <c r="AJ958" i="113"/>
  <c r="AJ957" i="113"/>
  <c r="AJ956" i="113"/>
  <c r="AJ955" i="113"/>
  <c r="AJ954" i="113"/>
  <c r="AJ953" i="113"/>
  <c r="AJ952" i="113"/>
  <c r="AJ951" i="113"/>
  <c r="AJ950" i="113"/>
  <c r="AJ949" i="113"/>
  <c r="AJ947" i="113"/>
  <c r="AJ946" i="113"/>
  <c r="AJ945" i="113"/>
  <c r="AJ944" i="113"/>
  <c r="AJ943" i="113"/>
  <c r="AJ942" i="113"/>
  <c r="AJ941" i="113"/>
  <c r="AJ940" i="113"/>
  <c r="AJ939" i="113"/>
  <c r="AJ938" i="113"/>
  <c r="AJ937" i="113"/>
  <c r="AJ936" i="113"/>
  <c r="AJ935" i="113"/>
  <c r="AJ933" i="113"/>
  <c r="AJ932" i="113"/>
  <c r="AJ931" i="113"/>
  <c r="AJ930" i="113"/>
  <c r="AJ929" i="113"/>
  <c r="AJ927" i="113"/>
  <c r="AJ926" i="113"/>
  <c r="AJ925" i="113"/>
  <c r="AJ924" i="113"/>
  <c r="AJ923" i="113"/>
  <c r="AJ922" i="113"/>
  <c r="AJ921" i="113"/>
  <c r="AJ920" i="113"/>
  <c r="AJ919" i="113"/>
  <c r="AJ918" i="113"/>
  <c r="AJ917" i="113"/>
  <c r="AJ915" i="113"/>
  <c r="AJ914" i="113"/>
  <c r="AJ913" i="113"/>
  <c r="AJ912" i="113"/>
  <c r="AJ911" i="113"/>
  <c r="AJ910" i="113"/>
  <c r="AJ909" i="113"/>
  <c r="AJ908" i="113"/>
  <c r="AJ907" i="113"/>
  <c r="AJ906" i="113"/>
  <c r="AJ905" i="113"/>
  <c r="AJ904" i="113"/>
  <c r="AJ902" i="113"/>
  <c r="AJ901" i="113"/>
  <c r="AJ900" i="113"/>
  <c r="AJ899" i="113"/>
  <c r="AJ898" i="113"/>
  <c r="AJ896" i="113"/>
  <c r="AJ895" i="113"/>
  <c r="AJ894" i="113"/>
  <c r="AJ893" i="113"/>
  <c r="AJ892" i="113"/>
  <c r="AJ891" i="113"/>
  <c r="AJ890" i="113"/>
  <c r="AJ889" i="113"/>
  <c r="AJ888" i="113"/>
  <c r="AJ887" i="113"/>
  <c r="AJ886" i="113"/>
  <c r="AJ885" i="113"/>
  <c r="AJ883" i="113"/>
  <c r="AJ882" i="113"/>
  <c r="AJ881" i="113"/>
  <c r="AJ880" i="113"/>
  <c r="AJ879" i="113"/>
  <c r="AJ878" i="113"/>
  <c r="AJ877" i="113"/>
  <c r="AJ876" i="113"/>
  <c r="AJ875" i="113"/>
  <c r="AJ874" i="113"/>
  <c r="AJ873" i="113"/>
  <c r="AJ872" i="113"/>
  <c r="AJ871" i="113"/>
  <c r="AJ870" i="113"/>
  <c r="AJ869" i="113"/>
  <c r="AJ868" i="113"/>
  <c r="AJ867" i="113"/>
  <c r="AJ866" i="113"/>
  <c r="AJ865" i="113"/>
  <c r="AJ864" i="113"/>
  <c r="AJ863" i="113"/>
  <c r="AJ862" i="113"/>
  <c r="AJ861" i="113"/>
  <c r="AJ860" i="113"/>
  <c r="AJ859" i="113"/>
  <c r="AJ858" i="113"/>
  <c r="AJ857" i="113"/>
  <c r="AJ856" i="113"/>
  <c r="AJ855" i="113"/>
  <c r="AJ854" i="113"/>
  <c r="AJ853" i="113"/>
  <c r="AJ852" i="113"/>
  <c r="AJ851" i="113"/>
  <c r="AJ850" i="113"/>
  <c r="AJ849" i="113"/>
  <c r="AJ848" i="113"/>
  <c r="AJ847" i="113"/>
  <c r="AJ846" i="113"/>
  <c r="AJ845" i="113"/>
  <c r="AJ844" i="113"/>
  <c r="AJ843" i="113"/>
  <c r="AJ842" i="113"/>
  <c r="AJ841" i="113"/>
  <c r="AJ840" i="113"/>
  <c r="AJ839" i="113"/>
  <c r="AJ838" i="113"/>
  <c r="AJ837" i="113"/>
  <c r="AJ836" i="113"/>
  <c r="AJ835" i="113"/>
  <c r="AJ834" i="113"/>
  <c r="AJ833" i="113"/>
  <c r="AJ832" i="113"/>
  <c r="AJ831" i="113"/>
  <c r="AJ830" i="113"/>
  <c r="AJ829" i="113"/>
  <c r="AJ828" i="113"/>
  <c r="AJ827" i="113"/>
  <c r="AJ826" i="113"/>
  <c r="AJ825" i="113"/>
  <c r="AJ824" i="113"/>
  <c r="AJ823" i="113"/>
  <c r="AJ822" i="113"/>
  <c r="AJ821" i="113"/>
  <c r="AJ819" i="113"/>
  <c r="AJ818" i="113"/>
  <c r="AJ817" i="113"/>
  <c r="AJ816" i="113"/>
  <c r="AJ815" i="113"/>
  <c r="AJ814" i="113"/>
  <c r="AJ813" i="113"/>
  <c r="AJ812" i="113"/>
  <c r="AJ811" i="113"/>
  <c r="AJ810" i="113"/>
  <c r="AJ809" i="113"/>
  <c r="AJ808" i="113"/>
  <c r="AJ807" i="113"/>
  <c r="AJ806" i="113"/>
  <c r="AJ805" i="113"/>
  <c r="AJ804" i="113"/>
  <c r="AJ803" i="113"/>
  <c r="AJ802" i="113"/>
  <c r="AJ801" i="113"/>
  <c r="AJ800" i="113"/>
  <c r="AJ799" i="113"/>
  <c r="AJ798" i="113"/>
  <c r="AJ797" i="113"/>
  <c r="AJ796" i="113"/>
  <c r="AJ795" i="113"/>
  <c r="AJ794" i="113"/>
  <c r="AJ793" i="113"/>
  <c r="AJ792" i="113"/>
  <c r="AJ790" i="113"/>
  <c r="AJ789" i="113"/>
  <c r="AJ788" i="113"/>
  <c r="AJ787" i="113"/>
  <c r="AJ786" i="113"/>
  <c r="AJ785" i="113"/>
  <c r="AJ784" i="113"/>
  <c r="AJ783" i="113"/>
  <c r="AJ782" i="113"/>
  <c r="AJ781" i="113"/>
  <c r="AJ780" i="113"/>
  <c r="AJ779" i="113"/>
  <c r="AJ778" i="113"/>
  <c r="AJ777" i="113"/>
  <c r="AJ776" i="113"/>
  <c r="AJ775" i="113"/>
  <c r="AJ774" i="113"/>
  <c r="AJ773" i="113"/>
  <c r="AJ772" i="113"/>
  <c r="AJ771" i="113"/>
  <c r="AJ770" i="113"/>
  <c r="AJ769" i="113"/>
  <c r="AJ768" i="113"/>
  <c r="AJ767" i="113"/>
  <c r="AJ765" i="113"/>
  <c r="AJ764" i="113"/>
  <c r="AJ763" i="113"/>
  <c r="AJ762" i="113"/>
  <c r="AJ761" i="113"/>
  <c r="AJ760" i="113"/>
  <c r="AJ758" i="113"/>
  <c r="AJ757" i="113"/>
  <c r="AJ755" i="113"/>
  <c r="AJ754" i="113"/>
  <c r="AJ753" i="113"/>
  <c r="AJ752" i="113"/>
  <c r="AJ751" i="113"/>
  <c r="AJ749" i="113"/>
  <c r="AJ748" i="113"/>
  <c r="AJ747" i="113"/>
  <c r="AJ746" i="113"/>
  <c r="AJ745" i="113"/>
  <c r="AJ744" i="113"/>
  <c r="AJ742" i="113"/>
  <c r="AJ741" i="113"/>
  <c r="AJ740" i="113"/>
  <c r="AJ739" i="113"/>
  <c r="AJ738" i="113"/>
  <c r="AJ737" i="113"/>
  <c r="AJ736" i="113"/>
  <c r="AJ735" i="113"/>
  <c r="AJ734" i="113"/>
  <c r="AJ733" i="113"/>
  <c r="AJ732" i="113"/>
  <c r="AJ731" i="113"/>
  <c r="AJ730" i="113"/>
  <c r="AJ729" i="113"/>
  <c r="AJ727" i="113"/>
  <c r="AJ726" i="113"/>
  <c r="AJ725" i="113"/>
  <c r="AJ724" i="113"/>
  <c r="AJ723" i="113"/>
  <c r="AJ722" i="113"/>
  <c r="AJ721" i="113"/>
  <c r="AJ720" i="113"/>
  <c r="AJ719" i="113"/>
  <c r="AJ717" i="113"/>
  <c r="AJ716" i="113"/>
  <c r="AJ715" i="113"/>
  <c r="AJ714" i="113"/>
  <c r="AJ713" i="113"/>
  <c r="AJ711" i="113"/>
  <c r="AJ710" i="113"/>
  <c r="AJ709" i="113"/>
  <c r="AJ708" i="113"/>
  <c r="AJ707" i="113"/>
  <c r="AJ706" i="113"/>
  <c r="AJ704" i="113"/>
  <c r="AJ703" i="113"/>
  <c r="AJ702" i="113"/>
  <c r="AJ701" i="113"/>
  <c r="AJ700" i="113"/>
  <c r="AJ699" i="113"/>
  <c r="AJ698" i="113"/>
  <c r="AJ697" i="113"/>
  <c r="AJ696" i="113"/>
  <c r="AJ695" i="113"/>
  <c r="AJ694" i="113"/>
  <c r="AJ693" i="113"/>
  <c r="AJ692" i="113"/>
  <c r="AJ691" i="113"/>
  <c r="AJ690" i="113"/>
  <c r="AJ689" i="113"/>
  <c r="AJ687" i="113"/>
  <c r="AJ686" i="113"/>
  <c r="AJ685" i="113"/>
  <c r="AJ684" i="113"/>
  <c r="AJ683" i="113"/>
  <c r="AJ682" i="113"/>
  <c r="AJ681" i="113"/>
  <c r="AJ680" i="113"/>
  <c r="AJ679" i="113"/>
  <c r="AJ678" i="113"/>
  <c r="AJ677" i="113"/>
  <c r="AJ676" i="113"/>
  <c r="AJ675" i="113"/>
  <c r="AJ674" i="113"/>
  <c r="AJ673" i="113"/>
  <c r="AJ672" i="113"/>
  <c r="AJ671" i="113"/>
  <c r="AJ670" i="113"/>
  <c r="AJ669" i="113"/>
  <c r="AJ668" i="113"/>
  <c r="AJ667" i="113"/>
  <c r="AJ666" i="113"/>
  <c r="AJ665" i="113"/>
  <c r="AJ664" i="113"/>
  <c r="AJ663" i="113"/>
  <c r="AJ662" i="113"/>
  <c r="AJ661" i="113"/>
  <c r="AJ659" i="113"/>
  <c r="AJ658" i="113"/>
  <c r="AJ657" i="113"/>
  <c r="AJ656" i="113"/>
  <c r="AJ655" i="113"/>
  <c r="AJ654" i="113"/>
  <c r="AJ653" i="113"/>
  <c r="AJ652" i="113"/>
  <c r="AJ651" i="113"/>
  <c r="AJ650" i="113"/>
  <c r="AJ649" i="113"/>
  <c r="AJ648" i="113"/>
  <c r="AJ647" i="113"/>
  <c r="AJ646" i="113"/>
  <c r="AJ645" i="113"/>
  <c r="AJ643" i="113"/>
  <c r="AJ642" i="113" s="1"/>
  <c r="AJ641" i="113"/>
  <c r="AJ640" i="113"/>
  <c r="AJ639" i="113"/>
  <c r="AJ638" i="113"/>
  <c r="AJ637" i="113"/>
  <c r="AJ636" i="113"/>
  <c r="AJ635" i="113"/>
  <c r="AJ634" i="113"/>
  <c r="AJ633" i="113"/>
  <c r="AJ632" i="113"/>
  <c r="AJ631" i="113"/>
  <c r="AJ630" i="113"/>
  <c r="AJ629" i="113"/>
  <c r="AJ628" i="113"/>
  <c r="AJ626" i="113"/>
  <c r="AJ625" i="113"/>
  <c r="AJ624" i="113"/>
  <c r="AJ623" i="113"/>
  <c r="AJ622" i="113"/>
  <c r="AJ621" i="113"/>
  <c r="AJ620" i="113"/>
  <c r="AJ619" i="113"/>
  <c r="AJ618" i="113"/>
  <c r="AJ617" i="113"/>
  <c r="AJ615" i="113"/>
  <c r="AJ614" i="113"/>
  <c r="AJ613" i="113"/>
  <c r="AJ612" i="113"/>
  <c r="AJ611" i="113"/>
  <c r="AJ610" i="113"/>
  <c r="AJ607" i="113"/>
  <c r="AJ606" i="113"/>
  <c r="AJ605" i="113"/>
  <c r="AJ604" i="113"/>
  <c r="AJ603" i="113"/>
  <c r="AJ602" i="113"/>
  <c r="AJ601" i="113"/>
  <c r="AJ600" i="113"/>
  <c r="AJ599" i="113"/>
  <c r="AJ598" i="113"/>
  <c r="AJ597" i="113"/>
  <c r="AJ596" i="113"/>
  <c r="AJ595" i="113"/>
  <c r="AJ594" i="113"/>
  <c r="AJ593" i="113"/>
  <c r="AJ592" i="113"/>
  <c r="AJ591" i="113"/>
  <c r="AJ590" i="113"/>
  <c r="AJ589" i="113"/>
  <c r="AJ588" i="113"/>
  <c r="AJ587" i="113"/>
  <c r="AJ586" i="113"/>
  <c r="AJ585" i="113"/>
  <c r="AJ584" i="113"/>
  <c r="AJ583" i="113"/>
  <c r="AJ582" i="113"/>
  <c r="AJ581" i="113"/>
  <c r="AJ580" i="113"/>
  <c r="AJ579" i="113"/>
  <c r="AJ578" i="113"/>
  <c r="AJ577" i="113"/>
  <c r="AJ576" i="113"/>
  <c r="AJ575" i="113"/>
  <c r="AJ574" i="113"/>
  <c r="AJ573" i="113"/>
  <c r="AJ571" i="113"/>
  <c r="AJ570" i="113"/>
  <c r="AJ569" i="113"/>
  <c r="AJ568" i="113"/>
  <c r="AJ567" i="113"/>
  <c r="AJ566" i="113"/>
  <c r="AJ565" i="113"/>
  <c r="AJ564" i="113"/>
  <c r="AJ563" i="113"/>
  <c r="AJ562" i="113"/>
  <c r="AJ561" i="113"/>
  <c r="AJ560" i="113"/>
  <c r="AJ559" i="113"/>
  <c r="AJ558" i="113"/>
  <c r="AJ557" i="113"/>
  <c r="AJ556" i="113"/>
  <c r="AJ555" i="113"/>
  <c r="AJ554" i="113"/>
  <c r="AJ553" i="113"/>
  <c r="AJ552" i="113"/>
  <c r="AJ551" i="113"/>
  <c r="AJ550" i="113"/>
  <c r="AJ549" i="113"/>
  <c r="AJ547" i="113"/>
  <c r="AJ546" i="113"/>
  <c r="AJ545" i="113"/>
  <c r="AJ544" i="113"/>
  <c r="AJ543" i="113"/>
  <c r="AJ542" i="113"/>
  <c r="AJ541" i="113"/>
  <c r="AJ540" i="113"/>
  <c r="AJ538" i="113"/>
  <c r="AJ537" i="113"/>
  <c r="AJ536" i="113"/>
  <c r="AJ535" i="113"/>
  <c r="AJ534" i="113"/>
  <c r="AJ533" i="113"/>
  <c r="AJ532" i="113"/>
  <c r="AJ531" i="113"/>
  <c r="AJ530" i="113"/>
  <c r="AJ529" i="113"/>
  <c r="AJ528" i="113"/>
  <c r="AJ527" i="113"/>
  <c r="AJ526" i="113"/>
  <c r="AJ525" i="113"/>
  <c r="AJ524" i="113"/>
  <c r="AJ523" i="113"/>
  <c r="AJ522" i="113"/>
  <c r="AJ521" i="113"/>
  <c r="AJ520" i="113"/>
  <c r="AJ519" i="113"/>
  <c r="AJ517" i="113"/>
  <c r="AJ516" i="113"/>
  <c r="AJ515" i="113"/>
  <c r="AJ514" i="113"/>
  <c r="AJ513" i="113"/>
  <c r="AJ512" i="113"/>
  <c r="AJ511" i="113"/>
  <c r="AJ510" i="113"/>
  <c r="AJ509" i="113"/>
  <c r="AJ508" i="113"/>
  <c r="AJ507" i="113"/>
  <c r="AJ506" i="113"/>
  <c r="AJ505" i="113"/>
  <c r="AJ504" i="113"/>
  <c r="AJ501" i="113"/>
  <c r="AJ500" i="113"/>
  <c r="AJ499" i="113"/>
  <c r="AJ498" i="113"/>
  <c r="AJ497" i="113"/>
  <c r="AJ496" i="113"/>
  <c r="AJ493" i="113"/>
  <c r="AJ492" i="113"/>
  <c r="AJ491" i="113"/>
  <c r="AJ490" i="113"/>
  <c r="AJ489" i="113"/>
  <c r="AJ487" i="113"/>
  <c r="AJ486" i="113"/>
  <c r="AJ485" i="113"/>
  <c r="AJ484" i="113"/>
  <c r="AJ483" i="113"/>
  <c r="AJ482" i="113"/>
  <c r="AJ480" i="113"/>
  <c r="AJ479" i="113"/>
  <c r="AJ478" i="113"/>
  <c r="AJ477" i="113"/>
  <c r="AJ475" i="113"/>
  <c r="AJ474" i="113"/>
  <c r="AJ473" i="113"/>
  <c r="AJ472" i="113"/>
  <c r="AJ471" i="113"/>
  <c r="AJ470" i="113"/>
  <c r="AJ469" i="113"/>
  <c r="AJ468" i="113"/>
  <c r="AJ467" i="113"/>
  <c r="AJ466" i="113"/>
  <c r="AJ465" i="113"/>
  <c r="AJ464" i="113"/>
  <c r="AJ463" i="113"/>
  <c r="AJ461" i="113"/>
  <c r="AJ460" i="113"/>
  <c r="AJ459" i="113"/>
  <c r="AJ458" i="113"/>
  <c r="AJ457" i="113"/>
  <c r="AJ456" i="113"/>
  <c r="AJ455" i="113"/>
  <c r="AJ454" i="113"/>
  <c r="AJ453" i="113"/>
  <c r="AJ452" i="113"/>
  <c r="AJ451" i="113"/>
  <c r="AJ450" i="113"/>
  <c r="AJ448" i="113"/>
  <c r="AJ447" i="113"/>
  <c r="AJ446" i="113"/>
  <c r="AJ445" i="113"/>
  <c r="AJ444" i="113"/>
  <c r="AJ442" i="113"/>
  <c r="AJ441" i="113"/>
  <c r="AJ440" i="113"/>
  <c r="AJ439" i="113"/>
  <c r="AJ438" i="113"/>
  <c r="AJ437" i="113"/>
  <c r="AJ436" i="113"/>
  <c r="AJ435" i="113"/>
  <c r="AJ434" i="113"/>
  <c r="AJ432" i="113"/>
  <c r="AJ431" i="113"/>
  <c r="AJ430" i="113"/>
  <c r="AJ429" i="113"/>
  <c r="AJ428" i="113"/>
  <c r="AJ427" i="113"/>
  <c r="AJ426" i="113"/>
  <c r="AJ425" i="113"/>
  <c r="AJ424" i="113"/>
  <c r="AJ423" i="113"/>
  <c r="AJ422" i="113"/>
  <c r="AJ421" i="113"/>
  <c r="AJ420" i="113"/>
  <c r="AJ418" i="113"/>
  <c r="AJ417" i="113" s="1"/>
  <c r="AJ416" i="113"/>
  <c r="AJ415" i="113"/>
  <c r="AJ414" i="113"/>
  <c r="AJ413" i="113"/>
  <c r="AJ412" i="113"/>
  <c r="AJ411" i="113"/>
  <c r="AJ410" i="113"/>
  <c r="AJ409" i="113"/>
  <c r="AJ408" i="113"/>
  <c r="AJ407" i="113"/>
  <c r="AJ406" i="113"/>
  <c r="AJ405" i="113"/>
  <c r="AJ404" i="113"/>
  <c r="AJ403" i="113"/>
  <c r="AJ402" i="113"/>
  <c r="AJ401" i="113"/>
  <c r="AJ400" i="113"/>
  <c r="AJ399" i="113"/>
  <c r="AJ398" i="113"/>
  <c r="AJ397" i="113"/>
  <c r="AJ396" i="113"/>
  <c r="AJ395" i="113"/>
  <c r="AJ394" i="113"/>
  <c r="AJ393" i="113"/>
  <c r="AJ392" i="113"/>
  <c r="AJ391" i="113"/>
  <c r="AJ390" i="113"/>
  <c r="AJ389" i="113"/>
  <c r="AJ388" i="113"/>
  <c r="AJ387" i="113"/>
  <c r="AJ385" i="113"/>
  <c r="AJ384" i="113"/>
  <c r="AJ383" i="113"/>
  <c r="AJ382" i="113"/>
  <c r="AJ380" i="113"/>
  <c r="AJ379" i="113"/>
  <c r="AJ378" i="113"/>
  <c r="AJ377" i="113"/>
  <c r="AJ376" i="113"/>
  <c r="AJ375" i="113"/>
  <c r="AJ374" i="113"/>
  <c r="AJ373" i="113"/>
  <c r="AJ372" i="113"/>
  <c r="AJ371" i="113"/>
  <c r="AJ370" i="113"/>
  <c r="AJ369" i="113"/>
  <c r="AJ368" i="113"/>
  <c r="AJ367" i="113"/>
  <c r="AJ366" i="113"/>
  <c r="AJ365" i="113"/>
  <c r="AJ363" i="113"/>
  <c r="AJ362" i="113"/>
  <c r="AJ361" i="113"/>
  <c r="AJ360" i="113"/>
  <c r="AJ359" i="113"/>
  <c r="AJ358" i="113"/>
  <c r="AJ357" i="113"/>
  <c r="AJ356" i="113"/>
  <c r="AJ355" i="113"/>
  <c r="AJ354" i="113"/>
  <c r="AJ352" i="113"/>
  <c r="AJ351" i="113"/>
  <c r="AJ350" i="113"/>
  <c r="AJ349" i="113"/>
  <c r="AJ348" i="113"/>
  <c r="AJ347" i="113"/>
  <c r="AJ346" i="113"/>
  <c r="AJ345" i="113"/>
  <c r="AJ344" i="113"/>
  <c r="AJ343" i="113"/>
  <c r="AJ342" i="113"/>
  <c r="AJ341" i="113"/>
  <c r="AJ340" i="113"/>
  <c r="AJ339" i="113"/>
  <c r="AJ338" i="113"/>
  <c r="AJ337" i="113"/>
  <c r="AJ336" i="113"/>
  <c r="AJ335" i="113"/>
  <c r="AJ334" i="113"/>
  <c r="AJ333" i="113"/>
  <c r="AJ332" i="113"/>
  <c r="AJ331" i="113"/>
  <c r="AJ330" i="113"/>
  <c r="AJ329" i="113"/>
  <c r="AJ328" i="113"/>
  <c r="AJ327" i="113"/>
  <c r="AJ325" i="113"/>
  <c r="AJ324" i="113"/>
  <c r="AJ323" i="113"/>
  <c r="AJ321" i="113"/>
  <c r="AJ320" i="113" s="1"/>
  <c r="AJ319" i="113"/>
  <c r="AJ318" i="113"/>
  <c r="AJ317" i="113"/>
  <c r="AJ316" i="113"/>
  <c r="AJ314" i="113"/>
  <c r="AJ313" i="113"/>
  <c r="AJ310" i="113"/>
  <c r="AJ309" i="113"/>
  <c r="AJ308" i="113"/>
  <c r="AJ307" i="113"/>
  <c r="AJ306" i="113"/>
  <c r="AJ305" i="113"/>
  <c r="AJ304" i="113"/>
  <c r="AJ302" i="113"/>
  <c r="AJ301" i="113"/>
  <c r="AJ300" i="113"/>
  <c r="AJ299" i="113"/>
  <c r="AJ298" i="113"/>
  <c r="AJ297" i="113"/>
  <c r="AJ296" i="113"/>
  <c r="AJ295" i="113"/>
  <c r="AJ294" i="113"/>
  <c r="AJ293" i="113"/>
  <c r="AJ292" i="113"/>
  <c r="AJ291" i="113"/>
  <c r="AJ290" i="113"/>
  <c r="AJ289" i="113"/>
  <c r="AJ288" i="113"/>
  <c r="AJ287" i="113"/>
  <c r="AJ286" i="113"/>
  <c r="AJ285" i="113"/>
  <c r="AJ284" i="113"/>
  <c r="AJ283" i="113"/>
  <c r="AJ282" i="113"/>
  <c r="AJ281" i="113"/>
  <c r="AJ280" i="113"/>
  <c r="AJ279" i="113"/>
  <c r="AJ278" i="113"/>
  <c r="AJ277" i="113"/>
  <c r="AJ276" i="113"/>
  <c r="AJ275" i="113"/>
  <c r="AJ274" i="113"/>
  <c r="AJ273" i="113"/>
  <c r="AJ272" i="113"/>
  <c r="AJ271" i="113"/>
  <c r="AJ270" i="113"/>
  <c r="AJ269" i="113"/>
  <c r="AJ268" i="113"/>
  <c r="AJ267" i="113"/>
  <c r="AJ266" i="113"/>
  <c r="AJ265" i="113"/>
  <c r="AJ264" i="113"/>
  <c r="AJ263" i="113"/>
  <c r="AJ262" i="113"/>
  <c r="AJ261" i="113"/>
  <c r="AJ260" i="113"/>
  <c r="AJ259" i="113"/>
  <c r="AJ258" i="113"/>
  <c r="AJ257" i="113"/>
  <c r="AJ256" i="113"/>
  <c r="AJ255" i="113"/>
  <c r="AJ254" i="113"/>
  <c r="AJ253" i="113"/>
  <c r="AJ252" i="113"/>
  <c r="AJ251" i="113"/>
  <c r="AJ250" i="113"/>
  <c r="AJ249" i="113"/>
  <c r="AJ248" i="113"/>
  <c r="AJ247" i="113"/>
  <c r="AJ246" i="113"/>
  <c r="AJ245" i="113"/>
  <c r="AJ244" i="113"/>
  <c r="AJ243" i="113"/>
  <c r="AJ242" i="113"/>
  <c r="AJ241" i="113"/>
  <c r="AJ240" i="113"/>
  <c r="AJ239" i="113"/>
  <c r="AJ238" i="113"/>
  <c r="AJ237" i="113"/>
  <c r="AJ236" i="113"/>
  <c r="AJ235" i="113"/>
  <c r="AJ234" i="113"/>
  <c r="AJ233" i="113"/>
  <c r="AJ232" i="113"/>
  <c r="AJ231" i="113"/>
  <c r="AJ230" i="113"/>
  <c r="AJ229" i="113"/>
  <c r="AJ227" i="113"/>
  <c r="AJ226" i="113"/>
  <c r="AJ225" i="113"/>
  <c r="AJ224" i="113"/>
  <c r="AJ223" i="113"/>
  <c r="AJ222" i="113"/>
  <c r="AJ221" i="113"/>
  <c r="AJ220" i="113"/>
  <c r="AJ219" i="113"/>
  <c r="AJ218" i="113"/>
  <c r="AJ217" i="113"/>
  <c r="AJ216" i="113"/>
  <c r="AJ215" i="113"/>
  <c r="AJ214" i="113"/>
  <c r="AJ213" i="113"/>
  <c r="AJ212" i="113"/>
  <c r="AJ211" i="113"/>
  <c r="AJ210" i="113"/>
  <c r="AJ209" i="113"/>
  <c r="AJ208" i="113"/>
  <c r="AJ207" i="113"/>
  <c r="AJ206" i="113"/>
  <c r="AJ205" i="113"/>
  <c r="AJ204" i="113"/>
  <c r="AJ203" i="113"/>
  <c r="AJ202" i="113"/>
  <c r="AJ201" i="113"/>
  <c r="AJ200" i="113"/>
  <c r="AJ199" i="113"/>
  <c r="AJ198" i="113"/>
  <c r="AJ197" i="113"/>
  <c r="AJ196" i="113"/>
  <c r="AJ195" i="113"/>
  <c r="AJ194" i="113"/>
  <c r="AJ192" i="113"/>
  <c r="AJ191" i="113"/>
  <c r="AJ190" i="113"/>
  <c r="AJ189" i="113"/>
  <c r="AJ188" i="113"/>
  <c r="AJ187" i="113"/>
  <c r="AJ186" i="113"/>
  <c r="AJ185" i="113"/>
  <c r="AJ184" i="113"/>
  <c r="AJ183" i="113"/>
  <c r="AJ182" i="113"/>
  <c r="AJ181" i="113"/>
  <c r="AJ180" i="113"/>
  <c r="AJ179" i="113"/>
  <c r="AJ178" i="113"/>
  <c r="AJ177" i="113"/>
  <c r="AJ176" i="113"/>
  <c r="AJ175" i="113"/>
  <c r="AJ174" i="113"/>
  <c r="AJ173" i="113"/>
  <c r="AJ172" i="113"/>
  <c r="AJ171" i="113"/>
  <c r="AJ170" i="113"/>
  <c r="AJ169" i="113"/>
  <c r="AJ168" i="113"/>
  <c r="AJ167" i="113"/>
  <c r="AJ166" i="113"/>
  <c r="AJ165" i="113"/>
  <c r="AJ164" i="113"/>
  <c r="AJ163" i="113"/>
  <c r="AJ162" i="113"/>
  <c r="AJ161" i="113"/>
  <c r="AJ160" i="113"/>
  <c r="AJ159" i="113"/>
  <c r="AJ158" i="113"/>
  <c r="AJ156" i="113"/>
  <c r="AJ155" i="113"/>
  <c r="AJ154" i="113"/>
  <c r="AJ153" i="113"/>
  <c r="AJ152" i="113"/>
  <c r="AJ151" i="113"/>
  <c r="AJ150" i="113"/>
  <c r="AJ149" i="113"/>
  <c r="AJ148" i="113"/>
  <c r="AJ147" i="113"/>
  <c r="AJ144" i="113"/>
  <c r="AJ143" i="113"/>
  <c r="AJ141" i="113"/>
  <c r="AJ140" i="113"/>
  <c r="AJ139" i="113"/>
  <c r="AJ138" i="113"/>
  <c r="AJ137" i="113"/>
  <c r="AJ136" i="113"/>
  <c r="AJ135" i="113"/>
  <c r="AJ134" i="113"/>
  <c r="AJ133" i="113"/>
  <c r="AJ132" i="113"/>
  <c r="AJ130" i="113"/>
  <c r="AJ129" i="113" s="1"/>
  <c r="AJ128" i="113"/>
  <c r="AJ127" i="113" s="1"/>
  <c r="AJ126" i="113"/>
  <c r="AJ125" i="113"/>
  <c r="AJ124" i="113"/>
  <c r="AJ123" i="113"/>
  <c r="AJ122" i="113"/>
  <c r="AJ121" i="113"/>
  <c r="AJ120" i="113"/>
  <c r="AJ119" i="113"/>
  <c r="AJ118" i="113"/>
  <c r="AJ117" i="113"/>
  <c r="AJ116" i="113"/>
  <c r="AJ115" i="113"/>
  <c r="AJ114" i="113"/>
  <c r="AJ113" i="113"/>
  <c r="AJ112" i="113"/>
  <c r="AJ111" i="113"/>
  <c r="AJ110" i="113"/>
  <c r="AJ109" i="113"/>
  <c r="AJ108" i="113"/>
  <c r="AJ107" i="113"/>
  <c r="AJ106" i="113"/>
  <c r="AJ105" i="113"/>
  <c r="AJ104" i="113"/>
  <c r="AJ103" i="113"/>
  <c r="AJ102" i="113"/>
  <c r="AJ100" i="113"/>
  <c r="AJ99" i="113"/>
  <c r="AJ98" i="113"/>
  <c r="AJ97" i="113"/>
  <c r="AJ95" i="113"/>
  <c r="AJ94" i="113"/>
  <c r="AJ93" i="113"/>
  <c r="AJ92" i="113"/>
  <c r="AJ91" i="113"/>
  <c r="AJ90" i="113"/>
  <c r="AJ89" i="113"/>
  <c r="AJ88" i="113"/>
  <c r="AJ87" i="113"/>
  <c r="AJ86" i="113"/>
  <c r="AJ85" i="113"/>
  <c r="AJ84" i="113"/>
  <c r="AJ83" i="113"/>
  <c r="AJ82" i="113"/>
  <c r="AJ81" i="113"/>
  <c r="AJ79" i="113"/>
  <c r="AJ78" i="113"/>
  <c r="AJ77" i="113"/>
  <c r="AJ76" i="113"/>
  <c r="AJ75" i="113"/>
  <c r="AJ74" i="113"/>
  <c r="AJ73" i="113"/>
  <c r="AJ72" i="113"/>
  <c r="AJ70" i="113"/>
  <c r="AJ69" i="113" s="1"/>
  <c r="AJ68" i="113"/>
  <c r="AJ67" i="113"/>
  <c r="AJ66" i="113"/>
  <c r="AJ65" i="113"/>
  <c r="AJ64" i="113"/>
  <c r="AJ63" i="113"/>
  <c r="AJ62" i="113"/>
  <c r="AJ59" i="113"/>
  <c r="AJ58" i="113"/>
  <c r="AJ57" i="113"/>
  <c r="AJ56" i="113"/>
  <c r="AJ55" i="113"/>
  <c r="AJ54" i="113"/>
  <c r="AJ53" i="113"/>
  <c r="AJ51" i="113"/>
  <c r="AJ50" i="113"/>
  <c r="AJ49" i="113"/>
  <c r="AJ47" i="113"/>
  <c r="AJ46" i="113"/>
  <c r="AJ45" i="113"/>
  <c r="AJ44" i="113"/>
  <c r="AJ42" i="113"/>
  <c r="AJ41" i="113"/>
  <c r="AJ40" i="113"/>
  <c r="AJ39" i="113"/>
  <c r="AJ38" i="113"/>
  <c r="AJ37" i="113"/>
  <c r="AJ36" i="113"/>
  <c r="AJ34" i="113"/>
  <c r="AJ33" i="113"/>
  <c r="AJ32" i="113"/>
  <c r="AJ31" i="113"/>
  <c r="AJ29" i="113"/>
  <c r="AJ28" i="113"/>
  <c r="AJ27" i="113"/>
  <c r="AJ26" i="113"/>
  <c r="AJ23" i="113"/>
  <c r="AJ22" i="113"/>
  <c r="AJ21" i="113"/>
  <c r="AJ20" i="113"/>
  <c r="AJ19" i="113"/>
  <c r="AJ18" i="113"/>
  <c r="AJ17" i="113"/>
  <c r="AJ16" i="113"/>
  <c r="AJ15" i="113"/>
  <c r="AN13" i="113" l="1"/>
  <c r="AN1228" i="113" s="1"/>
  <c r="AN1230" i="113" s="1"/>
  <c r="E13" i="114"/>
  <c r="D13" i="114" s="1"/>
  <c r="AJ1045" i="113"/>
  <c r="AP643" i="113"/>
  <c r="AP642" i="113" s="1"/>
  <c r="AS643" i="113"/>
  <c r="AJ1064" i="113"/>
  <c r="AJ1167" i="113"/>
  <c r="AI1229" i="113" s="1"/>
  <c r="AJ1186" i="113"/>
  <c r="AJ1178" i="113" s="1"/>
  <c r="AI1228" i="113" s="1"/>
  <c r="AJ616" i="113"/>
  <c r="AJ1048" i="113"/>
  <c r="AJ1159" i="113"/>
  <c r="AJ1147" i="113" s="1"/>
  <c r="AI1230" i="113" s="1"/>
  <c r="AJ993" i="113"/>
  <c r="AJ1060" i="113"/>
  <c r="AJ712" i="113"/>
  <c r="AJ934" i="113"/>
  <c r="AJ928" i="113"/>
  <c r="AJ916" i="113" s="1"/>
  <c r="AR13" i="113"/>
  <c r="AK1187" i="113"/>
  <c r="AO1187" i="113" s="1"/>
  <c r="AK1184" i="113"/>
  <c r="AO1184" i="113" s="1"/>
  <c r="AK1182" i="113"/>
  <c r="AO1182" i="113" s="1"/>
  <c r="AK1180" i="113"/>
  <c r="AO1180" i="113" s="1"/>
  <c r="AK1177" i="113"/>
  <c r="AO1177" i="113" s="1"/>
  <c r="AK1175" i="113"/>
  <c r="AO1175" i="113" s="1"/>
  <c r="AK1173" i="113"/>
  <c r="AO1173" i="113" s="1"/>
  <c r="AK1171" i="113"/>
  <c r="AO1171" i="113" s="1"/>
  <c r="AK1169" i="113"/>
  <c r="AO1169" i="113" s="1"/>
  <c r="AK1166" i="113"/>
  <c r="AO1166" i="113" s="1"/>
  <c r="AK1164" i="113"/>
  <c r="AO1164" i="113" s="1"/>
  <c r="AK1162" i="113"/>
  <c r="AO1162" i="113" s="1"/>
  <c r="AK1160" i="113"/>
  <c r="AO1160" i="113" s="1"/>
  <c r="AK1157" i="113"/>
  <c r="AO1157" i="113" s="1"/>
  <c r="AK1155" i="113"/>
  <c r="AO1155" i="113" s="1"/>
  <c r="AK1151" i="113"/>
  <c r="AO1151" i="113" s="1"/>
  <c r="AK1145" i="113"/>
  <c r="AO1145" i="113" s="1"/>
  <c r="AK1141" i="113"/>
  <c r="AO1141" i="113" s="1"/>
  <c r="AK1139" i="113"/>
  <c r="AO1139" i="113" s="1"/>
  <c r="AK1137" i="113"/>
  <c r="AO1137" i="113" s="1"/>
  <c r="AK1135" i="113"/>
  <c r="AO1135" i="113" s="1"/>
  <c r="AK1132" i="113"/>
  <c r="AO1132" i="113" s="1"/>
  <c r="AK1130" i="113"/>
  <c r="AO1130" i="113" s="1"/>
  <c r="AK1128" i="113"/>
  <c r="AO1128" i="113" s="1"/>
  <c r="AK1126" i="113"/>
  <c r="AO1126" i="113" s="1"/>
  <c r="AK1124" i="113"/>
  <c r="AO1124" i="113" s="1"/>
  <c r="AK1122" i="113"/>
  <c r="AO1122" i="113" s="1"/>
  <c r="AK1120" i="113"/>
  <c r="AO1120" i="113" s="1"/>
  <c r="AK1118" i="113"/>
  <c r="AO1118" i="113" s="1"/>
  <c r="AK1116" i="113"/>
  <c r="AO1116" i="113" s="1"/>
  <c r="AK1114" i="113"/>
  <c r="AO1114" i="113" s="1"/>
  <c r="AK1112" i="113"/>
  <c r="AO1112" i="113" s="1"/>
  <c r="AK1110" i="113"/>
  <c r="AO1110" i="113" s="1"/>
  <c r="AK1108" i="113"/>
  <c r="AO1108" i="113" s="1"/>
  <c r="AK1106" i="113"/>
  <c r="AO1106" i="113" s="1"/>
  <c r="AK1104" i="113"/>
  <c r="AO1104" i="113" s="1"/>
  <c r="AK1102" i="113"/>
  <c r="AO1102" i="113" s="1"/>
  <c r="AK1100" i="113"/>
  <c r="AO1100" i="113" s="1"/>
  <c r="AK1097" i="113"/>
  <c r="AO1097" i="113" s="1"/>
  <c r="AK1094" i="113"/>
  <c r="AO1094" i="113" s="1"/>
  <c r="AK1091" i="113"/>
  <c r="AO1091" i="113" s="1"/>
  <c r="AK1088" i="113"/>
  <c r="AO1088" i="113" s="1"/>
  <c r="AK1086" i="113"/>
  <c r="AO1086" i="113" s="1"/>
  <c r="AK1084" i="113"/>
  <c r="AO1084" i="113" s="1"/>
  <c r="AK1082" i="113"/>
  <c r="AO1082" i="113" s="1"/>
  <c r="AK1080" i="113"/>
  <c r="AO1080" i="113" s="1"/>
  <c r="AK1077" i="113"/>
  <c r="AO1077" i="113" s="1"/>
  <c r="AK1075" i="113"/>
  <c r="AO1075" i="113" s="1"/>
  <c r="AK1072" i="113"/>
  <c r="AO1072" i="113" s="1"/>
  <c r="AK1070" i="113"/>
  <c r="AO1070" i="113" s="1"/>
  <c r="AK1067" i="113"/>
  <c r="AO1067" i="113" s="1"/>
  <c r="AK1049" i="113"/>
  <c r="AO1049" i="113" s="1"/>
  <c r="AK1215" i="113"/>
  <c r="AO1215" i="113" s="1"/>
  <c r="AK1212" i="113"/>
  <c r="AO1212" i="113" s="1"/>
  <c r="AK1208" i="113"/>
  <c r="AO1208" i="113" s="1"/>
  <c r="AK1206" i="113"/>
  <c r="AO1206" i="113" s="1"/>
  <c r="AK1201" i="113"/>
  <c r="AO1201" i="113" s="1"/>
  <c r="AK1194" i="113"/>
  <c r="AO1194" i="113" s="1"/>
  <c r="AK1192" i="113"/>
  <c r="AO1192" i="113" s="1"/>
  <c r="AK1190" i="113"/>
  <c r="AO1190" i="113" s="1"/>
  <c r="AK1188" i="113"/>
  <c r="AO1188" i="113" s="1"/>
  <c r="AK1185" i="113"/>
  <c r="AO1185" i="113" s="1"/>
  <c r="AK1183" i="113"/>
  <c r="AO1183" i="113" s="1"/>
  <c r="AK1181" i="113"/>
  <c r="AO1181" i="113" s="1"/>
  <c r="AK1179" i="113"/>
  <c r="AO1179" i="113" s="1"/>
  <c r="AK1176" i="113"/>
  <c r="AO1176" i="113" s="1"/>
  <c r="AK1174" i="113"/>
  <c r="AO1174" i="113" s="1"/>
  <c r="AK1172" i="113"/>
  <c r="AO1172" i="113" s="1"/>
  <c r="AK1170" i="113"/>
  <c r="AO1170" i="113" s="1"/>
  <c r="AK1061" i="113"/>
  <c r="AO1061" i="113" s="1"/>
  <c r="AK1058" i="113"/>
  <c r="AO1058" i="113" s="1"/>
  <c r="AK1056" i="113"/>
  <c r="AO1056" i="113" s="1"/>
  <c r="AK1054" i="113"/>
  <c r="AO1054" i="113" s="1"/>
  <c r="AK1052" i="113"/>
  <c r="AO1052" i="113" s="1"/>
  <c r="AK1050" i="113"/>
  <c r="AO1050" i="113" s="1"/>
  <c r="AK1047" i="113"/>
  <c r="AO1047" i="113" s="1"/>
  <c r="AK1043" i="113"/>
  <c r="AO1043" i="113" s="1"/>
  <c r="AK1041" i="113"/>
  <c r="AO1041" i="113" s="1"/>
  <c r="AK950" i="113"/>
  <c r="AO950" i="113" s="1"/>
  <c r="AK946" i="113"/>
  <c r="AO946" i="113" s="1"/>
  <c r="AK944" i="113"/>
  <c r="AO944" i="113" s="1"/>
  <c r="AK942" i="113"/>
  <c r="AO942" i="113" s="1"/>
  <c r="AK940" i="113"/>
  <c r="AO940" i="113" s="1"/>
  <c r="AK938" i="113"/>
  <c r="AO938" i="113" s="1"/>
  <c r="AK936" i="113"/>
  <c r="AO936" i="113" s="1"/>
  <c r="AK933" i="113"/>
  <c r="AO933" i="113" s="1"/>
  <c r="AK931" i="113"/>
  <c r="AO931" i="113" s="1"/>
  <c r="AK929" i="113"/>
  <c r="AO929" i="113" s="1"/>
  <c r="AK926" i="113"/>
  <c r="AO926" i="113" s="1"/>
  <c r="AK924" i="113"/>
  <c r="AO924" i="113" s="1"/>
  <c r="AK922" i="113"/>
  <c r="AO922" i="113" s="1"/>
  <c r="AK920" i="113"/>
  <c r="AO920" i="113" s="1"/>
  <c r="AK918" i="113"/>
  <c r="AO918" i="113" s="1"/>
  <c r="AK915" i="113"/>
  <c r="AO915" i="113" s="1"/>
  <c r="AK913" i="113"/>
  <c r="AO913" i="113" s="1"/>
  <c r="AK911" i="113"/>
  <c r="AO911" i="113" s="1"/>
  <c r="AK909" i="113"/>
  <c r="AO909" i="113" s="1"/>
  <c r="AK907" i="113"/>
  <c r="AO907" i="113" s="1"/>
  <c r="AJ48" i="113"/>
  <c r="AJ539" i="113"/>
  <c r="AJ884" i="113"/>
  <c r="AJ1074" i="113"/>
  <c r="AJ1089" i="113"/>
  <c r="AK1214" i="113"/>
  <c r="AO1214" i="113" s="1"/>
  <c r="AK1211" i="113"/>
  <c r="AO1211" i="113" s="1"/>
  <c r="AK1207" i="113"/>
  <c r="AO1207" i="113" s="1"/>
  <c r="AK1205" i="113"/>
  <c r="AO1205" i="113" s="1"/>
  <c r="AK1202" i="113"/>
  <c r="AO1202" i="113" s="1"/>
  <c r="AK1196" i="113"/>
  <c r="AO1196" i="113" s="1"/>
  <c r="AK1193" i="113"/>
  <c r="AO1193" i="113" s="1"/>
  <c r="AK1191" i="113"/>
  <c r="AO1191" i="113" s="1"/>
  <c r="AK1189" i="113"/>
  <c r="AO1189" i="113" s="1"/>
  <c r="AK1065" i="113"/>
  <c r="AO1065" i="113" s="1"/>
  <c r="AK1062" i="113"/>
  <c r="AO1062" i="113" s="1"/>
  <c r="AK1059" i="113"/>
  <c r="AO1059" i="113" s="1"/>
  <c r="AK1057" i="113"/>
  <c r="AO1057" i="113" s="1"/>
  <c r="AK1055" i="113"/>
  <c r="AO1055" i="113" s="1"/>
  <c r="AK1053" i="113"/>
  <c r="AO1053" i="113" s="1"/>
  <c r="AK1051" i="113"/>
  <c r="AO1051" i="113" s="1"/>
  <c r="AK1046" i="113"/>
  <c r="AO1046" i="113" s="1"/>
  <c r="AK1042" i="113"/>
  <c r="AO1042" i="113" s="1"/>
  <c r="AK1040" i="113"/>
  <c r="AO1040" i="113" s="1"/>
  <c r="AK1036" i="113"/>
  <c r="AO1036" i="113" s="1"/>
  <c r="AK1034" i="113"/>
  <c r="AO1034" i="113" s="1"/>
  <c r="AK1032" i="113"/>
  <c r="AO1032" i="113" s="1"/>
  <c r="AK1030" i="113"/>
  <c r="AO1030" i="113" s="1"/>
  <c r="AK1028" i="113"/>
  <c r="AO1028" i="113" s="1"/>
  <c r="AK1026" i="113"/>
  <c r="AO1026" i="113" s="1"/>
  <c r="AK1024" i="113"/>
  <c r="AO1024" i="113" s="1"/>
  <c r="AK1022" i="113"/>
  <c r="AO1022" i="113" s="1"/>
  <c r="AK1020" i="113"/>
  <c r="AO1020" i="113" s="1"/>
  <c r="AK1018" i="113"/>
  <c r="AO1018" i="113" s="1"/>
  <c r="AK1016" i="113"/>
  <c r="AO1016" i="113" s="1"/>
  <c r="AK1014" i="113"/>
  <c r="AO1014" i="113" s="1"/>
  <c r="AK1012" i="113"/>
  <c r="AO1012" i="113" s="1"/>
  <c r="AK1010" i="113"/>
  <c r="AO1010" i="113" s="1"/>
  <c r="AK1008" i="113"/>
  <c r="AO1008" i="113" s="1"/>
  <c r="AK1006" i="113"/>
  <c r="AO1006" i="113" s="1"/>
  <c r="AK1004" i="113"/>
  <c r="AO1004" i="113" s="1"/>
  <c r="AK1002" i="113"/>
  <c r="AO1002" i="113" s="1"/>
  <c r="AK1000" i="113"/>
  <c r="AO1000" i="113" s="1"/>
  <c r="AK998" i="113"/>
  <c r="AO998" i="113" s="1"/>
  <c r="AK996" i="113"/>
  <c r="AO996" i="113" s="1"/>
  <c r="AK994" i="113"/>
  <c r="AO994" i="113" s="1"/>
  <c r="AK991" i="113"/>
  <c r="AO991" i="113" s="1"/>
  <c r="AK989" i="113"/>
  <c r="AO989" i="113" s="1"/>
  <c r="AK986" i="113"/>
  <c r="AO986" i="113" s="1"/>
  <c r="AK984" i="113"/>
  <c r="AO984" i="113" s="1"/>
  <c r="AK982" i="113"/>
  <c r="AO982" i="113" s="1"/>
  <c r="AK979" i="113"/>
  <c r="AO979" i="113" s="1"/>
  <c r="AK977" i="113"/>
  <c r="AO977" i="113" s="1"/>
  <c r="AK974" i="113"/>
  <c r="AO974" i="113" s="1"/>
  <c r="AK971" i="113"/>
  <c r="AO971" i="113" s="1"/>
  <c r="AK969" i="113"/>
  <c r="AO969" i="113" s="1"/>
  <c r="AK965" i="113"/>
  <c r="AO965" i="113" s="1"/>
  <c r="AK962" i="113"/>
  <c r="AO962" i="113" s="1"/>
  <c r="AK959" i="113"/>
  <c r="AO959" i="113" s="1"/>
  <c r="AK957" i="113"/>
  <c r="AO957" i="113" s="1"/>
  <c r="AK955" i="113"/>
  <c r="AO955" i="113" s="1"/>
  <c r="AK953" i="113"/>
  <c r="AO953" i="113" s="1"/>
  <c r="AK951" i="113"/>
  <c r="AO951" i="113" s="1"/>
  <c r="AK947" i="113"/>
  <c r="AO947" i="113" s="1"/>
  <c r="AK945" i="113"/>
  <c r="AO945" i="113" s="1"/>
  <c r="AK943" i="113"/>
  <c r="AO943" i="113" s="1"/>
  <c r="AK941" i="113"/>
  <c r="AO941" i="113" s="1"/>
  <c r="AK939" i="113"/>
  <c r="AO939" i="113" s="1"/>
  <c r="AK937" i="113"/>
  <c r="AO937" i="113" s="1"/>
  <c r="AK935" i="113"/>
  <c r="AO935" i="113" s="1"/>
  <c r="AK932" i="113"/>
  <c r="AO932" i="113" s="1"/>
  <c r="AK930" i="113"/>
  <c r="AO930" i="113" s="1"/>
  <c r="AK927" i="113"/>
  <c r="AO927" i="113" s="1"/>
  <c r="AK925" i="113"/>
  <c r="AO925" i="113" s="1"/>
  <c r="AK923" i="113"/>
  <c r="AO923" i="113" s="1"/>
  <c r="AK921" i="113"/>
  <c r="AO921" i="113" s="1"/>
  <c r="AK919" i="113"/>
  <c r="AO919" i="113" s="1"/>
  <c r="AK917" i="113"/>
  <c r="AO917" i="113" s="1"/>
  <c r="AK914" i="113"/>
  <c r="AO914" i="113" s="1"/>
  <c r="AK912" i="113"/>
  <c r="AO912" i="113" s="1"/>
  <c r="AK910" i="113"/>
  <c r="AO910" i="113" s="1"/>
  <c r="AK908" i="113"/>
  <c r="AO908" i="113" s="1"/>
  <c r="AK906" i="113"/>
  <c r="AO906" i="113" s="1"/>
  <c r="AK902" i="113"/>
  <c r="AO902" i="113" s="1"/>
  <c r="AK900" i="113"/>
  <c r="AO900" i="113" s="1"/>
  <c r="AK898" i="113"/>
  <c r="AO898" i="113" s="1"/>
  <c r="AK895" i="113"/>
  <c r="AO895" i="113" s="1"/>
  <c r="AK893" i="113"/>
  <c r="AO893" i="113" s="1"/>
  <c r="AK891" i="113"/>
  <c r="AO891" i="113" s="1"/>
  <c r="AK889" i="113"/>
  <c r="AO889" i="113" s="1"/>
  <c r="AK887" i="113"/>
  <c r="AO887" i="113" s="1"/>
  <c r="AK885" i="113"/>
  <c r="AO885" i="113" s="1"/>
  <c r="AK882" i="113"/>
  <c r="AO882" i="113" s="1"/>
  <c r="AK880" i="113"/>
  <c r="AO880" i="113" s="1"/>
  <c r="AK878" i="113"/>
  <c r="AO878" i="113" s="1"/>
  <c r="AK876" i="113"/>
  <c r="AO876" i="113" s="1"/>
  <c r="AK874" i="113"/>
  <c r="AO874" i="113" s="1"/>
  <c r="AK872" i="113"/>
  <c r="AO872" i="113" s="1"/>
  <c r="AK870" i="113"/>
  <c r="AO870" i="113" s="1"/>
  <c r="AK868" i="113"/>
  <c r="AO868" i="113" s="1"/>
  <c r="AK866" i="113"/>
  <c r="AO866" i="113" s="1"/>
  <c r="AK864" i="113"/>
  <c r="AO864" i="113" s="1"/>
  <c r="AK862" i="113"/>
  <c r="AO862" i="113" s="1"/>
  <c r="AK860" i="113"/>
  <c r="AO860" i="113" s="1"/>
  <c r="AK858" i="113"/>
  <c r="AO858" i="113" s="1"/>
  <c r="AK856" i="113"/>
  <c r="AO856" i="113" s="1"/>
  <c r="AK854" i="113"/>
  <c r="AO854" i="113" s="1"/>
  <c r="AK852" i="113"/>
  <c r="AO852" i="113" s="1"/>
  <c r="AK850" i="113"/>
  <c r="AO850" i="113" s="1"/>
  <c r="AK848" i="113"/>
  <c r="AO848" i="113" s="1"/>
  <c r="AK846" i="113"/>
  <c r="AO846" i="113" s="1"/>
  <c r="AK844" i="113"/>
  <c r="AO844" i="113" s="1"/>
  <c r="AK842" i="113"/>
  <c r="AO842" i="113" s="1"/>
  <c r="AK840" i="113"/>
  <c r="AO840" i="113" s="1"/>
  <c r="AK838" i="113"/>
  <c r="AO838" i="113" s="1"/>
  <c r="AK836" i="113"/>
  <c r="AO836" i="113" s="1"/>
  <c r="AK834" i="113"/>
  <c r="AO834" i="113" s="1"/>
  <c r="AK832" i="113"/>
  <c r="AO832" i="113" s="1"/>
  <c r="AK830" i="113"/>
  <c r="AO830" i="113" s="1"/>
  <c r="AK828" i="113"/>
  <c r="AO828" i="113" s="1"/>
  <c r="AK826" i="113"/>
  <c r="AO826" i="113" s="1"/>
  <c r="AK824" i="113"/>
  <c r="AO824" i="113" s="1"/>
  <c r="AK822" i="113"/>
  <c r="AO822" i="113" s="1"/>
  <c r="AK819" i="113"/>
  <c r="AO819" i="113" s="1"/>
  <c r="AK817" i="113"/>
  <c r="AO817" i="113" s="1"/>
  <c r="AK815" i="113"/>
  <c r="AO815" i="113" s="1"/>
  <c r="AK813" i="113"/>
  <c r="AO813" i="113" s="1"/>
  <c r="AK811" i="113"/>
  <c r="AO811" i="113" s="1"/>
  <c r="AK809" i="113"/>
  <c r="AO809" i="113" s="1"/>
  <c r="AK807" i="113"/>
  <c r="AO807" i="113" s="1"/>
  <c r="AK805" i="113"/>
  <c r="AO805" i="113" s="1"/>
  <c r="AK803" i="113"/>
  <c r="AO803" i="113" s="1"/>
  <c r="AK801" i="113"/>
  <c r="AO801" i="113" s="1"/>
  <c r="AK799" i="113"/>
  <c r="AO799" i="113" s="1"/>
  <c r="AK797" i="113"/>
  <c r="AO797" i="113" s="1"/>
  <c r="AK795" i="113"/>
  <c r="AO795" i="113" s="1"/>
  <c r="AK793" i="113"/>
  <c r="AO793" i="113" s="1"/>
  <c r="AK790" i="113"/>
  <c r="AO790" i="113" s="1"/>
  <c r="AK788" i="113"/>
  <c r="AO788" i="113" s="1"/>
  <c r="AK786" i="113"/>
  <c r="AO786" i="113" s="1"/>
  <c r="AK784" i="113"/>
  <c r="AO784" i="113" s="1"/>
  <c r="AK782" i="113"/>
  <c r="AO782" i="113" s="1"/>
  <c r="AK780" i="113"/>
  <c r="AO780" i="113" s="1"/>
  <c r="AK778" i="113"/>
  <c r="AO778" i="113" s="1"/>
  <c r="AK776" i="113"/>
  <c r="AO776" i="113" s="1"/>
  <c r="AK774" i="113"/>
  <c r="AO774" i="113" s="1"/>
  <c r="AK772" i="113"/>
  <c r="AO772" i="113" s="1"/>
  <c r="AK770" i="113"/>
  <c r="AO770" i="113" s="1"/>
  <c r="AK768" i="113"/>
  <c r="AO768" i="113" s="1"/>
  <c r="AK765" i="113"/>
  <c r="AO765" i="113" s="1"/>
  <c r="AK763" i="113"/>
  <c r="AO763" i="113" s="1"/>
  <c r="AK761" i="113"/>
  <c r="AO761" i="113" s="1"/>
  <c r="AK758" i="113"/>
  <c r="AO758" i="113" s="1"/>
  <c r="AK755" i="113"/>
  <c r="AO755" i="113" s="1"/>
  <c r="AK753" i="113"/>
  <c r="AO753" i="113" s="1"/>
  <c r="AK751" i="113"/>
  <c r="AO751" i="113" s="1"/>
  <c r="AK748" i="113"/>
  <c r="AO748" i="113" s="1"/>
  <c r="AK746" i="113"/>
  <c r="AO746" i="113" s="1"/>
  <c r="AK744" i="113"/>
  <c r="AO744" i="113" s="1"/>
  <c r="AK741" i="113"/>
  <c r="AO741" i="113" s="1"/>
  <c r="AK739" i="113"/>
  <c r="AO739" i="113" s="1"/>
  <c r="AK737" i="113"/>
  <c r="AO737" i="113" s="1"/>
  <c r="AK735" i="113"/>
  <c r="AO735" i="113" s="1"/>
  <c r="AK733" i="113"/>
  <c r="AO733" i="113" s="1"/>
  <c r="AK731" i="113"/>
  <c r="AO731" i="113" s="1"/>
  <c r="AK729" i="113"/>
  <c r="AO729" i="113" s="1"/>
  <c r="AK726" i="113"/>
  <c r="AO726" i="113" s="1"/>
  <c r="AK724" i="113"/>
  <c r="AO724" i="113" s="1"/>
  <c r="AK722" i="113"/>
  <c r="AO722" i="113" s="1"/>
  <c r="AK720" i="113"/>
  <c r="AO720" i="113" s="1"/>
  <c r="AK717" i="113"/>
  <c r="AO717" i="113" s="1"/>
  <c r="AK715" i="113"/>
  <c r="AO715" i="113" s="1"/>
  <c r="AK713" i="113"/>
  <c r="AO713" i="113" s="1"/>
  <c r="AK710" i="113"/>
  <c r="AO710" i="113" s="1"/>
  <c r="AK708" i="113"/>
  <c r="AO708" i="113" s="1"/>
  <c r="AK706" i="113"/>
  <c r="AO706" i="113" s="1"/>
  <c r="AK703" i="113"/>
  <c r="AO703" i="113" s="1"/>
  <c r="AK701" i="113"/>
  <c r="AO701" i="113" s="1"/>
  <c r="AK699" i="113"/>
  <c r="AO699" i="113" s="1"/>
  <c r="AK697" i="113"/>
  <c r="AO697" i="113" s="1"/>
  <c r="AK695" i="113"/>
  <c r="AO695" i="113" s="1"/>
  <c r="AK693" i="113"/>
  <c r="AO693" i="113" s="1"/>
  <c r="AK691" i="113"/>
  <c r="AO691" i="113" s="1"/>
  <c r="AK689" i="113"/>
  <c r="AO689" i="113" s="1"/>
  <c r="AK686" i="113"/>
  <c r="AO686" i="113" s="1"/>
  <c r="AK684" i="113"/>
  <c r="AO684" i="113" s="1"/>
  <c r="AK682" i="113"/>
  <c r="AO682" i="113" s="1"/>
  <c r="AK680" i="113"/>
  <c r="AO680" i="113" s="1"/>
  <c r="AK678" i="113"/>
  <c r="AO678" i="113" s="1"/>
  <c r="AK676" i="113"/>
  <c r="AO676" i="113" s="1"/>
  <c r="AK674" i="113"/>
  <c r="AO674" i="113" s="1"/>
  <c r="AK672" i="113"/>
  <c r="AO672" i="113" s="1"/>
  <c r="AK670" i="113"/>
  <c r="AO670" i="113" s="1"/>
  <c r="AK668" i="113"/>
  <c r="AO668" i="113" s="1"/>
  <c r="AK666" i="113"/>
  <c r="AO666" i="113" s="1"/>
  <c r="AK664" i="113"/>
  <c r="AO664" i="113" s="1"/>
  <c r="AK662" i="113"/>
  <c r="AO662" i="113" s="1"/>
  <c r="AK659" i="113"/>
  <c r="AO659" i="113" s="1"/>
  <c r="AK657" i="113"/>
  <c r="AO657" i="113" s="1"/>
  <c r="AK655" i="113"/>
  <c r="AO655" i="113" s="1"/>
  <c r="AK653" i="113"/>
  <c r="AO653" i="113" s="1"/>
  <c r="AK651" i="113"/>
  <c r="AO651" i="113" s="1"/>
  <c r="AK649" i="113"/>
  <c r="AO649" i="113" s="1"/>
  <c r="AK647" i="113"/>
  <c r="AO647" i="113" s="1"/>
  <c r="AK645" i="113"/>
  <c r="AO645" i="113" s="1"/>
  <c r="AK641" i="113"/>
  <c r="AO641" i="113" s="1"/>
  <c r="AK639" i="113"/>
  <c r="AO639" i="113" s="1"/>
  <c r="AK637" i="113"/>
  <c r="AO637" i="113" s="1"/>
  <c r="AK635" i="113"/>
  <c r="AO635" i="113" s="1"/>
  <c r="AK633" i="113"/>
  <c r="AO633" i="113" s="1"/>
  <c r="AK631" i="113"/>
  <c r="AO631" i="113" s="1"/>
  <c r="AK629" i="113"/>
  <c r="AO629" i="113" s="1"/>
  <c r="AK626" i="113"/>
  <c r="AO626" i="113" s="1"/>
  <c r="AK624" i="113"/>
  <c r="AO624" i="113" s="1"/>
  <c r="AK622" i="113"/>
  <c r="AO622" i="113" s="1"/>
  <c r="AK620" i="113"/>
  <c r="AO620" i="113" s="1"/>
  <c r="AK618" i="113"/>
  <c r="AO618" i="113" s="1"/>
  <c r="AK615" i="113"/>
  <c r="AO615" i="113" s="1"/>
  <c r="AK613" i="113"/>
  <c r="AO613" i="113" s="1"/>
  <c r="AK611" i="113"/>
  <c r="AO611" i="113" s="1"/>
  <c r="AK607" i="113"/>
  <c r="AO607" i="113" s="1"/>
  <c r="AK603" i="113"/>
  <c r="AO603" i="113" s="1"/>
  <c r="AK601" i="113"/>
  <c r="AO601" i="113" s="1"/>
  <c r="AK599" i="113"/>
  <c r="AO599" i="113" s="1"/>
  <c r="AK597" i="113"/>
  <c r="AO597" i="113" s="1"/>
  <c r="AK595" i="113"/>
  <c r="AO595" i="113" s="1"/>
  <c r="AK593" i="113"/>
  <c r="AO593" i="113" s="1"/>
  <c r="AK591" i="113"/>
  <c r="AO591" i="113" s="1"/>
  <c r="AK589" i="113"/>
  <c r="AO589" i="113" s="1"/>
  <c r="AK587" i="113"/>
  <c r="AO587" i="113" s="1"/>
  <c r="AK585" i="113"/>
  <c r="AO585" i="113" s="1"/>
  <c r="AK583" i="113"/>
  <c r="AO583" i="113" s="1"/>
  <c r="AK581" i="113"/>
  <c r="AO581" i="113" s="1"/>
  <c r="AK579" i="113"/>
  <c r="AO579" i="113" s="1"/>
  <c r="AK577" i="113"/>
  <c r="AO577" i="113" s="1"/>
  <c r="AK575" i="113"/>
  <c r="AO575" i="113" s="1"/>
  <c r="AK573" i="113"/>
  <c r="AO573" i="113" s="1"/>
  <c r="AK570" i="113"/>
  <c r="AO570" i="113" s="1"/>
  <c r="AK568" i="113"/>
  <c r="AO568" i="113" s="1"/>
  <c r="AK566" i="113"/>
  <c r="AO566" i="113" s="1"/>
  <c r="AK564" i="113"/>
  <c r="AO564" i="113" s="1"/>
  <c r="AK562" i="113"/>
  <c r="AO562" i="113" s="1"/>
  <c r="AK560" i="113"/>
  <c r="AO560" i="113" s="1"/>
  <c r="AK558" i="113"/>
  <c r="AO558" i="113" s="1"/>
  <c r="AK556" i="113"/>
  <c r="AO556" i="113" s="1"/>
  <c r="AK554" i="113"/>
  <c r="AO554" i="113" s="1"/>
  <c r="AK552" i="113"/>
  <c r="AO552" i="113" s="1"/>
  <c r="AK550" i="113"/>
  <c r="AO550" i="113" s="1"/>
  <c r="AK547" i="113"/>
  <c r="AO547" i="113" s="1"/>
  <c r="AK545" i="113"/>
  <c r="AO545" i="113" s="1"/>
  <c r="AK543" i="113"/>
  <c r="AO543" i="113" s="1"/>
  <c r="AK541" i="113"/>
  <c r="AO541" i="113" s="1"/>
  <c r="AK538" i="113"/>
  <c r="AO538" i="113" s="1"/>
  <c r="AK536" i="113"/>
  <c r="AO536" i="113" s="1"/>
  <c r="AK534" i="113"/>
  <c r="AO534" i="113" s="1"/>
  <c r="AK532" i="113"/>
  <c r="AO532" i="113" s="1"/>
  <c r="AK530" i="113"/>
  <c r="AO530" i="113" s="1"/>
  <c r="AK528" i="113"/>
  <c r="AO528" i="113" s="1"/>
  <c r="AK526" i="113"/>
  <c r="AO526" i="113" s="1"/>
  <c r="AK524" i="113"/>
  <c r="AO524" i="113" s="1"/>
  <c r="AK522" i="113"/>
  <c r="AO522" i="113" s="1"/>
  <c r="AK520" i="113"/>
  <c r="AO520" i="113" s="1"/>
  <c r="AK517" i="113"/>
  <c r="AO517" i="113" s="1"/>
  <c r="AK515" i="113"/>
  <c r="AO515" i="113" s="1"/>
  <c r="AK513" i="113"/>
  <c r="AO513" i="113" s="1"/>
  <c r="AK511" i="113"/>
  <c r="AO511" i="113" s="1"/>
  <c r="AK509" i="113"/>
  <c r="AO509" i="113" s="1"/>
  <c r="AK507" i="113"/>
  <c r="AO507" i="113" s="1"/>
  <c r="AK505" i="113"/>
  <c r="AO505" i="113" s="1"/>
  <c r="AK501" i="113"/>
  <c r="AO501" i="113" s="1"/>
  <c r="AK499" i="113"/>
  <c r="AO499" i="113" s="1"/>
  <c r="AK497" i="113"/>
  <c r="AO497" i="113" s="1"/>
  <c r="AK493" i="113"/>
  <c r="AO493" i="113" s="1"/>
  <c r="AK491" i="113"/>
  <c r="AO491" i="113" s="1"/>
  <c r="AK489" i="113"/>
  <c r="AO489" i="113" s="1"/>
  <c r="AK486" i="113"/>
  <c r="AO486" i="113" s="1"/>
  <c r="AK484" i="113"/>
  <c r="AO484" i="113" s="1"/>
  <c r="AK482" i="113"/>
  <c r="AO482" i="113" s="1"/>
  <c r="AK479" i="113"/>
  <c r="AO479" i="113" s="1"/>
  <c r="AK477" i="113"/>
  <c r="AO477" i="113" s="1"/>
  <c r="AK474" i="113"/>
  <c r="AO474" i="113" s="1"/>
  <c r="AK472" i="113"/>
  <c r="AO472" i="113" s="1"/>
  <c r="AK470" i="113"/>
  <c r="AO470" i="113" s="1"/>
  <c r="AK468" i="113"/>
  <c r="AO468" i="113" s="1"/>
  <c r="AK466" i="113"/>
  <c r="AO466" i="113" s="1"/>
  <c r="AK464" i="113"/>
  <c r="AO464" i="113" s="1"/>
  <c r="AK461" i="113"/>
  <c r="AO461" i="113" s="1"/>
  <c r="AK459" i="113"/>
  <c r="AO459" i="113" s="1"/>
  <c r="AK457" i="113"/>
  <c r="AO457" i="113" s="1"/>
  <c r="AK455" i="113"/>
  <c r="AO455" i="113" s="1"/>
  <c r="AK453" i="113"/>
  <c r="AO453" i="113" s="1"/>
  <c r="AK451" i="113"/>
  <c r="AO451" i="113" s="1"/>
  <c r="AK448" i="113"/>
  <c r="AO448" i="113" s="1"/>
  <c r="AK446" i="113"/>
  <c r="AO446" i="113" s="1"/>
  <c r="AK444" i="113"/>
  <c r="AO444" i="113" s="1"/>
  <c r="AK441" i="113"/>
  <c r="AO441" i="113" s="1"/>
  <c r="AK439" i="113"/>
  <c r="AO439" i="113" s="1"/>
  <c r="AK437" i="113"/>
  <c r="AO437" i="113" s="1"/>
  <c r="AK435" i="113"/>
  <c r="AO435" i="113" s="1"/>
  <c r="AK432" i="113"/>
  <c r="AO432" i="113" s="1"/>
  <c r="AK430" i="113"/>
  <c r="AO430" i="113" s="1"/>
  <c r="AK428" i="113"/>
  <c r="AO428" i="113" s="1"/>
  <c r="AK426" i="113"/>
  <c r="AO426" i="113" s="1"/>
  <c r="AK424" i="113"/>
  <c r="AO424" i="113" s="1"/>
  <c r="AK422" i="113"/>
  <c r="AO422" i="113" s="1"/>
  <c r="AK420" i="113"/>
  <c r="AO420" i="113" s="1"/>
  <c r="AK416" i="113"/>
  <c r="AO416" i="113" s="1"/>
  <c r="AK414" i="113"/>
  <c r="AO414" i="113" s="1"/>
  <c r="AK412" i="113"/>
  <c r="AO412" i="113" s="1"/>
  <c r="AK410" i="113"/>
  <c r="AO410" i="113" s="1"/>
  <c r="AK408" i="113"/>
  <c r="AO408" i="113" s="1"/>
  <c r="AK406" i="113"/>
  <c r="AO406" i="113" s="1"/>
  <c r="AK404" i="113"/>
  <c r="AO404" i="113" s="1"/>
  <c r="AK402" i="113"/>
  <c r="AO402" i="113" s="1"/>
  <c r="AK400" i="113"/>
  <c r="AO400" i="113" s="1"/>
  <c r="AK398" i="113"/>
  <c r="AO398" i="113" s="1"/>
  <c r="AK396" i="113"/>
  <c r="AO396" i="113" s="1"/>
  <c r="AK394" i="113"/>
  <c r="AO394" i="113" s="1"/>
  <c r="AK392" i="113"/>
  <c r="AO392" i="113" s="1"/>
  <c r="AK390" i="113"/>
  <c r="AO390" i="113" s="1"/>
  <c r="AK388" i="113"/>
  <c r="AO388" i="113" s="1"/>
  <c r="AK385" i="113"/>
  <c r="AO385" i="113" s="1"/>
  <c r="AK383" i="113"/>
  <c r="AO383" i="113" s="1"/>
  <c r="AK380" i="113"/>
  <c r="AO380" i="113" s="1"/>
  <c r="AK378" i="113"/>
  <c r="AO378" i="113" s="1"/>
  <c r="AK376" i="113"/>
  <c r="AO376" i="113" s="1"/>
  <c r="AK374" i="113"/>
  <c r="AO374" i="113" s="1"/>
  <c r="AK372" i="113"/>
  <c r="AO372" i="113" s="1"/>
  <c r="AK370" i="113"/>
  <c r="AO370" i="113" s="1"/>
  <c r="AK368" i="113"/>
  <c r="AO368" i="113" s="1"/>
  <c r="AK366" i="113"/>
  <c r="AO366" i="113" s="1"/>
  <c r="AK363" i="113"/>
  <c r="AO363" i="113" s="1"/>
  <c r="AK361" i="113"/>
  <c r="AO361" i="113" s="1"/>
  <c r="AK359" i="113"/>
  <c r="AO359" i="113" s="1"/>
  <c r="AK357" i="113"/>
  <c r="AO357" i="113" s="1"/>
  <c r="AK355" i="113"/>
  <c r="AO355" i="113" s="1"/>
  <c r="AK352" i="113"/>
  <c r="AO352" i="113" s="1"/>
  <c r="AK350" i="113"/>
  <c r="AO350" i="113" s="1"/>
  <c r="AK348" i="113"/>
  <c r="AO348" i="113" s="1"/>
  <c r="AK346" i="113"/>
  <c r="AO346" i="113" s="1"/>
  <c r="AK344" i="113"/>
  <c r="AO344" i="113" s="1"/>
  <c r="AK342" i="113"/>
  <c r="AO342" i="113" s="1"/>
  <c r="AK340" i="113"/>
  <c r="AO340" i="113" s="1"/>
  <c r="AK338" i="113"/>
  <c r="AO338" i="113" s="1"/>
  <c r="AK336" i="113"/>
  <c r="AO336" i="113" s="1"/>
  <c r="AK334" i="113"/>
  <c r="AO334" i="113" s="1"/>
  <c r="AK332" i="113"/>
  <c r="AO332" i="113" s="1"/>
  <c r="AK330" i="113"/>
  <c r="AO330" i="113" s="1"/>
  <c r="AK328" i="113"/>
  <c r="AO328" i="113" s="1"/>
  <c r="AK325" i="113"/>
  <c r="AO325" i="113" s="1"/>
  <c r="AK323" i="113"/>
  <c r="AO323" i="113" s="1"/>
  <c r="AK319" i="113"/>
  <c r="AO319" i="113" s="1"/>
  <c r="AK317" i="113"/>
  <c r="AO317" i="113" s="1"/>
  <c r="AK314" i="113"/>
  <c r="AO314" i="113" s="1"/>
  <c r="AK310" i="113"/>
  <c r="AO310" i="113" s="1"/>
  <c r="AK308" i="113"/>
  <c r="AO308" i="113" s="1"/>
  <c r="AK306" i="113"/>
  <c r="AO306" i="113" s="1"/>
  <c r="AK304" i="113"/>
  <c r="AO304" i="113" s="1"/>
  <c r="AK301" i="113"/>
  <c r="AO301" i="113" s="1"/>
  <c r="AK299" i="113"/>
  <c r="AO299" i="113" s="1"/>
  <c r="AK297" i="113"/>
  <c r="AO297" i="113" s="1"/>
  <c r="AK295" i="113"/>
  <c r="AO295" i="113" s="1"/>
  <c r="AK293" i="113"/>
  <c r="AO293" i="113" s="1"/>
  <c r="AK291" i="113"/>
  <c r="AO291" i="113" s="1"/>
  <c r="AK289" i="113"/>
  <c r="AO289" i="113" s="1"/>
  <c r="AK287" i="113"/>
  <c r="AO287" i="113" s="1"/>
  <c r="AK285" i="113"/>
  <c r="AO285" i="113" s="1"/>
  <c r="AK283" i="113"/>
  <c r="AO283" i="113" s="1"/>
  <c r="AK281" i="113"/>
  <c r="AO281" i="113" s="1"/>
  <c r="AK279" i="113"/>
  <c r="AO279" i="113" s="1"/>
  <c r="AK277" i="113"/>
  <c r="AO277" i="113" s="1"/>
  <c r="AK275" i="113"/>
  <c r="AO275" i="113" s="1"/>
  <c r="AK273" i="113"/>
  <c r="AO273" i="113" s="1"/>
  <c r="AK271" i="113"/>
  <c r="AO271" i="113" s="1"/>
  <c r="AK269" i="113"/>
  <c r="AO269" i="113" s="1"/>
  <c r="AK267" i="113"/>
  <c r="AO267" i="113" s="1"/>
  <c r="AK265" i="113"/>
  <c r="AO265" i="113" s="1"/>
  <c r="AK263" i="113"/>
  <c r="AO263" i="113" s="1"/>
  <c r="AK261" i="113"/>
  <c r="AO261" i="113" s="1"/>
  <c r="AK259" i="113"/>
  <c r="AO259" i="113" s="1"/>
  <c r="AK257" i="113"/>
  <c r="AO257" i="113" s="1"/>
  <c r="AK255" i="113"/>
  <c r="AO255" i="113" s="1"/>
  <c r="AK253" i="113"/>
  <c r="AO253" i="113" s="1"/>
  <c r="AK251" i="113"/>
  <c r="AO251" i="113" s="1"/>
  <c r="AK249" i="113"/>
  <c r="AO249" i="113" s="1"/>
  <c r="AK247" i="113"/>
  <c r="AO247" i="113" s="1"/>
  <c r="AK245" i="113"/>
  <c r="AO245" i="113" s="1"/>
  <c r="AK243" i="113"/>
  <c r="AO243" i="113" s="1"/>
  <c r="AK241" i="113"/>
  <c r="AO241" i="113" s="1"/>
  <c r="AK239" i="113"/>
  <c r="AO239" i="113" s="1"/>
  <c r="AK237" i="113"/>
  <c r="AO237" i="113" s="1"/>
  <c r="AK235" i="113"/>
  <c r="AO235" i="113" s="1"/>
  <c r="AK233" i="113"/>
  <c r="AO233" i="113" s="1"/>
  <c r="AK231" i="113"/>
  <c r="AO231" i="113" s="1"/>
  <c r="AK229" i="113"/>
  <c r="AO229" i="113" s="1"/>
  <c r="AK226" i="113"/>
  <c r="AO226" i="113" s="1"/>
  <c r="AK224" i="113"/>
  <c r="AO224" i="113" s="1"/>
  <c r="AK222" i="113"/>
  <c r="AO222" i="113" s="1"/>
  <c r="AK220" i="113"/>
  <c r="AO220" i="113" s="1"/>
  <c r="AK218" i="113"/>
  <c r="AO218" i="113" s="1"/>
  <c r="AK216" i="113"/>
  <c r="AO216" i="113" s="1"/>
  <c r="AK214" i="113"/>
  <c r="AO214" i="113" s="1"/>
  <c r="AK212" i="113"/>
  <c r="AO212" i="113" s="1"/>
  <c r="AK210" i="113"/>
  <c r="AO210" i="113" s="1"/>
  <c r="AK208" i="113"/>
  <c r="AO208" i="113" s="1"/>
  <c r="AK206" i="113"/>
  <c r="AO206" i="113" s="1"/>
  <c r="AK204" i="113"/>
  <c r="AO204" i="113" s="1"/>
  <c r="AK202" i="113"/>
  <c r="AO202" i="113" s="1"/>
  <c r="AK200" i="113"/>
  <c r="AO200" i="113" s="1"/>
  <c r="AK198" i="113"/>
  <c r="AO198" i="113" s="1"/>
  <c r="AK196" i="113"/>
  <c r="AO196" i="113" s="1"/>
  <c r="AK194" i="113"/>
  <c r="AO194" i="113" s="1"/>
  <c r="AK191" i="113"/>
  <c r="AO191" i="113" s="1"/>
  <c r="AK189" i="113"/>
  <c r="AO189" i="113" s="1"/>
  <c r="AK187" i="113"/>
  <c r="AO187" i="113" s="1"/>
  <c r="AK185" i="113"/>
  <c r="AO185" i="113" s="1"/>
  <c r="AK183" i="113"/>
  <c r="AO183" i="113" s="1"/>
  <c r="AK181" i="113"/>
  <c r="AO181" i="113" s="1"/>
  <c r="AK179" i="113"/>
  <c r="AO179" i="113" s="1"/>
  <c r="AK177" i="113"/>
  <c r="AO177" i="113" s="1"/>
  <c r="AK175" i="113"/>
  <c r="AO175" i="113" s="1"/>
  <c r="AK173" i="113"/>
  <c r="AO173" i="113" s="1"/>
  <c r="AK171" i="113"/>
  <c r="AO171" i="113" s="1"/>
  <c r="AK169" i="113"/>
  <c r="AO169" i="113" s="1"/>
  <c r="AK167" i="113"/>
  <c r="AO167" i="113" s="1"/>
  <c r="AK165" i="113"/>
  <c r="AO165" i="113" s="1"/>
  <c r="AK163" i="113"/>
  <c r="AO163" i="113" s="1"/>
  <c r="AK161" i="113"/>
  <c r="AO161" i="113" s="1"/>
  <c r="AK159" i="113"/>
  <c r="AO159" i="113" s="1"/>
  <c r="AK156" i="113"/>
  <c r="AO156" i="113" s="1"/>
  <c r="AK154" i="113"/>
  <c r="AO154" i="113" s="1"/>
  <c r="AK152" i="113"/>
  <c r="AO152" i="113" s="1"/>
  <c r="AK150" i="113"/>
  <c r="AO150" i="113" s="1"/>
  <c r="AK148" i="113"/>
  <c r="AO148" i="113" s="1"/>
  <c r="AK144" i="113"/>
  <c r="AO144" i="113" s="1"/>
  <c r="AK141" i="113"/>
  <c r="AO141" i="113" s="1"/>
  <c r="AK139" i="113"/>
  <c r="AO139" i="113" s="1"/>
  <c r="AK137" i="113"/>
  <c r="AO137" i="113" s="1"/>
  <c r="AK135" i="113"/>
  <c r="AO135" i="113" s="1"/>
  <c r="AK133" i="113"/>
  <c r="AO133" i="113" s="1"/>
  <c r="AK130" i="113"/>
  <c r="AO130" i="113" s="1"/>
  <c r="AK126" i="113"/>
  <c r="AO126" i="113" s="1"/>
  <c r="AK124" i="113"/>
  <c r="AO124" i="113" s="1"/>
  <c r="AK122" i="113"/>
  <c r="AO122" i="113" s="1"/>
  <c r="AK120" i="113"/>
  <c r="AO120" i="113" s="1"/>
  <c r="AK118" i="113"/>
  <c r="AO118" i="113" s="1"/>
  <c r="AK116" i="113"/>
  <c r="AO116" i="113" s="1"/>
  <c r="AK114" i="113"/>
  <c r="AO114" i="113" s="1"/>
  <c r="AK112" i="113"/>
  <c r="AO112" i="113" s="1"/>
  <c r="AK110" i="113"/>
  <c r="AO110" i="113" s="1"/>
  <c r="AK108" i="113"/>
  <c r="AO108" i="113" s="1"/>
  <c r="AK106" i="113"/>
  <c r="AO106" i="113" s="1"/>
  <c r="AK104" i="113"/>
  <c r="AO104" i="113" s="1"/>
  <c r="AK102" i="113"/>
  <c r="AO102" i="113" s="1"/>
  <c r="AK99" i="113"/>
  <c r="AO99" i="113" s="1"/>
  <c r="AK97" i="113"/>
  <c r="AO97" i="113" s="1"/>
  <c r="AK94" i="113"/>
  <c r="AO94" i="113" s="1"/>
  <c r="AK92" i="113"/>
  <c r="AO92" i="113" s="1"/>
  <c r="AK90" i="113"/>
  <c r="AO90" i="113" s="1"/>
  <c r="AK88" i="113"/>
  <c r="AO88" i="113" s="1"/>
  <c r="AK86" i="113"/>
  <c r="AO86" i="113" s="1"/>
  <c r="AK84" i="113"/>
  <c r="AO84" i="113" s="1"/>
  <c r="AK82" i="113"/>
  <c r="AO82" i="113" s="1"/>
  <c r="AK79" i="113"/>
  <c r="AO79" i="113" s="1"/>
  <c r="AK77" i="113"/>
  <c r="AO77" i="113" s="1"/>
  <c r="AK75" i="113"/>
  <c r="AO75" i="113" s="1"/>
  <c r="AK73" i="113"/>
  <c r="AO73" i="113" s="1"/>
  <c r="AK70" i="113"/>
  <c r="AO70" i="113" s="1"/>
  <c r="AK67" i="113"/>
  <c r="AO67" i="113" s="1"/>
  <c r="AK65" i="113"/>
  <c r="AO65" i="113" s="1"/>
  <c r="AK63" i="113"/>
  <c r="AO63" i="113" s="1"/>
  <c r="AK59" i="113"/>
  <c r="AO59" i="113" s="1"/>
  <c r="AK57" i="113"/>
  <c r="AO57" i="113" s="1"/>
  <c r="AK55" i="113"/>
  <c r="AO55" i="113" s="1"/>
  <c r="AK53" i="113"/>
  <c r="AO53" i="113" s="1"/>
  <c r="AK50" i="113"/>
  <c r="AO50" i="113" s="1"/>
  <c r="AK23" i="113"/>
  <c r="AO23" i="113" s="1"/>
  <c r="AK21" i="113"/>
  <c r="AO21" i="113" s="1"/>
  <c r="AK19" i="113"/>
  <c r="AO19" i="113" s="1"/>
  <c r="AK17" i="113"/>
  <c r="AO17" i="113" s="1"/>
  <c r="AK15" i="113"/>
  <c r="AO15" i="113" s="1"/>
  <c r="AK28" i="113"/>
  <c r="AO28" i="113" s="1"/>
  <c r="AK34" i="113"/>
  <c r="AO34" i="113" s="1"/>
  <c r="AK32" i="113"/>
  <c r="AO32" i="113" s="1"/>
  <c r="AK40" i="113"/>
  <c r="AO40" i="113" s="1"/>
  <c r="AK38" i="113"/>
  <c r="AO38" i="113" s="1"/>
  <c r="AK36" i="113"/>
  <c r="AO36" i="113" s="1"/>
  <c r="AK1168" i="113"/>
  <c r="AO1168" i="113" s="1"/>
  <c r="AK1165" i="113"/>
  <c r="AO1165" i="113" s="1"/>
  <c r="AK1161" i="113"/>
  <c r="AO1161" i="113" s="1"/>
  <c r="AK1158" i="113"/>
  <c r="AO1158" i="113" s="1"/>
  <c r="AK1156" i="113"/>
  <c r="AO1156" i="113" s="1"/>
  <c r="AK1154" i="113"/>
  <c r="AO1154" i="113" s="1"/>
  <c r="AK1152" i="113"/>
  <c r="AO1152" i="113" s="1"/>
  <c r="AK1148" i="113"/>
  <c r="AO1148" i="113" s="1"/>
  <c r="AK1143" i="113"/>
  <c r="AO1143" i="113" s="1"/>
  <c r="AK1140" i="113"/>
  <c r="AO1140" i="113" s="1"/>
  <c r="AK1138" i="113"/>
  <c r="AO1138" i="113" s="1"/>
  <c r="AK1136" i="113"/>
  <c r="AO1136" i="113" s="1"/>
  <c r="AK1133" i="113"/>
  <c r="AO1133" i="113" s="1"/>
  <c r="AK1131" i="113"/>
  <c r="AO1131" i="113" s="1"/>
  <c r="AK1129" i="113"/>
  <c r="AO1129" i="113" s="1"/>
  <c r="AK1127" i="113"/>
  <c r="AO1127" i="113" s="1"/>
  <c r="AK1125" i="113"/>
  <c r="AO1125" i="113" s="1"/>
  <c r="AK1123" i="113"/>
  <c r="AO1123" i="113" s="1"/>
  <c r="AK1121" i="113"/>
  <c r="AO1121" i="113" s="1"/>
  <c r="AK1119" i="113"/>
  <c r="AO1119" i="113" s="1"/>
  <c r="AK1117" i="113"/>
  <c r="AO1117" i="113" s="1"/>
  <c r="AK1115" i="113"/>
  <c r="AO1115" i="113" s="1"/>
  <c r="AK1113" i="113"/>
  <c r="AO1113" i="113" s="1"/>
  <c r="AK1111" i="113"/>
  <c r="AO1111" i="113" s="1"/>
  <c r="AK1109" i="113"/>
  <c r="AO1109" i="113" s="1"/>
  <c r="AK1107" i="113"/>
  <c r="AO1107" i="113" s="1"/>
  <c r="AK1105" i="113"/>
  <c r="AO1105" i="113" s="1"/>
  <c r="AK1103" i="113"/>
  <c r="AO1103" i="113" s="1"/>
  <c r="AK1101" i="113"/>
  <c r="AO1101" i="113" s="1"/>
  <c r="AK1098" i="113"/>
  <c r="AO1098" i="113" s="1"/>
  <c r="AK1095" i="113"/>
  <c r="AO1095" i="113" s="1"/>
  <c r="AK1093" i="113"/>
  <c r="AO1093" i="113" s="1"/>
  <c r="AK1090" i="113"/>
  <c r="AO1090" i="113" s="1"/>
  <c r="AK1087" i="113"/>
  <c r="AO1087" i="113" s="1"/>
  <c r="AK1085" i="113"/>
  <c r="AO1085" i="113" s="1"/>
  <c r="AK1083" i="113"/>
  <c r="AO1083" i="113" s="1"/>
  <c r="AK1081" i="113"/>
  <c r="AO1081" i="113" s="1"/>
  <c r="AK1078" i="113"/>
  <c r="AO1078" i="113" s="1"/>
  <c r="AK1076" i="113"/>
  <c r="AO1076" i="113" s="1"/>
  <c r="AK1073" i="113"/>
  <c r="AO1073" i="113" s="1"/>
  <c r="AK1071" i="113"/>
  <c r="AO1071" i="113" s="1"/>
  <c r="AK1068" i="113"/>
  <c r="AO1068" i="113" s="1"/>
  <c r="AK1066" i="113"/>
  <c r="AO1066" i="113" s="1"/>
  <c r="AK1063" i="113"/>
  <c r="AO1063" i="113" s="1"/>
  <c r="AK1039" i="113"/>
  <c r="AO1039" i="113" s="1"/>
  <c r="AK1035" i="113"/>
  <c r="AO1035" i="113" s="1"/>
  <c r="AK1033" i="113"/>
  <c r="AO1033" i="113" s="1"/>
  <c r="AK1031" i="113"/>
  <c r="AO1031" i="113" s="1"/>
  <c r="AK1029" i="113"/>
  <c r="AO1029" i="113" s="1"/>
  <c r="AK1027" i="113"/>
  <c r="AO1027" i="113" s="1"/>
  <c r="AK1025" i="113"/>
  <c r="AO1025" i="113" s="1"/>
  <c r="AK1023" i="113"/>
  <c r="AO1023" i="113" s="1"/>
  <c r="AK1021" i="113"/>
  <c r="AO1021" i="113" s="1"/>
  <c r="AK1019" i="113"/>
  <c r="AO1019" i="113" s="1"/>
  <c r="AK1017" i="113"/>
  <c r="AO1017" i="113" s="1"/>
  <c r="AK1015" i="113"/>
  <c r="AO1015" i="113" s="1"/>
  <c r="AK1013" i="113"/>
  <c r="AO1013" i="113" s="1"/>
  <c r="AK1011" i="113"/>
  <c r="AO1011" i="113" s="1"/>
  <c r="AK1009" i="113"/>
  <c r="AO1009" i="113" s="1"/>
  <c r="AK1007" i="113"/>
  <c r="AO1007" i="113" s="1"/>
  <c r="AK1005" i="113"/>
  <c r="AO1005" i="113" s="1"/>
  <c r="AK1003" i="113"/>
  <c r="AO1003" i="113" s="1"/>
  <c r="AK1001" i="113"/>
  <c r="AO1001" i="113" s="1"/>
  <c r="AK999" i="113"/>
  <c r="AO999" i="113" s="1"/>
  <c r="AK997" i="113"/>
  <c r="AO997" i="113" s="1"/>
  <c r="AK995" i="113"/>
  <c r="AO995" i="113" s="1"/>
  <c r="AK992" i="113"/>
  <c r="AO992" i="113" s="1"/>
  <c r="AK990" i="113"/>
  <c r="AO990" i="113" s="1"/>
  <c r="AK987" i="113"/>
  <c r="AO987" i="113" s="1"/>
  <c r="AK985" i="113"/>
  <c r="AO985" i="113" s="1"/>
  <c r="AK983" i="113"/>
  <c r="AO983" i="113" s="1"/>
  <c r="AK981" i="113"/>
  <c r="AO981" i="113" s="1"/>
  <c r="AK978" i="113"/>
  <c r="AO978" i="113" s="1"/>
  <c r="AK975" i="113"/>
  <c r="AO975" i="113" s="1"/>
  <c r="AK972" i="113"/>
  <c r="AO972" i="113" s="1"/>
  <c r="AK970" i="113"/>
  <c r="AO970" i="113" s="1"/>
  <c r="AK966" i="113"/>
  <c r="AO966" i="113" s="1"/>
  <c r="AK963" i="113"/>
  <c r="AO963" i="113" s="1"/>
  <c r="AK961" i="113"/>
  <c r="AO961" i="113" s="1"/>
  <c r="AK958" i="113"/>
  <c r="AO958" i="113" s="1"/>
  <c r="AK956" i="113"/>
  <c r="AO956" i="113" s="1"/>
  <c r="AK954" i="113"/>
  <c r="AO954" i="113" s="1"/>
  <c r="AK952" i="113"/>
  <c r="AO952" i="113" s="1"/>
  <c r="AK905" i="113"/>
  <c r="AO905" i="113" s="1"/>
  <c r="AK901" i="113"/>
  <c r="AO901" i="113" s="1"/>
  <c r="AK899" i="113"/>
  <c r="AO899" i="113" s="1"/>
  <c r="AK896" i="113"/>
  <c r="AO896" i="113" s="1"/>
  <c r="AK894" i="113"/>
  <c r="AO894" i="113" s="1"/>
  <c r="AK892" i="113"/>
  <c r="AO892" i="113" s="1"/>
  <c r="AK890" i="113"/>
  <c r="AO890" i="113" s="1"/>
  <c r="AK888" i="113"/>
  <c r="AO888" i="113" s="1"/>
  <c r="AK886" i="113"/>
  <c r="AO886" i="113" s="1"/>
  <c r="AK883" i="113"/>
  <c r="AO883" i="113" s="1"/>
  <c r="AK881" i="113"/>
  <c r="AO881" i="113" s="1"/>
  <c r="AK879" i="113"/>
  <c r="AO879" i="113" s="1"/>
  <c r="AK877" i="113"/>
  <c r="AO877" i="113" s="1"/>
  <c r="AK875" i="113"/>
  <c r="AO875" i="113" s="1"/>
  <c r="AK873" i="113"/>
  <c r="AO873" i="113" s="1"/>
  <c r="AK871" i="113"/>
  <c r="AO871" i="113" s="1"/>
  <c r="AK869" i="113"/>
  <c r="AO869" i="113" s="1"/>
  <c r="AK867" i="113"/>
  <c r="AO867" i="113" s="1"/>
  <c r="AK865" i="113"/>
  <c r="AO865" i="113" s="1"/>
  <c r="AK863" i="113"/>
  <c r="AO863" i="113" s="1"/>
  <c r="AK861" i="113"/>
  <c r="AO861" i="113" s="1"/>
  <c r="AK859" i="113"/>
  <c r="AO859" i="113" s="1"/>
  <c r="AK857" i="113"/>
  <c r="AO857" i="113" s="1"/>
  <c r="AK855" i="113"/>
  <c r="AO855" i="113" s="1"/>
  <c r="AK853" i="113"/>
  <c r="AO853" i="113" s="1"/>
  <c r="AK851" i="113"/>
  <c r="AO851" i="113" s="1"/>
  <c r="AK849" i="113"/>
  <c r="AO849" i="113" s="1"/>
  <c r="AK847" i="113"/>
  <c r="AO847" i="113" s="1"/>
  <c r="AK845" i="113"/>
  <c r="AO845" i="113" s="1"/>
  <c r="AK843" i="113"/>
  <c r="AO843" i="113" s="1"/>
  <c r="AK841" i="113"/>
  <c r="AO841" i="113" s="1"/>
  <c r="AK839" i="113"/>
  <c r="AO839" i="113" s="1"/>
  <c r="AK837" i="113"/>
  <c r="AO837" i="113" s="1"/>
  <c r="AK835" i="113"/>
  <c r="AO835" i="113" s="1"/>
  <c r="AK833" i="113"/>
  <c r="AO833" i="113" s="1"/>
  <c r="AK831" i="113"/>
  <c r="AO831" i="113" s="1"/>
  <c r="AK829" i="113"/>
  <c r="AO829" i="113" s="1"/>
  <c r="AK827" i="113"/>
  <c r="AO827" i="113" s="1"/>
  <c r="AK825" i="113"/>
  <c r="AO825" i="113" s="1"/>
  <c r="AK823" i="113"/>
  <c r="AO823" i="113" s="1"/>
  <c r="AK821" i="113"/>
  <c r="AO821" i="113" s="1"/>
  <c r="AK818" i="113"/>
  <c r="AO818" i="113" s="1"/>
  <c r="AK816" i="113"/>
  <c r="AO816" i="113" s="1"/>
  <c r="AK814" i="113"/>
  <c r="AO814" i="113" s="1"/>
  <c r="AK812" i="113"/>
  <c r="AO812" i="113" s="1"/>
  <c r="AK810" i="113"/>
  <c r="AO810" i="113" s="1"/>
  <c r="AK808" i="113"/>
  <c r="AO808" i="113" s="1"/>
  <c r="AK806" i="113"/>
  <c r="AO806" i="113" s="1"/>
  <c r="AK804" i="113"/>
  <c r="AO804" i="113" s="1"/>
  <c r="AK802" i="113"/>
  <c r="AO802" i="113" s="1"/>
  <c r="AK800" i="113"/>
  <c r="AO800" i="113" s="1"/>
  <c r="AK798" i="113"/>
  <c r="AO798" i="113" s="1"/>
  <c r="AK796" i="113"/>
  <c r="AO796" i="113" s="1"/>
  <c r="AK794" i="113"/>
  <c r="AO794" i="113" s="1"/>
  <c r="AK792" i="113"/>
  <c r="AO792" i="113" s="1"/>
  <c r="AK789" i="113"/>
  <c r="AO789" i="113" s="1"/>
  <c r="AK787" i="113"/>
  <c r="AO787" i="113" s="1"/>
  <c r="AK785" i="113"/>
  <c r="AO785" i="113" s="1"/>
  <c r="AK783" i="113"/>
  <c r="AO783" i="113" s="1"/>
  <c r="AK781" i="113"/>
  <c r="AO781" i="113" s="1"/>
  <c r="AK779" i="113"/>
  <c r="AO779" i="113" s="1"/>
  <c r="AK777" i="113"/>
  <c r="AO777" i="113" s="1"/>
  <c r="AK775" i="113"/>
  <c r="AO775" i="113" s="1"/>
  <c r="AK773" i="113"/>
  <c r="AO773" i="113" s="1"/>
  <c r="AK771" i="113"/>
  <c r="AO771" i="113" s="1"/>
  <c r="AK769" i="113"/>
  <c r="AO769" i="113" s="1"/>
  <c r="AK767" i="113"/>
  <c r="AO767" i="113" s="1"/>
  <c r="AK764" i="113"/>
  <c r="AO764" i="113" s="1"/>
  <c r="AK762" i="113"/>
  <c r="AO762" i="113" s="1"/>
  <c r="AK760" i="113"/>
  <c r="AO760" i="113" s="1"/>
  <c r="AK757" i="113"/>
  <c r="AO757" i="113" s="1"/>
  <c r="AK754" i="113"/>
  <c r="AO754" i="113" s="1"/>
  <c r="AK752" i="113"/>
  <c r="AO752" i="113" s="1"/>
  <c r="AK749" i="113"/>
  <c r="AO749" i="113" s="1"/>
  <c r="AK747" i="113"/>
  <c r="AO747" i="113" s="1"/>
  <c r="AK745" i="113"/>
  <c r="AO745" i="113" s="1"/>
  <c r="AK742" i="113"/>
  <c r="AO742" i="113" s="1"/>
  <c r="AK740" i="113"/>
  <c r="AO740" i="113" s="1"/>
  <c r="AK738" i="113"/>
  <c r="AO738" i="113" s="1"/>
  <c r="AK736" i="113"/>
  <c r="AO736" i="113" s="1"/>
  <c r="AK734" i="113"/>
  <c r="AO734" i="113" s="1"/>
  <c r="AK732" i="113"/>
  <c r="AO732" i="113" s="1"/>
  <c r="AK730" i="113"/>
  <c r="AO730" i="113" s="1"/>
  <c r="AK727" i="113"/>
  <c r="AO727" i="113" s="1"/>
  <c r="AK725" i="113"/>
  <c r="AO725" i="113" s="1"/>
  <c r="AK723" i="113"/>
  <c r="AO723" i="113" s="1"/>
  <c r="AK721" i="113"/>
  <c r="AO721" i="113" s="1"/>
  <c r="AK719" i="113"/>
  <c r="AO719" i="113" s="1"/>
  <c r="AK716" i="113"/>
  <c r="AO716" i="113" s="1"/>
  <c r="AK714" i="113"/>
  <c r="AO714" i="113" s="1"/>
  <c r="AK711" i="113"/>
  <c r="AO711" i="113" s="1"/>
  <c r="AK709" i="113"/>
  <c r="AO709" i="113" s="1"/>
  <c r="AK707" i="113"/>
  <c r="AO707" i="113" s="1"/>
  <c r="AK704" i="113"/>
  <c r="AO704" i="113" s="1"/>
  <c r="AK702" i="113"/>
  <c r="AO702" i="113" s="1"/>
  <c r="AK700" i="113"/>
  <c r="AO700" i="113" s="1"/>
  <c r="AK698" i="113"/>
  <c r="AO698" i="113" s="1"/>
  <c r="AK696" i="113"/>
  <c r="AO696" i="113" s="1"/>
  <c r="AK694" i="113"/>
  <c r="AO694" i="113" s="1"/>
  <c r="AK692" i="113"/>
  <c r="AO692" i="113" s="1"/>
  <c r="AK690" i="113"/>
  <c r="AO690" i="113" s="1"/>
  <c r="AK687" i="113"/>
  <c r="AO687" i="113" s="1"/>
  <c r="AK685" i="113"/>
  <c r="AO685" i="113" s="1"/>
  <c r="AK683" i="113"/>
  <c r="AO683" i="113" s="1"/>
  <c r="AK681" i="113"/>
  <c r="AO681" i="113" s="1"/>
  <c r="AK679" i="113"/>
  <c r="AO679" i="113" s="1"/>
  <c r="AK677" i="113"/>
  <c r="AO677" i="113" s="1"/>
  <c r="AK675" i="113"/>
  <c r="AO675" i="113" s="1"/>
  <c r="AK673" i="113"/>
  <c r="AO673" i="113" s="1"/>
  <c r="AK671" i="113"/>
  <c r="AO671" i="113" s="1"/>
  <c r="AK669" i="113"/>
  <c r="AO669" i="113" s="1"/>
  <c r="AK667" i="113"/>
  <c r="AO667" i="113" s="1"/>
  <c r="AK665" i="113"/>
  <c r="AO665" i="113" s="1"/>
  <c r="AK663" i="113"/>
  <c r="AO663" i="113" s="1"/>
  <c r="AK661" i="113"/>
  <c r="AO661" i="113" s="1"/>
  <c r="AK658" i="113"/>
  <c r="AO658" i="113" s="1"/>
  <c r="AK656" i="113"/>
  <c r="AO656" i="113" s="1"/>
  <c r="AK654" i="113"/>
  <c r="AO654" i="113" s="1"/>
  <c r="AK652" i="113"/>
  <c r="AO652" i="113" s="1"/>
  <c r="AK650" i="113"/>
  <c r="AO650" i="113" s="1"/>
  <c r="AK648" i="113"/>
  <c r="AO648" i="113" s="1"/>
  <c r="AK646" i="113"/>
  <c r="AO646" i="113" s="1"/>
  <c r="AK640" i="113"/>
  <c r="AO640" i="113" s="1"/>
  <c r="AK638" i="113"/>
  <c r="AO638" i="113" s="1"/>
  <c r="AK636" i="113"/>
  <c r="AO636" i="113" s="1"/>
  <c r="AK634" i="113"/>
  <c r="AO634" i="113" s="1"/>
  <c r="AK632" i="113"/>
  <c r="AO632" i="113" s="1"/>
  <c r="AK630" i="113"/>
  <c r="AO630" i="113" s="1"/>
  <c r="AK628" i="113"/>
  <c r="AO628" i="113" s="1"/>
  <c r="AK625" i="113"/>
  <c r="AO625" i="113" s="1"/>
  <c r="AK623" i="113"/>
  <c r="AO623" i="113" s="1"/>
  <c r="AK621" i="113"/>
  <c r="AO621" i="113" s="1"/>
  <c r="AK619" i="113"/>
  <c r="AO619" i="113" s="1"/>
  <c r="AK617" i="113"/>
  <c r="AO617" i="113" s="1"/>
  <c r="AK614" i="113"/>
  <c r="AO614" i="113" s="1"/>
  <c r="AK612" i="113"/>
  <c r="AO612" i="113" s="1"/>
  <c r="AK610" i="113"/>
  <c r="AO610" i="113" s="1"/>
  <c r="AK606" i="113"/>
  <c r="AO606" i="113" s="1"/>
  <c r="AK604" i="113"/>
  <c r="AO604" i="113" s="1"/>
  <c r="AK602" i="113"/>
  <c r="AO602" i="113" s="1"/>
  <c r="AK600" i="113"/>
  <c r="AO600" i="113" s="1"/>
  <c r="AK598" i="113"/>
  <c r="AO598" i="113" s="1"/>
  <c r="AK596" i="113"/>
  <c r="AO596" i="113" s="1"/>
  <c r="AK594" i="113"/>
  <c r="AO594" i="113" s="1"/>
  <c r="AK592" i="113"/>
  <c r="AO592" i="113" s="1"/>
  <c r="AK590" i="113"/>
  <c r="AO590" i="113" s="1"/>
  <c r="AK588" i="113"/>
  <c r="AO588" i="113" s="1"/>
  <c r="AK586" i="113"/>
  <c r="AO586" i="113" s="1"/>
  <c r="AK584" i="113"/>
  <c r="AO584" i="113" s="1"/>
  <c r="AK582" i="113"/>
  <c r="AO582" i="113" s="1"/>
  <c r="AK580" i="113"/>
  <c r="AO580" i="113" s="1"/>
  <c r="AK578" i="113"/>
  <c r="AO578" i="113" s="1"/>
  <c r="AK576" i="113"/>
  <c r="AO576" i="113" s="1"/>
  <c r="AK574" i="113"/>
  <c r="AO574" i="113" s="1"/>
  <c r="AK571" i="113"/>
  <c r="AO571" i="113" s="1"/>
  <c r="AK569" i="113"/>
  <c r="AO569" i="113" s="1"/>
  <c r="AK567" i="113"/>
  <c r="AO567" i="113" s="1"/>
  <c r="AK565" i="113"/>
  <c r="AO565" i="113" s="1"/>
  <c r="AK563" i="113"/>
  <c r="AO563" i="113" s="1"/>
  <c r="AK561" i="113"/>
  <c r="AO561" i="113" s="1"/>
  <c r="AK559" i="113"/>
  <c r="AO559" i="113" s="1"/>
  <c r="AK557" i="113"/>
  <c r="AO557" i="113" s="1"/>
  <c r="AK555" i="113"/>
  <c r="AO555" i="113" s="1"/>
  <c r="AK553" i="113"/>
  <c r="AO553" i="113" s="1"/>
  <c r="AK551" i="113"/>
  <c r="AO551" i="113" s="1"/>
  <c r="AK549" i="113"/>
  <c r="AO549" i="113" s="1"/>
  <c r="AK546" i="113"/>
  <c r="AO546" i="113" s="1"/>
  <c r="AK544" i="113"/>
  <c r="AO544" i="113" s="1"/>
  <c r="AK542" i="113"/>
  <c r="AO542" i="113" s="1"/>
  <c r="AK540" i="113"/>
  <c r="AO540" i="113" s="1"/>
  <c r="AK537" i="113"/>
  <c r="AO537" i="113" s="1"/>
  <c r="AK535" i="113"/>
  <c r="AO535" i="113" s="1"/>
  <c r="AK533" i="113"/>
  <c r="AO533" i="113" s="1"/>
  <c r="AK531" i="113"/>
  <c r="AO531" i="113" s="1"/>
  <c r="AK529" i="113"/>
  <c r="AO529" i="113" s="1"/>
  <c r="AK527" i="113"/>
  <c r="AO527" i="113" s="1"/>
  <c r="AK525" i="113"/>
  <c r="AO525" i="113" s="1"/>
  <c r="AK523" i="113"/>
  <c r="AO523" i="113" s="1"/>
  <c r="AK521" i="113"/>
  <c r="AO521" i="113" s="1"/>
  <c r="AK519" i="113"/>
  <c r="AO519" i="113" s="1"/>
  <c r="AK516" i="113"/>
  <c r="AO516" i="113" s="1"/>
  <c r="AK514" i="113"/>
  <c r="AO514" i="113" s="1"/>
  <c r="AK512" i="113"/>
  <c r="AO512" i="113" s="1"/>
  <c r="AK510" i="113"/>
  <c r="AO510" i="113" s="1"/>
  <c r="AK508" i="113"/>
  <c r="AO508" i="113" s="1"/>
  <c r="AK506" i="113"/>
  <c r="AO506" i="113" s="1"/>
  <c r="AK504" i="113"/>
  <c r="AO504" i="113" s="1"/>
  <c r="AK500" i="113"/>
  <c r="AO500" i="113" s="1"/>
  <c r="AK498" i="113"/>
  <c r="AO498" i="113" s="1"/>
  <c r="AK496" i="113"/>
  <c r="AO496" i="113" s="1"/>
  <c r="AK492" i="113"/>
  <c r="AO492" i="113" s="1"/>
  <c r="AK490" i="113"/>
  <c r="AO490" i="113" s="1"/>
  <c r="AK487" i="113"/>
  <c r="AO487" i="113" s="1"/>
  <c r="AK485" i="113"/>
  <c r="AO485" i="113" s="1"/>
  <c r="AK483" i="113"/>
  <c r="AO483" i="113" s="1"/>
  <c r="AK480" i="113"/>
  <c r="AO480" i="113" s="1"/>
  <c r="AK478" i="113"/>
  <c r="AO478" i="113" s="1"/>
  <c r="AK475" i="113"/>
  <c r="AO475" i="113" s="1"/>
  <c r="AK473" i="113"/>
  <c r="AO473" i="113" s="1"/>
  <c r="AK471" i="113"/>
  <c r="AO471" i="113" s="1"/>
  <c r="AK469" i="113"/>
  <c r="AO469" i="113" s="1"/>
  <c r="AK467" i="113"/>
  <c r="AO467" i="113" s="1"/>
  <c r="AK465" i="113"/>
  <c r="AO465" i="113" s="1"/>
  <c r="AK463" i="113"/>
  <c r="AO463" i="113" s="1"/>
  <c r="AK460" i="113"/>
  <c r="AO460" i="113" s="1"/>
  <c r="AK458" i="113"/>
  <c r="AO458" i="113" s="1"/>
  <c r="AK456" i="113"/>
  <c r="AO456" i="113" s="1"/>
  <c r="AK454" i="113"/>
  <c r="AO454" i="113" s="1"/>
  <c r="AK452" i="113"/>
  <c r="AO452" i="113" s="1"/>
  <c r="AK450" i="113"/>
  <c r="AO450" i="113" s="1"/>
  <c r="AK447" i="113"/>
  <c r="AO447" i="113" s="1"/>
  <c r="AK445" i="113"/>
  <c r="AO445" i="113" s="1"/>
  <c r="AK442" i="113"/>
  <c r="AO442" i="113" s="1"/>
  <c r="AK440" i="113"/>
  <c r="AO440" i="113" s="1"/>
  <c r="AK438" i="113"/>
  <c r="AO438" i="113" s="1"/>
  <c r="AK436" i="113"/>
  <c r="AO436" i="113" s="1"/>
  <c r="AK434" i="113"/>
  <c r="AO434" i="113" s="1"/>
  <c r="AK431" i="113"/>
  <c r="AO431" i="113" s="1"/>
  <c r="AK429" i="113"/>
  <c r="AO429" i="113" s="1"/>
  <c r="AK427" i="113"/>
  <c r="AO427" i="113" s="1"/>
  <c r="AK425" i="113"/>
  <c r="AO425" i="113" s="1"/>
  <c r="AK423" i="113"/>
  <c r="AO423" i="113" s="1"/>
  <c r="AK421" i="113"/>
  <c r="AO421" i="113" s="1"/>
  <c r="AK418" i="113"/>
  <c r="AO418" i="113" s="1"/>
  <c r="AK415" i="113"/>
  <c r="AO415" i="113" s="1"/>
  <c r="AK413" i="113"/>
  <c r="AO413" i="113" s="1"/>
  <c r="AK411" i="113"/>
  <c r="AO411" i="113" s="1"/>
  <c r="AK409" i="113"/>
  <c r="AO409" i="113" s="1"/>
  <c r="AK407" i="113"/>
  <c r="AO407" i="113" s="1"/>
  <c r="AK405" i="113"/>
  <c r="AO405" i="113" s="1"/>
  <c r="AK403" i="113"/>
  <c r="AO403" i="113" s="1"/>
  <c r="AK401" i="113"/>
  <c r="AO401" i="113" s="1"/>
  <c r="AK399" i="113"/>
  <c r="AO399" i="113" s="1"/>
  <c r="AK397" i="113"/>
  <c r="AO397" i="113" s="1"/>
  <c r="AK395" i="113"/>
  <c r="AO395" i="113" s="1"/>
  <c r="AK393" i="113"/>
  <c r="AO393" i="113" s="1"/>
  <c r="AK391" i="113"/>
  <c r="AO391" i="113" s="1"/>
  <c r="AK389" i="113"/>
  <c r="AO389" i="113" s="1"/>
  <c r="AK387" i="113"/>
  <c r="AO387" i="113" s="1"/>
  <c r="AK384" i="113"/>
  <c r="AO384" i="113" s="1"/>
  <c r="AK382" i="113"/>
  <c r="AO382" i="113" s="1"/>
  <c r="AK379" i="113"/>
  <c r="AO379" i="113" s="1"/>
  <c r="AK377" i="113"/>
  <c r="AO377" i="113" s="1"/>
  <c r="AK375" i="113"/>
  <c r="AO375" i="113" s="1"/>
  <c r="AK373" i="113"/>
  <c r="AO373" i="113" s="1"/>
  <c r="AK371" i="113"/>
  <c r="AO371" i="113" s="1"/>
  <c r="AK369" i="113"/>
  <c r="AO369" i="113" s="1"/>
  <c r="AK367" i="113"/>
  <c r="AO367" i="113" s="1"/>
  <c r="AK365" i="113"/>
  <c r="AO365" i="113" s="1"/>
  <c r="AK362" i="113"/>
  <c r="AO362" i="113" s="1"/>
  <c r="AK360" i="113"/>
  <c r="AO360" i="113" s="1"/>
  <c r="AK358" i="113"/>
  <c r="AO358" i="113" s="1"/>
  <c r="AK356" i="113"/>
  <c r="AO356" i="113" s="1"/>
  <c r="AK354" i="113"/>
  <c r="AO354" i="113" s="1"/>
  <c r="AK351" i="113"/>
  <c r="AO351" i="113" s="1"/>
  <c r="AK349" i="113"/>
  <c r="AO349" i="113" s="1"/>
  <c r="AK347" i="113"/>
  <c r="AO347" i="113" s="1"/>
  <c r="AK345" i="113"/>
  <c r="AO345" i="113" s="1"/>
  <c r="AK343" i="113"/>
  <c r="AO343" i="113" s="1"/>
  <c r="AK341" i="113"/>
  <c r="AO341" i="113" s="1"/>
  <c r="AK339" i="113"/>
  <c r="AO339" i="113" s="1"/>
  <c r="AK337" i="113"/>
  <c r="AO337" i="113" s="1"/>
  <c r="AK335" i="113"/>
  <c r="AO335" i="113" s="1"/>
  <c r="AK333" i="113"/>
  <c r="AO333" i="113" s="1"/>
  <c r="AK331" i="113"/>
  <c r="AO331" i="113" s="1"/>
  <c r="AK329" i="113"/>
  <c r="AO329" i="113" s="1"/>
  <c r="AK327" i="113"/>
  <c r="AO327" i="113" s="1"/>
  <c r="AK324" i="113"/>
  <c r="AO324" i="113" s="1"/>
  <c r="AK321" i="113"/>
  <c r="AO321" i="113" s="1"/>
  <c r="AK318" i="113"/>
  <c r="AO318" i="113" s="1"/>
  <c r="AK316" i="113"/>
  <c r="AO316" i="113" s="1"/>
  <c r="AK313" i="113"/>
  <c r="AO313" i="113" s="1"/>
  <c r="AK309" i="113"/>
  <c r="AO309" i="113" s="1"/>
  <c r="AK307" i="113"/>
  <c r="AO307" i="113" s="1"/>
  <c r="AK305" i="113"/>
  <c r="AO305" i="113" s="1"/>
  <c r="AK302" i="113"/>
  <c r="AO302" i="113" s="1"/>
  <c r="AK300" i="113"/>
  <c r="AO300" i="113" s="1"/>
  <c r="AK298" i="113"/>
  <c r="AO298" i="113" s="1"/>
  <c r="AK296" i="113"/>
  <c r="AO296" i="113" s="1"/>
  <c r="AK294" i="113"/>
  <c r="AO294" i="113" s="1"/>
  <c r="AK292" i="113"/>
  <c r="AO292" i="113" s="1"/>
  <c r="AK290" i="113"/>
  <c r="AO290" i="113" s="1"/>
  <c r="AK288" i="113"/>
  <c r="AO288" i="113" s="1"/>
  <c r="AK286" i="113"/>
  <c r="AO286" i="113" s="1"/>
  <c r="AK284" i="113"/>
  <c r="AO284" i="113" s="1"/>
  <c r="AK282" i="113"/>
  <c r="AO282" i="113" s="1"/>
  <c r="AK280" i="113"/>
  <c r="AO280" i="113" s="1"/>
  <c r="AK278" i="113"/>
  <c r="AO278" i="113" s="1"/>
  <c r="AK276" i="113"/>
  <c r="AO276" i="113" s="1"/>
  <c r="AK274" i="113"/>
  <c r="AO274" i="113" s="1"/>
  <c r="AK272" i="113"/>
  <c r="AO272" i="113" s="1"/>
  <c r="AK270" i="113"/>
  <c r="AO270" i="113" s="1"/>
  <c r="AK268" i="113"/>
  <c r="AO268" i="113" s="1"/>
  <c r="AK266" i="113"/>
  <c r="AO266" i="113" s="1"/>
  <c r="AK264" i="113"/>
  <c r="AO264" i="113" s="1"/>
  <c r="AK262" i="113"/>
  <c r="AO262" i="113" s="1"/>
  <c r="AK260" i="113"/>
  <c r="AO260" i="113" s="1"/>
  <c r="AK258" i="113"/>
  <c r="AO258" i="113" s="1"/>
  <c r="AK256" i="113"/>
  <c r="AO256" i="113" s="1"/>
  <c r="AK254" i="113"/>
  <c r="AO254" i="113" s="1"/>
  <c r="AK252" i="113"/>
  <c r="AO252" i="113" s="1"/>
  <c r="AK250" i="113"/>
  <c r="AO250" i="113" s="1"/>
  <c r="AK248" i="113"/>
  <c r="AO248" i="113" s="1"/>
  <c r="AK246" i="113"/>
  <c r="AO246" i="113" s="1"/>
  <c r="AK244" i="113"/>
  <c r="AO244" i="113" s="1"/>
  <c r="AK242" i="113"/>
  <c r="AO242" i="113" s="1"/>
  <c r="AK240" i="113"/>
  <c r="AO240" i="113" s="1"/>
  <c r="AK238" i="113"/>
  <c r="AO238" i="113" s="1"/>
  <c r="AK236" i="113"/>
  <c r="AO236" i="113" s="1"/>
  <c r="AK234" i="113"/>
  <c r="AO234" i="113" s="1"/>
  <c r="AK232" i="113"/>
  <c r="AO232" i="113" s="1"/>
  <c r="AK230" i="113"/>
  <c r="AO230" i="113" s="1"/>
  <c r="AK227" i="113"/>
  <c r="AO227" i="113" s="1"/>
  <c r="AK225" i="113"/>
  <c r="AO225" i="113" s="1"/>
  <c r="AK223" i="113"/>
  <c r="AO223" i="113" s="1"/>
  <c r="AK221" i="113"/>
  <c r="AO221" i="113" s="1"/>
  <c r="AK219" i="113"/>
  <c r="AO219" i="113" s="1"/>
  <c r="AK217" i="113"/>
  <c r="AO217" i="113" s="1"/>
  <c r="AK215" i="113"/>
  <c r="AO215" i="113" s="1"/>
  <c r="AK213" i="113"/>
  <c r="AO213" i="113" s="1"/>
  <c r="AK211" i="113"/>
  <c r="AO211" i="113" s="1"/>
  <c r="AK209" i="113"/>
  <c r="AO209" i="113" s="1"/>
  <c r="AK207" i="113"/>
  <c r="AO207" i="113" s="1"/>
  <c r="AK205" i="113"/>
  <c r="AO205" i="113" s="1"/>
  <c r="AK203" i="113"/>
  <c r="AO203" i="113" s="1"/>
  <c r="AK201" i="113"/>
  <c r="AO201" i="113" s="1"/>
  <c r="AK199" i="113"/>
  <c r="AO199" i="113" s="1"/>
  <c r="AK197" i="113"/>
  <c r="AO197" i="113" s="1"/>
  <c r="AK195" i="113"/>
  <c r="AO195" i="113" s="1"/>
  <c r="AK192" i="113"/>
  <c r="AO192" i="113" s="1"/>
  <c r="AK190" i="113"/>
  <c r="AO190" i="113" s="1"/>
  <c r="AK188" i="113"/>
  <c r="AO188" i="113" s="1"/>
  <c r="AK186" i="113"/>
  <c r="AO186" i="113" s="1"/>
  <c r="AK184" i="113"/>
  <c r="AO184" i="113" s="1"/>
  <c r="AK182" i="113"/>
  <c r="AO182" i="113" s="1"/>
  <c r="AK180" i="113"/>
  <c r="AO180" i="113" s="1"/>
  <c r="AK178" i="113"/>
  <c r="AO178" i="113" s="1"/>
  <c r="AK176" i="113"/>
  <c r="AO176" i="113" s="1"/>
  <c r="AK174" i="113"/>
  <c r="AO174" i="113" s="1"/>
  <c r="AK172" i="113"/>
  <c r="AO172" i="113" s="1"/>
  <c r="AK170" i="113"/>
  <c r="AO170" i="113" s="1"/>
  <c r="AK168" i="113"/>
  <c r="AO168" i="113" s="1"/>
  <c r="AK166" i="113"/>
  <c r="AO166" i="113" s="1"/>
  <c r="AK164" i="113"/>
  <c r="AO164" i="113" s="1"/>
  <c r="AK162" i="113"/>
  <c r="AO162" i="113" s="1"/>
  <c r="AK160" i="113"/>
  <c r="AO160" i="113" s="1"/>
  <c r="AK158" i="113"/>
  <c r="AO158" i="113" s="1"/>
  <c r="AK155" i="113"/>
  <c r="AO155" i="113" s="1"/>
  <c r="AK153" i="113"/>
  <c r="AO153" i="113" s="1"/>
  <c r="AK151" i="113"/>
  <c r="AO151" i="113" s="1"/>
  <c r="AK149" i="113"/>
  <c r="AO149" i="113" s="1"/>
  <c r="AK147" i="113"/>
  <c r="AO147" i="113" s="1"/>
  <c r="AK143" i="113"/>
  <c r="AO143" i="113" s="1"/>
  <c r="AK140" i="113"/>
  <c r="AO140" i="113" s="1"/>
  <c r="AK138" i="113"/>
  <c r="AO138" i="113" s="1"/>
  <c r="AK136" i="113"/>
  <c r="AO136" i="113" s="1"/>
  <c r="AK134" i="113"/>
  <c r="AO134" i="113" s="1"/>
  <c r="AK132" i="113"/>
  <c r="AO132" i="113" s="1"/>
  <c r="AK128" i="113"/>
  <c r="AO128" i="113" s="1"/>
  <c r="AK125" i="113"/>
  <c r="AO125" i="113" s="1"/>
  <c r="AK123" i="113"/>
  <c r="AO123" i="113" s="1"/>
  <c r="AK121" i="113"/>
  <c r="AO121" i="113" s="1"/>
  <c r="AK119" i="113"/>
  <c r="AO119" i="113" s="1"/>
  <c r="AK117" i="113"/>
  <c r="AO117" i="113" s="1"/>
  <c r="AK115" i="113"/>
  <c r="AO115" i="113" s="1"/>
  <c r="AK113" i="113"/>
  <c r="AO113" i="113" s="1"/>
  <c r="AK111" i="113"/>
  <c r="AO111" i="113" s="1"/>
  <c r="AK109" i="113"/>
  <c r="AO109" i="113" s="1"/>
  <c r="AK107" i="113"/>
  <c r="AO107" i="113" s="1"/>
  <c r="AK105" i="113"/>
  <c r="AO105" i="113" s="1"/>
  <c r="AK103" i="113"/>
  <c r="AO103" i="113" s="1"/>
  <c r="AK100" i="113"/>
  <c r="AO100" i="113" s="1"/>
  <c r="AK98" i="113"/>
  <c r="AO98" i="113" s="1"/>
  <c r="AK95" i="113"/>
  <c r="AO95" i="113" s="1"/>
  <c r="AK93" i="113"/>
  <c r="AO93" i="113" s="1"/>
  <c r="AK91" i="113"/>
  <c r="AO91" i="113" s="1"/>
  <c r="AK89" i="113"/>
  <c r="AO89" i="113" s="1"/>
  <c r="AK87" i="113"/>
  <c r="AO87" i="113" s="1"/>
  <c r="AK85" i="113"/>
  <c r="AO85" i="113" s="1"/>
  <c r="AK83" i="113"/>
  <c r="AO83" i="113" s="1"/>
  <c r="AK81" i="113"/>
  <c r="AO81" i="113" s="1"/>
  <c r="AK78" i="113"/>
  <c r="AO78" i="113" s="1"/>
  <c r="AK76" i="113"/>
  <c r="AO76" i="113" s="1"/>
  <c r="AK74" i="113"/>
  <c r="AO74" i="113" s="1"/>
  <c r="AK72" i="113"/>
  <c r="AO72" i="113" s="1"/>
  <c r="AK68" i="113"/>
  <c r="AO68" i="113" s="1"/>
  <c r="AK66" i="113"/>
  <c r="AO66" i="113" s="1"/>
  <c r="AK64" i="113"/>
  <c r="AO64" i="113" s="1"/>
  <c r="AK62" i="113"/>
  <c r="AO62" i="113" s="1"/>
  <c r="AK58" i="113"/>
  <c r="AO58" i="113" s="1"/>
  <c r="AK56" i="113"/>
  <c r="AO56" i="113" s="1"/>
  <c r="AK54" i="113"/>
  <c r="AO54" i="113" s="1"/>
  <c r="AK51" i="113"/>
  <c r="AO51" i="113" s="1"/>
  <c r="AK49" i="113"/>
  <c r="AO49" i="113" s="1"/>
  <c r="AK22" i="113"/>
  <c r="AO22" i="113" s="1"/>
  <c r="AK20" i="113"/>
  <c r="AO20" i="113" s="1"/>
  <c r="AK18" i="113"/>
  <c r="AO18" i="113" s="1"/>
  <c r="AK16" i="113"/>
  <c r="AO16" i="113" s="1"/>
  <c r="AK29" i="113"/>
  <c r="AO29" i="113" s="1"/>
  <c r="AK27" i="113"/>
  <c r="AO27" i="113" s="1"/>
  <c r="AK25" i="113"/>
  <c r="AO25" i="113" s="1"/>
  <c r="AK33" i="113"/>
  <c r="AO33" i="113" s="1"/>
  <c r="AK31" i="113"/>
  <c r="AO31" i="113" s="1"/>
  <c r="AK41" i="113"/>
  <c r="AO41" i="113" s="1"/>
  <c r="AK39" i="113"/>
  <c r="AO39" i="113" s="1"/>
  <c r="AK37" i="113"/>
  <c r="AO37" i="113" s="1"/>
  <c r="AJ572" i="113"/>
  <c r="AJ688" i="113"/>
  <c r="AJ705" i="113"/>
  <c r="AJ759" i="113"/>
  <c r="AJ980" i="113"/>
  <c r="AJ1069" i="113"/>
  <c r="AJ1096" i="113"/>
  <c r="AJ462" i="113"/>
  <c r="AJ518" i="113"/>
  <c r="AJ326" i="113"/>
  <c r="AJ386" i="113"/>
  <c r="AJ502" i="113"/>
  <c r="AJ644" i="113"/>
  <c r="AJ756" i="113"/>
  <c r="AJ791" i="113"/>
  <c r="AJ820" i="113"/>
  <c r="AI1197" i="113"/>
  <c r="AJ1197" i="113" s="1"/>
  <c r="AJ609" i="113"/>
  <c r="AJ14" i="113"/>
  <c r="AJ52" i="113"/>
  <c r="AJ322" i="113"/>
  <c r="AJ43" i="113"/>
  <c r="AJ61" i="113"/>
  <c r="AJ71" i="113"/>
  <c r="AJ146" i="113"/>
  <c r="AJ157" i="113"/>
  <c r="AJ312" i="113"/>
  <c r="AJ315" i="113"/>
  <c r="AJ96" i="113"/>
  <c r="AJ101" i="113"/>
  <c r="AJ142" i="113"/>
  <c r="AJ228" i="113"/>
  <c r="AJ303" i="113"/>
  <c r="AJ364" i="113"/>
  <c r="AJ381" i="113"/>
  <c r="AJ419" i="113"/>
  <c r="AJ443" i="113"/>
  <c r="AJ476" i="113"/>
  <c r="AJ481" i="113"/>
  <c r="AJ660" i="113"/>
  <c r="AJ728" i="113"/>
  <c r="AJ743" i="113"/>
  <c r="AJ1134" i="113"/>
  <c r="AJ766" i="113"/>
  <c r="AJ24" i="113"/>
  <c r="AJ30" i="113"/>
  <c r="AJ35" i="113"/>
  <c r="AJ80" i="113"/>
  <c r="AJ131" i="113"/>
  <c r="AJ193" i="113"/>
  <c r="AJ353" i="113"/>
  <c r="AJ433" i="113"/>
  <c r="AJ449" i="113"/>
  <c r="AJ495" i="113"/>
  <c r="AJ548" i="113"/>
  <c r="AJ627" i="113"/>
  <c r="AJ718" i="113"/>
  <c r="AJ750" i="113"/>
  <c r="AJ897" i="113"/>
  <c r="AJ1079" i="113"/>
  <c r="AJ1092" i="113"/>
  <c r="AJ1099" i="113"/>
  <c r="AJ1203" i="113"/>
  <c r="AE1163" i="113"/>
  <c r="AG1163" i="113" s="1"/>
  <c r="AH1163" i="113" s="1"/>
  <c r="AH1159" i="113" s="1"/>
  <c r="AF1215" i="113"/>
  <c r="AF1214" i="113"/>
  <c r="AF1212" i="113"/>
  <c r="AF1211" i="113"/>
  <c r="AF1210" i="113"/>
  <c r="AF1209" i="113"/>
  <c r="AF1208" i="113"/>
  <c r="AF1207" i="113"/>
  <c r="AF1206" i="113"/>
  <c r="AF1205" i="113"/>
  <c r="AF1204" i="113"/>
  <c r="AF1202" i="113"/>
  <c r="AF1201" i="113"/>
  <c r="AF1200" i="113"/>
  <c r="AF1199" i="113"/>
  <c r="AF1198" i="113"/>
  <c r="AF1197" i="113"/>
  <c r="AF1196" i="113"/>
  <c r="AF1194" i="113"/>
  <c r="AF1193" i="113"/>
  <c r="AF1192" i="113"/>
  <c r="AF1191" i="113"/>
  <c r="AF1190" i="113"/>
  <c r="AF1189" i="113"/>
  <c r="AF1188" i="113"/>
  <c r="AF1187" i="113"/>
  <c r="AF1185" i="113"/>
  <c r="AF1184" i="113"/>
  <c r="AF1183" i="113"/>
  <c r="AF1182" i="113"/>
  <c r="AF1181" i="113"/>
  <c r="AF1180" i="113"/>
  <c r="AF1179" i="113"/>
  <c r="AF1177" i="113"/>
  <c r="AF1176" i="113"/>
  <c r="AF1175" i="113"/>
  <c r="AF1174" i="113"/>
  <c r="AF1173" i="113"/>
  <c r="AF1172" i="113"/>
  <c r="AF1171" i="113"/>
  <c r="AF1170" i="113"/>
  <c r="AF1169" i="113"/>
  <c r="AF1168" i="113"/>
  <c r="AF1166" i="113"/>
  <c r="AF1165" i="113"/>
  <c r="AF1164" i="113"/>
  <c r="AF1162" i="113"/>
  <c r="AF1161" i="113"/>
  <c r="AF1160" i="113"/>
  <c r="AF1158" i="113"/>
  <c r="AF1157" i="113"/>
  <c r="AF1156" i="113"/>
  <c r="AF1155" i="113"/>
  <c r="AF1154" i="113"/>
  <c r="AF1153" i="113"/>
  <c r="AF1152" i="113"/>
  <c r="AF1151" i="113"/>
  <c r="AF1150" i="113"/>
  <c r="AF1149" i="113"/>
  <c r="AF1148" i="113"/>
  <c r="AF1145" i="113"/>
  <c r="AF1144" i="113" s="1"/>
  <c r="AF1143" i="113"/>
  <c r="AF1142" i="113" s="1"/>
  <c r="AF1141" i="113"/>
  <c r="AF1140" i="113"/>
  <c r="AF1139" i="113"/>
  <c r="AF1138" i="113"/>
  <c r="AF1137" i="113"/>
  <c r="AF1136" i="113"/>
  <c r="AF1135" i="113"/>
  <c r="AF1133" i="113"/>
  <c r="AF1132" i="113"/>
  <c r="AF1131" i="113"/>
  <c r="AF1130" i="113"/>
  <c r="AF1129" i="113"/>
  <c r="AF1128" i="113"/>
  <c r="AF1127" i="113"/>
  <c r="AF1126" i="113"/>
  <c r="AF1125" i="113"/>
  <c r="AF1124" i="113"/>
  <c r="AF1123" i="113"/>
  <c r="AF1122" i="113"/>
  <c r="AF1121" i="113"/>
  <c r="AF1120" i="113"/>
  <c r="AF1119" i="113"/>
  <c r="AF1118" i="113"/>
  <c r="AF1117" i="113"/>
  <c r="AF1116" i="113"/>
  <c r="AF1115" i="113"/>
  <c r="AF1114" i="113"/>
  <c r="AF1113" i="113"/>
  <c r="AF1112" i="113"/>
  <c r="AF1111" i="113"/>
  <c r="AF1110" i="113"/>
  <c r="AF1109" i="113"/>
  <c r="AF1108" i="113"/>
  <c r="AF1107" i="113"/>
  <c r="AF1106" i="113"/>
  <c r="AF1105" i="113"/>
  <c r="AF1104" i="113"/>
  <c r="AF1103" i="113"/>
  <c r="AF1102" i="113"/>
  <c r="AF1101" i="113"/>
  <c r="AF1100" i="113"/>
  <c r="AF1098" i="113"/>
  <c r="AF1097" i="113"/>
  <c r="AF1095" i="113"/>
  <c r="AF1094" i="113"/>
  <c r="AF1093" i="113"/>
  <c r="AF1091" i="113"/>
  <c r="AF1090" i="113"/>
  <c r="AF1088" i="113"/>
  <c r="AF1087" i="113"/>
  <c r="AF1086" i="113"/>
  <c r="AF1085" i="113"/>
  <c r="AF1084" i="113"/>
  <c r="AF1083" i="113"/>
  <c r="AF1082" i="113"/>
  <c r="AF1081" i="113"/>
  <c r="AF1080" i="113"/>
  <c r="AF1078" i="113"/>
  <c r="AF1077" i="113"/>
  <c r="AF1076" i="113"/>
  <c r="AF1075" i="113"/>
  <c r="AF1073" i="113"/>
  <c r="AF1072" i="113"/>
  <c r="AF1071" i="113"/>
  <c r="AF1070" i="113"/>
  <c r="AF1068" i="113"/>
  <c r="AF1067" i="113"/>
  <c r="AF1066" i="113"/>
  <c r="AF1065" i="113"/>
  <c r="AF1063" i="113"/>
  <c r="AF1062" i="113"/>
  <c r="AF1061" i="113"/>
  <c r="AF1059" i="113"/>
  <c r="AF1058" i="113"/>
  <c r="AF1057" i="113"/>
  <c r="AF1056" i="113"/>
  <c r="AF1055" i="113"/>
  <c r="AF1054" i="113"/>
  <c r="AF1053" i="113"/>
  <c r="AF1052" i="113"/>
  <c r="AF1051" i="113"/>
  <c r="AF1050" i="113"/>
  <c r="AF1049" i="113"/>
  <c r="AF1047" i="113"/>
  <c r="AF1046" i="113"/>
  <c r="AF1043" i="113"/>
  <c r="AF1042" i="113"/>
  <c r="AF1041" i="113"/>
  <c r="AF1040" i="113"/>
  <c r="AF1039" i="113"/>
  <c r="AF1038" i="113"/>
  <c r="AF1036" i="113"/>
  <c r="AF1035" i="113"/>
  <c r="AF1034" i="113"/>
  <c r="AF1033" i="113"/>
  <c r="AF1032" i="113"/>
  <c r="AF1031" i="113"/>
  <c r="AF1030" i="113"/>
  <c r="AF1029" i="113"/>
  <c r="AF1028" i="113"/>
  <c r="AF1027" i="113"/>
  <c r="AF1026" i="113"/>
  <c r="AF1025" i="113"/>
  <c r="AF1024" i="113"/>
  <c r="AF1023" i="113"/>
  <c r="AF1022" i="113"/>
  <c r="AF1021" i="113"/>
  <c r="AF1020" i="113"/>
  <c r="AF1019" i="113"/>
  <c r="AF1018" i="113"/>
  <c r="AF1017" i="113"/>
  <c r="AF1016" i="113"/>
  <c r="AF1015" i="113"/>
  <c r="AF1014" i="113"/>
  <c r="AF1013" i="113"/>
  <c r="AF1012" i="113"/>
  <c r="AF1011" i="113"/>
  <c r="AF1010" i="113"/>
  <c r="AF1009" i="113"/>
  <c r="AF1008" i="113"/>
  <c r="AF1007" i="113"/>
  <c r="AF1006" i="113"/>
  <c r="AF1005" i="113"/>
  <c r="AF1004" i="113"/>
  <c r="AF1003" i="113"/>
  <c r="AF1002" i="113"/>
  <c r="AF1001" i="113"/>
  <c r="AF1000" i="113"/>
  <c r="AF999" i="113"/>
  <c r="AF998" i="113"/>
  <c r="AF997" i="113"/>
  <c r="AF996" i="113"/>
  <c r="AF995" i="113"/>
  <c r="AF994" i="113"/>
  <c r="AF992" i="113"/>
  <c r="AF991" i="113"/>
  <c r="AF990" i="113"/>
  <c r="AF989" i="113"/>
  <c r="AF987" i="113"/>
  <c r="AF986" i="113"/>
  <c r="AF985" i="113"/>
  <c r="AF984" i="113"/>
  <c r="AF983" i="113"/>
  <c r="AF982" i="113"/>
  <c r="AF981" i="113"/>
  <c r="AF979" i="113"/>
  <c r="AF978" i="113"/>
  <c r="AF977" i="113"/>
  <c r="AF975" i="113"/>
  <c r="AF974" i="113"/>
  <c r="AF972" i="113"/>
  <c r="AF971" i="113"/>
  <c r="AF970" i="113"/>
  <c r="AF969" i="113"/>
  <c r="AF966" i="113"/>
  <c r="AF965" i="113"/>
  <c r="AF963" i="113"/>
  <c r="AF962" i="113"/>
  <c r="AF961" i="113"/>
  <c r="AF959" i="113"/>
  <c r="AF958" i="113"/>
  <c r="AF957" i="113"/>
  <c r="AF956" i="113"/>
  <c r="AF955" i="113"/>
  <c r="AF954" i="113"/>
  <c r="AF953" i="113"/>
  <c r="AF952" i="113"/>
  <c r="AF951" i="113"/>
  <c r="AF950" i="113"/>
  <c r="AF949" i="113"/>
  <c r="AF947" i="113"/>
  <c r="AF946" i="113"/>
  <c r="AF945" i="113"/>
  <c r="AF944" i="113"/>
  <c r="AF943" i="113"/>
  <c r="AF942" i="113"/>
  <c r="AF941" i="113"/>
  <c r="AF940" i="113"/>
  <c r="AF939" i="113"/>
  <c r="AF938" i="113"/>
  <c r="AF937" i="113"/>
  <c r="AF936" i="113"/>
  <c r="AF935" i="113"/>
  <c r="AF933" i="113"/>
  <c r="AF932" i="113"/>
  <c r="AF931" i="113"/>
  <c r="AF930" i="113"/>
  <c r="AF929" i="113"/>
  <c r="AF927" i="113"/>
  <c r="AF926" i="113"/>
  <c r="AF925" i="113"/>
  <c r="AF924" i="113"/>
  <c r="AF923" i="113"/>
  <c r="AF922" i="113"/>
  <c r="AF921" i="113"/>
  <c r="AF920" i="113"/>
  <c r="AF919" i="113"/>
  <c r="AF918" i="113"/>
  <c r="AF917" i="113"/>
  <c r="AF915" i="113"/>
  <c r="AF914" i="113"/>
  <c r="AF913" i="113"/>
  <c r="AF912" i="113"/>
  <c r="AF911" i="113"/>
  <c r="AF910" i="113"/>
  <c r="AF909" i="113"/>
  <c r="AF908" i="113"/>
  <c r="AF907" i="113"/>
  <c r="AF906" i="113"/>
  <c r="AF905" i="113"/>
  <c r="AF904" i="113"/>
  <c r="AF902" i="113"/>
  <c r="AF901" i="113"/>
  <c r="AF900" i="113"/>
  <c r="AF899" i="113"/>
  <c r="AF898" i="113"/>
  <c r="AF896" i="113"/>
  <c r="AF895" i="113"/>
  <c r="AF894" i="113"/>
  <c r="AF893" i="113"/>
  <c r="AF892" i="113"/>
  <c r="AF891" i="113"/>
  <c r="AF890" i="113"/>
  <c r="AF889" i="113"/>
  <c r="AF888" i="113"/>
  <c r="AF887" i="113"/>
  <c r="AF886" i="113"/>
  <c r="AF885" i="113"/>
  <c r="AF883" i="113"/>
  <c r="AF882" i="113"/>
  <c r="AF881" i="113"/>
  <c r="AF880" i="113"/>
  <c r="AF879" i="113"/>
  <c r="AF878" i="113"/>
  <c r="AF877" i="113"/>
  <c r="AF876" i="113"/>
  <c r="AF875" i="113"/>
  <c r="AF874" i="113"/>
  <c r="AF873" i="113"/>
  <c r="AF872" i="113"/>
  <c r="AF871" i="113"/>
  <c r="AF870" i="113"/>
  <c r="AF869" i="113"/>
  <c r="AF868" i="113"/>
  <c r="AF867" i="113"/>
  <c r="AF866" i="113"/>
  <c r="AF865" i="113"/>
  <c r="AF864" i="113"/>
  <c r="AF863" i="113"/>
  <c r="AF862" i="113"/>
  <c r="AF861" i="113"/>
  <c r="AF860" i="113"/>
  <c r="AF859" i="113"/>
  <c r="AF858" i="113"/>
  <c r="AF857" i="113"/>
  <c r="AF856" i="113"/>
  <c r="AF855" i="113"/>
  <c r="AF854" i="113"/>
  <c r="AF853" i="113"/>
  <c r="AF852" i="113"/>
  <c r="AF851" i="113"/>
  <c r="AF850" i="113"/>
  <c r="AF849" i="113"/>
  <c r="AF848" i="113"/>
  <c r="AF847" i="113"/>
  <c r="AF846" i="113"/>
  <c r="AF845" i="113"/>
  <c r="AF844" i="113"/>
  <c r="AF843" i="113"/>
  <c r="AF842" i="113"/>
  <c r="AF841" i="113"/>
  <c r="AF840" i="113"/>
  <c r="AF839" i="113"/>
  <c r="AF838" i="113"/>
  <c r="AF837" i="113"/>
  <c r="AF836" i="113"/>
  <c r="AF835" i="113"/>
  <c r="AF834" i="113"/>
  <c r="AF833" i="113"/>
  <c r="AF832" i="113"/>
  <c r="AF831" i="113"/>
  <c r="AF830" i="113"/>
  <c r="AF829" i="113"/>
  <c r="AF828" i="113"/>
  <c r="AF827" i="113"/>
  <c r="AF826" i="113"/>
  <c r="AF825" i="113"/>
  <c r="AF824" i="113"/>
  <c r="AF823" i="113"/>
  <c r="AF822" i="113"/>
  <c r="AF821" i="113"/>
  <c r="AF819" i="113"/>
  <c r="AF818" i="113"/>
  <c r="AF817" i="113"/>
  <c r="AF816" i="113"/>
  <c r="AF815" i="113"/>
  <c r="AF814" i="113"/>
  <c r="AF813" i="113"/>
  <c r="AF812" i="113"/>
  <c r="AF811" i="113"/>
  <c r="AF810" i="113"/>
  <c r="AF809" i="113"/>
  <c r="AF808" i="113"/>
  <c r="AF807" i="113"/>
  <c r="AF806" i="113"/>
  <c r="AF805" i="113"/>
  <c r="AF804" i="113"/>
  <c r="AF803" i="113"/>
  <c r="AF802" i="113"/>
  <c r="AF801" i="113"/>
  <c r="AF800" i="113"/>
  <c r="AF799" i="113"/>
  <c r="AF798" i="113"/>
  <c r="AF797" i="113"/>
  <c r="AF796" i="113"/>
  <c r="AF795" i="113"/>
  <c r="AF794" i="113"/>
  <c r="AF793" i="113"/>
  <c r="AF792" i="113"/>
  <c r="AF790" i="113"/>
  <c r="AF789" i="113"/>
  <c r="AF788" i="113"/>
  <c r="AF787" i="113"/>
  <c r="AF786" i="113"/>
  <c r="AF785" i="113"/>
  <c r="AF784" i="113"/>
  <c r="AF783" i="113"/>
  <c r="AF782" i="113"/>
  <c r="AF781" i="113"/>
  <c r="AF780" i="113"/>
  <c r="AF779" i="113"/>
  <c r="AF778" i="113"/>
  <c r="AF777" i="113"/>
  <c r="AF776" i="113"/>
  <c r="AF775" i="113"/>
  <c r="AF774" i="113"/>
  <c r="AF773" i="113"/>
  <c r="AF772" i="113"/>
  <c r="AF771" i="113"/>
  <c r="AF770" i="113"/>
  <c r="AF769" i="113"/>
  <c r="AF768" i="113"/>
  <c r="AF767" i="113"/>
  <c r="AF765" i="113"/>
  <c r="AF764" i="113"/>
  <c r="AF763" i="113"/>
  <c r="AF762" i="113"/>
  <c r="AF761" i="113"/>
  <c r="AF760" i="113"/>
  <c r="AF758" i="113"/>
  <c r="AF757" i="113"/>
  <c r="AF755" i="113"/>
  <c r="AF754" i="113"/>
  <c r="AF753" i="113"/>
  <c r="AF752" i="113"/>
  <c r="AF751" i="113"/>
  <c r="AF749" i="113"/>
  <c r="AF748" i="113"/>
  <c r="AF747" i="113"/>
  <c r="AF746" i="113"/>
  <c r="AF745" i="113"/>
  <c r="AF744" i="113"/>
  <c r="AF742" i="113"/>
  <c r="AF741" i="113"/>
  <c r="AF740" i="113"/>
  <c r="AF739" i="113"/>
  <c r="AF738" i="113"/>
  <c r="AF737" i="113"/>
  <c r="AF736" i="113"/>
  <c r="AF735" i="113"/>
  <c r="AF734" i="113"/>
  <c r="AF733" i="113"/>
  <c r="AF732" i="113"/>
  <c r="AF731" i="113"/>
  <c r="AF730" i="113"/>
  <c r="AF729" i="113"/>
  <c r="AF727" i="113"/>
  <c r="AF726" i="113"/>
  <c r="AF725" i="113"/>
  <c r="AF724" i="113"/>
  <c r="AF723" i="113"/>
  <c r="AF722" i="113"/>
  <c r="AF721" i="113"/>
  <c r="AF720" i="113"/>
  <c r="AF719" i="113"/>
  <c r="AF717" i="113"/>
  <c r="AF716" i="113"/>
  <c r="AF715" i="113"/>
  <c r="AF714" i="113"/>
  <c r="AF713" i="113"/>
  <c r="AF711" i="113"/>
  <c r="AF710" i="113"/>
  <c r="AF709" i="113"/>
  <c r="AF708" i="113"/>
  <c r="AF707" i="113"/>
  <c r="AF706" i="113"/>
  <c r="AF704" i="113"/>
  <c r="AF703" i="113"/>
  <c r="AF702" i="113"/>
  <c r="AF701" i="113"/>
  <c r="AF700" i="113"/>
  <c r="AF699" i="113"/>
  <c r="AF698" i="113"/>
  <c r="AF697" i="113"/>
  <c r="AF696" i="113"/>
  <c r="AF695" i="113"/>
  <c r="AF694" i="113"/>
  <c r="AF693" i="113"/>
  <c r="AF692" i="113"/>
  <c r="AF691" i="113"/>
  <c r="AF690" i="113"/>
  <c r="AF689" i="113"/>
  <c r="AF687" i="113"/>
  <c r="AF686" i="113"/>
  <c r="AF685" i="113"/>
  <c r="AF684" i="113"/>
  <c r="AF683" i="113"/>
  <c r="AF682" i="113"/>
  <c r="AF681" i="113"/>
  <c r="AF680" i="113"/>
  <c r="AF679" i="113"/>
  <c r="AF678" i="113"/>
  <c r="AF677" i="113"/>
  <c r="AF676" i="113"/>
  <c r="AF675" i="113"/>
  <c r="AF674" i="113"/>
  <c r="AF673" i="113"/>
  <c r="AF672" i="113"/>
  <c r="AF671" i="113"/>
  <c r="AF670" i="113"/>
  <c r="AF669" i="113"/>
  <c r="AF668" i="113"/>
  <c r="AF667" i="113"/>
  <c r="AF666" i="113"/>
  <c r="AF665" i="113"/>
  <c r="AF664" i="113"/>
  <c r="AF663" i="113"/>
  <c r="AF662" i="113"/>
  <c r="AF661" i="113"/>
  <c r="AF659" i="113"/>
  <c r="AF658" i="113"/>
  <c r="AF657" i="113"/>
  <c r="AF656" i="113"/>
  <c r="AF655" i="113"/>
  <c r="AF654" i="113"/>
  <c r="AF653" i="113"/>
  <c r="AF652" i="113"/>
  <c r="AF651" i="113"/>
  <c r="AF650" i="113"/>
  <c r="AF649" i="113"/>
  <c r="AF648" i="113"/>
  <c r="AF647" i="113"/>
  <c r="AF646" i="113"/>
  <c r="AF645" i="113"/>
  <c r="AF643" i="113"/>
  <c r="AF642" i="113" s="1"/>
  <c r="AF641" i="113"/>
  <c r="AF640" i="113"/>
  <c r="AF639" i="113"/>
  <c r="AF638" i="113"/>
  <c r="AF637" i="113"/>
  <c r="AF636" i="113"/>
  <c r="AF635" i="113"/>
  <c r="AF634" i="113"/>
  <c r="AF633" i="113"/>
  <c r="AF632" i="113"/>
  <c r="AF631" i="113"/>
  <c r="AF630" i="113"/>
  <c r="AF629" i="113"/>
  <c r="AF628" i="113"/>
  <c r="AF626" i="113"/>
  <c r="AF625" i="113"/>
  <c r="AF624" i="113"/>
  <c r="AF623" i="113"/>
  <c r="AF622" i="113"/>
  <c r="AF621" i="113"/>
  <c r="AF620" i="113"/>
  <c r="AF619" i="113"/>
  <c r="AF618" i="113"/>
  <c r="AF617" i="113"/>
  <c r="AF615" i="113"/>
  <c r="AF614" i="113"/>
  <c r="AF613" i="113"/>
  <c r="AF612" i="113"/>
  <c r="AF611" i="113"/>
  <c r="AF610" i="113"/>
  <c r="AF607" i="113"/>
  <c r="AF606" i="113"/>
  <c r="AF605" i="113"/>
  <c r="AF604" i="113"/>
  <c r="AF603" i="113"/>
  <c r="AF602" i="113"/>
  <c r="AF601" i="113"/>
  <c r="AF600" i="113"/>
  <c r="AF599" i="113"/>
  <c r="AF598" i="113"/>
  <c r="AF597" i="113"/>
  <c r="AF596" i="113"/>
  <c r="AF595" i="113"/>
  <c r="AF594" i="113"/>
  <c r="AF593" i="113"/>
  <c r="AF592" i="113"/>
  <c r="AF591" i="113"/>
  <c r="AF590" i="113"/>
  <c r="AF589" i="113"/>
  <c r="AF588" i="113"/>
  <c r="AF587" i="113"/>
  <c r="AF586" i="113"/>
  <c r="AF585" i="113"/>
  <c r="AF584" i="113"/>
  <c r="AF583" i="113"/>
  <c r="AF582" i="113"/>
  <c r="AF581" i="113"/>
  <c r="AF580" i="113"/>
  <c r="AF579" i="113"/>
  <c r="AF578" i="113"/>
  <c r="AF577" i="113"/>
  <c r="AF576" i="113"/>
  <c r="AF575" i="113"/>
  <c r="AF574" i="113"/>
  <c r="AF573" i="113"/>
  <c r="AF571" i="113"/>
  <c r="AF570" i="113"/>
  <c r="AF569" i="113"/>
  <c r="AF568" i="113"/>
  <c r="AF567" i="113"/>
  <c r="AF566" i="113"/>
  <c r="AF565" i="113"/>
  <c r="AF564" i="113"/>
  <c r="AF563" i="113"/>
  <c r="AF562" i="113"/>
  <c r="AF561" i="113"/>
  <c r="AF560" i="113"/>
  <c r="AF559" i="113"/>
  <c r="AF558" i="113"/>
  <c r="AF557" i="113"/>
  <c r="AF556" i="113"/>
  <c r="AF555" i="113"/>
  <c r="AF554" i="113"/>
  <c r="AF553" i="113"/>
  <c r="AF552" i="113"/>
  <c r="AF551" i="113"/>
  <c r="AF550" i="113"/>
  <c r="AF549" i="113"/>
  <c r="AF547" i="113"/>
  <c r="AF546" i="113"/>
  <c r="AF545" i="113"/>
  <c r="AF544" i="113"/>
  <c r="AF543" i="113"/>
  <c r="AF542" i="113"/>
  <c r="AF541" i="113"/>
  <c r="AF540" i="113"/>
  <c r="AF538" i="113"/>
  <c r="AF537" i="113"/>
  <c r="AF536" i="113"/>
  <c r="AF535" i="113"/>
  <c r="AF534" i="113"/>
  <c r="AF533" i="113"/>
  <c r="AF532" i="113"/>
  <c r="AF531" i="113"/>
  <c r="AF530" i="113"/>
  <c r="AF529" i="113"/>
  <c r="AF528" i="113"/>
  <c r="AF527" i="113"/>
  <c r="AF526" i="113"/>
  <c r="AF525" i="113"/>
  <c r="AF524" i="113"/>
  <c r="AF523" i="113"/>
  <c r="AF522" i="113"/>
  <c r="AF521" i="113"/>
  <c r="AF520" i="113"/>
  <c r="AF519" i="113"/>
  <c r="AF517" i="113"/>
  <c r="AF516" i="113"/>
  <c r="AF515" i="113"/>
  <c r="AF514" i="113"/>
  <c r="AF513" i="113"/>
  <c r="AF512" i="113"/>
  <c r="AF511" i="113"/>
  <c r="AF510" i="113"/>
  <c r="AF509" i="113"/>
  <c r="AF508" i="113"/>
  <c r="AF507" i="113"/>
  <c r="AF506" i="113"/>
  <c r="AF505" i="113"/>
  <c r="AF504" i="113"/>
  <c r="AF501" i="113"/>
  <c r="AF500" i="113"/>
  <c r="AF499" i="113"/>
  <c r="AF498" i="113"/>
  <c r="AF497" i="113"/>
  <c r="AF496" i="113"/>
  <c r="AF493" i="113"/>
  <c r="AF492" i="113"/>
  <c r="AF491" i="113"/>
  <c r="AF490" i="113"/>
  <c r="AF489" i="113"/>
  <c r="AF487" i="113"/>
  <c r="AF486" i="113"/>
  <c r="AF485" i="113"/>
  <c r="AF484" i="113"/>
  <c r="AF483" i="113"/>
  <c r="AF482" i="113"/>
  <c r="AF480" i="113"/>
  <c r="AF479" i="113"/>
  <c r="AF478" i="113"/>
  <c r="AF477" i="113"/>
  <c r="AF475" i="113"/>
  <c r="AF474" i="113"/>
  <c r="AF473" i="113"/>
  <c r="AF472" i="113"/>
  <c r="AF471" i="113"/>
  <c r="AF470" i="113"/>
  <c r="AF469" i="113"/>
  <c r="AF468" i="113"/>
  <c r="AF467" i="113"/>
  <c r="AF466" i="113"/>
  <c r="AF465" i="113"/>
  <c r="AF464" i="113"/>
  <c r="AF463" i="113"/>
  <c r="AF461" i="113"/>
  <c r="AF460" i="113"/>
  <c r="AF459" i="113"/>
  <c r="AF458" i="113"/>
  <c r="AF457" i="113"/>
  <c r="AF456" i="113"/>
  <c r="AF455" i="113"/>
  <c r="AF454" i="113"/>
  <c r="AF453" i="113"/>
  <c r="AF452" i="113"/>
  <c r="AF451" i="113"/>
  <c r="AF450" i="113"/>
  <c r="AF448" i="113"/>
  <c r="AF447" i="113"/>
  <c r="AF446" i="113"/>
  <c r="AF445" i="113"/>
  <c r="AF444" i="113"/>
  <c r="AF442" i="113"/>
  <c r="AF441" i="113"/>
  <c r="AF440" i="113"/>
  <c r="AF439" i="113"/>
  <c r="AF438" i="113"/>
  <c r="AF437" i="113"/>
  <c r="AF436" i="113"/>
  <c r="AF435" i="113"/>
  <c r="AF434" i="113"/>
  <c r="AF432" i="113"/>
  <c r="AF431" i="113"/>
  <c r="AF430" i="113"/>
  <c r="AF429" i="113"/>
  <c r="AF428" i="113"/>
  <c r="AF427" i="113"/>
  <c r="AF426" i="113"/>
  <c r="AF425" i="113"/>
  <c r="AF424" i="113"/>
  <c r="AF423" i="113"/>
  <c r="AF422" i="113"/>
  <c r="AF421" i="113"/>
  <c r="AF420" i="113"/>
  <c r="AF418" i="113"/>
  <c r="AF417" i="113" s="1"/>
  <c r="AF416" i="113"/>
  <c r="AF415" i="113"/>
  <c r="AF414" i="113"/>
  <c r="AF413" i="113"/>
  <c r="AF412" i="113"/>
  <c r="AF411" i="113"/>
  <c r="AF410" i="113"/>
  <c r="AF409" i="113"/>
  <c r="AF408" i="113"/>
  <c r="AF407" i="113"/>
  <c r="AF406" i="113"/>
  <c r="AF405" i="113"/>
  <c r="AF404" i="113"/>
  <c r="AF403" i="113"/>
  <c r="AF402" i="113"/>
  <c r="AF401" i="113"/>
  <c r="AF400" i="113"/>
  <c r="AF399" i="113"/>
  <c r="AF398" i="113"/>
  <c r="AF397" i="113"/>
  <c r="AF396" i="113"/>
  <c r="AF395" i="113"/>
  <c r="AF394" i="113"/>
  <c r="AF393" i="113"/>
  <c r="AF392" i="113"/>
  <c r="AF391" i="113"/>
  <c r="AF390" i="113"/>
  <c r="AF389" i="113"/>
  <c r="AF388" i="113"/>
  <c r="AF387" i="113"/>
  <c r="AF385" i="113"/>
  <c r="AF384" i="113"/>
  <c r="AF383" i="113"/>
  <c r="AF382" i="113"/>
  <c r="AF380" i="113"/>
  <c r="AF379" i="113"/>
  <c r="AF378" i="113"/>
  <c r="AF377" i="113"/>
  <c r="AF376" i="113"/>
  <c r="AF375" i="113"/>
  <c r="AF374" i="113"/>
  <c r="AF373" i="113"/>
  <c r="AF372" i="113"/>
  <c r="AF371" i="113"/>
  <c r="AF370" i="113"/>
  <c r="AF369" i="113"/>
  <c r="AF368" i="113"/>
  <c r="AF367" i="113"/>
  <c r="AF366" i="113"/>
  <c r="AF365" i="113"/>
  <c r="AF363" i="113"/>
  <c r="AF362" i="113"/>
  <c r="AF361" i="113"/>
  <c r="AF360" i="113"/>
  <c r="AF359" i="113"/>
  <c r="AF358" i="113"/>
  <c r="AF357" i="113"/>
  <c r="AF356" i="113"/>
  <c r="AF355" i="113"/>
  <c r="AF354" i="113"/>
  <c r="AF352" i="113"/>
  <c r="AF351" i="113"/>
  <c r="AF350" i="113"/>
  <c r="AF349" i="113"/>
  <c r="AF348" i="113"/>
  <c r="AF347" i="113"/>
  <c r="AF346" i="113"/>
  <c r="AF345" i="113"/>
  <c r="AF344" i="113"/>
  <c r="AF343" i="113"/>
  <c r="AF342" i="113"/>
  <c r="AF341" i="113"/>
  <c r="AF340" i="113"/>
  <c r="AF339" i="113"/>
  <c r="AF338" i="113"/>
  <c r="AF337" i="113"/>
  <c r="AF336" i="113"/>
  <c r="AF335" i="113"/>
  <c r="AF334" i="113"/>
  <c r="AF333" i="113"/>
  <c r="AF332" i="113"/>
  <c r="AF331" i="113"/>
  <c r="AF330" i="113"/>
  <c r="AF329" i="113"/>
  <c r="AF328" i="113"/>
  <c r="AF327" i="113"/>
  <c r="AF325" i="113"/>
  <c r="AF324" i="113"/>
  <c r="AF323" i="113"/>
  <c r="AF321" i="113"/>
  <c r="AF320" i="113" s="1"/>
  <c r="AF319" i="113"/>
  <c r="AF318" i="113"/>
  <c r="AF317" i="113"/>
  <c r="AF316" i="113"/>
  <c r="AF314" i="113"/>
  <c r="AF313" i="113"/>
  <c r="AF310" i="113"/>
  <c r="AF309" i="113"/>
  <c r="AF308" i="113"/>
  <c r="AF307" i="113"/>
  <c r="AF306" i="113"/>
  <c r="AF305" i="113"/>
  <c r="AF304" i="113"/>
  <c r="AF302" i="113"/>
  <c r="AF301" i="113"/>
  <c r="AF300" i="113"/>
  <c r="AF299" i="113"/>
  <c r="AF298" i="113"/>
  <c r="AF297" i="113"/>
  <c r="AF296" i="113"/>
  <c r="AF295" i="113"/>
  <c r="AF294" i="113"/>
  <c r="AF293" i="113"/>
  <c r="AF292" i="113"/>
  <c r="AF291" i="113"/>
  <c r="AF290" i="113"/>
  <c r="AF289" i="113"/>
  <c r="AF288" i="113"/>
  <c r="AF287" i="113"/>
  <c r="AF286" i="113"/>
  <c r="AF285" i="113"/>
  <c r="AF284" i="113"/>
  <c r="AF283" i="113"/>
  <c r="AF282" i="113"/>
  <c r="AF281" i="113"/>
  <c r="AF280" i="113"/>
  <c r="AF279" i="113"/>
  <c r="AF278" i="113"/>
  <c r="AF277" i="113"/>
  <c r="AF276" i="113"/>
  <c r="AF275" i="113"/>
  <c r="AF274" i="113"/>
  <c r="AF273" i="113"/>
  <c r="AF272" i="113"/>
  <c r="AF271" i="113"/>
  <c r="AF270" i="113"/>
  <c r="AF269" i="113"/>
  <c r="AF268" i="113"/>
  <c r="AF267" i="113"/>
  <c r="AF266" i="113"/>
  <c r="AF265" i="113"/>
  <c r="AF264" i="113"/>
  <c r="AF263" i="113"/>
  <c r="AF262" i="113"/>
  <c r="AF261" i="113"/>
  <c r="AF260" i="113"/>
  <c r="AF259" i="113"/>
  <c r="AF258" i="113"/>
  <c r="AF257" i="113"/>
  <c r="AF256" i="113"/>
  <c r="AF255" i="113"/>
  <c r="AF254" i="113"/>
  <c r="AF253" i="113"/>
  <c r="AF252" i="113"/>
  <c r="AF251" i="113"/>
  <c r="AF250" i="113"/>
  <c r="AF249" i="113"/>
  <c r="AF248" i="113"/>
  <c r="AF247" i="113"/>
  <c r="AF246" i="113"/>
  <c r="AF245" i="113"/>
  <c r="AF244" i="113"/>
  <c r="AF243" i="113"/>
  <c r="AF242" i="113"/>
  <c r="AF241" i="113"/>
  <c r="AF240" i="113"/>
  <c r="AF239" i="113"/>
  <c r="AF238" i="113"/>
  <c r="AF237" i="113"/>
  <c r="AF236" i="113"/>
  <c r="AF235" i="113"/>
  <c r="AF234" i="113"/>
  <c r="AF233" i="113"/>
  <c r="AF232" i="113"/>
  <c r="AF231" i="113"/>
  <c r="AF230" i="113"/>
  <c r="AF229" i="113"/>
  <c r="AF227" i="113"/>
  <c r="AF226" i="113"/>
  <c r="AF225" i="113"/>
  <c r="AF224" i="113"/>
  <c r="AF223" i="113"/>
  <c r="AF222" i="113"/>
  <c r="AF221" i="113"/>
  <c r="AF220" i="113"/>
  <c r="AF219" i="113"/>
  <c r="AF218" i="113"/>
  <c r="AF217" i="113"/>
  <c r="AF216" i="113"/>
  <c r="AF215" i="113"/>
  <c r="AF214" i="113"/>
  <c r="AF213" i="113"/>
  <c r="AF212" i="113"/>
  <c r="AF211" i="113"/>
  <c r="AF210" i="113"/>
  <c r="AF209" i="113"/>
  <c r="AF208" i="113"/>
  <c r="AF207" i="113"/>
  <c r="AF206" i="113"/>
  <c r="AF205" i="113"/>
  <c r="AF204" i="113"/>
  <c r="AF203" i="113"/>
  <c r="AF202" i="113"/>
  <c r="AF201" i="113"/>
  <c r="AF200" i="113"/>
  <c r="AF199" i="113"/>
  <c r="AF198" i="113"/>
  <c r="AF197" i="113"/>
  <c r="AF196" i="113"/>
  <c r="AF195" i="113"/>
  <c r="AF194" i="113"/>
  <c r="AF192" i="113"/>
  <c r="AF191" i="113"/>
  <c r="AF190" i="113"/>
  <c r="AF189" i="113"/>
  <c r="AF188" i="113"/>
  <c r="AF187" i="113"/>
  <c r="AF186" i="113"/>
  <c r="AF185" i="113"/>
  <c r="AF184" i="113"/>
  <c r="AF183" i="113"/>
  <c r="AF182" i="113"/>
  <c r="AF181" i="113"/>
  <c r="AF180" i="113"/>
  <c r="AF179" i="113"/>
  <c r="AF178" i="113"/>
  <c r="AF177" i="113"/>
  <c r="AF176" i="113"/>
  <c r="AF175" i="113"/>
  <c r="AF174" i="113"/>
  <c r="AF173" i="113"/>
  <c r="AF172" i="113"/>
  <c r="AF171" i="113"/>
  <c r="AF170" i="113"/>
  <c r="AF169" i="113"/>
  <c r="AF168" i="113"/>
  <c r="AF167" i="113"/>
  <c r="AF166" i="113"/>
  <c r="AF165" i="113"/>
  <c r="AF164" i="113"/>
  <c r="AF163" i="113"/>
  <c r="AF162" i="113"/>
  <c r="AF161" i="113"/>
  <c r="AF160" i="113"/>
  <c r="AF159" i="113"/>
  <c r="AF158" i="113"/>
  <c r="AF156" i="113"/>
  <c r="AF155" i="113"/>
  <c r="AF154" i="113"/>
  <c r="AF153" i="113"/>
  <c r="AF152" i="113"/>
  <c r="AF151" i="113"/>
  <c r="AF150" i="113"/>
  <c r="AF149" i="113"/>
  <c r="AF148" i="113"/>
  <c r="AF147" i="113"/>
  <c r="AF144" i="113"/>
  <c r="AF143" i="113"/>
  <c r="AF141" i="113"/>
  <c r="AF140" i="113"/>
  <c r="AF139" i="113"/>
  <c r="AF138" i="113"/>
  <c r="AF137" i="113"/>
  <c r="AF136" i="113"/>
  <c r="AF135" i="113"/>
  <c r="AF134" i="113"/>
  <c r="AF133" i="113"/>
  <c r="AF132" i="113"/>
  <c r="AF130" i="113"/>
  <c r="AF129" i="113" s="1"/>
  <c r="AF128" i="113"/>
  <c r="AF127" i="113" s="1"/>
  <c r="AF126" i="113"/>
  <c r="AF125" i="113"/>
  <c r="AF124" i="113"/>
  <c r="AF123" i="113"/>
  <c r="AF122" i="113"/>
  <c r="AF121" i="113"/>
  <c r="AF120" i="113"/>
  <c r="AF119" i="113"/>
  <c r="AF118" i="113"/>
  <c r="AF117" i="113"/>
  <c r="AF116" i="113"/>
  <c r="AF115" i="113"/>
  <c r="AF114" i="113"/>
  <c r="AF113" i="113"/>
  <c r="AF112" i="113"/>
  <c r="AF111" i="113"/>
  <c r="AF110" i="113"/>
  <c r="AF109" i="113"/>
  <c r="AF108" i="113"/>
  <c r="AF107" i="113"/>
  <c r="AF106" i="113"/>
  <c r="AF105" i="113"/>
  <c r="AF104" i="113"/>
  <c r="AF103" i="113"/>
  <c r="AF102" i="113"/>
  <c r="AF100" i="113"/>
  <c r="AF99" i="113"/>
  <c r="AF98" i="113"/>
  <c r="AF97" i="113"/>
  <c r="AF95" i="113"/>
  <c r="AF94" i="113"/>
  <c r="AF93" i="113"/>
  <c r="AF92" i="113"/>
  <c r="AF91" i="113"/>
  <c r="AF90" i="113"/>
  <c r="AF89" i="113"/>
  <c r="AF88" i="113"/>
  <c r="AF87" i="113"/>
  <c r="AF86" i="113"/>
  <c r="AF85" i="113"/>
  <c r="AF84" i="113"/>
  <c r="AF83" i="113"/>
  <c r="AF82" i="113"/>
  <c r="AF81" i="113"/>
  <c r="AF79" i="113"/>
  <c r="AF78" i="113"/>
  <c r="AF77" i="113"/>
  <c r="AF76" i="113"/>
  <c r="AF75" i="113"/>
  <c r="AF74" i="113"/>
  <c r="AF73" i="113"/>
  <c r="AF72" i="113"/>
  <c r="AF70" i="113"/>
  <c r="AF69" i="113" s="1"/>
  <c r="AF68" i="113"/>
  <c r="AF67" i="113"/>
  <c r="AF66" i="113"/>
  <c r="AF65" i="113"/>
  <c r="AF64" i="113"/>
  <c r="AF63" i="113"/>
  <c r="AF62" i="113"/>
  <c r="AF59" i="113"/>
  <c r="AF58" i="113"/>
  <c r="AF57" i="113"/>
  <c r="AF56" i="113"/>
  <c r="AF55" i="113"/>
  <c r="AF54" i="113"/>
  <c r="AF53" i="113"/>
  <c r="AF51" i="113"/>
  <c r="AF50" i="113"/>
  <c r="AF49" i="113"/>
  <c r="AF47" i="113"/>
  <c r="AF46" i="113"/>
  <c r="AF45" i="113"/>
  <c r="AF44" i="113"/>
  <c r="AF42" i="113"/>
  <c r="AF41" i="113"/>
  <c r="AF40" i="113"/>
  <c r="AF39" i="113"/>
  <c r="AF38" i="113"/>
  <c r="AF37" i="113"/>
  <c r="AF36" i="113"/>
  <c r="AF34" i="113"/>
  <c r="AF33" i="113"/>
  <c r="AF32" i="113"/>
  <c r="AF31" i="113"/>
  <c r="AF29" i="113"/>
  <c r="AF28" i="113"/>
  <c r="AF27" i="113"/>
  <c r="AF26" i="113"/>
  <c r="AF25" i="113"/>
  <c r="AF23" i="113"/>
  <c r="AF22" i="113"/>
  <c r="AF21" i="113"/>
  <c r="AF20" i="113"/>
  <c r="AF19" i="113"/>
  <c r="AF18" i="113"/>
  <c r="AF17" i="113"/>
  <c r="AF16" i="113"/>
  <c r="AF15" i="113"/>
  <c r="AN1218" i="113" l="1"/>
  <c r="AN1221" i="113" s="1"/>
  <c r="AJ903" i="113"/>
  <c r="AP37" i="113"/>
  <c r="AS37" i="113"/>
  <c r="AP41" i="113"/>
  <c r="AS41" i="113"/>
  <c r="AS33" i="113"/>
  <c r="AP33" i="113"/>
  <c r="AP27" i="113"/>
  <c r="AS27" i="113"/>
  <c r="AS16" i="113"/>
  <c r="AP16" i="113"/>
  <c r="AS20" i="113"/>
  <c r="AP20" i="113"/>
  <c r="AP49" i="113"/>
  <c r="AS49" i="113"/>
  <c r="AS54" i="113"/>
  <c r="AP54" i="113"/>
  <c r="AS58" i="113"/>
  <c r="AP58" i="113"/>
  <c r="AP64" i="113"/>
  <c r="AS64" i="113"/>
  <c r="AP68" i="113"/>
  <c r="AS68" i="113"/>
  <c r="AP74" i="113"/>
  <c r="AS74" i="113"/>
  <c r="AP78" i="113"/>
  <c r="AS78" i="113"/>
  <c r="AP83" i="113"/>
  <c r="AS83" i="113"/>
  <c r="AP87" i="113"/>
  <c r="AS87" i="113"/>
  <c r="AP91" i="113"/>
  <c r="AS91" i="113"/>
  <c r="AP95" i="113"/>
  <c r="AS95" i="113"/>
  <c r="AP100" i="113"/>
  <c r="AS100" i="113"/>
  <c r="AP105" i="113"/>
  <c r="AS105" i="113"/>
  <c r="AP109" i="113"/>
  <c r="AS109" i="113"/>
  <c r="AP113" i="113"/>
  <c r="AS113" i="113"/>
  <c r="AP117" i="113"/>
  <c r="AS117" i="113"/>
  <c r="AP121" i="113"/>
  <c r="AS121" i="113"/>
  <c r="AP125" i="113"/>
  <c r="AS125" i="113"/>
  <c r="AP132" i="113"/>
  <c r="AS132" i="113"/>
  <c r="AP136" i="113"/>
  <c r="AS136" i="113"/>
  <c r="AP140" i="113"/>
  <c r="AS140" i="113"/>
  <c r="AP147" i="113"/>
  <c r="AS147" i="113"/>
  <c r="AP151" i="113"/>
  <c r="AS151" i="113"/>
  <c r="AP155" i="113"/>
  <c r="AS155" i="113"/>
  <c r="AS160" i="113"/>
  <c r="AP160" i="113"/>
  <c r="AS164" i="113"/>
  <c r="AP164" i="113"/>
  <c r="AS168" i="113"/>
  <c r="AP168" i="113"/>
  <c r="AS172" i="113"/>
  <c r="AP172" i="113"/>
  <c r="AS176" i="113"/>
  <c r="AP176" i="113"/>
  <c r="AS180" i="113"/>
  <c r="AP180" i="113"/>
  <c r="AS184" i="113"/>
  <c r="AP184" i="113"/>
  <c r="AS188" i="113"/>
  <c r="AP188" i="113"/>
  <c r="AS192" i="113"/>
  <c r="AP192" i="113"/>
  <c r="AP197" i="113"/>
  <c r="AS197" i="113"/>
  <c r="AP201" i="113"/>
  <c r="AS201" i="113"/>
  <c r="AP205" i="113"/>
  <c r="AS205" i="113"/>
  <c r="AP209" i="113"/>
  <c r="AS209" i="113"/>
  <c r="AP213" i="113"/>
  <c r="AS213" i="113"/>
  <c r="AP217" i="113"/>
  <c r="AS217" i="113"/>
  <c r="AP221" i="113"/>
  <c r="AS221" i="113"/>
  <c r="AP225" i="113"/>
  <c r="AS225" i="113"/>
  <c r="AP230" i="113"/>
  <c r="AS230" i="113"/>
  <c r="AP234" i="113"/>
  <c r="AS234" i="113"/>
  <c r="AP238" i="113"/>
  <c r="AS238" i="113"/>
  <c r="AP242" i="113"/>
  <c r="AS242" i="113"/>
  <c r="AP246" i="113"/>
  <c r="AS246" i="113"/>
  <c r="AP250" i="113"/>
  <c r="AS250" i="113"/>
  <c r="AP254" i="113"/>
  <c r="AS254" i="113"/>
  <c r="AP258" i="113"/>
  <c r="AS258" i="113"/>
  <c r="AP262" i="113"/>
  <c r="AS262" i="113"/>
  <c r="AP266" i="113"/>
  <c r="AS266" i="113"/>
  <c r="AP270" i="113"/>
  <c r="AS270" i="113"/>
  <c r="AP274" i="113"/>
  <c r="AS274" i="113"/>
  <c r="AP278" i="113"/>
  <c r="AS278" i="113"/>
  <c r="AP282" i="113"/>
  <c r="AS282" i="113"/>
  <c r="AP286" i="113"/>
  <c r="AS286" i="113"/>
  <c r="AP290" i="113"/>
  <c r="AS290" i="113"/>
  <c r="AP294" i="113"/>
  <c r="AS294" i="113"/>
  <c r="AP298" i="113"/>
  <c r="AS298" i="113"/>
  <c r="AP302" i="113"/>
  <c r="AS302" i="113"/>
  <c r="AP307" i="113"/>
  <c r="AS307" i="113"/>
  <c r="AP313" i="113"/>
  <c r="AS313" i="113"/>
  <c r="AP318" i="113"/>
  <c r="AS318" i="113"/>
  <c r="AP324" i="113"/>
  <c r="AS324" i="113"/>
  <c r="AP329" i="113"/>
  <c r="AS329" i="113"/>
  <c r="AP333" i="113"/>
  <c r="AS333" i="113"/>
  <c r="AP337" i="113"/>
  <c r="AS337" i="113"/>
  <c r="AP341" i="113"/>
  <c r="AS341" i="113"/>
  <c r="AP345" i="113"/>
  <c r="AS345" i="113"/>
  <c r="AP349" i="113"/>
  <c r="AS349" i="113"/>
  <c r="AS354" i="113"/>
  <c r="AP354" i="113"/>
  <c r="AS358" i="113"/>
  <c r="AP358" i="113"/>
  <c r="AS362" i="113"/>
  <c r="AP362" i="113"/>
  <c r="AP367" i="113"/>
  <c r="AS367" i="113"/>
  <c r="AP371" i="113"/>
  <c r="AS371" i="113"/>
  <c r="AP375" i="113"/>
  <c r="AS375" i="113"/>
  <c r="AP379" i="113"/>
  <c r="AS379" i="113"/>
  <c r="AS384" i="113"/>
  <c r="AP384" i="113"/>
  <c r="AP389" i="113"/>
  <c r="AS389" i="113"/>
  <c r="AP393" i="113"/>
  <c r="AS393" i="113"/>
  <c r="AP397" i="113"/>
  <c r="AS397" i="113"/>
  <c r="AP401" i="113"/>
  <c r="AS401" i="113"/>
  <c r="AP405" i="113"/>
  <c r="AS405" i="113"/>
  <c r="AP409" i="113"/>
  <c r="AS409" i="113"/>
  <c r="AP413" i="113"/>
  <c r="AS413" i="113"/>
  <c r="AS418" i="113"/>
  <c r="AP418" i="113"/>
  <c r="AP417" i="113" s="1"/>
  <c r="AP423" i="113"/>
  <c r="AS423" i="113"/>
  <c r="AP427" i="113"/>
  <c r="AS427" i="113"/>
  <c r="AP431" i="113"/>
  <c r="AS431" i="113"/>
  <c r="AS436" i="113"/>
  <c r="AP436" i="113"/>
  <c r="AS440" i="113"/>
  <c r="AP440" i="113"/>
  <c r="AP445" i="113"/>
  <c r="AS445" i="113"/>
  <c r="AS450" i="113"/>
  <c r="AP450" i="113"/>
  <c r="AS454" i="113"/>
  <c r="AP454" i="113"/>
  <c r="AS458" i="113"/>
  <c r="AP458" i="113"/>
  <c r="AP463" i="113"/>
  <c r="AS463" i="113"/>
  <c r="AP467" i="113"/>
  <c r="AS467" i="113"/>
  <c r="AP471" i="113"/>
  <c r="AS471" i="113"/>
  <c r="AP475" i="113"/>
  <c r="AS475" i="113"/>
  <c r="AS480" i="113"/>
  <c r="AP480" i="113"/>
  <c r="AP485" i="113"/>
  <c r="AS485" i="113"/>
  <c r="AS490" i="113"/>
  <c r="AP490" i="113"/>
  <c r="AS496" i="113"/>
  <c r="AP496" i="113"/>
  <c r="AS500" i="113"/>
  <c r="AP500" i="113"/>
  <c r="AP506" i="113"/>
  <c r="AS506" i="113"/>
  <c r="AP510" i="113"/>
  <c r="AS510" i="113"/>
  <c r="AP514" i="113"/>
  <c r="AS514" i="113"/>
  <c r="AS519" i="113"/>
  <c r="AP519" i="113"/>
  <c r="AS523" i="113"/>
  <c r="AP523" i="113"/>
  <c r="AS527" i="113"/>
  <c r="AP527" i="113"/>
  <c r="AS531" i="113"/>
  <c r="AP531" i="113"/>
  <c r="AS535" i="113"/>
  <c r="AP535" i="113"/>
  <c r="AP540" i="113"/>
  <c r="AS540" i="113"/>
  <c r="AP544" i="113"/>
  <c r="AS544" i="113"/>
  <c r="AS549" i="113"/>
  <c r="AP549" i="113"/>
  <c r="AS553" i="113"/>
  <c r="AP553" i="113"/>
  <c r="AS557" i="113"/>
  <c r="AP557" i="113"/>
  <c r="AS561" i="113"/>
  <c r="AP561" i="113"/>
  <c r="AS565" i="113"/>
  <c r="AP565" i="113"/>
  <c r="AS569" i="113"/>
  <c r="AP569" i="113"/>
  <c r="AP574" i="113"/>
  <c r="AS574" i="113"/>
  <c r="AP578" i="113"/>
  <c r="AS578" i="113"/>
  <c r="AP582" i="113"/>
  <c r="AS582" i="113"/>
  <c r="AP586" i="113"/>
  <c r="AS586" i="113"/>
  <c r="AP590" i="113"/>
  <c r="AS590" i="113"/>
  <c r="AP594" i="113"/>
  <c r="AS594" i="113"/>
  <c r="AP598" i="113"/>
  <c r="AS598" i="113"/>
  <c r="AP602" i="113"/>
  <c r="AS602" i="113"/>
  <c r="AP606" i="113"/>
  <c r="AS606" i="113"/>
  <c r="AP612" i="113"/>
  <c r="AS612" i="113"/>
  <c r="AP617" i="113"/>
  <c r="AS617" i="113"/>
  <c r="AP621" i="113"/>
  <c r="AS621" i="113"/>
  <c r="AP625" i="113"/>
  <c r="AS625" i="113"/>
  <c r="AS630" i="113"/>
  <c r="AP630" i="113"/>
  <c r="AS634" i="113"/>
  <c r="AP634" i="113"/>
  <c r="AS638" i="113"/>
  <c r="AP638" i="113"/>
  <c r="AS646" i="113"/>
  <c r="AP646" i="113"/>
  <c r="AS650" i="113"/>
  <c r="AP650" i="113"/>
  <c r="AS654" i="113"/>
  <c r="AP654" i="113"/>
  <c r="AS658" i="113"/>
  <c r="AP658" i="113"/>
  <c r="AP663" i="113"/>
  <c r="AS663" i="113"/>
  <c r="AP667" i="113"/>
  <c r="AS667" i="113"/>
  <c r="AP671" i="113"/>
  <c r="AS671" i="113"/>
  <c r="AP675" i="113"/>
  <c r="AS675" i="113"/>
  <c r="AP679" i="113"/>
  <c r="AS679" i="113"/>
  <c r="AP683" i="113"/>
  <c r="AS683" i="113"/>
  <c r="AP687" i="113"/>
  <c r="AS687" i="113"/>
  <c r="AS692" i="113"/>
  <c r="AP692" i="113"/>
  <c r="AS696" i="113"/>
  <c r="AP696" i="113"/>
  <c r="AS700" i="113"/>
  <c r="AP700" i="113"/>
  <c r="AS704" i="113"/>
  <c r="AP704" i="113"/>
  <c r="AP709" i="113"/>
  <c r="AS709" i="113"/>
  <c r="AS714" i="113"/>
  <c r="AP714" i="113"/>
  <c r="AP719" i="113"/>
  <c r="AS719" i="113"/>
  <c r="AP723" i="113"/>
  <c r="AS723" i="113"/>
  <c r="AP727" i="113"/>
  <c r="AS727" i="113"/>
  <c r="AS732" i="113"/>
  <c r="AP732" i="113"/>
  <c r="AS736" i="113"/>
  <c r="AP736" i="113"/>
  <c r="AS740" i="113"/>
  <c r="AP740" i="113"/>
  <c r="AP745" i="113"/>
  <c r="AS745" i="113"/>
  <c r="AP749" i="113"/>
  <c r="AS749" i="113"/>
  <c r="AS754" i="113"/>
  <c r="AP754" i="113"/>
  <c r="AS760" i="113"/>
  <c r="AP760" i="113"/>
  <c r="AP764" i="113"/>
  <c r="AS764" i="113"/>
  <c r="AS769" i="113"/>
  <c r="AP769" i="113"/>
  <c r="AS773" i="113"/>
  <c r="AP773" i="113"/>
  <c r="AS777" i="113"/>
  <c r="AP777" i="113"/>
  <c r="AS781" i="113"/>
  <c r="AP781" i="113"/>
  <c r="AS785" i="113"/>
  <c r="AP785" i="113"/>
  <c r="AS789" i="113"/>
  <c r="AP789" i="113"/>
  <c r="AP794" i="113"/>
  <c r="AS794" i="113"/>
  <c r="AP798" i="113"/>
  <c r="AS798" i="113"/>
  <c r="AP802" i="113"/>
  <c r="AS802" i="113"/>
  <c r="AP806" i="113"/>
  <c r="AS806" i="113"/>
  <c r="AP810" i="113"/>
  <c r="AS810" i="113"/>
  <c r="AP814" i="113"/>
  <c r="AS814" i="113"/>
  <c r="AP818" i="113"/>
  <c r="AS818" i="113"/>
  <c r="AS823" i="113"/>
  <c r="AP823" i="113"/>
  <c r="AS827" i="113"/>
  <c r="AP827" i="113"/>
  <c r="AS831" i="113"/>
  <c r="AP831" i="113"/>
  <c r="AS835" i="113"/>
  <c r="AP835" i="113"/>
  <c r="AS839" i="113"/>
  <c r="AP839" i="113"/>
  <c r="AS843" i="113"/>
  <c r="AP843" i="113"/>
  <c r="AS847" i="113"/>
  <c r="AP847" i="113"/>
  <c r="AS851" i="113"/>
  <c r="AP851" i="113"/>
  <c r="AS855" i="113"/>
  <c r="AP855" i="113"/>
  <c r="AS859" i="113"/>
  <c r="AP859" i="113"/>
  <c r="AS863" i="113"/>
  <c r="AP863" i="113"/>
  <c r="AS867" i="113"/>
  <c r="AP867" i="113"/>
  <c r="AS871" i="113"/>
  <c r="AP871" i="113"/>
  <c r="AS875" i="113"/>
  <c r="AP875" i="113"/>
  <c r="AS879" i="113"/>
  <c r="AP879" i="113"/>
  <c r="AS883" i="113"/>
  <c r="AP883" i="113"/>
  <c r="AP888" i="113"/>
  <c r="AS888" i="113"/>
  <c r="AP892" i="113"/>
  <c r="AS892" i="113"/>
  <c r="AP896" i="113"/>
  <c r="AS896" i="113"/>
  <c r="AS901" i="113"/>
  <c r="AP901" i="113"/>
  <c r="AP952" i="113"/>
  <c r="AS952" i="113"/>
  <c r="AP956" i="113"/>
  <c r="AS956" i="113"/>
  <c r="AP961" i="113"/>
  <c r="AS961" i="113"/>
  <c r="AP966" i="113"/>
  <c r="AS966" i="113"/>
  <c r="AP972" i="113"/>
  <c r="AS972" i="113"/>
  <c r="AP978" i="113"/>
  <c r="AS978" i="113"/>
  <c r="AS983" i="113"/>
  <c r="AP983" i="113"/>
  <c r="AS987" i="113"/>
  <c r="AP987" i="113"/>
  <c r="AS992" i="113"/>
  <c r="AP992" i="113"/>
  <c r="AP997" i="113"/>
  <c r="AS997" i="113"/>
  <c r="AP1001" i="113"/>
  <c r="AS1001" i="113"/>
  <c r="AP1005" i="113"/>
  <c r="AS1005" i="113"/>
  <c r="AP1009" i="113"/>
  <c r="AS1009" i="113"/>
  <c r="AP1013" i="113"/>
  <c r="AS1013" i="113"/>
  <c r="AP1017" i="113"/>
  <c r="AS1017" i="113"/>
  <c r="AP1021" i="113"/>
  <c r="AS1021" i="113"/>
  <c r="AP1025" i="113"/>
  <c r="AS1025" i="113"/>
  <c r="AP1029" i="113"/>
  <c r="AS1029" i="113"/>
  <c r="AP1033" i="113"/>
  <c r="AS1033" i="113"/>
  <c r="AS1039" i="113"/>
  <c r="AP1039" i="113"/>
  <c r="AP1038" i="113"/>
  <c r="AP1066" i="113"/>
  <c r="AS1066" i="113"/>
  <c r="AS1071" i="113"/>
  <c r="AP1071" i="113"/>
  <c r="AP1076" i="113"/>
  <c r="AS1076" i="113"/>
  <c r="AS1081" i="113"/>
  <c r="AP1081" i="113"/>
  <c r="AS1085" i="113"/>
  <c r="AP1085" i="113"/>
  <c r="AP1090" i="113"/>
  <c r="AS1090" i="113"/>
  <c r="AP1095" i="113"/>
  <c r="AS1095" i="113"/>
  <c r="AP1101" i="113"/>
  <c r="AS1101" i="113"/>
  <c r="AP1105" i="113"/>
  <c r="AS1105" i="113"/>
  <c r="AP1109" i="113"/>
  <c r="AS1109" i="113"/>
  <c r="AP1113" i="113"/>
  <c r="AS1113" i="113"/>
  <c r="AP1117" i="113"/>
  <c r="AS1117" i="113"/>
  <c r="AP1121" i="113"/>
  <c r="AS1121" i="113"/>
  <c r="AP1125" i="113"/>
  <c r="AS1125" i="113"/>
  <c r="AP1129" i="113"/>
  <c r="AS1129" i="113"/>
  <c r="AP1133" i="113"/>
  <c r="AS1133" i="113"/>
  <c r="AS1138" i="113"/>
  <c r="AP1138" i="113"/>
  <c r="AP1143" i="113"/>
  <c r="AP1142" i="113" s="1"/>
  <c r="AS1143" i="113"/>
  <c r="AP1154" i="113"/>
  <c r="AS1154" i="113"/>
  <c r="AP1158" i="113"/>
  <c r="AS1158" i="113"/>
  <c r="AS1165" i="113"/>
  <c r="AP1165" i="113"/>
  <c r="AP38" i="113"/>
  <c r="AS38" i="113"/>
  <c r="AS34" i="113"/>
  <c r="AP34" i="113"/>
  <c r="AP28" i="113"/>
  <c r="AS28" i="113"/>
  <c r="AS17" i="113"/>
  <c r="AP17" i="113"/>
  <c r="AS21" i="113"/>
  <c r="AP21" i="113"/>
  <c r="AP50" i="113"/>
  <c r="AS50" i="113"/>
  <c r="AS55" i="113"/>
  <c r="AP55" i="113"/>
  <c r="AS59" i="113"/>
  <c r="AP59" i="113"/>
  <c r="AP65" i="113"/>
  <c r="AS65" i="113"/>
  <c r="AP70" i="113"/>
  <c r="AP69" i="113" s="1"/>
  <c r="AS70" i="113"/>
  <c r="AP75" i="113"/>
  <c r="AS75" i="113"/>
  <c r="AP79" i="113"/>
  <c r="AS79" i="113"/>
  <c r="AP84" i="113"/>
  <c r="AS84" i="113"/>
  <c r="AP88" i="113"/>
  <c r="AS88" i="113"/>
  <c r="AP92" i="113"/>
  <c r="AS92" i="113"/>
  <c r="AP97" i="113"/>
  <c r="AS97" i="113"/>
  <c r="AP102" i="113"/>
  <c r="AS102" i="113"/>
  <c r="AP106" i="113"/>
  <c r="AS106" i="113"/>
  <c r="AP110" i="113"/>
  <c r="AS110" i="113"/>
  <c r="AP114" i="113"/>
  <c r="AS114" i="113"/>
  <c r="AP118" i="113"/>
  <c r="AS118" i="113"/>
  <c r="AP122" i="113"/>
  <c r="AS122" i="113"/>
  <c r="AP126" i="113"/>
  <c r="AS126" i="113"/>
  <c r="AP133" i="113"/>
  <c r="AS133" i="113"/>
  <c r="AP137" i="113"/>
  <c r="AS137" i="113"/>
  <c r="AP141" i="113"/>
  <c r="AS141" i="113"/>
  <c r="AP148" i="113"/>
  <c r="AS148" i="113"/>
  <c r="AP152" i="113"/>
  <c r="AS152" i="113"/>
  <c r="AP156" i="113"/>
  <c r="AS156" i="113"/>
  <c r="AS161" i="113"/>
  <c r="AP161" i="113"/>
  <c r="AS165" i="113"/>
  <c r="AP165" i="113"/>
  <c r="AS169" i="113"/>
  <c r="AP169" i="113"/>
  <c r="AS173" i="113"/>
  <c r="AP173" i="113"/>
  <c r="AS177" i="113"/>
  <c r="AP177" i="113"/>
  <c r="AS181" i="113"/>
  <c r="AP181" i="113"/>
  <c r="AS185" i="113"/>
  <c r="AP185" i="113"/>
  <c r="AS189" i="113"/>
  <c r="AP189" i="113"/>
  <c r="AP194" i="113"/>
  <c r="AS194" i="113"/>
  <c r="AP198" i="113"/>
  <c r="AS198" i="113"/>
  <c r="AP202" i="113"/>
  <c r="AS202" i="113"/>
  <c r="AP206" i="113"/>
  <c r="AS206" i="113"/>
  <c r="AP210" i="113"/>
  <c r="AS210" i="113"/>
  <c r="AP214" i="113"/>
  <c r="AS214" i="113"/>
  <c r="AP218" i="113"/>
  <c r="AS218" i="113"/>
  <c r="AP222" i="113"/>
  <c r="AS222" i="113"/>
  <c r="AP226" i="113"/>
  <c r="AS226" i="113"/>
  <c r="AP231" i="113"/>
  <c r="AS231" i="113"/>
  <c r="AP235" i="113"/>
  <c r="AS235" i="113"/>
  <c r="AP239" i="113"/>
  <c r="AS239" i="113"/>
  <c r="AP243" i="113"/>
  <c r="AS243" i="113"/>
  <c r="AP247" i="113"/>
  <c r="AS247" i="113"/>
  <c r="AP251" i="113"/>
  <c r="AS251" i="113"/>
  <c r="AP255" i="113"/>
  <c r="AS255" i="113"/>
  <c r="AP259" i="113"/>
  <c r="AS259" i="113"/>
  <c r="AP263" i="113"/>
  <c r="AS263" i="113"/>
  <c r="AP267" i="113"/>
  <c r="AS267" i="113"/>
  <c r="AP271" i="113"/>
  <c r="AS271" i="113"/>
  <c r="AP275" i="113"/>
  <c r="AS275" i="113"/>
  <c r="AP279" i="113"/>
  <c r="AS279" i="113"/>
  <c r="AP283" i="113"/>
  <c r="AS283" i="113"/>
  <c r="AP287" i="113"/>
  <c r="AS287" i="113"/>
  <c r="AP291" i="113"/>
  <c r="AS291" i="113"/>
  <c r="AP295" i="113"/>
  <c r="AS295" i="113"/>
  <c r="AP299" i="113"/>
  <c r="AS299" i="113"/>
  <c r="AP304" i="113"/>
  <c r="AS304" i="113"/>
  <c r="AP308" i="113"/>
  <c r="AS308" i="113"/>
  <c r="AP314" i="113"/>
  <c r="AS314" i="113"/>
  <c r="AP319" i="113"/>
  <c r="AS319" i="113"/>
  <c r="AS325" i="113"/>
  <c r="AP325" i="113"/>
  <c r="AP330" i="113"/>
  <c r="AS330" i="113"/>
  <c r="AP334" i="113"/>
  <c r="AS334" i="113"/>
  <c r="AP338" i="113"/>
  <c r="AS338" i="113"/>
  <c r="AP342" i="113"/>
  <c r="AS342" i="113"/>
  <c r="AP346" i="113"/>
  <c r="AS346" i="113"/>
  <c r="AP350" i="113"/>
  <c r="AS350" i="113"/>
  <c r="AS355" i="113"/>
  <c r="AP355" i="113"/>
  <c r="AS359" i="113"/>
  <c r="AP359" i="113"/>
  <c r="AS363" i="113"/>
  <c r="AP363" i="113"/>
  <c r="AP368" i="113"/>
  <c r="AS368" i="113"/>
  <c r="AP372" i="113"/>
  <c r="AS372" i="113"/>
  <c r="AP376" i="113"/>
  <c r="AS376" i="113"/>
  <c r="AP380" i="113"/>
  <c r="AS380" i="113"/>
  <c r="AS385" i="113"/>
  <c r="AP385" i="113"/>
  <c r="AP390" i="113"/>
  <c r="AS390" i="113"/>
  <c r="AP394" i="113"/>
  <c r="AS394" i="113"/>
  <c r="AP398" i="113"/>
  <c r="AS398" i="113"/>
  <c r="AP402" i="113"/>
  <c r="AS402" i="113"/>
  <c r="AP406" i="113"/>
  <c r="AS406" i="113"/>
  <c r="AP410" i="113"/>
  <c r="AS410" i="113"/>
  <c r="AP414" i="113"/>
  <c r="AS414" i="113"/>
  <c r="AP420" i="113"/>
  <c r="AS420" i="113"/>
  <c r="AP424" i="113"/>
  <c r="AS424" i="113"/>
  <c r="AP428" i="113"/>
  <c r="AS428" i="113"/>
  <c r="AP432" i="113"/>
  <c r="AS432" i="113"/>
  <c r="AS437" i="113"/>
  <c r="AP437" i="113"/>
  <c r="AS441" i="113"/>
  <c r="AP441" i="113"/>
  <c r="AP446" i="113"/>
  <c r="AS446" i="113"/>
  <c r="AS451" i="113"/>
  <c r="AP451" i="113"/>
  <c r="AS455" i="113"/>
  <c r="AP455" i="113"/>
  <c r="AS459" i="113"/>
  <c r="AP459" i="113"/>
  <c r="AP464" i="113"/>
  <c r="AS464" i="113"/>
  <c r="AP468" i="113"/>
  <c r="AS468" i="113"/>
  <c r="AP472" i="113"/>
  <c r="AS472" i="113"/>
  <c r="AS477" i="113"/>
  <c r="AP477" i="113"/>
  <c r="AP482" i="113"/>
  <c r="AS482" i="113"/>
  <c r="AP486" i="113"/>
  <c r="AS486" i="113"/>
  <c r="AS491" i="113"/>
  <c r="AP491" i="113"/>
  <c r="AS497" i="113"/>
  <c r="AP497" i="113"/>
  <c r="AS501" i="113"/>
  <c r="AP501" i="113"/>
  <c r="AP507" i="113"/>
  <c r="AS507" i="113"/>
  <c r="AP511" i="113"/>
  <c r="AS511" i="113"/>
  <c r="AP515" i="113"/>
  <c r="AS515" i="113"/>
  <c r="AS520" i="113"/>
  <c r="AP520" i="113"/>
  <c r="AS524" i="113"/>
  <c r="AP524" i="113"/>
  <c r="AS528" i="113"/>
  <c r="AP528" i="113"/>
  <c r="AS532" i="113"/>
  <c r="AP532" i="113"/>
  <c r="AS536" i="113"/>
  <c r="AP536" i="113"/>
  <c r="AP541" i="113"/>
  <c r="AS541" i="113"/>
  <c r="AP545" i="113"/>
  <c r="AS545" i="113"/>
  <c r="AS550" i="113"/>
  <c r="AP550" i="113"/>
  <c r="AS554" i="113"/>
  <c r="AP554" i="113"/>
  <c r="AS558" i="113"/>
  <c r="AP558" i="113"/>
  <c r="AS562" i="113"/>
  <c r="AP562" i="113"/>
  <c r="AS566" i="113"/>
  <c r="AP566" i="113"/>
  <c r="AS570" i="113"/>
  <c r="AP570" i="113"/>
  <c r="AP575" i="113"/>
  <c r="AS575" i="113"/>
  <c r="AP579" i="113"/>
  <c r="AS579" i="113"/>
  <c r="AP583" i="113"/>
  <c r="AS583" i="113"/>
  <c r="AP587" i="113"/>
  <c r="AS587" i="113"/>
  <c r="AP591" i="113"/>
  <c r="AS591" i="113"/>
  <c r="AP595" i="113"/>
  <c r="AS595" i="113"/>
  <c r="AP599" i="113"/>
  <c r="AS599" i="113"/>
  <c r="AP603" i="113"/>
  <c r="AS603" i="113"/>
  <c r="AP607" i="113"/>
  <c r="AS607" i="113"/>
  <c r="AP613" i="113"/>
  <c r="AS613" i="113"/>
  <c r="AP618" i="113"/>
  <c r="AS618" i="113"/>
  <c r="AP622" i="113"/>
  <c r="AS622" i="113"/>
  <c r="AP626" i="113"/>
  <c r="AS626" i="113"/>
  <c r="AS631" i="113"/>
  <c r="AP631" i="113"/>
  <c r="AS635" i="113"/>
  <c r="AP635" i="113"/>
  <c r="AS639" i="113"/>
  <c r="AP639" i="113"/>
  <c r="AS645" i="113"/>
  <c r="AP645" i="113"/>
  <c r="AS649" i="113"/>
  <c r="AP649" i="113"/>
  <c r="AS653" i="113"/>
  <c r="AP653" i="113"/>
  <c r="AS657" i="113"/>
  <c r="AP657" i="113"/>
  <c r="AP662" i="113"/>
  <c r="AS662" i="113"/>
  <c r="AP666" i="113"/>
  <c r="AS666" i="113"/>
  <c r="AP670" i="113"/>
  <c r="AS670" i="113"/>
  <c r="AP674" i="113"/>
  <c r="AS674" i="113"/>
  <c r="AP678" i="113"/>
  <c r="AS678" i="113"/>
  <c r="AP682" i="113"/>
  <c r="AS682" i="113"/>
  <c r="AP686" i="113"/>
  <c r="AS686" i="113"/>
  <c r="AS691" i="113"/>
  <c r="AP691" i="113"/>
  <c r="AS695" i="113"/>
  <c r="AP695" i="113"/>
  <c r="AS699" i="113"/>
  <c r="AP699" i="113"/>
  <c r="AS703" i="113"/>
  <c r="AP703" i="113"/>
  <c r="AP708" i="113"/>
  <c r="AS708" i="113"/>
  <c r="AS713" i="113"/>
  <c r="AP713" i="113"/>
  <c r="AS717" i="113"/>
  <c r="AP717" i="113"/>
  <c r="AP722" i="113"/>
  <c r="AS722" i="113"/>
  <c r="AP726" i="113"/>
  <c r="AS726" i="113"/>
  <c r="AS731" i="113"/>
  <c r="AP731" i="113"/>
  <c r="AS735" i="113"/>
  <c r="AP735" i="113"/>
  <c r="AS739" i="113"/>
  <c r="AP739" i="113"/>
  <c r="AP744" i="113"/>
  <c r="AS744" i="113"/>
  <c r="AP748" i="113"/>
  <c r="AS748" i="113"/>
  <c r="AS753" i="113"/>
  <c r="AP753" i="113"/>
  <c r="AP758" i="113"/>
  <c r="AS758" i="113"/>
  <c r="AP763" i="113"/>
  <c r="AS763" i="113"/>
  <c r="AS768" i="113"/>
  <c r="AP768" i="113"/>
  <c r="AS772" i="113"/>
  <c r="AP772" i="113"/>
  <c r="AS776" i="113"/>
  <c r="AP776" i="113"/>
  <c r="AS780" i="113"/>
  <c r="AP780" i="113"/>
  <c r="AS784" i="113"/>
  <c r="AP784" i="113"/>
  <c r="AS788" i="113"/>
  <c r="AP788" i="113"/>
  <c r="AP793" i="113"/>
  <c r="AS793" i="113"/>
  <c r="AP797" i="113"/>
  <c r="AS797" i="113"/>
  <c r="AP801" i="113"/>
  <c r="AS801" i="113"/>
  <c r="AP805" i="113"/>
  <c r="AS805" i="113"/>
  <c r="AP809" i="113"/>
  <c r="AS809" i="113"/>
  <c r="AP813" i="113"/>
  <c r="AS813" i="113"/>
  <c r="AP817" i="113"/>
  <c r="AS817" i="113"/>
  <c r="AS822" i="113"/>
  <c r="AP822" i="113"/>
  <c r="AS826" i="113"/>
  <c r="AP826" i="113"/>
  <c r="AS830" i="113"/>
  <c r="AP830" i="113"/>
  <c r="AS834" i="113"/>
  <c r="AP834" i="113"/>
  <c r="AS838" i="113"/>
  <c r="AP838" i="113"/>
  <c r="AS842" i="113"/>
  <c r="AP842" i="113"/>
  <c r="AS846" i="113"/>
  <c r="AP846" i="113"/>
  <c r="AS850" i="113"/>
  <c r="AP850" i="113"/>
  <c r="AS854" i="113"/>
  <c r="AP854" i="113"/>
  <c r="AS858" i="113"/>
  <c r="AP858" i="113"/>
  <c r="AS862" i="113"/>
  <c r="AP862" i="113"/>
  <c r="AS866" i="113"/>
  <c r="AP866" i="113"/>
  <c r="AS870" i="113"/>
  <c r="AP870" i="113"/>
  <c r="AS874" i="113"/>
  <c r="AP874" i="113"/>
  <c r="AS878" i="113"/>
  <c r="AP878" i="113"/>
  <c r="AS882" i="113"/>
  <c r="AP882" i="113"/>
  <c r="AP887" i="113"/>
  <c r="AS887" i="113"/>
  <c r="AP891" i="113"/>
  <c r="AS891" i="113"/>
  <c r="AP895" i="113"/>
  <c r="AS895" i="113"/>
  <c r="AS900" i="113"/>
  <c r="AP900" i="113"/>
  <c r="AS906" i="113"/>
  <c r="AP906" i="113"/>
  <c r="AS910" i="113"/>
  <c r="AP910" i="113"/>
  <c r="AS914" i="113"/>
  <c r="AP914" i="113"/>
  <c r="AP919" i="113"/>
  <c r="AS919" i="113"/>
  <c r="AP923" i="113"/>
  <c r="AS923" i="113"/>
  <c r="AP927" i="113"/>
  <c r="AS927" i="113"/>
  <c r="AS932" i="113"/>
  <c r="AP932" i="113"/>
  <c r="AP937" i="113"/>
  <c r="AS937" i="113"/>
  <c r="AP941" i="113"/>
  <c r="AS941" i="113"/>
  <c r="AP945" i="113"/>
  <c r="AS945" i="113"/>
  <c r="AP951" i="113"/>
  <c r="AS951" i="113"/>
  <c r="AP955" i="113"/>
  <c r="AS955" i="113"/>
  <c r="AP959" i="113"/>
  <c r="AS959" i="113"/>
  <c r="AP965" i="113"/>
  <c r="AS965" i="113"/>
  <c r="AP971" i="113"/>
  <c r="AS971" i="113"/>
  <c r="AP977" i="113"/>
  <c r="AS977" i="113"/>
  <c r="AS982" i="113"/>
  <c r="AP982" i="113"/>
  <c r="AS986" i="113"/>
  <c r="AP986" i="113"/>
  <c r="AS991" i="113"/>
  <c r="AP991" i="113"/>
  <c r="AP996" i="113"/>
  <c r="AS996" i="113"/>
  <c r="AP1000" i="113"/>
  <c r="AS1000" i="113"/>
  <c r="AP1004" i="113"/>
  <c r="AS1004" i="113"/>
  <c r="AP1008" i="113"/>
  <c r="AS1008" i="113"/>
  <c r="AP1012" i="113"/>
  <c r="AS1012" i="113"/>
  <c r="AP1016" i="113"/>
  <c r="AS1016" i="113"/>
  <c r="AP1020" i="113"/>
  <c r="AS1020" i="113"/>
  <c r="AP1024" i="113"/>
  <c r="AS1024" i="113"/>
  <c r="AP1028" i="113"/>
  <c r="AS1028" i="113"/>
  <c r="AP1032" i="113"/>
  <c r="AS1032" i="113"/>
  <c r="AP1036" i="113"/>
  <c r="AS1036" i="113"/>
  <c r="AS1042" i="113"/>
  <c r="AP1042" i="113"/>
  <c r="AP1051" i="113"/>
  <c r="AS1051" i="113"/>
  <c r="AP1055" i="113"/>
  <c r="AS1055" i="113"/>
  <c r="AP1059" i="113"/>
  <c r="AS1059" i="113"/>
  <c r="AS1065" i="113"/>
  <c r="AP1065" i="113"/>
  <c r="AP1064" i="113"/>
  <c r="AP1191" i="113"/>
  <c r="AS1191" i="113"/>
  <c r="AS1196" i="113"/>
  <c r="AP1196" i="113"/>
  <c r="AP1205" i="113"/>
  <c r="AS1205" i="113"/>
  <c r="AP1214" i="113"/>
  <c r="AS1214" i="113"/>
  <c r="AS907" i="113"/>
  <c r="AP907" i="113"/>
  <c r="AS911" i="113"/>
  <c r="AP911" i="113"/>
  <c r="AS915" i="113"/>
  <c r="AP915" i="113"/>
  <c r="AP920" i="113"/>
  <c r="AS920" i="113"/>
  <c r="AP924" i="113"/>
  <c r="AS924" i="113"/>
  <c r="AS929" i="113"/>
  <c r="AP929" i="113"/>
  <c r="AS933" i="113"/>
  <c r="AP933" i="113"/>
  <c r="AP938" i="113"/>
  <c r="AS938" i="113"/>
  <c r="AP942" i="113"/>
  <c r="AS942" i="113"/>
  <c r="AP946" i="113"/>
  <c r="AS946" i="113"/>
  <c r="AS1043" i="113"/>
  <c r="AP1043" i="113"/>
  <c r="AP1050" i="113"/>
  <c r="AS1050" i="113"/>
  <c r="AP1054" i="113"/>
  <c r="AS1054" i="113"/>
  <c r="AP1058" i="113"/>
  <c r="AS1058" i="113"/>
  <c r="AP1170" i="113"/>
  <c r="AS1170" i="113"/>
  <c r="AP1174" i="113"/>
  <c r="AS1174" i="113"/>
  <c r="AS1179" i="113"/>
  <c r="AP1179" i="113"/>
  <c r="AS1183" i="113"/>
  <c r="AP1183" i="113"/>
  <c r="AP1188" i="113"/>
  <c r="AS1188" i="113"/>
  <c r="AP1192" i="113"/>
  <c r="AS1192" i="113"/>
  <c r="AS1201" i="113"/>
  <c r="AP1201" i="113"/>
  <c r="AP1206" i="113"/>
  <c r="AS1206" i="113"/>
  <c r="AP1215" i="113"/>
  <c r="AS1215" i="113"/>
  <c r="AS1049" i="113"/>
  <c r="AP1049" i="113"/>
  <c r="AP1048" i="113"/>
  <c r="AS1070" i="113"/>
  <c r="AP1070" i="113"/>
  <c r="AP1075" i="113"/>
  <c r="AS1075" i="113"/>
  <c r="AS1080" i="113"/>
  <c r="AP1080" i="113"/>
  <c r="AS1084" i="113"/>
  <c r="AP1084" i="113"/>
  <c r="AS1088" i="113"/>
  <c r="AP1088" i="113"/>
  <c r="AP1094" i="113"/>
  <c r="AS1094" i="113"/>
  <c r="AP1100" i="113"/>
  <c r="AS1100" i="113"/>
  <c r="AP1104" i="113"/>
  <c r="AS1104" i="113"/>
  <c r="AP1108" i="113"/>
  <c r="AS1108" i="113"/>
  <c r="AP1112" i="113"/>
  <c r="AS1112" i="113"/>
  <c r="AP1116" i="113"/>
  <c r="AS1116" i="113"/>
  <c r="AP1120" i="113"/>
  <c r="AS1120" i="113"/>
  <c r="AP1124" i="113"/>
  <c r="AS1124" i="113"/>
  <c r="AP1128" i="113"/>
  <c r="AS1128" i="113"/>
  <c r="AP1132" i="113"/>
  <c r="AS1132" i="113"/>
  <c r="AS1137" i="113"/>
  <c r="AP1137" i="113"/>
  <c r="AS1141" i="113"/>
  <c r="AP1141" i="113"/>
  <c r="AP1157" i="113"/>
  <c r="AS1157" i="113"/>
  <c r="AS1162" i="113"/>
  <c r="AP1162" i="113"/>
  <c r="AS1166" i="113"/>
  <c r="AP1166" i="113"/>
  <c r="AP1171" i="113"/>
  <c r="AS1171" i="113"/>
  <c r="AP1175" i="113"/>
  <c r="AS1175" i="113"/>
  <c r="AS1180" i="113"/>
  <c r="AP1180" i="113"/>
  <c r="AS1184" i="113"/>
  <c r="AP1184" i="113"/>
  <c r="AT643" i="113"/>
  <c r="AT642" i="113" s="1"/>
  <c r="AW643" i="113"/>
  <c r="AP39" i="113"/>
  <c r="AS39" i="113"/>
  <c r="AS31" i="113"/>
  <c r="AP31" i="113"/>
  <c r="AP25" i="113"/>
  <c r="AS25" i="113"/>
  <c r="AP29" i="113"/>
  <c r="AS29" i="113"/>
  <c r="AS18" i="113"/>
  <c r="AP18" i="113"/>
  <c r="AS22" i="113"/>
  <c r="AP22" i="113"/>
  <c r="AP51" i="113"/>
  <c r="AS51" i="113"/>
  <c r="AS56" i="113"/>
  <c r="AP56" i="113"/>
  <c r="AP62" i="113"/>
  <c r="AS62" i="113"/>
  <c r="AP66" i="113"/>
  <c r="AS66" i="113"/>
  <c r="AP72" i="113"/>
  <c r="AS72" i="113"/>
  <c r="AP76" i="113"/>
  <c r="AS76" i="113"/>
  <c r="AP81" i="113"/>
  <c r="AS81" i="113"/>
  <c r="AP85" i="113"/>
  <c r="AS85" i="113"/>
  <c r="AP89" i="113"/>
  <c r="AS89" i="113"/>
  <c r="AP93" i="113"/>
  <c r="AS93" i="113"/>
  <c r="AP98" i="113"/>
  <c r="AS98" i="113"/>
  <c r="AP103" i="113"/>
  <c r="AS103" i="113"/>
  <c r="AP107" i="113"/>
  <c r="AS107" i="113"/>
  <c r="AP111" i="113"/>
  <c r="AS111" i="113"/>
  <c r="AP115" i="113"/>
  <c r="AS115" i="113"/>
  <c r="AP119" i="113"/>
  <c r="AS119" i="113"/>
  <c r="AP123" i="113"/>
  <c r="AS123" i="113"/>
  <c r="AP128" i="113"/>
  <c r="AP127" i="113" s="1"/>
  <c r="AS128" i="113"/>
  <c r="AP134" i="113"/>
  <c r="AS134" i="113"/>
  <c r="AP138" i="113"/>
  <c r="AS138" i="113"/>
  <c r="AP143" i="113"/>
  <c r="AS143" i="113"/>
  <c r="AP149" i="113"/>
  <c r="AS149" i="113"/>
  <c r="AP153" i="113"/>
  <c r="AS153" i="113"/>
  <c r="AS158" i="113"/>
  <c r="AP158" i="113"/>
  <c r="AS162" i="113"/>
  <c r="AP162" i="113"/>
  <c r="AS166" i="113"/>
  <c r="AP166" i="113"/>
  <c r="AS170" i="113"/>
  <c r="AP170" i="113"/>
  <c r="AS174" i="113"/>
  <c r="AP174" i="113"/>
  <c r="AS178" i="113"/>
  <c r="AP178" i="113"/>
  <c r="AS182" i="113"/>
  <c r="AP182" i="113"/>
  <c r="AS186" i="113"/>
  <c r="AP186" i="113"/>
  <c r="AS190" i="113"/>
  <c r="AP190" i="113"/>
  <c r="AP195" i="113"/>
  <c r="AS195" i="113"/>
  <c r="AP199" i="113"/>
  <c r="AS199" i="113"/>
  <c r="AP203" i="113"/>
  <c r="AS203" i="113"/>
  <c r="AP207" i="113"/>
  <c r="AS207" i="113"/>
  <c r="AP211" i="113"/>
  <c r="AS211" i="113"/>
  <c r="AP215" i="113"/>
  <c r="AS215" i="113"/>
  <c r="AP219" i="113"/>
  <c r="AS219" i="113"/>
  <c r="AP223" i="113"/>
  <c r="AS223" i="113"/>
  <c r="AP227" i="113"/>
  <c r="AS227" i="113"/>
  <c r="AP232" i="113"/>
  <c r="AS232" i="113"/>
  <c r="AP236" i="113"/>
  <c r="AS236" i="113"/>
  <c r="AP240" i="113"/>
  <c r="AS240" i="113"/>
  <c r="AP244" i="113"/>
  <c r="AS244" i="113"/>
  <c r="AP248" i="113"/>
  <c r="AS248" i="113"/>
  <c r="AP252" i="113"/>
  <c r="AS252" i="113"/>
  <c r="AP256" i="113"/>
  <c r="AS256" i="113"/>
  <c r="AP260" i="113"/>
  <c r="AS260" i="113"/>
  <c r="AP264" i="113"/>
  <c r="AS264" i="113"/>
  <c r="AP268" i="113"/>
  <c r="AS268" i="113"/>
  <c r="AP272" i="113"/>
  <c r="AS272" i="113"/>
  <c r="AP276" i="113"/>
  <c r="AS276" i="113"/>
  <c r="AP280" i="113"/>
  <c r="AS280" i="113"/>
  <c r="AP284" i="113"/>
  <c r="AS284" i="113"/>
  <c r="AP288" i="113"/>
  <c r="AS288" i="113"/>
  <c r="AP292" i="113"/>
  <c r="AS292" i="113"/>
  <c r="AP296" i="113"/>
  <c r="AS296" i="113"/>
  <c r="AP300" i="113"/>
  <c r="AS300" i="113"/>
  <c r="AP305" i="113"/>
  <c r="AS305" i="113"/>
  <c r="AP309" i="113"/>
  <c r="AS309" i="113"/>
  <c r="AP316" i="113"/>
  <c r="AS316" i="113"/>
  <c r="AP321" i="113"/>
  <c r="AP320" i="113" s="1"/>
  <c r="AS321" i="113"/>
  <c r="AP327" i="113"/>
  <c r="AS327" i="113"/>
  <c r="AP331" i="113"/>
  <c r="AS331" i="113"/>
  <c r="AP335" i="113"/>
  <c r="AS335" i="113"/>
  <c r="AP339" i="113"/>
  <c r="AS339" i="113"/>
  <c r="AP343" i="113"/>
  <c r="AS343" i="113"/>
  <c r="AP347" i="113"/>
  <c r="AS347" i="113"/>
  <c r="AP351" i="113"/>
  <c r="AS351" i="113"/>
  <c r="AS356" i="113"/>
  <c r="AP356" i="113"/>
  <c r="AS360" i="113"/>
  <c r="AP360" i="113"/>
  <c r="AP365" i="113"/>
  <c r="AS365" i="113"/>
  <c r="AP369" i="113"/>
  <c r="AS369" i="113"/>
  <c r="AP373" i="113"/>
  <c r="AS373" i="113"/>
  <c r="AP377" i="113"/>
  <c r="AS377" i="113"/>
  <c r="AS382" i="113"/>
  <c r="AP382" i="113"/>
  <c r="AP387" i="113"/>
  <c r="AS387" i="113"/>
  <c r="AP391" i="113"/>
  <c r="AS391" i="113"/>
  <c r="AP395" i="113"/>
  <c r="AS395" i="113"/>
  <c r="AP399" i="113"/>
  <c r="AS399" i="113"/>
  <c r="AP403" i="113"/>
  <c r="AS403" i="113"/>
  <c r="AP407" i="113"/>
  <c r="AS407" i="113"/>
  <c r="AP411" i="113"/>
  <c r="AS411" i="113"/>
  <c r="AP415" i="113"/>
  <c r="AS415" i="113"/>
  <c r="AP421" i="113"/>
  <c r="AS421" i="113"/>
  <c r="AP425" i="113"/>
  <c r="AS425" i="113"/>
  <c r="AP429" i="113"/>
  <c r="AS429" i="113"/>
  <c r="AS434" i="113"/>
  <c r="AP434" i="113"/>
  <c r="AS438" i="113"/>
  <c r="AP438" i="113"/>
  <c r="AS442" i="113"/>
  <c r="AP442" i="113"/>
  <c r="AP447" i="113"/>
  <c r="AS447" i="113"/>
  <c r="AS452" i="113"/>
  <c r="AP452" i="113"/>
  <c r="AS456" i="113"/>
  <c r="AP456" i="113"/>
  <c r="AS460" i="113"/>
  <c r="AP460" i="113"/>
  <c r="AP465" i="113"/>
  <c r="AS465" i="113"/>
  <c r="AP469" i="113"/>
  <c r="AS469" i="113"/>
  <c r="AP473" i="113"/>
  <c r="AS473" i="113"/>
  <c r="AS478" i="113"/>
  <c r="AP478" i="113"/>
  <c r="AP483" i="113"/>
  <c r="AS483" i="113"/>
  <c r="AP487" i="113"/>
  <c r="AS487" i="113"/>
  <c r="AS492" i="113"/>
  <c r="AP492" i="113"/>
  <c r="AS498" i="113"/>
  <c r="AP498" i="113"/>
  <c r="AP504" i="113"/>
  <c r="AS504" i="113"/>
  <c r="AP508" i="113"/>
  <c r="AS508" i="113"/>
  <c r="AP512" i="113"/>
  <c r="AS512" i="113"/>
  <c r="AP516" i="113"/>
  <c r="AS516" i="113"/>
  <c r="AS521" i="113"/>
  <c r="AP521" i="113"/>
  <c r="AS525" i="113"/>
  <c r="AP525" i="113"/>
  <c r="AS529" i="113"/>
  <c r="AP529" i="113"/>
  <c r="AS533" i="113"/>
  <c r="AP533" i="113"/>
  <c r="AS537" i="113"/>
  <c r="AP537" i="113"/>
  <c r="AP542" i="113"/>
  <c r="AS542" i="113"/>
  <c r="AP546" i="113"/>
  <c r="AS546" i="113"/>
  <c r="AS551" i="113"/>
  <c r="AP551" i="113"/>
  <c r="AS555" i="113"/>
  <c r="AP555" i="113"/>
  <c r="AS559" i="113"/>
  <c r="AP559" i="113"/>
  <c r="AS563" i="113"/>
  <c r="AP563" i="113"/>
  <c r="AS567" i="113"/>
  <c r="AP567" i="113"/>
  <c r="AS571" i="113"/>
  <c r="AP571" i="113"/>
  <c r="AP576" i="113"/>
  <c r="AS576" i="113"/>
  <c r="AP580" i="113"/>
  <c r="AS580" i="113"/>
  <c r="AP584" i="113"/>
  <c r="AS584" i="113"/>
  <c r="AP588" i="113"/>
  <c r="AS588" i="113"/>
  <c r="AP592" i="113"/>
  <c r="AS592" i="113"/>
  <c r="AP596" i="113"/>
  <c r="AS596" i="113"/>
  <c r="AP600" i="113"/>
  <c r="AS600" i="113"/>
  <c r="AP604" i="113"/>
  <c r="AS604" i="113"/>
  <c r="AP610" i="113"/>
  <c r="AS610" i="113"/>
  <c r="AP614" i="113"/>
  <c r="AS614" i="113"/>
  <c r="AP619" i="113"/>
  <c r="AS619" i="113"/>
  <c r="AP623" i="113"/>
  <c r="AS623" i="113"/>
  <c r="AS628" i="113"/>
  <c r="AP628" i="113"/>
  <c r="AS632" i="113"/>
  <c r="AP632" i="113"/>
  <c r="AS636" i="113"/>
  <c r="AP636" i="113"/>
  <c r="AS640" i="113"/>
  <c r="AP640" i="113"/>
  <c r="AS648" i="113"/>
  <c r="AP648" i="113"/>
  <c r="AS652" i="113"/>
  <c r="AP652" i="113"/>
  <c r="AS656" i="113"/>
  <c r="AP656" i="113"/>
  <c r="AP661" i="113"/>
  <c r="AS661" i="113"/>
  <c r="AP665" i="113"/>
  <c r="AS665" i="113"/>
  <c r="AP669" i="113"/>
  <c r="AS669" i="113"/>
  <c r="AP673" i="113"/>
  <c r="AS673" i="113"/>
  <c r="AP677" i="113"/>
  <c r="AS677" i="113"/>
  <c r="AP681" i="113"/>
  <c r="AS681" i="113"/>
  <c r="AP685" i="113"/>
  <c r="AS685" i="113"/>
  <c r="AS690" i="113"/>
  <c r="AP690" i="113"/>
  <c r="AS694" i="113"/>
  <c r="AP694" i="113"/>
  <c r="AS698" i="113"/>
  <c r="AP698" i="113"/>
  <c r="AS702" i="113"/>
  <c r="AP702" i="113"/>
  <c r="AP707" i="113"/>
  <c r="AS707" i="113"/>
  <c r="AP711" i="113"/>
  <c r="AS711" i="113"/>
  <c r="AS716" i="113"/>
  <c r="AP716" i="113"/>
  <c r="AP721" i="113"/>
  <c r="AS721" i="113"/>
  <c r="AP725" i="113"/>
  <c r="AS725" i="113"/>
  <c r="AS730" i="113"/>
  <c r="AP730" i="113"/>
  <c r="AS734" i="113"/>
  <c r="AP734" i="113"/>
  <c r="AS738" i="113"/>
  <c r="AP738" i="113"/>
  <c r="AS742" i="113"/>
  <c r="AP742" i="113"/>
  <c r="AP747" i="113"/>
  <c r="AS747" i="113"/>
  <c r="AS752" i="113"/>
  <c r="AP752" i="113"/>
  <c r="AP757" i="113"/>
  <c r="AS757" i="113"/>
  <c r="AP762" i="113"/>
  <c r="AS762" i="113"/>
  <c r="AS767" i="113"/>
  <c r="AP767" i="113"/>
  <c r="AS771" i="113"/>
  <c r="AP771" i="113"/>
  <c r="AS775" i="113"/>
  <c r="AP775" i="113"/>
  <c r="AS779" i="113"/>
  <c r="AP779" i="113"/>
  <c r="AS783" i="113"/>
  <c r="AP783" i="113"/>
  <c r="AS787" i="113"/>
  <c r="AP787" i="113"/>
  <c r="AP792" i="113"/>
  <c r="AS792" i="113"/>
  <c r="AP796" i="113"/>
  <c r="AS796" i="113"/>
  <c r="AP800" i="113"/>
  <c r="AS800" i="113"/>
  <c r="AP804" i="113"/>
  <c r="AS804" i="113"/>
  <c r="AP808" i="113"/>
  <c r="AS808" i="113"/>
  <c r="AP812" i="113"/>
  <c r="AS812" i="113"/>
  <c r="AP816" i="113"/>
  <c r="AS816" i="113"/>
  <c r="AS821" i="113"/>
  <c r="AP821" i="113"/>
  <c r="AS825" i="113"/>
  <c r="AP825" i="113"/>
  <c r="AS829" i="113"/>
  <c r="AP829" i="113"/>
  <c r="AS833" i="113"/>
  <c r="AP833" i="113"/>
  <c r="AS837" i="113"/>
  <c r="AP837" i="113"/>
  <c r="AS841" i="113"/>
  <c r="AP841" i="113"/>
  <c r="AS845" i="113"/>
  <c r="AP845" i="113"/>
  <c r="AS849" i="113"/>
  <c r="AP849" i="113"/>
  <c r="AS853" i="113"/>
  <c r="AP853" i="113"/>
  <c r="AS857" i="113"/>
  <c r="AP857" i="113"/>
  <c r="AS861" i="113"/>
  <c r="AP861" i="113"/>
  <c r="AS865" i="113"/>
  <c r="AP865" i="113"/>
  <c r="AS869" i="113"/>
  <c r="AP869" i="113"/>
  <c r="AS873" i="113"/>
  <c r="AP873" i="113"/>
  <c r="AS877" i="113"/>
  <c r="AP877" i="113"/>
  <c r="AS881" i="113"/>
  <c r="AP881" i="113"/>
  <c r="AP886" i="113"/>
  <c r="AS886" i="113"/>
  <c r="AP890" i="113"/>
  <c r="AS890" i="113"/>
  <c r="AP894" i="113"/>
  <c r="AS894" i="113"/>
  <c r="AS899" i="113"/>
  <c r="AP899" i="113"/>
  <c r="AS905" i="113"/>
  <c r="AP905" i="113"/>
  <c r="AP904" i="113"/>
  <c r="AP954" i="113"/>
  <c r="AS954" i="113"/>
  <c r="AP958" i="113"/>
  <c r="AS958" i="113"/>
  <c r="AP963" i="113"/>
  <c r="AS963" i="113"/>
  <c r="AP970" i="113"/>
  <c r="AS970" i="113"/>
  <c r="AP975" i="113"/>
  <c r="AS975" i="113"/>
  <c r="AS981" i="113"/>
  <c r="AP981" i="113"/>
  <c r="AS985" i="113"/>
  <c r="AP985" i="113"/>
  <c r="AS990" i="113"/>
  <c r="AP990" i="113"/>
  <c r="AP995" i="113"/>
  <c r="AS995" i="113"/>
  <c r="AP999" i="113"/>
  <c r="AS999" i="113"/>
  <c r="AP1003" i="113"/>
  <c r="AS1003" i="113"/>
  <c r="AP1007" i="113"/>
  <c r="AS1007" i="113"/>
  <c r="AP1011" i="113"/>
  <c r="AS1011" i="113"/>
  <c r="AP1015" i="113"/>
  <c r="AS1015" i="113"/>
  <c r="AP1019" i="113"/>
  <c r="AS1019" i="113"/>
  <c r="AP1023" i="113"/>
  <c r="AS1023" i="113"/>
  <c r="AP1027" i="113"/>
  <c r="AS1027" i="113"/>
  <c r="AP1031" i="113"/>
  <c r="AS1031" i="113"/>
  <c r="AP1035" i="113"/>
  <c r="AS1035" i="113"/>
  <c r="AS1063" i="113"/>
  <c r="AP1063" i="113"/>
  <c r="AP1068" i="113"/>
  <c r="AS1068" i="113"/>
  <c r="AS1073" i="113"/>
  <c r="AP1073" i="113"/>
  <c r="AP1078" i="113"/>
  <c r="AS1078" i="113"/>
  <c r="AS1083" i="113"/>
  <c r="AP1083" i="113"/>
  <c r="AS1087" i="113"/>
  <c r="AP1087" i="113"/>
  <c r="AP1093" i="113"/>
  <c r="AS1093" i="113"/>
  <c r="AS1098" i="113"/>
  <c r="AP1098" i="113"/>
  <c r="AP1103" i="113"/>
  <c r="AS1103" i="113"/>
  <c r="AP1107" i="113"/>
  <c r="AS1107" i="113"/>
  <c r="AP1111" i="113"/>
  <c r="AS1111" i="113"/>
  <c r="AP1115" i="113"/>
  <c r="AS1115" i="113"/>
  <c r="AP1119" i="113"/>
  <c r="AS1119" i="113"/>
  <c r="AP1123" i="113"/>
  <c r="AS1123" i="113"/>
  <c r="AP1127" i="113"/>
  <c r="AS1127" i="113"/>
  <c r="AP1131" i="113"/>
  <c r="AS1131" i="113"/>
  <c r="AS1136" i="113"/>
  <c r="AP1136" i="113"/>
  <c r="AS1140" i="113"/>
  <c r="AP1140" i="113"/>
  <c r="AP1148" i="113"/>
  <c r="AS1148" i="113"/>
  <c r="AP1152" i="113"/>
  <c r="AS1152" i="113"/>
  <c r="AP1156" i="113"/>
  <c r="AS1156" i="113"/>
  <c r="AS1161" i="113"/>
  <c r="AP1161" i="113"/>
  <c r="AS1168" i="113"/>
  <c r="AP1168" i="113"/>
  <c r="AP1167" i="113"/>
  <c r="AP36" i="113"/>
  <c r="AS36" i="113"/>
  <c r="AP40" i="113"/>
  <c r="AS40" i="113"/>
  <c r="AS32" i="113"/>
  <c r="AP32" i="113"/>
  <c r="AS15" i="113"/>
  <c r="AP15" i="113"/>
  <c r="AS19" i="113"/>
  <c r="AP19" i="113"/>
  <c r="AS23" i="113"/>
  <c r="AP23" i="113"/>
  <c r="AS53" i="113"/>
  <c r="AP53" i="113"/>
  <c r="AS57" i="113"/>
  <c r="AP57" i="113"/>
  <c r="AP63" i="113"/>
  <c r="AS63" i="113"/>
  <c r="AP67" i="113"/>
  <c r="AS67" i="113"/>
  <c r="AP73" i="113"/>
  <c r="AS73" i="113"/>
  <c r="AP77" i="113"/>
  <c r="AS77" i="113"/>
  <c r="AP82" i="113"/>
  <c r="AS82" i="113"/>
  <c r="AP86" i="113"/>
  <c r="AS86" i="113"/>
  <c r="AP90" i="113"/>
  <c r="AS90" i="113"/>
  <c r="AP94" i="113"/>
  <c r="AS94" i="113"/>
  <c r="AP99" i="113"/>
  <c r="AS99" i="113"/>
  <c r="AP104" i="113"/>
  <c r="AS104" i="113"/>
  <c r="AP108" i="113"/>
  <c r="AS108" i="113"/>
  <c r="AP112" i="113"/>
  <c r="AS112" i="113"/>
  <c r="AP116" i="113"/>
  <c r="AS116" i="113"/>
  <c r="AP120" i="113"/>
  <c r="AS120" i="113"/>
  <c r="AP124" i="113"/>
  <c r="AS124" i="113"/>
  <c r="AP130" i="113"/>
  <c r="AP129" i="113" s="1"/>
  <c r="AS130" i="113"/>
  <c r="AP135" i="113"/>
  <c r="AS135" i="113"/>
  <c r="AP139" i="113"/>
  <c r="AS139" i="113"/>
  <c r="AP144" i="113"/>
  <c r="AS144" i="113"/>
  <c r="AP150" i="113"/>
  <c r="AS150" i="113"/>
  <c r="AP154" i="113"/>
  <c r="AS154" i="113"/>
  <c r="AS159" i="113"/>
  <c r="AP159" i="113"/>
  <c r="AS163" i="113"/>
  <c r="AP163" i="113"/>
  <c r="AS167" i="113"/>
  <c r="AP167" i="113"/>
  <c r="AS171" i="113"/>
  <c r="AP171" i="113"/>
  <c r="AS175" i="113"/>
  <c r="AP175" i="113"/>
  <c r="AS179" i="113"/>
  <c r="AP179" i="113"/>
  <c r="AS183" i="113"/>
  <c r="AP183" i="113"/>
  <c r="AS187" i="113"/>
  <c r="AP187" i="113"/>
  <c r="AS191" i="113"/>
  <c r="AP191" i="113"/>
  <c r="AP196" i="113"/>
  <c r="AS196" i="113"/>
  <c r="AP200" i="113"/>
  <c r="AS200" i="113"/>
  <c r="AP204" i="113"/>
  <c r="AS204" i="113"/>
  <c r="AP208" i="113"/>
  <c r="AS208" i="113"/>
  <c r="AP212" i="113"/>
  <c r="AS212" i="113"/>
  <c r="AP216" i="113"/>
  <c r="AS216" i="113"/>
  <c r="AP220" i="113"/>
  <c r="AS220" i="113"/>
  <c r="AP224" i="113"/>
  <c r="AS224" i="113"/>
  <c r="AP229" i="113"/>
  <c r="AS229" i="113"/>
  <c r="AP233" i="113"/>
  <c r="AS233" i="113"/>
  <c r="AP237" i="113"/>
  <c r="AS237" i="113"/>
  <c r="AP241" i="113"/>
  <c r="AS241" i="113"/>
  <c r="AP245" i="113"/>
  <c r="AS245" i="113"/>
  <c r="AP249" i="113"/>
  <c r="AS249" i="113"/>
  <c r="AP253" i="113"/>
  <c r="AS253" i="113"/>
  <c r="AP257" i="113"/>
  <c r="AS257" i="113"/>
  <c r="AP261" i="113"/>
  <c r="AS261" i="113"/>
  <c r="AP265" i="113"/>
  <c r="AS265" i="113"/>
  <c r="AP269" i="113"/>
  <c r="AS269" i="113"/>
  <c r="AP273" i="113"/>
  <c r="AS273" i="113"/>
  <c r="AP277" i="113"/>
  <c r="AS277" i="113"/>
  <c r="AP281" i="113"/>
  <c r="AS281" i="113"/>
  <c r="AP285" i="113"/>
  <c r="AS285" i="113"/>
  <c r="AP289" i="113"/>
  <c r="AS289" i="113"/>
  <c r="AP293" i="113"/>
  <c r="AS293" i="113"/>
  <c r="AP297" i="113"/>
  <c r="AS297" i="113"/>
  <c r="AP301" i="113"/>
  <c r="AS301" i="113"/>
  <c r="AP306" i="113"/>
  <c r="AS306" i="113"/>
  <c r="AP310" i="113"/>
  <c r="AS310" i="113"/>
  <c r="AP317" i="113"/>
  <c r="AS317" i="113"/>
  <c r="AS323" i="113"/>
  <c r="AP323" i="113"/>
  <c r="AP328" i="113"/>
  <c r="AS328" i="113"/>
  <c r="AP332" i="113"/>
  <c r="AS332" i="113"/>
  <c r="AP336" i="113"/>
  <c r="AS336" i="113"/>
  <c r="AP340" i="113"/>
  <c r="AS340" i="113"/>
  <c r="AP344" i="113"/>
  <c r="AS344" i="113"/>
  <c r="AP348" i="113"/>
  <c r="AS348" i="113"/>
  <c r="AP352" i="113"/>
  <c r="AS352" i="113"/>
  <c r="AS357" i="113"/>
  <c r="AP357" i="113"/>
  <c r="AS361" i="113"/>
  <c r="AP361" i="113"/>
  <c r="AP366" i="113"/>
  <c r="AS366" i="113"/>
  <c r="AP370" i="113"/>
  <c r="AS370" i="113"/>
  <c r="AP374" i="113"/>
  <c r="AS374" i="113"/>
  <c r="AP378" i="113"/>
  <c r="AS378" i="113"/>
  <c r="AS383" i="113"/>
  <c r="AP383" i="113"/>
  <c r="AP388" i="113"/>
  <c r="AS388" i="113"/>
  <c r="AP392" i="113"/>
  <c r="AS392" i="113"/>
  <c r="AP396" i="113"/>
  <c r="AS396" i="113"/>
  <c r="AP400" i="113"/>
  <c r="AS400" i="113"/>
  <c r="AP404" i="113"/>
  <c r="AS404" i="113"/>
  <c r="AP408" i="113"/>
  <c r="AS408" i="113"/>
  <c r="AP412" i="113"/>
  <c r="AS412" i="113"/>
  <c r="AP416" i="113"/>
  <c r="AS416" i="113"/>
  <c r="AP422" i="113"/>
  <c r="AS422" i="113"/>
  <c r="AP426" i="113"/>
  <c r="AS426" i="113"/>
  <c r="AP430" i="113"/>
  <c r="AS430" i="113"/>
  <c r="AS435" i="113"/>
  <c r="AP435" i="113"/>
  <c r="AS439" i="113"/>
  <c r="AP439" i="113"/>
  <c r="AP444" i="113"/>
  <c r="AS444" i="113"/>
  <c r="AP448" i="113"/>
  <c r="AS448" i="113"/>
  <c r="AS453" i="113"/>
  <c r="AP453" i="113"/>
  <c r="AS457" i="113"/>
  <c r="AP457" i="113"/>
  <c r="AS461" i="113"/>
  <c r="AP461" i="113"/>
  <c r="AP466" i="113"/>
  <c r="AS466" i="113"/>
  <c r="AP470" i="113"/>
  <c r="AS470" i="113"/>
  <c r="AP474" i="113"/>
  <c r="AS474" i="113"/>
  <c r="AS479" i="113"/>
  <c r="AP479" i="113"/>
  <c r="AP484" i="113"/>
  <c r="AS484" i="113"/>
  <c r="AS489" i="113"/>
  <c r="AP489" i="113"/>
  <c r="AS493" i="113"/>
  <c r="AP493" i="113"/>
  <c r="AS499" i="113"/>
  <c r="AP499" i="113"/>
  <c r="AP505" i="113"/>
  <c r="AS505" i="113"/>
  <c r="AP509" i="113"/>
  <c r="AS509" i="113"/>
  <c r="AP513" i="113"/>
  <c r="AS513" i="113"/>
  <c r="AP517" i="113"/>
  <c r="AS517" i="113"/>
  <c r="AS522" i="113"/>
  <c r="AP522" i="113"/>
  <c r="AS526" i="113"/>
  <c r="AP526" i="113"/>
  <c r="AS530" i="113"/>
  <c r="AP530" i="113"/>
  <c r="AS534" i="113"/>
  <c r="AP534" i="113"/>
  <c r="AS538" i="113"/>
  <c r="AP538" i="113"/>
  <c r="AP543" i="113"/>
  <c r="AS543" i="113"/>
  <c r="AP547" i="113"/>
  <c r="AS547" i="113"/>
  <c r="AS552" i="113"/>
  <c r="AP552" i="113"/>
  <c r="AS556" i="113"/>
  <c r="AP556" i="113"/>
  <c r="AS560" i="113"/>
  <c r="AP560" i="113"/>
  <c r="AS564" i="113"/>
  <c r="AP564" i="113"/>
  <c r="AS568" i="113"/>
  <c r="AP568" i="113"/>
  <c r="AP573" i="113"/>
  <c r="AS573" i="113"/>
  <c r="AP577" i="113"/>
  <c r="AS577" i="113"/>
  <c r="AP581" i="113"/>
  <c r="AS581" i="113"/>
  <c r="AP585" i="113"/>
  <c r="AS585" i="113"/>
  <c r="AP589" i="113"/>
  <c r="AS589" i="113"/>
  <c r="AP593" i="113"/>
  <c r="AS593" i="113"/>
  <c r="AP597" i="113"/>
  <c r="AS597" i="113"/>
  <c r="AP601" i="113"/>
  <c r="AS601" i="113"/>
  <c r="AP611" i="113"/>
  <c r="AS611" i="113"/>
  <c r="AP615" i="113"/>
  <c r="AS615" i="113"/>
  <c r="AP620" i="113"/>
  <c r="AS620" i="113"/>
  <c r="AP624" i="113"/>
  <c r="AS624" i="113"/>
  <c r="AS629" i="113"/>
  <c r="AP629" i="113"/>
  <c r="AS633" i="113"/>
  <c r="AP633" i="113"/>
  <c r="AS637" i="113"/>
  <c r="AP637" i="113"/>
  <c r="AS641" i="113"/>
  <c r="AP641" i="113"/>
  <c r="AS647" i="113"/>
  <c r="AP647" i="113"/>
  <c r="AS651" i="113"/>
  <c r="AP651" i="113"/>
  <c r="AS655" i="113"/>
  <c r="AP655" i="113"/>
  <c r="AS659" i="113"/>
  <c r="AP659" i="113"/>
  <c r="AP664" i="113"/>
  <c r="AS664" i="113"/>
  <c r="AP668" i="113"/>
  <c r="AS668" i="113"/>
  <c r="AP672" i="113"/>
  <c r="AS672" i="113"/>
  <c r="AP676" i="113"/>
  <c r="AS676" i="113"/>
  <c r="AP680" i="113"/>
  <c r="AS680" i="113"/>
  <c r="AP684" i="113"/>
  <c r="AS684" i="113"/>
  <c r="AS689" i="113"/>
  <c r="AP689" i="113"/>
  <c r="AS693" i="113"/>
  <c r="AP693" i="113"/>
  <c r="AS697" i="113"/>
  <c r="AP697" i="113"/>
  <c r="AS701" i="113"/>
  <c r="AP701" i="113"/>
  <c r="AP706" i="113"/>
  <c r="AS706" i="113"/>
  <c r="AP710" i="113"/>
  <c r="AS710" i="113"/>
  <c r="AS715" i="113"/>
  <c r="AP715" i="113"/>
  <c r="AP720" i="113"/>
  <c r="AS720" i="113"/>
  <c r="AP724" i="113"/>
  <c r="AS724" i="113"/>
  <c r="AS729" i="113"/>
  <c r="AP729" i="113"/>
  <c r="AS733" i="113"/>
  <c r="AP733" i="113"/>
  <c r="AS737" i="113"/>
  <c r="AP737" i="113"/>
  <c r="AS741" i="113"/>
  <c r="AP741" i="113"/>
  <c r="AP746" i="113"/>
  <c r="AS746" i="113"/>
  <c r="AS751" i="113"/>
  <c r="AP751" i="113"/>
  <c r="AS755" i="113"/>
  <c r="AP755" i="113"/>
  <c r="AS761" i="113"/>
  <c r="AP761" i="113"/>
  <c r="AP765" i="113"/>
  <c r="AS765" i="113"/>
  <c r="AS770" i="113"/>
  <c r="AP770" i="113"/>
  <c r="AS774" i="113"/>
  <c r="AP774" i="113"/>
  <c r="AS778" i="113"/>
  <c r="AP778" i="113"/>
  <c r="AS782" i="113"/>
  <c r="AP782" i="113"/>
  <c r="AS786" i="113"/>
  <c r="AP786" i="113"/>
  <c r="AS790" i="113"/>
  <c r="AP790" i="113"/>
  <c r="AP795" i="113"/>
  <c r="AS795" i="113"/>
  <c r="AP799" i="113"/>
  <c r="AS799" i="113"/>
  <c r="AP803" i="113"/>
  <c r="AS803" i="113"/>
  <c r="AP807" i="113"/>
  <c r="AS807" i="113"/>
  <c r="AP811" i="113"/>
  <c r="AS811" i="113"/>
  <c r="AP815" i="113"/>
  <c r="AS815" i="113"/>
  <c r="AP819" i="113"/>
  <c r="AS819" i="113"/>
  <c r="AS824" i="113"/>
  <c r="AP824" i="113"/>
  <c r="AS828" i="113"/>
  <c r="AP828" i="113"/>
  <c r="AS832" i="113"/>
  <c r="AP832" i="113"/>
  <c r="AS836" i="113"/>
  <c r="AP836" i="113"/>
  <c r="AS840" i="113"/>
  <c r="AP840" i="113"/>
  <c r="AS844" i="113"/>
  <c r="AP844" i="113"/>
  <c r="AS848" i="113"/>
  <c r="AP848" i="113"/>
  <c r="AS852" i="113"/>
  <c r="AP852" i="113"/>
  <c r="AS856" i="113"/>
  <c r="AP856" i="113"/>
  <c r="AS860" i="113"/>
  <c r="AP860" i="113"/>
  <c r="AS864" i="113"/>
  <c r="AP864" i="113"/>
  <c r="AS868" i="113"/>
  <c r="AP868" i="113"/>
  <c r="AS872" i="113"/>
  <c r="AP872" i="113"/>
  <c r="AS876" i="113"/>
  <c r="AP876" i="113"/>
  <c r="AS880" i="113"/>
  <c r="AP880" i="113"/>
  <c r="AP885" i="113"/>
  <c r="AS885" i="113"/>
  <c r="AP889" i="113"/>
  <c r="AS889" i="113"/>
  <c r="AP893" i="113"/>
  <c r="AS893" i="113"/>
  <c r="AS898" i="113"/>
  <c r="AP898" i="113"/>
  <c r="AS902" i="113"/>
  <c r="AP902" i="113"/>
  <c r="AS908" i="113"/>
  <c r="AP908" i="113"/>
  <c r="AS912" i="113"/>
  <c r="AP912" i="113"/>
  <c r="AP917" i="113"/>
  <c r="AS917" i="113"/>
  <c r="AP921" i="113"/>
  <c r="AS921" i="113"/>
  <c r="AP925" i="113"/>
  <c r="AS925" i="113"/>
  <c r="AS930" i="113"/>
  <c r="AP930" i="113"/>
  <c r="AP935" i="113"/>
  <c r="AS935" i="113"/>
  <c r="AP939" i="113"/>
  <c r="AS939" i="113"/>
  <c r="AP943" i="113"/>
  <c r="AS943" i="113"/>
  <c r="AP947" i="113"/>
  <c r="AS947" i="113"/>
  <c r="AP953" i="113"/>
  <c r="AS953" i="113"/>
  <c r="AP957" i="113"/>
  <c r="AS957" i="113"/>
  <c r="AP962" i="113"/>
  <c r="AS962" i="113"/>
  <c r="AP969" i="113"/>
  <c r="AS969" i="113"/>
  <c r="AP974" i="113"/>
  <c r="AS974" i="113"/>
  <c r="AP979" i="113"/>
  <c r="AS979" i="113"/>
  <c r="AS984" i="113"/>
  <c r="AP984" i="113"/>
  <c r="AS989" i="113"/>
  <c r="AP989" i="113"/>
  <c r="AP994" i="113"/>
  <c r="AS994" i="113"/>
  <c r="AP998" i="113"/>
  <c r="AS998" i="113"/>
  <c r="AP1002" i="113"/>
  <c r="AS1002" i="113"/>
  <c r="AP1006" i="113"/>
  <c r="AS1006" i="113"/>
  <c r="AP1010" i="113"/>
  <c r="AS1010" i="113"/>
  <c r="AP1014" i="113"/>
  <c r="AS1014" i="113"/>
  <c r="AP1018" i="113"/>
  <c r="AS1018" i="113"/>
  <c r="AP1022" i="113"/>
  <c r="AS1022" i="113"/>
  <c r="AP1026" i="113"/>
  <c r="AS1026" i="113"/>
  <c r="AP1030" i="113"/>
  <c r="AS1030" i="113"/>
  <c r="AP1034" i="113"/>
  <c r="AS1034" i="113"/>
  <c r="AS1040" i="113"/>
  <c r="AP1040" i="113"/>
  <c r="AS1046" i="113"/>
  <c r="AP1046" i="113"/>
  <c r="AP1045" i="113"/>
  <c r="AP1053" i="113"/>
  <c r="AS1053" i="113"/>
  <c r="AP1057" i="113"/>
  <c r="AS1057" i="113"/>
  <c r="AS1062" i="113"/>
  <c r="AP1062" i="113"/>
  <c r="AP1189" i="113"/>
  <c r="AS1189" i="113"/>
  <c r="AP1193" i="113"/>
  <c r="AS1193" i="113"/>
  <c r="AS1202" i="113"/>
  <c r="AP1202" i="113"/>
  <c r="AP1207" i="113"/>
  <c r="AS1207" i="113"/>
  <c r="AP1211" i="113"/>
  <c r="AS1211" i="113"/>
  <c r="AS909" i="113"/>
  <c r="AP909" i="113"/>
  <c r="AS913" i="113"/>
  <c r="AP913" i="113"/>
  <c r="AP918" i="113"/>
  <c r="AS918" i="113"/>
  <c r="AP922" i="113"/>
  <c r="AS922" i="113"/>
  <c r="AP926" i="113"/>
  <c r="AS926" i="113"/>
  <c r="AS931" i="113"/>
  <c r="AP931" i="113"/>
  <c r="AP936" i="113"/>
  <c r="AS936" i="113"/>
  <c r="AP940" i="113"/>
  <c r="AS940" i="113"/>
  <c r="AP944" i="113"/>
  <c r="AS944" i="113"/>
  <c r="AS950" i="113"/>
  <c r="AP950" i="113"/>
  <c r="AP949" i="113"/>
  <c r="AS1041" i="113"/>
  <c r="AP1041" i="113"/>
  <c r="AS1047" i="113"/>
  <c r="AP1047" i="113"/>
  <c r="AP1052" i="113"/>
  <c r="AS1052" i="113"/>
  <c r="AP1056" i="113"/>
  <c r="AS1056" i="113"/>
  <c r="AS1061" i="113"/>
  <c r="AP1061" i="113"/>
  <c r="AP1060" i="113"/>
  <c r="AP1172" i="113"/>
  <c r="AS1172" i="113"/>
  <c r="AP1176" i="113"/>
  <c r="AS1176" i="113"/>
  <c r="AS1181" i="113"/>
  <c r="AP1181" i="113"/>
  <c r="AS1185" i="113"/>
  <c r="AP1185" i="113"/>
  <c r="AP1190" i="113"/>
  <c r="AS1190" i="113"/>
  <c r="AP1194" i="113"/>
  <c r="AS1194" i="113"/>
  <c r="AP1208" i="113"/>
  <c r="AS1208" i="113"/>
  <c r="AP1212" i="113"/>
  <c r="AS1212" i="113"/>
  <c r="AP1067" i="113"/>
  <c r="AS1067" i="113"/>
  <c r="AS1072" i="113"/>
  <c r="AP1072" i="113"/>
  <c r="AP1077" i="113"/>
  <c r="AS1077" i="113"/>
  <c r="AS1082" i="113"/>
  <c r="AP1082" i="113"/>
  <c r="AS1086" i="113"/>
  <c r="AP1086" i="113"/>
  <c r="AP1091" i="113"/>
  <c r="AS1091" i="113"/>
  <c r="AS1097" i="113"/>
  <c r="AP1097" i="113"/>
  <c r="AP1096" i="113" s="1"/>
  <c r="AP1102" i="113"/>
  <c r="AS1102" i="113"/>
  <c r="AP1106" i="113"/>
  <c r="AS1106" i="113"/>
  <c r="AP1110" i="113"/>
  <c r="AS1110" i="113"/>
  <c r="AP1114" i="113"/>
  <c r="AS1114" i="113"/>
  <c r="AP1118" i="113"/>
  <c r="AS1118" i="113"/>
  <c r="AP1122" i="113"/>
  <c r="AS1122" i="113"/>
  <c r="AP1126" i="113"/>
  <c r="AS1126" i="113"/>
  <c r="AP1130" i="113"/>
  <c r="AS1130" i="113"/>
  <c r="AS1135" i="113"/>
  <c r="AP1135" i="113"/>
  <c r="AS1139" i="113"/>
  <c r="AP1139" i="113"/>
  <c r="AS1145" i="113"/>
  <c r="AP1145" i="113"/>
  <c r="AP1144" i="113" s="1"/>
  <c r="AP1151" i="113"/>
  <c r="AS1151" i="113"/>
  <c r="AP1155" i="113"/>
  <c r="AS1155" i="113"/>
  <c r="AS1160" i="113"/>
  <c r="AP1160" i="113"/>
  <c r="AS1164" i="113"/>
  <c r="AP1164" i="113"/>
  <c r="AP1169" i="113"/>
  <c r="AS1169" i="113"/>
  <c r="AP1173" i="113"/>
  <c r="AS1173" i="113"/>
  <c r="AP1177" i="113"/>
  <c r="AS1177" i="113"/>
  <c r="AS1182" i="113"/>
  <c r="AP1182" i="113"/>
  <c r="AS1187" i="113"/>
  <c r="AP1186" i="113"/>
  <c r="AP1178" i="113" s="1"/>
  <c r="AP1187" i="113"/>
  <c r="AF1045" i="113"/>
  <c r="AF1064" i="113"/>
  <c r="AF1069" i="113"/>
  <c r="AF616" i="113"/>
  <c r="AJ948" i="113"/>
  <c r="AF1167" i="113"/>
  <c r="AF1048" i="113"/>
  <c r="AJ1044" i="113"/>
  <c r="AI1226" i="113" s="1"/>
  <c r="AF1060" i="113"/>
  <c r="AF1186" i="113"/>
  <c r="AF1178" i="113" s="1"/>
  <c r="AR1218" i="113"/>
  <c r="AR1222" i="113" s="1"/>
  <c r="AR1223" i="113" s="1"/>
  <c r="AQ1225" i="113"/>
  <c r="AR1228" i="113" s="1"/>
  <c r="AF1163" i="113"/>
  <c r="AF1159" i="113" s="1"/>
  <c r="AF1147" i="113" s="1"/>
  <c r="AL905" i="113"/>
  <c r="AL904" i="113"/>
  <c r="AL1039" i="113"/>
  <c r="AL1038" i="113"/>
  <c r="AL1063" i="113"/>
  <c r="AL1066" i="113"/>
  <c r="AL1068" i="113"/>
  <c r="AL1071" i="113"/>
  <c r="AL1073" i="113"/>
  <c r="AL1076" i="113"/>
  <c r="AL1078" i="113"/>
  <c r="AL1081" i="113"/>
  <c r="AL1083" i="113"/>
  <c r="AL1085" i="113"/>
  <c r="AL1087" i="113"/>
  <c r="AL1090" i="113"/>
  <c r="AL1093" i="113"/>
  <c r="AL1095" i="113"/>
  <c r="AL1098" i="113"/>
  <c r="AL1101" i="113"/>
  <c r="AL1103" i="113"/>
  <c r="AL1105" i="113"/>
  <c r="AL1107" i="113"/>
  <c r="AL1109" i="113"/>
  <c r="AL1111" i="113"/>
  <c r="AL1113" i="113"/>
  <c r="AL1115" i="113"/>
  <c r="AL1117" i="113"/>
  <c r="AL1119" i="113"/>
  <c r="AL1121" i="113"/>
  <c r="AL1123" i="113"/>
  <c r="AL1125" i="113"/>
  <c r="AL1127" i="113"/>
  <c r="AL1129" i="113"/>
  <c r="AL1131" i="113"/>
  <c r="AL1133" i="113"/>
  <c r="AL1136" i="113"/>
  <c r="AL1138" i="113"/>
  <c r="AL1140" i="113"/>
  <c r="AL1143" i="113"/>
  <c r="AL1142" i="113" s="1"/>
  <c r="AL1148" i="113"/>
  <c r="AL1152" i="113"/>
  <c r="AL1154" i="113"/>
  <c r="AL1156" i="113"/>
  <c r="AL1158" i="113"/>
  <c r="AL1161" i="113"/>
  <c r="AL1165" i="113"/>
  <c r="AL36" i="113"/>
  <c r="AL38" i="113"/>
  <c r="AL40" i="113"/>
  <c r="AL32" i="113"/>
  <c r="AL34" i="113"/>
  <c r="AL28" i="113"/>
  <c r="AL15" i="113"/>
  <c r="AL17" i="113"/>
  <c r="AL19" i="113"/>
  <c r="AL21" i="113"/>
  <c r="AL23" i="113"/>
  <c r="AL50" i="113"/>
  <c r="AL53" i="113"/>
  <c r="AL55" i="113"/>
  <c r="AL57" i="113"/>
  <c r="AL59" i="113"/>
  <c r="AL63" i="113"/>
  <c r="AL65" i="113"/>
  <c r="AL67" i="113"/>
  <c r="AL70" i="113"/>
  <c r="AL69" i="113" s="1"/>
  <c r="AL73" i="113"/>
  <c r="AL75" i="113"/>
  <c r="AL77" i="113"/>
  <c r="AL79" i="113"/>
  <c r="AL82" i="113"/>
  <c r="AL84" i="113"/>
  <c r="AL86" i="113"/>
  <c r="AL88" i="113"/>
  <c r="AL90" i="113"/>
  <c r="AL92" i="113"/>
  <c r="AL94" i="113"/>
  <c r="AL97" i="113"/>
  <c r="AL99" i="113"/>
  <c r="AL102" i="113"/>
  <c r="AL104" i="113"/>
  <c r="AL106" i="113"/>
  <c r="AL108" i="113"/>
  <c r="AL110" i="113"/>
  <c r="AL112" i="113"/>
  <c r="AL114" i="113"/>
  <c r="AL116" i="113"/>
  <c r="AL118" i="113"/>
  <c r="AL120" i="113"/>
  <c r="AL122" i="113"/>
  <c r="AL124" i="113"/>
  <c r="AL126" i="113"/>
  <c r="AL130" i="113"/>
  <c r="AL129" i="113" s="1"/>
  <c r="AL133" i="113"/>
  <c r="AL135" i="113"/>
  <c r="AL137" i="113"/>
  <c r="AL139" i="113"/>
  <c r="AL141" i="113"/>
  <c r="AL144" i="113"/>
  <c r="AL148" i="113"/>
  <c r="AL150" i="113"/>
  <c r="AL152" i="113"/>
  <c r="AL154" i="113"/>
  <c r="AL156" i="113"/>
  <c r="AL159" i="113"/>
  <c r="AL161" i="113"/>
  <c r="AL163" i="113"/>
  <c r="AL165" i="113"/>
  <c r="AL167" i="113"/>
  <c r="AL169" i="113"/>
  <c r="AL171" i="113"/>
  <c r="AL173" i="113"/>
  <c r="AL175" i="113"/>
  <c r="AL177" i="113"/>
  <c r="AL179" i="113"/>
  <c r="AL181" i="113"/>
  <c r="AL183" i="113"/>
  <c r="AL185" i="113"/>
  <c r="AL187" i="113"/>
  <c r="AL189" i="113"/>
  <c r="AL191" i="113"/>
  <c r="AL194" i="113"/>
  <c r="AL196" i="113"/>
  <c r="AL198" i="113"/>
  <c r="AL200" i="113"/>
  <c r="AL202" i="113"/>
  <c r="AL204" i="113"/>
  <c r="AL206" i="113"/>
  <c r="AL208" i="113"/>
  <c r="AL210" i="113"/>
  <c r="AL212" i="113"/>
  <c r="AL214" i="113"/>
  <c r="AL216" i="113"/>
  <c r="AL218" i="113"/>
  <c r="AL220" i="113"/>
  <c r="AL222" i="113"/>
  <c r="AL224" i="113"/>
  <c r="AL226" i="113"/>
  <c r="AL229" i="113"/>
  <c r="AL231" i="113"/>
  <c r="AL233" i="113"/>
  <c r="AL235" i="113"/>
  <c r="AL237" i="113"/>
  <c r="AL239" i="113"/>
  <c r="AL241" i="113"/>
  <c r="AL243" i="113"/>
  <c r="AL245" i="113"/>
  <c r="AL247" i="113"/>
  <c r="AL249" i="113"/>
  <c r="AL251" i="113"/>
  <c r="AL253" i="113"/>
  <c r="AL255" i="113"/>
  <c r="AL257" i="113"/>
  <c r="AL259" i="113"/>
  <c r="AL261" i="113"/>
  <c r="AL263" i="113"/>
  <c r="AL265" i="113"/>
  <c r="AL267" i="113"/>
  <c r="AL269" i="113"/>
  <c r="AL271" i="113"/>
  <c r="AL273" i="113"/>
  <c r="AL275" i="113"/>
  <c r="AL277" i="113"/>
  <c r="AL279" i="113"/>
  <c r="AL281" i="113"/>
  <c r="AL283" i="113"/>
  <c r="AL285" i="113"/>
  <c r="AL287" i="113"/>
  <c r="AL289" i="113"/>
  <c r="AL291" i="113"/>
  <c r="AL293" i="113"/>
  <c r="AL295" i="113"/>
  <c r="AL297" i="113"/>
  <c r="AL299" i="113"/>
  <c r="AL301" i="113"/>
  <c r="AL304" i="113"/>
  <c r="AL306" i="113"/>
  <c r="AL308" i="113"/>
  <c r="AL310" i="113"/>
  <c r="AL314" i="113"/>
  <c r="AL317" i="113"/>
  <c r="AL319" i="113"/>
  <c r="AL323" i="113"/>
  <c r="AL325" i="113"/>
  <c r="AL328" i="113"/>
  <c r="AL330" i="113"/>
  <c r="AL332" i="113"/>
  <c r="AL334" i="113"/>
  <c r="AL336" i="113"/>
  <c r="AL338" i="113"/>
  <c r="AL340" i="113"/>
  <c r="AL342" i="113"/>
  <c r="AL344" i="113"/>
  <c r="AL346" i="113"/>
  <c r="AL348" i="113"/>
  <c r="AL350" i="113"/>
  <c r="AL352" i="113"/>
  <c r="AL355" i="113"/>
  <c r="AL357" i="113"/>
  <c r="AL359" i="113"/>
  <c r="AL361" i="113"/>
  <c r="AL363" i="113"/>
  <c r="AL366" i="113"/>
  <c r="AL368" i="113"/>
  <c r="AL370" i="113"/>
  <c r="AL372" i="113"/>
  <c r="AL374" i="113"/>
  <c r="AL376" i="113"/>
  <c r="AL378" i="113"/>
  <c r="AL380" i="113"/>
  <c r="AL383" i="113"/>
  <c r="AL385" i="113"/>
  <c r="AL388" i="113"/>
  <c r="AL390" i="113"/>
  <c r="AL392" i="113"/>
  <c r="AL394" i="113"/>
  <c r="AL396" i="113"/>
  <c r="AL398" i="113"/>
  <c r="AL400" i="113"/>
  <c r="AL402" i="113"/>
  <c r="AL404" i="113"/>
  <c r="AL406" i="113"/>
  <c r="AL408" i="113"/>
  <c r="AL410" i="113"/>
  <c r="AL412" i="113"/>
  <c r="AL414" i="113"/>
  <c r="AL416" i="113"/>
  <c r="AL420" i="113"/>
  <c r="AL422" i="113"/>
  <c r="AL424" i="113"/>
  <c r="AL426" i="113"/>
  <c r="AL428" i="113"/>
  <c r="AL430" i="113"/>
  <c r="AL432" i="113"/>
  <c r="AL435" i="113"/>
  <c r="AL437" i="113"/>
  <c r="AL439" i="113"/>
  <c r="AL441" i="113"/>
  <c r="AL444" i="113"/>
  <c r="AL446" i="113"/>
  <c r="AL448" i="113"/>
  <c r="AL451" i="113"/>
  <c r="AL453" i="113"/>
  <c r="AL455" i="113"/>
  <c r="AL457" i="113"/>
  <c r="AL459" i="113"/>
  <c r="AL461" i="113"/>
  <c r="AL464" i="113"/>
  <c r="AL466" i="113"/>
  <c r="AL468" i="113"/>
  <c r="AL470" i="113"/>
  <c r="AL472" i="113"/>
  <c r="AL474" i="113"/>
  <c r="AL477" i="113"/>
  <c r="AL479" i="113"/>
  <c r="AL482" i="113"/>
  <c r="AL484" i="113"/>
  <c r="AL486" i="113"/>
  <c r="AL489" i="113"/>
  <c r="AL491" i="113"/>
  <c r="AL493" i="113"/>
  <c r="AL497" i="113"/>
  <c r="AL499" i="113"/>
  <c r="AL501" i="113"/>
  <c r="AL505" i="113"/>
  <c r="AL507" i="113"/>
  <c r="AL509" i="113"/>
  <c r="AL511" i="113"/>
  <c r="AL513" i="113"/>
  <c r="AL515" i="113"/>
  <c r="AL517" i="113"/>
  <c r="AL520" i="113"/>
  <c r="AL522" i="113"/>
  <c r="AL524" i="113"/>
  <c r="AL526" i="113"/>
  <c r="AL528" i="113"/>
  <c r="AL530" i="113"/>
  <c r="AL532" i="113"/>
  <c r="AL534" i="113"/>
  <c r="AL536" i="113"/>
  <c r="AL538" i="113"/>
  <c r="AL541" i="113"/>
  <c r="AL543" i="113"/>
  <c r="AL545" i="113"/>
  <c r="AL547" i="113"/>
  <c r="AL550" i="113"/>
  <c r="AL552" i="113"/>
  <c r="AL554" i="113"/>
  <c r="AL556" i="113"/>
  <c r="AL558" i="113"/>
  <c r="AL560" i="113"/>
  <c r="AL562" i="113"/>
  <c r="AL564" i="113"/>
  <c r="AL566" i="113"/>
  <c r="AL568" i="113"/>
  <c r="AL570" i="113"/>
  <c r="AL573" i="113"/>
  <c r="AL575" i="113"/>
  <c r="AL577" i="113"/>
  <c r="AL579" i="113"/>
  <c r="AL581" i="113"/>
  <c r="AL583" i="113"/>
  <c r="AL585" i="113"/>
  <c r="AL587" i="113"/>
  <c r="AL591" i="113"/>
  <c r="AL593" i="113"/>
  <c r="AL595" i="113"/>
  <c r="AL597" i="113"/>
  <c r="AL599" i="113"/>
  <c r="AL601" i="113"/>
  <c r="AL603" i="113"/>
  <c r="AL607" i="113"/>
  <c r="AL611" i="113"/>
  <c r="AL613" i="113"/>
  <c r="AL615" i="113"/>
  <c r="AL618" i="113"/>
  <c r="AL620" i="113"/>
  <c r="AL622" i="113"/>
  <c r="AL624" i="113"/>
  <c r="AL626" i="113"/>
  <c r="AL629" i="113"/>
  <c r="AL631" i="113"/>
  <c r="AL633" i="113"/>
  <c r="AL635" i="113"/>
  <c r="AL637" i="113"/>
  <c r="AL639" i="113"/>
  <c r="AL641" i="113"/>
  <c r="AL645" i="113"/>
  <c r="AL647" i="113"/>
  <c r="AL649" i="113"/>
  <c r="AL651" i="113"/>
  <c r="AL653" i="113"/>
  <c r="AL655" i="113"/>
  <c r="AL657" i="113"/>
  <c r="AL659" i="113"/>
  <c r="AL662" i="113"/>
  <c r="AL664" i="113"/>
  <c r="AL666" i="113"/>
  <c r="AL668" i="113"/>
  <c r="AL670" i="113"/>
  <c r="AL672" i="113"/>
  <c r="AL674" i="113"/>
  <c r="AL676" i="113"/>
  <c r="AL678" i="113"/>
  <c r="AL680" i="113"/>
  <c r="AL682" i="113"/>
  <c r="AL684" i="113"/>
  <c r="AL686" i="113"/>
  <c r="AL689" i="113"/>
  <c r="AL691" i="113"/>
  <c r="AL693" i="113"/>
  <c r="AL695" i="113"/>
  <c r="AL697" i="113"/>
  <c r="AL699" i="113"/>
  <c r="AL701" i="113"/>
  <c r="AL703" i="113"/>
  <c r="AL706" i="113"/>
  <c r="AL708" i="113"/>
  <c r="AL710" i="113"/>
  <c r="AL713" i="113"/>
  <c r="AL715" i="113"/>
  <c r="AL717" i="113"/>
  <c r="AL720" i="113"/>
  <c r="AL722" i="113"/>
  <c r="AL724" i="113"/>
  <c r="AL726" i="113"/>
  <c r="AL729" i="113"/>
  <c r="AL731" i="113"/>
  <c r="AL733" i="113"/>
  <c r="AL735" i="113"/>
  <c r="AL737" i="113"/>
  <c r="AL739" i="113"/>
  <c r="AL741" i="113"/>
  <c r="AL744" i="113"/>
  <c r="AL746" i="113"/>
  <c r="AL748" i="113"/>
  <c r="AL751" i="113"/>
  <c r="AL753" i="113"/>
  <c r="AL755" i="113"/>
  <c r="AL758" i="113"/>
  <c r="AL761" i="113"/>
  <c r="AL763" i="113"/>
  <c r="AL765" i="113"/>
  <c r="AL768" i="113"/>
  <c r="AL770" i="113"/>
  <c r="AL772" i="113"/>
  <c r="AL774" i="113"/>
  <c r="AL776" i="113"/>
  <c r="AL778" i="113"/>
  <c r="AL780" i="113"/>
  <c r="AL782" i="113"/>
  <c r="AL784" i="113"/>
  <c r="AL786" i="113"/>
  <c r="AL788" i="113"/>
  <c r="AL790" i="113"/>
  <c r="AL793" i="113"/>
  <c r="AL795" i="113"/>
  <c r="AL797" i="113"/>
  <c r="AL799" i="113"/>
  <c r="AL801" i="113"/>
  <c r="AL803" i="113"/>
  <c r="AL805" i="113"/>
  <c r="AL807" i="113"/>
  <c r="AL809" i="113"/>
  <c r="AL811" i="113"/>
  <c r="AL813" i="113"/>
  <c r="AL815" i="113"/>
  <c r="AL817" i="113"/>
  <c r="AL819" i="113"/>
  <c r="AL822" i="113"/>
  <c r="AL824" i="113"/>
  <c r="AL826" i="113"/>
  <c r="AL828" i="113"/>
  <c r="AL830" i="113"/>
  <c r="AL832" i="113"/>
  <c r="AL834" i="113"/>
  <c r="AL836" i="113"/>
  <c r="AL838" i="113"/>
  <c r="AL840" i="113"/>
  <c r="AL842" i="113"/>
  <c r="AL844" i="113"/>
  <c r="AL846" i="113"/>
  <c r="AL848" i="113"/>
  <c r="AL850" i="113"/>
  <c r="AL852" i="113"/>
  <c r="AL854" i="113"/>
  <c r="AL856" i="113"/>
  <c r="AL858" i="113"/>
  <c r="AL860" i="113"/>
  <c r="AL862" i="113"/>
  <c r="AL864" i="113"/>
  <c r="AL866" i="113"/>
  <c r="AL868" i="113"/>
  <c r="AL870" i="113"/>
  <c r="AL872" i="113"/>
  <c r="AL874" i="113"/>
  <c r="AL876" i="113"/>
  <c r="AL878" i="113"/>
  <c r="AL880" i="113"/>
  <c r="AL882" i="113"/>
  <c r="AL885" i="113"/>
  <c r="AL887" i="113"/>
  <c r="AL889" i="113"/>
  <c r="AL891" i="113"/>
  <c r="AL893" i="113"/>
  <c r="AL895" i="113"/>
  <c r="AL898" i="113"/>
  <c r="AL900" i="113"/>
  <c r="AL902" i="113"/>
  <c r="AL906" i="113"/>
  <c r="AL908" i="113"/>
  <c r="AL910" i="113"/>
  <c r="AL912" i="113"/>
  <c r="AL914" i="113"/>
  <c r="AL917" i="113"/>
  <c r="AL919" i="113"/>
  <c r="AL921" i="113"/>
  <c r="AL923" i="113"/>
  <c r="AL925" i="113"/>
  <c r="AL927" i="113"/>
  <c r="AL930" i="113"/>
  <c r="AL932" i="113"/>
  <c r="AL935" i="113"/>
  <c r="AL937" i="113"/>
  <c r="AL939" i="113"/>
  <c r="AL941" i="113"/>
  <c r="AL943" i="113"/>
  <c r="AL945" i="113"/>
  <c r="AL947" i="113"/>
  <c r="AL951" i="113"/>
  <c r="AL953" i="113"/>
  <c r="AL955" i="113"/>
  <c r="AL957" i="113"/>
  <c r="AL959" i="113"/>
  <c r="AL962" i="113"/>
  <c r="AL965" i="113"/>
  <c r="AL969" i="113"/>
  <c r="AL971" i="113"/>
  <c r="AL974" i="113"/>
  <c r="AL977" i="113"/>
  <c r="AL979" i="113"/>
  <c r="AL982" i="113"/>
  <c r="AL984" i="113"/>
  <c r="AL986" i="113"/>
  <c r="AL989" i="113"/>
  <c r="AL991" i="113"/>
  <c r="AL994" i="113"/>
  <c r="AL996" i="113"/>
  <c r="AL998" i="113"/>
  <c r="AL1000" i="113"/>
  <c r="AL1002" i="113"/>
  <c r="AL1004" i="113"/>
  <c r="AL1006" i="113"/>
  <c r="AL1008" i="113"/>
  <c r="AL1010" i="113"/>
  <c r="AL1012" i="113"/>
  <c r="AL1014" i="113"/>
  <c r="AL1016" i="113"/>
  <c r="AL1018" i="113"/>
  <c r="AL1020" i="113"/>
  <c r="AL1022" i="113"/>
  <c r="AL1024" i="113"/>
  <c r="AL1026" i="113"/>
  <c r="AL1028" i="113"/>
  <c r="AL1030" i="113"/>
  <c r="AL1032" i="113"/>
  <c r="AL1034" i="113"/>
  <c r="AL1036" i="113"/>
  <c r="AL1040" i="113"/>
  <c r="AL1042" i="113"/>
  <c r="AL1051" i="113"/>
  <c r="AL1053" i="113"/>
  <c r="AL1055" i="113"/>
  <c r="AL1057" i="113"/>
  <c r="AL1059" i="113"/>
  <c r="AL1062" i="113"/>
  <c r="AL907" i="113"/>
  <c r="AL909" i="113"/>
  <c r="AL911" i="113"/>
  <c r="AL913" i="113"/>
  <c r="AL915" i="113"/>
  <c r="AL918" i="113"/>
  <c r="AL920" i="113"/>
  <c r="AL922" i="113"/>
  <c r="AL924" i="113"/>
  <c r="AL926" i="113"/>
  <c r="AL929" i="113"/>
  <c r="AL931" i="113"/>
  <c r="AL933" i="113"/>
  <c r="AL936" i="113"/>
  <c r="AL938" i="113"/>
  <c r="AL940" i="113"/>
  <c r="AL942" i="113"/>
  <c r="AL944" i="113"/>
  <c r="AL946" i="113"/>
  <c r="AL1041" i="113"/>
  <c r="AL1043" i="113"/>
  <c r="AL1047" i="113"/>
  <c r="AL1050" i="113"/>
  <c r="AL1052" i="113"/>
  <c r="AL1054" i="113"/>
  <c r="AL1056" i="113"/>
  <c r="AL1058" i="113"/>
  <c r="AL1187" i="113"/>
  <c r="AL1186" i="113"/>
  <c r="AL1178" i="113" s="1"/>
  <c r="AL37" i="113"/>
  <c r="AL39" i="113"/>
  <c r="AL41" i="113"/>
  <c r="AL31" i="113"/>
  <c r="AL33" i="113"/>
  <c r="AL25" i="113"/>
  <c r="AL27" i="113"/>
  <c r="AL29" i="113"/>
  <c r="AL16" i="113"/>
  <c r="AL18" i="113"/>
  <c r="AL20" i="113"/>
  <c r="AL22" i="113"/>
  <c r="AL49" i="113"/>
  <c r="AL51" i="113"/>
  <c r="AL54" i="113"/>
  <c r="AL56" i="113"/>
  <c r="AL58" i="113"/>
  <c r="AL62" i="113"/>
  <c r="AL64" i="113"/>
  <c r="AL66" i="113"/>
  <c r="AL68" i="113"/>
  <c r="AL72" i="113"/>
  <c r="AL74" i="113"/>
  <c r="AL76" i="113"/>
  <c r="AL78" i="113"/>
  <c r="AL81" i="113"/>
  <c r="AL83" i="113"/>
  <c r="AL85" i="113"/>
  <c r="AL87" i="113"/>
  <c r="AL89" i="113"/>
  <c r="AL91" i="113"/>
  <c r="AL93" i="113"/>
  <c r="AL95" i="113"/>
  <c r="AL98" i="113"/>
  <c r="AL100" i="113"/>
  <c r="AL103" i="113"/>
  <c r="AL105" i="113"/>
  <c r="AL107" i="113"/>
  <c r="AL109" i="113"/>
  <c r="AL111" i="113"/>
  <c r="AL113" i="113"/>
  <c r="AL115" i="113"/>
  <c r="AL117" i="113"/>
  <c r="AL119" i="113"/>
  <c r="AL121" i="113"/>
  <c r="AL123" i="113"/>
  <c r="AL125" i="113"/>
  <c r="AL128" i="113"/>
  <c r="AL127" i="113" s="1"/>
  <c r="AL132" i="113"/>
  <c r="AL134" i="113"/>
  <c r="AL136" i="113"/>
  <c r="AL138" i="113"/>
  <c r="AL140" i="113"/>
  <c r="AL143" i="113"/>
  <c r="AL147" i="113"/>
  <c r="AL149" i="113"/>
  <c r="AL151" i="113"/>
  <c r="AL153" i="113"/>
  <c r="AL155" i="113"/>
  <c r="AL158" i="113"/>
  <c r="AL160" i="113"/>
  <c r="AL162" i="113"/>
  <c r="AL164" i="113"/>
  <c r="AL166" i="113"/>
  <c r="AL168" i="113"/>
  <c r="AL170" i="113"/>
  <c r="AL172" i="113"/>
  <c r="AL174" i="113"/>
  <c r="AL176" i="113"/>
  <c r="AL178" i="113"/>
  <c r="AL180" i="113"/>
  <c r="AL182" i="113"/>
  <c r="AL184" i="113"/>
  <c r="AL186" i="113"/>
  <c r="AL188" i="113"/>
  <c r="AL190" i="113"/>
  <c r="AL192" i="113"/>
  <c r="AL195" i="113"/>
  <c r="AL197" i="113"/>
  <c r="AL199" i="113"/>
  <c r="AL201" i="113"/>
  <c r="AL203" i="113"/>
  <c r="AL205" i="113"/>
  <c r="AL207" i="113"/>
  <c r="AL209" i="113"/>
  <c r="AL211" i="113"/>
  <c r="AL213" i="113"/>
  <c r="AL215" i="113"/>
  <c r="AL217" i="113"/>
  <c r="AL219" i="113"/>
  <c r="AL221" i="113"/>
  <c r="AL223" i="113"/>
  <c r="AL225" i="113"/>
  <c r="AL227" i="113"/>
  <c r="AL230" i="113"/>
  <c r="AL232" i="113"/>
  <c r="AL234" i="113"/>
  <c r="AL236" i="113"/>
  <c r="AL238" i="113"/>
  <c r="AL240" i="113"/>
  <c r="AL242" i="113"/>
  <c r="AL244" i="113"/>
  <c r="AL246" i="113"/>
  <c r="AL248" i="113"/>
  <c r="AL250" i="113"/>
  <c r="AL252" i="113"/>
  <c r="AL254" i="113"/>
  <c r="AL256" i="113"/>
  <c r="AL258" i="113"/>
  <c r="AL260" i="113"/>
  <c r="AL262" i="113"/>
  <c r="AL264" i="113"/>
  <c r="AL266" i="113"/>
  <c r="AL268" i="113"/>
  <c r="AL270" i="113"/>
  <c r="AL272" i="113"/>
  <c r="AL274" i="113"/>
  <c r="AL276" i="113"/>
  <c r="AL278" i="113"/>
  <c r="AL280" i="113"/>
  <c r="AL282" i="113"/>
  <c r="AL284" i="113"/>
  <c r="AL286" i="113"/>
  <c r="AL288" i="113"/>
  <c r="AL290" i="113"/>
  <c r="AL292" i="113"/>
  <c r="AL294" i="113"/>
  <c r="AL296" i="113"/>
  <c r="AL298" i="113"/>
  <c r="AL300" i="113"/>
  <c r="AL302" i="113"/>
  <c r="AL305" i="113"/>
  <c r="AL307" i="113"/>
  <c r="AL309" i="113"/>
  <c r="AL313" i="113"/>
  <c r="AL316" i="113"/>
  <c r="AL318" i="113"/>
  <c r="AL321" i="113"/>
  <c r="AL320" i="113" s="1"/>
  <c r="AL324" i="113"/>
  <c r="AL327" i="113"/>
  <c r="AL329" i="113"/>
  <c r="AL331" i="113"/>
  <c r="AL333" i="113"/>
  <c r="AL335" i="113"/>
  <c r="AL337" i="113"/>
  <c r="AL339" i="113"/>
  <c r="AL341" i="113"/>
  <c r="AL343" i="113"/>
  <c r="AL345" i="113"/>
  <c r="AL347" i="113"/>
  <c r="AL349" i="113"/>
  <c r="AL351" i="113"/>
  <c r="AL354" i="113"/>
  <c r="AL356" i="113"/>
  <c r="AL358" i="113"/>
  <c r="AL360" i="113"/>
  <c r="AL362" i="113"/>
  <c r="AL365" i="113"/>
  <c r="AL367" i="113"/>
  <c r="AL369" i="113"/>
  <c r="AL371" i="113"/>
  <c r="AL373" i="113"/>
  <c r="AL375" i="113"/>
  <c r="AL377" i="113"/>
  <c r="AL379" i="113"/>
  <c r="AL382" i="113"/>
  <c r="AL384" i="113"/>
  <c r="AL387" i="113"/>
  <c r="AL389" i="113"/>
  <c r="AL391" i="113"/>
  <c r="AL393" i="113"/>
  <c r="AL395" i="113"/>
  <c r="AL397" i="113"/>
  <c r="AL399" i="113"/>
  <c r="AL401" i="113"/>
  <c r="AL403" i="113"/>
  <c r="AL405" i="113"/>
  <c r="AL407" i="113"/>
  <c r="AL409" i="113"/>
  <c r="AL411" i="113"/>
  <c r="AL413" i="113"/>
  <c r="AL415" i="113"/>
  <c r="AL418" i="113"/>
  <c r="AL417" i="113" s="1"/>
  <c r="AL421" i="113"/>
  <c r="AL423" i="113"/>
  <c r="AL425" i="113"/>
  <c r="AL427" i="113"/>
  <c r="AL429" i="113"/>
  <c r="AL431" i="113"/>
  <c r="AL434" i="113"/>
  <c r="AL436" i="113"/>
  <c r="AL438" i="113"/>
  <c r="AL440" i="113"/>
  <c r="AL442" i="113"/>
  <c r="AL445" i="113"/>
  <c r="AL447" i="113"/>
  <c r="AL450" i="113"/>
  <c r="AL452" i="113"/>
  <c r="AL454" i="113"/>
  <c r="AL456" i="113"/>
  <c r="AL458" i="113"/>
  <c r="AL460" i="113"/>
  <c r="AL463" i="113"/>
  <c r="AL465" i="113"/>
  <c r="AL467" i="113"/>
  <c r="AL469" i="113"/>
  <c r="AL471" i="113"/>
  <c r="AL473" i="113"/>
  <c r="AL475" i="113"/>
  <c r="AL478" i="113"/>
  <c r="AL480" i="113"/>
  <c r="AL483" i="113"/>
  <c r="AL485" i="113"/>
  <c r="AL487" i="113"/>
  <c r="AL490" i="113"/>
  <c r="AL492" i="113"/>
  <c r="AL496" i="113"/>
  <c r="AL498" i="113"/>
  <c r="AL500" i="113"/>
  <c r="AL504" i="113"/>
  <c r="AL506" i="113"/>
  <c r="AL508" i="113"/>
  <c r="AL510" i="113"/>
  <c r="AL512" i="113"/>
  <c r="AL514" i="113"/>
  <c r="AL516" i="113"/>
  <c r="AL519" i="113"/>
  <c r="AL521" i="113"/>
  <c r="AL523" i="113"/>
  <c r="AL525" i="113"/>
  <c r="AL527" i="113"/>
  <c r="AL529" i="113"/>
  <c r="AL531" i="113"/>
  <c r="AL533" i="113"/>
  <c r="AL535" i="113"/>
  <c r="AL537" i="113"/>
  <c r="AL540" i="113"/>
  <c r="AL542" i="113"/>
  <c r="AL544" i="113"/>
  <c r="AL546" i="113"/>
  <c r="AL549" i="113"/>
  <c r="AL551" i="113"/>
  <c r="AL553" i="113"/>
  <c r="AL555" i="113"/>
  <c r="AL557" i="113"/>
  <c r="AL559" i="113"/>
  <c r="AL561" i="113"/>
  <c r="AL563" i="113"/>
  <c r="AL565" i="113"/>
  <c r="AL567" i="113"/>
  <c r="AL569" i="113"/>
  <c r="AL571" i="113"/>
  <c r="AL574" i="113"/>
  <c r="AL576" i="113"/>
  <c r="AL578" i="113"/>
  <c r="AL580" i="113"/>
  <c r="AL582" i="113"/>
  <c r="AL584" i="113"/>
  <c r="AL586" i="113"/>
  <c r="AL588" i="113"/>
  <c r="AL590" i="113"/>
  <c r="AL592" i="113"/>
  <c r="AL594" i="113"/>
  <c r="AL596" i="113"/>
  <c r="AL598" i="113"/>
  <c r="AL600" i="113"/>
  <c r="AL602" i="113"/>
  <c r="AL604" i="113"/>
  <c r="AL606" i="113"/>
  <c r="AL610" i="113"/>
  <c r="AL612" i="113"/>
  <c r="AL614" i="113"/>
  <c r="AL617" i="113"/>
  <c r="AL619" i="113"/>
  <c r="AL621" i="113"/>
  <c r="AL623" i="113"/>
  <c r="AL625" i="113"/>
  <c r="AL628" i="113"/>
  <c r="AL630" i="113"/>
  <c r="AL632" i="113"/>
  <c r="AL634" i="113"/>
  <c r="AL636" i="113"/>
  <c r="AL638" i="113"/>
  <c r="AL640" i="113"/>
  <c r="AL643" i="113"/>
  <c r="AL642" i="113" s="1"/>
  <c r="AL646" i="113"/>
  <c r="AL648" i="113"/>
  <c r="AL650" i="113"/>
  <c r="AL652" i="113"/>
  <c r="AL654" i="113"/>
  <c r="AL656" i="113"/>
  <c r="AL658" i="113"/>
  <c r="AL661" i="113"/>
  <c r="AL663" i="113"/>
  <c r="AL665" i="113"/>
  <c r="AL667" i="113"/>
  <c r="AL669" i="113"/>
  <c r="AL671" i="113"/>
  <c r="AL673" i="113"/>
  <c r="AL675" i="113"/>
  <c r="AL677" i="113"/>
  <c r="AL679" i="113"/>
  <c r="AL681" i="113"/>
  <c r="AL683" i="113"/>
  <c r="AL685" i="113"/>
  <c r="AL687" i="113"/>
  <c r="AL690" i="113"/>
  <c r="AL692" i="113"/>
  <c r="AL694" i="113"/>
  <c r="AL696" i="113"/>
  <c r="AL698" i="113"/>
  <c r="AL700" i="113"/>
  <c r="AL702" i="113"/>
  <c r="AL704" i="113"/>
  <c r="AL707" i="113"/>
  <c r="AL709" i="113"/>
  <c r="AL711" i="113"/>
  <c r="AL714" i="113"/>
  <c r="AL716" i="113"/>
  <c r="AL719" i="113"/>
  <c r="AL721" i="113"/>
  <c r="AL723" i="113"/>
  <c r="AL725" i="113"/>
  <c r="AL727" i="113"/>
  <c r="AL730" i="113"/>
  <c r="AL732" i="113"/>
  <c r="AL734" i="113"/>
  <c r="AL736" i="113"/>
  <c r="AL738" i="113"/>
  <c r="AL740" i="113"/>
  <c r="AL742" i="113"/>
  <c r="AL745" i="113"/>
  <c r="AL747" i="113"/>
  <c r="AL749" i="113"/>
  <c r="AL752" i="113"/>
  <c r="AL754" i="113"/>
  <c r="AL757" i="113"/>
  <c r="AL760" i="113"/>
  <c r="AL762" i="113"/>
  <c r="AL764" i="113"/>
  <c r="AL767" i="113"/>
  <c r="AL769" i="113"/>
  <c r="AL771" i="113"/>
  <c r="AL773" i="113"/>
  <c r="AL775" i="113"/>
  <c r="AL777" i="113"/>
  <c r="AL779" i="113"/>
  <c r="AL781" i="113"/>
  <c r="AL783" i="113"/>
  <c r="AL785" i="113"/>
  <c r="AL787" i="113"/>
  <c r="AL789" i="113"/>
  <c r="AL792" i="113"/>
  <c r="AL794" i="113"/>
  <c r="AL796" i="113"/>
  <c r="AL798" i="113"/>
  <c r="AL800" i="113"/>
  <c r="AL802" i="113"/>
  <c r="AL804" i="113"/>
  <c r="AL806" i="113"/>
  <c r="AL808" i="113"/>
  <c r="AL810" i="113"/>
  <c r="AL812" i="113"/>
  <c r="AL814" i="113"/>
  <c r="AL816" i="113"/>
  <c r="AL818" i="113"/>
  <c r="AL821" i="113"/>
  <c r="AL823" i="113"/>
  <c r="AL825" i="113"/>
  <c r="AL827" i="113"/>
  <c r="AL829" i="113"/>
  <c r="AL831" i="113"/>
  <c r="AL833" i="113"/>
  <c r="AL835" i="113"/>
  <c r="AL837" i="113"/>
  <c r="AL839" i="113"/>
  <c r="AL841" i="113"/>
  <c r="AL843" i="113"/>
  <c r="AL845" i="113"/>
  <c r="AL847" i="113"/>
  <c r="AL849" i="113"/>
  <c r="AL851" i="113"/>
  <c r="AL853" i="113"/>
  <c r="AL855" i="113"/>
  <c r="AL857" i="113"/>
  <c r="AL859" i="113"/>
  <c r="AL861" i="113"/>
  <c r="AL863" i="113"/>
  <c r="AL865" i="113"/>
  <c r="AL867" i="113"/>
  <c r="AL869" i="113"/>
  <c r="AL871" i="113"/>
  <c r="AL873" i="113"/>
  <c r="AL875" i="113"/>
  <c r="AL877" i="113"/>
  <c r="AL879" i="113"/>
  <c r="AL881" i="113"/>
  <c r="AL883" i="113"/>
  <c r="AL886" i="113"/>
  <c r="AL888" i="113"/>
  <c r="AL890" i="113"/>
  <c r="AL892" i="113"/>
  <c r="AL894" i="113"/>
  <c r="AL896" i="113"/>
  <c r="AL899" i="113"/>
  <c r="AL901" i="113"/>
  <c r="AL952" i="113"/>
  <c r="AL954" i="113"/>
  <c r="AL956" i="113"/>
  <c r="AL958" i="113"/>
  <c r="AL961" i="113"/>
  <c r="AL963" i="113"/>
  <c r="AL966" i="113"/>
  <c r="AL970" i="113"/>
  <c r="AL972" i="113"/>
  <c r="AL975" i="113"/>
  <c r="AL978" i="113"/>
  <c r="AL981" i="113"/>
  <c r="AL983" i="113"/>
  <c r="AL985" i="113"/>
  <c r="AL987" i="113"/>
  <c r="AL990" i="113"/>
  <c r="AL992" i="113"/>
  <c r="AL995" i="113"/>
  <c r="AL997" i="113"/>
  <c r="AL999" i="113"/>
  <c r="AL1001" i="113"/>
  <c r="AL1003" i="113"/>
  <c r="AL1005" i="113"/>
  <c r="AL1007" i="113"/>
  <c r="AL1009" i="113"/>
  <c r="AL1011" i="113"/>
  <c r="AL1013" i="113"/>
  <c r="AL1015" i="113"/>
  <c r="AL1017" i="113"/>
  <c r="AL1019" i="113"/>
  <c r="AL1021" i="113"/>
  <c r="AL1023" i="113"/>
  <c r="AL1025" i="113"/>
  <c r="AL1027" i="113"/>
  <c r="AL1029" i="113"/>
  <c r="AL1031" i="113"/>
  <c r="AL1033" i="113"/>
  <c r="AL1035" i="113"/>
  <c r="AL1168" i="113"/>
  <c r="AL1167" i="113"/>
  <c r="AL1046" i="113"/>
  <c r="AL1045" i="113"/>
  <c r="AL1065" i="113"/>
  <c r="AL1064" i="113"/>
  <c r="AL1189" i="113"/>
  <c r="AL1191" i="113"/>
  <c r="AL1193" i="113"/>
  <c r="AL1196" i="113"/>
  <c r="AL1202" i="113"/>
  <c r="AL1205" i="113"/>
  <c r="AL1207" i="113"/>
  <c r="AL1211" i="113"/>
  <c r="AL1214" i="113"/>
  <c r="AL950" i="113"/>
  <c r="AL949" i="113"/>
  <c r="AL1061" i="113"/>
  <c r="AL1060" i="113"/>
  <c r="AL1170" i="113"/>
  <c r="AL1172" i="113"/>
  <c r="AL1174" i="113"/>
  <c r="AL1176" i="113"/>
  <c r="AL1179" i="113"/>
  <c r="AL1181" i="113"/>
  <c r="AL1183" i="113"/>
  <c r="AL1185" i="113"/>
  <c r="AL1188" i="113"/>
  <c r="AL1190" i="113"/>
  <c r="AL1192" i="113"/>
  <c r="AL1194" i="113"/>
  <c r="AL1201" i="113"/>
  <c r="AL1206" i="113"/>
  <c r="AL1208" i="113"/>
  <c r="AL1212" i="113"/>
  <c r="AL1215" i="113"/>
  <c r="AL1048" i="113"/>
  <c r="AL1049" i="113"/>
  <c r="AL1067" i="113"/>
  <c r="AL1070" i="113"/>
  <c r="AL1072" i="113"/>
  <c r="AL1075" i="113"/>
  <c r="AL1077" i="113"/>
  <c r="AL1080" i="113"/>
  <c r="AL1082" i="113"/>
  <c r="AL1084" i="113"/>
  <c r="AL1086" i="113"/>
  <c r="AL1088" i="113"/>
  <c r="AL1091" i="113"/>
  <c r="AL1094" i="113"/>
  <c r="AL1097" i="113"/>
  <c r="AL1100" i="113"/>
  <c r="AL1102" i="113"/>
  <c r="AL1104" i="113"/>
  <c r="AL1106" i="113"/>
  <c r="AL1108" i="113"/>
  <c r="AL1110" i="113"/>
  <c r="AL1112" i="113"/>
  <c r="AL1114" i="113"/>
  <c r="AL1116" i="113"/>
  <c r="AL1118" i="113"/>
  <c r="AL1120" i="113"/>
  <c r="AL1122" i="113"/>
  <c r="AL1124" i="113"/>
  <c r="AL1126" i="113"/>
  <c r="AL1128" i="113"/>
  <c r="AL1130" i="113"/>
  <c r="AL1132" i="113"/>
  <c r="AL1135" i="113"/>
  <c r="AL1137" i="113"/>
  <c r="AL1139" i="113"/>
  <c r="AL1141" i="113"/>
  <c r="AL1145" i="113"/>
  <c r="AL1144" i="113" s="1"/>
  <c r="AL1151" i="113"/>
  <c r="AL1155" i="113"/>
  <c r="AL1157" i="113"/>
  <c r="AL1160" i="113"/>
  <c r="AL1162" i="113"/>
  <c r="AL1164" i="113"/>
  <c r="AL1166" i="113"/>
  <c r="AL1169" i="113"/>
  <c r="AL1171" i="113"/>
  <c r="AL1173" i="113"/>
  <c r="AL1175" i="113"/>
  <c r="AL1177" i="113"/>
  <c r="AL1180" i="113"/>
  <c r="AL1182" i="113"/>
  <c r="AL1184" i="113"/>
  <c r="AL589" i="113"/>
  <c r="AJ145" i="113"/>
  <c r="AJ494" i="113"/>
  <c r="AJ488" i="113" s="1"/>
  <c r="AJ608" i="113"/>
  <c r="AF476" i="113"/>
  <c r="AF688" i="113"/>
  <c r="AF750" i="113"/>
  <c r="AF756" i="113"/>
  <c r="AF884" i="113"/>
  <c r="AF897" i="113"/>
  <c r="AF993" i="113"/>
  <c r="AJ60" i="113"/>
  <c r="AF312" i="113"/>
  <c r="AF660" i="113"/>
  <c r="AJ311" i="113"/>
  <c r="AF142" i="113"/>
  <c r="AF146" i="113"/>
  <c r="AF364" i="113"/>
  <c r="AF495" i="113"/>
  <c r="AF1096" i="113"/>
  <c r="AF1099" i="113"/>
  <c r="AF14" i="113"/>
  <c r="AF30" i="113"/>
  <c r="AF52" i="113"/>
  <c r="AF80" i="113"/>
  <c r="AF96" i="113"/>
  <c r="AF322" i="113"/>
  <c r="AF539" i="113"/>
  <c r="AF644" i="113"/>
  <c r="AF718" i="113"/>
  <c r="AF928" i="113"/>
  <c r="AF916" i="113" s="1"/>
  <c r="AF1092" i="113"/>
  <c r="AF48" i="113"/>
  <c r="AF326" i="113"/>
  <c r="AF353" i="113"/>
  <c r="AF386" i="113"/>
  <c r="AF433" i="113"/>
  <c r="AF462" i="113"/>
  <c r="AF502" i="113"/>
  <c r="AF609" i="113"/>
  <c r="AF712" i="113"/>
  <c r="AF728" i="113"/>
  <c r="AF820" i="113"/>
  <c r="AF934" i="113"/>
  <c r="AF980" i="113"/>
  <c r="AF1074" i="113"/>
  <c r="AF1134" i="113"/>
  <c r="AF1203" i="113"/>
  <c r="AF1195" i="113" s="1"/>
  <c r="AF43" i="113"/>
  <c r="AF61" i="113"/>
  <c r="AF71" i="113"/>
  <c r="AF131" i="113"/>
  <c r="AF157" i="113"/>
  <c r="AF449" i="113"/>
  <c r="AF548" i="113"/>
  <c r="AF743" i="113"/>
  <c r="AF1079" i="113"/>
  <c r="AF228" i="113"/>
  <c r="AF24" i="113"/>
  <c r="AF193" i="113"/>
  <c r="AF303" i="113"/>
  <c r="AF443" i="113"/>
  <c r="AF481" i="113"/>
  <c r="AF518" i="113"/>
  <c r="AF572" i="113"/>
  <c r="AF705" i="113"/>
  <c r="AF759" i="113"/>
  <c r="AF766" i="113"/>
  <c r="AF35" i="113"/>
  <c r="AF101" i="113"/>
  <c r="AF315" i="113"/>
  <c r="AF381" i="113"/>
  <c r="AF419" i="113"/>
  <c r="AF791" i="113"/>
  <c r="AF1089" i="113"/>
  <c r="AF627" i="113"/>
  <c r="AL756" i="113" l="1"/>
  <c r="AP322" i="113"/>
  <c r="AN1220" i="113"/>
  <c r="AN1222" i="113"/>
  <c r="AN1223" i="113" s="1"/>
  <c r="AP756" i="113"/>
  <c r="AL142" i="113"/>
  <c r="AL312" i="113"/>
  <c r="AP1092" i="113"/>
  <c r="AW1177" i="113"/>
  <c r="AT1177" i="113"/>
  <c r="AW1173" i="113"/>
  <c r="AT1173" i="113"/>
  <c r="AW1169" i="113"/>
  <c r="AT1169" i="113"/>
  <c r="AW1155" i="113"/>
  <c r="AT1155" i="113"/>
  <c r="AW1151" i="113"/>
  <c r="AT1151" i="113"/>
  <c r="AP1134" i="113"/>
  <c r="AW1130" i="113"/>
  <c r="AT1130" i="113"/>
  <c r="AW1126" i="113"/>
  <c r="AT1126" i="113"/>
  <c r="AW1122" i="113"/>
  <c r="AT1122" i="113"/>
  <c r="AW1118" i="113"/>
  <c r="AT1118" i="113"/>
  <c r="AW1114" i="113"/>
  <c r="AT1114" i="113"/>
  <c r="AW1110" i="113"/>
  <c r="AT1110" i="113"/>
  <c r="AW1106" i="113"/>
  <c r="AT1106" i="113"/>
  <c r="AW1102" i="113"/>
  <c r="AT1102" i="113"/>
  <c r="AT1091" i="113"/>
  <c r="AW1091" i="113"/>
  <c r="AT1077" i="113"/>
  <c r="AW1077" i="113"/>
  <c r="AT1067" i="113"/>
  <c r="AW1067" i="113"/>
  <c r="AT1212" i="113"/>
  <c r="AW1212" i="113"/>
  <c r="AT1208" i="113"/>
  <c r="AW1208" i="113"/>
  <c r="AW1194" i="113"/>
  <c r="AT1194" i="113"/>
  <c r="AW1190" i="113"/>
  <c r="AT1190" i="113"/>
  <c r="AW1176" i="113"/>
  <c r="AT1176" i="113"/>
  <c r="AW1172" i="113"/>
  <c r="AT1172" i="113"/>
  <c r="AW1061" i="113"/>
  <c r="AT1061" i="113"/>
  <c r="AT1060" i="113"/>
  <c r="AW1047" i="113"/>
  <c r="AT1047" i="113"/>
  <c r="AW1041" i="113"/>
  <c r="AT1041" i="113"/>
  <c r="AT944" i="113"/>
  <c r="AW944" i="113"/>
  <c r="AT940" i="113"/>
  <c r="AW940" i="113"/>
  <c r="AT936" i="113"/>
  <c r="AW936" i="113"/>
  <c r="AT926" i="113"/>
  <c r="AW926" i="113"/>
  <c r="AT922" i="113"/>
  <c r="AW922" i="113"/>
  <c r="AT918" i="113"/>
  <c r="AW918" i="113"/>
  <c r="AT1211" i="113"/>
  <c r="AW1211" i="113"/>
  <c r="AT1207" i="113"/>
  <c r="AW1207" i="113"/>
  <c r="AW1193" i="113"/>
  <c r="AT1193" i="113"/>
  <c r="AW1189" i="113"/>
  <c r="AT1189" i="113"/>
  <c r="AT1057" i="113"/>
  <c r="AW1057" i="113"/>
  <c r="AT1053" i="113"/>
  <c r="AW1053" i="113"/>
  <c r="AW1046" i="113"/>
  <c r="AT1046" i="113"/>
  <c r="AT1045" i="113"/>
  <c r="AW1040" i="113"/>
  <c r="AT1040" i="113"/>
  <c r="AP993" i="113"/>
  <c r="AT989" i="113"/>
  <c r="AW989" i="113"/>
  <c r="AT984" i="113"/>
  <c r="AW984" i="113"/>
  <c r="AP934" i="113"/>
  <c r="AW930" i="113"/>
  <c r="AT930" i="113"/>
  <c r="AT917" i="113"/>
  <c r="AW917" i="113"/>
  <c r="AP897" i="113"/>
  <c r="AT893" i="113"/>
  <c r="AW893" i="113"/>
  <c r="AT889" i="113"/>
  <c r="AW889" i="113"/>
  <c r="AT885" i="113"/>
  <c r="AW885" i="113"/>
  <c r="AT819" i="113"/>
  <c r="AW819" i="113"/>
  <c r="AT815" i="113"/>
  <c r="AW815" i="113"/>
  <c r="AT811" i="113"/>
  <c r="AW811" i="113"/>
  <c r="AT807" i="113"/>
  <c r="AW807" i="113"/>
  <c r="AT803" i="113"/>
  <c r="AW803" i="113"/>
  <c r="AT799" i="113"/>
  <c r="AW799" i="113"/>
  <c r="AT795" i="113"/>
  <c r="AW795" i="113"/>
  <c r="AT765" i="113"/>
  <c r="AW765" i="113"/>
  <c r="AP750" i="113"/>
  <c r="AW746" i="113"/>
  <c r="AT746" i="113"/>
  <c r="AP728" i="113"/>
  <c r="AW724" i="113"/>
  <c r="AT724" i="113"/>
  <c r="AW720" i="113"/>
  <c r="AT720" i="113"/>
  <c r="AW710" i="113"/>
  <c r="AT710" i="113"/>
  <c r="AW706" i="113"/>
  <c r="AT706" i="113"/>
  <c r="AP688" i="113"/>
  <c r="AW684" i="113"/>
  <c r="AT684" i="113"/>
  <c r="AW680" i="113"/>
  <c r="AT680" i="113"/>
  <c r="AW676" i="113"/>
  <c r="AT676" i="113"/>
  <c r="AW672" i="113"/>
  <c r="AT672" i="113"/>
  <c r="AW668" i="113"/>
  <c r="AT668" i="113"/>
  <c r="AW664" i="113"/>
  <c r="AT664" i="113"/>
  <c r="AT624" i="113"/>
  <c r="AW624" i="113"/>
  <c r="AT620" i="113"/>
  <c r="AW620" i="113"/>
  <c r="AT615" i="113"/>
  <c r="AW615" i="113"/>
  <c r="AT611" i="113"/>
  <c r="AW611" i="113"/>
  <c r="AT601" i="113"/>
  <c r="AW601" i="113"/>
  <c r="AT597" i="113"/>
  <c r="AW597" i="113"/>
  <c r="AT593" i="113"/>
  <c r="AW593" i="113"/>
  <c r="AT589" i="113"/>
  <c r="AW589" i="113"/>
  <c r="AT585" i="113"/>
  <c r="AW585" i="113"/>
  <c r="AT581" i="113"/>
  <c r="AW581" i="113"/>
  <c r="AT577" i="113"/>
  <c r="AW577" i="113"/>
  <c r="AT573" i="113"/>
  <c r="AW573" i="113"/>
  <c r="AT547" i="113"/>
  <c r="AW547" i="113"/>
  <c r="AT543" i="113"/>
  <c r="AW543" i="113"/>
  <c r="AT517" i="113"/>
  <c r="AW517" i="113"/>
  <c r="AT513" i="113"/>
  <c r="AW513" i="113"/>
  <c r="AT509" i="113"/>
  <c r="AW509" i="113"/>
  <c r="AT505" i="113"/>
  <c r="AW505" i="113"/>
  <c r="AT484" i="113"/>
  <c r="AW484" i="113"/>
  <c r="AT474" i="113"/>
  <c r="AW474" i="113"/>
  <c r="AT470" i="113"/>
  <c r="AW470" i="113"/>
  <c r="AT466" i="113"/>
  <c r="AW466" i="113"/>
  <c r="AT448" i="113"/>
  <c r="AW448" i="113"/>
  <c r="AT444" i="113"/>
  <c r="AW444" i="113"/>
  <c r="AT430" i="113"/>
  <c r="AW430" i="113"/>
  <c r="AT426" i="113"/>
  <c r="AW426" i="113"/>
  <c r="AT422" i="113"/>
  <c r="AW422" i="113"/>
  <c r="AT416" i="113"/>
  <c r="AW416" i="113"/>
  <c r="AT412" i="113"/>
  <c r="AW412" i="113"/>
  <c r="AT408" i="113"/>
  <c r="AW408" i="113"/>
  <c r="AT404" i="113"/>
  <c r="AW404" i="113"/>
  <c r="AT400" i="113"/>
  <c r="AW400" i="113"/>
  <c r="AT396" i="113"/>
  <c r="AW396" i="113"/>
  <c r="AT392" i="113"/>
  <c r="AW392" i="113"/>
  <c r="AT388" i="113"/>
  <c r="AW388" i="113"/>
  <c r="AT378" i="113"/>
  <c r="AW378" i="113"/>
  <c r="AT374" i="113"/>
  <c r="AW374" i="113"/>
  <c r="AT370" i="113"/>
  <c r="AW370" i="113"/>
  <c r="AT366" i="113"/>
  <c r="AW366" i="113"/>
  <c r="AT352" i="113"/>
  <c r="AW352" i="113"/>
  <c r="AT348" i="113"/>
  <c r="AW348" i="113"/>
  <c r="AT344" i="113"/>
  <c r="AW344" i="113"/>
  <c r="AT340" i="113"/>
  <c r="AW340" i="113"/>
  <c r="AT336" i="113"/>
  <c r="AW336" i="113"/>
  <c r="AT332" i="113"/>
  <c r="AW332" i="113"/>
  <c r="AT328" i="113"/>
  <c r="AW328" i="113"/>
  <c r="AW317" i="113"/>
  <c r="AT317" i="113"/>
  <c r="AT310" i="113"/>
  <c r="AW310" i="113"/>
  <c r="AT306" i="113"/>
  <c r="AW306" i="113"/>
  <c r="AW301" i="113"/>
  <c r="AT301" i="113"/>
  <c r="AW297" i="113"/>
  <c r="AT297" i="113"/>
  <c r="AW293" i="113"/>
  <c r="AT293" i="113"/>
  <c r="AW289" i="113"/>
  <c r="AT289" i="113"/>
  <c r="AW285" i="113"/>
  <c r="AT285" i="113"/>
  <c r="AW281" i="113"/>
  <c r="AT281" i="113"/>
  <c r="AW277" i="113"/>
  <c r="AT277" i="113"/>
  <c r="AW273" i="113"/>
  <c r="AT273" i="113"/>
  <c r="AW269" i="113"/>
  <c r="AT269" i="113"/>
  <c r="AW265" i="113"/>
  <c r="AT265" i="113"/>
  <c r="AW261" i="113"/>
  <c r="AT261" i="113"/>
  <c r="AW257" i="113"/>
  <c r="AT257" i="113"/>
  <c r="AW253" i="113"/>
  <c r="AT253" i="113"/>
  <c r="AW249" i="113"/>
  <c r="AT249" i="113"/>
  <c r="AW245" i="113"/>
  <c r="AT245" i="113"/>
  <c r="AW241" i="113"/>
  <c r="AT241" i="113"/>
  <c r="AW237" i="113"/>
  <c r="AT237" i="113"/>
  <c r="AW233" i="113"/>
  <c r="AT233" i="113"/>
  <c r="AW229" i="113"/>
  <c r="AT229" i="113"/>
  <c r="AT224" i="113"/>
  <c r="AW224" i="113"/>
  <c r="AT220" i="113"/>
  <c r="AW220" i="113"/>
  <c r="AT216" i="113"/>
  <c r="AW216" i="113"/>
  <c r="AT212" i="113"/>
  <c r="AW212" i="113"/>
  <c r="AT208" i="113"/>
  <c r="AW208" i="113"/>
  <c r="AT204" i="113"/>
  <c r="AW204" i="113"/>
  <c r="AT200" i="113"/>
  <c r="AW200" i="113"/>
  <c r="AT196" i="113"/>
  <c r="AW196" i="113"/>
  <c r="AT154" i="113"/>
  <c r="AW154" i="113"/>
  <c r="AT150" i="113"/>
  <c r="AW150" i="113"/>
  <c r="AT144" i="113"/>
  <c r="AW144" i="113"/>
  <c r="AW139" i="113"/>
  <c r="AT139" i="113"/>
  <c r="AW135" i="113"/>
  <c r="AT135" i="113"/>
  <c r="AT130" i="113"/>
  <c r="AT129" i="113" s="1"/>
  <c r="AW130" i="113"/>
  <c r="AT124" i="113"/>
  <c r="AW124" i="113"/>
  <c r="AT120" i="113"/>
  <c r="AW120" i="113"/>
  <c r="AT116" i="113"/>
  <c r="AW116" i="113"/>
  <c r="AT112" i="113"/>
  <c r="AW112" i="113"/>
  <c r="AT108" i="113"/>
  <c r="AW108" i="113"/>
  <c r="AT104" i="113"/>
  <c r="AW104" i="113"/>
  <c r="AW99" i="113"/>
  <c r="AT99" i="113"/>
  <c r="AT94" i="113"/>
  <c r="AW94" i="113"/>
  <c r="AT90" i="113"/>
  <c r="AW90" i="113"/>
  <c r="AT86" i="113"/>
  <c r="AW86" i="113"/>
  <c r="AT82" i="113"/>
  <c r="AW82" i="113"/>
  <c r="AW77" i="113"/>
  <c r="AT77" i="113"/>
  <c r="AW73" i="113"/>
  <c r="AT73" i="113"/>
  <c r="AW67" i="113"/>
  <c r="AT67" i="113"/>
  <c r="AW63" i="113"/>
  <c r="AT63" i="113"/>
  <c r="AP52" i="113"/>
  <c r="AP14" i="113"/>
  <c r="AT40" i="113"/>
  <c r="AW40" i="113"/>
  <c r="AT36" i="113"/>
  <c r="AW36" i="113"/>
  <c r="AW1168" i="113"/>
  <c r="AT1168" i="113"/>
  <c r="AT1161" i="113"/>
  <c r="AW1161" i="113"/>
  <c r="AW1148" i="113"/>
  <c r="AT1148" i="113"/>
  <c r="AW1131" i="113"/>
  <c r="AT1131" i="113"/>
  <c r="AW1127" i="113"/>
  <c r="AT1127" i="113"/>
  <c r="AW1123" i="113"/>
  <c r="AT1123" i="113"/>
  <c r="AW1119" i="113"/>
  <c r="AT1119" i="113"/>
  <c r="AW1115" i="113"/>
  <c r="AT1115" i="113"/>
  <c r="AW1111" i="113"/>
  <c r="AT1111" i="113"/>
  <c r="AW1107" i="113"/>
  <c r="AT1107" i="113"/>
  <c r="AW1103" i="113"/>
  <c r="AT1103" i="113"/>
  <c r="AW1093" i="113"/>
  <c r="AT1093" i="113"/>
  <c r="AT1078" i="113"/>
  <c r="AW1078" i="113"/>
  <c r="AT1068" i="113"/>
  <c r="AW1068" i="113"/>
  <c r="AT1035" i="113"/>
  <c r="AW1035" i="113"/>
  <c r="AT1031" i="113"/>
  <c r="AW1031" i="113"/>
  <c r="AT1027" i="113"/>
  <c r="AW1027" i="113"/>
  <c r="AT1023" i="113"/>
  <c r="AW1023" i="113"/>
  <c r="AT1019" i="113"/>
  <c r="AW1019" i="113"/>
  <c r="AT1015" i="113"/>
  <c r="AW1015" i="113"/>
  <c r="AT1011" i="113"/>
  <c r="AW1011" i="113"/>
  <c r="AT1007" i="113"/>
  <c r="AW1007" i="113"/>
  <c r="AT1003" i="113"/>
  <c r="AW1003" i="113"/>
  <c r="AT999" i="113"/>
  <c r="AW999" i="113"/>
  <c r="AT995" i="113"/>
  <c r="AW995" i="113"/>
  <c r="AP980" i="113"/>
  <c r="AT975" i="113"/>
  <c r="AW975" i="113"/>
  <c r="AT970" i="113"/>
  <c r="AW970" i="113"/>
  <c r="AT963" i="113"/>
  <c r="AW963" i="113"/>
  <c r="AT958" i="113"/>
  <c r="AW958" i="113"/>
  <c r="AT954" i="113"/>
  <c r="AW954" i="113"/>
  <c r="AW905" i="113"/>
  <c r="AT905" i="113"/>
  <c r="AW899" i="113"/>
  <c r="AT899" i="113"/>
  <c r="AW881" i="113"/>
  <c r="AT881" i="113"/>
  <c r="AW877" i="113"/>
  <c r="AT877" i="113"/>
  <c r="AW873" i="113"/>
  <c r="AT873" i="113"/>
  <c r="AW869" i="113"/>
  <c r="AT869" i="113"/>
  <c r="AW865" i="113"/>
  <c r="AT865" i="113"/>
  <c r="AW861" i="113"/>
  <c r="AT861" i="113"/>
  <c r="AW857" i="113"/>
  <c r="AT857" i="113"/>
  <c r="AW853" i="113"/>
  <c r="AT853" i="113"/>
  <c r="AW849" i="113"/>
  <c r="AT849" i="113"/>
  <c r="AW845" i="113"/>
  <c r="AT845" i="113"/>
  <c r="AW841" i="113"/>
  <c r="AT841" i="113"/>
  <c r="AW837" i="113"/>
  <c r="AT837" i="113"/>
  <c r="AW833" i="113"/>
  <c r="AT833" i="113"/>
  <c r="AW829" i="113"/>
  <c r="AT829" i="113"/>
  <c r="AW825" i="113"/>
  <c r="AT825" i="113"/>
  <c r="AW821" i="113"/>
  <c r="AT821" i="113"/>
  <c r="AP791" i="113"/>
  <c r="AW787" i="113"/>
  <c r="AT787" i="113"/>
  <c r="AW783" i="113"/>
  <c r="AT783" i="113"/>
  <c r="AW779" i="113"/>
  <c r="AT779" i="113"/>
  <c r="AW775" i="113"/>
  <c r="AT775" i="113"/>
  <c r="AW771" i="113"/>
  <c r="AT771" i="113"/>
  <c r="AW767" i="113"/>
  <c r="AT767" i="113"/>
  <c r="AT752" i="113"/>
  <c r="AW752" i="113"/>
  <c r="AT742" i="113"/>
  <c r="AW742" i="113"/>
  <c r="AT738" i="113"/>
  <c r="AW738" i="113"/>
  <c r="AT734" i="113"/>
  <c r="AW734" i="113"/>
  <c r="AT730" i="113"/>
  <c r="AW730" i="113"/>
  <c r="AT716" i="113"/>
  <c r="AW716" i="113"/>
  <c r="AT702" i="113"/>
  <c r="AW702" i="113"/>
  <c r="AT698" i="113"/>
  <c r="AW698" i="113"/>
  <c r="AT694" i="113"/>
  <c r="AW694" i="113"/>
  <c r="AT690" i="113"/>
  <c r="AW690" i="113"/>
  <c r="AP660" i="113"/>
  <c r="AW656" i="113"/>
  <c r="AT656" i="113"/>
  <c r="AW652" i="113"/>
  <c r="AT652" i="113"/>
  <c r="AW648" i="113"/>
  <c r="AT648" i="113"/>
  <c r="AW640" i="113"/>
  <c r="AT640" i="113"/>
  <c r="AW636" i="113"/>
  <c r="AT636" i="113"/>
  <c r="AW632" i="113"/>
  <c r="AT632" i="113"/>
  <c r="AW628" i="113"/>
  <c r="AT628" i="113"/>
  <c r="AP609" i="113"/>
  <c r="AW571" i="113"/>
  <c r="AT571" i="113"/>
  <c r="AW567" i="113"/>
  <c r="AT567" i="113"/>
  <c r="AW563" i="113"/>
  <c r="AT563" i="113"/>
  <c r="AW559" i="113"/>
  <c r="AT559" i="113"/>
  <c r="AW555" i="113"/>
  <c r="AT555" i="113"/>
  <c r="AW551" i="113"/>
  <c r="AT551" i="113"/>
  <c r="AW537" i="113"/>
  <c r="AT537" i="113"/>
  <c r="AW533" i="113"/>
  <c r="AT533" i="113"/>
  <c r="AW529" i="113"/>
  <c r="AT529" i="113"/>
  <c r="AW525" i="113"/>
  <c r="AT525" i="113"/>
  <c r="AW521" i="113"/>
  <c r="AT521" i="113"/>
  <c r="AP502" i="113"/>
  <c r="AW498" i="113"/>
  <c r="AT498" i="113"/>
  <c r="AW492" i="113"/>
  <c r="AT492" i="113"/>
  <c r="AW478" i="113"/>
  <c r="AT478" i="113"/>
  <c r="AW460" i="113"/>
  <c r="AT460" i="113"/>
  <c r="AW456" i="113"/>
  <c r="AT456" i="113"/>
  <c r="AW452" i="113"/>
  <c r="AT452" i="113"/>
  <c r="AW442" i="113"/>
  <c r="AT442" i="113"/>
  <c r="AW438" i="113"/>
  <c r="AT438" i="113"/>
  <c r="AW434" i="113"/>
  <c r="AT434" i="113"/>
  <c r="AP386" i="113"/>
  <c r="AW382" i="113"/>
  <c r="AT382" i="113"/>
  <c r="AP364" i="113"/>
  <c r="AW360" i="113"/>
  <c r="AT360" i="113"/>
  <c r="AW356" i="113"/>
  <c r="AT356" i="113"/>
  <c r="AP326" i="113"/>
  <c r="AP315" i="113"/>
  <c r="AW190" i="113"/>
  <c r="AT190" i="113"/>
  <c r="AW186" i="113"/>
  <c r="AT186" i="113"/>
  <c r="AW182" i="113"/>
  <c r="AT182" i="113"/>
  <c r="AW178" i="113"/>
  <c r="AT178" i="113"/>
  <c r="AW174" i="113"/>
  <c r="AT174" i="113"/>
  <c r="AW170" i="113"/>
  <c r="AT170" i="113"/>
  <c r="AW166" i="113"/>
  <c r="AT166" i="113"/>
  <c r="AW162" i="113"/>
  <c r="AT162" i="113"/>
  <c r="AW158" i="113"/>
  <c r="AT158" i="113"/>
  <c r="AP142" i="113"/>
  <c r="AP80" i="113"/>
  <c r="AP71" i="113"/>
  <c r="AP61" i="113"/>
  <c r="AW56" i="113"/>
  <c r="AT56" i="113"/>
  <c r="AW22" i="113"/>
  <c r="AT22" i="113"/>
  <c r="AW18" i="113"/>
  <c r="AT18" i="113"/>
  <c r="AW31" i="113"/>
  <c r="AT31" i="113"/>
  <c r="AT1184" i="113"/>
  <c r="AW1184" i="113"/>
  <c r="AT1180" i="113"/>
  <c r="AW1180" i="113"/>
  <c r="AT1166" i="113"/>
  <c r="AW1166" i="113"/>
  <c r="AT1162" i="113"/>
  <c r="AW1162" i="113"/>
  <c r="AT1141" i="113"/>
  <c r="AW1141" i="113"/>
  <c r="AT1137" i="113"/>
  <c r="AW1137" i="113"/>
  <c r="AP1099" i="113"/>
  <c r="AW1088" i="113"/>
  <c r="AT1088" i="113"/>
  <c r="AW1084" i="113"/>
  <c r="AT1084" i="113"/>
  <c r="AW1080" i="113"/>
  <c r="AT1080" i="113"/>
  <c r="AP1074" i="113"/>
  <c r="AW1070" i="113"/>
  <c r="AT1070" i="113"/>
  <c r="AT1215" i="113"/>
  <c r="AW1215" i="113"/>
  <c r="AT1206" i="113"/>
  <c r="AW1206" i="113"/>
  <c r="AW1192" i="113"/>
  <c r="AT1192" i="113"/>
  <c r="AW1188" i="113"/>
  <c r="AT1188" i="113"/>
  <c r="AW1174" i="113"/>
  <c r="AT1174" i="113"/>
  <c r="AW1170" i="113"/>
  <c r="AT1170" i="113"/>
  <c r="AT1058" i="113"/>
  <c r="AW1058" i="113"/>
  <c r="AT1054" i="113"/>
  <c r="AW1054" i="113"/>
  <c r="AT1050" i="113"/>
  <c r="AW1050" i="113"/>
  <c r="AT946" i="113"/>
  <c r="AW946" i="113"/>
  <c r="AT942" i="113"/>
  <c r="AW942" i="113"/>
  <c r="AT938" i="113"/>
  <c r="AW938" i="113"/>
  <c r="AP928" i="113"/>
  <c r="AP916" i="113" s="1"/>
  <c r="AT924" i="113"/>
  <c r="AW924" i="113"/>
  <c r="AT920" i="113"/>
  <c r="AW920" i="113"/>
  <c r="AT1214" i="113"/>
  <c r="AW1214" i="113"/>
  <c r="AT1205" i="113"/>
  <c r="AW1205" i="113"/>
  <c r="AW1191" i="113"/>
  <c r="AT1191" i="113"/>
  <c r="AT1065" i="113"/>
  <c r="AW1065" i="113"/>
  <c r="AT1064" i="113"/>
  <c r="AW1042" i="113"/>
  <c r="AT1042" i="113"/>
  <c r="AT991" i="113"/>
  <c r="AW991" i="113"/>
  <c r="AT986" i="113"/>
  <c r="AW986" i="113"/>
  <c r="AT982" i="113"/>
  <c r="AW982" i="113"/>
  <c r="AW932" i="113"/>
  <c r="AT932" i="113"/>
  <c r="AW914" i="113"/>
  <c r="AT914" i="113"/>
  <c r="AW910" i="113"/>
  <c r="AT910" i="113"/>
  <c r="AW906" i="113"/>
  <c r="AT906" i="113"/>
  <c r="AW900" i="113"/>
  <c r="AT900" i="113"/>
  <c r="AW882" i="113"/>
  <c r="AT882" i="113"/>
  <c r="AW878" i="113"/>
  <c r="AT878" i="113"/>
  <c r="AW874" i="113"/>
  <c r="AT874" i="113"/>
  <c r="AW870" i="113"/>
  <c r="AT870" i="113"/>
  <c r="AW866" i="113"/>
  <c r="AT866" i="113"/>
  <c r="AW862" i="113"/>
  <c r="AT862" i="113"/>
  <c r="AW858" i="113"/>
  <c r="AT858" i="113"/>
  <c r="AW854" i="113"/>
  <c r="AT854" i="113"/>
  <c r="AW850" i="113"/>
  <c r="AT850" i="113"/>
  <c r="AW846" i="113"/>
  <c r="AT846" i="113"/>
  <c r="AW842" i="113"/>
  <c r="AT842" i="113"/>
  <c r="AW838" i="113"/>
  <c r="AT838" i="113"/>
  <c r="AW834" i="113"/>
  <c r="AT834" i="113"/>
  <c r="AW830" i="113"/>
  <c r="AT830" i="113"/>
  <c r="AW826" i="113"/>
  <c r="AT826" i="113"/>
  <c r="AW822" i="113"/>
  <c r="AT822" i="113"/>
  <c r="AW788" i="113"/>
  <c r="AT788" i="113"/>
  <c r="AW784" i="113"/>
  <c r="AT784" i="113"/>
  <c r="AW780" i="113"/>
  <c r="AT780" i="113"/>
  <c r="AW776" i="113"/>
  <c r="AT776" i="113"/>
  <c r="AW772" i="113"/>
  <c r="AT772" i="113"/>
  <c r="AW768" i="113"/>
  <c r="AT768" i="113"/>
  <c r="AT753" i="113"/>
  <c r="AW753" i="113"/>
  <c r="AP743" i="113"/>
  <c r="AT739" i="113"/>
  <c r="AW739" i="113"/>
  <c r="AT735" i="113"/>
  <c r="AW735" i="113"/>
  <c r="AT731" i="113"/>
  <c r="AW731" i="113"/>
  <c r="AT717" i="113"/>
  <c r="AW717" i="113"/>
  <c r="AT713" i="113"/>
  <c r="AW713" i="113"/>
  <c r="AT703" i="113"/>
  <c r="AW703" i="113"/>
  <c r="AT699" i="113"/>
  <c r="AW699" i="113"/>
  <c r="AT695" i="113"/>
  <c r="AW695" i="113"/>
  <c r="AT691" i="113"/>
  <c r="AW691" i="113"/>
  <c r="AW657" i="113"/>
  <c r="AT657" i="113"/>
  <c r="AW653" i="113"/>
  <c r="AT653" i="113"/>
  <c r="AW649" i="113"/>
  <c r="AT649" i="113"/>
  <c r="AW645" i="113"/>
  <c r="AT645" i="113"/>
  <c r="AW639" i="113"/>
  <c r="AT639" i="113"/>
  <c r="AW635" i="113"/>
  <c r="AT635" i="113"/>
  <c r="AW631" i="113"/>
  <c r="AT631" i="113"/>
  <c r="AW570" i="113"/>
  <c r="AT570" i="113"/>
  <c r="AW566" i="113"/>
  <c r="AT566" i="113"/>
  <c r="AW562" i="113"/>
  <c r="AT562" i="113"/>
  <c r="AW558" i="113"/>
  <c r="AT558" i="113"/>
  <c r="AW554" i="113"/>
  <c r="AT554" i="113"/>
  <c r="AW550" i="113"/>
  <c r="AT550" i="113"/>
  <c r="AW536" i="113"/>
  <c r="AT536" i="113"/>
  <c r="AW532" i="113"/>
  <c r="AT532" i="113"/>
  <c r="AW528" i="113"/>
  <c r="AT528" i="113"/>
  <c r="AW524" i="113"/>
  <c r="AT524" i="113"/>
  <c r="AW520" i="113"/>
  <c r="AT520" i="113"/>
  <c r="AW501" i="113"/>
  <c r="AT501" i="113"/>
  <c r="AW497" i="113"/>
  <c r="AT497" i="113"/>
  <c r="AW491" i="113"/>
  <c r="AT491" i="113"/>
  <c r="AP481" i="113"/>
  <c r="AW477" i="113"/>
  <c r="AT477" i="113"/>
  <c r="AW459" i="113"/>
  <c r="AT459" i="113"/>
  <c r="AW455" i="113"/>
  <c r="AT455" i="113"/>
  <c r="AW451" i="113"/>
  <c r="AT451" i="113"/>
  <c r="AW441" i="113"/>
  <c r="AT441" i="113"/>
  <c r="AW437" i="113"/>
  <c r="AT437" i="113"/>
  <c r="AP419" i="113"/>
  <c r="AW385" i="113"/>
  <c r="AT385" i="113"/>
  <c r="AW363" i="113"/>
  <c r="AT363" i="113"/>
  <c r="AW359" i="113"/>
  <c r="AT359" i="113"/>
  <c r="AW355" i="113"/>
  <c r="AT355" i="113"/>
  <c r="AW325" i="113"/>
  <c r="AT325" i="113"/>
  <c r="AP303" i="113"/>
  <c r="AP193" i="113"/>
  <c r="AW189" i="113"/>
  <c r="AT189" i="113"/>
  <c r="AW185" i="113"/>
  <c r="AT185" i="113"/>
  <c r="AW181" i="113"/>
  <c r="AT181" i="113"/>
  <c r="AW177" i="113"/>
  <c r="AT177" i="113"/>
  <c r="AW173" i="113"/>
  <c r="AT173" i="113"/>
  <c r="AW169" i="113"/>
  <c r="AT169" i="113"/>
  <c r="AW165" i="113"/>
  <c r="AT165" i="113"/>
  <c r="AW161" i="113"/>
  <c r="AT161" i="113"/>
  <c r="AP101" i="113"/>
  <c r="AP96" i="113"/>
  <c r="AW59" i="113"/>
  <c r="AT59" i="113"/>
  <c r="AW55" i="113"/>
  <c r="AT55" i="113"/>
  <c r="AW21" i="113"/>
  <c r="AT21" i="113"/>
  <c r="AW17" i="113"/>
  <c r="AT17" i="113"/>
  <c r="AW34" i="113"/>
  <c r="AT34" i="113"/>
  <c r="AT1165" i="113"/>
  <c r="AW1165" i="113"/>
  <c r="AT1138" i="113"/>
  <c r="AW1138" i="113"/>
  <c r="AP1089" i="113"/>
  <c r="AW1085" i="113"/>
  <c r="AT1085" i="113"/>
  <c r="AW1081" i="113"/>
  <c r="AT1081" i="113"/>
  <c r="AW1071" i="113"/>
  <c r="AT1071" i="113"/>
  <c r="AT1033" i="113"/>
  <c r="AW1033" i="113"/>
  <c r="AT1029" i="113"/>
  <c r="AW1029" i="113"/>
  <c r="AT1025" i="113"/>
  <c r="AW1025" i="113"/>
  <c r="AT1021" i="113"/>
  <c r="AW1021" i="113"/>
  <c r="AT1017" i="113"/>
  <c r="AW1017" i="113"/>
  <c r="AT1013" i="113"/>
  <c r="AW1013" i="113"/>
  <c r="AT1009" i="113"/>
  <c r="AW1009" i="113"/>
  <c r="AT1005" i="113"/>
  <c r="AW1005" i="113"/>
  <c r="AT1001" i="113"/>
  <c r="AW1001" i="113"/>
  <c r="AT997" i="113"/>
  <c r="AW997" i="113"/>
  <c r="AT978" i="113"/>
  <c r="AW978" i="113"/>
  <c r="AT972" i="113"/>
  <c r="AW972" i="113"/>
  <c r="AT966" i="113"/>
  <c r="AW966" i="113"/>
  <c r="AT961" i="113"/>
  <c r="AW961" i="113"/>
  <c r="AT956" i="113"/>
  <c r="AW956" i="113"/>
  <c r="AT952" i="113"/>
  <c r="AW952" i="113"/>
  <c r="AT896" i="113"/>
  <c r="AW896" i="113"/>
  <c r="AT892" i="113"/>
  <c r="AW892" i="113"/>
  <c r="AT888" i="113"/>
  <c r="AW888" i="113"/>
  <c r="AT818" i="113"/>
  <c r="AW818" i="113"/>
  <c r="AT814" i="113"/>
  <c r="AW814" i="113"/>
  <c r="AT810" i="113"/>
  <c r="AW810" i="113"/>
  <c r="AT806" i="113"/>
  <c r="AW806" i="113"/>
  <c r="AT802" i="113"/>
  <c r="AW802" i="113"/>
  <c r="AT798" i="113"/>
  <c r="AW798" i="113"/>
  <c r="AT794" i="113"/>
  <c r="AW794" i="113"/>
  <c r="AT764" i="113"/>
  <c r="AW764" i="113"/>
  <c r="AP759" i="113"/>
  <c r="AW749" i="113"/>
  <c r="AT749" i="113"/>
  <c r="AW745" i="113"/>
  <c r="AT745" i="113"/>
  <c r="AW727" i="113"/>
  <c r="AT727" i="113"/>
  <c r="AW723" i="113"/>
  <c r="AT723" i="113"/>
  <c r="AW719" i="113"/>
  <c r="AT719" i="113"/>
  <c r="AW709" i="113"/>
  <c r="AT709" i="113"/>
  <c r="AW687" i="113"/>
  <c r="AT687" i="113"/>
  <c r="AW683" i="113"/>
  <c r="AT683" i="113"/>
  <c r="AW679" i="113"/>
  <c r="AT679" i="113"/>
  <c r="AW675" i="113"/>
  <c r="AT675" i="113"/>
  <c r="AW671" i="113"/>
  <c r="AT671" i="113"/>
  <c r="AW667" i="113"/>
  <c r="AT667" i="113"/>
  <c r="AW663" i="113"/>
  <c r="AT663" i="113"/>
  <c r="AT625" i="113"/>
  <c r="AW625" i="113"/>
  <c r="AT621" i="113"/>
  <c r="AW621" i="113"/>
  <c r="AT617" i="113"/>
  <c r="AW617" i="113"/>
  <c r="AT612" i="113"/>
  <c r="AW612" i="113"/>
  <c r="AT606" i="113"/>
  <c r="AW606" i="113"/>
  <c r="AT602" i="113"/>
  <c r="AW602" i="113"/>
  <c r="AT598" i="113"/>
  <c r="AW598" i="113"/>
  <c r="AT594" i="113"/>
  <c r="AW594" i="113"/>
  <c r="AT590" i="113"/>
  <c r="AW590" i="113"/>
  <c r="AT586" i="113"/>
  <c r="AW586" i="113"/>
  <c r="AT582" i="113"/>
  <c r="AW582" i="113"/>
  <c r="AT578" i="113"/>
  <c r="AW578" i="113"/>
  <c r="AT574" i="113"/>
  <c r="AW574" i="113"/>
  <c r="AP548" i="113"/>
  <c r="AT544" i="113"/>
  <c r="AW544" i="113"/>
  <c r="AT540" i="113"/>
  <c r="AW540" i="113"/>
  <c r="AP518" i="113"/>
  <c r="AT514" i="113"/>
  <c r="AW514" i="113"/>
  <c r="AT510" i="113"/>
  <c r="AW510" i="113"/>
  <c r="AT506" i="113"/>
  <c r="AW506" i="113"/>
  <c r="AP495" i="113"/>
  <c r="AT485" i="113"/>
  <c r="AW485" i="113"/>
  <c r="AT475" i="113"/>
  <c r="AW475" i="113"/>
  <c r="AT471" i="113"/>
  <c r="AW471" i="113"/>
  <c r="AT467" i="113"/>
  <c r="AW467" i="113"/>
  <c r="AT463" i="113"/>
  <c r="AW463" i="113"/>
  <c r="AP449" i="113"/>
  <c r="AT445" i="113"/>
  <c r="AW445" i="113"/>
  <c r="AT431" i="113"/>
  <c r="AW431" i="113"/>
  <c r="AT427" i="113"/>
  <c r="AW427" i="113"/>
  <c r="AT423" i="113"/>
  <c r="AW423" i="113"/>
  <c r="AT413" i="113"/>
  <c r="AW413" i="113"/>
  <c r="AT409" i="113"/>
  <c r="AW409" i="113"/>
  <c r="AT405" i="113"/>
  <c r="AW405" i="113"/>
  <c r="AT401" i="113"/>
  <c r="AW401" i="113"/>
  <c r="AT397" i="113"/>
  <c r="AW397" i="113"/>
  <c r="AT393" i="113"/>
  <c r="AW393" i="113"/>
  <c r="AT389" i="113"/>
  <c r="AW389" i="113"/>
  <c r="AT379" i="113"/>
  <c r="AW379" i="113"/>
  <c r="AT375" i="113"/>
  <c r="AW375" i="113"/>
  <c r="AT371" i="113"/>
  <c r="AW371" i="113"/>
  <c r="AT367" i="113"/>
  <c r="AW367" i="113"/>
  <c r="AP353" i="113"/>
  <c r="AT349" i="113"/>
  <c r="AW349" i="113"/>
  <c r="AT345" i="113"/>
  <c r="AW345" i="113"/>
  <c r="AT341" i="113"/>
  <c r="AW341" i="113"/>
  <c r="AT337" i="113"/>
  <c r="AW337" i="113"/>
  <c r="AT333" i="113"/>
  <c r="AW333" i="113"/>
  <c r="AT329" i="113"/>
  <c r="AW329" i="113"/>
  <c r="AW324" i="113"/>
  <c r="AT324" i="113"/>
  <c r="AW318" i="113"/>
  <c r="AT318" i="113"/>
  <c r="AT313" i="113"/>
  <c r="AW313" i="113"/>
  <c r="AT307" i="113"/>
  <c r="AW307" i="113"/>
  <c r="AW302" i="113"/>
  <c r="AT302" i="113"/>
  <c r="AW298" i="113"/>
  <c r="AT298" i="113"/>
  <c r="AW294" i="113"/>
  <c r="AT294" i="113"/>
  <c r="AW290" i="113"/>
  <c r="AT290" i="113"/>
  <c r="AW286" i="113"/>
  <c r="AT286" i="113"/>
  <c r="AW282" i="113"/>
  <c r="AT282" i="113"/>
  <c r="AW278" i="113"/>
  <c r="AT278" i="113"/>
  <c r="AW274" i="113"/>
  <c r="AT274" i="113"/>
  <c r="AW270" i="113"/>
  <c r="AT270" i="113"/>
  <c r="AW266" i="113"/>
  <c r="AT266" i="113"/>
  <c r="AW262" i="113"/>
  <c r="AT262" i="113"/>
  <c r="AW258" i="113"/>
  <c r="AT258" i="113"/>
  <c r="AW254" i="113"/>
  <c r="AT254" i="113"/>
  <c r="AW250" i="113"/>
  <c r="AT250" i="113"/>
  <c r="AW246" i="113"/>
  <c r="AT246" i="113"/>
  <c r="AW242" i="113"/>
  <c r="AT242" i="113"/>
  <c r="AW238" i="113"/>
  <c r="AT238" i="113"/>
  <c r="AW234" i="113"/>
  <c r="AT234" i="113"/>
  <c r="AW230" i="113"/>
  <c r="AT230" i="113"/>
  <c r="AT225" i="113"/>
  <c r="AW225" i="113"/>
  <c r="AT221" i="113"/>
  <c r="AW221" i="113"/>
  <c r="AT217" i="113"/>
  <c r="AW217" i="113"/>
  <c r="AT213" i="113"/>
  <c r="AW213" i="113"/>
  <c r="AT209" i="113"/>
  <c r="AW209" i="113"/>
  <c r="AT205" i="113"/>
  <c r="AW205" i="113"/>
  <c r="AT201" i="113"/>
  <c r="AW201" i="113"/>
  <c r="AT197" i="113"/>
  <c r="AW197" i="113"/>
  <c r="AT155" i="113"/>
  <c r="AW155" i="113"/>
  <c r="AT151" i="113"/>
  <c r="AW151" i="113"/>
  <c r="AT147" i="113"/>
  <c r="AW147" i="113"/>
  <c r="AW140" i="113"/>
  <c r="AT140" i="113"/>
  <c r="AW136" i="113"/>
  <c r="AT136" i="113"/>
  <c r="AW132" i="113"/>
  <c r="AT132" i="113"/>
  <c r="AT125" i="113"/>
  <c r="AW125" i="113"/>
  <c r="AT121" i="113"/>
  <c r="AW121" i="113"/>
  <c r="AT117" i="113"/>
  <c r="AW117" i="113"/>
  <c r="AT113" i="113"/>
  <c r="AW113" i="113"/>
  <c r="AT109" i="113"/>
  <c r="AW109" i="113"/>
  <c r="AT105" i="113"/>
  <c r="AW105" i="113"/>
  <c r="AW100" i="113"/>
  <c r="AT100" i="113"/>
  <c r="AT95" i="113"/>
  <c r="AW95" i="113"/>
  <c r="AT91" i="113"/>
  <c r="AW91" i="113"/>
  <c r="AT87" i="113"/>
  <c r="AW87" i="113"/>
  <c r="AT83" i="113"/>
  <c r="AW83" i="113"/>
  <c r="AW78" i="113"/>
  <c r="AT78" i="113"/>
  <c r="AW74" i="113"/>
  <c r="AT74" i="113"/>
  <c r="AW68" i="113"/>
  <c r="AT68" i="113"/>
  <c r="AW64" i="113"/>
  <c r="AT64" i="113"/>
  <c r="AT49" i="113"/>
  <c r="AW49" i="113"/>
  <c r="AT27" i="113"/>
  <c r="AW27" i="113"/>
  <c r="AT41" i="113"/>
  <c r="AW41" i="113"/>
  <c r="AT37" i="113"/>
  <c r="AW37" i="113"/>
  <c r="AW1187" i="113"/>
  <c r="AT1187" i="113"/>
  <c r="AT1182" i="113"/>
  <c r="AW1182" i="113"/>
  <c r="AT1164" i="113"/>
  <c r="AW1164" i="113"/>
  <c r="AT1160" i="113"/>
  <c r="AW1160" i="113"/>
  <c r="AT1145" i="113"/>
  <c r="AT1144" i="113" s="1"/>
  <c r="AW1145" i="113"/>
  <c r="AT1139" i="113"/>
  <c r="AW1139" i="113"/>
  <c r="AT1135" i="113"/>
  <c r="AW1135" i="113"/>
  <c r="AT1097" i="113"/>
  <c r="AW1097" i="113"/>
  <c r="AW1086" i="113"/>
  <c r="AT1086" i="113"/>
  <c r="AW1082" i="113"/>
  <c r="AT1082" i="113"/>
  <c r="AW1072" i="113"/>
  <c r="AT1072" i="113"/>
  <c r="AT1185" i="113"/>
  <c r="AW1185" i="113"/>
  <c r="AT1181" i="113"/>
  <c r="AW1181" i="113"/>
  <c r="AT1056" i="113"/>
  <c r="AW1056" i="113"/>
  <c r="AT1052" i="113"/>
  <c r="AW1052" i="113"/>
  <c r="AT950" i="113"/>
  <c r="AW950" i="113"/>
  <c r="AW931" i="113"/>
  <c r="AT931" i="113"/>
  <c r="AW913" i="113"/>
  <c r="AT913" i="113"/>
  <c r="AW909" i="113"/>
  <c r="AT909" i="113"/>
  <c r="AT1202" i="113"/>
  <c r="AW1202" i="113"/>
  <c r="AW1062" i="113"/>
  <c r="AT1062" i="113"/>
  <c r="AT1034" i="113"/>
  <c r="AW1034" i="113"/>
  <c r="AT1030" i="113"/>
  <c r="AW1030" i="113"/>
  <c r="AT1026" i="113"/>
  <c r="AW1026" i="113"/>
  <c r="AT1022" i="113"/>
  <c r="AW1022" i="113"/>
  <c r="AT1018" i="113"/>
  <c r="AW1018" i="113"/>
  <c r="AT1014" i="113"/>
  <c r="AW1014" i="113"/>
  <c r="AT1010" i="113"/>
  <c r="AW1010" i="113"/>
  <c r="AT1006" i="113"/>
  <c r="AW1006" i="113"/>
  <c r="AT1002" i="113"/>
  <c r="AW1002" i="113"/>
  <c r="AT998" i="113"/>
  <c r="AW998" i="113"/>
  <c r="AT994" i="113"/>
  <c r="AW994" i="113"/>
  <c r="AT979" i="113"/>
  <c r="AW979" i="113"/>
  <c r="AT974" i="113"/>
  <c r="AW974" i="113"/>
  <c r="AT969" i="113"/>
  <c r="AW969" i="113"/>
  <c r="AT962" i="113"/>
  <c r="AW962" i="113"/>
  <c r="AT957" i="113"/>
  <c r="AW957" i="113"/>
  <c r="AT953" i="113"/>
  <c r="AW953" i="113"/>
  <c r="AT947" i="113"/>
  <c r="AW947" i="113"/>
  <c r="AT943" i="113"/>
  <c r="AW943" i="113"/>
  <c r="AT939" i="113"/>
  <c r="AW939" i="113"/>
  <c r="AT935" i="113"/>
  <c r="AW935" i="113"/>
  <c r="AT925" i="113"/>
  <c r="AW925" i="113"/>
  <c r="AT921" i="113"/>
  <c r="AW921" i="113"/>
  <c r="AW912" i="113"/>
  <c r="AT912" i="113"/>
  <c r="AW908" i="113"/>
  <c r="AT908" i="113"/>
  <c r="AW902" i="113"/>
  <c r="AT902" i="113"/>
  <c r="AW898" i="113"/>
  <c r="AT898" i="113"/>
  <c r="AP884" i="113"/>
  <c r="AW880" i="113"/>
  <c r="AT880" i="113"/>
  <c r="AW876" i="113"/>
  <c r="AT876" i="113"/>
  <c r="AW872" i="113"/>
  <c r="AT872" i="113"/>
  <c r="AW868" i="113"/>
  <c r="AT868" i="113"/>
  <c r="AW864" i="113"/>
  <c r="AT864" i="113"/>
  <c r="AW860" i="113"/>
  <c r="AT860" i="113"/>
  <c r="AW856" i="113"/>
  <c r="AT856" i="113"/>
  <c r="AW852" i="113"/>
  <c r="AT852" i="113"/>
  <c r="AW848" i="113"/>
  <c r="AT848" i="113"/>
  <c r="AW844" i="113"/>
  <c r="AT844" i="113"/>
  <c r="AW840" i="113"/>
  <c r="AT840" i="113"/>
  <c r="AW836" i="113"/>
  <c r="AT836" i="113"/>
  <c r="AW832" i="113"/>
  <c r="AT832" i="113"/>
  <c r="AW828" i="113"/>
  <c r="AT828" i="113"/>
  <c r="AW824" i="113"/>
  <c r="AT824" i="113"/>
  <c r="AW790" i="113"/>
  <c r="AT790" i="113"/>
  <c r="AW786" i="113"/>
  <c r="AT786" i="113"/>
  <c r="AW782" i="113"/>
  <c r="AT782" i="113"/>
  <c r="AW778" i="113"/>
  <c r="AT778" i="113"/>
  <c r="AW774" i="113"/>
  <c r="AT774" i="113"/>
  <c r="AW770" i="113"/>
  <c r="AT770" i="113"/>
  <c r="AT761" i="113"/>
  <c r="AW761" i="113"/>
  <c r="AT755" i="113"/>
  <c r="AW755" i="113"/>
  <c r="AT751" i="113"/>
  <c r="AW751" i="113"/>
  <c r="AT741" i="113"/>
  <c r="AW741" i="113"/>
  <c r="AT737" i="113"/>
  <c r="AW737" i="113"/>
  <c r="AT733" i="113"/>
  <c r="AW733" i="113"/>
  <c r="AT729" i="113"/>
  <c r="AW729" i="113"/>
  <c r="AT715" i="113"/>
  <c r="AW715" i="113"/>
  <c r="AP705" i="113"/>
  <c r="AT701" i="113"/>
  <c r="AW701" i="113"/>
  <c r="AT697" i="113"/>
  <c r="AW697" i="113"/>
  <c r="AT693" i="113"/>
  <c r="AW693" i="113"/>
  <c r="AT689" i="113"/>
  <c r="AW689" i="113"/>
  <c r="AT659" i="113"/>
  <c r="AW659" i="113"/>
  <c r="AW655" i="113"/>
  <c r="AT655" i="113"/>
  <c r="AW651" i="113"/>
  <c r="AT651" i="113"/>
  <c r="AW647" i="113"/>
  <c r="AT647" i="113"/>
  <c r="AW641" i="113"/>
  <c r="AT641" i="113"/>
  <c r="AW637" i="113"/>
  <c r="AT637" i="113"/>
  <c r="AW633" i="113"/>
  <c r="AT633" i="113"/>
  <c r="AW629" i="113"/>
  <c r="AT629" i="113"/>
  <c r="AW568" i="113"/>
  <c r="AT568" i="113"/>
  <c r="AW564" i="113"/>
  <c r="AT564" i="113"/>
  <c r="AW560" i="113"/>
  <c r="AT560" i="113"/>
  <c r="AW556" i="113"/>
  <c r="AT556" i="113"/>
  <c r="AW552" i="113"/>
  <c r="AT552" i="113"/>
  <c r="AW538" i="113"/>
  <c r="AT538" i="113"/>
  <c r="AW534" i="113"/>
  <c r="AT534" i="113"/>
  <c r="AW530" i="113"/>
  <c r="AT530" i="113"/>
  <c r="AW526" i="113"/>
  <c r="AT526" i="113"/>
  <c r="AW522" i="113"/>
  <c r="AT522" i="113"/>
  <c r="AW499" i="113"/>
  <c r="AT499" i="113"/>
  <c r="AW493" i="113"/>
  <c r="AT493" i="113"/>
  <c r="AW489" i="113"/>
  <c r="AT489" i="113"/>
  <c r="AW479" i="113"/>
  <c r="AT479" i="113"/>
  <c r="AW461" i="113"/>
  <c r="AT461" i="113"/>
  <c r="AW457" i="113"/>
  <c r="AT457" i="113"/>
  <c r="AW453" i="113"/>
  <c r="AT453" i="113"/>
  <c r="AP443" i="113"/>
  <c r="AW439" i="113"/>
  <c r="AT439" i="113"/>
  <c r="AW435" i="113"/>
  <c r="AT435" i="113"/>
  <c r="AW383" i="113"/>
  <c r="AT383" i="113"/>
  <c r="AW361" i="113"/>
  <c r="AT361" i="113"/>
  <c r="AW357" i="113"/>
  <c r="AT357" i="113"/>
  <c r="AW323" i="113"/>
  <c r="AT323" i="113"/>
  <c r="AP228" i="113"/>
  <c r="AW191" i="113"/>
  <c r="AT191" i="113"/>
  <c r="AW187" i="113"/>
  <c r="AT187" i="113"/>
  <c r="AW183" i="113"/>
  <c r="AT183" i="113"/>
  <c r="AW179" i="113"/>
  <c r="AT179" i="113"/>
  <c r="AW175" i="113"/>
  <c r="AT175" i="113"/>
  <c r="AW171" i="113"/>
  <c r="AT171" i="113"/>
  <c r="AW167" i="113"/>
  <c r="AT167" i="113"/>
  <c r="AW163" i="113"/>
  <c r="AT163" i="113"/>
  <c r="AW159" i="113"/>
  <c r="AT159" i="113"/>
  <c r="AW57" i="113"/>
  <c r="AT57" i="113"/>
  <c r="AW53" i="113"/>
  <c r="AT53" i="113"/>
  <c r="AW23" i="113"/>
  <c r="AT23" i="113"/>
  <c r="AW19" i="113"/>
  <c r="AT19" i="113"/>
  <c r="AW15" i="113"/>
  <c r="AT15" i="113"/>
  <c r="AW32" i="113"/>
  <c r="AT32" i="113"/>
  <c r="AW1156" i="113"/>
  <c r="AT1156" i="113"/>
  <c r="AW1152" i="113"/>
  <c r="AT1152" i="113"/>
  <c r="AT1140" i="113"/>
  <c r="AW1140" i="113"/>
  <c r="AT1136" i="113"/>
  <c r="AW1136" i="113"/>
  <c r="AT1098" i="113"/>
  <c r="AW1098" i="113"/>
  <c r="AW1087" i="113"/>
  <c r="AT1087" i="113"/>
  <c r="AW1083" i="113"/>
  <c r="AT1083" i="113"/>
  <c r="AW1073" i="113"/>
  <c r="AT1073" i="113"/>
  <c r="AW1063" i="113"/>
  <c r="AT1063" i="113"/>
  <c r="AT990" i="113"/>
  <c r="AW990" i="113"/>
  <c r="AT985" i="113"/>
  <c r="AW985" i="113"/>
  <c r="AT981" i="113"/>
  <c r="AW981" i="113"/>
  <c r="AT894" i="113"/>
  <c r="AW894" i="113"/>
  <c r="AT890" i="113"/>
  <c r="AW890" i="113"/>
  <c r="AT886" i="113"/>
  <c r="AW886" i="113"/>
  <c r="AP820" i="113"/>
  <c r="AT816" i="113"/>
  <c r="AW816" i="113"/>
  <c r="AT812" i="113"/>
  <c r="AW812" i="113"/>
  <c r="AT808" i="113"/>
  <c r="AW808" i="113"/>
  <c r="AT804" i="113"/>
  <c r="AW804" i="113"/>
  <c r="AT800" i="113"/>
  <c r="AW800" i="113"/>
  <c r="AT796" i="113"/>
  <c r="AW796" i="113"/>
  <c r="AT792" i="113"/>
  <c r="AW792" i="113"/>
  <c r="AP766" i="113"/>
  <c r="AT762" i="113"/>
  <c r="AW762" i="113"/>
  <c r="AW757" i="113"/>
  <c r="AT757" i="113"/>
  <c r="AW747" i="113"/>
  <c r="AT747" i="113"/>
  <c r="AW725" i="113"/>
  <c r="AT725" i="113"/>
  <c r="AW721" i="113"/>
  <c r="AT721" i="113"/>
  <c r="AW711" i="113"/>
  <c r="AT711" i="113"/>
  <c r="AW707" i="113"/>
  <c r="AT707" i="113"/>
  <c r="AW685" i="113"/>
  <c r="AT685" i="113"/>
  <c r="AW681" i="113"/>
  <c r="AT681" i="113"/>
  <c r="AW677" i="113"/>
  <c r="AT677" i="113"/>
  <c r="AW673" i="113"/>
  <c r="AT673" i="113"/>
  <c r="AW669" i="113"/>
  <c r="AT669" i="113"/>
  <c r="AW665" i="113"/>
  <c r="AT665" i="113"/>
  <c r="AW661" i="113"/>
  <c r="AT661" i="113"/>
  <c r="AP627" i="113"/>
  <c r="AT623" i="113"/>
  <c r="AW623" i="113"/>
  <c r="AT619" i="113"/>
  <c r="AW619" i="113"/>
  <c r="AT614" i="113"/>
  <c r="AW614" i="113"/>
  <c r="AT610" i="113"/>
  <c r="AW610" i="113"/>
  <c r="AT604" i="113"/>
  <c r="AW604" i="113"/>
  <c r="AT600" i="113"/>
  <c r="AW600" i="113"/>
  <c r="AT596" i="113"/>
  <c r="AW596" i="113"/>
  <c r="AT592" i="113"/>
  <c r="AW592" i="113"/>
  <c r="AT588" i="113"/>
  <c r="AW588" i="113"/>
  <c r="AT584" i="113"/>
  <c r="AW584" i="113"/>
  <c r="AT580" i="113"/>
  <c r="AW580" i="113"/>
  <c r="AT576" i="113"/>
  <c r="AW576" i="113"/>
  <c r="AT546" i="113"/>
  <c r="AW546" i="113"/>
  <c r="AT542" i="113"/>
  <c r="AW542" i="113"/>
  <c r="AT516" i="113"/>
  <c r="AW516" i="113"/>
  <c r="AT512" i="113"/>
  <c r="AW512" i="113"/>
  <c r="AT508" i="113"/>
  <c r="AW508" i="113"/>
  <c r="AT504" i="113"/>
  <c r="AW504" i="113"/>
  <c r="AT487" i="113"/>
  <c r="AW487" i="113"/>
  <c r="AT483" i="113"/>
  <c r="AW483" i="113"/>
  <c r="AT473" i="113"/>
  <c r="AW473" i="113"/>
  <c r="AT469" i="113"/>
  <c r="AW469" i="113"/>
  <c r="AT465" i="113"/>
  <c r="AW465" i="113"/>
  <c r="AT447" i="113"/>
  <c r="AW447" i="113"/>
  <c r="AP433" i="113"/>
  <c r="AT429" i="113"/>
  <c r="AW429" i="113"/>
  <c r="AT425" i="113"/>
  <c r="AW425" i="113"/>
  <c r="AT421" i="113"/>
  <c r="AW421" i="113"/>
  <c r="AT415" i="113"/>
  <c r="AW415" i="113"/>
  <c r="AT411" i="113"/>
  <c r="AW411" i="113"/>
  <c r="AT407" i="113"/>
  <c r="AW407" i="113"/>
  <c r="AT403" i="113"/>
  <c r="AW403" i="113"/>
  <c r="AT399" i="113"/>
  <c r="AW399" i="113"/>
  <c r="AT395" i="113"/>
  <c r="AW395" i="113"/>
  <c r="AT391" i="113"/>
  <c r="AW391" i="113"/>
  <c r="AT387" i="113"/>
  <c r="AW387" i="113"/>
  <c r="AP381" i="113"/>
  <c r="AT377" i="113"/>
  <c r="AW377" i="113"/>
  <c r="AT373" i="113"/>
  <c r="AW373" i="113"/>
  <c r="AT369" i="113"/>
  <c r="AW369" i="113"/>
  <c r="AT365" i="113"/>
  <c r="AW365" i="113"/>
  <c r="AT351" i="113"/>
  <c r="AW351" i="113"/>
  <c r="AT347" i="113"/>
  <c r="AW347" i="113"/>
  <c r="AT343" i="113"/>
  <c r="AW343" i="113"/>
  <c r="AT339" i="113"/>
  <c r="AW339" i="113"/>
  <c r="AT335" i="113"/>
  <c r="AW335" i="113"/>
  <c r="AT331" i="113"/>
  <c r="AW331" i="113"/>
  <c r="AT327" i="113"/>
  <c r="AW327" i="113"/>
  <c r="AT321" i="113"/>
  <c r="AT320" i="113" s="1"/>
  <c r="AW321" i="113"/>
  <c r="AW316" i="113"/>
  <c r="AT316" i="113"/>
  <c r="AT309" i="113"/>
  <c r="AW309" i="113"/>
  <c r="AT305" i="113"/>
  <c r="AW305" i="113"/>
  <c r="AW300" i="113"/>
  <c r="AT300" i="113"/>
  <c r="AW296" i="113"/>
  <c r="AT296" i="113"/>
  <c r="AW292" i="113"/>
  <c r="AT292" i="113"/>
  <c r="AW288" i="113"/>
  <c r="AT288" i="113"/>
  <c r="AW284" i="113"/>
  <c r="AT284" i="113"/>
  <c r="AW280" i="113"/>
  <c r="AT280" i="113"/>
  <c r="AW276" i="113"/>
  <c r="AT276" i="113"/>
  <c r="AW272" i="113"/>
  <c r="AT272" i="113"/>
  <c r="AW268" i="113"/>
  <c r="AT268" i="113"/>
  <c r="AW264" i="113"/>
  <c r="AT264" i="113"/>
  <c r="AW260" i="113"/>
  <c r="AT260" i="113"/>
  <c r="AW256" i="113"/>
  <c r="AT256" i="113"/>
  <c r="AW252" i="113"/>
  <c r="AT252" i="113"/>
  <c r="AW248" i="113"/>
  <c r="AT248" i="113"/>
  <c r="AW244" i="113"/>
  <c r="AT244" i="113"/>
  <c r="AW240" i="113"/>
  <c r="AT240" i="113"/>
  <c r="AW236" i="113"/>
  <c r="AT236" i="113"/>
  <c r="AW232" i="113"/>
  <c r="AT232" i="113"/>
  <c r="AT227" i="113"/>
  <c r="AW227" i="113"/>
  <c r="AT223" i="113"/>
  <c r="AW223" i="113"/>
  <c r="AT219" i="113"/>
  <c r="AW219" i="113"/>
  <c r="AT215" i="113"/>
  <c r="AW215" i="113"/>
  <c r="AT211" i="113"/>
  <c r="AW211" i="113"/>
  <c r="AT207" i="113"/>
  <c r="AW207" i="113"/>
  <c r="AT203" i="113"/>
  <c r="AW203" i="113"/>
  <c r="AT199" i="113"/>
  <c r="AW199" i="113"/>
  <c r="AT195" i="113"/>
  <c r="AW195" i="113"/>
  <c r="AP157" i="113"/>
  <c r="AT153" i="113"/>
  <c r="AW153" i="113"/>
  <c r="AT149" i="113"/>
  <c r="AW149" i="113"/>
  <c r="AT143" i="113"/>
  <c r="AW143" i="113"/>
  <c r="AW138" i="113"/>
  <c r="AT138" i="113"/>
  <c r="AW134" i="113"/>
  <c r="AT134" i="113"/>
  <c r="AW128" i="113"/>
  <c r="AT128" i="113"/>
  <c r="AT127" i="113" s="1"/>
  <c r="AT123" i="113"/>
  <c r="AW123" i="113"/>
  <c r="AT119" i="113"/>
  <c r="AW119" i="113"/>
  <c r="AT115" i="113"/>
  <c r="AW115" i="113"/>
  <c r="AT111" i="113"/>
  <c r="AW111" i="113"/>
  <c r="AT107" i="113"/>
  <c r="AW107" i="113"/>
  <c r="AT103" i="113"/>
  <c r="AW103" i="113"/>
  <c r="AW98" i="113"/>
  <c r="AT98" i="113"/>
  <c r="AT93" i="113"/>
  <c r="AW93" i="113"/>
  <c r="AT89" i="113"/>
  <c r="AW89" i="113"/>
  <c r="AT85" i="113"/>
  <c r="AW85" i="113"/>
  <c r="AT81" i="113"/>
  <c r="AW81" i="113"/>
  <c r="AW76" i="113"/>
  <c r="AT76" i="113"/>
  <c r="AW72" i="113"/>
  <c r="AT72" i="113"/>
  <c r="AW66" i="113"/>
  <c r="AT66" i="113"/>
  <c r="AW62" i="113"/>
  <c r="AT62" i="113"/>
  <c r="AT51" i="113"/>
  <c r="AW51" i="113"/>
  <c r="AT29" i="113"/>
  <c r="AW29" i="113"/>
  <c r="AT25" i="113"/>
  <c r="AW25" i="113"/>
  <c r="AP30" i="113"/>
  <c r="AT39" i="113"/>
  <c r="AW39" i="113"/>
  <c r="AX643" i="113"/>
  <c r="AX642" i="113" s="1"/>
  <c r="BA643" i="113"/>
  <c r="AW1175" i="113"/>
  <c r="AT1175" i="113"/>
  <c r="AW1171" i="113"/>
  <c r="AT1171" i="113"/>
  <c r="AW1157" i="113"/>
  <c r="AT1157" i="113"/>
  <c r="AW1132" i="113"/>
  <c r="AT1132" i="113"/>
  <c r="AW1128" i="113"/>
  <c r="AT1128" i="113"/>
  <c r="AW1124" i="113"/>
  <c r="AT1124" i="113"/>
  <c r="AW1120" i="113"/>
  <c r="AT1120" i="113"/>
  <c r="AW1116" i="113"/>
  <c r="AT1116" i="113"/>
  <c r="AW1112" i="113"/>
  <c r="AT1112" i="113"/>
  <c r="AW1108" i="113"/>
  <c r="AT1108" i="113"/>
  <c r="AW1104" i="113"/>
  <c r="AT1104" i="113"/>
  <c r="AW1100" i="113"/>
  <c r="AT1100" i="113"/>
  <c r="AW1094" i="113"/>
  <c r="AT1094" i="113"/>
  <c r="AP1079" i="113"/>
  <c r="AT1075" i="113"/>
  <c r="AW1075" i="113"/>
  <c r="AP1069" i="113"/>
  <c r="AT1049" i="113"/>
  <c r="AW1049" i="113"/>
  <c r="AT1048" i="113"/>
  <c r="AT1201" i="113"/>
  <c r="AW1201" i="113"/>
  <c r="AT1183" i="113"/>
  <c r="AW1183" i="113"/>
  <c r="AT1179" i="113"/>
  <c r="AW1179" i="113"/>
  <c r="AW1043" i="113"/>
  <c r="AT1043" i="113"/>
  <c r="AW933" i="113"/>
  <c r="AT933" i="113"/>
  <c r="AW929" i="113"/>
  <c r="AT929" i="113"/>
  <c r="AW915" i="113"/>
  <c r="AT915" i="113"/>
  <c r="AW911" i="113"/>
  <c r="AT911" i="113"/>
  <c r="AW907" i="113"/>
  <c r="AT907" i="113"/>
  <c r="AT1196" i="113"/>
  <c r="AW1196" i="113"/>
  <c r="AT1059" i="113"/>
  <c r="AW1059" i="113"/>
  <c r="AT1055" i="113"/>
  <c r="AW1055" i="113"/>
  <c r="AT1051" i="113"/>
  <c r="AW1051" i="113"/>
  <c r="AT1036" i="113"/>
  <c r="AW1036" i="113"/>
  <c r="AT1032" i="113"/>
  <c r="AW1032" i="113"/>
  <c r="AT1028" i="113"/>
  <c r="AW1028" i="113"/>
  <c r="AT1024" i="113"/>
  <c r="AW1024" i="113"/>
  <c r="AT1020" i="113"/>
  <c r="AW1020" i="113"/>
  <c r="AT1016" i="113"/>
  <c r="AW1016" i="113"/>
  <c r="AT1012" i="113"/>
  <c r="AW1012" i="113"/>
  <c r="AT1008" i="113"/>
  <c r="AW1008" i="113"/>
  <c r="AT1004" i="113"/>
  <c r="AW1004" i="113"/>
  <c r="AT1000" i="113"/>
  <c r="AW1000" i="113"/>
  <c r="AT996" i="113"/>
  <c r="AW996" i="113"/>
  <c r="AT977" i="113"/>
  <c r="AW977" i="113"/>
  <c r="AT971" i="113"/>
  <c r="AW971" i="113"/>
  <c r="AT965" i="113"/>
  <c r="AW965" i="113"/>
  <c r="AT959" i="113"/>
  <c r="AW959" i="113"/>
  <c r="AT955" i="113"/>
  <c r="AW955" i="113"/>
  <c r="AT951" i="113"/>
  <c r="AW951" i="113"/>
  <c r="AT945" i="113"/>
  <c r="AW945" i="113"/>
  <c r="AT941" i="113"/>
  <c r="AW941" i="113"/>
  <c r="AT937" i="113"/>
  <c r="AW937" i="113"/>
  <c r="AT927" i="113"/>
  <c r="AW927" i="113"/>
  <c r="AT923" i="113"/>
  <c r="AW923" i="113"/>
  <c r="AT919" i="113"/>
  <c r="AW919" i="113"/>
  <c r="AT895" i="113"/>
  <c r="AW895" i="113"/>
  <c r="AT891" i="113"/>
  <c r="AW891" i="113"/>
  <c r="AT887" i="113"/>
  <c r="AW887" i="113"/>
  <c r="AT817" i="113"/>
  <c r="AW817" i="113"/>
  <c r="AT813" i="113"/>
  <c r="AW813" i="113"/>
  <c r="AT809" i="113"/>
  <c r="AW809" i="113"/>
  <c r="AT805" i="113"/>
  <c r="AW805" i="113"/>
  <c r="AT801" i="113"/>
  <c r="AW801" i="113"/>
  <c r="AT797" i="113"/>
  <c r="AW797" i="113"/>
  <c r="AT793" i="113"/>
  <c r="AW793" i="113"/>
  <c r="AT763" i="113"/>
  <c r="AW763" i="113"/>
  <c r="AW758" i="113"/>
  <c r="AT758" i="113"/>
  <c r="AW748" i="113"/>
  <c r="AT748" i="113"/>
  <c r="AW744" i="113"/>
  <c r="AT744" i="113"/>
  <c r="AW726" i="113"/>
  <c r="AT726" i="113"/>
  <c r="AW722" i="113"/>
  <c r="AT722" i="113"/>
  <c r="AP712" i="113"/>
  <c r="AW708" i="113"/>
  <c r="AT708" i="113"/>
  <c r="AW686" i="113"/>
  <c r="AT686" i="113"/>
  <c r="AW682" i="113"/>
  <c r="AT682" i="113"/>
  <c r="AW678" i="113"/>
  <c r="AT678" i="113"/>
  <c r="AW674" i="113"/>
  <c r="AT674" i="113"/>
  <c r="AW670" i="113"/>
  <c r="AT670" i="113"/>
  <c r="AW666" i="113"/>
  <c r="AT666" i="113"/>
  <c r="AW662" i="113"/>
  <c r="AT662" i="113"/>
  <c r="AP644" i="113"/>
  <c r="AT626" i="113"/>
  <c r="AW626" i="113"/>
  <c r="AT622" i="113"/>
  <c r="AW622" i="113"/>
  <c r="AT618" i="113"/>
  <c r="AW618" i="113"/>
  <c r="AT613" i="113"/>
  <c r="AW613" i="113"/>
  <c r="AT607" i="113"/>
  <c r="AW607" i="113"/>
  <c r="AT603" i="113"/>
  <c r="AW603" i="113"/>
  <c r="AT599" i="113"/>
  <c r="AW599" i="113"/>
  <c r="AT595" i="113"/>
  <c r="AW595" i="113"/>
  <c r="AT591" i="113"/>
  <c r="AW591" i="113"/>
  <c r="AT587" i="113"/>
  <c r="AW587" i="113"/>
  <c r="AT583" i="113"/>
  <c r="AW583" i="113"/>
  <c r="AT579" i="113"/>
  <c r="AW579" i="113"/>
  <c r="AT575" i="113"/>
  <c r="AW575" i="113"/>
  <c r="AT545" i="113"/>
  <c r="AW545" i="113"/>
  <c r="AT541" i="113"/>
  <c r="AW541" i="113"/>
  <c r="AT515" i="113"/>
  <c r="AW515" i="113"/>
  <c r="AT511" i="113"/>
  <c r="AW511" i="113"/>
  <c r="AT507" i="113"/>
  <c r="AW507" i="113"/>
  <c r="AT486" i="113"/>
  <c r="AW486" i="113"/>
  <c r="AT482" i="113"/>
  <c r="AW482" i="113"/>
  <c r="AP476" i="113"/>
  <c r="AT472" i="113"/>
  <c r="AW472" i="113"/>
  <c r="AT468" i="113"/>
  <c r="AW468" i="113"/>
  <c r="AT464" i="113"/>
  <c r="AW464" i="113"/>
  <c r="AT446" i="113"/>
  <c r="AW446" i="113"/>
  <c r="AT432" i="113"/>
  <c r="AW432" i="113"/>
  <c r="AT428" i="113"/>
  <c r="AW428" i="113"/>
  <c r="AT424" i="113"/>
  <c r="AW424" i="113"/>
  <c r="AT420" i="113"/>
  <c r="AW420" i="113"/>
  <c r="AT414" i="113"/>
  <c r="AW414" i="113"/>
  <c r="AT410" i="113"/>
  <c r="AW410" i="113"/>
  <c r="AT406" i="113"/>
  <c r="AW406" i="113"/>
  <c r="AT402" i="113"/>
  <c r="AW402" i="113"/>
  <c r="AT398" i="113"/>
  <c r="AW398" i="113"/>
  <c r="AT394" i="113"/>
  <c r="AW394" i="113"/>
  <c r="AT390" i="113"/>
  <c r="AW390" i="113"/>
  <c r="AT380" i="113"/>
  <c r="AW380" i="113"/>
  <c r="AT376" i="113"/>
  <c r="AW376" i="113"/>
  <c r="AT372" i="113"/>
  <c r="AW372" i="113"/>
  <c r="AT368" i="113"/>
  <c r="AW368" i="113"/>
  <c r="AT350" i="113"/>
  <c r="AW350" i="113"/>
  <c r="AT346" i="113"/>
  <c r="AW346" i="113"/>
  <c r="AT342" i="113"/>
  <c r="AW342" i="113"/>
  <c r="AT338" i="113"/>
  <c r="AW338" i="113"/>
  <c r="AT334" i="113"/>
  <c r="AW334" i="113"/>
  <c r="AT330" i="113"/>
  <c r="AW330" i="113"/>
  <c r="AW319" i="113"/>
  <c r="AT319" i="113"/>
  <c r="AT314" i="113"/>
  <c r="AW314" i="113"/>
  <c r="AT308" i="113"/>
  <c r="AW308" i="113"/>
  <c r="AT304" i="113"/>
  <c r="AW304" i="113"/>
  <c r="AW299" i="113"/>
  <c r="AT299" i="113"/>
  <c r="AW295" i="113"/>
  <c r="AT295" i="113"/>
  <c r="AW291" i="113"/>
  <c r="AT291" i="113"/>
  <c r="AW287" i="113"/>
  <c r="AT287" i="113"/>
  <c r="AW283" i="113"/>
  <c r="AT283" i="113"/>
  <c r="AW279" i="113"/>
  <c r="AT279" i="113"/>
  <c r="AW275" i="113"/>
  <c r="AT275" i="113"/>
  <c r="AW271" i="113"/>
  <c r="AT271" i="113"/>
  <c r="AW267" i="113"/>
  <c r="AT267" i="113"/>
  <c r="AW263" i="113"/>
  <c r="AT263" i="113"/>
  <c r="AW259" i="113"/>
  <c r="AT259" i="113"/>
  <c r="AW255" i="113"/>
  <c r="AT255" i="113"/>
  <c r="AW251" i="113"/>
  <c r="AT251" i="113"/>
  <c r="AW247" i="113"/>
  <c r="AT247" i="113"/>
  <c r="AW243" i="113"/>
  <c r="AT243" i="113"/>
  <c r="AW239" i="113"/>
  <c r="AT239" i="113"/>
  <c r="AW235" i="113"/>
  <c r="AT235" i="113"/>
  <c r="AW231" i="113"/>
  <c r="AT231" i="113"/>
  <c r="AT226" i="113"/>
  <c r="AW226" i="113"/>
  <c r="AT222" i="113"/>
  <c r="AW222" i="113"/>
  <c r="AT218" i="113"/>
  <c r="AW218" i="113"/>
  <c r="AT214" i="113"/>
  <c r="AW214" i="113"/>
  <c r="AT210" i="113"/>
  <c r="AW210" i="113"/>
  <c r="AT206" i="113"/>
  <c r="AW206" i="113"/>
  <c r="AT202" i="113"/>
  <c r="AW202" i="113"/>
  <c r="AT198" i="113"/>
  <c r="AW198" i="113"/>
  <c r="AT194" i="113"/>
  <c r="AW194" i="113"/>
  <c r="AT156" i="113"/>
  <c r="AW156" i="113"/>
  <c r="AT152" i="113"/>
  <c r="AW152" i="113"/>
  <c r="AT148" i="113"/>
  <c r="AW148" i="113"/>
  <c r="AW141" i="113"/>
  <c r="AT141" i="113"/>
  <c r="AW137" i="113"/>
  <c r="AT137" i="113"/>
  <c r="AW133" i="113"/>
  <c r="AT133" i="113"/>
  <c r="AT126" i="113"/>
  <c r="AW126" i="113"/>
  <c r="AT122" i="113"/>
  <c r="AW122" i="113"/>
  <c r="AT118" i="113"/>
  <c r="AW118" i="113"/>
  <c r="AT114" i="113"/>
  <c r="AW114" i="113"/>
  <c r="AT110" i="113"/>
  <c r="AW110" i="113"/>
  <c r="AT106" i="113"/>
  <c r="AW106" i="113"/>
  <c r="AT102" i="113"/>
  <c r="AW102" i="113"/>
  <c r="AW97" i="113"/>
  <c r="AT97" i="113"/>
  <c r="AT92" i="113"/>
  <c r="AW92" i="113"/>
  <c r="AT88" i="113"/>
  <c r="AW88" i="113"/>
  <c r="AT84" i="113"/>
  <c r="AW84" i="113"/>
  <c r="AW79" i="113"/>
  <c r="AT79" i="113"/>
  <c r="AW75" i="113"/>
  <c r="AT75" i="113"/>
  <c r="AT70" i="113"/>
  <c r="AT69" i="113" s="1"/>
  <c r="AW70" i="113"/>
  <c r="AW65" i="113"/>
  <c r="AT65" i="113"/>
  <c r="AT50" i="113"/>
  <c r="AW50" i="113"/>
  <c r="AT28" i="113"/>
  <c r="AW28" i="113"/>
  <c r="AT38" i="113"/>
  <c r="AW38" i="113"/>
  <c r="AW1158" i="113"/>
  <c r="AT1158" i="113"/>
  <c r="AW1154" i="113"/>
  <c r="AT1154" i="113"/>
  <c r="AW1143" i="113"/>
  <c r="AT1143" i="113"/>
  <c r="AT1142" i="113" s="1"/>
  <c r="AW1133" i="113"/>
  <c r="AT1133" i="113"/>
  <c r="AW1129" i="113"/>
  <c r="AT1129" i="113"/>
  <c r="AW1125" i="113"/>
  <c r="AT1125" i="113"/>
  <c r="AW1121" i="113"/>
  <c r="AT1121" i="113"/>
  <c r="AW1117" i="113"/>
  <c r="AT1117" i="113"/>
  <c r="AW1113" i="113"/>
  <c r="AT1113" i="113"/>
  <c r="AW1109" i="113"/>
  <c r="AT1109" i="113"/>
  <c r="AW1105" i="113"/>
  <c r="AT1105" i="113"/>
  <c r="AW1101" i="113"/>
  <c r="AT1101" i="113"/>
  <c r="AW1095" i="113"/>
  <c r="AT1095" i="113"/>
  <c r="AT1090" i="113"/>
  <c r="AW1090" i="113"/>
  <c r="AT1076" i="113"/>
  <c r="AW1076" i="113"/>
  <c r="AT1066" i="113"/>
  <c r="AW1066" i="113"/>
  <c r="AW1039" i="113"/>
  <c r="AT1039" i="113"/>
  <c r="AT1038" i="113"/>
  <c r="AT992" i="113"/>
  <c r="AW992" i="113"/>
  <c r="AT987" i="113"/>
  <c r="AW987" i="113"/>
  <c r="AT983" i="113"/>
  <c r="AW983" i="113"/>
  <c r="AW901" i="113"/>
  <c r="AT901" i="113"/>
  <c r="AW883" i="113"/>
  <c r="AT883" i="113"/>
  <c r="AW879" i="113"/>
  <c r="AT879" i="113"/>
  <c r="AW875" i="113"/>
  <c r="AT875" i="113"/>
  <c r="AW871" i="113"/>
  <c r="AT871" i="113"/>
  <c r="AW867" i="113"/>
  <c r="AT867" i="113"/>
  <c r="AW863" i="113"/>
  <c r="AT863" i="113"/>
  <c r="AW859" i="113"/>
  <c r="AT859" i="113"/>
  <c r="AW855" i="113"/>
  <c r="AT855" i="113"/>
  <c r="AW851" i="113"/>
  <c r="AT851" i="113"/>
  <c r="AW847" i="113"/>
  <c r="AT847" i="113"/>
  <c r="AW843" i="113"/>
  <c r="AT843" i="113"/>
  <c r="AW839" i="113"/>
  <c r="AT839" i="113"/>
  <c r="AW835" i="113"/>
  <c r="AT835" i="113"/>
  <c r="AW831" i="113"/>
  <c r="AT831" i="113"/>
  <c r="AW827" i="113"/>
  <c r="AT827" i="113"/>
  <c r="AW823" i="113"/>
  <c r="AT823" i="113"/>
  <c r="AW789" i="113"/>
  <c r="AT789" i="113"/>
  <c r="AW785" i="113"/>
  <c r="AT785" i="113"/>
  <c r="AW781" i="113"/>
  <c r="AT781" i="113"/>
  <c r="AW777" i="113"/>
  <c r="AT777" i="113"/>
  <c r="AW773" i="113"/>
  <c r="AT773" i="113"/>
  <c r="AW769" i="113"/>
  <c r="AT769" i="113"/>
  <c r="AT760" i="113"/>
  <c r="AW760" i="113"/>
  <c r="AT754" i="113"/>
  <c r="AW754" i="113"/>
  <c r="AT740" i="113"/>
  <c r="AW740" i="113"/>
  <c r="AT736" i="113"/>
  <c r="AW736" i="113"/>
  <c r="AT732" i="113"/>
  <c r="AW732" i="113"/>
  <c r="AP718" i="113"/>
  <c r="AT714" i="113"/>
  <c r="AW714" i="113"/>
  <c r="AT704" i="113"/>
  <c r="AW704" i="113"/>
  <c r="AT700" i="113"/>
  <c r="AW700" i="113"/>
  <c r="AT696" i="113"/>
  <c r="AW696" i="113"/>
  <c r="AT692" i="113"/>
  <c r="AW692" i="113"/>
  <c r="AW658" i="113"/>
  <c r="AT658" i="113"/>
  <c r="AW654" i="113"/>
  <c r="AT654" i="113"/>
  <c r="AW650" i="113"/>
  <c r="AT650" i="113"/>
  <c r="AW646" i="113"/>
  <c r="AT646" i="113"/>
  <c r="AW638" i="113"/>
  <c r="AT638" i="113"/>
  <c r="AW634" i="113"/>
  <c r="AT634" i="113"/>
  <c r="AW630" i="113"/>
  <c r="AT630" i="113"/>
  <c r="AW569" i="113"/>
  <c r="AT569" i="113"/>
  <c r="AW565" i="113"/>
  <c r="AT565" i="113"/>
  <c r="AW561" i="113"/>
  <c r="AT561" i="113"/>
  <c r="AW557" i="113"/>
  <c r="AT557" i="113"/>
  <c r="AW553" i="113"/>
  <c r="AT553" i="113"/>
  <c r="AW549" i="113"/>
  <c r="AT549" i="113"/>
  <c r="AP539" i="113"/>
  <c r="AW535" i="113"/>
  <c r="AT535" i="113"/>
  <c r="AW531" i="113"/>
  <c r="AT531" i="113"/>
  <c r="AW527" i="113"/>
  <c r="AT527" i="113"/>
  <c r="AW523" i="113"/>
  <c r="AT523" i="113"/>
  <c r="AW519" i="113"/>
  <c r="AT519" i="113"/>
  <c r="AW500" i="113"/>
  <c r="AT500" i="113"/>
  <c r="AW496" i="113"/>
  <c r="AT496" i="113"/>
  <c r="AW490" i="113"/>
  <c r="AT490" i="113"/>
  <c r="AW480" i="113"/>
  <c r="AT480" i="113"/>
  <c r="AP462" i="113"/>
  <c r="AW458" i="113"/>
  <c r="AT458" i="113"/>
  <c r="AW454" i="113"/>
  <c r="AT454" i="113"/>
  <c r="AW450" i="113"/>
  <c r="AT450" i="113"/>
  <c r="AW440" i="113"/>
  <c r="AT440" i="113"/>
  <c r="AW436" i="113"/>
  <c r="AT436" i="113"/>
  <c r="AW418" i="113"/>
  <c r="AT418" i="113"/>
  <c r="AT417" i="113" s="1"/>
  <c r="AW384" i="113"/>
  <c r="AT384" i="113"/>
  <c r="AW362" i="113"/>
  <c r="AT362" i="113"/>
  <c r="AW358" i="113"/>
  <c r="AT358" i="113"/>
  <c r="AW354" i="113"/>
  <c r="AT354" i="113"/>
  <c r="AP312" i="113"/>
  <c r="AW192" i="113"/>
  <c r="AT192" i="113"/>
  <c r="AW188" i="113"/>
  <c r="AT188" i="113"/>
  <c r="AW184" i="113"/>
  <c r="AT184" i="113"/>
  <c r="AW180" i="113"/>
  <c r="AT180" i="113"/>
  <c r="AW176" i="113"/>
  <c r="AT176" i="113"/>
  <c r="AW172" i="113"/>
  <c r="AT172" i="113"/>
  <c r="AW168" i="113"/>
  <c r="AT168" i="113"/>
  <c r="AW164" i="113"/>
  <c r="AT164" i="113"/>
  <c r="AW160" i="113"/>
  <c r="AT160" i="113"/>
  <c r="AP146" i="113"/>
  <c r="AP131" i="113"/>
  <c r="AW58" i="113"/>
  <c r="AT58" i="113"/>
  <c r="AW54" i="113"/>
  <c r="AT54" i="113"/>
  <c r="AP48" i="113"/>
  <c r="AW20" i="113"/>
  <c r="AT20" i="113"/>
  <c r="AW16" i="113"/>
  <c r="AT16" i="113"/>
  <c r="AW33" i="113"/>
  <c r="AT33" i="113"/>
  <c r="AR1221" i="113"/>
  <c r="AF1044" i="113"/>
  <c r="AL1096" i="113"/>
  <c r="AR1220" i="113"/>
  <c r="AR1230" i="113"/>
  <c r="AL1079" i="113"/>
  <c r="AL1134" i="113"/>
  <c r="AL1099" i="113"/>
  <c r="AL1074" i="113"/>
  <c r="AL1069" i="113"/>
  <c r="AL980" i="113"/>
  <c r="AL928" i="113"/>
  <c r="AL916" i="113" s="1"/>
  <c r="AL993" i="113"/>
  <c r="AL934" i="113"/>
  <c r="AL897" i="113"/>
  <c r="AL884" i="113"/>
  <c r="AL750" i="113"/>
  <c r="AL743" i="113"/>
  <c r="AL728" i="113"/>
  <c r="AL712" i="113"/>
  <c r="AL705" i="113"/>
  <c r="AL688" i="113"/>
  <c r="AL644" i="113"/>
  <c r="AL518" i="113"/>
  <c r="AL481" i="113"/>
  <c r="AL476" i="113"/>
  <c r="AL419" i="113"/>
  <c r="AL303" i="113"/>
  <c r="AL157" i="113"/>
  <c r="AL96" i="113"/>
  <c r="AL61" i="113"/>
  <c r="AL52" i="113"/>
  <c r="AL820" i="113"/>
  <c r="AL791" i="113"/>
  <c r="AL766" i="113"/>
  <c r="AL759" i="113"/>
  <c r="AL718" i="113"/>
  <c r="AL660" i="113"/>
  <c r="AL627" i="113"/>
  <c r="AL609" i="113"/>
  <c r="AL548" i="113"/>
  <c r="AL539" i="113"/>
  <c r="AL502" i="113"/>
  <c r="AL495" i="113"/>
  <c r="AL462" i="113"/>
  <c r="AL449" i="113"/>
  <c r="AL433" i="113"/>
  <c r="AL386" i="113"/>
  <c r="AL381" i="113"/>
  <c r="AL364" i="113"/>
  <c r="AL353" i="113"/>
  <c r="AL326" i="113"/>
  <c r="AL315" i="113"/>
  <c r="AL146" i="113"/>
  <c r="AL131" i="113"/>
  <c r="AL80" i="113"/>
  <c r="AL71" i="113"/>
  <c r="AL48" i="113"/>
  <c r="AL30" i="113"/>
  <c r="AL443" i="113"/>
  <c r="AL322" i="113"/>
  <c r="AL228" i="113"/>
  <c r="AL193" i="113"/>
  <c r="AL101" i="113"/>
  <c r="AL14" i="113"/>
  <c r="AL1092" i="113"/>
  <c r="AL1089" i="113"/>
  <c r="AK1163" i="113"/>
  <c r="AO1163" i="113" s="1"/>
  <c r="AJ13" i="113"/>
  <c r="AI1225" i="113" s="1"/>
  <c r="AF311" i="113"/>
  <c r="AF948" i="113"/>
  <c r="AF903" i="113"/>
  <c r="AF1229" i="113"/>
  <c r="AF494" i="113"/>
  <c r="AF488" i="113" s="1"/>
  <c r="AF608" i="113"/>
  <c r="AF60" i="113"/>
  <c r="AF145" i="113"/>
  <c r="CF756" i="113"/>
  <c r="CF750" i="113"/>
  <c r="CF743" i="113"/>
  <c r="CF728" i="113"/>
  <c r="J1231" i="113"/>
  <c r="J1228" i="113"/>
  <c r="J1230" i="113" s="1"/>
  <c r="X1219" i="113"/>
  <c r="N1219" i="113"/>
  <c r="T1219" i="113" s="1"/>
  <c r="AD1219" i="113" s="1"/>
  <c r="AB1215" i="113"/>
  <c r="X1215" i="113"/>
  <c r="G1215" i="113"/>
  <c r="CF1212" i="113" s="1"/>
  <c r="AB1214" i="113"/>
  <c r="X1214" i="113"/>
  <c r="T1214" i="113"/>
  <c r="G1214" i="113"/>
  <c r="CF1211" i="113" s="1"/>
  <c r="AB1212" i="113"/>
  <c r="X1212" i="113"/>
  <c r="T1212" i="113"/>
  <c r="G1212" i="113"/>
  <c r="CF1209" i="113" s="1"/>
  <c r="AB1211" i="113"/>
  <c r="X1211" i="113"/>
  <c r="T1211" i="113"/>
  <c r="G1211" i="113"/>
  <c r="CF1208" i="113" s="1"/>
  <c r="AB1210" i="113"/>
  <c r="X1210" i="113"/>
  <c r="S1210" i="113"/>
  <c r="G1210" i="113"/>
  <c r="CF1207" i="113" s="1"/>
  <c r="AB1209" i="113"/>
  <c r="X1209" i="113"/>
  <c r="S1209" i="113"/>
  <c r="G1209" i="113"/>
  <c r="CF1206" i="113" s="1"/>
  <c r="AB1208" i="113"/>
  <c r="X1208" i="113"/>
  <c r="T1208" i="113"/>
  <c r="G1208" i="113"/>
  <c r="CF1205" i="113" s="1"/>
  <c r="AB1207" i="113"/>
  <c r="X1207" i="113"/>
  <c r="T1207" i="113"/>
  <c r="AV1207" i="113"/>
  <c r="G1207" i="113"/>
  <c r="CF1204" i="113" s="1"/>
  <c r="AB1206" i="113"/>
  <c r="X1206" i="113"/>
  <c r="T1206" i="113"/>
  <c r="G1206" i="113"/>
  <c r="AB1205" i="113"/>
  <c r="X1205" i="113"/>
  <c r="T1205" i="113"/>
  <c r="G1205" i="113"/>
  <c r="CF1202" i="113" s="1"/>
  <c r="AB1204" i="113"/>
  <c r="X1204" i="113"/>
  <c r="S1204" i="113"/>
  <c r="G1204" i="113"/>
  <c r="CF1201" i="113" s="1"/>
  <c r="L1203" i="113"/>
  <c r="AB1202" i="113"/>
  <c r="X1202" i="113"/>
  <c r="AV1202" i="113"/>
  <c r="G1202" i="113"/>
  <c r="CF1199" i="113" s="1"/>
  <c r="AB1201" i="113"/>
  <c r="X1201" i="113"/>
  <c r="AV1201" i="113"/>
  <c r="G1201" i="113"/>
  <c r="CF1198" i="113" s="1"/>
  <c r="AA1200" i="113"/>
  <c r="X1200" i="113"/>
  <c r="G1200" i="113"/>
  <c r="CF1197" i="113" s="1"/>
  <c r="AA1199" i="113"/>
  <c r="AC1199" i="113" s="1"/>
  <c r="X1199" i="113"/>
  <c r="AV1199" i="113"/>
  <c r="G1199" i="113"/>
  <c r="CF1196" i="113" s="1"/>
  <c r="AA1198" i="113"/>
  <c r="AC1198" i="113" s="1"/>
  <c r="X1198" i="113"/>
  <c r="G1198" i="113"/>
  <c r="CF1195" i="113" s="1"/>
  <c r="AB1197" i="113"/>
  <c r="X1197" i="113"/>
  <c r="O1197" i="113"/>
  <c r="L1197" i="113"/>
  <c r="G1197" i="113"/>
  <c r="CF1194" i="113" s="1"/>
  <c r="AB1196" i="113"/>
  <c r="X1196" i="113"/>
  <c r="G1196" i="113"/>
  <c r="CF1193" i="113" s="1"/>
  <c r="AB1194" i="113"/>
  <c r="X1194" i="113"/>
  <c r="G1194" i="113"/>
  <c r="CF1191" i="113" s="1"/>
  <c r="AB1193" i="113"/>
  <c r="X1193" i="113"/>
  <c r="AV1193" i="113"/>
  <c r="G1193" i="113"/>
  <c r="CF1190" i="113" s="1"/>
  <c r="AB1192" i="113"/>
  <c r="X1192" i="113"/>
  <c r="G1192" i="113"/>
  <c r="CF1189" i="113" s="1"/>
  <c r="AB1191" i="113"/>
  <c r="X1191" i="113"/>
  <c r="AV1191" i="113"/>
  <c r="G1191" i="113"/>
  <c r="CF1188" i="113" s="1"/>
  <c r="AB1190" i="113"/>
  <c r="X1190" i="113"/>
  <c r="G1190" i="113"/>
  <c r="CF1187" i="113" s="1"/>
  <c r="AB1189" i="113"/>
  <c r="X1189" i="113"/>
  <c r="AV1189" i="113"/>
  <c r="G1189" i="113"/>
  <c r="CF1186" i="113" s="1"/>
  <c r="AB1188" i="113"/>
  <c r="X1188" i="113"/>
  <c r="G1188" i="113"/>
  <c r="CF1185" i="113" s="1"/>
  <c r="AB1187" i="113"/>
  <c r="X1187" i="113"/>
  <c r="G1187" i="113"/>
  <c r="T1186" i="113"/>
  <c r="T1178" i="113" s="1"/>
  <c r="L1186" i="113"/>
  <c r="L1178" i="113" s="1"/>
  <c r="AB1185" i="113"/>
  <c r="X1185" i="113"/>
  <c r="G1185" i="113"/>
  <c r="CF1182" i="113" s="1"/>
  <c r="AB1184" i="113"/>
  <c r="X1184" i="113"/>
  <c r="G1184" i="113"/>
  <c r="CF1181" i="113" s="1"/>
  <c r="AB1183" i="113"/>
  <c r="X1183" i="113"/>
  <c r="G1183" i="113"/>
  <c r="CF1180" i="113" s="1"/>
  <c r="AB1182" i="113"/>
  <c r="X1182" i="113"/>
  <c r="G1182" i="113"/>
  <c r="CF1179" i="113" s="1"/>
  <c r="AB1181" i="113"/>
  <c r="X1181" i="113"/>
  <c r="G1181" i="113"/>
  <c r="CF1178" i="113" s="1"/>
  <c r="AB1180" i="113"/>
  <c r="X1180" i="113"/>
  <c r="G1180" i="113"/>
  <c r="CF1177" i="113" s="1"/>
  <c r="AB1179" i="113"/>
  <c r="X1179" i="113"/>
  <c r="G1179" i="113"/>
  <c r="CF1176" i="113" s="1"/>
  <c r="AB1177" i="113"/>
  <c r="X1177" i="113"/>
  <c r="AV1177" i="113"/>
  <c r="G1177" i="113"/>
  <c r="CF1174" i="113" s="1"/>
  <c r="AB1176" i="113"/>
  <c r="X1176" i="113"/>
  <c r="AV1176" i="113"/>
  <c r="G1176" i="113"/>
  <c r="CF1173" i="113" s="1"/>
  <c r="AB1175" i="113"/>
  <c r="X1175" i="113"/>
  <c r="AV1175" i="113"/>
  <c r="G1175" i="113"/>
  <c r="CF1172" i="113" s="1"/>
  <c r="AB1174" i="113"/>
  <c r="X1174" i="113"/>
  <c r="AV1174" i="113"/>
  <c r="G1174" i="113"/>
  <c r="CF1171" i="113" s="1"/>
  <c r="AB1173" i="113"/>
  <c r="X1173" i="113"/>
  <c r="AV1173" i="113"/>
  <c r="G1173" i="113"/>
  <c r="CF1170" i="113" s="1"/>
  <c r="AB1172" i="113"/>
  <c r="X1172" i="113"/>
  <c r="AV1172" i="113"/>
  <c r="G1172" i="113"/>
  <c r="CF1169" i="113" s="1"/>
  <c r="AB1171" i="113"/>
  <c r="X1171" i="113"/>
  <c r="AV1171" i="113"/>
  <c r="G1171" i="113"/>
  <c r="CF1168" i="113" s="1"/>
  <c r="AB1170" i="113"/>
  <c r="X1170" i="113"/>
  <c r="AV1170" i="113"/>
  <c r="G1170" i="113"/>
  <c r="CF1167" i="113" s="1"/>
  <c r="AB1169" i="113"/>
  <c r="X1169" i="113"/>
  <c r="AV1169" i="113"/>
  <c r="G1169" i="113"/>
  <c r="CF1166" i="113" s="1"/>
  <c r="AB1168" i="113"/>
  <c r="X1168" i="113"/>
  <c r="G1168" i="113"/>
  <c r="CF1165" i="113" s="1"/>
  <c r="T1167" i="113"/>
  <c r="L1167" i="113"/>
  <c r="AB1166" i="113"/>
  <c r="X1166" i="113"/>
  <c r="G1166" i="113"/>
  <c r="CF1163" i="113" s="1"/>
  <c r="AB1165" i="113"/>
  <c r="X1165" i="113"/>
  <c r="L1165" i="113"/>
  <c r="AV1165" i="113"/>
  <c r="G1165" i="113"/>
  <c r="CF1162" i="113" s="1"/>
  <c r="AV1164" i="113"/>
  <c r="AB1164" i="113"/>
  <c r="X1164" i="113"/>
  <c r="G1164" i="113"/>
  <c r="CF1161" i="113" s="1"/>
  <c r="AB1163" i="113"/>
  <c r="X1163" i="113"/>
  <c r="AV1163" i="113"/>
  <c r="G1163" i="113"/>
  <c r="CF1160" i="113" s="1"/>
  <c r="AB1162" i="113"/>
  <c r="X1162" i="113"/>
  <c r="AV1162" i="113"/>
  <c r="G1162" i="113"/>
  <c r="CF1159" i="113" s="1"/>
  <c r="AB1161" i="113"/>
  <c r="X1161" i="113"/>
  <c r="AV1161" i="113"/>
  <c r="G1161" i="113"/>
  <c r="CF1158" i="113" s="1"/>
  <c r="AB1160" i="113"/>
  <c r="X1160" i="113"/>
  <c r="AV1160" i="113"/>
  <c r="G1160" i="113"/>
  <c r="CF1157" i="113" s="1"/>
  <c r="T1159" i="113"/>
  <c r="L1159" i="113"/>
  <c r="AB1158" i="113"/>
  <c r="X1158" i="113"/>
  <c r="G1158" i="113"/>
  <c r="CF1155" i="113" s="1"/>
  <c r="AB1157" i="113"/>
  <c r="X1157" i="113"/>
  <c r="G1157" i="113"/>
  <c r="CF1154" i="113" s="1"/>
  <c r="AB1156" i="113"/>
  <c r="X1156" i="113"/>
  <c r="G1156" i="113"/>
  <c r="CF1153" i="113" s="1"/>
  <c r="AB1155" i="113"/>
  <c r="X1155" i="113"/>
  <c r="G1155" i="113"/>
  <c r="CF1152" i="113" s="1"/>
  <c r="AB1154" i="113"/>
  <c r="X1154" i="113"/>
  <c r="AV1154" i="113"/>
  <c r="G1154" i="113"/>
  <c r="CF1151" i="113" s="1"/>
  <c r="AB1153" i="113"/>
  <c r="X1153" i="113"/>
  <c r="S1153" i="113"/>
  <c r="T1153" i="113" s="1"/>
  <c r="O1153" i="113"/>
  <c r="AV1153" i="113"/>
  <c r="G1153" i="113"/>
  <c r="CF1150" i="113" s="1"/>
  <c r="AB1152" i="113"/>
  <c r="X1152" i="113"/>
  <c r="T1152" i="113"/>
  <c r="G1152" i="113"/>
  <c r="CF1149" i="113" s="1"/>
  <c r="AB1151" i="113"/>
  <c r="X1151" i="113"/>
  <c r="T1151" i="113"/>
  <c r="AV1151" i="113"/>
  <c r="G1151" i="113"/>
  <c r="CF1148" i="113" s="1"/>
  <c r="AB1150" i="113"/>
  <c r="X1150" i="113"/>
  <c r="S1150" i="113"/>
  <c r="AV1150" i="113"/>
  <c r="G1150" i="113"/>
  <c r="CF1147" i="113" s="1"/>
  <c r="AB1149" i="113"/>
  <c r="X1149" i="113"/>
  <c r="S1149" i="113"/>
  <c r="T1149" i="113" s="1"/>
  <c r="O1149" i="113"/>
  <c r="L1149" i="113"/>
  <c r="G1149" i="113"/>
  <c r="CF1146" i="113" s="1"/>
  <c r="AB1148" i="113"/>
  <c r="X1148" i="113"/>
  <c r="T1148" i="113"/>
  <c r="AV1148" i="113"/>
  <c r="G1148" i="113"/>
  <c r="CF1145" i="113" s="1"/>
  <c r="G1146" i="113"/>
  <c r="CF1143" i="113" s="1"/>
  <c r="AB1145" i="113"/>
  <c r="AB1144" i="113" s="1"/>
  <c r="AV1145" i="113"/>
  <c r="AV1144" i="113" s="1"/>
  <c r="G1145" i="113"/>
  <c r="X1144" i="113"/>
  <c r="T1144" i="113"/>
  <c r="L1144" i="113"/>
  <c r="AB1143" i="113"/>
  <c r="AB1142" i="113" s="1"/>
  <c r="G1143" i="113"/>
  <c r="CF1140" i="113" s="1"/>
  <c r="X1142" i="113"/>
  <c r="T1142" i="113"/>
  <c r="L1142" i="113"/>
  <c r="AB1141" i="113"/>
  <c r="AV1141" i="113"/>
  <c r="G1141" i="113"/>
  <c r="CF1138" i="113" s="1"/>
  <c r="AB1140" i="113"/>
  <c r="G1140" i="113"/>
  <c r="CF1137" i="113" s="1"/>
  <c r="AB1139" i="113"/>
  <c r="G1139" i="113"/>
  <c r="CF1136" i="113" s="1"/>
  <c r="AB1138" i="113"/>
  <c r="G1138" i="113"/>
  <c r="CF1135" i="113" s="1"/>
  <c r="AB1137" i="113"/>
  <c r="AV1137" i="113"/>
  <c r="G1137" i="113"/>
  <c r="CF1134" i="113" s="1"/>
  <c r="AB1136" i="113"/>
  <c r="G1136" i="113"/>
  <c r="AB1135" i="113"/>
  <c r="AV1135" i="113"/>
  <c r="G1135" i="113"/>
  <c r="CF1132" i="113" s="1"/>
  <c r="X1134" i="113"/>
  <c r="T1134" i="113"/>
  <c r="L1134" i="113"/>
  <c r="AB1133" i="113"/>
  <c r="AV1133" i="113"/>
  <c r="G1133" i="113"/>
  <c r="CF1130" i="113" s="1"/>
  <c r="AB1132" i="113"/>
  <c r="G1132" i="113"/>
  <c r="CF1129" i="113" s="1"/>
  <c r="AB1131" i="113"/>
  <c r="AV1131" i="113"/>
  <c r="G1131" i="113"/>
  <c r="CF1128" i="113" s="1"/>
  <c r="AB1130" i="113"/>
  <c r="G1130" i="113"/>
  <c r="CF1127" i="113" s="1"/>
  <c r="AB1129" i="113"/>
  <c r="AV1129" i="113"/>
  <c r="G1129" i="113"/>
  <c r="CF1126" i="113" s="1"/>
  <c r="AB1128" i="113"/>
  <c r="G1128" i="113"/>
  <c r="CF1125" i="113" s="1"/>
  <c r="AB1127" i="113"/>
  <c r="AV1127" i="113"/>
  <c r="G1127" i="113"/>
  <c r="CF1124" i="113" s="1"/>
  <c r="AB1126" i="113"/>
  <c r="G1126" i="113"/>
  <c r="CF1123" i="113" s="1"/>
  <c r="AB1125" i="113"/>
  <c r="AV1125" i="113"/>
  <c r="G1125" i="113"/>
  <c r="CF1122" i="113" s="1"/>
  <c r="AB1124" i="113"/>
  <c r="G1124" i="113"/>
  <c r="CF1121" i="113" s="1"/>
  <c r="AB1123" i="113"/>
  <c r="G1123" i="113"/>
  <c r="CF1120" i="113" s="1"/>
  <c r="AB1122" i="113"/>
  <c r="G1122" i="113"/>
  <c r="CF1119" i="113" s="1"/>
  <c r="AB1121" i="113"/>
  <c r="AV1121" i="113"/>
  <c r="G1121" i="113"/>
  <c r="CF1118" i="113" s="1"/>
  <c r="AB1120" i="113"/>
  <c r="G1120" i="113"/>
  <c r="CF1117" i="113" s="1"/>
  <c r="AB1119" i="113"/>
  <c r="AV1119" i="113"/>
  <c r="G1119" i="113"/>
  <c r="CF1116" i="113" s="1"/>
  <c r="AB1118" i="113"/>
  <c r="G1118" i="113"/>
  <c r="CF1115" i="113" s="1"/>
  <c r="AB1117" i="113"/>
  <c r="AV1117" i="113"/>
  <c r="G1117" i="113"/>
  <c r="CF1114" i="113" s="1"/>
  <c r="AB1116" i="113"/>
  <c r="G1116" i="113"/>
  <c r="CF1113" i="113" s="1"/>
  <c r="AB1115" i="113"/>
  <c r="AV1115" i="113"/>
  <c r="G1115" i="113"/>
  <c r="CF1112" i="113" s="1"/>
  <c r="AB1114" i="113"/>
  <c r="G1114" i="113"/>
  <c r="CF1111" i="113" s="1"/>
  <c r="AB1113" i="113"/>
  <c r="AV1113" i="113"/>
  <c r="G1113" i="113"/>
  <c r="CF1110" i="113" s="1"/>
  <c r="AB1112" i="113"/>
  <c r="G1112" i="113"/>
  <c r="CF1109" i="113" s="1"/>
  <c r="AB1111" i="113"/>
  <c r="AV1111" i="113"/>
  <c r="G1111" i="113"/>
  <c r="CF1108" i="113" s="1"/>
  <c r="AB1110" i="113"/>
  <c r="G1110" i="113"/>
  <c r="CF1107" i="113" s="1"/>
  <c r="AB1109" i="113"/>
  <c r="AV1109" i="113"/>
  <c r="G1109" i="113"/>
  <c r="CF1106" i="113" s="1"/>
  <c r="AB1108" i="113"/>
  <c r="G1108" i="113"/>
  <c r="CF1105" i="113" s="1"/>
  <c r="AB1107" i="113"/>
  <c r="G1107" i="113"/>
  <c r="CF1104" i="113" s="1"/>
  <c r="AB1106" i="113"/>
  <c r="G1106" i="113"/>
  <c r="CF1103" i="113" s="1"/>
  <c r="AB1105" i="113"/>
  <c r="AV1105" i="113"/>
  <c r="G1105" i="113"/>
  <c r="CF1102" i="113" s="1"/>
  <c r="AB1104" i="113"/>
  <c r="G1104" i="113"/>
  <c r="CF1101" i="113" s="1"/>
  <c r="AB1103" i="113"/>
  <c r="AV1103" i="113"/>
  <c r="G1103" i="113"/>
  <c r="CF1100" i="113" s="1"/>
  <c r="AV1102" i="113"/>
  <c r="AB1102" i="113"/>
  <c r="G1102" i="113"/>
  <c r="CF1099" i="113" s="1"/>
  <c r="AB1101" i="113"/>
  <c r="AV1101" i="113"/>
  <c r="G1101" i="113"/>
  <c r="CF1098" i="113" s="1"/>
  <c r="AB1100" i="113"/>
  <c r="G1100" i="113"/>
  <c r="X1099" i="113"/>
  <c r="T1099" i="113"/>
  <c r="L1099" i="113"/>
  <c r="AB1098" i="113"/>
  <c r="G1098" i="113"/>
  <c r="AB1097" i="113"/>
  <c r="AV1097" i="113"/>
  <c r="G1097" i="113"/>
  <c r="CF1094" i="113" s="1"/>
  <c r="X1096" i="113"/>
  <c r="T1096" i="113"/>
  <c r="L1096" i="113"/>
  <c r="AB1095" i="113"/>
  <c r="AV1095" i="113"/>
  <c r="G1095" i="113"/>
  <c r="CF1092" i="113" s="1"/>
  <c r="AB1094" i="113"/>
  <c r="G1094" i="113"/>
  <c r="AB1093" i="113"/>
  <c r="G1093" i="113"/>
  <c r="CF1090" i="113" s="1"/>
  <c r="X1092" i="113"/>
  <c r="T1092" i="113"/>
  <c r="L1092" i="113"/>
  <c r="AB1091" i="113"/>
  <c r="G1091" i="113"/>
  <c r="CF1088" i="113" s="1"/>
  <c r="AB1090" i="113"/>
  <c r="G1090" i="113"/>
  <c r="X1089" i="113"/>
  <c r="T1089" i="113"/>
  <c r="L1089" i="113"/>
  <c r="AB1088" i="113"/>
  <c r="G1088" i="113"/>
  <c r="CF1085" i="113" s="1"/>
  <c r="AB1087" i="113"/>
  <c r="AV1087" i="113"/>
  <c r="G1087" i="113"/>
  <c r="CF1084" i="113" s="1"/>
  <c r="AB1086" i="113"/>
  <c r="G1086" i="113"/>
  <c r="CF1083" i="113" s="1"/>
  <c r="AB1085" i="113"/>
  <c r="G1085" i="113"/>
  <c r="CF1082" i="113" s="1"/>
  <c r="AB1084" i="113"/>
  <c r="G1084" i="113"/>
  <c r="CF1081" i="113" s="1"/>
  <c r="AB1083" i="113"/>
  <c r="AV1083" i="113"/>
  <c r="G1083" i="113"/>
  <c r="CF1080" i="113" s="1"/>
  <c r="AB1082" i="113"/>
  <c r="G1082" i="113"/>
  <c r="CF1079" i="113" s="1"/>
  <c r="AB1081" i="113"/>
  <c r="AV1081" i="113"/>
  <c r="G1081" i="113"/>
  <c r="CF1078" i="113" s="1"/>
  <c r="AB1080" i="113"/>
  <c r="G1080" i="113"/>
  <c r="X1079" i="113"/>
  <c r="T1079" i="113"/>
  <c r="L1079" i="113"/>
  <c r="AB1078" i="113"/>
  <c r="G1078" i="113"/>
  <c r="CF1075" i="113" s="1"/>
  <c r="AB1077" i="113"/>
  <c r="AV1077" i="113"/>
  <c r="G1077" i="113"/>
  <c r="CF1074" i="113" s="1"/>
  <c r="AB1076" i="113"/>
  <c r="G1076" i="113"/>
  <c r="CF1073" i="113" s="1"/>
  <c r="AB1075" i="113"/>
  <c r="AV1075" i="113"/>
  <c r="G1075" i="113"/>
  <c r="CF1072" i="113" s="1"/>
  <c r="X1074" i="113"/>
  <c r="T1074" i="113"/>
  <c r="L1074" i="113"/>
  <c r="AB1073" i="113"/>
  <c r="AV1073" i="113"/>
  <c r="G1073" i="113"/>
  <c r="CF1070" i="113" s="1"/>
  <c r="AB1072" i="113"/>
  <c r="G1072" i="113"/>
  <c r="CF1069" i="113" s="1"/>
  <c r="AB1071" i="113"/>
  <c r="AV1071" i="113"/>
  <c r="G1071" i="113"/>
  <c r="CF1068" i="113" s="1"/>
  <c r="AB1070" i="113"/>
  <c r="G1070" i="113"/>
  <c r="T1069" i="113"/>
  <c r="L1069" i="113"/>
  <c r="AB1068" i="113"/>
  <c r="G1068" i="113"/>
  <c r="CF1065" i="113" s="1"/>
  <c r="AB1067" i="113"/>
  <c r="AV1067" i="113"/>
  <c r="G1067" i="113"/>
  <c r="CF1064" i="113" s="1"/>
  <c r="AB1066" i="113"/>
  <c r="G1066" i="113"/>
  <c r="CF1063" i="113" s="1"/>
  <c r="AB1065" i="113"/>
  <c r="G1065" i="113"/>
  <c r="CF1062" i="113" s="1"/>
  <c r="T1064" i="113"/>
  <c r="L1064" i="113"/>
  <c r="AB1063" i="113"/>
  <c r="AV1063" i="113"/>
  <c r="G1063" i="113"/>
  <c r="CF1060" i="113" s="1"/>
  <c r="AV1062" i="113"/>
  <c r="AB1062" i="113"/>
  <c r="G1062" i="113"/>
  <c r="CF1059" i="113" s="1"/>
  <c r="AB1061" i="113"/>
  <c r="G1061" i="113"/>
  <c r="T1060" i="113"/>
  <c r="L1060" i="113"/>
  <c r="AB1059" i="113"/>
  <c r="L1059" i="113"/>
  <c r="G1059" i="113"/>
  <c r="CF1056" i="113" s="1"/>
  <c r="AB1058" i="113"/>
  <c r="L1058" i="113"/>
  <c r="G1058" i="113"/>
  <c r="CF1055" i="113" s="1"/>
  <c r="AB1057" i="113"/>
  <c r="L1057" i="113"/>
  <c r="G1057" i="113"/>
  <c r="CF1054" i="113" s="1"/>
  <c r="AB1056" i="113"/>
  <c r="L1056" i="113"/>
  <c r="G1056" i="113"/>
  <c r="CF1053" i="113" s="1"/>
  <c r="AB1055" i="113"/>
  <c r="L1055" i="113"/>
  <c r="G1055" i="113"/>
  <c r="CF1052" i="113" s="1"/>
  <c r="AB1054" i="113"/>
  <c r="L1054" i="113"/>
  <c r="G1054" i="113"/>
  <c r="CF1051" i="113" s="1"/>
  <c r="AB1053" i="113"/>
  <c r="L1053" i="113"/>
  <c r="G1053" i="113"/>
  <c r="CF1050" i="113" s="1"/>
  <c r="AB1052" i="113"/>
  <c r="L1052" i="113"/>
  <c r="G1052" i="113"/>
  <c r="CF1049" i="113" s="1"/>
  <c r="AB1051" i="113"/>
  <c r="L1051" i="113"/>
  <c r="G1051" i="113"/>
  <c r="CF1048" i="113" s="1"/>
  <c r="AB1050" i="113"/>
  <c r="L1050" i="113"/>
  <c r="G1050" i="113"/>
  <c r="CF1047" i="113" s="1"/>
  <c r="AB1049" i="113"/>
  <c r="L1049" i="113"/>
  <c r="G1049" i="113"/>
  <c r="T1048" i="113"/>
  <c r="AB1047" i="113"/>
  <c r="G1047" i="113"/>
  <c r="CF1044" i="113" s="1"/>
  <c r="AB1046" i="113"/>
  <c r="G1046" i="113"/>
  <c r="T1045" i="113"/>
  <c r="L1045" i="113"/>
  <c r="P1044" i="113"/>
  <c r="AB1043" i="113"/>
  <c r="G1043" i="113"/>
  <c r="CF1040" i="113" s="1"/>
  <c r="AB1042" i="113"/>
  <c r="G1042" i="113"/>
  <c r="CF1039" i="113" s="1"/>
  <c r="AB1041" i="113"/>
  <c r="G1041" i="113"/>
  <c r="CF1038" i="113" s="1"/>
  <c r="AB1040" i="113"/>
  <c r="G1040" i="113"/>
  <c r="CF1037" i="113" s="1"/>
  <c r="AB1039" i="113"/>
  <c r="G1039" i="113"/>
  <c r="CF1036" i="113" s="1"/>
  <c r="AB1038" i="113"/>
  <c r="X1038" i="113"/>
  <c r="T1038" i="113"/>
  <c r="L1038" i="113"/>
  <c r="CF1034" i="113"/>
  <c r="AB1036" i="113"/>
  <c r="G1036" i="113"/>
  <c r="CF1033" i="113" s="1"/>
  <c r="AB1035" i="113"/>
  <c r="G1035" i="113"/>
  <c r="CF1032" i="113" s="1"/>
  <c r="AB1034" i="113"/>
  <c r="G1034" i="113"/>
  <c r="CF1031" i="113" s="1"/>
  <c r="AB1033" i="113"/>
  <c r="G1033" i="113"/>
  <c r="CF1030" i="113" s="1"/>
  <c r="AB1032" i="113"/>
  <c r="G1032" i="113"/>
  <c r="CF1029" i="113" s="1"/>
  <c r="AB1031" i="113"/>
  <c r="G1031" i="113"/>
  <c r="CF1028" i="113" s="1"/>
  <c r="AB1030" i="113"/>
  <c r="G1030" i="113"/>
  <c r="CF1027" i="113" s="1"/>
  <c r="AB1029" i="113"/>
  <c r="G1029" i="113"/>
  <c r="CF1026" i="113" s="1"/>
  <c r="AB1028" i="113"/>
  <c r="G1028" i="113"/>
  <c r="CF1025" i="113" s="1"/>
  <c r="AB1027" i="113"/>
  <c r="G1027" i="113"/>
  <c r="CF1024" i="113" s="1"/>
  <c r="AB1026" i="113"/>
  <c r="G1026" i="113"/>
  <c r="CF1023" i="113" s="1"/>
  <c r="AB1025" i="113"/>
  <c r="G1025" i="113"/>
  <c r="CF1022" i="113" s="1"/>
  <c r="AB1024" i="113"/>
  <c r="G1024" i="113"/>
  <c r="CF1021" i="113" s="1"/>
  <c r="AB1023" i="113"/>
  <c r="G1023" i="113"/>
  <c r="CF1020" i="113" s="1"/>
  <c r="AB1022" i="113"/>
  <c r="G1022" i="113"/>
  <c r="CF1019" i="113" s="1"/>
  <c r="AB1021" i="113"/>
  <c r="G1021" i="113"/>
  <c r="CF1018" i="113" s="1"/>
  <c r="AB1020" i="113"/>
  <c r="G1020" i="113"/>
  <c r="CF1017" i="113" s="1"/>
  <c r="AB1019" i="113"/>
  <c r="G1019" i="113"/>
  <c r="CF1016" i="113" s="1"/>
  <c r="AB1018" i="113"/>
  <c r="G1018" i="113"/>
  <c r="CF1015" i="113" s="1"/>
  <c r="AB1017" i="113"/>
  <c r="G1017" i="113"/>
  <c r="CF1014" i="113" s="1"/>
  <c r="AB1016" i="113"/>
  <c r="G1016" i="113"/>
  <c r="CF1013" i="113" s="1"/>
  <c r="AB1015" i="113"/>
  <c r="G1015" i="113"/>
  <c r="CF1012" i="113" s="1"/>
  <c r="AB1014" i="113"/>
  <c r="G1014" i="113"/>
  <c r="CF1011" i="113" s="1"/>
  <c r="AB1013" i="113"/>
  <c r="G1013" i="113"/>
  <c r="CF1010" i="113" s="1"/>
  <c r="AB1012" i="113"/>
  <c r="G1012" i="113"/>
  <c r="CF1009" i="113" s="1"/>
  <c r="AB1011" i="113"/>
  <c r="G1011" i="113"/>
  <c r="CF1008" i="113" s="1"/>
  <c r="AB1010" i="113"/>
  <c r="G1010" i="113"/>
  <c r="CF1007" i="113" s="1"/>
  <c r="AB1009" i="113"/>
  <c r="G1009" i="113"/>
  <c r="CF1006" i="113" s="1"/>
  <c r="AB1008" i="113"/>
  <c r="G1008" i="113"/>
  <c r="CF1005" i="113" s="1"/>
  <c r="AB1007" i="113"/>
  <c r="G1007" i="113"/>
  <c r="CF1004" i="113" s="1"/>
  <c r="AB1006" i="113"/>
  <c r="G1006" i="113"/>
  <c r="CF1003" i="113" s="1"/>
  <c r="AB1005" i="113"/>
  <c r="G1005" i="113"/>
  <c r="CF1002" i="113" s="1"/>
  <c r="AB1004" i="113"/>
  <c r="G1004" i="113"/>
  <c r="CF1001" i="113" s="1"/>
  <c r="AB1003" i="113"/>
  <c r="G1003" i="113"/>
  <c r="CF1000" i="113" s="1"/>
  <c r="AB1002" i="113"/>
  <c r="G1002" i="113"/>
  <c r="CF999" i="113" s="1"/>
  <c r="AB1001" i="113"/>
  <c r="G1001" i="113"/>
  <c r="CF998" i="113" s="1"/>
  <c r="AB1000" i="113"/>
  <c r="G1000" i="113"/>
  <c r="CF997" i="113" s="1"/>
  <c r="AB999" i="113"/>
  <c r="G999" i="113"/>
  <c r="CF996" i="113" s="1"/>
  <c r="AB998" i="113"/>
  <c r="G998" i="113"/>
  <c r="CF995" i="113" s="1"/>
  <c r="AB997" i="113"/>
  <c r="G997" i="113"/>
  <c r="CF994" i="113" s="1"/>
  <c r="AB996" i="113"/>
  <c r="G996" i="113"/>
  <c r="AB995" i="113"/>
  <c r="G995" i="113"/>
  <c r="CF992" i="113" s="1"/>
  <c r="AB994" i="113"/>
  <c r="G994" i="113"/>
  <c r="CF991" i="113" s="1"/>
  <c r="X993" i="113"/>
  <c r="T993" i="113"/>
  <c r="L993" i="113"/>
  <c r="AB992" i="113"/>
  <c r="L992" i="113"/>
  <c r="G992" i="113"/>
  <c r="CF989" i="113" s="1"/>
  <c r="AB991" i="113"/>
  <c r="L991" i="113"/>
  <c r="G991" i="113"/>
  <c r="CF988" i="113" s="1"/>
  <c r="AB990" i="113"/>
  <c r="L990" i="113"/>
  <c r="G990" i="113"/>
  <c r="CF986" i="113" s="1"/>
  <c r="AB989" i="113"/>
  <c r="L989" i="113"/>
  <c r="G989" i="113"/>
  <c r="CF985" i="113" s="1"/>
  <c r="AB987" i="113"/>
  <c r="L987" i="113"/>
  <c r="G987" i="113"/>
  <c r="CF984" i="113" s="1"/>
  <c r="AB986" i="113"/>
  <c r="L986" i="113"/>
  <c r="G986" i="113"/>
  <c r="CF983" i="113" s="1"/>
  <c r="AB985" i="113"/>
  <c r="L985" i="113"/>
  <c r="G985" i="113"/>
  <c r="CF982" i="113" s="1"/>
  <c r="AB984" i="113"/>
  <c r="L984" i="113"/>
  <c r="G984" i="113"/>
  <c r="CF981" i="113" s="1"/>
  <c r="AB983" i="113"/>
  <c r="L983" i="113"/>
  <c r="G983" i="113"/>
  <c r="CF980" i="113" s="1"/>
  <c r="AB982" i="113"/>
  <c r="L982" i="113"/>
  <c r="G982" i="113"/>
  <c r="CF979" i="113" s="1"/>
  <c r="AB981" i="113"/>
  <c r="L981" i="113"/>
  <c r="G981" i="113"/>
  <c r="CF978" i="113" s="1"/>
  <c r="X980" i="113"/>
  <c r="T980" i="113"/>
  <c r="P980" i="113"/>
  <c r="AB979" i="113"/>
  <c r="L979" i="113"/>
  <c r="G979" i="113"/>
  <c r="CF976" i="113" s="1"/>
  <c r="AB978" i="113"/>
  <c r="L978" i="113"/>
  <c r="G978" i="113"/>
  <c r="CF975" i="113" s="1"/>
  <c r="AB977" i="113"/>
  <c r="L977" i="113"/>
  <c r="G977" i="113"/>
  <c r="CF974" i="113" s="1"/>
  <c r="AB975" i="113"/>
  <c r="L975" i="113"/>
  <c r="G975" i="113"/>
  <c r="CF973" i="113" s="1"/>
  <c r="AB974" i="113"/>
  <c r="L974" i="113"/>
  <c r="G974" i="113"/>
  <c r="CF972" i="113" s="1"/>
  <c r="AB972" i="113"/>
  <c r="L972" i="113"/>
  <c r="G972" i="113"/>
  <c r="CF970" i="113" s="1"/>
  <c r="AB971" i="113"/>
  <c r="L971" i="113"/>
  <c r="G971" i="113"/>
  <c r="CF969" i="113" s="1"/>
  <c r="AB970" i="113"/>
  <c r="L970" i="113"/>
  <c r="G970" i="113"/>
  <c r="CF968" i="113" s="1"/>
  <c r="AB969" i="113"/>
  <c r="L969" i="113"/>
  <c r="G969" i="113"/>
  <c r="CF967" i="113" s="1"/>
  <c r="AB966" i="113"/>
  <c r="L966" i="113"/>
  <c r="G966" i="113"/>
  <c r="CF965" i="113" s="1"/>
  <c r="AB965" i="113"/>
  <c r="L965" i="113"/>
  <c r="G965" i="113"/>
  <c r="CF964" i="113" s="1"/>
  <c r="AB963" i="113"/>
  <c r="L963" i="113"/>
  <c r="G963" i="113"/>
  <c r="CF962" i="113" s="1"/>
  <c r="AB962" i="113"/>
  <c r="L962" i="113"/>
  <c r="G962" i="113"/>
  <c r="CF961" i="113" s="1"/>
  <c r="AB961" i="113"/>
  <c r="L961" i="113"/>
  <c r="G961" i="113"/>
  <c r="CF960" i="113" s="1"/>
  <c r="AB959" i="113"/>
  <c r="L959" i="113"/>
  <c r="G959" i="113"/>
  <c r="CF959" i="113" s="1"/>
  <c r="AB958" i="113"/>
  <c r="L958" i="113"/>
  <c r="G958" i="113"/>
  <c r="CF958" i="113" s="1"/>
  <c r="AB957" i="113"/>
  <c r="L957" i="113"/>
  <c r="G957" i="113"/>
  <c r="CF957" i="113" s="1"/>
  <c r="AB956" i="113"/>
  <c r="T956" i="113"/>
  <c r="T949" i="113" s="1"/>
  <c r="L956" i="113"/>
  <c r="G956" i="113"/>
  <c r="AB955" i="113"/>
  <c r="L955" i="113"/>
  <c r="G955" i="113"/>
  <c r="CF955" i="113" s="1"/>
  <c r="AB954" i="113"/>
  <c r="L954" i="113"/>
  <c r="G954" i="113"/>
  <c r="CF954" i="113" s="1"/>
  <c r="AB953" i="113"/>
  <c r="L953" i="113"/>
  <c r="G953" i="113"/>
  <c r="CF953" i="113" s="1"/>
  <c r="AB952" i="113"/>
  <c r="L952" i="113"/>
  <c r="G952" i="113"/>
  <c r="CF952" i="113" s="1"/>
  <c r="AB951" i="113"/>
  <c r="L951" i="113"/>
  <c r="G951" i="113"/>
  <c r="CF951" i="113" s="1"/>
  <c r="AB950" i="113"/>
  <c r="L950" i="113"/>
  <c r="G950" i="113"/>
  <c r="CF950" i="113" s="1"/>
  <c r="AB949" i="113"/>
  <c r="X949" i="113"/>
  <c r="P949" i="113"/>
  <c r="AB947" i="113"/>
  <c r="G947" i="113"/>
  <c r="CF947" i="113" s="1"/>
  <c r="AB946" i="113"/>
  <c r="G946" i="113"/>
  <c r="CF946" i="113" s="1"/>
  <c r="AB945" i="113"/>
  <c r="G945" i="113"/>
  <c r="CF945" i="113" s="1"/>
  <c r="AB944" i="113"/>
  <c r="G944" i="113"/>
  <c r="CF944" i="113" s="1"/>
  <c r="AB943" i="113"/>
  <c r="G943" i="113"/>
  <c r="CF943" i="113" s="1"/>
  <c r="AB942" i="113"/>
  <c r="G942" i="113"/>
  <c r="CF942" i="113" s="1"/>
  <c r="AB941" i="113"/>
  <c r="G941" i="113"/>
  <c r="CF941" i="113" s="1"/>
  <c r="AB940" i="113"/>
  <c r="G940" i="113"/>
  <c r="CF940" i="113" s="1"/>
  <c r="AB939" i="113"/>
  <c r="G939" i="113"/>
  <c r="CF939" i="113" s="1"/>
  <c r="AB938" i="113"/>
  <c r="G938" i="113"/>
  <c r="CF938" i="113" s="1"/>
  <c r="AB937" i="113"/>
  <c r="G937" i="113"/>
  <c r="CF937" i="113" s="1"/>
  <c r="AB936" i="113"/>
  <c r="G936" i="113"/>
  <c r="AB935" i="113"/>
  <c r="G935" i="113"/>
  <c r="CF935" i="113" s="1"/>
  <c r="X934" i="113"/>
  <c r="T934" i="113"/>
  <c r="L934" i="113"/>
  <c r="AB933" i="113"/>
  <c r="G933" i="113"/>
  <c r="CF933" i="113" s="1"/>
  <c r="AB932" i="113"/>
  <c r="G932" i="113"/>
  <c r="CF932" i="113" s="1"/>
  <c r="AB931" i="113"/>
  <c r="G931" i="113"/>
  <c r="CF931" i="113" s="1"/>
  <c r="AB930" i="113"/>
  <c r="G930" i="113"/>
  <c r="CF930" i="113" s="1"/>
  <c r="AB929" i="113"/>
  <c r="G929" i="113"/>
  <c r="X928" i="113"/>
  <c r="X916" i="113" s="1"/>
  <c r="T928" i="113"/>
  <c r="L928" i="113"/>
  <c r="AB927" i="113"/>
  <c r="G927" i="113"/>
  <c r="CF927" i="113" s="1"/>
  <c r="AB926" i="113"/>
  <c r="G926" i="113"/>
  <c r="CF926" i="113" s="1"/>
  <c r="AB925" i="113"/>
  <c r="G925" i="113"/>
  <c r="CF925" i="113" s="1"/>
  <c r="AB924" i="113"/>
  <c r="G924" i="113"/>
  <c r="CF924" i="113" s="1"/>
  <c r="AB923" i="113"/>
  <c r="G923" i="113"/>
  <c r="CF923" i="113" s="1"/>
  <c r="AB922" i="113"/>
  <c r="G922" i="113"/>
  <c r="CF922" i="113" s="1"/>
  <c r="AB921" i="113"/>
  <c r="G921" i="113"/>
  <c r="CF921" i="113" s="1"/>
  <c r="AB920" i="113"/>
  <c r="G920" i="113"/>
  <c r="CF920" i="113" s="1"/>
  <c r="AB919" i="113"/>
  <c r="G919" i="113"/>
  <c r="CF919" i="113" s="1"/>
  <c r="AB918" i="113"/>
  <c r="G918" i="113"/>
  <c r="CF918" i="113" s="1"/>
  <c r="AB917" i="113"/>
  <c r="G917" i="113"/>
  <c r="CF917" i="113" s="1"/>
  <c r="T916" i="113"/>
  <c r="L916" i="113"/>
  <c r="AB915" i="113"/>
  <c r="G915" i="113"/>
  <c r="CF915" i="113" s="1"/>
  <c r="AB914" i="113"/>
  <c r="G914" i="113"/>
  <c r="CF914" i="113" s="1"/>
  <c r="AB913" i="113"/>
  <c r="G913" i="113"/>
  <c r="CF913" i="113" s="1"/>
  <c r="AB912" i="113"/>
  <c r="G912" i="113"/>
  <c r="CF912" i="113" s="1"/>
  <c r="AB911" i="113"/>
  <c r="G911" i="113"/>
  <c r="CF911" i="113" s="1"/>
  <c r="AB910" i="113"/>
  <c r="G910" i="113"/>
  <c r="CF910" i="113" s="1"/>
  <c r="AB909" i="113"/>
  <c r="G909" i="113"/>
  <c r="CF909" i="113" s="1"/>
  <c r="AB908" i="113"/>
  <c r="G908" i="113"/>
  <c r="CF908" i="113" s="1"/>
  <c r="AB907" i="113"/>
  <c r="G907" i="113"/>
  <c r="CF907" i="113" s="1"/>
  <c r="AB906" i="113"/>
  <c r="G906" i="113"/>
  <c r="CF906" i="113" s="1"/>
  <c r="AB905" i="113"/>
  <c r="G905" i="113"/>
  <c r="AB904" i="113"/>
  <c r="X904" i="113"/>
  <c r="T904" i="113"/>
  <c r="L904" i="113"/>
  <c r="AB902" i="113"/>
  <c r="G902" i="113"/>
  <c r="CF902" i="113" s="1"/>
  <c r="AB901" i="113"/>
  <c r="G901" i="113"/>
  <c r="CF901" i="113" s="1"/>
  <c r="AB900" i="113"/>
  <c r="G900" i="113"/>
  <c r="CF900" i="113" s="1"/>
  <c r="AB899" i="113"/>
  <c r="AV899" i="113"/>
  <c r="G899" i="113"/>
  <c r="CF899" i="113" s="1"/>
  <c r="AB898" i="113"/>
  <c r="G898" i="113"/>
  <c r="CF898" i="113" s="1"/>
  <c r="X897" i="113"/>
  <c r="T897" i="113"/>
  <c r="L897" i="113"/>
  <c r="AB896" i="113"/>
  <c r="G896" i="113"/>
  <c r="CF896" i="113" s="1"/>
  <c r="AB895" i="113"/>
  <c r="AV895" i="113"/>
  <c r="G895" i="113"/>
  <c r="CF895" i="113" s="1"/>
  <c r="AB894" i="113"/>
  <c r="G894" i="113"/>
  <c r="CF894" i="113" s="1"/>
  <c r="AB893" i="113"/>
  <c r="AV893" i="113"/>
  <c r="G893" i="113"/>
  <c r="CF893" i="113" s="1"/>
  <c r="AB892" i="113"/>
  <c r="G892" i="113"/>
  <c r="CF892" i="113" s="1"/>
  <c r="AB891" i="113"/>
  <c r="G891" i="113"/>
  <c r="CF891" i="113" s="1"/>
  <c r="AB890" i="113"/>
  <c r="G890" i="113"/>
  <c r="CF890" i="113" s="1"/>
  <c r="AB889" i="113"/>
  <c r="AV889" i="113"/>
  <c r="G889" i="113"/>
  <c r="CF889" i="113" s="1"/>
  <c r="AB888" i="113"/>
  <c r="G888" i="113"/>
  <c r="CF888" i="113" s="1"/>
  <c r="AB887" i="113"/>
  <c r="AV887" i="113"/>
  <c r="G887" i="113"/>
  <c r="CF887" i="113" s="1"/>
  <c r="AB886" i="113"/>
  <c r="G886" i="113"/>
  <c r="AB885" i="113"/>
  <c r="G885" i="113"/>
  <c r="CF885" i="113" s="1"/>
  <c r="X884" i="113"/>
  <c r="T884" i="113"/>
  <c r="L884" i="113"/>
  <c r="AB883" i="113"/>
  <c r="X883" i="113"/>
  <c r="G883" i="113"/>
  <c r="CF883" i="113" s="1"/>
  <c r="AB882" i="113"/>
  <c r="X882" i="113"/>
  <c r="G882" i="113"/>
  <c r="CF882" i="113" s="1"/>
  <c r="AB881" i="113"/>
  <c r="X881" i="113"/>
  <c r="G881" i="113"/>
  <c r="CF881" i="113" s="1"/>
  <c r="AB880" i="113"/>
  <c r="X880" i="113"/>
  <c r="G880" i="113"/>
  <c r="CF880" i="113" s="1"/>
  <c r="AB879" i="113"/>
  <c r="X879" i="113"/>
  <c r="G879" i="113"/>
  <c r="CF879" i="113" s="1"/>
  <c r="AB878" i="113"/>
  <c r="X878" i="113"/>
  <c r="G878" i="113"/>
  <c r="CF878" i="113" s="1"/>
  <c r="AB877" i="113"/>
  <c r="X877" i="113"/>
  <c r="G877" i="113"/>
  <c r="CF877" i="113" s="1"/>
  <c r="AB876" i="113"/>
  <c r="X876" i="113"/>
  <c r="G876" i="113"/>
  <c r="CF876" i="113" s="1"/>
  <c r="AB875" i="113"/>
  <c r="X875" i="113"/>
  <c r="G875" i="113"/>
  <c r="CF875" i="113" s="1"/>
  <c r="AB874" i="113"/>
  <c r="X874" i="113"/>
  <c r="G874" i="113"/>
  <c r="CF874" i="113" s="1"/>
  <c r="AB873" i="113"/>
  <c r="X873" i="113"/>
  <c r="G873" i="113"/>
  <c r="CF873" i="113" s="1"/>
  <c r="AB872" i="113"/>
  <c r="X872" i="113"/>
  <c r="G872" i="113"/>
  <c r="CF872" i="113" s="1"/>
  <c r="AB871" i="113"/>
  <c r="X871" i="113"/>
  <c r="G871" i="113"/>
  <c r="CF871" i="113" s="1"/>
  <c r="AB870" i="113"/>
  <c r="X870" i="113"/>
  <c r="G870" i="113"/>
  <c r="CF870" i="113" s="1"/>
  <c r="AB869" i="113"/>
  <c r="X869" i="113"/>
  <c r="G869" i="113"/>
  <c r="CF869" i="113" s="1"/>
  <c r="AB868" i="113"/>
  <c r="X868" i="113"/>
  <c r="G868" i="113"/>
  <c r="CF868" i="113" s="1"/>
  <c r="AB867" i="113"/>
  <c r="X867" i="113"/>
  <c r="G867" i="113"/>
  <c r="CF867" i="113" s="1"/>
  <c r="AB866" i="113"/>
  <c r="X866" i="113"/>
  <c r="G866" i="113"/>
  <c r="CF866" i="113" s="1"/>
  <c r="AB865" i="113"/>
  <c r="X865" i="113"/>
  <c r="G865" i="113"/>
  <c r="CF865" i="113" s="1"/>
  <c r="AB864" i="113"/>
  <c r="X864" i="113"/>
  <c r="G864" i="113"/>
  <c r="CF864" i="113" s="1"/>
  <c r="AB863" i="113"/>
  <c r="X863" i="113"/>
  <c r="G863" i="113"/>
  <c r="CF863" i="113" s="1"/>
  <c r="AB862" i="113"/>
  <c r="X862" i="113"/>
  <c r="G862" i="113"/>
  <c r="CF862" i="113" s="1"/>
  <c r="AB861" i="113"/>
  <c r="X861" i="113"/>
  <c r="G861" i="113"/>
  <c r="CF861" i="113" s="1"/>
  <c r="AB860" i="113"/>
  <c r="X860" i="113"/>
  <c r="G860" i="113"/>
  <c r="CF860" i="113" s="1"/>
  <c r="AB859" i="113"/>
  <c r="X859" i="113"/>
  <c r="G859" i="113"/>
  <c r="CF859" i="113" s="1"/>
  <c r="AB858" i="113"/>
  <c r="X858" i="113"/>
  <c r="G858" i="113"/>
  <c r="CF858" i="113" s="1"/>
  <c r="AB857" i="113"/>
  <c r="X857" i="113"/>
  <c r="G857" i="113"/>
  <c r="CF857" i="113" s="1"/>
  <c r="AB856" i="113"/>
  <c r="X856" i="113"/>
  <c r="G856" i="113"/>
  <c r="CF856" i="113" s="1"/>
  <c r="AB855" i="113"/>
  <c r="X855" i="113"/>
  <c r="G855" i="113"/>
  <c r="CF855" i="113" s="1"/>
  <c r="AB854" i="113"/>
  <c r="X854" i="113"/>
  <c r="G854" i="113"/>
  <c r="CF854" i="113" s="1"/>
  <c r="AB853" i="113"/>
  <c r="X853" i="113"/>
  <c r="G853" i="113"/>
  <c r="CF853" i="113" s="1"/>
  <c r="AB852" i="113"/>
  <c r="X852" i="113"/>
  <c r="G852" i="113"/>
  <c r="CF852" i="113" s="1"/>
  <c r="AB851" i="113"/>
  <c r="X851" i="113"/>
  <c r="G851" i="113"/>
  <c r="CF851" i="113" s="1"/>
  <c r="AB850" i="113"/>
  <c r="X850" i="113"/>
  <c r="G850" i="113"/>
  <c r="CF850" i="113" s="1"/>
  <c r="AB849" i="113"/>
  <c r="X849" i="113"/>
  <c r="G849" i="113"/>
  <c r="CF849" i="113" s="1"/>
  <c r="AB848" i="113"/>
  <c r="X848" i="113"/>
  <c r="G848" i="113"/>
  <c r="CF848" i="113" s="1"/>
  <c r="AB847" i="113"/>
  <c r="X847" i="113"/>
  <c r="G847" i="113"/>
  <c r="CF847" i="113" s="1"/>
  <c r="AB846" i="113"/>
  <c r="X846" i="113"/>
  <c r="G846" i="113"/>
  <c r="CF846" i="113" s="1"/>
  <c r="AB845" i="113"/>
  <c r="X845" i="113"/>
  <c r="G845" i="113"/>
  <c r="CF845" i="113" s="1"/>
  <c r="AB844" i="113"/>
  <c r="X844" i="113"/>
  <c r="G844" i="113"/>
  <c r="CF844" i="113" s="1"/>
  <c r="AB843" i="113"/>
  <c r="X843" i="113"/>
  <c r="G843" i="113"/>
  <c r="CF843" i="113" s="1"/>
  <c r="AB842" i="113"/>
  <c r="X842" i="113"/>
  <c r="G842" i="113"/>
  <c r="CF842" i="113" s="1"/>
  <c r="AB841" i="113"/>
  <c r="X841" i="113"/>
  <c r="G841" i="113"/>
  <c r="CF841" i="113" s="1"/>
  <c r="AB840" i="113"/>
  <c r="X840" i="113"/>
  <c r="G840" i="113"/>
  <c r="CF840" i="113" s="1"/>
  <c r="AB839" i="113"/>
  <c r="X839" i="113"/>
  <c r="G839" i="113"/>
  <c r="CF839" i="113" s="1"/>
  <c r="AB838" i="113"/>
  <c r="X838" i="113"/>
  <c r="G838" i="113"/>
  <c r="CF838" i="113" s="1"/>
  <c r="AB837" i="113"/>
  <c r="X837" i="113"/>
  <c r="G837" i="113"/>
  <c r="CF837" i="113" s="1"/>
  <c r="AB836" i="113"/>
  <c r="X836" i="113"/>
  <c r="G836" i="113"/>
  <c r="CF836" i="113" s="1"/>
  <c r="AB835" i="113"/>
  <c r="X835" i="113"/>
  <c r="G835" i="113"/>
  <c r="CF835" i="113" s="1"/>
  <c r="AB834" i="113"/>
  <c r="X834" i="113"/>
  <c r="G834" i="113"/>
  <c r="CF834" i="113" s="1"/>
  <c r="AB833" i="113"/>
  <c r="X833" i="113"/>
  <c r="G833" i="113"/>
  <c r="CF833" i="113" s="1"/>
  <c r="AB832" i="113"/>
  <c r="X832" i="113"/>
  <c r="G832" i="113"/>
  <c r="CF832" i="113" s="1"/>
  <c r="AB831" i="113"/>
  <c r="X831" i="113"/>
  <c r="G831" i="113"/>
  <c r="CF831" i="113" s="1"/>
  <c r="AB830" i="113"/>
  <c r="X830" i="113"/>
  <c r="G830" i="113"/>
  <c r="CF830" i="113" s="1"/>
  <c r="AB829" i="113"/>
  <c r="X829" i="113"/>
  <c r="G829" i="113"/>
  <c r="CF829" i="113" s="1"/>
  <c r="AB828" i="113"/>
  <c r="X828" i="113"/>
  <c r="G828" i="113"/>
  <c r="CF828" i="113" s="1"/>
  <c r="AB827" i="113"/>
  <c r="X827" i="113"/>
  <c r="G827" i="113"/>
  <c r="CF827" i="113" s="1"/>
  <c r="AB826" i="113"/>
  <c r="X826" i="113"/>
  <c r="G826" i="113"/>
  <c r="CF826" i="113" s="1"/>
  <c r="AB825" i="113"/>
  <c r="X825" i="113"/>
  <c r="G825" i="113"/>
  <c r="CF825" i="113" s="1"/>
  <c r="AB824" i="113"/>
  <c r="X824" i="113"/>
  <c r="G824" i="113"/>
  <c r="CF824" i="113" s="1"/>
  <c r="AB823" i="113"/>
  <c r="X823" i="113"/>
  <c r="G823" i="113"/>
  <c r="CF823" i="113" s="1"/>
  <c r="AB822" i="113"/>
  <c r="X822" i="113"/>
  <c r="G822" i="113"/>
  <c r="CF822" i="113" s="1"/>
  <c r="AB821" i="113"/>
  <c r="X821" i="113"/>
  <c r="G821" i="113"/>
  <c r="T820" i="113"/>
  <c r="L820" i="113"/>
  <c r="AB819" i="113"/>
  <c r="G819" i="113"/>
  <c r="CF819" i="113" s="1"/>
  <c r="AB818" i="113"/>
  <c r="G818" i="113"/>
  <c r="CF818" i="113" s="1"/>
  <c r="AB817" i="113"/>
  <c r="G817" i="113"/>
  <c r="CF817" i="113" s="1"/>
  <c r="AB816" i="113"/>
  <c r="AV816" i="113"/>
  <c r="G816" i="113"/>
  <c r="CF816" i="113" s="1"/>
  <c r="AV815" i="113"/>
  <c r="AB815" i="113"/>
  <c r="G815" i="113"/>
  <c r="CF815" i="113" s="1"/>
  <c r="AB814" i="113"/>
  <c r="AV814" i="113"/>
  <c r="G814" i="113"/>
  <c r="CF814" i="113" s="1"/>
  <c r="AB813" i="113"/>
  <c r="G813" i="113"/>
  <c r="CF813" i="113" s="1"/>
  <c r="AB812" i="113"/>
  <c r="G812" i="113"/>
  <c r="CF812" i="113" s="1"/>
  <c r="AB811" i="113"/>
  <c r="G811" i="113"/>
  <c r="CF811" i="113" s="1"/>
  <c r="AB810" i="113"/>
  <c r="G810" i="113"/>
  <c r="CF810" i="113" s="1"/>
  <c r="AB809" i="113"/>
  <c r="G809" i="113"/>
  <c r="CF809" i="113" s="1"/>
  <c r="AB808" i="113"/>
  <c r="AV808" i="113"/>
  <c r="G808" i="113"/>
  <c r="CF808" i="113" s="1"/>
  <c r="AB807" i="113"/>
  <c r="G807" i="113"/>
  <c r="CF807" i="113" s="1"/>
  <c r="AB806" i="113"/>
  <c r="AV806" i="113"/>
  <c r="G806" i="113"/>
  <c r="CF806" i="113" s="1"/>
  <c r="AB805" i="113"/>
  <c r="G805" i="113"/>
  <c r="CF805" i="113" s="1"/>
  <c r="AB804" i="113"/>
  <c r="G804" i="113"/>
  <c r="CF804" i="113" s="1"/>
  <c r="AB803" i="113"/>
  <c r="G803" i="113"/>
  <c r="CF803" i="113" s="1"/>
  <c r="AB802" i="113"/>
  <c r="G802" i="113"/>
  <c r="CF802" i="113" s="1"/>
  <c r="AB801" i="113"/>
  <c r="G801" i="113"/>
  <c r="CF801" i="113" s="1"/>
  <c r="AB800" i="113"/>
  <c r="AV800" i="113"/>
  <c r="G800" i="113"/>
  <c r="CF800" i="113" s="1"/>
  <c r="AB799" i="113"/>
  <c r="G799" i="113"/>
  <c r="CF799" i="113" s="1"/>
  <c r="AB798" i="113"/>
  <c r="AV798" i="113"/>
  <c r="G798" i="113"/>
  <c r="CF798" i="113" s="1"/>
  <c r="AB797" i="113"/>
  <c r="G797" i="113"/>
  <c r="CF797" i="113" s="1"/>
  <c r="AB796" i="113"/>
  <c r="G796" i="113"/>
  <c r="CF796" i="113" s="1"/>
  <c r="AB795" i="113"/>
  <c r="G795" i="113"/>
  <c r="CF795" i="113" s="1"/>
  <c r="AB794" i="113"/>
  <c r="G794" i="113"/>
  <c r="CF794" i="113" s="1"/>
  <c r="AB793" i="113"/>
  <c r="G793" i="113"/>
  <c r="AB792" i="113"/>
  <c r="AV792" i="113"/>
  <c r="G792" i="113"/>
  <c r="CF792" i="113" s="1"/>
  <c r="X791" i="113"/>
  <c r="T791" i="113"/>
  <c r="L791" i="113"/>
  <c r="AB790" i="113"/>
  <c r="AV790" i="113"/>
  <c r="G790" i="113"/>
  <c r="CF790" i="113" s="1"/>
  <c r="AB789" i="113"/>
  <c r="G789" i="113"/>
  <c r="CF789" i="113" s="1"/>
  <c r="AB788" i="113"/>
  <c r="G788" i="113"/>
  <c r="CF788" i="113" s="1"/>
  <c r="AB787" i="113"/>
  <c r="G787" i="113"/>
  <c r="CF787" i="113" s="1"/>
  <c r="AB786" i="113"/>
  <c r="G786" i="113"/>
  <c r="CF786" i="113" s="1"/>
  <c r="AB785" i="113"/>
  <c r="G785" i="113"/>
  <c r="CF785" i="113" s="1"/>
  <c r="AB784" i="113"/>
  <c r="G784" i="113"/>
  <c r="CF784" i="113" s="1"/>
  <c r="AB783" i="113"/>
  <c r="G783" i="113"/>
  <c r="CF783" i="113" s="1"/>
  <c r="AB782" i="113"/>
  <c r="AV782" i="113"/>
  <c r="G782" i="113"/>
  <c r="CF782" i="113" s="1"/>
  <c r="AB781" i="113"/>
  <c r="G781" i="113"/>
  <c r="CF781" i="113" s="1"/>
  <c r="AB780" i="113"/>
  <c r="G780" i="113"/>
  <c r="CF780" i="113" s="1"/>
  <c r="AB779" i="113"/>
  <c r="G779" i="113"/>
  <c r="CF779" i="113" s="1"/>
  <c r="AB778" i="113"/>
  <c r="G778" i="113"/>
  <c r="CF778" i="113" s="1"/>
  <c r="AB777" i="113"/>
  <c r="G777" i="113"/>
  <c r="CF777" i="113" s="1"/>
  <c r="AB776" i="113"/>
  <c r="AV776" i="113"/>
  <c r="G776" i="113"/>
  <c r="CF776" i="113" s="1"/>
  <c r="AB775" i="113"/>
  <c r="G775" i="113"/>
  <c r="CF775" i="113" s="1"/>
  <c r="AB774" i="113"/>
  <c r="AV774" i="113"/>
  <c r="G774" i="113"/>
  <c r="CF774" i="113" s="1"/>
  <c r="AB773" i="113"/>
  <c r="G773" i="113"/>
  <c r="CF773" i="113" s="1"/>
  <c r="AB772" i="113"/>
  <c r="G772" i="113"/>
  <c r="CF772" i="113" s="1"/>
  <c r="AB771" i="113"/>
  <c r="G771" i="113"/>
  <c r="CF771" i="113" s="1"/>
  <c r="AB770" i="113"/>
  <c r="G770" i="113"/>
  <c r="CF770" i="113" s="1"/>
  <c r="AB769" i="113"/>
  <c r="G769" i="113"/>
  <c r="AB768" i="113"/>
  <c r="G768" i="113"/>
  <c r="CF768" i="113" s="1"/>
  <c r="AB767" i="113"/>
  <c r="G767" i="113"/>
  <c r="CF767" i="113" s="1"/>
  <c r="X766" i="113"/>
  <c r="T766" i="113"/>
  <c r="P766" i="113"/>
  <c r="L766" i="113"/>
  <c r="AB765" i="113"/>
  <c r="AV765" i="113"/>
  <c r="G765" i="113"/>
  <c r="CF765" i="113" s="1"/>
  <c r="AB764" i="113"/>
  <c r="G764" i="113"/>
  <c r="CF764" i="113" s="1"/>
  <c r="AB763" i="113"/>
  <c r="AV763" i="113"/>
  <c r="G763" i="113"/>
  <c r="CF763" i="113" s="1"/>
  <c r="AB762" i="113"/>
  <c r="G762" i="113"/>
  <c r="CF762" i="113" s="1"/>
  <c r="AB761" i="113"/>
  <c r="AV761" i="113"/>
  <c r="G761" i="113"/>
  <c r="CF761" i="113" s="1"/>
  <c r="AB760" i="113"/>
  <c r="G760" i="113"/>
  <c r="CF760" i="113" s="1"/>
  <c r="CF759" i="113"/>
  <c r="X759" i="113"/>
  <c r="T759" i="113"/>
  <c r="L759" i="113"/>
  <c r="AB758" i="113"/>
  <c r="G758" i="113"/>
  <c r="CF758" i="113" s="1"/>
  <c r="AB757" i="113"/>
  <c r="G757" i="113"/>
  <c r="CF757" i="113" s="1"/>
  <c r="X756" i="113"/>
  <c r="T756" i="113"/>
  <c r="L756" i="113"/>
  <c r="AB755" i="113"/>
  <c r="G755" i="113"/>
  <c r="CF755" i="113" s="1"/>
  <c r="AB754" i="113"/>
  <c r="G754" i="113"/>
  <c r="CF754" i="113" s="1"/>
  <c r="AB753" i="113"/>
  <c r="AV753" i="113"/>
  <c r="G753" i="113"/>
  <c r="CF753" i="113" s="1"/>
  <c r="AB752" i="113"/>
  <c r="G752" i="113"/>
  <c r="CF752" i="113" s="1"/>
  <c r="AB751" i="113"/>
  <c r="AV751" i="113"/>
  <c r="G751" i="113"/>
  <c r="CF751" i="113" s="1"/>
  <c r="X750" i="113"/>
  <c r="T750" i="113"/>
  <c r="L750" i="113"/>
  <c r="AB749" i="113"/>
  <c r="AV749" i="113"/>
  <c r="G749" i="113"/>
  <c r="CF749" i="113" s="1"/>
  <c r="AB748" i="113"/>
  <c r="G748" i="113"/>
  <c r="CF748" i="113" s="1"/>
  <c r="AB747" i="113"/>
  <c r="AV747" i="113"/>
  <c r="G747" i="113"/>
  <c r="CF747" i="113" s="1"/>
  <c r="AB746" i="113"/>
  <c r="G746" i="113"/>
  <c r="CF746" i="113" s="1"/>
  <c r="AB745" i="113"/>
  <c r="G745" i="113"/>
  <c r="CF745" i="113" s="1"/>
  <c r="AB744" i="113"/>
  <c r="G744" i="113"/>
  <c r="CF744" i="113" s="1"/>
  <c r="X743" i="113"/>
  <c r="T743" i="113"/>
  <c r="L743" i="113"/>
  <c r="AB742" i="113"/>
  <c r="G742" i="113"/>
  <c r="CF742" i="113" s="1"/>
  <c r="AB741" i="113"/>
  <c r="AV741" i="113"/>
  <c r="G741" i="113"/>
  <c r="CF741" i="113" s="1"/>
  <c r="AB740" i="113"/>
  <c r="G740" i="113"/>
  <c r="CF740" i="113" s="1"/>
  <c r="AB739" i="113"/>
  <c r="G739" i="113"/>
  <c r="CF739" i="113" s="1"/>
  <c r="AB738" i="113"/>
  <c r="G738" i="113"/>
  <c r="CF738" i="113" s="1"/>
  <c r="AB737" i="113"/>
  <c r="G737" i="113"/>
  <c r="CF737" i="113" s="1"/>
  <c r="AB736" i="113"/>
  <c r="G736" i="113"/>
  <c r="CF736" i="113" s="1"/>
  <c r="AB735" i="113"/>
  <c r="G735" i="113"/>
  <c r="CF735" i="113" s="1"/>
  <c r="AB734" i="113"/>
  <c r="G734" i="113"/>
  <c r="CF734" i="113" s="1"/>
  <c r="AB733" i="113"/>
  <c r="G733" i="113"/>
  <c r="CF733" i="113" s="1"/>
  <c r="AB732" i="113"/>
  <c r="G732" i="113"/>
  <c r="CF732" i="113" s="1"/>
  <c r="AB731" i="113"/>
  <c r="G731" i="113"/>
  <c r="CF731" i="113" s="1"/>
  <c r="AB730" i="113"/>
  <c r="AV730" i="113"/>
  <c r="G730" i="113"/>
  <c r="CF730" i="113" s="1"/>
  <c r="AB729" i="113"/>
  <c r="G729" i="113"/>
  <c r="CF729" i="113" s="1"/>
  <c r="X728" i="113"/>
  <c r="T728" i="113"/>
  <c r="L728" i="113"/>
  <c r="AB727" i="113"/>
  <c r="G727" i="113"/>
  <c r="CF727" i="113" s="1"/>
  <c r="AB726" i="113"/>
  <c r="G726" i="113"/>
  <c r="CF726" i="113" s="1"/>
  <c r="AB725" i="113"/>
  <c r="G725" i="113"/>
  <c r="CF725" i="113" s="1"/>
  <c r="AB724" i="113"/>
  <c r="AV724" i="113"/>
  <c r="G724" i="113"/>
  <c r="CF724" i="113" s="1"/>
  <c r="AB723" i="113"/>
  <c r="G723" i="113"/>
  <c r="CF723" i="113" s="1"/>
  <c r="AB722" i="113"/>
  <c r="G722" i="113"/>
  <c r="CF722" i="113" s="1"/>
  <c r="AV721" i="113"/>
  <c r="AB721" i="113"/>
  <c r="G721" i="113"/>
  <c r="CF721" i="113" s="1"/>
  <c r="AB720" i="113"/>
  <c r="G720" i="113"/>
  <c r="CF720" i="113" s="1"/>
  <c r="AB719" i="113"/>
  <c r="G719" i="113"/>
  <c r="CF719" i="113" s="1"/>
  <c r="CF718" i="113"/>
  <c r="X718" i="113"/>
  <c r="T718" i="113"/>
  <c r="L718" i="113"/>
  <c r="AB717" i="113"/>
  <c r="G717" i="113"/>
  <c r="CF717" i="113" s="1"/>
  <c r="AB716" i="113"/>
  <c r="AV716" i="113"/>
  <c r="G716" i="113"/>
  <c r="CF716" i="113" s="1"/>
  <c r="AB715" i="113"/>
  <c r="G715" i="113"/>
  <c r="CF715" i="113" s="1"/>
  <c r="AB714" i="113"/>
  <c r="G714" i="113"/>
  <c r="CF714" i="113" s="1"/>
  <c r="AB713" i="113"/>
  <c r="G713" i="113"/>
  <c r="CF713" i="113" s="1"/>
  <c r="CF712" i="113"/>
  <c r="X712" i="113"/>
  <c r="T712" i="113"/>
  <c r="L712" i="113"/>
  <c r="AB711" i="113"/>
  <c r="G711" i="113"/>
  <c r="CF711" i="113" s="1"/>
  <c r="AB710" i="113"/>
  <c r="G710" i="113"/>
  <c r="CF710" i="113" s="1"/>
  <c r="AB709" i="113"/>
  <c r="G709" i="113"/>
  <c r="CF709" i="113" s="1"/>
  <c r="AB708" i="113"/>
  <c r="G708" i="113"/>
  <c r="CF708" i="113" s="1"/>
  <c r="AB707" i="113"/>
  <c r="G707" i="113"/>
  <c r="CF707" i="113" s="1"/>
  <c r="AB706" i="113"/>
  <c r="G706" i="113"/>
  <c r="CF706" i="113" s="1"/>
  <c r="CF705" i="113"/>
  <c r="X705" i="113"/>
  <c r="T705" i="113"/>
  <c r="L705" i="113"/>
  <c r="AB704" i="113"/>
  <c r="G704" i="113"/>
  <c r="CF704" i="113" s="1"/>
  <c r="AB703" i="113"/>
  <c r="G703" i="113"/>
  <c r="CF703" i="113" s="1"/>
  <c r="AB702" i="113"/>
  <c r="AV702" i="113"/>
  <c r="G702" i="113"/>
  <c r="CF702" i="113" s="1"/>
  <c r="AB701" i="113"/>
  <c r="G701" i="113"/>
  <c r="CF701" i="113" s="1"/>
  <c r="AB700" i="113"/>
  <c r="AV700" i="113"/>
  <c r="G700" i="113"/>
  <c r="CF700" i="113" s="1"/>
  <c r="AB699" i="113"/>
  <c r="G699" i="113"/>
  <c r="CF699" i="113" s="1"/>
  <c r="AB698" i="113"/>
  <c r="G698" i="113"/>
  <c r="CF698" i="113" s="1"/>
  <c r="AB697" i="113"/>
  <c r="G697" i="113"/>
  <c r="CF697" i="113" s="1"/>
  <c r="AB696" i="113"/>
  <c r="G696" i="113"/>
  <c r="CF696" i="113" s="1"/>
  <c r="AB695" i="113"/>
  <c r="G695" i="113"/>
  <c r="CF695" i="113" s="1"/>
  <c r="AB694" i="113"/>
  <c r="AV694" i="113"/>
  <c r="G694" i="113"/>
  <c r="CF694" i="113" s="1"/>
  <c r="AB693" i="113"/>
  <c r="G693" i="113"/>
  <c r="CF693" i="113" s="1"/>
  <c r="AB692" i="113"/>
  <c r="AV692" i="113"/>
  <c r="G692" i="113"/>
  <c r="CF692" i="113" s="1"/>
  <c r="AB691" i="113"/>
  <c r="G691" i="113"/>
  <c r="CF691" i="113" s="1"/>
  <c r="AB690" i="113"/>
  <c r="AV690" i="113"/>
  <c r="G690" i="113"/>
  <c r="CF690" i="113" s="1"/>
  <c r="AB689" i="113"/>
  <c r="G689" i="113"/>
  <c r="CF689" i="113" s="1"/>
  <c r="CF688" i="113"/>
  <c r="X688" i="113"/>
  <c r="T688" i="113"/>
  <c r="L688" i="113"/>
  <c r="AB687" i="113"/>
  <c r="G687" i="113"/>
  <c r="CF687" i="113" s="1"/>
  <c r="AB686" i="113"/>
  <c r="AV686" i="113"/>
  <c r="G686" i="113"/>
  <c r="CF686" i="113" s="1"/>
  <c r="AB685" i="113"/>
  <c r="G685" i="113"/>
  <c r="CF685" i="113" s="1"/>
  <c r="AB684" i="113"/>
  <c r="AV684" i="113"/>
  <c r="G684" i="113"/>
  <c r="CF684" i="113" s="1"/>
  <c r="AB683" i="113"/>
  <c r="G683" i="113"/>
  <c r="CF683" i="113" s="1"/>
  <c r="AB682" i="113"/>
  <c r="AV682" i="113"/>
  <c r="G682" i="113"/>
  <c r="CF682" i="113" s="1"/>
  <c r="AB681" i="113"/>
  <c r="G681" i="113"/>
  <c r="CF681" i="113" s="1"/>
  <c r="AB680" i="113"/>
  <c r="AV680" i="113"/>
  <c r="G680" i="113"/>
  <c r="CF680" i="113" s="1"/>
  <c r="AB679" i="113"/>
  <c r="G679" i="113"/>
  <c r="CF679" i="113" s="1"/>
  <c r="AB678" i="113"/>
  <c r="AV678" i="113"/>
  <c r="G678" i="113"/>
  <c r="CF678" i="113" s="1"/>
  <c r="AB677" i="113"/>
  <c r="G677" i="113"/>
  <c r="CF677" i="113" s="1"/>
  <c r="AB676" i="113"/>
  <c r="AV676" i="113"/>
  <c r="G676" i="113"/>
  <c r="CF676" i="113" s="1"/>
  <c r="AB675" i="113"/>
  <c r="G675" i="113"/>
  <c r="CF675" i="113" s="1"/>
  <c r="AB674" i="113"/>
  <c r="AV674" i="113"/>
  <c r="G674" i="113"/>
  <c r="CF674" i="113" s="1"/>
  <c r="AB673" i="113"/>
  <c r="G673" i="113"/>
  <c r="CF673" i="113" s="1"/>
  <c r="AB672" i="113"/>
  <c r="AV672" i="113"/>
  <c r="G672" i="113"/>
  <c r="CF672" i="113" s="1"/>
  <c r="AB671" i="113"/>
  <c r="G671" i="113"/>
  <c r="CF671" i="113" s="1"/>
  <c r="AB670" i="113"/>
  <c r="AV670" i="113"/>
  <c r="G670" i="113"/>
  <c r="CF670" i="113" s="1"/>
  <c r="AB669" i="113"/>
  <c r="G669" i="113"/>
  <c r="CF669" i="113" s="1"/>
  <c r="AB668" i="113"/>
  <c r="AV668" i="113"/>
  <c r="G668" i="113"/>
  <c r="CF668" i="113" s="1"/>
  <c r="AB667" i="113"/>
  <c r="G667" i="113"/>
  <c r="CF667" i="113" s="1"/>
  <c r="AB666" i="113"/>
  <c r="AV666" i="113"/>
  <c r="G666" i="113"/>
  <c r="CF666" i="113" s="1"/>
  <c r="AB665" i="113"/>
  <c r="G665" i="113"/>
  <c r="CF665" i="113" s="1"/>
  <c r="AB664" i="113"/>
  <c r="AV664" i="113"/>
  <c r="G664" i="113"/>
  <c r="CF664" i="113" s="1"/>
  <c r="AB663" i="113"/>
  <c r="G663" i="113"/>
  <c r="CF663" i="113" s="1"/>
  <c r="AB662" i="113"/>
  <c r="AV662" i="113"/>
  <c r="G662" i="113"/>
  <c r="CF662" i="113" s="1"/>
  <c r="AB661" i="113"/>
  <c r="G661" i="113"/>
  <c r="CF661" i="113" s="1"/>
  <c r="CF660" i="113"/>
  <c r="X660" i="113"/>
  <c r="T660" i="113"/>
  <c r="L660" i="113"/>
  <c r="AB659" i="113"/>
  <c r="G659" i="113"/>
  <c r="CF659" i="113" s="1"/>
  <c r="AB658" i="113"/>
  <c r="AV658" i="113"/>
  <c r="G658" i="113"/>
  <c r="CF658" i="113" s="1"/>
  <c r="AB657" i="113"/>
  <c r="G657" i="113"/>
  <c r="CF657" i="113" s="1"/>
  <c r="AB656" i="113"/>
  <c r="AV656" i="113"/>
  <c r="G656" i="113"/>
  <c r="CF656" i="113" s="1"/>
  <c r="AB655" i="113"/>
  <c r="G655" i="113"/>
  <c r="CF655" i="113" s="1"/>
  <c r="AB654" i="113"/>
  <c r="AV654" i="113"/>
  <c r="G654" i="113"/>
  <c r="CF654" i="113" s="1"/>
  <c r="AB653" i="113"/>
  <c r="G653" i="113"/>
  <c r="CF653" i="113" s="1"/>
  <c r="AB652" i="113"/>
  <c r="AV652" i="113"/>
  <c r="G652" i="113"/>
  <c r="CF652" i="113" s="1"/>
  <c r="AB651" i="113"/>
  <c r="G651" i="113"/>
  <c r="CF651" i="113" s="1"/>
  <c r="AB650" i="113"/>
  <c r="AV650" i="113"/>
  <c r="G650" i="113"/>
  <c r="CF650" i="113" s="1"/>
  <c r="AB649" i="113"/>
  <c r="G649" i="113"/>
  <c r="CF649" i="113" s="1"/>
  <c r="AB648" i="113"/>
  <c r="AV648" i="113"/>
  <c r="G648" i="113"/>
  <c r="CF648" i="113" s="1"/>
  <c r="AB647" i="113"/>
  <c r="G647" i="113"/>
  <c r="CF647" i="113" s="1"/>
  <c r="AB646" i="113"/>
  <c r="AV646" i="113"/>
  <c r="G646" i="113"/>
  <c r="CF646" i="113" s="1"/>
  <c r="AB645" i="113"/>
  <c r="G645" i="113"/>
  <c r="CF645" i="113" s="1"/>
  <c r="CF644" i="113"/>
  <c r="X644" i="113"/>
  <c r="T644" i="113"/>
  <c r="L644" i="113"/>
  <c r="AB643" i="113"/>
  <c r="AB642" i="113" s="1"/>
  <c r="G643" i="113"/>
  <c r="CF643" i="113" s="1"/>
  <c r="CF642" i="113"/>
  <c r="X642" i="113"/>
  <c r="T642" i="113"/>
  <c r="L642" i="113"/>
  <c r="AB641" i="113"/>
  <c r="G641" i="113"/>
  <c r="CF641" i="113" s="1"/>
  <c r="AB640" i="113"/>
  <c r="G640" i="113"/>
  <c r="CF640" i="113" s="1"/>
  <c r="AB639" i="113"/>
  <c r="G639" i="113"/>
  <c r="CF639" i="113" s="1"/>
  <c r="AB638" i="113"/>
  <c r="AV638" i="113"/>
  <c r="G638" i="113"/>
  <c r="CF638" i="113" s="1"/>
  <c r="AB637" i="113"/>
  <c r="G637" i="113"/>
  <c r="CF637" i="113" s="1"/>
  <c r="AB636" i="113"/>
  <c r="AV636" i="113"/>
  <c r="G636" i="113"/>
  <c r="CF636" i="113" s="1"/>
  <c r="AB635" i="113"/>
  <c r="G635" i="113"/>
  <c r="CF635" i="113" s="1"/>
  <c r="AB634" i="113"/>
  <c r="AV634" i="113"/>
  <c r="G634" i="113"/>
  <c r="CF634" i="113" s="1"/>
  <c r="AB633" i="113"/>
  <c r="G633" i="113"/>
  <c r="CF633" i="113" s="1"/>
  <c r="AB632" i="113"/>
  <c r="AV632" i="113"/>
  <c r="G632" i="113"/>
  <c r="CF632" i="113" s="1"/>
  <c r="AB631" i="113"/>
  <c r="G631" i="113"/>
  <c r="CF631" i="113" s="1"/>
  <c r="AB630" i="113"/>
  <c r="AV630" i="113"/>
  <c r="G630" i="113"/>
  <c r="CF630" i="113" s="1"/>
  <c r="AB629" i="113"/>
  <c r="G629" i="113"/>
  <c r="CF629" i="113" s="1"/>
  <c r="AB628" i="113"/>
  <c r="G628" i="113"/>
  <c r="CF628" i="113" s="1"/>
  <c r="CF627" i="113"/>
  <c r="X627" i="113"/>
  <c r="T627" i="113"/>
  <c r="L627" i="113"/>
  <c r="AB626" i="113"/>
  <c r="AV626" i="113"/>
  <c r="G626" i="113"/>
  <c r="CF626" i="113" s="1"/>
  <c r="AB625" i="113"/>
  <c r="G625" i="113"/>
  <c r="CF625" i="113" s="1"/>
  <c r="AB624" i="113"/>
  <c r="AV624" i="113"/>
  <c r="G624" i="113"/>
  <c r="CF624" i="113" s="1"/>
  <c r="AB623" i="113"/>
  <c r="G623" i="113"/>
  <c r="CF623" i="113" s="1"/>
  <c r="AB622" i="113"/>
  <c r="AV622" i="113"/>
  <c r="G622" i="113"/>
  <c r="CF622" i="113" s="1"/>
  <c r="AB621" i="113"/>
  <c r="G621" i="113"/>
  <c r="CF621" i="113" s="1"/>
  <c r="AB620" i="113"/>
  <c r="AV620" i="113"/>
  <c r="G620" i="113"/>
  <c r="CF620" i="113" s="1"/>
  <c r="AB619" i="113"/>
  <c r="L619" i="113"/>
  <c r="L616" i="113" s="1"/>
  <c r="AV619" i="113"/>
  <c r="G619" i="113"/>
  <c r="CF619" i="113" s="1"/>
  <c r="AB618" i="113"/>
  <c r="G618" i="113"/>
  <c r="CF618" i="113" s="1"/>
  <c r="AB617" i="113"/>
  <c r="AV617" i="113"/>
  <c r="G617" i="113"/>
  <c r="CF617" i="113" s="1"/>
  <c r="CF616" i="113"/>
  <c r="X616" i="113"/>
  <c r="T616" i="113"/>
  <c r="AB615" i="113"/>
  <c r="G615" i="113"/>
  <c r="CF615" i="113" s="1"/>
  <c r="AB614" i="113"/>
  <c r="G614" i="113"/>
  <c r="CF614" i="113" s="1"/>
  <c r="AB613" i="113"/>
  <c r="G613" i="113"/>
  <c r="CF613" i="113" s="1"/>
  <c r="AB612" i="113"/>
  <c r="AV612" i="113"/>
  <c r="G612" i="113"/>
  <c r="CF612" i="113" s="1"/>
  <c r="AB611" i="113"/>
  <c r="G611" i="113"/>
  <c r="CF611" i="113" s="1"/>
  <c r="AB610" i="113"/>
  <c r="AV610" i="113"/>
  <c r="G610" i="113"/>
  <c r="CF610" i="113" s="1"/>
  <c r="CF609" i="113"/>
  <c r="X609" i="113"/>
  <c r="T609" i="113"/>
  <c r="L609" i="113"/>
  <c r="P608" i="113"/>
  <c r="AB607" i="113"/>
  <c r="X607" i="113"/>
  <c r="T607" i="113"/>
  <c r="P607" i="113"/>
  <c r="L607" i="113"/>
  <c r="G607" i="113"/>
  <c r="CF607" i="113" s="1"/>
  <c r="AB606" i="113"/>
  <c r="X606" i="113"/>
  <c r="T606" i="113"/>
  <c r="P606" i="113"/>
  <c r="L606" i="113"/>
  <c r="G606" i="113"/>
  <c r="CF606" i="113" s="1"/>
  <c r="AB605" i="113"/>
  <c r="X605" i="113"/>
  <c r="S605" i="113"/>
  <c r="P605" i="113"/>
  <c r="L605" i="113"/>
  <c r="G605" i="113"/>
  <c r="CF605" i="113" s="1"/>
  <c r="AB604" i="113"/>
  <c r="X604" i="113"/>
  <c r="T604" i="113"/>
  <c r="P604" i="113"/>
  <c r="L604" i="113"/>
  <c r="G604" i="113"/>
  <c r="CF604" i="113" s="1"/>
  <c r="AB603" i="113"/>
  <c r="X603" i="113"/>
  <c r="T603" i="113"/>
  <c r="P603" i="113"/>
  <c r="L603" i="113"/>
  <c r="AV603" i="113"/>
  <c r="G603" i="113"/>
  <c r="CF603" i="113" s="1"/>
  <c r="AB602" i="113"/>
  <c r="X602" i="113"/>
  <c r="T602" i="113"/>
  <c r="P602" i="113"/>
  <c r="L602" i="113"/>
  <c r="G602" i="113"/>
  <c r="CF602" i="113" s="1"/>
  <c r="AB601" i="113"/>
  <c r="X601" i="113"/>
  <c r="T601" i="113"/>
  <c r="P601" i="113"/>
  <c r="L601" i="113"/>
  <c r="AV601" i="113"/>
  <c r="G601" i="113"/>
  <c r="CF601" i="113" s="1"/>
  <c r="AB600" i="113"/>
  <c r="X600" i="113"/>
  <c r="T600" i="113"/>
  <c r="P600" i="113"/>
  <c r="L600" i="113"/>
  <c r="G600" i="113"/>
  <c r="CF600" i="113" s="1"/>
  <c r="AB599" i="113"/>
  <c r="X599" i="113"/>
  <c r="T599" i="113"/>
  <c r="P599" i="113"/>
  <c r="L599" i="113"/>
  <c r="AV599" i="113"/>
  <c r="G599" i="113"/>
  <c r="CF599" i="113" s="1"/>
  <c r="AB598" i="113"/>
  <c r="X598" i="113"/>
  <c r="T598" i="113"/>
  <c r="P598" i="113"/>
  <c r="L598" i="113"/>
  <c r="G598" i="113"/>
  <c r="CF598" i="113" s="1"/>
  <c r="AB597" i="113"/>
  <c r="X597" i="113"/>
  <c r="T597" i="113"/>
  <c r="P597" i="113"/>
  <c r="L597" i="113"/>
  <c r="AV597" i="113"/>
  <c r="G597" i="113"/>
  <c r="CF597" i="113" s="1"/>
  <c r="AB596" i="113"/>
  <c r="X596" i="113"/>
  <c r="T596" i="113"/>
  <c r="P596" i="113"/>
  <c r="L596" i="113"/>
  <c r="G596" i="113"/>
  <c r="CF596" i="113" s="1"/>
  <c r="AB595" i="113"/>
  <c r="X595" i="113"/>
  <c r="T595" i="113"/>
  <c r="P595" i="113"/>
  <c r="L595" i="113"/>
  <c r="AV595" i="113"/>
  <c r="G595" i="113"/>
  <c r="CF595" i="113" s="1"/>
  <c r="AB594" i="113"/>
  <c r="X594" i="113"/>
  <c r="T594" i="113"/>
  <c r="P594" i="113"/>
  <c r="L594" i="113"/>
  <c r="G594" i="113"/>
  <c r="CF594" i="113" s="1"/>
  <c r="AB593" i="113"/>
  <c r="X593" i="113"/>
  <c r="T593" i="113"/>
  <c r="P593" i="113"/>
  <c r="L593" i="113"/>
  <c r="AV593" i="113"/>
  <c r="G593" i="113"/>
  <c r="CF593" i="113" s="1"/>
  <c r="AB592" i="113"/>
  <c r="X592" i="113"/>
  <c r="T592" i="113"/>
  <c r="P592" i="113"/>
  <c r="L592" i="113"/>
  <c r="G592" i="113"/>
  <c r="CF592" i="113" s="1"/>
  <c r="AB591" i="113"/>
  <c r="X591" i="113"/>
  <c r="T591" i="113"/>
  <c r="P591" i="113"/>
  <c r="L591" i="113"/>
  <c r="AV591" i="113"/>
  <c r="G591" i="113"/>
  <c r="CF591" i="113" s="1"/>
  <c r="AB590" i="113"/>
  <c r="X590" i="113"/>
  <c r="T590" i="113"/>
  <c r="P590" i="113"/>
  <c r="L590" i="113"/>
  <c r="G590" i="113"/>
  <c r="CF590" i="113" s="1"/>
  <c r="AB589" i="113"/>
  <c r="X589" i="113"/>
  <c r="T589" i="113"/>
  <c r="P589" i="113"/>
  <c r="L589" i="113"/>
  <c r="AV589" i="113"/>
  <c r="G589" i="113"/>
  <c r="CF589" i="113" s="1"/>
  <c r="AB588" i="113"/>
  <c r="X588" i="113"/>
  <c r="T588" i="113"/>
  <c r="P588" i="113"/>
  <c r="L588" i="113"/>
  <c r="G588" i="113"/>
  <c r="CF588" i="113" s="1"/>
  <c r="AB587" i="113"/>
  <c r="X587" i="113"/>
  <c r="T587" i="113"/>
  <c r="P587" i="113"/>
  <c r="L587" i="113"/>
  <c r="AV587" i="113"/>
  <c r="G587" i="113"/>
  <c r="CF587" i="113" s="1"/>
  <c r="AB586" i="113"/>
  <c r="X586" i="113"/>
  <c r="T586" i="113"/>
  <c r="P586" i="113"/>
  <c r="L586" i="113"/>
  <c r="G586" i="113"/>
  <c r="CF586" i="113" s="1"/>
  <c r="AB585" i="113"/>
  <c r="X585" i="113"/>
  <c r="T585" i="113"/>
  <c r="P585" i="113"/>
  <c r="L585" i="113"/>
  <c r="AV585" i="113"/>
  <c r="G585" i="113"/>
  <c r="CF585" i="113" s="1"/>
  <c r="AB584" i="113"/>
  <c r="X584" i="113"/>
  <c r="T584" i="113"/>
  <c r="P584" i="113"/>
  <c r="L584" i="113"/>
  <c r="G584" i="113"/>
  <c r="CF584" i="113" s="1"/>
  <c r="AB583" i="113"/>
  <c r="X583" i="113"/>
  <c r="T583" i="113"/>
  <c r="P583" i="113"/>
  <c r="L583" i="113"/>
  <c r="AV583" i="113"/>
  <c r="G583" i="113"/>
  <c r="CF583" i="113" s="1"/>
  <c r="AB582" i="113"/>
  <c r="X582" i="113"/>
  <c r="T582" i="113"/>
  <c r="P582" i="113"/>
  <c r="L582" i="113"/>
  <c r="G582" i="113"/>
  <c r="CF582" i="113" s="1"/>
  <c r="AB581" i="113"/>
  <c r="X581" i="113"/>
  <c r="T581" i="113"/>
  <c r="P581" i="113"/>
  <c r="L581" i="113"/>
  <c r="AV581" i="113"/>
  <c r="G581" i="113"/>
  <c r="CF581" i="113" s="1"/>
  <c r="AB580" i="113"/>
  <c r="X580" i="113"/>
  <c r="T580" i="113"/>
  <c r="P580" i="113"/>
  <c r="L580" i="113"/>
  <c r="G580" i="113"/>
  <c r="CF580" i="113" s="1"/>
  <c r="AB579" i="113"/>
  <c r="X579" i="113"/>
  <c r="T579" i="113"/>
  <c r="P579" i="113"/>
  <c r="L579" i="113"/>
  <c r="AV579" i="113"/>
  <c r="G579" i="113"/>
  <c r="CF579" i="113" s="1"/>
  <c r="AB578" i="113"/>
  <c r="X578" i="113"/>
  <c r="T578" i="113"/>
  <c r="P578" i="113"/>
  <c r="L578" i="113"/>
  <c r="G578" i="113"/>
  <c r="CF578" i="113" s="1"/>
  <c r="AB577" i="113"/>
  <c r="X577" i="113"/>
  <c r="T577" i="113"/>
  <c r="P577" i="113"/>
  <c r="L577" i="113"/>
  <c r="AV577" i="113"/>
  <c r="G577" i="113"/>
  <c r="CF577" i="113" s="1"/>
  <c r="AB576" i="113"/>
  <c r="X576" i="113"/>
  <c r="T576" i="113"/>
  <c r="P576" i="113"/>
  <c r="L576" i="113"/>
  <c r="G576" i="113"/>
  <c r="CF576" i="113" s="1"/>
  <c r="AB575" i="113"/>
  <c r="X575" i="113"/>
  <c r="T575" i="113"/>
  <c r="P575" i="113"/>
  <c r="L575" i="113"/>
  <c r="AV575" i="113"/>
  <c r="G575" i="113"/>
  <c r="CF575" i="113" s="1"/>
  <c r="AB574" i="113"/>
  <c r="X574" i="113"/>
  <c r="T574" i="113"/>
  <c r="P574" i="113"/>
  <c r="L574" i="113"/>
  <c r="G574" i="113"/>
  <c r="CF574" i="113" s="1"/>
  <c r="AB573" i="113"/>
  <c r="X573" i="113"/>
  <c r="T573" i="113"/>
  <c r="P573" i="113"/>
  <c r="L573" i="113"/>
  <c r="AV573" i="113"/>
  <c r="G573" i="113"/>
  <c r="CF573" i="113" s="1"/>
  <c r="AB571" i="113"/>
  <c r="AV571" i="113"/>
  <c r="G571" i="113"/>
  <c r="CF571" i="113" s="1"/>
  <c r="AB570" i="113"/>
  <c r="G570" i="113"/>
  <c r="CF570" i="113" s="1"/>
  <c r="AB569" i="113"/>
  <c r="AV569" i="113"/>
  <c r="G569" i="113"/>
  <c r="CF569" i="113" s="1"/>
  <c r="AB568" i="113"/>
  <c r="G568" i="113"/>
  <c r="CF568" i="113" s="1"/>
  <c r="AB567" i="113"/>
  <c r="AV567" i="113"/>
  <c r="G567" i="113"/>
  <c r="CF567" i="113" s="1"/>
  <c r="AB566" i="113"/>
  <c r="G566" i="113"/>
  <c r="CF566" i="113" s="1"/>
  <c r="AB565" i="113"/>
  <c r="AV565" i="113"/>
  <c r="G565" i="113"/>
  <c r="CF565" i="113" s="1"/>
  <c r="AB564" i="113"/>
  <c r="G564" i="113"/>
  <c r="CF564" i="113" s="1"/>
  <c r="AB563" i="113"/>
  <c r="AV563" i="113"/>
  <c r="G563" i="113"/>
  <c r="CF563" i="113" s="1"/>
  <c r="AB562" i="113"/>
  <c r="G562" i="113"/>
  <c r="CF562" i="113" s="1"/>
  <c r="AB561" i="113"/>
  <c r="AV561" i="113"/>
  <c r="G561" i="113"/>
  <c r="CF561" i="113" s="1"/>
  <c r="AB560" i="113"/>
  <c r="G560" i="113"/>
  <c r="CF560" i="113" s="1"/>
  <c r="AB559" i="113"/>
  <c r="AV559" i="113"/>
  <c r="G559" i="113"/>
  <c r="CF559" i="113" s="1"/>
  <c r="AB558" i="113"/>
  <c r="G558" i="113"/>
  <c r="CF558" i="113" s="1"/>
  <c r="AB557" i="113"/>
  <c r="AV557" i="113"/>
  <c r="G557" i="113"/>
  <c r="CF557" i="113" s="1"/>
  <c r="AB556" i="113"/>
  <c r="G556" i="113"/>
  <c r="CF556" i="113" s="1"/>
  <c r="AB555" i="113"/>
  <c r="AV555" i="113"/>
  <c r="G555" i="113"/>
  <c r="CF555" i="113" s="1"/>
  <c r="AB554" i="113"/>
  <c r="G554" i="113"/>
  <c r="CF554" i="113" s="1"/>
  <c r="AB553" i="113"/>
  <c r="AV553" i="113"/>
  <c r="G553" i="113"/>
  <c r="CF553" i="113" s="1"/>
  <c r="AB552" i="113"/>
  <c r="G552" i="113"/>
  <c r="CF552" i="113" s="1"/>
  <c r="AB551" i="113"/>
  <c r="AV551" i="113"/>
  <c r="G551" i="113"/>
  <c r="CF551" i="113" s="1"/>
  <c r="AB550" i="113"/>
  <c r="G550" i="113"/>
  <c r="CF550" i="113" s="1"/>
  <c r="AB549" i="113"/>
  <c r="AV549" i="113"/>
  <c r="G549" i="113"/>
  <c r="CF549" i="113" s="1"/>
  <c r="X548" i="113"/>
  <c r="T548" i="113"/>
  <c r="AB547" i="113"/>
  <c r="G547" i="113"/>
  <c r="CF547" i="113" s="1"/>
  <c r="AB546" i="113"/>
  <c r="AV546" i="113"/>
  <c r="G546" i="113"/>
  <c r="CF546" i="113" s="1"/>
  <c r="AB545" i="113"/>
  <c r="G545" i="113"/>
  <c r="CF545" i="113" s="1"/>
  <c r="AB544" i="113"/>
  <c r="AV544" i="113"/>
  <c r="G544" i="113"/>
  <c r="CF544" i="113" s="1"/>
  <c r="AB543" i="113"/>
  <c r="G543" i="113"/>
  <c r="CF543" i="113" s="1"/>
  <c r="AB542" i="113"/>
  <c r="AV542" i="113"/>
  <c r="G542" i="113"/>
  <c r="CF542" i="113" s="1"/>
  <c r="AB541" i="113"/>
  <c r="G541" i="113"/>
  <c r="CF541" i="113" s="1"/>
  <c r="AB540" i="113"/>
  <c r="AV540" i="113"/>
  <c r="G540" i="113"/>
  <c r="CF540" i="113" s="1"/>
  <c r="X539" i="113"/>
  <c r="T539" i="113"/>
  <c r="AB538" i="113"/>
  <c r="G538" i="113"/>
  <c r="CF538" i="113" s="1"/>
  <c r="AB537" i="113"/>
  <c r="AV537" i="113"/>
  <c r="G537" i="113"/>
  <c r="CF537" i="113" s="1"/>
  <c r="AB536" i="113"/>
  <c r="G536" i="113"/>
  <c r="CF536" i="113" s="1"/>
  <c r="AB535" i="113"/>
  <c r="AV535" i="113"/>
  <c r="G535" i="113"/>
  <c r="CF535" i="113" s="1"/>
  <c r="AB534" i="113"/>
  <c r="G534" i="113"/>
  <c r="CF534" i="113" s="1"/>
  <c r="AB533" i="113"/>
  <c r="AV533" i="113"/>
  <c r="G533" i="113"/>
  <c r="CF533" i="113" s="1"/>
  <c r="AB532" i="113"/>
  <c r="G532" i="113"/>
  <c r="CF532" i="113" s="1"/>
  <c r="AB531" i="113"/>
  <c r="AV531" i="113"/>
  <c r="G531" i="113"/>
  <c r="CF531" i="113" s="1"/>
  <c r="AB530" i="113"/>
  <c r="G530" i="113"/>
  <c r="CF530" i="113" s="1"/>
  <c r="AB529" i="113"/>
  <c r="AV529" i="113"/>
  <c r="G529" i="113"/>
  <c r="CF529" i="113" s="1"/>
  <c r="AB528" i="113"/>
  <c r="G528" i="113"/>
  <c r="CF528" i="113" s="1"/>
  <c r="AB527" i="113"/>
  <c r="AV527" i="113"/>
  <c r="G527" i="113"/>
  <c r="CF527" i="113" s="1"/>
  <c r="AB526" i="113"/>
  <c r="G526" i="113"/>
  <c r="CF526" i="113" s="1"/>
  <c r="AB525" i="113"/>
  <c r="AV525" i="113"/>
  <c r="G525" i="113"/>
  <c r="CF525" i="113" s="1"/>
  <c r="AB524" i="113"/>
  <c r="G524" i="113"/>
  <c r="CF524" i="113" s="1"/>
  <c r="AB523" i="113"/>
  <c r="AV523" i="113"/>
  <c r="G523" i="113"/>
  <c r="CF523" i="113" s="1"/>
  <c r="AB522" i="113"/>
  <c r="G522" i="113"/>
  <c r="CF522" i="113" s="1"/>
  <c r="AB521" i="113"/>
  <c r="AV521" i="113"/>
  <c r="G521" i="113"/>
  <c r="CF521" i="113" s="1"/>
  <c r="AB520" i="113"/>
  <c r="G520" i="113"/>
  <c r="CF520" i="113" s="1"/>
  <c r="AB519" i="113"/>
  <c r="AV519" i="113"/>
  <c r="G519" i="113"/>
  <c r="CF519" i="113" s="1"/>
  <c r="X518" i="113"/>
  <c r="T518" i="113"/>
  <c r="AB517" i="113"/>
  <c r="G517" i="113"/>
  <c r="CF517" i="113" s="1"/>
  <c r="AB516" i="113"/>
  <c r="AV516" i="113"/>
  <c r="G516" i="113"/>
  <c r="CF516" i="113" s="1"/>
  <c r="AB515" i="113"/>
  <c r="G515" i="113"/>
  <c r="CF515" i="113" s="1"/>
  <c r="AB514" i="113"/>
  <c r="AV514" i="113"/>
  <c r="G514" i="113"/>
  <c r="CF514" i="113" s="1"/>
  <c r="AB513" i="113"/>
  <c r="G513" i="113"/>
  <c r="CF513" i="113" s="1"/>
  <c r="AB512" i="113"/>
  <c r="AV512" i="113"/>
  <c r="G512" i="113"/>
  <c r="CF512" i="113" s="1"/>
  <c r="AB511" i="113"/>
  <c r="G511" i="113"/>
  <c r="CF511" i="113" s="1"/>
  <c r="AB510" i="113"/>
  <c r="AV510" i="113"/>
  <c r="G510" i="113"/>
  <c r="CF510" i="113" s="1"/>
  <c r="AB509" i="113"/>
  <c r="G509" i="113"/>
  <c r="CF509" i="113" s="1"/>
  <c r="AB508" i="113"/>
  <c r="AV508" i="113"/>
  <c r="G508" i="113"/>
  <c r="CF508" i="113" s="1"/>
  <c r="AB507" i="113"/>
  <c r="G507" i="113"/>
  <c r="CF507" i="113" s="1"/>
  <c r="AB506" i="113"/>
  <c r="AV506" i="113"/>
  <c r="G506" i="113"/>
  <c r="CF506" i="113" s="1"/>
  <c r="AB505" i="113"/>
  <c r="G505" i="113"/>
  <c r="AB504" i="113"/>
  <c r="AV504" i="113"/>
  <c r="G504" i="113"/>
  <c r="CF504" i="113" s="1"/>
  <c r="G503" i="113"/>
  <c r="CF503" i="113" s="1"/>
  <c r="X502" i="113"/>
  <c r="T502" i="113"/>
  <c r="AB501" i="113"/>
  <c r="G501" i="113"/>
  <c r="CF501" i="113" s="1"/>
  <c r="AB500" i="113"/>
  <c r="AV500" i="113"/>
  <c r="G500" i="113"/>
  <c r="CF500" i="113" s="1"/>
  <c r="AB499" i="113"/>
  <c r="G499" i="113"/>
  <c r="CF499" i="113" s="1"/>
  <c r="AB498" i="113"/>
  <c r="AV498" i="113"/>
  <c r="G498" i="113"/>
  <c r="CF498" i="113" s="1"/>
  <c r="AB497" i="113"/>
  <c r="G497" i="113"/>
  <c r="CF497" i="113" s="1"/>
  <c r="AB496" i="113"/>
  <c r="AV496" i="113"/>
  <c r="G496" i="113"/>
  <c r="CF496" i="113" s="1"/>
  <c r="X495" i="113"/>
  <c r="T495" i="113"/>
  <c r="AB493" i="113"/>
  <c r="G493" i="113"/>
  <c r="CF493" i="113" s="1"/>
  <c r="AB492" i="113"/>
  <c r="AV492" i="113"/>
  <c r="G492" i="113"/>
  <c r="CF492" i="113" s="1"/>
  <c r="AB491" i="113"/>
  <c r="G491" i="113"/>
  <c r="CF491" i="113" s="1"/>
  <c r="AB490" i="113"/>
  <c r="AV490" i="113"/>
  <c r="G490" i="113"/>
  <c r="CF490" i="113" s="1"/>
  <c r="AB489" i="113"/>
  <c r="G489" i="113"/>
  <c r="CF489" i="113" s="1"/>
  <c r="X488" i="113"/>
  <c r="T488" i="113"/>
  <c r="AB487" i="113"/>
  <c r="AV487" i="113"/>
  <c r="G487" i="113"/>
  <c r="CF487" i="113" s="1"/>
  <c r="AB486" i="113"/>
  <c r="G486" i="113"/>
  <c r="CF486" i="113" s="1"/>
  <c r="AB485" i="113"/>
  <c r="AV485" i="113"/>
  <c r="G485" i="113"/>
  <c r="CF485" i="113" s="1"/>
  <c r="AB484" i="113"/>
  <c r="G484" i="113"/>
  <c r="CF484" i="113" s="1"/>
  <c r="AB483" i="113"/>
  <c r="AV483" i="113"/>
  <c r="G483" i="113"/>
  <c r="CF483" i="113" s="1"/>
  <c r="AB482" i="113"/>
  <c r="G482" i="113"/>
  <c r="CF482" i="113" s="1"/>
  <c r="X481" i="113"/>
  <c r="T481" i="113"/>
  <c r="AB480" i="113"/>
  <c r="AV480" i="113"/>
  <c r="G480" i="113"/>
  <c r="CF480" i="113" s="1"/>
  <c r="AB479" i="113"/>
  <c r="G479" i="113"/>
  <c r="CF479" i="113" s="1"/>
  <c r="AB478" i="113"/>
  <c r="AV478" i="113"/>
  <c r="G478" i="113"/>
  <c r="CF478" i="113" s="1"/>
  <c r="AB477" i="113"/>
  <c r="G477" i="113"/>
  <c r="CF477" i="113" s="1"/>
  <c r="X476" i="113"/>
  <c r="T476" i="113"/>
  <c r="AB475" i="113"/>
  <c r="AV475" i="113"/>
  <c r="G475" i="113"/>
  <c r="CF475" i="113" s="1"/>
  <c r="AB474" i="113"/>
  <c r="G474" i="113"/>
  <c r="CF474" i="113" s="1"/>
  <c r="AB473" i="113"/>
  <c r="AV473" i="113"/>
  <c r="G473" i="113"/>
  <c r="CF473" i="113" s="1"/>
  <c r="AV472" i="113"/>
  <c r="AB472" i="113"/>
  <c r="G472" i="113"/>
  <c r="CF472" i="113" s="1"/>
  <c r="AB471" i="113"/>
  <c r="AV471" i="113"/>
  <c r="G471" i="113"/>
  <c r="CF471" i="113" s="1"/>
  <c r="AB470" i="113"/>
  <c r="G470" i="113"/>
  <c r="CF470" i="113" s="1"/>
  <c r="AB469" i="113"/>
  <c r="AV469" i="113"/>
  <c r="G469" i="113"/>
  <c r="CF469" i="113" s="1"/>
  <c r="AB468" i="113"/>
  <c r="G468" i="113"/>
  <c r="CF468" i="113" s="1"/>
  <c r="AB467" i="113"/>
  <c r="AV467" i="113"/>
  <c r="G467" i="113"/>
  <c r="CF467" i="113" s="1"/>
  <c r="AB466" i="113"/>
  <c r="G466" i="113"/>
  <c r="CF466" i="113" s="1"/>
  <c r="AB465" i="113"/>
  <c r="AV465" i="113"/>
  <c r="G465" i="113"/>
  <c r="CF465" i="113" s="1"/>
  <c r="AB464" i="113"/>
  <c r="G464" i="113"/>
  <c r="CF464" i="113" s="1"/>
  <c r="AB463" i="113"/>
  <c r="AV463" i="113"/>
  <c r="G463" i="113"/>
  <c r="CF463" i="113" s="1"/>
  <c r="X462" i="113"/>
  <c r="T462" i="113"/>
  <c r="AB461" i="113"/>
  <c r="G461" i="113"/>
  <c r="CF461" i="113" s="1"/>
  <c r="AB460" i="113"/>
  <c r="G460" i="113"/>
  <c r="CF460" i="113" s="1"/>
  <c r="AB459" i="113"/>
  <c r="G459" i="113"/>
  <c r="CF459" i="113" s="1"/>
  <c r="AB458" i="113"/>
  <c r="G458" i="113"/>
  <c r="CF458" i="113" s="1"/>
  <c r="AB457" i="113"/>
  <c r="G457" i="113"/>
  <c r="CF457" i="113" s="1"/>
  <c r="AB456" i="113"/>
  <c r="AV456" i="113"/>
  <c r="G456" i="113"/>
  <c r="CF456" i="113" s="1"/>
  <c r="AV455" i="113"/>
  <c r="AB455" i="113"/>
  <c r="G455" i="113"/>
  <c r="CF455" i="113" s="1"/>
  <c r="AB454" i="113"/>
  <c r="AV454" i="113"/>
  <c r="G454" i="113"/>
  <c r="CF454" i="113" s="1"/>
  <c r="AB453" i="113"/>
  <c r="G453" i="113"/>
  <c r="CF453" i="113" s="1"/>
  <c r="AB452" i="113"/>
  <c r="G452" i="113"/>
  <c r="CF452" i="113" s="1"/>
  <c r="AB451" i="113"/>
  <c r="G451" i="113"/>
  <c r="CF451" i="113" s="1"/>
  <c r="AB450" i="113"/>
  <c r="G450" i="113"/>
  <c r="CF450" i="113" s="1"/>
  <c r="X449" i="113"/>
  <c r="T449" i="113"/>
  <c r="AB448" i="113"/>
  <c r="G448" i="113"/>
  <c r="CF448" i="113" s="1"/>
  <c r="AB447" i="113"/>
  <c r="AV447" i="113"/>
  <c r="G447" i="113"/>
  <c r="CF447" i="113" s="1"/>
  <c r="AB446" i="113"/>
  <c r="G446" i="113"/>
  <c r="CF446" i="113" s="1"/>
  <c r="AB445" i="113"/>
  <c r="AV445" i="113"/>
  <c r="G445" i="113"/>
  <c r="CF445" i="113" s="1"/>
  <c r="AB444" i="113"/>
  <c r="G444" i="113"/>
  <c r="CF444" i="113" s="1"/>
  <c r="X443" i="113"/>
  <c r="T443" i="113"/>
  <c r="AB442" i="113"/>
  <c r="AV442" i="113"/>
  <c r="G442" i="113"/>
  <c r="CF442" i="113" s="1"/>
  <c r="AB441" i="113"/>
  <c r="G441" i="113"/>
  <c r="CF441" i="113" s="1"/>
  <c r="AB440" i="113"/>
  <c r="AV440" i="113"/>
  <c r="G440" i="113"/>
  <c r="CF440" i="113" s="1"/>
  <c r="AB439" i="113"/>
  <c r="G439" i="113"/>
  <c r="CF439" i="113" s="1"/>
  <c r="AB438" i="113"/>
  <c r="AV438" i="113"/>
  <c r="G438" i="113"/>
  <c r="CF438" i="113" s="1"/>
  <c r="AB437" i="113"/>
  <c r="G437" i="113"/>
  <c r="CF437" i="113" s="1"/>
  <c r="AB436" i="113"/>
  <c r="AV436" i="113"/>
  <c r="G436" i="113"/>
  <c r="CF436" i="113" s="1"/>
  <c r="AB435" i="113"/>
  <c r="G435" i="113"/>
  <c r="AB434" i="113"/>
  <c r="AV434" i="113"/>
  <c r="G434" i="113"/>
  <c r="CF434" i="113" s="1"/>
  <c r="X433" i="113"/>
  <c r="T433" i="113"/>
  <c r="AB432" i="113"/>
  <c r="G432" i="113"/>
  <c r="CF432" i="113" s="1"/>
  <c r="AB431" i="113"/>
  <c r="AV431" i="113"/>
  <c r="G431" i="113"/>
  <c r="CF431" i="113" s="1"/>
  <c r="AB430" i="113"/>
  <c r="G430" i="113"/>
  <c r="CF430" i="113" s="1"/>
  <c r="AB429" i="113"/>
  <c r="AV429" i="113"/>
  <c r="G429" i="113"/>
  <c r="CF429" i="113" s="1"/>
  <c r="AB428" i="113"/>
  <c r="G428" i="113"/>
  <c r="CF428" i="113" s="1"/>
  <c r="AB427" i="113"/>
  <c r="AV427" i="113"/>
  <c r="G427" i="113"/>
  <c r="CF427" i="113" s="1"/>
  <c r="AB426" i="113"/>
  <c r="G426" i="113"/>
  <c r="CF426" i="113" s="1"/>
  <c r="AB425" i="113"/>
  <c r="AV425" i="113"/>
  <c r="G425" i="113"/>
  <c r="CF425" i="113" s="1"/>
  <c r="AB424" i="113"/>
  <c r="G424" i="113"/>
  <c r="CF424" i="113" s="1"/>
  <c r="AB423" i="113"/>
  <c r="AV423" i="113"/>
  <c r="G423" i="113"/>
  <c r="CF423" i="113" s="1"/>
  <c r="AB422" i="113"/>
  <c r="G422" i="113"/>
  <c r="CF422" i="113" s="1"/>
  <c r="AB421" i="113"/>
  <c r="AV421" i="113"/>
  <c r="G421" i="113"/>
  <c r="CF421" i="113" s="1"/>
  <c r="AB420" i="113"/>
  <c r="G420" i="113"/>
  <c r="CF420" i="113" s="1"/>
  <c r="X419" i="113"/>
  <c r="T419" i="113"/>
  <c r="AB418" i="113"/>
  <c r="AB417" i="113" s="1"/>
  <c r="AV418" i="113"/>
  <c r="AV417" i="113" s="1"/>
  <c r="G418" i="113"/>
  <c r="CF418" i="113" s="1"/>
  <c r="X417" i="113"/>
  <c r="T417" i="113"/>
  <c r="AB416" i="113"/>
  <c r="G416" i="113"/>
  <c r="CF416" i="113" s="1"/>
  <c r="AB415" i="113"/>
  <c r="AV415" i="113"/>
  <c r="G415" i="113"/>
  <c r="CF415" i="113" s="1"/>
  <c r="AB414" i="113"/>
  <c r="G414" i="113"/>
  <c r="CF414" i="113" s="1"/>
  <c r="AB413" i="113"/>
  <c r="AV413" i="113"/>
  <c r="G413" i="113"/>
  <c r="CF413" i="113" s="1"/>
  <c r="AB412" i="113"/>
  <c r="G412" i="113"/>
  <c r="CF412" i="113" s="1"/>
  <c r="AB411" i="113"/>
  <c r="AV411" i="113"/>
  <c r="G411" i="113"/>
  <c r="CF411" i="113" s="1"/>
  <c r="AB410" i="113"/>
  <c r="G410" i="113"/>
  <c r="CF410" i="113" s="1"/>
  <c r="AB409" i="113"/>
  <c r="AV409" i="113"/>
  <c r="G409" i="113"/>
  <c r="CF409" i="113" s="1"/>
  <c r="AB408" i="113"/>
  <c r="G408" i="113"/>
  <c r="CF408" i="113" s="1"/>
  <c r="AB407" i="113"/>
  <c r="AV407" i="113"/>
  <c r="G407" i="113"/>
  <c r="CF407" i="113" s="1"/>
  <c r="AB406" i="113"/>
  <c r="G406" i="113"/>
  <c r="CF406" i="113" s="1"/>
  <c r="AB405" i="113"/>
  <c r="AV405" i="113"/>
  <c r="G405" i="113"/>
  <c r="CF405" i="113" s="1"/>
  <c r="AB404" i="113"/>
  <c r="G404" i="113"/>
  <c r="CF404" i="113" s="1"/>
  <c r="AB403" i="113"/>
  <c r="AV403" i="113"/>
  <c r="G403" i="113"/>
  <c r="CF403" i="113" s="1"/>
  <c r="AB402" i="113"/>
  <c r="G402" i="113"/>
  <c r="CF402" i="113" s="1"/>
  <c r="AB401" i="113"/>
  <c r="AV401" i="113"/>
  <c r="G401" i="113"/>
  <c r="CF401" i="113" s="1"/>
  <c r="AB400" i="113"/>
  <c r="G400" i="113"/>
  <c r="CF400" i="113" s="1"/>
  <c r="AB399" i="113"/>
  <c r="AV399" i="113"/>
  <c r="G399" i="113"/>
  <c r="CF399" i="113" s="1"/>
  <c r="AB398" i="113"/>
  <c r="G398" i="113"/>
  <c r="CF398" i="113" s="1"/>
  <c r="AB397" i="113"/>
  <c r="AV397" i="113"/>
  <c r="G397" i="113"/>
  <c r="CF397" i="113" s="1"/>
  <c r="AB396" i="113"/>
  <c r="G396" i="113"/>
  <c r="CF396" i="113" s="1"/>
  <c r="AB395" i="113"/>
  <c r="AV395" i="113"/>
  <c r="G395" i="113"/>
  <c r="CF395" i="113" s="1"/>
  <c r="AB394" i="113"/>
  <c r="G394" i="113"/>
  <c r="CF394" i="113" s="1"/>
  <c r="AB393" i="113"/>
  <c r="AV393" i="113"/>
  <c r="G393" i="113"/>
  <c r="CF393" i="113" s="1"/>
  <c r="AB392" i="113"/>
  <c r="G392" i="113"/>
  <c r="CF392" i="113" s="1"/>
  <c r="AB391" i="113"/>
  <c r="AV391" i="113"/>
  <c r="G391" i="113"/>
  <c r="CF391" i="113" s="1"/>
  <c r="AB390" i="113"/>
  <c r="G390" i="113"/>
  <c r="CF390" i="113" s="1"/>
  <c r="AB389" i="113"/>
  <c r="AV389" i="113"/>
  <c r="G389" i="113"/>
  <c r="CF389" i="113" s="1"/>
  <c r="AB388" i="113"/>
  <c r="G388" i="113"/>
  <c r="CF388" i="113" s="1"/>
  <c r="AB387" i="113"/>
  <c r="AV387" i="113"/>
  <c r="G387" i="113"/>
  <c r="CF387" i="113" s="1"/>
  <c r="X386" i="113"/>
  <c r="T386" i="113"/>
  <c r="AB385" i="113"/>
  <c r="G385" i="113"/>
  <c r="CF385" i="113" s="1"/>
  <c r="AB384" i="113"/>
  <c r="AV384" i="113"/>
  <c r="G384" i="113"/>
  <c r="CF384" i="113" s="1"/>
  <c r="AV383" i="113"/>
  <c r="AB383" i="113"/>
  <c r="G383" i="113"/>
  <c r="CF383" i="113" s="1"/>
  <c r="AB382" i="113"/>
  <c r="AV382" i="113"/>
  <c r="G382" i="113"/>
  <c r="CF382" i="113" s="1"/>
  <c r="X381" i="113"/>
  <c r="T381" i="113"/>
  <c r="AB380" i="113"/>
  <c r="G380" i="113"/>
  <c r="CF380" i="113" s="1"/>
  <c r="AB379" i="113"/>
  <c r="AV379" i="113"/>
  <c r="G379" i="113"/>
  <c r="CF379" i="113" s="1"/>
  <c r="AV378" i="113"/>
  <c r="AB378" i="113"/>
  <c r="G378" i="113"/>
  <c r="CF378" i="113" s="1"/>
  <c r="AB377" i="113"/>
  <c r="AV377" i="113"/>
  <c r="G377" i="113"/>
  <c r="CF377" i="113" s="1"/>
  <c r="AB376" i="113"/>
  <c r="G376" i="113"/>
  <c r="CF376" i="113" s="1"/>
  <c r="AB375" i="113"/>
  <c r="AV375" i="113"/>
  <c r="G375" i="113"/>
  <c r="CF375" i="113" s="1"/>
  <c r="AB374" i="113"/>
  <c r="G374" i="113"/>
  <c r="CF374" i="113" s="1"/>
  <c r="AB373" i="113"/>
  <c r="AV373" i="113"/>
  <c r="G373" i="113"/>
  <c r="CF373" i="113" s="1"/>
  <c r="AB372" i="113"/>
  <c r="G372" i="113"/>
  <c r="CF372" i="113" s="1"/>
  <c r="AB371" i="113"/>
  <c r="AV371" i="113"/>
  <c r="G371" i="113"/>
  <c r="CF371" i="113" s="1"/>
  <c r="AB370" i="113"/>
  <c r="G370" i="113"/>
  <c r="CF370" i="113" s="1"/>
  <c r="AB369" i="113"/>
  <c r="AV369" i="113"/>
  <c r="G369" i="113"/>
  <c r="CF369" i="113" s="1"/>
  <c r="AB368" i="113"/>
  <c r="G368" i="113"/>
  <c r="CF368" i="113" s="1"/>
  <c r="AB367" i="113"/>
  <c r="AV367" i="113"/>
  <c r="G367" i="113"/>
  <c r="CF367" i="113" s="1"/>
  <c r="AB366" i="113"/>
  <c r="G366" i="113"/>
  <c r="CF366" i="113" s="1"/>
  <c r="AB365" i="113"/>
  <c r="AV365" i="113"/>
  <c r="G365" i="113"/>
  <c r="CF365" i="113" s="1"/>
  <c r="X364" i="113"/>
  <c r="T364" i="113"/>
  <c r="AB363" i="113"/>
  <c r="G363" i="113"/>
  <c r="CF363" i="113" s="1"/>
  <c r="AB362" i="113"/>
  <c r="AV362" i="113"/>
  <c r="G362" i="113"/>
  <c r="CF362" i="113" s="1"/>
  <c r="AB361" i="113"/>
  <c r="G361" i="113"/>
  <c r="CF361" i="113" s="1"/>
  <c r="AB360" i="113"/>
  <c r="AV360" i="113"/>
  <c r="G360" i="113"/>
  <c r="CF360" i="113" s="1"/>
  <c r="AB359" i="113"/>
  <c r="G359" i="113"/>
  <c r="CF359" i="113" s="1"/>
  <c r="AB358" i="113"/>
  <c r="G358" i="113"/>
  <c r="CF358" i="113" s="1"/>
  <c r="AB357" i="113"/>
  <c r="G357" i="113"/>
  <c r="CF357" i="113" s="1"/>
  <c r="AB356" i="113"/>
  <c r="G356" i="113"/>
  <c r="CF356" i="113" s="1"/>
  <c r="AB355" i="113"/>
  <c r="G355" i="113"/>
  <c r="AB354" i="113"/>
  <c r="AV354" i="113"/>
  <c r="G354" i="113"/>
  <c r="CF354" i="113" s="1"/>
  <c r="X353" i="113"/>
  <c r="T353" i="113"/>
  <c r="AV352" i="113"/>
  <c r="AB352" i="113"/>
  <c r="G352" i="113"/>
  <c r="CF352" i="113" s="1"/>
  <c r="AB351" i="113"/>
  <c r="AV351" i="113"/>
  <c r="G351" i="113"/>
  <c r="CF351" i="113" s="1"/>
  <c r="AB350" i="113"/>
  <c r="G350" i="113"/>
  <c r="CF350" i="113" s="1"/>
  <c r="AB349" i="113"/>
  <c r="G349" i="113"/>
  <c r="CF349" i="113" s="1"/>
  <c r="AB348" i="113"/>
  <c r="G348" i="113"/>
  <c r="CF348" i="113" s="1"/>
  <c r="AB347" i="113"/>
  <c r="G347" i="113"/>
  <c r="CF347" i="113" s="1"/>
  <c r="AB346" i="113"/>
  <c r="G346" i="113"/>
  <c r="CF346" i="113" s="1"/>
  <c r="AB345" i="113"/>
  <c r="AV345" i="113"/>
  <c r="G345" i="113"/>
  <c r="CF345" i="113" s="1"/>
  <c r="AB344" i="113"/>
  <c r="G344" i="113"/>
  <c r="CF344" i="113" s="1"/>
  <c r="AB343" i="113"/>
  <c r="AV343" i="113"/>
  <c r="G343" i="113"/>
  <c r="CF343" i="113" s="1"/>
  <c r="AB342" i="113"/>
  <c r="G342" i="113"/>
  <c r="CF342" i="113" s="1"/>
  <c r="AB341" i="113"/>
  <c r="G341" i="113"/>
  <c r="CF341" i="113" s="1"/>
  <c r="AB340" i="113"/>
  <c r="G340" i="113"/>
  <c r="CF340" i="113" s="1"/>
  <c r="AB339" i="113"/>
  <c r="G339" i="113"/>
  <c r="CF339" i="113" s="1"/>
  <c r="AB338" i="113"/>
  <c r="G338" i="113"/>
  <c r="CF338" i="113" s="1"/>
  <c r="AB337" i="113"/>
  <c r="AV337" i="113"/>
  <c r="G337" i="113"/>
  <c r="CF337" i="113" s="1"/>
  <c r="AV336" i="113"/>
  <c r="AB336" i="113"/>
  <c r="G336" i="113"/>
  <c r="CF336" i="113" s="1"/>
  <c r="AB335" i="113"/>
  <c r="AV335" i="113"/>
  <c r="G335" i="113"/>
  <c r="CF335" i="113" s="1"/>
  <c r="AB334" i="113"/>
  <c r="G334" i="113"/>
  <c r="CF334" i="113" s="1"/>
  <c r="AB333" i="113"/>
  <c r="G333" i="113"/>
  <c r="CF333" i="113" s="1"/>
  <c r="AB332" i="113"/>
  <c r="G332" i="113"/>
  <c r="CF332" i="113" s="1"/>
  <c r="AB331" i="113"/>
  <c r="G331" i="113"/>
  <c r="CF331" i="113" s="1"/>
  <c r="AB330" i="113"/>
  <c r="G330" i="113"/>
  <c r="CF330" i="113" s="1"/>
  <c r="AB329" i="113"/>
  <c r="AV329" i="113"/>
  <c r="G329" i="113"/>
  <c r="CF329" i="113" s="1"/>
  <c r="AB328" i="113"/>
  <c r="G328" i="113"/>
  <c r="CF328" i="113" s="1"/>
  <c r="AB327" i="113"/>
  <c r="AV327" i="113"/>
  <c r="G327" i="113"/>
  <c r="CF327" i="113" s="1"/>
  <c r="X326" i="113"/>
  <c r="T326" i="113"/>
  <c r="AB325" i="113"/>
  <c r="G325" i="113"/>
  <c r="CF325" i="113" s="1"/>
  <c r="AB324" i="113"/>
  <c r="AV324" i="113"/>
  <c r="G324" i="113"/>
  <c r="CF324" i="113" s="1"/>
  <c r="AV323" i="113"/>
  <c r="AB323" i="113"/>
  <c r="G323" i="113"/>
  <c r="CF323" i="113" s="1"/>
  <c r="X322" i="113"/>
  <c r="T322" i="113"/>
  <c r="AB321" i="113"/>
  <c r="AB320" i="113" s="1"/>
  <c r="AV321" i="113"/>
  <c r="AV320" i="113" s="1"/>
  <c r="G321" i="113"/>
  <c r="CF321" i="113" s="1"/>
  <c r="X320" i="113"/>
  <c r="T320" i="113"/>
  <c r="AB319" i="113"/>
  <c r="G319" i="113"/>
  <c r="CF319" i="113" s="1"/>
  <c r="AB318" i="113"/>
  <c r="AV318" i="113"/>
  <c r="G318" i="113"/>
  <c r="CF318" i="113" s="1"/>
  <c r="AB317" i="113"/>
  <c r="G317" i="113"/>
  <c r="AB316" i="113"/>
  <c r="AV316" i="113"/>
  <c r="G316" i="113"/>
  <c r="CF316" i="113" s="1"/>
  <c r="X315" i="113"/>
  <c r="T315" i="113"/>
  <c r="AV314" i="113"/>
  <c r="AB314" i="113"/>
  <c r="G314" i="113"/>
  <c r="CF314" i="113" s="1"/>
  <c r="AB313" i="113"/>
  <c r="AV313" i="113"/>
  <c r="G313" i="113"/>
  <c r="CF313" i="113" s="1"/>
  <c r="X312" i="113"/>
  <c r="T312" i="113"/>
  <c r="P311" i="113"/>
  <c r="L311" i="113"/>
  <c r="AB310" i="113"/>
  <c r="G310" i="113"/>
  <c r="CF310" i="113" s="1"/>
  <c r="AB309" i="113"/>
  <c r="AV309" i="113"/>
  <c r="G309" i="113"/>
  <c r="CF309" i="113" s="1"/>
  <c r="AB308" i="113"/>
  <c r="G308" i="113"/>
  <c r="CF308" i="113" s="1"/>
  <c r="AB307" i="113"/>
  <c r="G307" i="113"/>
  <c r="CF307" i="113" s="1"/>
  <c r="AB306" i="113"/>
  <c r="G306" i="113"/>
  <c r="CF306" i="113" s="1"/>
  <c r="AB305" i="113"/>
  <c r="G305" i="113"/>
  <c r="CF305" i="113" s="1"/>
  <c r="AB304" i="113"/>
  <c r="G304" i="113"/>
  <c r="CF304" i="113" s="1"/>
  <c r="X303" i="113"/>
  <c r="T303" i="113"/>
  <c r="AB302" i="113"/>
  <c r="AV302" i="113"/>
  <c r="G302" i="113"/>
  <c r="CF302" i="113" s="1"/>
  <c r="AB301" i="113"/>
  <c r="G301" i="113"/>
  <c r="CF301" i="113" s="1"/>
  <c r="AB300" i="113"/>
  <c r="AV300" i="113"/>
  <c r="G300" i="113"/>
  <c r="CF300" i="113" s="1"/>
  <c r="AB299" i="113"/>
  <c r="G299" i="113"/>
  <c r="CF299" i="113" s="1"/>
  <c r="AB298" i="113"/>
  <c r="G298" i="113"/>
  <c r="CF298" i="113" s="1"/>
  <c r="AB297" i="113"/>
  <c r="G297" i="113"/>
  <c r="CF297" i="113" s="1"/>
  <c r="AB296" i="113"/>
  <c r="G296" i="113"/>
  <c r="CF296" i="113" s="1"/>
  <c r="AB295" i="113"/>
  <c r="G295" i="113"/>
  <c r="CF295" i="113" s="1"/>
  <c r="AB294" i="113"/>
  <c r="AV294" i="113"/>
  <c r="G294" i="113"/>
  <c r="CF294" i="113" s="1"/>
  <c r="AB293" i="113"/>
  <c r="G293" i="113"/>
  <c r="CF293" i="113" s="1"/>
  <c r="AB292" i="113"/>
  <c r="AV292" i="113"/>
  <c r="G292" i="113"/>
  <c r="CF292" i="113" s="1"/>
  <c r="AB291" i="113"/>
  <c r="G291" i="113"/>
  <c r="CF291" i="113" s="1"/>
  <c r="AB290" i="113"/>
  <c r="G290" i="113"/>
  <c r="CF290" i="113" s="1"/>
  <c r="AB289" i="113"/>
  <c r="G289" i="113"/>
  <c r="CF289" i="113" s="1"/>
  <c r="AB288" i="113"/>
  <c r="G288" i="113"/>
  <c r="CF288" i="113" s="1"/>
  <c r="AB287" i="113"/>
  <c r="G287" i="113"/>
  <c r="CF287" i="113" s="1"/>
  <c r="AB286" i="113"/>
  <c r="AV286" i="113"/>
  <c r="G286" i="113"/>
  <c r="CF286" i="113" s="1"/>
  <c r="AB285" i="113"/>
  <c r="G285" i="113"/>
  <c r="CF285" i="113" s="1"/>
  <c r="AB284" i="113"/>
  <c r="AV284" i="113"/>
  <c r="G284" i="113"/>
  <c r="CF284" i="113" s="1"/>
  <c r="AB283" i="113"/>
  <c r="G283" i="113"/>
  <c r="CF283" i="113" s="1"/>
  <c r="AB282" i="113"/>
  <c r="G282" i="113"/>
  <c r="CF282" i="113" s="1"/>
  <c r="AB281" i="113"/>
  <c r="G281" i="113"/>
  <c r="CF281" i="113" s="1"/>
  <c r="AB280" i="113"/>
  <c r="G280" i="113"/>
  <c r="CF280" i="113" s="1"/>
  <c r="AB279" i="113"/>
  <c r="G279" i="113"/>
  <c r="CF279" i="113" s="1"/>
  <c r="AB278" i="113"/>
  <c r="AV278" i="113"/>
  <c r="G278" i="113"/>
  <c r="CF278" i="113" s="1"/>
  <c r="AB277" i="113"/>
  <c r="G277" i="113"/>
  <c r="CF277" i="113" s="1"/>
  <c r="AB276" i="113"/>
  <c r="AV276" i="113"/>
  <c r="G276" i="113"/>
  <c r="CF276" i="113" s="1"/>
  <c r="AB275" i="113"/>
  <c r="G275" i="113"/>
  <c r="CF275" i="113" s="1"/>
  <c r="AB274" i="113"/>
  <c r="G274" i="113"/>
  <c r="CF274" i="113" s="1"/>
  <c r="AB273" i="113"/>
  <c r="G273" i="113"/>
  <c r="CF273" i="113" s="1"/>
  <c r="AB272" i="113"/>
  <c r="G272" i="113"/>
  <c r="CF272" i="113" s="1"/>
  <c r="AB271" i="113"/>
  <c r="G271" i="113"/>
  <c r="CF271" i="113" s="1"/>
  <c r="AB270" i="113"/>
  <c r="AV270" i="113"/>
  <c r="G270" i="113"/>
  <c r="CF270" i="113" s="1"/>
  <c r="AB269" i="113"/>
  <c r="G269" i="113"/>
  <c r="CF269" i="113" s="1"/>
  <c r="AB268" i="113"/>
  <c r="AV268" i="113"/>
  <c r="G268" i="113"/>
  <c r="CF268" i="113" s="1"/>
  <c r="AB267" i="113"/>
  <c r="G267" i="113"/>
  <c r="CF267" i="113" s="1"/>
  <c r="AB266" i="113"/>
  <c r="AV266" i="113"/>
  <c r="G266" i="113"/>
  <c r="CF266" i="113" s="1"/>
  <c r="AB265" i="113"/>
  <c r="G265" i="113"/>
  <c r="CF265" i="113" s="1"/>
  <c r="AB264" i="113"/>
  <c r="AV264" i="113"/>
  <c r="G264" i="113"/>
  <c r="CF264" i="113" s="1"/>
  <c r="AB263" i="113"/>
  <c r="G263" i="113"/>
  <c r="CF263" i="113" s="1"/>
  <c r="AB262" i="113"/>
  <c r="AV262" i="113"/>
  <c r="G262" i="113"/>
  <c r="CF262" i="113" s="1"/>
  <c r="AB261" i="113"/>
  <c r="G261" i="113"/>
  <c r="CF261" i="113" s="1"/>
  <c r="AB260" i="113"/>
  <c r="AV260" i="113"/>
  <c r="G260" i="113"/>
  <c r="CF260" i="113" s="1"/>
  <c r="AB259" i="113"/>
  <c r="G259" i="113"/>
  <c r="CF259" i="113" s="1"/>
  <c r="AB258" i="113"/>
  <c r="AV258" i="113"/>
  <c r="G258" i="113"/>
  <c r="CF258" i="113" s="1"/>
  <c r="AB257" i="113"/>
  <c r="G257" i="113"/>
  <c r="CF257" i="113" s="1"/>
  <c r="AB256" i="113"/>
  <c r="AV256" i="113"/>
  <c r="G256" i="113"/>
  <c r="CF256" i="113" s="1"/>
  <c r="AB255" i="113"/>
  <c r="G255" i="113"/>
  <c r="CF255" i="113" s="1"/>
  <c r="AB254" i="113"/>
  <c r="AV254" i="113"/>
  <c r="G254" i="113"/>
  <c r="CF254" i="113" s="1"/>
  <c r="AB253" i="113"/>
  <c r="G253" i="113"/>
  <c r="CF253" i="113" s="1"/>
  <c r="AB252" i="113"/>
  <c r="AV252" i="113"/>
  <c r="G252" i="113"/>
  <c r="CF252" i="113" s="1"/>
  <c r="AB251" i="113"/>
  <c r="G251" i="113"/>
  <c r="CF251" i="113" s="1"/>
  <c r="AB250" i="113"/>
  <c r="AV250" i="113"/>
  <c r="G250" i="113"/>
  <c r="CF250" i="113" s="1"/>
  <c r="AB249" i="113"/>
  <c r="G249" i="113"/>
  <c r="CF249" i="113" s="1"/>
  <c r="AB248" i="113"/>
  <c r="AV248" i="113"/>
  <c r="G248" i="113"/>
  <c r="CF248" i="113" s="1"/>
  <c r="AB247" i="113"/>
  <c r="G247" i="113"/>
  <c r="CF247" i="113" s="1"/>
  <c r="AB246" i="113"/>
  <c r="AV246" i="113"/>
  <c r="G246" i="113"/>
  <c r="CF246" i="113" s="1"/>
  <c r="AB245" i="113"/>
  <c r="G245" i="113"/>
  <c r="CF245" i="113" s="1"/>
  <c r="AB244" i="113"/>
  <c r="AV244" i="113"/>
  <c r="G244" i="113"/>
  <c r="CF244" i="113" s="1"/>
  <c r="AB243" i="113"/>
  <c r="G243" i="113"/>
  <c r="CF243" i="113" s="1"/>
  <c r="AB242" i="113"/>
  <c r="AV242" i="113"/>
  <c r="G242" i="113"/>
  <c r="CF242" i="113" s="1"/>
  <c r="AB241" i="113"/>
  <c r="G241" i="113"/>
  <c r="CF241" i="113" s="1"/>
  <c r="AB240" i="113"/>
  <c r="AV240" i="113"/>
  <c r="G240" i="113"/>
  <c r="CF240" i="113" s="1"/>
  <c r="AB239" i="113"/>
  <c r="G239" i="113"/>
  <c r="CF239" i="113" s="1"/>
  <c r="AB238" i="113"/>
  <c r="AV238" i="113"/>
  <c r="G238" i="113"/>
  <c r="CF238" i="113" s="1"/>
  <c r="AB237" i="113"/>
  <c r="G237" i="113"/>
  <c r="CF237" i="113" s="1"/>
  <c r="AB236" i="113"/>
  <c r="AV236" i="113"/>
  <c r="G236" i="113"/>
  <c r="CF236" i="113" s="1"/>
  <c r="AB235" i="113"/>
  <c r="G235" i="113"/>
  <c r="CF235" i="113" s="1"/>
  <c r="AB234" i="113"/>
  <c r="AV234" i="113"/>
  <c r="G234" i="113"/>
  <c r="CF234" i="113" s="1"/>
  <c r="AB233" i="113"/>
  <c r="G233" i="113"/>
  <c r="CF233" i="113" s="1"/>
  <c r="AB232" i="113"/>
  <c r="AV232" i="113"/>
  <c r="G232" i="113"/>
  <c r="CF232" i="113" s="1"/>
  <c r="AB231" i="113"/>
  <c r="G231" i="113"/>
  <c r="CF231" i="113" s="1"/>
  <c r="AB230" i="113"/>
  <c r="AV230" i="113"/>
  <c r="G230" i="113"/>
  <c r="CF230" i="113" s="1"/>
  <c r="AB229" i="113"/>
  <c r="G229" i="113"/>
  <c r="CF229" i="113" s="1"/>
  <c r="X228" i="113"/>
  <c r="T228" i="113"/>
  <c r="AB227" i="113"/>
  <c r="AV227" i="113"/>
  <c r="G227" i="113"/>
  <c r="CF227" i="113" s="1"/>
  <c r="AB226" i="113"/>
  <c r="G226" i="113"/>
  <c r="CF226" i="113" s="1"/>
  <c r="AB225" i="113"/>
  <c r="AV225" i="113"/>
  <c r="G225" i="113"/>
  <c r="CF225" i="113" s="1"/>
  <c r="AB224" i="113"/>
  <c r="G224" i="113"/>
  <c r="CF224" i="113" s="1"/>
  <c r="AB223" i="113"/>
  <c r="AV223" i="113"/>
  <c r="G223" i="113"/>
  <c r="CF223" i="113" s="1"/>
  <c r="AB222" i="113"/>
  <c r="G222" i="113"/>
  <c r="CF222" i="113" s="1"/>
  <c r="AB221" i="113"/>
  <c r="AV221" i="113"/>
  <c r="G221" i="113"/>
  <c r="CF221" i="113" s="1"/>
  <c r="AB220" i="113"/>
  <c r="G220" i="113"/>
  <c r="CF220" i="113" s="1"/>
  <c r="AB219" i="113"/>
  <c r="AV219" i="113"/>
  <c r="G219" i="113"/>
  <c r="CF219" i="113" s="1"/>
  <c r="AB218" i="113"/>
  <c r="G218" i="113"/>
  <c r="CF218" i="113" s="1"/>
  <c r="AB217" i="113"/>
  <c r="AV217" i="113"/>
  <c r="G217" i="113"/>
  <c r="CF217" i="113" s="1"/>
  <c r="AB216" i="113"/>
  <c r="G216" i="113"/>
  <c r="CF216" i="113" s="1"/>
  <c r="AB215" i="113"/>
  <c r="AV215" i="113"/>
  <c r="G215" i="113"/>
  <c r="CF215" i="113" s="1"/>
  <c r="AB214" i="113"/>
  <c r="G214" i="113"/>
  <c r="CF214" i="113" s="1"/>
  <c r="AB213" i="113"/>
  <c r="AV213" i="113"/>
  <c r="G213" i="113"/>
  <c r="CF213" i="113" s="1"/>
  <c r="AB212" i="113"/>
  <c r="G212" i="113"/>
  <c r="CF212" i="113" s="1"/>
  <c r="AB211" i="113"/>
  <c r="AV211" i="113"/>
  <c r="G211" i="113"/>
  <c r="CF211" i="113" s="1"/>
  <c r="AB210" i="113"/>
  <c r="G210" i="113"/>
  <c r="CF210" i="113" s="1"/>
  <c r="AB209" i="113"/>
  <c r="AV209" i="113"/>
  <c r="G209" i="113"/>
  <c r="CF209" i="113" s="1"/>
  <c r="AB208" i="113"/>
  <c r="G208" i="113"/>
  <c r="CF208" i="113" s="1"/>
  <c r="AB207" i="113"/>
  <c r="AV207" i="113"/>
  <c r="G207" i="113"/>
  <c r="CF207" i="113" s="1"/>
  <c r="AB206" i="113"/>
  <c r="G206" i="113"/>
  <c r="CF206" i="113" s="1"/>
  <c r="AB205" i="113"/>
  <c r="AV205" i="113"/>
  <c r="G205" i="113"/>
  <c r="CF205" i="113" s="1"/>
  <c r="AB204" i="113"/>
  <c r="G204" i="113"/>
  <c r="CF204" i="113" s="1"/>
  <c r="AB203" i="113"/>
  <c r="AV203" i="113"/>
  <c r="G203" i="113"/>
  <c r="CF203" i="113" s="1"/>
  <c r="AB202" i="113"/>
  <c r="G202" i="113"/>
  <c r="CF202" i="113" s="1"/>
  <c r="AB201" i="113"/>
  <c r="AV201" i="113"/>
  <c r="G201" i="113"/>
  <c r="CF201" i="113" s="1"/>
  <c r="AB200" i="113"/>
  <c r="G200" i="113"/>
  <c r="CF200" i="113" s="1"/>
  <c r="AB199" i="113"/>
  <c r="AV199" i="113"/>
  <c r="G199" i="113"/>
  <c r="CF199" i="113" s="1"/>
  <c r="AB198" i="113"/>
  <c r="G198" i="113"/>
  <c r="CF198" i="113" s="1"/>
  <c r="AB197" i="113"/>
  <c r="AV197" i="113"/>
  <c r="G197" i="113"/>
  <c r="CF197" i="113" s="1"/>
  <c r="AB196" i="113"/>
  <c r="G196" i="113"/>
  <c r="CF196" i="113" s="1"/>
  <c r="AB195" i="113"/>
  <c r="AV195" i="113"/>
  <c r="G195" i="113"/>
  <c r="AB194" i="113"/>
  <c r="G194" i="113"/>
  <c r="CF194" i="113" s="1"/>
  <c r="X193" i="113"/>
  <c r="T193" i="113"/>
  <c r="AB192" i="113"/>
  <c r="AV192" i="113"/>
  <c r="G192" i="113"/>
  <c r="CF192" i="113" s="1"/>
  <c r="AB191" i="113"/>
  <c r="G191" i="113"/>
  <c r="CF191" i="113" s="1"/>
  <c r="AB190" i="113"/>
  <c r="AV190" i="113"/>
  <c r="G190" i="113"/>
  <c r="CF190" i="113" s="1"/>
  <c r="AB189" i="113"/>
  <c r="G189" i="113"/>
  <c r="CF189" i="113" s="1"/>
  <c r="AB188" i="113"/>
  <c r="AV188" i="113"/>
  <c r="G188" i="113"/>
  <c r="CF188" i="113" s="1"/>
  <c r="AB187" i="113"/>
  <c r="G187" i="113"/>
  <c r="CF187" i="113" s="1"/>
  <c r="AB186" i="113"/>
  <c r="AV186" i="113"/>
  <c r="G186" i="113"/>
  <c r="CF186" i="113" s="1"/>
  <c r="AB185" i="113"/>
  <c r="G185" i="113"/>
  <c r="CF185" i="113" s="1"/>
  <c r="AB184" i="113"/>
  <c r="AV184" i="113"/>
  <c r="G184" i="113"/>
  <c r="CF184" i="113" s="1"/>
  <c r="AB183" i="113"/>
  <c r="G183" i="113"/>
  <c r="CF183" i="113" s="1"/>
  <c r="AB182" i="113"/>
  <c r="AV182" i="113"/>
  <c r="G182" i="113"/>
  <c r="CF182" i="113" s="1"/>
  <c r="AB181" i="113"/>
  <c r="G181" i="113"/>
  <c r="CF181" i="113" s="1"/>
  <c r="AB180" i="113"/>
  <c r="AV180" i="113"/>
  <c r="G180" i="113"/>
  <c r="CF180" i="113" s="1"/>
  <c r="AB179" i="113"/>
  <c r="G179" i="113"/>
  <c r="CF179" i="113" s="1"/>
  <c r="AB178" i="113"/>
  <c r="AV178" i="113"/>
  <c r="G178" i="113"/>
  <c r="CF178" i="113" s="1"/>
  <c r="AB177" i="113"/>
  <c r="G177" i="113"/>
  <c r="CF177" i="113" s="1"/>
  <c r="AB176" i="113"/>
  <c r="AV176" i="113"/>
  <c r="G176" i="113"/>
  <c r="CF176" i="113" s="1"/>
  <c r="AB175" i="113"/>
  <c r="G175" i="113"/>
  <c r="CF175" i="113" s="1"/>
  <c r="AB174" i="113"/>
  <c r="AV174" i="113"/>
  <c r="G174" i="113"/>
  <c r="CF174" i="113" s="1"/>
  <c r="AB173" i="113"/>
  <c r="G173" i="113"/>
  <c r="CF173" i="113" s="1"/>
  <c r="AB172" i="113"/>
  <c r="AV172" i="113"/>
  <c r="G172" i="113"/>
  <c r="CF172" i="113" s="1"/>
  <c r="AB171" i="113"/>
  <c r="G171" i="113"/>
  <c r="CF171" i="113" s="1"/>
  <c r="AB170" i="113"/>
  <c r="AV170" i="113"/>
  <c r="G170" i="113"/>
  <c r="CF170" i="113" s="1"/>
  <c r="AB169" i="113"/>
  <c r="G169" i="113"/>
  <c r="CF169" i="113" s="1"/>
  <c r="AB168" i="113"/>
  <c r="AV168" i="113"/>
  <c r="G168" i="113"/>
  <c r="CF168" i="113" s="1"/>
  <c r="AB167" i="113"/>
  <c r="G167" i="113"/>
  <c r="CF167" i="113" s="1"/>
  <c r="AB166" i="113"/>
  <c r="AV166" i="113"/>
  <c r="G166" i="113"/>
  <c r="CF166" i="113" s="1"/>
  <c r="AB165" i="113"/>
  <c r="G165" i="113"/>
  <c r="CF165" i="113" s="1"/>
  <c r="AB164" i="113"/>
  <c r="AV164" i="113"/>
  <c r="G164" i="113"/>
  <c r="CF164" i="113" s="1"/>
  <c r="AB163" i="113"/>
  <c r="G163" i="113"/>
  <c r="CF163" i="113" s="1"/>
  <c r="AB162" i="113"/>
  <c r="AV162" i="113"/>
  <c r="G162" i="113"/>
  <c r="CF162" i="113" s="1"/>
  <c r="AB161" i="113"/>
  <c r="G161" i="113"/>
  <c r="CF161" i="113" s="1"/>
  <c r="AB160" i="113"/>
  <c r="AV160" i="113"/>
  <c r="G160" i="113"/>
  <c r="CF160" i="113" s="1"/>
  <c r="AB159" i="113"/>
  <c r="G159" i="113"/>
  <c r="AB158" i="113"/>
  <c r="AV158" i="113"/>
  <c r="G158" i="113"/>
  <c r="CF158" i="113" s="1"/>
  <c r="X157" i="113"/>
  <c r="T157" i="113"/>
  <c r="AB156" i="113"/>
  <c r="G156" i="113"/>
  <c r="CF156" i="113" s="1"/>
  <c r="AB155" i="113"/>
  <c r="AV155" i="113"/>
  <c r="G155" i="113"/>
  <c r="CF155" i="113" s="1"/>
  <c r="AB154" i="113"/>
  <c r="G154" i="113"/>
  <c r="CF154" i="113" s="1"/>
  <c r="AB153" i="113"/>
  <c r="AV153" i="113"/>
  <c r="G153" i="113"/>
  <c r="CF153" i="113" s="1"/>
  <c r="AB152" i="113"/>
  <c r="G152" i="113"/>
  <c r="CF152" i="113" s="1"/>
  <c r="AB151" i="113"/>
  <c r="AV151" i="113"/>
  <c r="G151" i="113"/>
  <c r="CF151" i="113" s="1"/>
  <c r="AB150" i="113"/>
  <c r="G150" i="113"/>
  <c r="CF150" i="113" s="1"/>
  <c r="AB149" i="113"/>
  <c r="AV149" i="113"/>
  <c r="G149" i="113"/>
  <c r="CF149" i="113" s="1"/>
  <c r="AB148" i="113"/>
  <c r="G148" i="113"/>
  <c r="AB147" i="113"/>
  <c r="AV147" i="113"/>
  <c r="G147" i="113"/>
  <c r="CF147" i="113" s="1"/>
  <c r="X146" i="113"/>
  <c r="T146" i="113"/>
  <c r="P145" i="113"/>
  <c r="L145" i="113"/>
  <c r="AB144" i="113"/>
  <c r="G144" i="113"/>
  <c r="AB143" i="113"/>
  <c r="AV143" i="113"/>
  <c r="G143" i="113"/>
  <c r="CF143" i="113" s="1"/>
  <c r="X142" i="113"/>
  <c r="T142" i="113"/>
  <c r="AB141" i="113"/>
  <c r="G141" i="113"/>
  <c r="CF141" i="113" s="1"/>
  <c r="AB140" i="113"/>
  <c r="G140" i="113"/>
  <c r="CF140" i="113" s="1"/>
  <c r="AB139" i="113"/>
  <c r="G139" i="113"/>
  <c r="CF139" i="113" s="1"/>
  <c r="AB138" i="113"/>
  <c r="AV138" i="113"/>
  <c r="G138" i="113"/>
  <c r="CF138" i="113" s="1"/>
  <c r="AB137" i="113"/>
  <c r="G137" i="113"/>
  <c r="CF137" i="113" s="1"/>
  <c r="AB136" i="113"/>
  <c r="G136" i="113"/>
  <c r="CF136" i="113" s="1"/>
  <c r="AB135" i="113"/>
  <c r="G135" i="113"/>
  <c r="CF135" i="113" s="1"/>
  <c r="AB134" i="113"/>
  <c r="AV134" i="113"/>
  <c r="G134" i="113"/>
  <c r="CF134" i="113" s="1"/>
  <c r="AB133" i="113"/>
  <c r="G133" i="113"/>
  <c r="AB132" i="113"/>
  <c r="G132" i="113"/>
  <c r="CF132" i="113" s="1"/>
  <c r="X131" i="113"/>
  <c r="T131" i="113"/>
  <c r="AB130" i="113"/>
  <c r="AB129" i="113" s="1"/>
  <c r="G130" i="113"/>
  <c r="CF130" i="113" s="1"/>
  <c r="X129" i="113"/>
  <c r="T129" i="113"/>
  <c r="AB128" i="113"/>
  <c r="AB127" i="113" s="1"/>
  <c r="AV128" i="113"/>
  <c r="AV127" i="113" s="1"/>
  <c r="G128" i="113"/>
  <c r="X127" i="113"/>
  <c r="T127" i="113"/>
  <c r="AB126" i="113"/>
  <c r="G126" i="113"/>
  <c r="CF126" i="113" s="1"/>
  <c r="AB125" i="113"/>
  <c r="AV125" i="113"/>
  <c r="G125" i="113"/>
  <c r="CF125" i="113" s="1"/>
  <c r="AB124" i="113"/>
  <c r="G124" i="113"/>
  <c r="CF124" i="113" s="1"/>
  <c r="AB123" i="113"/>
  <c r="AV123" i="113"/>
  <c r="G123" i="113"/>
  <c r="CF123" i="113" s="1"/>
  <c r="AB122" i="113"/>
  <c r="G122" i="113"/>
  <c r="CF122" i="113" s="1"/>
  <c r="AB121" i="113"/>
  <c r="AV121" i="113"/>
  <c r="G121" i="113"/>
  <c r="CF121" i="113" s="1"/>
  <c r="AB120" i="113"/>
  <c r="G120" i="113"/>
  <c r="CF120" i="113" s="1"/>
  <c r="AB119" i="113"/>
  <c r="AV119" i="113"/>
  <c r="G119" i="113"/>
  <c r="CF119" i="113" s="1"/>
  <c r="AB118" i="113"/>
  <c r="G118" i="113"/>
  <c r="CF118" i="113" s="1"/>
  <c r="AB117" i="113"/>
  <c r="AV117" i="113"/>
  <c r="G117" i="113"/>
  <c r="CF117" i="113" s="1"/>
  <c r="AB116" i="113"/>
  <c r="G116" i="113"/>
  <c r="CF116" i="113" s="1"/>
  <c r="AB115" i="113"/>
  <c r="AV115" i="113"/>
  <c r="G115" i="113"/>
  <c r="CF115" i="113" s="1"/>
  <c r="AB114" i="113"/>
  <c r="G114" i="113"/>
  <c r="CF114" i="113" s="1"/>
  <c r="AB113" i="113"/>
  <c r="AV113" i="113"/>
  <c r="G113" i="113"/>
  <c r="CF113" i="113" s="1"/>
  <c r="AB112" i="113"/>
  <c r="G112" i="113"/>
  <c r="CF112" i="113" s="1"/>
  <c r="AB111" i="113"/>
  <c r="AV111" i="113"/>
  <c r="G111" i="113"/>
  <c r="CF111" i="113" s="1"/>
  <c r="AB110" i="113"/>
  <c r="G110" i="113"/>
  <c r="CF110" i="113" s="1"/>
  <c r="AB109" i="113"/>
  <c r="AV109" i="113"/>
  <c r="G109" i="113"/>
  <c r="CF109" i="113" s="1"/>
  <c r="AB108" i="113"/>
  <c r="G108" i="113"/>
  <c r="CF108" i="113" s="1"/>
  <c r="AB107" i="113"/>
  <c r="AV107" i="113"/>
  <c r="G107" i="113"/>
  <c r="CF107" i="113" s="1"/>
  <c r="AB106" i="113"/>
  <c r="G106" i="113"/>
  <c r="CF106" i="113" s="1"/>
  <c r="AB105" i="113"/>
  <c r="AV105" i="113"/>
  <c r="G105" i="113"/>
  <c r="CF105" i="113" s="1"/>
  <c r="AB104" i="113"/>
  <c r="G104" i="113"/>
  <c r="CF104" i="113" s="1"/>
  <c r="AB103" i="113"/>
  <c r="AV103" i="113"/>
  <c r="G103" i="113"/>
  <c r="CF103" i="113" s="1"/>
  <c r="AB102" i="113"/>
  <c r="G102" i="113"/>
  <c r="CF102" i="113" s="1"/>
  <c r="X101" i="113"/>
  <c r="T101" i="113"/>
  <c r="AB100" i="113"/>
  <c r="AV100" i="113"/>
  <c r="G100" i="113"/>
  <c r="CF100" i="113" s="1"/>
  <c r="AB99" i="113"/>
  <c r="G99" i="113"/>
  <c r="CF99" i="113" s="1"/>
  <c r="AB98" i="113"/>
  <c r="AV98" i="113"/>
  <c r="G98" i="113"/>
  <c r="CF98" i="113" s="1"/>
  <c r="AB97" i="113"/>
  <c r="G97" i="113"/>
  <c r="CF97" i="113" s="1"/>
  <c r="X96" i="113"/>
  <c r="T96" i="113"/>
  <c r="AB95" i="113"/>
  <c r="X95" i="113"/>
  <c r="AV95" i="113"/>
  <c r="G95" i="113"/>
  <c r="CF95" i="113" s="1"/>
  <c r="AB94" i="113"/>
  <c r="X94" i="113"/>
  <c r="AV94" i="113"/>
  <c r="G94" i="113"/>
  <c r="CF94" i="113" s="1"/>
  <c r="AB93" i="113"/>
  <c r="X93" i="113"/>
  <c r="AV93" i="113"/>
  <c r="G93" i="113"/>
  <c r="CF93" i="113" s="1"/>
  <c r="AB92" i="113"/>
  <c r="X92" i="113"/>
  <c r="AV92" i="113"/>
  <c r="G92" i="113"/>
  <c r="CF92" i="113" s="1"/>
  <c r="AB91" i="113"/>
  <c r="X91" i="113"/>
  <c r="AV91" i="113"/>
  <c r="G91" i="113"/>
  <c r="CF91" i="113" s="1"/>
  <c r="AB90" i="113"/>
  <c r="X90" i="113"/>
  <c r="AV90" i="113"/>
  <c r="G90" i="113"/>
  <c r="CF90" i="113" s="1"/>
  <c r="AB89" i="113"/>
  <c r="X89" i="113"/>
  <c r="AV89" i="113"/>
  <c r="G89" i="113"/>
  <c r="CF89" i="113" s="1"/>
  <c r="AB88" i="113"/>
  <c r="X88" i="113"/>
  <c r="AV88" i="113"/>
  <c r="G88" i="113"/>
  <c r="CF88" i="113" s="1"/>
  <c r="AB87" i="113"/>
  <c r="X87" i="113"/>
  <c r="AV87" i="113"/>
  <c r="G87" i="113"/>
  <c r="CF87" i="113" s="1"/>
  <c r="AB86" i="113"/>
  <c r="X86" i="113"/>
  <c r="AV86" i="113"/>
  <c r="G86" i="113"/>
  <c r="CF86" i="113" s="1"/>
  <c r="AB85" i="113"/>
  <c r="X85" i="113"/>
  <c r="AV85" i="113"/>
  <c r="G85" i="113"/>
  <c r="CF85" i="113" s="1"/>
  <c r="AB84" i="113"/>
  <c r="X84" i="113"/>
  <c r="AV84" i="113"/>
  <c r="G84" i="113"/>
  <c r="CF84" i="113" s="1"/>
  <c r="AB83" i="113"/>
  <c r="X83" i="113"/>
  <c r="AV83" i="113"/>
  <c r="G83" i="113"/>
  <c r="CF83" i="113" s="1"/>
  <c r="AB82" i="113"/>
  <c r="X82" i="113"/>
  <c r="AV82" i="113"/>
  <c r="G82" i="113"/>
  <c r="CF82" i="113" s="1"/>
  <c r="AB81" i="113"/>
  <c r="X81" i="113"/>
  <c r="AV81" i="113"/>
  <c r="G81" i="113"/>
  <c r="CF81" i="113" s="1"/>
  <c r="T80" i="113"/>
  <c r="AB79" i="113"/>
  <c r="X79" i="113"/>
  <c r="AV79" i="113"/>
  <c r="G79" i="113"/>
  <c r="CF79" i="113" s="1"/>
  <c r="AB78" i="113"/>
  <c r="X78" i="113"/>
  <c r="AV78" i="113"/>
  <c r="G78" i="113"/>
  <c r="CF78" i="113" s="1"/>
  <c r="AB77" i="113"/>
  <c r="X77" i="113"/>
  <c r="AV77" i="113"/>
  <c r="G77" i="113"/>
  <c r="CF77" i="113" s="1"/>
  <c r="AB76" i="113"/>
  <c r="X76" i="113"/>
  <c r="AV76" i="113"/>
  <c r="G76" i="113"/>
  <c r="CF76" i="113" s="1"/>
  <c r="AB75" i="113"/>
  <c r="X75" i="113"/>
  <c r="AV75" i="113"/>
  <c r="G75" i="113"/>
  <c r="CF75" i="113" s="1"/>
  <c r="AB74" i="113"/>
  <c r="X74" i="113"/>
  <c r="AV74" i="113"/>
  <c r="G74" i="113"/>
  <c r="CF74" i="113" s="1"/>
  <c r="AB73" i="113"/>
  <c r="X73" i="113"/>
  <c r="AV73" i="113"/>
  <c r="G73" i="113"/>
  <c r="CF73" i="113" s="1"/>
  <c r="AB72" i="113"/>
  <c r="X72" i="113"/>
  <c r="AV72" i="113"/>
  <c r="AV71" i="113" s="1"/>
  <c r="G72" i="113"/>
  <c r="T71" i="113"/>
  <c r="AB70" i="113"/>
  <c r="AB69" i="113" s="1"/>
  <c r="X70" i="113"/>
  <c r="X69" i="113" s="1"/>
  <c r="AV70" i="113"/>
  <c r="AV69" i="113" s="1"/>
  <c r="G70" i="113"/>
  <c r="CF70" i="113" s="1"/>
  <c r="T69" i="113"/>
  <c r="AB68" i="113"/>
  <c r="X68" i="113"/>
  <c r="AV68" i="113"/>
  <c r="G68" i="113"/>
  <c r="CF68" i="113" s="1"/>
  <c r="AB67" i="113"/>
  <c r="X67" i="113"/>
  <c r="AV67" i="113"/>
  <c r="G67" i="113"/>
  <c r="CF67" i="113" s="1"/>
  <c r="AB66" i="113"/>
  <c r="X66" i="113"/>
  <c r="AV66" i="113"/>
  <c r="G66" i="113"/>
  <c r="CF66" i="113" s="1"/>
  <c r="AB65" i="113"/>
  <c r="X65" i="113"/>
  <c r="AV65" i="113"/>
  <c r="G65" i="113"/>
  <c r="CF65" i="113" s="1"/>
  <c r="AB64" i="113"/>
  <c r="X64" i="113"/>
  <c r="AV64" i="113"/>
  <c r="G64" i="113"/>
  <c r="CF64" i="113" s="1"/>
  <c r="AB63" i="113"/>
  <c r="X63" i="113"/>
  <c r="AV63" i="113"/>
  <c r="G63" i="113"/>
  <c r="CF63" i="113" s="1"/>
  <c r="AB62" i="113"/>
  <c r="X62" i="113"/>
  <c r="AV62" i="113"/>
  <c r="G62" i="113"/>
  <c r="CF62" i="113" s="1"/>
  <c r="T61" i="113"/>
  <c r="AB59" i="113"/>
  <c r="X59" i="113"/>
  <c r="AV59" i="113"/>
  <c r="G59" i="113"/>
  <c r="CF59" i="113" s="1"/>
  <c r="AB58" i="113"/>
  <c r="X58" i="113"/>
  <c r="AV58" i="113"/>
  <c r="G58" i="113"/>
  <c r="CF58" i="113" s="1"/>
  <c r="AB57" i="113"/>
  <c r="X57" i="113"/>
  <c r="AV57" i="113"/>
  <c r="G57" i="113"/>
  <c r="CF57" i="113" s="1"/>
  <c r="AB56" i="113"/>
  <c r="X56" i="113"/>
  <c r="AV56" i="113"/>
  <c r="G56" i="113"/>
  <c r="CF56" i="113" s="1"/>
  <c r="AB55" i="113"/>
  <c r="X55" i="113"/>
  <c r="AV55" i="113"/>
  <c r="G55" i="113"/>
  <c r="CF55" i="113" s="1"/>
  <c r="AB54" i="113"/>
  <c r="X54" i="113"/>
  <c r="AV54" i="113"/>
  <c r="G54" i="113"/>
  <c r="CF54" i="113" s="1"/>
  <c r="AB53" i="113"/>
  <c r="X53" i="113"/>
  <c r="AV53" i="113"/>
  <c r="G53" i="113"/>
  <c r="CF53" i="113" s="1"/>
  <c r="T52" i="113"/>
  <c r="AB51" i="113"/>
  <c r="X51" i="113"/>
  <c r="AV51" i="113"/>
  <c r="G51" i="113"/>
  <c r="CF51" i="113" s="1"/>
  <c r="AB50" i="113"/>
  <c r="X50" i="113"/>
  <c r="T50" i="113"/>
  <c r="T48" i="113" s="1"/>
  <c r="P50" i="113"/>
  <c r="P48" i="113" s="1"/>
  <c r="AV50" i="113"/>
  <c r="G50" i="113"/>
  <c r="CF50" i="113" s="1"/>
  <c r="AB49" i="113"/>
  <c r="X49" i="113"/>
  <c r="AV49" i="113"/>
  <c r="G49" i="113"/>
  <c r="CF49" i="113" s="1"/>
  <c r="AB47" i="113"/>
  <c r="X47" i="113"/>
  <c r="T47" i="113"/>
  <c r="G47" i="113"/>
  <c r="CF47" i="113" s="1"/>
  <c r="AB46" i="113"/>
  <c r="X46" i="113"/>
  <c r="T46" i="113"/>
  <c r="AV46" i="113"/>
  <c r="G46" i="113"/>
  <c r="CF46" i="113" s="1"/>
  <c r="AB45" i="113"/>
  <c r="X45" i="113"/>
  <c r="T45" i="113"/>
  <c r="P45" i="113"/>
  <c r="L45" i="113"/>
  <c r="I45" i="113"/>
  <c r="M45" i="113" s="1"/>
  <c r="G45" i="113"/>
  <c r="CF45" i="113" s="1"/>
  <c r="AB44" i="113"/>
  <c r="X44" i="113"/>
  <c r="S44" i="113"/>
  <c r="T44" i="113" s="1"/>
  <c r="P44" i="113"/>
  <c r="L44" i="113"/>
  <c r="I44" i="113"/>
  <c r="M44" i="113" s="1"/>
  <c r="AV44" i="113"/>
  <c r="G44" i="113"/>
  <c r="CF44" i="113" s="1"/>
  <c r="AB42" i="113"/>
  <c r="X42" i="113"/>
  <c r="S42" i="113"/>
  <c r="G42" i="113"/>
  <c r="CF42" i="113" s="1"/>
  <c r="AB41" i="113"/>
  <c r="X41" i="113"/>
  <c r="T41" i="113"/>
  <c r="G41" i="113"/>
  <c r="CF41" i="113" s="1"/>
  <c r="AB40" i="113"/>
  <c r="X40" i="113"/>
  <c r="T40" i="113"/>
  <c r="AV40" i="113"/>
  <c r="G40" i="113"/>
  <c r="CF40" i="113" s="1"/>
  <c r="AB39" i="113"/>
  <c r="X39" i="113"/>
  <c r="T39" i="113"/>
  <c r="G39" i="113"/>
  <c r="CF39" i="113" s="1"/>
  <c r="AB38" i="113"/>
  <c r="X38" i="113"/>
  <c r="T38" i="113"/>
  <c r="AV38" i="113"/>
  <c r="G38" i="113"/>
  <c r="CF38" i="113" s="1"/>
  <c r="AB37" i="113"/>
  <c r="X37" i="113"/>
  <c r="T37" i="113"/>
  <c r="G37" i="113"/>
  <c r="AB36" i="113"/>
  <c r="X36" i="113"/>
  <c r="T36" i="113"/>
  <c r="AV36" i="113"/>
  <c r="G36" i="113"/>
  <c r="CF36" i="113" s="1"/>
  <c r="AB34" i="113"/>
  <c r="X34" i="113"/>
  <c r="T34" i="113"/>
  <c r="G34" i="113"/>
  <c r="CF34" i="113" s="1"/>
  <c r="AB33" i="113"/>
  <c r="X33" i="113"/>
  <c r="T33" i="113"/>
  <c r="AV33" i="113"/>
  <c r="G33" i="113"/>
  <c r="CF33" i="113" s="1"/>
  <c r="AB32" i="113"/>
  <c r="X32" i="113"/>
  <c r="T32" i="113"/>
  <c r="G32" i="113"/>
  <c r="AB31" i="113"/>
  <c r="X31" i="113"/>
  <c r="T31" i="113"/>
  <c r="AV31" i="113"/>
  <c r="G31" i="113"/>
  <c r="CF31" i="113" s="1"/>
  <c r="AB29" i="113"/>
  <c r="X29" i="113"/>
  <c r="T29" i="113"/>
  <c r="G29" i="113"/>
  <c r="CF29" i="113" s="1"/>
  <c r="AB28" i="113"/>
  <c r="X28" i="113"/>
  <c r="T28" i="113"/>
  <c r="AV28" i="113"/>
  <c r="G28" i="113"/>
  <c r="CF28" i="113" s="1"/>
  <c r="AB27" i="113"/>
  <c r="X27" i="113"/>
  <c r="T27" i="113"/>
  <c r="G27" i="113"/>
  <c r="CF27" i="113" s="1"/>
  <c r="AB26" i="113"/>
  <c r="X26" i="113"/>
  <c r="S26" i="113"/>
  <c r="AV26" i="113"/>
  <c r="G26" i="113"/>
  <c r="CF26" i="113" s="1"/>
  <c r="AB25" i="113"/>
  <c r="X25" i="113"/>
  <c r="T25" i="113"/>
  <c r="L25" i="113"/>
  <c r="L24" i="113" s="1"/>
  <c r="AV25" i="113"/>
  <c r="G25" i="113"/>
  <c r="CF25" i="113" s="1"/>
  <c r="P24" i="113"/>
  <c r="AB23" i="113"/>
  <c r="X23" i="113"/>
  <c r="G23" i="113"/>
  <c r="CF23" i="113" s="1"/>
  <c r="AB22" i="113"/>
  <c r="X22" i="113"/>
  <c r="AV22" i="113"/>
  <c r="G22" i="113"/>
  <c r="CF22" i="113" s="1"/>
  <c r="AB21" i="113"/>
  <c r="X21" i="113"/>
  <c r="G21" i="113"/>
  <c r="CF21" i="113" s="1"/>
  <c r="AB20" i="113"/>
  <c r="X20" i="113"/>
  <c r="AV20" i="113"/>
  <c r="G20" i="113"/>
  <c r="CF20" i="113" s="1"/>
  <c r="AB19" i="113"/>
  <c r="X19" i="113"/>
  <c r="AV19" i="113"/>
  <c r="G19" i="113"/>
  <c r="CF19" i="113" s="1"/>
  <c r="AB18" i="113"/>
  <c r="X18" i="113"/>
  <c r="AV18" i="113"/>
  <c r="G18" i="113"/>
  <c r="CF18" i="113" s="1"/>
  <c r="AB17" i="113"/>
  <c r="X17" i="113"/>
  <c r="AV17" i="113"/>
  <c r="G17" i="113"/>
  <c r="CF17" i="113" s="1"/>
  <c r="AB16" i="113"/>
  <c r="X16" i="113"/>
  <c r="AV16" i="113"/>
  <c r="G16" i="113"/>
  <c r="CF16" i="113" s="1"/>
  <c r="AB15" i="113"/>
  <c r="X15" i="113"/>
  <c r="AV15" i="113"/>
  <c r="G15" i="113"/>
  <c r="CF15" i="113" s="1"/>
  <c r="T14" i="113"/>
  <c r="AP948" i="113" l="1"/>
  <c r="AT1089" i="113"/>
  <c r="AP903" i="113"/>
  <c r="H320" i="113"/>
  <c r="CF320" i="113" s="1"/>
  <c r="AL948" i="113"/>
  <c r="AT142" i="113"/>
  <c r="AP311" i="113"/>
  <c r="AT193" i="113"/>
  <c r="AT1186" i="113"/>
  <c r="AT495" i="113"/>
  <c r="AT518" i="113"/>
  <c r="AT303" i="113"/>
  <c r="AT743" i="113"/>
  <c r="AT928" i="113"/>
  <c r="AT916" i="113" s="1"/>
  <c r="AT96" i="113"/>
  <c r="BB643" i="113"/>
  <c r="BB642" i="113" s="1"/>
  <c r="BE643" i="113"/>
  <c r="AB1045" i="113"/>
  <c r="AT419" i="113"/>
  <c r="AT1167" i="113"/>
  <c r="AT1178" i="113"/>
  <c r="AT101" i="113"/>
  <c r="AT949" i="113"/>
  <c r="AT904" i="113"/>
  <c r="N44" i="113"/>
  <c r="Q44" i="113"/>
  <c r="AD1198" i="113"/>
  <c r="AG1198" i="113"/>
  <c r="AH1198" i="113" s="1"/>
  <c r="AD1199" i="113"/>
  <c r="AG1199" i="113"/>
  <c r="AH1199" i="113" s="1"/>
  <c r="T1204" i="113"/>
  <c r="U1204" i="113"/>
  <c r="T26" i="113"/>
  <c r="U26" i="113"/>
  <c r="T42" i="113"/>
  <c r="T35" i="113" s="1"/>
  <c r="U42" i="113"/>
  <c r="N45" i="113"/>
  <c r="Q45" i="113"/>
  <c r="T605" i="113"/>
  <c r="T572" i="113" s="1"/>
  <c r="U605" i="113"/>
  <c r="P1149" i="113"/>
  <c r="Q1149" i="113"/>
  <c r="T1150" i="113"/>
  <c r="U1150" i="113"/>
  <c r="P1153" i="113"/>
  <c r="Q1153" i="113"/>
  <c r="S1197" i="113"/>
  <c r="T1197" i="113" s="1"/>
  <c r="Q1197" i="113"/>
  <c r="AB1200" i="113"/>
  <c r="AC1200" i="113"/>
  <c r="T1209" i="113"/>
  <c r="U1209" i="113"/>
  <c r="T1210" i="113"/>
  <c r="U1210" i="113"/>
  <c r="AP1044" i="113"/>
  <c r="AP145" i="113"/>
  <c r="AT353" i="113"/>
  <c r="AT449" i="113"/>
  <c r="AT548" i="113"/>
  <c r="AT759" i="113"/>
  <c r="AT481" i="113"/>
  <c r="AT322" i="113"/>
  <c r="BA33" i="113"/>
  <c r="AX33" i="113"/>
  <c r="BA16" i="113"/>
  <c r="AX16" i="113"/>
  <c r="BA20" i="113"/>
  <c r="AX20" i="113"/>
  <c r="BA354" i="113"/>
  <c r="AX354" i="113"/>
  <c r="AY353" i="113" s="1"/>
  <c r="BA358" i="113"/>
  <c r="AX358" i="113"/>
  <c r="BA362" i="113"/>
  <c r="AX362" i="113"/>
  <c r="BA384" i="113"/>
  <c r="AX384" i="113"/>
  <c r="BA418" i="113"/>
  <c r="AX418" i="113"/>
  <c r="BA436" i="113"/>
  <c r="AX436" i="113"/>
  <c r="BA440" i="113"/>
  <c r="AX440" i="113"/>
  <c r="BA450" i="113"/>
  <c r="AX450" i="113"/>
  <c r="BA454" i="113"/>
  <c r="AX454" i="113"/>
  <c r="BA458" i="113"/>
  <c r="AX458" i="113"/>
  <c r="BA549" i="113"/>
  <c r="AX549" i="113"/>
  <c r="BA553" i="113"/>
  <c r="AX553" i="113"/>
  <c r="BA557" i="113"/>
  <c r="AX557" i="113"/>
  <c r="BA561" i="113"/>
  <c r="AX561" i="113"/>
  <c r="BA565" i="113"/>
  <c r="AX565" i="113"/>
  <c r="BA569" i="113"/>
  <c r="AX569" i="113"/>
  <c r="BA630" i="113"/>
  <c r="AX630" i="113"/>
  <c r="BA634" i="113"/>
  <c r="AX634" i="113"/>
  <c r="BA638" i="113"/>
  <c r="AX638" i="113"/>
  <c r="BA646" i="113"/>
  <c r="AX646" i="113"/>
  <c r="BA650" i="113"/>
  <c r="AX650" i="113"/>
  <c r="BA654" i="113"/>
  <c r="AX654" i="113"/>
  <c r="BA658" i="113"/>
  <c r="AX658" i="113"/>
  <c r="BA732" i="113"/>
  <c r="AX732" i="113"/>
  <c r="BA736" i="113"/>
  <c r="AX736" i="113"/>
  <c r="BA740" i="113"/>
  <c r="AX740" i="113"/>
  <c r="BA754" i="113"/>
  <c r="AX754" i="113"/>
  <c r="BA760" i="113"/>
  <c r="AX760" i="113"/>
  <c r="BA983" i="113"/>
  <c r="AX983" i="113"/>
  <c r="BA987" i="113"/>
  <c r="AX987" i="113"/>
  <c r="BA992" i="113"/>
  <c r="AX992" i="113"/>
  <c r="BA1039" i="113"/>
  <c r="BE1039" i="113" s="1"/>
  <c r="BI1039" i="113" s="1"/>
  <c r="BM1039" i="113" s="1"/>
  <c r="BQ1039" i="113" s="1"/>
  <c r="BU1039" i="113" s="1"/>
  <c r="AX1039" i="113"/>
  <c r="AX1095" i="113"/>
  <c r="BA1095" i="113"/>
  <c r="AX1101" i="113"/>
  <c r="BA1101" i="113"/>
  <c r="AX1105" i="113"/>
  <c r="BA1105" i="113"/>
  <c r="AX1109" i="113"/>
  <c r="BA1109" i="113"/>
  <c r="AX1113" i="113"/>
  <c r="BA1113" i="113"/>
  <c r="AX1117" i="113"/>
  <c r="BA1117" i="113"/>
  <c r="AX1121" i="113"/>
  <c r="BA1121" i="113"/>
  <c r="AX1125" i="113"/>
  <c r="BA1125" i="113"/>
  <c r="AX1129" i="113"/>
  <c r="BA1129" i="113"/>
  <c r="AX1133" i="113"/>
  <c r="BA1133" i="113"/>
  <c r="AX1143" i="113"/>
  <c r="BA1143" i="113"/>
  <c r="AX1154" i="113"/>
  <c r="BA1154" i="113"/>
  <c r="AX1158" i="113"/>
  <c r="BA1158" i="113"/>
  <c r="BA65" i="113"/>
  <c r="AX65" i="113"/>
  <c r="BA75" i="113"/>
  <c r="AX75" i="113"/>
  <c r="BA79" i="113"/>
  <c r="AX79" i="113"/>
  <c r="BA97" i="113"/>
  <c r="AX97" i="113"/>
  <c r="BA133" i="113"/>
  <c r="AX133" i="113"/>
  <c r="BA137" i="113"/>
  <c r="AX137" i="113"/>
  <c r="BA141" i="113"/>
  <c r="AX141" i="113"/>
  <c r="BA231" i="113"/>
  <c r="AX231" i="113"/>
  <c r="BA235" i="113"/>
  <c r="AX235" i="113"/>
  <c r="BA239" i="113"/>
  <c r="AX239" i="113"/>
  <c r="BA243" i="113"/>
  <c r="AX243" i="113"/>
  <c r="BA247" i="113"/>
  <c r="AX247" i="113"/>
  <c r="BA251" i="113"/>
  <c r="AX251" i="113"/>
  <c r="BA255" i="113"/>
  <c r="AX255" i="113"/>
  <c r="BA259" i="113"/>
  <c r="AX259" i="113"/>
  <c r="BA263" i="113"/>
  <c r="AX263" i="113"/>
  <c r="BA267" i="113"/>
  <c r="AX267" i="113"/>
  <c r="BA271" i="113"/>
  <c r="AX271" i="113"/>
  <c r="BA275" i="113"/>
  <c r="AX275" i="113"/>
  <c r="BA279" i="113"/>
  <c r="AX279" i="113"/>
  <c r="BA283" i="113"/>
  <c r="AX283" i="113"/>
  <c r="BA287" i="113"/>
  <c r="AX287" i="113"/>
  <c r="BA291" i="113"/>
  <c r="AX291" i="113"/>
  <c r="BA295" i="113"/>
  <c r="AX295" i="113"/>
  <c r="BA299" i="113"/>
  <c r="AX299" i="113"/>
  <c r="BA319" i="113"/>
  <c r="AX319" i="113"/>
  <c r="AX482" i="113"/>
  <c r="BA482" i="113"/>
  <c r="AX486" i="113"/>
  <c r="BA486" i="113"/>
  <c r="AX507" i="113"/>
  <c r="BA507" i="113"/>
  <c r="AX511" i="113"/>
  <c r="BA511" i="113"/>
  <c r="AX515" i="113"/>
  <c r="BA515" i="113"/>
  <c r="AX541" i="113"/>
  <c r="BA541" i="113"/>
  <c r="AX545" i="113"/>
  <c r="BA545" i="113"/>
  <c r="AX575" i="113"/>
  <c r="BA575" i="113"/>
  <c r="AX579" i="113"/>
  <c r="BA579" i="113"/>
  <c r="AX583" i="113"/>
  <c r="BA583" i="113"/>
  <c r="AX587" i="113"/>
  <c r="BA587" i="113"/>
  <c r="AX591" i="113"/>
  <c r="BA591" i="113"/>
  <c r="AX595" i="113"/>
  <c r="BA595" i="113"/>
  <c r="AX599" i="113"/>
  <c r="BA599" i="113"/>
  <c r="AX603" i="113"/>
  <c r="BA603" i="113"/>
  <c r="AX607" i="113"/>
  <c r="BA607" i="113"/>
  <c r="AX613" i="113"/>
  <c r="BA613" i="113"/>
  <c r="AX618" i="113"/>
  <c r="BA618" i="113"/>
  <c r="AX622" i="113"/>
  <c r="BA622" i="113"/>
  <c r="AX626" i="113"/>
  <c r="BA626" i="113"/>
  <c r="AX662" i="113"/>
  <c r="BA662" i="113"/>
  <c r="AX666" i="113"/>
  <c r="BA666" i="113"/>
  <c r="AX670" i="113"/>
  <c r="BA670" i="113"/>
  <c r="AX674" i="113"/>
  <c r="BA674" i="113"/>
  <c r="AX678" i="113"/>
  <c r="BA678" i="113"/>
  <c r="AX682" i="113"/>
  <c r="BA682" i="113"/>
  <c r="AX686" i="113"/>
  <c r="BA686" i="113"/>
  <c r="AX708" i="113"/>
  <c r="BA708" i="113"/>
  <c r="AX763" i="113"/>
  <c r="BA763" i="113"/>
  <c r="AX793" i="113"/>
  <c r="BA793" i="113"/>
  <c r="AX797" i="113"/>
  <c r="BA797" i="113"/>
  <c r="AX801" i="113"/>
  <c r="BA801" i="113"/>
  <c r="AX805" i="113"/>
  <c r="BA805" i="113"/>
  <c r="AX809" i="113"/>
  <c r="BA809" i="113"/>
  <c r="AX813" i="113"/>
  <c r="BA813" i="113"/>
  <c r="AX817" i="113"/>
  <c r="BA817" i="113"/>
  <c r="AX887" i="113"/>
  <c r="BA887" i="113"/>
  <c r="AX891" i="113"/>
  <c r="BA891" i="113"/>
  <c r="AX895" i="113"/>
  <c r="BA895" i="113"/>
  <c r="AX919" i="113"/>
  <c r="BA919" i="113"/>
  <c r="AX923" i="113"/>
  <c r="BA923" i="113"/>
  <c r="AX927" i="113"/>
  <c r="BA927" i="113"/>
  <c r="AX937" i="113"/>
  <c r="BA937" i="113"/>
  <c r="AX941" i="113"/>
  <c r="BA941" i="113"/>
  <c r="AX945" i="113"/>
  <c r="BA945" i="113"/>
  <c r="AX951" i="113"/>
  <c r="BA951" i="113"/>
  <c r="AX955" i="113"/>
  <c r="BA955" i="113"/>
  <c r="AX959" i="113"/>
  <c r="BA959" i="113"/>
  <c r="AX965" i="113"/>
  <c r="BA965" i="113"/>
  <c r="AX971" i="113"/>
  <c r="BA971" i="113"/>
  <c r="AX977" i="113"/>
  <c r="BA977" i="113"/>
  <c r="AX996" i="113"/>
  <c r="BA996" i="113"/>
  <c r="AX1000" i="113"/>
  <c r="BA1000" i="113"/>
  <c r="AX1004" i="113"/>
  <c r="BA1004" i="113"/>
  <c r="AX1008" i="113"/>
  <c r="BA1008" i="113"/>
  <c r="AX1012" i="113"/>
  <c r="BA1012" i="113"/>
  <c r="AX1016" i="113"/>
  <c r="BA1016" i="113"/>
  <c r="AX1020" i="113"/>
  <c r="BA1020" i="113"/>
  <c r="AX1024" i="113"/>
  <c r="BA1024" i="113"/>
  <c r="AX1028" i="113"/>
  <c r="BA1028" i="113"/>
  <c r="AX1032" i="113"/>
  <c r="BA1032" i="113"/>
  <c r="AX1036" i="113"/>
  <c r="BA1036" i="113"/>
  <c r="AX1051" i="113"/>
  <c r="BA1051" i="113"/>
  <c r="AX1055" i="113"/>
  <c r="BA1055" i="113"/>
  <c r="AX1059" i="113"/>
  <c r="BA1059" i="113"/>
  <c r="BA1196" i="113"/>
  <c r="AX1196" i="113"/>
  <c r="BA1049" i="113"/>
  <c r="BE1049" i="113" s="1"/>
  <c r="AX1049" i="113"/>
  <c r="AX1075" i="113"/>
  <c r="BA1075" i="113"/>
  <c r="AX1094" i="113"/>
  <c r="BA1094" i="113"/>
  <c r="AX1100" i="113"/>
  <c r="BA1100" i="113"/>
  <c r="AX1104" i="113"/>
  <c r="BA1104" i="113"/>
  <c r="AX1108" i="113"/>
  <c r="BA1108" i="113"/>
  <c r="AX1112" i="113"/>
  <c r="BA1112" i="113"/>
  <c r="AX1116" i="113"/>
  <c r="BA1116" i="113"/>
  <c r="AX1120" i="113"/>
  <c r="BA1120" i="113"/>
  <c r="AX1124" i="113"/>
  <c r="BA1124" i="113"/>
  <c r="AX1128" i="113"/>
  <c r="BA1128" i="113"/>
  <c r="AX1132" i="113"/>
  <c r="BA1132" i="113"/>
  <c r="AX1157" i="113"/>
  <c r="BA1157" i="113"/>
  <c r="AX1171" i="113"/>
  <c r="BA1171" i="113"/>
  <c r="AX1175" i="113"/>
  <c r="BA1175" i="113"/>
  <c r="AX25" i="113"/>
  <c r="BA25" i="113"/>
  <c r="AX29" i="113"/>
  <c r="BA29" i="113"/>
  <c r="AX51" i="113"/>
  <c r="BA51" i="113"/>
  <c r="AT61" i="113"/>
  <c r="AT71" i="113"/>
  <c r="AX81" i="113"/>
  <c r="BA81" i="113"/>
  <c r="AX85" i="113"/>
  <c r="BA85" i="113"/>
  <c r="AX89" i="113"/>
  <c r="BA89" i="113"/>
  <c r="AX93" i="113"/>
  <c r="BA93" i="113"/>
  <c r="AX103" i="113"/>
  <c r="BA103" i="113"/>
  <c r="AX107" i="113"/>
  <c r="BA107" i="113"/>
  <c r="AX111" i="113"/>
  <c r="BA111" i="113"/>
  <c r="AX115" i="113"/>
  <c r="BA115" i="113"/>
  <c r="AX119" i="113"/>
  <c r="BA119" i="113"/>
  <c r="AX123" i="113"/>
  <c r="BA123" i="113"/>
  <c r="AX143" i="113"/>
  <c r="BA143" i="113"/>
  <c r="AX149" i="113"/>
  <c r="BA149" i="113"/>
  <c r="AX153" i="113"/>
  <c r="BA153" i="113"/>
  <c r="BA232" i="113"/>
  <c r="AX232" i="113"/>
  <c r="BA236" i="113"/>
  <c r="AX236" i="113"/>
  <c r="BA240" i="113"/>
  <c r="AX240" i="113"/>
  <c r="BA244" i="113"/>
  <c r="AX244" i="113"/>
  <c r="BA248" i="113"/>
  <c r="AX248" i="113"/>
  <c r="BA252" i="113"/>
  <c r="AX252" i="113"/>
  <c r="BA256" i="113"/>
  <c r="AX256" i="113"/>
  <c r="BA260" i="113"/>
  <c r="AX260" i="113"/>
  <c r="BA264" i="113"/>
  <c r="AX264" i="113"/>
  <c r="BA268" i="113"/>
  <c r="AX268" i="113"/>
  <c r="BA272" i="113"/>
  <c r="AX272" i="113"/>
  <c r="BA276" i="113"/>
  <c r="AX276" i="113"/>
  <c r="BA280" i="113"/>
  <c r="AX280" i="113"/>
  <c r="BA284" i="113"/>
  <c r="AX284" i="113"/>
  <c r="BA288" i="113"/>
  <c r="AX288" i="113"/>
  <c r="BA292" i="113"/>
  <c r="AX292" i="113"/>
  <c r="BA296" i="113"/>
  <c r="AX296" i="113"/>
  <c r="BA300" i="113"/>
  <c r="AX300" i="113"/>
  <c r="BA316" i="113"/>
  <c r="AX316" i="113"/>
  <c r="AT326" i="113"/>
  <c r="AT364" i="113"/>
  <c r="AX387" i="113"/>
  <c r="BA387" i="113"/>
  <c r="AX391" i="113"/>
  <c r="BA391" i="113"/>
  <c r="AX395" i="113"/>
  <c r="BA395" i="113"/>
  <c r="AX399" i="113"/>
  <c r="BA399" i="113"/>
  <c r="AX403" i="113"/>
  <c r="BA403" i="113"/>
  <c r="AX407" i="113"/>
  <c r="BA407" i="113"/>
  <c r="AX411" i="113"/>
  <c r="BA411" i="113"/>
  <c r="AX415" i="113"/>
  <c r="BA415" i="113"/>
  <c r="AX421" i="113"/>
  <c r="BA421" i="113"/>
  <c r="AX425" i="113"/>
  <c r="BA425" i="113"/>
  <c r="AX429" i="113"/>
  <c r="BA429" i="113"/>
  <c r="AT502" i="113"/>
  <c r="AT609" i="113"/>
  <c r="AT660" i="113"/>
  <c r="AT756" i="113"/>
  <c r="AX762" i="113"/>
  <c r="BA762" i="113"/>
  <c r="AT791" i="113"/>
  <c r="AX886" i="113"/>
  <c r="BA886" i="113"/>
  <c r="AX890" i="113"/>
  <c r="BA890" i="113"/>
  <c r="AX894" i="113"/>
  <c r="BA894" i="113"/>
  <c r="BA981" i="113"/>
  <c r="AX981" i="113"/>
  <c r="BA985" i="113"/>
  <c r="AX985" i="113"/>
  <c r="BA990" i="113"/>
  <c r="AX990" i="113"/>
  <c r="BA1098" i="113"/>
  <c r="AX1098" i="113"/>
  <c r="BA1136" i="113"/>
  <c r="AX1136" i="113"/>
  <c r="BA1140" i="113"/>
  <c r="AX1140" i="113"/>
  <c r="BA32" i="113"/>
  <c r="AX32" i="113"/>
  <c r="BA15" i="113"/>
  <c r="AX15" i="113"/>
  <c r="BA19" i="113"/>
  <c r="AX19" i="113"/>
  <c r="BA23" i="113"/>
  <c r="AX23" i="113"/>
  <c r="BA53" i="113"/>
  <c r="AX53" i="113"/>
  <c r="BA57" i="113"/>
  <c r="AX57" i="113"/>
  <c r="BA159" i="113"/>
  <c r="AX159" i="113"/>
  <c r="BA163" i="113"/>
  <c r="AX163" i="113"/>
  <c r="BA167" i="113"/>
  <c r="AX167" i="113"/>
  <c r="BA171" i="113"/>
  <c r="AX171" i="113"/>
  <c r="BA175" i="113"/>
  <c r="AX175" i="113"/>
  <c r="BA179" i="113"/>
  <c r="AX179" i="113"/>
  <c r="BA183" i="113"/>
  <c r="AX183" i="113"/>
  <c r="BA187" i="113"/>
  <c r="AX187" i="113"/>
  <c r="BA191" i="113"/>
  <c r="AX191" i="113"/>
  <c r="BA453" i="113"/>
  <c r="AX453" i="113"/>
  <c r="BA457" i="113"/>
  <c r="AX457" i="113"/>
  <c r="BA461" i="113"/>
  <c r="AX461" i="113"/>
  <c r="BA479" i="113"/>
  <c r="AX479" i="113"/>
  <c r="BA489" i="113"/>
  <c r="AX489" i="113"/>
  <c r="BA493" i="113"/>
  <c r="AX493" i="113"/>
  <c r="BA499" i="113"/>
  <c r="AX499" i="113"/>
  <c r="BA522" i="113"/>
  <c r="AX522" i="113"/>
  <c r="BA526" i="113"/>
  <c r="AX526" i="113"/>
  <c r="BA530" i="113"/>
  <c r="AX530" i="113"/>
  <c r="BA534" i="113"/>
  <c r="AX534" i="113"/>
  <c r="BA538" i="113"/>
  <c r="AX538" i="113"/>
  <c r="BA552" i="113"/>
  <c r="AX552" i="113"/>
  <c r="BA556" i="113"/>
  <c r="AX556" i="113"/>
  <c r="BA560" i="113"/>
  <c r="AX560" i="113"/>
  <c r="BA564" i="113"/>
  <c r="AX564" i="113"/>
  <c r="BA568" i="113"/>
  <c r="AX568" i="113"/>
  <c r="BA659" i="113"/>
  <c r="AX659" i="113"/>
  <c r="BA689" i="113"/>
  <c r="AX689" i="113"/>
  <c r="BA693" i="113"/>
  <c r="AX693" i="113"/>
  <c r="BA697" i="113"/>
  <c r="AX697" i="113"/>
  <c r="BA701" i="113"/>
  <c r="AX701" i="113"/>
  <c r="AT728" i="113"/>
  <c r="AT750" i="113"/>
  <c r="BA770" i="113"/>
  <c r="AX770" i="113"/>
  <c r="BA774" i="113"/>
  <c r="AX774" i="113"/>
  <c r="BA778" i="113"/>
  <c r="AX778" i="113"/>
  <c r="BA782" i="113"/>
  <c r="AX782" i="113"/>
  <c r="BA786" i="113"/>
  <c r="AX786" i="113"/>
  <c r="BA790" i="113"/>
  <c r="AX790" i="113"/>
  <c r="BA824" i="113"/>
  <c r="AX824" i="113"/>
  <c r="BA828" i="113"/>
  <c r="AX828" i="113"/>
  <c r="BA832" i="113"/>
  <c r="AX832" i="113"/>
  <c r="BA836" i="113"/>
  <c r="AX836" i="113"/>
  <c r="BA840" i="113"/>
  <c r="AX840" i="113"/>
  <c r="BA844" i="113"/>
  <c r="AX844" i="113"/>
  <c r="BA848" i="113"/>
  <c r="AX848" i="113"/>
  <c r="BA852" i="113"/>
  <c r="AX852" i="113"/>
  <c r="BA856" i="113"/>
  <c r="AX856" i="113"/>
  <c r="BA860" i="113"/>
  <c r="AX860" i="113"/>
  <c r="BA864" i="113"/>
  <c r="AX864" i="113"/>
  <c r="BA868" i="113"/>
  <c r="AX868" i="113"/>
  <c r="BA872" i="113"/>
  <c r="AX872" i="113"/>
  <c r="BA876" i="113"/>
  <c r="AX876" i="113"/>
  <c r="BA880" i="113"/>
  <c r="AX880" i="113"/>
  <c r="AT897" i="113"/>
  <c r="AX921" i="113"/>
  <c r="BA921" i="113"/>
  <c r="AX925" i="113"/>
  <c r="BA925" i="113"/>
  <c r="AX935" i="113"/>
  <c r="BA935" i="113"/>
  <c r="AX939" i="113"/>
  <c r="BA939" i="113"/>
  <c r="AX943" i="113"/>
  <c r="BA943" i="113"/>
  <c r="AX947" i="113"/>
  <c r="BA947" i="113"/>
  <c r="AX953" i="113"/>
  <c r="BA953" i="113"/>
  <c r="AX957" i="113"/>
  <c r="BA957" i="113"/>
  <c r="AX962" i="113"/>
  <c r="BA962" i="113"/>
  <c r="AX969" i="113"/>
  <c r="BA969" i="113"/>
  <c r="AX974" i="113"/>
  <c r="BA974" i="113"/>
  <c r="AX979" i="113"/>
  <c r="BA979" i="113"/>
  <c r="AX994" i="113"/>
  <c r="BA994" i="113"/>
  <c r="AX998" i="113"/>
  <c r="BA998" i="113"/>
  <c r="AX1002" i="113"/>
  <c r="BA1002" i="113"/>
  <c r="AX1006" i="113"/>
  <c r="BA1006" i="113"/>
  <c r="AX1010" i="113"/>
  <c r="BA1010" i="113"/>
  <c r="AX1014" i="113"/>
  <c r="BA1014" i="113"/>
  <c r="AX1018" i="113"/>
  <c r="BA1018" i="113"/>
  <c r="AX1022" i="113"/>
  <c r="BA1022" i="113"/>
  <c r="AX1026" i="113"/>
  <c r="BA1026" i="113"/>
  <c r="AX1030" i="113"/>
  <c r="BA1030" i="113"/>
  <c r="AX1034" i="113"/>
  <c r="BA1034" i="113"/>
  <c r="BA1202" i="113"/>
  <c r="AX1202" i="113"/>
  <c r="AX1052" i="113"/>
  <c r="BA1052" i="113"/>
  <c r="AX1056" i="113"/>
  <c r="BA1056" i="113"/>
  <c r="BA1181" i="113"/>
  <c r="AX1181" i="113"/>
  <c r="BA1185" i="113"/>
  <c r="AX1185" i="113"/>
  <c r="BA1072" i="113"/>
  <c r="AX1072" i="113"/>
  <c r="BA1082" i="113"/>
  <c r="AX1082" i="113"/>
  <c r="BA1086" i="113"/>
  <c r="AX1086" i="113"/>
  <c r="AT1096" i="113"/>
  <c r="AT1134" i="113"/>
  <c r="AX37" i="113"/>
  <c r="BA37" i="113"/>
  <c r="AX41" i="113"/>
  <c r="BA41" i="113"/>
  <c r="AX27" i="113"/>
  <c r="BA27" i="113"/>
  <c r="AX49" i="113"/>
  <c r="BA49" i="113"/>
  <c r="AX83" i="113"/>
  <c r="BA83" i="113"/>
  <c r="AX87" i="113"/>
  <c r="BA87" i="113"/>
  <c r="AX91" i="113"/>
  <c r="BA91" i="113"/>
  <c r="AX95" i="113"/>
  <c r="BA95" i="113"/>
  <c r="AX105" i="113"/>
  <c r="BA105" i="113"/>
  <c r="AX109" i="113"/>
  <c r="BA109" i="113"/>
  <c r="AX113" i="113"/>
  <c r="BA113" i="113"/>
  <c r="AX117" i="113"/>
  <c r="BA117" i="113"/>
  <c r="AX121" i="113"/>
  <c r="BA121" i="113"/>
  <c r="AX125" i="113"/>
  <c r="BA125" i="113"/>
  <c r="AT131" i="113"/>
  <c r="AX147" i="113"/>
  <c r="BA147" i="113"/>
  <c r="AX151" i="113"/>
  <c r="BA151" i="113"/>
  <c r="AX155" i="113"/>
  <c r="BA155" i="113"/>
  <c r="AX197" i="113"/>
  <c r="BA197" i="113"/>
  <c r="AX201" i="113"/>
  <c r="BA201" i="113"/>
  <c r="AX205" i="113"/>
  <c r="BA205" i="113"/>
  <c r="AX209" i="113"/>
  <c r="BA209" i="113"/>
  <c r="AX213" i="113"/>
  <c r="BA213" i="113"/>
  <c r="AX217" i="113"/>
  <c r="BA217" i="113"/>
  <c r="AX221" i="113"/>
  <c r="BA221" i="113"/>
  <c r="AX225" i="113"/>
  <c r="BA225" i="113"/>
  <c r="AX307" i="113"/>
  <c r="BA307" i="113"/>
  <c r="AX313" i="113"/>
  <c r="BA313" i="113"/>
  <c r="AX329" i="113"/>
  <c r="BA329" i="113"/>
  <c r="AX333" i="113"/>
  <c r="BA333" i="113"/>
  <c r="AX337" i="113"/>
  <c r="BA337" i="113"/>
  <c r="AX341" i="113"/>
  <c r="BA341" i="113"/>
  <c r="AX345" i="113"/>
  <c r="BA345" i="113"/>
  <c r="AX349" i="113"/>
  <c r="BA349" i="113"/>
  <c r="AX463" i="113"/>
  <c r="BA463" i="113"/>
  <c r="AX467" i="113"/>
  <c r="BA467" i="113"/>
  <c r="AX471" i="113"/>
  <c r="BA471" i="113"/>
  <c r="AX475" i="113"/>
  <c r="BA475" i="113"/>
  <c r="AX485" i="113"/>
  <c r="BA485" i="113"/>
  <c r="AX540" i="113"/>
  <c r="BA540" i="113"/>
  <c r="AX544" i="113"/>
  <c r="BA544" i="113"/>
  <c r="AX663" i="113"/>
  <c r="BA663" i="113"/>
  <c r="AX667" i="113"/>
  <c r="BA667" i="113"/>
  <c r="AX671" i="113"/>
  <c r="BA671" i="113"/>
  <c r="AX675" i="113"/>
  <c r="BA675" i="113"/>
  <c r="AX679" i="113"/>
  <c r="BA679" i="113"/>
  <c r="AX683" i="113"/>
  <c r="BA683" i="113"/>
  <c r="AX687" i="113"/>
  <c r="BA687" i="113"/>
  <c r="AX709" i="113"/>
  <c r="BA709" i="113"/>
  <c r="AX719" i="113"/>
  <c r="BA719" i="113"/>
  <c r="AX723" i="113"/>
  <c r="BA723" i="113"/>
  <c r="AX727" i="113"/>
  <c r="BA727" i="113"/>
  <c r="AX745" i="113"/>
  <c r="BA745" i="113"/>
  <c r="AX749" i="113"/>
  <c r="BA749" i="113"/>
  <c r="AX764" i="113"/>
  <c r="BA764" i="113"/>
  <c r="AX794" i="113"/>
  <c r="BA794" i="113"/>
  <c r="AX798" i="113"/>
  <c r="BA798" i="113"/>
  <c r="AX802" i="113"/>
  <c r="BA802" i="113"/>
  <c r="AX806" i="113"/>
  <c r="BA806" i="113"/>
  <c r="AX810" i="113"/>
  <c r="BA810" i="113"/>
  <c r="AX814" i="113"/>
  <c r="BA814" i="113"/>
  <c r="AX818" i="113"/>
  <c r="BA818" i="113"/>
  <c r="AX888" i="113"/>
  <c r="BA888" i="113"/>
  <c r="AX892" i="113"/>
  <c r="BA892" i="113"/>
  <c r="AX896" i="113"/>
  <c r="BA896" i="113"/>
  <c r="AX952" i="113"/>
  <c r="BA952" i="113"/>
  <c r="AX956" i="113"/>
  <c r="BA956" i="113"/>
  <c r="AX961" i="113"/>
  <c r="BA961" i="113"/>
  <c r="AX966" i="113"/>
  <c r="BA966" i="113"/>
  <c r="AX972" i="113"/>
  <c r="BA972" i="113"/>
  <c r="AX978" i="113"/>
  <c r="BA978" i="113"/>
  <c r="AX997" i="113"/>
  <c r="BA997" i="113"/>
  <c r="AX1001" i="113"/>
  <c r="BA1001" i="113"/>
  <c r="AX1005" i="113"/>
  <c r="BA1005" i="113"/>
  <c r="AX1009" i="113"/>
  <c r="BA1009" i="113"/>
  <c r="AX1013" i="113"/>
  <c r="BA1013" i="113"/>
  <c r="AX1017" i="113"/>
  <c r="BA1017" i="113"/>
  <c r="AX1021" i="113"/>
  <c r="BA1021" i="113"/>
  <c r="AX1025" i="113"/>
  <c r="BA1025" i="113"/>
  <c r="AX1029" i="113"/>
  <c r="BA1029" i="113"/>
  <c r="AX1033" i="113"/>
  <c r="BA1033" i="113"/>
  <c r="BA34" i="113"/>
  <c r="AX34" i="113"/>
  <c r="BA17" i="113"/>
  <c r="AX17" i="113"/>
  <c r="BA21" i="113"/>
  <c r="AX21" i="113"/>
  <c r="BA55" i="113"/>
  <c r="AX55" i="113"/>
  <c r="BA59" i="113"/>
  <c r="AX59" i="113"/>
  <c r="BA161" i="113"/>
  <c r="AX161" i="113"/>
  <c r="BA165" i="113"/>
  <c r="AX165" i="113"/>
  <c r="BA169" i="113"/>
  <c r="AX169" i="113"/>
  <c r="BA173" i="113"/>
  <c r="AX173" i="113"/>
  <c r="BA177" i="113"/>
  <c r="AX177" i="113"/>
  <c r="BA181" i="113"/>
  <c r="AX181" i="113"/>
  <c r="BA185" i="113"/>
  <c r="AX185" i="113"/>
  <c r="BA189" i="113"/>
  <c r="AX189" i="113"/>
  <c r="BA325" i="113"/>
  <c r="AX325" i="113"/>
  <c r="BA355" i="113"/>
  <c r="AX355" i="113"/>
  <c r="BA359" i="113"/>
  <c r="AX359" i="113"/>
  <c r="BA363" i="113"/>
  <c r="AX363" i="113"/>
  <c r="BA385" i="113"/>
  <c r="AX385" i="113"/>
  <c r="AT476" i="113"/>
  <c r="BA491" i="113"/>
  <c r="AX491" i="113"/>
  <c r="BA497" i="113"/>
  <c r="AX497" i="113"/>
  <c r="BA501" i="113"/>
  <c r="AX501" i="113"/>
  <c r="BA520" i="113"/>
  <c r="AX520" i="113"/>
  <c r="BA524" i="113"/>
  <c r="AX524" i="113"/>
  <c r="BA528" i="113"/>
  <c r="AX528" i="113"/>
  <c r="BA532" i="113"/>
  <c r="AX532" i="113"/>
  <c r="BA536" i="113"/>
  <c r="AX536" i="113"/>
  <c r="BA550" i="113"/>
  <c r="AX550" i="113"/>
  <c r="BA554" i="113"/>
  <c r="AX554" i="113"/>
  <c r="BA558" i="113"/>
  <c r="AX558" i="113"/>
  <c r="BA562" i="113"/>
  <c r="AX562" i="113"/>
  <c r="BA566" i="113"/>
  <c r="AX566" i="113"/>
  <c r="BA570" i="113"/>
  <c r="AX570" i="113"/>
  <c r="BA631" i="113"/>
  <c r="AX631" i="113"/>
  <c r="BA635" i="113"/>
  <c r="AX635" i="113"/>
  <c r="BA639" i="113"/>
  <c r="AX639" i="113"/>
  <c r="BA645" i="113"/>
  <c r="AX645" i="113"/>
  <c r="BA649" i="113"/>
  <c r="AX649" i="113"/>
  <c r="BA653" i="113"/>
  <c r="AX653" i="113"/>
  <c r="BA657" i="113"/>
  <c r="AX657" i="113"/>
  <c r="AT712" i="113"/>
  <c r="BA753" i="113"/>
  <c r="AX753" i="113"/>
  <c r="BA982" i="113"/>
  <c r="AX982" i="113"/>
  <c r="BA986" i="113"/>
  <c r="AX986" i="113"/>
  <c r="BA991" i="113"/>
  <c r="AX991" i="113"/>
  <c r="AX1191" i="113"/>
  <c r="BA1191" i="113"/>
  <c r="AX1205" i="113"/>
  <c r="BA1205" i="113"/>
  <c r="AX1214" i="113"/>
  <c r="BA1214" i="113"/>
  <c r="AX920" i="113"/>
  <c r="BA920" i="113"/>
  <c r="AX924" i="113"/>
  <c r="BA924" i="113"/>
  <c r="AX1170" i="113"/>
  <c r="BA1170" i="113"/>
  <c r="AX1174" i="113"/>
  <c r="BA1174" i="113"/>
  <c r="AX1188" i="113"/>
  <c r="BA1188" i="113"/>
  <c r="AX1192" i="113"/>
  <c r="BA1192" i="113"/>
  <c r="BA1070" i="113"/>
  <c r="AX1070" i="113"/>
  <c r="AT1079" i="113"/>
  <c r="BA31" i="113"/>
  <c r="AX31" i="113"/>
  <c r="AP60" i="113"/>
  <c r="AT157" i="113"/>
  <c r="BA382" i="113"/>
  <c r="AX382" i="113"/>
  <c r="AT433" i="113"/>
  <c r="AP494" i="113"/>
  <c r="AP488" i="113" s="1"/>
  <c r="BA521" i="113"/>
  <c r="AX521" i="113"/>
  <c r="BA525" i="113"/>
  <c r="AX525" i="113"/>
  <c r="BA529" i="113"/>
  <c r="AX529" i="113"/>
  <c r="BA533" i="113"/>
  <c r="AX533" i="113"/>
  <c r="BA537" i="113"/>
  <c r="AX537" i="113"/>
  <c r="BA551" i="113"/>
  <c r="AX551" i="113"/>
  <c r="BA555" i="113"/>
  <c r="AX555" i="113"/>
  <c r="BA559" i="113"/>
  <c r="AX559" i="113"/>
  <c r="BA563" i="113"/>
  <c r="AX563" i="113"/>
  <c r="BA567" i="113"/>
  <c r="AX567" i="113"/>
  <c r="BA571" i="113"/>
  <c r="AX571" i="113"/>
  <c r="AT627" i="113"/>
  <c r="BA767" i="113"/>
  <c r="AX767" i="113"/>
  <c r="BA771" i="113"/>
  <c r="AX771" i="113"/>
  <c r="BA775" i="113"/>
  <c r="AX775" i="113"/>
  <c r="BA779" i="113"/>
  <c r="AX779" i="113"/>
  <c r="BA783" i="113"/>
  <c r="AX783" i="113"/>
  <c r="BA787" i="113"/>
  <c r="AX787" i="113"/>
  <c r="AT820" i="113"/>
  <c r="BA905" i="113"/>
  <c r="BE905" i="113" s="1"/>
  <c r="AX905" i="113"/>
  <c r="AX995" i="113"/>
  <c r="BA995" i="113"/>
  <c r="AX999" i="113"/>
  <c r="BA999" i="113"/>
  <c r="AX1003" i="113"/>
  <c r="BA1003" i="113"/>
  <c r="AX1007" i="113"/>
  <c r="BA1007" i="113"/>
  <c r="AX1011" i="113"/>
  <c r="BA1011" i="113"/>
  <c r="AX1015" i="113"/>
  <c r="BA1015" i="113"/>
  <c r="AX1019" i="113"/>
  <c r="BA1019" i="113"/>
  <c r="AX1023" i="113"/>
  <c r="BA1023" i="113"/>
  <c r="AX1027" i="113"/>
  <c r="BA1027" i="113"/>
  <c r="AX1031" i="113"/>
  <c r="BA1031" i="113"/>
  <c r="AX1035" i="113"/>
  <c r="BA1035" i="113"/>
  <c r="AX1068" i="113"/>
  <c r="BA1068" i="113"/>
  <c r="AX1078" i="113"/>
  <c r="BA1078" i="113"/>
  <c r="AT1092" i="113"/>
  <c r="BA1161" i="113"/>
  <c r="AX1161" i="113"/>
  <c r="BA1168" i="113"/>
  <c r="BE1168" i="113" s="1"/>
  <c r="BI1168" i="113" s="1"/>
  <c r="BM1168" i="113" s="1"/>
  <c r="BQ1168" i="113" s="1"/>
  <c r="BU1168" i="113" s="1"/>
  <c r="AX1168" i="113"/>
  <c r="BA63" i="113"/>
  <c r="AX63" i="113"/>
  <c r="BA67" i="113"/>
  <c r="AX67" i="113"/>
  <c r="BA73" i="113"/>
  <c r="AX73" i="113"/>
  <c r="BA77" i="113"/>
  <c r="AX77" i="113"/>
  <c r="BA99" i="113"/>
  <c r="AX99" i="113"/>
  <c r="BA135" i="113"/>
  <c r="AX135" i="113"/>
  <c r="BA139" i="113"/>
  <c r="AX139" i="113"/>
  <c r="BA229" i="113"/>
  <c r="AX229" i="113"/>
  <c r="BA233" i="113"/>
  <c r="AX233" i="113"/>
  <c r="BA237" i="113"/>
  <c r="AX237" i="113"/>
  <c r="BA241" i="113"/>
  <c r="AX241" i="113"/>
  <c r="BA245" i="113"/>
  <c r="AX245" i="113"/>
  <c r="BA249" i="113"/>
  <c r="AX249" i="113"/>
  <c r="BA253" i="113"/>
  <c r="AX253" i="113"/>
  <c r="BA257" i="113"/>
  <c r="AX257" i="113"/>
  <c r="BA261" i="113"/>
  <c r="AX261" i="113"/>
  <c r="BA265" i="113"/>
  <c r="AX265" i="113"/>
  <c r="BA269" i="113"/>
  <c r="AX269" i="113"/>
  <c r="BA273" i="113"/>
  <c r="AX273" i="113"/>
  <c r="BA277" i="113"/>
  <c r="AX277" i="113"/>
  <c r="BA281" i="113"/>
  <c r="AX281" i="113"/>
  <c r="BA285" i="113"/>
  <c r="AX285" i="113"/>
  <c r="BA289" i="113"/>
  <c r="AX289" i="113"/>
  <c r="BA293" i="113"/>
  <c r="AX293" i="113"/>
  <c r="BA297" i="113"/>
  <c r="AX297" i="113"/>
  <c r="BA301" i="113"/>
  <c r="AX301" i="113"/>
  <c r="BA317" i="113"/>
  <c r="AX317" i="113"/>
  <c r="AT443" i="113"/>
  <c r="AX664" i="113"/>
  <c r="BA664" i="113"/>
  <c r="AX668" i="113"/>
  <c r="BA668" i="113"/>
  <c r="AX672" i="113"/>
  <c r="BA672" i="113"/>
  <c r="AX676" i="113"/>
  <c r="BA676" i="113"/>
  <c r="AX680" i="113"/>
  <c r="BA680" i="113"/>
  <c r="AX684" i="113"/>
  <c r="BA684" i="113"/>
  <c r="AT705" i="113"/>
  <c r="AX746" i="113"/>
  <c r="BA746" i="113"/>
  <c r="AX765" i="113"/>
  <c r="BA765" i="113"/>
  <c r="AX795" i="113"/>
  <c r="BA795" i="113"/>
  <c r="AX799" i="113"/>
  <c r="BA799" i="113"/>
  <c r="AX803" i="113"/>
  <c r="BA803" i="113"/>
  <c r="AX807" i="113"/>
  <c r="BA807" i="113"/>
  <c r="AX811" i="113"/>
  <c r="BA811" i="113"/>
  <c r="AX815" i="113"/>
  <c r="BA815" i="113"/>
  <c r="AX819" i="113"/>
  <c r="BA819" i="113"/>
  <c r="AX885" i="113"/>
  <c r="BA885" i="113"/>
  <c r="AX889" i="113"/>
  <c r="BA889" i="113"/>
  <c r="AX893" i="113"/>
  <c r="BA893" i="113"/>
  <c r="AX917" i="113"/>
  <c r="BA917" i="113"/>
  <c r="BA1046" i="113"/>
  <c r="BE1046" i="113" s="1"/>
  <c r="BI1046" i="113" s="1"/>
  <c r="BM1046" i="113" s="1"/>
  <c r="BQ1046" i="113" s="1"/>
  <c r="BU1046" i="113" s="1"/>
  <c r="AX1046" i="113"/>
  <c r="AX1189" i="113"/>
  <c r="BA1189" i="113"/>
  <c r="AX1193" i="113"/>
  <c r="BA1193" i="113"/>
  <c r="BA1041" i="113"/>
  <c r="AX1041" i="113"/>
  <c r="BA1047" i="113"/>
  <c r="AX1047" i="113"/>
  <c r="AX1208" i="113"/>
  <c r="BA1208" i="113"/>
  <c r="AX1212" i="113"/>
  <c r="BA1212" i="113"/>
  <c r="AX1067" i="113"/>
  <c r="BA1067" i="113"/>
  <c r="AX1077" i="113"/>
  <c r="BA1077" i="113"/>
  <c r="AX1091" i="113"/>
  <c r="BA1091" i="113"/>
  <c r="AX1151" i="113"/>
  <c r="BA1151" i="113"/>
  <c r="AX1155" i="113"/>
  <c r="BA1155" i="113"/>
  <c r="AS1163" i="113"/>
  <c r="AP1163" i="113"/>
  <c r="AP1159" i="113" s="1"/>
  <c r="BA54" i="113"/>
  <c r="AX54" i="113"/>
  <c r="BA58" i="113"/>
  <c r="AX58" i="113"/>
  <c r="BA160" i="113"/>
  <c r="AX160" i="113"/>
  <c r="BA164" i="113"/>
  <c r="AX164" i="113"/>
  <c r="BA168" i="113"/>
  <c r="AX168" i="113"/>
  <c r="BA172" i="113"/>
  <c r="AX172" i="113"/>
  <c r="BA176" i="113"/>
  <c r="AX176" i="113"/>
  <c r="BA180" i="113"/>
  <c r="AX180" i="113"/>
  <c r="BA184" i="113"/>
  <c r="AX184" i="113"/>
  <c r="BA188" i="113"/>
  <c r="AX188" i="113"/>
  <c r="BA192" i="113"/>
  <c r="AX192" i="113"/>
  <c r="BA480" i="113"/>
  <c r="AX480" i="113"/>
  <c r="BA490" i="113"/>
  <c r="AX490" i="113"/>
  <c r="BA496" i="113"/>
  <c r="AX496" i="113"/>
  <c r="BA500" i="113"/>
  <c r="AX500" i="113"/>
  <c r="BA519" i="113"/>
  <c r="AX519" i="113"/>
  <c r="BA523" i="113"/>
  <c r="AX523" i="113"/>
  <c r="BA527" i="113"/>
  <c r="AX527" i="113"/>
  <c r="BA531" i="113"/>
  <c r="AX531" i="113"/>
  <c r="BA535" i="113"/>
  <c r="AX535" i="113"/>
  <c r="BA692" i="113"/>
  <c r="AX692" i="113"/>
  <c r="BA696" i="113"/>
  <c r="AX696" i="113"/>
  <c r="BA700" i="113"/>
  <c r="AX700" i="113"/>
  <c r="BA704" i="113"/>
  <c r="AX704" i="113"/>
  <c r="BA714" i="113"/>
  <c r="AX714" i="113"/>
  <c r="BA769" i="113"/>
  <c r="AX769" i="113"/>
  <c r="BA773" i="113"/>
  <c r="AX773" i="113"/>
  <c r="BA777" i="113"/>
  <c r="AX777" i="113"/>
  <c r="BA781" i="113"/>
  <c r="AX781" i="113"/>
  <c r="BA785" i="113"/>
  <c r="AX785" i="113"/>
  <c r="BA789" i="113"/>
  <c r="AX789" i="113"/>
  <c r="BA823" i="113"/>
  <c r="AX823" i="113"/>
  <c r="BA827" i="113"/>
  <c r="AX827" i="113"/>
  <c r="BA831" i="113"/>
  <c r="AX831" i="113"/>
  <c r="BA835" i="113"/>
  <c r="AX835" i="113"/>
  <c r="BA839" i="113"/>
  <c r="AX839" i="113"/>
  <c r="BA843" i="113"/>
  <c r="AX843" i="113"/>
  <c r="BA847" i="113"/>
  <c r="AX847" i="113"/>
  <c r="BA851" i="113"/>
  <c r="AX851" i="113"/>
  <c r="BA855" i="113"/>
  <c r="AX855" i="113"/>
  <c r="BA859" i="113"/>
  <c r="AX859" i="113"/>
  <c r="BA863" i="113"/>
  <c r="AX863" i="113"/>
  <c r="BA867" i="113"/>
  <c r="AX867" i="113"/>
  <c r="BA871" i="113"/>
  <c r="AX871" i="113"/>
  <c r="BA875" i="113"/>
  <c r="AX875" i="113"/>
  <c r="BA879" i="113"/>
  <c r="AX879" i="113"/>
  <c r="BA883" i="113"/>
  <c r="AX883" i="113"/>
  <c r="BA901" i="113"/>
  <c r="AX901" i="113"/>
  <c r="AX1066" i="113"/>
  <c r="BA1066" i="113"/>
  <c r="AX1076" i="113"/>
  <c r="BA1076" i="113"/>
  <c r="AX1090" i="113"/>
  <c r="AX1089" i="113" s="1"/>
  <c r="BA1090" i="113"/>
  <c r="AX38" i="113"/>
  <c r="BA38" i="113"/>
  <c r="AX28" i="113"/>
  <c r="BA28" i="113"/>
  <c r="AX50" i="113"/>
  <c r="BA50" i="113"/>
  <c r="AX70" i="113"/>
  <c r="AX69" i="113" s="1"/>
  <c r="BA70" i="113"/>
  <c r="AX84" i="113"/>
  <c r="BA84" i="113"/>
  <c r="AX88" i="113"/>
  <c r="BA88" i="113"/>
  <c r="AX92" i="113"/>
  <c r="BA92" i="113"/>
  <c r="AX102" i="113"/>
  <c r="BA102" i="113"/>
  <c r="AX106" i="113"/>
  <c r="BA106" i="113"/>
  <c r="AX110" i="113"/>
  <c r="BA110" i="113"/>
  <c r="AX114" i="113"/>
  <c r="BA114" i="113"/>
  <c r="AX118" i="113"/>
  <c r="BA118" i="113"/>
  <c r="AX122" i="113"/>
  <c r="BA122" i="113"/>
  <c r="AX126" i="113"/>
  <c r="BA126" i="113"/>
  <c r="AX148" i="113"/>
  <c r="BA148" i="113"/>
  <c r="AX152" i="113"/>
  <c r="BA152" i="113"/>
  <c r="AX156" i="113"/>
  <c r="BA156" i="113"/>
  <c r="AX194" i="113"/>
  <c r="BA194" i="113"/>
  <c r="AX198" i="113"/>
  <c r="BA198" i="113"/>
  <c r="AX202" i="113"/>
  <c r="BA202" i="113"/>
  <c r="AX206" i="113"/>
  <c r="BA206" i="113"/>
  <c r="AX210" i="113"/>
  <c r="BA210" i="113"/>
  <c r="AX214" i="113"/>
  <c r="BA214" i="113"/>
  <c r="AX218" i="113"/>
  <c r="BA218" i="113"/>
  <c r="AX222" i="113"/>
  <c r="BA222" i="113"/>
  <c r="AX226" i="113"/>
  <c r="BA226" i="113"/>
  <c r="AX304" i="113"/>
  <c r="BA304" i="113"/>
  <c r="AX308" i="113"/>
  <c r="BA308" i="113"/>
  <c r="AX314" i="113"/>
  <c r="BA314" i="113"/>
  <c r="AX330" i="113"/>
  <c r="BA330" i="113"/>
  <c r="AX334" i="113"/>
  <c r="BA334" i="113"/>
  <c r="AX338" i="113"/>
  <c r="BA338" i="113"/>
  <c r="AX342" i="113"/>
  <c r="BA342" i="113"/>
  <c r="AX346" i="113"/>
  <c r="BA346" i="113"/>
  <c r="AX350" i="113"/>
  <c r="BA350" i="113"/>
  <c r="AX368" i="113"/>
  <c r="BA368" i="113"/>
  <c r="AX372" i="113"/>
  <c r="BA372" i="113"/>
  <c r="AX376" i="113"/>
  <c r="BA376" i="113"/>
  <c r="AX380" i="113"/>
  <c r="BA380" i="113"/>
  <c r="AX390" i="113"/>
  <c r="BA390" i="113"/>
  <c r="AX394" i="113"/>
  <c r="BA394" i="113"/>
  <c r="AX398" i="113"/>
  <c r="BA398" i="113"/>
  <c r="AX402" i="113"/>
  <c r="BA402" i="113"/>
  <c r="AX406" i="113"/>
  <c r="BA406" i="113"/>
  <c r="AX410" i="113"/>
  <c r="BA410" i="113"/>
  <c r="AX414" i="113"/>
  <c r="BA414" i="113"/>
  <c r="AX420" i="113"/>
  <c r="BA420" i="113"/>
  <c r="AX424" i="113"/>
  <c r="BA424" i="113"/>
  <c r="AX428" i="113"/>
  <c r="BA428" i="113"/>
  <c r="AX432" i="113"/>
  <c r="BA432" i="113"/>
  <c r="AX446" i="113"/>
  <c r="BA446" i="113"/>
  <c r="AX464" i="113"/>
  <c r="BA464" i="113"/>
  <c r="AX468" i="113"/>
  <c r="BA468" i="113"/>
  <c r="AX472" i="113"/>
  <c r="BA472" i="113"/>
  <c r="AX722" i="113"/>
  <c r="BA722" i="113"/>
  <c r="AX726" i="113"/>
  <c r="BA726" i="113"/>
  <c r="AX744" i="113"/>
  <c r="BA744" i="113"/>
  <c r="AX748" i="113"/>
  <c r="BA748" i="113"/>
  <c r="AX758" i="113"/>
  <c r="BA758" i="113"/>
  <c r="BA907" i="113"/>
  <c r="AX907" i="113"/>
  <c r="BA911" i="113"/>
  <c r="AX911" i="113"/>
  <c r="BA915" i="113"/>
  <c r="AX915" i="113"/>
  <c r="BA929" i="113"/>
  <c r="AX929" i="113"/>
  <c r="BA933" i="113"/>
  <c r="AX933" i="113"/>
  <c r="BA1043" i="113"/>
  <c r="AX1043" i="113"/>
  <c r="BA1179" i="113"/>
  <c r="BE1179" i="113" s="1"/>
  <c r="AX1179" i="113"/>
  <c r="BA1183" i="113"/>
  <c r="AX1183" i="113"/>
  <c r="BA1201" i="113"/>
  <c r="AX1201" i="113"/>
  <c r="AT1074" i="113"/>
  <c r="AT1099" i="113"/>
  <c r="AX39" i="113"/>
  <c r="BA39" i="113"/>
  <c r="BA62" i="113"/>
  <c r="AX62" i="113"/>
  <c r="BA66" i="113"/>
  <c r="AX66" i="113"/>
  <c r="BA72" i="113"/>
  <c r="AX72" i="113"/>
  <c r="BA76" i="113"/>
  <c r="AX76" i="113"/>
  <c r="AT80" i="113"/>
  <c r="BA98" i="113"/>
  <c r="AX98" i="113"/>
  <c r="BA128" i="113"/>
  <c r="AX128" i="113"/>
  <c r="BA134" i="113"/>
  <c r="AX134" i="113"/>
  <c r="BA138" i="113"/>
  <c r="AX138" i="113"/>
  <c r="AX195" i="113"/>
  <c r="BA195" i="113"/>
  <c r="AX199" i="113"/>
  <c r="BA199" i="113"/>
  <c r="AX203" i="113"/>
  <c r="BA203" i="113"/>
  <c r="AX207" i="113"/>
  <c r="BA207" i="113"/>
  <c r="AX211" i="113"/>
  <c r="BA211" i="113"/>
  <c r="AX215" i="113"/>
  <c r="BA215" i="113"/>
  <c r="AX219" i="113"/>
  <c r="BA219" i="113"/>
  <c r="AX223" i="113"/>
  <c r="BA223" i="113"/>
  <c r="AX227" i="113"/>
  <c r="BA227" i="113"/>
  <c r="AX305" i="113"/>
  <c r="BA305" i="113"/>
  <c r="AX309" i="113"/>
  <c r="BA309" i="113"/>
  <c r="AT315" i="113"/>
  <c r="AX321" i="113"/>
  <c r="BA321" i="113"/>
  <c r="AX327" i="113"/>
  <c r="BA327" i="113"/>
  <c r="AX331" i="113"/>
  <c r="BA331" i="113"/>
  <c r="AX335" i="113"/>
  <c r="BA335" i="113"/>
  <c r="AX339" i="113"/>
  <c r="BA339" i="113"/>
  <c r="AX343" i="113"/>
  <c r="BA343" i="113"/>
  <c r="AX347" i="113"/>
  <c r="BA347" i="113"/>
  <c r="AX351" i="113"/>
  <c r="BA351" i="113"/>
  <c r="AX365" i="113"/>
  <c r="BA365" i="113"/>
  <c r="AX369" i="113"/>
  <c r="BA369" i="113"/>
  <c r="AX373" i="113"/>
  <c r="BA373" i="113"/>
  <c r="AX377" i="113"/>
  <c r="BA377" i="113"/>
  <c r="AT386" i="113"/>
  <c r="AX447" i="113"/>
  <c r="BA447" i="113"/>
  <c r="AX465" i="113"/>
  <c r="BA465" i="113"/>
  <c r="AX469" i="113"/>
  <c r="BA469" i="113"/>
  <c r="AX473" i="113"/>
  <c r="BA473" i="113"/>
  <c r="AX483" i="113"/>
  <c r="BA483" i="113"/>
  <c r="AX487" i="113"/>
  <c r="BA487" i="113"/>
  <c r="AX504" i="113"/>
  <c r="BA504" i="113"/>
  <c r="AX508" i="113"/>
  <c r="BA508" i="113"/>
  <c r="AX512" i="113"/>
  <c r="BA512" i="113"/>
  <c r="AX516" i="113"/>
  <c r="BA516" i="113"/>
  <c r="AX542" i="113"/>
  <c r="BA542" i="113"/>
  <c r="AX546" i="113"/>
  <c r="BA546" i="113"/>
  <c r="AX576" i="113"/>
  <c r="BA576" i="113"/>
  <c r="AX580" i="113"/>
  <c r="BA580" i="113"/>
  <c r="AX584" i="113"/>
  <c r="BA584" i="113"/>
  <c r="AX588" i="113"/>
  <c r="BA588" i="113"/>
  <c r="AX592" i="113"/>
  <c r="BA592" i="113"/>
  <c r="AX596" i="113"/>
  <c r="BA596" i="113"/>
  <c r="AX600" i="113"/>
  <c r="BA600" i="113"/>
  <c r="AX604" i="113"/>
  <c r="BA604" i="113"/>
  <c r="AX610" i="113"/>
  <c r="BA610" i="113"/>
  <c r="AX614" i="113"/>
  <c r="BA614" i="113"/>
  <c r="AX619" i="113"/>
  <c r="BA619" i="113"/>
  <c r="AX623" i="113"/>
  <c r="BA623" i="113"/>
  <c r="AX661" i="113"/>
  <c r="BA661" i="113"/>
  <c r="AX665" i="113"/>
  <c r="BA665" i="113"/>
  <c r="AX669" i="113"/>
  <c r="BA669" i="113"/>
  <c r="AX673" i="113"/>
  <c r="BA673" i="113"/>
  <c r="AX677" i="113"/>
  <c r="BA677" i="113"/>
  <c r="AX681" i="113"/>
  <c r="BA681" i="113"/>
  <c r="AX685" i="113"/>
  <c r="BA685" i="113"/>
  <c r="AX707" i="113"/>
  <c r="BA707" i="113"/>
  <c r="AX711" i="113"/>
  <c r="BA711" i="113"/>
  <c r="AX721" i="113"/>
  <c r="BA721" i="113"/>
  <c r="AX725" i="113"/>
  <c r="BA725" i="113"/>
  <c r="AX747" i="113"/>
  <c r="BA747" i="113"/>
  <c r="AX757" i="113"/>
  <c r="BA757" i="113"/>
  <c r="AX792" i="113"/>
  <c r="BA792" i="113"/>
  <c r="AX796" i="113"/>
  <c r="BA796" i="113"/>
  <c r="AX800" i="113"/>
  <c r="BA800" i="113"/>
  <c r="AX804" i="113"/>
  <c r="BA804" i="113"/>
  <c r="AX808" i="113"/>
  <c r="BA808" i="113"/>
  <c r="AX812" i="113"/>
  <c r="BA812" i="113"/>
  <c r="AX816" i="113"/>
  <c r="BA816" i="113"/>
  <c r="AT980" i="113"/>
  <c r="BA1063" i="113"/>
  <c r="AX1063" i="113"/>
  <c r="BA1073" i="113"/>
  <c r="AX1073" i="113"/>
  <c r="BA1083" i="113"/>
  <c r="AX1083" i="113"/>
  <c r="BA1087" i="113"/>
  <c r="AX1087" i="113"/>
  <c r="AX1152" i="113"/>
  <c r="BA1152" i="113"/>
  <c r="AX1156" i="113"/>
  <c r="BA1156" i="113"/>
  <c r="AT14" i="113"/>
  <c r="AT52" i="113"/>
  <c r="BA323" i="113"/>
  <c r="AX323" i="113"/>
  <c r="BA357" i="113"/>
  <c r="AX357" i="113"/>
  <c r="BA361" i="113"/>
  <c r="AX361" i="113"/>
  <c r="BA383" i="113"/>
  <c r="AX383" i="113"/>
  <c r="BA435" i="113"/>
  <c r="AX435" i="113"/>
  <c r="BA439" i="113"/>
  <c r="AX439" i="113"/>
  <c r="BA629" i="113"/>
  <c r="AX629" i="113"/>
  <c r="BA633" i="113"/>
  <c r="AX633" i="113"/>
  <c r="BA637" i="113"/>
  <c r="AX637" i="113"/>
  <c r="BA641" i="113"/>
  <c r="AX641" i="113"/>
  <c r="BA647" i="113"/>
  <c r="AX647" i="113"/>
  <c r="BA651" i="113"/>
  <c r="AX651" i="113"/>
  <c r="BA655" i="113"/>
  <c r="AX655" i="113"/>
  <c r="AT688" i="113"/>
  <c r="BA715" i="113"/>
  <c r="AX715" i="113"/>
  <c r="BA729" i="113"/>
  <c r="AX729" i="113"/>
  <c r="BA733" i="113"/>
  <c r="AX733" i="113"/>
  <c r="BA737" i="113"/>
  <c r="AX737" i="113"/>
  <c r="BA741" i="113"/>
  <c r="AX741" i="113"/>
  <c r="BA751" i="113"/>
  <c r="AX751" i="113"/>
  <c r="BA755" i="113"/>
  <c r="AX755" i="113"/>
  <c r="BA761" i="113"/>
  <c r="AX761" i="113"/>
  <c r="BA898" i="113"/>
  <c r="AX898" i="113"/>
  <c r="BA902" i="113"/>
  <c r="AX902" i="113"/>
  <c r="BA908" i="113"/>
  <c r="AX908" i="113"/>
  <c r="BA912" i="113"/>
  <c r="AX912" i="113"/>
  <c r="AT934" i="113"/>
  <c r="AT993" i="113"/>
  <c r="BA1062" i="113"/>
  <c r="AX1062" i="113"/>
  <c r="BA909" i="113"/>
  <c r="AX909" i="113"/>
  <c r="BA913" i="113"/>
  <c r="AX913" i="113"/>
  <c r="BA931" i="113"/>
  <c r="AX931" i="113"/>
  <c r="BA950" i="113"/>
  <c r="BE950" i="113" s="1"/>
  <c r="AX950" i="113"/>
  <c r="BA1097" i="113"/>
  <c r="AX1097" i="113"/>
  <c r="AX1096" i="113" s="1"/>
  <c r="BA1135" i="113"/>
  <c r="AX1135" i="113"/>
  <c r="BA1139" i="113"/>
  <c r="AX1139" i="113"/>
  <c r="BA1145" i="113"/>
  <c r="AX1145" i="113"/>
  <c r="AX1144" i="113" s="1"/>
  <c r="BA1160" i="113"/>
  <c r="AX1160" i="113"/>
  <c r="BA1164" i="113"/>
  <c r="AX1164" i="113"/>
  <c r="BA1182" i="113"/>
  <c r="AX1182" i="113"/>
  <c r="BA1187" i="113"/>
  <c r="BE1187" i="113" s="1"/>
  <c r="BI1187" i="113" s="1"/>
  <c r="BM1187" i="113" s="1"/>
  <c r="BQ1187" i="113" s="1"/>
  <c r="BU1187" i="113" s="1"/>
  <c r="AX1187" i="113"/>
  <c r="AT48" i="113"/>
  <c r="BA64" i="113"/>
  <c r="AX64" i="113"/>
  <c r="BA68" i="113"/>
  <c r="AX68" i="113"/>
  <c r="BA74" i="113"/>
  <c r="AX74" i="113"/>
  <c r="BA78" i="113"/>
  <c r="AX78" i="113"/>
  <c r="BA100" i="113"/>
  <c r="AX100" i="113"/>
  <c r="BA132" i="113"/>
  <c r="AX132" i="113"/>
  <c r="BA136" i="113"/>
  <c r="AX136" i="113"/>
  <c r="BA140" i="113"/>
  <c r="AX140" i="113"/>
  <c r="AT146" i="113"/>
  <c r="BA230" i="113"/>
  <c r="AX230" i="113"/>
  <c r="BA234" i="113"/>
  <c r="AX234" i="113"/>
  <c r="BA238" i="113"/>
  <c r="AX238" i="113"/>
  <c r="BA242" i="113"/>
  <c r="AX242" i="113"/>
  <c r="BA246" i="113"/>
  <c r="AX246" i="113"/>
  <c r="BA250" i="113"/>
  <c r="AX250" i="113"/>
  <c r="BA254" i="113"/>
  <c r="AX254" i="113"/>
  <c r="BA258" i="113"/>
  <c r="AX258" i="113"/>
  <c r="BA262" i="113"/>
  <c r="AX262" i="113"/>
  <c r="BA266" i="113"/>
  <c r="AX266" i="113"/>
  <c r="BA270" i="113"/>
  <c r="AX270" i="113"/>
  <c r="BA274" i="113"/>
  <c r="AX274" i="113"/>
  <c r="BA278" i="113"/>
  <c r="AX278" i="113"/>
  <c r="BA282" i="113"/>
  <c r="AX282" i="113"/>
  <c r="BA286" i="113"/>
  <c r="AX286" i="113"/>
  <c r="BA290" i="113"/>
  <c r="AX290" i="113"/>
  <c r="BA294" i="113"/>
  <c r="AX294" i="113"/>
  <c r="BA298" i="113"/>
  <c r="AX298" i="113"/>
  <c r="BA302" i="113"/>
  <c r="AX302" i="113"/>
  <c r="AT312" i="113"/>
  <c r="BA318" i="113"/>
  <c r="AX318" i="113"/>
  <c r="BA324" i="113"/>
  <c r="AX324" i="113"/>
  <c r="AX367" i="113"/>
  <c r="BA367" i="113"/>
  <c r="AX371" i="113"/>
  <c r="BA371" i="113"/>
  <c r="AX375" i="113"/>
  <c r="BA375" i="113"/>
  <c r="AX379" i="113"/>
  <c r="BA379" i="113"/>
  <c r="AX389" i="113"/>
  <c r="BA389" i="113"/>
  <c r="AX393" i="113"/>
  <c r="BA393" i="113"/>
  <c r="AX397" i="113"/>
  <c r="BA397" i="113"/>
  <c r="AX401" i="113"/>
  <c r="BA401" i="113"/>
  <c r="AX405" i="113"/>
  <c r="BA405" i="113"/>
  <c r="AX409" i="113"/>
  <c r="BA409" i="113"/>
  <c r="AX413" i="113"/>
  <c r="BA413" i="113"/>
  <c r="AX423" i="113"/>
  <c r="BA423" i="113"/>
  <c r="AX427" i="113"/>
  <c r="BA427" i="113"/>
  <c r="AX431" i="113"/>
  <c r="BA431" i="113"/>
  <c r="AX445" i="113"/>
  <c r="BA445" i="113"/>
  <c r="AT462" i="113"/>
  <c r="AX506" i="113"/>
  <c r="BA506" i="113"/>
  <c r="AX510" i="113"/>
  <c r="BA510" i="113"/>
  <c r="AX514" i="113"/>
  <c r="BA514" i="113"/>
  <c r="AT539" i="113"/>
  <c r="AX574" i="113"/>
  <c r="BA574" i="113"/>
  <c r="AX578" i="113"/>
  <c r="BA578" i="113"/>
  <c r="AX582" i="113"/>
  <c r="BA582" i="113"/>
  <c r="AX586" i="113"/>
  <c r="BA586" i="113"/>
  <c r="AX590" i="113"/>
  <c r="BA590" i="113"/>
  <c r="AX594" i="113"/>
  <c r="BA594" i="113"/>
  <c r="AX598" i="113"/>
  <c r="BA598" i="113"/>
  <c r="AX602" i="113"/>
  <c r="BA602" i="113"/>
  <c r="AX606" i="113"/>
  <c r="BA606" i="113"/>
  <c r="AX612" i="113"/>
  <c r="BA612" i="113"/>
  <c r="AX617" i="113"/>
  <c r="BA617" i="113"/>
  <c r="AX621" i="113"/>
  <c r="BA621" i="113"/>
  <c r="AX625" i="113"/>
  <c r="BA625" i="113"/>
  <c r="AT718" i="113"/>
  <c r="BA1071" i="113"/>
  <c r="AX1071" i="113"/>
  <c r="BA1081" i="113"/>
  <c r="AX1081" i="113"/>
  <c r="BA1085" i="113"/>
  <c r="AX1085" i="113"/>
  <c r="BA1138" i="113"/>
  <c r="AX1138" i="113"/>
  <c r="BA1165" i="113"/>
  <c r="AX1165" i="113"/>
  <c r="BA437" i="113"/>
  <c r="AX437" i="113"/>
  <c r="BA441" i="113"/>
  <c r="AX441" i="113"/>
  <c r="BA451" i="113"/>
  <c r="AX451" i="113"/>
  <c r="BA455" i="113"/>
  <c r="AX455" i="113"/>
  <c r="BA459" i="113"/>
  <c r="AX459" i="113"/>
  <c r="BA477" i="113"/>
  <c r="AX477" i="113"/>
  <c r="AT644" i="113"/>
  <c r="BA691" i="113"/>
  <c r="AX691" i="113"/>
  <c r="BA695" i="113"/>
  <c r="AX695" i="113"/>
  <c r="BA699" i="113"/>
  <c r="AX699" i="113"/>
  <c r="BA703" i="113"/>
  <c r="AX703" i="113"/>
  <c r="BA713" i="113"/>
  <c r="AX713" i="113"/>
  <c r="BA717" i="113"/>
  <c r="AX717" i="113"/>
  <c r="BA731" i="113"/>
  <c r="AX731" i="113"/>
  <c r="BA735" i="113"/>
  <c r="AX735" i="113"/>
  <c r="BA739" i="113"/>
  <c r="AX739" i="113"/>
  <c r="BA768" i="113"/>
  <c r="AX768" i="113"/>
  <c r="BA772" i="113"/>
  <c r="AX772" i="113"/>
  <c r="BA776" i="113"/>
  <c r="AX776" i="113"/>
  <c r="BA780" i="113"/>
  <c r="AX780" i="113"/>
  <c r="BA784" i="113"/>
  <c r="AX784" i="113"/>
  <c r="BA788" i="113"/>
  <c r="AX788" i="113"/>
  <c r="BA822" i="113"/>
  <c r="AX822" i="113"/>
  <c r="BA826" i="113"/>
  <c r="AX826" i="113"/>
  <c r="BA830" i="113"/>
  <c r="AX830" i="113"/>
  <c r="BA834" i="113"/>
  <c r="AX834" i="113"/>
  <c r="BA838" i="113"/>
  <c r="AX838" i="113"/>
  <c r="BA842" i="113"/>
  <c r="AX842" i="113"/>
  <c r="BA846" i="113"/>
  <c r="AX846" i="113"/>
  <c r="BA850" i="113"/>
  <c r="AX850" i="113"/>
  <c r="BA854" i="113"/>
  <c r="AX854" i="113"/>
  <c r="BA858" i="113"/>
  <c r="AX858" i="113"/>
  <c r="BA862" i="113"/>
  <c r="AX862" i="113"/>
  <c r="BA866" i="113"/>
  <c r="AX866" i="113"/>
  <c r="BA870" i="113"/>
  <c r="AX870" i="113"/>
  <c r="BA874" i="113"/>
  <c r="AX874" i="113"/>
  <c r="BA878" i="113"/>
  <c r="AX878" i="113"/>
  <c r="BA882" i="113"/>
  <c r="AX882" i="113"/>
  <c r="BA900" i="113"/>
  <c r="AX900" i="113"/>
  <c r="BA906" i="113"/>
  <c r="AX906" i="113"/>
  <c r="BA910" i="113"/>
  <c r="AX910" i="113"/>
  <c r="BA914" i="113"/>
  <c r="AX914" i="113"/>
  <c r="BA932" i="113"/>
  <c r="AX932" i="113"/>
  <c r="BA1042" i="113"/>
  <c r="AX1042" i="113"/>
  <c r="BA1065" i="113"/>
  <c r="BE1065" i="113" s="1"/>
  <c r="AX1065" i="113"/>
  <c r="AX938" i="113"/>
  <c r="BA938" i="113"/>
  <c r="AX942" i="113"/>
  <c r="BA942" i="113"/>
  <c r="AX946" i="113"/>
  <c r="BA946" i="113"/>
  <c r="AX1050" i="113"/>
  <c r="BA1050" i="113"/>
  <c r="AX1054" i="113"/>
  <c r="BA1054" i="113"/>
  <c r="AX1058" i="113"/>
  <c r="BA1058" i="113"/>
  <c r="AX1206" i="113"/>
  <c r="BA1206" i="113"/>
  <c r="AX1215" i="113"/>
  <c r="BA1215" i="113"/>
  <c r="AT1069" i="113"/>
  <c r="BA1080" i="113"/>
  <c r="AX1080" i="113"/>
  <c r="BA1084" i="113"/>
  <c r="AX1084" i="113"/>
  <c r="BA1088" i="113"/>
  <c r="AX1088" i="113"/>
  <c r="BA1137" i="113"/>
  <c r="AX1137" i="113"/>
  <c r="BA1141" i="113"/>
  <c r="AX1141" i="113"/>
  <c r="BA1162" i="113"/>
  <c r="AX1162" i="113"/>
  <c r="BA1166" i="113"/>
  <c r="AX1166" i="113"/>
  <c r="BA1180" i="113"/>
  <c r="AX1180" i="113"/>
  <c r="BA1184" i="113"/>
  <c r="AX1184" i="113"/>
  <c r="AT30" i="113"/>
  <c r="BA18" i="113"/>
  <c r="AX18" i="113"/>
  <c r="BA22" i="113"/>
  <c r="AX22" i="113"/>
  <c r="BA56" i="113"/>
  <c r="AX56" i="113"/>
  <c r="BA158" i="113"/>
  <c r="AX158" i="113"/>
  <c r="BA162" i="113"/>
  <c r="AX162" i="113"/>
  <c r="BA166" i="113"/>
  <c r="AX166" i="113"/>
  <c r="BA170" i="113"/>
  <c r="AX170" i="113"/>
  <c r="BA174" i="113"/>
  <c r="AX174" i="113"/>
  <c r="BA178" i="113"/>
  <c r="AX178" i="113"/>
  <c r="BA182" i="113"/>
  <c r="AX182" i="113"/>
  <c r="BA186" i="113"/>
  <c r="AX186" i="113"/>
  <c r="BA190" i="113"/>
  <c r="AX190" i="113"/>
  <c r="BA356" i="113"/>
  <c r="AX356" i="113"/>
  <c r="BA360" i="113"/>
  <c r="AX360" i="113"/>
  <c r="AT381" i="113"/>
  <c r="BA434" i="113"/>
  <c r="AX434" i="113"/>
  <c r="BA438" i="113"/>
  <c r="AX438" i="113"/>
  <c r="BA442" i="113"/>
  <c r="AX442" i="113"/>
  <c r="BA452" i="113"/>
  <c r="AX452" i="113"/>
  <c r="BA456" i="113"/>
  <c r="AX456" i="113"/>
  <c r="BA460" i="113"/>
  <c r="AX460" i="113"/>
  <c r="BA478" i="113"/>
  <c r="AX478" i="113"/>
  <c r="BA492" i="113"/>
  <c r="AX492" i="113"/>
  <c r="BA498" i="113"/>
  <c r="AX498" i="113"/>
  <c r="AP608" i="113"/>
  <c r="BA628" i="113"/>
  <c r="AX628" i="113"/>
  <c r="BA632" i="113"/>
  <c r="AX632" i="113"/>
  <c r="BA636" i="113"/>
  <c r="AX636" i="113"/>
  <c r="BA640" i="113"/>
  <c r="AX640" i="113"/>
  <c r="BA648" i="113"/>
  <c r="AX648" i="113"/>
  <c r="BA652" i="113"/>
  <c r="AX652" i="113"/>
  <c r="BA656" i="113"/>
  <c r="AX656" i="113"/>
  <c r="BA690" i="113"/>
  <c r="AX690" i="113"/>
  <c r="BA694" i="113"/>
  <c r="AX694" i="113"/>
  <c r="BA698" i="113"/>
  <c r="AX698" i="113"/>
  <c r="BA702" i="113"/>
  <c r="AX702" i="113"/>
  <c r="BA716" i="113"/>
  <c r="AX716" i="113"/>
  <c r="BA730" i="113"/>
  <c r="AX730" i="113"/>
  <c r="BA734" i="113"/>
  <c r="AX734" i="113"/>
  <c r="BA738" i="113"/>
  <c r="AX738" i="113"/>
  <c r="BA742" i="113"/>
  <c r="AX742" i="113"/>
  <c r="BA752" i="113"/>
  <c r="AX752" i="113"/>
  <c r="AT766" i="113"/>
  <c r="BA821" i="113"/>
  <c r="AX821" i="113"/>
  <c r="BA825" i="113"/>
  <c r="AX825" i="113"/>
  <c r="BA829" i="113"/>
  <c r="AX829" i="113"/>
  <c r="BA833" i="113"/>
  <c r="AX833" i="113"/>
  <c r="BA837" i="113"/>
  <c r="AX837" i="113"/>
  <c r="BA841" i="113"/>
  <c r="AX841" i="113"/>
  <c r="BA845" i="113"/>
  <c r="AX845" i="113"/>
  <c r="BA849" i="113"/>
  <c r="AX849" i="113"/>
  <c r="BA853" i="113"/>
  <c r="AX853" i="113"/>
  <c r="BA857" i="113"/>
  <c r="AX857" i="113"/>
  <c r="BA861" i="113"/>
  <c r="AX861" i="113"/>
  <c r="BA865" i="113"/>
  <c r="AX865" i="113"/>
  <c r="BA869" i="113"/>
  <c r="AX869" i="113"/>
  <c r="BA873" i="113"/>
  <c r="AX873" i="113"/>
  <c r="BA877" i="113"/>
  <c r="AX877" i="113"/>
  <c r="BA881" i="113"/>
  <c r="AX881" i="113"/>
  <c r="BA899" i="113"/>
  <c r="AX899" i="113"/>
  <c r="AX954" i="113"/>
  <c r="BA954" i="113"/>
  <c r="AX958" i="113"/>
  <c r="BA958" i="113"/>
  <c r="AX963" i="113"/>
  <c r="BA963" i="113"/>
  <c r="AX970" i="113"/>
  <c r="BA970" i="113"/>
  <c r="AX975" i="113"/>
  <c r="BA975" i="113"/>
  <c r="AX1093" i="113"/>
  <c r="BA1093" i="113"/>
  <c r="AX1103" i="113"/>
  <c r="BA1103" i="113"/>
  <c r="AX1107" i="113"/>
  <c r="BA1107" i="113"/>
  <c r="AX1111" i="113"/>
  <c r="BA1111" i="113"/>
  <c r="AX1115" i="113"/>
  <c r="BA1115" i="113"/>
  <c r="AX1119" i="113"/>
  <c r="BA1119" i="113"/>
  <c r="AX1123" i="113"/>
  <c r="BA1123" i="113"/>
  <c r="AX1127" i="113"/>
  <c r="BA1127" i="113"/>
  <c r="AX1131" i="113"/>
  <c r="BA1131" i="113"/>
  <c r="AX1148" i="113"/>
  <c r="BA1148" i="113"/>
  <c r="AX36" i="113"/>
  <c r="BA36" i="113"/>
  <c r="AX40" i="113"/>
  <c r="BA40" i="113"/>
  <c r="AX82" i="113"/>
  <c r="BA82" i="113"/>
  <c r="AX86" i="113"/>
  <c r="BA86" i="113"/>
  <c r="AX90" i="113"/>
  <c r="BA90" i="113"/>
  <c r="AX94" i="113"/>
  <c r="BA94" i="113"/>
  <c r="AX104" i="113"/>
  <c r="BA104" i="113"/>
  <c r="AX108" i="113"/>
  <c r="BA108" i="113"/>
  <c r="AX112" i="113"/>
  <c r="BA112" i="113"/>
  <c r="AX116" i="113"/>
  <c r="BA116" i="113"/>
  <c r="AX120" i="113"/>
  <c r="BA120" i="113"/>
  <c r="AX124" i="113"/>
  <c r="BA124" i="113"/>
  <c r="AX130" i="113"/>
  <c r="BA130" i="113"/>
  <c r="AX144" i="113"/>
  <c r="BA144" i="113"/>
  <c r="AX150" i="113"/>
  <c r="BA150" i="113"/>
  <c r="AX154" i="113"/>
  <c r="BA154" i="113"/>
  <c r="AX196" i="113"/>
  <c r="BA196" i="113"/>
  <c r="AX200" i="113"/>
  <c r="BA200" i="113"/>
  <c r="AX204" i="113"/>
  <c r="BA204" i="113"/>
  <c r="AX208" i="113"/>
  <c r="BA208" i="113"/>
  <c r="AX212" i="113"/>
  <c r="BA212" i="113"/>
  <c r="AX216" i="113"/>
  <c r="BA216" i="113"/>
  <c r="AX220" i="113"/>
  <c r="BA220" i="113"/>
  <c r="AX224" i="113"/>
  <c r="BA224" i="113"/>
  <c r="AT228" i="113"/>
  <c r="AX306" i="113"/>
  <c r="BA306" i="113"/>
  <c r="AX310" i="113"/>
  <c r="BA310" i="113"/>
  <c r="AX328" i="113"/>
  <c r="BA328" i="113"/>
  <c r="AX332" i="113"/>
  <c r="BA332" i="113"/>
  <c r="AX336" i="113"/>
  <c r="BA336" i="113"/>
  <c r="AX340" i="113"/>
  <c r="BA340" i="113"/>
  <c r="AX344" i="113"/>
  <c r="BA344" i="113"/>
  <c r="AX348" i="113"/>
  <c r="BA348" i="113"/>
  <c r="AX352" i="113"/>
  <c r="BA352" i="113"/>
  <c r="AX366" i="113"/>
  <c r="BA366" i="113"/>
  <c r="AX370" i="113"/>
  <c r="BA370" i="113"/>
  <c r="AX374" i="113"/>
  <c r="BA374" i="113"/>
  <c r="AX378" i="113"/>
  <c r="BA378" i="113"/>
  <c r="AX388" i="113"/>
  <c r="BA388" i="113"/>
  <c r="AX392" i="113"/>
  <c r="BA392" i="113"/>
  <c r="AX396" i="113"/>
  <c r="BA396" i="113"/>
  <c r="AX400" i="113"/>
  <c r="BA400" i="113"/>
  <c r="AX404" i="113"/>
  <c r="BA404" i="113"/>
  <c r="AX408" i="113"/>
  <c r="BA408" i="113"/>
  <c r="AX412" i="113"/>
  <c r="BA412" i="113"/>
  <c r="AX416" i="113"/>
  <c r="BA416" i="113"/>
  <c r="AX422" i="113"/>
  <c r="BA422" i="113"/>
  <c r="AX426" i="113"/>
  <c r="BA426" i="113"/>
  <c r="AX430" i="113"/>
  <c r="BA430" i="113"/>
  <c r="AX444" i="113"/>
  <c r="BA444" i="113"/>
  <c r="AX448" i="113"/>
  <c r="BA448" i="113"/>
  <c r="AX466" i="113"/>
  <c r="BA466" i="113"/>
  <c r="AX470" i="113"/>
  <c r="BA470" i="113"/>
  <c r="AX474" i="113"/>
  <c r="BA474" i="113"/>
  <c r="AX484" i="113"/>
  <c r="BA484" i="113"/>
  <c r="AX505" i="113"/>
  <c r="BA505" i="113"/>
  <c r="AX509" i="113"/>
  <c r="BA509" i="113"/>
  <c r="AX513" i="113"/>
  <c r="BA513" i="113"/>
  <c r="AX517" i="113"/>
  <c r="BA517" i="113"/>
  <c r="AX543" i="113"/>
  <c r="BA543" i="113"/>
  <c r="AX547" i="113"/>
  <c r="BA547" i="113"/>
  <c r="AX573" i="113"/>
  <c r="BA573" i="113"/>
  <c r="AX577" i="113"/>
  <c r="BA577" i="113"/>
  <c r="AX581" i="113"/>
  <c r="BA581" i="113"/>
  <c r="AX585" i="113"/>
  <c r="BA585" i="113"/>
  <c r="AX589" i="113"/>
  <c r="BA589" i="113"/>
  <c r="AX593" i="113"/>
  <c r="BA593" i="113"/>
  <c r="AX597" i="113"/>
  <c r="BA597" i="113"/>
  <c r="AX601" i="113"/>
  <c r="BA601" i="113"/>
  <c r="AX611" i="113"/>
  <c r="BA611" i="113"/>
  <c r="AX615" i="113"/>
  <c r="BA615" i="113"/>
  <c r="AX620" i="113"/>
  <c r="BA620" i="113"/>
  <c r="AX624" i="113"/>
  <c r="BA624" i="113"/>
  <c r="AX706" i="113"/>
  <c r="BA706" i="113"/>
  <c r="AX710" i="113"/>
  <c r="BA710" i="113"/>
  <c r="AX720" i="113"/>
  <c r="BA720" i="113"/>
  <c r="AX724" i="113"/>
  <c r="BA724" i="113"/>
  <c r="AT884" i="113"/>
  <c r="BA930" i="113"/>
  <c r="AX930" i="113"/>
  <c r="BA984" i="113"/>
  <c r="AX984" i="113"/>
  <c r="BA989" i="113"/>
  <c r="AX989" i="113"/>
  <c r="BA1040" i="113"/>
  <c r="AX1040" i="113"/>
  <c r="AX1053" i="113"/>
  <c r="BA1053" i="113"/>
  <c r="AX1057" i="113"/>
  <c r="BA1057" i="113"/>
  <c r="AX1207" i="113"/>
  <c r="BA1207" i="113"/>
  <c r="AX1211" i="113"/>
  <c r="BA1211" i="113"/>
  <c r="AX918" i="113"/>
  <c r="BA918" i="113"/>
  <c r="AX922" i="113"/>
  <c r="BA922" i="113"/>
  <c r="AX926" i="113"/>
  <c r="BA926" i="113"/>
  <c r="AX936" i="113"/>
  <c r="BA936" i="113"/>
  <c r="AX940" i="113"/>
  <c r="BA940" i="113"/>
  <c r="AX944" i="113"/>
  <c r="BA944" i="113"/>
  <c r="BA1061" i="113"/>
  <c r="BE1061" i="113" s="1"/>
  <c r="AX1061" i="113"/>
  <c r="AX1172" i="113"/>
  <c r="BA1172" i="113"/>
  <c r="AX1176" i="113"/>
  <c r="BA1176" i="113"/>
  <c r="AX1190" i="113"/>
  <c r="BA1190" i="113"/>
  <c r="AX1194" i="113"/>
  <c r="BA1194" i="113"/>
  <c r="AX1102" i="113"/>
  <c r="BA1102" i="113"/>
  <c r="AX1106" i="113"/>
  <c r="BA1106" i="113"/>
  <c r="AX1110" i="113"/>
  <c r="BA1110" i="113"/>
  <c r="AX1114" i="113"/>
  <c r="BA1114" i="113"/>
  <c r="AX1118" i="113"/>
  <c r="BA1118" i="113"/>
  <c r="AX1122" i="113"/>
  <c r="BA1122" i="113"/>
  <c r="AX1126" i="113"/>
  <c r="BA1126" i="113"/>
  <c r="AX1130" i="113"/>
  <c r="BA1130" i="113"/>
  <c r="AX1169" i="113"/>
  <c r="BA1169" i="113"/>
  <c r="AX1173" i="113"/>
  <c r="BA1173" i="113"/>
  <c r="AX1177" i="113"/>
  <c r="BA1177" i="113"/>
  <c r="AB1048" i="113"/>
  <c r="AB1167" i="113"/>
  <c r="AB1186" i="113"/>
  <c r="AB1178" i="113" s="1"/>
  <c r="T30" i="113"/>
  <c r="P43" i="113"/>
  <c r="X1167" i="113"/>
  <c r="X1186" i="113"/>
  <c r="X1178" i="113" s="1"/>
  <c r="AV61" i="113"/>
  <c r="AV80" i="113"/>
  <c r="X1044" i="113"/>
  <c r="AB1159" i="113"/>
  <c r="AB1147" i="113" s="1"/>
  <c r="X1203" i="113"/>
  <c r="X1195" i="113" s="1"/>
  <c r="AL903" i="113"/>
  <c r="L43" i="113"/>
  <c r="X43" i="113"/>
  <c r="AB616" i="113"/>
  <c r="AB1060" i="113"/>
  <c r="AB1064" i="113"/>
  <c r="AB1069" i="113"/>
  <c r="L1195" i="113"/>
  <c r="AB1203" i="113"/>
  <c r="AV52" i="113"/>
  <c r="AL1044" i="113"/>
  <c r="AL494" i="113"/>
  <c r="AL488" i="113" s="1"/>
  <c r="AL145" i="113"/>
  <c r="AL311" i="113"/>
  <c r="AJ1228" i="113"/>
  <c r="AI1234" i="113"/>
  <c r="AL1163" i="113"/>
  <c r="AL1159" i="113" s="1"/>
  <c r="AL60" i="113"/>
  <c r="X80" i="113"/>
  <c r="T145" i="113"/>
  <c r="X494" i="113"/>
  <c r="P572" i="113"/>
  <c r="P948" i="113"/>
  <c r="L980" i="113"/>
  <c r="T1044" i="113"/>
  <c r="H1142" i="113"/>
  <c r="CF1139" i="113" s="1"/>
  <c r="AL608" i="113"/>
  <c r="AK47" i="113"/>
  <c r="AO47" i="113" s="1"/>
  <c r="AV312" i="113"/>
  <c r="AV1046" i="113"/>
  <c r="AV1167" i="113"/>
  <c r="AU1228" i="113" s="1"/>
  <c r="AV1168" i="113"/>
  <c r="AV48" i="113"/>
  <c r="AV1061" i="113"/>
  <c r="AV1060" i="113" s="1"/>
  <c r="AV1065" i="113"/>
  <c r="AV1187" i="113"/>
  <c r="L608" i="113"/>
  <c r="H61" i="113"/>
  <c r="CF61" i="113" s="1"/>
  <c r="AV344" i="113"/>
  <c r="AV361" i="113"/>
  <c r="AV482" i="113"/>
  <c r="L1147" i="113"/>
  <c r="X48" i="113"/>
  <c r="X61" i="113"/>
  <c r="X71" i="113"/>
  <c r="AB80" i="113"/>
  <c r="X572" i="113"/>
  <c r="H1074" i="113"/>
  <c r="CF1071" i="113" s="1"/>
  <c r="AB1089" i="113"/>
  <c r="X52" i="113"/>
  <c r="AB71" i="113"/>
  <c r="H80" i="113"/>
  <c r="CF80" i="113" s="1"/>
  <c r="AV328" i="113"/>
  <c r="AV464" i="113"/>
  <c r="X608" i="113"/>
  <c r="AB705" i="113"/>
  <c r="H35" i="113"/>
  <c r="CF35" i="113" s="1"/>
  <c r="J44" i="113"/>
  <c r="J45" i="113"/>
  <c r="H101" i="113"/>
  <c r="CF101" i="113" s="1"/>
  <c r="X145" i="113"/>
  <c r="AV370" i="113"/>
  <c r="AV392" i="113"/>
  <c r="AV400" i="113"/>
  <c r="AV408" i="113"/>
  <c r="AV416" i="113"/>
  <c r="H14" i="113"/>
  <c r="CF14" i="113" s="1"/>
  <c r="H30" i="113"/>
  <c r="CF30" i="113" s="1"/>
  <c r="AV42" i="113"/>
  <c r="H52" i="113"/>
  <c r="CF52" i="113" s="1"/>
  <c r="H228" i="113"/>
  <c r="CF228" i="113" s="1"/>
  <c r="AV269" i="113"/>
  <c r="AV277" i="113"/>
  <c r="AV285" i="113"/>
  <c r="AV293" i="113"/>
  <c r="AV301" i="113"/>
  <c r="AV310" i="113"/>
  <c r="AV424" i="113"/>
  <c r="AV665" i="113"/>
  <c r="AV673" i="113"/>
  <c r="AV681" i="113"/>
  <c r="AV689" i="113"/>
  <c r="AV717" i="113"/>
  <c r="AV712" i="113" s="1"/>
  <c r="AV738" i="113"/>
  <c r="AV748" i="113"/>
  <c r="AV743" i="113" s="1"/>
  <c r="AV752" i="113"/>
  <c r="AV758" i="113"/>
  <c r="L903" i="113"/>
  <c r="X903" i="113"/>
  <c r="AV432" i="113"/>
  <c r="AV441" i="113"/>
  <c r="H443" i="113"/>
  <c r="CF443" i="113" s="1"/>
  <c r="H488" i="113"/>
  <c r="CF488" i="113" s="1"/>
  <c r="AV491" i="113"/>
  <c r="AV501" i="113"/>
  <c r="AV507" i="113"/>
  <c r="AV511" i="113"/>
  <c r="AV570" i="113"/>
  <c r="H572" i="113"/>
  <c r="CF572" i="113" s="1"/>
  <c r="AV799" i="113"/>
  <c r="AV807" i="113"/>
  <c r="AV888" i="113"/>
  <c r="AV896" i="113"/>
  <c r="AV898" i="113"/>
  <c r="L949" i="113"/>
  <c r="H1064" i="113"/>
  <c r="CF1061" i="113" s="1"/>
  <c r="AV1072" i="113"/>
  <c r="AV1076" i="113"/>
  <c r="AV1110" i="113"/>
  <c r="AV1118" i="113"/>
  <c r="AV1126" i="113"/>
  <c r="AV1152" i="113"/>
  <c r="H1167" i="113"/>
  <c r="CF1164" i="113" s="1"/>
  <c r="P1197" i="113"/>
  <c r="P1195" i="113" s="1"/>
  <c r="AB1198" i="113"/>
  <c r="AI1198" i="113"/>
  <c r="AJ1198" i="113" s="1"/>
  <c r="AB1199" i="113"/>
  <c r="AI1199" i="113"/>
  <c r="AJ1199" i="113" s="1"/>
  <c r="Z1219" i="113"/>
  <c r="AV1082" i="113"/>
  <c r="AI1200" i="113"/>
  <c r="AJ1200" i="113" s="1"/>
  <c r="AV1204" i="113"/>
  <c r="AB52" i="113"/>
  <c r="AB30" i="113"/>
  <c r="AB572" i="113"/>
  <c r="AB146" i="113"/>
  <c r="AB820" i="113"/>
  <c r="AB1092" i="113"/>
  <c r="AF13" i="113"/>
  <c r="AF1228" i="113" s="1"/>
  <c r="AF1230" i="113" s="1"/>
  <c r="AB61" i="113"/>
  <c r="AB142" i="113"/>
  <c r="AB644" i="113"/>
  <c r="AB718" i="113"/>
  <c r="AB1096" i="113"/>
  <c r="AB502" i="113"/>
  <c r="AB928" i="113"/>
  <c r="AB916" i="113" s="1"/>
  <c r="AB35" i="113"/>
  <c r="AB157" i="113"/>
  <c r="AB315" i="113"/>
  <c r="AB419" i="113"/>
  <c r="AB712" i="113"/>
  <c r="AB743" i="113"/>
  <c r="AB750" i="113"/>
  <c r="AB884" i="113"/>
  <c r="AB980" i="113"/>
  <c r="AB1074" i="113"/>
  <c r="H96" i="113"/>
  <c r="CF96" i="113" s="1"/>
  <c r="T60" i="113"/>
  <c r="H157" i="113"/>
  <c r="CF157" i="113" s="1"/>
  <c r="AB193" i="113"/>
  <c r="AV282" i="113"/>
  <c r="AV298" i="113"/>
  <c r="AV305" i="113"/>
  <c r="T311" i="113"/>
  <c r="AV341" i="113"/>
  <c r="AB386" i="113"/>
  <c r="AV460" i="113"/>
  <c r="AV23" i="113"/>
  <c r="H142" i="113"/>
  <c r="CF142" i="113" s="1"/>
  <c r="AV273" i="113"/>
  <c r="AV280" i="113"/>
  <c r="AV289" i="113"/>
  <c r="AV296" i="113"/>
  <c r="AV332" i="113"/>
  <c r="AV348" i="113"/>
  <c r="AV357" i="113"/>
  <c r="AV451" i="113"/>
  <c r="AB48" i="113"/>
  <c r="AB14" i="113"/>
  <c r="X30" i="113"/>
  <c r="AV132" i="113"/>
  <c r="AV140" i="113"/>
  <c r="AV272" i="113"/>
  <c r="AV281" i="113"/>
  <c r="AV288" i="113"/>
  <c r="AV297" i="113"/>
  <c r="H303" i="113"/>
  <c r="CF303" i="113" s="1"/>
  <c r="AV307" i="113"/>
  <c r="AV331" i="113"/>
  <c r="AV340" i="113"/>
  <c r="AV347" i="113"/>
  <c r="AB353" i="113"/>
  <c r="H353" i="113"/>
  <c r="CF353" i="113" s="1"/>
  <c r="AV356" i="113"/>
  <c r="AB433" i="113"/>
  <c r="AV450" i="113"/>
  <c r="AV459" i="113"/>
  <c r="CF72" i="113"/>
  <c r="H71" i="113"/>
  <c r="CF71" i="113" s="1"/>
  <c r="AV136" i="113"/>
  <c r="CF195" i="113"/>
  <c r="H193" i="113"/>
  <c r="CF193" i="113" s="1"/>
  <c r="AV339" i="113"/>
  <c r="AV458" i="113"/>
  <c r="AV21" i="113"/>
  <c r="T24" i="113"/>
  <c r="T43" i="113"/>
  <c r="CF128" i="113"/>
  <c r="H127" i="113"/>
  <c r="CF127" i="113" s="1"/>
  <c r="H129" i="113"/>
  <c r="CF129" i="113" s="1"/>
  <c r="AB131" i="113"/>
  <c r="AV274" i="113"/>
  <c r="AV290" i="113"/>
  <c r="AV306" i="113"/>
  <c r="AV333" i="113"/>
  <c r="AV349" i="113"/>
  <c r="AV358" i="113"/>
  <c r="AB364" i="113"/>
  <c r="AV452" i="113"/>
  <c r="AB476" i="113"/>
  <c r="AB495" i="113"/>
  <c r="X311" i="113"/>
  <c r="AB449" i="113"/>
  <c r="AB43" i="113"/>
  <c r="H146" i="113"/>
  <c r="CF146" i="113" s="1"/>
  <c r="AB312" i="113"/>
  <c r="AV319" i="113"/>
  <c r="AB322" i="113"/>
  <c r="AV366" i="113"/>
  <c r="AV374" i="113"/>
  <c r="AV388" i="113"/>
  <c r="AV396" i="113"/>
  <c r="AV404" i="113"/>
  <c r="AV412" i="113"/>
  <c r="AV420" i="113"/>
  <c r="AV428" i="113"/>
  <c r="AV437" i="113"/>
  <c r="AV446" i="113"/>
  <c r="AB462" i="113"/>
  <c r="AV468" i="113"/>
  <c r="AV477" i="113"/>
  <c r="AB481" i="113"/>
  <c r="AV486" i="113"/>
  <c r="AV497" i="113"/>
  <c r="X35" i="113"/>
  <c r="H69" i="113"/>
  <c r="CF69" i="113" s="1"/>
  <c r="AB96" i="113"/>
  <c r="AB101" i="113"/>
  <c r="H131" i="113"/>
  <c r="CF131" i="113" s="1"/>
  <c r="AB228" i="113"/>
  <c r="H312" i="113"/>
  <c r="CF312" i="113" s="1"/>
  <c r="H315" i="113"/>
  <c r="CF315" i="113" s="1"/>
  <c r="AB326" i="113"/>
  <c r="AB381" i="113"/>
  <c r="H417" i="113"/>
  <c r="CF417" i="113" s="1"/>
  <c r="H433" i="113"/>
  <c r="CF433" i="113" s="1"/>
  <c r="T494" i="113"/>
  <c r="H502" i="113"/>
  <c r="CF502" i="113" s="1"/>
  <c r="AV515" i="113"/>
  <c r="AB539" i="113"/>
  <c r="AV545" i="113"/>
  <c r="AV576" i="113"/>
  <c r="AV584" i="113"/>
  <c r="AV592" i="113"/>
  <c r="AV600" i="113"/>
  <c r="AV653" i="113"/>
  <c r="AV661" i="113"/>
  <c r="AV669" i="113"/>
  <c r="AV677" i="113"/>
  <c r="AV685" i="113"/>
  <c r="AB688" i="113"/>
  <c r="AV693" i="113"/>
  <c r="AV697" i="113"/>
  <c r="AV698" i="113"/>
  <c r="AV701" i="113"/>
  <c r="AV709" i="113"/>
  <c r="AV710" i="113"/>
  <c r="AV733" i="113"/>
  <c r="AV734" i="113"/>
  <c r="AV795" i="113"/>
  <c r="AV803" i="113"/>
  <c r="AV811" i="113"/>
  <c r="AV819" i="113"/>
  <c r="AV1086" i="113"/>
  <c r="AV520" i="113"/>
  <c r="AV528" i="113"/>
  <c r="AV536" i="113"/>
  <c r="AV550" i="113"/>
  <c r="AV558" i="113"/>
  <c r="AV566" i="113"/>
  <c r="AV611" i="113"/>
  <c r="AV623" i="113"/>
  <c r="AV635" i="113"/>
  <c r="AV643" i="113"/>
  <c r="AV642" i="113" s="1"/>
  <c r="AV704" i="113"/>
  <c r="AV768" i="113"/>
  <c r="AV784" i="113"/>
  <c r="AV796" i="113"/>
  <c r="AV804" i="113"/>
  <c r="AV812" i="113"/>
  <c r="X820" i="113"/>
  <c r="AV885" i="113"/>
  <c r="AV892" i="113"/>
  <c r="AV901" i="113"/>
  <c r="AV1107" i="113"/>
  <c r="AV1139" i="113"/>
  <c r="AV541" i="113"/>
  <c r="AV580" i="113"/>
  <c r="AV588" i="113"/>
  <c r="AV596" i="113"/>
  <c r="AV604" i="113"/>
  <c r="AV649" i="113"/>
  <c r="AV657" i="113"/>
  <c r="AB660" i="113"/>
  <c r="AV720" i="113"/>
  <c r="AV729" i="113"/>
  <c r="AV737" i="113"/>
  <c r="AV762" i="113"/>
  <c r="AV771" i="113"/>
  <c r="AV772" i="113"/>
  <c r="AV775" i="113"/>
  <c r="AV787" i="113"/>
  <c r="AV788" i="113"/>
  <c r="AB791" i="113"/>
  <c r="CF1043" i="113"/>
  <c r="H1045" i="113"/>
  <c r="CF1042" i="113" s="1"/>
  <c r="AV1085" i="113"/>
  <c r="AV1143" i="113"/>
  <c r="AV1142" i="113" s="1"/>
  <c r="AB1219" i="113"/>
  <c r="AF1219" i="113"/>
  <c r="AB518" i="113"/>
  <c r="AV524" i="113"/>
  <c r="AV532" i="113"/>
  <c r="AB548" i="113"/>
  <c r="AV554" i="113"/>
  <c r="AV562" i="113"/>
  <c r="AB609" i="113"/>
  <c r="T608" i="113"/>
  <c r="AB627" i="113"/>
  <c r="AV631" i="113"/>
  <c r="AV696" i="113"/>
  <c r="AV708" i="113"/>
  <c r="AV722" i="113"/>
  <c r="AV725" i="113"/>
  <c r="AB728" i="113"/>
  <c r="AV732" i="113"/>
  <c r="AV739" i="113"/>
  <c r="AV742" i="113"/>
  <c r="AV757" i="113"/>
  <c r="AV778" i="113"/>
  <c r="AV794" i="113"/>
  <c r="AV802" i="113"/>
  <c r="AV810" i="113"/>
  <c r="AV818" i="113"/>
  <c r="AV891" i="113"/>
  <c r="AV902" i="113"/>
  <c r="AV1091" i="113"/>
  <c r="AV1123" i="113"/>
  <c r="H1186" i="113"/>
  <c r="H1178" i="113" s="1"/>
  <c r="CF1175" i="113" s="1"/>
  <c r="CF1184" i="113"/>
  <c r="AV1190" i="113"/>
  <c r="AV1093" i="113"/>
  <c r="AV1106" i="113"/>
  <c r="AV1122" i="113"/>
  <c r="AV1138" i="113"/>
  <c r="AV1192" i="113"/>
  <c r="AV1205" i="113"/>
  <c r="AB759" i="113"/>
  <c r="AV767" i="113"/>
  <c r="AV779" i="113"/>
  <c r="AV780" i="113"/>
  <c r="AV783" i="113"/>
  <c r="X948" i="113"/>
  <c r="AB993" i="113"/>
  <c r="AB948" i="113" s="1"/>
  <c r="H1038" i="113"/>
  <c r="CF1035" i="113" s="1"/>
  <c r="AV1066" i="113"/>
  <c r="AB1134" i="113"/>
  <c r="H1159" i="113"/>
  <c r="H1147" i="113" s="1"/>
  <c r="CF1144" i="113" s="1"/>
  <c r="AV1194" i="113"/>
  <c r="AB766" i="113"/>
  <c r="AV770" i="113"/>
  <c r="AV786" i="113"/>
  <c r="CF1058" i="113"/>
  <c r="H1060" i="113"/>
  <c r="CF1057" i="113" s="1"/>
  <c r="AV1114" i="113"/>
  <c r="AV1130" i="113"/>
  <c r="CF1142" i="113"/>
  <c r="H1144" i="113"/>
  <c r="CF1141" i="113" s="1"/>
  <c r="AV1188" i="113"/>
  <c r="AB756" i="113"/>
  <c r="H993" i="113"/>
  <c r="CF990" i="113" s="1"/>
  <c r="AB897" i="113"/>
  <c r="AB934" i="113"/>
  <c r="H949" i="113"/>
  <c r="H980" i="113"/>
  <c r="CF977" i="113" s="1"/>
  <c r="T1147" i="113"/>
  <c r="X1159" i="113"/>
  <c r="X1147" i="113" s="1"/>
  <c r="X14" i="113"/>
  <c r="X24" i="113"/>
  <c r="AB24" i="113"/>
  <c r="AV27" i="113"/>
  <c r="AV29" i="113"/>
  <c r="AV32" i="113"/>
  <c r="CF32" i="113"/>
  <c r="AV34" i="113"/>
  <c r="AV37" i="113"/>
  <c r="CF37" i="113"/>
  <c r="AV39" i="113"/>
  <c r="AV41" i="113"/>
  <c r="AV45" i="113"/>
  <c r="AV47" i="113"/>
  <c r="AV97" i="113"/>
  <c r="AV99" i="113"/>
  <c r="AV102" i="113"/>
  <c r="AV104" i="113"/>
  <c r="AV106" i="113"/>
  <c r="AV108" i="113"/>
  <c r="AV110" i="113"/>
  <c r="AV112" i="113"/>
  <c r="AV114" i="113"/>
  <c r="AV116" i="113"/>
  <c r="AV118" i="113"/>
  <c r="AV120" i="113"/>
  <c r="AV122" i="113"/>
  <c r="AV124" i="113"/>
  <c r="AV126" i="113"/>
  <c r="AV130" i="113"/>
  <c r="AV129" i="113" s="1"/>
  <c r="AV133" i="113"/>
  <c r="CF133" i="113"/>
  <c r="AV135" i="113"/>
  <c r="AV137" i="113"/>
  <c r="AV139" i="113"/>
  <c r="AV141" i="113"/>
  <c r="AV144" i="113"/>
  <c r="AV142" i="113" s="1"/>
  <c r="CF144" i="113"/>
  <c r="AV148" i="113"/>
  <c r="CF148" i="113"/>
  <c r="AV150" i="113"/>
  <c r="AV152" i="113"/>
  <c r="AV154" i="113"/>
  <c r="AV156" i="113"/>
  <c r="AV159" i="113"/>
  <c r="CF159" i="113"/>
  <c r="AV161" i="113"/>
  <c r="AV163" i="113"/>
  <c r="AV165" i="113"/>
  <c r="AV167" i="113"/>
  <c r="AV169" i="113"/>
  <c r="AV171" i="113"/>
  <c r="AV173" i="113"/>
  <c r="AV175" i="113"/>
  <c r="AV177" i="113"/>
  <c r="AV179" i="113"/>
  <c r="AV181" i="113"/>
  <c r="AV183" i="113"/>
  <c r="AV185" i="113"/>
  <c r="AV187" i="113"/>
  <c r="AV189" i="113"/>
  <c r="AV191" i="113"/>
  <c r="AV194" i="113"/>
  <c r="AV196" i="113"/>
  <c r="AV198" i="113"/>
  <c r="AV200" i="113"/>
  <c r="AV202" i="113"/>
  <c r="AV204" i="113"/>
  <c r="AV206" i="113"/>
  <c r="AV208" i="113"/>
  <c r="AV210" i="113"/>
  <c r="AV212" i="113"/>
  <c r="AV214" i="113"/>
  <c r="AV216" i="113"/>
  <c r="AV218" i="113"/>
  <c r="AV220" i="113"/>
  <c r="AV222" i="113"/>
  <c r="AV224" i="113"/>
  <c r="AV226" i="113"/>
  <c r="AV229" i="113"/>
  <c r="AV231" i="113"/>
  <c r="AV233" i="113"/>
  <c r="AV235" i="113"/>
  <c r="AV237" i="113"/>
  <c r="AV239" i="113"/>
  <c r="AV241" i="113"/>
  <c r="AV243" i="113"/>
  <c r="AV245" i="113"/>
  <c r="AV247" i="113"/>
  <c r="AV249" i="113"/>
  <c r="AV251" i="113"/>
  <c r="AV253" i="113"/>
  <c r="AV255" i="113"/>
  <c r="AV257" i="113"/>
  <c r="AV259" i="113"/>
  <c r="AV261" i="113"/>
  <c r="AV263" i="113"/>
  <c r="AV265" i="113"/>
  <c r="AV740" i="113"/>
  <c r="AV764" i="113"/>
  <c r="AV773" i="113"/>
  <c r="AV781" i="113"/>
  <c r="AV789" i="113"/>
  <c r="AV797" i="113"/>
  <c r="AV805" i="113"/>
  <c r="AV813" i="113"/>
  <c r="CF821" i="113"/>
  <c r="H820" i="113"/>
  <c r="CF820" i="113" s="1"/>
  <c r="AV821" i="113"/>
  <c r="AV825" i="113"/>
  <c r="AV829" i="113"/>
  <c r="AV833" i="113"/>
  <c r="AV837" i="113"/>
  <c r="AV841" i="113"/>
  <c r="AV845" i="113"/>
  <c r="AV849" i="113"/>
  <c r="AV853" i="113"/>
  <c r="AV857" i="113"/>
  <c r="AV861" i="113"/>
  <c r="AV865" i="113"/>
  <c r="AV869" i="113"/>
  <c r="AV873" i="113"/>
  <c r="AV877" i="113"/>
  <c r="AV881" i="113"/>
  <c r="CF886" i="113"/>
  <c r="H884" i="113"/>
  <c r="CF884" i="113" s="1"/>
  <c r="AV886" i="113"/>
  <c r="AV894" i="113"/>
  <c r="CF993" i="113"/>
  <c r="AV1050" i="113"/>
  <c r="AV1058" i="113"/>
  <c r="H1069" i="113"/>
  <c r="CF1066" i="113" s="1"/>
  <c r="CF1067" i="113"/>
  <c r="AV1070" i="113"/>
  <c r="AV1088" i="113"/>
  <c r="CF1091" i="113"/>
  <c r="H1092" i="113"/>
  <c r="CF1089" i="113" s="1"/>
  <c r="AV1094" i="113"/>
  <c r="AV1108" i="113"/>
  <c r="AV1124" i="113"/>
  <c r="H24" i="113"/>
  <c r="H43" i="113"/>
  <c r="CF43" i="113" s="1"/>
  <c r="H48" i="113"/>
  <c r="CF48" i="113" s="1"/>
  <c r="AV267" i="113"/>
  <c r="AV271" i="113"/>
  <c r="AV275" i="113"/>
  <c r="AV279" i="113"/>
  <c r="AV283" i="113"/>
  <c r="AV287" i="113"/>
  <c r="AV291" i="113"/>
  <c r="AV295" i="113"/>
  <c r="AV299" i="113"/>
  <c r="AB303" i="113"/>
  <c r="AV304" i="113"/>
  <c r="AV308" i="113"/>
  <c r="AV317" i="113"/>
  <c r="CF317" i="113"/>
  <c r="H322" i="113"/>
  <c r="CF322" i="113" s="1"/>
  <c r="AV325" i="113"/>
  <c r="AV322" i="113" s="1"/>
  <c r="H326" i="113"/>
  <c r="CF326" i="113" s="1"/>
  <c r="AV330" i="113"/>
  <c r="AV334" i="113"/>
  <c r="AV338" i="113"/>
  <c r="AV342" i="113"/>
  <c r="AV346" i="113"/>
  <c r="AV350" i="113"/>
  <c r="AV355" i="113"/>
  <c r="CF355" i="113"/>
  <c r="AV359" i="113"/>
  <c r="AV363" i="113"/>
  <c r="H364" i="113"/>
  <c r="CF364" i="113" s="1"/>
  <c r="AV368" i="113"/>
  <c r="AV372" i="113"/>
  <c r="AV376" i="113"/>
  <c r="AV380" i="113"/>
  <c r="H381" i="113"/>
  <c r="CF381" i="113" s="1"/>
  <c r="AV385" i="113"/>
  <c r="AV381" i="113" s="1"/>
  <c r="H386" i="113"/>
  <c r="CF386" i="113" s="1"/>
  <c r="AV390" i="113"/>
  <c r="AV394" i="113"/>
  <c r="AV398" i="113"/>
  <c r="AV402" i="113"/>
  <c r="AV406" i="113"/>
  <c r="AV410" i="113"/>
  <c r="AV414" i="113"/>
  <c r="H419" i="113"/>
  <c r="CF419" i="113" s="1"/>
  <c r="AV422" i="113"/>
  <c r="AV426" i="113"/>
  <c r="AV430" i="113"/>
  <c r="AV435" i="113"/>
  <c r="CF435" i="113"/>
  <c r="AV439" i="113"/>
  <c r="AB443" i="113"/>
  <c r="AV444" i="113"/>
  <c r="AV448" i="113"/>
  <c r="H449" i="113"/>
  <c r="CF449" i="113" s="1"/>
  <c r="AV453" i="113"/>
  <c r="AV457" i="113"/>
  <c r="AV461" i="113"/>
  <c r="H462" i="113"/>
  <c r="CF462" i="113" s="1"/>
  <c r="AV466" i="113"/>
  <c r="AV470" i="113"/>
  <c r="AV474" i="113"/>
  <c r="H476" i="113"/>
  <c r="CF476" i="113" s="1"/>
  <c r="AV479" i="113"/>
  <c r="H481" i="113"/>
  <c r="CF481" i="113" s="1"/>
  <c r="AV484" i="113"/>
  <c r="AV489" i="113"/>
  <c r="AV493" i="113"/>
  <c r="H495" i="113"/>
  <c r="AV499" i="113"/>
  <c r="AV505" i="113"/>
  <c r="CF505" i="113"/>
  <c r="AV509" i="113"/>
  <c r="AV513" i="113"/>
  <c r="AV517" i="113"/>
  <c r="H518" i="113"/>
  <c r="CF518" i="113" s="1"/>
  <c r="AV522" i="113"/>
  <c r="AV526" i="113"/>
  <c r="AV530" i="113"/>
  <c r="AV534" i="113"/>
  <c r="AV538" i="113"/>
  <c r="H539" i="113"/>
  <c r="CF539" i="113" s="1"/>
  <c r="AV543" i="113"/>
  <c r="AV547" i="113"/>
  <c r="H548" i="113"/>
  <c r="CF548" i="113" s="1"/>
  <c r="AV552" i="113"/>
  <c r="AV556" i="113"/>
  <c r="AV560" i="113"/>
  <c r="AV564" i="113"/>
  <c r="AV568" i="113"/>
  <c r="L572" i="113"/>
  <c r="AV574" i="113"/>
  <c r="AV578" i="113"/>
  <c r="AV582" i="113"/>
  <c r="AV586" i="113"/>
  <c r="AV590" i="113"/>
  <c r="AV594" i="113"/>
  <c r="AV598" i="113"/>
  <c r="AV602" i="113"/>
  <c r="H608" i="113"/>
  <c r="CF608" i="113" s="1"/>
  <c r="AV613" i="113"/>
  <c r="AV618" i="113"/>
  <c r="AV625" i="113"/>
  <c r="AV633" i="113"/>
  <c r="AV637" i="113"/>
  <c r="AV641" i="113"/>
  <c r="AV647" i="113"/>
  <c r="AV651" i="113"/>
  <c r="AV655" i="113"/>
  <c r="AV659" i="113"/>
  <c r="AV663" i="113"/>
  <c r="AV667" i="113"/>
  <c r="AV671" i="113"/>
  <c r="AV675" i="113"/>
  <c r="AV679" i="113"/>
  <c r="AV683" i="113"/>
  <c r="AV687" i="113"/>
  <c r="AV691" i="113"/>
  <c r="AV695" i="113"/>
  <c r="AV699" i="113"/>
  <c r="AV703" i="113"/>
  <c r="AV719" i="113"/>
  <c r="AV723" i="113"/>
  <c r="AV731" i="113"/>
  <c r="AV735" i="113"/>
  <c r="AV736" i="113"/>
  <c r="AV754" i="113"/>
  <c r="AV760" i="113"/>
  <c r="CF769" i="113"/>
  <c r="H766" i="113"/>
  <c r="CF766" i="113" s="1"/>
  <c r="AV769" i="113"/>
  <c r="AV777" i="113"/>
  <c r="AV785" i="113"/>
  <c r="CF793" i="113"/>
  <c r="H791" i="113"/>
  <c r="CF791" i="113" s="1"/>
  <c r="AV793" i="113"/>
  <c r="AV801" i="113"/>
  <c r="AV809" i="113"/>
  <c r="AV817" i="113"/>
  <c r="AV823" i="113"/>
  <c r="AV827" i="113"/>
  <c r="AV831" i="113"/>
  <c r="AV835" i="113"/>
  <c r="AV839" i="113"/>
  <c r="AV843" i="113"/>
  <c r="AV847" i="113"/>
  <c r="AV851" i="113"/>
  <c r="AV855" i="113"/>
  <c r="AV859" i="113"/>
  <c r="AV863" i="113"/>
  <c r="AV867" i="113"/>
  <c r="AV871" i="113"/>
  <c r="AV875" i="113"/>
  <c r="AV879" i="113"/>
  <c r="AV883" i="113"/>
  <c r="AV890" i="113"/>
  <c r="AV900" i="113"/>
  <c r="H904" i="113"/>
  <c r="CF905" i="113"/>
  <c r="H928" i="113"/>
  <c r="CF929" i="113"/>
  <c r="T948" i="113"/>
  <c r="AV1054" i="113"/>
  <c r="H1079" i="113"/>
  <c r="CF1076" i="113" s="1"/>
  <c r="CF1077" i="113"/>
  <c r="AV1080" i="113"/>
  <c r="H1099" i="113"/>
  <c r="CF1096" i="113" s="1"/>
  <c r="CF1097" i="113"/>
  <c r="AV1100" i="113"/>
  <c r="AV1116" i="113"/>
  <c r="AV1132" i="113"/>
  <c r="AV1140" i="113"/>
  <c r="CF1156" i="113"/>
  <c r="AV1184" i="113"/>
  <c r="AV1196" i="113"/>
  <c r="AV1198" i="113"/>
  <c r="AV822" i="113"/>
  <c r="AV824" i="113"/>
  <c r="AV826" i="113"/>
  <c r="AV828" i="113"/>
  <c r="AV830" i="113"/>
  <c r="AV832" i="113"/>
  <c r="AV834" i="113"/>
  <c r="AV836" i="113"/>
  <c r="AV838" i="113"/>
  <c r="AV840" i="113"/>
  <c r="AV842" i="113"/>
  <c r="AV844" i="113"/>
  <c r="AV846" i="113"/>
  <c r="AV848" i="113"/>
  <c r="AV850" i="113"/>
  <c r="AV852" i="113"/>
  <c r="AV854" i="113"/>
  <c r="AV856" i="113"/>
  <c r="AV858" i="113"/>
  <c r="AV860" i="113"/>
  <c r="AV862" i="113"/>
  <c r="AV864" i="113"/>
  <c r="AV866" i="113"/>
  <c r="AV868" i="113"/>
  <c r="AV870" i="113"/>
  <c r="AV872" i="113"/>
  <c r="AV874" i="113"/>
  <c r="AV876" i="113"/>
  <c r="AV878" i="113"/>
  <c r="AV880" i="113"/>
  <c r="AV882" i="113"/>
  <c r="H897" i="113"/>
  <c r="CF897" i="113" s="1"/>
  <c r="H934" i="113"/>
  <c r="CF934" i="113" s="1"/>
  <c r="CF936" i="113"/>
  <c r="CF956" i="113"/>
  <c r="X956" i="113"/>
  <c r="AV1047" i="113"/>
  <c r="L1048" i="113"/>
  <c r="L1044" i="113" s="1"/>
  <c r="AV1052" i="113"/>
  <c r="AV1056" i="113"/>
  <c r="AV1068" i="113"/>
  <c r="AV1078" i="113"/>
  <c r="AV1084" i="113"/>
  <c r="H1089" i="113"/>
  <c r="CF1086" i="113" s="1"/>
  <c r="CF1087" i="113"/>
  <c r="AV1090" i="113"/>
  <c r="CF1095" i="113"/>
  <c r="H1096" i="113"/>
  <c r="CF1093" i="113" s="1"/>
  <c r="AV1098" i="113"/>
  <c r="AV1096" i="113" s="1"/>
  <c r="AV1104" i="113"/>
  <c r="AV1112" i="113"/>
  <c r="AV1120" i="113"/>
  <c r="AV1128" i="113"/>
  <c r="CF1133" i="113"/>
  <c r="H1134" i="113"/>
  <c r="CF1131" i="113" s="1"/>
  <c r="AV1136" i="113"/>
  <c r="AV1149" i="113"/>
  <c r="AV1155" i="113"/>
  <c r="AV1180" i="113"/>
  <c r="CF1046" i="113"/>
  <c r="H1048" i="113"/>
  <c r="CF1045" i="113" s="1"/>
  <c r="AV1051" i="113"/>
  <c r="AV1053" i="113"/>
  <c r="AV1055" i="113"/>
  <c r="AV1057" i="113"/>
  <c r="AV1059" i="113"/>
  <c r="AB1079" i="113"/>
  <c r="AB1099" i="113"/>
  <c r="P1147" i="113"/>
  <c r="AV1157" i="113"/>
  <c r="AV1166" i="113"/>
  <c r="AV1159" i="113" s="1"/>
  <c r="AV1147" i="113" s="1"/>
  <c r="AU1227" i="113" s="1"/>
  <c r="AV1182" i="113"/>
  <c r="AV1200" i="113"/>
  <c r="AV1156" i="113"/>
  <c r="AV1158" i="113"/>
  <c r="AV1181" i="113"/>
  <c r="AV1183" i="113"/>
  <c r="AV1185" i="113"/>
  <c r="AV1197" i="113"/>
  <c r="CF1203" i="113"/>
  <c r="H1203" i="113"/>
  <c r="AV1206" i="113"/>
  <c r="AX1060" i="113" l="1"/>
  <c r="AV1074" i="113"/>
  <c r="AY364" i="113"/>
  <c r="CF1183" i="113"/>
  <c r="AX756" i="113"/>
  <c r="AT903" i="113"/>
  <c r="L948" i="113"/>
  <c r="L13" i="113" s="1"/>
  <c r="X60" i="113"/>
  <c r="X13" i="113" s="1"/>
  <c r="X1218" i="113" s="1"/>
  <c r="X1222" i="113" s="1"/>
  <c r="X1223" i="113" s="1"/>
  <c r="BV1187" i="113"/>
  <c r="BY1187" i="113"/>
  <c r="BV1039" i="113"/>
  <c r="BY1039" i="113"/>
  <c r="BV1046" i="113"/>
  <c r="BY1046" i="113"/>
  <c r="BV1168" i="113"/>
  <c r="BY1168" i="113"/>
  <c r="P13" i="113"/>
  <c r="P1228" i="113" s="1"/>
  <c r="T1203" i="113"/>
  <c r="T1195" i="113" s="1"/>
  <c r="T1229" i="113" s="1"/>
  <c r="AV1069" i="113"/>
  <c r="AV756" i="113"/>
  <c r="AT1044" i="113"/>
  <c r="AT145" i="113"/>
  <c r="AV1134" i="113"/>
  <c r="AX1092" i="113"/>
  <c r="AX1064" i="113"/>
  <c r="AV315" i="113"/>
  <c r="BR1187" i="113"/>
  <c r="BR1039" i="113"/>
  <c r="BR1046" i="113"/>
  <c r="BR1168" i="113"/>
  <c r="BN1187" i="113"/>
  <c r="BN1039" i="113"/>
  <c r="BN1046" i="113"/>
  <c r="BN1168" i="113"/>
  <c r="BF1061" i="113"/>
  <c r="BI1061" i="113"/>
  <c r="BJ1187" i="113"/>
  <c r="BF950" i="113"/>
  <c r="BI950" i="113"/>
  <c r="BF905" i="113"/>
  <c r="BI905" i="113"/>
  <c r="BF1049" i="113"/>
  <c r="BI1049" i="113"/>
  <c r="BJ1039" i="113"/>
  <c r="BJ1046" i="113"/>
  <c r="BJ1168" i="113"/>
  <c r="BF1065" i="113"/>
  <c r="BI1065" i="113"/>
  <c r="BF1179" i="113"/>
  <c r="BI1179" i="113"/>
  <c r="BF643" i="113"/>
  <c r="BF642" i="113" s="1"/>
  <c r="BI643" i="113"/>
  <c r="BB1177" i="113"/>
  <c r="BE1177" i="113"/>
  <c r="BB1173" i="113"/>
  <c r="BE1173" i="113"/>
  <c r="BB1169" i="113"/>
  <c r="BE1169" i="113"/>
  <c r="BB1130" i="113"/>
  <c r="BE1130" i="113"/>
  <c r="BB1126" i="113"/>
  <c r="BE1126" i="113"/>
  <c r="BB1122" i="113"/>
  <c r="BE1122" i="113"/>
  <c r="BB1118" i="113"/>
  <c r="BE1118" i="113"/>
  <c r="BB1114" i="113"/>
  <c r="BE1114" i="113"/>
  <c r="BB1110" i="113"/>
  <c r="BE1110" i="113"/>
  <c r="BB1106" i="113"/>
  <c r="BE1106" i="113"/>
  <c r="BB1102" i="113"/>
  <c r="BE1102" i="113"/>
  <c r="BB1194" i="113"/>
  <c r="BE1194" i="113"/>
  <c r="BB1190" i="113"/>
  <c r="BE1190" i="113"/>
  <c r="BB1176" i="113"/>
  <c r="BE1176" i="113"/>
  <c r="BB1172" i="113"/>
  <c r="BE1172" i="113"/>
  <c r="BB944" i="113"/>
  <c r="BE944" i="113"/>
  <c r="BB940" i="113"/>
  <c r="BE940" i="113"/>
  <c r="BB936" i="113"/>
  <c r="BE936" i="113"/>
  <c r="BB926" i="113"/>
  <c r="BE926" i="113"/>
  <c r="BB922" i="113"/>
  <c r="BE922" i="113"/>
  <c r="BB918" i="113"/>
  <c r="BE918" i="113"/>
  <c r="BB1211" i="113"/>
  <c r="BE1211" i="113"/>
  <c r="BB1207" i="113"/>
  <c r="BE1207" i="113"/>
  <c r="BB1057" i="113"/>
  <c r="BE1057" i="113"/>
  <c r="BB1053" i="113"/>
  <c r="BE1053" i="113"/>
  <c r="BB224" i="113"/>
  <c r="BE224" i="113"/>
  <c r="BB220" i="113"/>
  <c r="BE220" i="113"/>
  <c r="BB216" i="113"/>
  <c r="BE216" i="113"/>
  <c r="BB212" i="113"/>
  <c r="BE212" i="113"/>
  <c r="BB208" i="113"/>
  <c r="BE208" i="113"/>
  <c r="BB204" i="113"/>
  <c r="BE204" i="113"/>
  <c r="BB200" i="113"/>
  <c r="BE200" i="113"/>
  <c r="BB196" i="113"/>
  <c r="BE196" i="113"/>
  <c r="BB154" i="113"/>
  <c r="BE154" i="113"/>
  <c r="BB150" i="113"/>
  <c r="BE150" i="113"/>
  <c r="BB144" i="113"/>
  <c r="BE144" i="113"/>
  <c r="BB130" i="113"/>
  <c r="BB129" i="113" s="1"/>
  <c r="BE130" i="113"/>
  <c r="BB124" i="113"/>
  <c r="BE124" i="113"/>
  <c r="BB120" i="113"/>
  <c r="BE120" i="113"/>
  <c r="BB116" i="113"/>
  <c r="BE116" i="113"/>
  <c r="BB112" i="113"/>
  <c r="BE112" i="113"/>
  <c r="BB108" i="113"/>
  <c r="BE108" i="113"/>
  <c r="BB104" i="113"/>
  <c r="BE104" i="113"/>
  <c r="BB94" i="113"/>
  <c r="BE94" i="113"/>
  <c r="BB90" i="113"/>
  <c r="BE90" i="113"/>
  <c r="BB86" i="113"/>
  <c r="BE86" i="113"/>
  <c r="BB82" i="113"/>
  <c r="BE82" i="113"/>
  <c r="BB40" i="113"/>
  <c r="BE40" i="113"/>
  <c r="BB36" i="113"/>
  <c r="BE36" i="113"/>
  <c r="BB1148" i="113"/>
  <c r="BE1148" i="113"/>
  <c r="BB1131" i="113"/>
  <c r="BE1131" i="113"/>
  <c r="BB1127" i="113"/>
  <c r="BE1127" i="113"/>
  <c r="BB1123" i="113"/>
  <c r="BE1123" i="113"/>
  <c r="BB1119" i="113"/>
  <c r="BE1119" i="113"/>
  <c r="BB1115" i="113"/>
  <c r="BE1115" i="113"/>
  <c r="BB1111" i="113"/>
  <c r="BE1111" i="113"/>
  <c r="BB1107" i="113"/>
  <c r="BE1107" i="113"/>
  <c r="BB1103" i="113"/>
  <c r="BE1103" i="113"/>
  <c r="BB1093" i="113"/>
  <c r="BE1093" i="113"/>
  <c r="BB975" i="113"/>
  <c r="BE975" i="113"/>
  <c r="BB970" i="113"/>
  <c r="BE970" i="113"/>
  <c r="BB963" i="113"/>
  <c r="BE963" i="113"/>
  <c r="BB958" i="113"/>
  <c r="BE958" i="113"/>
  <c r="BB954" i="113"/>
  <c r="BE954" i="113"/>
  <c r="BB752" i="113"/>
  <c r="BE752" i="113"/>
  <c r="BB742" i="113"/>
  <c r="BE742" i="113"/>
  <c r="BB738" i="113"/>
  <c r="BE738" i="113"/>
  <c r="BB734" i="113"/>
  <c r="BE734" i="113"/>
  <c r="BB730" i="113"/>
  <c r="BE730" i="113"/>
  <c r="BB716" i="113"/>
  <c r="BE716" i="113"/>
  <c r="BB702" i="113"/>
  <c r="BE702" i="113"/>
  <c r="BB698" i="113"/>
  <c r="BE698" i="113"/>
  <c r="BB694" i="113"/>
  <c r="BE694" i="113"/>
  <c r="BB690" i="113"/>
  <c r="BE690" i="113"/>
  <c r="BB656" i="113"/>
  <c r="BE656" i="113"/>
  <c r="BB652" i="113"/>
  <c r="BE652" i="113"/>
  <c r="BB648" i="113"/>
  <c r="BE648" i="113"/>
  <c r="BB640" i="113"/>
  <c r="BE640" i="113"/>
  <c r="BB636" i="113"/>
  <c r="BE636" i="113"/>
  <c r="BB632" i="113"/>
  <c r="BE632" i="113"/>
  <c r="BB628" i="113"/>
  <c r="BE628" i="113"/>
  <c r="BB360" i="113"/>
  <c r="BE360" i="113"/>
  <c r="BB356" i="113"/>
  <c r="BE356" i="113"/>
  <c r="BB190" i="113"/>
  <c r="BE190" i="113"/>
  <c r="BB186" i="113"/>
  <c r="BE186" i="113"/>
  <c r="BB182" i="113"/>
  <c r="BE182" i="113"/>
  <c r="BB178" i="113"/>
  <c r="BE178" i="113"/>
  <c r="BB174" i="113"/>
  <c r="BE174" i="113"/>
  <c r="BB170" i="113"/>
  <c r="BE170" i="113"/>
  <c r="BB166" i="113"/>
  <c r="BE166" i="113"/>
  <c r="BB162" i="113"/>
  <c r="BE162" i="113"/>
  <c r="BB158" i="113"/>
  <c r="BE158" i="113"/>
  <c r="BB56" i="113"/>
  <c r="BE56" i="113"/>
  <c r="BB22" i="113"/>
  <c r="BE22" i="113"/>
  <c r="BB18" i="113"/>
  <c r="BE18" i="113"/>
  <c r="BB1042" i="113"/>
  <c r="BE1042" i="113"/>
  <c r="BB932" i="113"/>
  <c r="BE932" i="113"/>
  <c r="BB914" i="113"/>
  <c r="BE914" i="113"/>
  <c r="BB910" i="113"/>
  <c r="BE910" i="113"/>
  <c r="BB906" i="113"/>
  <c r="BE906" i="113"/>
  <c r="BB900" i="113"/>
  <c r="BE900" i="113"/>
  <c r="BB882" i="113"/>
  <c r="BE882" i="113"/>
  <c r="BB878" i="113"/>
  <c r="BE878" i="113"/>
  <c r="BB874" i="113"/>
  <c r="BE874" i="113"/>
  <c r="BB870" i="113"/>
  <c r="BE870" i="113"/>
  <c r="BB866" i="113"/>
  <c r="BE866" i="113"/>
  <c r="BB862" i="113"/>
  <c r="BE862" i="113"/>
  <c r="BB858" i="113"/>
  <c r="BE858" i="113"/>
  <c r="BB854" i="113"/>
  <c r="BE854" i="113"/>
  <c r="BB850" i="113"/>
  <c r="BE850" i="113"/>
  <c r="BB846" i="113"/>
  <c r="BE846" i="113"/>
  <c r="BB842" i="113"/>
  <c r="BE842" i="113"/>
  <c r="BB838" i="113"/>
  <c r="BE838" i="113"/>
  <c r="BB834" i="113"/>
  <c r="BE834" i="113"/>
  <c r="BB830" i="113"/>
  <c r="BE830" i="113"/>
  <c r="BB826" i="113"/>
  <c r="BE826" i="113"/>
  <c r="BB822" i="113"/>
  <c r="BE822" i="113"/>
  <c r="BB788" i="113"/>
  <c r="BE788" i="113"/>
  <c r="BB784" i="113"/>
  <c r="BE784" i="113"/>
  <c r="BB780" i="113"/>
  <c r="BE780" i="113"/>
  <c r="BB776" i="113"/>
  <c r="BE776" i="113"/>
  <c r="BB772" i="113"/>
  <c r="BE772" i="113"/>
  <c r="BB768" i="113"/>
  <c r="BE768" i="113"/>
  <c r="BB739" i="113"/>
  <c r="BE739" i="113"/>
  <c r="BB735" i="113"/>
  <c r="BE735" i="113"/>
  <c r="BB731" i="113"/>
  <c r="BE731" i="113"/>
  <c r="BB717" i="113"/>
  <c r="BE717" i="113"/>
  <c r="BB713" i="113"/>
  <c r="BE713" i="113"/>
  <c r="BB703" i="113"/>
  <c r="BE703" i="113"/>
  <c r="BB699" i="113"/>
  <c r="BE699" i="113"/>
  <c r="BB695" i="113"/>
  <c r="BE695" i="113"/>
  <c r="BB691" i="113"/>
  <c r="BE691" i="113"/>
  <c r="BB514" i="113"/>
  <c r="BE514" i="113"/>
  <c r="BB510" i="113"/>
  <c r="BE510" i="113"/>
  <c r="BB506" i="113"/>
  <c r="BE506" i="113"/>
  <c r="BB324" i="113"/>
  <c r="BE324" i="113"/>
  <c r="BB318" i="113"/>
  <c r="BE318" i="113"/>
  <c r="BB140" i="113"/>
  <c r="BE140" i="113"/>
  <c r="BB136" i="113"/>
  <c r="BE136" i="113"/>
  <c r="BB132" i="113"/>
  <c r="BE132" i="113"/>
  <c r="BB100" i="113"/>
  <c r="BE100" i="113"/>
  <c r="BB78" i="113"/>
  <c r="BE78" i="113"/>
  <c r="BB74" i="113"/>
  <c r="BE74" i="113"/>
  <c r="BB68" i="113"/>
  <c r="BE68" i="113"/>
  <c r="BB64" i="113"/>
  <c r="BE64" i="113"/>
  <c r="BB655" i="113"/>
  <c r="BE655" i="113"/>
  <c r="BB651" i="113"/>
  <c r="BE651" i="113"/>
  <c r="BB647" i="113"/>
  <c r="BE647" i="113"/>
  <c r="BB641" i="113"/>
  <c r="BE641" i="113"/>
  <c r="BB637" i="113"/>
  <c r="BE637" i="113"/>
  <c r="BB633" i="113"/>
  <c r="BE633" i="113"/>
  <c r="BB629" i="113"/>
  <c r="BE629" i="113"/>
  <c r="BB439" i="113"/>
  <c r="BE439" i="113"/>
  <c r="BB435" i="113"/>
  <c r="BE435" i="113"/>
  <c r="BB383" i="113"/>
  <c r="BE383" i="113"/>
  <c r="BB361" i="113"/>
  <c r="BE361" i="113"/>
  <c r="BB357" i="113"/>
  <c r="BE357" i="113"/>
  <c r="BB323" i="113"/>
  <c r="BE323" i="113"/>
  <c r="BB1087" i="113"/>
  <c r="BE1087" i="113"/>
  <c r="BB1083" i="113"/>
  <c r="BE1083" i="113"/>
  <c r="BB1073" i="113"/>
  <c r="BE1073" i="113"/>
  <c r="BB1063" i="113"/>
  <c r="BE1063" i="113"/>
  <c r="BB816" i="113"/>
  <c r="BE816" i="113"/>
  <c r="BB812" i="113"/>
  <c r="BE812" i="113"/>
  <c r="BB808" i="113"/>
  <c r="BE808" i="113"/>
  <c r="BB804" i="113"/>
  <c r="BE804" i="113"/>
  <c r="BB800" i="113"/>
  <c r="BE800" i="113"/>
  <c r="BB796" i="113"/>
  <c r="BE796" i="113"/>
  <c r="BB792" i="113"/>
  <c r="BE792" i="113"/>
  <c r="BB757" i="113"/>
  <c r="BE757" i="113"/>
  <c r="BB747" i="113"/>
  <c r="BE747" i="113"/>
  <c r="BB725" i="113"/>
  <c r="BE725" i="113"/>
  <c r="BB721" i="113"/>
  <c r="BE721" i="113"/>
  <c r="BB711" i="113"/>
  <c r="BE711" i="113"/>
  <c r="BB707" i="113"/>
  <c r="BE707" i="113"/>
  <c r="BB685" i="113"/>
  <c r="BE685" i="113"/>
  <c r="BB681" i="113"/>
  <c r="BE681" i="113"/>
  <c r="BB677" i="113"/>
  <c r="BE677" i="113"/>
  <c r="BB673" i="113"/>
  <c r="BE673" i="113"/>
  <c r="BB669" i="113"/>
  <c r="BE669" i="113"/>
  <c r="BB665" i="113"/>
  <c r="BE665" i="113"/>
  <c r="BB661" i="113"/>
  <c r="BE661" i="113"/>
  <c r="BB623" i="113"/>
  <c r="BE623" i="113"/>
  <c r="BB619" i="113"/>
  <c r="BE619" i="113"/>
  <c r="BB614" i="113"/>
  <c r="BE614" i="113"/>
  <c r="BB610" i="113"/>
  <c r="BE610" i="113"/>
  <c r="BB604" i="113"/>
  <c r="BE604" i="113"/>
  <c r="BB600" i="113"/>
  <c r="BE600" i="113"/>
  <c r="BB596" i="113"/>
  <c r="BE596" i="113"/>
  <c r="BB592" i="113"/>
  <c r="BE592" i="113"/>
  <c r="BB588" i="113"/>
  <c r="BE588" i="113"/>
  <c r="BB584" i="113"/>
  <c r="BE584" i="113"/>
  <c r="BB580" i="113"/>
  <c r="BE580" i="113"/>
  <c r="BB576" i="113"/>
  <c r="BE576" i="113"/>
  <c r="BB546" i="113"/>
  <c r="BE546" i="113"/>
  <c r="BB542" i="113"/>
  <c r="BE542" i="113"/>
  <c r="BB516" i="113"/>
  <c r="BE516" i="113"/>
  <c r="BB512" i="113"/>
  <c r="BE512" i="113"/>
  <c r="BB508" i="113"/>
  <c r="BE508" i="113"/>
  <c r="BB504" i="113"/>
  <c r="BE504" i="113"/>
  <c r="BB487" i="113"/>
  <c r="BE487" i="113"/>
  <c r="BB483" i="113"/>
  <c r="BE483" i="113"/>
  <c r="BB473" i="113"/>
  <c r="BE473" i="113"/>
  <c r="BB469" i="113"/>
  <c r="BE469" i="113"/>
  <c r="BB465" i="113"/>
  <c r="BE465" i="113"/>
  <c r="BB447" i="113"/>
  <c r="BE447" i="113"/>
  <c r="BB309" i="113"/>
  <c r="BE309" i="113"/>
  <c r="BB305" i="113"/>
  <c r="BE305" i="113"/>
  <c r="BB227" i="113"/>
  <c r="BE227" i="113"/>
  <c r="BB223" i="113"/>
  <c r="BE223" i="113"/>
  <c r="BB219" i="113"/>
  <c r="BE219" i="113"/>
  <c r="BB215" i="113"/>
  <c r="BE215" i="113"/>
  <c r="BB211" i="113"/>
  <c r="BE211" i="113"/>
  <c r="BB207" i="113"/>
  <c r="BE207" i="113"/>
  <c r="BB203" i="113"/>
  <c r="BE203" i="113"/>
  <c r="BB199" i="113"/>
  <c r="BE199" i="113"/>
  <c r="BB195" i="113"/>
  <c r="BE195" i="113"/>
  <c r="BB76" i="113"/>
  <c r="BE76" i="113"/>
  <c r="BB72" i="113"/>
  <c r="BE72" i="113"/>
  <c r="BB66" i="113"/>
  <c r="BE66" i="113"/>
  <c r="BB62" i="113"/>
  <c r="BE62" i="113"/>
  <c r="BB1201" i="113"/>
  <c r="BE1201" i="113"/>
  <c r="BB1183" i="113"/>
  <c r="BE1183" i="113"/>
  <c r="BB1043" i="113"/>
  <c r="BE1043" i="113"/>
  <c r="BB933" i="113"/>
  <c r="BE933" i="113"/>
  <c r="BB929" i="113"/>
  <c r="BE929" i="113"/>
  <c r="BB915" i="113"/>
  <c r="BE915" i="113"/>
  <c r="BB911" i="113"/>
  <c r="BE911" i="113"/>
  <c r="BB907" i="113"/>
  <c r="BE907" i="113"/>
  <c r="BB901" i="113"/>
  <c r="BE901" i="113"/>
  <c r="BB883" i="113"/>
  <c r="BE883" i="113"/>
  <c r="BB879" i="113"/>
  <c r="BE879" i="113"/>
  <c r="BB875" i="113"/>
  <c r="BE875" i="113"/>
  <c r="BB871" i="113"/>
  <c r="BE871" i="113"/>
  <c r="BB867" i="113"/>
  <c r="BE867" i="113"/>
  <c r="BB863" i="113"/>
  <c r="BE863" i="113"/>
  <c r="BB859" i="113"/>
  <c r="BE859" i="113"/>
  <c r="BB855" i="113"/>
  <c r="BE855" i="113"/>
  <c r="BB851" i="113"/>
  <c r="BE851" i="113"/>
  <c r="BB847" i="113"/>
  <c r="BE847" i="113"/>
  <c r="BB843" i="113"/>
  <c r="BE843" i="113"/>
  <c r="BB839" i="113"/>
  <c r="BE839" i="113"/>
  <c r="BB835" i="113"/>
  <c r="BE835" i="113"/>
  <c r="BB831" i="113"/>
  <c r="BE831" i="113"/>
  <c r="BB827" i="113"/>
  <c r="BE827" i="113"/>
  <c r="BB823" i="113"/>
  <c r="BE823" i="113"/>
  <c r="BB789" i="113"/>
  <c r="BE789" i="113"/>
  <c r="BB785" i="113"/>
  <c r="BE785" i="113"/>
  <c r="BB781" i="113"/>
  <c r="BE781" i="113"/>
  <c r="BB777" i="113"/>
  <c r="BE777" i="113"/>
  <c r="BB773" i="113"/>
  <c r="BE773" i="113"/>
  <c r="BB769" i="113"/>
  <c r="BE769" i="113"/>
  <c r="BB714" i="113"/>
  <c r="BE714" i="113"/>
  <c r="BB704" i="113"/>
  <c r="BE704" i="113"/>
  <c r="BB700" i="113"/>
  <c r="BE700" i="113"/>
  <c r="BB696" i="113"/>
  <c r="BE696" i="113"/>
  <c r="BB692" i="113"/>
  <c r="BE692" i="113"/>
  <c r="BB535" i="113"/>
  <c r="BE535" i="113"/>
  <c r="BB531" i="113"/>
  <c r="BE531" i="113"/>
  <c r="BB527" i="113"/>
  <c r="BE527" i="113"/>
  <c r="BB523" i="113"/>
  <c r="BE523" i="113"/>
  <c r="BB519" i="113"/>
  <c r="BE519" i="113"/>
  <c r="BB500" i="113"/>
  <c r="BE500" i="113"/>
  <c r="BB496" i="113"/>
  <c r="BE496" i="113"/>
  <c r="BB490" i="113"/>
  <c r="BE490" i="113"/>
  <c r="BB480" i="113"/>
  <c r="BE480" i="113"/>
  <c r="BB192" i="113"/>
  <c r="BE192" i="113"/>
  <c r="BB188" i="113"/>
  <c r="BE188" i="113"/>
  <c r="BB184" i="113"/>
  <c r="BE184" i="113"/>
  <c r="BB180" i="113"/>
  <c r="BE180" i="113"/>
  <c r="BB176" i="113"/>
  <c r="BE176" i="113"/>
  <c r="BB172" i="113"/>
  <c r="BE172" i="113"/>
  <c r="BB168" i="113"/>
  <c r="BE168" i="113"/>
  <c r="BB164" i="113"/>
  <c r="BE164" i="113"/>
  <c r="BB160" i="113"/>
  <c r="BE160" i="113"/>
  <c r="BB58" i="113"/>
  <c r="BE58" i="113"/>
  <c r="BB54" i="113"/>
  <c r="BE54" i="113"/>
  <c r="BB1047" i="113"/>
  <c r="BE1047" i="113"/>
  <c r="BF1045" i="113" s="1"/>
  <c r="BB1041" i="113"/>
  <c r="BE1041" i="113"/>
  <c r="BF1046" i="113"/>
  <c r="BB684" i="113"/>
  <c r="BE684" i="113"/>
  <c r="BB680" i="113"/>
  <c r="BE680" i="113"/>
  <c r="BB676" i="113"/>
  <c r="BE676" i="113"/>
  <c r="BB672" i="113"/>
  <c r="BE672" i="113"/>
  <c r="BB668" i="113"/>
  <c r="BE668" i="113"/>
  <c r="BB664" i="113"/>
  <c r="BE664" i="113"/>
  <c r="BB317" i="113"/>
  <c r="BE317" i="113"/>
  <c r="BB301" i="113"/>
  <c r="BE301" i="113"/>
  <c r="BB297" i="113"/>
  <c r="BE297" i="113"/>
  <c r="BB293" i="113"/>
  <c r="BE293" i="113"/>
  <c r="BB289" i="113"/>
  <c r="BE289" i="113"/>
  <c r="BB285" i="113"/>
  <c r="BE285" i="113"/>
  <c r="BB281" i="113"/>
  <c r="BE281" i="113"/>
  <c r="BB277" i="113"/>
  <c r="BE277" i="113"/>
  <c r="BB273" i="113"/>
  <c r="BE273" i="113"/>
  <c r="BB269" i="113"/>
  <c r="BE269" i="113"/>
  <c r="BB265" i="113"/>
  <c r="BE265" i="113"/>
  <c r="BB261" i="113"/>
  <c r="BE261" i="113"/>
  <c r="BB257" i="113"/>
  <c r="BE257" i="113"/>
  <c r="BB253" i="113"/>
  <c r="BE253" i="113"/>
  <c r="BB249" i="113"/>
  <c r="BE249" i="113"/>
  <c r="BB245" i="113"/>
  <c r="BE245" i="113"/>
  <c r="BB241" i="113"/>
  <c r="BE241" i="113"/>
  <c r="BB237" i="113"/>
  <c r="BE237" i="113"/>
  <c r="BB233" i="113"/>
  <c r="BE233" i="113"/>
  <c r="BB229" i="113"/>
  <c r="BE229" i="113"/>
  <c r="BB139" i="113"/>
  <c r="BE139" i="113"/>
  <c r="BB135" i="113"/>
  <c r="BE135" i="113"/>
  <c r="BB99" i="113"/>
  <c r="BE99" i="113"/>
  <c r="BB77" i="113"/>
  <c r="BE77" i="113"/>
  <c r="BB73" i="113"/>
  <c r="BE73" i="113"/>
  <c r="BB67" i="113"/>
  <c r="BE67" i="113"/>
  <c r="BB63" i="113"/>
  <c r="BE63" i="113"/>
  <c r="BF1168" i="113"/>
  <c r="BB1161" i="113"/>
  <c r="BE1161" i="113"/>
  <c r="BB1078" i="113"/>
  <c r="BE1078" i="113"/>
  <c r="BB1068" i="113"/>
  <c r="BE1068" i="113"/>
  <c r="BB1035" i="113"/>
  <c r="BE1035" i="113"/>
  <c r="BB1031" i="113"/>
  <c r="BE1031" i="113"/>
  <c r="BB1027" i="113"/>
  <c r="BE1027" i="113"/>
  <c r="BB1023" i="113"/>
  <c r="BE1023" i="113"/>
  <c r="BB1019" i="113"/>
  <c r="BE1019" i="113"/>
  <c r="BB1015" i="113"/>
  <c r="BE1015" i="113"/>
  <c r="BB1011" i="113"/>
  <c r="BE1011" i="113"/>
  <c r="BB1007" i="113"/>
  <c r="BE1007" i="113"/>
  <c r="BB1003" i="113"/>
  <c r="BE1003" i="113"/>
  <c r="BB999" i="113"/>
  <c r="BE999" i="113"/>
  <c r="BB995" i="113"/>
  <c r="BE995" i="113"/>
  <c r="BB787" i="113"/>
  <c r="BE787" i="113"/>
  <c r="BB783" i="113"/>
  <c r="BE783" i="113"/>
  <c r="BB779" i="113"/>
  <c r="BE779" i="113"/>
  <c r="BB775" i="113"/>
  <c r="BE775" i="113"/>
  <c r="BB771" i="113"/>
  <c r="BE771" i="113"/>
  <c r="BB767" i="113"/>
  <c r="BE767" i="113"/>
  <c r="BB1070" i="113"/>
  <c r="BE1070" i="113"/>
  <c r="BB991" i="113"/>
  <c r="BE991" i="113"/>
  <c r="BB986" i="113"/>
  <c r="BE986" i="113"/>
  <c r="BB982" i="113"/>
  <c r="BE982" i="113"/>
  <c r="BB753" i="113"/>
  <c r="BE753" i="113"/>
  <c r="BB385" i="113"/>
  <c r="BE385" i="113"/>
  <c r="BB363" i="113"/>
  <c r="BE363" i="113"/>
  <c r="BB359" i="113"/>
  <c r="BE359" i="113"/>
  <c r="BB355" i="113"/>
  <c r="BE355" i="113"/>
  <c r="BB325" i="113"/>
  <c r="BB322" i="113" s="1"/>
  <c r="BE325" i="113"/>
  <c r="BB189" i="113"/>
  <c r="BE189" i="113"/>
  <c r="BB185" i="113"/>
  <c r="BE185" i="113"/>
  <c r="BB181" i="113"/>
  <c r="BE181" i="113"/>
  <c r="BB177" i="113"/>
  <c r="BE177" i="113"/>
  <c r="BB173" i="113"/>
  <c r="BE173" i="113"/>
  <c r="BB169" i="113"/>
  <c r="BE169" i="113"/>
  <c r="BB165" i="113"/>
  <c r="BE165" i="113"/>
  <c r="BB161" i="113"/>
  <c r="BE161" i="113"/>
  <c r="BB59" i="113"/>
  <c r="BE59" i="113"/>
  <c r="BB55" i="113"/>
  <c r="BE55" i="113"/>
  <c r="BB21" i="113"/>
  <c r="BE21" i="113"/>
  <c r="BB17" i="113"/>
  <c r="BE17" i="113"/>
  <c r="BB34" i="113"/>
  <c r="BE34" i="113"/>
  <c r="BB125" i="113"/>
  <c r="BE125" i="113"/>
  <c r="BB121" i="113"/>
  <c r="BE121" i="113"/>
  <c r="BB117" i="113"/>
  <c r="BE117" i="113"/>
  <c r="BB113" i="113"/>
  <c r="BE113" i="113"/>
  <c r="BB109" i="113"/>
  <c r="BE109" i="113"/>
  <c r="BB105" i="113"/>
  <c r="BE105" i="113"/>
  <c r="BB95" i="113"/>
  <c r="BE95" i="113"/>
  <c r="BB91" i="113"/>
  <c r="BE91" i="113"/>
  <c r="BB87" i="113"/>
  <c r="BE87" i="113"/>
  <c r="BB83" i="113"/>
  <c r="BE83" i="113"/>
  <c r="BB49" i="113"/>
  <c r="BE49" i="113"/>
  <c r="BB27" i="113"/>
  <c r="BE27" i="113"/>
  <c r="BB41" i="113"/>
  <c r="BE41" i="113"/>
  <c r="BB37" i="113"/>
  <c r="BE37" i="113"/>
  <c r="BB1056" i="113"/>
  <c r="BE1056" i="113"/>
  <c r="BB1052" i="113"/>
  <c r="BE1052" i="113"/>
  <c r="BB1034" i="113"/>
  <c r="BE1034" i="113"/>
  <c r="BB1030" i="113"/>
  <c r="BE1030" i="113"/>
  <c r="BB1026" i="113"/>
  <c r="BE1026" i="113"/>
  <c r="BB1022" i="113"/>
  <c r="BE1022" i="113"/>
  <c r="BB1018" i="113"/>
  <c r="BE1018" i="113"/>
  <c r="BB1014" i="113"/>
  <c r="BE1014" i="113"/>
  <c r="BB1010" i="113"/>
  <c r="BE1010" i="113"/>
  <c r="BB1006" i="113"/>
  <c r="BE1006" i="113"/>
  <c r="BB1002" i="113"/>
  <c r="BE1002" i="113"/>
  <c r="BB998" i="113"/>
  <c r="BE998" i="113"/>
  <c r="BB994" i="113"/>
  <c r="BE994" i="113"/>
  <c r="BB979" i="113"/>
  <c r="BE979" i="113"/>
  <c r="BB974" i="113"/>
  <c r="BE974" i="113"/>
  <c r="BB969" i="113"/>
  <c r="BE969" i="113"/>
  <c r="BB962" i="113"/>
  <c r="BE962" i="113"/>
  <c r="BB957" i="113"/>
  <c r="BE957" i="113"/>
  <c r="BB953" i="113"/>
  <c r="BE953" i="113"/>
  <c r="BB947" i="113"/>
  <c r="BE947" i="113"/>
  <c r="BB943" i="113"/>
  <c r="BE943" i="113"/>
  <c r="BB939" i="113"/>
  <c r="BE939" i="113"/>
  <c r="BB935" i="113"/>
  <c r="BE935" i="113"/>
  <c r="BB925" i="113"/>
  <c r="BE925" i="113"/>
  <c r="BB921" i="113"/>
  <c r="BE921" i="113"/>
  <c r="BB880" i="113"/>
  <c r="BE880" i="113"/>
  <c r="BB876" i="113"/>
  <c r="BE876" i="113"/>
  <c r="BB872" i="113"/>
  <c r="BE872" i="113"/>
  <c r="BB868" i="113"/>
  <c r="BE868" i="113"/>
  <c r="BB864" i="113"/>
  <c r="BE864" i="113"/>
  <c r="BB860" i="113"/>
  <c r="BE860" i="113"/>
  <c r="BB856" i="113"/>
  <c r="BE856" i="113"/>
  <c r="BB852" i="113"/>
  <c r="BE852" i="113"/>
  <c r="BB848" i="113"/>
  <c r="BE848" i="113"/>
  <c r="BB844" i="113"/>
  <c r="BE844" i="113"/>
  <c r="BB840" i="113"/>
  <c r="BE840" i="113"/>
  <c r="BB836" i="113"/>
  <c r="BE836" i="113"/>
  <c r="BB832" i="113"/>
  <c r="BE832" i="113"/>
  <c r="BB828" i="113"/>
  <c r="BE828" i="113"/>
  <c r="BB824" i="113"/>
  <c r="BE824" i="113"/>
  <c r="BB790" i="113"/>
  <c r="BE790" i="113"/>
  <c r="BB786" i="113"/>
  <c r="BE786" i="113"/>
  <c r="BB782" i="113"/>
  <c r="BE782" i="113"/>
  <c r="BB778" i="113"/>
  <c r="BE778" i="113"/>
  <c r="BB774" i="113"/>
  <c r="BE774" i="113"/>
  <c r="BB770" i="113"/>
  <c r="BE770" i="113"/>
  <c r="BB701" i="113"/>
  <c r="BE701" i="113"/>
  <c r="BB697" i="113"/>
  <c r="BE697" i="113"/>
  <c r="BB693" i="113"/>
  <c r="BE693" i="113"/>
  <c r="BB689" i="113"/>
  <c r="BE689" i="113"/>
  <c r="BB659" i="113"/>
  <c r="BE659" i="113"/>
  <c r="BB568" i="113"/>
  <c r="BE568" i="113"/>
  <c r="BB564" i="113"/>
  <c r="BE564" i="113"/>
  <c r="BB560" i="113"/>
  <c r="BE560" i="113"/>
  <c r="BB556" i="113"/>
  <c r="BE556" i="113"/>
  <c r="BB552" i="113"/>
  <c r="BE552" i="113"/>
  <c r="BB538" i="113"/>
  <c r="BE538" i="113"/>
  <c r="BB534" i="113"/>
  <c r="BE534" i="113"/>
  <c r="BB530" i="113"/>
  <c r="BE530" i="113"/>
  <c r="BB526" i="113"/>
  <c r="BE526" i="113"/>
  <c r="BB522" i="113"/>
  <c r="BE522" i="113"/>
  <c r="BB499" i="113"/>
  <c r="BE499" i="113"/>
  <c r="BB493" i="113"/>
  <c r="BE493" i="113"/>
  <c r="BB489" i="113"/>
  <c r="BE489" i="113"/>
  <c r="BB479" i="113"/>
  <c r="BE479" i="113"/>
  <c r="BB461" i="113"/>
  <c r="BE461" i="113"/>
  <c r="BB457" i="113"/>
  <c r="BE457" i="113"/>
  <c r="BB453" i="113"/>
  <c r="BE453" i="113"/>
  <c r="BB191" i="113"/>
  <c r="BE191" i="113"/>
  <c r="BB187" i="113"/>
  <c r="BE187" i="113"/>
  <c r="BB183" i="113"/>
  <c r="BE183" i="113"/>
  <c r="BB179" i="113"/>
  <c r="BE179" i="113"/>
  <c r="BB175" i="113"/>
  <c r="BE175" i="113"/>
  <c r="BB171" i="113"/>
  <c r="BE171" i="113"/>
  <c r="BB167" i="113"/>
  <c r="BE167" i="113"/>
  <c r="BB163" i="113"/>
  <c r="BE163" i="113"/>
  <c r="BB159" i="113"/>
  <c r="BE159" i="113"/>
  <c r="BB57" i="113"/>
  <c r="BE57" i="113"/>
  <c r="BB53" i="113"/>
  <c r="BE53" i="113"/>
  <c r="BB23" i="113"/>
  <c r="BE23" i="113"/>
  <c r="BB19" i="113"/>
  <c r="BE19" i="113"/>
  <c r="BB15" i="113"/>
  <c r="BE15" i="113"/>
  <c r="BB32" i="113"/>
  <c r="BE32" i="113"/>
  <c r="BB1140" i="113"/>
  <c r="BE1140" i="113"/>
  <c r="BB1136" i="113"/>
  <c r="BE1136" i="113"/>
  <c r="BB1098" i="113"/>
  <c r="BE1098" i="113"/>
  <c r="BB990" i="113"/>
  <c r="BE990" i="113"/>
  <c r="BB985" i="113"/>
  <c r="BE985" i="113"/>
  <c r="BB981" i="113"/>
  <c r="BE981" i="113"/>
  <c r="BB762" i="113"/>
  <c r="BE762" i="113"/>
  <c r="BB429" i="113"/>
  <c r="BE429" i="113"/>
  <c r="BB425" i="113"/>
  <c r="BE425" i="113"/>
  <c r="BB421" i="113"/>
  <c r="BE421" i="113"/>
  <c r="BB415" i="113"/>
  <c r="BE415" i="113"/>
  <c r="BB411" i="113"/>
  <c r="BE411" i="113"/>
  <c r="BB407" i="113"/>
  <c r="BE407" i="113"/>
  <c r="BB403" i="113"/>
  <c r="BE403" i="113"/>
  <c r="BB399" i="113"/>
  <c r="BE399" i="113"/>
  <c r="BB395" i="113"/>
  <c r="BE395" i="113"/>
  <c r="BB391" i="113"/>
  <c r="BE391" i="113"/>
  <c r="BB387" i="113"/>
  <c r="BE387" i="113"/>
  <c r="BB153" i="113"/>
  <c r="BE153" i="113"/>
  <c r="BB149" i="113"/>
  <c r="BE149" i="113"/>
  <c r="BB143" i="113"/>
  <c r="BB142" i="113" s="1"/>
  <c r="BE143" i="113"/>
  <c r="BB123" i="113"/>
  <c r="BE123" i="113"/>
  <c r="BB119" i="113"/>
  <c r="BE119" i="113"/>
  <c r="BB115" i="113"/>
  <c r="BE115" i="113"/>
  <c r="BB111" i="113"/>
  <c r="BE111" i="113"/>
  <c r="BB107" i="113"/>
  <c r="BE107" i="113"/>
  <c r="BB103" i="113"/>
  <c r="BE103" i="113"/>
  <c r="BB93" i="113"/>
  <c r="BE93" i="113"/>
  <c r="BB89" i="113"/>
  <c r="BE89" i="113"/>
  <c r="BB85" i="113"/>
  <c r="BE85" i="113"/>
  <c r="BB81" i="113"/>
  <c r="BE81" i="113"/>
  <c r="BB51" i="113"/>
  <c r="BE51" i="113"/>
  <c r="BB29" i="113"/>
  <c r="BE29" i="113"/>
  <c r="BB25" i="113"/>
  <c r="BE25" i="113"/>
  <c r="BB1175" i="113"/>
  <c r="BE1175" i="113"/>
  <c r="BB1171" i="113"/>
  <c r="BE1171" i="113"/>
  <c r="BB1157" i="113"/>
  <c r="BE1157" i="113"/>
  <c r="BB1132" i="113"/>
  <c r="BE1132" i="113"/>
  <c r="BB1128" i="113"/>
  <c r="BE1128" i="113"/>
  <c r="BB1124" i="113"/>
  <c r="BE1124" i="113"/>
  <c r="BB1120" i="113"/>
  <c r="BE1120" i="113"/>
  <c r="BB1116" i="113"/>
  <c r="BE1116" i="113"/>
  <c r="BB1112" i="113"/>
  <c r="BE1112" i="113"/>
  <c r="BB1108" i="113"/>
  <c r="BE1108" i="113"/>
  <c r="BB1104" i="113"/>
  <c r="BE1104" i="113"/>
  <c r="BB1100" i="113"/>
  <c r="BE1100" i="113"/>
  <c r="BB1094" i="113"/>
  <c r="BE1094" i="113"/>
  <c r="BB1075" i="113"/>
  <c r="BE1075" i="113"/>
  <c r="BB1059" i="113"/>
  <c r="BE1059" i="113"/>
  <c r="BB1055" i="113"/>
  <c r="BE1055" i="113"/>
  <c r="BB1051" i="113"/>
  <c r="BE1051" i="113"/>
  <c r="BB1036" i="113"/>
  <c r="BE1036" i="113"/>
  <c r="BB1032" i="113"/>
  <c r="BE1032" i="113"/>
  <c r="BB1028" i="113"/>
  <c r="BE1028" i="113"/>
  <c r="BB1024" i="113"/>
  <c r="BE1024" i="113"/>
  <c r="BB1020" i="113"/>
  <c r="BE1020" i="113"/>
  <c r="BB1016" i="113"/>
  <c r="BE1016" i="113"/>
  <c r="BB1012" i="113"/>
  <c r="BE1012" i="113"/>
  <c r="BB1008" i="113"/>
  <c r="BE1008" i="113"/>
  <c r="BB1004" i="113"/>
  <c r="BE1004" i="113"/>
  <c r="BB1000" i="113"/>
  <c r="BE1000" i="113"/>
  <c r="BB996" i="113"/>
  <c r="BE996" i="113"/>
  <c r="BB977" i="113"/>
  <c r="BE977" i="113"/>
  <c r="BB971" i="113"/>
  <c r="BE971" i="113"/>
  <c r="BB965" i="113"/>
  <c r="BE965" i="113"/>
  <c r="BB959" i="113"/>
  <c r="BE959" i="113"/>
  <c r="BB955" i="113"/>
  <c r="BE955" i="113"/>
  <c r="BB951" i="113"/>
  <c r="BE951" i="113"/>
  <c r="BB945" i="113"/>
  <c r="BE945" i="113"/>
  <c r="BB941" i="113"/>
  <c r="BE941" i="113"/>
  <c r="BB937" i="113"/>
  <c r="BE937" i="113"/>
  <c r="BB927" i="113"/>
  <c r="BE927" i="113"/>
  <c r="BB923" i="113"/>
  <c r="BE923" i="113"/>
  <c r="BB919" i="113"/>
  <c r="BE919" i="113"/>
  <c r="BB895" i="113"/>
  <c r="BE895" i="113"/>
  <c r="BB891" i="113"/>
  <c r="BE891" i="113"/>
  <c r="BB887" i="113"/>
  <c r="BE887" i="113"/>
  <c r="BB817" i="113"/>
  <c r="BE817" i="113"/>
  <c r="BB813" i="113"/>
  <c r="BE813" i="113"/>
  <c r="BB809" i="113"/>
  <c r="BE809" i="113"/>
  <c r="BB805" i="113"/>
  <c r="BE805" i="113"/>
  <c r="BB801" i="113"/>
  <c r="BE801" i="113"/>
  <c r="BB797" i="113"/>
  <c r="BE797" i="113"/>
  <c r="BB793" i="113"/>
  <c r="BE793" i="113"/>
  <c r="BB763" i="113"/>
  <c r="BE763" i="113"/>
  <c r="BB708" i="113"/>
  <c r="BE708" i="113"/>
  <c r="BB686" i="113"/>
  <c r="BE686" i="113"/>
  <c r="BB682" i="113"/>
  <c r="BE682" i="113"/>
  <c r="BB678" i="113"/>
  <c r="BE678" i="113"/>
  <c r="BB674" i="113"/>
  <c r="BE674" i="113"/>
  <c r="BB670" i="113"/>
  <c r="BE670" i="113"/>
  <c r="BB666" i="113"/>
  <c r="BE666" i="113"/>
  <c r="BB662" i="113"/>
  <c r="BE662" i="113"/>
  <c r="BB626" i="113"/>
  <c r="BE626" i="113"/>
  <c r="BB622" i="113"/>
  <c r="BE622" i="113"/>
  <c r="BB618" i="113"/>
  <c r="BE618" i="113"/>
  <c r="BB613" i="113"/>
  <c r="BE613" i="113"/>
  <c r="BB607" i="113"/>
  <c r="BE607" i="113"/>
  <c r="BB603" i="113"/>
  <c r="BE603" i="113"/>
  <c r="BB599" i="113"/>
  <c r="BE599" i="113"/>
  <c r="BB595" i="113"/>
  <c r="BE595" i="113"/>
  <c r="BB591" i="113"/>
  <c r="BE591" i="113"/>
  <c r="BB587" i="113"/>
  <c r="BE587" i="113"/>
  <c r="BB583" i="113"/>
  <c r="BE583" i="113"/>
  <c r="BB579" i="113"/>
  <c r="BE579" i="113"/>
  <c r="BB575" i="113"/>
  <c r="BE575" i="113"/>
  <c r="BB545" i="113"/>
  <c r="BE545" i="113"/>
  <c r="BB541" i="113"/>
  <c r="BE541" i="113"/>
  <c r="BB515" i="113"/>
  <c r="BE515" i="113"/>
  <c r="BB511" i="113"/>
  <c r="BE511" i="113"/>
  <c r="BB507" i="113"/>
  <c r="BE507" i="113"/>
  <c r="BB486" i="113"/>
  <c r="BE486" i="113"/>
  <c r="BB482" i="113"/>
  <c r="BE482" i="113"/>
  <c r="BB1158" i="113"/>
  <c r="BE1158" i="113"/>
  <c r="BB1154" i="113"/>
  <c r="BE1154" i="113"/>
  <c r="BB1143" i="113"/>
  <c r="BB1142" i="113" s="1"/>
  <c r="BE1143" i="113"/>
  <c r="BB1133" i="113"/>
  <c r="BE1133" i="113"/>
  <c r="BB1129" i="113"/>
  <c r="BE1129" i="113"/>
  <c r="BB1125" i="113"/>
  <c r="BE1125" i="113"/>
  <c r="BB1121" i="113"/>
  <c r="BE1121" i="113"/>
  <c r="BB1117" i="113"/>
  <c r="BE1117" i="113"/>
  <c r="BB1113" i="113"/>
  <c r="BE1113" i="113"/>
  <c r="BB1109" i="113"/>
  <c r="BE1109" i="113"/>
  <c r="BB1105" i="113"/>
  <c r="BE1105" i="113"/>
  <c r="BB1101" i="113"/>
  <c r="BE1101" i="113"/>
  <c r="BB1095" i="113"/>
  <c r="BE1095" i="113"/>
  <c r="BB1040" i="113"/>
  <c r="BE1040" i="113"/>
  <c r="BB989" i="113"/>
  <c r="BE989" i="113"/>
  <c r="BB984" i="113"/>
  <c r="BE984" i="113"/>
  <c r="BB930" i="113"/>
  <c r="BE930" i="113"/>
  <c r="BB724" i="113"/>
  <c r="BE724" i="113"/>
  <c r="BB720" i="113"/>
  <c r="BE720" i="113"/>
  <c r="BB710" i="113"/>
  <c r="BE710" i="113"/>
  <c r="BB706" i="113"/>
  <c r="BE706" i="113"/>
  <c r="BB624" i="113"/>
  <c r="BE624" i="113"/>
  <c r="BB620" i="113"/>
  <c r="BE620" i="113"/>
  <c r="BB615" i="113"/>
  <c r="BE615" i="113"/>
  <c r="BB611" i="113"/>
  <c r="BE611" i="113"/>
  <c r="BB601" i="113"/>
  <c r="BE601" i="113"/>
  <c r="BB597" i="113"/>
  <c r="BE597" i="113"/>
  <c r="BB593" i="113"/>
  <c r="BE593" i="113"/>
  <c r="BB589" i="113"/>
  <c r="BE589" i="113"/>
  <c r="BB585" i="113"/>
  <c r="BE585" i="113"/>
  <c r="BB581" i="113"/>
  <c r="BE581" i="113"/>
  <c r="BB577" i="113"/>
  <c r="BE577" i="113"/>
  <c r="BB573" i="113"/>
  <c r="BE573" i="113"/>
  <c r="BB547" i="113"/>
  <c r="BE547" i="113"/>
  <c r="BB543" i="113"/>
  <c r="BE543" i="113"/>
  <c r="BB517" i="113"/>
  <c r="BE517" i="113"/>
  <c r="BB513" i="113"/>
  <c r="BE513" i="113"/>
  <c r="BB509" i="113"/>
  <c r="BE509" i="113"/>
  <c r="BB505" i="113"/>
  <c r="BE505" i="113"/>
  <c r="BB484" i="113"/>
  <c r="BE484" i="113"/>
  <c r="BB474" i="113"/>
  <c r="BE474" i="113"/>
  <c r="BB470" i="113"/>
  <c r="BE470" i="113"/>
  <c r="BB466" i="113"/>
  <c r="BE466" i="113"/>
  <c r="BB448" i="113"/>
  <c r="BE448" i="113"/>
  <c r="BB444" i="113"/>
  <c r="BE444" i="113"/>
  <c r="BB430" i="113"/>
  <c r="BE430" i="113"/>
  <c r="BB426" i="113"/>
  <c r="BE426" i="113"/>
  <c r="BB422" i="113"/>
  <c r="BE422" i="113"/>
  <c r="BB416" i="113"/>
  <c r="BE416" i="113"/>
  <c r="BB412" i="113"/>
  <c r="BE412" i="113"/>
  <c r="BB408" i="113"/>
  <c r="BE408" i="113"/>
  <c r="BB404" i="113"/>
  <c r="BE404" i="113"/>
  <c r="BB400" i="113"/>
  <c r="BE400" i="113"/>
  <c r="BB396" i="113"/>
  <c r="BE396" i="113"/>
  <c r="BB392" i="113"/>
  <c r="BE392" i="113"/>
  <c r="BB388" i="113"/>
  <c r="BE388" i="113"/>
  <c r="BB378" i="113"/>
  <c r="BE378" i="113"/>
  <c r="BB374" i="113"/>
  <c r="BE374" i="113"/>
  <c r="BB370" i="113"/>
  <c r="BE370" i="113"/>
  <c r="BB366" i="113"/>
  <c r="BE366" i="113"/>
  <c r="BB352" i="113"/>
  <c r="BE352" i="113"/>
  <c r="BB348" i="113"/>
  <c r="BE348" i="113"/>
  <c r="BB344" i="113"/>
  <c r="BE344" i="113"/>
  <c r="BB340" i="113"/>
  <c r="BE340" i="113"/>
  <c r="BB336" i="113"/>
  <c r="BE336" i="113"/>
  <c r="BB332" i="113"/>
  <c r="BE332" i="113"/>
  <c r="BB328" i="113"/>
  <c r="BE328" i="113"/>
  <c r="BB310" i="113"/>
  <c r="BE310" i="113"/>
  <c r="BB306" i="113"/>
  <c r="BE306" i="113"/>
  <c r="BB899" i="113"/>
  <c r="BE899" i="113"/>
  <c r="BB881" i="113"/>
  <c r="BE881" i="113"/>
  <c r="BB877" i="113"/>
  <c r="BE877" i="113"/>
  <c r="BB873" i="113"/>
  <c r="BE873" i="113"/>
  <c r="BB869" i="113"/>
  <c r="BE869" i="113"/>
  <c r="BB865" i="113"/>
  <c r="BE865" i="113"/>
  <c r="BB861" i="113"/>
  <c r="BE861" i="113"/>
  <c r="BB857" i="113"/>
  <c r="BE857" i="113"/>
  <c r="BB853" i="113"/>
  <c r="BE853" i="113"/>
  <c r="BB849" i="113"/>
  <c r="BE849" i="113"/>
  <c r="BB845" i="113"/>
  <c r="BE845" i="113"/>
  <c r="BB841" i="113"/>
  <c r="BE841" i="113"/>
  <c r="BB837" i="113"/>
  <c r="BE837" i="113"/>
  <c r="BB833" i="113"/>
  <c r="BE833" i="113"/>
  <c r="BB829" i="113"/>
  <c r="BE829" i="113"/>
  <c r="BB825" i="113"/>
  <c r="BE825" i="113"/>
  <c r="BB821" i="113"/>
  <c r="BE821" i="113"/>
  <c r="BB498" i="113"/>
  <c r="BE498" i="113"/>
  <c r="BB492" i="113"/>
  <c r="BE492" i="113"/>
  <c r="BB478" i="113"/>
  <c r="BE478" i="113"/>
  <c r="BB460" i="113"/>
  <c r="BE460" i="113"/>
  <c r="BB456" i="113"/>
  <c r="BE456" i="113"/>
  <c r="BB452" i="113"/>
  <c r="BE452" i="113"/>
  <c r="BB442" i="113"/>
  <c r="BE442" i="113"/>
  <c r="BB438" i="113"/>
  <c r="BE438" i="113"/>
  <c r="BB434" i="113"/>
  <c r="BE434" i="113"/>
  <c r="BB1184" i="113"/>
  <c r="BE1184" i="113"/>
  <c r="BB1180" i="113"/>
  <c r="BE1180" i="113"/>
  <c r="BB1166" i="113"/>
  <c r="BE1166" i="113"/>
  <c r="BB1162" i="113"/>
  <c r="BE1162" i="113"/>
  <c r="BB1141" i="113"/>
  <c r="BE1141" i="113"/>
  <c r="BB1137" i="113"/>
  <c r="BE1137" i="113"/>
  <c r="BB1088" i="113"/>
  <c r="BE1088" i="113"/>
  <c r="BB1084" i="113"/>
  <c r="BE1084" i="113"/>
  <c r="BB1080" i="113"/>
  <c r="BE1080" i="113"/>
  <c r="BB1215" i="113"/>
  <c r="BE1215" i="113"/>
  <c r="BB1206" i="113"/>
  <c r="BE1206" i="113"/>
  <c r="BB1058" i="113"/>
  <c r="BE1058" i="113"/>
  <c r="BB1054" i="113"/>
  <c r="BE1054" i="113"/>
  <c r="BB1050" i="113"/>
  <c r="BE1050" i="113"/>
  <c r="BB946" i="113"/>
  <c r="BE946" i="113"/>
  <c r="BB942" i="113"/>
  <c r="BE942" i="113"/>
  <c r="BB938" i="113"/>
  <c r="BB934" i="113" s="1"/>
  <c r="BE938" i="113"/>
  <c r="BB477" i="113"/>
  <c r="BB476" i="113" s="1"/>
  <c r="BE477" i="113"/>
  <c r="BB459" i="113"/>
  <c r="BE459" i="113"/>
  <c r="BB455" i="113"/>
  <c r="BE455" i="113"/>
  <c r="BB451" i="113"/>
  <c r="BE451" i="113"/>
  <c r="BB441" i="113"/>
  <c r="BE441" i="113"/>
  <c r="BB437" i="113"/>
  <c r="BE437" i="113"/>
  <c r="BB1165" i="113"/>
  <c r="BE1165" i="113"/>
  <c r="BB1138" i="113"/>
  <c r="BE1138" i="113"/>
  <c r="BB1085" i="113"/>
  <c r="BE1085" i="113"/>
  <c r="BB1081" i="113"/>
  <c r="BE1081" i="113"/>
  <c r="BB1071" i="113"/>
  <c r="BE1071" i="113"/>
  <c r="BB625" i="113"/>
  <c r="BE625" i="113"/>
  <c r="BB621" i="113"/>
  <c r="BE621" i="113"/>
  <c r="BB617" i="113"/>
  <c r="BE617" i="113"/>
  <c r="BB612" i="113"/>
  <c r="BE612" i="113"/>
  <c r="BB606" i="113"/>
  <c r="BE606" i="113"/>
  <c r="BB602" i="113"/>
  <c r="BE602" i="113"/>
  <c r="BB598" i="113"/>
  <c r="BE598" i="113"/>
  <c r="BB594" i="113"/>
  <c r="BE594" i="113"/>
  <c r="BB590" i="113"/>
  <c r="BE590" i="113"/>
  <c r="BB586" i="113"/>
  <c r="BE586" i="113"/>
  <c r="BB582" i="113"/>
  <c r="BE582" i="113"/>
  <c r="BB578" i="113"/>
  <c r="BE578" i="113"/>
  <c r="BB574" i="113"/>
  <c r="BE574" i="113"/>
  <c r="BB445" i="113"/>
  <c r="BE445" i="113"/>
  <c r="BB431" i="113"/>
  <c r="BE431" i="113"/>
  <c r="BB427" i="113"/>
  <c r="BE427" i="113"/>
  <c r="BB423" i="113"/>
  <c r="BE423" i="113"/>
  <c r="BB413" i="113"/>
  <c r="BE413" i="113"/>
  <c r="BB409" i="113"/>
  <c r="BE409" i="113"/>
  <c r="BB405" i="113"/>
  <c r="BE405" i="113"/>
  <c r="BB401" i="113"/>
  <c r="BE401" i="113"/>
  <c r="BB397" i="113"/>
  <c r="BE397" i="113"/>
  <c r="BB393" i="113"/>
  <c r="BE393" i="113"/>
  <c r="BB389" i="113"/>
  <c r="BE389" i="113"/>
  <c r="BB379" i="113"/>
  <c r="BE379" i="113"/>
  <c r="BB375" i="113"/>
  <c r="BE375" i="113"/>
  <c r="BB371" i="113"/>
  <c r="BE371" i="113"/>
  <c r="BB367" i="113"/>
  <c r="BE367" i="113"/>
  <c r="BB302" i="113"/>
  <c r="BE302" i="113"/>
  <c r="BB298" i="113"/>
  <c r="BE298" i="113"/>
  <c r="BB294" i="113"/>
  <c r="BE294" i="113"/>
  <c r="BB290" i="113"/>
  <c r="BE290" i="113"/>
  <c r="BB286" i="113"/>
  <c r="BE286" i="113"/>
  <c r="BB282" i="113"/>
  <c r="BE282" i="113"/>
  <c r="BB278" i="113"/>
  <c r="BE278" i="113"/>
  <c r="BB274" i="113"/>
  <c r="BE274" i="113"/>
  <c r="BB270" i="113"/>
  <c r="BE270" i="113"/>
  <c r="BB266" i="113"/>
  <c r="BE266" i="113"/>
  <c r="BB262" i="113"/>
  <c r="BE262" i="113"/>
  <c r="BB258" i="113"/>
  <c r="BE258" i="113"/>
  <c r="BB254" i="113"/>
  <c r="BE254" i="113"/>
  <c r="BB250" i="113"/>
  <c r="BE250" i="113"/>
  <c r="BB246" i="113"/>
  <c r="BE246" i="113"/>
  <c r="BB242" i="113"/>
  <c r="BE242" i="113"/>
  <c r="BB238" i="113"/>
  <c r="BE238" i="113"/>
  <c r="BB234" i="113"/>
  <c r="BE234" i="113"/>
  <c r="BB230" i="113"/>
  <c r="BE230" i="113"/>
  <c r="BF1187" i="113"/>
  <c r="BB1182" i="113"/>
  <c r="BE1182" i="113"/>
  <c r="BB1164" i="113"/>
  <c r="BE1164" i="113"/>
  <c r="BB1160" i="113"/>
  <c r="BE1160" i="113"/>
  <c r="BB1145" i="113"/>
  <c r="BB1144" i="113" s="1"/>
  <c r="BE1145" i="113"/>
  <c r="BB1139" i="113"/>
  <c r="BE1139" i="113"/>
  <c r="BB1135" i="113"/>
  <c r="BE1135" i="113"/>
  <c r="BB1097" i="113"/>
  <c r="BE1097" i="113"/>
  <c r="BB931" i="113"/>
  <c r="BE931" i="113"/>
  <c r="BB913" i="113"/>
  <c r="BE913" i="113"/>
  <c r="BB909" i="113"/>
  <c r="BE909" i="113"/>
  <c r="BB1062" i="113"/>
  <c r="BE1062" i="113"/>
  <c r="BB912" i="113"/>
  <c r="BE912" i="113"/>
  <c r="BB908" i="113"/>
  <c r="BE908" i="113"/>
  <c r="BB902" i="113"/>
  <c r="BE902" i="113"/>
  <c r="BB898" i="113"/>
  <c r="BE898" i="113"/>
  <c r="BB761" i="113"/>
  <c r="BE761" i="113"/>
  <c r="BB755" i="113"/>
  <c r="BE755" i="113"/>
  <c r="BB751" i="113"/>
  <c r="BE751" i="113"/>
  <c r="BB741" i="113"/>
  <c r="BE741" i="113"/>
  <c r="BB737" i="113"/>
  <c r="BE737" i="113"/>
  <c r="BB733" i="113"/>
  <c r="BE733" i="113"/>
  <c r="BB729" i="113"/>
  <c r="BE729" i="113"/>
  <c r="BB715" i="113"/>
  <c r="BE715" i="113"/>
  <c r="BB1156" i="113"/>
  <c r="BE1156" i="113"/>
  <c r="BB1152" i="113"/>
  <c r="BE1152" i="113"/>
  <c r="BB377" i="113"/>
  <c r="BE377" i="113"/>
  <c r="BB373" i="113"/>
  <c r="BE373" i="113"/>
  <c r="BB369" i="113"/>
  <c r="BE369" i="113"/>
  <c r="BB365" i="113"/>
  <c r="BE365" i="113"/>
  <c r="BB351" i="113"/>
  <c r="BE351" i="113"/>
  <c r="BB347" i="113"/>
  <c r="BE347" i="113"/>
  <c r="BB343" i="113"/>
  <c r="BE343" i="113"/>
  <c r="BB339" i="113"/>
  <c r="BE339" i="113"/>
  <c r="BB335" i="113"/>
  <c r="BE335" i="113"/>
  <c r="BB331" i="113"/>
  <c r="BE331" i="113"/>
  <c r="BB327" i="113"/>
  <c r="BE327" i="113"/>
  <c r="BB321" i="113"/>
  <c r="BB320" i="113" s="1"/>
  <c r="BE321" i="113"/>
  <c r="BB138" i="113"/>
  <c r="BE138" i="113"/>
  <c r="BB134" i="113"/>
  <c r="BE134" i="113"/>
  <c r="BB128" i="113"/>
  <c r="BB127" i="113" s="1"/>
  <c r="BE128" i="113"/>
  <c r="BB98" i="113"/>
  <c r="BE98" i="113"/>
  <c r="BB39" i="113"/>
  <c r="BE39" i="113"/>
  <c r="BB758" i="113"/>
  <c r="BE758" i="113"/>
  <c r="BB748" i="113"/>
  <c r="BE748" i="113"/>
  <c r="BB744" i="113"/>
  <c r="BE744" i="113"/>
  <c r="BB726" i="113"/>
  <c r="BE726" i="113"/>
  <c r="BB722" i="113"/>
  <c r="BE722" i="113"/>
  <c r="BB472" i="113"/>
  <c r="BE472" i="113"/>
  <c r="BB468" i="113"/>
  <c r="BE468" i="113"/>
  <c r="BB464" i="113"/>
  <c r="BE464" i="113"/>
  <c r="BB446" i="113"/>
  <c r="BE446" i="113"/>
  <c r="BB432" i="113"/>
  <c r="BE432" i="113"/>
  <c r="BB428" i="113"/>
  <c r="BE428" i="113"/>
  <c r="BB424" i="113"/>
  <c r="BE424" i="113"/>
  <c r="BB420" i="113"/>
  <c r="BE420" i="113"/>
  <c r="BB414" i="113"/>
  <c r="BE414" i="113"/>
  <c r="BB410" i="113"/>
  <c r="BE410" i="113"/>
  <c r="BB406" i="113"/>
  <c r="BE406" i="113"/>
  <c r="BB402" i="113"/>
  <c r="BE402" i="113"/>
  <c r="BB398" i="113"/>
  <c r="BE398" i="113"/>
  <c r="BB394" i="113"/>
  <c r="BE394" i="113"/>
  <c r="BB390" i="113"/>
  <c r="BE390" i="113"/>
  <c r="BB380" i="113"/>
  <c r="BE380" i="113"/>
  <c r="BB376" i="113"/>
  <c r="BE376" i="113"/>
  <c r="BB372" i="113"/>
  <c r="BE372" i="113"/>
  <c r="BB368" i="113"/>
  <c r="BE368" i="113"/>
  <c r="BB350" i="113"/>
  <c r="BE350" i="113"/>
  <c r="BB346" i="113"/>
  <c r="BE346" i="113"/>
  <c r="BB342" i="113"/>
  <c r="BE342" i="113"/>
  <c r="BB338" i="113"/>
  <c r="BE338" i="113"/>
  <c r="BB334" i="113"/>
  <c r="BE334" i="113"/>
  <c r="BB330" i="113"/>
  <c r="BE330" i="113"/>
  <c r="BB314" i="113"/>
  <c r="BE314" i="113"/>
  <c r="BB308" i="113"/>
  <c r="BE308" i="113"/>
  <c r="BB304" i="113"/>
  <c r="BE304" i="113"/>
  <c r="BB226" i="113"/>
  <c r="BE226" i="113"/>
  <c r="BB222" i="113"/>
  <c r="BE222" i="113"/>
  <c r="BB218" i="113"/>
  <c r="BE218" i="113"/>
  <c r="BB214" i="113"/>
  <c r="BE214" i="113"/>
  <c r="BB210" i="113"/>
  <c r="BE210" i="113"/>
  <c r="BB206" i="113"/>
  <c r="BE206" i="113"/>
  <c r="BB202" i="113"/>
  <c r="BE202" i="113"/>
  <c r="BB198" i="113"/>
  <c r="BE198" i="113"/>
  <c r="BB194" i="113"/>
  <c r="BE194" i="113"/>
  <c r="BB156" i="113"/>
  <c r="BE156" i="113"/>
  <c r="BB152" i="113"/>
  <c r="BE152" i="113"/>
  <c r="BB148" i="113"/>
  <c r="BE148" i="113"/>
  <c r="BB126" i="113"/>
  <c r="BE126" i="113"/>
  <c r="BB122" i="113"/>
  <c r="BE122" i="113"/>
  <c r="BB118" i="113"/>
  <c r="BE118" i="113"/>
  <c r="BB114" i="113"/>
  <c r="BE114" i="113"/>
  <c r="BB110" i="113"/>
  <c r="BE110" i="113"/>
  <c r="BB106" i="113"/>
  <c r="BE106" i="113"/>
  <c r="BB102" i="113"/>
  <c r="BE102" i="113"/>
  <c r="BB92" i="113"/>
  <c r="BE92" i="113"/>
  <c r="BB88" i="113"/>
  <c r="BE88" i="113"/>
  <c r="BB84" i="113"/>
  <c r="BE84" i="113"/>
  <c r="BB70" i="113"/>
  <c r="BB69" i="113" s="1"/>
  <c r="BE70" i="113"/>
  <c r="BB28" i="113"/>
  <c r="BE28" i="113"/>
  <c r="BB38" i="113"/>
  <c r="BE38" i="113"/>
  <c r="BB1090" i="113"/>
  <c r="BE1090" i="113"/>
  <c r="BB1076" i="113"/>
  <c r="BE1076" i="113"/>
  <c r="BB1066" i="113"/>
  <c r="BE1066" i="113"/>
  <c r="BB1155" i="113"/>
  <c r="BE1155" i="113"/>
  <c r="BB1151" i="113"/>
  <c r="BE1151" i="113"/>
  <c r="BB1091" i="113"/>
  <c r="BE1091" i="113"/>
  <c r="BB1077" i="113"/>
  <c r="BE1077" i="113"/>
  <c r="BB1067" i="113"/>
  <c r="BE1067" i="113"/>
  <c r="BB1212" i="113"/>
  <c r="BE1212" i="113"/>
  <c r="BB1208" i="113"/>
  <c r="BE1208" i="113"/>
  <c r="BB1193" i="113"/>
  <c r="BE1193" i="113"/>
  <c r="BB1189" i="113"/>
  <c r="BE1189" i="113"/>
  <c r="BB917" i="113"/>
  <c r="BE917" i="113"/>
  <c r="BB893" i="113"/>
  <c r="BE893" i="113"/>
  <c r="BB889" i="113"/>
  <c r="BE889" i="113"/>
  <c r="BB885" i="113"/>
  <c r="BE885" i="113"/>
  <c r="BB819" i="113"/>
  <c r="BE819" i="113"/>
  <c r="BB815" i="113"/>
  <c r="BE815" i="113"/>
  <c r="BB811" i="113"/>
  <c r="BE811" i="113"/>
  <c r="BB807" i="113"/>
  <c r="BE807" i="113"/>
  <c r="BB803" i="113"/>
  <c r="BE803" i="113"/>
  <c r="BB799" i="113"/>
  <c r="BE799" i="113"/>
  <c r="BB795" i="113"/>
  <c r="BE795" i="113"/>
  <c r="BB765" i="113"/>
  <c r="BE765" i="113"/>
  <c r="BB746" i="113"/>
  <c r="BE746" i="113"/>
  <c r="BB571" i="113"/>
  <c r="BE571" i="113"/>
  <c r="BB567" i="113"/>
  <c r="BE567" i="113"/>
  <c r="BB563" i="113"/>
  <c r="BE563" i="113"/>
  <c r="BB559" i="113"/>
  <c r="BE559" i="113"/>
  <c r="BB555" i="113"/>
  <c r="BE555" i="113"/>
  <c r="BB551" i="113"/>
  <c r="BE551" i="113"/>
  <c r="BB537" i="113"/>
  <c r="BE537" i="113"/>
  <c r="BB533" i="113"/>
  <c r="BE533" i="113"/>
  <c r="BB529" i="113"/>
  <c r="BE529" i="113"/>
  <c r="BB525" i="113"/>
  <c r="BE525" i="113"/>
  <c r="BB521" i="113"/>
  <c r="BE521" i="113"/>
  <c r="BB382" i="113"/>
  <c r="BE382" i="113"/>
  <c r="BB31" i="113"/>
  <c r="BE31" i="113"/>
  <c r="BB1192" i="113"/>
  <c r="BE1192" i="113"/>
  <c r="BB1188" i="113"/>
  <c r="BE1188" i="113"/>
  <c r="BB1174" i="113"/>
  <c r="BE1174" i="113"/>
  <c r="BB1170" i="113"/>
  <c r="BE1170" i="113"/>
  <c r="BB924" i="113"/>
  <c r="BE924" i="113"/>
  <c r="BB920" i="113"/>
  <c r="BE920" i="113"/>
  <c r="BB1214" i="113"/>
  <c r="BE1214" i="113"/>
  <c r="BB1205" i="113"/>
  <c r="BE1205" i="113"/>
  <c r="BB1191" i="113"/>
  <c r="BE1191" i="113"/>
  <c r="BB657" i="113"/>
  <c r="BE657" i="113"/>
  <c r="BB653" i="113"/>
  <c r="BE653" i="113"/>
  <c r="BB649" i="113"/>
  <c r="BE649" i="113"/>
  <c r="BB645" i="113"/>
  <c r="BE645" i="113"/>
  <c r="BB639" i="113"/>
  <c r="BE639" i="113"/>
  <c r="BB635" i="113"/>
  <c r="BE635" i="113"/>
  <c r="BB631" i="113"/>
  <c r="BE631" i="113"/>
  <c r="BB570" i="113"/>
  <c r="BE570" i="113"/>
  <c r="BB566" i="113"/>
  <c r="BE566" i="113"/>
  <c r="BB562" i="113"/>
  <c r="BE562" i="113"/>
  <c r="BB558" i="113"/>
  <c r="BE558" i="113"/>
  <c r="BB554" i="113"/>
  <c r="BE554" i="113"/>
  <c r="BB550" i="113"/>
  <c r="BE550" i="113"/>
  <c r="BB536" i="113"/>
  <c r="BE536" i="113"/>
  <c r="BB532" i="113"/>
  <c r="BE532" i="113"/>
  <c r="BB528" i="113"/>
  <c r="BE528" i="113"/>
  <c r="BB524" i="113"/>
  <c r="BE524" i="113"/>
  <c r="BB520" i="113"/>
  <c r="BE520" i="113"/>
  <c r="BB501" i="113"/>
  <c r="BE501" i="113"/>
  <c r="BB497" i="113"/>
  <c r="BE497" i="113"/>
  <c r="BB491" i="113"/>
  <c r="BE491" i="113"/>
  <c r="BB1033" i="113"/>
  <c r="BE1033" i="113"/>
  <c r="BB1029" i="113"/>
  <c r="BE1029" i="113"/>
  <c r="BB1025" i="113"/>
  <c r="BE1025" i="113"/>
  <c r="BB1021" i="113"/>
  <c r="BE1021" i="113"/>
  <c r="BB1017" i="113"/>
  <c r="BE1017" i="113"/>
  <c r="BB1013" i="113"/>
  <c r="BE1013" i="113"/>
  <c r="BB1009" i="113"/>
  <c r="BE1009" i="113"/>
  <c r="BB1005" i="113"/>
  <c r="BE1005" i="113"/>
  <c r="BB1001" i="113"/>
  <c r="BE1001" i="113"/>
  <c r="BB997" i="113"/>
  <c r="BE997" i="113"/>
  <c r="BB978" i="113"/>
  <c r="BE978" i="113"/>
  <c r="BB972" i="113"/>
  <c r="BE972" i="113"/>
  <c r="BB966" i="113"/>
  <c r="BE966" i="113"/>
  <c r="BB961" i="113"/>
  <c r="BE961" i="113"/>
  <c r="BB956" i="113"/>
  <c r="BE956" i="113"/>
  <c r="BB952" i="113"/>
  <c r="BE952" i="113"/>
  <c r="BB896" i="113"/>
  <c r="BE896" i="113"/>
  <c r="BB892" i="113"/>
  <c r="BE892" i="113"/>
  <c r="BB888" i="113"/>
  <c r="BE888" i="113"/>
  <c r="BB818" i="113"/>
  <c r="BE818" i="113"/>
  <c r="BB814" i="113"/>
  <c r="BE814" i="113"/>
  <c r="BB810" i="113"/>
  <c r="BE810" i="113"/>
  <c r="BB806" i="113"/>
  <c r="BE806" i="113"/>
  <c r="BB802" i="113"/>
  <c r="BE802" i="113"/>
  <c r="BB798" i="113"/>
  <c r="BE798" i="113"/>
  <c r="BB794" i="113"/>
  <c r="BE794" i="113"/>
  <c r="BB764" i="113"/>
  <c r="BE764" i="113"/>
  <c r="BB749" i="113"/>
  <c r="BE749" i="113"/>
  <c r="BB745" i="113"/>
  <c r="BE745" i="113"/>
  <c r="BB727" i="113"/>
  <c r="BE727" i="113"/>
  <c r="BB723" i="113"/>
  <c r="BE723" i="113"/>
  <c r="BB719" i="113"/>
  <c r="BE719" i="113"/>
  <c r="BB709" i="113"/>
  <c r="BE709" i="113"/>
  <c r="BB687" i="113"/>
  <c r="BE687" i="113"/>
  <c r="BB683" i="113"/>
  <c r="BE683" i="113"/>
  <c r="BB679" i="113"/>
  <c r="BE679" i="113"/>
  <c r="BB675" i="113"/>
  <c r="BE675" i="113"/>
  <c r="BB671" i="113"/>
  <c r="BE671" i="113"/>
  <c r="BB667" i="113"/>
  <c r="BE667" i="113"/>
  <c r="BB663" i="113"/>
  <c r="BE663" i="113"/>
  <c r="BB544" i="113"/>
  <c r="BE544" i="113"/>
  <c r="BB540" i="113"/>
  <c r="BE540" i="113"/>
  <c r="BB485" i="113"/>
  <c r="BE485" i="113"/>
  <c r="BB475" i="113"/>
  <c r="BE475" i="113"/>
  <c r="BB471" i="113"/>
  <c r="BE471" i="113"/>
  <c r="BB467" i="113"/>
  <c r="BE467" i="113"/>
  <c r="BB463" i="113"/>
  <c r="BE463" i="113"/>
  <c r="BB349" i="113"/>
  <c r="BE349" i="113"/>
  <c r="BB345" i="113"/>
  <c r="BE345" i="113"/>
  <c r="BB341" i="113"/>
  <c r="BE341" i="113"/>
  <c r="BB337" i="113"/>
  <c r="BE337" i="113"/>
  <c r="BB333" i="113"/>
  <c r="BE333" i="113"/>
  <c r="BB329" i="113"/>
  <c r="BE329" i="113"/>
  <c r="BB313" i="113"/>
  <c r="BB312" i="113" s="1"/>
  <c r="BE313" i="113"/>
  <c r="BB307" i="113"/>
  <c r="BE307" i="113"/>
  <c r="BB225" i="113"/>
  <c r="BE225" i="113"/>
  <c r="BB221" i="113"/>
  <c r="BE221" i="113"/>
  <c r="BB217" i="113"/>
  <c r="BE217" i="113"/>
  <c r="BB213" i="113"/>
  <c r="BE213" i="113"/>
  <c r="BB209" i="113"/>
  <c r="BE209" i="113"/>
  <c r="BB205" i="113"/>
  <c r="BE205" i="113"/>
  <c r="BB201" i="113"/>
  <c r="BE201" i="113"/>
  <c r="BB197" i="113"/>
  <c r="BE197" i="113"/>
  <c r="BB155" i="113"/>
  <c r="BE155" i="113"/>
  <c r="BB151" i="113"/>
  <c r="BE151" i="113"/>
  <c r="BB147" i="113"/>
  <c r="BE147" i="113"/>
  <c r="BB1086" i="113"/>
  <c r="BE1086" i="113"/>
  <c r="BB1082" i="113"/>
  <c r="BE1082" i="113"/>
  <c r="BB1072" i="113"/>
  <c r="BE1072" i="113"/>
  <c r="BB1185" i="113"/>
  <c r="BE1185" i="113"/>
  <c r="BB1181" i="113"/>
  <c r="BE1181" i="113"/>
  <c r="BB1202" i="113"/>
  <c r="BE1202" i="113"/>
  <c r="BB894" i="113"/>
  <c r="BE894" i="113"/>
  <c r="BB890" i="113"/>
  <c r="BE890" i="113"/>
  <c r="BB886" i="113"/>
  <c r="BE886" i="113"/>
  <c r="BB316" i="113"/>
  <c r="BE316" i="113"/>
  <c r="BB300" i="113"/>
  <c r="BE300" i="113"/>
  <c r="BB296" i="113"/>
  <c r="BE296" i="113"/>
  <c r="BB292" i="113"/>
  <c r="BE292" i="113"/>
  <c r="BB288" i="113"/>
  <c r="BE288" i="113"/>
  <c r="BB284" i="113"/>
  <c r="BE284" i="113"/>
  <c r="BB280" i="113"/>
  <c r="BE280" i="113"/>
  <c r="BB276" i="113"/>
  <c r="BE276" i="113"/>
  <c r="BB272" i="113"/>
  <c r="BE272" i="113"/>
  <c r="BB268" i="113"/>
  <c r="BE268" i="113"/>
  <c r="BB264" i="113"/>
  <c r="BE264" i="113"/>
  <c r="BB260" i="113"/>
  <c r="BE260" i="113"/>
  <c r="BB256" i="113"/>
  <c r="BE256" i="113"/>
  <c r="BB252" i="113"/>
  <c r="BE252" i="113"/>
  <c r="BB248" i="113"/>
  <c r="BE248" i="113"/>
  <c r="BB244" i="113"/>
  <c r="BE244" i="113"/>
  <c r="BB240" i="113"/>
  <c r="BE240" i="113"/>
  <c r="BB236" i="113"/>
  <c r="BE236" i="113"/>
  <c r="BB232" i="113"/>
  <c r="BE232" i="113"/>
  <c r="BB1196" i="113"/>
  <c r="BE1196" i="113"/>
  <c r="BB319" i="113"/>
  <c r="BE319" i="113"/>
  <c r="BB299" i="113"/>
  <c r="BE299" i="113"/>
  <c r="BB295" i="113"/>
  <c r="BE295" i="113"/>
  <c r="BB291" i="113"/>
  <c r="BE291" i="113"/>
  <c r="BB287" i="113"/>
  <c r="BE287" i="113"/>
  <c r="BB283" i="113"/>
  <c r="BE283" i="113"/>
  <c r="BB279" i="113"/>
  <c r="BE279" i="113"/>
  <c r="BB275" i="113"/>
  <c r="BE275" i="113"/>
  <c r="BB271" i="113"/>
  <c r="BE271" i="113"/>
  <c r="BB267" i="113"/>
  <c r="BE267" i="113"/>
  <c r="BB263" i="113"/>
  <c r="BE263" i="113"/>
  <c r="BB259" i="113"/>
  <c r="BE259" i="113"/>
  <c r="BB255" i="113"/>
  <c r="BE255" i="113"/>
  <c r="BB251" i="113"/>
  <c r="BE251" i="113"/>
  <c r="BB247" i="113"/>
  <c r="BE247" i="113"/>
  <c r="BB243" i="113"/>
  <c r="BE243" i="113"/>
  <c r="BB239" i="113"/>
  <c r="BE239" i="113"/>
  <c r="BB235" i="113"/>
  <c r="BE235" i="113"/>
  <c r="BB231" i="113"/>
  <c r="BE231" i="113"/>
  <c r="BB141" i="113"/>
  <c r="BE141" i="113"/>
  <c r="BB137" i="113"/>
  <c r="BE137" i="113"/>
  <c r="BB133" i="113"/>
  <c r="BE133" i="113"/>
  <c r="BB97" i="113"/>
  <c r="BE97" i="113"/>
  <c r="BB79" i="113"/>
  <c r="BE79" i="113"/>
  <c r="BB75" i="113"/>
  <c r="BE75" i="113"/>
  <c r="BB65" i="113"/>
  <c r="BE65" i="113"/>
  <c r="BF1039" i="113"/>
  <c r="BB992" i="113"/>
  <c r="BE992" i="113"/>
  <c r="BB987" i="113"/>
  <c r="BE987" i="113"/>
  <c r="BB983" i="113"/>
  <c r="BE983" i="113"/>
  <c r="BB760" i="113"/>
  <c r="BE760" i="113"/>
  <c r="BB754" i="113"/>
  <c r="BE754" i="113"/>
  <c r="BB740" i="113"/>
  <c r="BE740" i="113"/>
  <c r="BB736" i="113"/>
  <c r="BE736" i="113"/>
  <c r="BB732" i="113"/>
  <c r="BE732" i="113"/>
  <c r="BB658" i="113"/>
  <c r="BE658" i="113"/>
  <c r="BB654" i="113"/>
  <c r="BE654" i="113"/>
  <c r="BB650" i="113"/>
  <c r="BE650" i="113"/>
  <c r="BB646" i="113"/>
  <c r="BE646" i="113"/>
  <c r="BB638" i="113"/>
  <c r="BE638" i="113"/>
  <c r="BB634" i="113"/>
  <c r="BE634" i="113"/>
  <c r="BB630" i="113"/>
  <c r="BE630" i="113"/>
  <c r="BB569" i="113"/>
  <c r="BE569" i="113"/>
  <c r="BB565" i="113"/>
  <c r="BE565" i="113"/>
  <c r="BB561" i="113"/>
  <c r="BE561" i="113"/>
  <c r="BB557" i="113"/>
  <c r="BE557" i="113"/>
  <c r="BB553" i="113"/>
  <c r="BE553" i="113"/>
  <c r="BB549" i="113"/>
  <c r="BE549" i="113"/>
  <c r="BB458" i="113"/>
  <c r="BE458" i="113"/>
  <c r="BB454" i="113"/>
  <c r="BE454" i="113"/>
  <c r="BB450" i="113"/>
  <c r="BE450" i="113"/>
  <c r="BB440" i="113"/>
  <c r="BE440" i="113"/>
  <c r="BB436" i="113"/>
  <c r="BE436" i="113"/>
  <c r="BB418" i="113"/>
  <c r="BB417" i="113" s="1"/>
  <c r="BE418" i="113"/>
  <c r="BB384" i="113"/>
  <c r="BE384" i="113"/>
  <c r="BB362" i="113"/>
  <c r="BE362" i="113"/>
  <c r="BB358" i="113"/>
  <c r="BE358" i="113"/>
  <c r="BB354" i="113"/>
  <c r="BE354" i="113"/>
  <c r="BB20" i="113"/>
  <c r="BE20" i="113"/>
  <c r="BB16" i="113"/>
  <c r="BE16" i="113"/>
  <c r="BB33" i="113"/>
  <c r="BE33" i="113"/>
  <c r="BB50" i="113"/>
  <c r="BE50" i="113"/>
  <c r="AX1186" i="113"/>
  <c r="AX1178" i="113" s="1"/>
  <c r="AX949" i="113"/>
  <c r="AX904" i="113"/>
  <c r="AX1048" i="113"/>
  <c r="AX1038" i="113"/>
  <c r="L1229" i="113"/>
  <c r="L1235" i="113" s="1"/>
  <c r="AX1045" i="113"/>
  <c r="AX1167" i="113"/>
  <c r="AV1089" i="113"/>
  <c r="AV759" i="113"/>
  <c r="AV14" i="113"/>
  <c r="V1210" i="113"/>
  <c r="Y1210" i="113"/>
  <c r="V1209" i="113"/>
  <c r="Y1209" i="113"/>
  <c r="AD1200" i="113"/>
  <c r="AG1200" i="113"/>
  <c r="AH1200" i="113" s="1"/>
  <c r="R1197" i="113"/>
  <c r="R1195" i="113" s="1"/>
  <c r="U1197" i="113"/>
  <c r="R1153" i="113"/>
  <c r="U1153" i="113"/>
  <c r="V1150" i="113"/>
  <c r="Y1150" i="113"/>
  <c r="R1149" i="113"/>
  <c r="U1149" i="113"/>
  <c r="R1147" i="113"/>
  <c r="V605" i="113"/>
  <c r="V572" i="113" s="1"/>
  <c r="Y605" i="113"/>
  <c r="R45" i="113"/>
  <c r="U45" i="113"/>
  <c r="V42" i="113"/>
  <c r="V35" i="113" s="1"/>
  <c r="Y42" i="113"/>
  <c r="V26" i="113"/>
  <c r="V24" i="113" s="1"/>
  <c r="Y26" i="113"/>
  <c r="V1204" i="113"/>
  <c r="Y1204" i="113"/>
  <c r="R44" i="113"/>
  <c r="R43" i="113" s="1"/>
  <c r="R13" i="113" s="1"/>
  <c r="U44" i="113"/>
  <c r="N43" i="113"/>
  <c r="N13" i="113" s="1"/>
  <c r="AT948" i="113"/>
  <c r="AX30" i="113"/>
  <c r="AT494" i="113"/>
  <c r="AT488" i="113" s="1"/>
  <c r="AS47" i="113"/>
  <c r="AP47" i="113"/>
  <c r="AX705" i="113"/>
  <c r="AX443" i="113"/>
  <c r="AX627" i="113"/>
  <c r="AX157" i="113"/>
  <c r="BB1065" i="113"/>
  <c r="BB712" i="113"/>
  <c r="AX476" i="113"/>
  <c r="BB131" i="113"/>
  <c r="BB1187" i="113"/>
  <c r="BB1186" i="113"/>
  <c r="BB1178" i="113" s="1"/>
  <c r="AX897" i="113"/>
  <c r="AX750" i="113"/>
  <c r="AX728" i="113"/>
  <c r="AX364" i="113"/>
  <c r="AX326" i="113"/>
  <c r="AX320" i="113"/>
  <c r="AX127" i="113"/>
  <c r="BB61" i="113"/>
  <c r="BB1179" i="113"/>
  <c r="BB743" i="113"/>
  <c r="AX518" i="113"/>
  <c r="AX495" i="113"/>
  <c r="BB1046" i="113"/>
  <c r="BB1045" i="113"/>
  <c r="BB1168" i="113"/>
  <c r="BB1167" i="113"/>
  <c r="BB905" i="113"/>
  <c r="BB904" i="113" s="1"/>
  <c r="AX766" i="113"/>
  <c r="AX1069" i="113"/>
  <c r="AX48" i="113"/>
  <c r="AX993" i="113"/>
  <c r="AX934" i="113"/>
  <c r="AX688" i="113"/>
  <c r="AX52" i="113"/>
  <c r="AX14" i="113"/>
  <c r="AX980" i="113"/>
  <c r="AX386" i="113"/>
  <c r="BB315" i="113"/>
  <c r="AX142" i="113"/>
  <c r="AX80" i="113"/>
  <c r="AT60" i="113"/>
  <c r="AX1099" i="113"/>
  <c r="AX1074" i="113"/>
  <c r="BB96" i="113"/>
  <c r="AX1142" i="113"/>
  <c r="AX759" i="113"/>
  <c r="AX548" i="113"/>
  <c r="BB1061" i="113"/>
  <c r="BB1060" i="113" s="1"/>
  <c r="AX129" i="113"/>
  <c r="AX820" i="113"/>
  <c r="AX433" i="113"/>
  <c r="AX1079" i="113"/>
  <c r="AX712" i="113"/>
  <c r="AT311" i="113"/>
  <c r="AX131" i="113"/>
  <c r="AX1134" i="113"/>
  <c r="BB950" i="113"/>
  <c r="AX322" i="113"/>
  <c r="AX791" i="113"/>
  <c r="AX660" i="113"/>
  <c r="AX609" i="113"/>
  <c r="AX502" i="113"/>
  <c r="AX71" i="113"/>
  <c r="AX61" i="113"/>
  <c r="AX928" i="113"/>
  <c r="AX916" i="113" s="1"/>
  <c r="AX743" i="113"/>
  <c r="AX419" i="113"/>
  <c r="AX303" i="113"/>
  <c r="AX193" i="113"/>
  <c r="AX101" i="113"/>
  <c r="AT1163" i="113"/>
  <c r="AT1159" i="113" s="1"/>
  <c r="AW1163" i="113"/>
  <c r="AX884" i="113"/>
  <c r="AX228" i="113"/>
  <c r="AX381" i="113"/>
  <c r="AX644" i="113"/>
  <c r="AX718" i="113"/>
  <c r="AX539" i="113"/>
  <c r="AX462" i="113"/>
  <c r="AX312" i="113"/>
  <c r="AX146" i="113"/>
  <c r="AT608" i="113"/>
  <c r="AX315" i="113"/>
  <c r="BB1049" i="113"/>
  <c r="AX481" i="113"/>
  <c r="AX96" i="113"/>
  <c r="BB1039" i="113"/>
  <c r="BB1038" i="113"/>
  <c r="AX449" i="113"/>
  <c r="AX417" i="113"/>
  <c r="AX353" i="113"/>
  <c r="AV1064" i="113"/>
  <c r="AV1045" i="113"/>
  <c r="G9" i="114"/>
  <c r="F9" i="114" s="1"/>
  <c r="H9" i="114" s="1"/>
  <c r="AJ1195" i="113"/>
  <c r="AI1227" i="113" s="1"/>
  <c r="AB1195" i="113"/>
  <c r="AB1229" i="113" s="1"/>
  <c r="AB1044" i="113"/>
  <c r="AV718" i="113"/>
  <c r="AV539" i="113"/>
  <c r="AV96" i="113"/>
  <c r="AV43" i="113"/>
  <c r="AV35" i="113"/>
  <c r="AV24" i="113"/>
  <c r="AV609" i="113"/>
  <c r="AV364" i="113"/>
  <c r="AJ1219" i="113"/>
  <c r="AL1219" i="113"/>
  <c r="AN1219" i="113"/>
  <c r="AH1219" i="113"/>
  <c r="AP1219" i="113" s="1"/>
  <c r="AK46" i="113"/>
  <c r="AO46" i="113" s="1"/>
  <c r="AV572" i="113"/>
  <c r="AV502" i="113"/>
  <c r="AV353" i="113"/>
  <c r="AV157" i="113"/>
  <c r="AV146" i="113"/>
  <c r="AV627" i="113"/>
  <c r="AV644" i="113"/>
  <c r="AV548" i="113"/>
  <c r="AV386" i="113"/>
  <c r="AV326" i="113"/>
  <c r="AV791" i="113"/>
  <c r="AV433" i="113"/>
  <c r="AV30" i="113"/>
  <c r="AV518" i="113"/>
  <c r="AV495" i="113"/>
  <c r="AV750" i="113"/>
  <c r="AV462" i="113"/>
  <c r="AV1049" i="113"/>
  <c r="AV1048" i="113" s="1"/>
  <c r="AV303" i="113"/>
  <c r="AV820" i="113"/>
  <c r="AV193" i="113"/>
  <c r="AV101" i="113"/>
  <c r="AV1092" i="113"/>
  <c r="AV476" i="113"/>
  <c r="AV449" i="113"/>
  <c r="AV131" i="113"/>
  <c r="AV1179" i="113"/>
  <c r="AV1099" i="113"/>
  <c r="AV1079" i="113"/>
  <c r="AV443" i="113"/>
  <c r="AV228" i="113"/>
  <c r="AV766" i="113"/>
  <c r="AV705" i="113"/>
  <c r="AV728" i="113"/>
  <c r="AV884" i="113"/>
  <c r="AV660" i="113"/>
  <c r="AV419" i="113"/>
  <c r="AV1203" i="113"/>
  <c r="AV1195" i="113" s="1"/>
  <c r="AU1230" i="113" s="1"/>
  <c r="AV897" i="113"/>
  <c r="AV688" i="113"/>
  <c r="AV481" i="113"/>
  <c r="AV1186" i="113"/>
  <c r="AV1178" i="113" s="1"/>
  <c r="AU1229" i="113" s="1"/>
  <c r="AL47" i="113"/>
  <c r="H60" i="113"/>
  <c r="CF60" i="113" s="1"/>
  <c r="H948" i="113"/>
  <c r="CF948" i="113" s="1"/>
  <c r="T13" i="113"/>
  <c r="T1228" i="113" s="1"/>
  <c r="J43" i="113"/>
  <c r="J13" i="113" s="1"/>
  <c r="AF1218" i="113"/>
  <c r="AF1221" i="113" s="1"/>
  <c r="AB903" i="113"/>
  <c r="AB60" i="113"/>
  <c r="AB145" i="113"/>
  <c r="AB608" i="113"/>
  <c r="CF949" i="113"/>
  <c r="AB311" i="113"/>
  <c r="H145" i="113"/>
  <c r="CF145" i="113" s="1"/>
  <c r="X1229" i="113"/>
  <c r="AB494" i="113"/>
  <c r="AB488" i="113" s="1"/>
  <c r="H1195" i="113"/>
  <c r="CF1192" i="113" s="1"/>
  <c r="CF1200" i="113"/>
  <c r="H1044" i="113"/>
  <c r="CF1041" i="113" s="1"/>
  <c r="P1229" i="113"/>
  <c r="CF928" i="113"/>
  <c r="H916" i="113"/>
  <c r="CF916" i="113" s="1"/>
  <c r="CF904" i="113"/>
  <c r="H311" i="113"/>
  <c r="CF311" i="113" s="1"/>
  <c r="CF24" i="113"/>
  <c r="H494" i="113"/>
  <c r="CF494" i="113" s="1"/>
  <c r="CF495" i="113"/>
  <c r="BB80" i="113" l="1"/>
  <c r="BB495" i="113"/>
  <c r="L1228" i="113"/>
  <c r="L1218" i="113"/>
  <c r="BZ1168" i="113"/>
  <c r="CC1168" i="113"/>
  <c r="CD1168" i="113" s="1"/>
  <c r="BZ1039" i="113"/>
  <c r="CC1039" i="113"/>
  <c r="CD1039" i="113" s="1"/>
  <c r="BZ1046" i="113"/>
  <c r="CC1046" i="113"/>
  <c r="CD1046" i="113" s="1"/>
  <c r="BZ1187" i="113"/>
  <c r="CC1187" i="113"/>
  <c r="CD1187" i="113" s="1"/>
  <c r="BB71" i="113"/>
  <c r="BB193" i="113"/>
  <c r="P1218" i="113"/>
  <c r="BB228" i="113"/>
  <c r="BB1134" i="113"/>
  <c r="BB897" i="113"/>
  <c r="BB303" i="113"/>
  <c r="BB462" i="113"/>
  <c r="BB502" i="113"/>
  <c r="BB759" i="113"/>
  <c r="BB1096" i="113"/>
  <c r="BB750" i="113"/>
  <c r="BF1038" i="113"/>
  <c r="BB1064" i="113"/>
  <c r="BB364" i="113"/>
  <c r="BB1069" i="113"/>
  <c r="BB449" i="113"/>
  <c r="BB1079" i="113"/>
  <c r="BB820" i="113"/>
  <c r="BB326" i="113"/>
  <c r="BB443" i="113"/>
  <c r="BB609" i="113"/>
  <c r="BB705" i="113"/>
  <c r="BB718" i="113"/>
  <c r="BB928" i="113"/>
  <c r="BB916" i="113" s="1"/>
  <c r="BB903" i="113" s="1"/>
  <c r="BB481" i="113"/>
  <c r="BB539" i="113"/>
  <c r="BB660" i="113"/>
  <c r="BB791" i="113"/>
  <c r="BB884" i="113"/>
  <c r="BB1074" i="113"/>
  <c r="BB1099" i="113"/>
  <c r="BB101" i="113"/>
  <c r="BB60" i="113" s="1"/>
  <c r="BB146" i="113"/>
  <c r="BB386" i="113"/>
  <c r="BB419" i="113"/>
  <c r="BB980" i="113"/>
  <c r="BB52" i="113"/>
  <c r="BB157" i="113"/>
  <c r="BB518" i="113"/>
  <c r="BB548" i="113"/>
  <c r="BB688" i="113"/>
  <c r="BB993" i="113"/>
  <c r="BB48" i="113"/>
  <c r="BB353" i="113"/>
  <c r="BB766" i="113"/>
  <c r="BB728" i="113"/>
  <c r="BB1048" i="113"/>
  <c r="BB381" i="113"/>
  <c r="BB433" i="113"/>
  <c r="BB644" i="113"/>
  <c r="BB949" i="113"/>
  <c r="BB627" i="113"/>
  <c r="BB14" i="113"/>
  <c r="BJ1179" i="113"/>
  <c r="BM1179" i="113"/>
  <c r="BJ905" i="113"/>
  <c r="BM905" i="113"/>
  <c r="BJ643" i="113"/>
  <c r="BJ642" i="113" s="1"/>
  <c r="BM643" i="113"/>
  <c r="BJ1065" i="113"/>
  <c r="BM1065" i="113"/>
  <c r="BJ1061" i="113"/>
  <c r="BM1061" i="113"/>
  <c r="BJ1049" i="113"/>
  <c r="BM1049" i="113"/>
  <c r="BJ950" i="113"/>
  <c r="BM950" i="113"/>
  <c r="BF20" i="113"/>
  <c r="BI20" i="113"/>
  <c r="BF358" i="113"/>
  <c r="BI358" i="113"/>
  <c r="BF384" i="113"/>
  <c r="BI384" i="113"/>
  <c r="BF436" i="113"/>
  <c r="BI436" i="113"/>
  <c r="BF450" i="113"/>
  <c r="BI450" i="113"/>
  <c r="BF458" i="113"/>
  <c r="BI458" i="113"/>
  <c r="BF553" i="113"/>
  <c r="BI553" i="113"/>
  <c r="BF561" i="113"/>
  <c r="BI561" i="113"/>
  <c r="BF33" i="113"/>
  <c r="BI33" i="113"/>
  <c r="BF569" i="113"/>
  <c r="BI569" i="113"/>
  <c r="BF50" i="113"/>
  <c r="BI50" i="113"/>
  <c r="BF16" i="113"/>
  <c r="BI16" i="113"/>
  <c r="BF354" i="113"/>
  <c r="BI354" i="113"/>
  <c r="BF362" i="113"/>
  <c r="BI362" i="113"/>
  <c r="BF418" i="113"/>
  <c r="BF417" i="113" s="1"/>
  <c r="BI418" i="113"/>
  <c r="BF440" i="113"/>
  <c r="BI440" i="113"/>
  <c r="BF454" i="113"/>
  <c r="BI454" i="113"/>
  <c r="BF549" i="113"/>
  <c r="BI549" i="113"/>
  <c r="BF557" i="113"/>
  <c r="BI557" i="113"/>
  <c r="P1235" i="113"/>
  <c r="T1235" i="113" s="1"/>
  <c r="BF565" i="113"/>
  <c r="BI565" i="113"/>
  <c r="BF630" i="113"/>
  <c r="BI630" i="113"/>
  <c r="BF638" i="113"/>
  <c r="BI638" i="113"/>
  <c r="BF650" i="113"/>
  <c r="BI650" i="113"/>
  <c r="BF658" i="113"/>
  <c r="BI658" i="113"/>
  <c r="BF736" i="113"/>
  <c r="BI736" i="113"/>
  <c r="BF754" i="113"/>
  <c r="BI754" i="113"/>
  <c r="BF983" i="113"/>
  <c r="BI983" i="113"/>
  <c r="BF992" i="113"/>
  <c r="BI992" i="113"/>
  <c r="BF65" i="113"/>
  <c r="BI65" i="113"/>
  <c r="BF79" i="113"/>
  <c r="BI79" i="113"/>
  <c r="BF133" i="113"/>
  <c r="BI133" i="113"/>
  <c r="BF141" i="113"/>
  <c r="BI141" i="113"/>
  <c r="BF235" i="113"/>
  <c r="BI235" i="113"/>
  <c r="BF243" i="113"/>
  <c r="BI243" i="113"/>
  <c r="BF251" i="113"/>
  <c r="BI251" i="113"/>
  <c r="BF259" i="113"/>
  <c r="BI259" i="113"/>
  <c r="BF267" i="113"/>
  <c r="BI267" i="113"/>
  <c r="BF275" i="113"/>
  <c r="BI275" i="113"/>
  <c r="BF283" i="113"/>
  <c r="BI283" i="113"/>
  <c r="BF291" i="113"/>
  <c r="BI291" i="113"/>
  <c r="BF299" i="113"/>
  <c r="BI299" i="113"/>
  <c r="BF1196" i="113"/>
  <c r="BI1196" i="113"/>
  <c r="BF765" i="113"/>
  <c r="BI765" i="113"/>
  <c r="BF799" i="113"/>
  <c r="BI799" i="113"/>
  <c r="BF807" i="113"/>
  <c r="BI807" i="113"/>
  <c r="BF815" i="113"/>
  <c r="BI815" i="113"/>
  <c r="BF885" i="113"/>
  <c r="BI885" i="113"/>
  <c r="BF893" i="113"/>
  <c r="BI893" i="113"/>
  <c r="BF1189" i="113"/>
  <c r="BI1189" i="113"/>
  <c r="BF1208" i="113"/>
  <c r="BI1208" i="113"/>
  <c r="BF1067" i="113"/>
  <c r="BI1067" i="113"/>
  <c r="BF1091" i="113"/>
  <c r="BI1091" i="113"/>
  <c r="BF1155" i="113"/>
  <c r="BI1155" i="113"/>
  <c r="BF1076" i="113"/>
  <c r="BI1076" i="113"/>
  <c r="BF38" i="113"/>
  <c r="BI38" i="113"/>
  <c r="BF70" i="113"/>
  <c r="BF69" i="113" s="1"/>
  <c r="BI70" i="113"/>
  <c r="BF88" i="113"/>
  <c r="BI88" i="113"/>
  <c r="BF102" i="113"/>
  <c r="BI102" i="113"/>
  <c r="BF110" i="113"/>
  <c r="BI110" i="113"/>
  <c r="BF118" i="113"/>
  <c r="BI118" i="113"/>
  <c r="BF126" i="113"/>
  <c r="BI126" i="113"/>
  <c r="BF152" i="113"/>
  <c r="BI152" i="113"/>
  <c r="BF194" i="113"/>
  <c r="BI194" i="113"/>
  <c r="BF202" i="113"/>
  <c r="BI202" i="113"/>
  <c r="BF210" i="113"/>
  <c r="BI210" i="113"/>
  <c r="BF218" i="113"/>
  <c r="BI218" i="113"/>
  <c r="BF226" i="113"/>
  <c r="BI226" i="113"/>
  <c r="BF308" i="113"/>
  <c r="BI308" i="113"/>
  <c r="BF330" i="113"/>
  <c r="BI330" i="113"/>
  <c r="BF338" i="113"/>
  <c r="BI338" i="113"/>
  <c r="BF346" i="113"/>
  <c r="BI346" i="113"/>
  <c r="BF368" i="113"/>
  <c r="BI368" i="113"/>
  <c r="BF376" i="113"/>
  <c r="BI376" i="113"/>
  <c r="BF390" i="113"/>
  <c r="BI390" i="113"/>
  <c r="BF398" i="113"/>
  <c r="BI398" i="113"/>
  <c r="BF406" i="113"/>
  <c r="BI406" i="113"/>
  <c r="BF414" i="113"/>
  <c r="BI414" i="113"/>
  <c r="BF424" i="113"/>
  <c r="BI424" i="113"/>
  <c r="BF432" i="113"/>
  <c r="BI432" i="113"/>
  <c r="BF464" i="113"/>
  <c r="BI464" i="113"/>
  <c r="BF472" i="113"/>
  <c r="BI472" i="113"/>
  <c r="BF726" i="113"/>
  <c r="BI726" i="113"/>
  <c r="BF748" i="113"/>
  <c r="BI748" i="113"/>
  <c r="BF39" i="113"/>
  <c r="BI39" i="113"/>
  <c r="BF128" i="113"/>
  <c r="BF127" i="113" s="1"/>
  <c r="BI128" i="113"/>
  <c r="BF138" i="113"/>
  <c r="BI138" i="113"/>
  <c r="BF327" i="113"/>
  <c r="BI327" i="113"/>
  <c r="BF335" i="113"/>
  <c r="BI335" i="113"/>
  <c r="BF343" i="113"/>
  <c r="BI343" i="113"/>
  <c r="BF351" i="113"/>
  <c r="BI351" i="113"/>
  <c r="BF369" i="113"/>
  <c r="BI369" i="113"/>
  <c r="BF377" i="113"/>
  <c r="BI377" i="113"/>
  <c r="BF1156" i="113"/>
  <c r="BI1156" i="113"/>
  <c r="BF729" i="113"/>
  <c r="BI729" i="113"/>
  <c r="BF737" i="113"/>
  <c r="BI737" i="113"/>
  <c r="BF751" i="113"/>
  <c r="BI751" i="113"/>
  <c r="BF761" i="113"/>
  <c r="BI761" i="113"/>
  <c r="BF902" i="113"/>
  <c r="BI902" i="113"/>
  <c r="BF912" i="113"/>
  <c r="BI912" i="113"/>
  <c r="BF909" i="113"/>
  <c r="BI909" i="113"/>
  <c r="BF931" i="113"/>
  <c r="BI931" i="113"/>
  <c r="BF1135" i="113"/>
  <c r="BI1135" i="113"/>
  <c r="BF1145" i="113"/>
  <c r="BF1144" i="113" s="1"/>
  <c r="BI1145" i="113"/>
  <c r="BF1164" i="113"/>
  <c r="BI1164" i="113"/>
  <c r="BF63" i="113"/>
  <c r="BI63" i="113"/>
  <c r="BF73" i="113"/>
  <c r="BI73" i="113"/>
  <c r="BF99" i="113"/>
  <c r="BI99" i="113"/>
  <c r="BF139" i="113"/>
  <c r="BI139" i="113"/>
  <c r="BF233" i="113"/>
  <c r="BI233" i="113"/>
  <c r="BF241" i="113"/>
  <c r="BI241" i="113"/>
  <c r="BF249" i="113"/>
  <c r="BI249" i="113"/>
  <c r="BF257" i="113"/>
  <c r="BI257" i="113"/>
  <c r="BF265" i="113"/>
  <c r="BI265" i="113"/>
  <c r="BF273" i="113"/>
  <c r="BI273" i="113"/>
  <c r="BF281" i="113"/>
  <c r="BI281" i="113"/>
  <c r="BF289" i="113"/>
  <c r="BI289" i="113"/>
  <c r="BF297" i="113"/>
  <c r="BI297" i="113"/>
  <c r="BF317" i="113"/>
  <c r="BI317" i="113"/>
  <c r="BF668" i="113"/>
  <c r="BI668" i="113"/>
  <c r="BF676" i="113"/>
  <c r="BI676" i="113"/>
  <c r="BF684" i="113"/>
  <c r="BI684" i="113"/>
  <c r="BF1041" i="113"/>
  <c r="BI1041" i="113"/>
  <c r="BF54" i="113"/>
  <c r="BI54" i="113"/>
  <c r="BF160" i="113"/>
  <c r="BI160" i="113"/>
  <c r="BF168" i="113"/>
  <c r="BI168" i="113"/>
  <c r="BF176" i="113"/>
  <c r="BI176" i="113"/>
  <c r="BF184" i="113"/>
  <c r="BI184" i="113"/>
  <c r="BF192" i="113"/>
  <c r="BI192" i="113"/>
  <c r="BF490" i="113"/>
  <c r="BI490" i="113"/>
  <c r="BF500" i="113"/>
  <c r="BI500" i="113"/>
  <c r="BF523" i="113"/>
  <c r="BI523" i="113"/>
  <c r="BF531" i="113"/>
  <c r="BI531" i="113"/>
  <c r="BF692" i="113"/>
  <c r="BI692" i="113"/>
  <c r="BF700" i="113"/>
  <c r="BI700" i="113"/>
  <c r="BF714" i="113"/>
  <c r="BI714" i="113"/>
  <c r="BF773" i="113"/>
  <c r="BI773" i="113"/>
  <c r="BF781" i="113"/>
  <c r="BI781" i="113"/>
  <c r="BF789" i="113"/>
  <c r="BI789" i="113"/>
  <c r="BF827" i="113"/>
  <c r="BI827" i="113"/>
  <c r="BF835" i="113"/>
  <c r="BI835" i="113"/>
  <c r="BF843" i="113"/>
  <c r="BI843" i="113"/>
  <c r="BF851" i="113"/>
  <c r="BI851" i="113"/>
  <c r="BF859" i="113"/>
  <c r="BI859" i="113"/>
  <c r="BF867" i="113"/>
  <c r="BI867" i="113"/>
  <c r="BF875" i="113"/>
  <c r="BI875" i="113"/>
  <c r="BF883" i="113"/>
  <c r="BI883" i="113"/>
  <c r="BF907" i="113"/>
  <c r="BI907" i="113"/>
  <c r="BF915" i="113"/>
  <c r="BI915" i="113"/>
  <c r="BF933" i="113"/>
  <c r="BI933" i="113"/>
  <c r="BF1183" i="113"/>
  <c r="BI1183" i="113"/>
  <c r="BF62" i="113"/>
  <c r="BI62" i="113"/>
  <c r="BF72" i="113"/>
  <c r="BI72" i="113"/>
  <c r="BF195" i="113"/>
  <c r="BI195" i="113"/>
  <c r="BF203" i="113"/>
  <c r="BI203" i="113"/>
  <c r="BF211" i="113"/>
  <c r="BI211" i="113"/>
  <c r="BF219" i="113"/>
  <c r="BI219" i="113"/>
  <c r="BF227" i="113"/>
  <c r="BI227" i="113"/>
  <c r="BF309" i="113"/>
  <c r="BI309" i="113"/>
  <c r="BF465" i="113"/>
  <c r="BI465" i="113"/>
  <c r="BF473" i="113"/>
  <c r="BI473" i="113"/>
  <c r="BF487" i="113"/>
  <c r="BI487" i="113"/>
  <c r="BF508" i="113"/>
  <c r="BI508" i="113"/>
  <c r="BF516" i="113"/>
  <c r="BI516" i="113"/>
  <c r="BF546" i="113"/>
  <c r="BI546" i="113"/>
  <c r="BF580" i="113"/>
  <c r="BI580" i="113"/>
  <c r="BF588" i="113"/>
  <c r="BI588" i="113"/>
  <c r="BF596" i="113"/>
  <c r="BI596" i="113"/>
  <c r="BF604" i="113"/>
  <c r="BI604" i="113"/>
  <c r="BF614" i="113"/>
  <c r="BI614" i="113"/>
  <c r="BF623" i="113"/>
  <c r="BI623" i="113"/>
  <c r="BF665" i="113"/>
  <c r="BI665" i="113"/>
  <c r="BF673" i="113"/>
  <c r="BI673" i="113"/>
  <c r="BF681" i="113"/>
  <c r="BI681" i="113"/>
  <c r="BF707" i="113"/>
  <c r="BI707" i="113"/>
  <c r="BF721" i="113"/>
  <c r="BI721" i="113"/>
  <c r="BF747" i="113"/>
  <c r="BI747" i="113"/>
  <c r="BF792" i="113"/>
  <c r="BI792" i="113"/>
  <c r="BF800" i="113"/>
  <c r="BI800" i="113"/>
  <c r="BF808" i="113"/>
  <c r="BI808" i="113"/>
  <c r="BF816" i="113"/>
  <c r="BI816" i="113"/>
  <c r="BF1073" i="113"/>
  <c r="BI1073" i="113"/>
  <c r="BF1087" i="113"/>
  <c r="BI1087" i="113"/>
  <c r="BF357" i="113"/>
  <c r="BI357" i="113"/>
  <c r="BF383" i="113"/>
  <c r="BI383" i="113"/>
  <c r="BF439" i="113"/>
  <c r="BI439" i="113"/>
  <c r="BF633" i="113"/>
  <c r="BI633" i="113"/>
  <c r="BF641" i="113"/>
  <c r="BI641" i="113"/>
  <c r="BF651" i="113"/>
  <c r="BI651" i="113"/>
  <c r="BF64" i="113"/>
  <c r="BI64" i="113"/>
  <c r="BF74" i="113"/>
  <c r="BI74" i="113"/>
  <c r="BF100" i="113"/>
  <c r="BI100" i="113"/>
  <c r="BF136" i="113"/>
  <c r="BI136" i="113"/>
  <c r="BF318" i="113"/>
  <c r="BI318" i="113"/>
  <c r="BF506" i="113"/>
  <c r="BI506" i="113"/>
  <c r="BF514" i="113"/>
  <c r="BI514" i="113"/>
  <c r="BF695" i="113"/>
  <c r="BI695" i="113"/>
  <c r="BF703" i="113"/>
  <c r="BI703" i="113"/>
  <c r="BF717" i="113"/>
  <c r="BI717" i="113"/>
  <c r="BF735" i="113"/>
  <c r="BI735" i="113"/>
  <c r="BF768" i="113"/>
  <c r="BI768" i="113"/>
  <c r="BF776" i="113"/>
  <c r="BI776" i="113"/>
  <c r="BF784" i="113"/>
  <c r="BI784" i="113"/>
  <c r="BF822" i="113"/>
  <c r="BI822" i="113"/>
  <c r="BF830" i="113"/>
  <c r="BI830" i="113"/>
  <c r="BF838" i="113"/>
  <c r="BI838" i="113"/>
  <c r="BF846" i="113"/>
  <c r="BI846" i="113"/>
  <c r="BF854" i="113"/>
  <c r="BI854" i="113"/>
  <c r="BF862" i="113"/>
  <c r="BI862" i="113"/>
  <c r="BF870" i="113"/>
  <c r="BI870" i="113"/>
  <c r="BF878" i="113"/>
  <c r="BI878" i="113"/>
  <c r="BF900" i="113"/>
  <c r="BI900" i="113"/>
  <c r="BF910" i="113"/>
  <c r="BI910" i="113"/>
  <c r="BF932" i="113"/>
  <c r="BI932" i="113"/>
  <c r="BF18" i="113"/>
  <c r="BI18" i="113"/>
  <c r="BF56" i="113"/>
  <c r="BI56" i="113"/>
  <c r="BF162" i="113"/>
  <c r="BI162" i="113"/>
  <c r="BF170" i="113"/>
  <c r="BI170" i="113"/>
  <c r="BF178" i="113"/>
  <c r="BI178" i="113"/>
  <c r="BF186" i="113"/>
  <c r="BI186" i="113"/>
  <c r="BF356" i="113"/>
  <c r="BI356" i="113"/>
  <c r="BF628" i="113"/>
  <c r="BI628" i="113"/>
  <c r="BF636" i="113"/>
  <c r="BI636" i="113"/>
  <c r="BF648" i="113"/>
  <c r="BI648" i="113"/>
  <c r="BF656" i="113"/>
  <c r="BI656" i="113"/>
  <c r="BF694" i="113"/>
  <c r="BI694" i="113"/>
  <c r="BF702" i="113"/>
  <c r="BI702" i="113"/>
  <c r="BF730" i="113"/>
  <c r="BI730" i="113"/>
  <c r="BF738" i="113"/>
  <c r="BI738" i="113"/>
  <c r="BF752" i="113"/>
  <c r="BI752" i="113"/>
  <c r="BF958" i="113"/>
  <c r="BI958" i="113"/>
  <c r="BF970" i="113"/>
  <c r="BI970" i="113"/>
  <c r="BF1093" i="113"/>
  <c r="BI1093" i="113"/>
  <c r="BF1107" i="113"/>
  <c r="BI1107" i="113"/>
  <c r="BF1115" i="113"/>
  <c r="BI1115" i="113"/>
  <c r="BF1123" i="113"/>
  <c r="BI1123" i="113"/>
  <c r="BF1131" i="113"/>
  <c r="BI1131" i="113"/>
  <c r="BF36" i="113"/>
  <c r="BI36" i="113"/>
  <c r="BF82" i="113"/>
  <c r="BI82" i="113"/>
  <c r="BF90" i="113"/>
  <c r="BI90" i="113"/>
  <c r="BF104" i="113"/>
  <c r="BI104" i="113"/>
  <c r="BF112" i="113"/>
  <c r="BI112" i="113"/>
  <c r="BF120" i="113"/>
  <c r="BI120" i="113"/>
  <c r="BF130" i="113"/>
  <c r="BF129" i="113" s="1"/>
  <c r="BI130" i="113"/>
  <c r="BF150" i="113"/>
  <c r="BI150" i="113"/>
  <c r="BF196" i="113"/>
  <c r="BI196" i="113"/>
  <c r="BF204" i="113"/>
  <c r="BI204" i="113"/>
  <c r="BF212" i="113"/>
  <c r="BI212" i="113"/>
  <c r="BF220" i="113"/>
  <c r="BI220" i="113"/>
  <c r="BF1053" i="113"/>
  <c r="BI1053" i="113"/>
  <c r="BF1207" i="113"/>
  <c r="BI1207" i="113"/>
  <c r="BF918" i="113"/>
  <c r="BI918" i="113"/>
  <c r="BF926" i="113"/>
  <c r="BI926" i="113"/>
  <c r="BF940" i="113"/>
  <c r="BI940" i="113"/>
  <c r="BF1172" i="113"/>
  <c r="BI1172" i="113"/>
  <c r="BF1190" i="113"/>
  <c r="BI1190" i="113"/>
  <c r="BF1102" i="113"/>
  <c r="BI1102" i="113"/>
  <c r="BF1110" i="113"/>
  <c r="BI1110" i="113"/>
  <c r="BF1118" i="113"/>
  <c r="BI1118" i="113"/>
  <c r="BF1126" i="113"/>
  <c r="BI1126" i="113"/>
  <c r="BF1169" i="113"/>
  <c r="BI1169" i="113"/>
  <c r="BM1169" i="113" s="1"/>
  <c r="BQ1169" i="113" s="1"/>
  <c r="BU1169" i="113" s="1"/>
  <c r="BF1177" i="113"/>
  <c r="BI1177" i="113"/>
  <c r="BF236" i="113"/>
  <c r="BI236" i="113"/>
  <c r="BF244" i="113"/>
  <c r="BI244" i="113"/>
  <c r="BF252" i="113"/>
  <c r="BI252" i="113"/>
  <c r="BF260" i="113"/>
  <c r="BI260" i="113"/>
  <c r="BF268" i="113"/>
  <c r="BI268" i="113"/>
  <c r="BF276" i="113"/>
  <c r="BI276" i="113"/>
  <c r="BF284" i="113"/>
  <c r="BI284" i="113"/>
  <c r="BF292" i="113"/>
  <c r="BI292" i="113"/>
  <c r="BF300" i="113"/>
  <c r="BI300" i="113"/>
  <c r="BF886" i="113"/>
  <c r="BI886" i="113"/>
  <c r="BF894" i="113"/>
  <c r="BI894" i="113"/>
  <c r="BF1181" i="113"/>
  <c r="BI1181" i="113"/>
  <c r="BF1072" i="113"/>
  <c r="BI1072" i="113"/>
  <c r="BF1086" i="113"/>
  <c r="BI1086" i="113"/>
  <c r="BF151" i="113"/>
  <c r="BI151" i="113"/>
  <c r="BF197" i="113"/>
  <c r="BI197" i="113"/>
  <c r="BF205" i="113"/>
  <c r="BI205" i="113"/>
  <c r="BF213" i="113"/>
  <c r="BI213" i="113"/>
  <c r="BF221" i="113"/>
  <c r="BI221" i="113"/>
  <c r="BF307" i="113"/>
  <c r="BI307" i="113"/>
  <c r="BF329" i="113"/>
  <c r="BI329" i="113"/>
  <c r="BF337" i="113"/>
  <c r="BI337" i="113"/>
  <c r="BF345" i="113"/>
  <c r="BI345" i="113"/>
  <c r="BF463" i="113"/>
  <c r="BI463" i="113"/>
  <c r="BF471" i="113"/>
  <c r="BI471" i="113"/>
  <c r="BF485" i="113"/>
  <c r="BI485" i="113"/>
  <c r="BF544" i="113"/>
  <c r="BI544" i="113"/>
  <c r="BF667" i="113"/>
  <c r="BI667" i="113"/>
  <c r="BF675" i="113"/>
  <c r="BI675" i="113"/>
  <c r="BF683" i="113"/>
  <c r="BI683" i="113"/>
  <c r="BF709" i="113"/>
  <c r="BI709" i="113"/>
  <c r="BF723" i="113"/>
  <c r="BI723" i="113"/>
  <c r="BF745" i="113"/>
  <c r="BI745" i="113"/>
  <c r="BF764" i="113"/>
  <c r="BI764" i="113"/>
  <c r="BF798" i="113"/>
  <c r="BI798" i="113"/>
  <c r="BF806" i="113"/>
  <c r="BI806" i="113"/>
  <c r="BF814" i="113"/>
  <c r="BI814" i="113"/>
  <c r="BF888" i="113"/>
  <c r="BI888" i="113"/>
  <c r="BF896" i="113"/>
  <c r="BI896" i="113"/>
  <c r="BF956" i="113"/>
  <c r="BI956" i="113"/>
  <c r="BF966" i="113"/>
  <c r="BI966" i="113"/>
  <c r="BF978" i="113"/>
  <c r="BI978" i="113"/>
  <c r="BF1001" i="113"/>
  <c r="BI1001" i="113"/>
  <c r="BF1009" i="113"/>
  <c r="BI1009" i="113"/>
  <c r="BF1017" i="113"/>
  <c r="BI1017" i="113"/>
  <c r="BF1025" i="113"/>
  <c r="BI1025" i="113"/>
  <c r="BF1033" i="113"/>
  <c r="BI1033" i="113"/>
  <c r="BF497" i="113"/>
  <c r="BI497" i="113"/>
  <c r="BF520" i="113"/>
  <c r="BI520" i="113"/>
  <c r="BF528" i="113"/>
  <c r="BI528" i="113"/>
  <c r="BF536" i="113"/>
  <c r="BI536" i="113"/>
  <c r="BF554" i="113"/>
  <c r="BI554" i="113"/>
  <c r="BF562" i="113"/>
  <c r="BI562" i="113"/>
  <c r="BF570" i="113"/>
  <c r="BI570" i="113"/>
  <c r="BF635" i="113"/>
  <c r="BI635" i="113"/>
  <c r="BF645" i="113"/>
  <c r="BI645" i="113"/>
  <c r="BF653" i="113"/>
  <c r="BI653" i="113"/>
  <c r="BF1191" i="113"/>
  <c r="BI1191" i="113"/>
  <c r="BF1214" i="113"/>
  <c r="BI1214" i="113"/>
  <c r="BF924" i="113"/>
  <c r="BI924" i="113"/>
  <c r="BF1174" i="113"/>
  <c r="BI1174" i="113"/>
  <c r="BF1192" i="113"/>
  <c r="BI1192" i="113"/>
  <c r="BF382" i="113"/>
  <c r="BI382" i="113"/>
  <c r="BF525" i="113"/>
  <c r="BI525" i="113"/>
  <c r="BF533" i="113"/>
  <c r="BI533" i="113"/>
  <c r="BF551" i="113"/>
  <c r="BI551" i="113"/>
  <c r="BF559" i="113"/>
  <c r="BI559" i="113"/>
  <c r="BF567" i="113"/>
  <c r="BI567" i="113"/>
  <c r="BF230" i="113"/>
  <c r="BI230" i="113"/>
  <c r="BF238" i="113"/>
  <c r="BI238" i="113"/>
  <c r="BF246" i="113"/>
  <c r="BI246" i="113"/>
  <c r="BF254" i="113"/>
  <c r="BI254" i="113"/>
  <c r="BF262" i="113"/>
  <c r="BI262" i="113"/>
  <c r="BF270" i="113"/>
  <c r="BI270" i="113"/>
  <c r="BF278" i="113"/>
  <c r="BI278" i="113"/>
  <c r="BF286" i="113"/>
  <c r="BI286" i="113"/>
  <c r="BF294" i="113"/>
  <c r="BI294" i="113"/>
  <c r="BF302" i="113"/>
  <c r="BI302" i="113"/>
  <c r="BF371" i="113"/>
  <c r="BI371" i="113"/>
  <c r="BF379" i="113"/>
  <c r="BI379" i="113"/>
  <c r="BF393" i="113"/>
  <c r="BI393" i="113"/>
  <c r="BF401" i="113"/>
  <c r="BI401" i="113"/>
  <c r="BF409" i="113"/>
  <c r="BI409" i="113"/>
  <c r="BF423" i="113"/>
  <c r="BI423" i="113"/>
  <c r="BF431" i="113"/>
  <c r="BI431" i="113"/>
  <c r="BF574" i="113"/>
  <c r="BI574" i="113"/>
  <c r="BF582" i="113"/>
  <c r="BI582" i="113"/>
  <c r="BF590" i="113"/>
  <c r="BI590" i="113"/>
  <c r="BF598" i="113"/>
  <c r="BI598" i="113"/>
  <c r="BF606" i="113"/>
  <c r="BI606" i="113"/>
  <c r="BF617" i="113"/>
  <c r="BI617" i="113"/>
  <c r="BF625" i="113"/>
  <c r="BI625" i="113"/>
  <c r="BF1081" i="113"/>
  <c r="BI1081" i="113"/>
  <c r="BF1138" i="113"/>
  <c r="BI1138" i="113"/>
  <c r="BF437" i="113"/>
  <c r="BI437" i="113"/>
  <c r="BF451" i="113"/>
  <c r="BI451" i="113"/>
  <c r="BF459" i="113"/>
  <c r="BI459" i="113"/>
  <c r="BF938" i="113"/>
  <c r="BI938" i="113"/>
  <c r="BF946" i="113"/>
  <c r="BI946" i="113"/>
  <c r="BF1054" i="113"/>
  <c r="BI1054" i="113"/>
  <c r="BF1206" i="113"/>
  <c r="BI1206" i="113"/>
  <c r="BF1080" i="113"/>
  <c r="BI1080" i="113"/>
  <c r="BF1088" i="113"/>
  <c r="BI1088" i="113"/>
  <c r="BF1141" i="113"/>
  <c r="BI1141" i="113"/>
  <c r="BF1166" i="113"/>
  <c r="BI1166" i="113"/>
  <c r="BF1184" i="113"/>
  <c r="BI1184" i="113"/>
  <c r="BF438" i="113"/>
  <c r="BI438" i="113"/>
  <c r="BF452" i="113"/>
  <c r="BI452" i="113"/>
  <c r="BF460" i="113"/>
  <c r="BI460" i="113"/>
  <c r="BF492" i="113"/>
  <c r="BI492" i="113"/>
  <c r="BF821" i="113"/>
  <c r="BI821" i="113"/>
  <c r="BF829" i="113"/>
  <c r="BI829" i="113"/>
  <c r="BF837" i="113"/>
  <c r="BI837" i="113"/>
  <c r="BF845" i="113"/>
  <c r="BI845" i="113"/>
  <c r="BF853" i="113"/>
  <c r="BI853" i="113"/>
  <c r="BF861" i="113"/>
  <c r="BI861" i="113"/>
  <c r="BF869" i="113"/>
  <c r="BI869" i="113"/>
  <c r="BF877" i="113"/>
  <c r="BI877" i="113"/>
  <c r="BF899" i="113"/>
  <c r="BI899" i="113"/>
  <c r="BF332" i="113"/>
  <c r="BI332" i="113"/>
  <c r="BF340" i="113"/>
  <c r="BI340" i="113"/>
  <c r="BF348" i="113"/>
  <c r="BI348" i="113"/>
  <c r="BF366" i="113"/>
  <c r="BI366" i="113"/>
  <c r="BF374" i="113"/>
  <c r="BI374" i="113"/>
  <c r="BF388" i="113"/>
  <c r="BI388" i="113"/>
  <c r="BF396" i="113"/>
  <c r="BI396" i="113"/>
  <c r="BF404" i="113"/>
  <c r="BI404" i="113"/>
  <c r="BF412" i="113"/>
  <c r="BI412" i="113"/>
  <c r="BF422" i="113"/>
  <c r="BI422" i="113"/>
  <c r="BF430" i="113"/>
  <c r="BI430" i="113"/>
  <c r="BF448" i="113"/>
  <c r="BI448" i="113"/>
  <c r="BF470" i="113"/>
  <c r="BI470" i="113"/>
  <c r="BF484" i="113"/>
  <c r="BI484" i="113"/>
  <c r="BF509" i="113"/>
  <c r="BI509" i="113"/>
  <c r="BF517" i="113"/>
  <c r="BI517" i="113"/>
  <c r="BF547" i="113"/>
  <c r="BI547" i="113"/>
  <c r="BF577" i="113"/>
  <c r="BI577" i="113"/>
  <c r="BF585" i="113"/>
  <c r="BI585" i="113"/>
  <c r="BF593" i="113"/>
  <c r="BI593" i="113"/>
  <c r="BF601" i="113"/>
  <c r="BI601" i="113"/>
  <c r="BF615" i="113"/>
  <c r="BI615" i="113"/>
  <c r="BF624" i="113"/>
  <c r="BI624" i="113"/>
  <c r="BF710" i="113"/>
  <c r="BI710" i="113"/>
  <c r="BF724" i="113"/>
  <c r="BI724" i="113"/>
  <c r="BF984" i="113"/>
  <c r="BI984" i="113"/>
  <c r="BF1040" i="113"/>
  <c r="BI1040" i="113"/>
  <c r="BM1040" i="113" s="1"/>
  <c r="BQ1040" i="113" s="1"/>
  <c r="BU1040" i="113" s="1"/>
  <c r="BF1101" i="113"/>
  <c r="BI1101" i="113"/>
  <c r="BF1109" i="113"/>
  <c r="BI1109" i="113"/>
  <c r="BF1117" i="113"/>
  <c r="BI1117" i="113"/>
  <c r="BF1125" i="113"/>
  <c r="BI1125" i="113"/>
  <c r="BF1133" i="113"/>
  <c r="BI1133" i="113"/>
  <c r="BF1154" i="113"/>
  <c r="BI1154" i="113"/>
  <c r="BF482" i="113"/>
  <c r="BI482" i="113"/>
  <c r="BF507" i="113"/>
  <c r="BI507" i="113"/>
  <c r="BF515" i="113"/>
  <c r="BI515" i="113"/>
  <c r="BF545" i="113"/>
  <c r="BI545" i="113"/>
  <c r="BF579" i="113"/>
  <c r="BI579" i="113"/>
  <c r="BF587" i="113"/>
  <c r="BI587" i="113"/>
  <c r="BF595" i="113"/>
  <c r="BI595" i="113"/>
  <c r="BF603" i="113"/>
  <c r="BI603" i="113"/>
  <c r="BF613" i="113"/>
  <c r="BI613" i="113"/>
  <c r="BF622" i="113"/>
  <c r="BI622" i="113"/>
  <c r="BF662" i="113"/>
  <c r="BI662" i="113"/>
  <c r="BF670" i="113"/>
  <c r="BI670" i="113"/>
  <c r="BF678" i="113"/>
  <c r="BI678" i="113"/>
  <c r="BF686" i="113"/>
  <c r="BI686" i="113"/>
  <c r="BF763" i="113"/>
  <c r="BI763" i="113"/>
  <c r="BF797" i="113"/>
  <c r="BI797" i="113"/>
  <c r="BF805" i="113"/>
  <c r="BI805" i="113"/>
  <c r="BF813" i="113"/>
  <c r="BI813" i="113"/>
  <c r="BF887" i="113"/>
  <c r="BI887" i="113"/>
  <c r="BF895" i="113"/>
  <c r="BI895" i="113"/>
  <c r="BF923" i="113"/>
  <c r="BI923" i="113"/>
  <c r="BF937" i="113"/>
  <c r="BI937" i="113"/>
  <c r="BF945" i="113"/>
  <c r="BI945" i="113"/>
  <c r="BF955" i="113"/>
  <c r="BI955" i="113"/>
  <c r="BF965" i="113"/>
  <c r="BI965" i="113"/>
  <c r="BF977" i="113"/>
  <c r="BI977" i="113"/>
  <c r="BF1000" i="113"/>
  <c r="BI1000" i="113"/>
  <c r="BF1008" i="113"/>
  <c r="BI1008" i="113"/>
  <c r="BF1016" i="113"/>
  <c r="BI1016" i="113"/>
  <c r="BF1024" i="113"/>
  <c r="BI1024" i="113"/>
  <c r="BF1032" i="113"/>
  <c r="BI1032" i="113"/>
  <c r="BF1051" i="113"/>
  <c r="BI1051" i="113"/>
  <c r="BF1059" i="113"/>
  <c r="BI1059" i="113"/>
  <c r="BF1094" i="113"/>
  <c r="BI1094" i="113"/>
  <c r="BF1104" i="113"/>
  <c r="BI1104" i="113"/>
  <c r="BF1112" i="113"/>
  <c r="BI1112" i="113"/>
  <c r="BF1120" i="113"/>
  <c r="BI1120" i="113"/>
  <c r="BF1128" i="113"/>
  <c r="BI1128" i="113"/>
  <c r="BF1157" i="113"/>
  <c r="BI1157" i="113"/>
  <c r="BF1175" i="113"/>
  <c r="BI1175" i="113"/>
  <c r="BF29" i="113"/>
  <c r="BI29" i="113"/>
  <c r="BF81" i="113"/>
  <c r="BI81" i="113"/>
  <c r="BF89" i="113"/>
  <c r="BI89" i="113"/>
  <c r="BF103" i="113"/>
  <c r="BI103" i="113"/>
  <c r="BF111" i="113"/>
  <c r="BI111" i="113"/>
  <c r="BF119" i="113"/>
  <c r="BI119" i="113"/>
  <c r="BF143" i="113"/>
  <c r="BI143" i="113"/>
  <c r="BF153" i="113"/>
  <c r="BI153" i="113"/>
  <c r="BF391" i="113"/>
  <c r="BI391" i="113"/>
  <c r="BF399" i="113"/>
  <c r="BI399" i="113"/>
  <c r="BF407" i="113"/>
  <c r="BI407" i="113"/>
  <c r="BF415" i="113"/>
  <c r="BI415" i="113"/>
  <c r="BF425" i="113"/>
  <c r="BI425" i="113"/>
  <c r="BF762" i="113"/>
  <c r="BI762" i="113"/>
  <c r="BF985" i="113"/>
  <c r="BI985" i="113"/>
  <c r="BF1098" i="113"/>
  <c r="BI1098" i="113"/>
  <c r="BF1140" i="113"/>
  <c r="BI1140" i="113"/>
  <c r="BF15" i="113"/>
  <c r="BI15" i="113"/>
  <c r="BF23" i="113"/>
  <c r="BI23" i="113"/>
  <c r="BF57" i="113"/>
  <c r="BI57" i="113"/>
  <c r="BF163" i="113"/>
  <c r="BI163" i="113"/>
  <c r="BF171" i="113"/>
  <c r="BI171" i="113"/>
  <c r="BF179" i="113"/>
  <c r="BI179" i="113"/>
  <c r="BF187" i="113"/>
  <c r="BI187" i="113"/>
  <c r="BF453" i="113"/>
  <c r="BI453" i="113"/>
  <c r="BF461" i="113"/>
  <c r="BI461" i="113"/>
  <c r="BF489" i="113"/>
  <c r="BI489" i="113"/>
  <c r="BF499" i="113"/>
  <c r="BI499" i="113"/>
  <c r="BF526" i="113"/>
  <c r="BI526" i="113"/>
  <c r="BF534" i="113"/>
  <c r="BI534" i="113"/>
  <c r="BF552" i="113"/>
  <c r="BI552" i="113"/>
  <c r="BF560" i="113"/>
  <c r="BI560" i="113"/>
  <c r="BF568" i="113"/>
  <c r="BI568" i="113"/>
  <c r="BF689" i="113"/>
  <c r="BI689" i="113"/>
  <c r="BF697" i="113"/>
  <c r="BI697" i="113"/>
  <c r="BF770" i="113"/>
  <c r="BI770" i="113"/>
  <c r="BF778" i="113"/>
  <c r="BI778" i="113"/>
  <c r="BF786" i="113"/>
  <c r="BI786" i="113"/>
  <c r="BF824" i="113"/>
  <c r="BI824" i="113"/>
  <c r="BF832" i="113"/>
  <c r="BI832" i="113"/>
  <c r="BF840" i="113"/>
  <c r="BI840" i="113"/>
  <c r="BF848" i="113"/>
  <c r="BI848" i="113"/>
  <c r="BF856" i="113"/>
  <c r="BI856" i="113"/>
  <c r="BF864" i="113"/>
  <c r="BI864" i="113"/>
  <c r="BF872" i="113"/>
  <c r="BI872" i="113"/>
  <c r="BF880" i="113"/>
  <c r="BI880" i="113"/>
  <c r="BF925" i="113"/>
  <c r="BI925" i="113"/>
  <c r="BF939" i="113"/>
  <c r="BI939" i="113"/>
  <c r="BF947" i="113"/>
  <c r="BI947" i="113"/>
  <c r="BF957" i="113"/>
  <c r="BI957" i="113"/>
  <c r="BF969" i="113"/>
  <c r="BI969" i="113"/>
  <c r="BF979" i="113"/>
  <c r="BI979" i="113"/>
  <c r="BF998" i="113"/>
  <c r="BI998" i="113"/>
  <c r="BF1006" i="113"/>
  <c r="BI1006" i="113"/>
  <c r="BF1014" i="113"/>
  <c r="BI1014" i="113"/>
  <c r="BF1022" i="113"/>
  <c r="BI1022" i="113"/>
  <c r="BF1030" i="113"/>
  <c r="BI1030" i="113"/>
  <c r="BF1052" i="113"/>
  <c r="BI1052" i="113"/>
  <c r="BF37" i="113"/>
  <c r="BI37" i="113"/>
  <c r="BF27" i="113"/>
  <c r="BI27" i="113"/>
  <c r="BF83" i="113"/>
  <c r="BI83" i="113"/>
  <c r="BF91" i="113"/>
  <c r="BI91" i="113"/>
  <c r="BF105" i="113"/>
  <c r="BI105" i="113"/>
  <c r="BF113" i="113"/>
  <c r="BI113" i="113"/>
  <c r="BF121" i="113"/>
  <c r="BI121" i="113"/>
  <c r="BF34" i="113"/>
  <c r="BI34" i="113"/>
  <c r="BF21" i="113"/>
  <c r="BI21" i="113"/>
  <c r="BF59" i="113"/>
  <c r="BI59" i="113"/>
  <c r="BF165" i="113"/>
  <c r="BI165" i="113"/>
  <c r="BF173" i="113"/>
  <c r="BI173" i="113"/>
  <c r="BF181" i="113"/>
  <c r="BI181" i="113"/>
  <c r="BF189" i="113"/>
  <c r="BI189" i="113"/>
  <c r="BF355" i="113"/>
  <c r="BI355" i="113"/>
  <c r="BF363" i="113"/>
  <c r="BI363" i="113"/>
  <c r="BF753" i="113"/>
  <c r="BI753" i="113"/>
  <c r="BF986" i="113"/>
  <c r="BI986" i="113"/>
  <c r="BF1070" i="113"/>
  <c r="BI1070" i="113"/>
  <c r="BF771" i="113"/>
  <c r="BI771" i="113"/>
  <c r="BF779" i="113"/>
  <c r="BI779" i="113"/>
  <c r="BF787" i="113"/>
  <c r="BI787" i="113"/>
  <c r="BF999" i="113"/>
  <c r="BI999" i="113"/>
  <c r="BF1007" i="113"/>
  <c r="BI1007" i="113"/>
  <c r="BF1015" i="113"/>
  <c r="BI1015" i="113"/>
  <c r="BF1023" i="113"/>
  <c r="BI1023" i="113"/>
  <c r="BF1031" i="113"/>
  <c r="BI1031" i="113"/>
  <c r="BF1068" i="113"/>
  <c r="BI1068" i="113"/>
  <c r="BF1161" i="113"/>
  <c r="BI1161" i="113"/>
  <c r="BF634" i="113"/>
  <c r="BI634" i="113"/>
  <c r="BF646" i="113"/>
  <c r="BI646" i="113"/>
  <c r="BF654" i="113"/>
  <c r="BI654" i="113"/>
  <c r="BF732" i="113"/>
  <c r="BI732" i="113"/>
  <c r="BF740" i="113"/>
  <c r="BI740" i="113"/>
  <c r="BF760" i="113"/>
  <c r="BI760" i="113"/>
  <c r="BF987" i="113"/>
  <c r="BI987" i="113"/>
  <c r="BF75" i="113"/>
  <c r="BI75" i="113"/>
  <c r="BF97" i="113"/>
  <c r="BI97" i="113"/>
  <c r="BF137" i="113"/>
  <c r="BI137" i="113"/>
  <c r="BF231" i="113"/>
  <c r="BI231" i="113"/>
  <c r="BF239" i="113"/>
  <c r="BI239" i="113"/>
  <c r="BF247" i="113"/>
  <c r="BI247" i="113"/>
  <c r="BF255" i="113"/>
  <c r="BI255" i="113"/>
  <c r="BF263" i="113"/>
  <c r="BI263" i="113"/>
  <c r="BF271" i="113"/>
  <c r="BI271" i="113"/>
  <c r="BF279" i="113"/>
  <c r="BI279" i="113"/>
  <c r="BF287" i="113"/>
  <c r="BI287" i="113"/>
  <c r="BF295" i="113"/>
  <c r="BI295" i="113"/>
  <c r="BF319" i="113"/>
  <c r="BI319" i="113"/>
  <c r="BF746" i="113"/>
  <c r="BI746" i="113"/>
  <c r="BF795" i="113"/>
  <c r="BI795" i="113"/>
  <c r="BF803" i="113"/>
  <c r="BI803" i="113"/>
  <c r="BF811" i="113"/>
  <c r="BI811" i="113"/>
  <c r="BF819" i="113"/>
  <c r="BI819" i="113"/>
  <c r="BF889" i="113"/>
  <c r="BI889" i="113"/>
  <c r="BF917" i="113"/>
  <c r="BI917" i="113"/>
  <c r="BF1193" i="113"/>
  <c r="BI1193" i="113"/>
  <c r="BF1212" i="113"/>
  <c r="BI1212" i="113"/>
  <c r="BF1077" i="113"/>
  <c r="BI1077" i="113"/>
  <c r="BF1151" i="113"/>
  <c r="BI1151" i="113"/>
  <c r="BF1066" i="113"/>
  <c r="BI1066" i="113"/>
  <c r="BF1090" i="113"/>
  <c r="BF1089" i="113" s="1"/>
  <c r="BI1090" i="113"/>
  <c r="BF28" i="113"/>
  <c r="BI28" i="113"/>
  <c r="BF84" i="113"/>
  <c r="BI84" i="113"/>
  <c r="BF92" i="113"/>
  <c r="BI92" i="113"/>
  <c r="BF106" i="113"/>
  <c r="BI106" i="113"/>
  <c r="BF114" i="113"/>
  <c r="BI114" i="113"/>
  <c r="BF122" i="113"/>
  <c r="BI122" i="113"/>
  <c r="BF148" i="113"/>
  <c r="BI148" i="113"/>
  <c r="BF156" i="113"/>
  <c r="BI156" i="113"/>
  <c r="BF198" i="113"/>
  <c r="BI198" i="113"/>
  <c r="BF206" i="113"/>
  <c r="BI206" i="113"/>
  <c r="BF214" i="113"/>
  <c r="BI214" i="113"/>
  <c r="BF222" i="113"/>
  <c r="BI222" i="113"/>
  <c r="BF304" i="113"/>
  <c r="BI304" i="113"/>
  <c r="BF314" i="113"/>
  <c r="BI314" i="113"/>
  <c r="BF334" i="113"/>
  <c r="BI334" i="113"/>
  <c r="BF342" i="113"/>
  <c r="BI342" i="113"/>
  <c r="BF350" i="113"/>
  <c r="BI350" i="113"/>
  <c r="BF372" i="113"/>
  <c r="BI372" i="113"/>
  <c r="BF380" i="113"/>
  <c r="BI380" i="113"/>
  <c r="BF394" i="113"/>
  <c r="BI394" i="113"/>
  <c r="BF402" i="113"/>
  <c r="BI402" i="113"/>
  <c r="BF410" i="113"/>
  <c r="BI410" i="113"/>
  <c r="BF420" i="113"/>
  <c r="BI420" i="113"/>
  <c r="BF428" i="113"/>
  <c r="BI428" i="113"/>
  <c r="BF446" i="113"/>
  <c r="BI446" i="113"/>
  <c r="BF468" i="113"/>
  <c r="BI468" i="113"/>
  <c r="BF722" i="113"/>
  <c r="BI722" i="113"/>
  <c r="BF744" i="113"/>
  <c r="BI744" i="113"/>
  <c r="BF758" i="113"/>
  <c r="BI758" i="113"/>
  <c r="BF98" i="113"/>
  <c r="BI98" i="113"/>
  <c r="BF134" i="113"/>
  <c r="BI134" i="113"/>
  <c r="BF321" i="113"/>
  <c r="BF320" i="113" s="1"/>
  <c r="BI321" i="113"/>
  <c r="BF331" i="113"/>
  <c r="BI331" i="113"/>
  <c r="BF339" i="113"/>
  <c r="BI339" i="113"/>
  <c r="BF347" i="113"/>
  <c r="BI347" i="113"/>
  <c r="BF365" i="113"/>
  <c r="BI365" i="113"/>
  <c r="BF373" i="113"/>
  <c r="BI373" i="113"/>
  <c r="BF1152" i="113"/>
  <c r="BI1152" i="113"/>
  <c r="BF715" i="113"/>
  <c r="BI715" i="113"/>
  <c r="BF733" i="113"/>
  <c r="BI733" i="113"/>
  <c r="BF741" i="113"/>
  <c r="BI741" i="113"/>
  <c r="BF755" i="113"/>
  <c r="BI755" i="113"/>
  <c r="BF898" i="113"/>
  <c r="BI898" i="113"/>
  <c r="BF908" i="113"/>
  <c r="BI908" i="113"/>
  <c r="BF1062" i="113"/>
  <c r="BI1062" i="113"/>
  <c r="BF913" i="113"/>
  <c r="BI913" i="113"/>
  <c r="BF1097" i="113"/>
  <c r="BI1097" i="113"/>
  <c r="BF1139" i="113"/>
  <c r="BI1139" i="113"/>
  <c r="BF1160" i="113"/>
  <c r="BI1160" i="113"/>
  <c r="BF1182" i="113"/>
  <c r="BI1182" i="113"/>
  <c r="BF67" i="113"/>
  <c r="BI67" i="113"/>
  <c r="BF77" i="113"/>
  <c r="BI77" i="113"/>
  <c r="BF135" i="113"/>
  <c r="BI135" i="113"/>
  <c r="BF229" i="113"/>
  <c r="BI229" i="113"/>
  <c r="BF237" i="113"/>
  <c r="BI237" i="113"/>
  <c r="BF245" i="113"/>
  <c r="BI245" i="113"/>
  <c r="BF253" i="113"/>
  <c r="BI253" i="113"/>
  <c r="BF261" i="113"/>
  <c r="BI261" i="113"/>
  <c r="BF269" i="113"/>
  <c r="BI269" i="113"/>
  <c r="BF277" i="113"/>
  <c r="BI277" i="113"/>
  <c r="BF285" i="113"/>
  <c r="BI285" i="113"/>
  <c r="BF293" i="113"/>
  <c r="BI293" i="113"/>
  <c r="BF301" i="113"/>
  <c r="BI301" i="113"/>
  <c r="BF664" i="113"/>
  <c r="BI664" i="113"/>
  <c r="BF672" i="113"/>
  <c r="BI672" i="113"/>
  <c r="BF680" i="113"/>
  <c r="BI680" i="113"/>
  <c r="BF1047" i="113"/>
  <c r="BI1047" i="113"/>
  <c r="BM1047" i="113" s="1"/>
  <c r="BQ1047" i="113" s="1"/>
  <c r="BU1047" i="113" s="1"/>
  <c r="BF58" i="113"/>
  <c r="BI58" i="113"/>
  <c r="BF164" i="113"/>
  <c r="BI164" i="113"/>
  <c r="BF172" i="113"/>
  <c r="BI172" i="113"/>
  <c r="BF180" i="113"/>
  <c r="BI180" i="113"/>
  <c r="BF188" i="113"/>
  <c r="BI188" i="113"/>
  <c r="BF480" i="113"/>
  <c r="BI480" i="113"/>
  <c r="BF496" i="113"/>
  <c r="BI496" i="113"/>
  <c r="BF519" i="113"/>
  <c r="BI519" i="113"/>
  <c r="BF527" i="113"/>
  <c r="BI527" i="113"/>
  <c r="BF535" i="113"/>
  <c r="BI535" i="113"/>
  <c r="BF696" i="113"/>
  <c r="BI696" i="113"/>
  <c r="BF704" i="113"/>
  <c r="BI704" i="113"/>
  <c r="BF769" i="113"/>
  <c r="BI769" i="113"/>
  <c r="BF777" i="113"/>
  <c r="BI777" i="113"/>
  <c r="BF785" i="113"/>
  <c r="BI785" i="113"/>
  <c r="BF823" i="113"/>
  <c r="BI823" i="113"/>
  <c r="BF831" i="113"/>
  <c r="BI831" i="113"/>
  <c r="BF839" i="113"/>
  <c r="BI839" i="113"/>
  <c r="BF847" i="113"/>
  <c r="BI847" i="113"/>
  <c r="BF855" i="113"/>
  <c r="BI855" i="113"/>
  <c r="BF863" i="113"/>
  <c r="BI863" i="113"/>
  <c r="BF871" i="113"/>
  <c r="BI871" i="113"/>
  <c r="BF879" i="113"/>
  <c r="BI879" i="113"/>
  <c r="BF901" i="113"/>
  <c r="BI901" i="113"/>
  <c r="BF911" i="113"/>
  <c r="BI911" i="113"/>
  <c r="BF929" i="113"/>
  <c r="BI929" i="113"/>
  <c r="BF1043" i="113"/>
  <c r="BI1043" i="113"/>
  <c r="BF1201" i="113"/>
  <c r="BI1201" i="113"/>
  <c r="BF66" i="113"/>
  <c r="BI66" i="113"/>
  <c r="BF76" i="113"/>
  <c r="BI76" i="113"/>
  <c r="BF199" i="113"/>
  <c r="BI199" i="113"/>
  <c r="BF207" i="113"/>
  <c r="BI207" i="113"/>
  <c r="BF215" i="113"/>
  <c r="BI215" i="113"/>
  <c r="BF223" i="113"/>
  <c r="BI223" i="113"/>
  <c r="BF305" i="113"/>
  <c r="BI305" i="113"/>
  <c r="BF447" i="113"/>
  <c r="BI447" i="113"/>
  <c r="BF469" i="113"/>
  <c r="BI469" i="113"/>
  <c r="BF483" i="113"/>
  <c r="BI483" i="113"/>
  <c r="BF504" i="113"/>
  <c r="BI504" i="113"/>
  <c r="BF512" i="113"/>
  <c r="BI512" i="113"/>
  <c r="BF542" i="113"/>
  <c r="BI542" i="113"/>
  <c r="BF576" i="113"/>
  <c r="BI576" i="113"/>
  <c r="BF584" i="113"/>
  <c r="BI584" i="113"/>
  <c r="BF592" i="113"/>
  <c r="BI592" i="113"/>
  <c r="BF600" i="113"/>
  <c r="BI600" i="113"/>
  <c r="BF610" i="113"/>
  <c r="BI610" i="113"/>
  <c r="BF619" i="113"/>
  <c r="BI619" i="113"/>
  <c r="BF661" i="113"/>
  <c r="BI661" i="113"/>
  <c r="BF669" i="113"/>
  <c r="BI669" i="113"/>
  <c r="BF677" i="113"/>
  <c r="BI677" i="113"/>
  <c r="BF685" i="113"/>
  <c r="BI685" i="113"/>
  <c r="BF711" i="113"/>
  <c r="BI711" i="113"/>
  <c r="BF725" i="113"/>
  <c r="BI725" i="113"/>
  <c r="BF757" i="113"/>
  <c r="BI757" i="113"/>
  <c r="BF796" i="113"/>
  <c r="BI796" i="113"/>
  <c r="BF804" i="113"/>
  <c r="BI804" i="113"/>
  <c r="BF812" i="113"/>
  <c r="BI812" i="113"/>
  <c r="BF1063" i="113"/>
  <c r="BI1063" i="113"/>
  <c r="BF1083" i="113"/>
  <c r="BI1083" i="113"/>
  <c r="BF323" i="113"/>
  <c r="BI323" i="113"/>
  <c r="BF361" i="113"/>
  <c r="BI361" i="113"/>
  <c r="BF435" i="113"/>
  <c r="BI435" i="113"/>
  <c r="BF629" i="113"/>
  <c r="BI629" i="113"/>
  <c r="BF637" i="113"/>
  <c r="BI637" i="113"/>
  <c r="BF647" i="113"/>
  <c r="BI647" i="113"/>
  <c r="BF655" i="113"/>
  <c r="BI655" i="113"/>
  <c r="BF68" i="113"/>
  <c r="BI68" i="113"/>
  <c r="BF78" i="113"/>
  <c r="BI78" i="113"/>
  <c r="BF132" i="113"/>
  <c r="BI132" i="113"/>
  <c r="BF140" i="113"/>
  <c r="BI140" i="113"/>
  <c r="BF324" i="113"/>
  <c r="BI324" i="113"/>
  <c r="BF510" i="113"/>
  <c r="BI510" i="113"/>
  <c r="BF691" i="113"/>
  <c r="BI691" i="113"/>
  <c r="BF699" i="113"/>
  <c r="BI699" i="113"/>
  <c r="BF713" i="113"/>
  <c r="BI713" i="113"/>
  <c r="BF731" i="113"/>
  <c r="BI731" i="113"/>
  <c r="BF739" i="113"/>
  <c r="BI739" i="113"/>
  <c r="BF772" i="113"/>
  <c r="BI772" i="113"/>
  <c r="BF780" i="113"/>
  <c r="BI780" i="113"/>
  <c r="BF788" i="113"/>
  <c r="BI788" i="113"/>
  <c r="BF826" i="113"/>
  <c r="BI826" i="113"/>
  <c r="BF834" i="113"/>
  <c r="BI834" i="113"/>
  <c r="BF842" i="113"/>
  <c r="BI842" i="113"/>
  <c r="BF850" i="113"/>
  <c r="BI850" i="113"/>
  <c r="BF858" i="113"/>
  <c r="BI858" i="113"/>
  <c r="BF866" i="113"/>
  <c r="BI866" i="113"/>
  <c r="BF874" i="113"/>
  <c r="BI874" i="113"/>
  <c r="BF882" i="113"/>
  <c r="BI882" i="113"/>
  <c r="BF906" i="113"/>
  <c r="BI906" i="113"/>
  <c r="BF914" i="113"/>
  <c r="BI914" i="113"/>
  <c r="BF1042" i="113"/>
  <c r="BI1042" i="113"/>
  <c r="BF22" i="113"/>
  <c r="BI22" i="113"/>
  <c r="BF158" i="113"/>
  <c r="BI158" i="113"/>
  <c r="BF166" i="113"/>
  <c r="BI166" i="113"/>
  <c r="BF174" i="113"/>
  <c r="BI174" i="113"/>
  <c r="BF182" i="113"/>
  <c r="BI182" i="113"/>
  <c r="BF190" i="113"/>
  <c r="BI190" i="113"/>
  <c r="BF360" i="113"/>
  <c r="BI360" i="113"/>
  <c r="BF632" i="113"/>
  <c r="BI632" i="113"/>
  <c r="BF640" i="113"/>
  <c r="BI640" i="113"/>
  <c r="BF652" i="113"/>
  <c r="BI652" i="113"/>
  <c r="BF690" i="113"/>
  <c r="BI690" i="113"/>
  <c r="BF698" i="113"/>
  <c r="BI698" i="113"/>
  <c r="BF716" i="113"/>
  <c r="BI716" i="113"/>
  <c r="BF734" i="113"/>
  <c r="BI734" i="113"/>
  <c r="BF742" i="113"/>
  <c r="BI742" i="113"/>
  <c r="BF954" i="113"/>
  <c r="BI954" i="113"/>
  <c r="BF963" i="113"/>
  <c r="BI963" i="113"/>
  <c r="BF975" i="113"/>
  <c r="BI975" i="113"/>
  <c r="BF1103" i="113"/>
  <c r="BI1103" i="113"/>
  <c r="BF1111" i="113"/>
  <c r="BI1111" i="113"/>
  <c r="BF1119" i="113"/>
  <c r="BI1119" i="113"/>
  <c r="BF1127" i="113"/>
  <c r="BI1127" i="113"/>
  <c r="BF1148" i="113"/>
  <c r="BI1148" i="113"/>
  <c r="BF40" i="113"/>
  <c r="BI40" i="113"/>
  <c r="BF86" i="113"/>
  <c r="BI86" i="113"/>
  <c r="BF94" i="113"/>
  <c r="BI94" i="113"/>
  <c r="BF108" i="113"/>
  <c r="BI108" i="113"/>
  <c r="BF116" i="113"/>
  <c r="BI116" i="113"/>
  <c r="BF124" i="113"/>
  <c r="BI124" i="113"/>
  <c r="BF144" i="113"/>
  <c r="BI144" i="113"/>
  <c r="BF154" i="113"/>
  <c r="BI154" i="113"/>
  <c r="BF200" i="113"/>
  <c r="BI200" i="113"/>
  <c r="BF208" i="113"/>
  <c r="BI208" i="113"/>
  <c r="BF216" i="113"/>
  <c r="BI216" i="113"/>
  <c r="BF224" i="113"/>
  <c r="BI224" i="113"/>
  <c r="BF1057" i="113"/>
  <c r="BI1057" i="113"/>
  <c r="BF1211" i="113"/>
  <c r="BI1211" i="113"/>
  <c r="BF922" i="113"/>
  <c r="BI922" i="113"/>
  <c r="BF936" i="113"/>
  <c r="BI936" i="113"/>
  <c r="BF944" i="113"/>
  <c r="BI944" i="113"/>
  <c r="BF1176" i="113"/>
  <c r="BI1176" i="113"/>
  <c r="BF1194" i="113"/>
  <c r="BI1194" i="113"/>
  <c r="BF1106" i="113"/>
  <c r="BI1106" i="113"/>
  <c r="BF1114" i="113"/>
  <c r="BI1114" i="113"/>
  <c r="BF1122" i="113"/>
  <c r="BI1122" i="113"/>
  <c r="BF1130" i="113"/>
  <c r="BI1130" i="113"/>
  <c r="BF1173" i="113"/>
  <c r="BI1173" i="113"/>
  <c r="BF232" i="113"/>
  <c r="BI232" i="113"/>
  <c r="BF240" i="113"/>
  <c r="BI240" i="113"/>
  <c r="BF248" i="113"/>
  <c r="BI248" i="113"/>
  <c r="BF256" i="113"/>
  <c r="BI256" i="113"/>
  <c r="BF264" i="113"/>
  <c r="BI264" i="113"/>
  <c r="BF272" i="113"/>
  <c r="BI272" i="113"/>
  <c r="BF280" i="113"/>
  <c r="BI280" i="113"/>
  <c r="BF288" i="113"/>
  <c r="BI288" i="113"/>
  <c r="BF296" i="113"/>
  <c r="BI296" i="113"/>
  <c r="BF316" i="113"/>
  <c r="BI316" i="113"/>
  <c r="BF890" i="113"/>
  <c r="BI890" i="113"/>
  <c r="BF1202" i="113"/>
  <c r="BI1202" i="113"/>
  <c r="BF1185" i="113"/>
  <c r="BI1185" i="113"/>
  <c r="BF1082" i="113"/>
  <c r="BI1082" i="113"/>
  <c r="BF147" i="113"/>
  <c r="BI147" i="113"/>
  <c r="BF155" i="113"/>
  <c r="BI155" i="113"/>
  <c r="BF201" i="113"/>
  <c r="BI201" i="113"/>
  <c r="BF209" i="113"/>
  <c r="BI209" i="113"/>
  <c r="BF217" i="113"/>
  <c r="BI217" i="113"/>
  <c r="BF225" i="113"/>
  <c r="BI225" i="113"/>
  <c r="BF313" i="113"/>
  <c r="BF312" i="113" s="1"/>
  <c r="BI313" i="113"/>
  <c r="BF333" i="113"/>
  <c r="BI333" i="113"/>
  <c r="BF341" i="113"/>
  <c r="BI341" i="113"/>
  <c r="BF349" i="113"/>
  <c r="BI349" i="113"/>
  <c r="BF467" i="113"/>
  <c r="BI467" i="113"/>
  <c r="BF475" i="113"/>
  <c r="BI475" i="113"/>
  <c r="BF540" i="113"/>
  <c r="BI540" i="113"/>
  <c r="BF663" i="113"/>
  <c r="BI663" i="113"/>
  <c r="BF671" i="113"/>
  <c r="BI671" i="113"/>
  <c r="BF679" i="113"/>
  <c r="BI679" i="113"/>
  <c r="BF687" i="113"/>
  <c r="BI687" i="113"/>
  <c r="BF719" i="113"/>
  <c r="BI719" i="113"/>
  <c r="BF727" i="113"/>
  <c r="BI727" i="113"/>
  <c r="BF749" i="113"/>
  <c r="BI749" i="113"/>
  <c r="BF794" i="113"/>
  <c r="BI794" i="113"/>
  <c r="BF802" i="113"/>
  <c r="BI802" i="113"/>
  <c r="BF810" i="113"/>
  <c r="BI810" i="113"/>
  <c r="BF818" i="113"/>
  <c r="BI818" i="113"/>
  <c r="BF892" i="113"/>
  <c r="BI892" i="113"/>
  <c r="BF952" i="113"/>
  <c r="BI952" i="113"/>
  <c r="BF961" i="113"/>
  <c r="BI961" i="113"/>
  <c r="BF972" i="113"/>
  <c r="BI972" i="113"/>
  <c r="BF997" i="113"/>
  <c r="BI997" i="113"/>
  <c r="BF1005" i="113"/>
  <c r="BI1005" i="113"/>
  <c r="BF1013" i="113"/>
  <c r="BI1013" i="113"/>
  <c r="BF1021" i="113"/>
  <c r="BI1021" i="113"/>
  <c r="BF1029" i="113"/>
  <c r="BI1029" i="113"/>
  <c r="BF491" i="113"/>
  <c r="BI491" i="113"/>
  <c r="BF501" i="113"/>
  <c r="BI501" i="113"/>
  <c r="BF524" i="113"/>
  <c r="BI524" i="113"/>
  <c r="BF532" i="113"/>
  <c r="BI532" i="113"/>
  <c r="BF550" i="113"/>
  <c r="BI550" i="113"/>
  <c r="BF558" i="113"/>
  <c r="BI558" i="113"/>
  <c r="BF566" i="113"/>
  <c r="BI566" i="113"/>
  <c r="BF631" i="113"/>
  <c r="BI631" i="113"/>
  <c r="BF639" i="113"/>
  <c r="BI639" i="113"/>
  <c r="BF649" i="113"/>
  <c r="BI649" i="113"/>
  <c r="BF657" i="113"/>
  <c r="BI657" i="113"/>
  <c r="BF1205" i="113"/>
  <c r="BI1205" i="113"/>
  <c r="BF920" i="113"/>
  <c r="BI920" i="113"/>
  <c r="BF1170" i="113"/>
  <c r="BI1170" i="113"/>
  <c r="BF1188" i="113"/>
  <c r="BI1188" i="113"/>
  <c r="BM1188" i="113" s="1"/>
  <c r="BQ1188" i="113" s="1"/>
  <c r="BU1188" i="113" s="1"/>
  <c r="BF31" i="113"/>
  <c r="BI31" i="113"/>
  <c r="BF521" i="113"/>
  <c r="BI521" i="113"/>
  <c r="BF529" i="113"/>
  <c r="BI529" i="113"/>
  <c r="BF537" i="113"/>
  <c r="BI537" i="113"/>
  <c r="BF555" i="113"/>
  <c r="BI555" i="113"/>
  <c r="BF563" i="113"/>
  <c r="BI563" i="113"/>
  <c r="BF571" i="113"/>
  <c r="BI571" i="113"/>
  <c r="BF234" i="113"/>
  <c r="BI234" i="113"/>
  <c r="BF242" i="113"/>
  <c r="BI242" i="113"/>
  <c r="BF250" i="113"/>
  <c r="BI250" i="113"/>
  <c r="BF258" i="113"/>
  <c r="BI258" i="113"/>
  <c r="BF266" i="113"/>
  <c r="BI266" i="113"/>
  <c r="BF274" i="113"/>
  <c r="BI274" i="113"/>
  <c r="BF282" i="113"/>
  <c r="BI282" i="113"/>
  <c r="BF290" i="113"/>
  <c r="BI290" i="113"/>
  <c r="BF298" i="113"/>
  <c r="BI298" i="113"/>
  <c r="BF367" i="113"/>
  <c r="BI367" i="113"/>
  <c r="BF375" i="113"/>
  <c r="BI375" i="113"/>
  <c r="BF389" i="113"/>
  <c r="BI389" i="113"/>
  <c r="BF397" i="113"/>
  <c r="BI397" i="113"/>
  <c r="BF405" i="113"/>
  <c r="BI405" i="113"/>
  <c r="BF413" i="113"/>
  <c r="BI413" i="113"/>
  <c r="BF427" i="113"/>
  <c r="BI427" i="113"/>
  <c r="BF445" i="113"/>
  <c r="BI445" i="113"/>
  <c r="BF578" i="113"/>
  <c r="BI578" i="113"/>
  <c r="BF586" i="113"/>
  <c r="BI586" i="113"/>
  <c r="BF594" i="113"/>
  <c r="BI594" i="113"/>
  <c r="BF602" i="113"/>
  <c r="BI602" i="113"/>
  <c r="BF612" i="113"/>
  <c r="BI612" i="113"/>
  <c r="BF621" i="113"/>
  <c r="BI621" i="113"/>
  <c r="BF1071" i="113"/>
  <c r="BF1069" i="113" s="1"/>
  <c r="BI1071" i="113"/>
  <c r="BF1085" i="113"/>
  <c r="BI1085" i="113"/>
  <c r="BF1165" i="113"/>
  <c r="BI1165" i="113"/>
  <c r="BF441" i="113"/>
  <c r="BI441" i="113"/>
  <c r="BF455" i="113"/>
  <c r="BI455" i="113"/>
  <c r="BF477" i="113"/>
  <c r="BI477" i="113"/>
  <c r="BF942" i="113"/>
  <c r="BI942" i="113"/>
  <c r="BF1050" i="113"/>
  <c r="BI1050" i="113"/>
  <c r="BF1058" i="113"/>
  <c r="BI1058" i="113"/>
  <c r="BF1215" i="113"/>
  <c r="BI1215" i="113"/>
  <c r="BF1084" i="113"/>
  <c r="BI1084" i="113"/>
  <c r="BF1137" i="113"/>
  <c r="BI1137" i="113"/>
  <c r="BF1162" i="113"/>
  <c r="BI1162" i="113"/>
  <c r="BF1180" i="113"/>
  <c r="BI1180" i="113"/>
  <c r="BF434" i="113"/>
  <c r="BI434" i="113"/>
  <c r="BF442" i="113"/>
  <c r="BI442" i="113"/>
  <c r="BF456" i="113"/>
  <c r="BI456" i="113"/>
  <c r="BF478" i="113"/>
  <c r="BI478" i="113"/>
  <c r="BF498" i="113"/>
  <c r="BI498" i="113"/>
  <c r="BF825" i="113"/>
  <c r="BI825" i="113"/>
  <c r="BF833" i="113"/>
  <c r="BI833" i="113"/>
  <c r="BF841" i="113"/>
  <c r="BI841" i="113"/>
  <c r="BF849" i="113"/>
  <c r="BI849" i="113"/>
  <c r="BF857" i="113"/>
  <c r="BI857" i="113"/>
  <c r="BF865" i="113"/>
  <c r="BI865" i="113"/>
  <c r="BF873" i="113"/>
  <c r="BI873" i="113"/>
  <c r="BF881" i="113"/>
  <c r="BI881" i="113"/>
  <c r="BF306" i="113"/>
  <c r="BI306" i="113"/>
  <c r="BF328" i="113"/>
  <c r="BI328" i="113"/>
  <c r="BF336" i="113"/>
  <c r="BI336" i="113"/>
  <c r="BF344" i="113"/>
  <c r="BI344" i="113"/>
  <c r="BF352" i="113"/>
  <c r="BI352" i="113"/>
  <c r="BF370" i="113"/>
  <c r="BI370" i="113"/>
  <c r="BF378" i="113"/>
  <c r="BI378" i="113"/>
  <c r="BF392" i="113"/>
  <c r="BI392" i="113"/>
  <c r="BF400" i="113"/>
  <c r="BI400" i="113"/>
  <c r="BF408" i="113"/>
  <c r="BI408" i="113"/>
  <c r="BF416" i="113"/>
  <c r="BI416" i="113"/>
  <c r="BF426" i="113"/>
  <c r="BI426" i="113"/>
  <c r="BF444" i="113"/>
  <c r="BI444" i="113"/>
  <c r="BF466" i="113"/>
  <c r="BI466" i="113"/>
  <c r="BF474" i="113"/>
  <c r="BI474" i="113"/>
  <c r="BF505" i="113"/>
  <c r="BI505" i="113"/>
  <c r="BF513" i="113"/>
  <c r="BI513" i="113"/>
  <c r="BF543" i="113"/>
  <c r="BI543" i="113"/>
  <c r="BF573" i="113"/>
  <c r="BI573" i="113"/>
  <c r="BF581" i="113"/>
  <c r="BI581" i="113"/>
  <c r="BF589" i="113"/>
  <c r="BI589" i="113"/>
  <c r="BF597" i="113"/>
  <c r="BI597" i="113"/>
  <c r="BF611" i="113"/>
  <c r="BI611" i="113"/>
  <c r="BF620" i="113"/>
  <c r="BI620" i="113"/>
  <c r="BF706" i="113"/>
  <c r="BI706" i="113"/>
  <c r="BF720" i="113"/>
  <c r="BI720" i="113"/>
  <c r="BF930" i="113"/>
  <c r="BI930" i="113"/>
  <c r="BF989" i="113"/>
  <c r="BI989" i="113"/>
  <c r="BF1095" i="113"/>
  <c r="BI1095" i="113"/>
  <c r="BF1105" i="113"/>
  <c r="BI1105" i="113"/>
  <c r="BF1113" i="113"/>
  <c r="BI1113" i="113"/>
  <c r="BF1121" i="113"/>
  <c r="BI1121" i="113"/>
  <c r="BF1129" i="113"/>
  <c r="BI1129" i="113"/>
  <c r="BF1143" i="113"/>
  <c r="BF1142" i="113" s="1"/>
  <c r="BI1143" i="113"/>
  <c r="BF1158" i="113"/>
  <c r="BI1158" i="113"/>
  <c r="BF486" i="113"/>
  <c r="BF481" i="113" s="1"/>
  <c r="BI486" i="113"/>
  <c r="BF511" i="113"/>
  <c r="BI511" i="113"/>
  <c r="BF541" i="113"/>
  <c r="BI541" i="113"/>
  <c r="BF575" i="113"/>
  <c r="BI575" i="113"/>
  <c r="BF583" i="113"/>
  <c r="BI583" i="113"/>
  <c r="BF591" i="113"/>
  <c r="BI591" i="113"/>
  <c r="BF599" i="113"/>
  <c r="BI599" i="113"/>
  <c r="BF607" i="113"/>
  <c r="BI607" i="113"/>
  <c r="BF618" i="113"/>
  <c r="BI618" i="113"/>
  <c r="BF626" i="113"/>
  <c r="BI626" i="113"/>
  <c r="BF666" i="113"/>
  <c r="BI666" i="113"/>
  <c r="BF674" i="113"/>
  <c r="BI674" i="113"/>
  <c r="BF682" i="113"/>
  <c r="BI682" i="113"/>
  <c r="BF708" i="113"/>
  <c r="BI708" i="113"/>
  <c r="BF793" i="113"/>
  <c r="BI793" i="113"/>
  <c r="BF801" i="113"/>
  <c r="BI801" i="113"/>
  <c r="BF809" i="113"/>
  <c r="BI809" i="113"/>
  <c r="BF817" i="113"/>
  <c r="BI817" i="113"/>
  <c r="BF891" i="113"/>
  <c r="BF884" i="113" s="1"/>
  <c r="BI891" i="113"/>
  <c r="BF919" i="113"/>
  <c r="BI919" i="113"/>
  <c r="BF927" i="113"/>
  <c r="BI927" i="113"/>
  <c r="BF941" i="113"/>
  <c r="BI941" i="113"/>
  <c r="BF951" i="113"/>
  <c r="BI951" i="113"/>
  <c r="BF959" i="113"/>
  <c r="BI959" i="113"/>
  <c r="BF971" i="113"/>
  <c r="BI971" i="113"/>
  <c r="BF996" i="113"/>
  <c r="BI996" i="113"/>
  <c r="BF1004" i="113"/>
  <c r="BI1004" i="113"/>
  <c r="BF1012" i="113"/>
  <c r="BI1012" i="113"/>
  <c r="BF1020" i="113"/>
  <c r="BI1020" i="113"/>
  <c r="BF1028" i="113"/>
  <c r="BI1028" i="113"/>
  <c r="BF1036" i="113"/>
  <c r="BI1036" i="113"/>
  <c r="BF1055" i="113"/>
  <c r="BI1055" i="113"/>
  <c r="BF1075" i="113"/>
  <c r="BI1075" i="113"/>
  <c r="BF1100" i="113"/>
  <c r="BI1100" i="113"/>
  <c r="BF1108" i="113"/>
  <c r="BI1108" i="113"/>
  <c r="BF1116" i="113"/>
  <c r="BI1116" i="113"/>
  <c r="BF1124" i="113"/>
  <c r="BI1124" i="113"/>
  <c r="BF1132" i="113"/>
  <c r="BI1132" i="113"/>
  <c r="BF1171" i="113"/>
  <c r="BI1171" i="113"/>
  <c r="BF25" i="113"/>
  <c r="BI25" i="113"/>
  <c r="BF51" i="113"/>
  <c r="BI51" i="113"/>
  <c r="BF85" i="113"/>
  <c r="BI85" i="113"/>
  <c r="BF93" i="113"/>
  <c r="BI93" i="113"/>
  <c r="BF107" i="113"/>
  <c r="BI107" i="113"/>
  <c r="BF115" i="113"/>
  <c r="BI115" i="113"/>
  <c r="BF123" i="113"/>
  <c r="BI123" i="113"/>
  <c r="BF149" i="113"/>
  <c r="BI149" i="113"/>
  <c r="BF387" i="113"/>
  <c r="BI387" i="113"/>
  <c r="BF395" i="113"/>
  <c r="BI395" i="113"/>
  <c r="BF403" i="113"/>
  <c r="BI403" i="113"/>
  <c r="BF411" i="113"/>
  <c r="BI411" i="113"/>
  <c r="BF421" i="113"/>
  <c r="BI421" i="113"/>
  <c r="BF429" i="113"/>
  <c r="BI429" i="113"/>
  <c r="BF981" i="113"/>
  <c r="BI981" i="113"/>
  <c r="BF990" i="113"/>
  <c r="BI990" i="113"/>
  <c r="BF1136" i="113"/>
  <c r="BI1136" i="113"/>
  <c r="BF32" i="113"/>
  <c r="BI32" i="113"/>
  <c r="BF19" i="113"/>
  <c r="BI19" i="113"/>
  <c r="BF53" i="113"/>
  <c r="BI53" i="113"/>
  <c r="BF159" i="113"/>
  <c r="BI159" i="113"/>
  <c r="BF167" i="113"/>
  <c r="BI167" i="113"/>
  <c r="BF175" i="113"/>
  <c r="BI175" i="113"/>
  <c r="BF183" i="113"/>
  <c r="BI183" i="113"/>
  <c r="BF191" i="113"/>
  <c r="BI191" i="113"/>
  <c r="BF457" i="113"/>
  <c r="BI457" i="113"/>
  <c r="BF479" i="113"/>
  <c r="BI479" i="113"/>
  <c r="BF493" i="113"/>
  <c r="BI493" i="113"/>
  <c r="BF522" i="113"/>
  <c r="BI522" i="113"/>
  <c r="BF530" i="113"/>
  <c r="BI530" i="113"/>
  <c r="BF538" i="113"/>
  <c r="BI538" i="113"/>
  <c r="BF556" i="113"/>
  <c r="BI556" i="113"/>
  <c r="BF564" i="113"/>
  <c r="BI564" i="113"/>
  <c r="BF659" i="113"/>
  <c r="BI659" i="113"/>
  <c r="BF693" i="113"/>
  <c r="BI693" i="113"/>
  <c r="BF701" i="113"/>
  <c r="BI701" i="113"/>
  <c r="BF774" i="113"/>
  <c r="BI774" i="113"/>
  <c r="BF782" i="113"/>
  <c r="BI782" i="113"/>
  <c r="BF790" i="113"/>
  <c r="BI790" i="113"/>
  <c r="BF828" i="113"/>
  <c r="BI828" i="113"/>
  <c r="BF836" i="113"/>
  <c r="BI836" i="113"/>
  <c r="BF844" i="113"/>
  <c r="BI844" i="113"/>
  <c r="BF852" i="113"/>
  <c r="BI852" i="113"/>
  <c r="BF860" i="113"/>
  <c r="BI860" i="113"/>
  <c r="BF868" i="113"/>
  <c r="BI868" i="113"/>
  <c r="BF876" i="113"/>
  <c r="BI876" i="113"/>
  <c r="BF921" i="113"/>
  <c r="BI921" i="113"/>
  <c r="BF935" i="113"/>
  <c r="BI935" i="113"/>
  <c r="BF943" i="113"/>
  <c r="BI943" i="113"/>
  <c r="BF953" i="113"/>
  <c r="BI953" i="113"/>
  <c r="BF962" i="113"/>
  <c r="BI962" i="113"/>
  <c r="BF974" i="113"/>
  <c r="BI974" i="113"/>
  <c r="BF994" i="113"/>
  <c r="BI994" i="113"/>
  <c r="BF1002" i="113"/>
  <c r="BI1002" i="113"/>
  <c r="BF1010" i="113"/>
  <c r="BI1010" i="113"/>
  <c r="BF1018" i="113"/>
  <c r="BI1018" i="113"/>
  <c r="BF1026" i="113"/>
  <c r="BI1026" i="113"/>
  <c r="BF1034" i="113"/>
  <c r="BI1034" i="113"/>
  <c r="BF1056" i="113"/>
  <c r="BI1056" i="113"/>
  <c r="BF41" i="113"/>
  <c r="BI41" i="113"/>
  <c r="BF49" i="113"/>
  <c r="BI49" i="113"/>
  <c r="BF87" i="113"/>
  <c r="BI87" i="113"/>
  <c r="BF95" i="113"/>
  <c r="BI95" i="113"/>
  <c r="BF109" i="113"/>
  <c r="BI109" i="113"/>
  <c r="BF117" i="113"/>
  <c r="BI117" i="113"/>
  <c r="BF125" i="113"/>
  <c r="BI125" i="113"/>
  <c r="BF17" i="113"/>
  <c r="BI17" i="113"/>
  <c r="BF55" i="113"/>
  <c r="BI55" i="113"/>
  <c r="BF161" i="113"/>
  <c r="BI161" i="113"/>
  <c r="BF169" i="113"/>
  <c r="BI169" i="113"/>
  <c r="BF177" i="113"/>
  <c r="BI177" i="113"/>
  <c r="BF185" i="113"/>
  <c r="BI185" i="113"/>
  <c r="BF325" i="113"/>
  <c r="BI325" i="113"/>
  <c r="BF359" i="113"/>
  <c r="BI359" i="113"/>
  <c r="BF385" i="113"/>
  <c r="BI385" i="113"/>
  <c r="BF982" i="113"/>
  <c r="BI982" i="113"/>
  <c r="BF991" i="113"/>
  <c r="BI991" i="113"/>
  <c r="BF767" i="113"/>
  <c r="BI767" i="113"/>
  <c r="BF775" i="113"/>
  <c r="BI775" i="113"/>
  <c r="BF783" i="113"/>
  <c r="BI783" i="113"/>
  <c r="BF995" i="113"/>
  <c r="BI995" i="113"/>
  <c r="BF1003" i="113"/>
  <c r="BI1003" i="113"/>
  <c r="BF1011" i="113"/>
  <c r="BI1011" i="113"/>
  <c r="BF1019" i="113"/>
  <c r="BI1019" i="113"/>
  <c r="BF1027" i="113"/>
  <c r="BI1027" i="113"/>
  <c r="BF1035" i="113"/>
  <c r="BI1035" i="113"/>
  <c r="BF1078" i="113"/>
  <c r="BI1078" i="113"/>
  <c r="BF310" i="113"/>
  <c r="BF303" i="113" s="1"/>
  <c r="BI310" i="113"/>
  <c r="AX948" i="113"/>
  <c r="BF644" i="113"/>
  <c r="BF759" i="113"/>
  <c r="BF897" i="113"/>
  <c r="BC353" i="113"/>
  <c r="BB30" i="113"/>
  <c r="BF193" i="113"/>
  <c r="BF743" i="113"/>
  <c r="BF728" i="113"/>
  <c r="BF750" i="113"/>
  <c r="BF1167" i="113"/>
  <c r="BF518" i="113"/>
  <c r="BF712" i="113"/>
  <c r="BF928" i="113"/>
  <c r="BF71" i="113"/>
  <c r="BF609" i="113"/>
  <c r="BF705" i="113"/>
  <c r="BF756" i="113"/>
  <c r="BF791" i="113"/>
  <c r="BF627" i="113"/>
  <c r="BF1092" i="113"/>
  <c r="BF315" i="113"/>
  <c r="BB1089" i="113"/>
  <c r="BC364" i="113"/>
  <c r="BF1186" i="113"/>
  <c r="BF1178" i="113" s="1"/>
  <c r="BF443" i="113"/>
  <c r="BB756" i="113"/>
  <c r="BB608" i="113" s="1"/>
  <c r="BB1092" i="113"/>
  <c r="AN1224" i="113"/>
  <c r="AN1231" i="113" s="1"/>
  <c r="V44" i="113"/>
  <c r="Y44" i="113"/>
  <c r="Z1204" i="113"/>
  <c r="AC1204" i="113"/>
  <c r="Z26" i="113"/>
  <c r="Z24" i="113" s="1"/>
  <c r="AC26" i="113"/>
  <c r="Z42" i="113"/>
  <c r="Z35" i="113" s="1"/>
  <c r="AC42" i="113"/>
  <c r="V45" i="113"/>
  <c r="Y45" i="113"/>
  <c r="Z605" i="113"/>
  <c r="Z572" i="113" s="1"/>
  <c r="AC605" i="113"/>
  <c r="V1203" i="113"/>
  <c r="V1149" i="113"/>
  <c r="Y1149" i="113"/>
  <c r="V1147" i="113"/>
  <c r="Z1150" i="113"/>
  <c r="AC1150" i="113"/>
  <c r="V1153" i="113"/>
  <c r="Y1153" i="113"/>
  <c r="V1197" i="113"/>
  <c r="Y1197" i="113"/>
  <c r="AC1209" i="113"/>
  <c r="Z1209" i="113"/>
  <c r="Z1210" i="113"/>
  <c r="AC1210" i="113"/>
  <c r="AX903" i="113"/>
  <c r="AX1044" i="113"/>
  <c r="AX145" i="113"/>
  <c r="AS46" i="113"/>
  <c r="AP46" i="113"/>
  <c r="BA1163" i="113"/>
  <c r="AX1163" i="113"/>
  <c r="AX60" i="113"/>
  <c r="AX494" i="113"/>
  <c r="AX488" i="113" s="1"/>
  <c r="AX311" i="113"/>
  <c r="AX608" i="113"/>
  <c r="AW47" i="113"/>
  <c r="AT47" i="113"/>
  <c r="AV1229" i="113"/>
  <c r="AV311" i="113"/>
  <c r="T1218" i="113"/>
  <c r="T1220" i="113" s="1"/>
  <c r="AF1220" i="113"/>
  <c r="T1230" i="113"/>
  <c r="AV494" i="113"/>
  <c r="AV488" i="113" s="1"/>
  <c r="P1230" i="113"/>
  <c r="AJ1229" i="113"/>
  <c r="AI1235" i="113"/>
  <c r="AI1236" i="113" s="1"/>
  <c r="AV1219" i="113"/>
  <c r="AT1219" i="113"/>
  <c r="AV145" i="113"/>
  <c r="AK1198" i="113"/>
  <c r="AO1198" i="113" s="1"/>
  <c r="AK1199" i="113"/>
  <c r="AO1199" i="113" s="1"/>
  <c r="AK1200" i="113"/>
  <c r="AO1200" i="113" s="1"/>
  <c r="AR1219" i="113"/>
  <c r="G12" i="114"/>
  <c r="F12" i="114" s="1"/>
  <c r="H12" i="114" s="1"/>
  <c r="AV608" i="113"/>
  <c r="AV60" i="113"/>
  <c r="AV1044" i="113"/>
  <c r="AU1226" i="113" s="1"/>
  <c r="AL46" i="113"/>
  <c r="X1228" i="113"/>
  <c r="X1230" i="113" s="1"/>
  <c r="AJ1218" i="113"/>
  <c r="AF1222" i="113"/>
  <c r="AF1223" i="113" s="1"/>
  <c r="AB13" i="113"/>
  <c r="AB1228" i="113" s="1"/>
  <c r="AB1230" i="113" s="1"/>
  <c r="X1220" i="113"/>
  <c r="X1221" i="113"/>
  <c r="H903" i="113"/>
  <c r="CF903" i="113" s="1"/>
  <c r="L1221" i="113"/>
  <c r="N1221" i="113" s="1"/>
  <c r="L1222" i="113"/>
  <c r="N1218" i="113"/>
  <c r="L1220" i="113"/>
  <c r="N1220" i="113" s="1"/>
  <c r="L1230" i="113"/>
  <c r="L1234" i="113"/>
  <c r="BF766" i="113" l="1"/>
  <c r="BF688" i="113"/>
  <c r="BV1188" i="113"/>
  <c r="BY1188" i="113"/>
  <c r="BV1047" i="113"/>
  <c r="BV1045" i="113" s="1"/>
  <c r="BY1047" i="113"/>
  <c r="BV1040" i="113"/>
  <c r="BY1040" i="113"/>
  <c r="BV1169" i="113"/>
  <c r="BY1169" i="113"/>
  <c r="BB494" i="113"/>
  <c r="BB488" i="113" s="1"/>
  <c r="BB145" i="113"/>
  <c r="P1221" i="113"/>
  <c r="P1220" i="113"/>
  <c r="P1222" i="113"/>
  <c r="P1223" i="113" s="1"/>
  <c r="BF131" i="113"/>
  <c r="BB311" i="113"/>
  <c r="BB1044" i="113"/>
  <c r="BB948" i="113"/>
  <c r="BF449" i="113"/>
  <c r="BF52" i="113"/>
  <c r="BF326" i="113"/>
  <c r="BF433" i="113"/>
  <c r="BF322" i="113"/>
  <c r="BF1079" i="113"/>
  <c r="BF61" i="113"/>
  <c r="BF495" i="113"/>
  <c r="BF660" i="113"/>
  <c r="BF228" i="113"/>
  <c r="BF364" i="113"/>
  <c r="BF1064" i="113"/>
  <c r="T1222" i="113"/>
  <c r="T1223" i="113" s="1"/>
  <c r="BF381" i="113"/>
  <c r="BF916" i="113"/>
  <c r="BF80" i="113"/>
  <c r="BF993" i="113"/>
  <c r="BF934" i="113"/>
  <c r="BF820" i="113"/>
  <c r="BF157" i="113"/>
  <c r="BF386" i="113"/>
  <c r="BF1099" i="113"/>
  <c r="BF1074" i="113"/>
  <c r="BF502" i="113"/>
  <c r="BF462" i="113"/>
  <c r="BF419" i="113"/>
  <c r="BF904" i="113"/>
  <c r="BN950" i="113"/>
  <c r="BQ950" i="113"/>
  <c r="BN1049" i="113"/>
  <c r="BQ1049" i="113"/>
  <c r="BN1061" i="113"/>
  <c r="BQ1061" i="113"/>
  <c r="BN1065" i="113"/>
  <c r="BQ1065" i="113"/>
  <c r="BN643" i="113"/>
  <c r="BN642" i="113" s="1"/>
  <c r="BQ643" i="113"/>
  <c r="BN905" i="113"/>
  <c r="BQ905" i="113"/>
  <c r="BN1179" i="113"/>
  <c r="BQ1179" i="113"/>
  <c r="BU1179" i="113" s="1"/>
  <c r="BR1188" i="113"/>
  <c r="BR1047" i="113"/>
  <c r="BR1045" i="113"/>
  <c r="BR1040" i="113"/>
  <c r="BR1169" i="113"/>
  <c r="BF14" i="113"/>
  <c r="BF30" i="113"/>
  <c r="BJ557" i="113"/>
  <c r="BM557" i="113"/>
  <c r="BJ454" i="113"/>
  <c r="BM454" i="113"/>
  <c r="BJ418" i="113"/>
  <c r="BJ417" i="113" s="1"/>
  <c r="BM418" i="113"/>
  <c r="BJ354" i="113"/>
  <c r="BM354" i="113"/>
  <c r="BJ50" i="113"/>
  <c r="BM50" i="113"/>
  <c r="BJ33" i="113"/>
  <c r="BM33" i="113"/>
  <c r="BJ553" i="113"/>
  <c r="BM553" i="113"/>
  <c r="BJ450" i="113"/>
  <c r="BM450" i="113"/>
  <c r="BJ384" i="113"/>
  <c r="BM384" i="113"/>
  <c r="BJ20" i="113"/>
  <c r="BM20" i="113"/>
  <c r="BJ1078" i="113"/>
  <c r="BM1078" i="113"/>
  <c r="BJ1027" i="113"/>
  <c r="BM1027" i="113"/>
  <c r="BJ1011" i="113"/>
  <c r="BM1011" i="113"/>
  <c r="BJ995" i="113"/>
  <c r="BM995" i="113"/>
  <c r="BJ991" i="113"/>
  <c r="BM991" i="113"/>
  <c r="BJ385" i="113"/>
  <c r="BM385" i="113"/>
  <c r="BJ325" i="113"/>
  <c r="BM325" i="113"/>
  <c r="BJ177" i="113"/>
  <c r="BM177" i="113"/>
  <c r="BJ161" i="113"/>
  <c r="BM161" i="113"/>
  <c r="BJ17" i="113"/>
  <c r="BM17" i="113"/>
  <c r="BJ117" i="113"/>
  <c r="BM117" i="113"/>
  <c r="BJ95" i="113"/>
  <c r="BM95" i="113"/>
  <c r="BJ49" i="113"/>
  <c r="BM49" i="113"/>
  <c r="BJ1056" i="113"/>
  <c r="BM1056" i="113"/>
  <c r="BJ1026" i="113"/>
  <c r="BM1026" i="113"/>
  <c r="BJ1010" i="113"/>
  <c r="BM1010" i="113"/>
  <c r="BJ994" i="113"/>
  <c r="BM994" i="113"/>
  <c r="BJ962" i="113"/>
  <c r="BM962" i="113"/>
  <c r="BJ943" i="113"/>
  <c r="BM943" i="113"/>
  <c r="BJ921" i="113"/>
  <c r="BM921" i="113"/>
  <c r="BJ868" i="113"/>
  <c r="BM868" i="113"/>
  <c r="BJ852" i="113"/>
  <c r="BM852" i="113"/>
  <c r="BJ836" i="113"/>
  <c r="BM836" i="113"/>
  <c r="BJ693" i="113"/>
  <c r="BM693" i="113"/>
  <c r="BJ564" i="113"/>
  <c r="BM564" i="113"/>
  <c r="BJ538" i="113"/>
  <c r="BM538" i="113"/>
  <c r="BJ522" i="113"/>
  <c r="BM522" i="113"/>
  <c r="BJ479" i="113"/>
  <c r="BM479" i="113"/>
  <c r="BJ191" i="113"/>
  <c r="BM191" i="113"/>
  <c r="BJ175" i="113"/>
  <c r="BM175" i="113"/>
  <c r="BJ159" i="113"/>
  <c r="BM159" i="113"/>
  <c r="BJ19" i="113"/>
  <c r="BM19" i="113"/>
  <c r="BJ1136" i="113"/>
  <c r="BM1136" i="113"/>
  <c r="BJ981" i="113"/>
  <c r="BM981" i="113"/>
  <c r="BJ421" i="113"/>
  <c r="BM421" i="113"/>
  <c r="BJ403" i="113"/>
  <c r="BM403" i="113"/>
  <c r="BJ387" i="113"/>
  <c r="BM387" i="113"/>
  <c r="BJ123" i="113"/>
  <c r="BM123" i="113"/>
  <c r="BJ107" i="113"/>
  <c r="BM107" i="113"/>
  <c r="BJ85" i="113"/>
  <c r="BM85" i="113"/>
  <c r="BJ25" i="113"/>
  <c r="BM25" i="113"/>
  <c r="BJ1132" i="113"/>
  <c r="BM1132" i="113"/>
  <c r="BJ1116" i="113"/>
  <c r="BM1116" i="113"/>
  <c r="BJ1100" i="113"/>
  <c r="BM1100" i="113"/>
  <c r="BJ1055" i="113"/>
  <c r="BM1055" i="113"/>
  <c r="BJ1028" i="113"/>
  <c r="BM1028" i="113"/>
  <c r="BJ1012" i="113"/>
  <c r="BM1012" i="113"/>
  <c r="BJ996" i="113"/>
  <c r="BM996" i="113"/>
  <c r="BJ959" i="113"/>
  <c r="BM959" i="113"/>
  <c r="BJ941" i="113"/>
  <c r="BM941" i="113"/>
  <c r="BJ919" i="113"/>
  <c r="BM919" i="113"/>
  <c r="BJ708" i="113"/>
  <c r="BM708" i="113"/>
  <c r="BJ674" i="113"/>
  <c r="BM674" i="113"/>
  <c r="BJ626" i="113"/>
  <c r="BM626" i="113"/>
  <c r="BJ607" i="113"/>
  <c r="BM607" i="113"/>
  <c r="BJ591" i="113"/>
  <c r="BM591" i="113"/>
  <c r="BJ575" i="113"/>
  <c r="BM575" i="113"/>
  <c r="BJ511" i="113"/>
  <c r="BM511" i="113"/>
  <c r="BJ1158" i="113"/>
  <c r="BM1158" i="113"/>
  <c r="BJ1129" i="113"/>
  <c r="BM1129" i="113"/>
  <c r="BJ1113" i="113"/>
  <c r="BM1113" i="113"/>
  <c r="BJ1095" i="113"/>
  <c r="BM1095" i="113"/>
  <c r="BJ930" i="113"/>
  <c r="BM930" i="113"/>
  <c r="BJ706" i="113"/>
  <c r="BM706" i="113"/>
  <c r="BJ611" i="113"/>
  <c r="BM611" i="113"/>
  <c r="BJ589" i="113"/>
  <c r="BM589" i="113"/>
  <c r="BJ573" i="113"/>
  <c r="BM573" i="113"/>
  <c r="BJ513" i="113"/>
  <c r="BM513" i="113"/>
  <c r="BJ474" i="113"/>
  <c r="BM474" i="113"/>
  <c r="BJ444" i="113"/>
  <c r="BM444" i="113"/>
  <c r="BJ416" i="113"/>
  <c r="BM416" i="113"/>
  <c r="BJ400" i="113"/>
  <c r="BM400" i="113"/>
  <c r="BJ378" i="113"/>
  <c r="BM378" i="113"/>
  <c r="BJ352" i="113"/>
  <c r="BM352" i="113"/>
  <c r="BJ336" i="113"/>
  <c r="BM336" i="113"/>
  <c r="BJ306" i="113"/>
  <c r="BM306" i="113"/>
  <c r="BJ873" i="113"/>
  <c r="BM873" i="113"/>
  <c r="BJ857" i="113"/>
  <c r="BM857" i="113"/>
  <c r="BJ841" i="113"/>
  <c r="BM841" i="113"/>
  <c r="BJ825" i="113"/>
  <c r="BM825" i="113"/>
  <c r="BJ478" i="113"/>
  <c r="BM478" i="113"/>
  <c r="BJ442" i="113"/>
  <c r="BM442" i="113"/>
  <c r="BJ1180" i="113"/>
  <c r="BM1180" i="113"/>
  <c r="BJ1137" i="113"/>
  <c r="BM1137" i="113"/>
  <c r="BJ1215" i="113"/>
  <c r="BM1215" i="113"/>
  <c r="BJ1050" i="113"/>
  <c r="BM1050" i="113"/>
  <c r="BJ477" i="113"/>
  <c r="BM477" i="113"/>
  <c r="BJ441" i="113"/>
  <c r="BM441" i="113"/>
  <c r="BJ1085" i="113"/>
  <c r="BM1085" i="113"/>
  <c r="BJ621" i="113"/>
  <c r="BM621" i="113"/>
  <c r="BJ602" i="113"/>
  <c r="BM602" i="113"/>
  <c r="BJ586" i="113"/>
  <c r="BM586" i="113"/>
  <c r="BJ445" i="113"/>
  <c r="BM445" i="113"/>
  <c r="BJ413" i="113"/>
  <c r="BM413" i="113"/>
  <c r="BJ397" i="113"/>
  <c r="BM397" i="113"/>
  <c r="BJ375" i="113"/>
  <c r="BM375" i="113"/>
  <c r="BJ298" i="113"/>
  <c r="BM298" i="113"/>
  <c r="BJ282" i="113"/>
  <c r="BM282" i="113"/>
  <c r="BJ266" i="113"/>
  <c r="BM266" i="113"/>
  <c r="BJ250" i="113"/>
  <c r="BM250" i="113"/>
  <c r="BJ234" i="113"/>
  <c r="BM234" i="113"/>
  <c r="BJ563" i="113"/>
  <c r="BM563" i="113"/>
  <c r="BJ537" i="113"/>
  <c r="BM537" i="113"/>
  <c r="BJ521" i="113"/>
  <c r="BM521" i="113"/>
  <c r="BN1188" i="113"/>
  <c r="BJ920" i="113"/>
  <c r="BM920" i="113"/>
  <c r="BJ657" i="113"/>
  <c r="BM657" i="113"/>
  <c r="BJ639" i="113"/>
  <c r="BM639" i="113"/>
  <c r="BJ566" i="113"/>
  <c r="BM566" i="113"/>
  <c r="BJ550" i="113"/>
  <c r="BM550" i="113"/>
  <c r="BJ524" i="113"/>
  <c r="BM524" i="113"/>
  <c r="BJ491" i="113"/>
  <c r="BM491" i="113"/>
  <c r="BJ1021" i="113"/>
  <c r="BM1021" i="113"/>
  <c r="BJ1005" i="113"/>
  <c r="BM1005" i="113"/>
  <c r="BJ972" i="113"/>
  <c r="BM972" i="113"/>
  <c r="BJ952" i="113"/>
  <c r="BM952" i="113"/>
  <c r="BJ749" i="113"/>
  <c r="BM749" i="113"/>
  <c r="BJ719" i="113"/>
  <c r="BM719" i="113"/>
  <c r="BJ679" i="113"/>
  <c r="BM679" i="113"/>
  <c r="BJ663" i="113"/>
  <c r="BM663" i="113"/>
  <c r="BJ475" i="113"/>
  <c r="BM475" i="113"/>
  <c r="BJ349" i="113"/>
  <c r="BM349" i="113"/>
  <c r="BJ333" i="113"/>
  <c r="BM333" i="113"/>
  <c r="BJ225" i="113"/>
  <c r="BM225" i="113"/>
  <c r="BJ209" i="113"/>
  <c r="BM209" i="113"/>
  <c r="BJ155" i="113"/>
  <c r="BM155" i="113"/>
  <c r="BJ1082" i="113"/>
  <c r="BM1082" i="113"/>
  <c r="BJ1202" i="113"/>
  <c r="BM1202" i="113"/>
  <c r="BJ316" i="113"/>
  <c r="BM316" i="113"/>
  <c r="BJ288" i="113"/>
  <c r="BM288" i="113"/>
  <c r="BJ272" i="113"/>
  <c r="BM272" i="113"/>
  <c r="BJ256" i="113"/>
  <c r="BM256" i="113"/>
  <c r="BJ240" i="113"/>
  <c r="BM240" i="113"/>
  <c r="BJ1173" i="113"/>
  <c r="BM1173" i="113"/>
  <c r="BJ1122" i="113"/>
  <c r="BM1122" i="113"/>
  <c r="BJ1106" i="113"/>
  <c r="BM1106" i="113"/>
  <c r="BJ1176" i="113"/>
  <c r="BM1176" i="113"/>
  <c r="BJ936" i="113"/>
  <c r="BM936" i="113"/>
  <c r="BJ1211" i="113"/>
  <c r="BM1211" i="113"/>
  <c r="BJ224" i="113"/>
  <c r="BM224" i="113"/>
  <c r="BJ208" i="113"/>
  <c r="BM208" i="113"/>
  <c r="BJ154" i="113"/>
  <c r="BM154" i="113"/>
  <c r="BJ124" i="113"/>
  <c r="BM124" i="113"/>
  <c r="BJ108" i="113"/>
  <c r="BM108" i="113"/>
  <c r="BJ86" i="113"/>
  <c r="BM86" i="113"/>
  <c r="BJ1148" i="113"/>
  <c r="BM1148" i="113"/>
  <c r="BJ1119" i="113"/>
  <c r="BM1119" i="113"/>
  <c r="BJ1103" i="113"/>
  <c r="BM1103" i="113"/>
  <c r="BJ963" i="113"/>
  <c r="BM963" i="113"/>
  <c r="BJ742" i="113"/>
  <c r="BM742" i="113"/>
  <c r="BJ716" i="113"/>
  <c r="BM716" i="113"/>
  <c r="BJ690" i="113"/>
  <c r="BM690" i="113"/>
  <c r="BJ640" i="113"/>
  <c r="BM640" i="113"/>
  <c r="BJ360" i="113"/>
  <c r="BM360" i="113"/>
  <c r="BJ182" i="113"/>
  <c r="BM182" i="113"/>
  <c r="BJ166" i="113"/>
  <c r="BM166" i="113"/>
  <c r="BJ22" i="113"/>
  <c r="BM22" i="113"/>
  <c r="BJ914" i="113"/>
  <c r="BM914" i="113"/>
  <c r="BJ882" i="113"/>
  <c r="BM882" i="113"/>
  <c r="BJ866" i="113"/>
  <c r="BM866" i="113"/>
  <c r="BJ850" i="113"/>
  <c r="BM850" i="113"/>
  <c r="BJ834" i="113"/>
  <c r="BM834" i="113"/>
  <c r="BJ731" i="113"/>
  <c r="BM731" i="113"/>
  <c r="BJ699" i="113"/>
  <c r="BM699" i="113"/>
  <c r="BJ510" i="113"/>
  <c r="BM510" i="113"/>
  <c r="BJ140" i="113"/>
  <c r="BM140" i="113"/>
  <c r="BJ78" i="113"/>
  <c r="BM78" i="113"/>
  <c r="BJ655" i="113"/>
  <c r="BM655" i="113"/>
  <c r="BJ637" i="113"/>
  <c r="BM637" i="113"/>
  <c r="BJ435" i="113"/>
  <c r="BM435" i="113"/>
  <c r="BJ323" i="113"/>
  <c r="BM323" i="113"/>
  <c r="BJ1063" i="113"/>
  <c r="BM1063" i="113"/>
  <c r="BJ757" i="113"/>
  <c r="BM757" i="113"/>
  <c r="BJ711" i="113"/>
  <c r="BM711" i="113"/>
  <c r="BJ677" i="113"/>
  <c r="BM677" i="113"/>
  <c r="BJ661" i="113"/>
  <c r="BM661" i="113"/>
  <c r="BJ610" i="113"/>
  <c r="BM610" i="113"/>
  <c r="BJ592" i="113"/>
  <c r="BM592" i="113"/>
  <c r="BJ576" i="113"/>
  <c r="BM576" i="113"/>
  <c r="BJ512" i="113"/>
  <c r="BM512" i="113"/>
  <c r="BJ483" i="113"/>
  <c r="BM483" i="113"/>
  <c r="BJ447" i="113"/>
  <c r="BM447" i="113"/>
  <c r="BJ223" i="113"/>
  <c r="BM223" i="113"/>
  <c r="BJ207" i="113"/>
  <c r="BM207" i="113"/>
  <c r="BJ76" i="113"/>
  <c r="BM76" i="113"/>
  <c r="BJ1201" i="113"/>
  <c r="BM1201" i="113"/>
  <c r="BJ929" i="113"/>
  <c r="BM929" i="113"/>
  <c r="BJ901" i="113"/>
  <c r="BM901" i="113"/>
  <c r="BJ871" i="113"/>
  <c r="BM871" i="113"/>
  <c r="BJ855" i="113"/>
  <c r="BM855" i="113"/>
  <c r="BJ839" i="113"/>
  <c r="BM839" i="113"/>
  <c r="BJ823" i="113"/>
  <c r="BM823" i="113"/>
  <c r="BJ704" i="113"/>
  <c r="BM704" i="113"/>
  <c r="BJ535" i="113"/>
  <c r="BM535" i="113"/>
  <c r="BJ519" i="113"/>
  <c r="BM519" i="113"/>
  <c r="BJ480" i="113"/>
  <c r="BM480" i="113"/>
  <c r="BJ180" i="113"/>
  <c r="BM180" i="113"/>
  <c r="BJ164" i="113"/>
  <c r="BM164" i="113"/>
  <c r="BN1047" i="113"/>
  <c r="BN1045" i="113"/>
  <c r="BJ672" i="113"/>
  <c r="BM672" i="113"/>
  <c r="BJ301" i="113"/>
  <c r="BM301" i="113"/>
  <c r="BJ285" i="113"/>
  <c r="BM285" i="113"/>
  <c r="BJ269" i="113"/>
  <c r="BM269" i="113"/>
  <c r="BJ253" i="113"/>
  <c r="BM253" i="113"/>
  <c r="BJ237" i="113"/>
  <c r="BM237" i="113"/>
  <c r="BJ135" i="113"/>
  <c r="BM135" i="113"/>
  <c r="BJ67" i="113"/>
  <c r="BM67" i="113"/>
  <c r="BJ1160" i="113"/>
  <c r="BM1160" i="113"/>
  <c r="BJ1097" i="113"/>
  <c r="BM1097" i="113"/>
  <c r="BJ1062" i="113"/>
  <c r="BM1062" i="113"/>
  <c r="BJ898" i="113"/>
  <c r="BM898" i="113"/>
  <c r="BJ741" i="113"/>
  <c r="BM741" i="113"/>
  <c r="BJ715" i="113"/>
  <c r="BM715" i="113"/>
  <c r="BJ373" i="113"/>
  <c r="BM373" i="113"/>
  <c r="BJ347" i="113"/>
  <c r="BM347" i="113"/>
  <c r="BJ331" i="113"/>
  <c r="BM331" i="113"/>
  <c r="BJ134" i="113"/>
  <c r="BM134" i="113"/>
  <c r="BJ758" i="113"/>
  <c r="BM758" i="113"/>
  <c r="BJ722" i="113"/>
  <c r="BM722" i="113"/>
  <c r="BJ446" i="113"/>
  <c r="BM446" i="113"/>
  <c r="BJ420" i="113"/>
  <c r="BM420" i="113"/>
  <c r="BJ402" i="113"/>
  <c r="BM402" i="113"/>
  <c r="BJ380" i="113"/>
  <c r="BM380" i="113"/>
  <c r="BJ350" i="113"/>
  <c r="BM350" i="113"/>
  <c r="BJ334" i="113"/>
  <c r="BM334" i="113"/>
  <c r="BJ304" i="113"/>
  <c r="BM304" i="113"/>
  <c r="BJ214" i="113"/>
  <c r="BM214" i="113"/>
  <c r="BJ198" i="113"/>
  <c r="BM198" i="113"/>
  <c r="BJ148" i="113"/>
  <c r="BM148" i="113"/>
  <c r="BJ114" i="113"/>
  <c r="BM114" i="113"/>
  <c r="BJ92" i="113"/>
  <c r="BM92" i="113"/>
  <c r="BJ28" i="113"/>
  <c r="BM28" i="113"/>
  <c r="BJ1066" i="113"/>
  <c r="BM1066" i="113"/>
  <c r="BJ1077" i="113"/>
  <c r="BM1077" i="113"/>
  <c r="BJ1193" i="113"/>
  <c r="BM1193" i="113"/>
  <c r="BJ889" i="113"/>
  <c r="BM889" i="113"/>
  <c r="BJ319" i="113"/>
  <c r="BM319" i="113"/>
  <c r="BJ287" i="113"/>
  <c r="BM287" i="113"/>
  <c r="BJ271" i="113"/>
  <c r="BM271" i="113"/>
  <c r="BJ255" i="113"/>
  <c r="BM255" i="113"/>
  <c r="BJ239" i="113"/>
  <c r="BM239" i="113"/>
  <c r="BJ137" i="113"/>
  <c r="BM137" i="113"/>
  <c r="BJ75" i="113"/>
  <c r="BM75" i="113"/>
  <c r="BJ760" i="113"/>
  <c r="BM760" i="113"/>
  <c r="BJ732" i="113"/>
  <c r="BM732" i="113"/>
  <c r="BJ646" i="113"/>
  <c r="BM646" i="113"/>
  <c r="BJ1161" i="113"/>
  <c r="BM1161" i="113"/>
  <c r="BJ1031" i="113"/>
  <c r="BM1031" i="113"/>
  <c r="BJ1015" i="113"/>
  <c r="BM1015" i="113"/>
  <c r="BJ999" i="113"/>
  <c r="BM999" i="113"/>
  <c r="BJ1070" i="113"/>
  <c r="BM1070" i="113"/>
  <c r="BJ753" i="113"/>
  <c r="BM753" i="113"/>
  <c r="BJ355" i="113"/>
  <c r="BM355" i="113"/>
  <c r="BJ181" i="113"/>
  <c r="BM181" i="113"/>
  <c r="BJ165" i="113"/>
  <c r="BM165" i="113"/>
  <c r="BJ21" i="113"/>
  <c r="BM21" i="113"/>
  <c r="BJ121" i="113"/>
  <c r="BM121" i="113"/>
  <c r="BJ105" i="113"/>
  <c r="BM105" i="113"/>
  <c r="BJ83" i="113"/>
  <c r="BM83" i="113"/>
  <c r="BJ37" i="113"/>
  <c r="BM37" i="113"/>
  <c r="BJ1030" i="113"/>
  <c r="BM1030" i="113"/>
  <c r="BJ1014" i="113"/>
  <c r="BM1014" i="113"/>
  <c r="BJ998" i="113"/>
  <c r="BM998" i="113"/>
  <c r="BJ969" i="113"/>
  <c r="BM969" i="113"/>
  <c r="BJ947" i="113"/>
  <c r="BM947" i="113"/>
  <c r="BJ925" i="113"/>
  <c r="BM925" i="113"/>
  <c r="BJ872" i="113"/>
  <c r="BM872" i="113"/>
  <c r="BJ856" i="113"/>
  <c r="BM856" i="113"/>
  <c r="BJ840" i="113"/>
  <c r="BM840" i="113"/>
  <c r="BJ824" i="113"/>
  <c r="BM824" i="113"/>
  <c r="BJ697" i="113"/>
  <c r="BM697" i="113"/>
  <c r="BJ568" i="113"/>
  <c r="BM568" i="113"/>
  <c r="BJ552" i="113"/>
  <c r="BM552" i="113"/>
  <c r="BJ526" i="113"/>
  <c r="BM526" i="113"/>
  <c r="BJ489" i="113"/>
  <c r="BM489" i="113"/>
  <c r="BJ453" i="113"/>
  <c r="BM453" i="113"/>
  <c r="BJ179" i="113"/>
  <c r="BM179" i="113"/>
  <c r="BJ163" i="113"/>
  <c r="BM163" i="113"/>
  <c r="BJ23" i="113"/>
  <c r="BM23" i="113"/>
  <c r="BJ1140" i="113"/>
  <c r="BM1140" i="113"/>
  <c r="BJ985" i="113"/>
  <c r="BM985" i="113"/>
  <c r="BJ425" i="113"/>
  <c r="BM425" i="113"/>
  <c r="BJ407" i="113"/>
  <c r="BM407" i="113"/>
  <c r="BJ391" i="113"/>
  <c r="BM391" i="113"/>
  <c r="BJ143" i="113"/>
  <c r="BM143" i="113"/>
  <c r="BJ111" i="113"/>
  <c r="BM111" i="113"/>
  <c r="BJ89" i="113"/>
  <c r="BM89" i="113"/>
  <c r="BJ29" i="113"/>
  <c r="BM29" i="113"/>
  <c r="BJ1157" i="113"/>
  <c r="BM1157" i="113"/>
  <c r="BJ1120" i="113"/>
  <c r="BM1120" i="113"/>
  <c r="BJ1104" i="113"/>
  <c r="BM1104" i="113"/>
  <c r="BJ1059" i="113"/>
  <c r="BM1059" i="113"/>
  <c r="BJ1032" i="113"/>
  <c r="BM1032" i="113"/>
  <c r="BJ1016" i="113"/>
  <c r="BM1016" i="113"/>
  <c r="BJ1000" i="113"/>
  <c r="BM1000" i="113"/>
  <c r="BJ965" i="113"/>
  <c r="BM965" i="113"/>
  <c r="BJ945" i="113"/>
  <c r="BM945" i="113"/>
  <c r="BJ923" i="113"/>
  <c r="BM923" i="113"/>
  <c r="BJ887" i="113"/>
  <c r="BM887" i="113"/>
  <c r="BJ763" i="113"/>
  <c r="BM763" i="113"/>
  <c r="BJ678" i="113"/>
  <c r="BM678" i="113"/>
  <c r="BJ662" i="113"/>
  <c r="BM662" i="113"/>
  <c r="BJ613" i="113"/>
  <c r="BM613" i="113"/>
  <c r="BJ595" i="113"/>
  <c r="BM595" i="113"/>
  <c r="BJ579" i="113"/>
  <c r="BM579" i="113"/>
  <c r="BJ515" i="113"/>
  <c r="BM515" i="113"/>
  <c r="BJ482" i="113"/>
  <c r="BM482" i="113"/>
  <c r="BJ1133" i="113"/>
  <c r="BM1133" i="113"/>
  <c r="BJ1117" i="113"/>
  <c r="BM1117" i="113"/>
  <c r="BJ1101" i="113"/>
  <c r="BM1101" i="113"/>
  <c r="BJ984" i="113"/>
  <c r="BM984" i="113"/>
  <c r="BJ710" i="113"/>
  <c r="BM710" i="113"/>
  <c r="BJ615" i="113"/>
  <c r="BM615" i="113"/>
  <c r="BJ593" i="113"/>
  <c r="BM593" i="113"/>
  <c r="BJ577" i="113"/>
  <c r="BM577" i="113"/>
  <c r="BJ517" i="113"/>
  <c r="BM517" i="113"/>
  <c r="BJ484" i="113"/>
  <c r="BM484" i="113"/>
  <c r="BJ448" i="113"/>
  <c r="BM448" i="113"/>
  <c r="BJ422" i="113"/>
  <c r="BM422" i="113"/>
  <c r="BJ404" i="113"/>
  <c r="BM404" i="113"/>
  <c r="BJ388" i="113"/>
  <c r="BM388" i="113"/>
  <c r="BJ366" i="113"/>
  <c r="BM366" i="113"/>
  <c r="BJ340" i="113"/>
  <c r="BM340" i="113"/>
  <c r="BJ899" i="113"/>
  <c r="BM899" i="113"/>
  <c r="BJ869" i="113"/>
  <c r="BM869" i="113"/>
  <c r="BJ853" i="113"/>
  <c r="BM853" i="113"/>
  <c r="BJ837" i="113"/>
  <c r="BM837" i="113"/>
  <c r="BJ460" i="113"/>
  <c r="BM460" i="113"/>
  <c r="BJ438" i="113"/>
  <c r="BM438" i="113"/>
  <c r="BJ1166" i="113"/>
  <c r="BM1166" i="113"/>
  <c r="BJ1088" i="113"/>
  <c r="BM1088" i="113"/>
  <c r="BJ1206" i="113"/>
  <c r="BM1206" i="113"/>
  <c r="BJ946" i="113"/>
  <c r="BM946" i="113"/>
  <c r="BJ459" i="113"/>
  <c r="BM459" i="113"/>
  <c r="BJ437" i="113"/>
  <c r="BM437" i="113"/>
  <c r="BJ1081" i="113"/>
  <c r="BM1081" i="113"/>
  <c r="BJ617" i="113"/>
  <c r="BM617" i="113"/>
  <c r="BJ598" i="113"/>
  <c r="BM598" i="113"/>
  <c r="BJ582" i="113"/>
  <c r="BM582" i="113"/>
  <c r="BJ431" i="113"/>
  <c r="BM431" i="113"/>
  <c r="BJ409" i="113"/>
  <c r="BM409" i="113"/>
  <c r="BJ393" i="113"/>
  <c r="BM393" i="113"/>
  <c r="BJ371" i="113"/>
  <c r="BM371" i="113"/>
  <c r="BJ294" i="113"/>
  <c r="BM294" i="113"/>
  <c r="BJ278" i="113"/>
  <c r="BM278" i="113"/>
  <c r="BJ262" i="113"/>
  <c r="BM262" i="113"/>
  <c r="BJ246" i="113"/>
  <c r="BM246" i="113"/>
  <c r="BJ230" i="113"/>
  <c r="BM230" i="113"/>
  <c r="BJ559" i="113"/>
  <c r="BM559" i="113"/>
  <c r="BJ533" i="113"/>
  <c r="BM533" i="113"/>
  <c r="BJ382" i="113"/>
  <c r="BM382" i="113"/>
  <c r="BJ1174" i="113"/>
  <c r="BM1174" i="113"/>
  <c r="BJ1214" i="113"/>
  <c r="BM1214" i="113"/>
  <c r="BJ653" i="113"/>
  <c r="BM653" i="113"/>
  <c r="BJ635" i="113"/>
  <c r="BM635" i="113"/>
  <c r="BJ562" i="113"/>
  <c r="BM562" i="113"/>
  <c r="BJ536" i="113"/>
  <c r="BM536" i="113"/>
  <c r="BJ520" i="113"/>
  <c r="BM520" i="113"/>
  <c r="BJ1033" i="113"/>
  <c r="BM1033" i="113"/>
  <c r="BJ1017" i="113"/>
  <c r="BM1017" i="113"/>
  <c r="BJ1001" i="113"/>
  <c r="BM1001" i="113"/>
  <c r="BJ966" i="113"/>
  <c r="BM966" i="113"/>
  <c r="BJ896" i="113"/>
  <c r="BM896" i="113"/>
  <c r="BJ745" i="113"/>
  <c r="BM745" i="113"/>
  <c r="BJ709" i="113"/>
  <c r="BM709" i="113"/>
  <c r="BJ675" i="113"/>
  <c r="BM675" i="113"/>
  <c r="BJ544" i="113"/>
  <c r="BM544" i="113"/>
  <c r="BJ471" i="113"/>
  <c r="BM471" i="113"/>
  <c r="BJ345" i="113"/>
  <c r="BM345" i="113"/>
  <c r="BJ329" i="113"/>
  <c r="BM329" i="113"/>
  <c r="BJ221" i="113"/>
  <c r="BM221" i="113"/>
  <c r="BJ205" i="113"/>
  <c r="BM205" i="113"/>
  <c r="BJ151" i="113"/>
  <c r="BM151" i="113"/>
  <c r="BJ1072" i="113"/>
  <c r="BM1072" i="113"/>
  <c r="BJ894" i="113"/>
  <c r="BM894" i="113"/>
  <c r="BJ300" i="113"/>
  <c r="BM300" i="113"/>
  <c r="BJ284" i="113"/>
  <c r="BM284" i="113"/>
  <c r="BJ268" i="113"/>
  <c r="BM268" i="113"/>
  <c r="BJ252" i="113"/>
  <c r="BM252" i="113"/>
  <c r="BJ236" i="113"/>
  <c r="BM236" i="113"/>
  <c r="BN1169" i="113"/>
  <c r="BJ1118" i="113"/>
  <c r="BM1118" i="113"/>
  <c r="BJ1102" i="113"/>
  <c r="BM1102" i="113"/>
  <c r="BJ1172" i="113"/>
  <c r="BM1172" i="113"/>
  <c r="BJ926" i="113"/>
  <c r="BM926" i="113"/>
  <c r="BJ1207" i="113"/>
  <c r="BM1207" i="113"/>
  <c r="BJ220" i="113"/>
  <c r="BM220" i="113"/>
  <c r="BJ204" i="113"/>
  <c r="BM204" i="113"/>
  <c r="BJ150" i="113"/>
  <c r="BM150" i="113"/>
  <c r="BJ120" i="113"/>
  <c r="BM120" i="113"/>
  <c r="BJ104" i="113"/>
  <c r="BM104" i="113"/>
  <c r="BJ82" i="113"/>
  <c r="BM82" i="113"/>
  <c r="BJ1131" i="113"/>
  <c r="BM1131" i="113"/>
  <c r="BJ1115" i="113"/>
  <c r="BM1115" i="113"/>
  <c r="BJ1093" i="113"/>
  <c r="BM1093" i="113"/>
  <c r="BJ958" i="113"/>
  <c r="BM958" i="113"/>
  <c r="BJ738" i="113"/>
  <c r="BM738" i="113"/>
  <c r="BJ702" i="113"/>
  <c r="BM702" i="113"/>
  <c r="BJ656" i="113"/>
  <c r="BM656" i="113"/>
  <c r="BJ636" i="113"/>
  <c r="BM636" i="113"/>
  <c r="BJ356" i="113"/>
  <c r="BM356" i="113"/>
  <c r="BJ178" i="113"/>
  <c r="BM178" i="113"/>
  <c r="BJ162" i="113"/>
  <c r="BM162" i="113"/>
  <c r="BJ18" i="113"/>
  <c r="BM18" i="113"/>
  <c r="BJ910" i="113"/>
  <c r="BM910" i="113"/>
  <c r="BJ878" i="113"/>
  <c r="BM878" i="113"/>
  <c r="BJ862" i="113"/>
  <c r="BM862" i="113"/>
  <c r="BJ846" i="113"/>
  <c r="BM846" i="113"/>
  <c r="BJ830" i="113"/>
  <c r="BM830" i="113"/>
  <c r="BJ784" i="113"/>
  <c r="BM784" i="113"/>
  <c r="BJ717" i="113"/>
  <c r="BM717" i="113"/>
  <c r="BJ695" i="113"/>
  <c r="BM695" i="113"/>
  <c r="BJ506" i="113"/>
  <c r="BM506" i="113"/>
  <c r="BJ136" i="113"/>
  <c r="BM136" i="113"/>
  <c r="BJ74" i="113"/>
  <c r="BM74" i="113"/>
  <c r="BJ651" i="113"/>
  <c r="BM651" i="113"/>
  <c r="BJ633" i="113"/>
  <c r="BM633" i="113"/>
  <c r="BJ383" i="113"/>
  <c r="BM383" i="113"/>
  <c r="BJ1087" i="113"/>
  <c r="BM1087" i="113"/>
  <c r="BJ747" i="113"/>
  <c r="BM747" i="113"/>
  <c r="BJ707" i="113"/>
  <c r="BM707" i="113"/>
  <c r="BJ673" i="113"/>
  <c r="BM673" i="113"/>
  <c r="BJ623" i="113"/>
  <c r="BM623" i="113"/>
  <c r="BJ604" i="113"/>
  <c r="BM604" i="113"/>
  <c r="BJ588" i="113"/>
  <c r="BM588" i="113"/>
  <c r="BJ546" i="113"/>
  <c r="BM546" i="113"/>
  <c r="BJ508" i="113"/>
  <c r="BM508" i="113"/>
  <c r="BJ473" i="113"/>
  <c r="BM473" i="113"/>
  <c r="BJ309" i="113"/>
  <c r="BM309" i="113"/>
  <c r="BJ219" i="113"/>
  <c r="BM219" i="113"/>
  <c r="BJ203" i="113"/>
  <c r="BM203" i="113"/>
  <c r="BJ72" i="113"/>
  <c r="BM72" i="113"/>
  <c r="BJ1183" i="113"/>
  <c r="BM1183" i="113"/>
  <c r="BJ915" i="113"/>
  <c r="BM915" i="113"/>
  <c r="BJ883" i="113"/>
  <c r="BM883" i="113"/>
  <c r="BJ867" i="113"/>
  <c r="BM867" i="113"/>
  <c r="BJ851" i="113"/>
  <c r="BM851" i="113"/>
  <c r="BJ835" i="113"/>
  <c r="BM835" i="113"/>
  <c r="BJ700" i="113"/>
  <c r="BM700" i="113"/>
  <c r="BJ531" i="113"/>
  <c r="BM531" i="113"/>
  <c r="BJ500" i="113"/>
  <c r="BM500" i="113"/>
  <c r="BJ192" i="113"/>
  <c r="BM192" i="113"/>
  <c r="BJ176" i="113"/>
  <c r="BM176" i="113"/>
  <c r="BJ160" i="113"/>
  <c r="BM160" i="113"/>
  <c r="BJ1041" i="113"/>
  <c r="BM1041" i="113"/>
  <c r="BJ676" i="113"/>
  <c r="BM676" i="113"/>
  <c r="BJ317" i="113"/>
  <c r="BM317" i="113"/>
  <c r="BJ289" i="113"/>
  <c r="BM289" i="113"/>
  <c r="BJ273" i="113"/>
  <c r="BM273" i="113"/>
  <c r="BJ257" i="113"/>
  <c r="BM257" i="113"/>
  <c r="BJ241" i="113"/>
  <c r="BM241" i="113"/>
  <c r="BJ139" i="113"/>
  <c r="BM139" i="113"/>
  <c r="BJ73" i="113"/>
  <c r="BM73" i="113"/>
  <c r="BJ1164" i="113"/>
  <c r="BM1164" i="113"/>
  <c r="BJ1135" i="113"/>
  <c r="BM1135" i="113"/>
  <c r="BJ909" i="113"/>
  <c r="BM909" i="113"/>
  <c r="BJ902" i="113"/>
  <c r="BM902" i="113"/>
  <c r="BJ751" i="113"/>
  <c r="BM751" i="113"/>
  <c r="BJ729" i="113"/>
  <c r="BM729" i="113"/>
  <c r="BJ377" i="113"/>
  <c r="BM377" i="113"/>
  <c r="BJ351" i="113"/>
  <c r="BM351" i="113"/>
  <c r="BJ335" i="113"/>
  <c r="BM335" i="113"/>
  <c r="BJ138" i="113"/>
  <c r="BM138" i="113"/>
  <c r="BJ39" i="113"/>
  <c r="BM39" i="113"/>
  <c r="BJ726" i="113"/>
  <c r="BM726" i="113"/>
  <c r="BJ464" i="113"/>
  <c r="BM464" i="113"/>
  <c r="BJ424" i="113"/>
  <c r="BM424" i="113"/>
  <c r="BJ406" i="113"/>
  <c r="BM406" i="113"/>
  <c r="BJ390" i="113"/>
  <c r="BM390" i="113"/>
  <c r="BJ368" i="113"/>
  <c r="BM368" i="113"/>
  <c r="BJ338" i="113"/>
  <c r="BM338" i="113"/>
  <c r="BJ308" i="113"/>
  <c r="BM308" i="113"/>
  <c r="BJ218" i="113"/>
  <c r="BM218" i="113"/>
  <c r="BJ202" i="113"/>
  <c r="BM202" i="113"/>
  <c r="BJ152" i="113"/>
  <c r="BM152" i="113"/>
  <c r="BJ118" i="113"/>
  <c r="BM118" i="113"/>
  <c r="BJ102" i="113"/>
  <c r="BM102" i="113"/>
  <c r="BJ70" i="113"/>
  <c r="BJ69" i="113" s="1"/>
  <c r="BM70" i="113"/>
  <c r="BJ1076" i="113"/>
  <c r="BM1076" i="113"/>
  <c r="BJ1091" i="113"/>
  <c r="BM1091" i="113"/>
  <c r="BJ1208" i="113"/>
  <c r="BM1208" i="113"/>
  <c r="BJ893" i="113"/>
  <c r="BM893" i="113"/>
  <c r="BJ1196" i="113"/>
  <c r="BM1196" i="113"/>
  <c r="BJ291" i="113"/>
  <c r="BM291" i="113"/>
  <c r="BJ275" i="113"/>
  <c r="BM275" i="113"/>
  <c r="BJ259" i="113"/>
  <c r="BM259" i="113"/>
  <c r="BJ243" i="113"/>
  <c r="BM243" i="113"/>
  <c r="BJ141" i="113"/>
  <c r="BM141" i="113"/>
  <c r="BJ79" i="113"/>
  <c r="BM79" i="113"/>
  <c r="BJ992" i="113"/>
  <c r="BM992" i="113"/>
  <c r="BJ754" i="113"/>
  <c r="BM754" i="113"/>
  <c r="BJ658" i="113"/>
  <c r="BM658" i="113"/>
  <c r="BJ638" i="113"/>
  <c r="BM638" i="113"/>
  <c r="BJ565" i="113"/>
  <c r="BM565" i="113"/>
  <c r="BF980" i="113"/>
  <c r="BF1096" i="113"/>
  <c r="BJ549" i="113"/>
  <c r="BM549" i="113"/>
  <c r="BJ440" i="113"/>
  <c r="BM440" i="113"/>
  <c r="BJ362" i="113"/>
  <c r="BM362" i="113"/>
  <c r="BJ16" i="113"/>
  <c r="BM16" i="113"/>
  <c r="BJ569" i="113"/>
  <c r="BM569" i="113"/>
  <c r="BJ561" i="113"/>
  <c r="BM561" i="113"/>
  <c r="BJ458" i="113"/>
  <c r="BM458" i="113"/>
  <c r="BJ436" i="113"/>
  <c r="BM436" i="113"/>
  <c r="BJ358" i="113"/>
  <c r="BM358" i="113"/>
  <c r="BJ310" i="113"/>
  <c r="BM310" i="113"/>
  <c r="BJ1035" i="113"/>
  <c r="BM1035" i="113"/>
  <c r="BJ1019" i="113"/>
  <c r="BM1019" i="113"/>
  <c r="BJ1003" i="113"/>
  <c r="BM1003" i="113"/>
  <c r="BJ982" i="113"/>
  <c r="BM982" i="113"/>
  <c r="BJ359" i="113"/>
  <c r="BM359" i="113"/>
  <c r="BJ185" i="113"/>
  <c r="BM185" i="113"/>
  <c r="BJ169" i="113"/>
  <c r="BM169" i="113"/>
  <c r="BJ55" i="113"/>
  <c r="BM55" i="113"/>
  <c r="BJ125" i="113"/>
  <c r="BM125" i="113"/>
  <c r="BJ109" i="113"/>
  <c r="BM109" i="113"/>
  <c r="BJ87" i="113"/>
  <c r="BM87" i="113"/>
  <c r="BJ41" i="113"/>
  <c r="BM41" i="113"/>
  <c r="BJ1034" i="113"/>
  <c r="BM1034" i="113"/>
  <c r="BJ1018" i="113"/>
  <c r="BM1018" i="113"/>
  <c r="BJ1002" i="113"/>
  <c r="BM1002" i="113"/>
  <c r="BJ974" i="113"/>
  <c r="BM974" i="113"/>
  <c r="BJ953" i="113"/>
  <c r="BM953" i="113"/>
  <c r="BJ935" i="113"/>
  <c r="BM935" i="113"/>
  <c r="BJ876" i="113"/>
  <c r="BM876" i="113"/>
  <c r="BJ860" i="113"/>
  <c r="BM860" i="113"/>
  <c r="BJ844" i="113"/>
  <c r="BM844" i="113"/>
  <c r="BJ828" i="113"/>
  <c r="BM828" i="113"/>
  <c r="BJ701" i="113"/>
  <c r="BM701" i="113"/>
  <c r="BJ659" i="113"/>
  <c r="BM659" i="113"/>
  <c r="BJ556" i="113"/>
  <c r="BM556" i="113"/>
  <c r="BJ530" i="113"/>
  <c r="BM530" i="113"/>
  <c r="BJ493" i="113"/>
  <c r="BM493" i="113"/>
  <c r="BJ457" i="113"/>
  <c r="BM457" i="113"/>
  <c r="BJ183" i="113"/>
  <c r="BM183" i="113"/>
  <c r="BJ167" i="113"/>
  <c r="BM167" i="113"/>
  <c r="BJ53" i="113"/>
  <c r="BM53" i="113"/>
  <c r="BJ32" i="113"/>
  <c r="BM32" i="113"/>
  <c r="BJ990" i="113"/>
  <c r="BM990" i="113"/>
  <c r="BJ429" i="113"/>
  <c r="BM429" i="113"/>
  <c r="BJ411" i="113"/>
  <c r="BM411" i="113"/>
  <c r="BJ395" i="113"/>
  <c r="BM395" i="113"/>
  <c r="BJ149" i="113"/>
  <c r="BM149" i="113"/>
  <c r="BJ115" i="113"/>
  <c r="BM115" i="113"/>
  <c r="BJ93" i="113"/>
  <c r="BM93" i="113"/>
  <c r="BJ51" i="113"/>
  <c r="BM51" i="113"/>
  <c r="BJ1171" i="113"/>
  <c r="BM1171" i="113"/>
  <c r="BJ1124" i="113"/>
  <c r="BM1124" i="113"/>
  <c r="BJ1108" i="113"/>
  <c r="BM1108" i="113"/>
  <c r="BJ1075" i="113"/>
  <c r="BM1075" i="113"/>
  <c r="BJ1036" i="113"/>
  <c r="BM1036" i="113"/>
  <c r="BJ1020" i="113"/>
  <c r="BM1020" i="113"/>
  <c r="BJ1004" i="113"/>
  <c r="BM1004" i="113"/>
  <c r="BJ971" i="113"/>
  <c r="BM971" i="113"/>
  <c r="BJ951" i="113"/>
  <c r="BM951" i="113"/>
  <c r="BJ927" i="113"/>
  <c r="BM927" i="113"/>
  <c r="BJ891" i="113"/>
  <c r="BM891" i="113"/>
  <c r="BJ682" i="113"/>
  <c r="BM682" i="113"/>
  <c r="BJ666" i="113"/>
  <c r="BM666" i="113"/>
  <c r="BJ618" i="113"/>
  <c r="BM618" i="113"/>
  <c r="BJ599" i="113"/>
  <c r="BM599" i="113"/>
  <c r="BJ583" i="113"/>
  <c r="BM583" i="113"/>
  <c r="BJ541" i="113"/>
  <c r="BM541" i="113"/>
  <c r="BJ486" i="113"/>
  <c r="BM486" i="113"/>
  <c r="BJ1143" i="113"/>
  <c r="BJ1142" i="113" s="1"/>
  <c r="BM1143" i="113"/>
  <c r="BJ1121" i="113"/>
  <c r="BM1121" i="113"/>
  <c r="BJ1105" i="113"/>
  <c r="BM1105" i="113"/>
  <c r="BJ989" i="113"/>
  <c r="BM989" i="113"/>
  <c r="BJ720" i="113"/>
  <c r="BM720" i="113"/>
  <c r="BJ620" i="113"/>
  <c r="BM620" i="113"/>
  <c r="BJ597" i="113"/>
  <c r="BM597" i="113"/>
  <c r="BJ581" i="113"/>
  <c r="BM581" i="113"/>
  <c r="BJ543" i="113"/>
  <c r="BM543" i="113"/>
  <c r="BJ505" i="113"/>
  <c r="BM505" i="113"/>
  <c r="BJ466" i="113"/>
  <c r="BM466" i="113"/>
  <c r="BJ426" i="113"/>
  <c r="BM426" i="113"/>
  <c r="BJ408" i="113"/>
  <c r="BM408" i="113"/>
  <c r="BJ392" i="113"/>
  <c r="BM392" i="113"/>
  <c r="BJ370" i="113"/>
  <c r="BM370" i="113"/>
  <c r="BJ344" i="113"/>
  <c r="BM344" i="113"/>
  <c r="BJ328" i="113"/>
  <c r="BM328" i="113"/>
  <c r="BJ881" i="113"/>
  <c r="BM881" i="113"/>
  <c r="BJ865" i="113"/>
  <c r="BM865" i="113"/>
  <c r="BJ849" i="113"/>
  <c r="BM849" i="113"/>
  <c r="BJ833" i="113"/>
  <c r="BM833" i="113"/>
  <c r="BJ498" i="113"/>
  <c r="BM498" i="113"/>
  <c r="BJ456" i="113"/>
  <c r="BM456" i="113"/>
  <c r="BJ434" i="113"/>
  <c r="BM434" i="113"/>
  <c r="BJ1162" i="113"/>
  <c r="BM1162" i="113"/>
  <c r="BJ1084" i="113"/>
  <c r="BM1084" i="113"/>
  <c r="BJ1058" i="113"/>
  <c r="BM1058" i="113"/>
  <c r="BJ942" i="113"/>
  <c r="BM942" i="113"/>
  <c r="BJ455" i="113"/>
  <c r="BM455" i="113"/>
  <c r="BJ1165" i="113"/>
  <c r="BM1165" i="113"/>
  <c r="BJ1071" i="113"/>
  <c r="BM1071" i="113"/>
  <c r="BJ612" i="113"/>
  <c r="BM612" i="113"/>
  <c r="BJ594" i="113"/>
  <c r="BM594" i="113"/>
  <c r="BJ578" i="113"/>
  <c r="BM578" i="113"/>
  <c r="BJ427" i="113"/>
  <c r="BM427" i="113"/>
  <c r="BJ405" i="113"/>
  <c r="BM405" i="113"/>
  <c r="BJ389" i="113"/>
  <c r="BM389" i="113"/>
  <c r="BJ367" i="113"/>
  <c r="BM367" i="113"/>
  <c r="BJ290" i="113"/>
  <c r="BM290" i="113"/>
  <c r="BJ274" i="113"/>
  <c r="BM274" i="113"/>
  <c r="BJ258" i="113"/>
  <c r="BM258" i="113"/>
  <c r="BJ242" i="113"/>
  <c r="BM242" i="113"/>
  <c r="BJ571" i="113"/>
  <c r="BM571" i="113"/>
  <c r="BJ555" i="113"/>
  <c r="BM555" i="113"/>
  <c r="BJ529" i="113"/>
  <c r="BM529" i="113"/>
  <c r="BJ31" i="113"/>
  <c r="BM31" i="113"/>
  <c r="BJ1170" i="113"/>
  <c r="BM1170" i="113"/>
  <c r="BJ1205" i="113"/>
  <c r="BM1205" i="113"/>
  <c r="BJ649" i="113"/>
  <c r="BM649" i="113"/>
  <c r="BJ631" i="113"/>
  <c r="BM631" i="113"/>
  <c r="BJ558" i="113"/>
  <c r="BM558" i="113"/>
  <c r="BJ532" i="113"/>
  <c r="BM532" i="113"/>
  <c r="BJ501" i="113"/>
  <c r="BM501" i="113"/>
  <c r="BJ1029" i="113"/>
  <c r="BM1029" i="113"/>
  <c r="BJ1013" i="113"/>
  <c r="BM1013" i="113"/>
  <c r="BJ997" i="113"/>
  <c r="BM997" i="113"/>
  <c r="BJ961" i="113"/>
  <c r="BM961" i="113"/>
  <c r="BJ892" i="113"/>
  <c r="BM892" i="113"/>
  <c r="BJ727" i="113"/>
  <c r="BM727" i="113"/>
  <c r="BJ687" i="113"/>
  <c r="BM687" i="113"/>
  <c r="BJ671" i="113"/>
  <c r="BM671" i="113"/>
  <c r="BJ540" i="113"/>
  <c r="BM540" i="113"/>
  <c r="BJ467" i="113"/>
  <c r="BM467" i="113"/>
  <c r="BJ341" i="113"/>
  <c r="BM341" i="113"/>
  <c r="BJ313" i="113"/>
  <c r="BM313" i="113"/>
  <c r="BJ217" i="113"/>
  <c r="BM217" i="113"/>
  <c r="BJ201" i="113"/>
  <c r="BM201" i="113"/>
  <c r="BJ147" i="113"/>
  <c r="BM147" i="113"/>
  <c r="BJ1185" i="113"/>
  <c r="BM1185" i="113"/>
  <c r="BJ890" i="113"/>
  <c r="BM890" i="113"/>
  <c r="BJ296" i="113"/>
  <c r="BM296" i="113"/>
  <c r="BJ280" i="113"/>
  <c r="BM280" i="113"/>
  <c r="BJ264" i="113"/>
  <c r="BM264" i="113"/>
  <c r="BJ248" i="113"/>
  <c r="BM248" i="113"/>
  <c r="BJ232" i="113"/>
  <c r="BM232" i="113"/>
  <c r="BJ1130" i="113"/>
  <c r="BM1130" i="113"/>
  <c r="BJ1114" i="113"/>
  <c r="BM1114" i="113"/>
  <c r="BJ1194" i="113"/>
  <c r="BM1194" i="113"/>
  <c r="BJ944" i="113"/>
  <c r="BM944" i="113"/>
  <c r="BJ922" i="113"/>
  <c r="BM922" i="113"/>
  <c r="BJ1057" i="113"/>
  <c r="BM1057" i="113"/>
  <c r="BJ216" i="113"/>
  <c r="BM216" i="113"/>
  <c r="BJ200" i="113"/>
  <c r="BM200" i="113"/>
  <c r="BJ144" i="113"/>
  <c r="BJ142" i="113" s="1"/>
  <c r="BM144" i="113"/>
  <c r="BJ116" i="113"/>
  <c r="BM116" i="113"/>
  <c r="BJ94" i="113"/>
  <c r="BM94" i="113"/>
  <c r="BJ40" i="113"/>
  <c r="BM40" i="113"/>
  <c r="BJ1127" i="113"/>
  <c r="BM1127" i="113"/>
  <c r="BJ1111" i="113"/>
  <c r="BM1111" i="113"/>
  <c r="BJ975" i="113"/>
  <c r="BM975" i="113"/>
  <c r="BJ954" i="113"/>
  <c r="BM954" i="113"/>
  <c r="BJ734" i="113"/>
  <c r="BM734" i="113"/>
  <c r="BJ698" i="113"/>
  <c r="BM698" i="113"/>
  <c r="BJ652" i="113"/>
  <c r="BM652" i="113"/>
  <c r="BJ632" i="113"/>
  <c r="BM632" i="113"/>
  <c r="BJ190" i="113"/>
  <c r="BM190" i="113"/>
  <c r="BJ174" i="113"/>
  <c r="BM174" i="113"/>
  <c r="BJ158" i="113"/>
  <c r="BM158" i="113"/>
  <c r="BJ1042" i="113"/>
  <c r="BM1042" i="113"/>
  <c r="BJ906" i="113"/>
  <c r="BM906" i="113"/>
  <c r="BJ874" i="113"/>
  <c r="BM874" i="113"/>
  <c r="BJ858" i="113"/>
  <c r="BM858" i="113"/>
  <c r="BJ842" i="113"/>
  <c r="BM842" i="113"/>
  <c r="BJ826" i="113"/>
  <c r="BM826" i="113"/>
  <c r="BJ739" i="113"/>
  <c r="BM739" i="113"/>
  <c r="BJ713" i="113"/>
  <c r="BM713" i="113"/>
  <c r="BJ691" i="113"/>
  <c r="BM691" i="113"/>
  <c r="BJ324" i="113"/>
  <c r="BM324" i="113"/>
  <c r="BJ132" i="113"/>
  <c r="BM132" i="113"/>
  <c r="BJ68" i="113"/>
  <c r="BM68" i="113"/>
  <c r="BJ647" i="113"/>
  <c r="BM647" i="113"/>
  <c r="BJ629" i="113"/>
  <c r="BM629" i="113"/>
  <c r="BJ361" i="113"/>
  <c r="BM361" i="113"/>
  <c r="BJ1083" i="113"/>
  <c r="BM1083" i="113"/>
  <c r="BJ725" i="113"/>
  <c r="BM725" i="113"/>
  <c r="BJ685" i="113"/>
  <c r="BM685" i="113"/>
  <c r="BJ669" i="113"/>
  <c r="BM669" i="113"/>
  <c r="BJ619" i="113"/>
  <c r="BM619" i="113"/>
  <c r="BJ600" i="113"/>
  <c r="BM600" i="113"/>
  <c r="BJ584" i="113"/>
  <c r="BM584" i="113"/>
  <c r="BJ542" i="113"/>
  <c r="BM542" i="113"/>
  <c r="BJ504" i="113"/>
  <c r="BM504" i="113"/>
  <c r="BJ469" i="113"/>
  <c r="BM469" i="113"/>
  <c r="BJ305" i="113"/>
  <c r="BM305" i="113"/>
  <c r="BJ215" i="113"/>
  <c r="BM215" i="113"/>
  <c r="BJ199" i="113"/>
  <c r="BM199" i="113"/>
  <c r="BJ66" i="113"/>
  <c r="BM66" i="113"/>
  <c r="BJ1043" i="113"/>
  <c r="BM1043" i="113"/>
  <c r="BJ911" i="113"/>
  <c r="BM911" i="113"/>
  <c r="BJ879" i="113"/>
  <c r="BM879" i="113"/>
  <c r="BJ863" i="113"/>
  <c r="BM863" i="113"/>
  <c r="BJ847" i="113"/>
  <c r="BM847" i="113"/>
  <c r="BJ831" i="113"/>
  <c r="BM831" i="113"/>
  <c r="BJ785" i="113"/>
  <c r="BM785" i="113"/>
  <c r="BJ696" i="113"/>
  <c r="BM696" i="113"/>
  <c r="BJ527" i="113"/>
  <c r="BM527" i="113"/>
  <c r="BJ496" i="113"/>
  <c r="BM496" i="113"/>
  <c r="BJ188" i="113"/>
  <c r="BM188" i="113"/>
  <c r="BJ172" i="113"/>
  <c r="BM172" i="113"/>
  <c r="BJ58" i="113"/>
  <c r="BM58" i="113"/>
  <c r="BJ680" i="113"/>
  <c r="BM680" i="113"/>
  <c r="BJ664" i="113"/>
  <c r="BM664" i="113"/>
  <c r="BJ293" i="113"/>
  <c r="BM293" i="113"/>
  <c r="BJ277" i="113"/>
  <c r="BM277" i="113"/>
  <c r="BJ261" i="113"/>
  <c r="BM261" i="113"/>
  <c r="BJ245" i="113"/>
  <c r="BM245" i="113"/>
  <c r="BJ229" i="113"/>
  <c r="BM229" i="113"/>
  <c r="BJ77" i="113"/>
  <c r="BM77" i="113"/>
  <c r="BJ1182" i="113"/>
  <c r="BM1182" i="113"/>
  <c r="BJ1139" i="113"/>
  <c r="BM1139" i="113"/>
  <c r="BJ913" i="113"/>
  <c r="BM913" i="113"/>
  <c r="BJ908" i="113"/>
  <c r="BM908" i="113"/>
  <c r="BJ755" i="113"/>
  <c r="BM755" i="113"/>
  <c r="BJ733" i="113"/>
  <c r="BM733" i="113"/>
  <c r="BJ1152" i="113"/>
  <c r="BM1152" i="113"/>
  <c r="BJ365" i="113"/>
  <c r="BM365" i="113"/>
  <c r="BJ339" i="113"/>
  <c r="BM339" i="113"/>
  <c r="BJ321" i="113"/>
  <c r="BJ320" i="113" s="1"/>
  <c r="BM321" i="113"/>
  <c r="BJ98" i="113"/>
  <c r="BM98" i="113"/>
  <c r="BJ744" i="113"/>
  <c r="BM744" i="113"/>
  <c r="BJ468" i="113"/>
  <c r="BM468" i="113"/>
  <c r="BJ428" i="113"/>
  <c r="BM428" i="113"/>
  <c r="BJ410" i="113"/>
  <c r="BM410" i="113"/>
  <c r="BJ394" i="113"/>
  <c r="BM394" i="113"/>
  <c r="BJ372" i="113"/>
  <c r="BM372" i="113"/>
  <c r="BJ342" i="113"/>
  <c r="BM342" i="113"/>
  <c r="BJ314" i="113"/>
  <c r="BJ312" i="113" s="1"/>
  <c r="BM314" i="113"/>
  <c r="BJ222" i="113"/>
  <c r="BM222" i="113"/>
  <c r="BJ206" i="113"/>
  <c r="BM206" i="113"/>
  <c r="BJ156" i="113"/>
  <c r="BM156" i="113"/>
  <c r="BJ122" i="113"/>
  <c r="BM122" i="113"/>
  <c r="BJ106" i="113"/>
  <c r="BM106" i="113"/>
  <c r="BJ84" i="113"/>
  <c r="BM84" i="113"/>
  <c r="BJ1090" i="113"/>
  <c r="BM1090" i="113"/>
  <c r="BJ1151" i="113"/>
  <c r="BM1151" i="113"/>
  <c r="BJ1212" i="113"/>
  <c r="BM1212" i="113"/>
  <c r="BJ917" i="113"/>
  <c r="BM917" i="113"/>
  <c r="BJ746" i="113"/>
  <c r="BM746" i="113"/>
  <c r="BJ295" i="113"/>
  <c r="BM295" i="113"/>
  <c r="BJ279" i="113"/>
  <c r="BM279" i="113"/>
  <c r="BJ263" i="113"/>
  <c r="BM263" i="113"/>
  <c r="BJ247" i="113"/>
  <c r="BM247" i="113"/>
  <c r="BJ231" i="113"/>
  <c r="BM231" i="113"/>
  <c r="BJ97" i="113"/>
  <c r="BM97" i="113"/>
  <c r="BJ987" i="113"/>
  <c r="BM987" i="113"/>
  <c r="BJ740" i="113"/>
  <c r="BM740" i="113"/>
  <c r="BJ654" i="113"/>
  <c r="BM654" i="113"/>
  <c r="BJ634" i="113"/>
  <c r="BM634" i="113"/>
  <c r="BJ1068" i="113"/>
  <c r="BM1068" i="113"/>
  <c r="BJ1023" i="113"/>
  <c r="BM1023" i="113"/>
  <c r="BJ1007" i="113"/>
  <c r="BM1007" i="113"/>
  <c r="BJ986" i="113"/>
  <c r="BM986" i="113"/>
  <c r="BJ363" i="113"/>
  <c r="BM363" i="113"/>
  <c r="BJ189" i="113"/>
  <c r="BM189" i="113"/>
  <c r="BJ173" i="113"/>
  <c r="BM173" i="113"/>
  <c r="BJ59" i="113"/>
  <c r="BM59" i="113"/>
  <c r="BJ34" i="113"/>
  <c r="BM34" i="113"/>
  <c r="BJ113" i="113"/>
  <c r="BM113" i="113"/>
  <c r="BJ91" i="113"/>
  <c r="BM91" i="113"/>
  <c r="BJ27" i="113"/>
  <c r="BM27" i="113"/>
  <c r="BJ1052" i="113"/>
  <c r="BM1052" i="113"/>
  <c r="BJ1022" i="113"/>
  <c r="BM1022" i="113"/>
  <c r="BJ1006" i="113"/>
  <c r="BM1006" i="113"/>
  <c r="BJ979" i="113"/>
  <c r="BM979" i="113"/>
  <c r="BJ957" i="113"/>
  <c r="BM957" i="113"/>
  <c r="BJ939" i="113"/>
  <c r="BM939" i="113"/>
  <c r="BJ880" i="113"/>
  <c r="BM880" i="113"/>
  <c r="BJ864" i="113"/>
  <c r="BM864" i="113"/>
  <c r="BJ848" i="113"/>
  <c r="BM848" i="113"/>
  <c r="BJ832" i="113"/>
  <c r="BM832" i="113"/>
  <c r="BJ689" i="113"/>
  <c r="BM689" i="113"/>
  <c r="BJ560" i="113"/>
  <c r="BM560" i="113"/>
  <c r="BJ534" i="113"/>
  <c r="BM534" i="113"/>
  <c r="BJ499" i="113"/>
  <c r="BM499" i="113"/>
  <c r="BJ461" i="113"/>
  <c r="BM461" i="113"/>
  <c r="BJ187" i="113"/>
  <c r="BM187" i="113"/>
  <c r="BJ171" i="113"/>
  <c r="BM171" i="113"/>
  <c r="BJ57" i="113"/>
  <c r="BM57" i="113"/>
  <c r="BJ15" i="113"/>
  <c r="BM15" i="113"/>
  <c r="BJ1098" i="113"/>
  <c r="BJ1096" i="113" s="1"/>
  <c r="BM1098" i="113"/>
  <c r="BJ762" i="113"/>
  <c r="BM762" i="113"/>
  <c r="BJ415" i="113"/>
  <c r="BM415" i="113"/>
  <c r="BJ399" i="113"/>
  <c r="BM399" i="113"/>
  <c r="BJ153" i="113"/>
  <c r="BM153" i="113"/>
  <c r="BJ119" i="113"/>
  <c r="BM119" i="113"/>
  <c r="BJ103" i="113"/>
  <c r="BM103" i="113"/>
  <c r="BJ81" i="113"/>
  <c r="BM81" i="113"/>
  <c r="BJ1175" i="113"/>
  <c r="BM1175" i="113"/>
  <c r="BJ1128" i="113"/>
  <c r="BM1128" i="113"/>
  <c r="BJ1112" i="113"/>
  <c r="BM1112" i="113"/>
  <c r="BJ1094" i="113"/>
  <c r="BM1094" i="113"/>
  <c r="BJ1051" i="113"/>
  <c r="BM1051" i="113"/>
  <c r="BJ1024" i="113"/>
  <c r="BM1024" i="113"/>
  <c r="BJ1008" i="113"/>
  <c r="BM1008" i="113"/>
  <c r="BJ977" i="113"/>
  <c r="BM977" i="113"/>
  <c r="BJ955" i="113"/>
  <c r="BM955" i="113"/>
  <c r="BJ937" i="113"/>
  <c r="BM937" i="113"/>
  <c r="BJ895" i="113"/>
  <c r="BM895" i="113"/>
  <c r="BJ686" i="113"/>
  <c r="BM686" i="113"/>
  <c r="BJ670" i="113"/>
  <c r="BM670" i="113"/>
  <c r="BJ622" i="113"/>
  <c r="BM622" i="113"/>
  <c r="BJ603" i="113"/>
  <c r="BM603" i="113"/>
  <c r="BJ587" i="113"/>
  <c r="BM587" i="113"/>
  <c r="BJ545" i="113"/>
  <c r="BM545" i="113"/>
  <c r="BJ507" i="113"/>
  <c r="BM507" i="113"/>
  <c r="BJ1154" i="113"/>
  <c r="BM1154" i="113"/>
  <c r="BJ1125" i="113"/>
  <c r="BM1125" i="113"/>
  <c r="BJ1109" i="113"/>
  <c r="BM1109" i="113"/>
  <c r="BN1040" i="113"/>
  <c r="BN1038" i="113"/>
  <c r="BJ724" i="113"/>
  <c r="BM724" i="113"/>
  <c r="BJ624" i="113"/>
  <c r="BM624" i="113"/>
  <c r="BJ601" i="113"/>
  <c r="BM601" i="113"/>
  <c r="BJ585" i="113"/>
  <c r="BM585" i="113"/>
  <c r="BJ547" i="113"/>
  <c r="BM547" i="113"/>
  <c r="BJ509" i="113"/>
  <c r="BM509" i="113"/>
  <c r="BJ470" i="113"/>
  <c r="BM470" i="113"/>
  <c r="BJ430" i="113"/>
  <c r="BM430" i="113"/>
  <c r="BJ412" i="113"/>
  <c r="BM412" i="113"/>
  <c r="BJ396" i="113"/>
  <c r="BM396" i="113"/>
  <c r="BJ374" i="113"/>
  <c r="BM374" i="113"/>
  <c r="BJ348" i="113"/>
  <c r="BM348" i="113"/>
  <c r="BJ332" i="113"/>
  <c r="BM332" i="113"/>
  <c r="BJ877" i="113"/>
  <c r="BM877" i="113"/>
  <c r="BJ861" i="113"/>
  <c r="BM861" i="113"/>
  <c r="BJ845" i="113"/>
  <c r="BM845" i="113"/>
  <c r="BJ829" i="113"/>
  <c r="BM829" i="113"/>
  <c r="BJ492" i="113"/>
  <c r="BM492" i="113"/>
  <c r="BJ452" i="113"/>
  <c r="BM452" i="113"/>
  <c r="BJ1184" i="113"/>
  <c r="BM1184" i="113"/>
  <c r="BJ1141" i="113"/>
  <c r="BM1141" i="113"/>
  <c r="BJ1080" i="113"/>
  <c r="BM1080" i="113"/>
  <c r="BJ1054" i="113"/>
  <c r="BM1054" i="113"/>
  <c r="BJ938" i="113"/>
  <c r="BM938" i="113"/>
  <c r="BJ451" i="113"/>
  <c r="BM451" i="113"/>
  <c r="BJ1138" i="113"/>
  <c r="BM1138" i="113"/>
  <c r="BJ625" i="113"/>
  <c r="BM625" i="113"/>
  <c r="BJ606" i="113"/>
  <c r="BM606" i="113"/>
  <c r="BJ590" i="113"/>
  <c r="BM590" i="113"/>
  <c r="BJ574" i="113"/>
  <c r="BM574" i="113"/>
  <c r="BJ423" i="113"/>
  <c r="BM423" i="113"/>
  <c r="BJ401" i="113"/>
  <c r="BM401" i="113"/>
  <c r="BJ379" i="113"/>
  <c r="BM379" i="113"/>
  <c r="BJ302" i="113"/>
  <c r="BM302" i="113"/>
  <c r="BJ286" i="113"/>
  <c r="BM286" i="113"/>
  <c r="BJ270" i="113"/>
  <c r="BM270" i="113"/>
  <c r="BJ254" i="113"/>
  <c r="BM254" i="113"/>
  <c r="BJ238" i="113"/>
  <c r="BM238" i="113"/>
  <c r="BJ567" i="113"/>
  <c r="BM567" i="113"/>
  <c r="BJ551" i="113"/>
  <c r="BM551" i="113"/>
  <c r="BJ525" i="113"/>
  <c r="BM525" i="113"/>
  <c r="BJ1192" i="113"/>
  <c r="BM1192" i="113"/>
  <c r="BJ924" i="113"/>
  <c r="BM924" i="113"/>
  <c r="BJ1191" i="113"/>
  <c r="BM1191" i="113"/>
  <c r="BJ645" i="113"/>
  <c r="BM645" i="113"/>
  <c r="BJ570" i="113"/>
  <c r="BM570" i="113"/>
  <c r="BJ554" i="113"/>
  <c r="BM554" i="113"/>
  <c r="BJ528" i="113"/>
  <c r="BM528" i="113"/>
  <c r="BJ497" i="113"/>
  <c r="BM497" i="113"/>
  <c r="BJ1025" i="113"/>
  <c r="BM1025" i="113"/>
  <c r="BJ1009" i="113"/>
  <c r="BM1009" i="113"/>
  <c r="BJ978" i="113"/>
  <c r="BM978" i="113"/>
  <c r="BJ956" i="113"/>
  <c r="BM956" i="113"/>
  <c r="BJ888" i="113"/>
  <c r="BM888" i="113"/>
  <c r="BJ764" i="113"/>
  <c r="BM764" i="113"/>
  <c r="BJ723" i="113"/>
  <c r="BM723" i="113"/>
  <c r="BJ683" i="113"/>
  <c r="BM683" i="113"/>
  <c r="BJ667" i="113"/>
  <c r="BM667" i="113"/>
  <c r="BJ485" i="113"/>
  <c r="BM485" i="113"/>
  <c r="BJ463" i="113"/>
  <c r="BM463" i="113"/>
  <c r="BJ337" i="113"/>
  <c r="BM337" i="113"/>
  <c r="BJ307" i="113"/>
  <c r="BJ303" i="113" s="1"/>
  <c r="BM307" i="113"/>
  <c r="BJ213" i="113"/>
  <c r="BM213" i="113"/>
  <c r="BJ197" i="113"/>
  <c r="BM197" i="113"/>
  <c r="BJ1086" i="113"/>
  <c r="BM1086" i="113"/>
  <c r="BJ1181" i="113"/>
  <c r="BM1181" i="113"/>
  <c r="BJ886" i="113"/>
  <c r="BM886" i="113"/>
  <c r="BJ292" i="113"/>
  <c r="BM292" i="113"/>
  <c r="BJ276" i="113"/>
  <c r="BM276" i="113"/>
  <c r="BJ260" i="113"/>
  <c r="BM260" i="113"/>
  <c r="BJ244" i="113"/>
  <c r="BM244" i="113"/>
  <c r="BJ1177" i="113"/>
  <c r="BM1177" i="113"/>
  <c r="BJ1126" i="113"/>
  <c r="BM1126" i="113"/>
  <c r="BJ1110" i="113"/>
  <c r="BM1110" i="113"/>
  <c r="BJ1190" i="113"/>
  <c r="BM1190" i="113"/>
  <c r="BJ940" i="113"/>
  <c r="BM940" i="113"/>
  <c r="BJ918" i="113"/>
  <c r="BM918" i="113"/>
  <c r="BJ1053" i="113"/>
  <c r="BM1053" i="113"/>
  <c r="BJ212" i="113"/>
  <c r="BM212" i="113"/>
  <c r="BJ196" i="113"/>
  <c r="BM196" i="113"/>
  <c r="BJ130" i="113"/>
  <c r="BJ129" i="113" s="1"/>
  <c r="BM130" i="113"/>
  <c r="BJ112" i="113"/>
  <c r="BM112" i="113"/>
  <c r="BJ90" i="113"/>
  <c r="BM90" i="113"/>
  <c r="BJ36" i="113"/>
  <c r="BM36" i="113"/>
  <c r="BJ1123" i="113"/>
  <c r="BM1123" i="113"/>
  <c r="BJ1107" i="113"/>
  <c r="BM1107" i="113"/>
  <c r="BJ970" i="113"/>
  <c r="BM970" i="113"/>
  <c r="BJ752" i="113"/>
  <c r="BM752" i="113"/>
  <c r="BJ730" i="113"/>
  <c r="BM730" i="113"/>
  <c r="BJ694" i="113"/>
  <c r="BM694" i="113"/>
  <c r="BJ648" i="113"/>
  <c r="BM648" i="113"/>
  <c r="BJ628" i="113"/>
  <c r="BM628" i="113"/>
  <c r="BJ186" i="113"/>
  <c r="BM186" i="113"/>
  <c r="BJ170" i="113"/>
  <c r="BM170" i="113"/>
  <c r="BJ56" i="113"/>
  <c r="BM56" i="113"/>
  <c r="BJ932" i="113"/>
  <c r="BM932" i="113"/>
  <c r="BJ900" i="113"/>
  <c r="BJ897" i="113" s="1"/>
  <c r="BM900" i="113"/>
  <c r="BJ870" i="113"/>
  <c r="BM870" i="113"/>
  <c r="BJ854" i="113"/>
  <c r="BM854" i="113"/>
  <c r="BJ838" i="113"/>
  <c r="BM838" i="113"/>
  <c r="BJ822" i="113"/>
  <c r="BM822" i="113"/>
  <c r="BJ735" i="113"/>
  <c r="BM735" i="113"/>
  <c r="BJ703" i="113"/>
  <c r="BM703" i="113"/>
  <c r="BJ514" i="113"/>
  <c r="BM514" i="113"/>
  <c r="BJ318" i="113"/>
  <c r="BM318" i="113"/>
  <c r="BJ100" i="113"/>
  <c r="BM100" i="113"/>
  <c r="BJ64" i="113"/>
  <c r="BM64" i="113"/>
  <c r="BJ641" i="113"/>
  <c r="BM641" i="113"/>
  <c r="BJ439" i="113"/>
  <c r="BM439" i="113"/>
  <c r="BJ357" i="113"/>
  <c r="BM357" i="113"/>
  <c r="BJ1073" i="113"/>
  <c r="BM1073" i="113"/>
  <c r="BJ721" i="113"/>
  <c r="BM721" i="113"/>
  <c r="BJ681" i="113"/>
  <c r="BM681" i="113"/>
  <c r="BJ665" i="113"/>
  <c r="BM665" i="113"/>
  <c r="BJ614" i="113"/>
  <c r="BM614" i="113"/>
  <c r="BJ596" i="113"/>
  <c r="BM596" i="113"/>
  <c r="BJ580" i="113"/>
  <c r="BM580" i="113"/>
  <c r="BJ516" i="113"/>
  <c r="BM516" i="113"/>
  <c r="BJ487" i="113"/>
  <c r="BM487" i="113"/>
  <c r="BJ465" i="113"/>
  <c r="BM465" i="113"/>
  <c r="BJ227" i="113"/>
  <c r="BM227" i="113"/>
  <c r="BJ211" i="113"/>
  <c r="BM211" i="113"/>
  <c r="BJ195" i="113"/>
  <c r="BM195" i="113"/>
  <c r="BJ62" i="113"/>
  <c r="BM62" i="113"/>
  <c r="BJ933" i="113"/>
  <c r="BM933" i="113"/>
  <c r="BJ907" i="113"/>
  <c r="BM907" i="113"/>
  <c r="BJ875" i="113"/>
  <c r="BM875" i="113"/>
  <c r="BJ859" i="113"/>
  <c r="BM859" i="113"/>
  <c r="BJ843" i="113"/>
  <c r="BM843" i="113"/>
  <c r="BJ827" i="113"/>
  <c r="BM827" i="113"/>
  <c r="BJ714" i="113"/>
  <c r="BM714" i="113"/>
  <c r="BJ692" i="113"/>
  <c r="BM692" i="113"/>
  <c r="BJ523" i="113"/>
  <c r="BM523" i="113"/>
  <c r="BJ490" i="113"/>
  <c r="BM490" i="113"/>
  <c r="BJ184" i="113"/>
  <c r="BM184" i="113"/>
  <c r="BJ168" i="113"/>
  <c r="BM168" i="113"/>
  <c r="BJ54" i="113"/>
  <c r="BM54" i="113"/>
  <c r="BJ684" i="113"/>
  <c r="BM684" i="113"/>
  <c r="BJ668" i="113"/>
  <c r="BM668" i="113"/>
  <c r="BJ297" i="113"/>
  <c r="BM297" i="113"/>
  <c r="BJ281" i="113"/>
  <c r="BM281" i="113"/>
  <c r="BJ265" i="113"/>
  <c r="BM265" i="113"/>
  <c r="BJ249" i="113"/>
  <c r="BM249" i="113"/>
  <c r="BJ233" i="113"/>
  <c r="BM233" i="113"/>
  <c r="BJ99" i="113"/>
  <c r="BM99" i="113"/>
  <c r="BJ63" i="113"/>
  <c r="BM63" i="113"/>
  <c r="BJ1145" i="113"/>
  <c r="BJ1144" i="113" s="1"/>
  <c r="BM1145" i="113"/>
  <c r="BJ931" i="113"/>
  <c r="BM931" i="113"/>
  <c r="BJ912" i="113"/>
  <c r="BM912" i="113"/>
  <c r="BJ761" i="113"/>
  <c r="BM761" i="113"/>
  <c r="BJ737" i="113"/>
  <c r="BM737" i="113"/>
  <c r="BJ1156" i="113"/>
  <c r="BM1156" i="113"/>
  <c r="BJ369" i="113"/>
  <c r="BM369" i="113"/>
  <c r="BJ343" i="113"/>
  <c r="BM343" i="113"/>
  <c r="BJ327" i="113"/>
  <c r="BM327" i="113"/>
  <c r="BJ128" i="113"/>
  <c r="BJ127" i="113" s="1"/>
  <c r="BM128" i="113"/>
  <c r="BJ748" i="113"/>
  <c r="BM748" i="113"/>
  <c r="BJ472" i="113"/>
  <c r="BM472" i="113"/>
  <c r="BJ432" i="113"/>
  <c r="BM432" i="113"/>
  <c r="BJ414" i="113"/>
  <c r="BM414" i="113"/>
  <c r="BJ398" i="113"/>
  <c r="BM398" i="113"/>
  <c r="BJ376" i="113"/>
  <c r="BM376" i="113"/>
  <c r="BJ346" i="113"/>
  <c r="BM346" i="113"/>
  <c r="BJ330" i="113"/>
  <c r="BM330" i="113"/>
  <c r="BJ226" i="113"/>
  <c r="BM226" i="113"/>
  <c r="BJ210" i="113"/>
  <c r="BM210" i="113"/>
  <c r="BJ194" i="113"/>
  <c r="BM194" i="113"/>
  <c r="BJ126" i="113"/>
  <c r="BM126" i="113"/>
  <c r="BJ110" i="113"/>
  <c r="BM110" i="113"/>
  <c r="BJ88" i="113"/>
  <c r="BM88" i="113"/>
  <c r="BJ38" i="113"/>
  <c r="BM38" i="113"/>
  <c r="BJ1155" i="113"/>
  <c r="BM1155" i="113"/>
  <c r="BJ1067" i="113"/>
  <c r="BM1067" i="113"/>
  <c r="BJ1189" i="113"/>
  <c r="BM1189" i="113"/>
  <c r="BJ885" i="113"/>
  <c r="BM885" i="113"/>
  <c r="BJ299" i="113"/>
  <c r="BM299" i="113"/>
  <c r="BJ283" i="113"/>
  <c r="BM283" i="113"/>
  <c r="BJ267" i="113"/>
  <c r="BM267" i="113"/>
  <c r="BJ251" i="113"/>
  <c r="BM251" i="113"/>
  <c r="BJ235" i="113"/>
  <c r="BM235" i="113"/>
  <c r="BJ133" i="113"/>
  <c r="BM133" i="113"/>
  <c r="BJ65" i="113"/>
  <c r="BM65" i="113"/>
  <c r="BJ983" i="113"/>
  <c r="BM983" i="113"/>
  <c r="BJ736" i="113"/>
  <c r="BM736" i="113"/>
  <c r="BJ650" i="113"/>
  <c r="BM650" i="113"/>
  <c r="BJ630" i="113"/>
  <c r="BM630" i="113"/>
  <c r="BJ821" i="113"/>
  <c r="BM821" i="113"/>
  <c r="BJ790" i="113"/>
  <c r="BM790" i="113"/>
  <c r="BJ817" i="113"/>
  <c r="BM817" i="113"/>
  <c r="BJ809" i="113"/>
  <c r="BM809" i="113"/>
  <c r="BJ801" i="113"/>
  <c r="BM801" i="113"/>
  <c r="BJ793" i="113"/>
  <c r="BM793" i="113"/>
  <c r="BJ818" i="113"/>
  <c r="BM818" i="113"/>
  <c r="BJ810" i="113"/>
  <c r="BM810" i="113"/>
  <c r="BJ802" i="113"/>
  <c r="BM802" i="113"/>
  <c r="BJ794" i="113"/>
  <c r="BM794" i="113"/>
  <c r="BJ788" i="113"/>
  <c r="BM788" i="113"/>
  <c r="BJ812" i="113"/>
  <c r="BM812" i="113"/>
  <c r="BJ804" i="113"/>
  <c r="BM804" i="113"/>
  <c r="BJ796" i="113"/>
  <c r="BM796" i="113"/>
  <c r="BJ819" i="113"/>
  <c r="BM819" i="113"/>
  <c r="BJ811" i="113"/>
  <c r="BM811" i="113"/>
  <c r="BJ803" i="113"/>
  <c r="BM803" i="113"/>
  <c r="BJ795" i="113"/>
  <c r="BM795" i="113"/>
  <c r="BJ787" i="113"/>
  <c r="BM787" i="113"/>
  <c r="BJ786" i="113"/>
  <c r="BM786" i="113"/>
  <c r="BJ813" i="113"/>
  <c r="BM813" i="113"/>
  <c r="BJ805" i="113"/>
  <c r="BM805" i="113"/>
  <c r="BJ797" i="113"/>
  <c r="BM797" i="113"/>
  <c r="BJ814" i="113"/>
  <c r="BM814" i="113"/>
  <c r="BJ806" i="113"/>
  <c r="BM806" i="113"/>
  <c r="BJ798" i="113"/>
  <c r="BM798" i="113"/>
  <c r="BJ816" i="113"/>
  <c r="BM816" i="113"/>
  <c r="BJ808" i="113"/>
  <c r="BM808" i="113"/>
  <c r="BJ800" i="113"/>
  <c r="BM800" i="113"/>
  <c r="BJ792" i="113"/>
  <c r="BM792" i="113"/>
  <c r="BJ789" i="113"/>
  <c r="BM789" i="113"/>
  <c r="BJ815" i="113"/>
  <c r="BM815" i="113"/>
  <c r="BJ807" i="113"/>
  <c r="BM807" i="113"/>
  <c r="BJ799" i="113"/>
  <c r="BM799" i="113"/>
  <c r="BJ783" i="113"/>
  <c r="BM783" i="113"/>
  <c r="BJ775" i="113"/>
  <c r="BM775" i="113"/>
  <c r="BJ782" i="113"/>
  <c r="BM782" i="113"/>
  <c r="BJ774" i="113"/>
  <c r="BM774" i="113"/>
  <c r="BJ780" i="113"/>
  <c r="BM780" i="113"/>
  <c r="BJ772" i="113"/>
  <c r="BM772" i="113"/>
  <c r="BJ777" i="113"/>
  <c r="BM777" i="113"/>
  <c r="BJ769" i="113"/>
  <c r="BM769" i="113"/>
  <c r="BJ779" i="113"/>
  <c r="BM779" i="113"/>
  <c r="BJ771" i="113"/>
  <c r="BM771" i="113"/>
  <c r="BJ778" i="113"/>
  <c r="BM778" i="113"/>
  <c r="BJ770" i="113"/>
  <c r="BM770" i="113"/>
  <c r="BJ776" i="113"/>
  <c r="BM776" i="113"/>
  <c r="BJ781" i="113"/>
  <c r="BM781" i="113"/>
  <c r="BJ773" i="113"/>
  <c r="BM773" i="113"/>
  <c r="BJ767" i="113"/>
  <c r="BM767" i="113"/>
  <c r="BJ768" i="113"/>
  <c r="BM768" i="113"/>
  <c r="BJ765" i="113"/>
  <c r="BM765" i="113"/>
  <c r="BJ705" i="113"/>
  <c r="BJ1040" i="113"/>
  <c r="BJ1038" i="113"/>
  <c r="BF1134" i="113"/>
  <c r="BF101" i="113"/>
  <c r="BJ1188" i="113"/>
  <c r="BJ1186" i="113"/>
  <c r="BJ1178" i="113" s="1"/>
  <c r="BF1048" i="113"/>
  <c r="BF476" i="113"/>
  <c r="BF949" i="113"/>
  <c r="BF718" i="113"/>
  <c r="BF96" i="113"/>
  <c r="BF548" i="113"/>
  <c r="BJ1047" i="113"/>
  <c r="BJ1045" i="113"/>
  <c r="BJ1060" i="113"/>
  <c r="BF539" i="113"/>
  <c r="BF146" i="113"/>
  <c r="BF145" i="113" s="1"/>
  <c r="BF1060" i="113"/>
  <c r="BF142" i="113"/>
  <c r="BJ1169" i="113"/>
  <c r="BJ1167" i="113"/>
  <c r="BF353" i="113"/>
  <c r="BF48" i="113"/>
  <c r="AR1224" i="113"/>
  <c r="AR1231" i="113" s="1"/>
  <c r="BD1219" i="113"/>
  <c r="BB1163" i="113"/>
  <c r="BB1159" i="113" s="1"/>
  <c r="BE1163" i="113"/>
  <c r="V1195" i="113"/>
  <c r="T1221" i="113"/>
  <c r="AD1210" i="113"/>
  <c r="AG1210" i="113"/>
  <c r="Z1197" i="113"/>
  <c r="AC1197" i="113"/>
  <c r="Z1153" i="113"/>
  <c r="AC1153" i="113"/>
  <c r="AD1150" i="113"/>
  <c r="AG1150" i="113"/>
  <c r="AD605" i="113"/>
  <c r="AD572" i="113" s="1"/>
  <c r="AG605" i="113"/>
  <c r="Z45" i="113"/>
  <c r="AC45" i="113"/>
  <c r="AD42" i="113"/>
  <c r="AD35" i="113" s="1"/>
  <c r="AG42" i="113"/>
  <c r="AD26" i="113"/>
  <c r="AD24" i="113" s="1"/>
  <c r="AG26" i="113"/>
  <c r="AD1204" i="113"/>
  <c r="AG1204" i="113"/>
  <c r="Z44" i="113"/>
  <c r="Z43" i="113" s="1"/>
  <c r="Z13" i="113" s="1"/>
  <c r="AC44" i="113"/>
  <c r="AZ1219" i="113"/>
  <c r="AD1209" i="113"/>
  <c r="AG1209" i="113"/>
  <c r="Z1149" i="113"/>
  <c r="AC1149" i="113"/>
  <c r="Z1147" i="113"/>
  <c r="Z1203" i="113"/>
  <c r="V43" i="113"/>
  <c r="V13" i="113" s="1"/>
  <c r="AS1199" i="113"/>
  <c r="AP1199" i="113"/>
  <c r="BA47" i="113"/>
  <c r="AX47" i="113"/>
  <c r="AW46" i="113"/>
  <c r="AT46" i="113"/>
  <c r="AS1200" i="113"/>
  <c r="AP1200" i="113"/>
  <c r="AS1198" i="113"/>
  <c r="AP1198" i="113"/>
  <c r="AX1159" i="113"/>
  <c r="H13" i="113"/>
  <c r="CF13" i="113" s="1"/>
  <c r="CF1215" i="113" s="1"/>
  <c r="AV13" i="113"/>
  <c r="AL1200" i="113"/>
  <c r="AL1199" i="113"/>
  <c r="AL1198" i="113"/>
  <c r="AF1224" i="113"/>
  <c r="AF1231" i="113" s="1"/>
  <c r="AB1218" i="113"/>
  <c r="AJ1230" i="113"/>
  <c r="AJ1221" i="113"/>
  <c r="AJ1222" i="113"/>
  <c r="AJ1223" i="113" s="1"/>
  <c r="AJ1220" i="113"/>
  <c r="X1224" i="113"/>
  <c r="X1231" i="113" s="1"/>
  <c r="X1235" i="113"/>
  <c r="L1236" i="113"/>
  <c r="P1234" i="113"/>
  <c r="L1223" i="113"/>
  <c r="N1223" i="113" s="1"/>
  <c r="N1222" i="113"/>
  <c r="BJ146" i="113" l="1"/>
  <c r="BZ1169" i="113"/>
  <c r="CC1169" i="113"/>
  <c r="CD1169" i="113" s="1"/>
  <c r="BZ1047" i="113"/>
  <c r="BZ1045" i="113" s="1"/>
  <c r="CC1047" i="113"/>
  <c r="CD1047" i="113" s="1"/>
  <c r="CD1045" i="113" s="1"/>
  <c r="BZ1040" i="113"/>
  <c r="CC1040" i="113"/>
  <c r="CD1040" i="113" s="1"/>
  <c r="BZ1188" i="113"/>
  <c r="CC1188" i="113"/>
  <c r="CD1188" i="113" s="1"/>
  <c r="BJ759" i="113"/>
  <c r="BJ462" i="113"/>
  <c r="BJ449" i="113"/>
  <c r="BJ949" i="113"/>
  <c r="BJ71" i="113"/>
  <c r="BJ743" i="113"/>
  <c r="BJ609" i="113"/>
  <c r="BJ101" i="113"/>
  <c r="BJ993" i="113"/>
  <c r="BV1179" i="113"/>
  <c r="BY1179" i="113"/>
  <c r="BF608" i="113"/>
  <c r="T1224" i="113"/>
  <c r="T1231" i="113" s="1"/>
  <c r="BJ766" i="113"/>
  <c r="BJ820" i="113"/>
  <c r="BJ644" i="113"/>
  <c r="BJ980" i="113"/>
  <c r="BJ884" i="113"/>
  <c r="BJ193" i="113"/>
  <c r="BJ96" i="113"/>
  <c r="BJ52" i="113"/>
  <c r="BJ1069" i="113"/>
  <c r="BJ548" i="113"/>
  <c r="BJ1089" i="113"/>
  <c r="BJ364" i="113"/>
  <c r="BJ322" i="113"/>
  <c r="BJ1074" i="113"/>
  <c r="P1224" i="113"/>
  <c r="P1231" i="113" s="1"/>
  <c r="BF903" i="113"/>
  <c r="BF494" i="113"/>
  <c r="BF488" i="113" s="1"/>
  <c r="BR643" i="113"/>
  <c r="BU643" i="113"/>
  <c r="BR1061" i="113"/>
  <c r="BU1061" i="113"/>
  <c r="BR950" i="113"/>
  <c r="BU950" i="113"/>
  <c r="BJ791" i="113"/>
  <c r="BJ326" i="113"/>
  <c r="BJ61" i="113"/>
  <c r="BJ481" i="113"/>
  <c r="BJ419" i="113"/>
  <c r="BJ660" i="113"/>
  <c r="BJ502" i="113"/>
  <c r="BJ1079" i="113"/>
  <c r="BJ627" i="113"/>
  <c r="BJ539" i="113"/>
  <c r="BJ30" i="113"/>
  <c r="BJ433" i="113"/>
  <c r="BJ934" i="113"/>
  <c r="BJ14" i="113"/>
  <c r="BJ750" i="113"/>
  <c r="BJ1134" i="113"/>
  <c r="BJ228" i="113"/>
  <c r="BJ315" i="113"/>
  <c r="BJ1092" i="113"/>
  <c r="BJ518" i="113"/>
  <c r="BJ80" i="113"/>
  <c r="BJ476" i="113"/>
  <c r="BJ688" i="113"/>
  <c r="BJ381" i="113"/>
  <c r="BJ353" i="113"/>
  <c r="BR905" i="113"/>
  <c r="BU905" i="113"/>
  <c r="BR1065" i="113"/>
  <c r="BU1065" i="113"/>
  <c r="BR1049" i="113"/>
  <c r="BU1049" i="113"/>
  <c r="BF60" i="113"/>
  <c r="BF311" i="113"/>
  <c r="BF948" i="113"/>
  <c r="BD1224" i="113"/>
  <c r="BD1231" i="113" s="1"/>
  <c r="BN765" i="113"/>
  <c r="BQ765" i="113"/>
  <c r="BN768" i="113"/>
  <c r="BQ768" i="113"/>
  <c r="BN767" i="113"/>
  <c r="BQ767" i="113"/>
  <c r="BN773" i="113"/>
  <c r="BQ773" i="113"/>
  <c r="BN781" i="113"/>
  <c r="BQ781" i="113"/>
  <c r="BN776" i="113"/>
  <c r="BQ776" i="113"/>
  <c r="BN770" i="113"/>
  <c r="BQ770" i="113"/>
  <c r="BN778" i="113"/>
  <c r="BQ778" i="113"/>
  <c r="BN771" i="113"/>
  <c r="BQ771" i="113"/>
  <c r="BN779" i="113"/>
  <c r="BQ779" i="113"/>
  <c r="BN769" i="113"/>
  <c r="BQ769" i="113"/>
  <c r="BN777" i="113"/>
  <c r="BQ777" i="113"/>
  <c r="BN772" i="113"/>
  <c r="BQ772" i="113"/>
  <c r="BN780" i="113"/>
  <c r="BQ780" i="113"/>
  <c r="BN774" i="113"/>
  <c r="BQ774" i="113"/>
  <c r="BN782" i="113"/>
  <c r="BQ782" i="113"/>
  <c r="BN775" i="113"/>
  <c r="BQ775" i="113"/>
  <c r="BN783" i="113"/>
  <c r="BQ783" i="113"/>
  <c r="BN799" i="113"/>
  <c r="BQ799" i="113"/>
  <c r="BN807" i="113"/>
  <c r="BQ807" i="113"/>
  <c r="BN815" i="113"/>
  <c r="BQ815" i="113"/>
  <c r="BN789" i="113"/>
  <c r="BQ789" i="113"/>
  <c r="BN792" i="113"/>
  <c r="BQ792" i="113"/>
  <c r="BN800" i="113"/>
  <c r="BQ800" i="113"/>
  <c r="BN808" i="113"/>
  <c r="BQ808" i="113"/>
  <c r="BN816" i="113"/>
  <c r="BQ816" i="113"/>
  <c r="BN798" i="113"/>
  <c r="BQ798" i="113"/>
  <c r="BN806" i="113"/>
  <c r="BQ806" i="113"/>
  <c r="BN814" i="113"/>
  <c r="BQ814" i="113"/>
  <c r="BN797" i="113"/>
  <c r="BQ797" i="113"/>
  <c r="BN805" i="113"/>
  <c r="BQ805" i="113"/>
  <c r="BN813" i="113"/>
  <c r="BQ813" i="113"/>
  <c r="BN786" i="113"/>
  <c r="BQ786" i="113"/>
  <c r="BN787" i="113"/>
  <c r="BQ787" i="113"/>
  <c r="BN795" i="113"/>
  <c r="BQ795" i="113"/>
  <c r="BN803" i="113"/>
  <c r="BQ803" i="113"/>
  <c r="BN811" i="113"/>
  <c r="BQ811" i="113"/>
  <c r="BN819" i="113"/>
  <c r="BQ819" i="113"/>
  <c r="BN796" i="113"/>
  <c r="BQ796" i="113"/>
  <c r="BN804" i="113"/>
  <c r="BQ804" i="113"/>
  <c r="BN812" i="113"/>
  <c r="BQ812" i="113"/>
  <c r="BN788" i="113"/>
  <c r="BQ788" i="113"/>
  <c r="BN794" i="113"/>
  <c r="BQ794" i="113"/>
  <c r="BN802" i="113"/>
  <c r="BQ802" i="113"/>
  <c r="BN810" i="113"/>
  <c r="BQ810" i="113"/>
  <c r="BN818" i="113"/>
  <c r="BQ818" i="113"/>
  <c r="BN793" i="113"/>
  <c r="BQ793" i="113"/>
  <c r="BN801" i="113"/>
  <c r="BQ801" i="113"/>
  <c r="BN809" i="113"/>
  <c r="BQ809" i="113"/>
  <c r="BN817" i="113"/>
  <c r="BQ817" i="113"/>
  <c r="BN790" i="113"/>
  <c r="BQ790" i="113"/>
  <c r="BN821" i="113"/>
  <c r="BQ821" i="113"/>
  <c r="BN630" i="113"/>
  <c r="BQ630" i="113"/>
  <c r="BN650" i="113"/>
  <c r="BQ650" i="113"/>
  <c r="BN736" i="113"/>
  <c r="BQ736" i="113"/>
  <c r="BN983" i="113"/>
  <c r="BQ983" i="113"/>
  <c r="BN65" i="113"/>
  <c r="BQ65" i="113"/>
  <c r="BN133" i="113"/>
  <c r="BQ133" i="113"/>
  <c r="BN235" i="113"/>
  <c r="BQ235" i="113"/>
  <c r="BN251" i="113"/>
  <c r="BQ251" i="113"/>
  <c r="BN267" i="113"/>
  <c r="BQ267" i="113"/>
  <c r="BN283" i="113"/>
  <c r="BQ283" i="113"/>
  <c r="BN299" i="113"/>
  <c r="BQ299" i="113"/>
  <c r="BN885" i="113"/>
  <c r="BQ885" i="113"/>
  <c r="BN1189" i="113"/>
  <c r="BQ1189" i="113"/>
  <c r="BU1189" i="113" s="1"/>
  <c r="BN1067" i="113"/>
  <c r="BQ1067" i="113"/>
  <c r="BN1155" i="113"/>
  <c r="BQ1155" i="113"/>
  <c r="BN88" i="113"/>
  <c r="BQ88" i="113"/>
  <c r="BN110" i="113"/>
  <c r="BQ110" i="113"/>
  <c r="BN126" i="113"/>
  <c r="BQ126" i="113"/>
  <c r="BN194" i="113"/>
  <c r="BQ194" i="113"/>
  <c r="BN210" i="113"/>
  <c r="BQ210" i="113"/>
  <c r="BN226" i="113"/>
  <c r="BQ226" i="113"/>
  <c r="BN330" i="113"/>
  <c r="BQ330" i="113"/>
  <c r="BN346" i="113"/>
  <c r="BQ346" i="113"/>
  <c r="BN376" i="113"/>
  <c r="BQ376" i="113"/>
  <c r="BN398" i="113"/>
  <c r="BQ398" i="113"/>
  <c r="BN414" i="113"/>
  <c r="BQ414" i="113"/>
  <c r="BN432" i="113"/>
  <c r="BQ432" i="113"/>
  <c r="BN472" i="113"/>
  <c r="BQ472" i="113"/>
  <c r="BN748" i="113"/>
  <c r="BQ748" i="113"/>
  <c r="BN128" i="113"/>
  <c r="BN127" i="113" s="1"/>
  <c r="BQ128" i="113"/>
  <c r="BN327" i="113"/>
  <c r="BQ327" i="113"/>
  <c r="BN343" i="113"/>
  <c r="BQ343" i="113"/>
  <c r="BN369" i="113"/>
  <c r="BQ369" i="113"/>
  <c r="BN1156" i="113"/>
  <c r="BQ1156" i="113"/>
  <c r="BN737" i="113"/>
  <c r="BQ737" i="113"/>
  <c r="BN761" i="113"/>
  <c r="BQ761" i="113"/>
  <c r="BN912" i="113"/>
  <c r="BQ912" i="113"/>
  <c r="BN931" i="113"/>
  <c r="BQ931" i="113"/>
  <c r="BN1145" i="113"/>
  <c r="BN1144" i="113" s="1"/>
  <c r="BQ1145" i="113"/>
  <c r="BN63" i="113"/>
  <c r="BQ63" i="113"/>
  <c r="BN99" i="113"/>
  <c r="BQ99" i="113"/>
  <c r="BN233" i="113"/>
  <c r="BQ233" i="113"/>
  <c r="BN249" i="113"/>
  <c r="BQ249" i="113"/>
  <c r="BN265" i="113"/>
  <c r="BQ265" i="113"/>
  <c r="BN281" i="113"/>
  <c r="BQ281" i="113"/>
  <c r="BN297" i="113"/>
  <c r="BQ297" i="113"/>
  <c r="BN668" i="113"/>
  <c r="BQ668" i="113"/>
  <c r="BN684" i="113"/>
  <c r="BQ684" i="113"/>
  <c r="BN54" i="113"/>
  <c r="BQ54" i="113"/>
  <c r="BN168" i="113"/>
  <c r="BQ168" i="113"/>
  <c r="BN184" i="113"/>
  <c r="BQ184" i="113"/>
  <c r="BN490" i="113"/>
  <c r="BQ490" i="113"/>
  <c r="BN523" i="113"/>
  <c r="BQ523" i="113"/>
  <c r="BN692" i="113"/>
  <c r="BQ692" i="113"/>
  <c r="BN714" i="113"/>
  <c r="BQ714" i="113"/>
  <c r="BN827" i="113"/>
  <c r="BQ827" i="113"/>
  <c r="BN843" i="113"/>
  <c r="BQ843" i="113"/>
  <c r="BN859" i="113"/>
  <c r="BQ859" i="113"/>
  <c r="BN875" i="113"/>
  <c r="BQ875" i="113"/>
  <c r="BN907" i="113"/>
  <c r="BQ907" i="113"/>
  <c r="BN933" i="113"/>
  <c r="BQ933" i="113"/>
  <c r="BN62" i="113"/>
  <c r="BQ62" i="113"/>
  <c r="BN195" i="113"/>
  <c r="BQ195" i="113"/>
  <c r="BN211" i="113"/>
  <c r="BQ211" i="113"/>
  <c r="BN227" i="113"/>
  <c r="BQ227" i="113"/>
  <c r="BN465" i="113"/>
  <c r="BQ465" i="113"/>
  <c r="BN487" i="113"/>
  <c r="BQ487" i="113"/>
  <c r="BN516" i="113"/>
  <c r="BQ516" i="113"/>
  <c r="BN580" i="113"/>
  <c r="BQ580" i="113"/>
  <c r="BN596" i="113"/>
  <c r="BQ596" i="113"/>
  <c r="BN614" i="113"/>
  <c r="BQ614" i="113"/>
  <c r="BN665" i="113"/>
  <c r="BQ665" i="113"/>
  <c r="BN681" i="113"/>
  <c r="BQ681" i="113"/>
  <c r="BN721" i="113"/>
  <c r="BQ721" i="113"/>
  <c r="BN1073" i="113"/>
  <c r="BQ1073" i="113"/>
  <c r="BN357" i="113"/>
  <c r="BQ357" i="113"/>
  <c r="BN439" i="113"/>
  <c r="BQ439" i="113"/>
  <c r="BN641" i="113"/>
  <c r="BQ641" i="113"/>
  <c r="BN64" i="113"/>
  <c r="BQ64" i="113"/>
  <c r="BN100" i="113"/>
  <c r="BQ100" i="113"/>
  <c r="BN318" i="113"/>
  <c r="BQ318" i="113"/>
  <c r="BN514" i="113"/>
  <c r="BQ514" i="113"/>
  <c r="BN703" i="113"/>
  <c r="BQ703" i="113"/>
  <c r="BN735" i="113"/>
  <c r="BQ735" i="113"/>
  <c r="BN822" i="113"/>
  <c r="BQ822" i="113"/>
  <c r="BN838" i="113"/>
  <c r="BQ838" i="113"/>
  <c r="BN854" i="113"/>
  <c r="BQ854" i="113"/>
  <c r="BN870" i="113"/>
  <c r="BQ870" i="113"/>
  <c r="BN900" i="113"/>
  <c r="BQ900" i="113"/>
  <c r="BN932" i="113"/>
  <c r="BQ932" i="113"/>
  <c r="BN56" i="113"/>
  <c r="BQ56" i="113"/>
  <c r="BN170" i="113"/>
  <c r="BQ170" i="113"/>
  <c r="BN186" i="113"/>
  <c r="BQ186" i="113"/>
  <c r="BN628" i="113"/>
  <c r="BQ628" i="113"/>
  <c r="BN648" i="113"/>
  <c r="BQ648" i="113"/>
  <c r="BN694" i="113"/>
  <c r="BQ694" i="113"/>
  <c r="BN730" i="113"/>
  <c r="BQ730" i="113"/>
  <c r="BN752" i="113"/>
  <c r="BQ752" i="113"/>
  <c r="BN970" i="113"/>
  <c r="BQ970" i="113"/>
  <c r="BN1107" i="113"/>
  <c r="BQ1107" i="113"/>
  <c r="BN1123" i="113"/>
  <c r="BQ1123" i="113"/>
  <c r="BN90" i="113"/>
  <c r="BQ90" i="113"/>
  <c r="BN112" i="113"/>
  <c r="BQ112" i="113"/>
  <c r="BN130" i="113"/>
  <c r="BN129" i="113" s="1"/>
  <c r="BQ130" i="113"/>
  <c r="BN196" i="113"/>
  <c r="BQ196" i="113"/>
  <c r="BN212" i="113"/>
  <c r="BQ212" i="113"/>
  <c r="BN1053" i="113"/>
  <c r="BQ1053" i="113"/>
  <c r="BN918" i="113"/>
  <c r="BQ918" i="113"/>
  <c r="BN940" i="113"/>
  <c r="BQ940" i="113"/>
  <c r="BN1190" i="113"/>
  <c r="BQ1190" i="113"/>
  <c r="BN1110" i="113"/>
  <c r="BQ1110" i="113"/>
  <c r="BN1126" i="113"/>
  <c r="BQ1126" i="113"/>
  <c r="BN1177" i="113"/>
  <c r="BQ1177" i="113"/>
  <c r="BN244" i="113"/>
  <c r="BQ244" i="113"/>
  <c r="BN260" i="113"/>
  <c r="BQ260" i="113"/>
  <c r="BN276" i="113"/>
  <c r="BQ276" i="113"/>
  <c r="BN292" i="113"/>
  <c r="BQ292" i="113"/>
  <c r="BN886" i="113"/>
  <c r="BQ886" i="113"/>
  <c r="BN1181" i="113"/>
  <c r="BQ1181" i="113"/>
  <c r="BN1086" i="113"/>
  <c r="BQ1086" i="113"/>
  <c r="BN197" i="113"/>
  <c r="BQ197" i="113"/>
  <c r="BN213" i="113"/>
  <c r="BQ213" i="113"/>
  <c r="BN307" i="113"/>
  <c r="BQ307" i="113"/>
  <c r="BN337" i="113"/>
  <c r="BQ337" i="113"/>
  <c r="BN463" i="113"/>
  <c r="BQ463" i="113"/>
  <c r="BN485" i="113"/>
  <c r="BQ485" i="113"/>
  <c r="BN667" i="113"/>
  <c r="BQ667" i="113"/>
  <c r="BN683" i="113"/>
  <c r="BQ683" i="113"/>
  <c r="BN723" i="113"/>
  <c r="BQ723" i="113"/>
  <c r="BN764" i="113"/>
  <c r="BQ764" i="113"/>
  <c r="BN888" i="113"/>
  <c r="BQ888" i="113"/>
  <c r="BN956" i="113"/>
  <c r="BQ956" i="113"/>
  <c r="BN978" i="113"/>
  <c r="BQ978" i="113"/>
  <c r="BN1009" i="113"/>
  <c r="BQ1009" i="113"/>
  <c r="BN1025" i="113"/>
  <c r="BQ1025" i="113"/>
  <c r="BN497" i="113"/>
  <c r="BQ497" i="113"/>
  <c r="BN528" i="113"/>
  <c r="BQ528" i="113"/>
  <c r="BN554" i="113"/>
  <c r="BQ554" i="113"/>
  <c r="BN570" i="113"/>
  <c r="BQ570" i="113"/>
  <c r="BN645" i="113"/>
  <c r="BQ645" i="113"/>
  <c r="BN1191" i="113"/>
  <c r="BQ1191" i="113"/>
  <c r="BN924" i="113"/>
  <c r="BQ924" i="113"/>
  <c r="BN1192" i="113"/>
  <c r="BQ1192" i="113"/>
  <c r="BN525" i="113"/>
  <c r="BQ525" i="113"/>
  <c r="BN551" i="113"/>
  <c r="BQ551" i="113"/>
  <c r="BN567" i="113"/>
  <c r="BQ567" i="113"/>
  <c r="BN238" i="113"/>
  <c r="BQ238" i="113"/>
  <c r="BN254" i="113"/>
  <c r="BQ254" i="113"/>
  <c r="BN270" i="113"/>
  <c r="BQ270" i="113"/>
  <c r="BN286" i="113"/>
  <c r="BQ286" i="113"/>
  <c r="BN302" i="113"/>
  <c r="BQ302" i="113"/>
  <c r="BN379" i="113"/>
  <c r="BQ379" i="113"/>
  <c r="BN401" i="113"/>
  <c r="BQ401" i="113"/>
  <c r="BN423" i="113"/>
  <c r="BQ423" i="113"/>
  <c r="BN574" i="113"/>
  <c r="BQ574" i="113"/>
  <c r="BN590" i="113"/>
  <c r="BQ590" i="113"/>
  <c r="BN606" i="113"/>
  <c r="BQ606" i="113"/>
  <c r="BT606" i="113" s="1"/>
  <c r="BN625" i="113"/>
  <c r="BQ625" i="113"/>
  <c r="BN1138" i="113"/>
  <c r="BQ1138" i="113"/>
  <c r="BN451" i="113"/>
  <c r="BQ451" i="113"/>
  <c r="BN938" i="113"/>
  <c r="BQ938" i="113"/>
  <c r="BN1054" i="113"/>
  <c r="BQ1054" i="113"/>
  <c r="BN1080" i="113"/>
  <c r="BQ1080" i="113"/>
  <c r="BN1141" i="113"/>
  <c r="BQ1141" i="113"/>
  <c r="BN1184" i="113"/>
  <c r="BQ1184" i="113"/>
  <c r="BN452" i="113"/>
  <c r="BQ452" i="113"/>
  <c r="BN492" i="113"/>
  <c r="BQ492" i="113"/>
  <c r="BN829" i="113"/>
  <c r="BQ829" i="113"/>
  <c r="BN845" i="113"/>
  <c r="BQ845" i="113"/>
  <c r="BN861" i="113"/>
  <c r="BQ861" i="113"/>
  <c r="BN877" i="113"/>
  <c r="BQ877" i="113"/>
  <c r="BN332" i="113"/>
  <c r="BQ332" i="113"/>
  <c r="BN348" i="113"/>
  <c r="BQ348" i="113"/>
  <c r="BN374" i="113"/>
  <c r="BQ374" i="113"/>
  <c r="BN396" i="113"/>
  <c r="BQ396" i="113"/>
  <c r="BN412" i="113"/>
  <c r="BQ412" i="113"/>
  <c r="BN430" i="113"/>
  <c r="BQ430" i="113"/>
  <c r="BN470" i="113"/>
  <c r="BQ470" i="113"/>
  <c r="BN509" i="113"/>
  <c r="BQ509" i="113"/>
  <c r="BN547" i="113"/>
  <c r="BQ547" i="113"/>
  <c r="BN585" i="113"/>
  <c r="BQ585" i="113"/>
  <c r="BN601" i="113"/>
  <c r="BQ601" i="113"/>
  <c r="BN624" i="113"/>
  <c r="BQ624" i="113"/>
  <c r="BN724" i="113"/>
  <c r="BQ724" i="113"/>
  <c r="BN1109" i="113"/>
  <c r="BQ1109" i="113"/>
  <c r="BN1125" i="113"/>
  <c r="BQ1125" i="113"/>
  <c r="BN1154" i="113"/>
  <c r="BQ1154" i="113"/>
  <c r="BN507" i="113"/>
  <c r="BQ507" i="113"/>
  <c r="BN545" i="113"/>
  <c r="BQ545" i="113"/>
  <c r="BN587" i="113"/>
  <c r="BQ587" i="113"/>
  <c r="BN603" i="113"/>
  <c r="BQ603" i="113"/>
  <c r="BN622" i="113"/>
  <c r="BQ622" i="113"/>
  <c r="BN670" i="113"/>
  <c r="BQ670" i="113"/>
  <c r="BN686" i="113"/>
  <c r="BQ686" i="113"/>
  <c r="BN895" i="113"/>
  <c r="BQ895" i="113"/>
  <c r="BN937" i="113"/>
  <c r="BQ937" i="113"/>
  <c r="BN955" i="113"/>
  <c r="BQ955" i="113"/>
  <c r="BN977" i="113"/>
  <c r="BQ977" i="113"/>
  <c r="BN1008" i="113"/>
  <c r="BQ1008" i="113"/>
  <c r="BN1024" i="113"/>
  <c r="BQ1024" i="113"/>
  <c r="BN1051" i="113"/>
  <c r="BQ1051" i="113"/>
  <c r="BN1094" i="113"/>
  <c r="BQ1094" i="113"/>
  <c r="BN1112" i="113"/>
  <c r="BQ1112" i="113"/>
  <c r="BN1128" i="113"/>
  <c r="BQ1128" i="113"/>
  <c r="BN1175" i="113"/>
  <c r="BQ1175" i="113"/>
  <c r="BN81" i="113"/>
  <c r="BQ81" i="113"/>
  <c r="BN103" i="113"/>
  <c r="BQ103" i="113"/>
  <c r="BN119" i="113"/>
  <c r="BQ119" i="113"/>
  <c r="BN153" i="113"/>
  <c r="BQ153" i="113"/>
  <c r="BN399" i="113"/>
  <c r="BQ399" i="113"/>
  <c r="BN415" i="113"/>
  <c r="BQ415" i="113"/>
  <c r="BN762" i="113"/>
  <c r="BQ762" i="113"/>
  <c r="BN1098" i="113"/>
  <c r="BQ1098" i="113"/>
  <c r="BN57" i="113"/>
  <c r="BQ57" i="113"/>
  <c r="BN171" i="113"/>
  <c r="BQ171" i="113"/>
  <c r="BN187" i="113"/>
  <c r="BQ187" i="113"/>
  <c r="BN461" i="113"/>
  <c r="BQ461" i="113"/>
  <c r="BN499" i="113"/>
  <c r="BQ499" i="113"/>
  <c r="BN534" i="113"/>
  <c r="BQ534" i="113"/>
  <c r="BN560" i="113"/>
  <c r="BQ560" i="113"/>
  <c r="BN689" i="113"/>
  <c r="BQ689" i="113"/>
  <c r="BN832" i="113"/>
  <c r="BQ832" i="113"/>
  <c r="BN848" i="113"/>
  <c r="BQ848" i="113"/>
  <c r="BN864" i="113"/>
  <c r="BQ864" i="113"/>
  <c r="BN880" i="113"/>
  <c r="BQ880" i="113"/>
  <c r="BN939" i="113"/>
  <c r="BQ939" i="113"/>
  <c r="BN957" i="113"/>
  <c r="BQ957" i="113"/>
  <c r="BN979" i="113"/>
  <c r="BQ979" i="113"/>
  <c r="BS979" i="113" s="1"/>
  <c r="BT979" i="113" s="1"/>
  <c r="BN1006" i="113"/>
  <c r="BQ1006" i="113"/>
  <c r="BN1022" i="113"/>
  <c r="BQ1022" i="113"/>
  <c r="BN1052" i="113"/>
  <c r="BQ1052" i="113"/>
  <c r="BN91" i="113"/>
  <c r="BQ91" i="113"/>
  <c r="BN113" i="113"/>
  <c r="BQ113" i="113"/>
  <c r="BN59" i="113"/>
  <c r="BQ59" i="113"/>
  <c r="BN173" i="113"/>
  <c r="BQ173" i="113"/>
  <c r="BN189" i="113"/>
  <c r="BQ189" i="113"/>
  <c r="BN363" i="113"/>
  <c r="BQ363" i="113"/>
  <c r="BN986" i="113"/>
  <c r="BQ986" i="113"/>
  <c r="BN1007" i="113"/>
  <c r="BQ1007" i="113"/>
  <c r="BN1023" i="113"/>
  <c r="BQ1023" i="113"/>
  <c r="BN1068" i="113"/>
  <c r="BQ1068" i="113"/>
  <c r="BN634" i="113"/>
  <c r="BQ634" i="113"/>
  <c r="BN654" i="113"/>
  <c r="BQ654" i="113"/>
  <c r="BN740" i="113"/>
  <c r="BQ740" i="113"/>
  <c r="BN987" i="113"/>
  <c r="BQ987" i="113"/>
  <c r="BN97" i="113"/>
  <c r="BQ97" i="113"/>
  <c r="BN231" i="113"/>
  <c r="BQ231" i="113"/>
  <c r="BN247" i="113"/>
  <c r="BQ247" i="113"/>
  <c r="BN263" i="113"/>
  <c r="BQ263" i="113"/>
  <c r="BN279" i="113"/>
  <c r="BQ279" i="113"/>
  <c r="BN295" i="113"/>
  <c r="BQ295" i="113"/>
  <c r="BN746" i="113"/>
  <c r="BQ746" i="113"/>
  <c r="BN917" i="113"/>
  <c r="BQ917" i="113"/>
  <c r="BN1212" i="113"/>
  <c r="BQ1212" i="113"/>
  <c r="BN1151" i="113"/>
  <c r="BQ1151" i="113"/>
  <c r="BN1090" i="113"/>
  <c r="BQ1090" i="113"/>
  <c r="BN84" i="113"/>
  <c r="BQ84" i="113"/>
  <c r="BN106" i="113"/>
  <c r="BQ106" i="113"/>
  <c r="BN122" i="113"/>
  <c r="BQ122" i="113"/>
  <c r="BN156" i="113"/>
  <c r="BQ156" i="113"/>
  <c r="BN206" i="113"/>
  <c r="BQ206" i="113"/>
  <c r="BN222" i="113"/>
  <c r="BQ222" i="113"/>
  <c r="BN314" i="113"/>
  <c r="BQ314" i="113"/>
  <c r="BN342" i="113"/>
  <c r="BQ342" i="113"/>
  <c r="BN372" i="113"/>
  <c r="BQ372" i="113"/>
  <c r="BN394" i="113"/>
  <c r="BQ394" i="113"/>
  <c r="BN410" i="113"/>
  <c r="BQ410" i="113"/>
  <c r="BN428" i="113"/>
  <c r="BQ428" i="113"/>
  <c r="BN468" i="113"/>
  <c r="BQ468" i="113"/>
  <c r="BN744" i="113"/>
  <c r="BQ744" i="113"/>
  <c r="BN98" i="113"/>
  <c r="BN96" i="113" s="1"/>
  <c r="BQ98" i="113"/>
  <c r="BN321" i="113"/>
  <c r="BN320" i="113" s="1"/>
  <c r="BQ321" i="113"/>
  <c r="BN339" i="113"/>
  <c r="BQ339" i="113"/>
  <c r="BN365" i="113"/>
  <c r="BQ365" i="113"/>
  <c r="BN1152" i="113"/>
  <c r="BQ1152" i="113"/>
  <c r="BN733" i="113"/>
  <c r="BQ733" i="113"/>
  <c r="BN755" i="113"/>
  <c r="BQ755" i="113"/>
  <c r="BN908" i="113"/>
  <c r="BQ908" i="113"/>
  <c r="BN913" i="113"/>
  <c r="BQ913" i="113"/>
  <c r="BN1139" i="113"/>
  <c r="BQ1139" i="113"/>
  <c r="BN1182" i="113"/>
  <c r="BQ1182" i="113"/>
  <c r="BN77" i="113"/>
  <c r="BQ77" i="113"/>
  <c r="BN229" i="113"/>
  <c r="BQ229" i="113"/>
  <c r="BN245" i="113"/>
  <c r="BQ245" i="113"/>
  <c r="BN261" i="113"/>
  <c r="BQ261" i="113"/>
  <c r="BN277" i="113"/>
  <c r="BQ277" i="113"/>
  <c r="BN293" i="113"/>
  <c r="BQ293" i="113"/>
  <c r="BN664" i="113"/>
  <c r="BQ664" i="113"/>
  <c r="BN680" i="113"/>
  <c r="BQ680" i="113"/>
  <c r="BN58" i="113"/>
  <c r="BQ58" i="113"/>
  <c r="BN172" i="113"/>
  <c r="BQ172" i="113"/>
  <c r="BN188" i="113"/>
  <c r="BQ188" i="113"/>
  <c r="BN496" i="113"/>
  <c r="BQ496" i="113"/>
  <c r="BN527" i="113"/>
  <c r="BQ527" i="113"/>
  <c r="BN696" i="113"/>
  <c r="BQ696" i="113"/>
  <c r="BN785" i="113"/>
  <c r="BQ785" i="113"/>
  <c r="BN831" i="113"/>
  <c r="BQ831" i="113"/>
  <c r="BN847" i="113"/>
  <c r="BQ847" i="113"/>
  <c r="BN863" i="113"/>
  <c r="BQ863" i="113"/>
  <c r="BN879" i="113"/>
  <c r="BQ879" i="113"/>
  <c r="BN911" i="113"/>
  <c r="BQ911" i="113"/>
  <c r="BN1043" i="113"/>
  <c r="BQ1043" i="113"/>
  <c r="BN66" i="113"/>
  <c r="BQ66" i="113"/>
  <c r="BN199" i="113"/>
  <c r="BQ199" i="113"/>
  <c r="BN215" i="113"/>
  <c r="BQ215" i="113"/>
  <c r="BN305" i="113"/>
  <c r="BQ305" i="113"/>
  <c r="BN469" i="113"/>
  <c r="BQ469" i="113"/>
  <c r="BN504" i="113"/>
  <c r="BQ504" i="113"/>
  <c r="BN542" i="113"/>
  <c r="BQ542" i="113"/>
  <c r="BN584" i="113"/>
  <c r="BQ584" i="113"/>
  <c r="BN600" i="113"/>
  <c r="BQ600" i="113"/>
  <c r="BN619" i="113"/>
  <c r="BQ619" i="113"/>
  <c r="BN669" i="113"/>
  <c r="BQ669" i="113"/>
  <c r="BN685" i="113"/>
  <c r="BQ685" i="113"/>
  <c r="BN725" i="113"/>
  <c r="BQ725" i="113"/>
  <c r="BN1083" i="113"/>
  <c r="BQ1083" i="113"/>
  <c r="BN361" i="113"/>
  <c r="BQ361" i="113"/>
  <c r="BN629" i="113"/>
  <c r="BQ629" i="113"/>
  <c r="BN647" i="113"/>
  <c r="BQ647" i="113"/>
  <c r="BN68" i="113"/>
  <c r="BQ68" i="113"/>
  <c r="BN132" i="113"/>
  <c r="BQ132" i="113"/>
  <c r="BN324" i="113"/>
  <c r="BQ324" i="113"/>
  <c r="BN691" i="113"/>
  <c r="BQ691" i="113"/>
  <c r="BN713" i="113"/>
  <c r="BQ713" i="113"/>
  <c r="BN739" i="113"/>
  <c r="BQ739" i="113"/>
  <c r="BN826" i="113"/>
  <c r="BQ826" i="113"/>
  <c r="BN842" i="113"/>
  <c r="BQ842" i="113"/>
  <c r="BN858" i="113"/>
  <c r="BQ858" i="113"/>
  <c r="BN874" i="113"/>
  <c r="BQ874" i="113"/>
  <c r="BN906" i="113"/>
  <c r="BQ906" i="113"/>
  <c r="BN1042" i="113"/>
  <c r="BQ1042" i="113"/>
  <c r="BN158" i="113"/>
  <c r="BQ158" i="113"/>
  <c r="BN174" i="113"/>
  <c r="BQ174" i="113"/>
  <c r="BN190" i="113"/>
  <c r="BQ190" i="113"/>
  <c r="BN632" i="113"/>
  <c r="BQ632" i="113"/>
  <c r="BN652" i="113"/>
  <c r="BQ652" i="113"/>
  <c r="BN698" i="113"/>
  <c r="BQ698" i="113"/>
  <c r="BN734" i="113"/>
  <c r="BQ734" i="113"/>
  <c r="BN954" i="113"/>
  <c r="BQ954" i="113"/>
  <c r="BN975" i="113"/>
  <c r="BQ975" i="113"/>
  <c r="BN1111" i="113"/>
  <c r="BQ1111" i="113"/>
  <c r="BN1127" i="113"/>
  <c r="BQ1127" i="113"/>
  <c r="BN94" i="113"/>
  <c r="BQ94" i="113"/>
  <c r="BN116" i="113"/>
  <c r="BQ116" i="113"/>
  <c r="BN144" i="113"/>
  <c r="BQ144" i="113"/>
  <c r="BN200" i="113"/>
  <c r="BQ200" i="113"/>
  <c r="BN216" i="113"/>
  <c r="BQ216" i="113"/>
  <c r="BN1057" i="113"/>
  <c r="BQ1057" i="113"/>
  <c r="BN922" i="113"/>
  <c r="BQ922" i="113"/>
  <c r="BN944" i="113"/>
  <c r="BQ944" i="113"/>
  <c r="BN1194" i="113"/>
  <c r="BQ1194" i="113"/>
  <c r="BN1114" i="113"/>
  <c r="BQ1114" i="113"/>
  <c r="BN1130" i="113"/>
  <c r="BQ1130" i="113"/>
  <c r="BN232" i="113"/>
  <c r="BQ232" i="113"/>
  <c r="BN248" i="113"/>
  <c r="BQ248" i="113"/>
  <c r="BN264" i="113"/>
  <c r="BQ264" i="113"/>
  <c r="BN280" i="113"/>
  <c r="BQ280" i="113"/>
  <c r="BN296" i="113"/>
  <c r="BQ296" i="113"/>
  <c r="BN890" i="113"/>
  <c r="BQ890" i="113"/>
  <c r="BN1185" i="113"/>
  <c r="BQ1185" i="113"/>
  <c r="BN147" i="113"/>
  <c r="BQ147" i="113"/>
  <c r="BN201" i="113"/>
  <c r="BQ201" i="113"/>
  <c r="BN217" i="113"/>
  <c r="BQ217" i="113"/>
  <c r="BN313" i="113"/>
  <c r="BQ313" i="113"/>
  <c r="BN341" i="113"/>
  <c r="BQ341" i="113"/>
  <c r="BN467" i="113"/>
  <c r="BQ467" i="113"/>
  <c r="BN540" i="113"/>
  <c r="BQ540" i="113"/>
  <c r="BN671" i="113"/>
  <c r="BQ671" i="113"/>
  <c r="BN687" i="113"/>
  <c r="BQ687" i="113"/>
  <c r="BN727" i="113"/>
  <c r="BQ727" i="113"/>
  <c r="BN892" i="113"/>
  <c r="BQ892" i="113"/>
  <c r="BN961" i="113"/>
  <c r="BQ961" i="113"/>
  <c r="BN997" i="113"/>
  <c r="BQ997" i="113"/>
  <c r="BN1013" i="113"/>
  <c r="BQ1013" i="113"/>
  <c r="BN1029" i="113"/>
  <c r="BQ1029" i="113"/>
  <c r="BN501" i="113"/>
  <c r="BQ501" i="113"/>
  <c r="BN532" i="113"/>
  <c r="BQ532" i="113"/>
  <c r="BN558" i="113"/>
  <c r="BQ558" i="113"/>
  <c r="BN631" i="113"/>
  <c r="BQ631" i="113"/>
  <c r="BN649" i="113"/>
  <c r="BQ649" i="113"/>
  <c r="BN1205" i="113"/>
  <c r="BQ1205" i="113"/>
  <c r="BN1170" i="113"/>
  <c r="BQ1170" i="113"/>
  <c r="BU1170" i="113" s="1"/>
  <c r="BN529" i="113"/>
  <c r="BQ529" i="113"/>
  <c r="BN555" i="113"/>
  <c r="BQ555" i="113"/>
  <c r="BN571" i="113"/>
  <c r="BQ571" i="113"/>
  <c r="BN242" i="113"/>
  <c r="BQ242" i="113"/>
  <c r="BN258" i="113"/>
  <c r="BQ258" i="113"/>
  <c r="BN274" i="113"/>
  <c r="BQ274" i="113"/>
  <c r="BN290" i="113"/>
  <c r="BQ290" i="113"/>
  <c r="BN367" i="113"/>
  <c r="BQ367" i="113"/>
  <c r="BN389" i="113"/>
  <c r="BQ389" i="113"/>
  <c r="BN405" i="113"/>
  <c r="BQ405" i="113"/>
  <c r="BN427" i="113"/>
  <c r="BQ427" i="113"/>
  <c r="BN578" i="113"/>
  <c r="BQ578" i="113"/>
  <c r="BN594" i="113"/>
  <c r="BQ594" i="113"/>
  <c r="BN612" i="113"/>
  <c r="BQ612" i="113"/>
  <c r="BN1071" i="113"/>
  <c r="BQ1071" i="113"/>
  <c r="BN1165" i="113"/>
  <c r="BQ1165" i="113"/>
  <c r="BN455" i="113"/>
  <c r="BQ455" i="113"/>
  <c r="BN942" i="113"/>
  <c r="BQ942" i="113"/>
  <c r="BN1058" i="113"/>
  <c r="BQ1058" i="113"/>
  <c r="BN1084" i="113"/>
  <c r="BQ1084" i="113"/>
  <c r="BN1162" i="113"/>
  <c r="BQ1162" i="113"/>
  <c r="BN434" i="113"/>
  <c r="BQ434" i="113"/>
  <c r="BN456" i="113"/>
  <c r="BQ456" i="113"/>
  <c r="BN498" i="113"/>
  <c r="BQ498" i="113"/>
  <c r="BN833" i="113"/>
  <c r="BQ833" i="113"/>
  <c r="BN849" i="113"/>
  <c r="BQ849" i="113"/>
  <c r="BN865" i="113"/>
  <c r="BQ865" i="113"/>
  <c r="BN881" i="113"/>
  <c r="BQ881" i="113"/>
  <c r="BN328" i="113"/>
  <c r="BQ328" i="113"/>
  <c r="BN344" i="113"/>
  <c r="BQ344" i="113"/>
  <c r="BN370" i="113"/>
  <c r="BQ370" i="113"/>
  <c r="BN392" i="113"/>
  <c r="BQ392" i="113"/>
  <c r="BN408" i="113"/>
  <c r="BQ408" i="113"/>
  <c r="BN426" i="113"/>
  <c r="BQ426" i="113"/>
  <c r="BN466" i="113"/>
  <c r="BQ466" i="113"/>
  <c r="BN505" i="113"/>
  <c r="BQ505" i="113"/>
  <c r="BN543" i="113"/>
  <c r="BQ543" i="113"/>
  <c r="BN581" i="113"/>
  <c r="BQ581" i="113"/>
  <c r="BN597" i="113"/>
  <c r="BQ597" i="113"/>
  <c r="BN620" i="113"/>
  <c r="BQ620" i="113"/>
  <c r="BN720" i="113"/>
  <c r="BQ720" i="113"/>
  <c r="BN989" i="113"/>
  <c r="BQ989" i="113"/>
  <c r="BN1105" i="113"/>
  <c r="BQ1105" i="113"/>
  <c r="BN1121" i="113"/>
  <c r="BQ1121" i="113"/>
  <c r="BN1143" i="113"/>
  <c r="BN1142" i="113" s="1"/>
  <c r="BQ1143" i="113"/>
  <c r="BN486" i="113"/>
  <c r="BQ486" i="113"/>
  <c r="BN541" i="113"/>
  <c r="BQ541" i="113"/>
  <c r="BN583" i="113"/>
  <c r="BQ583" i="113"/>
  <c r="BN599" i="113"/>
  <c r="BQ599" i="113"/>
  <c r="BN618" i="113"/>
  <c r="BQ618" i="113"/>
  <c r="BN666" i="113"/>
  <c r="BQ666" i="113"/>
  <c r="BN682" i="113"/>
  <c r="BQ682" i="113"/>
  <c r="BN891" i="113"/>
  <c r="BQ891" i="113"/>
  <c r="BN927" i="113"/>
  <c r="BQ927" i="113"/>
  <c r="BN951" i="113"/>
  <c r="BQ951" i="113"/>
  <c r="BN971" i="113"/>
  <c r="BQ971" i="113"/>
  <c r="BN1004" i="113"/>
  <c r="BQ1004" i="113"/>
  <c r="BN1020" i="113"/>
  <c r="BQ1020" i="113"/>
  <c r="BN1036" i="113"/>
  <c r="BQ1036" i="113"/>
  <c r="BN1075" i="113"/>
  <c r="BQ1075" i="113"/>
  <c r="BN1108" i="113"/>
  <c r="BQ1108" i="113"/>
  <c r="BN1124" i="113"/>
  <c r="BQ1124" i="113"/>
  <c r="BN1171" i="113"/>
  <c r="BQ1171" i="113"/>
  <c r="BN51" i="113"/>
  <c r="BQ51" i="113"/>
  <c r="BN93" i="113"/>
  <c r="BQ93" i="113"/>
  <c r="BN115" i="113"/>
  <c r="BQ115" i="113"/>
  <c r="BN149" i="113"/>
  <c r="BQ149" i="113"/>
  <c r="BN395" i="113"/>
  <c r="BQ395" i="113"/>
  <c r="BN411" i="113"/>
  <c r="BQ411" i="113"/>
  <c r="BN429" i="113"/>
  <c r="BQ429" i="113"/>
  <c r="BN990" i="113"/>
  <c r="BQ990" i="113"/>
  <c r="BN53" i="113"/>
  <c r="BQ53" i="113"/>
  <c r="BN167" i="113"/>
  <c r="BQ167" i="113"/>
  <c r="BN183" i="113"/>
  <c r="BQ183" i="113"/>
  <c r="BN457" i="113"/>
  <c r="BQ457" i="113"/>
  <c r="BN493" i="113"/>
  <c r="BQ493" i="113"/>
  <c r="BN530" i="113"/>
  <c r="BQ530" i="113"/>
  <c r="BN556" i="113"/>
  <c r="BQ556" i="113"/>
  <c r="BN659" i="113"/>
  <c r="BQ659" i="113"/>
  <c r="BN701" i="113"/>
  <c r="BQ701" i="113"/>
  <c r="BN828" i="113"/>
  <c r="BQ828" i="113"/>
  <c r="BN844" i="113"/>
  <c r="BQ844" i="113"/>
  <c r="BN860" i="113"/>
  <c r="BQ860" i="113"/>
  <c r="BN876" i="113"/>
  <c r="BQ876" i="113"/>
  <c r="BN935" i="113"/>
  <c r="BQ935" i="113"/>
  <c r="BN953" i="113"/>
  <c r="BQ953" i="113"/>
  <c r="BN974" i="113"/>
  <c r="BQ974" i="113"/>
  <c r="BN1002" i="113"/>
  <c r="BQ1002" i="113"/>
  <c r="BN1018" i="113"/>
  <c r="BQ1018" i="113"/>
  <c r="BN1034" i="113"/>
  <c r="BQ1034" i="113"/>
  <c r="BN87" i="113"/>
  <c r="BQ87" i="113"/>
  <c r="BN109" i="113"/>
  <c r="BQ109" i="113"/>
  <c r="BN125" i="113"/>
  <c r="BQ125" i="113"/>
  <c r="BN55" i="113"/>
  <c r="BQ55" i="113"/>
  <c r="BN169" i="113"/>
  <c r="BQ169" i="113"/>
  <c r="BN185" i="113"/>
  <c r="BQ185" i="113"/>
  <c r="BN359" i="113"/>
  <c r="BQ359" i="113"/>
  <c r="BN982" i="113"/>
  <c r="BQ982" i="113"/>
  <c r="BN1003" i="113"/>
  <c r="BQ1003" i="113"/>
  <c r="BN1019" i="113"/>
  <c r="BQ1019" i="113"/>
  <c r="BN1035" i="113"/>
  <c r="BQ1035" i="113"/>
  <c r="BN310" i="113"/>
  <c r="BQ310" i="113"/>
  <c r="BN358" i="113"/>
  <c r="BQ358" i="113"/>
  <c r="BN436" i="113"/>
  <c r="BQ436" i="113"/>
  <c r="BN458" i="113"/>
  <c r="BQ458" i="113"/>
  <c r="BN561" i="113"/>
  <c r="BQ561" i="113"/>
  <c r="BN569" i="113"/>
  <c r="BQ569" i="113"/>
  <c r="BN362" i="113"/>
  <c r="BQ362" i="113"/>
  <c r="BN440" i="113"/>
  <c r="BQ440" i="113"/>
  <c r="BN549" i="113"/>
  <c r="BQ549" i="113"/>
  <c r="BN565" i="113"/>
  <c r="BQ565" i="113"/>
  <c r="BN638" i="113"/>
  <c r="BQ638" i="113"/>
  <c r="BN658" i="113"/>
  <c r="BQ658" i="113"/>
  <c r="BN754" i="113"/>
  <c r="BQ754" i="113"/>
  <c r="BN992" i="113"/>
  <c r="BQ992" i="113"/>
  <c r="BN79" i="113"/>
  <c r="BQ79" i="113"/>
  <c r="BN141" i="113"/>
  <c r="BQ141" i="113"/>
  <c r="BN243" i="113"/>
  <c r="BQ243" i="113"/>
  <c r="BN259" i="113"/>
  <c r="BQ259" i="113"/>
  <c r="BN275" i="113"/>
  <c r="BQ275" i="113"/>
  <c r="BN291" i="113"/>
  <c r="BQ291" i="113"/>
  <c r="BN1196" i="113"/>
  <c r="BQ1196" i="113"/>
  <c r="BN893" i="113"/>
  <c r="BQ893" i="113"/>
  <c r="BN1208" i="113"/>
  <c r="BQ1208" i="113"/>
  <c r="BN1091" i="113"/>
  <c r="BQ1091" i="113"/>
  <c r="BN1076" i="113"/>
  <c r="BQ1076" i="113"/>
  <c r="BN70" i="113"/>
  <c r="BN69" i="113" s="1"/>
  <c r="BQ70" i="113"/>
  <c r="BN102" i="113"/>
  <c r="BQ102" i="113"/>
  <c r="BN118" i="113"/>
  <c r="BQ118" i="113"/>
  <c r="BN152" i="113"/>
  <c r="BQ152" i="113"/>
  <c r="BN202" i="113"/>
  <c r="BQ202" i="113"/>
  <c r="BN218" i="113"/>
  <c r="BQ218" i="113"/>
  <c r="BN308" i="113"/>
  <c r="BQ308" i="113"/>
  <c r="BN338" i="113"/>
  <c r="BQ338" i="113"/>
  <c r="BN368" i="113"/>
  <c r="BQ368" i="113"/>
  <c r="BN390" i="113"/>
  <c r="BQ390" i="113"/>
  <c r="BN406" i="113"/>
  <c r="BQ406" i="113"/>
  <c r="BN424" i="113"/>
  <c r="BQ424" i="113"/>
  <c r="BN464" i="113"/>
  <c r="BQ464" i="113"/>
  <c r="BN726" i="113"/>
  <c r="BQ726" i="113"/>
  <c r="BN138" i="113"/>
  <c r="BQ138" i="113"/>
  <c r="BN335" i="113"/>
  <c r="BQ335" i="113"/>
  <c r="BN351" i="113"/>
  <c r="BQ351" i="113"/>
  <c r="BN377" i="113"/>
  <c r="BQ377" i="113"/>
  <c r="BN729" i="113"/>
  <c r="BQ729" i="113"/>
  <c r="BN751" i="113"/>
  <c r="BQ751" i="113"/>
  <c r="BN902" i="113"/>
  <c r="BQ902" i="113"/>
  <c r="BN909" i="113"/>
  <c r="BQ909" i="113"/>
  <c r="BN1135" i="113"/>
  <c r="BQ1135" i="113"/>
  <c r="BN1164" i="113"/>
  <c r="BQ1164" i="113"/>
  <c r="BN73" i="113"/>
  <c r="BQ73" i="113"/>
  <c r="BN139" i="113"/>
  <c r="BQ139" i="113"/>
  <c r="BN241" i="113"/>
  <c r="BQ241" i="113"/>
  <c r="BN257" i="113"/>
  <c r="BQ257" i="113"/>
  <c r="BN273" i="113"/>
  <c r="BQ273" i="113"/>
  <c r="BN289" i="113"/>
  <c r="BQ289" i="113"/>
  <c r="BN317" i="113"/>
  <c r="BQ317" i="113"/>
  <c r="BN676" i="113"/>
  <c r="BQ676" i="113"/>
  <c r="BN1041" i="113"/>
  <c r="BQ1041" i="113"/>
  <c r="BU1041" i="113" s="1"/>
  <c r="BN160" i="113"/>
  <c r="BQ160" i="113"/>
  <c r="BN176" i="113"/>
  <c r="BQ176" i="113"/>
  <c r="BN192" i="113"/>
  <c r="BQ192" i="113"/>
  <c r="BN500" i="113"/>
  <c r="BQ500" i="113"/>
  <c r="BN531" i="113"/>
  <c r="BQ531" i="113"/>
  <c r="BN700" i="113"/>
  <c r="BQ700" i="113"/>
  <c r="BN835" i="113"/>
  <c r="BQ835" i="113"/>
  <c r="BN851" i="113"/>
  <c r="BQ851" i="113"/>
  <c r="BN867" i="113"/>
  <c r="BQ867" i="113"/>
  <c r="BN883" i="113"/>
  <c r="BQ883" i="113"/>
  <c r="BN915" i="113"/>
  <c r="BQ915" i="113"/>
  <c r="BN1183" i="113"/>
  <c r="BQ1183" i="113"/>
  <c r="BN72" i="113"/>
  <c r="BQ72" i="113"/>
  <c r="BN203" i="113"/>
  <c r="BQ203" i="113"/>
  <c r="BN219" i="113"/>
  <c r="BQ219" i="113"/>
  <c r="BN309" i="113"/>
  <c r="BQ309" i="113"/>
  <c r="BN473" i="113"/>
  <c r="BQ473" i="113"/>
  <c r="BN508" i="113"/>
  <c r="BQ508" i="113"/>
  <c r="BN546" i="113"/>
  <c r="BQ546" i="113"/>
  <c r="BN588" i="113"/>
  <c r="BQ588" i="113"/>
  <c r="BN604" i="113"/>
  <c r="BQ604" i="113"/>
  <c r="BN623" i="113"/>
  <c r="BQ623" i="113"/>
  <c r="BN673" i="113"/>
  <c r="BQ673" i="113"/>
  <c r="BN707" i="113"/>
  <c r="BQ707" i="113"/>
  <c r="BN747" i="113"/>
  <c r="BQ747" i="113"/>
  <c r="BN1087" i="113"/>
  <c r="BQ1087" i="113"/>
  <c r="BN383" i="113"/>
  <c r="BQ383" i="113"/>
  <c r="BN633" i="113"/>
  <c r="BQ633" i="113"/>
  <c r="BN651" i="113"/>
  <c r="BQ651" i="113"/>
  <c r="BN74" i="113"/>
  <c r="BQ74" i="113"/>
  <c r="BN136" i="113"/>
  <c r="BQ136" i="113"/>
  <c r="BN506" i="113"/>
  <c r="BQ506" i="113"/>
  <c r="BN695" i="113"/>
  <c r="BQ695" i="113"/>
  <c r="BN717" i="113"/>
  <c r="BQ717" i="113"/>
  <c r="BN784" i="113"/>
  <c r="BQ784" i="113"/>
  <c r="BN830" i="113"/>
  <c r="BQ830" i="113"/>
  <c r="BN846" i="113"/>
  <c r="BQ846" i="113"/>
  <c r="BN862" i="113"/>
  <c r="BQ862" i="113"/>
  <c r="BN878" i="113"/>
  <c r="BQ878" i="113"/>
  <c r="BN910" i="113"/>
  <c r="BQ910" i="113"/>
  <c r="BN162" i="113"/>
  <c r="BQ162" i="113"/>
  <c r="BN178" i="113"/>
  <c r="BQ178" i="113"/>
  <c r="BN356" i="113"/>
  <c r="BQ356" i="113"/>
  <c r="BN636" i="113"/>
  <c r="BQ636" i="113"/>
  <c r="BN656" i="113"/>
  <c r="BQ656" i="113"/>
  <c r="BN702" i="113"/>
  <c r="BQ702" i="113"/>
  <c r="BN738" i="113"/>
  <c r="BQ738" i="113"/>
  <c r="BN958" i="113"/>
  <c r="BQ958" i="113"/>
  <c r="BN1093" i="113"/>
  <c r="BQ1093" i="113"/>
  <c r="BN1115" i="113"/>
  <c r="BQ1115" i="113"/>
  <c r="BN1131" i="113"/>
  <c r="BQ1131" i="113"/>
  <c r="BN82" i="113"/>
  <c r="BQ82" i="113"/>
  <c r="BN104" i="113"/>
  <c r="BQ104" i="113"/>
  <c r="BN120" i="113"/>
  <c r="BQ120" i="113"/>
  <c r="BN150" i="113"/>
  <c r="BQ150" i="113"/>
  <c r="BN204" i="113"/>
  <c r="BQ204" i="113"/>
  <c r="BN220" i="113"/>
  <c r="BQ220" i="113"/>
  <c r="BN1207" i="113"/>
  <c r="BQ1207" i="113"/>
  <c r="BN926" i="113"/>
  <c r="BQ926" i="113"/>
  <c r="BN1172" i="113"/>
  <c r="BQ1172" i="113"/>
  <c r="BN1102" i="113"/>
  <c r="BQ1102" i="113"/>
  <c r="BN1118" i="113"/>
  <c r="BQ1118" i="113"/>
  <c r="BN521" i="113"/>
  <c r="BQ521" i="113"/>
  <c r="BN537" i="113"/>
  <c r="BQ537" i="113"/>
  <c r="BN563" i="113"/>
  <c r="BQ563" i="113"/>
  <c r="BN234" i="113"/>
  <c r="BQ234" i="113"/>
  <c r="BN250" i="113"/>
  <c r="BQ250" i="113"/>
  <c r="BN266" i="113"/>
  <c r="BQ266" i="113"/>
  <c r="BN282" i="113"/>
  <c r="BQ282" i="113"/>
  <c r="BN298" i="113"/>
  <c r="BQ298" i="113"/>
  <c r="BN375" i="113"/>
  <c r="BQ375" i="113"/>
  <c r="BN397" i="113"/>
  <c r="BQ397" i="113"/>
  <c r="BN413" i="113"/>
  <c r="BQ413" i="113"/>
  <c r="BN445" i="113"/>
  <c r="BQ445" i="113"/>
  <c r="BN586" i="113"/>
  <c r="BQ586" i="113"/>
  <c r="BN602" i="113"/>
  <c r="BQ602" i="113"/>
  <c r="BN621" i="113"/>
  <c r="BQ621" i="113"/>
  <c r="BN1085" i="113"/>
  <c r="BQ1085" i="113"/>
  <c r="BN441" i="113"/>
  <c r="BQ441" i="113"/>
  <c r="BN477" i="113"/>
  <c r="BQ477" i="113"/>
  <c r="BN1050" i="113"/>
  <c r="BQ1050" i="113"/>
  <c r="BN1215" i="113"/>
  <c r="BQ1215" i="113"/>
  <c r="BN1137" i="113"/>
  <c r="BQ1137" i="113"/>
  <c r="BN1180" i="113"/>
  <c r="BQ1180" i="113"/>
  <c r="BN442" i="113"/>
  <c r="BQ442" i="113"/>
  <c r="BN478" i="113"/>
  <c r="BQ478" i="113"/>
  <c r="BN825" i="113"/>
  <c r="BQ825" i="113"/>
  <c r="BN841" i="113"/>
  <c r="BQ841" i="113"/>
  <c r="BN857" i="113"/>
  <c r="BQ857" i="113"/>
  <c r="BN873" i="113"/>
  <c r="BQ873" i="113"/>
  <c r="BN306" i="113"/>
  <c r="BQ306" i="113"/>
  <c r="BN336" i="113"/>
  <c r="BQ336" i="113"/>
  <c r="BN352" i="113"/>
  <c r="BQ352" i="113"/>
  <c r="BN378" i="113"/>
  <c r="BQ378" i="113"/>
  <c r="BN400" i="113"/>
  <c r="BQ400" i="113"/>
  <c r="BN416" i="113"/>
  <c r="BQ416" i="113"/>
  <c r="BN444" i="113"/>
  <c r="BQ444" i="113"/>
  <c r="BN474" i="113"/>
  <c r="BQ474" i="113"/>
  <c r="BN513" i="113"/>
  <c r="BQ513" i="113"/>
  <c r="BN573" i="113"/>
  <c r="BQ573" i="113"/>
  <c r="BN589" i="113"/>
  <c r="BQ589" i="113"/>
  <c r="BN611" i="113"/>
  <c r="BQ611" i="113"/>
  <c r="BN706" i="113"/>
  <c r="BQ706" i="113"/>
  <c r="BN930" i="113"/>
  <c r="BQ930" i="113"/>
  <c r="BN1095" i="113"/>
  <c r="BQ1095" i="113"/>
  <c r="BN1113" i="113"/>
  <c r="BQ1113" i="113"/>
  <c r="BN1129" i="113"/>
  <c r="BQ1129" i="113"/>
  <c r="BN1158" i="113"/>
  <c r="BQ1158" i="113"/>
  <c r="BN511" i="113"/>
  <c r="BQ511" i="113"/>
  <c r="BN575" i="113"/>
  <c r="BQ575" i="113"/>
  <c r="BN591" i="113"/>
  <c r="BQ591" i="113"/>
  <c r="BN607" i="113"/>
  <c r="BQ607" i="113"/>
  <c r="BT607" i="113" s="1"/>
  <c r="BN626" i="113"/>
  <c r="BQ626" i="113"/>
  <c r="BN674" i="113"/>
  <c r="BQ674" i="113"/>
  <c r="BN708" i="113"/>
  <c r="BQ708" i="113"/>
  <c r="BN919" i="113"/>
  <c r="BQ919" i="113"/>
  <c r="BN941" i="113"/>
  <c r="BQ941" i="113"/>
  <c r="BN959" i="113"/>
  <c r="BQ959" i="113"/>
  <c r="BU959" i="113" s="1"/>
  <c r="BN996" i="113"/>
  <c r="BQ996" i="113"/>
  <c r="BN1012" i="113"/>
  <c r="BQ1012" i="113"/>
  <c r="BN1028" i="113"/>
  <c r="BQ1028" i="113"/>
  <c r="BN1055" i="113"/>
  <c r="BQ1055" i="113"/>
  <c r="BN1100" i="113"/>
  <c r="BQ1100" i="113"/>
  <c r="BN1116" i="113"/>
  <c r="BQ1116" i="113"/>
  <c r="BN1132" i="113"/>
  <c r="BQ1132" i="113"/>
  <c r="BN85" i="113"/>
  <c r="BQ85" i="113"/>
  <c r="BN107" i="113"/>
  <c r="BQ107" i="113"/>
  <c r="BN123" i="113"/>
  <c r="BQ123" i="113"/>
  <c r="BN387" i="113"/>
  <c r="BQ387" i="113"/>
  <c r="BN403" i="113"/>
  <c r="BQ403" i="113"/>
  <c r="BN421" i="113"/>
  <c r="BQ421" i="113"/>
  <c r="BN981" i="113"/>
  <c r="BQ981" i="113"/>
  <c r="BN1136" i="113"/>
  <c r="BQ1136" i="113"/>
  <c r="BN159" i="113"/>
  <c r="BQ159" i="113"/>
  <c r="BN175" i="113"/>
  <c r="BQ175" i="113"/>
  <c r="BN191" i="113"/>
  <c r="BQ191" i="113"/>
  <c r="BN479" i="113"/>
  <c r="BQ479" i="113"/>
  <c r="BN522" i="113"/>
  <c r="BQ522" i="113"/>
  <c r="BN538" i="113"/>
  <c r="BQ538" i="113"/>
  <c r="BN564" i="113"/>
  <c r="BQ564" i="113"/>
  <c r="BN693" i="113"/>
  <c r="BQ693" i="113"/>
  <c r="BN836" i="113"/>
  <c r="BQ836" i="113"/>
  <c r="BN852" i="113"/>
  <c r="BQ852" i="113"/>
  <c r="BN868" i="113"/>
  <c r="BQ868" i="113"/>
  <c r="BN921" i="113"/>
  <c r="BQ921" i="113"/>
  <c r="BN943" i="113"/>
  <c r="BQ943" i="113"/>
  <c r="BN962" i="113"/>
  <c r="BQ962" i="113"/>
  <c r="BN994" i="113"/>
  <c r="BQ994" i="113"/>
  <c r="BN1010" i="113"/>
  <c r="BQ1010" i="113"/>
  <c r="BN1026" i="113"/>
  <c r="BQ1026" i="113"/>
  <c r="BN1056" i="113"/>
  <c r="BQ1056" i="113"/>
  <c r="BN49" i="113"/>
  <c r="BQ49" i="113"/>
  <c r="BN95" i="113"/>
  <c r="BQ95" i="113"/>
  <c r="BN117" i="113"/>
  <c r="BQ117" i="113"/>
  <c r="BN161" i="113"/>
  <c r="BQ161" i="113"/>
  <c r="BN177" i="113"/>
  <c r="BQ177" i="113"/>
  <c r="BN325" i="113"/>
  <c r="BQ325" i="113"/>
  <c r="BN385" i="113"/>
  <c r="BQ385" i="113"/>
  <c r="BN991" i="113"/>
  <c r="BQ991" i="113"/>
  <c r="BN995" i="113"/>
  <c r="BQ995" i="113"/>
  <c r="BN1011" i="113"/>
  <c r="BQ1011" i="113"/>
  <c r="BN1027" i="113"/>
  <c r="BQ1027" i="113"/>
  <c r="BN1078" i="113"/>
  <c r="BQ1078" i="113"/>
  <c r="BN384" i="113"/>
  <c r="BQ384" i="113"/>
  <c r="BN450" i="113"/>
  <c r="BQ450" i="113"/>
  <c r="BN553" i="113"/>
  <c r="BQ553" i="113"/>
  <c r="BN50" i="113"/>
  <c r="BQ50" i="113"/>
  <c r="BN354" i="113"/>
  <c r="BQ354" i="113"/>
  <c r="BN418" i="113"/>
  <c r="BN417" i="113" s="1"/>
  <c r="BQ418" i="113"/>
  <c r="BS418" i="113" s="1"/>
  <c r="BT418" i="113" s="1"/>
  <c r="BT417" i="113" s="1"/>
  <c r="BN454" i="113"/>
  <c r="BQ454" i="113"/>
  <c r="BN557" i="113"/>
  <c r="BQ557" i="113"/>
  <c r="BR1179" i="113"/>
  <c r="BJ728" i="113"/>
  <c r="BJ157" i="113"/>
  <c r="BN236" i="113"/>
  <c r="BQ236" i="113"/>
  <c r="BN252" i="113"/>
  <c r="BQ252" i="113"/>
  <c r="BN268" i="113"/>
  <c r="BQ268" i="113"/>
  <c r="BN284" i="113"/>
  <c r="BQ284" i="113"/>
  <c r="BN300" i="113"/>
  <c r="BQ300" i="113"/>
  <c r="BN894" i="113"/>
  <c r="BQ894" i="113"/>
  <c r="BN1072" i="113"/>
  <c r="BQ1072" i="113"/>
  <c r="BN151" i="113"/>
  <c r="BQ151" i="113"/>
  <c r="BN205" i="113"/>
  <c r="BQ205" i="113"/>
  <c r="BN221" i="113"/>
  <c r="BQ221" i="113"/>
  <c r="BN329" i="113"/>
  <c r="BQ329" i="113"/>
  <c r="BN345" i="113"/>
  <c r="BQ345" i="113"/>
  <c r="BN471" i="113"/>
  <c r="BQ471" i="113"/>
  <c r="BN544" i="113"/>
  <c r="BQ544" i="113"/>
  <c r="BN675" i="113"/>
  <c r="BQ675" i="113"/>
  <c r="BN709" i="113"/>
  <c r="BQ709" i="113"/>
  <c r="BN745" i="113"/>
  <c r="BQ745" i="113"/>
  <c r="BN896" i="113"/>
  <c r="BQ896" i="113"/>
  <c r="BN966" i="113"/>
  <c r="BQ966" i="113"/>
  <c r="BN1001" i="113"/>
  <c r="BQ1001" i="113"/>
  <c r="BN1017" i="113"/>
  <c r="BQ1017" i="113"/>
  <c r="BN1033" i="113"/>
  <c r="BQ1033" i="113"/>
  <c r="BN520" i="113"/>
  <c r="BQ520" i="113"/>
  <c r="BN536" i="113"/>
  <c r="BQ536" i="113"/>
  <c r="BN562" i="113"/>
  <c r="BQ562" i="113"/>
  <c r="BN635" i="113"/>
  <c r="BQ635" i="113"/>
  <c r="BN653" i="113"/>
  <c r="BQ653" i="113"/>
  <c r="BN1214" i="113"/>
  <c r="BQ1214" i="113"/>
  <c r="BN1174" i="113"/>
  <c r="BQ1174" i="113"/>
  <c r="BN382" i="113"/>
  <c r="BQ382" i="113"/>
  <c r="BN533" i="113"/>
  <c r="BQ533" i="113"/>
  <c r="BN559" i="113"/>
  <c r="BQ559" i="113"/>
  <c r="BN230" i="113"/>
  <c r="BQ230" i="113"/>
  <c r="BN246" i="113"/>
  <c r="BQ246" i="113"/>
  <c r="BN262" i="113"/>
  <c r="BQ262" i="113"/>
  <c r="BN278" i="113"/>
  <c r="BQ278" i="113"/>
  <c r="BN294" i="113"/>
  <c r="BQ294" i="113"/>
  <c r="BN371" i="113"/>
  <c r="BQ371" i="113"/>
  <c r="BN393" i="113"/>
  <c r="BQ393" i="113"/>
  <c r="BN409" i="113"/>
  <c r="BQ409" i="113"/>
  <c r="BN431" i="113"/>
  <c r="BQ431" i="113"/>
  <c r="BN582" i="113"/>
  <c r="BQ582" i="113"/>
  <c r="BN598" i="113"/>
  <c r="BQ598" i="113"/>
  <c r="BN617" i="113"/>
  <c r="BQ617" i="113"/>
  <c r="BN1081" i="113"/>
  <c r="BQ1081" i="113"/>
  <c r="BN437" i="113"/>
  <c r="BQ437" i="113"/>
  <c r="BN459" i="113"/>
  <c r="BQ459" i="113"/>
  <c r="BN946" i="113"/>
  <c r="BQ946" i="113"/>
  <c r="BN1206" i="113"/>
  <c r="BQ1206" i="113"/>
  <c r="BN1088" i="113"/>
  <c r="BQ1088" i="113"/>
  <c r="BN1166" i="113"/>
  <c r="BQ1166" i="113"/>
  <c r="BN438" i="113"/>
  <c r="BQ438" i="113"/>
  <c r="BN460" i="113"/>
  <c r="BQ460" i="113"/>
  <c r="BN837" i="113"/>
  <c r="BQ837" i="113"/>
  <c r="BN853" i="113"/>
  <c r="BQ853" i="113"/>
  <c r="BN869" i="113"/>
  <c r="BQ869" i="113"/>
  <c r="BN899" i="113"/>
  <c r="BQ899" i="113"/>
  <c r="BN340" i="113"/>
  <c r="BQ340" i="113"/>
  <c r="BN366" i="113"/>
  <c r="BQ366" i="113"/>
  <c r="BN388" i="113"/>
  <c r="BQ388" i="113"/>
  <c r="BN404" i="113"/>
  <c r="BQ404" i="113"/>
  <c r="BN422" i="113"/>
  <c r="BQ422" i="113"/>
  <c r="BN448" i="113"/>
  <c r="BQ448" i="113"/>
  <c r="BN484" i="113"/>
  <c r="BQ484" i="113"/>
  <c r="BN517" i="113"/>
  <c r="BQ517" i="113"/>
  <c r="BN577" i="113"/>
  <c r="BQ577" i="113"/>
  <c r="BN593" i="113"/>
  <c r="BQ593" i="113"/>
  <c r="BN615" i="113"/>
  <c r="BQ615" i="113"/>
  <c r="BN710" i="113"/>
  <c r="BQ710" i="113"/>
  <c r="BN984" i="113"/>
  <c r="BQ984" i="113"/>
  <c r="BN1101" i="113"/>
  <c r="BQ1101" i="113"/>
  <c r="BN1117" i="113"/>
  <c r="BQ1117" i="113"/>
  <c r="BN1133" i="113"/>
  <c r="BQ1133" i="113"/>
  <c r="BN482" i="113"/>
  <c r="BQ482" i="113"/>
  <c r="BN515" i="113"/>
  <c r="BQ515" i="113"/>
  <c r="BN579" i="113"/>
  <c r="BQ579" i="113"/>
  <c r="BN595" i="113"/>
  <c r="BQ595" i="113"/>
  <c r="BN613" i="113"/>
  <c r="BQ613" i="113"/>
  <c r="BN662" i="113"/>
  <c r="BQ662" i="113"/>
  <c r="BN678" i="113"/>
  <c r="BQ678" i="113"/>
  <c r="BN763" i="113"/>
  <c r="BQ763" i="113"/>
  <c r="BN887" i="113"/>
  <c r="BQ887" i="113"/>
  <c r="BN923" i="113"/>
  <c r="BQ923" i="113"/>
  <c r="BN945" i="113"/>
  <c r="BQ945" i="113"/>
  <c r="BN965" i="113"/>
  <c r="BQ965" i="113"/>
  <c r="BN1000" i="113"/>
  <c r="BQ1000" i="113"/>
  <c r="BN1016" i="113"/>
  <c r="BQ1016" i="113"/>
  <c r="BN1032" i="113"/>
  <c r="BQ1032" i="113"/>
  <c r="BN1059" i="113"/>
  <c r="BQ1059" i="113"/>
  <c r="BN1104" i="113"/>
  <c r="BQ1104" i="113"/>
  <c r="BN1120" i="113"/>
  <c r="BQ1120" i="113"/>
  <c r="BN1157" i="113"/>
  <c r="BQ1157" i="113"/>
  <c r="BN89" i="113"/>
  <c r="BQ89" i="113"/>
  <c r="BN111" i="113"/>
  <c r="BQ111" i="113"/>
  <c r="BN143" i="113"/>
  <c r="BN142" i="113" s="1"/>
  <c r="BQ143" i="113"/>
  <c r="BN391" i="113"/>
  <c r="BQ391" i="113"/>
  <c r="BN407" i="113"/>
  <c r="BQ407" i="113"/>
  <c r="BN425" i="113"/>
  <c r="BQ425" i="113"/>
  <c r="BN985" i="113"/>
  <c r="BQ985" i="113"/>
  <c r="BN1140" i="113"/>
  <c r="BQ1140" i="113"/>
  <c r="BN163" i="113"/>
  <c r="BQ163" i="113"/>
  <c r="BN179" i="113"/>
  <c r="BQ179" i="113"/>
  <c r="BN453" i="113"/>
  <c r="BN449" i="113" s="1"/>
  <c r="BQ453" i="113"/>
  <c r="BN489" i="113"/>
  <c r="BQ489" i="113"/>
  <c r="BN526" i="113"/>
  <c r="BQ526" i="113"/>
  <c r="BN552" i="113"/>
  <c r="BQ552" i="113"/>
  <c r="BN568" i="113"/>
  <c r="BQ568" i="113"/>
  <c r="BN697" i="113"/>
  <c r="BQ697" i="113"/>
  <c r="BN824" i="113"/>
  <c r="BQ824" i="113"/>
  <c r="BN840" i="113"/>
  <c r="BQ840" i="113"/>
  <c r="BN856" i="113"/>
  <c r="BQ856" i="113"/>
  <c r="BN872" i="113"/>
  <c r="BQ872" i="113"/>
  <c r="BN925" i="113"/>
  <c r="BQ925" i="113"/>
  <c r="BN947" i="113"/>
  <c r="BQ947" i="113"/>
  <c r="BN969" i="113"/>
  <c r="BQ969" i="113"/>
  <c r="BN998" i="113"/>
  <c r="BQ998" i="113"/>
  <c r="BN1014" i="113"/>
  <c r="BQ1014" i="113"/>
  <c r="BN1030" i="113"/>
  <c r="BQ1030" i="113"/>
  <c r="BN83" i="113"/>
  <c r="BQ83" i="113"/>
  <c r="BN105" i="113"/>
  <c r="BQ105" i="113"/>
  <c r="BN121" i="113"/>
  <c r="BQ121" i="113"/>
  <c r="BN165" i="113"/>
  <c r="BQ165" i="113"/>
  <c r="BN181" i="113"/>
  <c r="BQ181" i="113"/>
  <c r="BN355" i="113"/>
  <c r="BQ355" i="113"/>
  <c r="BN753" i="113"/>
  <c r="BQ753" i="113"/>
  <c r="BN1070" i="113"/>
  <c r="BQ1070" i="113"/>
  <c r="BN999" i="113"/>
  <c r="BQ999" i="113"/>
  <c r="BN1015" i="113"/>
  <c r="BQ1015" i="113"/>
  <c r="BN1031" i="113"/>
  <c r="BQ1031" i="113"/>
  <c r="BN1161" i="113"/>
  <c r="BQ1161" i="113"/>
  <c r="BN646" i="113"/>
  <c r="BQ646" i="113"/>
  <c r="BN732" i="113"/>
  <c r="BQ732" i="113"/>
  <c r="BN760" i="113"/>
  <c r="BQ760" i="113"/>
  <c r="BN75" i="113"/>
  <c r="BQ75" i="113"/>
  <c r="BN137" i="113"/>
  <c r="BQ137" i="113"/>
  <c r="BN239" i="113"/>
  <c r="BQ239" i="113"/>
  <c r="BN255" i="113"/>
  <c r="BQ255" i="113"/>
  <c r="BN271" i="113"/>
  <c r="BQ271" i="113"/>
  <c r="BN287" i="113"/>
  <c r="BQ287" i="113"/>
  <c r="BN319" i="113"/>
  <c r="BQ319" i="113"/>
  <c r="BN889" i="113"/>
  <c r="BQ889" i="113"/>
  <c r="BN1193" i="113"/>
  <c r="BQ1193" i="113"/>
  <c r="BN1077" i="113"/>
  <c r="BQ1077" i="113"/>
  <c r="BN1066" i="113"/>
  <c r="BQ1066" i="113"/>
  <c r="BN92" i="113"/>
  <c r="BQ92" i="113"/>
  <c r="BN114" i="113"/>
  <c r="BQ114" i="113"/>
  <c r="BN148" i="113"/>
  <c r="BQ148" i="113"/>
  <c r="BN198" i="113"/>
  <c r="BQ198" i="113"/>
  <c r="BN214" i="113"/>
  <c r="BQ214" i="113"/>
  <c r="BN304" i="113"/>
  <c r="BQ304" i="113"/>
  <c r="BN334" i="113"/>
  <c r="BQ334" i="113"/>
  <c r="BN350" i="113"/>
  <c r="BQ350" i="113"/>
  <c r="BN380" i="113"/>
  <c r="BQ380" i="113"/>
  <c r="BN402" i="113"/>
  <c r="BQ402" i="113"/>
  <c r="BN420" i="113"/>
  <c r="BN419" i="113" s="1"/>
  <c r="BQ420" i="113"/>
  <c r="BN446" i="113"/>
  <c r="BQ446" i="113"/>
  <c r="BN722" i="113"/>
  <c r="BQ722" i="113"/>
  <c r="BN758" i="113"/>
  <c r="BQ758" i="113"/>
  <c r="BN134" i="113"/>
  <c r="BQ134" i="113"/>
  <c r="BN331" i="113"/>
  <c r="BQ331" i="113"/>
  <c r="BN347" i="113"/>
  <c r="BQ347" i="113"/>
  <c r="BN373" i="113"/>
  <c r="BQ373" i="113"/>
  <c r="BN715" i="113"/>
  <c r="BQ715" i="113"/>
  <c r="BN741" i="113"/>
  <c r="BQ741" i="113"/>
  <c r="BN898" i="113"/>
  <c r="BQ898" i="113"/>
  <c r="BN1062" i="113"/>
  <c r="BQ1062" i="113"/>
  <c r="BN1097" i="113"/>
  <c r="BN1096" i="113" s="1"/>
  <c r="BQ1097" i="113"/>
  <c r="BN1160" i="113"/>
  <c r="BQ1160" i="113"/>
  <c r="BN67" i="113"/>
  <c r="BQ67" i="113"/>
  <c r="BN135" i="113"/>
  <c r="BQ135" i="113"/>
  <c r="BN237" i="113"/>
  <c r="BQ237" i="113"/>
  <c r="BN253" i="113"/>
  <c r="BQ253" i="113"/>
  <c r="BN269" i="113"/>
  <c r="BQ269" i="113"/>
  <c r="BN285" i="113"/>
  <c r="BQ285" i="113"/>
  <c r="BN301" i="113"/>
  <c r="BQ301" i="113"/>
  <c r="BN672" i="113"/>
  <c r="BQ672" i="113"/>
  <c r="BN164" i="113"/>
  <c r="BQ164" i="113"/>
  <c r="BN180" i="113"/>
  <c r="BQ180" i="113"/>
  <c r="BN480" i="113"/>
  <c r="BN476" i="113" s="1"/>
  <c r="BQ480" i="113"/>
  <c r="BN519" i="113"/>
  <c r="BQ519" i="113"/>
  <c r="BN535" i="113"/>
  <c r="BQ535" i="113"/>
  <c r="BN704" i="113"/>
  <c r="BQ704" i="113"/>
  <c r="BN823" i="113"/>
  <c r="BQ823" i="113"/>
  <c r="BN839" i="113"/>
  <c r="BQ839" i="113"/>
  <c r="BN855" i="113"/>
  <c r="BQ855" i="113"/>
  <c r="BN871" i="113"/>
  <c r="BQ871" i="113"/>
  <c r="BN901" i="113"/>
  <c r="BQ901" i="113"/>
  <c r="BN929" i="113"/>
  <c r="BQ929" i="113"/>
  <c r="BN1201" i="113"/>
  <c r="BQ1201" i="113"/>
  <c r="BN76" i="113"/>
  <c r="BQ76" i="113"/>
  <c r="BN207" i="113"/>
  <c r="BQ207" i="113"/>
  <c r="BN223" i="113"/>
  <c r="BQ223" i="113"/>
  <c r="BN447" i="113"/>
  <c r="BQ447" i="113"/>
  <c r="BN483" i="113"/>
  <c r="BQ483" i="113"/>
  <c r="BN512" i="113"/>
  <c r="BQ512" i="113"/>
  <c r="BN576" i="113"/>
  <c r="BQ576" i="113"/>
  <c r="BT576" i="113" s="1"/>
  <c r="BT572" i="113" s="1"/>
  <c r="BN592" i="113"/>
  <c r="BQ592" i="113"/>
  <c r="BN610" i="113"/>
  <c r="BQ610" i="113"/>
  <c r="BN661" i="113"/>
  <c r="BQ661" i="113"/>
  <c r="BN677" i="113"/>
  <c r="BQ677" i="113"/>
  <c r="BN711" i="113"/>
  <c r="BQ711" i="113"/>
  <c r="BN757" i="113"/>
  <c r="BN756" i="113" s="1"/>
  <c r="BQ757" i="113"/>
  <c r="BN1063" i="113"/>
  <c r="BQ1063" i="113"/>
  <c r="BN323" i="113"/>
  <c r="BN322" i="113" s="1"/>
  <c r="BQ323" i="113"/>
  <c r="BN435" i="113"/>
  <c r="BN433" i="113" s="1"/>
  <c r="BQ435" i="113"/>
  <c r="BN637" i="113"/>
  <c r="BQ637" i="113"/>
  <c r="BN655" i="113"/>
  <c r="BQ655" i="113"/>
  <c r="BN78" i="113"/>
  <c r="BQ78" i="113"/>
  <c r="BN140" i="113"/>
  <c r="BQ140" i="113"/>
  <c r="BN510" i="113"/>
  <c r="BQ510" i="113"/>
  <c r="BN699" i="113"/>
  <c r="BQ699" i="113"/>
  <c r="BN731" i="113"/>
  <c r="BQ731" i="113"/>
  <c r="BN834" i="113"/>
  <c r="BQ834" i="113"/>
  <c r="BN850" i="113"/>
  <c r="BQ850" i="113"/>
  <c r="BN866" i="113"/>
  <c r="BQ866" i="113"/>
  <c r="BN882" i="113"/>
  <c r="BQ882" i="113"/>
  <c r="BN914" i="113"/>
  <c r="BQ914" i="113"/>
  <c r="BN166" i="113"/>
  <c r="BQ166" i="113"/>
  <c r="BN182" i="113"/>
  <c r="BQ182" i="113"/>
  <c r="BN360" i="113"/>
  <c r="BQ360" i="113"/>
  <c r="BN640" i="113"/>
  <c r="BQ640" i="113"/>
  <c r="BN690" i="113"/>
  <c r="BQ690" i="113"/>
  <c r="BN716" i="113"/>
  <c r="BQ716" i="113"/>
  <c r="BN742" i="113"/>
  <c r="BQ742" i="113"/>
  <c r="BN963" i="113"/>
  <c r="BQ963" i="113"/>
  <c r="BN1103" i="113"/>
  <c r="BQ1103" i="113"/>
  <c r="BN1119" i="113"/>
  <c r="BQ1119" i="113"/>
  <c r="BN1148" i="113"/>
  <c r="BQ1148" i="113"/>
  <c r="BN86" i="113"/>
  <c r="BQ86" i="113"/>
  <c r="BN108" i="113"/>
  <c r="BQ108" i="113"/>
  <c r="BN124" i="113"/>
  <c r="BQ124" i="113"/>
  <c r="BN154" i="113"/>
  <c r="BQ154" i="113"/>
  <c r="BN208" i="113"/>
  <c r="BQ208" i="113"/>
  <c r="BN224" i="113"/>
  <c r="BQ224" i="113"/>
  <c r="BN1211" i="113"/>
  <c r="BQ1211" i="113"/>
  <c r="BN936" i="113"/>
  <c r="BQ936" i="113"/>
  <c r="BN1176" i="113"/>
  <c r="BQ1176" i="113"/>
  <c r="BN1106" i="113"/>
  <c r="BQ1106" i="113"/>
  <c r="BN1122" i="113"/>
  <c r="BQ1122" i="113"/>
  <c r="BN1173" i="113"/>
  <c r="BQ1173" i="113"/>
  <c r="BN240" i="113"/>
  <c r="BQ240" i="113"/>
  <c r="BN256" i="113"/>
  <c r="BQ256" i="113"/>
  <c r="BN272" i="113"/>
  <c r="BQ272" i="113"/>
  <c r="BN288" i="113"/>
  <c r="BQ288" i="113"/>
  <c r="BN316" i="113"/>
  <c r="BN315" i="113" s="1"/>
  <c r="BQ316" i="113"/>
  <c r="BN1202" i="113"/>
  <c r="BQ1202" i="113"/>
  <c r="BN1082" i="113"/>
  <c r="BQ1082" i="113"/>
  <c r="BN155" i="113"/>
  <c r="BQ155" i="113"/>
  <c r="BN209" i="113"/>
  <c r="BQ209" i="113"/>
  <c r="BN225" i="113"/>
  <c r="BQ225" i="113"/>
  <c r="BN333" i="113"/>
  <c r="BQ333" i="113"/>
  <c r="BN349" i="113"/>
  <c r="BQ349" i="113"/>
  <c r="BN475" i="113"/>
  <c r="BN462" i="113" s="1"/>
  <c r="BQ475" i="113"/>
  <c r="BN663" i="113"/>
  <c r="BQ663" i="113"/>
  <c r="BN679" i="113"/>
  <c r="BQ679" i="113"/>
  <c r="BN719" i="113"/>
  <c r="BQ719" i="113"/>
  <c r="BN749" i="113"/>
  <c r="BQ749" i="113"/>
  <c r="BN952" i="113"/>
  <c r="BQ952" i="113"/>
  <c r="BN972" i="113"/>
  <c r="BQ972" i="113"/>
  <c r="BS972" i="113" s="1"/>
  <c r="BT972" i="113" s="1"/>
  <c r="BN1005" i="113"/>
  <c r="BQ1005" i="113"/>
  <c r="BN1021" i="113"/>
  <c r="BQ1021" i="113"/>
  <c r="BN491" i="113"/>
  <c r="BQ491" i="113"/>
  <c r="BN524" i="113"/>
  <c r="BQ524" i="113"/>
  <c r="BN550" i="113"/>
  <c r="BQ550" i="113"/>
  <c r="BN566" i="113"/>
  <c r="BQ566" i="113"/>
  <c r="BN639" i="113"/>
  <c r="BQ639" i="113"/>
  <c r="BN657" i="113"/>
  <c r="BQ657" i="113"/>
  <c r="BN920" i="113"/>
  <c r="BQ920" i="113"/>
  <c r="BN29" i="113"/>
  <c r="BQ29" i="113"/>
  <c r="BN23" i="113"/>
  <c r="BQ23" i="113"/>
  <c r="BN37" i="113"/>
  <c r="BQ37" i="113"/>
  <c r="BN21" i="113"/>
  <c r="BQ21" i="113"/>
  <c r="BN28" i="113"/>
  <c r="BQ28" i="113"/>
  <c r="BN22" i="113"/>
  <c r="BQ22" i="113"/>
  <c r="BN38" i="113"/>
  <c r="BQ38" i="113"/>
  <c r="BN36" i="113"/>
  <c r="BQ36" i="113"/>
  <c r="BN15" i="113"/>
  <c r="BQ15" i="113"/>
  <c r="BN27" i="113"/>
  <c r="BQ27" i="113"/>
  <c r="BN34" i="113"/>
  <c r="BQ34" i="113"/>
  <c r="BN40" i="113"/>
  <c r="BQ40" i="113"/>
  <c r="BN31" i="113"/>
  <c r="BQ31" i="113"/>
  <c r="BN32" i="113"/>
  <c r="BQ32" i="113"/>
  <c r="BN41" i="113"/>
  <c r="BQ41" i="113"/>
  <c r="BN16" i="113"/>
  <c r="BQ16" i="113"/>
  <c r="BN39" i="113"/>
  <c r="BQ39" i="113"/>
  <c r="BN18" i="113"/>
  <c r="BQ18" i="113"/>
  <c r="BN25" i="113"/>
  <c r="BQ25" i="113"/>
  <c r="BN19" i="113"/>
  <c r="BQ19" i="113"/>
  <c r="BN17" i="113"/>
  <c r="BQ17" i="113"/>
  <c r="BN20" i="113"/>
  <c r="BQ20" i="113"/>
  <c r="BN33" i="113"/>
  <c r="BQ33" i="113"/>
  <c r="BJ712" i="113"/>
  <c r="BJ904" i="113"/>
  <c r="BJ756" i="113"/>
  <c r="BJ928" i="113"/>
  <c r="BJ916" i="113" s="1"/>
  <c r="BJ386" i="113"/>
  <c r="BJ311" i="113" s="1"/>
  <c r="BJ48" i="113"/>
  <c r="BN312" i="113"/>
  <c r="AZ1224" i="113"/>
  <c r="AZ1231" i="113" s="1"/>
  <c r="BL1219" i="113"/>
  <c r="BF1044" i="113"/>
  <c r="BJ145" i="113"/>
  <c r="BJ1064" i="113"/>
  <c r="BJ495" i="113"/>
  <c r="BJ131" i="113"/>
  <c r="BJ718" i="113"/>
  <c r="BJ1048" i="113"/>
  <c r="BJ443" i="113"/>
  <c r="BJ1099" i="113"/>
  <c r="BN1092" i="113"/>
  <c r="BN1167" i="113"/>
  <c r="BN1186" i="113"/>
  <c r="BN1178" i="113" s="1"/>
  <c r="BN48" i="113"/>
  <c r="BH1219" i="113"/>
  <c r="BJ948" i="113"/>
  <c r="BF1163" i="113"/>
  <c r="BF1159" i="113" s="1"/>
  <c r="BI1163" i="113"/>
  <c r="H1218" i="113"/>
  <c r="H1221" i="113" s="1"/>
  <c r="BB47" i="113"/>
  <c r="BE47" i="113"/>
  <c r="V1218" i="113"/>
  <c r="V1220" i="113" s="1"/>
  <c r="Z1195" i="113"/>
  <c r="Z1218" i="113" s="1"/>
  <c r="AH26" i="113"/>
  <c r="AH24" i="113" s="1"/>
  <c r="AK26" i="113"/>
  <c r="AD45" i="113"/>
  <c r="AG45" i="113"/>
  <c r="AH45" i="113" s="1"/>
  <c r="AD1153" i="113"/>
  <c r="AG1153" i="113"/>
  <c r="AD44" i="113"/>
  <c r="AD43" i="113" s="1"/>
  <c r="AD13" i="113" s="1"/>
  <c r="AG44" i="113"/>
  <c r="AH44" i="113" s="1"/>
  <c r="AH1204" i="113"/>
  <c r="AK1204" i="113"/>
  <c r="AH42" i="113"/>
  <c r="AH35" i="113" s="1"/>
  <c r="AK42" i="113"/>
  <c r="AH605" i="113"/>
  <c r="AH572" i="113" s="1"/>
  <c r="AK605" i="113"/>
  <c r="AH1150" i="113"/>
  <c r="AK1150" i="113"/>
  <c r="AD1197" i="113"/>
  <c r="AG1197" i="113"/>
  <c r="AH1210" i="113"/>
  <c r="AK1210" i="113"/>
  <c r="AD1149" i="113"/>
  <c r="AG1149" i="113"/>
  <c r="AD1147" i="113"/>
  <c r="AH1209" i="113"/>
  <c r="AK1209" i="113"/>
  <c r="AD1203" i="113"/>
  <c r="AT1198" i="113"/>
  <c r="AW1198" i="113"/>
  <c r="AT1200" i="113"/>
  <c r="AW1200" i="113"/>
  <c r="BA46" i="113"/>
  <c r="AX46" i="113"/>
  <c r="AT1199" i="113"/>
  <c r="AW1199" i="113"/>
  <c r="AV1218" i="113"/>
  <c r="AV1222" i="113" s="1"/>
  <c r="AV1223" i="113" s="1"/>
  <c r="AU1225" i="113"/>
  <c r="AV1228" i="113" s="1"/>
  <c r="AJ1224" i="113"/>
  <c r="AJ1231" i="113" s="1"/>
  <c r="AB1222" i="113"/>
  <c r="AB1223" i="113" s="1"/>
  <c r="AB1220" i="113"/>
  <c r="AB1221" i="113"/>
  <c r="L1224" i="113"/>
  <c r="L1231" i="113" s="1"/>
  <c r="T1234" i="113"/>
  <c r="P1236" i="113"/>
  <c r="CF1219" i="113"/>
  <c r="CF1220" i="113" s="1"/>
  <c r="CF1217" i="113"/>
  <c r="CF1218" i="113"/>
  <c r="AB1235" i="113"/>
  <c r="AF1235" i="113" s="1"/>
  <c r="BJ60" i="113" l="1"/>
  <c r="BN1069" i="113"/>
  <c r="BJ494" i="113"/>
  <c r="BJ488" i="113" s="1"/>
  <c r="BT949" i="113"/>
  <c r="BT948" i="113" s="1"/>
  <c r="BJ1044" i="113"/>
  <c r="H1222" i="113"/>
  <c r="H1223" i="113" s="1"/>
  <c r="BN146" i="113"/>
  <c r="BJ608" i="113"/>
  <c r="BZ1179" i="113"/>
  <c r="CC1179" i="113"/>
  <c r="CD1179" i="113" s="1"/>
  <c r="BT13" i="113"/>
  <c r="BS1225" i="113" s="1"/>
  <c r="BT1228" i="113" s="1"/>
  <c r="BU1228" i="113" s="1"/>
  <c r="BL1224" i="113"/>
  <c r="BV1041" i="113"/>
  <c r="BY1041" i="113"/>
  <c r="BV1170" i="113"/>
  <c r="BY1170" i="113"/>
  <c r="BV1189" i="113"/>
  <c r="BY1189" i="113"/>
  <c r="BV1049" i="113"/>
  <c r="BY1049" i="113"/>
  <c r="BV1065" i="113"/>
  <c r="BY1065" i="113"/>
  <c r="BV905" i="113"/>
  <c r="BY905" i="113"/>
  <c r="BV1061" i="113"/>
  <c r="BY1061" i="113"/>
  <c r="BV643" i="113"/>
  <c r="BY643" i="113"/>
  <c r="BV950" i="113"/>
  <c r="BY950" i="113"/>
  <c r="AD1195" i="113"/>
  <c r="BH1224" i="113"/>
  <c r="BH1231" i="113" s="1"/>
  <c r="BT1219" i="113"/>
  <c r="BR454" i="113"/>
  <c r="BU454" i="113"/>
  <c r="BR354" i="113"/>
  <c r="BU354" i="113"/>
  <c r="BR553" i="113"/>
  <c r="BU553" i="113"/>
  <c r="BR384" i="113"/>
  <c r="BU384" i="113"/>
  <c r="BR1027" i="113"/>
  <c r="BU1027" i="113"/>
  <c r="BR995" i="113"/>
  <c r="BU995" i="113"/>
  <c r="BR385" i="113"/>
  <c r="BU385" i="113"/>
  <c r="BR177" i="113"/>
  <c r="BU177" i="113"/>
  <c r="BR117" i="113"/>
  <c r="BU117" i="113"/>
  <c r="BR49" i="113"/>
  <c r="BU49" i="113"/>
  <c r="BR1026" i="113"/>
  <c r="BU1026" i="113"/>
  <c r="BR994" i="113"/>
  <c r="BU994" i="113"/>
  <c r="BR943" i="113"/>
  <c r="BU943" i="113"/>
  <c r="BR868" i="113"/>
  <c r="BU868" i="113"/>
  <c r="BR836" i="113"/>
  <c r="BU836" i="113"/>
  <c r="BR564" i="113"/>
  <c r="BU564" i="113"/>
  <c r="BR522" i="113"/>
  <c r="BU522" i="113"/>
  <c r="BR191" i="113"/>
  <c r="BU191" i="113"/>
  <c r="BR159" i="113"/>
  <c r="BU159" i="113"/>
  <c r="BR981" i="113"/>
  <c r="BU981" i="113"/>
  <c r="BR403" i="113"/>
  <c r="BU403" i="113"/>
  <c r="BR123" i="113"/>
  <c r="BU123" i="113"/>
  <c r="BR85" i="113"/>
  <c r="BU85" i="113"/>
  <c r="BR1116" i="113"/>
  <c r="BU1116" i="113"/>
  <c r="BR1055" i="113"/>
  <c r="BU1055" i="113"/>
  <c r="BR1012" i="113"/>
  <c r="BU1012" i="113"/>
  <c r="BR959" i="113"/>
  <c r="BR919" i="113"/>
  <c r="BU919" i="113"/>
  <c r="BR674" i="113"/>
  <c r="BU674" i="113"/>
  <c r="BR607" i="113"/>
  <c r="BU607" i="113"/>
  <c r="BW607" i="113" s="1"/>
  <c r="BX607" i="113" s="1"/>
  <c r="BR575" i="113"/>
  <c r="BU575" i="113"/>
  <c r="BR1158" i="113"/>
  <c r="BU1158" i="113"/>
  <c r="BR1113" i="113"/>
  <c r="BU1113" i="113"/>
  <c r="BR930" i="113"/>
  <c r="BU930" i="113"/>
  <c r="BR611" i="113"/>
  <c r="BU611" i="113"/>
  <c r="BR573" i="113"/>
  <c r="BU573" i="113"/>
  <c r="BR474" i="113"/>
  <c r="BU474" i="113"/>
  <c r="BR416" i="113"/>
  <c r="BU416" i="113"/>
  <c r="BR378" i="113"/>
  <c r="BU378" i="113"/>
  <c r="BR336" i="113"/>
  <c r="BU336" i="113"/>
  <c r="BR873" i="113"/>
  <c r="BU873" i="113"/>
  <c r="BR841" i="113"/>
  <c r="BU841" i="113"/>
  <c r="BR478" i="113"/>
  <c r="BU478" i="113"/>
  <c r="BR1180" i="113"/>
  <c r="BU1180" i="113"/>
  <c r="BR477" i="113"/>
  <c r="BU477" i="113"/>
  <c r="BR1085" i="113"/>
  <c r="BU1085" i="113"/>
  <c r="BR602" i="113"/>
  <c r="BU602" i="113"/>
  <c r="BR445" i="113"/>
  <c r="BU445" i="113"/>
  <c r="BR397" i="113"/>
  <c r="BU397" i="113"/>
  <c r="BR298" i="113"/>
  <c r="BU298" i="113"/>
  <c r="BR266" i="113"/>
  <c r="BU266" i="113"/>
  <c r="BR234" i="113"/>
  <c r="BU234" i="113"/>
  <c r="BR537" i="113"/>
  <c r="BU537" i="113"/>
  <c r="BR1118" i="113"/>
  <c r="BU1118" i="113"/>
  <c r="BR1172" i="113"/>
  <c r="BU1172" i="113"/>
  <c r="BR1207" i="113"/>
  <c r="BU1207" i="113"/>
  <c r="BR204" i="113"/>
  <c r="BU204" i="113"/>
  <c r="BR120" i="113"/>
  <c r="BU120" i="113"/>
  <c r="BR82" i="113"/>
  <c r="BU82" i="113"/>
  <c r="BR1115" i="113"/>
  <c r="BU1115" i="113"/>
  <c r="BR958" i="113"/>
  <c r="BU958" i="113"/>
  <c r="BR702" i="113"/>
  <c r="BU702" i="113"/>
  <c r="BR636" i="113"/>
  <c r="BU636" i="113"/>
  <c r="BR178" i="113"/>
  <c r="BU178" i="113"/>
  <c r="BR910" i="113"/>
  <c r="BU910" i="113"/>
  <c r="BR862" i="113"/>
  <c r="BU862" i="113"/>
  <c r="BR830" i="113"/>
  <c r="BU830" i="113"/>
  <c r="BR717" i="113"/>
  <c r="BU717" i="113"/>
  <c r="BR506" i="113"/>
  <c r="BU506" i="113"/>
  <c r="BR74" i="113"/>
  <c r="BU74" i="113"/>
  <c r="BR633" i="113"/>
  <c r="BU633" i="113"/>
  <c r="BR1087" i="113"/>
  <c r="BU1087" i="113"/>
  <c r="BR707" i="113"/>
  <c r="BU707" i="113"/>
  <c r="BR623" i="113"/>
  <c r="BU623" i="113"/>
  <c r="BR588" i="113"/>
  <c r="BU588" i="113"/>
  <c r="BR508" i="113"/>
  <c r="BU508" i="113"/>
  <c r="BR309" i="113"/>
  <c r="BU309" i="113"/>
  <c r="BR203" i="113"/>
  <c r="BU203" i="113"/>
  <c r="BR1183" i="113"/>
  <c r="BU1183" i="113"/>
  <c r="BR883" i="113"/>
  <c r="BU883" i="113"/>
  <c r="BR851" i="113"/>
  <c r="BU851" i="113"/>
  <c r="BR700" i="113"/>
  <c r="BU700" i="113"/>
  <c r="BR500" i="113"/>
  <c r="BU500" i="113"/>
  <c r="BR176" i="113"/>
  <c r="BU176" i="113"/>
  <c r="BR317" i="113"/>
  <c r="BU317" i="113"/>
  <c r="BR273" i="113"/>
  <c r="BU273" i="113"/>
  <c r="BR241" i="113"/>
  <c r="BU241" i="113"/>
  <c r="BR73" i="113"/>
  <c r="BU73" i="113"/>
  <c r="BR1135" i="113"/>
  <c r="BU1135" i="113"/>
  <c r="BR902" i="113"/>
  <c r="BU902" i="113"/>
  <c r="BR729" i="113"/>
  <c r="BU729" i="113"/>
  <c r="BR351" i="113"/>
  <c r="BU351" i="113"/>
  <c r="BR138" i="113"/>
  <c r="BU138" i="113"/>
  <c r="BR464" i="113"/>
  <c r="BU464" i="113"/>
  <c r="BR406" i="113"/>
  <c r="BU406" i="113"/>
  <c r="BR368" i="113"/>
  <c r="BU368" i="113"/>
  <c r="BR308" i="113"/>
  <c r="BU308" i="113"/>
  <c r="BR202" i="113"/>
  <c r="BU202" i="113"/>
  <c r="BR118" i="113"/>
  <c r="BU118" i="113"/>
  <c r="BR70" i="113"/>
  <c r="BR69" i="113" s="1"/>
  <c r="BU70" i="113"/>
  <c r="BR1091" i="113"/>
  <c r="BU1091" i="113"/>
  <c r="BR893" i="113"/>
  <c r="BU893" i="113"/>
  <c r="BR291" i="113"/>
  <c r="BU291" i="113"/>
  <c r="BR259" i="113"/>
  <c r="BU259" i="113"/>
  <c r="BR141" i="113"/>
  <c r="BU141" i="113"/>
  <c r="BR992" i="113"/>
  <c r="BU992" i="113"/>
  <c r="BR658" i="113"/>
  <c r="BU658" i="113"/>
  <c r="BR565" i="113"/>
  <c r="BU565" i="113"/>
  <c r="BR440" i="113"/>
  <c r="BU440" i="113"/>
  <c r="BR569" i="113"/>
  <c r="BU569" i="113"/>
  <c r="BR458" i="113"/>
  <c r="BU458" i="113"/>
  <c r="BR358" i="113"/>
  <c r="BU358" i="113"/>
  <c r="BR1035" i="113"/>
  <c r="BU1035" i="113"/>
  <c r="BR1003" i="113"/>
  <c r="BU1003" i="113"/>
  <c r="BR359" i="113"/>
  <c r="BU359" i="113"/>
  <c r="BR169" i="113"/>
  <c r="BU169" i="113"/>
  <c r="BR125" i="113"/>
  <c r="BU125" i="113"/>
  <c r="BR87" i="113"/>
  <c r="BU87" i="113"/>
  <c r="BR1018" i="113"/>
  <c r="BU1018" i="113"/>
  <c r="BR974" i="113"/>
  <c r="BU974" i="113"/>
  <c r="BR935" i="113"/>
  <c r="BU935" i="113"/>
  <c r="BR860" i="113"/>
  <c r="BU860" i="113"/>
  <c r="BR828" i="113"/>
  <c r="BU828" i="113"/>
  <c r="BR530" i="113"/>
  <c r="BU530" i="113"/>
  <c r="BR457" i="113"/>
  <c r="BU457" i="113"/>
  <c r="BR167" i="113"/>
  <c r="BU167" i="113"/>
  <c r="BR990" i="113"/>
  <c r="BU990" i="113"/>
  <c r="BR411" i="113"/>
  <c r="BU411" i="113"/>
  <c r="BR149" i="113"/>
  <c r="BU149" i="113"/>
  <c r="BR93" i="113"/>
  <c r="BU93" i="113"/>
  <c r="BR1171" i="113"/>
  <c r="BU1171" i="113"/>
  <c r="BR1108" i="113"/>
  <c r="BU1108" i="113"/>
  <c r="BR1036" i="113"/>
  <c r="BU1036" i="113"/>
  <c r="BR33" i="113"/>
  <c r="BU33" i="113"/>
  <c r="BR17" i="113"/>
  <c r="BU17" i="113"/>
  <c r="BR25" i="113"/>
  <c r="BU25" i="113"/>
  <c r="BR39" i="113"/>
  <c r="BU39" i="113"/>
  <c r="BR41" i="113"/>
  <c r="BU41" i="113"/>
  <c r="BR31" i="113"/>
  <c r="BU31" i="113"/>
  <c r="BR34" i="113"/>
  <c r="BU34" i="113"/>
  <c r="BR15" i="113"/>
  <c r="BU15" i="113"/>
  <c r="BR38" i="113"/>
  <c r="BU38" i="113"/>
  <c r="BR28" i="113"/>
  <c r="BU28" i="113"/>
  <c r="BR37" i="113"/>
  <c r="BU37" i="113"/>
  <c r="BR29" i="113"/>
  <c r="BU29" i="113"/>
  <c r="BR657" i="113"/>
  <c r="BU657" i="113"/>
  <c r="BR566" i="113"/>
  <c r="BU566" i="113"/>
  <c r="BR524" i="113"/>
  <c r="BU524" i="113"/>
  <c r="BR1021" i="113"/>
  <c r="BU1021" i="113"/>
  <c r="BR972" i="113"/>
  <c r="BU972" i="113"/>
  <c r="BR749" i="113"/>
  <c r="BU749" i="113"/>
  <c r="BR679" i="113"/>
  <c r="BU679" i="113"/>
  <c r="BR475" i="113"/>
  <c r="BU475" i="113"/>
  <c r="BR333" i="113"/>
  <c r="BU333" i="113"/>
  <c r="BR209" i="113"/>
  <c r="BU209" i="113"/>
  <c r="BR1082" i="113"/>
  <c r="BU1082" i="113"/>
  <c r="BR316" i="113"/>
  <c r="BU316" i="113"/>
  <c r="BR272" i="113"/>
  <c r="BU272" i="113"/>
  <c r="BR240" i="113"/>
  <c r="BU240" i="113"/>
  <c r="BR1122" i="113"/>
  <c r="BU1122" i="113"/>
  <c r="BR1176" i="113"/>
  <c r="BU1176" i="113"/>
  <c r="BR1211" i="113"/>
  <c r="BU1211" i="113"/>
  <c r="BR208" i="113"/>
  <c r="BU208" i="113"/>
  <c r="BR124" i="113"/>
  <c r="BU124" i="113"/>
  <c r="BR86" i="113"/>
  <c r="BU86" i="113"/>
  <c r="BR1119" i="113"/>
  <c r="BU1119" i="113"/>
  <c r="BR963" i="113"/>
  <c r="BU963" i="113"/>
  <c r="BR716" i="113"/>
  <c r="BU716" i="113"/>
  <c r="BR640" i="113"/>
  <c r="BU640" i="113"/>
  <c r="BR182" i="113"/>
  <c r="BU182" i="113"/>
  <c r="BR914" i="113"/>
  <c r="BU914" i="113"/>
  <c r="BR866" i="113"/>
  <c r="BU866" i="113"/>
  <c r="BR834" i="113"/>
  <c r="BU834" i="113"/>
  <c r="BR699" i="113"/>
  <c r="BU699" i="113"/>
  <c r="BR140" i="113"/>
  <c r="BU140" i="113"/>
  <c r="BR655" i="113"/>
  <c r="BU655" i="113"/>
  <c r="BR435" i="113"/>
  <c r="BU435" i="113"/>
  <c r="BR1063" i="113"/>
  <c r="BU1063" i="113"/>
  <c r="BR711" i="113"/>
  <c r="BU711" i="113"/>
  <c r="BR661" i="113"/>
  <c r="BU661" i="113"/>
  <c r="BR592" i="113"/>
  <c r="BU592" i="113"/>
  <c r="BR512" i="113"/>
  <c r="BU512" i="113"/>
  <c r="BR447" i="113"/>
  <c r="BU447" i="113"/>
  <c r="BR207" i="113"/>
  <c r="BU207" i="113"/>
  <c r="BR1201" i="113"/>
  <c r="BU1201" i="113"/>
  <c r="BR901" i="113"/>
  <c r="BU901" i="113"/>
  <c r="BR855" i="113"/>
  <c r="BU855" i="113"/>
  <c r="BR823" i="113"/>
  <c r="BU823" i="113"/>
  <c r="BR535" i="113"/>
  <c r="BU535" i="113"/>
  <c r="BR480" i="113"/>
  <c r="BU480" i="113"/>
  <c r="BR164" i="113"/>
  <c r="BU164" i="113"/>
  <c r="BR301" i="113"/>
  <c r="BU301" i="113"/>
  <c r="BR269" i="113"/>
  <c r="BU269" i="113"/>
  <c r="BR237" i="113"/>
  <c r="BU237" i="113"/>
  <c r="BR67" i="113"/>
  <c r="BU67" i="113"/>
  <c r="BR1097" i="113"/>
  <c r="BU1097" i="113"/>
  <c r="BR898" i="113"/>
  <c r="BU898" i="113"/>
  <c r="BR715" i="113"/>
  <c r="BU715" i="113"/>
  <c r="BR347" i="113"/>
  <c r="BU347" i="113"/>
  <c r="BR134" i="113"/>
  <c r="BU134" i="113"/>
  <c r="BR722" i="113"/>
  <c r="BU722" i="113"/>
  <c r="BR420" i="113"/>
  <c r="BU420" i="113"/>
  <c r="BR380" i="113"/>
  <c r="BU380" i="113"/>
  <c r="BR334" i="113"/>
  <c r="BU334" i="113"/>
  <c r="BR214" i="113"/>
  <c r="BU214" i="113"/>
  <c r="BR148" i="113"/>
  <c r="BU148" i="113"/>
  <c r="BR92" i="113"/>
  <c r="BU92" i="113"/>
  <c r="BR1077" i="113"/>
  <c r="BU1077" i="113"/>
  <c r="BR889" i="113"/>
  <c r="BU889" i="113"/>
  <c r="BR287" i="113"/>
  <c r="BU287" i="113"/>
  <c r="BR255" i="113"/>
  <c r="BU255" i="113"/>
  <c r="BR137" i="113"/>
  <c r="BU137" i="113"/>
  <c r="BR760" i="113"/>
  <c r="BU760" i="113"/>
  <c r="BR646" i="113"/>
  <c r="BU646" i="113"/>
  <c r="BR1031" i="113"/>
  <c r="BU1031" i="113"/>
  <c r="BR999" i="113"/>
  <c r="BU999" i="113"/>
  <c r="BR753" i="113"/>
  <c r="BU753" i="113"/>
  <c r="BR181" i="113"/>
  <c r="BU181" i="113"/>
  <c r="BR121" i="113"/>
  <c r="BU121" i="113"/>
  <c r="BR83" i="113"/>
  <c r="BU83" i="113"/>
  <c r="BR1014" i="113"/>
  <c r="BU1014" i="113"/>
  <c r="BR969" i="113"/>
  <c r="BU969" i="113"/>
  <c r="BR925" i="113"/>
  <c r="BU925" i="113"/>
  <c r="BR856" i="113"/>
  <c r="BU856" i="113"/>
  <c r="BR824" i="113"/>
  <c r="BU824" i="113"/>
  <c r="BR568" i="113"/>
  <c r="BU568" i="113"/>
  <c r="BR526" i="113"/>
  <c r="BU526" i="113"/>
  <c r="BR453" i="113"/>
  <c r="BU453" i="113"/>
  <c r="BR163" i="113"/>
  <c r="BU163" i="113"/>
  <c r="BR985" i="113"/>
  <c r="BU985" i="113"/>
  <c r="BR407" i="113"/>
  <c r="BU407" i="113"/>
  <c r="BR143" i="113"/>
  <c r="BU143" i="113"/>
  <c r="BR89" i="113"/>
  <c r="BU89" i="113"/>
  <c r="BR1120" i="113"/>
  <c r="BU1120" i="113"/>
  <c r="BR1059" i="113"/>
  <c r="BU1059" i="113"/>
  <c r="BR1016" i="113"/>
  <c r="BU1016" i="113"/>
  <c r="BR965" i="113"/>
  <c r="BU965" i="113"/>
  <c r="BR923" i="113"/>
  <c r="BU923" i="113"/>
  <c r="BR763" i="113"/>
  <c r="BU763" i="113"/>
  <c r="BR662" i="113"/>
  <c r="BU662" i="113"/>
  <c r="BR595" i="113"/>
  <c r="BU595" i="113"/>
  <c r="BR515" i="113"/>
  <c r="BU515" i="113"/>
  <c r="BR1133" i="113"/>
  <c r="BU1133" i="113"/>
  <c r="BR1101" i="113"/>
  <c r="BU1101" i="113"/>
  <c r="BR710" i="113"/>
  <c r="BU710" i="113"/>
  <c r="BR593" i="113"/>
  <c r="BU593" i="113"/>
  <c r="BR517" i="113"/>
  <c r="BU517" i="113"/>
  <c r="BR448" i="113"/>
  <c r="BU448" i="113"/>
  <c r="BR404" i="113"/>
  <c r="BU404" i="113"/>
  <c r="BR366" i="113"/>
  <c r="BU366" i="113"/>
  <c r="BR899" i="113"/>
  <c r="BU899" i="113"/>
  <c r="BR853" i="113"/>
  <c r="BU853" i="113"/>
  <c r="BR460" i="113"/>
  <c r="BU460" i="113"/>
  <c r="BR1166" i="113"/>
  <c r="BU1166" i="113"/>
  <c r="BR1206" i="113"/>
  <c r="BU1206" i="113"/>
  <c r="BR459" i="113"/>
  <c r="BU459" i="113"/>
  <c r="BR1081" i="113"/>
  <c r="BU1081" i="113"/>
  <c r="BR598" i="113"/>
  <c r="BU598" i="113"/>
  <c r="BR431" i="113"/>
  <c r="BU431" i="113"/>
  <c r="BR393" i="113"/>
  <c r="BU393" i="113"/>
  <c r="BR294" i="113"/>
  <c r="BU294" i="113"/>
  <c r="BR262" i="113"/>
  <c r="BU262" i="113"/>
  <c r="BR230" i="113"/>
  <c r="BU230" i="113"/>
  <c r="BR533" i="113"/>
  <c r="BU533" i="113"/>
  <c r="BR1174" i="113"/>
  <c r="BU1174" i="113"/>
  <c r="BR653" i="113"/>
  <c r="BU653" i="113"/>
  <c r="BR562" i="113"/>
  <c r="BU562" i="113"/>
  <c r="BR520" i="113"/>
  <c r="BU520" i="113"/>
  <c r="BR1017" i="113"/>
  <c r="BU1017" i="113"/>
  <c r="BR966" i="113"/>
  <c r="BU966" i="113"/>
  <c r="BR745" i="113"/>
  <c r="BU745" i="113"/>
  <c r="BR675" i="113"/>
  <c r="BU675" i="113"/>
  <c r="BR471" i="113"/>
  <c r="BU471" i="113"/>
  <c r="BR329" i="113"/>
  <c r="BU329" i="113"/>
  <c r="BR205" i="113"/>
  <c r="BU205" i="113"/>
  <c r="BR1072" i="113"/>
  <c r="BR1069" i="113" s="1"/>
  <c r="BU1072" i="113"/>
  <c r="BR300" i="113"/>
  <c r="BU300" i="113"/>
  <c r="BR268" i="113"/>
  <c r="BU268" i="113"/>
  <c r="BR236" i="113"/>
  <c r="BU236" i="113"/>
  <c r="BN609" i="113"/>
  <c r="BN443" i="113"/>
  <c r="BN80" i="113"/>
  <c r="BN644" i="113"/>
  <c r="BN518" i="113"/>
  <c r="BR557" i="113"/>
  <c r="BU557" i="113"/>
  <c r="BR418" i="113"/>
  <c r="BR417" i="113" s="1"/>
  <c r="BU418" i="113"/>
  <c r="BR50" i="113"/>
  <c r="BU50" i="113"/>
  <c r="BR450" i="113"/>
  <c r="BU450" i="113"/>
  <c r="BR1078" i="113"/>
  <c r="BU1078" i="113"/>
  <c r="BR1011" i="113"/>
  <c r="BU1011" i="113"/>
  <c r="BR991" i="113"/>
  <c r="BU991" i="113"/>
  <c r="BR325" i="113"/>
  <c r="BU325" i="113"/>
  <c r="BR161" i="113"/>
  <c r="BU161" i="113"/>
  <c r="BR95" i="113"/>
  <c r="BU95" i="113"/>
  <c r="BR1056" i="113"/>
  <c r="BU1056" i="113"/>
  <c r="BR1010" i="113"/>
  <c r="BU1010" i="113"/>
  <c r="BR962" i="113"/>
  <c r="BU962" i="113"/>
  <c r="BR921" i="113"/>
  <c r="BU921" i="113"/>
  <c r="BR852" i="113"/>
  <c r="BU852" i="113"/>
  <c r="BR693" i="113"/>
  <c r="BU693" i="113"/>
  <c r="BR538" i="113"/>
  <c r="BU538" i="113"/>
  <c r="BR479" i="113"/>
  <c r="BU479" i="113"/>
  <c r="BR175" i="113"/>
  <c r="BU175" i="113"/>
  <c r="BR1136" i="113"/>
  <c r="BU1136" i="113"/>
  <c r="BR421" i="113"/>
  <c r="BU421" i="113"/>
  <c r="BR387" i="113"/>
  <c r="BU387" i="113"/>
  <c r="BR107" i="113"/>
  <c r="BU107" i="113"/>
  <c r="BR1132" i="113"/>
  <c r="BU1132" i="113"/>
  <c r="BR1100" i="113"/>
  <c r="BU1100" i="113"/>
  <c r="BR1028" i="113"/>
  <c r="BU1028" i="113"/>
  <c r="BR996" i="113"/>
  <c r="BU996" i="113"/>
  <c r="BR941" i="113"/>
  <c r="BU941" i="113"/>
  <c r="BR708" i="113"/>
  <c r="BU708" i="113"/>
  <c r="BR626" i="113"/>
  <c r="BU626" i="113"/>
  <c r="BR591" i="113"/>
  <c r="BU591" i="113"/>
  <c r="BR511" i="113"/>
  <c r="BU511" i="113"/>
  <c r="BR1129" i="113"/>
  <c r="BU1129" i="113"/>
  <c r="BR1095" i="113"/>
  <c r="BU1095" i="113"/>
  <c r="BR706" i="113"/>
  <c r="BU706" i="113"/>
  <c r="BR589" i="113"/>
  <c r="BU589" i="113"/>
  <c r="BR513" i="113"/>
  <c r="BU513" i="113"/>
  <c r="BR444" i="113"/>
  <c r="BU444" i="113"/>
  <c r="BR400" i="113"/>
  <c r="BU400" i="113"/>
  <c r="BR352" i="113"/>
  <c r="BU352" i="113"/>
  <c r="BR306" i="113"/>
  <c r="BU306" i="113"/>
  <c r="BR857" i="113"/>
  <c r="BU857" i="113"/>
  <c r="BR825" i="113"/>
  <c r="BU825" i="113"/>
  <c r="BR442" i="113"/>
  <c r="BU442" i="113"/>
  <c r="BR1137" i="113"/>
  <c r="BU1137" i="113"/>
  <c r="BR1050" i="113"/>
  <c r="BU1050" i="113"/>
  <c r="BR441" i="113"/>
  <c r="BU441" i="113"/>
  <c r="BR621" i="113"/>
  <c r="BU621" i="113"/>
  <c r="BR586" i="113"/>
  <c r="BU586" i="113"/>
  <c r="BR413" i="113"/>
  <c r="BU413" i="113"/>
  <c r="BR375" i="113"/>
  <c r="BU375" i="113"/>
  <c r="BR282" i="113"/>
  <c r="BU282" i="113"/>
  <c r="BR250" i="113"/>
  <c r="BU250" i="113"/>
  <c r="BR563" i="113"/>
  <c r="BU563" i="113"/>
  <c r="BR521" i="113"/>
  <c r="BU521" i="113"/>
  <c r="BR1102" i="113"/>
  <c r="BU1102" i="113"/>
  <c r="BR926" i="113"/>
  <c r="BU926" i="113"/>
  <c r="BR220" i="113"/>
  <c r="BU220" i="113"/>
  <c r="BR150" i="113"/>
  <c r="BU150" i="113"/>
  <c r="BR104" i="113"/>
  <c r="BU104" i="113"/>
  <c r="BR1131" i="113"/>
  <c r="BU1131" i="113"/>
  <c r="BR1093" i="113"/>
  <c r="BU1093" i="113"/>
  <c r="BR738" i="113"/>
  <c r="BU738" i="113"/>
  <c r="BR656" i="113"/>
  <c r="BU656" i="113"/>
  <c r="BR356" i="113"/>
  <c r="BU356" i="113"/>
  <c r="BR162" i="113"/>
  <c r="BU162" i="113"/>
  <c r="BR878" i="113"/>
  <c r="BU878" i="113"/>
  <c r="BR846" i="113"/>
  <c r="BU846" i="113"/>
  <c r="BR784" i="113"/>
  <c r="BU784" i="113"/>
  <c r="BR695" i="113"/>
  <c r="BU695" i="113"/>
  <c r="BR136" i="113"/>
  <c r="BU136" i="113"/>
  <c r="BR651" i="113"/>
  <c r="BU651" i="113"/>
  <c r="BR383" i="113"/>
  <c r="BU383" i="113"/>
  <c r="BR747" i="113"/>
  <c r="BU747" i="113"/>
  <c r="BR673" i="113"/>
  <c r="BU673" i="113"/>
  <c r="BR604" i="113"/>
  <c r="BU604" i="113"/>
  <c r="BR546" i="113"/>
  <c r="BU546" i="113"/>
  <c r="BR473" i="113"/>
  <c r="BU473" i="113"/>
  <c r="BR219" i="113"/>
  <c r="BU219" i="113"/>
  <c r="BR72" i="113"/>
  <c r="BU72" i="113"/>
  <c r="BR915" i="113"/>
  <c r="BU915" i="113"/>
  <c r="BR867" i="113"/>
  <c r="BU867" i="113"/>
  <c r="BR835" i="113"/>
  <c r="BU835" i="113"/>
  <c r="BR531" i="113"/>
  <c r="BU531" i="113"/>
  <c r="BR192" i="113"/>
  <c r="BU192" i="113"/>
  <c r="BR160" i="113"/>
  <c r="BU160" i="113"/>
  <c r="BR676" i="113"/>
  <c r="BU676" i="113"/>
  <c r="BR289" i="113"/>
  <c r="BU289" i="113"/>
  <c r="BR257" i="113"/>
  <c r="BU257" i="113"/>
  <c r="BR139" i="113"/>
  <c r="BU139" i="113"/>
  <c r="BR1164" i="113"/>
  <c r="BU1164" i="113"/>
  <c r="BR909" i="113"/>
  <c r="BU909" i="113"/>
  <c r="BR377" i="113"/>
  <c r="BU377" i="113"/>
  <c r="BR335" i="113"/>
  <c r="BU335" i="113"/>
  <c r="BR726" i="113"/>
  <c r="BU726" i="113"/>
  <c r="BR424" i="113"/>
  <c r="BU424" i="113"/>
  <c r="BR390" i="113"/>
  <c r="BU390" i="113"/>
  <c r="BR338" i="113"/>
  <c r="BU338" i="113"/>
  <c r="BR218" i="113"/>
  <c r="BU218" i="113"/>
  <c r="BR152" i="113"/>
  <c r="BU152" i="113"/>
  <c r="BR102" i="113"/>
  <c r="BU102" i="113"/>
  <c r="BR1076" i="113"/>
  <c r="BU1076" i="113"/>
  <c r="BR1208" i="113"/>
  <c r="BU1208" i="113"/>
  <c r="BR1196" i="113"/>
  <c r="BU1196" i="113"/>
  <c r="BR275" i="113"/>
  <c r="BU275" i="113"/>
  <c r="BR243" i="113"/>
  <c r="BU243" i="113"/>
  <c r="BR79" i="113"/>
  <c r="BU79" i="113"/>
  <c r="BR754" i="113"/>
  <c r="BU754" i="113"/>
  <c r="BR638" i="113"/>
  <c r="BU638" i="113"/>
  <c r="BR549" i="113"/>
  <c r="BU549" i="113"/>
  <c r="BR362" i="113"/>
  <c r="BU362" i="113"/>
  <c r="BR561" i="113"/>
  <c r="BU561" i="113"/>
  <c r="BR436" i="113"/>
  <c r="BU436" i="113"/>
  <c r="BR310" i="113"/>
  <c r="BU310" i="113"/>
  <c r="BR1019" i="113"/>
  <c r="BU1019" i="113"/>
  <c r="BR982" i="113"/>
  <c r="BU982" i="113"/>
  <c r="BR185" i="113"/>
  <c r="BU185" i="113"/>
  <c r="BR55" i="113"/>
  <c r="BU55" i="113"/>
  <c r="BR109" i="113"/>
  <c r="BU109" i="113"/>
  <c r="BR1034" i="113"/>
  <c r="BU1034" i="113"/>
  <c r="BR1002" i="113"/>
  <c r="BU1002" i="113"/>
  <c r="BR953" i="113"/>
  <c r="BU953" i="113"/>
  <c r="BR876" i="113"/>
  <c r="BU876" i="113"/>
  <c r="BR844" i="113"/>
  <c r="BU844" i="113"/>
  <c r="BR701" i="113"/>
  <c r="BU701" i="113"/>
  <c r="BR556" i="113"/>
  <c r="BU556" i="113"/>
  <c r="BR493" i="113"/>
  <c r="BU493" i="113"/>
  <c r="BR183" i="113"/>
  <c r="BU183" i="113"/>
  <c r="BR53" i="113"/>
  <c r="BU53" i="113"/>
  <c r="BR429" i="113"/>
  <c r="BU429" i="113"/>
  <c r="BR395" i="113"/>
  <c r="BU395" i="113"/>
  <c r="BR115" i="113"/>
  <c r="BU115" i="113"/>
  <c r="BR51" i="113"/>
  <c r="BU51" i="113"/>
  <c r="BR1124" i="113"/>
  <c r="BU1124" i="113"/>
  <c r="BR1075" i="113"/>
  <c r="BU1075" i="113"/>
  <c r="BR1020" i="113"/>
  <c r="BU1020" i="113"/>
  <c r="BR20" i="113"/>
  <c r="BU20" i="113"/>
  <c r="BR19" i="113"/>
  <c r="BU19" i="113"/>
  <c r="BR18" i="113"/>
  <c r="BU18" i="113"/>
  <c r="BR16" i="113"/>
  <c r="BU16" i="113"/>
  <c r="BR32" i="113"/>
  <c r="BU32" i="113"/>
  <c r="BR40" i="113"/>
  <c r="BU40" i="113"/>
  <c r="BR27" i="113"/>
  <c r="BU27" i="113"/>
  <c r="BR36" i="113"/>
  <c r="BU36" i="113"/>
  <c r="BR22" i="113"/>
  <c r="BU22" i="113"/>
  <c r="BR21" i="113"/>
  <c r="BU21" i="113"/>
  <c r="BR23" i="113"/>
  <c r="BU23" i="113"/>
  <c r="BR920" i="113"/>
  <c r="BU920" i="113"/>
  <c r="BR639" i="113"/>
  <c r="BU639" i="113"/>
  <c r="BR550" i="113"/>
  <c r="BU550" i="113"/>
  <c r="BR491" i="113"/>
  <c r="BU491" i="113"/>
  <c r="BR1005" i="113"/>
  <c r="BU1005" i="113"/>
  <c r="BR952" i="113"/>
  <c r="BU952" i="113"/>
  <c r="BR719" i="113"/>
  <c r="BU719" i="113"/>
  <c r="BR663" i="113"/>
  <c r="BU663" i="113"/>
  <c r="BR349" i="113"/>
  <c r="BU349" i="113"/>
  <c r="BR225" i="113"/>
  <c r="BU225" i="113"/>
  <c r="BR155" i="113"/>
  <c r="BU155" i="113"/>
  <c r="BR1202" i="113"/>
  <c r="BU1202" i="113"/>
  <c r="BR288" i="113"/>
  <c r="BU288" i="113"/>
  <c r="BR256" i="113"/>
  <c r="BU256" i="113"/>
  <c r="BR1173" i="113"/>
  <c r="BU1173" i="113"/>
  <c r="BR1106" i="113"/>
  <c r="BU1106" i="113"/>
  <c r="BR936" i="113"/>
  <c r="BU936" i="113"/>
  <c r="BR224" i="113"/>
  <c r="BU224" i="113"/>
  <c r="BR154" i="113"/>
  <c r="BU154" i="113"/>
  <c r="BR108" i="113"/>
  <c r="BU108" i="113"/>
  <c r="BR1148" i="113"/>
  <c r="BU1148" i="113"/>
  <c r="BR1103" i="113"/>
  <c r="BU1103" i="113"/>
  <c r="BR742" i="113"/>
  <c r="BU742" i="113"/>
  <c r="BR690" i="113"/>
  <c r="BU690" i="113"/>
  <c r="BR360" i="113"/>
  <c r="BU360" i="113"/>
  <c r="BR166" i="113"/>
  <c r="BU166" i="113"/>
  <c r="BR882" i="113"/>
  <c r="BU882" i="113"/>
  <c r="BR850" i="113"/>
  <c r="BU850" i="113"/>
  <c r="BR731" i="113"/>
  <c r="BU731" i="113"/>
  <c r="BR510" i="113"/>
  <c r="BU510" i="113"/>
  <c r="BR78" i="113"/>
  <c r="BU78" i="113"/>
  <c r="BR637" i="113"/>
  <c r="BU637" i="113"/>
  <c r="BR323" i="113"/>
  <c r="BU323" i="113"/>
  <c r="BR757" i="113"/>
  <c r="BU757" i="113"/>
  <c r="BR677" i="113"/>
  <c r="BU677" i="113"/>
  <c r="BR610" i="113"/>
  <c r="BU610" i="113"/>
  <c r="BR576" i="113"/>
  <c r="BU576" i="113"/>
  <c r="BW576" i="113" s="1"/>
  <c r="BR483" i="113"/>
  <c r="BU483" i="113"/>
  <c r="BR223" i="113"/>
  <c r="BU223" i="113"/>
  <c r="BR76" i="113"/>
  <c r="BU76" i="113"/>
  <c r="BR929" i="113"/>
  <c r="BU929" i="113"/>
  <c r="BR871" i="113"/>
  <c r="BU871" i="113"/>
  <c r="BR839" i="113"/>
  <c r="BU839" i="113"/>
  <c r="BR704" i="113"/>
  <c r="BU704" i="113"/>
  <c r="BR519" i="113"/>
  <c r="BU519" i="113"/>
  <c r="BR180" i="113"/>
  <c r="BU180" i="113"/>
  <c r="BR672" i="113"/>
  <c r="BU672" i="113"/>
  <c r="BR285" i="113"/>
  <c r="BU285" i="113"/>
  <c r="BR253" i="113"/>
  <c r="BU253" i="113"/>
  <c r="BR135" i="113"/>
  <c r="BU135" i="113"/>
  <c r="BR1160" i="113"/>
  <c r="BU1160" i="113"/>
  <c r="BR1062" i="113"/>
  <c r="BU1062" i="113"/>
  <c r="BR741" i="113"/>
  <c r="BU741" i="113"/>
  <c r="BR373" i="113"/>
  <c r="BU373" i="113"/>
  <c r="BR331" i="113"/>
  <c r="BU331" i="113"/>
  <c r="BR758" i="113"/>
  <c r="BU758" i="113"/>
  <c r="BR446" i="113"/>
  <c r="BU446" i="113"/>
  <c r="BR402" i="113"/>
  <c r="BU402" i="113"/>
  <c r="BR350" i="113"/>
  <c r="BU350" i="113"/>
  <c r="BR304" i="113"/>
  <c r="BU304" i="113"/>
  <c r="BR198" i="113"/>
  <c r="BU198" i="113"/>
  <c r="BR114" i="113"/>
  <c r="BU114" i="113"/>
  <c r="BR1066" i="113"/>
  <c r="BU1066" i="113"/>
  <c r="BR1193" i="113"/>
  <c r="BU1193" i="113"/>
  <c r="BR319" i="113"/>
  <c r="BU319" i="113"/>
  <c r="BR271" i="113"/>
  <c r="BU271" i="113"/>
  <c r="BR239" i="113"/>
  <c r="BU239" i="113"/>
  <c r="BR75" i="113"/>
  <c r="BU75" i="113"/>
  <c r="BR732" i="113"/>
  <c r="BU732" i="113"/>
  <c r="BR1161" i="113"/>
  <c r="BU1161" i="113"/>
  <c r="BR1015" i="113"/>
  <c r="BU1015" i="113"/>
  <c r="BR1070" i="113"/>
  <c r="BU1070" i="113"/>
  <c r="BR355" i="113"/>
  <c r="BU355" i="113"/>
  <c r="BR165" i="113"/>
  <c r="BU165" i="113"/>
  <c r="BR105" i="113"/>
  <c r="BU105" i="113"/>
  <c r="BR1030" i="113"/>
  <c r="BU1030" i="113"/>
  <c r="BR998" i="113"/>
  <c r="BU998" i="113"/>
  <c r="BR947" i="113"/>
  <c r="BU947" i="113"/>
  <c r="BR872" i="113"/>
  <c r="BU872" i="113"/>
  <c r="BR840" i="113"/>
  <c r="BU840" i="113"/>
  <c r="BR697" i="113"/>
  <c r="BU697" i="113"/>
  <c r="BR552" i="113"/>
  <c r="BU552" i="113"/>
  <c r="BR489" i="113"/>
  <c r="BU489" i="113"/>
  <c r="BR179" i="113"/>
  <c r="BU179" i="113"/>
  <c r="BR1140" i="113"/>
  <c r="BU1140" i="113"/>
  <c r="BR425" i="113"/>
  <c r="BU425" i="113"/>
  <c r="BR391" i="113"/>
  <c r="BU391" i="113"/>
  <c r="BR111" i="113"/>
  <c r="BU111" i="113"/>
  <c r="BR1157" i="113"/>
  <c r="BU1157" i="113"/>
  <c r="BR1104" i="113"/>
  <c r="BU1104" i="113"/>
  <c r="BR1032" i="113"/>
  <c r="BU1032" i="113"/>
  <c r="BR1000" i="113"/>
  <c r="BU1000" i="113"/>
  <c r="BR945" i="113"/>
  <c r="BU945" i="113"/>
  <c r="BR887" i="113"/>
  <c r="BU887" i="113"/>
  <c r="BR678" i="113"/>
  <c r="BU678" i="113"/>
  <c r="BR613" i="113"/>
  <c r="BU613" i="113"/>
  <c r="BR579" i="113"/>
  <c r="BU579" i="113"/>
  <c r="BR482" i="113"/>
  <c r="BU482" i="113"/>
  <c r="BR1117" i="113"/>
  <c r="BU1117" i="113"/>
  <c r="BR984" i="113"/>
  <c r="BU984" i="113"/>
  <c r="BR615" i="113"/>
  <c r="BU615" i="113"/>
  <c r="BR577" i="113"/>
  <c r="BU577" i="113"/>
  <c r="BR484" i="113"/>
  <c r="BU484" i="113"/>
  <c r="BR422" i="113"/>
  <c r="BU422" i="113"/>
  <c r="BR388" i="113"/>
  <c r="BU388" i="113"/>
  <c r="BR340" i="113"/>
  <c r="BU340" i="113"/>
  <c r="BR869" i="113"/>
  <c r="BU869" i="113"/>
  <c r="BR837" i="113"/>
  <c r="BU837" i="113"/>
  <c r="BR438" i="113"/>
  <c r="BU438" i="113"/>
  <c r="BR1088" i="113"/>
  <c r="BU1088" i="113"/>
  <c r="BR946" i="113"/>
  <c r="BU946" i="113"/>
  <c r="BR437" i="113"/>
  <c r="BU437" i="113"/>
  <c r="BR617" i="113"/>
  <c r="BU617" i="113"/>
  <c r="BR582" i="113"/>
  <c r="BU582" i="113"/>
  <c r="BR409" i="113"/>
  <c r="BU409" i="113"/>
  <c r="BR371" i="113"/>
  <c r="BU371" i="113"/>
  <c r="BR278" i="113"/>
  <c r="BU278" i="113"/>
  <c r="BR246" i="113"/>
  <c r="BU246" i="113"/>
  <c r="BR559" i="113"/>
  <c r="BU559" i="113"/>
  <c r="BR382" i="113"/>
  <c r="BU382" i="113"/>
  <c r="BR1214" i="113"/>
  <c r="BU1214" i="113"/>
  <c r="BR635" i="113"/>
  <c r="BU635" i="113"/>
  <c r="BR536" i="113"/>
  <c r="BU536" i="113"/>
  <c r="BR1033" i="113"/>
  <c r="BU1033" i="113"/>
  <c r="BR1001" i="113"/>
  <c r="BU1001" i="113"/>
  <c r="BR896" i="113"/>
  <c r="BU896" i="113"/>
  <c r="BR709" i="113"/>
  <c r="BU709" i="113"/>
  <c r="BR544" i="113"/>
  <c r="BU544" i="113"/>
  <c r="BR345" i="113"/>
  <c r="BU345" i="113"/>
  <c r="BR221" i="113"/>
  <c r="BU221" i="113"/>
  <c r="BR151" i="113"/>
  <c r="BU151" i="113"/>
  <c r="BR894" i="113"/>
  <c r="BU894" i="113"/>
  <c r="BR284" i="113"/>
  <c r="BU284" i="113"/>
  <c r="BR252" i="113"/>
  <c r="BU252" i="113"/>
  <c r="BR971" i="113"/>
  <c r="BU971" i="113"/>
  <c r="BR927" i="113"/>
  <c r="BU927" i="113"/>
  <c r="BR682" i="113"/>
  <c r="BU682" i="113"/>
  <c r="BR618" i="113"/>
  <c r="BU618" i="113"/>
  <c r="BR583" i="113"/>
  <c r="BU583" i="113"/>
  <c r="BR486" i="113"/>
  <c r="BU486" i="113"/>
  <c r="BR1121" i="113"/>
  <c r="BU1121" i="113"/>
  <c r="BR989" i="113"/>
  <c r="BU989" i="113"/>
  <c r="BR620" i="113"/>
  <c r="BU620" i="113"/>
  <c r="BR581" i="113"/>
  <c r="BU581" i="113"/>
  <c r="BR505" i="113"/>
  <c r="BU505" i="113"/>
  <c r="BR426" i="113"/>
  <c r="BU426" i="113"/>
  <c r="BR392" i="113"/>
  <c r="BU392" i="113"/>
  <c r="BR344" i="113"/>
  <c r="BU344" i="113"/>
  <c r="BR881" i="113"/>
  <c r="BU881" i="113"/>
  <c r="BR849" i="113"/>
  <c r="BU849" i="113"/>
  <c r="BR498" i="113"/>
  <c r="BU498" i="113"/>
  <c r="BR434" i="113"/>
  <c r="BU434" i="113"/>
  <c r="BR1084" i="113"/>
  <c r="BU1084" i="113"/>
  <c r="BR942" i="113"/>
  <c r="BU942" i="113"/>
  <c r="BR1165" i="113"/>
  <c r="BU1165" i="113"/>
  <c r="BR612" i="113"/>
  <c r="BU612" i="113"/>
  <c r="BR578" i="113"/>
  <c r="BU578" i="113"/>
  <c r="BR405" i="113"/>
  <c r="BU405" i="113"/>
  <c r="BR367" i="113"/>
  <c r="BU367" i="113"/>
  <c r="BR274" i="113"/>
  <c r="BU274" i="113"/>
  <c r="BR242" i="113"/>
  <c r="BU242" i="113"/>
  <c r="BR555" i="113"/>
  <c r="BU555" i="113"/>
  <c r="BR649" i="113"/>
  <c r="BU649" i="113"/>
  <c r="BR558" i="113"/>
  <c r="BU558" i="113"/>
  <c r="BR501" i="113"/>
  <c r="BU501" i="113"/>
  <c r="BR1013" i="113"/>
  <c r="BU1013" i="113"/>
  <c r="BR961" i="113"/>
  <c r="BU961" i="113"/>
  <c r="BR727" i="113"/>
  <c r="BU727" i="113"/>
  <c r="BR671" i="113"/>
  <c r="BU671" i="113"/>
  <c r="BR467" i="113"/>
  <c r="BU467" i="113"/>
  <c r="BR313" i="113"/>
  <c r="BU313" i="113"/>
  <c r="BR201" i="113"/>
  <c r="BU201" i="113"/>
  <c r="BR1185" i="113"/>
  <c r="BU1185" i="113"/>
  <c r="BR296" i="113"/>
  <c r="BU296" i="113"/>
  <c r="BR264" i="113"/>
  <c r="BU264" i="113"/>
  <c r="BR232" i="113"/>
  <c r="BU232" i="113"/>
  <c r="BR1114" i="113"/>
  <c r="BU1114" i="113"/>
  <c r="BR944" i="113"/>
  <c r="BU944" i="113"/>
  <c r="BR1057" i="113"/>
  <c r="BU1057" i="113"/>
  <c r="BR200" i="113"/>
  <c r="BU200" i="113"/>
  <c r="BR116" i="113"/>
  <c r="BU116" i="113"/>
  <c r="BR1127" i="113"/>
  <c r="BU1127" i="113"/>
  <c r="BR975" i="113"/>
  <c r="BU975" i="113"/>
  <c r="BR734" i="113"/>
  <c r="BU734" i="113"/>
  <c r="BR652" i="113"/>
  <c r="BU652" i="113"/>
  <c r="BR190" i="113"/>
  <c r="BU190" i="113"/>
  <c r="BR158" i="113"/>
  <c r="BU158" i="113"/>
  <c r="BR906" i="113"/>
  <c r="BU906" i="113"/>
  <c r="BR858" i="113"/>
  <c r="BU858" i="113"/>
  <c r="BR826" i="113"/>
  <c r="BU826" i="113"/>
  <c r="BR713" i="113"/>
  <c r="BU713" i="113"/>
  <c r="BR324" i="113"/>
  <c r="BU324" i="113"/>
  <c r="BR68" i="113"/>
  <c r="BU68" i="113"/>
  <c r="BR629" i="113"/>
  <c r="BU629" i="113"/>
  <c r="BR1083" i="113"/>
  <c r="BU1083" i="113"/>
  <c r="BR685" i="113"/>
  <c r="BU685" i="113"/>
  <c r="BR619" i="113"/>
  <c r="BU619" i="113"/>
  <c r="BR584" i="113"/>
  <c r="BU584" i="113"/>
  <c r="BR504" i="113"/>
  <c r="BU504" i="113"/>
  <c r="BR305" i="113"/>
  <c r="BU305" i="113"/>
  <c r="BR199" i="113"/>
  <c r="BU199" i="113"/>
  <c r="BR1043" i="113"/>
  <c r="BU1043" i="113"/>
  <c r="BR879" i="113"/>
  <c r="BU879" i="113"/>
  <c r="BR847" i="113"/>
  <c r="BU847" i="113"/>
  <c r="BR785" i="113"/>
  <c r="BU785" i="113"/>
  <c r="BR527" i="113"/>
  <c r="BU527" i="113"/>
  <c r="BR188" i="113"/>
  <c r="BU188" i="113"/>
  <c r="BR58" i="113"/>
  <c r="BU58" i="113"/>
  <c r="BR664" i="113"/>
  <c r="BU664" i="113"/>
  <c r="BR277" i="113"/>
  <c r="BU277" i="113"/>
  <c r="BR245" i="113"/>
  <c r="BU245" i="113"/>
  <c r="BR77" i="113"/>
  <c r="BU77" i="113"/>
  <c r="BR1139" i="113"/>
  <c r="BU1139" i="113"/>
  <c r="BR908" i="113"/>
  <c r="BU908" i="113"/>
  <c r="BR733" i="113"/>
  <c r="BU733" i="113"/>
  <c r="BR365" i="113"/>
  <c r="BU365" i="113"/>
  <c r="BR321" i="113"/>
  <c r="BR320" i="113" s="1"/>
  <c r="BU321" i="113"/>
  <c r="BR744" i="113"/>
  <c r="BU744" i="113"/>
  <c r="BR428" i="113"/>
  <c r="BU428" i="113"/>
  <c r="BR394" i="113"/>
  <c r="BU394" i="113"/>
  <c r="BR342" i="113"/>
  <c r="BU342" i="113"/>
  <c r="BR222" i="113"/>
  <c r="BU222" i="113"/>
  <c r="BR156" i="113"/>
  <c r="BU156" i="113"/>
  <c r="BR106" i="113"/>
  <c r="BU106" i="113"/>
  <c r="BR1090" i="113"/>
  <c r="BU1090" i="113"/>
  <c r="BR1212" i="113"/>
  <c r="BU1212" i="113"/>
  <c r="BR746" i="113"/>
  <c r="BU746" i="113"/>
  <c r="BR279" i="113"/>
  <c r="BU279" i="113"/>
  <c r="BR247" i="113"/>
  <c r="BU247" i="113"/>
  <c r="BR97" i="113"/>
  <c r="BU97" i="113"/>
  <c r="BR740" i="113"/>
  <c r="BU740" i="113"/>
  <c r="BR634" i="113"/>
  <c r="BU634" i="113"/>
  <c r="BR1023" i="113"/>
  <c r="BU1023" i="113"/>
  <c r="BR986" i="113"/>
  <c r="BU986" i="113"/>
  <c r="BR189" i="113"/>
  <c r="BU189" i="113"/>
  <c r="BR59" i="113"/>
  <c r="BU59" i="113"/>
  <c r="BR91" i="113"/>
  <c r="BU91" i="113"/>
  <c r="BR1022" i="113"/>
  <c r="BU1022" i="113"/>
  <c r="BR979" i="113"/>
  <c r="BU979" i="113"/>
  <c r="BR939" i="113"/>
  <c r="BU939" i="113"/>
  <c r="BR864" i="113"/>
  <c r="BU864" i="113"/>
  <c r="BR832" i="113"/>
  <c r="BU832" i="113"/>
  <c r="BR560" i="113"/>
  <c r="BU560" i="113"/>
  <c r="BR499" i="113"/>
  <c r="BU499" i="113"/>
  <c r="BR187" i="113"/>
  <c r="BU187" i="113"/>
  <c r="BR57" i="113"/>
  <c r="BU57" i="113"/>
  <c r="BR762" i="113"/>
  <c r="BU762" i="113"/>
  <c r="BR399" i="113"/>
  <c r="BU399" i="113"/>
  <c r="BR119" i="113"/>
  <c r="BU119" i="113"/>
  <c r="BR81" i="113"/>
  <c r="BU81" i="113"/>
  <c r="BR1128" i="113"/>
  <c r="BU1128" i="113"/>
  <c r="BR1094" i="113"/>
  <c r="BU1094" i="113"/>
  <c r="BR1024" i="113"/>
  <c r="BU1024" i="113"/>
  <c r="BR977" i="113"/>
  <c r="BU977" i="113"/>
  <c r="BR937" i="113"/>
  <c r="BU937" i="113"/>
  <c r="BR686" i="113"/>
  <c r="BU686" i="113"/>
  <c r="BR622" i="113"/>
  <c r="BU622" i="113"/>
  <c r="BR587" i="113"/>
  <c r="BU587" i="113"/>
  <c r="BR507" i="113"/>
  <c r="BU507" i="113"/>
  <c r="BR1125" i="113"/>
  <c r="BU1125" i="113"/>
  <c r="BR724" i="113"/>
  <c r="BU724" i="113"/>
  <c r="BR601" i="113"/>
  <c r="BU601" i="113"/>
  <c r="BR547" i="113"/>
  <c r="BU547" i="113"/>
  <c r="BR470" i="113"/>
  <c r="BU470" i="113"/>
  <c r="BR412" i="113"/>
  <c r="BU412" i="113"/>
  <c r="BR374" i="113"/>
  <c r="BU374" i="113"/>
  <c r="BR332" i="113"/>
  <c r="BU332" i="113"/>
  <c r="BR861" i="113"/>
  <c r="BU861" i="113"/>
  <c r="BR829" i="113"/>
  <c r="BU829" i="113"/>
  <c r="BR452" i="113"/>
  <c r="BU452" i="113"/>
  <c r="BR1141" i="113"/>
  <c r="BU1141" i="113"/>
  <c r="BR1054" i="113"/>
  <c r="BU1054" i="113"/>
  <c r="BR451" i="113"/>
  <c r="BU451" i="113"/>
  <c r="BR625" i="113"/>
  <c r="BU625" i="113"/>
  <c r="BR590" i="113"/>
  <c r="BU590" i="113"/>
  <c r="BR423" i="113"/>
  <c r="BU423" i="113"/>
  <c r="BR379" i="113"/>
  <c r="BU379" i="113"/>
  <c r="BR286" i="113"/>
  <c r="BU286" i="113"/>
  <c r="BR254" i="113"/>
  <c r="BU254" i="113"/>
  <c r="BR567" i="113"/>
  <c r="BU567" i="113"/>
  <c r="BR525" i="113"/>
  <c r="BU525" i="113"/>
  <c r="BR924" i="113"/>
  <c r="BU924" i="113"/>
  <c r="BR645" i="113"/>
  <c r="BU645" i="113"/>
  <c r="BR554" i="113"/>
  <c r="BU554" i="113"/>
  <c r="BR497" i="113"/>
  <c r="BU497" i="113"/>
  <c r="BR1009" i="113"/>
  <c r="BU1009" i="113"/>
  <c r="BR956" i="113"/>
  <c r="BU956" i="113"/>
  <c r="BR764" i="113"/>
  <c r="BU764" i="113"/>
  <c r="BR683" i="113"/>
  <c r="BU683" i="113"/>
  <c r="BR485" i="113"/>
  <c r="BU485" i="113"/>
  <c r="BR337" i="113"/>
  <c r="BU337" i="113"/>
  <c r="BR213" i="113"/>
  <c r="BU213" i="113"/>
  <c r="BR1086" i="113"/>
  <c r="BU1086" i="113"/>
  <c r="BR886" i="113"/>
  <c r="BU886" i="113"/>
  <c r="BR276" i="113"/>
  <c r="BU276" i="113"/>
  <c r="BR244" i="113"/>
  <c r="BU244" i="113"/>
  <c r="BR1126" i="113"/>
  <c r="BU1126" i="113"/>
  <c r="BR1190" i="113"/>
  <c r="BU1190" i="113"/>
  <c r="BR918" i="113"/>
  <c r="BU918" i="113"/>
  <c r="BR212" i="113"/>
  <c r="BU212" i="113"/>
  <c r="BR130" i="113"/>
  <c r="BR129" i="113" s="1"/>
  <c r="BU130" i="113"/>
  <c r="BR90" i="113"/>
  <c r="BU90" i="113"/>
  <c r="BR1107" i="113"/>
  <c r="BU1107" i="113"/>
  <c r="BR752" i="113"/>
  <c r="BU752" i="113"/>
  <c r="BR694" i="113"/>
  <c r="BU694" i="113"/>
  <c r="BR628" i="113"/>
  <c r="BU628" i="113"/>
  <c r="BR170" i="113"/>
  <c r="BU170" i="113"/>
  <c r="BR932" i="113"/>
  <c r="BU932" i="113"/>
  <c r="BR870" i="113"/>
  <c r="BU870" i="113"/>
  <c r="BR838" i="113"/>
  <c r="BU838" i="113"/>
  <c r="BR735" i="113"/>
  <c r="BU735" i="113"/>
  <c r="BR514" i="113"/>
  <c r="BU514" i="113"/>
  <c r="BR100" i="113"/>
  <c r="BU100" i="113"/>
  <c r="BR357" i="113"/>
  <c r="BU357" i="113"/>
  <c r="BR721" i="113"/>
  <c r="BU721" i="113"/>
  <c r="BR665" i="113"/>
  <c r="BU665" i="113"/>
  <c r="BR596" i="113"/>
  <c r="BU596" i="113"/>
  <c r="BR516" i="113"/>
  <c r="BU516" i="113"/>
  <c r="BR465" i="113"/>
  <c r="BU465" i="113"/>
  <c r="BR211" i="113"/>
  <c r="BU211" i="113"/>
  <c r="BR62" i="113"/>
  <c r="BU62" i="113"/>
  <c r="BR907" i="113"/>
  <c r="BU907" i="113"/>
  <c r="BR859" i="113"/>
  <c r="BU859" i="113"/>
  <c r="BR827" i="113"/>
  <c r="BU827" i="113"/>
  <c r="BR692" i="113"/>
  <c r="BU692" i="113"/>
  <c r="BR490" i="113"/>
  <c r="BU490" i="113"/>
  <c r="BR168" i="113"/>
  <c r="BU168" i="113"/>
  <c r="BR684" i="113"/>
  <c r="BU684" i="113"/>
  <c r="BR297" i="113"/>
  <c r="BU297" i="113"/>
  <c r="BR265" i="113"/>
  <c r="BU265" i="113"/>
  <c r="BR233" i="113"/>
  <c r="BU233" i="113"/>
  <c r="BR63" i="113"/>
  <c r="BU63" i="113"/>
  <c r="BR931" i="113"/>
  <c r="BU931" i="113"/>
  <c r="BR761" i="113"/>
  <c r="BU761" i="113"/>
  <c r="BR1156" i="113"/>
  <c r="BU1156" i="113"/>
  <c r="BR343" i="113"/>
  <c r="BU343" i="113"/>
  <c r="BR128" i="113"/>
  <c r="BR127" i="113" s="1"/>
  <c r="BU128" i="113"/>
  <c r="BR472" i="113"/>
  <c r="BU472" i="113"/>
  <c r="BR414" i="113"/>
  <c r="BU414" i="113"/>
  <c r="BR376" i="113"/>
  <c r="BU376" i="113"/>
  <c r="BR330" i="113"/>
  <c r="BU330" i="113"/>
  <c r="BR210" i="113"/>
  <c r="BU210" i="113"/>
  <c r="BR126" i="113"/>
  <c r="BU126" i="113"/>
  <c r="BR88" i="113"/>
  <c r="BU88" i="113"/>
  <c r="BR1067" i="113"/>
  <c r="BU1067" i="113"/>
  <c r="BR885" i="113"/>
  <c r="BU885" i="113"/>
  <c r="BR283" i="113"/>
  <c r="BU283" i="113"/>
  <c r="BR251" i="113"/>
  <c r="BU251" i="113"/>
  <c r="BR133" i="113"/>
  <c r="BU133" i="113"/>
  <c r="BR983" i="113"/>
  <c r="BU983" i="113"/>
  <c r="BR650" i="113"/>
  <c r="BU650" i="113"/>
  <c r="BR817" i="113"/>
  <c r="BU817" i="113"/>
  <c r="BR801" i="113"/>
  <c r="BU801" i="113"/>
  <c r="BR818" i="113"/>
  <c r="BU818" i="113"/>
  <c r="BR802" i="113"/>
  <c r="BU802" i="113"/>
  <c r="BR788" i="113"/>
  <c r="BU788" i="113"/>
  <c r="BR804" i="113"/>
  <c r="BU804" i="113"/>
  <c r="BR819" i="113"/>
  <c r="BU819" i="113"/>
  <c r="BR803" i="113"/>
  <c r="BU803" i="113"/>
  <c r="BR787" i="113"/>
  <c r="BU787" i="113"/>
  <c r="BR813" i="113"/>
  <c r="BU813" i="113"/>
  <c r="BR797" i="113"/>
  <c r="BU797" i="113"/>
  <c r="BR806" i="113"/>
  <c r="BU806" i="113"/>
  <c r="BR816" i="113"/>
  <c r="BU816" i="113"/>
  <c r="BR800" i="113"/>
  <c r="BU800" i="113"/>
  <c r="BR789" i="113"/>
  <c r="BU789" i="113"/>
  <c r="BR807" i="113"/>
  <c r="BU807" i="113"/>
  <c r="BR783" i="113"/>
  <c r="BU783" i="113"/>
  <c r="BR782" i="113"/>
  <c r="BU782" i="113"/>
  <c r="BR780" i="113"/>
  <c r="BU780" i="113"/>
  <c r="BR777" i="113"/>
  <c r="BU777" i="113"/>
  <c r="BR779" i="113"/>
  <c r="BU779" i="113"/>
  <c r="BR778" i="113"/>
  <c r="BU778" i="113"/>
  <c r="BR776" i="113"/>
  <c r="BU776" i="113"/>
  <c r="BR773" i="113"/>
  <c r="BU773" i="113"/>
  <c r="BR768" i="113"/>
  <c r="BU768" i="113"/>
  <c r="BR1004" i="113"/>
  <c r="BU1004" i="113"/>
  <c r="BR951" i="113"/>
  <c r="BU951" i="113"/>
  <c r="BR891" i="113"/>
  <c r="BU891" i="113"/>
  <c r="BR666" i="113"/>
  <c r="BU666" i="113"/>
  <c r="BR599" i="113"/>
  <c r="BU599" i="113"/>
  <c r="BR541" i="113"/>
  <c r="BU541" i="113"/>
  <c r="BR1143" i="113"/>
  <c r="BR1142" i="113" s="1"/>
  <c r="BU1143" i="113"/>
  <c r="BR1105" i="113"/>
  <c r="BU1105" i="113"/>
  <c r="BR720" i="113"/>
  <c r="BU720" i="113"/>
  <c r="BR597" i="113"/>
  <c r="BU597" i="113"/>
  <c r="BR543" i="113"/>
  <c r="BU543" i="113"/>
  <c r="BR466" i="113"/>
  <c r="BU466" i="113"/>
  <c r="BR408" i="113"/>
  <c r="BU408" i="113"/>
  <c r="BR370" i="113"/>
  <c r="BU370" i="113"/>
  <c r="BR328" i="113"/>
  <c r="BU328" i="113"/>
  <c r="BR865" i="113"/>
  <c r="BU865" i="113"/>
  <c r="BR833" i="113"/>
  <c r="BU833" i="113"/>
  <c r="BR456" i="113"/>
  <c r="BU456" i="113"/>
  <c r="BR1162" i="113"/>
  <c r="BU1162" i="113"/>
  <c r="BR1058" i="113"/>
  <c r="BU1058" i="113"/>
  <c r="BR455" i="113"/>
  <c r="BU455" i="113"/>
  <c r="BR1071" i="113"/>
  <c r="BU1071" i="113"/>
  <c r="BR594" i="113"/>
  <c r="BU594" i="113"/>
  <c r="BR427" i="113"/>
  <c r="BU427" i="113"/>
  <c r="BR389" i="113"/>
  <c r="BU389" i="113"/>
  <c r="BR290" i="113"/>
  <c r="BU290" i="113"/>
  <c r="BR258" i="113"/>
  <c r="BU258" i="113"/>
  <c r="BR571" i="113"/>
  <c r="BU571" i="113"/>
  <c r="BR529" i="113"/>
  <c r="BU529" i="113"/>
  <c r="BR1205" i="113"/>
  <c r="BU1205" i="113"/>
  <c r="BR631" i="113"/>
  <c r="BU631" i="113"/>
  <c r="BR532" i="113"/>
  <c r="BU532" i="113"/>
  <c r="BR1029" i="113"/>
  <c r="BU1029" i="113"/>
  <c r="BR997" i="113"/>
  <c r="BU997" i="113"/>
  <c r="BR892" i="113"/>
  <c r="BU892" i="113"/>
  <c r="BR687" i="113"/>
  <c r="BU687" i="113"/>
  <c r="BR540" i="113"/>
  <c r="BU540" i="113"/>
  <c r="BR341" i="113"/>
  <c r="BU341" i="113"/>
  <c r="BR217" i="113"/>
  <c r="BU217" i="113"/>
  <c r="BR147" i="113"/>
  <c r="BU147" i="113"/>
  <c r="BR890" i="113"/>
  <c r="BU890" i="113"/>
  <c r="BR280" i="113"/>
  <c r="BU280" i="113"/>
  <c r="BR248" i="113"/>
  <c r="BU248" i="113"/>
  <c r="BR1130" i="113"/>
  <c r="BU1130" i="113"/>
  <c r="BR1194" i="113"/>
  <c r="BU1194" i="113"/>
  <c r="BR922" i="113"/>
  <c r="BU922" i="113"/>
  <c r="BR216" i="113"/>
  <c r="BU216" i="113"/>
  <c r="BR144" i="113"/>
  <c r="BU144" i="113"/>
  <c r="BR94" i="113"/>
  <c r="BU94" i="113"/>
  <c r="BR1111" i="113"/>
  <c r="BU1111" i="113"/>
  <c r="BR954" i="113"/>
  <c r="BU954" i="113"/>
  <c r="BR698" i="113"/>
  <c r="BU698" i="113"/>
  <c r="BR632" i="113"/>
  <c r="BU632" i="113"/>
  <c r="BR174" i="113"/>
  <c r="BU174" i="113"/>
  <c r="BR1042" i="113"/>
  <c r="BU1042" i="113"/>
  <c r="BR874" i="113"/>
  <c r="BU874" i="113"/>
  <c r="BR842" i="113"/>
  <c r="BU842" i="113"/>
  <c r="BR739" i="113"/>
  <c r="BU739" i="113"/>
  <c r="BR691" i="113"/>
  <c r="BU691" i="113"/>
  <c r="BR132" i="113"/>
  <c r="BU132" i="113"/>
  <c r="BR647" i="113"/>
  <c r="BU647" i="113"/>
  <c r="BR361" i="113"/>
  <c r="BU361" i="113"/>
  <c r="BR725" i="113"/>
  <c r="BU725" i="113"/>
  <c r="BR669" i="113"/>
  <c r="BU669" i="113"/>
  <c r="BR600" i="113"/>
  <c r="BU600" i="113"/>
  <c r="BR542" i="113"/>
  <c r="BU542" i="113"/>
  <c r="BR469" i="113"/>
  <c r="BU469" i="113"/>
  <c r="BR215" i="113"/>
  <c r="BU215" i="113"/>
  <c r="BR66" i="113"/>
  <c r="BU66" i="113"/>
  <c r="BR911" i="113"/>
  <c r="BU911" i="113"/>
  <c r="BR863" i="113"/>
  <c r="BU863" i="113"/>
  <c r="BR831" i="113"/>
  <c r="BU831" i="113"/>
  <c r="BR696" i="113"/>
  <c r="BU696" i="113"/>
  <c r="BR496" i="113"/>
  <c r="BU496" i="113"/>
  <c r="BR172" i="113"/>
  <c r="BU172" i="113"/>
  <c r="BR680" i="113"/>
  <c r="BU680" i="113"/>
  <c r="BR293" i="113"/>
  <c r="BU293" i="113"/>
  <c r="BR261" i="113"/>
  <c r="BU261" i="113"/>
  <c r="BR229" i="113"/>
  <c r="BU229" i="113"/>
  <c r="BR1182" i="113"/>
  <c r="BU1182" i="113"/>
  <c r="BR913" i="113"/>
  <c r="BU913" i="113"/>
  <c r="BR755" i="113"/>
  <c r="BU755" i="113"/>
  <c r="BR1152" i="113"/>
  <c r="BU1152" i="113"/>
  <c r="BR339" i="113"/>
  <c r="BU339" i="113"/>
  <c r="BR98" i="113"/>
  <c r="BU98" i="113"/>
  <c r="BR468" i="113"/>
  <c r="BU468" i="113"/>
  <c r="BR410" i="113"/>
  <c r="BU410" i="113"/>
  <c r="BR372" i="113"/>
  <c r="BU372" i="113"/>
  <c r="BR314" i="113"/>
  <c r="BU314" i="113"/>
  <c r="BR206" i="113"/>
  <c r="BU206" i="113"/>
  <c r="BR122" i="113"/>
  <c r="BU122" i="113"/>
  <c r="BR84" i="113"/>
  <c r="BU84" i="113"/>
  <c r="BR1151" i="113"/>
  <c r="BU1151" i="113"/>
  <c r="BR917" i="113"/>
  <c r="BU917" i="113"/>
  <c r="BR295" i="113"/>
  <c r="BU295" i="113"/>
  <c r="BR263" i="113"/>
  <c r="BU263" i="113"/>
  <c r="BR231" i="113"/>
  <c r="BU231" i="113"/>
  <c r="BR987" i="113"/>
  <c r="BU987" i="113"/>
  <c r="BR654" i="113"/>
  <c r="BU654" i="113"/>
  <c r="BR1068" i="113"/>
  <c r="BU1068" i="113"/>
  <c r="BR1007" i="113"/>
  <c r="BU1007" i="113"/>
  <c r="BR363" i="113"/>
  <c r="BU363" i="113"/>
  <c r="BR173" i="113"/>
  <c r="BU173" i="113"/>
  <c r="BR113" i="113"/>
  <c r="BU113" i="113"/>
  <c r="BR1052" i="113"/>
  <c r="BU1052" i="113"/>
  <c r="BR1006" i="113"/>
  <c r="BU1006" i="113"/>
  <c r="BR957" i="113"/>
  <c r="BU957" i="113"/>
  <c r="BR880" i="113"/>
  <c r="BU880" i="113"/>
  <c r="BR848" i="113"/>
  <c r="BU848" i="113"/>
  <c r="BR689" i="113"/>
  <c r="BU689" i="113"/>
  <c r="BR534" i="113"/>
  <c r="BU534" i="113"/>
  <c r="BR461" i="113"/>
  <c r="BU461" i="113"/>
  <c r="BR171" i="113"/>
  <c r="BU171" i="113"/>
  <c r="BR1098" i="113"/>
  <c r="BU1098" i="113"/>
  <c r="BR415" i="113"/>
  <c r="BU415" i="113"/>
  <c r="BR153" i="113"/>
  <c r="BU153" i="113"/>
  <c r="BR103" i="113"/>
  <c r="BU103" i="113"/>
  <c r="BR1175" i="113"/>
  <c r="BU1175" i="113"/>
  <c r="BR1112" i="113"/>
  <c r="BU1112" i="113"/>
  <c r="BR1051" i="113"/>
  <c r="BU1051" i="113"/>
  <c r="BR1008" i="113"/>
  <c r="BU1008" i="113"/>
  <c r="BR955" i="113"/>
  <c r="BU955" i="113"/>
  <c r="BR895" i="113"/>
  <c r="BU895" i="113"/>
  <c r="BR670" i="113"/>
  <c r="BU670" i="113"/>
  <c r="BR603" i="113"/>
  <c r="BU603" i="113"/>
  <c r="BR545" i="113"/>
  <c r="BU545" i="113"/>
  <c r="BR1154" i="113"/>
  <c r="BU1154" i="113"/>
  <c r="BR1109" i="113"/>
  <c r="BU1109" i="113"/>
  <c r="BR624" i="113"/>
  <c r="BU624" i="113"/>
  <c r="BR585" i="113"/>
  <c r="BU585" i="113"/>
  <c r="BR509" i="113"/>
  <c r="BU509" i="113"/>
  <c r="BR430" i="113"/>
  <c r="BU430" i="113"/>
  <c r="BR396" i="113"/>
  <c r="BU396" i="113"/>
  <c r="BR348" i="113"/>
  <c r="BU348" i="113"/>
  <c r="BR877" i="113"/>
  <c r="BU877" i="113"/>
  <c r="BR845" i="113"/>
  <c r="BU845" i="113"/>
  <c r="BR492" i="113"/>
  <c r="BU492" i="113"/>
  <c r="BR1184" i="113"/>
  <c r="BU1184" i="113"/>
  <c r="BR1080" i="113"/>
  <c r="BU1080" i="113"/>
  <c r="BR938" i="113"/>
  <c r="BU938" i="113"/>
  <c r="BR1138" i="113"/>
  <c r="BU1138" i="113"/>
  <c r="BR606" i="113"/>
  <c r="BU606" i="113"/>
  <c r="BW606" i="113" s="1"/>
  <c r="BX606" i="113" s="1"/>
  <c r="BR574" i="113"/>
  <c r="BU574" i="113"/>
  <c r="BR401" i="113"/>
  <c r="BU401" i="113"/>
  <c r="BR302" i="113"/>
  <c r="BU302" i="113"/>
  <c r="BR270" i="113"/>
  <c r="BU270" i="113"/>
  <c r="BR238" i="113"/>
  <c r="BU238" i="113"/>
  <c r="BR551" i="113"/>
  <c r="BU551" i="113"/>
  <c r="BR1192" i="113"/>
  <c r="BU1192" i="113"/>
  <c r="BR1191" i="113"/>
  <c r="BU1191" i="113"/>
  <c r="BR570" i="113"/>
  <c r="BU570" i="113"/>
  <c r="BR528" i="113"/>
  <c r="BU528" i="113"/>
  <c r="BR1025" i="113"/>
  <c r="BU1025" i="113"/>
  <c r="BR978" i="113"/>
  <c r="BU978" i="113"/>
  <c r="BR888" i="113"/>
  <c r="BU888" i="113"/>
  <c r="BR723" i="113"/>
  <c r="BU723" i="113"/>
  <c r="BR667" i="113"/>
  <c r="BU667" i="113"/>
  <c r="BR463" i="113"/>
  <c r="BU463" i="113"/>
  <c r="BR307" i="113"/>
  <c r="BU307" i="113"/>
  <c r="BR197" i="113"/>
  <c r="BU197" i="113"/>
  <c r="BR1181" i="113"/>
  <c r="BU1181" i="113"/>
  <c r="BR292" i="113"/>
  <c r="BU292" i="113"/>
  <c r="BR260" i="113"/>
  <c r="BU260" i="113"/>
  <c r="BR1177" i="113"/>
  <c r="BU1177" i="113"/>
  <c r="BR1110" i="113"/>
  <c r="BU1110" i="113"/>
  <c r="BR940" i="113"/>
  <c r="BU940" i="113"/>
  <c r="BR1053" i="113"/>
  <c r="BU1053" i="113"/>
  <c r="BR196" i="113"/>
  <c r="BU196" i="113"/>
  <c r="BR112" i="113"/>
  <c r="BU112" i="113"/>
  <c r="BR1123" i="113"/>
  <c r="BU1123" i="113"/>
  <c r="BR970" i="113"/>
  <c r="BU970" i="113"/>
  <c r="BR730" i="113"/>
  <c r="BU730" i="113"/>
  <c r="BR648" i="113"/>
  <c r="BU648" i="113"/>
  <c r="BR186" i="113"/>
  <c r="BU186" i="113"/>
  <c r="BR56" i="113"/>
  <c r="BU56" i="113"/>
  <c r="BR900" i="113"/>
  <c r="BU900" i="113"/>
  <c r="BR854" i="113"/>
  <c r="BU854" i="113"/>
  <c r="BR822" i="113"/>
  <c r="BU822" i="113"/>
  <c r="BR703" i="113"/>
  <c r="BU703" i="113"/>
  <c r="BR318" i="113"/>
  <c r="BU318" i="113"/>
  <c r="BR64" i="113"/>
  <c r="BU64" i="113"/>
  <c r="BR439" i="113"/>
  <c r="BU439" i="113"/>
  <c r="BR1073" i="113"/>
  <c r="BU1073" i="113"/>
  <c r="BR681" i="113"/>
  <c r="BU681" i="113"/>
  <c r="BR614" i="113"/>
  <c r="BU614" i="113"/>
  <c r="BR580" i="113"/>
  <c r="BU580" i="113"/>
  <c r="BR487" i="113"/>
  <c r="BR481" i="113" s="1"/>
  <c r="BU487" i="113"/>
  <c r="BR227" i="113"/>
  <c r="BU227" i="113"/>
  <c r="BR195" i="113"/>
  <c r="BU195" i="113"/>
  <c r="BR933" i="113"/>
  <c r="BU933" i="113"/>
  <c r="BR875" i="113"/>
  <c r="BU875" i="113"/>
  <c r="BR843" i="113"/>
  <c r="BU843" i="113"/>
  <c r="BR714" i="113"/>
  <c r="BU714" i="113"/>
  <c r="BR523" i="113"/>
  <c r="BU523" i="113"/>
  <c r="BR184" i="113"/>
  <c r="BU184" i="113"/>
  <c r="BR54" i="113"/>
  <c r="BU54" i="113"/>
  <c r="BR668" i="113"/>
  <c r="BU668" i="113"/>
  <c r="BR281" i="113"/>
  <c r="BU281" i="113"/>
  <c r="BR249" i="113"/>
  <c r="BU249" i="113"/>
  <c r="BR99" i="113"/>
  <c r="BU99" i="113"/>
  <c r="BR1145" i="113"/>
  <c r="BR1144" i="113" s="1"/>
  <c r="BU1145" i="113"/>
  <c r="BR912" i="113"/>
  <c r="BU912" i="113"/>
  <c r="BR737" i="113"/>
  <c r="BU737" i="113"/>
  <c r="BR369" i="113"/>
  <c r="BU369" i="113"/>
  <c r="BR327" i="113"/>
  <c r="BU327" i="113"/>
  <c r="BR748" i="113"/>
  <c r="BU748" i="113"/>
  <c r="BR432" i="113"/>
  <c r="BU432" i="113"/>
  <c r="BR398" i="113"/>
  <c r="BU398" i="113"/>
  <c r="BR346" i="113"/>
  <c r="BU346" i="113"/>
  <c r="BR226" i="113"/>
  <c r="BU226" i="113"/>
  <c r="BR194" i="113"/>
  <c r="BU194" i="113"/>
  <c r="BR110" i="113"/>
  <c r="BU110" i="113"/>
  <c r="BR1155" i="113"/>
  <c r="BU1155" i="113"/>
  <c r="BR299" i="113"/>
  <c r="BU299" i="113"/>
  <c r="BR267" i="113"/>
  <c r="BU267" i="113"/>
  <c r="BR235" i="113"/>
  <c r="BU235" i="113"/>
  <c r="BR65" i="113"/>
  <c r="BU65" i="113"/>
  <c r="BR736" i="113"/>
  <c r="BU736" i="113"/>
  <c r="BR630" i="113"/>
  <c r="BU630" i="113"/>
  <c r="BR790" i="113"/>
  <c r="BU790" i="113"/>
  <c r="BR809" i="113"/>
  <c r="BU809" i="113"/>
  <c r="BR793" i="113"/>
  <c r="BU793" i="113"/>
  <c r="BR810" i="113"/>
  <c r="BU810" i="113"/>
  <c r="BR794" i="113"/>
  <c r="BU794" i="113"/>
  <c r="BR812" i="113"/>
  <c r="BU812" i="113"/>
  <c r="BR796" i="113"/>
  <c r="BU796" i="113"/>
  <c r="BR811" i="113"/>
  <c r="BU811" i="113"/>
  <c r="BR795" i="113"/>
  <c r="BU795" i="113"/>
  <c r="BR786" i="113"/>
  <c r="BU786" i="113"/>
  <c r="BR805" i="113"/>
  <c r="BU805" i="113"/>
  <c r="BR814" i="113"/>
  <c r="BU814" i="113"/>
  <c r="BR798" i="113"/>
  <c r="BU798" i="113"/>
  <c r="BR808" i="113"/>
  <c r="BU808" i="113"/>
  <c r="BR792" i="113"/>
  <c r="BU792" i="113"/>
  <c r="BR815" i="113"/>
  <c r="BU815" i="113"/>
  <c r="BR799" i="113"/>
  <c r="BU799" i="113"/>
  <c r="BR775" i="113"/>
  <c r="BU775" i="113"/>
  <c r="BR774" i="113"/>
  <c r="BU774" i="113"/>
  <c r="BR772" i="113"/>
  <c r="BU772" i="113"/>
  <c r="BR769" i="113"/>
  <c r="BU769" i="113"/>
  <c r="BR771" i="113"/>
  <c r="BU771" i="113"/>
  <c r="BR770" i="113"/>
  <c r="BU770" i="113"/>
  <c r="BR781" i="113"/>
  <c r="BU781" i="113"/>
  <c r="BR767" i="113"/>
  <c r="BU767" i="113"/>
  <c r="BR765" i="113"/>
  <c r="BU765" i="113"/>
  <c r="BN131" i="113"/>
  <c r="BN495" i="113"/>
  <c r="BN101" i="113"/>
  <c r="BN1079" i="113"/>
  <c r="BN303" i="113"/>
  <c r="BN61" i="113"/>
  <c r="BN52" i="113"/>
  <c r="BN326" i="113"/>
  <c r="BN791" i="113"/>
  <c r="BN766" i="113"/>
  <c r="BR641" i="113"/>
  <c r="BU641" i="113"/>
  <c r="BR659" i="113"/>
  <c r="BU659" i="113"/>
  <c r="BR751" i="113"/>
  <c r="BU751" i="113"/>
  <c r="BR821" i="113"/>
  <c r="BU821" i="113"/>
  <c r="BR1215" i="113"/>
  <c r="BU1215" i="113"/>
  <c r="BN897" i="113"/>
  <c r="V1222" i="113"/>
  <c r="V1223" i="113" s="1"/>
  <c r="BJ903" i="113"/>
  <c r="BN548" i="113"/>
  <c r="BN949" i="113"/>
  <c r="BN718" i="113"/>
  <c r="BN934" i="113"/>
  <c r="BN1099" i="113"/>
  <c r="BN688" i="113"/>
  <c r="BN502" i="113"/>
  <c r="BN481" i="113"/>
  <c r="BN928" i="113"/>
  <c r="BN916" i="113" s="1"/>
  <c r="BN1064" i="113"/>
  <c r="BN1134" i="113"/>
  <c r="BN980" i="113"/>
  <c r="BN539" i="113"/>
  <c r="BN30" i="113"/>
  <c r="BN712" i="113"/>
  <c r="BN660" i="113"/>
  <c r="BN157" i="113"/>
  <c r="BN228" i="113"/>
  <c r="BN743" i="113"/>
  <c r="BN728" i="113"/>
  <c r="BN71" i="113"/>
  <c r="BN353" i="113"/>
  <c r="BN993" i="113"/>
  <c r="BN386" i="113"/>
  <c r="BN627" i="113"/>
  <c r="BN705" i="113"/>
  <c r="BR1092" i="113"/>
  <c r="BR1041" i="113"/>
  <c r="BR1038" i="113"/>
  <c r="BR52" i="113"/>
  <c r="BR1170" i="113"/>
  <c r="BR1167" i="113"/>
  <c r="BR157" i="113"/>
  <c r="BR1189" i="113"/>
  <c r="BR1186" i="113"/>
  <c r="BP1219" i="113"/>
  <c r="BN1060" i="113"/>
  <c r="H1220" i="113"/>
  <c r="BR322" i="113"/>
  <c r="BR928" i="113"/>
  <c r="BN1048" i="113"/>
  <c r="BN381" i="113"/>
  <c r="BN1074" i="113"/>
  <c r="BN904" i="113"/>
  <c r="BN364" i="113"/>
  <c r="BN1089" i="113"/>
  <c r="BN750" i="113"/>
  <c r="BN193" i="113"/>
  <c r="BN884" i="113"/>
  <c r="BN820" i="113"/>
  <c r="BN759" i="113"/>
  <c r="BN14" i="113"/>
  <c r="BL1231" i="113"/>
  <c r="BJ1163" i="113"/>
  <c r="BJ1159" i="113" s="1"/>
  <c r="BM1163" i="113"/>
  <c r="BF47" i="113"/>
  <c r="BI47" i="113"/>
  <c r="V1221" i="113"/>
  <c r="BB46" i="113"/>
  <c r="BE46" i="113"/>
  <c r="AH1149" i="113"/>
  <c r="AK1149" i="113"/>
  <c r="AH1147" i="113"/>
  <c r="Z1221" i="113"/>
  <c r="Z1220" i="113"/>
  <c r="Z1222" i="113"/>
  <c r="Z1223" i="113" s="1"/>
  <c r="AH1203" i="113"/>
  <c r="AH1153" i="113"/>
  <c r="AK1153" i="113"/>
  <c r="AO26" i="113"/>
  <c r="AL26" i="113"/>
  <c r="AL24" i="113" s="1"/>
  <c r="AO1209" i="113"/>
  <c r="AL1209" i="113"/>
  <c r="AO1210" i="113"/>
  <c r="AL1210" i="113"/>
  <c r="AH1197" i="113"/>
  <c r="AK1197" i="113"/>
  <c r="AO1150" i="113"/>
  <c r="AL1150" i="113"/>
  <c r="AO605" i="113"/>
  <c r="AL605" i="113"/>
  <c r="AL572" i="113" s="1"/>
  <c r="AO42" i="113"/>
  <c r="AL42" i="113"/>
  <c r="AL35" i="113" s="1"/>
  <c r="AO1204" i="113"/>
  <c r="AL1204" i="113"/>
  <c r="AH43" i="113"/>
  <c r="AH13" i="113" s="1"/>
  <c r="BA1199" i="113"/>
  <c r="AX1199" i="113"/>
  <c r="BA1200" i="113"/>
  <c r="AX1200" i="113"/>
  <c r="BA1198" i="113"/>
  <c r="AX1198" i="113"/>
  <c r="AV1221" i="113"/>
  <c r="AV1220" i="113"/>
  <c r="AV1230" i="113"/>
  <c r="N1224" i="113"/>
  <c r="AJ1235" i="113"/>
  <c r="AN1235" i="113" s="1"/>
  <c r="AR1235" i="113" s="1"/>
  <c r="AV1235" i="113" s="1"/>
  <c r="AZ1235" i="113" s="1"/>
  <c r="BD1235" i="113" s="1"/>
  <c r="BH1235" i="113" s="1"/>
  <c r="BL1235" i="113" s="1"/>
  <c r="BP1235" i="113" s="1"/>
  <c r="BT1235" i="113" s="1"/>
  <c r="AL1235" i="113"/>
  <c r="AB1224" i="113"/>
  <c r="AB1231" i="113" s="1"/>
  <c r="CF1221" i="113"/>
  <c r="CF1230" i="113" s="1"/>
  <c r="X1234" i="113"/>
  <c r="T1236" i="113"/>
  <c r="BX1235" i="113" l="1"/>
  <c r="BU1235" i="113"/>
  <c r="BT1218" i="113"/>
  <c r="BR1079" i="113"/>
  <c r="BR1096" i="113"/>
  <c r="BR1060" i="113"/>
  <c r="BR539" i="113"/>
  <c r="BR884" i="113"/>
  <c r="BR142" i="113"/>
  <c r="BR476" i="113"/>
  <c r="BR1074" i="113"/>
  <c r="BR791" i="113"/>
  <c r="BZ950" i="113"/>
  <c r="CC950" i="113"/>
  <c r="CD950" i="113" s="1"/>
  <c r="BZ1061" i="113"/>
  <c r="CC1061" i="113"/>
  <c r="CD1061" i="113" s="1"/>
  <c r="BZ1065" i="113"/>
  <c r="CC1065" i="113"/>
  <c r="CD1065" i="113" s="1"/>
  <c r="BZ1189" i="113"/>
  <c r="CC1189" i="113"/>
  <c r="CD1189" i="113" s="1"/>
  <c r="BZ1041" i="113"/>
  <c r="CC1041" i="113"/>
  <c r="CD1041" i="113" s="1"/>
  <c r="BZ643" i="113"/>
  <c r="CC643" i="113"/>
  <c r="CD643" i="113" s="1"/>
  <c r="BP1224" i="113"/>
  <c r="BP1231" i="113" s="1"/>
  <c r="BQ1231" i="113" s="1"/>
  <c r="CB1219" i="113"/>
  <c r="BZ905" i="113"/>
  <c r="CC905" i="113"/>
  <c r="CD905" i="113" s="1"/>
  <c r="BZ1049" i="113"/>
  <c r="CC1049" i="113"/>
  <c r="CD1049" i="113" s="1"/>
  <c r="BZ1170" i="113"/>
  <c r="CC1170" i="113"/>
  <c r="CD1170" i="113" s="1"/>
  <c r="BV1215" i="113"/>
  <c r="BY1215" i="113"/>
  <c r="BV821" i="113"/>
  <c r="BY821" i="113"/>
  <c r="BV751" i="113"/>
  <c r="BY751" i="113"/>
  <c r="BV659" i="113"/>
  <c r="BY659" i="113"/>
  <c r="BV641" i="113"/>
  <c r="BY641" i="113"/>
  <c r="BV765" i="113"/>
  <c r="BY765" i="113"/>
  <c r="BV767" i="113"/>
  <c r="BY767" i="113"/>
  <c r="BV781" i="113"/>
  <c r="BY781" i="113"/>
  <c r="BV770" i="113"/>
  <c r="BY770" i="113"/>
  <c r="BV771" i="113"/>
  <c r="BY771" i="113"/>
  <c r="BV769" i="113"/>
  <c r="BY769" i="113"/>
  <c r="BV772" i="113"/>
  <c r="BY772" i="113"/>
  <c r="BV774" i="113"/>
  <c r="BY774" i="113"/>
  <c r="BV775" i="113"/>
  <c r="BY775" i="113"/>
  <c r="BV799" i="113"/>
  <c r="BY799" i="113"/>
  <c r="BV815" i="113"/>
  <c r="BY815" i="113"/>
  <c r="BV792" i="113"/>
  <c r="BY792" i="113"/>
  <c r="BV808" i="113"/>
  <c r="BY808" i="113"/>
  <c r="BV798" i="113"/>
  <c r="BY798" i="113"/>
  <c r="BV786" i="113"/>
  <c r="BY786" i="113"/>
  <c r="BV795" i="113"/>
  <c r="BY795" i="113"/>
  <c r="BV811" i="113"/>
  <c r="BY811" i="113"/>
  <c r="BV796" i="113"/>
  <c r="BY796" i="113"/>
  <c r="BV812" i="113"/>
  <c r="BY812" i="113"/>
  <c r="BV794" i="113"/>
  <c r="BY794" i="113"/>
  <c r="BV810" i="113"/>
  <c r="BY810" i="113"/>
  <c r="BV793" i="113"/>
  <c r="BY793" i="113"/>
  <c r="BV809" i="113"/>
  <c r="BY809" i="113"/>
  <c r="BV790" i="113"/>
  <c r="BY790" i="113"/>
  <c r="BV630" i="113"/>
  <c r="BY630" i="113"/>
  <c r="BV736" i="113"/>
  <c r="BY736" i="113"/>
  <c r="BV65" i="113"/>
  <c r="BY65" i="113"/>
  <c r="BV235" i="113"/>
  <c r="BY235" i="113"/>
  <c r="BV299" i="113"/>
  <c r="BY299" i="113"/>
  <c r="BV1155" i="113"/>
  <c r="BY1155" i="113"/>
  <c r="BV110" i="113"/>
  <c r="BY110" i="113"/>
  <c r="BV194" i="113"/>
  <c r="BY194" i="113"/>
  <c r="BV226" i="113"/>
  <c r="BY226" i="113"/>
  <c r="BV346" i="113"/>
  <c r="BY346" i="113"/>
  <c r="BV398" i="113"/>
  <c r="BY398" i="113"/>
  <c r="BV432" i="113"/>
  <c r="BY432" i="113"/>
  <c r="BV748" i="113"/>
  <c r="BY748" i="113"/>
  <c r="BV327" i="113"/>
  <c r="BY327" i="113"/>
  <c r="BV369" i="113"/>
  <c r="BY369" i="113"/>
  <c r="BV737" i="113"/>
  <c r="BY737" i="113"/>
  <c r="BV912" i="113"/>
  <c r="BY912" i="113"/>
  <c r="BV1145" i="113"/>
  <c r="BV1144" i="113" s="1"/>
  <c r="BY1145" i="113"/>
  <c r="BV99" i="113"/>
  <c r="BY99" i="113"/>
  <c r="BV249" i="113"/>
  <c r="BY249" i="113"/>
  <c r="BV281" i="113"/>
  <c r="BY281" i="113"/>
  <c r="BV668" i="113"/>
  <c r="BY668" i="113"/>
  <c r="BV54" i="113"/>
  <c r="BY54" i="113"/>
  <c r="BV184" i="113"/>
  <c r="BY184" i="113"/>
  <c r="BV523" i="113"/>
  <c r="BY523" i="113"/>
  <c r="BV714" i="113"/>
  <c r="BY714" i="113"/>
  <c r="BV843" i="113"/>
  <c r="BY843" i="113"/>
  <c r="BV875" i="113"/>
  <c r="BY875" i="113"/>
  <c r="BV933" i="113"/>
  <c r="BY933" i="113"/>
  <c r="BV195" i="113"/>
  <c r="BY195" i="113"/>
  <c r="BV227" i="113"/>
  <c r="BY227" i="113"/>
  <c r="BV487" i="113"/>
  <c r="BY487" i="113"/>
  <c r="BV580" i="113"/>
  <c r="BY580" i="113"/>
  <c r="BV614" i="113"/>
  <c r="BY614" i="113"/>
  <c r="BV681" i="113"/>
  <c r="BY681" i="113"/>
  <c r="BV1073" i="113"/>
  <c r="BY1073" i="113"/>
  <c r="BV439" i="113"/>
  <c r="BY439" i="113"/>
  <c r="BV64" i="113"/>
  <c r="BY64" i="113"/>
  <c r="BV318" i="113"/>
  <c r="BY318" i="113"/>
  <c r="BV703" i="113"/>
  <c r="BY703" i="113"/>
  <c r="BV822" i="113"/>
  <c r="BY822" i="113"/>
  <c r="BV854" i="113"/>
  <c r="BY854" i="113"/>
  <c r="BV900" i="113"/>
  <c r="BY900" i="113"/>
  <c r="BV56" i="113"/>
  <c r="BY56" i="113"/>
  <c r="BV186" i="113"/>
  <c r="BY186" i="113"/>
  <c r="BV648" i="113"/>
  <c r="BY648" i="113"/>
  <c r="BV730" i="113"/>
  <c r="BY730" i="113"/>
  <c r="BV1123" i="113"/>
  <c r="BY1123" i="113"/>
  <c r="BV112" i="113"/>
  <c r="BY112" i="113"/>
  <c r="BV196" i="113"/>
  <c r="BY196" i="113"/>
  <c r="BV1053" i="113"/>
  <c r="BY1053" i="113"/>
  <c r="BV940" i="113"/>
  <c r="BY940" i="113"/>
  <c r="BV1110" i="113"/>
  <c r="BY1110" i="113"/>
  <c r="BV1177" i="113"/>
  <c r="BY1177" i="113"/>
  <c r="BV260" i="113"/>
  <c r="BY260" i="113"/>
  <c r="BV292" i="113"/>
  <c r="BY292" i="113"/>
  <c r="BV1181" i="113"/>
  <c r="BY1181" i="113"/>
  <c r="BV197" i="113"/>
  <c r="BY197" i="113"/>
  <c r="BV307" i="113"/>
  <c r="BY307" i="113"/>
  <c r="BV463" i="113"/>
  <c r="BY463" i="113"/>
  <c r="BV667" i="113"/>
  <c r="BY667" i="113"/>
  <c r="BV723" i="113"/>
  <c r="BY723" i="113"/>
  <c r="BV888" i="113"/>
  <c r="BY888" i="113"/>
  <c r="BV1025" i="113"/>
  <c r="BY1025" i="113"/>
  <c r="BV528" i="113"/>
  <c r="BY528" i="113"/>
  <c r="BV570" i="113"/>
  <c r="BY570" i="113"/>
  <c r="BV1191" i="113"/>
  <c r="BY1191" i="113"/>
  <c r="BV1192" i="113"/>
  <c r="BY1192" i="113"/>
  <c r="BV551" i="113"/>
  <c r="BY551" i="113"/>
  <c r="BV270" i="113"/>
  <c r="BY270" i="113"/>
  <c r="BV302" i="113"/>
  <c r="BY302" i="113"/>
  <c r="BV401" i="113"/>
  <c r="BY401" i="113"/>
  <c r="BV574" i="113"/>
  <c r="BY574" i="113"/>
  <c r="BV1138" i="113"/>
  <c r="BY1138" i="113"/>
  <c r="BV938" i="113"/>
  <c r="BY938" i="113"/>
  <c r="BV1080" i="113"/>
  <c r="BY1080" i="113"/>
  <c r="BV1184" i="113"/>
  <c r="BY1184" i="113"/>
  <c r="BV492" i="113"/>
  <c r="BY492" i="113"/>
  <c r="BV845" i="113"/>
  <c r="BY845" i="113"/>
  <c r="BV877" i="113"/>
  <c r="BY877" i="113"/>
  <c r="BV348" i="113"/>
  <c r="BY348" i="113"/>
  <c r="BV396" i="113"/>
  <c r="BY396" i="113"/>
  <c r="BV430" i="113"/>
  <c r="BY430" i="113"/>
  <c r="BV509" i="113"/>
  <c r="BY509" i="113"/>
  <c r="BV585" i="113"/>
  <c r="BY585" i="113"/>
  <c r="BV624" i="113"/>
  <c r="BY624" i="113"/>
  <c r="BV1109" i="113"/>
  <c r="BY1109" i="113"/>
  <c r="BV1154" i="113"/>
  <c r="BY1154" i="113"/>
  <c r="BV545" i="113"/>
  <c r="BY545" i="113"/>
  <c r="BV603" i="113"/>
  <c r="BY603" i="113"/>
  <c r="BV670" i="113"/>
  <c r="BY670" i="113"/>
  <c r="BV895" i="113"/>
  <c r="BY895" i="113"/>
  <c r="BV1008" i="113"/>
  <c r="BY1008" i="113"/>
  <c r="BV1051" i="113"/>
  <c r="BY1051" i="113"/>
  <c r="BV1112" i="113"/>
  <c r="BY1112" i="113"/>
  <c r="BV1175" i="113"/>
  <c r="BY1175" i="113"/>
  <c r="BV103" i="113"/>
  <c r="BY103" i="113"/>
  <c r="BV153" i="113"/>
  <c r="BY153" i="113"/>
  <c r="BV415" i="113"/>
  <c r="BY415" i="113"/>
  <c r="BV1098" i="113"/>
  <c r="BY1098" i="113"/>
  <c r="BV171" i="113"/>
  <c r="BY171" i="113"/>
  <c r="BV461" i="113"/>
  <c r="BY461" i="113"/>
  <c r="BV534" i="113"/>
  <c r="BY534" i="113"/>
  <c r="BV689" i="113"/>
  <c r="BY689" i="113"/>
  <c r="BV848" i="113"/>
  <c r="BY848" i="113"/>
  <c r="BV880" i="113"/>
  <c r="BY880" i="113"/>
  <c r="BV1006" i="113"/>
  <c r="BY1006" i="113"/>
  <c r="BV1052" i="113"/>
  <c r="BY1052" i="113"/>
  <c r="BV113" i="113"/>
  <c r="BY113" i="113"/>
  <c r="BV173" i="113"/>
  <c r="BY173" i="113"/>
  <c r="BV363" i="113"/>
  <c r="BY363" i="113"/>
  <c r="BV1007" i="113"/>
  <c r="BY1007" i="113"/>
  <c r="BV1068" i="113"/>
  <c r="BY1068" i="113"/>
  <c r="BV654" i="113"/>
  <c r="BY654" i="113"/>
  <c r="BV987" i="113"/>
  <c r="BY987" i="113"/>
  <c r="BV263" i="113"/>
  <c r="BY263" i="113"/>
  <c r="BV295" i="113"/>
  <c r="BY295" i="113"/>
  <c r="BV917" i="113"/>
  <c r="BY917" i="113"/>
  <c r="BV1151" i="113"/>
  <c r="BY1151" i="113"/>
  <c r="BV84" i="113"/>
  <c r="BY84" i="113"/>
  <c r="BV122" i="113"/>
  <c r="BY122" i="113"/>
  <c r="BV206" i="113"/>
  <c r="BY206" i="113"/>
  <c r="BV314" i="113"/>
  <c r="BY314" i="113"/>
  <c r="BV372" i="113"/>
  <c r="BY372" i="113"/>
  <c r="BV410" i="113"/>
  <c r="BY410" i="113"/>
  <c r="BV468" i="113"/>
  <c r="BY468" i="113"/>
  <c r="BV98" i="113"/>
  <c r="BY98" i="113"/>
  <c r="BV339" i="113"/>
  <c r="BY339" i="113"/>
  <c r="BV1152" i="113"/>
  <c r="BY1152" i="113"/>
  <c r="BV755" i="113"/>
  <c r="BY755" i="113"/>
  <c r="BV913" i="113"/>
  <c r="BY913" i="113"/>
  <c r="BV1182" i="113"/>
  <c r="BY1182" i="113"/>
  <c r="BV261" i="113"/>
  <c r="BY261" i="113"/>
  <c r="BV293" i="113"/>
  <c r="BY293" i="113"/>
  <c r="BV680" i="113"/>
  <c r="BY680" i="113"/>
  <c r="BV172" i="113"/>
  <c r="BY172" i="113"/>
  <c r="BV496" i="113"/>
  <c r="BY496" i="113"/>
  <c r="BV696" i="113"/>
  <c r="BY696" i="113"/>
  <c r="BV831" i="113"/>
  <c r="BY831" i="113"/>
  <c r="BV863" i="113"/>
  <c r="BY863" i="113"/>
  <c r="BV911" i="113"/>
  <c r="BY911" i="113"/>
  <c r="BV66" i="113"/>
  <c r="BY66" i="113"/>
  <c r="BV215" i="113"/>
  <c r="BY215" i="113"/>
  <c r="BV469" i="113"/>
  <c r="BY469" i="113"/>
  <c r="BV542" i="113"/>
  <c r="BY542" i="113"/>
  <c r="BV600" i="113"/>
  <c r="BY600" i="113"/>
  <c r="BV669" i="113"/>
  <c r="BY669" i="113"/>
  <c r="BV725" i="113"/>
  <c r="BY725" i="113"/>
  <c r="BV361" i="113"/>
  <c r="BY361" i="113"/>
  <c r="BV647" i="113"/>
  <c r="BY647" i="113"/>
  <c r="BV132" i="113"/>
  <c r="BY132" i="113"/>
  <c r="BV691" i="113"/>
  <c r="BY691" i="113"/>
  <c r="BV739" i="113"/>
  <c r="BY739" i="113"/>
  <c r="BV842" i="113"/>
  <c r="BY842" i="113"/>
  <c r="BV874" i="113"/>
  <c r="BY874" i="113"/>
  <c r="BV1042" i="113"/>
  <c r="BY1042" i="113"/>
  <c r="BV174" i="113"/>
  <c r="BY174" i="113"/>
  <c r="BV632" i="113"/>
  <c r="BY632" i="113"/>
  <c r="BV698" i="113"/>
  <c r="BY698" i="113"/>
  <c r="BV1111" i="113"/>
  <c r="BY1111" i="113"/>
  <c r="BV94" i="113"/>
  <c r="BY94" i="113"/>
  <c r="BV144" i="113"/>
  <c r="BY144" i="113"/>
  <c r="BV216" i="113"/>
  <c r="BY216" i="113"/>
  <c r="BV922" i="113"/>
  <c r="BY922" i="113"/>
  <c r="BV1194" i="113"/>
  <c r="BY1194" i="113"/>
  <c r="BV1130" i="113"/>
  <c r="BY1130" i="113"/>
  <c r="BV280" i="113"/>
  <c r="BY280" i="113"/>
  <c r="BV890" i="113"/>
  <c r="BY890" i="113"/>
  <c r="BV147" i="113"/>
  <c r="BY147" i="113"/>
  <c r="BV217" i="113"/>
  <c r="BY217" i="113"/>
  <c r="BV341" i="113"/>
  <c r="BY341" i="113"/>
  <c r="BV540" i="113"/>
  <c r="BY540" i="113"/>
  <c r="BV687" i="113"/>
  <c r="BY687" i="113"/>
  <c r="BV892" i="113"/>
  <c r="BY892" i="113"/>
  <c r="BV997" i="113"/>
  <c r="BY997" i="113"/>
  <c r="BV1029" i="113"/>
  <c r="BY1029" i="113"/>
  <c r="BV532" i="113"/>
  <c r="BY532" i="113"/>
  <c r="BV631" i="113"/>
  <c r="BY631" i="113"/>
  <c r="BV1205" i="113"/>
  <c r="BY1205" i="113"/>
  <c r="BV529" i="113"/>
  <c r="BY529" i="113"/>
  <c r="BV571" i="113"/>
  <c r="BY571" i="113"/>
  <c r="BV258" i="113"/>
  <c r="BY258" i="113"/>
  <c r="BV290" i="113"/>
  <c r="BY290" i="113"/>
  <c r="BV389" i="113"/>
  <c r="BY389" i="113"/>
  <c r="BV427" i="113"/>
  <c r="BY427" i="113"/>
  <c r="BV594" i="113"/>
  <c r="BY594" i="113"/>
  <c r="BV1071" i="113"/>
  <c r="BY1071" i="113"/>
  <c r="BV455" i="113"/>
  <c r="BY455" i="113"/>
  <c r="BV1058" i="113"/>
  <c r="BY1058" i="113"/>
  <c r="BV1162" i="113"/>
  <c r="BY1162" i="113"/>
  <c r="BV456" i="113"/>
  <c r="BY456" i="113"/>
  <c r="BV833" i="113"/>
  <c r="BY833" i="113"/>
  <c r="BV865" i="113"/>
  <c r="BY865" i="113"/>
  <c r="BV328" i="113"/>
  <c r="BY328" i="113"/>
  <c r="BV370" i="113"/>
  <c r="BY370" i="113"/>
  <c r="BV408" i="113"/>
  <c r="BY408" i="113"/>
  <c r="BV466" i="113"/>
  <c r="BY466" i="113"/>
  <c r="BV543" i="113"/>
  <c r="BY543" i="113"/>
  <c r="BV597" i="113"/>
  <c r="BY597" i="113"/>
  <c r="BV720" i="113"/>
  <c r="BY720" i="113"/>
  <c r="BV1105" i="113"/>
  <c r="BY1105" i="113"/>
  <c r="BV1143" i="113"/>
  <c r="BV1142" i="113" s="1"/>
  <c r="BY1143" i="113"/>
  <c r="BV541" i="113"/>
  <c r="BY541" i="113"/>
  <c r="BV599" i="113"/>
  <c r="BY599" i="113"/>
  <c r="BV666" i="113"/>
  <c r="BY666" i="113"/>
  <c r="BV891" i="113"/>
  <c r="BY891" i="113"/>
  <c r="BV1004" i="113"/>
  <c r="BY1004" i="113"/>
  <c r="BV768" i="113"/>
  <c r="BY768" i="113"/>
  <c r="BV773" i="113"/>
  <c r="BY773" i="113"/>
  <c r="BV776" i="113"/>
  <c r="BY776" i="113"/>
  <c r="BV778" i="113"/>
  <c r="BY778" i="113"/>
  <c r="BV779" i="113"/>
  <c r="BY779" i="113"/>
  <c r="BV777" i="113"/>
  <c r="BY777" i="113"/>
  <c r="BV780" i="113"/>
  <c r="BY780" i="113"/>
  <c r="BV782" i="113"/>
  <c r="BY782" i="113"/>
  <c r="BV783" i="113"/>
  <c r="BY783" i="113"/>
  <c r="BV789" i="113"/>
  <c r="BY789" i="113"/>
  <c r="BV816" i="113"/>
  <c r="BY816" i="113"/>
  <c r="BV806" i="113"/>
  <c r="BY806" i="113"/>
  <c r="BV797" i="113"/>
  <c r="BY797" i="113"/>
  <c r="BV813" i="113"/>
  <c r="BY813" i="113"/>
  <c r="BV787" i="113"/>
  <c r="BY787" i="113"/>
  <c r="BV803" i="113"/>
  <c r="BY803" i="113"/>
  <c r="BV819" i="113"/>
  <c r="BY819" i="113"/>
  <c r="BV804" i="113"/>
  <c r="BY804" i="113"/>
  <c r="BV788" i="113"/>
  <c r="BY788" i="113"/>
  <c r="BV818" i="113"/>
  <c r="BY818" i="113"/>
  <c r="BV817" i="113"/>
  <c r="BY817" i="113"/>
  <c r="BV650" i="113"/>
  <c r="BY650" i="113"/>
  <c r="BV983" i="113"/>
  <c r="BY983" i="113"/>
  <c r="BV133" i="113"/>
  <c r="BY133" i="113"/>
  <c r="BV251" i="113"/>
  <c r="BY251" i="113"/>
  <c r="BV885" i="113"/>
  <c r="BY885" i="113"/>
  <c r="BV1067" i="113"/>
  <c r="BY1067" i="113"/>
  <c r="BV88" i="113"/>
  <c r="BY88" i="113"/>
  <c r="BV126" i="113"/>
  <c r="BY126" i="113"/>
  <c r="BV210" i="113"/>
  <c r="BY210" i="113"/>
  <c r="BV330" i="113"/>
  <c r="BY330" i="113"/>
  <c r="BV376" i="113"/>
  <c r="BY376" i="113"/>
  <c r="BV414" i="113"/>
  <c r="BY414" i="113"/>
  <c r="BV472" i="113"/>
  <c r="BY472" i="113"/>
  <c r="BV128" i="113"/>
  <c r="BV127" i="113" s="1"/>
  <c r="BY128" i="113"/>
  <c r="BV343" i="113"/>
  <c r="BY343" i="113"/>
  <c r="BV1156" i="113"/>
  <c r="BY1156" i="113"/>
  <c r="BV761" i="113"/>
  <c r="BY761" i="113"/>
  <c r="BV931" i="113"/>
  <c r="BY931" i="113"/>
  <c r="BV63" i="113"/>
  <c r="BY63" i="113"/>
  <c r="BV233" i="113"/>
  <c r="BY233" i="113"/>
  <c r="BV265" i="113"/>
  <c r="BY265" i="113"/>
  <c r="BV297" i="113"/>
  <c r="BY297" i="113"/>
  <c r="BV684" i="113"/>
  <c r="BY684" i="113"/>
  <c r="BV168" i="113"/>
  <c r="BY168" i="113"/>
  <c r="BV490" i="113"/>
  <c r="BY490" i="113"/>
  <c r="BV692" i="113"/>
  <c r="BY692" i="113"/>
  <c r="BV827" i="113"/>
  <c r="BY827" i="113"/>
  <c r="BV859" i="113"/>
  <c r="BY859" i="113"/>
  <c r="BV907" i="113"/>
  <c r="BY907" i="113"/>
  <c r="BV62" i="113"/>
  <c r="BY62" i="113"/>
  <c r="BV211" i="113"/>
  <c r="BY211" i="113"/>
  <c r="BV465" i="113"/>
  <c r="BY465" i="113"/>
  <c r="BV516" i="113"/>
  <c r="BY516" i="113"/>
  <c r="BV596" i="113"/>
  <c r="BY596" i="113"/>
  <c r="BV665" i="113"/>
  <c r="BY665" i="113"/>
  <c r="BV721" i="113"/>
  <c r="BY721" i="113"/>
  <c r="BV357" i="113"/>
  <c r="BY357" i="113"/>
  <c r="BV100" i="113"/>
  <c r="BY100" i="113"/>
  <c r="BV514" i="113"/>
  <c r="BY514" i="113"/>
  <c r="BV735" i="113"/>
  <c r="BY735" i="113"/>
  <c r="BV838" i="113"/>
  <c r="BY838" i="113"/>
  <c r="BV870" i="113"/>
  <c r="BY870" i="113"/>
  <c r="BV932" i="113"/>
  <c r="BY932" i="113"/>
  <c r="BV170" i="113"/>
  <c r="BY170" i="113"/>
  <c r="BV628" i="113"/>
  <c r="BY628" i="113"/>
  <c r="BV694" i="113"/>
  <c r="BY694" i="113"/>
  <c r="BV752" i="113"/>
  <c r="BY752" i="113"/>
  <c r="BV1107" i="113"/>
  <c r="BY1107" i="113"/>
  <c r="BV90" i="113"/>
  <c r="BY90" i="113"/>
  <c r="BV130" i="113"/>
  <c r="BV129" i="113" s="1"/>
  <c r="BY130" i="113"/>
  <c r="BV212" i="113"/>
  <c r="BY212" i="113"/>
  <c r="BV918" i="113"/>
  <c r="BY918" i="113"/>
  <c r="BV1190" i="113"/>
  <c r="BY1190" i="113"/>
  <c r="BV1126" i="113"/>
  <c r="BY1126" i="113"/>
  <c r="BV276" i="113"/>
  <c r="BY276" i="113"/>
  <c r="BV886" i="113"/>
  <c r="BY886" i="113"/>
  <c r="BV1086" i="113"/>
  <c r="BY1086" i="113"/>
  <c r="BV213" i="113"/>
  <c r="BY213" i="113"/>
  <c r="BV337" i="113"/>
  <c r="BY337" i="113"/>
  <c r="BV485" i="113"/>
  <c r="BY485" i="113"/>
  <c r="BV683" i="113"/>
  <c r="BY683" i="113"/>
  <c r="BV764" i="113"/>
  <c r="BY764" i="113"/>
  <c r="BV1009" i="113"/>
  <c r="BY1009" i="113"/>
  <c r="BV497" i="113"/>
  <c r="BY497" i="113"/>
  <c r="BV554" i="113"/>
  <c r="BY554" i="113"/>
  <c r="BV645" i="113"/>
  <c r="BY645" i="113"/>
  <c r="BV924" i="113"/>
  <c r="BY924" i="113"/>
  <c r="BV525" i="113"/>
  <c r="BY525" i="113"/>
  <c r="BV567" i="113"/>
  <c r="BY567" i="113"/>
  <c r="BV254" i="113"/>
  <c r="BY254" i="113"/>
  <c r="BV286" i="113"/>
  <c r="BY286" i="113"/>
  <c r="BV379" i="113"/>
  <c r="BY379" i="113"/>
  <c r="BV423" i="113"/>
  <c r="BY423" i="113"/>
  <c r="BV590" i="113"/>
  <c r="BY590" i="113"/>
  <c r="BV625" i="113"/>
  <c r="BY625" i="113"/>
  <c r="BV451" i="113"/>
  <c r="BY451" i="113"/>
  <c r="BV1054" i="113"/>
  <c r="BY1054" i="113"/>
  <c r="BV1141" i="113"/>
  <c r="BY1141" i="113"/>
  <c r="BV452" i="113"/>
  <c r="BY452" i="113"/>
  <c r="BV829" i="113"/>
  <c r="BY829" i="113"/>
  <c r="BV861" i="113"/>
  <c r="BY861" i="113"/>
  <c r="BV332" i="113"/>
  <c r="BY332" i="113"/>
  <c r="BV374" i="113"/>
  <c r="BY374" i="113"/>
  <c r="BV412" i="113"/>
  <c r="BY412" i="113"/>
  <c r="BV470" i="113"/>
  <c r="BY470" i="113"/>
  <c r="BV547" i="113"/>
  <c r="BY547" i="113"/>
  <c r="BV601" i="113"/>
  <c r="BY601" i="113"/>
  <c r="BV724" i="113"/>
  <c r="BY724" i="113"/>
  <c r="BV1125" i="113"/>
  <c r="BY1125" i="113"/>
  <c r="BV507" i="113"/>
  <c r="BY507" i="113"/>
  <c r="BV587" i="113"/>
  <c r="BY587" i="113"/>
  <c r="BV622" i="113"/>
  <c r="BY622" i="113"/>
  <c r="BV686" i="113"/>
  <c r="BY686" i="113"/>
  <c r="BV937" i="113"/>
  <c r="BY937" i="113"/>
  <c r="BV1024" i="113"/>
  <c r="BY1024" i="113"/>
  <c r="BV1094" i="113"/>
  <c r="BY1094" i="113"/>
  <c r="BV1128" i="113"/>
  <c r="BY1128" i="113"/>
  <c r="BV81" i="113"/>
  <c r="BY81" i="113"/>
  <c r="BV119" i="113"/>
  <c r="BY119" i="113"/>
  <c r="BV399" i="113"/>
  <c r="BY399" i="113"/>
  <c r="BV762" i="113"/>
  <c r="BY762" i="113"/>
  <c r="BV57" i="113"/>
  <c r="BY57" i="113"/>
  <c r="BV499" i="113"/>
  <c r="BY499" i="113"/>
  <c r="BV560" i="113"/>
  <c r="BY560" i="113"/>
  <c r="BV832" i="113"/>
  <c r="BY832" i="113"/>
  <c r="BV864" i="113"/>
  <c r="BY864" i="113"/>
  <c r="BV939" i="113"/>
  <c r="BY939" i="113"/>
  <c r="BV1022" i="113"/>
  <c r="BY1022" i="113"/>
  <c r="BV91" i="113"/>
  <c r="BY91" i="113"/>
  <c r="BV59" i="113"/>
  <c r="BY59" i="113"/>
  <c r="BV189" i="113"/>
  <c r="BY189" i="113"/>
  <c r="BV986" i="113"/>
  <c r="BY986" i="113"/>
  <c r="BV1023" i="113"/>
  <c r="BY1023" i="113"/>
  <c r="BV634" i="113"/>
  <c r="BY634" i="113"/>
  <c r="BV740" i="113"/>
  <c r="BY740" i="113"/>
  <c r="BV97" i="113"/>
  <c r="BY97" i="113"/>
  <c r="BV247" i="113"/>
  <c r="BY247" i="113"/>
  <c r="BV746" i="113"/>
  <c r="BY746" i="113"/>
  <c r="BV1212" i="113"/>
  <c r="BY1212" i="113"/>
  <c r="BV1090" i="113"/>
  <c r="BY1090" i="113"/>
  <c r="BV106" i="113"/>
  <c r="BY106" i="113"/>
  <c r="BV156" i="113"/>
  <c r="BY156" i="113"/>
  <c r="BV222" i="113"/>
  <c r="BY222" i="113"/>
  <c r="BV342" i="113"/>
  <c r="BY342" i="113"/>
  <c r="BV394" i="113"/>
  <c r="BY394" i="113"/>
  <c r="BV428" i="113"/>
  <c r="BY428" i="113"/>
  <c r="BV744" i="113"/>
  <c r="BY744" i="113"/>
  <c r="BV321" i="113"/>
  <c r="BV320" i="113" s="1"/>
  <c r="BY321" i="113"/>
  <c r="BV365" i="113"/>
  <c r="BY365" i="113"/>
  <c r="BV733" i="113"/>
  <c r="BY733" i="113"/>
  <c r="BV908" i="113"/>
  <c r="BY908" i="113"/>
  <c r="BV1139" i="113"/>
  <c r="BY1139" i="113"/>
  <c r="BV77" i="113"/>
  <c r="BY77" i="113"/>
  <c r="BV277" i="113"/>
  <c r="BY277" i="113"/>
  <c r="BV664" i="113"/>
  <c r="BY664" i="113"/>
  <c r="BV58" i="113"/>
  <c r="BY58" i="113"/>
  <c r="BV188" i="113"/>
  <c r="BY188" i="113"/>
  <c r="BV527" i="113"/>
  <c r="BY527" i="113"/>
  <c r="BV785" i="113"/>
  <c r="BY785" i="113"/>
  <c r="BV847" i="113"/>
  <c r="BY847" i="113"/>
  <c r="BV879" i="113"/>
  <c r="BY879" i="113"/>
  <c r="BV1043" i="113"/>
  <c r="BY1043" i="113"/>
  <c r="BV199" i="113"/>
  <c r="BY199" i="113"/>
  <c r="BV305" i="113"/>
  <c r="BY305" i="113"/>
  <c r="BV504" i="113"/>
  <c r="BY504" i="113"/>
  <c r="BV584" i="113"/>
  <c r="BY584" i="113"/>
  <c r="BV619" i="113"/>
  <c r="BY619" i="113"/>
  <c r="BV685" i="113"/>
  <c r="BY685" i="113"/>
  <c r="BV1083" i="113"/>
  <c r="BY1083" i="113"/>
  <c r="BV629" i="113"/>
  <c r="BY629" i="113"/>
  <c r="BV68" i="113"/>
  <c r="BY68" i="113"/>
  <c r="BV324" i="113"/>
  <c r="BY324" i="113"/>
  <c r="BV713" i="113"/>
  <c r="BY713" i="113"/>
  <c r="BV826" i="113"/>
  <c r="BY826" i="113"/>
  <c r="BV858" i="113"/>
  <c r="BY858" i="113"/>
  <c r="BV906" i="113"/>
  <c r="BY906" i="113"/>
  <c r="BV158" i="113"/>
  <c r="BY158" i="113"/>
  <c r="BV652" i="113"/>
  <c r="BY652" i="113"/>
  <c r="BV734" i="113"/>
  <c r="BY734" i="113"/>
  <c r="BV1127" i="113"/>
  <c r="BY1127" i="113"/>
  <c r="BV116" i="113"/>
  <c r="BY116" i="113"/>
  <c r="BV200" i="113"/>
  <c r="BY200" i="113"/>
  <c r="BV1057" i="113"/>
  <c r="BY1057" i="113"/>
  <c r="BV944" i="113"/>
  <c r="BY944" i="113"/>
  <c r="BV1114" i="113"/>
  <c r="BY1114" i="113"/>
  <c r="BV264" i="113"/>
  <c r="BY264" i="113"/>
  <c r="BV296" i="113"/>
  <c r="BY296" i="113"/>
  <c r="BV1185" i="113"/>
  <c r="BY1185" i="113"/>
  <c r="BV201" i="113"/>
  <c r="BY201" i="113"/>
  <c r="BV313" i="113"/>
  <c r="BY313" i="113"/>
  <c r="BV467" i="113"/>
  <c r="BY467" i="113"/>
  <c r="BV671" i="113"/>
  <c r="BY671" i="113"/>
  <c r="BV727" i="113"/>
  <c r="BY727" i="113"/>
  <c r="BV1013" i="113"/>
  <c r="BY1013" i="113"/>
  <c r="BV501" i="113"/>
  <c r="BY501" i="113"/>
  <c r="BV558" i="113"/>
  <c r="BY558" i="113"/>
  <c r="BV649" i="113"/>
  <c r="BY649" i="113"/>
  <c r="BV555" i="113"/>
  <c r="BY555" i="113"/>
  <c r="BV274" i="113"/>
  <c r="BY274" i="113"/>
  <c r="BV367" i="113"/>
  <c r="BY367" i="113"/>
  <c r="BV405" i="113"/>
  <c r="BY405" i="113"/>
  <c r="BV578" i="113"/>
  <c r="BY578" i="113"/>
  <c r="BV612" i="113"/>
  <c r="BY612" i="113"/>
  <c r="BV1165" i="113"/>
  <c r="BY1165" i="113"/>
  <c r="BV942" i="113"/>
  <c r="BY942" i="113"/>
  <c r="BV1084" i="113"/>
  <c r="BY1084" i="113"/>
  <c r="BV434" i="113"/>
  <c r="BY434" i="113"/>
  <c r="BV498" i="113"/>
  <c r="BY498" i="113"/>
  <c r="BV849" i="113"/>
  <c r="BY849" i="113"/>
  <c r="BV881" i="113"/>
  <c r="BY881" i="113"/>
  <c r="BV344" i="113"/>
  <c r="BY344" i="113"/>
  <c r="BV392" i="113"/>
  <c r="BY392" i="113"/>
  <c r="BV426" i="113"/>
  <c r="BY426" i="113"/>
  <c r="BV505" i="113"/>
  <c r="BY505" i="113"/>
  <c r="BV581" i="113"/>
  <c r="BY581" i="113"/>
  <c r="BV620" i="113"/>
  <c r="BY620" i="113"/>
  <c r="BV989" i="113"/>
  <c r="BY989" i="113"/>
  <c r="BV1121" i="113"/>
  <c r="BY1121" i="113"/>
  <c r="BV486" i="113"/>
  <c r="BY486" i="113"/>
  <c r="BV583" i="113"/>
  <c r="BY583" i="113"/>
  <c r="BV618" i="113"/>
  <c r="BY618" i="113"/>
  <c r="BV682" i="113"/>
  <c r="BY682" i="113"/>
  <c r="BV927" i="113"/>
  <c r="BY927" i="113"/>
  <c r="BV284" i="113"/>
  <c r="BY284" i="113"/>
  <c r="BV894" i="113"/>
  <c r="BY894" i="113"/>
  <c r="BV151" i="113"/>
  <c r="BY151" i="113"/>
  <c r="BV221" i="113"/>
  <c r="BY221" i="113"/>
  <c r="BV345" i="113"/>
  <c r="BY345" i="113"/>
  <c r="BV544" i="113"/>
  <c r="BY544" i="113"/>
  <c r="BV709" i="113"/>
  <c r="BY709" i="113"/>
  <c r="BV896" i="113"/>
  <c r="BY896" i="113"/>
  <c r="BV1001" i="113"/>
  <c r="BY1001" i="113"/>
  <c r="BV1033" i="113"/>
  <c r="BY1033" i="113"/>
  <c r="BV536" i="113"/>
  <c r="BY536" i="113"/>
  <c r="BV635" i="113"/>
  <c r="BY635" i="113"/>
  <c r="BV1214" i="113"/>
  <c r="BY1214" i="113"/>
  <c r="BV382" i="113"/>
  <c r="BY382" i="113"/>
  <c r="BV559" i="113"/>
  <c r="BY559" i="113"/>
  <c r="BV246" i="113"/>
  <c r="BY246" i="113"/>
  <c r="BV371" i="113"/>
  <c r="BY371" i="113"/>
  <c r="BV409" i="113"/>
  <c r="BY409" i="113"/>
  <c r="BV582" i="113"/>
  <c r="BY582" i="113"/>
  <c r="BV617" i="113"/>
  <c r="BY617" i="113"/>
  <c r="BV437" i="113"/>
  <c r="BY437" i="113"/>
  <c r="BV946" i="113"/>
  <c r="BY946" i="113"/>
  <c r="BV1088" i="113"/>
  <c r="BY1088" i="113"/>
  <c r="BV438" i="113"/>
  <c r="BY438" i="113"/>
  <c r="BV837" i="113"/>
  <c r="BY837" i="113"/>
  <c r="BV869" i="113"/>
  <c r="BY869" i="113"/>
  <c r="BV340" i="113"/>
  <c r="BY340" i="113"/>
  <c r="BV388" i="113"/>
  <c r="BY388" i="113"/>
  <c r="BV422" i="113"/>
  <c r="BY422" i="113"/>
  <c r="BV484" i="113"/>
  <c r="BY484" i="113"/>
  <c r="BV577" i="113"/>
  <c r="BY577" i="113"/>
  <c r="BV615" i="113"/>
  <c r="BY615" i="113"/>
  <c r="BV984" i="113"/>
  <c r="BY984" i="113"/>
  <c r="BV1117" i="113"/>
  <c r="BY1117" i="113"/>
  <c r="BV482" i="113"/>
  <c r="BY482" i="113"/>
  <c r="BV579" i="113"/>
  <c r="BY579" i="113"/>
  <c r="BV613" i="113"/>
  <c r="BY613" i="113"/>
  <c r="BV678" i="113"/>
  <c r="BY678" i="113"/>
  <c r="BV887" i="113"/>
  <c r="BY887" i="113"/>
  <c r="BV945" i="113"/>
  <c r="BY945" i="113"/>
  <c r="BV1000" i="113"/>
  <c r="BY1000" i="113"/>
  <c r="BV1032" i="113"/>
  <c r="BY1032" i="113"/>
  <c r="BV1104" i="113"/>
  <c r="BY1104" i="113"/>
  <c r="BV1157" i="113"/>
  <c r="BY1157" i="113"/>
  <c r="BV111" i="113"/>
  <c r="BY111" i="113"/>
  <c r="BV391" i="113"/>
  <c r="BY391" i="113"/>
  <c r="BV425" i="113"/>
  <c r="BY425" i="113"/>
  <c r="BV1140" i="113"/>
  <c r="BY1140" i="113"/>
  <c r="BV179" i="113"/>
  <c r="BY179" i="113"/>
  <c r="BV489" i="113"/>
  <c r="BY489" i="113"/>
  <c r="BV552" i="113"/>
  <c r="BY552" i="113"/>
  <c r="BV697" i="113"/>
  <c r="BY697" i="113"/>
  <c r="BV840" i="113"/>
  <c r="BY840" i="113"/>
  <c r="BV872" i="113"/>
  <c r="BY872" i="113"/>
  <c r="BV947" i="113"/>
  <c r="BY947" i="113"/>
  <c r="BV998" i="113"/>
  <c r="BY998" i="113"/>
  <c r="BV1030" i="113"/>
  <c r="BY1030" i="113"/>
  <c r="BV105" i="113"/>
  <c r="BY105" i="113"/>
  <c r="BV165" i="113"/>
  <c r="BY165" i="113"/>
  <c r="BV355" i="113"/>
  <c r="BY355" i="113"/>
  <c r="BV1070" i="113"/>
  <c r="BY1070" i="113"/>
  <c r="BV1015" i="113"/>
  <c r="BY1015" i="113"/>
  <c r="BV1161" i="113"/>
  <c r="BY1161" i="113"/>
  <c r="BV732" i="113"/>
  <c r="BY732" i="113"/>
  <c r="BV75" i="113"/>
  <c r="BY75" i="113"/>
  <c r="BV271" i="113"/>
  <c r="BY271" i="113"/>
  <c r="BV319" i="113"/>
  <c r="BY319" i="113"/>
  <c r="BV1193" i="113"/>
  <c r="BY1193" i="113"/>
  <c r="BV1066" i="113"/>
  <c r="BY1066" i="113"/>
  <c r="BV114" i="113"/>
  <c r="BY114" i="113"/>
  <c r="BV198" i="113"/>
  <c r="BY198" i="113"/>
  <c r="BV304" i="113"/>
  <c r="BY304" i="113"/>
  <c r="BV350" i="113"/>
  <c r="BY350" i="113"/>
  <c r="BV402" i="113"/>
  <c r="BY402" i="113"/>
  <c r="BV446" i="113"/>
  <c r="BY446" i="113"/>
  <c r="BV758" i="113"/>
  <c r="BY758" i="113"/>
  <c r="BV331" i="113"/>
  <c r="BY331" i="113"/>
  <c r="BV373" i="113"/>
  <c r="BY373" i="113"/>
  <c r="BV741" i="113"/>
  <c r="BY741" i="113"/>
  <c r="BV1062" i="113"/>
  <c r="BY1062" i="113"/>
  <c r="BV1160" i="113"/>
  <c r="BY1160" i="113"/>
  <c r="BV135" i="113"/>
  <c r="BY135" i="113"/>
  <c r="BV285" i="113"/>
  <c r="BY285" i="113"/>
  <c r="BV672" i="113"/>
  <c r="BY672" i="113"/>
  <c r="BV180" i="113"/>
  <c r="BY180" i="113"/>
  <c r="BV519" i="113"/>
  <c r="BY519" i="113"/>
  <c r="BV704" i="113"/>
  <c r="BY704" i="113"/>
  <c r="BV839" i="113"/>
  <c r="BY839" i="113"/>
  <c r="BV871" i="113"/>
  <c r="BY871" i="113"/>
  <c r="BV929" i="113"/>
  <c r="BY929" i="113"/>
  <c r="BV76" i="113"/>
  <c r="BY76" i="113"/>
  <c r="BV223" i="113"/>
  <c r="BY223" i="113"/>
  <c r="BV483" i="113"/>
  <c r="BY483" i="113"/>
  <c r="BV610" i="113"/>
  <c r="BY610" i="113"/>
  <c r="BV677" i="113"/>
  <c r="BY677" i="113"/>
  <c r="BV757" i="113"/>
  <c r="BY757" i="113"/>
  <c r="BV323" i="113"/>
  <c r="BY323" i="113"/>
  <c r="BV637" i="113"/>
  <c r="BY637" i="113"/>
  <c r="BV78" i="113"/>
  <c r="BY78" i="113"/>
  <c r="BV510" i="113"/>
  <c r="BY510" i="113"/>
  <c r="BV731" i="113"/>
  <c r="BY731" i="113"/>
  <c r="BV850" i="113"/>
  <c r="BY850" i="113"/>
  <c r="BV882" i="113"/>
  <c r="BY882" i="113"/>
  <c r="BV166" i="113"/>
  <c r="BY166" i="113"/>
  <c r="BV360" i="113"/>
  <c r="BY360" i="113"/>
  <c r="BV690" i="113"/>
  <c r="BY690" i="113"/>
  <c r="BV742" i="113"/>
  <c r="BY742" i="113"/>
  <c r="BV1103" i="113"/>
  <c r="BY1103" i="113"/>
  <c r="BV1148" i="113"/>
  <c r="BY1148" i="113"/>
  <c r="BV108" i="113"/>
  <c r="BY108" i="113"/>
  <c r="BV154" i="113"/>
  <c r="BY154" i="113"/>
  <c r="BV224" i="113"/>
  <c r="BY224" i="113"/>
  <c r="BV936" i="113"/>
  <c r="BY936" i="113"/>
  <c r="BV1106" i="113"/>
  <c r="BY1106" i="113"/>
  <c r="BV1173" i="113"/>
  <c r="BY1173" i="113"/>
  <c r="BV288" i="113"/>
  <c r="BY288" i="113"/>
  <c r="BV1202" i="113"/>
  <c r="BY1202" i="113"/>
  <c r="BV155" i="113"/>
  <c r="BY155" i="113"/>
  <c r="BV225" i="113"/>
  <c r="BY225" i="113"/>
  <c r="BV349" i="113"/>
  <c r="BY349" i="113"/>
  <c r="BV663" i="113"/>
  <c r="BY663" i="113"/>
  <c r="BV719" i="113"/>
  <c r="BY719" i="113"/>
  <c r="BV1005" i="113"/>
  <c r="BY1005" i="113"/>
  <c r="BV491" i="113"/>
  <c r="BY491" i="113"/>
  <c r="BV550" i="113"/>
  <c r="BY550" i="113"/>
  <c r="BV639" i="113"/>
  <c r="BY639" i="113"/>
  <c r="BV920" i="113"/>
  <c r="BY920" i="113"/>
  <c r="BV1020" i="113"/>
  <c r="BY1020" i="113"/>
  <c r="BV1075" i="113"/>
  <c r="BY1075" i="113"/>
  <c r="BV1124" i="113"/>
  <c r="BY1124" i="113"/>
  <c r="BV51" i="113"/>
  <c r="BY51" i="113"/>
  <c r="BV115" i="113"/>
  <c r="BY115" i="113"/>
  <c r="BV395" i="113"/>
  <c r="BY395" i="113"/>
  <c r="BV429" i="113"/>
  <c r="BY429" i="113"/>
  <c r="BV53" i="113"/>
  <c r="BY53" i="113"/>
  <c r="BV183" i="113"/>
  <c r="BY183" i="113"/>
  <c r="BV493" i="113"/>
  <c r="BY493" i="113"/>
  <c r="BV556" i="113"/>
  <c r="BY556" i="113"/>
  <c r="BV701" i="113"/>
  <c r="BY701" i="113"/>
  <c r="BV844" i="113"/>
  <c r="BY844" i="113"/>
  <c r="BV876" i="113"/>
  <c r="BY876" i="113"/>
  <c r="BV1002" i="113"/>
  <c r="BY1002" i="113"/>
  <c r="BV1034" i="113"/>
  <c r="BY1034" i="113"/>
  <c r="BV109" i="113"/>
  <c r="BY109" i="113"/>
  <c r="BV55" i="113"/>
  <c r="BY55" i="113"/>
  <c r="BV185" i="113"/>
  <c r="BY185" i="113"/>
  <c r="BV982" i="113"/>
  <c r="BY982" i="113"/>
  <c r="BV1019" i="113"/>
  <c r="BY1019" i="113"/>
  <c r="BV310" i="113"/>
  <c r="BY310" i="113"/>
  <c r="BV436" i="113"/>
  <c r="BY436" i="113"/>
  <c r="BV561" i="113"/>
  <c r="BY561" i="113"/>
  <c r="BV362" i="113"/>
  <c r="BY362" i="113"/>
  <c r="BV549" i="113"/>
  <c r="BY549" i="113"/>
  <c r="BV638" i="113"/>
  <c r="BY638" i="113"/>
  <c r="BV754" i="113"/>
  <c r="BY754" i="113"/>
  <c r="BV79" i="113"/>
  <c r="BY79" i="113"/>
  <c r="BV243" i="113"/>
  <c r="BY243" i="113"/>
  <c r="BV275" i="113"/>
  <c r="BY275" i="113"/>
  <c r="BV1196" i="113"/>
  <c r="BY1196" i="113"/>
  <c r="BV1208" i="113"/>
  <c r="BY1208" i="113"/>
  <c r="BV1076" i="113"/>
  <c r="BY1076" i="113"/>
  <c r="BV102" i="113"/>
  <c r="BY102" i="113"/>
  <c r="BV152" i="113"/>
  <c r="BY152" i="113"/>
  <c r="BV218" i="113"/>
  <c r="BY218" i="113"/>
  <c r="BV338" i="113"/>
  <c r="BY338" i="113"/>
  <c r="BV390" i="113"/>
  <c r="BY390" i="113"/>
  <c r="BV424" i="113"/>
  <c r="BY424" i="113"/>
  <c r="BV726" i="113"/>
  <c r="BY726" i="113"/>
  <c r="BV335" i="113"/>
  <c r="BY335" i="113"/>
  <c r="BV377" i="113"/>
  <c r="BY377" i="113"/>
  <c r="BV909" i="113"/>
  <c r="BY909" i="113"/>
  <c r="BV1164" i="113"/>
  <c r="BY1164" i="113"/>
  <c r="BV139" i="113"/>
  <c r="BY139" i="113"/>
  <c r="BV257" i="113"/>
  <c r="BY257" i="113"/>
  <c r="BV289" i="113"/>
  <c r="BY289" i="113"/>
  <c r="BV676" i="113"/>
  <c r="BY676" i="113"/>
  <c r="BV160" i="113"/>
  <c r="BY160" i="113"/>
  <c r="BV192" i="113"/>
  <c r="BY192" i="113"/>
  <c r="BV531" i="113"/>
  <c r="BY531" i="113"/>
  <c r="BV835" i="113"/>
  <c r="BY835" i="113"/>
  <c r="BV867" i="113"/>
  <c r="BY867" i="113"/>
  <c r="BV915" i="113"/>
  <c r="BY915" i="113"/>
  <c r="BV72" i="113"/>
  <c r="BY72" i="113"/>
  <c r="BV219" i="113"/>
  <c r="BY219" i="113"/>
  <c r="BV473" i="113"/>
  <c r="BY473" i="113"/>
  <c r="BV546" i="113"/>
  <c r="BY546" i="113"/>
  <c r="BV604" i="113"/>
  <c r="BY604" i="113"/>
  <c r="BV673" i="113"/>
  <c r="BY673" i="113"/>
  <c r="BV747" i="113"/>
  <c r="BY747" i="113"/>
  <c r="BV383" i="113"/>
  <c r="BY383" i="113"/>
  <c r="BV651" i="113"/>
  <c r="BY651" i="113"/>
  <c r="BV136" i="113"/>
  <c r="BY136" i="113"/>
  <c r="BV695" i="113"/>
  <c r="BY695" i="113"/>
  <c r="BV784" i="113"/>
  <c r="BY784" i="113"/>
  <c r="BV846" i="113"/>
  <c r="BY846" i="113"/>
  <c r="BV878" i="113"/>
  <c r="BY878" i="113"/>
  <c r="BV162" i="113"/>
  <c r="BY162" i="113"/>
  <c r="BV356" i="113"/>
  <c r="BY356" i="113"/>
  <c r="BV656" i="113"/>
  <c r="BY656" i="113"/>
  <c r="BV738" i="113"/>
  <c r="BY738" i="113"/>
  <c r="BV1093" i="113"/>
  <c r="BY1093" i="113"/>
  <c r="BV1131" i="113"/>
  <c r="BY1131" i="113"/>
  <c r="BV104" i="113"/>
  <c r="BY104" i="113"/>
  <c r="BV150" i="113"/>
  <c r="BY150" i="113"/>
  <c r="BV220" i="113"/>
  <c r="BY220" i="113"/>
  <c r="BV926" i="113"/>
  <c r="BY926" i="113"/>
  <c r="BV1102" i="113"/>
  <c r="BY1102" i="113"/>
  <c r="BV521" i="113"/>
  <c r="BY521" i="113"/>
  <c r="BV563" i="113"/>
  <c r="BY563" i="113"/>
  <c r="BV282" i="113"/>
  <c r="BY282" i="113"/>
  <c r="BV375" i="113"/>
  <c r="BY375" i="113"/>
  <c r="BV413" i="113"/>
  <c r="BY413" i="113"/>
  <c r="BV586" i="113"/>
  <c r="BY586" i="113"/>
  <c r="BV621" i="113"/>
  <c r="BY621" i="113"/>
  <c r="BV441" i="113"/>
  <c r="BY441" i="113"/>
  <c r="BV1050" i="113"/>
  <c r="BY1050" i="113"/>
  <c r="BV1137" i="113"/>
  <c r="BY1137" i="113"/>
  <c r="BV442" i="113"/>
  <c r="BY442" i="113"/>
  <c r="BV825" i="113"/>
  <c r="BY825" i="113"/>
  <c r="BV857" i="113"/>
  <c r="BY857" i="113"/>
  <c r="BV306" i="113"/>
  <c r="BY306" i="113"/>
  <c r="BV352" i="113"/>
  <c r="BY352" i="113"/>
  <c r="BV400" i="113"/>
  <c r="BY400" i="113"/>
  <c r="BV444" i="113"/>
  <c r="BY444" i="113"/>
  <c r="BV513" i="113"/>
  <c r="BY513" i="113"/>
  <c r="BV589" i="113"/>
  <c r="BY589" i="113"/>
  <c r="CA589" i="113" s="1"/>
  <c r="CB589" i="113" s="1"/>
  <c r="CB572" i="113" s="1"/>
  <c r="BV706" i="113"/>
  <c r="BY706" i="113"/>
  <c r="BV1095" i="113"/>
  <c r="BY1095" i="113"/>
  <c r="BV1129" i="113"/>
  <c r="BY1129" i="113"/>
  <c r="BV511" i="113"/>
  <c r="BY511" i="113"/>
  <c r="BV591" i="113"/>
  <c r="BY591" i="113"/>
  <c r="BV626" i="113"/>
  <c r="BY626" i="113"/>
  <c r="BV708" i="113"/>
  <c r="BY708" i="113"/>
  <c r="BV941" i="113"/>
  <c r="BY941" i="113"/>
  <c r="BV996" i="113"/>
  <c r="BY996" i="113"/>
  <c r="BV1028" i="113"/>
  <c r="BY1028" i="113"/>
  <c r="BV1100" i="113"/>
  <c r="BY1100" i="113"/>
  <c r="BV1132" i="113"/>
  <c r="BY1132" i="113"/>
  <c r="BV107" i="113"/>
  <c r="BY107" i="113"/>
  <c r="BV387" i="113"/>
  <c r="BY387" i="113"/>
  <c r="BV421" i="113"/>
  <c r="BY421" i="113"/>
  <c r="BV1136" i="113"/>
  <c r="BY1136" i="113"/>
  <c r="BV175" i="113"/>
  <c r="BY175" i="113"/>
  <c r="BV479" i="113"/>
  <c r="BY479" i="113"/>
  <c r="BV538" i="113"/>
  <c r="BY538" i="113"/>
  <c r="BV693" i="113"/>
  <c r="BY693" i="113"/>
  <c r="BV852" i="113"/>
  <c r="BY852" i="113"/>
  <c r="BV921" i="113"/>
  <c r="BY921" i="113"/>
  <c r="BV1010" i="113"/>
  <c r="BY1010" i="113"/>
  <c r="BV1056" i="113"/>
  <c r="BY1056" i="113"/>
  <c r="BV95" i="113"/>
  <c r="BY95" i="113"/>
  <c r="BV161" i="113"/>
  <c r="BY161" i="113"/>
  <c r="BV325" i="113"/>
  <c r="BY325" i="113"/>
  <c r="BV991" i="113"/>
  <c r="BY991" i="113"/>
  <c r="BV1011" i="113"/>
  <c r="BY1011" i="113"/>
  <c r="BV1078" i="113"/>
  <c r="BY1078" i="113"/>
  <c r="BV450" i="113"/>
  <c r="BY450" i="113"/>
  <c r="BV418" i="113"/>
  <c r="BV417" i="113" s="1"/>
  <c r="BY418" i="113"/>
  <c r="BV557" i="113"/>
  <c r="BY557" i="113"/>
  <c r="BR228" i="113"/>
  <c r="BR419" i="113"/>
  <c r="BR820" i="113"/>
  <c r="BR897" i="113"/>
  <c r="BR443" i="113"/>
  <c r="BR315" i="113"/>
  <c r="BR146" i="113"/>
  <c r="BR980" i="113"/>
  <c r="BR934" i="113"/>
  <c r="BR1134" i="113"/>
  <c r="BR495" i="113"/>
  <c r="BR904" i="113"/>
  <c r="BR949" i="113"/>
  <c r="BR80" i="113"/>
  <c r="BR193" i="113"/>
  <c r="BR386" i="113"/>
  <c r="BV1012" i="113"/>
  <c r="BY1012" i="113"/>
  <c r="BV1055" i="113"/>
  <c r="BY1055" i="113"/>
  <c r="BV1116" i="113"/>
  <c r="BY1116" i="113"/>
  <c r="BV85" i="113"/>
  <c r="BY85" i="113"/>
  <c r="BV123" i="113"/>
  <c r="BY123" i="113"/>
  <c r="BV403" i="113"/>
  <c r="BY403" i="113"/>
  <c r="BV981" i="113"/>
  <c r="BY981" i="113"/>
  <c r="BV159" i="113"/>
  <c r="BY159" i="113"/>
  <c r="BV191" i="113"/>
  <c r="BY191" i="113"/>
  <c r="BV522" i="113"/>
  <c r="BY522" i="113"/>
  <c r="BV564" i="113"/>
  <c r="BY564" i="113"/>
  <c r="BV836" i="113"/>
  <c r="BY836" i="113"/>
  <c r="BV868" i="113"/>
  <c r="BY868" i="113"/>
  <c r="BV943" i="113"/>
  <c r="BY943" i="113"/>
  <c r="BV994" i="113"/>
  <c r="BY994" i="113"/>
  <c r="BV1026" i="113"/>
  <c r="BY1026" i="113"/>
  <c r="BV49" i="113"/>
  <c r="BY49" i="113"/>
  <c r="BV117" i="113"/>
  <c r="BY117" i="113"/>
  <c r="BV177" i="113"/>
  <c r="BY177" i="113"/>
  <c r="BV385" i="113"/>
  <c r="BY385" i="113"/>
  <c r="BV995" i="113"/>
  <c r="BY995" i="113"/>
  <c r="BV1027" i="113"/>
  <c r="BY1027" i="113"/>
  <c r="BV384" i="113"/>
  <c r="BY384" i="113"/>
  <c r="BV553" i="113"/>
  <c r="BY553" i="113"/>
  <c r="BV354" i="113"/>
  <c r="BY354" i="113"/>
  <c r="BV454" i="113"/>
  <c r="BY454" i="113"/>
  <c r="BT1221" i="113"/>
  <c r="BT1222" i="113"/>
  <c r="BT1223" i="113" s="1"/>
  <c r="BT1220" i="113"/>
  <c r="BX1219" i="113"/>
  <c r="BV236" i="113"/>
  <c r="BY236" i="113"/>
  <c r="BV1072" i="113"/>
  <c r="BY1072" i="113"/>
  <c r="BV205" i="113"/>
  <c r="BY205" i="113"/>
  <c r="BV329" i="113"/>
  <c r="BY329" i="113"/>
  <c r="BV471" i="113"/>
  <c r="BY471" i="113"/>
  <c r="BV675" i="113"/>
  <c r="BY675" i="113"/>
  <c r="BV745" i="113"/>
  <c r="BY745" i="113"/>
  <c r="BV1017" i="113"/>
  <c r="BY1017" i="113"/>
  <c r="BV520" i="113"/>
  <c r="BY520" i="113"/>
  <c r="BV562" i="113"/>
  <c r="BY562" i="113"/>
  <c r="BV653" i="113"/>
  <c r="BY653" i="113"/>
  <c r="BV1174" i="113"/>
  <c r="BY1174" i="113"/>
  <c r="BV533" i="113"/>
  <c r="BY533" i="113"/>
  <c r="BV230" i="113"/>
  <c r="BY230" i="113"/>
  <c r="BV262" i="113"/>
  <c r="BY262" i="113"/>
  <c r="BV294" i="113"/>
  <c r="BY294" i="113"/>
  <c r="BV393" i="113"/>
  <c r="BY393" i="113"/>
  <c r="BV431" i="113"/>
  <c r="BY431" i="113"/>
  <c r="BV598" i="113"/>
  <c r="BY598" i="113"/>
  <c r="BV1081" i="113"/>
  <c r="BY1081" i="113"/>
  <c r="BV459" i="113"/>
  <c r="BY459" i="113"/>
  <c r="BV1206" i="113"/>
  <c r="BY1206" i="113"/>
  <c r="BV1166" i="113"/>
  <c r="BY1166" i="113"/>
  <c r="BV460" i="113"/>
  <c r="BY460" i="113"/>
  <c r="BV853" i="113"/>
  <c r="BY853" i="113"/>
  <c r="BV899" i="113"/>
  <c r="BY899" i="113"/>
  <c r="BV366" i="113"/>
  <c r="BY366" i="113"/>
  <c r="BV404" i="113"/>
  <c r="BY404" i="113"/>
  <c r="BV448" i="113"/>
  <c r="BY448" i="113"/>
  <c r="BV517" i="113"/>
  <c r="BY517" i="113"/>
  <c r="BV593" i="113"/>
  <c r="BY593" i="113"/>
  <c r="BV710" i="113"/>
  <c r="BY710" i="113"/>
  <c r="BV1101" i="113"/>
  <c r="BY1101" i="113"/>
  <c r="BV1133" i="113"/>
  <c r="BY1133" i="113"/>
  <c r="BV515" i="113"/>
  <c r="BY515" i="113"/>
  <c r="BV595" i="113"/>
  <c r="BY595" i="113"/>
  <c r="BV662" i="113"/>
  <c r="BY662" i="113"/>
  <c r="BV763" i="113"/>
  <c r="BY763" i="113"/>
  <c r="BV923" i="113"/>
  <c r="BY923" i="113"/>
  <c r="BV1016" i="113"/>
  <c r="BY1016" i="113"/>
  <c r="BV1059" i="113"/>
  <c r="BY1059" i="113"/>
  <c r="BV1120" i="113"/>
  <c r="BY1120" i="113"/>
  <c r="BV89" i="113"/>
  <c r="BY89" i="113"/>
  <c r="BV143" i="113"/>
  <c r="BY143" i="113"/>
  <c r="BV407" i="113"/>
  <c r="BY407" i="113"/>
  <c r="BV985" i="113"/>
  <c r="BY985" i="113"/>
  <c r="BV163" i="113"/>
  <c r="BY163" i="113"/>
  <c r="BV453" i="113"/>
  <c r="BY453" i="113"/>
  <c r="BV526" i="113"/>
  <c r="BY526" i="113"/>
  <c r="BV568" i="113"/>
  <c r="BY568" i="113"/>
  <c r="BV824" i="113"/>
  <c r="BY824" i="113"/>
  <c r="BV856" i="113"/>
  <c r="BY856" i="113"/>
  <c r="BV925" i="113"/>
  <c r="BY925" i="113"/>
  <c r="BV1014" i="113"/>
  <c r="BY1014" i="113"/>
  <c r="BV83" i="113"/>
  <c r="BY83" i="113"/>
  <c r="BV121" i="113"/>
  <c r="BY121" i="113"/>
  <c r="BV181" i="113"/>
  <c r="BY181" i="113"/>
  <c r="BV753" i="113"/>
  <c r="BY753" i="113"/>
  <c r="BV999" i="113"/>
  <c r="BY999" i="113"/>
  <c r="BV1031" i="113"/>
  <c r="BY1031" i="113"/>
  <c r="BV646" i="113"/>
  <c r="BY646" i="113"/>
  <c r="BV760" i="113"/>
  <c r="BY760" i="113"/>
  <c r="BV137" i="113"/>
  <c r="BY137" i="113"/>
  <c r="BV255" i="113"/>
  <c r="BY255" i="113"/>
  <c r="BV287" i="113"/>
  <c r="BY287" i="113"/>
  <c r="BV889" i="113"/>
  <c r="BY889" i="113"/>
  <c r="BV1077" i="113"/>
  <c r="BY1077" i="113"/>
  <c r="BV92" i="113"/>
  <c r="BY92" i="113"/>
  <c r="BV148" i="113"/>
  <c r="BY148" i="113"/>
  <c r="BV214" i="113"/>
  <c r="BY214" i="113"/>
  <c r="BV334" i="113"/>
  <c r="BY334" i="113"/>
  <c r="BV380" i="113"/>
  <c r="BY380" i="113"/>
  <c r="BV420" i="113"/>
  <c r="BY420" i="113"/>
  <c r="BV722" i="113"/>
  <c r="BY722" i="113"/>
  <c r="BV134" i="113"/>
  <c r="BY134" i="113"/>
  <c r="BV347" i="113"/>
  <c r="BY347" i="113"/>
  <c r="BV715" i="113"/>
  <c r="BY715" i="113"/>
  <c r="BV898" i="113"/>
  <c r="BY898" i="113"/>
  <c r="BV1097" i="113"/>
  <c r="BY1097" i="113"/>
  <c r="BV67" i="113"/>
  <c r="BY67" i="113"/>
  <c r="BV237" i="113"/>
  <c r="BY237" i="113"/>
  <c r="BV269" i="113"/>
  <c r="BY269" i="113"/>
  <c r="BV301" i="113"/>
  <c r="BY301" i="113"/>
  <c r="BV164" i="113"/>
  <c r="BY164" i="113"/>
  <c r="BV480" i="113"/>
  <c r="BY480" i="113"/>
  <c r="BV535" i="113"/>
  <c r="BY535" i="113"/>
  <c r="BV823" i="113"/>
  <c r="BY823" i="113"/>
  <c r="BV855" i="113"/>
  <c r="BY855" i="113"/>
  <c r="BV901" i="113"/>
  <c r="BY901" i="113"/>
  <c r="BV1201" i="113"/>
  <c r="BY1201" i="113"/>
  <c r="BV207" i="113"/>
  <c r="BY207" i="113"/>
  <c r="BV447" i="113"/>
  <c r="BY447" i="113"/>
  <c r="BV512" i="113"/>
  <c r="BY512" i="113"/>
  <c r="BV592" i="113"/>
  <c r="BY592" i="113"/>
  <c r="BV661" i="113"/>
  <c r="BY661" i="113"/>
  <c r="BV711" i="113"/>
  <c r="BY711" i="113"/>
  <c r="BV1063" i="113"/>
  <c r="BV1060" i="113" s="1"/>
  <c r="BY1063" i="113"/>
  <c r="BV435" i="113"/>
  <c r="BY435" i="113"/>
  <c r="BV655" i="113"/>
  <c r="BY655" i="113"/>
  <c r="BV140" i="113"/>
  <c r="BY140" i="113"/>
  <c r="BV699" i="113"/>
  <c r="BY699" i="113"/>
  <c r="BV834" i="113"/>
  <c r="BY834" i="113"/>
  <c r="BV866" i="113"/>
  <c r="BY866" i="113"/>
  <c r="BV914" i="113"/>
  <c r="BY914" i="113"/>
  <c r="BV182" i="113"/>
  <c r="BY182" i="113"/>
  <c r="BV640" i="113"/>
  <c r="BY640" i="113"/>
  <c r="BV716" i="113"/>
  <c r="BY716" i="113"/>
  <c r="BV1119" i="113"/>
  <c r="BY1119" i="113"/>
  <c r="BV86" i="113"/>
  <c r="BY86" i="113"/>
  <c r="BV124" i="113"/>
  <c r="BY124" i="113"/>
  <c r="BV208" i="113"/>
  <c r="BY208" i="113"/>
  <c r="BV1211" i="113"/>
  <c r="BY1211" i="113"/>
  <c r="BV1176" i="113"/>
  <c r="BY1176" i="113"/>
  <c r="BV1122" i="113"/>
  <c r="BY1122" i="113"/>
  <c r="BV240" i="113"/>
  <c r="BY240" i="113"/>
  <c r="BV272" i="113"/>
  <c r="BY272" i="113"/>
  <c r="BV316" i="113"/>
  <c r="BY316" i="113"/>
  <c r="BV1082" i="113"/>
  <c r="BY1082" i="113"/>
  <c r="BV209" i="113"/>
  <c r="BY209" i="113"/>
  <c r="BV333" i="113"/>
  <c r="BY333" i="113"/>
  <c r="BV475" i="113"/>
  <c r="BY475" i="113"/>
  <c r="BV679" i="113"/>
  <c r="BY679" i="113"/>
  <c r="BV749" i="113"/>
  <c r="BY749" i="113"/>
  <c r="BV1021" i="113"/>
  <c r="BY1021" i="113"/>
  <c r="BV524" i="113"/>
  <c r="BY524" i="113"/>
  <c r="BV566" i="113"/>
  <c r="BY566" i="113"/>
  <c r="BV657" i="113"/>
  <c r="BY657" i="113"/>
  <c r="BV1036" i="113"/>
  <c r="BY1036" i="113"/>
  <c r="BV1108" i="113"/>
  <c r="BY1108" i="113"/>
  <c r="BV1171" i="113"/>
  <c r="BY1171" i="113"/>
  <c r="BV93" i="113"/>
  <c r="BY93" i="113"/>
  <c r="BV149" i="113"/>
  <c r="BY149" i="113"/>
  <c r="BV411" i="113"/>
  <c r="BY411" i="113"/>
  <c r="BV990" i="113"/>
  <c r="BY990" i="113"/>
  <c r="BV167" i="113"/>
  <c r="BY167" i="113"/>
  <c r="BV457" i="113"/>
  <c r="BY457" i="113"/>
  <c r="BV530" i="113"/>
  <c r="BY530" i="113"/>
  <c r="BV828" i="113"/>
  <c r="BY828" i="113"/>
  <c r="BV860" i="113"/>
  <c r="BY860" i="113"/>
  <c r="BV935" i="113"/>
  <c r="BY935" i="113"/>
  <c r="BV1018" i="113"/>
  <c r="BY1018" i="113"/>
  <c r="BV87" i="113"/>
  <c r="BY87" i="113"/>
  <c r="BV125" i="113"/>
  <c r="BY125" i="113"/>
  <c r="BV169" i="113"/>
  <c r="BY169" i="113"/>
  <c r="BV359" i="113"/>
  <c r="BY359" i="113"/>
  <c r="BV1003" i="113"/>
  <c r="BY1003" i="113"/>
  <c r="BV1035" i="113"/>
  <c r="BY1035" i="113"/>
  <c r="BV358" i="113"/>
  <c r="BY358" i="113"/>
  <c r="BV458" i="113"/>
  <c r="BY458" i="113"/>
  <c r="BV569" i="113"/>
  <c r="BY569" i="113"/>
  <c r="BV440" i="113"/>
  <c r="BY440" i="113"/>
  <c r="BV565" i="113"/>
  <c r="BY565" i="113"/>
  <c r="BV658" i="113"/>
  <c r="BY658" i="113"/>
  <c r="BV992" i="113"/>
  <c r="BY992" i="113"/>
  <c r="BV141" i="113"/>
  <c r="BY141" i="113"/>
  <c r="BV259" i="113"/>
  <c r="BY259" i="113"/>
  <c r="BV893" i="113"/>
  <c r="BY893" i="113"/>
  <c r="BV1091" i="113"/>
  <c r="BY1091" i="113"/>
  <c r="BV70" i="113"/>
  <c r="BV69" i="113" s="1"/>
  <c r="BY70" i="113"/>
  <c r="BV118" i="113"/>
  <c r="BY118" i="113"/>
  <c r="BV202" i="113"/>
  <c r="BY202" i="113"/>
  <c r="BV308" i="113"/>
  <c r="BY308" i="113"/>
  <c r="BV368" i="113"/>
  <c r="BY368" i="113"/>
  <c r="BV406" i="113"/>
  <c r="BY406" i="113"/>
  <c r="BV464" i="113"/>
  <c r="BY464" i="113"/>
  <c r="BV138" i="113"/>
  <c r="BY138" i="113"/>
  <c r="BV351" i="113"/>
  <c r="BY351" i="113"/>
  <c r="BV729" i="113"/>
  <c r="BY729" i="113"/>
  <c r="BV902" i="113"/>
  <c r="BY902" i="113"/>
  <c r="BV1135" i="113"/>
  <c r="BY1135" i="113"/>
  <c r="BV73" i="113"/>
  <c r="BY73" i="113"/>
  <c r="BV241" i="113"/>
  <c r="BY241" i="113"/>
  <c r="BV273" i="113"/>
  <c r="BY273" i="113"/>
  <c r="BV317" i="113"/>
  <c r="BY317" i="113"/>
  <c r="BV176" i="113"/>
  <c r="BY176" i="113"/>
  <c r="BV500" i="113"/>
  <c r="BV495" i="113" s="1"/>
  <c r="BY500" i="113"/>
  <c r="BV700" i="113"/>
  <c r="BY700" i="113"/>
  <c r="BV851" i="113"/>
  <c r="BY851" i="113"/>
  <c r="BV883" i="113"/>
  <c r="BY883" i="113"/>
  <c r="BV1183" i="113"/>
  <c r="BY1183" i="113"/>
  <c r="BV203" i="113"/>
  <c r="BY203" i="113"/>
  <c r="BV309" i="113"/>
  <c r="BY309" i="113"/>
  <c r="BV508" i="113"/>
  <c r="BY508" i="113"/>
  <c r="BV588" i="113"/>
  <c r="BY588" i="113"/>
  <c r="BV623" i="113"/>
  <c r="BY623" i="113"/>
  <c r="BV707" i="113"/>
  <c r="BY707" i="113"/>
  <c r="BV1087" i="113"/>
  <c r="BY1087" i="113"/>
  <c r="BV633" i="113"/>
  <c r="BY633" i="113"/>
  <c r="BV74" i="113"/>
  <c r="BY74" i="113"/>
  <c r="BV506" i="113"/>
  <c r="BY506" i="113"/>
  <c r="BV717" i="113"/>
  <c r="BY717" i="113"/>
  <c r="BV830" i="113"/>
  <c r="BY830" i="113"/>
  <c r="BV862" i="113"/>
  <c r="BY862" i="113"/>
  <c r="BV910" i="113"/>
  <c r="BY910" i="113"/>
  <c r="BV178" i="113"/>
  <c r="BY178" i="113"/>
  <c r="BV636" i="113"/>
  <c r="BY636" i="113"/>
  <c r="BV702" i="113"/>
  <c r="BY702" i="113"/>
  <c r="BV1115" i="113"/>
  <c r="BY1115" i="113"/>
  <c r="BV82" i="113"/>
  <c r="BY82" i="113"/>
  <c r="BV120" i="113"/>
  <c r="BY120" i="113"/>
  <c r="BV204" i="113"/>
  <c r="BY204" i="113"/>
  <c r="BV1207" i="113"/>
  <c r="BY1207" i="113"/>
  <c r="BV1172" i="113"/>
  <c r="BY1172" i="113"/>
  <c r="BV1118" i="113"/>
  <c r="BY1118" i="113"/>
  <c r="BV537" i="113"/>
  <c r="BV518" i="113" s="1"/>
  <c r="BY537" i="113"/>
  <c r="BV298" i="113"/>
  <c r="BY298" i="113"/>
  <c r="BV397" i="113"/>
  <c r="BY397" i="113"/>
  <c r="BV445" i="113"/>
  <c r="BV443" i="113" s="1"/>
  <c r="BY445" i="113"/>
  <c r="BV602" i="113"/>
  <c r="BY602" i="113"/>
  <c r="BV1085" i="113"/>
  <c r="BY1085" i="113"/>
  <c r="BV477" i="113"/>
  <c r="BY477" i="113"/>
  <c r="BV1180" i="113"/>
  <c r="BY1180" i="113"/>
  <c r="BV478" i="113"/>
  <c r="BY478" i="113"/>
  <c r="BV841" i="113"/>
  <c r="BY841" i="113"/>
  <c r="BV873" i="113"/>
  <c r="BY873" i="113"/>
  <c r="BV336" i="113"/>
  <c r="BY336" i="113"/>
  <c r="BV378" i="113"/>
  <c r="BY378" i="113"/>
  <c r="BV416" i="113"/>
  <c r="BY416" i="113"/>
  <c r="BV474" i="113"/>
  <c r="BY474" i="113"/>
  <c r="BV573" i="113"/>
  <c r="BY573" i="113"/>
  <c r="BV611" i="113"/>
  <c r="BY611" i="113"/>
  <c r="BV930" i="113"/>
  <c r="BY930" i="113"/>
  <c r="BV1113" i="113"/>
  <c r="BY1113" i="113"/>
  <c r="BV1158" i="113"/>
  <c r="BY1158" i="113"/>
  <c r="BV575" i="113"/>
  <c r="BY575" i="113"/>
  <c r="BV674" i="113"/>
  <c r="BY674" i="113"/>
  <c r="BV919" i="113"/>
  <c r="BY919" i="113"/>
  <c r="BR518" i="113"/>
  <c r="BR101" i="113"/>
  <c r="BR449" i="113"/>
  <c r="BT1230" i="113"/>
  <c r="BV966" i="113"/>
  <c r="BY966" i="113"/>
  <c r="BV965" i="113"/>
  <c r="BY965" i="113"/>
  <c r="BV963" i="113"/>
  <c r="BY963" i="113"/>
  <c r="BV29" i="113"/>
  <c r="BY29" i="113"/>
  <c r="BV37" i="113"/>
  <c r="BY37" i="113"/>
  <c r="BV28" i="113"/>
  <c r="BY28" i="113"/>
  <c r="BV38" i="113"/>
  <c r="BY38" i="113"/>
  <c r="BV15" i="113"/>
  <c r="BY15" i="113"/>
  <c r="BV34" i="113"/>
  <c r="BY34" i="113"/>
  <c r="BV31" i="113"/>
  <c r="BY31" i="113"/>
  <c r="BV41" i="113"/>
  <c r="BY41" i="113"/>
  <c r="BV39" i="113"/>
  <c r="BY39" i="113"/>
  <c r="BV25" i="113"/>
  <c r="BY25" i="113"/>
  <c r="BV17" i="113"/>
  <c r="BY17" i="113"/>
  <c r="BV33" i="113"/>
  <c r="BY33" i="113"/>
  <c r="BV974" i="113"/>
  <c r="BY974" i="113"/>
  <c r="BV958" i="113"/>
  <c r="BY958" i="113"/>
  <c r="BV970" i="113"/>
  <c r="BY970" i="113"/>
  <c r="BV978" i="113"/>
  <c r="BY978" i="113"/>
  <c r="BV955" i="113"/>
  <c r="BY955" i="113"/>
  <c r="BV957" i="113"/>
  <c r="BY957" i="113"/>
  <c r="BV954" i="113"/>
  <c r="BY954" i="113"/>
  <c r="BV951" i="113"/>
  <c r="BY951" i="113"/>
  <c r="BV956" i="113"/>
  <c r="BY956" i="113"/>
  <c r="BV977" i="113"/>
  <c r="BY977" i="113"/>
  <c r="BV979" i="113"/>
  <c r="BY979" i="113"/>
  <c r="BV975" i="113"/>
  <c r="BY975" i="113"/>
  <c r="BV961" i="113"/>
  <c r="BY961" i="113"/>
  <c r="BV971" i="113"/>
  <c r="BY971" i="113"/>
  <c r="BV952" i="113"/>
  <c r="BY952" i="113"/>
  <c r="BV23" i="113"/>
  <c r="BY23" i="113"/>
  <c r="BV21" i="113"/>
  <c r="BY21" i="113"/>
  <c r="BV22" i="113"/>
  <c r="BY22" i="113"/>
  <c r="BV36" i="113"/>
  <c r="BY36" i="113"/>
  <c r="BV27" i="113"/>
  <c r="BY27" i="113"/>
  <c r="BV40" i="113"/>
  <c r="BY40" i="113"/>
  <c r="BV32" i="113"/>
  <c r="BY32" i="113"/>
  <c r="BV16" i="113"/>
  <c r="BY16" i="113"/>
  <c r="BV18" i="113"/>
  <c r="BY18" i="113"/>
  <c r="BV19" i="113"/>
  <c r="BY19" i="113"/>
  <c r="BV20" i="113"/>
  <c r="BY20" i="113"/>
  <c r="BV953" i="113"/>
  <c r="BY953" i="113"/>
  <c r="BV962" i="113"/>
  <c r="BY962" i="113"/>
  <c r="BR14" i="113"/>
  <c r="BR30" i="113"/>
  <c r="BV606" i="113"/>
  <c r="BY606" i="113"/>
  <c r="BV607" i="113"/>
  <c r="BY607" i="113"/>
  <c r="BV50" i="113"/>
  <c r="BY50" i="113"/>
  <c r="BV969" i="113"/>
  <c r="BY969" i="113"/>
  <c r="BV972" i="113"/>
  <c r="BY972" i="113"/>
  <c r="BV959" i="113"/>
  <c r="BY959" i="113"/>
  <c r="BV300" i="113"/>
  <c r="BY300" i="113"/>
  <c r="BV291" i="113"/>
  <c r="BY291" i="113"/>
  <c r="BV283" i="113"/>
  <c r="BY283" i="113"/>
  <c r="BV279" i="113"/>
  <c r="BY279" i="113"/>
  <c r="BV278" i="113"/>
  <c r="BY278" i="113"/>
  <c r="BV268" i="113"/>
  <c r="BY268" i="113"/>
  <c r="BV267" i="113"/>
  <c r="BY267" i="113"/>
  <c r="BV266" i="113"/>
  <c r="BY266" i="113"/>
  <c r="BV256" i="113"/>
  <c r="BY256" i="113"/>
  <c r="BV253" i="113"/>
  <c r="BY253" i="113"/>
  <c r="BV252" i="113"/>
  <c r="BY252" i="113"/>
  <c r="BV250" i="113"/>
  <c r="BY250" i="113"/>
  <c r="BV248" i="113"/>
  <c r="BY248" i="113"/>
  <c r="BV245" i="113"/>
  <c r="BY245" i="113"/>
  <c r="BV244" i="113"/>
  <c r="BY244" i="113"/>
  <c r="BV242" i="113"/>
  <c r="BY242" i="113"/>
  <c r="BV239" i="113"/>
  <c r="BY239" i="113"/>
  <c r="BV238" i="113"/>
  <c r="BY238" i="113"/>
  <c r="BV234" i="113"/>
  <c r="BY234" i="113"/>
  <c r="BV232" i="113"/>
  <c r="BY232" i="113"/>
  <c r="BV231" i="113"/>
  <c r="BY231" i="113"/>
  <c r="BV229" i="113"/>
  <c r="BY229" i="113"/>
  <c r="BV814" i="113"/>
  <c r="BY814" i="113"/>
  <c r="BV807" i="113"/>
  <c r="BY807" i="113"/>
  <c r="BV805" i="113"/>
  <c r="BY805" i="113"/>
  <c r="BV802" i="113"/>
  <c r="BY802" i="113"/>
  <c r="BV801" i="113"/>
  <c r="BY801" i="113"/>
  <c r="BV800" i="113"/>
  <c r="BY800" i="113"/>
  <c r="BV190" i="113"/>
  <c r="BY190" i="113"/>
  <c r="BV187" i="113"/>
  <c r="BY187" i="113"/>
  <c r="BV576" i="113"/>
  <c r="BY576" i="113"/>
  <c r="BX576" i="113"/>
  <c r="BX572" i="113" s="1"/>
  <c r="BX13" i="113" s="1"/>
  <c r="BR916" i="113"/>
  <c r="BR903" i="113" s="1"/>
  <c r="BV193" i="113"/>
  <c r="BV1038" i="113"/>
  <c r="BR1089" i="113"/>
  <c r="BN60" i="113"/>
  <c r="BN494" i="113"/>
  <c r="BN488" i="113" s="1"/>
  <c r="BV1048" i="113"/>
  <c r="BV539" i="113"/>
  <c r="BV1186" i="113"/>
  <c r="BV904" i="113"/>
  <c r="BV1064" i="113"/>
  <c r="BV322" i="113"/>
  <c r="BR766" i="113"/>
  <c r="BR1048" i="113"/>
  <c r="BR131" i="113"/>
  <c r="BR326" i="113"/>
  <c r="BR61" i="113"/>
  <c r="BR462" i="113"/>
  <c r="BR96" i="113"/>
  <c r="BR759" i="113"/>
  <c r="BR502" i="113"/>
  <c r="BR312" i="113"/>
  <c r="BR433" i="113"/>
  <c r="BR71" i="113"/>
  <c r="BR381" i="113"/>
  <c r="BR353" i="113"/>
  <c r="BR303" i="113"/>
  <c r="BR993" i="113"/>
  <c r="BR948" i="113" s="1"/>
  <c r="BR1099" i="113"/>
  <c r="BR48" i="113"/>
  <c r="BR548" i="113"/>
  <c r="BV142" i="113"/>
  <c r="BV1096" i="113"/>
  <c r="BV61" i="113"/>
  <c r="BV312" i="113"/>
  <c r="BR756" i="113"/>
  <c r="BR608" i="113" s="1"/>
  <c r="BV1074" i="113"/>
  <c r="BV52" i="113"/>
  <c r="BV101" i="113"/>
  <c r="BV476" i="113"/>
  <c r="BR488" i="113"/>
  <c r="BR1064" i="113"/>
  <c r="BV1092" i="113"/>
  <c r="BV928" i="113"/>
  <c r="BV916" i="113" s="1"/>
  <c r="BV993" i="113"/>
  <c r="BV48" i="113"/>
  <c r="BV353" i="113"/>
  <c r="BN145" i="113"/>
  <c r="BV326" i="113"/>
  <c r="BV488" i="113"/>
  <c r="BV419" i="113"/>
  <c r="V1224" i="113"/>
  <c r="BN948" i="113"/>
  <c r="BV766" i="113"/>
  <c r="BV791" i="113"/>
  <c r="BV884" i="113"/>
  <c r="BV80" i="113"/>
  <c r="BV96" i="113"/>
  <c r="BV364" i="113"/>
  <c r="C12" i="114"/>
  <c r="B12" i="114" s="1"/>
  <c r="BR1178" i="113"/>
  <c r="BV462" i="113"/>
  <c r="BV548" i="113"/>
  <c r="BV131" i="113"/>
  <c r="BV146" i="113"/>
  <c r="BR364" i="113"/>
  <c r="BV433" i="113"/>
  <c r="BV481" i="113"/>
  <c r="BV1069" i="113"/>
  <c r="BV303" i="113"/>
  <c r="BV897" i="113"/>
  <c r="BV315" i="113"/>
  <c r="BV14" i="113"/>
  <c r="BV30" i="113"/>
  <c r="BV934" i="113"/>
  <c r="BV1134" i="113"/>
  <c r="BN311" i="113"/>
  <c r="BR145" i="113"/>
  <c r="BN903" i="113"/>
  <c r="BN608" i="113"/>
  <c r="BN1044" i="113"/>
  <c r="BN1163" i="113"/>
  <c r="BN1159" i="113" s="1"/>
  <c r="BQ1163" i="113"/>
  <c r="BQ1228" i="113"/>
  <c r="BQ1229" i="113"/>
  <c r="BQ1235" i="113"/>
  <c r="BP1225" i="113"/>
  <c r="BH1225" i="113"/>
  <c r="BM1229" i="113"/>
  <c r="BM1228" i="113"/>
  <c r="BL1225" i="113"/>
  <c r="BJ47" i="113"/>
  <c r="BM47" i="113"/>
  <c r="BM1235" i="113"/>
  <c r="BM1231" i="113"/>
  <c r="BF46" i="113"/>
  <c r="BI46" i="113"/>
  <c r="BI1235" i="113"/>
  <c r="Q1236" i="113"/>
  <c r="BI1229" i="113"/>
  <c r="BI1228" i="113"/>
  <c r="AL1203" i="113"/>
  <c r="BI1231" i="113"/>
  <c r="L1225" i="113"/>
  <c r="L1226" i="113" s="1"/>
  <c r="BE1229" i="113"/>
  <c r="BE1228" i="113"/>
  <c r="BD1225" i="113"/>
  <c r="BB1198" i="113"/>
  <c r="BE1198" i="113"/>
  <c r="BB1200" i="113"/>
  <c r="BE1200" i="113"/>
  <c r="BB1199" i="113"/>
  <c r="BE1199" i="113"/>
  <c r="BE1235" i="113"/>
  <c r="BE1231" i="113"/>
  <c r="C7" i="114"/>
  <c r="B7" i="114" s="1"/>
  <c r="C11" i="114"/>
  <c r="B11" i="114" s="1"/>
  <c r="W1236" i="113"/>
  <c r="T1225" i="113"/>
  <c r="BA1235" i="113"/>
  <c r="C8" i="114"/>
  <c r="B8" i="114" s="1"/>
  <c r="C9" i="114"/>
  <c r="B9" i="114" s="1"/>
  <c r="AE1235" i="113"/>
  <c r="Z1224" i="113"/>
  <c r="AS1204" i="113"/>
  <c r="AP1204" i="113"/>
  <c r="AP42" i="113"/>
  <c r="AP35" i="113" s="1"/>
  <c r="AS42" i="113"/>
  <c r="AP605" i="113"/>
  <c r="AP572" i="113" s="1"/>
  <c r="AS605" i="113"/>
  <c r="AP1150" i="113"/>
  <c r="AS1150" i="113"/>
  <c r="AS1210" i="113"/>
  <c r="AP1210" i="113"/>
  <c r="AS1209" i="113"/>
  <c r="AP1209" i="113"/>
  <c r="AO1153" i="113"/>
  <c r="AL1153" i="113"/>
  <c r="AH1195" i="113"/>
  <c r="AH1218" i="113" s="1"/>
  <c r="AO1149" i="113"/>
  <c r="AL1149" i="113"/>
  <c r="AL1147" i="113"/>
  <c r="AW1229" i="113"/>
  <c r="BA1229" i="113"/>
  <c r="BA1228" i="113"/>
  <c r="AZ1225" i="113"/>
  <c r="AO1197" i="113"/>
  <c r="AL1197" i="113"/>
  <c r="AL1195" i="113" s="1"/>
  <c r="BA1231" i="113"/>
  <c r="AP26" i="113"/>
  <c r="AP24" i="113" s="1"/>
  <c r="AS26" i="113"/>
  <c r="AW1228" i="113"/>
  <c r="J1232" i="113"/>
  <c r="AV1224" i="113"/>
  <c r="AV1225" i="113" s="1"/>
  <c r="AW1235" i="113"/>
  <c r="P1225" i="113"/>
  <c r="AS1229" i="113"/>
  <c r="AS1228" i="113"/>
  <c r="AR1225" i="113"/>
  <c r="AS1231" i="113"/>
  <c r="AS1235" i="113"/>
  <c r="W1234" i="113"/>
  <c r="AA1235" i="113"/>
  <c r="W1235" i="113"/>
  <c r="AK45" i="113"/>
  <c r="AO45" i="113" s="1"/>
  <c r="AK44" i="113"/>
  <c r="AO44" i="113" s="1"/>
  <c r="AK1235" i="113"/>
  <c r="Q1235" i="113"/>
  <c r="AO1229" i="113"/>
  <c r="AO1228" i="113"/>
  <c r="AN1225" i="113"/>
  <c r="AO1231" i="113"/>
  <c r="AJ1225" i="113"/>
  <c r="AD1218" i="113"/>
  <c r="AB1225" i="113"/>
  <c r="AF1225" i="113"/>
  <c r="Q1234" i="113"/>
  <c r="X1225" i="113"/>
  <c r="CF1232" i="113"/>
  <c r="AB1234" i="113"/>
  <c r="AF1234" i="113" s="1"/>
  <c r="AA1234" i="113"/>
  <c r="X1236" i="113"/>
  <c r="AA1236" i="113" s="1"/>
  <c r="BV228" i="113" l="1"/>
  <c r="BV949" i="113"/>
  <c r="BV1099" i="113"/>
  <c r="BV502" i="113"/>
  <c r="CB1235" i="113"/>
  <c r="BY1235" i="113"/>
  <c r="BR60" i="113"/>
  <c r="BR494" i="113"/>
  <c r="BR311" i="113"/>
  <c r="BV608" i="113"/>
  <c r="BZ576" i="113"/>
  <c r="CC576" i="113"/>
  <c r="CD576" i="113" s="1"/>
  <c r="BZ190" i="113"/>
  <c r="CC190" i="113"/>
  <c r="CD190" i="113" s="1"/>
  <c r="BZ801" i="113"/>
  <c r="CC801" i="113"/>
  <c r="CD801" i="113" s="1"/>
  <c r="BZ805" i="113"/>
  <c r="CC805" i="113"/>
  <c r="CD805" i="113" s="1"/>
  <c r="BZ814" i="113"/>
  <c r="CC814" i="113"/>
  <c r="CD814" i="113" s="1"/>
  <c r="BZ231" i="113"/>
  <c r="CC231" i="113"/>
  <c r="CD231" i="113" s="1"/>
  <c r="BZ234" i="113"/>
  <c r="CC234" i="113"/>
  <c r="CD234" i="113" s="1"/>
  <c r="BZ239" i="113"/>
  <c r="CC239" i="113"/>
  <c r="CD239" i="113" s="1"/>
  <c r="BZ244" i="113"/>
  <c r="CC244" i="113"/>
  <c r="CD244" i="113" s="1"/>
  <c r="BZ248" i="113"/>
  <c r="CC248" i="113"/>
  <c r="CD248" i="113" s="1"/>
  <c r="BZ252" i="113"/>
  <c r="CC252" i="113"/>
  <c r="CD252" i="113" s="1"/>
  <c r="BZ256" i="113"/>
  <c r="CC256" i="113"/>
  <c r="CD256" i="113" s="1"/>
  <c r="BZ267" i="113"/>
  <c r="CC267" i="113"/>
  <c r="CD267" i="113" s="1"/>
  <c r="BZ278" i="113"/>
  <c r="CC278" i="113"/>
  <c r="CD278" i="113" s="1"/>
  <c r="BZ283" i="113"/>
  <c r="CC283" i="113"/>
  <c r="CD283" i="113" s="1"/>
  <c r="BZ300" i="113"/>
  <c r="CC300" i="113"/>
  <c r="CD300" i="113" s="1"/>
  <c r="BZ972" i="113"/>
  <c r="CC972" i="113"/>
  <c r="CD972" i="113" s="1"/>
  <c r="BZ50" i="113"/>
  <c r="CC50" i="113"/>
  <c r="CD50" i="113" s="1"/>
  <c r="BZ606" i="113"/>
  <c r="CC606" i="113"/>
  <c r="CD606" i="113" s="1"/>
  <c r="BZ962" i="113"/>
  <c r="CC962" i="113"/>
  <c r="CD962" i="113" s="1"/>
  <c r="BZ20" i="113"/>
  <c r="CC20" i="113"/>
  <c r="CD20" i="113" s="1"/>
  <c r="BZ18" i="113"/>
  <c r="CC18" i="113"/>
  <c r="CD18" i="113" s="1"/>
  <c r="BZ32" i="113"/>
  <c r="CC32" i="113"/>
  <c r="CD32" i="113" s="1"/>
  <c r="BZ27" i="113"/>
  <c r="CC27" i="113"/>
  <c r="CD27" i="113" s="1"/>
  <c r="BZ22" i="113"/>
  <c r="CC22" i="113"/>
  <c r="CD22" i="113" s="1"/>
  <c r="BZ23" i="113"/>
  <c r="CC23" i="113"/>
  <c r="CD23" i="113" s="1"/>
  <c r="BZ971" i="113"/>
  <c r="CC971" i="113"/>
  <c r="CD971" i="113" s="1"/>
  <c r="BZ975" i="113"/>
  <c r="CC975" i="113"/>
  <c r="CD975" i="113" s="1"/>
  <c r="BZ977" i="113"/>
  <c r="CC977" i="113"/>
  <c r="CD977" i="113" s="1"/>
  <c r="BZ951" i="113"/>
  <c r="CC951" i="113"/>
  <c r="CD951" i="113" s="1"/>
  <c r="BZ957" i="113"/>
  <c r="CC957" i="113"/>
  <c r="CD957" i="113" s="1"/>
  <c r="BZ978" i="113"/>
  <c r="CC978" i="113"/>
  <c r="CD978" i="113" s="1"/>
  <c r="BZ958" i="113"/>
  <c r="CC958" i="113"/>
  <c r="CD958" i="113" s="1"/>
  <c r="BZ33" i="113"/>
  <c r="CC33" i="113"/>
  <c r="CD33" i="113" s="1"/>
  <c r="BZ25" i="113"/>
  <c r="CC25" i="113"/>
  <c r="CD25" i="113" s="1"/>
  <c r="BZ41" i="113"/>
  <c r="CC41" i="113"/>
  <c r="CD41" i="113" s="1"/>
  <c r="BZ34" i="113"/>
  <c r="CC34" i="113"/>
  <c r="CD34" i="113" s="1"/>
  <c r="BZ38" i="113"/>
  <c r="CC38" i="113"/>
  <c r="CD38" i="113" s="1"/>
  <c r="BZ37" i="113"/>
  <c r="CC37" i="113"/>
  <c r="CD37" i="113" s="1"/>
  <c r="BZ963" i="113"/>
  <c r="CC963" i="113"/>
  <c r="CD963" i="113" s="1"/>
  <c r="BZ966" i="113"/>
  <c r="CC966" i="113"/>
  <c r="CD966" i="113" s="1"/>
  <c r="BV386" i="113"/>
  <c r="BV71" i="113"/>
  <c r="BZ674" i="113"/>
  <c r="CC674" i="113"/>
  <c r="CD674" i="113" s="1"/>
  <c r="BZ1158" i="113"/>
  <c r="CC1158" i="113"/>
  <c r="CD1158" i="113" s="1"/>
  <c r="BZ930" i="113"/>
  <c r="CC930" i="113"/>
  <c r="CD930" i="113" s="1"/>
  <c r="BZ573" i="113"/>
  <c r="CC573" i="113"/>
  <c r="CD573" i="113" s="1"/>
  <c r="BZ416" i="113"/>
  <c r="CC416" i="113"/>
  <c r="CD416" i="113" s="1"/>
  <c r="BZ336" i="113"/>
  <c r="CC336" i="113"/>
  <c r="CD336" i="113" s="1"/>
  <c r="BZ841" i="113"/>
  <c r="CC841" i="113"/>
  <c r="CD841" i="113" s="1"/>
  <c r="BZ1180" i="113"/>
  <c r="CC1180" i="113"/>
  <c r="CD1180" i="113" s="1"/>
  <c r="BZ1085" i="113"/>
  <c r="CC1085" i="113"/>
  <c r="CD1085" i="113" s="1"/>
  <c r="BZ445" i="113"/>
  <c r="CC445" i="113"/>
  <c r="CD445" i="113" s="1"/>
  <c r="BZ298" i="113"/>
  <c r="CC298" i="113"/>
  <c r="CD298" i="113" s="1"/>
  <c r="BZ1118" i="113"/>
  <c r="CC1118" i="113"/>
  <c r="CD1118" i="113" s="1"/>
  <c r="BZ1207" i="113"/>
  <c r="CC1207" i="113"/>
  <c r="CD1207" i="113" s="1"/>
  <c r="BZ120" i="113"/>
  <c r="CC120" i="113"/>
  <c r="CD120" i="113" s="1"/>
  <c r="BZ1115" i="113"/>
  <c r="CC1115" i="113"/>
  <c r="CD1115" i="113" s="1"/>
  <c r="BZ636" i="113"/>
  <c r="CC636" i="113"/>
  <c r="CD636" i="113" s="1"/>
  <c r="BZ910" i="113"/>
  <c r="CC910" i="113"/>
  <c r="CD910" i="113" s="1"/>
  <c r="BZ830" i="113"/>
  <c r="CC830" i="113"/>
  <c r="CD830" i="113" s="1"/>
  <c r="BZ506" i="113"/>
  <c r="CC506" i="113"/>
  <c r="CD506" i="113" s="1"/>
  <c r="BZ633" i="113"/>
  <c r="CC633" i="113"/>
  <c r="CD633" i="113" s="1"/>
  <c r="BZ707" i="113"/>
  <c r="CC707" i="113"/>
  <c r="CD707" i="113" s="1"/>
  <c r="BZ588" i="113"/>
  <c r="CC588" i="113"/>
  <c r="CD588" i="113" s="1"/>
  <c r="BZ309" i="113"/>
  <c r="CC309" i="113"/>
  <c r="CD309" i="113" s="1"/>
  <c r="BZ1183" i="113"/>
  <c r="CC1183" i="113"/>
  <c r="CD1183" i="113" s="1"/>
  <c r="BZ851" i="113"/>
  <c r="CC851" i="113"/>
  <c r="CD851" i="113" s="1"/>
  <c r="BZ500" i="113"/>
  <c r="CC500" i="113"/>
  <c r="CD500" i="113" s="1"/>
  <c r="BZ317" i="113"/>
  <c r="CC317" i="113"/>
  <c r="CD317" i="113" s="1"/>
  <c r="BZ241" i="113"/>
  <c r="CC241" i="113"/>
  <c r="CD241" i="113" s="1"/>
  <c r="BZ1135" i="113"/>
  <c r="CC1135" i="113"/>
  <c r="CD1135" i="113" s="1"/>
  <c r="BZ729" i="113"/>
  <c r="CC729" i="113"/>
  <c r="CD729" i="113" s="1"/>
  <c r="BZ138" i="113"/>
  <c r="CC138" i="113"/>
  <c r="CD138" i="113" s="1"/>
  <c r="BZ406" i="113"/>
  <c r="CC406" i="113"/>
  <c r="CD406" i="113" s="1"/>
  <c r="BZ308" i="113"/>
  <c r="CC308" i="113"/>
  <c r="CD308" i="113" s="1"/>
  <c r="BZ118" i="113"/>
  <c r="CC118" i="113"/>
  <c r="CD118" i="113" s="1"/>
  <c r="BZ1091" i="113"/>
  <c r="CC1091" i="113"/>
  <c r="CD1091" i="113" s="1"/>
  <c r="BZ259" i="113"/>
  <c r="CC259" i="113"/>
  <c r="CD259" i="113" s="1"/>
  <c r="BZ992" i="113"/>
  <c r="CC992" i="113"/>
  <c r="CD992" i="113" s="1"/>
  <c r="BZ565" i="113"/>
  <c r="CC565" i="113"/>
  <c r="CD565" i="113" s="1"/>
  <c r="BZ569" i="113"/>
  <c r="CC569" i="113"/>
  <c r="CD569" i="113" s="1"/>
  <c r="BZ358" i="113"/>
  <c r="CC358" i="113"/>
  <c r="CD358" i="113" s="1"/>
  <c r="BZ1003" i="113"/>
  <c r="CC1003" i="113"/>
  <c r="CD1003" i="113" s="1"/>
  <c r="BZ169" i="113"/>
  <c r="CC169" i="113"/>
  <c r="CD169" i="113" s="1"/>
  <c r="BZ87" i="113"/>
  <c r="CC87" i="113"/>
  <c r="CD87" i="113" s="1"/>
  <c r="BZ935" i="113"/>
  <c r="CC935" i="113"/>
  <c r="CD935" i="113" s="1"/>
  <c r="BZ828" i="113"/>
  <c r="CC828" i="113"/>
  <c r="CD828" i="113" s="1"/>
  <c r="BZ457" i="113"/>
  <c r="CC457" i="113"/>
  <c r="CD457" i="113" s="1"/>
  <c r="BZ990" i="113"/>
  <c r="CC990" i="113"/>
  <c r="CD990" i="113" s="1"/>
  <c r="BZ149" i="113"/>
  <c r="CC149" i="113"/>
  <c r="CD149" i="113" s="1"/>
  <c r="BZ1171" i="113"/>
  <c r="CC1171" i="113"/>
  <c r="CD1171" i="113" s="1"/>
  <c r="BZ1036" i="113"/>
  <c r="CC1036" i="113"/>
  <c r="CD1036" i="113" s="1"/>
  <c r="BZ566" i="113"/>
  <c r="CC566" i="113"/>
  <c r="CD566" i="113" s="1"/>
  <c r="BZ1021" i="113"/>
  <c r="CC1021" i="113"/>
  <c r="CD1021" i="113" s="1"/>
  <c r="BZ679" i="113"/>
  <c r="CC679" i="113"/>
  <c r="CD679" i="113" s="1"/>
  <c r="BZ333" i="113"/>
  <c r="CC333" i="113"/>
  <c r="CD333" i="113" s="1"/>
  <c r="BZ1082" i="113"/>
  <c r="CC1082" i="113"/>
  <c r="CD1082" i="113" s="1"/>
  <c r="BZ272" i="113"/>
  <c r="CC272" i="113"/>
  <c r="CD272" i="113" s="1"/>
  <c r="BZ1122" i="113"/>
  <c r="CC1122" i="113"/>
  <c r="CD1122" i="113" s="1"/>
  <c r="BZ1211" i="113"/>
  <c r="CC1211" i="113"/>
  <c r="CD1211" i="113" s="1"/>
  <c r="BZ124" i="113"/>
  <c r="CC124" i="113"/>
  <c r="CD124" i="113" s="1"/>
  <c r="BZ1119" i="113"/>
  <c r="CC1119" i="113"/>
  <c r="CD1119" i="113" s="1"/>
  <c r="BZ640" i="113"/>
  <c r="CC640" i="113"/>
  <c r="CD640" i="113" s="1"/>
  <c r="BZ914" i="113"/>
  <c r="CC914" i="113"/>
  <c r="CD914" i="113" s="1"/>
  <c r="BZ834" i="113"/>
  <c r="CC834" i="113"/>
  <c r="CD834" i="113" s="1"/>
  <c r="BZ140" i="113"/>
  <c r="CC140" i="113"/>
  <c r="CD140" i="113" s="1"/>
  <c r="BZ435" i="113"/>
  <c r="CC435" i="113"/>
  <c r="CD435" i="113" s="1"/>
  <c r="BZ711" i="113"/>
  <c r="CC711" i="113"/>
  <c r="CD711" i="113" s="1"/>
  <c r="BZ592" i="113"/>
  <c r="CC592" i="113"/>
  <c r="CD592" i="113" s="1"/>
  <c r="BZ447" i="113"/>
  <c r="CC447" i="113"/>
  <c r="CD447" i="113" s="1"/>
  <c r="BZ1201" i="113"/>
  <c r="CC1201" i="113"/>
  <c r="CD1201" i="113" s="1"/>
  <c r="BZ855" i="113"/>
  <c r="CC855" i="113"/>
  <c r="CD855" i="113" s="1"/>
  <c r="BZ535" i="113"/>
  <c r="CC535" i="113"/>
  <c r="CD535" i="113" s="1"/>
  <c r="BZ164" i="113"/>
  <c r="CC164" i="113"/>
  <c r="CD164" i="113" s="1"/>
  <c r="BZ269" i="113"/>
  <c r="CC269" i="113"/>
  <c r="CD269" i="113" s="1"/>
  <c r="BZ67" i="113"/>
  <c r="CC67" i="113"/>
  <c r="CD67" i="113" s="1"/>
  <c r="BZ898" i="113"/>
  <c r="CC898" i="113"/>
  <c r="CD898" i="113" s="1"/>
  <c r="BZ347" i="113"/>
  <c r="CC347" i="113"/>
  <c r="CD347" i="113" s="1"/>
  <c r="BZ722" i="113"/>
  <c r="CC722" i="113"/>
  <c r="CD722" i="113" s="1"/>
  <c r="BZ380" i="113"/>
  <c r="CC380" i="113"/>
  <c r="CD380" i="113" s="1"/>
  <c r="BZ214" i="113"/>
  <c r="CC214" i="113"/>
  <c r="CD214" i="113" s="1"/>
  <c r="BZ92" i="113"/>
  <c r="CC92" i="113"/>
  <c r="CD92" i="113" s="1"/>
  <c r="BZ889" i="113"/>
  <c r="CC889" i="113"/>
  <c r="CD889" i="113" s="1"/>
  <c r="BZ255" i="113"/>
  <c r="CC255" i="113"/>
  <c r="CD255" i="113" s="1"/>
  <c r="BZ760" i="113"/>
  <c r="CC760" i="113"/>
  <c r="CD760" i="113" s="1"/>
  <c r="BZ1031" i="113"/>
  <c r="CC1031" i="113"/>
  <c r="CD1031" i="113" s="1"/>
  <c r="BZ753" i="113"/>
  <c r="CC753" i="113"/>
  <c r="CD753" i="113" s="1"/>
  <c r="BZ121" i="113"/>
  <c r="CC121" i="113"/>
  <c r="CD121" i="113" s="1"/>
  <c r="BZ1014" i="113"/>
  <c r="CC1014" i="113"/>
  <c r="CD1014" i="113" s="1"/>
  <c r="BZ856" i="113"/>
  <c r="CC856" i="113"/>
  <c r="CD856" i="113" s="1"/>
  <c r="BZ568" i="113"/>
  <c r="CC568" i="113"/>
  <c r="CD568" i="113" s="1"/>
  <c r="BZ453" i="113"/>
  <c r="CC453" i="113"/>
  <c r="CD453" i="113" s="1"/>
  <c r="BZ985" i="113"/>
  <c r="CC985" i="113"/>
  <c r="CD985" i="113" s="1"/>
  <c r="BZ143" i="113"/>
  <c r="CC143" i="113"/>
  <c r="CD143" i="113" s="1"/>
  <c r="BZ1120" i="113"/>
  <c r="CC1120" i="113"/>
  <c r="CD1120" i="113" s="1"/>
  <c r="BZ1016" i="113"/>
  <c r="CC1016" i="113"/>
  <c r="CD1016" i="113" s="1"/>
  <c r="BZ763" i="113"/>
  <c r="CC763" i="113"/>
  <c r="CD763" i="113" s="1"/>
  <c r="BZ595" i="113"/>
  <c r="CC595" i="113"/>
  <c r="CD595" i="113" s="1"/>
  <c r="BZ1133" i="113"/>
  <c r="CC1133" i="113"/>
  <c r="CD1133" i="113" s="1"/>
  <c r="BZ710" i="113"/>
  <c r="CC710" i="113"/>
  <c r="CD710" i="113" s="1"/>
  <c r="BZ517" i="113"/>
  <c r="CC517" i="113"/>
  <c r="CD517" i="113" s="1"/>
  <c r="BZ404" i="113"/>
  <c r="CC404" i="113"/>
  <c r="CD404" i="113" s="1"/>
  <c r="BZ899" i="113"/>
  <c r="CC899" i="113"/>
  <c r="CD899" i="113" s="1"/>
  <c r="BZ460" i="113"/>
  <c r="CC460" i="113"/>
  <c r="CD460" i="113" s="1"/>
  <c r="BZ1206" i="113"/>
  <c r="CC1206" i="113"/>
  <c r="CD1206" i="113" s="1"/>
  <c r="BZ1081" i="113"/>
  <c r="CC1081" i="113"/>
  <c r="CD1081" i="113" s="1"/>
  <c r="BZ431" i="113"/>
  <c r="CC431" i="113"/>
  <c r="CD431" i="113" s="1"/>
  <c r="BZ294" i="113"/>
  <c r="CC294" i="113"/>
  <c r="CD294" i="113" s="1"/>
  <c r="BZ230" i="113"/>
  <c r="CC230" i="113"/>
  <c r="CD230" i="113" s="1"/>
  <c r="BZ1174" i="113"/>
  <c r="CC1174" i="113"/>
  <c r="CD1174" i="113" s="1"/>
  <c r="BZ562" i="113"/>
  <c r="CC562" i="113"/>
  <c r="CD562" i="113" s="1"/>
  <c r="BZ1017" i="113"/>
  <c r="CC1017" i="113"/>
  <c r="CD1017" i="113" s="1"/>
  <c r="BZ675" i="113"/>
  <c r="CC675" i="113"/>
  <c r="CD675" i="113" s="1"/>
  <c r="BZ329" i="113"/>
  <c r="CC329" i="113"/>
  <c r="CD329" i="113" s="1"/>
  <c r="BZ1072" i="113"/>
  <c r="CC1072" i="113"/>
  <c r="CD1072" i="113" s="1"/>
  <c r="BZ354" i="113"/>
  <c r="CC354" i="113"/>
  <c r="CD354" i="113" s="1"/>
  <c r="BZ384" i="113"/>
  <c r="CC384" i="113"/>
  <c r="CD384" i="113" s="1"/>
  <c r="BZ995" i="113"/>
  <c r="CC995" i="113"/>
  <c r="CD995" i="113" s="1"/>
  <c r="BZ177" i="113"/>
  <c r="CC177" i="113"/>
  <c r="CD177" i="113" s="1"/>
  <c r="BZ49" i="113"/>
  <c r="CC49" i="113"/>
  <c r="CD49" i="113" s="1"/>
  <c r="BZ994" i="113"/>
  <c r="CC994" i="113"/>
  <c r="CD994" i="113" s="1"/>
  <c r="BZ868" i="113"/>
  <c r="CC868" i="113"/>
  <c r="CD868" i="113" s="1"/>
  <c r="BZ564" i="113"/>
  <c r="CC564" i="113"/>
  <c r="CD564" i="113" s="1"/>
  <c r="BZ191" i="113"/>
  <c r="CC191" i="113"/>
  <c r="CD191" i="113" s="1"/>
  <c r="BZ981" i="113"/>
  <c r="CC981" i="113"/>
  <c r="CD981" i="113" s="1"/>
  <c r="BZ123" i="113"/>
  <c r="CC123" i="113"/>
  <c r="CD123" i="113" s="1"/>
  <c r="BZ1116" i="113"/>
  <c r="CC1116" i="113"/>
  <c r="CD1116" i="113" s="1"/>
  <c r="BZ1012" i="113"/>
  <c r="CC1012" i="113"/>
  <c r="CD1012" i="113" s="1"/>
  <c r="BZ418" i="113"/>
  <c r="BZ417" i="113" s="1"/>
  <c r="CC418" i="113"/>
  <c r="CD418" i="113" s="1"/>
  <c r="CD417" i="113" s="1"/>
  <c r="BZ1078" i="113"/>
  <c r="CC1078" i="113"/>
  <c r="CD1078" i="113" s="1"/>
  <c r="BZ991" i="113"/>
  <c r="CC991" i="113"/>
  <c r="CD991" i="113" s="1"/>
  <c r="BZ161" i="113"/>
  <c r="CC161" i="113"/>
  <c r="CD161" i="113" s="1"/>
  <c r="BZ1056" i="113"/>
  <c r="CC1056" i="113"/>
  <c r="CD1056" i="113" s="1"/>
  <c r="BZ921" i="113"/>
  <c r="CC921" i="113"/>
  <c r="CD921" i="113" s="1"/>
  <c r="BZ693" i="113"/>
  <c r="CC693" i="113"/>
  <c r="CD693" i="113" s="1"/>
  <c r="BZ479" i="113"/>
  <c r="CC479" i="113"/>
  <c r="CD479" i="113" s="1"/>
  <c r="BZ1136" i="113"/>
  <c r="CC1136" i="113"/>
  <c r="CD1136" i="113" s="1"/>
  <c r="BZ387" i="113"/>
  <c r="CC387" i="113"/>
  <c r="CD387" i="113" s="1"/>
  <c r="BZ1132" i="113"/>
  <c r="CC1132" i="113"/>
  <c r="CD1132" i="113" s="1"/>
  <c r="BZ1028" i="113"/>
  <c r="CC1028" i="113"/>
  <c r="CD1028" i="113" s="1"/>
  <c r="BZ941" i="113"/>
  <c r="CC941" i="113"/>
  <c r="CD941" i="113" s="1"/>
  <c r="BZ626" i="113"/>
  <c r="CC626" i="113"/>
  <c r="CD626" i="113" s="1"/>
  <c r="BZ511" i="113"/>
  <c r="CC511" i="113"/>
  <c r="CD511" i="113" s="1"/>
  <c r="BZ1095" i="113"/>
  <c r="CC1095" i="113"/>
  <c r="CD1095" i="113" s="1"/>
  <c r="BZ589" i="113"/>
  <c r="CC589" i="113"/>
  <c r="CD589" i="113" s="1"/>
  <c r="BZ444" i="113"/>
  <c r="CC444" i="113"/>
  <c r="CD444" i="113" s="1"/>
  <c r="BZ352" i="113"/>
  <c r="CC352" i="113"/>
  <c r="CD352" i="113" s="1"/>
  <c r="BZ857" i="113"/>
  <c r="CC857" i="113"/>
  <c r="CD857" i="113" s="1"/>
  <c r="BZ442" i="113"/>
  <c r="CC442" i="113"/>
  <c r="CD442" i="113" s="1"/>
  <c r="BZ1050" i="113"/>
  <c r="CC1050" i="113"/>
  <c r="CD1050" i="113" s="1"/>
  <c r="BZ621" i="113"/>
  <c r="CC621" i="113"/>
  <c r="CD621" i="113" s="1"/>
  <c r="BZ413" i="113"/>
  <c r="CC413" i="113"/>
  <c r="CD413" i="113" s="1"/>
  <c r="BZ282" i="113"/>
  <c r="CC282" i="113"/>
  <c r="CD282" i="113" s="1"/>
  <c r="BZ521" i="113"/>
  <c r="CC521" i="113"/>
  <c r="CD521" i="113" s="1"/>
  <c r="BZ926" i="113"/>
  <c r="CC926" i="113"/>
  <c r="CD926" i="113" s="1"/>
  <c r="BZ150" i="113"/>
  <c r="CC150" i="113"/>
  <c r="CD150" i="113" s="1"/>
  <c r="BZ1131" i="113"/>
  <c r="CC1131" i="113"/>
  <c r="CD1131" i="113" s="1"/>
  <c r="BZ738" i="113"/>
  <c r="CC738" i="113"/>
  <c r="CD738" i="113" s="1"/>
  <c r="BZ356" i="113"/>
  <c r="CC356" i="113"/>
  <c r="CD356" i="113" s="1"/>
  <c r="BZ878" i="113"/>
  <c r="CC878" i="113"/>
  <c r="CD878" i="113" s="1"/>
  <c r="BZ784" i="113"/>
  <c r="CC784" i="113"/>
  <c r="CD784" i="113" s="1"/>
  <c r="BZ136" i="113"/>
  <c r="CC136" i="113"/>
  <c r="CD136" i="113" s="1"/>
  <c r="BZ383" i="113"/>
  <c r="CC383" i="113"/>
  <c r="CD383" i="113" s="1"/>
  <c r="BZ673" i="113"/>
  <c r="CC673" i="113"/>
  <c r="CD673" i="113" s="1"/>
  <c r="BZ546" i="113"/>
  <c r="CC546" i="113"/>
  <c r="CD546" i="113" s="1"/>
  <c r="BZ219" i="113"/>
  <c r="CC219" i="113"/>
  <c r="CD219" i="113" s="1"/>
  <c r="BZ915" i="113"/>
  <c r="CC915" i="113"/>
  <c r="CD915" i="113" s="1"/>
  <c r="BZ835" i="113"/>
  <c r="CC835" i="113"/>
  <c r="CD835" i="113" s="1"/>
  <c r="BZ192" i="113"/>
  <c r="CC192" i="113"/>
  <c r="CD192" i="113" s="1"/>
  <c r="BZ676" i="113"/>
  <c r="CC676" i="113"/>
  <c r="CD676" i="113" s="1"/>
  <c r="BZ257" i="113"/>
  <c r="CC257" i="113"/>
  <c r="CD257" i="113" s="1"/>
  <c r="BZ1164" i="113"/>
  <c r="CC1164" i="113"/>
  <c r="CD1164" i="113" s="1"/>
  <c r="BZ377" i="113"/>
  <c r="CC377" i="113"/>
  <c r="CD377" i="113" s="1"/>
  <c r="BZ726" i="113"/>
  <c r="CC726" i="113"/>
  <c r="CD726" i="113" s="1"/>
  <c r="BZ390" i="113"/>
  <c r="CC390" i="113"/>
  <c r="CD390" i="113" s="1"/>
  <c r="BZ218" i="113"/>
  <c r="CC218" i="113"/>
  <c r="CD218" i="113" s="1"/>
  <c r="BZ102" i="113"/>
  <c r="CC102" i="113"/>
  <c r="CD102" i="113" s="1"/>
  <c r="BZ1208" i="113"/>
  <c r="CC1208" i="113"/>
  <c r="CD1208" i="113" s="1"/>
  <c r="BZ275" i="113"/>
  <c r="CC275" i="113"/>
  <c r="CD275" i="113" s="1"/>
  <c r="BZ79" i="113"/>
  <c r="CC79" i="113"/>
  <c r="CD79" i="113" s="1"/>
  <c r="BZ638" i="113"/>
  <c r="CC638" i="113"/>
  <c r="CD638" i="113" s="1"/>
  <c r="BZ362" i="113"/>
  <c r="CC362" i="113"/>
  <c r="CD362" i="113" s="1"/>
  <c r="BZ436" i="113"/>
  <c r="CC436" i="113"/>
  <c r="CD436" i="113" s="1"/>
  <c r="BZ1019" i="113"/>
  <c r="CC1019" i="113"/>
  <c r="CD1019" i="113" s="1"/>
  <c r="BZ185" i="113"/>
  <c r="CC185" i="113"/>
  <c r="CD185" i="113" s="1"/>
  <c r="BZ109" i="113"/>
  <c r="CC109" i="113"/>
  <c r="CD109" i="113" s="1"/>
  <c r="BZ1002" i="113"/>
  <c r="CC1002" i="113"/>
  <c r="CD1002" i="113" s="1"/>
  <c r="BZ844" i="113"/>
  <c r="CC844" i="113"/>
  <c r="CD844" i="113" s="1"/>
  <c r="BZ556" i="113"/>
  <c r="CC556" i="113"/>
  <c r="CD556" i="113" s="1"/>
  <c r="BZ183" i="113"/>
  <c r="CC183" i="113"/>
  <c r="CD183" i="113" s="1"/>
  <c r="BZ429" i="113"/>
  <c r="CC429" i="113"/>
  <c r="CD429" i="113" s="1"/>
  <c r="BZ115" i="113"/>
  <c r="CC115" i="113"/>
  <c r="CD115" i="113" s="1"/>
  <c r="BZ1124" i="113"/>
  <c r="CC1124" i="113"/>
  <c r="CD1124" i="113" s="1"/>
  <c r="BZ1020" i="113"/>
  <c r="CC1020" i="113"/>
  <c r="CD1020" i="113" s="1"/>
  <c r="BZ639" i="113"/>
  <c r="CC639" i="113"/>
  <c r="CD639" i="113" s="1"/>
  <c r="BZ491" i="113"/>
  <c r="CC491" i="113"/>
  <c r="CD491" i="113" s="1"/>
  <c r="BZ719" i="113"/>
  <c r="CC719" i="113"/>
  <c r="CD719" i="113" s="1"/>
  <c r="BZ349" i="113"/>
  <c r="CC349" i="113"/>
  <c r="CD349" i="113" s="1"/>
  <c r="BZ155" i="113"/>
  <c r="CC155" i="113"/>
  <c r="CD155" i="113" s="1"/>
  <c r="BZ288" i="113"/>
  <c r="CC288" i="113"/>
  <c r="CD288" i="113" s="1"/>
  <c r="BZ1106" i="113"/>
  <c r="CC1106" i="113"/>
  <c r="CD1106" i="113" s="1"/>
  <c r="BZ224" i="113"/>
  <c r="CC224" i="113"/>
  <c r="CD224" i="113" s="1"/>
  <c r="BZ108" i="113"/>
  <c r="CC108" i="113"/>
  <c r="CD108" i="113" s="1"/>
  <c r="BZ1103" i="113"/>
  <c r="CC1103" i="113"/>
  <c r="CD1103" i="113" s="1"/>
  <c r="BZ690" i="113"/>
  <c r="CC690" i="113"/>
  <c r="CD690" i="113" s="1"/>
  <c r="BZ166" i="113"/>
  <c r="CC166" i="113"/>
  <c r="CD166" i="113" s="1"/>
  <c r="BZ850" i="113"/>
  <c r="CC850" i="113"/>
  <c r="CD850" i="113" s="1"/>
  <c r="BZ510" i="113"/>
  <c r="CC510" i="113"/>
  <c r="CD510" i="113" s="1"/>
  <c r="BZ637" i="113"/>
  <c r="CC637" i="113"/>
  <c r="CD637" i="113" s="1"/>
  <c r="BZ757" i="113"/>
  <c r="CC757" i="113"/>
  <c r="CD757" i="113" s="1"/>
  <c r="BZ610" i="113"/>
  <c r="CC610" i="113"/>
  <c r="CD610" i="113" s="1"/>
  <c r="BZ223" i="113"/>
  <c r="CC223" i="113"/>
  <c r="CD223" i="113" s="1"/>
  <c r="BZ929" i="113"/>
  <c r="CC929" i="113"/>
  <c r="CD929" i="113" s="1"/>
  <c r="BZ839" i="113"/>
  <c r="CC839" i="113"/>
  <c r="CD839" i="113" s="1"/>
  <c r="BZ519" i="113"/>
  <c r="CC519" i="113"/>
  <c r="CD519" i="113" s="1"/>
  <c r="BZ672" i="113"/>
  <c r="CC672" i="113"/>
  <c r="CD672" i="113" s="1"/>
  <c r="BZ135" i="113"/>
  <c r="CC135" i="113"/>
  <c r="CD135" i="113" s="1"/>
  <c r="BZ1062" i="113"/>
  <c r="CC1062" i="113"/>
  <c r="CD1062" i="113" s="1"/>
  <c r="BZ373" i="113"/>
  <c r="CC373" i="113"/>
  <c r="CD373" i="113" s="1"/>
  <c r="BZ758" i="113"/>
  <c r="CC758" i="113"/>
  <c r="CD758" i="113" s="1"/>
  <c r="BZ402" i="113"/>
  <c r="CC402" i="113"/>
  <c r="CD402" i="113" s="1"/>
  <c r="BZ304" i="113"/>
  <c r="CC304" i="113"/>
  <c r="CD304" i="113" s="1"/>
  <c r="BZ114" i="113"/>
  <c r="CC114" i="113"/>
  <c r="CD114" i="113" s="1"/>
  <c r="BZ1193" i="113"/>
  <c r="CC1193" i="113"/>
  <c r="CD1193" i="113" s="1"/>
  <c r="BZ271" i="113"/>
  <c r="CC271" i="113"/>
  <c r="CD271" i="113" s="1"/>
  <c r="BZ732" i="113"/>
  <c r="CC732" i="113"/>
  <c r="CD732" i="113" s="1"/>
  <c r="BZ1015" i="113"/>
  <c r="CC1015" i="113"/>
  <c r="CD1015" i="113" s="1"/>
  <c r="BZ355" i="113"/>
  <c r="CC355" i="113"/>
  <c r="CD355" i="113" s="1"/>
  <c r="BZ105" i="113"/>
  <c r="CC105" i="113"/>
  <c r="CD105" i="113" s="1"/>
  <c r="BZ998" i="113"/>
  <c r="CC998" i="113"/>
  <c r="CD998" i="113" s="1"/>
  <c r="BZ872" i="113"/>
  <c r="CC872" i="113"/>
  <c r="CD872" i="113" s="1"/>
  <c r="BZ697" i="113"/>
  <c r="CC697" i="113"/>
  <c r="CD697" i="113" s="1"/>
  <c r="BZ489" i="113"/>
  <c r="CC489" i="113"/>
  <c r="CD489" i="113" s="1"/>
  <c r="BZ1140" i="113"/>
  <c r="CC1140" i="113"/>
  <c r="CD1140" i="113" s="1"/>
  <c r="BZ391" i="113"/>
  <c r="CC391" i="113"/>
  <c r="CD391" i="113" s="1"/>
  <c r="BZ1157" i="113"/>
  <c r="CC1157" i="113"/>
  <c r="CD1157" i="113" s="1"/>
  <c r="BZ1032" i="113"/>
  <c r="CC1032" i="113"/>
  <c r="CD1032" i="113" s="1"/>
  <c r="BZ945" i="113"/>
  <c r="CC945" i="113"/>
  <c r="CD945" i="113" s="1"/>
  <c r="BZ678" i="113"/>
  <c r="CC678" i="113"/>
  <c r="CD678" i="113" s="1"/>
  <c r="BZ579" i="113"/>
  <c r="CC579" i="113"/>
  <c r="CD579" i="113" s="1"/>
  <c r="BZ1117" i="113"/>
  <c r="CC1117" i="113"/>
  <c r="CD1117" i="113" s="1"/>
  <c r="BZ615" i="113"/>
  <c r="CC615" i="113"/>
  <c r="CD615" i="113" s="1"/>
  <c r="BZ484" i="113"/>
  <c r="CC484" i="113"/>
  <c r="CD484" i="113" s="1"/>
  <c r="BZ388" i="113"/>
  <c r="CC388" i="113"/>
  <c r="CD388" i="113" s="1"/>
  <c r="BZ869" i="113"/>
  <c r="CC869" i="113"/>
  <c r="CD869" i="113" s="1"/>
  <c r="BZ438" i="113"/>
  <c r="CC438" i="113"/>
  <c r="CD438" i="113" s="1"/>
  <c r="BZ946" i="113"/>
  <c r="CC946" i="113"/>
  <c r="CD946" i="113" s="1"/>
  <c r="BZ617" i="113"/>
  <c r="CC617" i="113"/>
  <c r="CD617" i="113" s="1"/>
  <c r="BZ409" i="113"/>
  <c r="CC409" i="113"/>
  <c r="CD409" i="113" s="1"/>
  <c r="BZ246" i="113"/>
  <c r="CC246" i="113"/>
  <c r="CD246" i="113" s="1"/>
  <c r="BZ382" i="113"/>
  <c r="CC382" i="113"/>
  <c r="CD382" i="113" s="1"/>
  <c r="BZ635" i="113"/>
  <c r="CC635" i="113"/>
  <c r="CD635" i="113" s="1"/>
  <c r="BZ1033" i="113"/>
  <c r="CC1033" i="113"/>
  <c r="CD1033" i="113" s="1"/>
  <c r="BZ896" i="113"/>
  <c r="CC896" i="113"/>
  <c r="CD896" i="113" s="1"/>
  <c r="BZ544" i="113"/>
  <c r="CC544" i="113"/>
  <c r="CD544" i="113" s="1"/>
  <c r="BZ221" i="113"/>
  <c r="CC221" i="113"/>
  <c r="CD221" i="113" s="1"/>
  <c r="BZ894" i="113"/>
  <c r="CC894" i="113"/>
  <c r="CD894" i="113" s="1"/>
  <c r="BZ927" i="113"/>
  <c r="CC927" i="113"/>
  <c r="CD927" i="113" s="1"/>
  <c r="BZ618" i="113"/>
  <c r="CC618" i="113"/>
  <c r="CD618" i="113" s="1"/>
  <c r="BZ486" i="113"/>
  <c r="CC486" i="113"/>
  <c r="CD486" i="113" s="1"/>
  <c r="BZ989" i="113"/>
  <c r="CC989" i="113"/>
  <c r="CD989" i="113" s="1"/>
  <c r="BZ581" i="113"/>
  <c r="CC581" i="113"/>
  <c r="CD581" i="113" s="1"/>
  <c r="BZ426" i="113"/>
  <c r="CC426" i="113"/>
  <c r="CD426" i="113" s="1"/>
  <c r="BZ344" i="113"/>
  <c r="CC344" i="113"/>
  <c r="CD344" i="113" s="1"/>
  <c r="BZ849" i="113"/>
  <c r="CC849" i="113"/>
  <c r="CD849" i="113" s="1"/>
  <c r="BZ434" i="113"/>
  <c r="CC434" i="113"/>
  <c r="CD434" i="113" s="1"/>
  <c r="BZ942" i="113"/>
  <c r="CC942" i="113"/>
  <c r="CD942" i="113" s="1"/>
  <c r="BZ612" i="113"/>
  <c r="CC612" i="113"/>
  <c r="CD612" i="113" s="1"/>
  <c r="BZ405" i="113"/>
  <c r="CC405" i="113"/>
  <c r="CD405" i="113" s="1"/>
  <c r="BZ274" i="113"/>
  <c r="CC274" i="113"/>
  <c r="CD274" i="113" s="1"/>
  <c r="BZ649" i="113"/>
  <c r="CC649" i="113"/>
  <c r="CD649" i="113" s="1"/>
  <c r="BZ501" i="113"/>
  <c r="CC501" i="113"/>
  <c r="CD501" i="113" s="1"/>
  <c r="BZ727" i="113"/>
  <c r="CC727" i="113"/>
  <c r="CD727" i="113" s="1"/>
  <c r="BZ467" i="113"/>
  <c r="CC467" i="113"/>
  <c r="CD467" i="113" s="1"/>
  <c r="BZ201" i="113"/>
  <c r="CC201" i="113"/>
  <c r="CD201" i="113" s="1"/>
  <c r="BZ296" i="113"/>
  <c r="CC296" i="113"/>
  <c r="CD296" i="113" s="1"/>
  <c r="BZ1114" i="113"/>
  <c r="CC1114" i="113"/>
  <c r="CD1114" i="113" s="1"/>
  <c r="BZ1057" i="113"/>
  <c r="CC1057" i="113"/>
  <c r="CD1057" i="113" s="1"/>
  <c r="BZ116" i="113"/>
  <c r="CC116" i="113"/>
  <c r="CD116" i="113" s="1"/>
  <c r="BZ734" i="113"/>
  <c r="CC734" i="113"/>
  <c r="CD734" i="113" s="1"/>
  <c r="BZ158" i="113"/>
  <c r="CC158" i="113"/>
  <c r="CD158" i="113" s="1"/>
  <c r="BZ858" i="113"/>
  <c r="CC858" i="113"/>
  <c r="CD858" i="113" s="1"/>
  <c r="BZ713" i="113"/>
  <c r="CC713" i="113"/>
  <c r="CD713" i="113" s="1"/>
  <c r="BZ68" i="113"/>
  <c r="CC68" i="113"/>
  <c r="CD68" i="113" s="1"/>
  <c r="BZ1083" i="113"/>
  <c r="CC1083" i="113"/>
  <c r="CD1083" i="113" s="1"/>
  <c r="BZ619" i="113"/>
  <c r="CC619" i="113"/>
  <c r="CD619" i="113" s="1"/>
  <c r="BZ504" i="113"/>
  <c r="CC504" i="113"/>
  <c r="CD504" i="113" s="1"/>
  <c r="BZ199" i="113"/>
  <c r="CC199" i="113"/>
  <c r="CD199" i="113" s="1"/>
  <c r="BZ879" i="113"/>
  <c r="CC879" i="113"/>
  <c r="CD879" i="113" s="1"/>
  <c r="BZ785" i="113"/>
  <c r="CC785" i="113"/>
  <c r="CD785" i="113" s="1"/>
  <c r="BZ188" i="113"/>
  <c r="CC188" i="113"/>
  <c r="CD188" i="113" s="1"/>
  <c r="BZ664" i="113"/>
  <c r="CC664" i="113"/>
  <c r="CD664" i="113" s="1"/>
  <c r="BZ77" i="113"/>
  <c r="CC77" i="113"/>
  <c r="CD77" i="113" s="1"/>
  <c r="BZ908" i="113"/>
  <c r="CC908" i="113"/>
  <c r="CD908" i="113" s="1"/>
  <c r="BZ365" i="113"/>
  <c r="CC365" i="113"/>
  <c r="CD365" i="113" s="1"/>
  <c r="BZ744" i="113"/>
  <c r="CC744" i="113"/>
  <c r="CD744" i="113" s="1"/>
  <c r="BZ394" i="113"/>
  <c r="CC394" i="113"/>
  <c r="CD394" i="113" s="1"/>
  <c r="BZ222" i="113"/>
  <c r="CC222" i="113"/>
  <c r="CD222" i="113" s="1"/>
  <c r="BZ106" i="113"/>
  <c r="CC106" i="113"/>
  <c r="CD106" i="113" s="1"/>
  <c r="BZ1212" i="113"/>
  <c r="CC1212" i="113"/>
  <c r="CD1212" i="113" s="1"/>
  <c r="BZ247" i="113"/>
  <c r="CC247" i="113"/>
  <c r="CD247" i="113" s="1"/>
  <c r="BZ740" i="113"/>
  <c r="CC740" i="113"/>
  <c r="CD740" i="113" s="1"/>
  <c r="BZ1023" i="113"/>
  <c r="CC1023" i="113"/>
  <c r="CD1023" i="113" s="1"/>
  <c r="BZ189" i="113"/>
  <c r="CC189" i="113"/>
  <c r="CD189" i="113" s="1"/>
  <c r="BZ91" i="113"/>
  <c r="CC91" i="113"/>
  <c r="CD91" i="113" s="1"/>
  <c r="BZ939" i="113"/>
  <c r="CC939" i="113"/>
  <c r="CD939" i="113" s="1"/>
  <c r="BZ832" i="113"/>
  <c r="CC832" i="113"/>
  <c r="CD832" i="113" s="1"/>
  <c r="BZ499" i="113"/>
  <c r="CC499" i="113"/>
  <c r="CD499" i="113" s="1"/>
  <c r="BZ762" i="113"/>
  <c r="CC762" i="113"/>
  <c r="CD762" i="113" s="1"/>
  <c r="BZ119" i="113"/>
  <c r="CC119" i="113"/>
  <c r="CD119" i="113" s="1"/>
  <c r="BZ1128" i="113"/>
  <c r="CC1128" i="113"/>
  <c r="CD1128" i="113" s="1"/>
  <c r="BZ1024" i="113"/>
  <c r="CC1024" i="113"/>
  <c r="CD1024" i="113" s="1"/>
  <c r="BZ686" i="113"/>
  <c r="CC686" i="113"/>
  <c r="CD686" i="113" s="1"/>
  <c r="BZ587" i="113"/>
  <c r="CC587" i="113"/>
  <c r="CD587" i="113" s="1"/>
  <c r="BZ1125" i="113"/>
  <c r="CC1125" i="113"/>
  <c r="CD1125" i="113" s="1"/>
  <c r="BZ601" i="113"/>
  <c r="CC601" i="113"/>
  <c r="CD601" i="113" s="1"/>
  <c r="BZ470" i="113"/>
  <c r="CC470" i="113"/>
  <c r="CD470" i="113" s="1"/>
  <c r="BZ374" i="113"/>
  <c r="CC374" i="113"/>
  <c r="CD374" i="113" s="1"/>
  <c r="BZ861" i="113"/>
  <c r="CC861" i="113"/>
  <c r="CD861" i="113" s="1"/>
  <c r="BZ452" i="113"/>
  <c r="CC452" i="113"/>
  <c r="CD452" i="113" s="1"/>
  <c r="BZ1054" i="113"/>
  <c r="CC1054" i="113"/>
  <c r="CD1054" i="113" s="1"/>
  <c r="BZ625" i="113"/>
  <c r="CC625" i="113"/>
  <c r="CD625" i="113" s="1"/>
  <c r="BZ423" i="113"/>
  <c r="CC423" i="113"/>
  <c r="CD423" i="113" s="1"/>
  <c r="BZ286" i="113"/>
  <c r="CC286" i="113"/>
  <c r="CD286" i="113" s="1"/>
  <c r="BZ567" i="113"/>
  <c r="CC567" i="113"/>
  <c r="CD567" i="113" s="1"/>
  <c r="BZ924" i="113"/>
  <c r="CC924" i="113"/>
  <c r="CD924" i="113" s="1"/>
  <c r="BZ554" i="113"/>
  <c r="CC554" i="113"/>
  <c r="CD554" i="113" s="1"/>
  <c r="BZ1009" i="113"/>
  <c r="CC1009" i="113"/>
  <c r="CD1009" i="113" s="1"/>
  <c r="BZ683" i="113"/>
  <c r="CC683" i="113"/>
  <c r="CD683" i="113" s="1"/>
  <c r="BZ337" i="113"/>
  <c r="CC337" i="113"/>
  <c r="CD337" i="113" s="1"/>
  <c r="BZ1086" i="113"/>
  <c r="CC1086" i="113"/>
  <c r="CD1086" i="113" s="1"/>
  <c r="BZ276" i="113"/>
  <c r="CC276" i="113"/>
  <c r="CD276" i="113" s="1"/>
  <c r="BZ1190" i="113"/>
  <c r="CC1190" i="113"/>
  <c r="CD1190" i="113" s="1"/>
  <c r="BZ212" i="113"/>
  <c r="CC212" i="113"/>
  <c r="CD212" i="113" s="1"/>
  <c r="BZ90" i="113"/>
  <c r="CC90" i="113"/>
  <c r="CD90" i="113" s="1"/>
  <c r="BZ752" i="113"/>
  <c r="CC752" i="113"/>
  <c r="CD752" i="113" s="1"/>
  <c r="BZ628" i="113"/>
  <c r="CC628" i="113"/>
  <c r="CD628" i="113" s="1"/>
  <c r="BZ932" i="113"/>
  <c r="CC932" i="113"/>
  <c r="CD932" i="113" s="1"/>
  <c r="BZ838" i="113"/>
  <c r="CC838" i="113"/>
  <c r="CD838" i="113" s="1"/>
  <c r="BZ514" i="113"/>
  <c r="CC514" i="113"/>
  <c r="CD514" i="113" s="1"/>
  <c r="BZ357" i="113"/>
  <c r="CC357" i="113"/>
  <c r="CD357" i="113" s="1"/>
  <c r="BZ665" i="113"/>
  <c r="CC665" i="113"/>
  <c r="CD665" i="113" s="1"/>
  <c r="BZ516" i="113"/>
  <c r="CC516" i="113"/>
  <c r="CD516" i="113" s="1"/>
  <c r="BZ211" i="113"/>
  <c r="CC211" i="113"/>
  <c r="CD211" i="113" s="1"/>
  <c r="BZ907" i="113"/>
  <c r="CC907" i="113"/>
  <c r="CD907" i="113" s="1"/>
  <c r="BZ827" i="113"/>
  <c r="CC827" i="113"/>
  <c r="CD827" i="113" s="1"/>
  <c r="BZ490" i="113"/>
  <c r="CC490" i="113"/>
  <c r="CD490" i="113" s="1"/>
  <c r="BZ684" i="113"/>
  <c r="CC684" i="113"/>
  <c r="CD684" i="113" s="1"/>
  <c r="BZ265" i="113"/>
  <c r="CC265" i="113"/>
  <c r="CD265" i="113" s="1"/>
  <c r="BZ63" i="113"/>
  <c r="CC63" i="113"/>
  <c r="CD63" i="113" s="1"/>
  <c r="BZ761" i="113"/>
  <c r="CC761" i="113"/>
  <c r="CD761" i="113" s="1"/>
  <c r="BZ343" i="113"/>
  <c r="CC343" i="113"/>
  <c r="CD343" i="113" s="1"/>
  <c r="BZ472" i="113"/>
  <c r="CC472" i="113"/>
  <c r="CD472" i="113" s="1"/>
  <c r="BZ376" i="113"/>
  <c r="CC376" i="113"/>
  <c r="CD376" i="113" s="1"/>
  <c r="BZ210" i="113"/>
  <c r="CC210" i="113"/>
  <c r="CD210" i="113" s="1"/>
  <c r="BZ88" i="113"/>
  <c r="CC88" i="113"/>
  <c r="CD88" i="113" s="1"/>
  <c r="BZ885" i="113"/>
  <c r="CC885" i="113"/>
  <c r="CD885" i="113" s="1"/>
  <c r="BZ133" i="113"/>
  <c r="CC133" i="113"/>
  <c r="CD133" i="113" s="1"/>
  <c r="BZ650" i="113"/>
  <c r="CC650" i="113"/>
  <c r="CD650" i="113" s="1"/>
  <c r="BZ818" i="113"/>
  <c r="CC818" i="113"/>
  <c r="CD818" i="113" s="1"/>
  <c r="BZ804" i="113"/>
  <c r="CC804" i="113"/>
  <c r="CD804" i="113" s="1"/>
  <c r="BZ803" i="113"/>
  <c r="CC803" i="113"/>
  <c r="CD803" i="113" s="1"/>
  <c r="BZ813" i="113"/>
  <c r="CC813" i="113"/>
  <c r="CD813" i="113" s="1"/>
  <c r="BZ806" i="113"/>
  <c r="CC806" i="113"/>
  <c r="CD806" i="113" s="1"/>
  <c r="BZ789" i="113"/>
  <c r="CC789" i="113"/>
  <c r="CD789" i="113" s="1"/>
  <c r="BZ782" i="113"/>
  <c r="CC782" i="113"/>
  <c r="CD782" i="113" s="1"/>
  <c r="BZ777" i="113"/>
  <c r="CC777" i="113"/>
  <c r="CD777" i="113" s="1"/>
  <c r="BZ778" i="113"/>
  <c r="CC778" i="113"/>
  <c r="CD778" i="113" s="1"/>
  <c r="BZ773" i="113"/>
  <c r="CC773" i="113"/>
  <c r="CD773" i="113" s="1"/>
  <c r="BZ1004" i="113"/>
  <c r="CC1004" i="113"/>
  <c r="CD1004" i="113" s="1"/>
  <c r="BZ666" i="113"/>
  <c r="CC666" i="113"/>
  <c r="CD666" i="113" s="1"/>
  <c r="BZ541" i="113"/>
  <c r="CC541" i="113"/>
  <c r="CD541" i="113" s="1"/>
  <c r="BZ1105" i="113"/>
  <c r="CC1105" i="113"/>
  <c r="CD1105" i="113" s="1"/>
  <c r="BZ597" i="113"/>
  <c r="CC597" i="113"/>
  <c r="CD597" i="113" s="1"/>
  <c r="BZ466" i="113"/>
  <c r="CC466" i="113"/>
  <c r="CD466" i="113" s="1"/>
  <c r="BZ370" i="113"/>
  <c r="CC370" i="113"/>
  <c r="CD370" i="113" s="1"/>
  <c r="BZ865" i="113"/>
  <c r="CC865" i="113"/>
  <c r="CD865" i="113" s="1"/>
  <c r="BZ456" i="113"/>
  <c r="CC456" i="113"/>
  <c r="CD456" i="113" s="1"/>
  <c r="BZ1058" i="113"/>
  <c r="CC1058" i="113"/>
  <c r="CD1058" i="113" s="1"/>
  <c r="BZ1071" i="113"/>
  <c r="CC1071" i="113"/>
  <c r="CD1071" i="113" s="1"/>
  <c r="BZ427" i="113"/>
  <c r="CC427" i="113"/>
  <c r="CD427" i="113" s="1"/>
  <c r="BZ290" i="113"/>
  <c r="CC290" i="113"/>
  <c r="CD290" i="113" s="1"/>
  <c r="BZ571" i="113"/>
  <c r="CC571" i="113"/>
  <c r="CD571" i="113" s="1"/>
  <c r="BZ1205" i="113"/>
  <c r="CC1205" i="113"/>
  <c r="CD1205" i="113" s="1"/>
  <c r="BZ532" i="113"/>
  <c r="CC532" i="113"/>
  <c r="CD532" i="113" s="1"/>
  <c r="BZ997" i="113"/>
  <c r="CC997" i="113"/>
  <c r="CD997" i="113" s="1"/>
  <c r="BZ687" i="113"/>
  <c r="CC687" i="113"/>
  <c r="CD687" i="113" s="1"/>
  <c r="BZ341" i="113"/>
  <c r="CC341" i="113"/>
  <c r="CD341" i="113" s="1"/>
  <c r="BZ147" i="113"/>
  <c r="CC147" i="113"/>
  <c r="CD147" i="113" s="1"/>
  <c r="BZ280" i="113"/>
  <c r="CC280" i="113"/>
  <c r="CD280" i="113" s="1"/>
  <c r="BZ1194" i="113"/>
  <c r="CC1194" i="113"/>
  <c r="CD1194" i="113" s="1"/>
  <c r="BZ216" i="113"/>
  <c r="CC216" i="113"/>
  <c r="CD216" i="113" s="1"/>
  <c r="BZ94" i="113"/>
  <c r="CC94" i="113"/>
  <c r="CD94" i="113" s="1"/>
  <c r="BZ698" i="113"/>
  <c r="CC698" i="113"/>
  <c r="CD698" i="113" s="1"/>
  <c r="BZ174" i="113"/>
  <c r="CC174" i="113"/>
  <c r="CD174" i="113" s="1"/>
  <c r="BZ874" i="113"/>
  <c r="CC874" i="113"/>
  <c r="CD874" i="113" s="1"/>
  <c r="BZ739" i="113"/>
  <c r="CC739" i="113"/>
  <c r="CD739" i="113" s="1"/>
  <c r="BZ132" i="113"/>
  <c r="CC132" i="113"/>
  <c r="CD132" i="113" s="1"/>
  <c r="BZ361" i="113"/>
  <c r="CC361" i="113"/>
  <c r="CD361" i="113" s="1"/>
  <c r="BZ669" i="113"/>
  <c r="CC669" i="113"/>
  <c r="CD669" i="113" s="1"/>
  <c r="BZ542" i="113"/>
  <c r="CC542" i="113"/>
  <c r="CD542" i="113" s="1"/>
  <c r="BZ215" i="113"/>
  <c r="CC215" i="113"/>
  <c r="CD215" i="113" s="1"/>
  <c r="BZ911" i="113"/>
  <c r="CC911" i="113"/>
  <c r="CD911" i="113" s="1"/>
  <c r="BZ831" i="113"/>
  <c r="CC831" i="113"/>
  <c r="CD831" i="113" s="1"/>
  <c r="BZ496" i="113"/>
  <c r="CC496" i="113"/>
  <c r="CD496" i="113" s="1"/>
  <c r="BZ680" i="113"/>
  <c r="CC680" i="113"/>
  <c r="CD680" i="113" s="1"/>
  <c r="BZ261" i="113"/>
  <c r="CC261" i="113"/>
  <c r="CD261" i="113" s="1"/>
  <c r="BZ913" i="113"/>
  <c r="CC913" i="113"/>
  <c r="CD913" i="113" s="1"/>
  <c r="BZ1152" i="113"/>
  <c r="CC1152" i="113"/>
  <c r="CD1152" i="113" s="1"/>
  <c r="BZ98" i="113"/>
  <c r="CC98" i="113"/>
  <c r="CD98" i="113" s="1"/>
  <c r="BZ410" i="113"/>
  <c r="CC410" i="113"/>
  <c r="CD410" i="113" s="1"/>
  <c r="BZ314" i="113"/>
  <c r="CC314" i="113"/>
  <c r="CD314" i="113" s="1"/>
  <c r="BZ122" i="113"/>
  <c r="CC122" i="113"/>
  <c r="CD122" i="113" s="1"/>
  <c r="BZ1151" i="113"/>
  <c r="CC1151" i="113"/>
  <c r="CD1151" i="113" s="1"/>
  <c r="BZ295" i="113"/>
  <c r="CC295" i="113"/>
  <c r="CD295" i="113" s="1"/>
  <c r="BZ987" i="113"/>
  <c r="CC987" i="113"/>
  <c r="CD987" i="113" s="1"/>
  <c r="BZ1068" i="113"/>
  <c r="CC1068" i="113"/>
  <c r="CD1068" i="113" s="1"/>
  <c r="BZ363" i="113"/>
  <c r="CC363" i="113"/>
  <c r="CD363" i="113" s="1"/>
  <c r="BZ113" i="113"/>
  <c r="CC113" i="113"/>
  <c r="CD113" i="113" s="1"/>
  <c r="BZ1006" i="113"/>
  <c r="CC1006" i="113"/>
  <c r="CD1006" i="113" s="1"/>
  <c r="BZ848" i="113"/>
  <c r="CC848" i="113"/>
  <c r="CD848" i="113" s="1"/>
  <c r="BZ534" i="113"/>
  <c r="CC534" i="113"/>
  <c r="CD534" i="113" s="1"/>
  <c r="BZ171" i="113"/>
  <c r="CC171" i="113"/>
  <c r="CD171" i="113" s="1"/>
  <c r="BZ415" i="113"/>
  <c r="CC415" i="113"/>
  <c r="CD415" i="113" s="1"/>
  <c r="BZ103" i="113"/>
  <c r="CC103" i="113"/>
  <c r="CD103" i="113" s="1"/>
  <c r="BZ1112" i="113"/>
  <c r="CC1112" i="113"/>
  <c r="CD1112" i="113" s="1"/>
  <c r="BZ1008" i="113"/>
  <c r="CC1008" i="113"/>
  <c r="CD1008" i="113" s="1"/>
  <c r="BZ670" i="113"/>
  <c r="CC670" i="113"/>
  <c r="CD670" i="113" s="1"/>
  <c r="BZ545" i="113"/>
  <c r="CC545" i="113"/>
  <c r="CD545" i="113" s="1"/>
  <c r="BZ1109" i="113"/>
  <c r="CC1109" i="113"/>
  <c r="CD1109" i="113" s="1"/>
  <c r="BZ585" i="113"/>
  <c r="CC585" i="113"/>
  <c r="CD585" i="113" s="1"/>
  <c r="BZ430" i="113"/>
  <c r="CC430" i="113"/>
  <c r="CD430" i="113" s="1"/>
  <c r="BZ348" i="113"/>
  <c r="CC348" i="113"/>
  <c r="CD348" i="113" s="1"/>
  <c r="BZ845" i="113"/>
  <c r="CC845" i="113"/>
  <c r="CD845" i="113" s="1"/>
  <c r="BZ1184" i="113"/>
  <c r="CC1184" i="113"/>
  <c r="CD1184" i="113" s="1"/>
  <c r="BZ938" i="113"/>
  <c r="CC938" i="113"/>
  <c r="CD938" i="113" s="1"/>
  <c r="BZ574" i="113"/>
  <c r="CC574" i="113"/>
  <c r="CD574" i="113" s="1"/>
  <c r="BZ302" i="113"/>
  <c r="CC302" i="113"/>
  <c r="CD302" i="113" s="1"/>
  <c r="BZ551" i="113"/>
  <c r="CC551" i="113"/>
  <c r="CD551" i="113" s="1"/>
  <c r="BZ1191" i="113"/>
  <c r="CC1191" i="113"/>
  <c r="CD1191" i="113" s="1"/>
  <c r="BZ528" i="113"/>
  <c r="CC528" i="113"/>
  <c r="CD528" i="113" s="1"/>
  <c r="BZ888" i="113"/>
  <c r="CC888" i="113"/>
  <c r="CD888" i="113" s="1"/>
  <c r="BZ667" i="113"/>
  <c r="CC667" i="113"/>
  <c r="CD667" i="113" s="1"/>
  <c r="BZ307" i="113"/>
  <c r="CC307" i="113"/>
  <c r="CD307" i="113" s="1"/>
  <c r="BZ1181" i="113"/>
  <c r="CC1181" i="113"/>
  <c r="CD1181" i="113" s="1"/>
  <c r="BZ260" i="113"/>
  <c r="CC260" i="113"/>
  <c r="CD260" i="113" s="1"/>
  <c r="BZ1110" i="113"/>
  <c r="CC1110" i="113"/>
  <c r="CD1110" i="113" s="1"/>
  <c r="BZ1053" i="113"/>
  <c r="CC1053" i="113"/>
  <c r="CD1053" i="113" s="1"/>
  <c r="BZ112" i="113"/>
  <c r="CC112" i="113"/>
  <c r="CD112" i="113" s="1"/>
  <c r="BZ730" i="113"/>
  <c r="CC730" i="113"/>
  <c r="CD730" i="113" s="1"/>
  <c r="BZ186" i="113"/>
  <c r="CC186" i="113"/>
  <c r="CD186" i="113" s="1"/>
  <c r="BZ900" i="113"/>
  <c r="CC900" i="113"/>
  <c r="CD900" i="113" s="1"/>
  <c r="BZ822" i="113"/>
  <c r="CC822" i="113"/>
  <c r="CD822" i="113" s="1"/>
  <c r="BZ318" i="113"/>
  <c r="CC318" i="113"/>
  <c r="CD318" i="113" s="1"/>
  <c r="BZ439" i="113"/>
  <c r="CC439" i="113"/>
  <c r="CD439" i="113" s="1"/>
  <c r="BZ681" i="113"/>
  <c r="CC681" i="113"/>
  <c r="CD681" i="113" s="1"/>
  <c r="BZ580" i="113"/>
  <c r="CC580" i="113"/>
  <c r="CD580" i="113" s="1"/>
  <c r="BZ227" i="113"/>
  <c r="CC227" i="113"/>
  <c r="CD227" i="113" s="1"/>
  <c r="BZ933" i="113"/>
  <c r="CC933" i="113"/>
  <c r="CD933" i="113" s="1"/>
  <c r="BZ843" i="113"/>
  <c r="CC843" i="113"/>
  <c r="CD843" i="113" s="1"/>
  <c r="BZ523" i="113"/>
  <c r="CC523" i="113"/>
  <c r="CD523" i="113" s="1"/>
  <c r="BZ54" i="113"/>
  <c r="CC54" i="113"/>
  <c r="CD54" i="113" s="1"/>
  <c r="BZ281" i="113"/>
  <c r="CC281" i="113"/>
  <c r="CD281" i="113" s="1"/>
  <c r="BZ99" i="113"/>
  <c r="CC99" i="113"/>
  <c r="CD99" i="113" s="1"/>
  <c r="BZ912" i="113"/>
  <c r="CC912" i="113"/>
  <c r="CD912" i="113" s="1"/>
  <c r="BZ369" i="113"/>
  <c r="CC369" i="113"/>
  <c r="CD369" i="113" s="1"/>
  <c r="BZ748" i="113"/>
  <c r="CC748" i="113"/>
  <c r="CD748" i="113" s="1"/>
  <c r="BZ398" i="113"/>
  <c r="CC398" i="113"/>
  <c r="CD398" i="113" s="1"/>
  <c r="BZ226" i="113"/>
  <c r="CC226" i="113"/>
  <c r="CD226" i="113" s="1"/>
  <c r="BZ110" i="113"/>
  <c r="CC110" i="113"/>
  <c r="CD110" i="113" s="1"/>
  <c r="BZ299" i="113"/>
  <c r="CC299" i="113"/>
  <c r="CD299" i="113" s="1"/>
  <c r="BZ65" i="113"/>
  <c r="CC65" i="113"/>
  <c r="CD65" i="113" s="1"/>
  <c r="BZ630" i="113"/>
  <c r="CC630" i="113"/>
  <c r="CD630" i="113" s="1"/>
  <c r="BZ809" i="113"/>
  <c r="CC809" i="113"/>
  <c r="CD809" i="113" s="1"/>
  <c r="BZ810" i="113"/>
  <c r="CC810" i="113"/>
  <c r="CD810" i="113" s="1"/>
  <c r="BZ812" i="113"/>
  <c r="CC812" i="113"/>
  <c r="CD812" i="113" s="1"/>
  <c r="BZ811" i="113"/>
  <c r="CC811" i="113"/>
  <c r="CD811" i="113" s="1"/>
  <c r="BZ786" i="113"/>
  <c r="CC786" i="113"/>
  <c r="CD786" i="113" s="1"/>
  <c r="BZ808" i="113"/>
  <c r="CC808" i="113"/>
  <c r="CD808" i="113" s="1"/>
  <c r="BZ815" i="113"/>
  <c r="CC815" i="113"/>
  <c r="CD815" i="113" s="1"/>
  <c r="BZ775" i="113"/>
  <c r="CC775" i="113"/>
  <c r="CD775" i="113" s="1"/>
  <c r="BZ772" i="113"/>
  <c r="CC772" i="113"/>
  <c r="CD772" i="113" s="1"/>
  <c r="BZ771" i="113"/>
  <c r="CC771" i="113"/>
  <c r="CD771" i="113" s="1"/>
  <c r="BZ781" i="113"/>
  <c r="CC781" i="113"/>
  <c r="CD781" i="113" s="1"/>
  <c r="BZ765" i="113"/>
  <c r="CC765" i="113"/>
  <c r="CD765" i="113" s="1"/>
  <c r="BZ659" i="113"/>
  <c r="CC659" i="113"/>
  <c r="CD659" i="113" s="1"/>
  <c r="BZ821" i="113"/>
  <c r="CC821" i="113"/>
  <c r="CD821" i="113" s="1"/>
  <c r="BZ187" i="113"/>
  <c r="CC187" i="113"/>
  <c r="CD187" i="113" s="1"/>
  <c r="BZ800" i="113"/>
  <c r="CC800" i="113"/>
  <c r="CD800" i="113" s="1"/>
  <c r="BZ802" i="113"/>
  <c r="CC802" i="113"/>
  <c r="CD802" i="113" s="1"/>
  <c r="BZ807" i="113"/>
  <c r="CC807" i="113"/>
  <c r="CD807" i="113" s="1"/>
  <c r="BZ229" i="113"/>
  <c r="CC229" i="113"/>
  <c r="CD229" i="113" s="1"/>
  <c r="BZ232" i="113"/>
  <c r="CC232" i="113"/>
  <c r="CD232" i="113" s="1"/>
  <c r="BZ238" i="113"/>
  <c r="CC238" i="113"/>
  <c r="CD238" i="113" s="1"/>
  <c r="BZ242" i="113"/>
  <c r="CC242" i="113"/>
  <c r="CD242" i="113" s="1"/>
  <c r="BZ245" i="113"/>
  <c r="CC245" i="113"/>
  <c r="CD245" i="113" s="1"/>
  <c r="BZ250" i="113"/>
  <c r="CC250" i="113"/>
  <c r="CD250" i="113" s="1"/>
  <c r="BZ253" i="113"/>
  <c r="CC253" i="113"/>
  <c r="CD253" i="113" s="1"/>
  <c r="BZ266" i="113"/>
  <c r="CC266" i="113"/>
  <c r="CD266" i="113" s="1"/>
  <c r="BZ268" i="113"/>
  <c r="CC268" i="113"/>
  <c r="CD268" i="113" s="1"/>
  <c r="BZ279" i="113"/>
  <c r="CC279" i="113"/>
  <c r="CD279" i="113" s="1"/>
  <c r="BZ291" i="113"/>
  <c r="CC291" i="113"/>
  <c r="CD291" i="113" s="1"/>
  <c r="BZ959" i="113"/>
  <c r="CC959" i="113"/>
  <c r="CD959" i="113" s="1"/>
  <c r="BZ969" i="113"/>
  <c r="CC969" i="113"/>
  <c r="CD969" i="113" s="1"/>
  <c r="BZ607" i="113"/>
  <c r="CC607" i="113"/>
  <c r="CD607" i="113" s="1"/>
  <c r="BZ953" i="113"/>
  <c r="CC953" i="113"/>
  <c r="CD953" i="113" s="1"/>
  <c r="BZ19" i="113"/>
  <c r="CC19" i="113"/>
  <c r="CD19" i="113" s="1"/>
  <c r="BZ16" i="113"/>
  <c r="CC16" i="113"/>
  <c r="CD16" i="113" s="1"/>
  <c r="BZ40" i="113"/>
  <c r="CC40" i="113"/>
  <c r="CD40" i="113" s="1"/>
  <c r="BZ36" i="113"/>
  <c r="CC36" i="113"/>
  <c r="CD36" i="113" s="1"/>
  <c r="BZ21" i="113"/>
  <c r="CC21" i="113"/>
  <c r="CD21" i="113" s="1"/>
  <c r="BZ952" i="113"/>
  <c r="CC952" i="113"/>
  <c r="CD952" i="113" s="1"/>
  <c r="BZ961" i="113"/>
  <c r="CC961" i="113"/>
  <c r="CD961" i="113" s="1"/>
  <c r="BZ979" i="113"/>
  <c r="CC979" i="113"/>
  <c r="CD979" i="113" s="1"/>
  <c r="BZ956" i="113"/>
  <c r="CC956" i="113"/>
  <c r="CD956" i="113" s="1"/>
  <c r="BZ954" i="113"/>
  <c r="CC954" i="113"/>
  <c r="CD954" i="113" s="1"/>
  <c r="BZ955" i="113"/>
  <c r="CC955" i="113"/>
  <c r="CD955" i="113" s="1"/>
  <c r="BZ970" i="113"/>
  <c r="CC970" i="113"/>
  <c r="CD970" i="113" s="1"/>
  <c r="BZ974" i="113"/>
  <c r="CC974" i="113"/>
  <c r="CD974" i="113" s="1"/>
  <c r="BZ17" i="113"/>
  <c r="CC17" i="113"/>
  <c r="CD17" i="113" s="1"/>
  <c r="BZ39" i="113"/>
  <c r="CC39" i="113"/>
  <c r="CD39" i="113" s="1"/>
  <c r="BZ31" i="113"/>
  <c r="BZ30" i="113" s="1"/>
  <c r="CC31" i="113"/>
  <c r="CD31" i="113" s="1"/>
  <c r="CD30" i="113" s="1"/>
  <c r="BZ15" i="113"/>
  <c r="CC15" i="113"/>
  <c r="CD15" i="113" s="1"/>
  <c r="BZ28" i="113"/>
  <c r="CC28" i="113"/>
  <c r="CD28" i="113" s="1"/>
  <c r="BZ29" i="113"/>
  <c r="CC29" i="113"/>
  <c r="CD29" i="113" s="1"/>
  <c r="BZ965" i="113"/>
  <c r="CC965" i="113"/>
  <c r="CD965" i="113" s="1"/>
  <c r="BV980" i="113"/>
  <c r="BV1167" i="113"/>
  <c r="BV1079" i="113"/>
  <c r="BZ919" i="113"/>
  <c r="CC919" i="113"/>
  <c r="CD919" i="113" s="1"/>
  <c r="BZ575" i="113"/>
  <c r="CC575" i="113"/>
  <c r="CD575" i="113" s="1"/>
  <c r="BZ1113" i="113"/>
  <c r="CC1113" i="113"/>
  <c r="CD1113" i="113" s="1"/>
  <c r="BZ611" i="113"/>
  <c r="CC611" i="113"/>
  <c r="CD611" i="113" s="1"/>
  <c r="BZ474" i="113"/>
  <c r="CC474" i="113"/>
  <c r="CD474" i="113" s="1"/>
  <c r="BZ378" i="113"/>
  <c r="CC378" i="113"/>
  <c r="CD378" i="113" s="1"/>
  <c r="BZ873" i="113"/>
  <c r="CC873" i="113"/>
  <c r="CD873" i="113" s="1"/>
  <c r="BZ478" i="113"/>
  <c r="CC478" i="113"/>
  <c r="CD478" i="113" s="1"/>
  <c r="BZ477" i="113"/>
  <c r="CC477" i="113"/>
  <c r="CD477" i="113" s="1"/>
  <c r="BZ602" i="113"/>
  <c r="CC602" i="113"/>
  <c r="CD602" i="113" s="1"/>
  <c r="BZ397" i="113"/>
  <c r="CC397" i="113"/>
  <c r="CD397" i="113" s="1"/>
  <c r="BZ537" i="113"/>
  <c r="CC537" i="113"/>
  <c r="CD537" i="113" s="1"/>
  <c r="BZ1172" i="113"/>
  <c r="CC1172" i="113"/>
  <c r="CD1172" i="113" s="1"/>
  <c r="BZ204" i="113"/>
  <c r="CC204" i="113"/>
  <c r="CD204" i="113" s="1"/>
  <c r="BZ82" i="113"/>
  <c r="CC82" i="113"/>
  <c r="CD82" i="113" s="1"/>
  <c r="BZ702" i="113"/>
  <c r="CC702" i="113"/>
  <c r="CD702" i="113" s="1"/>
  <c r="BZ178" i="113"/>
  <c r="CC178" i="113"/>
  <c r="CD178" i="113" s="1"/>
  <c r="BZ862" i="113"/>
  <c r="CC862" i="113"/>
  <c r="CD862" i="113" s="1"/>
  <c r="BZ717" i="113"/>
  <c r="CC717" i="113"/>
  <c r="CD717" i="113" s="1"/>
  <c r="BZ74" i="113"/>
  <c r="CC74" i="113"/>
  <c r="CD74" i="113" s="1"/>
  <c r="BZ1087" i="113"/>
  <c r="CC1087" i="113"/>
  <c r="CD1087" i="113" s="1"/>
  <c r="BZ623" i="113"/>
  <c r="CC623" i="113"/>
  <c r="CD623" i="113" s="1"/>
  <c r="BZ508" i="113"/>
  <c r="CC508" i="113"/>
  <c r="CD508" i="113" s="1"/>
  <c r="BZ203" i="113"/>
  <c r="CC203" i="113"/>
  <c r="CD203" i="113" s="1"/>
  <c r="BZ883" i="113"/>
  <c r="CC883" i="113"/>
  <c r="CD883" i="113" s="1"/>
  <c r="BZ700" i="113"/>
  <c r="CC700" i="113"/>
  <c r="CD700" i="113" s="1"/>
  <c r="BZ176" i="113"/>
  <c r="CC176" i="113"/>
  <c r="CD176" i="113" s="1"/>
  <c r="BZ273" i="113"/>
  <c r="CC273" i="113"/>
  <c r="CD273" i="113" s="1"/>
  <c r="BZ73" i="113"/>
  <c r="CC73" i="113"/>
  <c r="CD73" i="113" s="1"/>
  <c r="BZ902" i="113"/>
  <c r="CC902" i="113"/>
  <c r="CD902" i="113" s="1"/>
  <c r="BZ351" i="113"/>
  <c r="CC351" i="113"/>
  <c r="CD351" i="113" s="1"/>
  <c r="BZ464" i="113"/>
  <c r="CC464" i="113"/>
  <c r="CD464" i="113" s="1"/>
  <c r="BZ368" i="113"/>
  <c r="CC368" i="113"/>
  <c r="CD368" i="113" s="1"/>
  <c r="BZ202" i="113"/>
  <c r="CC202" i="113"/>
  <c r="CD202" i="113" s="1"/>
  <c r="BZ70" i="113"/>
  <c r="BZ69" i="113" s="1"/>
  <c r="CC70" i="113"/>
  <c r="CD70" i="113" s="1"/>
  <c r="CD69" i="113" s="1"/>
  <c r="BZ893" i="113"/>
  <c r="CC893" i="113"/>
  <c r="CD893" i="113" s="1"/>
  <c r="BZ141" i="113"/>
  <c r="CC141" i="113"/>
  <c r="CD141" i="113" s="1"/>
  <c r="BZ658" i="113"/>
  <c r="CC658" i="113"/>
  <c r="CD658" i="113" s="1"/>
  <c r="BZ440" i="113"/>
  <c r="CC440" i="113"/>
  <c r="CD440" i="113" s="1"/>
  <c r="BZ458" i="113"/>
  <c r="CC458" i="113"/>
  <c r="CD458" i="113" s="1"/>
  <c r="BZ1035" i="113"/>
  <c r="CC1035" i="113"/>
  <c r="CD1035" i="113" s="1"/>
  <c r="BZ359" i="113"/>
  <c r="CC359" i="113"/>
  <c r="CD359" i="113" s="1"/>
  <c r="BZ125" i="113"/>
  <c r="CC125" i="113"/>
  <c r="CD125" i="113" s="1"/>
  <c r="BZ1018" i="113"/>
  <c r="CC1018" i="113"/>
  <c r="CD1018" i="113" s="1"/>
  <c r="BZ860" i="113"/>
  <c r="CC860" i="113"/>
  <c r="CD860" i="113" s="1"/>
  <c r="BZ530" i="113"/>
  <c r="CC530" i="113"/>
  <c r="CD530" i="113" s="1"/>
  <c r="BZ167" i="113"/>
  <c r="CC167" i="113"/>
  <c r="CD167" i="113" s="1"/>
  <c r="BZ411" i="113"/>
  <c r="CC411" i="113"/>
  <c r="CD411" i="113" s="1"/>
  <c r="BZ93" i="113"/>
  <c r="CC93" i="113"/>
  <c r="CD93" i="113" s="1"/>
  <c r="BZ1108" i="113"/>
  <c r="CC1108" i="113"/>
  <c r="CD1108" i="113" s="1"/>
  <c r="BZ657" i="113"/>
  <c r="CC657" i="113"/>
  <c r="CD657" i="113" s="1"/>
  <c r="BZ524" i="113"/>
  <c r="CC524" i="113"/>
  <c r="CD524" i="113" s="1"/>
  <c r="BZ749" i="113"/>
  <c r="CC749" i="113"/>
  <c r="CD749" i="113" s="1"/>
  <c r="BZ475" i="113"/>
  <c r="CC475" i="113"/>
  <c r="CD475" i="113" s="1"/>
  <c r="BZ209" i="113"/>
  <c r="CC209" i="113"/>
  <c r="CD209" i="113" s="1"/>
  <c r="BZ316" i="113"/>
  <c r="CC316" i="113"/>
  <c r="CD316" i="113" s="1"/>
  <c r="BZ240" i="113"/>
  <c r="CC240" i="113"/>
  <c r="CD240" i="113" s="1"/>
  <c r="BZ1176" i="113"/>
  <c r="CC1176" i="113"/>
  <c r="CD1176" i="113" s="1"/>
  <c r="BZ208" i="113"/>
  <c r="CC208" i="113"/>
  <c r="CD208" i="113" s="1"/>
  <c r="BZ86" i="113"/>
  <c r="CC86" i="113"/>
  <c r="CD86" i="113" s="1"/>
  <c r="BZ716" i="113"/>
  <c r="CC716" i="113"/>
  <c r="CD716" i="113" s="1"/>
  <c r="BZ182" i="113"/>
  <c r="CC182" i="113"/>
  <c r="CD182" i="113" s="1"/>
  <c r="BZ866" i="113"/>
  <c r="CC866" i="113"/>
  <c r="CD866" i="113" s="1"/>
  <c r="BZ699" i="113"/>
  <c r="CC699" i="113"/>
  <c r="CD699" i="113" s="1"/>
  <c r="BZ655" i="113"/>
  <c r="CC655" i="113"/>
  <c r="CD655" i="113" s="1"/>
  <c r="BZ1063" i="113"/>
  <c r="CC1063" i="113"/>
  <c r="CD1063" i="113" s="1"/>
  <c r="BZ661" i="113"/>
  <c r="CC661" i="113"/>
  <c r="CD661" i="113" s="1"/>
  <c r="BZ512" i="113"/>
  <c r="CC512" i="113"/>
  <c r="CD512" i="113" s="1"/>
  <c r="BZ207" i="113"/>
  <c r="CC207" i="113"/>
  <c r="CD207" i="113" s="1"/>
  <c r="BZ901" i="113"/>
  <c r="CC901" i="113"/>
  <c r="CD901" i="113" s="1"/>
  <c r="BZ823" i="113"/>
  <c r="CC823" i="113"/>
  <c r="CD823" i="113" s="1"/>
  <c r="BZ480" i="113"/>
  <c r="CC480" i="113"/>
  <c r="CD480" i="113" s="1"/>
  <c r="BZ301" i="113"/>
  <c r="CC301" i="113"/>
  <c r="CD301" i="113" s="1"/>
  <c r="BZ237" i="113"/>
  <c r="CC237" i="113"/>
  <c r="CD237" i="113" s="1"/>
  <c r="BZ1097" i="113"/>
  <c r="CC1097" i="113"/>
  <c r="CD1097" i="113" s="1"/>
  <c r="BZ715" i="113"/>
  <c r="CC715" i="113"/>
  <c r="CD715" i="113" s="1"/>
  <c r="BZ134" i="113"/>
  <c r="CC134" i="113"/>
  <c r="CD134" i="113" s="1"/>
  <c r="BZ420" i="113"/>
  <c r="CC420" i="113"/>
  <c r="CD420" i="113" s="1"/>
  <c r="BZ334" i="113"/>
  <c r="CC334" i="113"/>
  <c r="CD334" i="113" s="1"/>
  <c r="BZ148" i="113"/>
  <c r="CC148" i="113"/>
  <c r="CD148" i="113" s="1"/>
  <c r="BZ1077" i="113"/>
  <c r="CC1077" i="113"/>
  <c r="CD1077" i="113" s="1"/>
  <c r="BZ287" i="113"/>
  <c r="CC287" i="113"/>
  <c r="CD287" i="113" s="1"/>
  <c r="BZ137" i="113"/>
  <c r="CC137" i="113"/>
  <c r="CD137" i="113" s="1"/>
  <c r="BZ646" i="113"/>
  <c r="CC646" i="113"/>
  <c r="CD646" i="113" s="1"/>
  <c r="BZ999" i="113"/>
  <c r="CC999" i="113"/>
  <c r="CD999" i="113" s="1"/>
  <c r="BZ181" i="113"/>
  <c r="CC181" i="113"/>
  <c r="CD181" i="113" s="1"/>
  <c r="BZ83" i="113"/>
  <c r="CC83" i="113"/>
  <c r="CD83" i="113" s="1"/>
  <c r="BZ925" i="113"/>
  <c r="CC925" i="113"/>
  <c r="CD925" i="113" s="1"/>
  <c r="BZ824" i="113"/>
  <c r="CC824" i="113"/>
  <c r="CD824" i="113" s="1"/>
  <c r="BZ526" i="113"/>
  <c r="CC526" i="113"/>
  <c r="CD526" i="113" s="1"/>
  <c r="BZ163" i="113"/>
  <c r="CC163" i="113"/>
  <c r="CD163" i="113" s="1"/>
  <c r="BZ407" i="113"/>
  <c r="CC407" i="113"/>
  <c r="CD407" i="113" s="1"/>
  <c r="BZ89" i="113"/>
  <c r="CC89" i="113"/>
  <c r="CD89" i="113" s="1"/>
  <c r="BZ1059" i="113"/>
  <c r="CC1059" i="113"/>
  <c r="CD1059" i="113" s="1"/>
  <c r="BZ923" i="113"/>
  <c r="CC923" i="113"/>
  <c r="CD923" i="113" s="1"/>
  <c r="BZ662" i="113"/>
  <c r="CC662" i="113"/>
  <c r="CD662" i="113" s="1"/>
  <c r="BZ515" i="113"/>
  <c r="CC515" i="113"/>
  <c r="CD515" i="113" s="1"/>
  <c r="BZ1101" i="113"/>
  <c r="CC1101" i="113"/>
  <c r="CD1101" i="113" s="1"/>
  <c r="BZ593" i="113"/>
  <c r="CC593" i="113"/>
  <c r="CD593" i="113" s="1"/>
  <c r="BZ448" i="113"/>
  <c r="CC448" i="113"/>
  <c r="CD448" i="113" s="1"/>
  <c r="BZ366" i="113"/>
  <c r="CC366" i="113"/>
  <c r="CD366" i="113" s="1"/>
  <c r="BZ853" i="113"/>
  <c r="CC853" i="113"/>
  <c r="CD853" i="113" s="1"/>
  <c r="BZ1166" i="113"/>
  <c r="CC1166" i="113"/>
  <c r="CD1166" i="113" s="1"/>
  <c r="BZ459" i="113"/>
  <c r="CC459" i="113"/>
  <c r="CD459" i="113" s="1"/>
  <c r="BZ598" i="113"/>
  <c r="CC598" i="113"/>
  <c r="CD598" i="113" s="1"/>
  <c r="BZ393" i="113"/>
  <c r="CC393" i="113"/>
  <c r="CD393" i="113" s="1"/>
  <c r="BZ262" i="113"/>
  <c r="CC262" i="113"/>
  <c r="CD262" i="113" s="1"/>
  <c r="BZ533" i="113"/>
  <c r="CC533" i="113"/>
  <c r="CD533" i="113" s="1"/>
  <c r="BZ653" i="113"/>
  <c r="CC653" i="113"/>
  <c r="CD653" i="113" s="1"/>
  <c r="BZ520" i="113"/>
  <c r="CC520" i="113"/>
  <c r="CD520" i="113" s="1"/>
  <c r="BZ745" i="113"/>
  <c r="CC745" i="113"/>
  <c r="CD745" i="113" s="1"/>
  <c r="BZ471" i="113"/>
  <c r="CC471" i="113"/>
  <c r="CD471" i="113" s="1"/>
  <c r="BZ205" i="113"/>
  <c r="CC205" i="113"/>
  <c r="CD205" i="113" s="1"/>
  <c r="BZ236" i="113"/>
  <c r="CC236" i="113"/>
  <c r="CD236" i="113" s="1"/>
  <c r="BZ454" i="113"/>
  <c r="CC454" i="113"/>
  <c r="CD454" i="113" s="1"/>
  <c r="BZ553" i="113"/>
  <c r="CC553" i="113"/>
  <c r="CD553" i="113" s="1"/>
  <c r="BZ1027" i="113"/>
  <c r="CC1027" i="113"/>
  <c r="CD1027" i="113" s="1"/>
  <c r="BZ385" i="113"/>
  <c r="CC385" i="113"/>
  <c r="CD385" i="113" s="1"/>
  <c r="BZ117" i="113"/>
  <c r="CC117" i="113"/>
  <c r="CD117" i="113" s="1"/>
  <c r="BZ1026" i="113"/>
  <c r="CC1026" i="113"/>
  <c r="CD1026" i="113" s="1"/>
  <c r="BZ943" i="113"/>
  <c r="CC943" i="113"/>
  <c r="CD943" i="113" s="1"/>
  <c r="BZ836" i="113"/>
  <c r="CC836" i="113"/>
  <c r="CD836" i="113" s="1"/>
  <c r="BZ522" i="113"/>
  <c r="CC522" i="113"/>
  <c r="CD522" i="113" s="1"/>
  <c r="BZ159" i="113"/>
  <c r="CC159" i="113"/>
  <c r="CD159" i="113" s="1"/>
  <c r="BZ403" i="113"/>
  <c r="CC403" i="113"/>
  <c r="CD403" i="113" s="1"/>
  <c r="BZ85" i="113"/>
  <c r="CC85" i="113"/>
  <c r="CD85" i="113" s="1"/>
  <c r="BZ1055" i="113"/>
  <c r="CC1055" i="113"/>
  <c r="CD1055" i="113" s="1"/>
  <c r="BZ557" i="113"/>
  <c r="CC557" i="113"/>
  <c r="CD557" i="113" s="1"/>
  <c r="BZ450" i="113"/>
  <c r="CC450" i="113"/>
  <c r="CD450" i="113" s="1"/>
  <c r="BZ1011" i="113"/>
  <c r="CC1011" i="113"/>
  <c r="CD1011" i="113" s="1"/>
  <c r="BZ325" i="113"/>
  <c r="CC325" i="113"/>
  <c r="CD325" i="113" s="1"/>
  <c r="BZ95" i="113"/>
  <c r="CC95" i="113"/>
  <c r="CD95" i="113" s="1"/>
  <c r="BZ1010" i="113"/>
  <c r="CC1010" i="113"/>
  <c r="CD1010" i="113" s="1"/>
  <c r="BZ852" i="113"/>
  <c r="CC852" i="113"/>
  <c r="CD852" i="113" s="1"/>
  <c r="BZ538" i="113"/>
  <c r="CC538" i="113"/>
  <c r="CD538" i="113" s="1"/>
  <c r="BZ175" i="113"/>
  <c r="CC175" i="113"/>
  <c r="CD175" i="113" s="1"/>
  <c r="BZ421" i="113"/>
  <c r="CC421" i="113"/>
  <c r="CD421" i="113" s="1"/>
  <c r="BZ107" i="113"/>
  <c r="CC107" i="113"/>
  <c r="CD107" i="113" s="1"/>
  <c r="BZ1100" i="113"/>
  <c r="CC1100" i="113"/>
  <c r="CD1100" i="113" s="1"/>
  <c r="BZ996" i="113"/>
  <c r="CC996" i="113"/>
  <c r="CD996" i="113" s="1"/>
  <c r="BZ708" i="113"/>
  <c r="CC708" i="113"/>
  <c r="CD708" i="113" s="1"/>
  <c r="BZ591" i="113"/>
  <c r="CC591" i="113"/>
  <c r="CD591" i="113" s="1"/>
  <c r="BZ1129" i="113"/>
  <c r="CC1129" i="113"/>
  <c r="CD1129" i="113" s="1"/>
  <c r="BZ706" i="113"/>
  <c r="CC706" i="113"/>
  <c r="CD706" i="113" s="1"/>
  <c r="BZ513" i="113"/>
  <c r="CC513" i="113"/>
  <c r="CD513" i="113" s="1"/>
  <c r="BZ400" i="113"/>
  <c r="CC400" i="113"/>
  <c r="CD400" i="113" s="1"/>
  <c r="BZ306" i="113"/>
  <c r="CC306" i="113"/>
  <c r="CD306" i="113" s="1"/>
  <c r="BZ825" i="113"/>
  <c r="CC825" i="113"/>
  <c r="CD825" i="113" s="1"/>
  <c r="BZ1137" i="113"/>
  <c r="CC1137" i="113"/>
  <c r="CD1137" i="113" s="1"/>
  <c r="BZ441" i="113"/>
  <c r="CC441" i="113"/>
  <c r="CD441" i="113" s="1"/>
  <c r="BZ586" i="113"/>
  <c r="CC586" i="113"/>
  <c r="CD586" i="113" s="1"/>
  <c r="BZ375" i="113"/>
  <c r="CC375" i="113"/>
  <c r="CD375" i="113" s="1"/>
  <c r="BZ563" i="113"/>
  <c r="CC563" i="113"/>
  <c r="CD563" i="113" s="1"/>
  <c r="BZ1102" i="113"/>
  <c r="CC1102" i="113"/>
  <c r="CD1102" i="113" s="1"/>
  <c r="BZ220" i="113"/>
  <c r="CC220" i="113"/>
  <c r="CD220" i="113" s="1"/>
  <c r="BZ104" i="113"/>
  <c r="CC104" i="113"/>
  <c r="CD104" i="113" s="1"/>
  <c r="BZ1093" i="113"/>
  <c r="CC1093" i="113"/>
  <c r="CD1093" i="113" s="1"/>
  <c r="BZ656" i="113"/>
  <c r="CC656" i="113"/>
  <c r="CD656" i="113" s="1"/>
  <c r="BZ162" i="113"/>
  <c r="CC162" i="113"/>
  <c r="CD162" i="113" s="1"/>
  <c r="BZ846" i="113"/>
  <c r="CC846" i="113"/>
  <c r="CD846" i="113" s="1"/>
  <c r="BZ695" i="113"/>
  <c r="CC695" i="113"/>
  <c r="CD695" i="113" s="1"/>
  <c r="BZ651" i="113"/>
  <c r="CC651" i="113"/>
  <c r="CD651" i="113" s="1"/>
  <c r="BZ747" i="113"/>
  <c r="CC747" i="113"/>
  <c r="CD747" i="113" s="1"/>
  <c r="BZ604" i="113"/>
  <c r="CC604" i="113"/>
  <c r="CD604" i="113" s="1"/>
  <c r="BZ473" i="113"/>
  <c r="CC473" i="113"/>
  <c r="CD473" i="113" s="1"/>
  <c r="BZ72" i="113"/>
  <c r="CC72" i="113"/>
  <c r="CD72" i="113" s="1"/>
  <c r="BZ867" i="113"/>
  <c r="CC867" i="113"/>
  <c r="CD867" i="113" s="1"/>
  <c r="BZ531" i="113"/>
  <c r="CC531" i="113"/>
  <c r="CD531" i="113" s="1"/>
  <c r="BZ160" i="113"/>
  <c r="CC160" i="113"/>
  <c r="CD160" i="113" s="1"/>
  <c r="BZ289" i="113"/>
  <c r="CC289" i="113"/>
  <c r="CD289" i="113" s="1"/>
  <c r="BZ139" i="113"/>
  <c r="CC139" i="113"/>
  <c r="CD139" i="113" s="1"/>
  <c r="BZ909" i="113"/>
  <c r="CC909" i="113"/>
  <c r="CD909" i="113" s="1"/>
  <c r="BZ335" i="113"/>
  <c r="CC335" i="113"/>
  <c r="CD335" i="113" s="1"/>
  <c r="BZ424" i="113"/>
  <c r="CC424" i="113"/>
  <c r="CD424" i="113" s="1"/>
  <c r="BZ338" i="113"/>
  <c r="CC338" i="113"/>
  <c r="CD338" i="113" s="1"/>
  <c r="BZ152" i="113"/>
  <c r="CC152" i="113"/>
  <c r="CD152" i="113" s="1"/>
  <c r="BZ1076" i="113"/>
  <c r="CC1076" i="113"/>
  <c r="CD1076" i="113" s="1"/>
  <c r="BZ1196" i="113"/>
  <c r="CC1196" i="113"/>
  <c r="CD1196" i="113" s="1"/>
  <c r="BZ243" i="113"/>
  <c r="CC243" i="113"/>
  <c r="CD243" i="113" s="1"/>
  <c r="BZ754" i="113"/>
  <c r="CC754" i="113"/>
  <c r="CD754" i="113" s="1"/>
  <c r="BZ549" i="113"/>
  <c r="CC549" i="113"/>
  <c r="CD549" i="113" s="1"/>
  <c r="BZ561" i="113"/>
  <c r="CC561" i="113"/>
  <c r="CD561" i="113" s="1"/>
  <c r="BZ310" i="113"/>
  <c r="CC310" i="113"/>
  <c r="CD310" i="113" s="1"/>
  <c r="BZ982" i="113"/>
  <c r="CC982" i="113"/>
  <c r="CD982" i="113" s="1"/>
  <c r="BZ55" i="113"/>
  <c r="CC55" i="113"/>
  <c r="CD55" i="113" s="1"/>
  <c r="BZ1034" i="113"/>
  <c r="CC1034" i="113"/>
  <c r="CD1034" i="113" s="1"/>
  <c r="BZ876" i="113"/>
  <c r="CC876" i="113"/>
  <c r="CD876" i="113" s="1"/>
  <c r="BZ701" i="113"/>
  <c r="CC701" i="113"/>
  <c r="CD701" i="113" s="1"/>
  <c r="BZ493" i="113"/>
  <c r="CC493" i="113"/>
  <c r="CD493" i="113" s="1"/>
  <c r="BZ53" i="113"/>
  <c r="CC53" i="113"/>
  <c r="CD53" i="113" s="1"/>
  <c r="BZ395" i="113"/>
  <c r="CC395" i="113"/>
  <c r="CD395" i="113" s="1"/>
  <c r="BZ51" i="113"/>
  <c r="CC51" i="113"/>
  <c r="CD51" i="113" s="1"/>
  <c r="BZ1075" i="113"/>
  <c r="BZ1074" i="113" s="1"/>
  <c r="CC1075" i="113"/>
  <c r="CD1075" i="113" s="1"/>
  <c r="BZ920" i="113"/>
  <c r="CC920" i="113"/>
  <c r="CD920" i="113" s="1"/>
  <c r="BZ550" i="113"/>
  <c r="CC550" i="113"/>
  <c r="CD550" i="113" s="1"/>
  <c r="BZ1005" i="113"/>
  <c r="CC1005" i="113"/>
  <c r="CD1005" i="113" s="1"/>
  <c r="BZ663" i="113"/>
  <c r="CC663" i="113"/>
  <c r="CD663" i="113" s="1"/>
  <c r="BZ225" i="113"/>
  <c r="CC225" i="113"/>
  <c r="CD225" i="113" s="1"/>
  <c r="BZ1202" i="113"/>
  <c r="CC1202" i="113"/>
  <c r="CD1202" i="113" s="1"/>
  <c r="BZ1173" i="113"/>
  <c r="CC1173" i="113"/>
  <c r="CD1173" i="113" s="1"/>
  <c r="BZ936" i="113"/>
  <c r="CC936" i="113"/>
  <c r="CD936" i="113" s="1"/>
  <c r="BZ154" i="113"/>
  <c r="CC154" i="113"/>
  <c r="CD154" i="113" s="1"/>
  <c r="BZ1148" i="113"/>
  <c r="CC1148" i="113"/>
  <c r="CD1148" i="113" s="1"/>
  <c r="BZ742" i="113"/>
  <c r="CC742" i="113"/>
  <c r="CD742" i="113" s="1"/>
  <c r="BZ360" i="113"/>
  <c r="CC360" i="113"/>
  <c r="CD360" i="113" s="1"/>
  <c r="BZ882" i="113"/>
  <c r="CC882" i="113"/>
  <c r="CD882" i="113" s="1"/>
  <c r="BZ731" i="113"/>
  <c r="CC731" i="113"/>
  <c r="CD731" i="113" s="1"/>
  <c r="BZ78" i="113"/>
  <c r="CC78" i="113"/>
  <c r="CD78" i="113" s="1"/>
  <c r="BZ323" i="113"/>
  <c r="CC323" i="113"/>
  <c r="CD323" i="113" s="1"/>
  <c r="BZ677" i="113"/>
  <c r="CC677" i="113"/>
  <c r="CD677" i="113" s="1"/>
  <c r="BZ483" i="113"/>
  <c r="CC483" i="113"/>
  <c r="CD483" i="113" s="1"/>
  <c r="BZ76" i="113"/>
  <c r="CC76" i="113"/>
  <c r="CD76" i="113" s="1"/>
  <c r="BZ871" i="113"/>
  <c r="CC871" i="113"/>
  <c r="CD871" i="113" s="1"/>
  <c r="BZ704" i="113"/>
  <c r="CC704" i="113"/>
  <c r="CD704" i="113" s="1"/>
  <c r="BZ180" i="113"/>
  <c r="CC180" i="113"/>
  <c r="CD180" i="113" s="1"/>
  <c r="BZ285" i="113"/>
  <c r="CC285" i="113"/>
  <c r="CD285" i="113" s="1"/>
  <c r="BZ1160" i="113"/>
  <c r="CC1160" i="113"/>
  <c r="CD1160" i="113" s="1"/>
  <c r="BZ741" i="113"/>
  <c r="CC741" i="113"/>
  <c r="CD741" i="113" s="1"/>
  <c r="BZ331" i="113"/>
  <c r="CC331" i="113"/>
  <c r="CD331" i="113" s="1"/>
  <c r="BZ446" i="113"/>
  <c r="CC446" i="113"/>
  <c r="CD446" i="113" s="1"/>
  <c r="BZ350" i="113"/>
  <c r="CC350" i="113"/>
  <c r="CD350" i="113" s="1"/>
  <c r="BZ198" i="113"/>
  <c r="CC198" i="113"/>
  <c r="CD198" i="113" s="1"/>
  <c r="BZ1066" i="113"/>
  <c r="CC1066" i="113"/>
  <c r="CD1066" i="113" s="1"/>
  <c r="BZ319" i="113"/>
  <c r="CC319" i="113"/>
  <c r="CD319" i="113" s="1"/>
  <c r="BZ75" i="113"/>
  <c r="CC75" i="113"/>
  <c r="CD75" i="113" s="1"/>
  <c r="BZ1161" i="113"/>
  <c r="CC1161" i="113"/>
  <c r="CD1161" i="113" s="1"/>
  <c r="BZ1070" i="113"/>
  <c r="CC1070" i="113"/>
  <c r="CD1070" i="113" s="1"/>
  <c r="BZ165" i="113"/>
  <c r="CC165" i="113"/>
  <c r="CD165" i="113" s="1"/>
  <c r="BZ1030" i="113"/>
  <c r="CC1030" i="113"/>
  <c r="CD1030" i="113" s="1"/>
  <c r="BZ947" i="113"/>
  <c r="CC947" i="113"/>
  <c r="CD947" i="113" s="1"/>
  <c r="BZ840" i="113"/>
  <c r="CC840" i="113"/>
  <c r="CD840" i="113" s="1"/>
  <c r="BZ552" i="113"/>
  <c r="CC552" i="113"/>
  <c r="CD552" i="113" s="1"/>
  <c r="BZ179" i="113"/>
  <c r="CC179" i="113"/>
  <c r="CD179" i="113" s="1"/>
  <c r="BZ425" i="113"/>
  <c r="CC425" i="113"/>
  <c r="CD425" i="113" s="1"/>
  <c r="BZ111" i="113"/>
  <c r="CC111" i="113"/>
  <c r="CD111" i="113" s="1"/>
  <c r="BZ1104" i="113"/>
  <c r="CC1104" i="113"/>
  <c r="CD1104" i="113" s="1"/>
  <c r="BZ1000" i="113"/>
  <c r="CC1000" i="113"/>
  <c r="CD1000" i="113" s="1"/>
  <c r="BZ887" i="113"/>
  <c r="CC887" i="113"/>
  <c r="CD887" i="113" s="1"/>
  <c r="BZ613" i="113"/>
  <c r="CC613" i="113"/>
  <c r="CD613" i="113" s="1"/>
  <c r="BZ482" i="113"/>
  <c r="CC482" i="113"/>
  <c r="CD482" i="113" s="1"/>
  <c r="BZ984" i="113"/>
  <c r="CC984" i="113"/>
  <c r="CD984" i="113" s="1"/>
  <c r="BZ577" i="113"/>
  <c r="CC577" i="113"/>
  <c r="CD577" i="113" s="1"/>
  <c r="BZ422" i="113"/>
  <c r="CC422" i="113"/>
  <c r="CD422" i="113" s="1"/>
  <c r="BZ340" i="113"/>
  <c r="CC340" i="113"/>
  <c r="CD340" i="113" s="1"/>
  <c r="BZ837" i="113"/>
  <c r="CC837" i="113"/>
  <c r="CD837" i="113" s="1"/>
  <c r="BZ1088" i="113"/>
  <c r="CC1088" i="113"/>
  <c r="CD1088" i="113" s="1"/>
  <c r="BZ437" i="113"/>
  <c r="CC437" i="113"/>
  <c r="CD437" i="113" s="1"/>
  <c r="BZ582" i="113"/>
  <c r="CC582" i="113"/>
  <c r="CD582" i="113" s="1"/>
  <c r="BZ371" i="113"/>
  <c r="CC371" i="113"/>
  <c r="CD371" i="113" s="1"/>
  <c r="BZ559" i="113"/>
  <c r="CC559" i="113"/>
  <c r="CD559" i="113" s="1"/>
  <c r="BZ1214" i="113"/>
  <c r="CC1214" i="113"/>
  <c r="CD1214" i="113" s="1"/>
  <c r="BZ536" i="113"/>
  <c r="CC536" i="113"/>
  <c r="CD536" i="113" s="1"/>
  <c r="BZ1001" i="113"/>
  <c r="CC1001" i="113"/>
  <c r="CD1001" i="113" s="1"/>
  <c r="BZ709" i="113"/>
  <c r="CC709" i="113"/>
  <c r="CD709" i="113" s="1"/>
  <c r="BZ345" i="113"/>
  <c r="CC345" i="113"/>
  <c r="CD345" i="113" s="1"/>
  <c r="BZ151" i="113"/>
  <c r="CC151" i="113"/>
  <c r="CD151" i="113" s="1"/>
  <c r="BZ284" i="113"/>
  <c r="CC284" i="113"/>
  <c r="CD284" i="113" s="1"/>
  <c r="BZ682" i="113"/>
  <c r="CC682" i="113"/>
  <c r="CD682" i="113" s="1"/>
  <c r="BZ583" i="113"/>
  <c r="CC583" i="113"/>
  <c r="CD583" i="113" s="1"/>
  <c r="BZ1121" i="113"/>
  <c r="CC1121" i="113"/>
  <c r="CD1121" i="113" s="1"/>
  <c r="BZ620" i="113"/>
  <c r="CC620" i="113"/>
  <c r="CD620" i="113" s="1"/>
  <c r="BZ505" i="113"/>
  <c r="CC505" i="113"/>
  <c r="CD505" i="113" s="1"/>
  <c r="BZ392" i="113"/>
  <c r="CC392" i="113"/>
  <c r="CD392" i="113" s="1"/>
  <c r="BZ881" i="113"/>
  <c r="CC881" i="113"/>
  <c r="CD881" i="113" s="1"/>
  <c r="BZ498" i="113"/>
  <c r="CC498" i="113"/>
  <c r="CD498" i="113" s="1"/>
  <c r="BZ1084" i="113"/>
  <c r="CC1084" i="113"/>
  <c r="CD1084" i="113" s="1"/>
  <c r="BZ1165" i="113"/>
  <c r="CC1165" i="113"/>
  <c r="CD1165" i="113" s="1"/>
  <c r="BZ578" i="113"/>
  <c r="CC578" i="113"/>
  <c r="CD578" i="113" s="1"/>
  <c r="BZ367" i="113"/>
  <c r="CC367" i="113"/>
  <c r="CD367" i="113" s="1"/>
  <c r="BZ555" i="113"/>
  <c r="CC555" i="113"/>
  <c r="CD555" i="113" s="1"/>
  <c r="BZ558" i="113"/>
  <c r="CC558" i="113"/>
  <c r="CD558" i="113" s="1"/>
  <c r="BZ1013" i="113"/>
  <c r="CC1013" i="113"/>
  <c r="CD1013" i="113" s="1"/>
  <c r="BZ671" i="113"/>
  <c r="CC671" i="113"/>
  <c r="CD671" i="113" s="1"/>
  <c r="BZ313" i="113"/>
  <c r="CC313" i="113"/>
  <c r="CD313" i="113" s="1"/>
  <c r="BZ1185" i="113"/>
  <c r="CC1185" i="113"/>
  <c r="CD1185" i="113" s="1"/>
  <c r="BZ264" i="113"/>
  <c r="CC264" i="113"/>
  <c r="CD264" i="113" s="1"/>
  <c r="BZ944" i="113"/>
  <c r="CC944" i="113"/>
  <c r="CD944" i="113" s="1"/>
  <c r="BZ200" i="113"/>
  <c r="CC200" i="113"/>
  <c r="CD200" i="113" s="1"/>
  <c r="BZ1127" i="113"/>
  <c r="CC1127" i="113"/>
  <c r="CD1127" i="113" s="1"/>
  <c r="BZ652" i="113"/>
  <c r="CC652" i="113"/>
  <c r="CD652" i="113" s="1"/>
  <c r="BZ906" i="113"/>
  <c r="CC906" i="113"/>
  <c r="CD906" i="113" s="1"/>
  <c r="BZ826" i="113"/>
  <c r="CC826" i="113"/>
  <c r="CD826" i="113" s="1"/>
  <c r="BZ324" i="113"/>
  <c r="CC324" i="113"/>
  <c r="CD324" i="113" s="1"/>
  <c r="CD322" i="113" s="1"/>
  <c r="BZ629" i="113"/>
  <c r="CC629" i="113"/>
  <c r="CD629" i="113" s="1"/>
  <c r="BZ685" i="113"/>
  <c r="CC685" i="113"/>
  <c r="CD685" i="113" s="1"/>
  <c r="BZ584" i="113"/>
  <c r="CC584" i="113"/>
  <c r="CD584" i="113" s="1"/>
  <c r="BZ305" i="113"/>
  <c r="CC305" i="113"/>
  <c r="CD305" i="113" s="1"/>
  <c r="BZ1043" i="113"/>
  <c r="CC1043" i="113"/>
  <c r="CD1043" i="113" s="1"/>
  <c r="BZ847" i="113"/>
  <c r="CC847" i="113"/>
  <c r="CD847" i="113" s="1"/>
  <c r="BZ527" i="113"/>
  <c r="CC527" i="113"/>
  <c r="CD527" i="113" s="1"/>
  <c r="BZ58" i="113"/>
  <c r="CC58" i="113"/>
  <c r="CD58" i="113" s="1"/>
  <c r="BZ277" i="113"/>
  <c r="CC277" i="113"/>
  <c r="CD277" i="113" s="1"/>
  <c r="BZ1139" i="113"/>
  <c r="CC1139" i="113"/>
  <c r="CD1139" i="113" s="1"/>
  <c r="BZ733" i="113"/>
  <c r="CC733" i="113"/>
  <c r="CD733" i="113" s="1"/>
  <c r="BZ321" i="113"/>
  <c r="BZ320" i="113" s="1"/>
  <c r="CC321" i="113"/>
  <c r="CD321" i="113" s="1"/>
  <c r="CD320" i="113" s="1"/>
  <c r="BZ428" i="113"/>
  <c r="CC428" i="113"/>
  <c r="CD428" i="113" s="1"/>
  <c r="BZ342" i="113"/>
  <c r="CC342" i="113"/>
  <c r="CD342" i="113" s="1"/>
  <c r="BZ156" i="113"/>
  <c r="CC156" i="113"/>
  <c r="CD156" i="113" s="1"/>
  <c r="BZ1090" i="113"/>
  <c r="CC1090" i="113"/>
  <c r="CD1090" i="113" s="1"/>
  <c r="CD1089" i="113" s="1"/>
  <c r="BZ746" i="113"/>
  <c r="CC746" i="113"/>
  <c r="CD746" i="113" s="1"/>
  <c r="BZ97" i="113"/>
  <c r="CC97" i="113"/>
  <c r="CD97" i="113" s="1"/>
  <c r="BZ634" i="113"/>
  <c r="CC634" i="113"/>
  <c r="CD634" i="113" s="1"/>
  <c r="BZ986" i="113"/>
  <c r="CC986" i="113"/>
  <c r="CD986" i="113" s="1"/>
  <c r="BZ59" i="113"/>
  <c r="CC59" i="113"/>
  <c r="CD59" i="113" s="1"/>
  <c r="BZ1022" i="113"/>
  <c r="CC1022" i="113"/>
  <c r="CD1022" i="113" s="1"/>
  <c r="BZ864" i="113"/>
  <c r="CC864" i="113"/>
  <c r="CD864" i="113" s="1"/>
  <c r="BZ560" i="113"/>
  <c r="CC560" i="113"/>
  <c r="CD560" i="113" s="1"/>
  <c r="BZ57" i="113"/>
  <c r="CC57" i="113"/>
  <c r="CD57" i="113" s="1"/>
  <c r="BZ399" i="113"/>
  <c r="CC399" i="113"/>
  <c r="CD399" i="113" s="1"/>
  <c r="BZ81" i="113"/>
  <c r="CC81" i="113"/>
  <c r="CD81" i="113" s="1"/>
  <c r="BZ1094" i="113"/>
  <c r="CC1094" i="113"/>
  <c r="CD1094" i="113" s="1"/>
  <c r="BZ937" i="113"/>
  <c r="CC937" i="113"/>
  <c r="CD937" i="113" s="1"/>
  <c r="BZ622" i="113"/>
  <c r="CC622" i="113"/>
  <c r="CD622" i="113" s="1"/>
  <c r="BZ507" i="113"/>
  <c r="CC507" i="113"/>
  <c r="CD507" i="113" s="1"/>
  <c r="BZ724" i="113"/>
  <c r="CC724" i="113"/>
  <c r="CD724" i="113" s="1"/>
  <c r="BZ547" i="113"/>
  <c r="CC547" i="113"/>
  <c r="CD547" i="113" s="1"/>
  <c r="BZ412" i="113"/>
  <c r="CC412" i="113"/>
  <c r="CD412" i="113" s="1"/>
  <c r="BZ332" i="113"/>
  <c r="CC332" i="113"/>
  <c r="CD332" i="113" s="1"/>
  <c r="BZ829" i="113"/>
  <c r="CC829" i="113"/>
  <c r="CD829" i="113" s="1"/>
  <c r="BZ1141" i="113"/>
  <c r="CC1141" i="113"/>
  <c r="CD1141" i="113" s="1"/>
  <c r="BZ451" i="113"/>
  <c r="CC451" i="113"/>
  <c r="CD451" i="113" s="1"/>
  <c r="BZ590" i="113"/>
  <c r="CC590" i="113"/>
  <c r="CD590" i="113" s="1"/>
  <c r="BZ379" i="113"/>
  <c r="CC379" i="113"/>
  <c r="CD379" i="113" s="1"/>
  <c r="BZ254" i="113"/>
  <c r="CC254" i="113"/>
  <c r="CD254" i="113" s="1"/>
  <c r="BZ525" i="113"/>
  <c r="CC525" i="113"/>
  <c r="CD525" i="113" s="1"/>
  <c r="BZ645" i="113"/>
  <c r="CC645" i="113"/>
  <c r="CD645" i="113" s="1"/>
  <c r="BZ497" i="113"/>
  <c r="CC497" i="113"/>
  <c r="CD497" i="113" s="1"/>
  <c r="BZ764" i="113"/>
  <c r="CC764" i="113"/>
  <c r="CD764" i="113" s="1"/>
  <c r="BZ485" i="113"/>
  <c r="CC485" i="113"/>
  <c r="CD485" i="113" s="1"/>
  <c r="BZ213" i="113"/>
  <c r="CC213" i="113"/>
  <c r="CD213" i="113" s="1"/>
  <c r="BZ886" i="113"/>
  <c r="CC886" i="113"/>
  <c r="CD886" i="113" s="1"/>
  <c r="BZ1126" i="113"/>
  <c r="CC1126" i="113"/>
  <c r="CD1126" i="113" s="1"/>
  <c r="BZ918" i="113"/>
  <c r="CC918" i="113"/>
  <c r="CD918" i="113" s="1"/>
  <c r="BZ130" i="113"/>
  <c r="BZ129" i="113" s="1"/>
  <c r="CC130" i="113"/>
  <c r="CD130" i="113" s="1"/>
  <c r="CD129" i="113" s="1"/>
  <c r="BZ1107" i="113"/>
  <c r="CC1107" i="113"/>
  <c r="CD1107" i="113" s="1"/>
  <c r="BZ694" i="113"/>
  <c r="CC694" i="113"/>
  <c r="CD694" i="113" s="1"/>
  <c r="BZ170" i="113"/>
  <c r="CC170" i="113"/>
  <c r="CD170" i="113" s="1"/>
  <c r="BZ870" i="113"/>
  <c r="CC870" i="113"/>
  <c r="CD870" i="113" s="1"/>
  <c r="BZ735" i="113"/>
  <c r="CC735" i="113"/>
  <c r="CD735" i="113" s="1"/>
  <c r="BZ100" i="113"/>
  <c r="CC100" i="113"/>
  <c r="CD100" i="113" s="1"/>
  <c r="BZ721" i="113"/>
  <c r="CC721" i="113"/>
  <c r="CD721" i="113" s="1"/>
  <c r="BZ596" i="113"/>
  <c r="CC596" i="113"/>
  <c r="CD596" i="113" s="1"/>
  <c r="BZ465" i="113"/>
  <c r="CC465" i="113"/>
  <c r="CD465" i="113" s="1"/>
  <c r="BZ62" i="113"/>
  <c r="CC62" i="113"/>
  <c r="CD62" i="113" s="1"/>
  <c r="BZ859" i="113"/>
  <c r="CC859" i="113"/>
  <c r="CD859" i="113" s="1"/>
  <c r="BZ692" i="113"/>
  <c r="CC692" i="113"/>
  <c r="CD692" i="113" s="1"/>
  <c r="BZ168" i="113"/>
  <c r="CC168" i="113"/>
  <c r="CD168" i="113" s="1"/>
  <c r="BZ297" i="113"/>
  <c r="CC297" i="113"/>
  <c r="CD297" i="113" s="1"/>
  <c r="BZ233" i="113"/>
  <c r="CC233" i="113"/>
  <c r="CD233" i="113" s="1"/>
  <c r="BZ931" i="113"/>
  <c r="CC931" i="113"/>
  <c r="CD931" i="113" s="1"/>
  <c r="BZ1156" i="113"/>
  <c r="CC1156" i="113"/>
  <c r="CD1156" i="113" s="1"/>
  <c r="BZ128" i="113"/>
  <c r="BZ127" i="113" s="1"/>
  <c r="CC128" i="113"/>
  <c r="CD128" i="113" s="1"/>
  <c r="CD127" i="113" s="1"/>
  <c r="BZ414" i="113"/>
  <c r="CC414" i="113"/>
  <c r="CD414" i="113" s="1"/>
  <c r="BZ330" i="113"/>
  <c r="CC330" i="113"/>
  <c r="CD330" i="113" s="1"/>
  <c r="BZ126" i="113"/>
  <c r="CC126" i="113"/>
  <c r="CD126" i="113" s="1"/>
  <c r="BZ1067" i="113"/>
  <c r="CC1067" i="113"/>
  <c r="CD1067" i="113" s="1"/>
  <c r="BZ251" i="113"/>
  <c r="CC251" i="113"/>
  <c r="CD251" i="113" s="1"/>
  <c r="BZ983" i="113"/>
  <c r="CC983" i="113"/>
  <c r="CD983" i="113" s="1"/>
  <c r="BZ817" i="113"/>
  <c r="CC817" i="113"/>
  <c r="CD817" i="113" s="1"/>
  <c r="BZ788" i="113"/>
  <c r="CC788" i="113"/>
  <c r="CD788" i="113" s="1"/>
  <c r="BZ819" i="113"/>
  <c r="CC819" i="113"/>
  <c r="CD819" i="113" s="1"/>
  <c r="BZ787" i="113"/>
  <c r="CC787" i="113"/>
  <c r="CD787" i="113" s="1"/>
  <c r="BZ797" i="113"/>
  <c r="CC797" i="113"/>
  <c r="CD797" i="113" s="1"/>
  <c r="BZ816" i="113"/>
  <c r="CC816" i="113"/>
  <c r="CD816" i="113" s="1"/>
  <c r="BZ783" i="113"/>
  <c r="CC783" i="113"/>
  <c r="CD783" i="113" s="1"/>
  <c r="BZ780" i="113"/>
  <c r="CC780" i="113"/>
  <c r="CD780" i="113" s="1"/>
  <c r="BZ779" i="113"/>
  <c r="CC779" i="113"/>
  <c r="CD779" i="113" s="1"/>
  <c r="BZ776" i="113"/>
  <c r="CC776" i="113"/>
  <c r="CD776" i="113" s="1"/>
  <c r="BZ768" i="113"/>
  <c r="CC768" i="113"/>
  <c r="CD768" i="113" s="1"/>
  <c r="BZ891" i="113"/>
  <c r="CC891" i="113"/>
  <c r="CD891" i="113" s="1"/>
  <c r="BZ599" i="113"/>
  <c r="CC599" i="113"/>
  <c r="CD599" i="113" s="1"/>
  <c r="BZ1143" i="113"/>
  <c r="BZ1142" i="113" s="1"/>
  <c r="CC1143" i="113"/>
  <c r="CD1143" i="113" s="1"/>
  <c r="CD1142" i="113" s="1"/>
  <c r="BZ720" i="113"/>
  <c r="CC720" i="113"/>
  <c r="CD720" i="113" s="1"/>
  <c r="BZ543" i="113"/>
  <c r="CC543" i="113"/>
  <c r="CD543" i="113" s="1"/>
  <c r="BZ408" i="113"/>
  <c r="CC408" i="113"/>
  <c r="CD408" i="113" s="1"/>
  <c r="BZ328" i="113"/>
  <c r="CC328" i="113"/>
  <c r="CD328" i="113" s="1"/>
  <c r="BZ833" i="113"/>
  <c r="CC833" i="113"/>
  <c r="CD833" i="113" s="1"/>
  <c r="BZ1162" i="113"/>
  <c r="CC1162" i="113"/>
  <c r="CD1162" i="113" s="1"/>
  <c r="BZ455" i="113"/>
  <c r="CC455" i="113"/>
  <c r="CD455" i="113" s="1"/>
  <c r="BZ594" i="113"/>
  <c r="CC594" i="113"/>
  <c r="CD594" i="113" s="1"/>
  <c r="BZ389" i="113"/>
  <c r="CC389" i="113"/>
  <c r="CD389" i="113" s="1"/>
  <c r="BZ258" i="113"/>
  <c r="CC258" i="113"/>
  <c r="CD258" i="113" s="1"/>
  <c r="BZ529" i="113"/>
  <c r="CC529" i="113"/>
  <c r="CD529" i="113" s="1"/>
  <c r="BZ631" i="113"/>
  <c r="CC631" i="113"/>
  <c r="CD631" i="113" s="1"/>
  <c r="BZ1029" i="113"/>
  <c r="CC1029" i="113"/>
  <c r="CD1029" i="113" s="1"/>
  <c r="BZ892" i="113"/>
  <c r="CC892" i="113"/>
  <c r="CD892" i="113" s="1"/>
  <c r="BZ540" i="113"/>
  <c r="CC540" i="113"/>
  <c r="CD540" i="113" s="1"/>
  <c r="BZ217" i="113"/>
  <c r="CC217" i="113"/>
  <c r="CD217" i="113" s="1"/>
  <c r="BZ890" i="113"/>
  <c r="CC890" i="113"/>
  <c r="CD890" i="113" s="1"/>
  <c r="BZ1130" i="113"/>
  <c r="CC1130" i="113"/>
  <c r="CD1130" i="113" s="1"/>
  <c r="BZ922" i="113"/>
  <c r="CC922" i="113"/>
  <c r="CD922" i="113" s="1"/>
  <c r="BZ144" i="113"/>
  <c r="CC144" i="113"/>
  <c r="CD144" i="113" s="1"/>
  <c r="BZ1111" i="113"/>
  <c r="CC1111" i="113"/>
  <c r="CD1111" i="113" s="1"/>
  <c r="BZ632" i="113"/>
  <c r="CC632" i="113"/>
  <c r="CD632" i="113" s="1"/>
  <c r="BZ1042" i="113"/>
  <c r="CC1042" i="113"/>
  <c r="CD1042" i="113" s="1"/>
  <c r="BZ842" i="113"/>
  <c r="CC842" i="113"/>
  <c r="CD842" i="113" s="1"/>
  <c r="BZ691" i="113"/>
  <c r="CC691" i="113"/>
  <c r="CD691" i="113" s="1"/>
  <c r="BZ647" i="113"/>
  <c r="CC647" i="113"/>
  <c r="CD647" i="113" s="1"/>
  <c r="BZ725" i="113"/>
  <c r="CC725" i="113"/>
  <c r="CD725" i="113" s="1"/>
  <c r="BZ600" i="113"/>
  <c r="CC600" i="113"/>
  <c r="CD600" i="113" s="1"/>
  <c r="BZ469" i="113"/>
  <c r="CC469" i="113"/>
  <c r="CD469" i="113" s="1"/>
  <c r="BZ66" i="113"/>
  <c r="CC66" i="113"/>
  <c r="CD66" i="113" s="1"/>
  <c r="BZ863" i="113"/>
  <c r="CC863" i="113"/>
  <c r="CD863" i="113" s="1"/>
  <c r="BZ696" i="113"/>
  <c r="CC696" i="113"/>
  <c r="CD696" i="113" s="1"/>
  <c r="BZ172" i="113"/>
  <c r="CC172" i="113"/>
  <c r="CD172" i="113" s="1"/>
  <c r="BZ293" i="113"/>
  <c r="CC293" i="113"/>
  <c r="CD293" i="113" s="1"/>
  <c r="BZ1182" i="113"/>
  <c r="CC1182" i="113"/>
  <c r="CD1182" i="113" s="1"/>
  <c r="BZ755" i="113"/>
  <c r="CC755" i="113"/>
  <c r="CD755" i="113" s="1"/>
  <c r="BZ339" i="113"/>
  <c r="CC339" i="113"/>
  <c r="CD339" i="113" s="1"/>
  <c r="BZ468" i="113"/>
  <c r="CC468" i="113"/>
  <c r="CD468" i="113" s="1"/>
  <c r="BZ372" i="113"/>
  <c r="CC372" i="113"/>
  <c r="CD372" i="113" s="1"/>
  <c r="BZ206" i="113"/>
  <c r="CC206" i="113"/>
  <c r="CD206" i="113" s="1"/>
  <c r="BZ84" i="113"/>
  <c r="BZ80" i="113" s="1"/>
  <c r="CC84" i="113"/>
  <c r="CD84" i="113" s="1"/>
  <c r="BZ917" i="113"/>
  <c r="CC917" i="113"/>
  <c r="CD917" i="113" s="1"/>
  <c r="BZ263" i="113"/>
  <c r="CC263" i="113"/>
  <c r="CD263" i="113" s="1"/>
  <c r="BZ654" i="113"/>
  <c r="CC654" i="113"/>
  <c r="CD654" i="113" s="1"/>
  <c r="BZ1007" i="113"/>
  <c r="CC1007" i="113"/>
  <c r="CD1007" i="113" s="1"/>
  <c r="BZ173" i="113"/>
  <c r="CC173" i="113"/>
  <c r="CD173" i="113" s="1"/>
  <c r="BZ1052" i="113"/>
  <c r="CC1052" i="113"/>
  <c r="CD1052" i="113" s="1"/>
  <c r="BZ880" i="113"/>
  <c r="CC880" i="113"/>
  <c r="CD880" i="113" s="1"/>
  <c r="BZ689" i="113"/>
  <c r="CC689" i="113"/>
  <c r="CD689" i="113" s="1"/>
  <c r="BZ461" i="113"/>
  <c r="CC461" i="113"/>
  <c r="CD461" i="113" s="1"/>
  <c r="BZ1098" i="113"/>
  <c r="CC1098" i="113"/>
  <c r="CD1098" i="113" s="1"/>
  <c r="BZ153" i="113"/>
  <c r="CC153" i="113"/>
  <c r="CD153" i="113" s="1"/>
  <c r="BZ1175" i="113"/>
  <c r="CC1175" i="113"/>
  <c r="CD1175" i="113" s="1"/>
  <c r="BZ1051" i="113"/>
  <c r="CC1051" i="113"/>
  <c r="CD1051" i="113" s="1"/>
  <c r="BZ895" i="113"/>
  <c r="CC895" i="113"/>
  <c r="CD895" i="113" s="1"/>
  <c r="BZ603" i="113"/>
  <c r="CC603" i="113"/>
  <c r="CD603" i="113" s="1"/>
  <c r="BZ1154" i="113"/>
  <c r="CC1154" i="113"/>
  <c r="CD1154" i="113" s="1"/>
  <c r="BZ624" i="113"/>
  <c r="CC624" i="113"/>
  <c r="CD624" i="113" s="1"/>
  <c r="BZ509" i="113"/>
  <c r="CC509" i="113"/>
  <c r="CD509" i="113" s="1"/>
  <c r="BZ396" i="113"/>
  <c r="CC396" i="113"/>
  <c r="CD396" i="113" s="1"/>
  <c r="BZ877" i="113"/>
  <c r="CC877" i="113"/>
  <c r="CD877" i="113" s="1"/>
  <c r="BZ492" i="113"/>
  <c r="CC492" i="113"/>
  <c r="CD492" i="113" s="1"/>
  <c r="BZ1080" i="113"/>
  <c r="BZ1079" i="113" s="1"/>
  <c r="CC1080" i="113"/>
  <c r="CD1080" i="113" s="1"/>
  <c r="CD1079" i="113" s="1"/>
  <c r="BZ1138" i="113"/>
  <c r="CC1138" i="113"/>
  <c r="CD1138" i="113" s="1"/>
  <c r="BZ401" i="113"/>
  <c r="CC401" i="113"/>
  <c r="CD401" i="113" s="1"/>
  <c r="BZ270" i="113"/>
  <c r="CC270" i="113"/>
  <c r="CD270" i="113" s="1"/>
  <c r="BZ1192" i="113"/>
  <c r="CC1192" i="113"/>
  <c r="CD1192" i="113" s="1"/>
  <c r="BZ570" i="113"/>
  <c r="CC570" i="113"/>
  <c r="CD570" i="113" s="1"/>
  <c r="BZ1025" i="113"/>
  <c r="CC1025" i="113"/>
  <c r="CD1025" i="113" s="1"/>
  <c r="BZ723" i="113"/>
  <c r="CC723" i="113"/>
  <c r="CD723" i="113" s="1"/>
  <c r="BZ463" i="113"/>
  <c r="CC463" i="113"/>
  <c r="CD463" i="113" s="1"/>
  <c r="BZ197" i="113"/>
  <c r="CC197" i="113"/>
  <c r="CD197" i="113" s="1"/>
  <c r="BZ292" i="113"/>
  <c r="CC292" i="113"/>
  <c r="CD292" i="113" s="1"/>
  <c r="BZ1177" i="113"/>
  <c r="CC1177" i="113"/>
  <c r="CD1177" i="113" s="1"/>
  <c r="CD1167" i="113" s="1"/>
  <c r="BZ940" i="113"/>
  <c r="BZ934" i="113" s="1"/>
  <c r="CC940" i="113"/>
  <c r="CD940" i="113" s="1"/>
  <c r="BZ196" i="113"/>
  <c r="CC196" i="113"/>
  <c r="CD196" i="113" s="1"/>
  <c r="BZ1123" i="113"/>
  <c r="CC1123" i="113"/>
  <c r="CD1123" i="113" s="1"/>
  <c r="BZ648" i="113"/>
  <c r="CC648" i="113"/>
  <c r="CD648" i="113" s="1"/>
  <c r="BZ56" i="113"/>
  <c r="CC56" i="113"/>
  <c r="CD56" i="113" s="1"/>
  <c r="BZ854" i="113"/>
  <c r="CC854" i="113"/>
  <c r="CD854" i="113" s="1"/>
  <c r="BZ703" i="113"/>
  <c r="CC703" i="113"/>
  <c r="CD703" i="113" s="1"/>
  <c r="BZ64" i="113"/>
  <c r="CC64" i="113"/>
  <c r="CD64" i="113" s="1"/>
  <c r="BZ1073" i="113"/>
  <c r="BZ1069" i="113" s="1"/>
  <c r="CC1073" i="113"/>
  <c r="CD1073" i="113" s="1"/>
  <c r="BZ614" i="113"/>
  <c r="CC614" i="113"/>
  <c r="CD614" i="113" s="1"/>
  <c r="BZ487" i="113"/>
  <c r="CC487" i="113"/>
  <c r="CD487" i="113" s="1"/>
  <c r="BZ195" i="113"/>
  <c r="CC195" i="113"/>
  <c r="CD195" i="113" s="1"/>
  <c r="BZ875" i="113"/>
  <c r="CC875" i="113"/>
  <c r="CD875" i="113" s="1"/>
  <c r="BZ714" i="113"/>
  <c r="CC714" i="113"/>
  <c r="CD714" i="113" s="1"/>
  <c r="BZ184" i="113"/>
  <c r="CC184" i="113"/>
  <c r="CD184" i="113" s="1"/>
  <c r="BZ668" i="113"/>
  <c r="CC668" i="113"/>
  <c r="CD668" i="113" s="1"/>
  <c r="BZ249" i="113"/>
  <c r="CC249" i="113"/>
  <c r="CD249" i="113" s="1"/>
  <c r="BZ1145" i="113"/>
  <c r="BZ1144" i="113" s="1"/>
  <c r="CC1145" i="113"/>
  <c r="CD1145" i="113" s="1"/>
  <c r="CD1144" i="113" s="1"/>
  <c r="BZ737" i="113"/>
  <c r="CC737" i="113"/>
  <c r="CD737" i="113" s="1"/>
  <c r="BZ327" i="113"/>
  <c r="CC327" i="113"/>
  <c r="CD327" i="113" s="1"/>
  <c r="BZ432" i="113"/>
  <c r="CC432" i="113"/>
  <c r="CD432" i="113" s="1"/>
  <c r="BZ346" i="113"/>
  <c r="CC346" i="113"/>
  <c r="CD346" i="113" s="1"/>
  <c r="BZ194" i="113"/>
  <c r="CC194" i="113"/>
  <c r="CD194" i="113" s="1"/>
  <c r="BZ1155" i="113"/>
  <c r="CC1155" i="113"/>
  <c r="CD1155" i="113" s="1"/>
  <c r="BZ235" i="113"/>
  <c r="CC235" i="113"/>
  <c r="CD235" i="113" s="1"/>
  <c r="BZ736" i="113"/>
  <c r="CC736" i="113"/>
  <c r="CD736" i="113" s="1"/>
  <c r="BZ790" i="113"/>
  <c r="CC790" i="113"/>
  <c r="CD790" i="113" s="1"/>
  <c r="BZ793" i="113"/>
  <c r="CC793" i="113"/>
  <c r="CD793" i="113" s="1"/>
  <c r="BZ794" i="113"/>
  <c r="CC794" i="113"/>
  <c r="CD794" i="113" s="1"/>
  <c r="BZ796" i="113"/>
  <c r="CC796" i="113"/>
  <c r="CD796" i="113" s="1"/>
  <c r="BZ795" i="113"/>
  <c r="CC795" i="113"/>
  <c r="CD795" i="113" s="1"/>
  <c r="BZ798" i="113"/>
  <c r="CC798" i="113"/>
  <c r="CD798" i="113" s="1"/>
  <c r="BZ792" i="113"/>
  <c r="CC792" i="113"/>
  <c r="CD792" i="113" s="1"/>
  <c r="BZ799" i="113"/>
  <c r="CC799" i="113"/>
  <c r="CD799" i="113" s="1"/>
  <c r="BZ774" i="113"/>
  <c r="CC774" i="113"/>
  <c r="CD774" i="113" s="1"/>
  <c r="BZ769" i="113"/>
  <c r="CC769" i="113"/>
  <c r="CD769" i="113" s="1"/>
  <c r="BZ770" i="113"/>
  <c r="CC770" i="113"/>
  <c r="CD770" i="113" s="1"/>
  <c r="BZ767" i="113"/>
  <c r="CC767" i="113"/>
  <c r="CD767" i="113" s="1"/>
  <c r="BZ641" i="113"/>
  <c r="CC641" i="113"/>
  <c r="CD641" i="113" s="1"/>
  <c r="BZ751" i="113"/>
  <c r="CC751" i="113"/>
  <c r="CD751" i="113" s="1"/>
  <c r="BZ1215" i="113"/>
  <c r="CC1215" i="113"/>
  <c r="CD1215" i="113" s="1"/>
  <c r="BV449" i="113"/>
  <c r="BV1178" i="113"/>
  <c r="BV157" i="113"/>
  <c r="BX1218" i="113"/>
  <c r="BX1220" i="113" s="1"/>
  <c r="BW1225" i="113"/>
  <c r="BX1228" i="113" s="1"/>
  <c r="BY1228" i="113" s="1"/>
  <c r="BT1224" i="113"/>
  <c r="BT1231" i="113" s="1"/>
  <c r="BU1231" i="113" s="1"/>
  <c r="BZ315" i="113"/>
  <c r="BZ443" i="113"/>
  <c r="BV381" i="113"/>
  <c r="BV311" i="113" s="1"/>
  <c r="BV1089" i="113"/>
  <c r="BV820" i="113"/>
  <c r="BZ14" i="113"/>
  <c r="BR1044" i="113"/>
  <c r="BV948" i="113"/>
  <c r="BV903" i="113"/>
  <c r="BV60" i="113"/>
  <c r="BV145" i="113"/>
  <c r="BR1163" i="113"/>
  <c r="BR1159" i="113" s="1"/>
  <c r="BU1163" i="113"/>
  <c r="BV494" i="113"/>
  <c r="P1226" i="113"/>
  <c r="BN47" i="113"/>
  <c r="BQ47" i="113"/>
  <c r="BJ46" i="113"/>
  <c r="BM46" i="113"/>
  <c r="BF1199" i="113"/>
  <c r="BI1199" i="113"/>
  <c r="BF1198" i="113"/>
  <c r="BI1198" i="113"/>
  <c r="BF1200" i="113"/>
  <c r="BI1200" i="113"/>
  <c r="B13" i="114"/>
  <c r="C13" i="114"/>
  <c r="AP1197" i="113"/>
  <c r="AS1197" i="113"/>
  <c r="AP1153" i="113"/>
  <c r="AS1153" i="113"/>
  <c r="AW1209" i="113"/>
  <c r="AT1209" i="113"/>
  <c r="AT1210" i="113"/>
  <c r="AW1210" i="113"/>
  <c r="AT1204" i="113"/>
  <c r="AW1204" i="113"/>
  <c r="AT26" i="113"/>
  <c r="AT24" i="113" s="1"/>
  <c r="AW26" i="113"/>
  <c r="AP1149" i="113"/>
  <c r="AS1149" i="113"/>
  <c r="AP1147" i="113"/>
  <c r="AW1150" i="113"/>
  <c r="AT1150" i="113"/>
  <c r="AT605" i="113"/>
  <c r="AT572" i="113" s="1"/>
  <c r="AW605" i="113"/>
  <c r="AT42" i="113"/>
  <c r="AT35" i="113" s="1"/>
  <c r="AW42" i="113"/>
  <c r="AP1203" i="113"/>
  <c r="AS44" i="113"/>
  <c r="AP44" i="113"/>
  <c r="AS45" i="113"/>
  <c r="AP45" i="113"/>
  <c r="AV1231" i="113"/>
  <c r="G7" i="114"/>
  <c r="AJ1234" i="113"/>
  <c r="AN1234" i="113" s="1"/>
  <c r="AR1234" i="113" s="1"/>
  <c r="AL1234" i="113"/>
  <c r="AD1222" i="113"/>
  <c r="AD1223" i="113" s="1"/>
  <c r="AD1221" i="113"/>
  <c r="AD1220" i="113"/>
  <c r="AO1235" i="113"/>
  <c r="AH1222" i="113"/>
  <c r="AH1223" i="113" s="1"/>
  <c r="AH1220" i="113"/>
  <c r="AH1221" i="113"/>
  <c r="AL45" i="113"/>
  <c r="AL44" i="113"/>
  <c r="AF1236" i="113"/>
  <c r="AB1236" i="113"/>
  <c r="AE1236" i="113" s="1"/>
  <c r="AE1234" i="113"/>
  <c r="BZ433" i="113" l="1"/>
  <c r="BZ993" i="113"/>
  <c r="BZ419" i="113"/>
  <c r="CC1235" i="113"/>
  <c r="BZ131" i="113"/>
  <c r="CD462" i="113"/>
  <c r="CD1048" i="113"/>
  <c r="CD539" i="113"/>
  <c r="CD904" i="113"/>
  <c r="CD1064" i="113"/>
  <c r="CD791" i="113"/>
  <c r="BZ495" i="113"/>
  <c r="BZ884" i="113"/>
  <c r="BZ326" i="113"/>
  <c r="BZ449" i="113"/>
  <c r="BZ364" i="113"/>
  <c r="BZ71" i="113"/>
  <c r="BZ386" i="113"/>
  <c r="BZ481" i="113"/>
  <c r="BZ518" i="113"/>
  <c r="BZ949" i="113"/>
  <c r="CD1038" i="113"/>
  <c r="BV1044" i="113"/>
  <c r="BZ766" i="113"/>
  <c r="BZ193" i="113"/>
  <c r="BZ608" i="113"/>
  <c r="BZ462" i="113"/>
  <c r="BZ548" i="113"/>
  <c r="BZ488" i="113"/>
  <c r="BZ1048" i="113"/>
  <c r="BZ146" i="113"/>
  <c r="BZ539" i="113"/>
  <c r="BZ928" i="113"/>
  <c r="BZ916" i="113" s="1"/>
  <c r="BZ228" i="113"/>
  <c r="BZ61" i="113"/>
  <c r="BZ1092" i="113"/>
  <c r="BZ1089" i="113"/>
  <c r="BZ303" i="113"/>
  <c r="BZ312" i="113"/>
  <c r="BZ502" i="113"/>
  <c r="BZ322" i="113"/>
  <c r="BZ1167" i="113"/>
  <c r="BZ52" i="113"/>
  <c r="BZ980" i="113"/>
  <c r="BZ101" i="113"/>
  <c r="BZ1134" i="113"/>
  <c r="BZ820" i="113"/>
  <c r="BZ1099" i="113"/>
  <c r="BZ381" i="113"/>
  <c r="BZ897" i="113"/>
  <c r="BZ1060" i="113"/>
  <c r="BZ353" i="113"/>
  <c r="BZ476" i="113"/>
  <c r="CD949" i="113"/>
  <c r="CD131" i="113"/>
  <c r="CD1186" i="113"/>
  <c r="CD1178" i="113" s="1"/>
  <c r="CD146" i="113"/>
  <c r="CD488" i="113"/>
  <c r="CD381" i="113"/>
  <c r="CD1060" i="113"/>
  <c r="CD443" i="113"/>
  <c r="CD48" i="113"/>
  <c r="BZ1038" i="113"/>
  <c r="BZ96" i="113"/>
  <c r="BZ1096" i="113"/>
  <c r="CD14" i="113"/>
  <c r="CD766" i="113"/>
  <c r="CD326" i="113"/>
  <c r="CD193" i="113"/>
  <c r="CD61" i="113"/>
  <c r="CD80" i="113"/>
  <c r="CD312" i="113"/>
  <c r="CD52" i="113"/>
  <c r="CD980" i="113"/>
  <c r="CD71" i="113"/>
  <c r="CD315" i="113"/>
  <c r="BZ791" i="113"/>
  <c r="BZ904" i="113"/>
  <c r="BZ903" i="113" s="1"/>
  <c r="CD433" i="113"/>
  <c r="CD386" i="113"/>
  <c r="CD353" i="113"/>
  <c r="CD142" i="113"/>
  <c r="BZ48" i="113"/>
  <c r="CD884" i="113"/>
  <c r="CD96" i="113"/>
  <c r="CD303" i="113"/>
  <c r="CD1069" i="113"/>
  <c r="CD481" i="113"/>
  <c r="CD934" i="113"/>
  <c r="CD548" i="113"/>
  <c r="CD1074" i="113"/>
  <c r="CD1092" i="113"/>
  <c r="CD1099" i="113"/>
  <c r="CD419" i="113"/>
  <c r="CD449" i="113"/>
  <c r="CD1096" i="113"/>
  <c r="CD476" i="113"/>
  <c r="BZ157" i="113"/>
  <c r="BZ145" i="113" s="1"/>
  <c r="BZ1186" i="113"/>
  <c r="BZ1178" i="113" s="1"/>
  <c r="BZ142" i="113"/>
  <c r="BZ1064" i="113"/>
  <c r="BZ1044" i="113" s="1"/>
  <c r="CD820" i="113"/>
  <c r="CD495" i="113"/>
  <c r="CD364" i="113"/>
  <c r="CD502" i="113"/>
  <c r="CD157" i="113"/>
  <c r="CD518" i="113"/>
  <c r="CD928" i="113"/>
  <c r="CD916" i="113" s="1"/>
  <c r="CD903" i="113" s="1"/>
  <c r="CD608" i="113"/>
  <c r="CD101" i="113"/>
  <c r="CD993" i="113"/>
  <c r="CD228" i="113"/>
  <c r="CD897" i="113"/>
  <c r="CD1134" i="113"/>
  <c r="BX1221" i="113"/>
  <c r="BX1222" i="113"/>
  <c r="BX1223" i="113" s="1"/>
  <c r="BX1230" i="113"/>
  <c r="BT1225" i="113"/>
  <c r="BV1163" i="113"/>
  <c r="BV1159" i="113" s="1"/>
  <c r="BY1163" i="113"/>
  <c r="BZ311" i="113"/>
  <c r="BZ494" i="113"/>
  <c r="BR47" i="113"/>
  <c r="BU47" i="113"/>
  <c r="BN46" i="113"/>
  <c r="BQ46" i="113"/>
  <c r="BJ1200" i="113"/>
  <c r="BM1200" i="113"/>
  <c r="BJ1199" i="113"/>
  <c r="BM1199" i="113"/>
  <c r="BJ1198" i="113"/>
  <c r="BM1198" i="113"/>
  <c r="BA1150" i="113"/>
  <c r="AX1150" i="113"/>
  <c r="AT1149" i="113"/>
  <c r="AW1149" i="113"/>
  <c r="AT1147" i="113"/>
  <c r="BA26" i="113"/>
  <c r="AX26" i="113"/>
  <c r="AX24" i="113" s="1"/>
  <c r="AX1204" i="113"/>
  <c r="BA1204" i="113"/>
  <c r="AX1210" i="113"/>
  <c r="BA1210" i="113"/>
  <c r="AT1153" i="113"/>
  <c r="AW1153" i="113"/>
  <c r="AW1197" i="113"/>
  <c r="AT1197" i="113"/>
  <c r="AX42" i="113"/>
  <c r="AX35" i="113" s="1"/>
  <c r="BA42" i="113"/>
  <c r="AX605" i="113"/>
  <c r="AX572" i="113" s="1"/>
  <c r="BA605" i="113"/>
  <c r="AT1203" i="113"/>
  <c r="BA1209" i="113"/>
  <c r="AX1209" i="113"/>
  <c r="AP1195" i="113"/>
  <c r="AL43" i="113"/>
  <c r="AL13" i="113" s="1"/>
  <c r="AL1218" i="113" s="1"/>
  <c r="AL1221" i="113" s="1"/>
  <c r="AH1224" i="113"/>
  <c r="AP43" i="113"/>
  <c r="AP13" i="113" s="1"/>
  <c r="AW45" i="113"/>
  <c r="AT45" i="113"/>
  <c r="AW44" i="113"/>
  <c r="AT44" i="113"/>
  <c r="AW1231" i="113"/>
  <c r="AV1234" i="113"/>
  <c r="AZ1234" i="113" s="1"/>
  <c r="BD1234" i="113" s="1"/>
  <c r="BH1234" i="113" s="1"/>
  <c r="BL1234" i="113" s="1"/>
  <c r="BP1234" i="113" s="1"/>
  <c r="AS1234" i="113"/>
  <c r="AR1236" i="113"/>
  <c r="AD1224" i="113"/>
  <c r="AK1234" i="113"/>
  <c r="AJ1236" i="113"/>
  <c r="F7" i="114"/>
  <c r="H7" i="114" s="1"/>
  <c r="G13" i="114"/>
  <c r="NW29" i="108"/>
  <c r="NW28" i="108"/>
  <c r="NW27" i="108"/>
  <c r="NW24" i="108"/>
  <c r="NX26" i="108" s="1"/>
  <c r="CD145" i="113" l="1"/>
  <c r="CD311" i="113"/>
  <c r="BZ948" i="113"/>
  <c r="CD948" i="113"/>
  <c r="CD494" i="113"/>
  <c r="BZ60" i="113"/>
  <c r="CD1044" i="113"/>
  <c r="BX1224" i="113"/>
  <c r="BX1231" i="113" s="1"/>
  <c r="BY1231" i="113" s="1"/>
  <c r="BZ1163" i="113"/>
  <c r="BZ1159" i="113" s="1"/>
  <c r="CC1163" i="113"/>
  <c r="CD1163" i="113" s="1"/>
  <c r="CD1159" i="113" s="1"/>
  <c r="CD60" i="113"/>
  <c r="BV47" i="113"/>
  <c r="BY47" i="113"/>
  <c r="CA47" i="113" s="1"/>
  <c r="CB47" i="113" s="1"/>
  <c r="CB43" i="113" s="1"/>
  <c r="CB13" i="113" s="1"/>
  <c r="BX1225" i="113"/>
  <c r="BR46" i="113"/>
  <c r="BU46" i="113"/>
  <c r="BT1234" i="113"/>
  <c r="AP1218" i="113"/>
  <c r="AP1222" i="113" s="1"/>
  <c r="AP1223" i="113" s="1"/>
  <c r="BN1198" i="113"/>
  <c r="BQ1198" i="113"/>
  <c r="BN1199" i="113"/>
  <c r="BQ1199" i="113"/>
  <c r="BN1200" i="113"/>
  <c r="BQ1200" i="113"/>
  <c r="BP1236" i="113"/>
  <c r="BQ1236" i="113" s="1"/>
  <c r="BQ1234" i="113"/>
  <c r="BL1236" i="113"/>
  <c r="BM1236" i="113" s="1"/>
  <c r="BM1234" i="113"/>
  <c r="BH1236" i="113"/>
  <c r="BI1234" i="113"/>
  <c r="AT43" i="113"/>
  <c r="AT13" i="113" s="1"/>
  <c r="AL1222" i="113"/>
  <c r="AL1223" i="113" s="1"/>
  <c r="BB1209" i="113"/>
  <c r="BE1209" i="113"/>
  <c r="BB605" i="113"/>
  <c r="BB572" i="113" s="1"/>
  <c r="BE605" i="113"/>
  <c r="BB42" i="113"/>
  <c r="BB35" i="113" s="1"/>
  <c r="BE42" i="113"/>
  <c r="BB1210" i="113"/>
  <c r="BE1210" i="113"/>
  <c r="BB1204" i="113"/>
  <c r="BE1204" i="113"/>
  <c r="BB1150" i="113"/>
  <c r="BE1150" i="113"/>
  <c r="BB26" i="113"/>
  <c r="BB24" i="113" s="1"/>
  <c r="BE26" i="113"/>
  <c r="BD1236" i="113"/>
  <c r="BE1234" i="113"/>
  <c r="AZ1236" i="113"/>
  <c r="BA1234" i="113"/>
  <c r="AX1197" i="113"/>
  <c r="BA1197" i="113"/>
  <c r="AX1203" i="113"/>
  <c r="AX1149" i="113"/>
  <c r="BA1149" i="113"/>
  <c r="BE1149" i="113" s="1"/>
  <c r="BI1149" i="113" s="1"/>
  <c r="BM1149" i="113" s="1"/>
  <c r="BQ1149" i="113" s="1"/>
  <c r="BU1149" i="113" s="1"/>
  <c r="AT1195" i="113"/>
  <c r="AX1153" i="113"/>
  <c r="BA1153" i="113"/>
  <c r="AL1220" i="113"/>
  <c r="BA44" i="113"/>
  <c r="AX44" i="113"/>
  <c r="BA45" i="113"/>
  <c r="AX45" i="113"/>
  <c r="AV1236" i="113"/>
  <c r="AW1234" i="113"/>
  <c r="AS1236" i="113"/>
  <c r="AN1236" i="113"/>
  <c r="AO1234" i="113"/>
  <c r="F13" i="114"/>
  <c r="H13" i="114" s="1"/>
  <c r="I13" i="114" s="1"/>
  <c r="G16" i="114"/>
  <c r="I14" i="114"/>
  <c r="G25" i="114"/>
  <c r="AK1236" i="113"/>
  <c r="NX30" i="108"/>
  <c r="BX1234" i="113" l="1"/>
  <c r="BX1236" i="113" s="1"/>
  <c r="BU1234" i="113"/>
  <c r="CB1218" i="113"/>
  <c r="CA1225" i="113"/>
  <c r="CB1228" i="113" s="1"/>
  <c r="BZ47" i="113"/>
  <c r="CC47" i="113"/>
  <c r="CD47" i="113" s="1"/>
  <c r="BV1149" i="113"/>
  <c r="BY1149" i="113"/>
  <c r="BV46" i="113"/>
  <c r="BY46" i="113"/>
  <c r="BR1200" i="113"/>
  <c r="BU1200" i="113"/>
  <c r="BR1198" i="113"/>
  <c r="BU1198" i="113"/>
  <c r="BB1203" i="113"/>
  <c r="BR1199" i="113"/>
  <c r="BU1199" i="113"/>
  <c r="BT1236" i="113"/>
  <c r="AP1221" i="113"/>
  <c r="AP1220" i="113"/>
  <c r="AL1224" i="113"/>
  <c r="BR1149" i="113"/>
  <c r="BN1149" i="113"/>
  <c r="BJ1149" i="113"/>
  <c r="BF1204" i="113"/>
  <c r="BI1204" i="113"/>
  <c r="BF42" i="113"/>
  <c r="BF35" i="113" s="1"/>
  <c r="BI42" i="113"/>
  <c r="BF26" i="113"/>
  <c r="BF24" i="113" s="1"/>
  <c r="BI26" i="113"/>
  <c r="BF1209" i="113"/>
  <c r="BI1209" i="113"/>
  <c r="AT1218" i="113"/>
  <c r="AT1220" i="113" s="1"/>
  <c r="BF1150" i="113"/>
  <c r="BI1150" i="113"/>
  <c r="BF1210" i="113"/>
  <c r="BI1210" i="113"/>
  <c r="BF605" i="113"/>
  <c r="BF572" i="113" s="1"/>
  <c r="BI605" i="113"/>
  <c r="BI1236" i="113"/>
  <c r="BB45" i="113"/>
  <c r="BE45" i="113"/>
  <c r="BB44" i="113"/>
  <c r="BE44" i="113"/>
  <c r="BF1149" i="113"/>
  <c r="BE1236" i="113"/>
  <c r="BB1153" i="113"/>
  <c r="BE1153" i="113"/>
  <c r="BB1197" i="113"/>
  <c r="BE1197" i="113"/>
  <c r="BA1236" i="113"/>
  <c r="AX1147" i="113"/>
  <c r="AX1195" i="113"/>
  <c r="BB1149" i="113"/>
  <c r="BB1147" i="113"/>
  <c r="AX43" i="113"/>
  <c r="AX13" i="113" s="1"/>
  <c r="AW1236" i="113"/>
  <c r="AO1236" i="113"/>
  <c r="CC1228" i="113" l="1"/>
  <c r="CB1230" i="113"/>
  <c r="CB1234" i="113"/>
  <c r="CC1234" i="113" s="1"/>
  <c r="CB1222" i="113"/>
  <c r="CB1223" i="113" s="1"/>
  <c r="CB1221" i="113"/>
  <c r="CB1220" i="113"/>
  <c r="BY1234" i="113"/>
  <c r="BZ46" i="113"/>
  <c r="CC46" i="113"/>
  <c r="CD46" i="113" s="1"/>
  <c r="BZ1149" i="113"/>
  <c r="CC1149" i="113"/>
  <c r="CD1149" i="113" s="1"/>
  <c r="CB1236" i="113"/>
  <c r="BY1236" i="113"/>
  <c r="BV1199" i="113"/>
  <c r="BY1199" i="113"/>
  <c r="BV1198" i="113"/>
  <c r="BY1198" i="113"/>
  <c r="BV1200" i="113"/>
  <c r="BY1200" i="113"/>
  <c r="AP1224" i="113"/>
  <c r="BB1195" i="113"/>
  <c r="BU1236" i="113"/>
  <c r="AT1221" i="113"/>
  <c r="BJ605" i="113"/>
  <c r="BJ572" i="113" s="1"/>
  <c r="BM605" i="113"/>
  <c r="BJ1150" i="113"/>
  <c r="BM1150" i="113"/>
  <c r="BQ1150" i="113" s="1"/>
  <c r="BU1150" i="113" s="1"/>
  <c r="BJ26" i="113"/>
  <c r="BJ24" i="113" s="1"/>
  <c r="BM26" i="113"/>
  <c r="BJ1204" i="113"/>
  <c r="BM1204" i="113"/>
  <c r="BB43" i="113"/>
  <c r="BB13" i="113" s="1"/>
  <c r="BJ1210" i="113"/>
  <c r="BM1210" i="113"/>
  <c r="BF1203" i="113"/>
  <c r="AT1222" i="113"/>
  <c r="AT1223" i="113" s="1"/>
  <c r="BJ1209" i="113"/>
  <c r="BM1209" i="113"/>
  <c r="BJ42" i="113"/>
  <c r="BJ35" i="113" s="1"/>
  <c r="BM42" i="113"/>
  <c r="BF44" i="113"/>
  <c r="BI44" i="113"/>
  <c r="BF1153" i="113"/>
  <c r="BI1153" i="113"/>
  <c r="BJ1147" i="113" s="1"/>
  <c r="BF1197" i="113"/>
  <c r="BI1197" i="113"/>
  <c r="BF45" i="113"/>
  <c r="BI45" i="113"/>
  <c r="BF1147" i="113"/>
  <c r="CB1224" i="113" l="1"/>
  <c r="CB1225" i="113" s="1"/>
  <c r="CC1236" i="113"/>
  <c r="BZ1199" i="113"/>
  <c r="CC1199" i="113"/>
  <c r="CD1199" i="113" s="1"/>
  <c r="BZ1200" i="113"/>
  <c r="CC1200" i="113"/>
  <c r="CD1200" i="113" s="1"/>
  <c r="BZ1198" i="113"/>
  <c r="CC1198" i="113"/>
  <c r="CD1198" i="113" s="1"/>
  <c r="BV1150" i="113"/>
  <c r="BY1150" i="113"/>
  <c r="AT1224" i="113"/>
  <c r="BJ1203" i="113"/>
  <c r="BF1195" i="113"/>
  <c r="BF43" i="113"/>
  <c r="BF13" i="113" s="1"/>
  <c r="BN1204" i="113"/>
  <c r="BQ1204" i="113"/>
  <c r="BR1150" i="113"/>
  <c r="BN605" i="113"/>
  <c r="BN572" i="113" s="1"/>
  <c r="BQ605" i="113"/>
  <c r="BN1209" i="113"/>
  <c r="BQ1209" i="113"/>
  <c r="BN1210" i="113"/>
  <c r="BQ1210" i="113"/>
  <c r="BN26" i="113"/>
  <c r="BN24" i="113" s="1"/>
  <c r="BQ26" i="113"/>
  <c r="BN42" i="113"/>
  <c r="BN35" i="113" s="1"/>
  <c r="BQ42" i="113"/>
  <c r="BJ44" i="113"/>
  <c r="BM44" i="113"/>
  <c r="BN1150" i="113"/>
  <c r="BJ1197" i="113"/>
  <c r="BM1197" i="113"/>
  <c r="BJ1153" i="113"/>
  <c r="BM1153" i="113"/>
  <c r="BJ45" i="113"/>
  <c r="BM45" i="113"/>
  <c r="CB1231" i="113" l="1"/>
  <c r="CC1231" i="113" s="1"/>
  <c r="BZ1150" i="113"/>
  <c r="CC1150" i="113"/>
  <c r="CD1150" i="113" s="1"/>
  <c r="BJ43" i="113"/>
  <c r="BJ13" i="113" s="1"/>
  <c r="BJ1195" i="113"/>
  <c r="BN1203" i="113"/>
  <c r="BR42" i="113"/>
  <c r="BR35" i="113" s="1"/>
  <c r="BU42" i="113"/>
  <c r="BR1210" i="113"/>
  <c r="BU1210" i="113"/>
  <c r="BR605" i="113"/>
  <c r="BR572" i="113" s="1"/>
  <c r="BU605" i="113"/>
  <c r="BR26" i="113"/>
  <c r="BR24" i="113" s="1"/>
  <c r="BU26" i="113"/>
  <c r="BR1209" i="113"/>
  <c r="BU1209" i="113"/>
  <c r="BR1204" i="113"/>
  <c r="BU1204" i="113"/>
  <c r="BN45" i="113"/>
  <c r="BQ45" i="113"/>
  <c r="BN1153" i="113"/>
  <c r="BQ1153" i="113"/>
  <c r="BU1153" i="113" s="1"/>
  <c r="BN1197" i="113"/>
  <c r="BQ1197" i="113"/>
  <c r="BN1147" i="113"/>
  <c r="BN44" i="113"/>
  <c r="BQ44" i="113"/>
  <c r="AR13" i="106"/>
  <c r="AR16" i="106" s="1"/>
  <c r="AR25" i="106" s="1"/>
  <c r="AK4" i="106"/>
  <c r="AL4" i="106" s="1"/>
  <c r="AM4" i="106" s="1"/>
  <c r="AK5" i="106"/>
  <c r="AL5" i="106" s="1"/>
  <c r="AM5" i="106" s="1"/>
  <c r="AN5" i="106" s="1"/>
  <c r="AO5" i="106" s="1"/>
  <c r="AP5" i="106" s="1"/>
  <c r="AQ5" i="106" s="1"/>
  <c r="AR5" i="106" s="1"/>
  <c r="AS5" i="106" s="1"/>
  <c r="AT5" i="106" s="1"/>
  <c r="AU5" i="106" s="1"/>
  <c r="AV5" i="106" s="1"/>
  <c r="AW5" i="106" s="1"/>
  <c r="AX5" i="106" s="1"/>
  <c r="AY5" i="106" s="1"/>
  <c r="AZ5" i="106" s="1"/>
  <c r="BA5" i="106" s="1"/>
  <c r="BB5" i="106" s="1"/>
  <c r="BC5" i="106" s="1"/>
  <c r="BD5" i="106" s="1"/>
  <c r="BE5" i="106" s="1"/>
  <c r="BF5" i="106" s="1"/>
  <c r="BG5" i="106" s="1"/>
  <c r="BH5" i="106" s="1"/>
  <c r="BI5" i="106" s="1"/>
  <c r="BJ5" i="106" s="1"/>
  <c r="BK5" i="106" s="1"/>
  <c r="BL5" i="106" s="1"/>
  <c r="BM5" i="106" s="1"/>
  <c r="AI15" i="106"/>
  <c r="AJ15" i="106" s="1"/>
  <c r="AQ25" i="106"/>
  <c r="AQ13" i="106"/>
  <c r="AQ23" i="106" s="1"/>
  <c r="AP13" i="106"/>
  <c r="AP23" i="106" s="1"/>
  <c r="AO13" i="106"/>
  <c r="AN13" i="106"/>
  <c r="AM13" i="106"/>
  <c r="AM23" i="106" s="1"/>
  <c r="AL13" i="106"/>
  <c r="AI16" i="106"/>
  <c r="AJ16" i="106" s="1"/>
  <c r="AK16" i="106" s="1"/>
  <c r="JW5" i="111"/>
  <c r="JX5" i="111" s="1"/>
  <c r="NK24" i="111" s="1"/>
  <c r="JW6" i="111"/>
  <c r="ND25" i="111" s="1"/>
  <c r="JW9" i="111"/>
  <c r="JX9" i="111" s="1"/>
  <c r="NK29" i="111" s="1"/>
  <c r="JW8" i="111"/>
  <c r="JX8" i="111" s="1"/>
  <c r="NK28" i="111" s="1"/>
  <c r="JW7" i="111"/>
  <c r="NK25" i="111"/>
  <c r="E36" i="59"/>
  <c r="BP36" i="59" s="1"/>
  <c r="E37" i="59"/>
  <c r="CJ581" i="59"/>
  <c r="F762" i="59"/>
  <c r="CN762" i="59" s="1"/>
  <c r="E23" i="59"/>
  <c r="E31" i="59"/>
  <c r="H31" i="59" s="1"/>
  <c r="E59" i="59"/>
  <c r="CH59" i="59" s="1"/>
  <c r="E71" i="59"/>
  <c r="BL71" i="59" s="1"/>
  <c r="CH573" i="59"/>
  <c r="CH581" i="59"/>
  <c r="CH583" i="59"/>
  <c r="CH584" i="59"/>
  <c r="CH585" i="59"/>
  <c r="E17" i="59"/>
  <c r="CF17" i="59" s="1"/>
  <c r="E24" i="59"/>
  <c r="E28" i="59"/>
  <c r="CE37" i="59"/>
  <c r="E58" i="59"/>
  <c r="N58" i="59" s="1"/>
  <c r="E62" i="59"/>
  <c r="CF62" i="59" s="1"/>
  <c r="E67" i="59"/>
  <c r="E96" i="59"/>
  <c r="BL96" i="59" s="1"/>
  <c r="E101" i="59"/>
  <c r="E103" i="59"/>
  <c r="CF103" i="59" s="1"/>
  <c r="CF577" i="59"/>
  <c r="CF578" i="59"/>
  <c r="CF580" i="59"/>
  <c r="CF583" i="59"/>
  <c r="CF585" i="59"/>
  <c r="E653" i="59"/>
  <c r="E659" i="59"/>
  <c r="CF659" i="59" s="1"/>
  <c r="E677" i="59"/>
  <c r="CF677" i="59" s="1"/>
  <c r="E700" i="59"/>
  <c r="BJ700" i="59" s="1"/>
  <c r="D733" i="59"/>
  <c r="E733" i="59"/>
  <c r="D734" i="59"/>
  <c r="E734" i="59"/>
  <c r="D735" i="59"/>
  <c r="E735" i="59"/>
  <c r="D736" i="59"/>
  <c r="E736" i="59"/>
  <c r="D737" i="59"/>
  <c r="E737" i="59"/>
  <c r="BX737" i="59" s="1"/>
  <c r="D738" i="59"/>
  <c r="E738" i="59"/>
  <c r="D739" i="59"/>
  <c r="E739" i="59"/>
  <c r="BX739" i="59" s="1"/>
  <c r="D720" i="59"/>
  <c r="E720" i="59"/>
  <c r="BX720" i="59" s="1"/>
  <c r="D721" i="59"/>
  <c r="E721" i="59"/>
  <c r="BX721" i="59" s="1"/>
  <c r="D722" i="59"/>
  <c r="E722" i="59"/>
  <c r="D723" i="59"/>
  <c r="E723" i="59"/>
  <c r="D724" i="59"/>
  <c r="E724" i="59"/>
  <c r="D725" i="59"/>
  <c r="E725" i="59"/>
  <c r="D726" i="59"/>
  <c r="E726" i="59"/>
  <c r="D727" i="59"/>
  <c r="E727" i="59"/>
  <c r="D709" i="59"/>
  <c r="E709" i="59"/>
  <c r="D710" i="59"/>
  <c r="E710" i="59"/>
  <c r="D711" i="59"/>
  <c r="E711" i="59"/>
  <c r="L711" i="59" s="1"/>
  <c r="D712" i="59"/>
  <c r="E712" i="59"/>
  <c r="D713" i="59"/>
  <c r="E713" i="59"/>
  <c r="D714" i="59"/>
  <c r="E714" i="59"/>
  <c r="D715" i="59"/>
  <c r="E715" i="59"/>
  <c r="L715" i="59" s="1"/>
  <c r="D716" i="59"/>
  <c r="E716" i="59"/>
  <c r="D717" i="59"/>
  <c r="E717" i="59"/>
  <c r="D718" i="59"/>
  <c r="E718" i="59"/>
  <c r="D697" i="59"/>
  <c r="E697" i="59"/>
  <c r="AZ697" i="59" s="1"/>
  <c r="D698" i="59"/>
  <c r="E698" i="59"/>
  <c r="BX698" i="59" s="1"/>
  <c r="D699" i="59"/>
  <c r="E699" i="59"/>
  <c r="D700" i="59"/>
  <c r="D701" i="59"/>
  <c r="E701" i="59"/>
  <c r="D702" i="59"/>
  <c r="E702" i="59"/>
  <c r="D703" i="59"/>
  <c r="E703" i="59"/>
  <c r="D704" i="59"/>
  <c r="E704" i="59"/>
  <c r="D705" i="59"/>
  <c r="E705" i="59"/>
  <c r="D706" i="59"/>
  <c r="E706" i="59"/>
  <c r="H706" i="59" s="1"/>
  <c r="D707" i="59"/>
  <c r="E707" i="59"/>
  <c r="D595" i="59"/>
  <c r="E595" i="59"/>
  <c r="H595" i="59" s="1"/>
  <c r="D596" i="59"/>
  <c r="E596" i="59"/>
  <c r="D598" i="59"/>
  <c r="E598" i="59"/>
  <c r="BP598" i="59" s="1"/>
  <c r="D599" i="59"/>
  <c r="E599" i="59"/>
  <c r="D600" i="59"/>
  <c r="E600" i="59"/>
  <c r="D601" i="59"/>
  <c r="E601" i="59"/>
  <c r="D602" i="59"/>
  <c r="E602" i="59"/>
  <c r="BP602" i="59" s="1"/>
  <c r="D603" i="59"/>
  <c r="E603" i="59"/>
  <c r="D604" i="59"/>
  <c r="E604" i="59"/>
  <c r="D605" i="59"/>
  <c r="E605" i="59"/>
  <c r="D606" i="59"/>
  <c r="E606" i="59"/>
  <c r="BN606" i="59" s="1"/>
  <c r="D607" i="59"/>
  <c r="E607" i="59"/>
  <c r="D608" i="59"/>
  <c r="E608" i="59"/>
  <c r="D610" i="59"/>
  <c r="E610" i="59"/>
  <c r="D611" i="59"/>
  <c r="E611" i="59"/>
  <c r="D612" i="59"/>
  <c r="E612" i="59"/>
  <c r="D614" i="59"/>
  <c r="E614" i="59"/>
  <c r="H614" i="59" s="1"/>
  <c r="D615" i="59"/>
  <c r="E615" i="59"/>
  <c r="D616" i="59"/>
  <c r="E616" i="59"/>
  <c r="D617" i="59"/>
  <c r="E617" i="59"/>
  <c r="D619" i="59"/>
  <c r="E619" i="59"/>
  <c r="N619" i="59" s="1"/>
  <c r="D620" i="59"/>
  <c r="E620" i="59"/>
  <c r="D621" i="59"/>
  <c r="E621" i="59"/>
  <c r="D622" i="59"/>
  <c r="E622" i="59"/>
  <c r="D624" i="59"/>
  <c r="E624" i="59"/>
  <c r="H624" i="59" s="1"/>
  <c r="D625" i="59"/>
  <c r="E625" i="59"/>
  <c r="D626" i="59"/>
  <c r="E626" i="59"/>
  <c r="D627" i="59"/>
  <c r="E627" i="59"/>
  <c r="D629" i="59"/>
  <c r="E629" i="59"/>
  <c r="BP629" i="59" s="1"/>
  <c r="D630" i="59"/>
  <c r="E630" i="59"/>
  <c r="D631" i="59"/>
  <c r="E631" i="59"/>
  <c r="D632" i="59"/>
  <c r="E632" i="59"/>
  <c r="D633" i="59"/>
  <c r="E633" i="59"/>
  <c r="D634" i="59"/>
  <c r="E634" i="59"/>
  <c r="D635" i="59"/>
  <c r="E635" i="59"/>
  <c r="BL635" i="59" s="1"/>
  <c r="D636" i="59"/>
  <c r="E636" i="59"/>
  <c r="D637" i="59"/>
  <c r="E637" i="59"/>
  <c r="BP637" i="59" s="1"/>
  <c r="D639" i="59"/>
  <c r="E639" i="59"/>
  <c r="D640" i="59"/>
  <c r="E640" i="59"/>
  <c r="BP640" i="59" s="1"/>
  <c r="D642" i="59"/>
  <c r="E642" i="59"/>
  <c r="D643" i="59"/>
  <c r="E643" i="59"/>
  <c r="H643" i="59" s="1"/>
  <c r="D644" i="59"/>
  <c r="E644" i="59"/>
  <c r="D646" i="59"/>
  <c r="E646" i="59"/>
  <c r="BP646" i="59" s="1"/>
  <c r="D647" i="59"/>
  <c r="E647" i="59"/>
  <c r="D649" i="59"/>
  <c r="E649" i="59"/>
  <c r="N649" i="59" s="1"/>
  <c r="D650" i="59"/>
  <c r="E650" i="59"/>
  <c r="D651" i="59"/>
  <c r="E651" i="59"/>
  <c r="BP651" i="59" s="1"/>
  <c r="D652" i="59"/>
  <c r="E652" i="59"/>
  <c r="D653" i="59"/>
  <c r="D654" i="59"/>
  <c r="E654" i="59"/>
  <c r="D655" i="59"/>
  <c r="E655" i="59"/>
  <c r="D656" i="59"/>
  <c r="E656" i="59"/>
  <c r="D657" i="59"/>
  <c r="E657" i="59"/>
  <c r="D658" i="59"/>
  <c r="E658" i="59"/>
  <c r="D659" i="59"/>
  <c r="D660" i="59"/>
  <c r="E660" i="59"/>
  <c r="BL660" i="59" s="1"/>
  <c r="D661" i="59"/>
  <c r="E661" i="59"/>
  <c r="D662" i="59"/>
  <c r="E662" i="59"/>
  <c r="D663" i="59"/>
  <c r="E663" i="59"/>
  <c r="D664" i="59"/>
  <c r="E664" i="59"/>
  <c r="BN664" i="59" s="1"/>
  <c r="D665" i="59"/>
  <c r="E665" i="59"/>
  <c r="D666" i="59"/>
  <c r="E666" i="59"/>
  <c r="D667" i="59"/>
  <c r="E667" i="59"/>
  <c r="J667" i="59" s="1"/>
  <c r="D668" i="59"/>
  <c r="E668" i="59"/>
  <c r="D669" i="59"/>
  <c r="E669" i="59"/>
  <c r="BL669" i="59" s="1"/>
  <c r="D670" i="59"/>
  <c r="E670" i="59"/>
  <c r="D671" i="59"/>
  <c r="E671" i="59"/>
  <c r="N671" i="59" s="1"/>
  <c r="D672" i="59"/>
  <c r="E672" i="59"/>
  <c r="BP672" i="59" s="1"/>
  <c r="D673" i="59"/>
  <c r="E673" i="59"/>
  <c r="D674" i="59"/>
  <c r="E674" i="59"/>
  <c r="D675" i="59"/>
  <c r="E675" i="59"/>
  <c r="D676" i="59"/>
  <c r="E676" i="59"/>
  <c r="D677" i="59"/>
  <c r="D678" i="59"/>
  <c r="E678" i="59"/>
  <c r="D679" i="59"/>
  <c r="E679" i="59"/>
  <c r="D680" i="59"/>
  <c r="E680" i="59"/>
  <c r="D681" i="59"/>
  <c r="E681" i="59"/>
  <c r="D682" i="59"/>
  <c r="E682" i="59"/>
  <c r="D684" i="59"/>
  <c r="E684" i="59"/>
  <c r="D685" i="59"/>
  <c r="E685" i="59"/>
  <c r="D686" i="59"/>
  <c r="E686" i="59"/>
  <c r="D687" i="59"/>
  <c r="E687" i="59"/>
  <c r="J687" i="59" s="1"/>
  <c r="D688" i="59"/>
  <c r="E688" i="59"/>
  <c r="D689" i="59"/>
  <c r="E689" i="59"/>
  <c r="D690" i="59"/>
  <c r="E690" i="59"/>
  <c r="H690" i="59" s="1"/>
  <c r="D692" i="59"/>
  <c r="E692" i="59"/>
  <c r="D694" i="59"/>
  <c r="E694" i="59"/>
  <c r="D695" i="59"/>
  <c r="E695" i="59"/>
  <c r="D7" i="59"/>
  <c r="E7" i="59"/>
  <c r="D8" i="59"/>
  <c r="E8" i="59"/>
  <c r="D9" i="59"/>
  <c r="E9" i="59"/>
  <c r="EJ10" i="59"/>
  <c r="D10" i="59" s="1"/>
  <c r="E10" i="59"/>
  <c r="D11" i="59"/>
  <c r="E11" i="59"/>
  <c r="D12" i="59"/>
  <c r="E12" i="59"/>
  <c r="D13" i="59"/>
  <c r="E13" i="59"/>
  <c r="J13" i="59" s="1"/>
  <c r="D14" i="59"/>
  <c r="E14" i="59"/>
  <c r="D15" i="59"/>
  <c r="E15" i="59"/>
  <c r="D17" i="59"/>
  <c r="D18" i="59"/>
  <c r="E18" i="59"/>
  <c r="BX18" i="59" s="1"/>
  <c r="D19" i="59"/>
  <c r="E19" i="59"/>
  <c r="D20" i="59"/>
  <c r="E20" i="59"/>
  <c r="BP20" i="59" s="1"/>
  <c r="D21" i="59"/>
  <c r="E21" i="59"/>
  <c r="D23" i="59"/>
  <c r="D24" i="59"/>
  <c r="D25" i="59"/>
  <c r="E25" i="59"/>
  <c r="D26" i="59"/>
  <c r="E26" i="59"/>
  <c r="D28" i="59"/>
  <c r="D29" i="59"/>
  <c r="E29" i="59"/>
  <c r="D30" i="59"/>
  <c r="E30" i="59"/>
  <c r="D31" i="59"/>
  <c r="D32" i="59"/>
  <c r="E32" i="59"/>
  <c r="BP32" i="59" s="1"/>
  <c r="D33" i="59"/>
  <c r="E33" i="59"/>
  <c r="D34" i="59"/>
  <c r="E34" i="59"/>
  <c r="BN34" i="59" s="1"/>
  <c r="D36" i="59"/>
  <c r="D37" i="59"/>
  <c r="D38" i="59"/>
  <c r="E38" i="59"/>
  <c r="D39" i="59"/>
  <c r="E39" i="59"/>
  <c r="N39" i="59" s="1"/>
  <c r="D41" i="59"/>
  <c r="E41" i="59"/>
  <c r="D42" i="59"/>
  <c r="E42" i="59"/>
  <c r="D43" i="59"/>
  <c r="E43" i="59"/>
  <c r="H43" i="59" s="1"/>
  <c r="D45" i="59"/>
  <c r="E45" i="59"/>
  <c r="D46" i="59"/>
  <c r="E46" i="59"/>
  <c r="D47" i="59"/>
  <c r="E47" i="59"/>
  <c r="D48" i="59"/>
  <c r="E48" i="59"/>
  <c r="BP48" i="59" s="1"/>
  <c r="D49" i="59"/>
  <c r="E49" i="59"/>
  <c r="D50" i="59"/>
  <c r="E50" i="59"/>
  <c r="H50" i="59" s="1"/>
  <c r="D51" i="59"/>
  <c r="E51" i="59"/>
  <c r="D53" i="59"/>
  <c r="E53" i="59"/>
  <c r="D54" i="59"/>
  <c r="E54" i="59"/>
  <c r="D55" i="59"/>
  <c r="E55" i="59"/>
  <c r="D56" i="59"/>
  <c r="E56" i="59"/>
  <c r="D57" i="59"/>
  <c r="E57" i="59"/>
  <c r="D58" i="59"/>
  <c r="D59" i="59"/>
  <c r="D60" i="59"/>
  <c r="E60" i="59"/>
  <c r="BP60" i="59" s="1"/>
  <c r="D61" i="59"/>
  <c r="E61" i="59"/>
  <c r="D62" i="59"/>
  <c r="D63" i="59"/>
  <c r="E63" i="59"/>
  <c r="D64" i="59"/>
  <c r="E64" i="59"/>
  <c r="D65" i="59"/>
  <c r="E65" i="59"/>
  <c r="D66" i="59"/>
  <c r="E66" i="59"/>
  <c r="D67" i="59"/>
  <c r="D68" i="59"/>
  <c r="E68" i="59"/>
  <c r="D69" i="59"/>
  <c r="E69" i="59"/>
  <c r="J69" i="59" s="1"/>
  <c r="D70" i="59"/>
  <c r="E70" i="59"/>
  <c r="D71" i="59"/>
  <c r="D72" i="59"/>
  <c r="E72" i="59"/>
  <c r="D73" i="59"/>
  <c r="E73" i="59"/>
  <c r="L73" i="59" s="1"/>
  <c r="D74" i="59"/>
  <c r="E74" i="59"/>
  <c r="D75" i="59"/>
  <c r="E75" i="59"/>
  <c r="D76" i="59"/>
  <c r="E76" i="59"/>
  <c r="D77" i="59"/>
  <c r="E77" i="59"/>
  <c r="J77" i="59" s="1"/>
  <c r="D78" i="59"/>
  <c r="E78" i="59"/>
  <c r="D79" i="59"/>
  <c r="E79" i="59"/>
  <c r="D80" i="59"/>
  <c r="E80" i="59"/>
  <c r="N80" i="59" s="1"/>
  <c r="D81" i="59"/>
  <c r="E81" i="59"/>
  <c r="D82" i="59"/>
  <c r="E82" i="59"/>
  <c r="D83" i="59"/>
  <c r="E83" i="59"/>
  <c r="D84" i="59"/>
  <c r="E84" i="59"/>
  <c r="D85" i="59"/>
  <c r="E85" i="59"/>
  <c r="D86" i="59"/>
  <c r="E86" i="59"/>
  <c r="D87" i="59"/>
  <c r="E87" i="59"/>
  <c r="D88" i="59"/>
  <c r="E88" i="59"/>
  <c r="D89" i="59"/>
  <c r="E89" i="59"/>
  <c r="D90" i="59"/>
  <c r="E90" i="59"/>
  <c r="N90" i="59" s="1"/>
  <c r="D91" i="59"/>
  <c r="E91" i="59"/>
  <c r="D92" i="59"/>
  <c r="E92" i="59"/>
  <c r="D93" i="59"/>
  <c r="E93" i="59"/>
  <c r="D94" i="59"/>
  <c r="E94" i="59"/>
  <c r="D95" i="59"/>
  <c r="E95" i="59"/>
  <c r="D96" i="59"/>
  <c r="D97" i="59"/>
  <c r="E97" i="59"/>
  <c r="D98" i="59"/>
  <c r="E98" i="59"/>
  <c r="D99" i="59"/>
  <c r="E99" i="59"/>
  <c r="N99" i="59" s="1"/>
  <c r="D100" i="59"/>
  <c r="E100" i="59"/>
  <c r="BP100" i="59" s="1"/>
  <c r="D101" i="59"/>
  <c r="D102" i="59"/>
  <c r="E102" i="59"/>
  <c r="D103" i="59"/>
  <c r="D104" i="59"/>
  <c r="E104" i="59"/>
  <c r="D105" i="59"/>
  <c r="E105" i="59"/>
  <c r="D106" i="59"/>
  <c r="E106" i="59"/>
  <c r="D107" i="59"/>
  <c r="E107" i="59"/>
  <c r="D108" i="59"/>
  <c r="E108" i="59"/>
  <c r="D109" i="59"/>
  <c r="E109" i="59"/>
  <c r="D110" i="59"/>
  <c r="E110" i="59"/>
  <c r="D111" i="59"/>
  <c r="E111" i="59"/>
  <c r="D112" i="59"/>
  <c r="E112" i="59"/>
  <c r="N112" i="59" s="1"/>
  <c r="D113" i="59"/>
  <c r="E113" i="59"/>
  <c r="BN113" i="59" s="1"/>
  <c r="D114" i="59"/>
  <c r="E114" i="59"/>
  <c r="D115" i="59"/>
  <c r="E115" i="59"/>
  <c r="D116" i="59"/>
  <c r="E116" i="59"/>
  <c r="N116" i="59" s="1"/>
  <c r="D117" i="59"/>
  <c r="E117" i="59"/>
  <c r="D118" i="59"/>
  <c r="E118" i="59"/>
  <c r="D119" i="59"/>
  <c r="E119" i="59"/>
  <c r="D120" i="59"/>
  <c r="E120" i="59"/>
  <c r="D121" i="59"/>
  <c r="E121" i="59"/>
  <c r="D122" i="59"/>
  <c r="E122" i="59"/>
  <c r="D123" i="59"/>
  <c r="E123" i="59"/>
  <c r="D124" i="59"/>
  <c r="E124" i="59"/>
  <c r="N124" i="59" s="1"/>
  <c r="D125" i="59"/>
  <c r="E125" i="59"/>
  <c r="D126" i="59"/>
  <c r="E126" i="59"/>
  <c r="D127" i="59"/>
  <c r="E127" i="59"/>
  <c r="BN127" i="59" s="1"/>
  <c r="D128" i="59"/>
  <c r="E128" i="59"/>
  <c r="D129" i="59"/>
  <c r="E129" i="59"/>
  <c r="BL129" i="59" s="1"/>
  <c r="D130" i="59"/>
  <c r="E130" i="59"/>
  <c r="N130" i="59" s="1"/>
  <c r="D131" i="59"/>
  <c r="E131" i="59"/>
  <c r="BN131" i="59" s="1"/>
  <c r="D132" i="59"/>
  <c r="E132" i="59"/>
  <c r="N132" i="59" s="1"/>
  <c r="D133" i="59"/>
  <c r="E133" i="59"/>
  <c r="D134" i="59"/>
  <c r="E134" i="59"/>
  <c r="D135" i="59"/>
  <c r="E135" i="59"/>
  <c r="BN135" i="59" s="1"/>
  <c r="D136" i="59"/>
  <c r="E136" i="59"/>
  <c r="D138" i="59"/>
  <c r="E138" i="59"/>
  <c r="D139" i="59"/>
  <c r="E139" i="59"/>
  <c r="N139" i="59" s="1"/>
  <c r="D140" i="59"/>
  <c r="E140" i="59"/>
  <c r="BN140" i="59" s="1"/>
  <c r="D141" i="59"/>
  <c r="E141" i="59"/>
  <c r="D142" i="59"/>
  <c r="E142" i="59"/>
  <c r="D143" i="59"/>
  <c r="E143" i="59"/>
  <c r="N143" i="59" s="1"/>
  <c r="D144" i="59"/>
  <c r="E144" i="59"/>
  <c r="BP144" i="59" s="1"/>
  <c r="D145" i="59"/>
  <c r="E145" i="59"/>
  <c r="D146" i="59"/>
  <c r="E146" i="59"/>
  <c r="D147" i="59"/>
  <c r="E147" i="59"/>
  <c r="N147" i="59" s="1"/>
  <c r="D148" i="59"/>
  <c r="E148" i="59"/>
  <c r="BP148" i="59" s="1"/>
  <c r="D149" i="59"/>
  <c r="E149" i="59"/>
  <c r="N149" i="59" s="1"/>
  <c r="D150" i="59"/>
  <c r="E150" i="59"/>
  <c r="D151" i="59"/>
  <c r="E151" i="59"/>
  <c r="D152" i="59"/>
  <c r="E152" i="59"/>
  <c r="BP152" i="59" s="1"/>
  <c r="D153" i="59"/>
  <c r="E153" i="59"/>
  <c r="N153" i="59" s="1"/>
  <c r="D154" i="59"/>
  <c r="E154" i="59"/>
  <c r="D155" i="59"/>
  <c r="E155" i="59"/>
  <c r="D156" i="59"/>
  <c r="E156" i="59"/>
  <c r="BN156" i="59" s="1"/>
  <c r="D157" i="59"/>
  <c r="E157" i="59"/>
  <c r="N157" i="59" s="1"/>
  <c r="D158" i="59"/>
  <c r="E158" i="59"/>
  <c r="D159" i="59"/>
  <c r="E159" i="59"/>
  <c r="H159" i="59" s="1"/>
  <c r="D160" i="59"/>
  <c r="E160" i="59"/>
  <c r="BL160" i="59" s="1"/>
  <c r="D161" i="59"/>
  <c r="E161" i="59"/>
  <c r="D162" i="59"/>
  <c r="E162" i="59"/>
  <c r="BP162" i="59" s="1"/>
  <c r="D163" i="59"/>
  <c r="E163" i="59"/>
  <c r="H163" i="59" s="1"/>
  <c r="D164" i="59"/>
  <c r="E164" i="59"/>
  <c r="BP164" i="59" s="1"/>
  <c r="D165" i="59"/>
  <c r="E165" i="59"/>
  <c r="N165" i="59" s="1"/>
  <c r="D166" i="59"/>
  <c r="E166" i="59"/>
  <c r="BL166" i="59" s="1"/>
  <c r="D167" i="59"/>
  <c r="E167" i="59"/>
  <c r="H167" i="59" s="1"/>
  <c r="D168" i="59"/>
  <c r="E168" i="59"/>
  <c r="D169" i="59"/>
  <c r="E169" i="59"/>
  <c r="N169" i="59" s="1"/>
  <c r="D170" i="59"/>
  <c r="E170" i="59"/>
  <c r="BL170" i="59" s="1"/>
  <c r="D171" i="59"/>
  <c r="E171" i="59"/>
  <c r="N171" i="59" s="1"/>
  <c r="D172" i="59"/>
  <c r="E172" i="59"/>
  <c r="BN172" i="59" s="1"/>
  <c r="D173" i="59"/>
  <c r="E173" i="59"/>
  <c r="D174" i="59"/>
  <c r="E174" i="59"/>
  <c r="J174" i="59" s="1"/>
  <c r="D175" i="59"/>
  <c r="E175" i="59"/>
  <c r="H175" i="59" s="1"/>
  <c r="D176" i="59"/>
  <c r="E176" i="59"/>
  <c r="BL176" i="59" s="1"/>
  <c r="D177" i="59"/>
  <c r="E177" i="59"/>
  <c r="N177" i="59" s="1"/>
  <c r="D178" i="59"/>
  <c r="E178" i="59"/>
  <c r="D179" i="59"/>
  <c r="E179" i="59"/>
  <c r="N179" i="59" s="1"/>
  <c r="D180" i="59"/>
  <c r="E180" i="59"/>
  <c r="H180" i="59" s="1"/>
  <c r="D181" i="59"/>
  <c r="E181" i="59"/>
  <c r="N181" i="59" s="1"/>
  <c r="D182" i="59"/>
  <c r="E182" i="59"/>
  <c r="J182" i="59" s="1"/>
  <c r="D183" i="59"/>
  <c r="E183" i="59"/>
  <c r="N183" i="59" s="1"/>
  <c r="D184" i="59"/>
  <c r="E184" i="59"/>
  <c r="D185" i="59"/>
  <c r="E185" i="59"/>
  <c r="J185" i="59" s="1"/>
  <c r="D186" i="59"/>
  <c r="E186" i="59"/>
  <c r="BP186" i="59" s="1"/>
  <c r="D187" i="59"/>
  <c r="E187" i="59"/>
  <c r="N187" i="59" s="1"/>
  <c r="D188" i="59"/>
  <c r="E188" i="59"/>
  <c r="BN188" i="59" s="1"/>
  <c r="D189" i="59"/>
  <c r="E189" i="59"/>
  <c r="D190" i="59"/>
  <c r="E190" i="59"/>
  <c r="BL190" i="59" s="1"/>
  <c r="D191" i="59"/>
  <c r="E191" i="59"/>
  <c r="N191" i="59" s="1"/>
  <c r="D192" i="59"/>
  <c r="E192" i="59"/>
  <c r="BL192" i="59" s="1"/>
  <c r="D193" i="59"/>
  <c r="E193" i="59"/>
  <c r="D194" i="59"/>
  <c r="E194" i="59"/>
  <c r="H194" i="59" s="1"/>
  <c r="D195" i="59"/>
  <c r="E195" i="59"/>
  <c r="N195" i="59" s="1"/>
  <c r="D196" i="59"/>
  <c r="E196" i="59"/>
  <c r="BL196" i="59" s="1"/>
  <c r="D197" i="59"/>
  <c r="E197" i="59"/>
  <c r="D198" i="59"/>
  <c r="E198" i="59"/>
  <c r="N198" i="59" s="1"/>
  <c r="D199" i="59"/>
  <c r="E199" i="59"/>
  <c r="N199" i="59" s="1"/>
  <c r="D200" i="59"/>
  <c r="E200" i="59"/>
  <c r="BP200" i="59" s="1"/>
  <c r="D201" i="59"/>
  <c r="E201" i="59"/>
  <c r="N201" i="59" s="1"/>
  <c r="D202" i="59"/>
  <c r="E202" i="59"/>
  <c r="BL202" i="59" s="1"/>
  <c r="D203" i="59"/>
  <c r="E203" i="59"/>
  <c r="D204" i="59"/>
  <c r="E204" i="59"/>
  <c r="BN204" i="59" s="1"/>
  <c r="D205" i="59"/>
  <c r="E205" i="59"/>
  <c r="D206" i="59"/>
  <c r="E206" i="59"/>
  <c r="H206" i="59" s="1"/>
  <c r="D207" i="59"/>
  <c r="E207" i="59"/>
  <c r="D208" i="59"/>
  <c r="E208" i="59"/>
  <c r="BP208" i="59" s="1"/>
  <c r="D209" i="59"/>
  <c r="E209" i="59"/>
  <c r="D210" i="59"/>
  <c r="E210" i="59"/>
  <c r="D211" i="59"/>
  <c r="E211" i="59"/>
  <c r="D212" i="59"/>
  <c r="E212" i="59"/>
  <c r="D213" i="59"/>
  <c r="E213" i="59"/>
  <c r="D214" i="59"/>
  <c r="E214" i="59"/>
  <c r="D215" i="59"/>
  <c r="E215" i="59"/>
  <c r="N215" i="59" s="1"/>
  <c r="D216" i="59"/>
  <c r="E216" i="59"/>
  <c r="D217" i="59"/>
  <c r="E217" i="59"/>
  <c r="D218" i="59"/>
  <c r="E218" i="59"/>
  <c r="BL218" i="59" s="1"/>
  <c r="D219" i="59"/>
  <c r="E219" i="59"/>
  <c r="N219" i="59" s="1"/>
  <c r="D221" i="59"/>
  <c r="E221" i="59"/>
  <c r="D222" i="59"/>
  <c r="E222" i="59"/>
  <c r="N222" i="59" s="1"/>
  <c r="D223" i="59"/>
  <c r="E223" i="59"/>
  <c r="D224" i="59"/>
  <c r="E224" i="59"/>
  <c r="N224" i="59" s="1"/>
  <c r="D225" i="59"/>
  <c r="E225" i="59"/>
  <c r="D226" i="59"/>
  <c r="E226" i="59"/>
  <c r="D227" i="59"/>
  <c r="E227" i="59"/>
  <c r="H227" i="59" s="1"/>
  <c r="D228" i="59"/>
  <c r="E228" i="59"/>
  <c r="N228" i="59" s="1"/>
  <c r="D229" i="59"/>
  <c r="E229" i="59"/>
  <c r="D230" i="59"/>
  <c r="E230" i="59"/>
  <c r="D231" i="59"/>
  <c r="E231" i="59"/>
  <c r="H231" i="59" s="1"/>
  <c r="D232" i="59"/>
  <c r="E232" i="59"/>
  <c r="D233" i="59"/>
  <c r="E233" i="59"/>
  <c r="J233" i="59" s="1"/>
  <c r="D234" i="59"/>
  <c r="E234" i="59"/>
  <c r="D235" i="59"/>
  <c r="E235" i="59"/>
  <c r="BL235" i="59" s="1"/>
  <c r="D236" i="59"/>
  <c r="E236" i="59"/>
  <c r="D237" i="59"/>
  <c r="E237" i="59"/>
  <c r="D238" i="59"/>
  <c r="E238" i="59"/>
  <c r="D239" i="59"/>
  <c r="E239" i="59"/>
  <c r="BP239" i="59" s="1"/>
  <c r="D240" i="59"/>
  <c r="E240" i="59"/>
  <c r="D241" i="59"/>
  <c r="E241" i="59"/>
  <c r="BL241" i="59" s="1"/>
  <c r="D242" i="59"/>
  <c r="E242" i="59"/>
  <c r="D243" i="59"/>
  <c r="E243" i="59"/>
  <c r="H243" i="59" s="1"/>
  <c r="D244" i="59"/>
  <c r="E244" i="59"/>
  <c r="D245" i="59"/>
  <c r="E245" i="59"/>
  <c r="D246" i="59"/>
  <c r="E246" i="59"/>
  <c r="D247" i="59"/>
  <c r="E247" i="59"/>
  <c r="BP247" i="59" s="1"/>
  <c r="D248" i="59"/>
  <c r="E248" i="59"/>
  <c r="D249" i="59"/>
  <c r="E249" i="59"/>
  <c r="D250" i="59"/>
  <c r="E250" i="59"/>
  <c r="D251" i="59"/>
  <c r="E251" i="59"/>
  <c r="D252" i="59"/>
  <c r="E252" i="59"/>
  <c r="H252" i="59" s="1"/>
  <c r="D253" i="59"/>
  <c r="E253" i="59"/>
  <c r="D254" i="59"/>
  <c r="E254" i="59"/>
  <c r="D255" i="59"/>
  <c r="E255" i="59"/>
  <c r="D256" i="59"/>
  <c r="E256" i="59"/>
  <c r="D257" i="59"/>
  <c r="E257" i="59"/>
  <c r="BN257" i="59" s="1"/>
  <c r="D258" i="59"/>
  <c r="E258" i="59"/>
  <c r="D259" i="59"/>
  <c r="E259" i="59"/>
  <c r="D260" i="59"/>
  <c r="E260" i="59"/>
  <c r="D261" i="59"/>
  <c r="E261" i="59"/>
  <c r="J261" i="59" s="1"/>
  <c r="D262" i="59"/>
  <c r="E262" i="59"/>
  <c r="D263" i="59"/>
  <c r="E263" i="59"/>
  <c r="BN263" i="59" s="1"/>
  <c r="D264" i="59"/>
  <c r="E264" i="59"/>
  <c r="D265" i="59"/>
  <c r="E265" i="59"/>
  <c r="BP265" i="59" s="1"/>
  <c r="D266" i="59"/>
  <c r="E266" i="59"/>
  <c r="N266" i="59" s="1"/>
  <c r="D267" i="59"/>
  <c r="E267" i="59"/>
  <c r="D268" i="59"/>
  <c r="E268" i="59"/>
  <c r="D269" i="59"/>
  <c r="E269" i="59"/>
  <c r="BP269" i="59" s="1"/>
  <c r="D270" i="59"/>
  <c r="E270" i="59"/>
  <c r="D271" i="59"/>
  <c r="E271" i="59"/>
  <c r="BL271" i="59" s="1"/>
  <c r="D272" i="59"/>
  <c r="E272" i="59"/>
  <c r="D273" i="59"/>
  <c r="E273" i="59"/>
  <c r="D274" i="59"/>
  <c r="E274" i="59"/>
  <c r="D275" i="59"/>
  <c r="E275" i="59"/>
  <c r="H275" i="59" s="1"/>
  <c r="D276" i="59"/>
  <c r="E276" i="59"/>
  <c r="D277" i="59"/>
  <c r="E277" i="59"/>
  <c r="BP277" i="59" s="1"/>
  <c r="D278" i="59"/>
  <c r="E278" i="59"/>
  <c r="D279" i="59"/>
  <c r="E279" i="59"/>
  <c r="D280" i="59"/>
  <c r="E280" i="59"/>
  <c r="D281" i="59"/>
  <c r="E281" i="59"/>
  <c r="BP281" i="59" s="1"/>
  <c r="D282" i="59"/>
  <c r="E282" i="59"/>
  <c r="N282" i="59" s="1"/>
  <c r="D283" i="59"/>
  <c r="E283" i="59"/>
  <c r="D284" i="59"/>
  <c r="E284" i="59"/>
  <c r="D285" i="59"/>
  <c r="E285" i="59"/>
  <c r="BP285" i="59" s="1"/>
  <c r="D286" i="59"/>
  <c r="E286" i="59"/>
  <c r="D287" i="59"/>
  <c r="E287" i="59"/>
  <c r="BN287" i="59" s="1"/>
  <c r="D288" i="59"/>
  <c r="E288" i="59"/>
  <c r="N288" i="59" s="1"/>
  <c r="D289" i="59"/>
  <c r="E289" i="59"/>
  <c r="BL289" i="59" s="1"/>
  <c r="D290" i="59"/>
  <c r="E290" i="59"/>
  <c r="D291" i="59"/>
  <c r="E291" i="59"/>
  <c r="BN291" i="59" s="1"/>
  <c r="D292" i="59"/>
  <c r="E292" i="59"/>
  <c r="D293" i="59"/>
  <c r="E293" i="59"/>
  <c r="D294" i="59"/>
  <c r="E294" i="59"/>
  <c r="D296" i="59"/>
  <c r="E296" i="59"/>
  <c r="D297" i="59"/>
  <c r="E297" i="59"/>
  <c r="D298" i="59"/>
  <c r="E298" i="59"/>
  <c r="D299" i="59"/>
  <c r="E299" i="59"/>
  <c r="D300" i="59"/>
  <c r="E300" i="59"/>
  <c r="D301" i="59"/>
  <c r="E301" i="59"/>
  <c r="D302" i="59"/>
  <c r="E302" i="59"/>
  <c r="BP302" i="59" s="1"/>
  <c r="D304" i="59"/>
  <c r="E304" i="59"/>
  <c r="D305" i="59"/>
  <c r="E305" i="59"/>
  <c r="D306" i="59"/>
  <c r="E306" i="59"/>
  <c r="N306" i="59" s="1"/>
  <c r="D307" i="59"/>
  <c r="E307" i="59"/>
  <c r="BL307" i="59" s="1"/>
  <c r="D308" i="59"/>
  <c r="E308" i="59"/>
  <c r="N308" i="59" s="1"/>
  <c r="D309" i="59"/>
  <c r="E309" i="59"/>
  <c r="D310" i="59"/>
  <c r="E310" i="59"/>
  <c r="N310" i="59" s="1"/>
  <c r="D311" i="59"/>
  <c r="E311" i="59"/>
  <c r="L311" i="59" s="1"/>
  <c r="D312" i="59"/>
  <c r="E312" i="59"/>
  <c r="D313" i="59"/>
  <c r="E313" i="59"/>
  <c r="BL313" i="59" s="1"/>
  <c r="D314" i="59"/>
  <c r="E314" i="59"/>
  <c r="D315" i="59"/>
  <c r="E315" i="59"/>
  <c r="D316" i="59"/>
  <c r="E316" i="59"/>
  <c r="H316" i="59" s="1"/>
  <c r="D317" i="59"/>
  <c r="E317" i="59"/>
  <c r="D318" i="59"/>
  <c r="E318" i="59"/>
  <c r="N318" i="59" s="1"/>
  <c r="D319" i="59"/>
  <c r="E319" i="59"/>
  <c r="L319" i="59" s="1"/>
  <c r="D320" i="59"/>
  <c r="E320" i="59"/>
  <c r="N320" i="59" s="1"/>
  <c r="D321" i="59"/>
  <c r="E321" i="59"/>
  <c r="D322" i="59"/>
  <c r="E322" i="59"/>
  <c r="L322" i="59" s="1"/>
  <c r="D323" i="59"/>
  <c r="E323" i="59"/>
  <c r="D324" i="59"/>
  <c r="E324" i="59"/>
  <c r="D325" i="59"/>
  <c r="E325" i="59"/>
  <c r="D326" i="59"/>
  <c r="E326" i="59"/>
  <c r="D327" i="59"/>
  <c r="E327" i="59"/>
  <c r="L327" i="59" s="1"/>
  <c r="D328" i="59"/>
  <c r="E328" i="59"/>
  <c r="D329" i="59"/>
  <c r="E329" i="59"/>
  <c r="D330" i="59"/>
  <c r="E330" i="59"/>
  <c r="D331" i="59"/>
  <c r="E331" i="59"/>
  <c r="D332" i="59"/>
  <c r="E332" i="59"/>
  <c r="N332" i="59" s="1"/>
  <c r="D333" i="59"/>
  <c r="E333" i="59"/>
  <c r="BL333" i="59" s="1"/>
  <c r="D334" i="59"/>
  <c r="E334" i="59"/>
  <c r="N334" i="59" s="1"/>
  <c r="D335" i="59"/>
  <c r="E335" i="59"/>
  <c r="D336" i="59"/>
  <c r="E336" i="59"/>
  <c r="N336" i="59" s="1"/>
  <c r="D337" i="59"/>
  <c r="E337" i="59"/>
  <c r="N337" i="59" s="1"/>
  <c r="D338" i="59"/>
  <c r="E338" i="59"/>
  <c r="D339" i="59"/>
  <c r="E339" i="59"/>
  <c r="L339" i="59" s="1"/>
  <c r="D340" i="59"/>
  <c r="E340" i="59"/>
  <c r="N340" i="59" s="1"/>
  <c r="D341" i="59"/>
  <c r="E341" i="59"/>
  <c r="D342" i="59"/>
  <c r="E342" i="59"/>
  <c r="D343" i="59"/>
  <c r="E343" i="59"/>
  <c r="L343" i="59" s="1"/>
  <c r="D344" i="59"/>
  <c r="E344" i="59"/>
  <c r="N344" i="59" s="1"/>
  <c r="D345" i="59"/>
  <c r="E345" i="59"/>
  <c r="D346" i="59"/>
  <c r="E346" i="59"/>
  <c r="D347" i="59"/>
  <c r="E347" i="59"/>
  <c r="BN347" i="59" s="1"/>
  <c r="D348" i="59"/>
  <c r="E348" i="59"/>
  <c r="D349" i="59"/>
  <c r="E349" i="59"/>
  <c r="D350" i="59"/>
  <c r="E350" i="59"/>
  <c r="N350" i="59" s="1"/>
  <c r="D351" i="59"/>
  <c r="E351" i="59"/>
  <c r="BP351" i="59" s="1"/>
  <c r="D352" i="59"/>
  <c r="E352" i="59"/>
  <c r="N352" i="59" s="1"/>
  <c r="D353" i="59"/>
  <c r="E353" i="59"/>
  <c r="D354" i="59"/>
  <c r="E354" i="59"/>
  <c r="N354" i="59" s="1"/>
  <c r="D355" i="59"/>
  <c r="E355" i="59"/>
  <c r="BP355" i="59" s="1"/>
  <c r="D356" i="59"/>
  <c r="E356" i="59"/>
  <c r="D357" i="59"/>
  <c r="E357" i="59"/>
  <c r="D358" i="59"/>
  <c r="E358" i="59"/>
  <c r="D359" i="59"/>
  <c r="E359" i="59"/>
  <c r="L359" i="59" s="1"/>
  <c r="D360" i="59"/>
  <c r="E360" i="59"/>
  <c r="D361" i="59"/>
  <c r="E361" i="59"/>
  <c r="D362" i="59"/>
  <c r="E362" i="59"/>
  <c r="N362" i="59" s="1"/>
  <c r="D363" i="59"/>
  <c r="E363" i="59"/>
  <c r="D364" i="59"/>
  <c r="E364" i="59"/>
  <c r="N364" i="59" s="1"/>
  <c r="D365" i="59"/>
  <c r="E365" i="59"/>
  <c r="J365" i="59" s="1"/>
  <c r="D366" i="59"/>
  <c r="E366" i="59"/>
  <c r="N366" i="59" s="1"/>
  <c r="D367" i="59"/>
  <c r="E367" i="59"/>
  <c r="D368" i="59"/>
  <c r="E368" i="59"/>
  <c r="N368" i="59" s="1"/>
  <c r="D369" i="59"/>
  <c r="E369" i="59"/>
  <c r="J369" i="59" s="1"/>
  <c r="D370" i="59"/>
  <c r="E370" i="59"/>
  <c r="N370" i="59" s="1"/>
  <c r="D371" i="59"/>
  <c r="E371" i="59"/>
  <c r="D372" i="59"/>
  <c r="E372" i="59"/>
  <c r="D373" i="59"/>
  <c r="E373" i="59"/>
  <c r="D374" i="59"/>
  <c r="E374" i="59"/>
  <c r="N374" i="59" s="1"/>
  <c r="D375" i="59"/>
  <c r="E375" i="59"/>
  <c r="L375" i="59" s="1"/>
  <c r="D376" i="59"/>
  <c r="E376" i="59"/>
  <c r="D377" i="59"/>
  <c r="E377" i="59"/>
  <c r="BP377" i="59" s="1"/>
  <c r="D378" i="59"/>
  <c r="E378" i="59"/>
  <c r="D379" i="59"/>
  <c r="E379" i="59"/>
  <c r="BN379" i="59" s="1"/>
  <c r="D380" i="59"/>
  <c r="E380" i="59"/>
  <c r="D381" i="59"/>
  <c r="E381" i="59"/>
  <c r="J381" i="59" s="1"/>
  <c r="D382" i="59"/>
  <c r="E382" i="59"/>
  <c r="N382" i="59" s="1"/>
  <c r="D383" i="59"/>
  <c r="E383" i="59"/>
  <c r="BN383" i="59" s="1"/>
  <c r="D384" i="59"/>
  <c r="E384" i="59"/>
  <c r="N384" i="59" s="1"/>
  <c r="D385" i="59"/>
  <c r="E385" i="59"/>
  <c r="D386" i="59"/>
  <c r="E386" i="59"/>
  <c r="N386" i="59" s="1"/>
  <c r="D387" i="59"/>
  <c r="E387" i="59"/>
  <c r="BL387" i="59" s="1"/>
  <c r="D388" i="59"/>
  <c r="E388" i="59"/>
  <c r="N388" i="59" s="1"/>
  <c r="D389" i="59"/>
  <c r="E389" i="59"/>
  <c r="BP389" i="59" s="1"/>
  <c r="D390" i="59"/>
  <c r="E390" i="59"/>
  <c r="D391" i="59"/>
  <c r="E391" i="59"/>
  <c r="L391" i="59" s="1"/>
  <c r="D392" i="59"/>
  <c r="E392" i="59"/>
  <c r="D393" i="59"/>
  <c r="E393" i="59"/>
  <c r="BN393" i="59" s="1"/>
  <c r="D394" i="59"/>
  <c r="E394" i="59"/>
  <c r="N394" i="59" s="1"/>
  <c r="D395" i="59"/>
  <c r="E395" i="59"/>
  <c r="BP395" i="59" s="1"/>
  <c r="D396" i="59"/>
  <c r="E396" i="59"/>
  <c r="N396" i="59" s="1"/>
  <c r="D397" i="59"/>
  <c r="E397" i="59"/>
  <c r="H397" i="59" s="1"/>
  <c r="D398" i="59"/>
  <c r="E398" i="59"/>
  <c r="N398" i="59" s="1"/>
  <c r="D399" i="59"/>
  <c r="E399" i="59"/>
  <c r="BP399" i="59" s="1"/>
  <c r="D400" i="59"/>
  <c r="E400" i="59"/>
  <c r="D401" i="59"/>
  <c r="E401" i="59"/>
  <c r="H401" i="59" s="1"/>
  <c r="D402" i="59"/>
  <c r="E402" i="59"/>
  <c r="N402" i="59" s="1"/>
  <c r="D403" i="59"/>
  <c r="E403" i="59"/>
  <c r="L403" i="59" s="1"/>
  <c r="D404" i="59"/>
  <c r="E404" i="59"/>
  <c r="N404" i="59" s="1"/>
  <c r="D405" i="59"/>
  <c r="E405" i="59"/>
  <c r="BL405" i="59" s="1"/>
  <c r="D406" i="59"/>
  <c r="E406" i="59"/>
  <c r="D407" i="59"/>
  <c r="E407" i="59"/>
  <c r="L407" i="59" s="1"/>
  <c r="D408" i="59"/>
  <c r="E408" i="59"/>
  <c r="N408" i="59" s="1"/>
  <c r="D410" i="59"/>
  <c r="E410" i="59"/>
  <c r="D412" i="59"/>
  <c r="E412" i="59"/>
  <c r="N412" i="59" s="1"/>
  <c r="D413" i="59"/>
  <c r="E413" i="59"/>
  <c r="D414" i="59"/>
  <c r="E414" i="59"/>
  <c r="N414" i="59" s="1"/>
  <c r="D415" i="59"/>
  <c r="E415" i="59"/>
  <c r="BN415" i="59" s="1"/>
  <c r="D416" i="59"/>
  <c r="E416" i="59"/>
  <c r="D417" i="59"/>
  <c r="E417" i="59"/>
  <c r="D418" i="59"/>
  <c r="E418" i="59"/>
  <c r="N418" i="59" s="1"/>
  <c r="D419" i="59"/>
  <c r="E419" i="59"/>
  <c r="L419" i="59" s="1"/>
  <c r="D420" i="59"/>
  <c r="E420" i="59"/>
  <c r="N420" i="59" s="1"/>
  <c r="D421" i="59"/>
  <c r="E421" i="59"/>
  <c r="D422" i="59"/>
  <c r="E422" i="59"/>
  <c r="D423" i="59"/>
  <c r="E423" i="59"/>
  <c r="BP423" i="59" s="1"/>
  <c r="D424" i="59"/>
  <c r="E424" i="59"/>
  <c r="N424" i="59" s="1"/>
  <c r="D426" i="59"/>
  <c r="E426" i="59"/>
  <c r="D427" i="59"/>
  <c r="E427" i="59"/>
  <c r="N427" i="59" s="1"/>
  <c r="D428" i="59"/>
  <c r="E428" i="59"/>
  <c r="BN428" i="59" s="1"/>
  <c r="D429" i="59"/>
  <c r="E429" i="59"/>
  <c r="N429" i="59" s="1"/>
  <c r="D430" i="59"/>
  <c r="E430" i="59"/>
  <c r="D431" i="59"/>
  <c r="E431" i="59"/>
  <c r="D432" i="59"/>
  <c r="E432" i="59"/>
  <c r="BN432" i="59" s="1"/>
  <c r="D433" i="59"/>
  <c r="E433" i="59"/>
  <c r="D434" i="59"/>
  <c r="E434" i="59"/>
  <c r="D436" i="59"/>
  <c r="E436" i="59"/>
  <c r="BX436" i="59" s="1"/>
  <c r="D437" i="59"/>
  <c r="E437" i="59"/>
  <c r="D438" i="59"/>
  <c r="E438" i="59"/>
  <c r="N438" i="59" s="1"/>
  <c r="D439" i="59"/>
  <c r="E439" i="59"/>
  <c r="D440" i="59"/>
  <c r="E440" i="59"/>
  <c r="N440" i="59" s="1"/>
  <c r="D442" i="59"/>
  <c r="E442" i="59"/>
  <c r="D443" i="59"/>
  <c r="E443" i="59"/>
  <c r="D444" i="59"/>
  <c r="E444" i="59"/>
  <c r="D445" i="59"/>
  <c r="E445" i="59"/>
  <c r="D446" i="59"/>
  <c r="E446" i="59"/>
  <c r="BP446" i="59" s="1"/>
  <c r="D447" i="59"/>
  <c r="E447" i="59"/>
  <c r="D448" i="59"/>
  <c r="E448" i="59"/>
  <c r="D449" i="59"/>
  <c r="E449" i="59"/>
  <c r="D450" i="59"/>
  <c r="E450" i="59"/>
  <c r="BL450" i="59" s="1"/>
  <c r="D451" i="59"/>
  <c r="E451" i="59"/>
  <c r="N451" i="59" s="1"/>
  <c r="D452" i="59"/>
  <c r="E452" i="59"/>
  <c r="D453" i="59"/>
  <c r="E453" i="59"/>
  <c r="D455" i="59"/>
  <c r="E455" i="59"/>
  <c r="BP455" i="59" s="1"/>
  <c r="D456" i="59"/>
  <c r="E456" i="59"/>
  <c r="N456" i="59" s="1"/>
  <c r="D457" i="59"/>
  <c r="E457" i="59"/>
  <c r="BN457" i="59" s="1"/>
  <c r="D458" i="59"/>
  <c r="E458" i="59"/>
  <c r="N458" i="59" s="1"/>
  <c r="D459" i="59"/>
  <c r="E459" i="59"/>
  <c r="BP459" i="59" s="1"/>
  <c r="D460" i="59"/>
  <c r="E460" i="59"/>
  <c r="D461" i="59"/>
  <c r="E461" i="59"/>
  <c r="D462" i="59"/>
  <c r="E462" i="59"/>
  <c r="N462" i="59" s="1"/>
  <c r="D463" i="59"/>
  <c r="E463" i="59"/>
  <c r="L463" i="59" s="1"/>
  <c r="D464" i="59"/>
  <c r="E464" i="59"/>
  <c r="N464" i="59" s="1"/>
  <c r="D465" i="59"/>
  <c r="E465" i="59"/>
  <c r="D466" i="59"/>
  <c r="E466" i="59"/>
  <c r="D467" i="59"/>
  <c r="E467" i="59"/>
  <c r="D469" i="59"/>
  <c r="E469" i="59"/>
  <c r="N469" i="59" s="1"/>
  <c r="D470" i="59"/>
  <c r="E470" i="59"/>
  <c r="BN470" i="59" s="1"/>
  <c r="D471" i="59"/>
  <c r="E471" i="59"/>
  <c r="N471" i="59" s="1"/>
  <c r="D472" i="59"/>
  <c r="E472" i="59"/>
  <c r="D474" i="59"/>
  <c r="E474" i="59"/>
  <c r="N474" i="59" s="1"/>
  <c r="D475" i="59"/>
  <c r="E475" i="59"/>
  <c r="D476" i="59"/>
  <c r="E476" i="59"/>
  <c r="N476" i="59" s="1"/>
  <c r="D477" i="59"/>
  <c r="E477" i="59"/>
  <c r="D478" i="59"/>
  <c r="E478" i="59"/>
  <c r="N478" i="59" s="1"/>
  <c r="D479" i="59"/>
  <c r="E479" i="59"/>
  <c r="D481" i="59"/>
  <c r="E481" i="59"/>
  <c r="N481" i="59" s="1"/>
  <c r="D482" i="59"/>
  <c r="E482" i="59"/>
  <c r="D483" i="59"/>
  <c r="E483" i="59"/>
  <c r="D484" i="59"/>
  <c r="E484" i="59"/>
  <c r="D485" i="59"/>
  <c r="E485" i="59"/>
  <c r="D487" i="59"/>
  <c r="E487" i="59"/>
  <c r="L487" i="59" s="1"/>
  <c r="D488" i="59"/>
  <c r="E488" i="59"/>
  <c r="N488" i="59" s="1"/>
  <c r="D489" i="59"/>
  <c r="E489" i="59"/>
  <c r="D490" i="59"/>
  <c r="E490" i="59"/>
  <c r="D491" i="59"/>
  <c r="E491" i="59"/>
  <c r="D492" i="59"/>
  <c r="E492" i="59"/>
  <c r="D493" i="59"/>
  <c r="E493" i="59"/>
  <c r="BN493" i="59" s="1"/>
  <c r="D494" i="59"/>
  <c r="E494" i="59"/>
  <c r="N494" i="59" s="1"/>
  <c r="D495" i="59"/>
  <c r="E495" i="59"/>
  <c r="D496" i="59"/>
  <c r="E496" i="59"/>
  <c r="N496" i="59" s="1"/>
  <c r="D497" i="59"/>
  <c r="E497" i="59"/>
  <c r="BN497" i="59" s="1"/>
  <c r="D498" i="59"/>
  <c r="E498" i="59"/>
  <c r="D499" i="59"/>
  <c r="E499" i="59"/>
  <c r="BL499" i="59" s="1"/>
  <c r="D500" i="59"/>
  <c r="E500" i="59"/>
  <c r="N500" i="59" s="1"/>
  <c r="D501" i="59"/>
  <c r="E501" i="59"/>
  <c r="D502" i="59"/>
  <c r="E502" i="59"/>
  <c r="N502" i="59" s="1"/>
  <c r="D503" i="59"/>
  <c r="E503" i="59"/>
  <c r="L503" i="59" s="1"/>
  <c r="D504" i="59"/>
  <c r="E504" i="59"/>
  <c r="D505" i="59"/>
  <c r="E505" i="59"/>
  <c r="BL505" i="59" s="1"/>
  <c r="D506" i="59"/>
  <c r="E506" i="59"/>
  <c r="N506" i="59" s="1"/>
  <c r="D507" i="59"/>
  <c r="E507" i="59"/>
  <c r="D508" i="59"/>
  <c r="E508" i="59"/>
  <c r="N508" i="59" s="1"/>
  <c r="D509" i="59"/>
  <c r="E509" i="59"/>
  <c r="D510" i="59"/>
  <c r="E510" i="59"/>
  <c r="N510" i="59" s="1"/>
  <c r="D511" i="59"/>
  <c r="E511" i="59"/>
  <c r="D512" i="59"/>
  <c r="E512" i="59"/>
  <c r="N512" i="59" s="1"/>
  <c r="D513" i="59"/>
  <c r="E513" i="59"/>
  <c r="BP513" i="59" s="1"/>
  <c r="D514" i="59"/>
  <c r="E514" i="59"/>
  <c r="N514" i="59" s="1"/>
  <c r="D515" i="59"/>
  <c r="E515" i="59"/>
  <c r="D516" i="59"/>
  <c r="E516" i="59"/>
  <c r="D517" i="59"/>
  <c r="E517" i="59"/>
  <c r="BP517" i="59" s="1"/>
  <c r="D518" i="59"/>
  <c r="E518" i="59"/>
  <c r="N518" i="59" s="1"/>
  <c r="D519" i="59"/>
  <c r="E519" i="59"/>
  <c r="L519" i="59" s="1"/>
  <c r="D520" i="59"/>
  <c r="E520" i="59"/>
  <c r="D521" i="59"/>
  <c r="E521" i="59"/>
  <c r="BL521" i="59" s="1"/>
  <c r="D522" i="59"/>
  <c r="E522" i="59"/>
  <c r="J522" i="59" s="1"/>
  <c r="D523" i="59"/>
  <c r="E523" i="59"/>
  <c r="D524" i="59"/>
  <c r="E524" i="59"/>
  <c r="D525" i="59"/>
  <c r="E525" i="59"/>
  <c r="D526" i="59"/>
  <c r="E526" i="59"/>
  <c r="N526" i="59" s="1"/>
  <c r="D527" i="59"/>
  <c r="E527" i="59"/>
  <c r="BN527" i="59" s="1"/>
  <c r="D528" i="59"/>
  <c r="E528" i="59"/>
  <c r="N528" i="59" s="1"/>
  <c r="D529" i="59"/>
  <c r="E529" i="59"/>
  <c r="D530" i="59"/>
  <c r="E530" i="59"/>
  <c r="N530" i="59" s="1"/>
  <c r="D531" i="59"/>
  <c r="E531" i="59"/>
  <c r="BN531" i="59" s="1"/>
  <c r="D532" i="59"/>
  <c r="E532" i="59"/>
  <c r="D533" i="59"/>
  <c r="E533" i="59"/>
  <c r="D534" i="59"/>
  <c r="E534" i="59"/>
  <c r="N534" i="59" s="1"/>
  <c r="D535" i="59"/>
  <c r="E535" i="59"/>
  <c r="L535" i="59" s="1"/>
  <c r="D536" i="59"/>
  <c r="E536" i="59"/>
  <c r="N536" i="59" s="1"/>
  <c r="D537" i="59"/>
  <c r="E537" i="59"/>
  <c r="D538" i="59"/>
  <c r="E538" i="59"/>
  <c r="N538" i="59" s="1"/>
  <c r="D539" i="59"/>
  <c r="E539" i="59"/>
  <c r="BP539" i="59" s="1"/>
  <c r="D540" i="59"/>
  <c r="E540" i="59"/>
  <c r="N540" i="59" s="1"/>
  <c r="D541" i="59"/>
  <c r="E541" i="59"/>
  <c r="D542" i="59"/>
  <c r="E542" i="59"/>
  <c r="D543" i="59"/>
  <c r="E543" i="59"/>
  <c r="BP543" i="59" s="1"/>
  <c r="D544" i="59"/>
  <c r="E544" i="59"/>
  <c r="N544" i="59" s="1"/>
  <c r="D545" i="59"/>
  <c r="E545" i="59"/>
  <c r="D546" i="59"/>
  <c r="E546" i="59"/>
  <c r="N546" i="59" s="1"/>
  <c r="D547" i="59"/>
  <c r="E547" i="59"/>
  <c r="D548" i="59"/>
  <c r="E548" i="59"/>
  <c r="BX548" i="59" s="1"/>
  <c r="D549" i="59"/>
  <c r="E549" i="59"/>
  <c r="D550" i="59"/>
  <c r="E550" i="59"/>
  <c r="D551" i="59"/>
  <c r="E551" i="59"/>
  <c r="L551" i="59" s="1"/>
  <c r="D552" i="59"/>
  <c r="E552" i="59"/>
  <c r="D553" i="59"/>
  <c r="E553" i="59"/>
  <c r="BP553" i="59" s="1"/>
  <c r="D554" i="59"/>
  <c r="E554" i="59"/>
  <c r="D555" i="59"/>
  <c r="E555" i="59"/>
  <c r="D556" i="59"/>
  <c r="E556" i="59"/>
  <c r="N556" i="59" s="1"/>
  <c r="D557" i="59"/>
  <c r="E557" i="59"/>
  <c r="BP557" i="59" s="1"/>
  <c r="D558" i="59"/>
  <c r="E558" i="59"/>
  <c r="N558" i="59" s="1"/>
  <c r="D559" i="59"/>
  <c r="E559" i="59"/>
  <c r="D560" i="59"/>
  <c r="E560" i="59"/>
  <c r="BT560" i="59" s="1"/>
  <c r="D561" i="59"/>
  <c r="E561" i="59"/>
  <c r="BP561" i="59" s="1"/>
  <c r="D562" i="59"/>
  <c r="E562" i="59"/>
  <c r="BX562" i="59" s="1"/>
  <c r="D563" i="59"/>
  <c r="E563" i="59"/>
  <c r="H563" i="59" s="1"/>
  <c r="F565" i="59"/>
  <c r="F566" i="59"/>
  <c r="F567" i="59"/>
  <c r="F568" i="59"/>
  <c r="F569" i="59"/>
  <c r="F570" i="59"/>
  <c r="G570" i="59" s="1"/>
  <c r="CB572" i="59"/>
  <c r="CB581" i="59"/>
  <c r="CB582" i="59"/>
  <c r="CB583" i="59"/>
  <c r="CB680" i="59"/>
  <c r="BZ746" i="59"/>
  <c r="BZ747" i="59"/>
  <c r="BZ748" i="59"/>
  <c r="BZ749" i="59" s="1"/>
  <c r="BX14" i="59"/>
  <c r="BX17" i="59"/>
  <c r="BX19" i="59"/>
  <c r="BX21" i="59"/>
  <c r="E22" i="59"/>
  <c r="BX22" i="59" s="1"/>
  <c r="E27" i="59"/>
  <c r="H27" i="59" s="1"/>
  <c r="E44" i="59"/>
  <c r="BX45" i="59"/>
  <c r="BX47" i="59"/>
  <c r="BX49" i="59"/>
  <c r="E52" i="59"/>
  <c r="N52" i="59" s="1"/>
  <c r="BX56" i="59"/>
  <c r="BX95" i="59"/>
  <c r="BX572" i="59"/>
  <c r="BX573" i="59"/>
  <c r="BX574" i="59"/>
  <c r="BX575" i="59"/>
  <c r="BX576" i="59"/>
  <c r="BX577" i="59"/>
  <c r="BX578" i="59"/>
  <c r="BW580" i="59"/>
  <c r="BX580" i="59" s="1"/>
  <c r="BX581" i="59"/>
  <c r="BX582" i="59"/>
  <c r="BW583" i="59"/>
  <c r="BX583" i="59" s="1"/>
  <c r="BX584" i="59"/>
  <c r="BX586" i="59"/>
  <c r="BX588" i="59"/>
  <c r="BX589" i="59"/>
  <c r="BX590" i="59"/>
  <c r="BW600" i="59"/>
  <c r="BX723" i="59"/>
  <c r="BX728" i="59"/>
  <c r="BX729" i="59"/>
  <c r="BX730" i="59"/>
  <c r="BX731" i="59"/>
  <c r="E732" i="59"/>
  <c r="BX733" i="59"/>
  <c r="BX735" i="59"/>
  <c r="BX740" i="59"/>
  <c r="BX741" i="59"/>
  <c r="BV62" i="59"/>
  <c r="BV571" i="59"/>
  <c r="BV573" i="59"/>
  <c r="BV576" i="59"/>
  <c r="BV577" i="59"/>
  <c r="BV578" i="59"/>
  <c r="BV581" i="59"/>
  <c r="BV583" i="59"/>
  <c r="BV743" i="59"/>
  <c r="BT580" i="59"/>
  <c r="BT581" i="59"/>
  <c r="BT583" i="59"/>
  <c r="BQ17" i="59"/>
  <c r="BR17" i="59" s="1"/>
  <c r="BQ37" i="59"/>
  <c r="BQ580" i="59"/>
  <c r="BR580" i="59" s="1"/>
  <c r="BR581" i="59"/>
  <c r="BM586" i="59"/>
  <c r="BM587" i="59"/>
  <c r="BM588" i="59"/>
  <c r="BQ588" i="59" s="1"/>
  <c r="BR588" i="59" s="1"/>
  <c r="BM589" i="59"/>
  <c r="BQ589" i="59" s="1"/>
  <c r="BR589" i="59" s="1"/>
  <c r="BM590" i="59"/>
  <c r="BQ590" i="59" s="1"/>
  <c r="BR590" i="59" s="1"/>
  <c r="BR743" i="59"/>
  <c r="BI18" i="59"/>
  <c r="BJ18" i="59" s="1"/>
  <c r="BH565" i="59"/>
  <c r="BJ565" i="59" s="1"/>
  <c r="BH567" i="59"/>
  <c r="BJ567" i="59" s="1"/>
  <c r="BJ571" i="59"/>
  <c r="BN571" i="59" s="1"/>
  <c r="BJ572" i="59"/>
  <c r="BJ573" i="59"/>
  <c r="BJ576" i="59"/>
  <c r="BJ577" i="59"/>
  <c r="BN577" i="59" s="1"/>
  <c r="BJ578" i="59"/>
  <c r="BJ580" i="59"/>
  <c r="BI581" i="59"/>
  <c r="BJ581" i="59" s="1"/>
  <c r="BJ583" i="59"/>
  <c r="BG730" i="59"/>
  <c r="BH17" i="59"/>
  <c r="BH24" i="59"/>
  <c r="BH566" i="59"/>
  <c r="BH580" i="59"/>
  <c r="BH581" i="59"/>
  <c r="BH583" i="59"/>
  <c r="BG698" i="59"/>
  <c r="BH722" i="59"/>
  <c r="BF17" i="59"/>
  <c r="BF24" i="59"/>
  <c r="BF578" i="59"/>
  <c r="BF580" i="59"/>
  <c r="BF581" i="59"/>
  <c r="BF583" i="59"/>
  <c r="BD17" i="59"/>
  <c r="BD578" i="59"/>
  <c r="BD580" i="59"/>
  <c r="BD581" i="59"/>
  <c r="BD583" i="59"/>
  <c r="BD729" i="59"/>
  <c r="BD730" i="59"/>
  <c r="BB17" i="59"/>
  <c r="BB578" i="59"/>
  <c r="BB580" i="59"/>
  <c r="BB583" i="59"/>
  <c r="BB729" i="59"/>
  <c r="BB730" i="59"/>
  <c r="AY17" i="59"/>
  <c r="AY20" i="59"/>
  <c r="AZ572" i="59"/>
  <c r="AZ573" i="59"/>
  <c r="AZ574" i="59"/>
  <c r="AZ575" i="59"/>
  <c r="AZ580" i="59"/>
  <c r="AZ581" i="59"/>
  <c r="AZ583" i="59"/>
  <c r="AZ584" i="59"/>
  <c r="AZ591" i="59"/>
  <c r="AZ592" i="59"/>
  <c r="AZ729" i="59"/>
  <c r="AZ730" i="59"/>
  <c r="AX578" i="59"/>
  <c r="AX580" i="59"/>
  <c r="AW581" i="59"/>
  <c r="AX581" i="59" s="1"/>
  <c r="AX583" i="59"/>
  <c r="AX584" i="59"/>
  <c r="AX591" i="59"/>
  <c r="AX729" i="59"/>
  <c r="AX730" i="59"/>
  <c r="AV729" i="59"/>
  <c r="AV730" i="59"/>
  <c r="AT729" i="59"/>
  <c r="AT730" i="59"/>
  <c r="AQ724" i="59"/>
  <c r="AR729" i="59"/>
  <c r="AR730" i="59"/>
  <c r="AP729" i="59"/>
  <c r="AP730" i="59"/>
  <c r="AN729" i="59"/>
  <c r="AN730" i="59"/>
  <c r="AK722" i="59"/>
  <c r="AK729" i="59"/>
  <c r="AL729" i="59" s="1"/>
  <c r="AL730" i="59"/>
  <c r="AJ729" i="59"/>
  <c r="AJ730" i="59"/>
  <c r="AH729" i="59"/>
  <c r="AH730" i="59"/>
  <c r="AF729" i="59"/>
  <c r="AF730" i="59"/>
  <c r="AD729" i="59"/>
  <c r="AD730" i="59"/>
  <c r="AB729" i="59"/>
  <c r="AB730" i="59"/>
  <c r="Z729" i="59"/>
  <c r="Z730" i="59"/>
  <c r="X729" i="59"/>
  <c r="X730" i="59"/>
  <c r="V565" i="59"/>
  <c r="V566" i="59"/>
  <c r="V567" i="59"/>
  <c r="V568" i="59"/>
  <c r="V722" i="59"/>
  <c r="U724" i="59"/>
  <c r="V729" i="59"/>
  <c r="U730" i="59"/>
  <c r="V730" i="59" s="1"/>
  <c r="S720" i="59"/>
  <c r="T720" i="59" s="1"/>
  <c r="T730" i="59"/>
  <c r="R17" i="59"/>
  <c r="R720" i="59"/>
  <c r="P8" i="59"/>
  <c r="P19" i="59"/>
  <c r="E6" i="59"/>
  <c r="N12" i="59"/>
  <c r="N13" i="59"/>
  <c r="E16" i="59"/>
  <c r="N16" i="59" s="1"/>
  <c r="N17" i="59"/>
  <c r="N19" i="59"/>
  <c r="N21" i="59"/>
  <c r="N33" i="59"/>
  <c r="E35" i="59"/>
  <c r="L35" i="59" s="1"/>
  <c r="E40" i="59"/>
  <c r="N40" i="59" s="1"/>
  <c r="N45" i="59"/>
  <c r="N47" i="59"/>
  <c r="N49" i="59"/>
  <c r="N54" i="59"/>
  <c r="N56" i="59"/>
  <c r="N61" i="59"/>
  <c r="N62" i="59"/>
  <c r="N67" i="59"/>
  <c r="N68" i="59"/>
  <c r="N70" i="59"/>
  <c r="N84" i="59"/>
  <c r="N89" i="59"/>
  <c r="N102" i="59"/>
  <c r="N104" i="59"/>
  <c r="N106" i="59"/>
  <c r="N108" i="59"/>
  <c r="N110" i="59"/>
  <c r="N114" i="59"/>
  <c r="N118" i="59"/>
  <c r="N120" i="59"/>
  <c r="N122" i="59"/>
  <c r="N126" i="59"/>
  <c r="N128" i="59"/>
  <c r="N134" i="59"/>
  <c r="N136" i="59"/>
  <c r="E137" i="59"/>
  <c r="BP137" i="59" s="1"/>
  <c r="N141" i="59"/>
  <c r="N151" i="59"/>
  <c r="N155" i="59"/>
  <c r="N159" i="59"/>
  <c r="N185" i="59"/>
  <c r="N189" i="59"/>
  <c r="N193" i="59"/>
  <c r="N197" i="59"/>
  <c r="N203" i="59"/>
  <c r="N205" i="59"/>
  <c r="N217" i="59"/>
  <c r="E220" i="59"/>
  <c r="N220" i="59" s="1"/>
  <c r="N232" i="59"/>
  <c r="N234" i="59"/>
  <c r="N236" i="59"/>
  <c r="N238" i="59"/>
  <c r="N240" i="59"/>
  <c r="N242" i="59"/>
  <c r="N244" i="59"/>
  <c r="N246" i="59"/>
  <c r="N248" i="59"/>
  <c r="N254" i="59"/>
  <c r="N256" i="59"/>
  <c r="N258" i="59"/>
  <c r="N260" i="59"/>
  <c r="N262" i="59"/>
  <c r="N264" i="59"/>
  <c r="N268" i="59"/>
  <c r="N270" i="59"/>
  <c r="N272" i="59"/>
  <c r="N276" i="59"/>
  <c r="N280" i="59"/>
  <c r="N290" i="59"/>
  <c r="N292" i="59"/>
  <c r="E295" i="59"/>
  <c r="J295" i="59" s="1"/>
  <c r="E303" i="59"/>
  <c r="N303" i="59" s="1"/>
  <c r="N304" i="59"/>
  <c r="N322" i="59"/>
  <c r="N330" i="59"/>
  <c r="N338" i="59"/>
  <c r="N342" i="59"/>
  <c r="N372" i="59"/>
  <c r="N400" i="59"/>
  <c r="N406" i="59"/>
  <c r="E409" i="59"/>
  <c r="BL409" i="59" s="1"/>
  <c r="E411" i="59"/>
  <c r="L411" i="59" s="1"/>
  <c r="N416" i="59"/>
  <c r="N422" i="59"/>
  <c r="E425" i="59"/>
  <c r="N433" i="59"/>
  <c r="E435" i="59"/>
  <c r="E441" i="59"/>
  <c r="L441" i="59" s="1"/>
  <c r="N445" i="59"/>
  <c r="E454" i="59"/>
  <c r="J454" i="59" s="1"/>
  <c r="N460" i="59"/>
  <c r="N466" i="59"/>
  <c r="E468" i="59"/>
  <c r="N468" i="59" s="1"/>
  <c r="E473" i="59"/>
  <c r="E480" i="59"/>
  <c r="BL480" i="59" s="1"/>
  <c r="N485" i="59"/>
  <c r="E486" i="59"/>
  <c r="N498" i="59"/>
  <c r="N504" i="59"/>
  <c r="N516" i="59"/>
  <c r="N532" i="59"/>
  <c r="N542" i="59"/>
  <c r="N565" i="59"/>
  <c r="N566" i="59"/>
  <c r="N567" i="59"/>
  <c r="N568" i="59"/>
  <c r="N569" i="59"/>
  <c r="N572" i="59"/>
  <c r="N573" i="59"/>
  <c r="N574" i="59"/>
  <c r="N575" i="59"/>
  <c r="N578" i="59"/>
  <c r="N580" i="59"/>
  <c r="N581" i="59"/>
  <c r="N583" i="59"/>
  <c r="N584" i="59"/>
  <c r="N591" i="59"/>
  <c r="N592" i="59"/>
  <c r="E593" i="59"/>
  <c r="N593" i="59" s="1"/>
  <c r="E594" i="59"/>
  <c r="J594" i="59" s="1"/>
  <c r="N596" i="59"/>
  <c r="E597" i="59"/>
  <c r="N599" i="59"/>
  <c r="N601" i="59"/>
  <c r="N603" i="59"/>
  <c r="N605" i="59"/>
  <c r="N607" i="59"/>
  <c r="E609" i="59"/>
  <c r="L609" i="59" s="1"/>
  <c r="N610" i="59"/>
  <c r="N612" i="59"/>
  <c r="E613" i="59"/>
  <c r="N613" i="59" s="1"/>
  <c r="N615" i="59"/>
  <c r="N617" i="59"/>
  <c r="E618" i="59"/>
  <c r="J618" i="59" s="1"/>
  <c r="N620" i="59"/>
  <c r="N622" i="59"/>
  <c r="E623" i="59"/>
  <c r="N625" i="59"/>
  <c r="N627" i="59"/>
  <c r="E628" i="59"/>
  <c r="BL628" i="59" s="1"/>
  <c r="N630" i="59"/>
  <c r="N632" i="59"/>
  <c r="N634" i="59"/>
  <c r="N636" i="59"/>
  <c r="E638" i="59"/>
  <c r="N639" i="59"/>
  <c r="E641" i="59"/>
  <c r="L641" i="59" s="1"/>
  <c r="N642" i="59"/>
  <c r="N644" i="59"/>
  <c r="E645" i="59"/>
  <c r="H645" i="59" s="1"/>
  <c r="N647" i="59"/>
  <c r="E648" i="59"/>
  <c r="BL648" i="59" s="1"/>
  <c r="N650" i="59"/>
  <c r="N652" i="59"/>
  <c r="N654" i="59"/>
  <c r="N656" i="59"/>
  <c r="N658" i="59"/>
  <c r="N659" i="59"/>
  <c r="N661" i="59"/>
  <c r="N663" i="59"/>
  <c r="N665" i="59"/>
  <c r="N677" i="59"/>
  <c r="N681" i="59"/>
  <c r="N682" i="59"/>
  <c r="E683" i="59"/>
  <c r="BN683" i="59" s="1"/>
  <c r="N684" i="59"/>
  <c r="N686" i="59"/>
  <c r="N687" i="59"/>
  <c r="E691" i="59"/>
  <c r="N691" i="59" s="1"/>
  <c r="E693" i="59"/>
  <c r="N694" i="59"/>
  <c r="E696" i="59"/>
  <c r="N698" i="59"/>
  <c r="N703" i="59"/>
  <c r="N705" i="59"/>
  <c r="N707" i="59"/>
  <c r="E708" i="59"/>
  <c r="N710" i="59"/>
  <c r="N711" i="59"/>
  <c r="N712" i="59"/>
  <c r="N714" i="59"/>
  <c r="N715" i="59"/>
  <c r="N716" i="59"/>
  <c r="N718" i="59"/>
  <c r="E719" i="59"/>
  <c r="M720" i="59"/>
  <c r="N721" i="59"/>
  <c r="N723" i="59"/>
  <c r="N725" i="59"/>
  <c r="N726" i="59"/>
  <c r="N727" i="59"/>
  <c r="N728" i="59"/>
  <c r="N729" i="59"/>
  <c r="N730" i="59"/>
  <c r="N731" i="59"/>
  <c r="N733" i="59"/>
  <c r="N735" i="59"/>
  <c r="N736" i="59"/>
  <c r="N737" i="59"/>
  <c r="N739" i="59"/>
  <c r="L6" i="59"/>
  <c r="L7" i="59"/>
  <c r="L11" i="59"/>
  <c r="L17" i="59"/>
  <c r="L19" i="59"/>
  <c r="L21" i="59"/>
  <c r="L24" i="59"/>
  <c r="L28" i="59"/>
  <c r="L31" i="59"/>
  <c r="L33" i="59"/>
  <c r="L39" i="59"/>
  <c r="L40" i="59"/>
  <c r="L42" i="59"/>
  <c r="L45" i="59"/>
  <c r="L47" i="59"/>
  <c r="L48" i="59"/>
  <c r="L49" i="59"/>
  <c r="L51" i="59"/>
  <c r="L52" i="59"/>
  <c r="L56" i="59"/>
  <c r="L58" i="59"/>
  <c r="L59" i="59"/>
  <c r="L61" i="59"/>
  <c r="L62" i="59"/>
  <c r="L67" i="59"/>
  <c r="L68" i="59"/>
  <c r="L70" i="59"/>
  <c r="L75" i="59"/>
  <c r="L80" i="59"/>
  <c r="L91" i="59"/>
  <c r="L93" i="59"/>
  <c r="L99" i="59"/>
  <c r="L101" i="59"/>
  <c r="L103" i="59"/>
  <c r="L104" i="59"/>
  <c r="L106" i="59"/>
  <c r="L108" i="59"/>
  <c r="L110" i="59"/>
  <c r="L112" i="59"/>
  <c r="L114" i="59"/>
  <c r="L116" i="59"/>
  <c r="L118" i="59"/>
  <c r="L120" i="59"/>
  <c r="L122" i="59"/>
  <c r="L124" i="59"/>
  <c r="L126" i="59"/>
  <c r="L128" i="59"/>
  <c r="L129" i="59"/>
  <c r="L130" i="59"/>
  <c r="L132" i="59"/>
  <c r="L134" i="59"/>
  <c r="L136" i="59"/>
  <c r="L139" i="59"/>
  <c r="L141" i="59"/>
  <c r="L143" i="59"/>
  <c r="L145" i="59"/>
  <c r="L147" i="59"/>
  <c r="L149" i="59"/>
  <c r="L151" i="59"/>
  <c r="L153" i="59"/>
  <c r="L155" i="59"/>
  <c r="L157" i="59"/>
  <c r="L181" i="59"/>
  <c r="L185" i="59"/>
  <c r="L189" i="59"/>
  <c r="L191" i="59"/>
  <c r="L193" i="59"/>
  <c r="L195" i="59"/>
  <c r="L197" i="59"/>
  <c r="L199" i="59"/>
  <c r="L201" i="59"/>
  <c r="L203" i="59"/>
  <c r="L205" i="59"/>
  <c r="L211" i="59"/>
  <c r="L215" i="59"/>
  <c r="L217" i="59"/>
  <c r="L219" i="59"/>
  <c r="L222" i="59"/>
  <c r="L224" i="59"/>
  <c r="L228" i="59"/>
  <c r="L232" i="59"/>
  <c r="L234" i="59"/>
  <c r="L236" i="59"/>
  <c r="L238" i="59"/>
  <c r="L240" i="59"/>
  <c r="L242" i="59"/>
  <c r="L244" i="59"/>
  <c r="L246" i="59"/>
  <c r="L248" i="59"/>
  <c r="L254" i="59"/>
  <c r="L256" i="59"/>
  <c r="L258" i="59"/>
  <c r="L260" i="59"/>
  <c r="L262" i="59"/>
  <c r="L264" i="59"/>
  <c r="L266" i="59"/>
  <c r="L268" i="59"/>
  <c r="L270" i="59"/>
  <c r="L272" i="59"/>
  <c r="L274" i="59"/>
  <c r="L276" i="59"/>
  <c r="L278" i="59"/>
  <c r="L280" i="59"/>
  <c r="L282" i="59"/>
  <c r="L284" i="59"/>
  <c r="L288" i="59"/>
  <c r="L290" i="59"/>
  <c r="L292" i="59"/>
  <c r="L299" i="59"/>
  <c r="L304" i="59"/>
  <c r="L306" i="59"/>
  <c r="L308" i="59"/>
  <c r="L328" i="59"/>
  <c r="L330" i="59"/>
  <c r="L332" i="59"/>
  <c r="L334" i="59"/>
  <c r="L336" i="59"/>
  <c r="L338" i="59"/>
  <c r="L340" i="59"/>
  <c r="L342" i="59"/>
  <c r="L344" i="59"/>
  <c r="L348" i="59"/>
  <c r="L350" i="59"/>
  <c r="L352" i="59"/>
  <c r="L354" i="59"/>
  <c r="L356" i="59"/>
  <c r="L362" i="59"/>
  <c r="L364" i="59"/>
  <c r="L366" i="59"/>
  <c r="L368" i="59"/>
  <c r="L370" i="59"/>
  <c r="L372" i="59"/>
  <c r="L374" i="59"/>
  <c r="L376" i="59"/>
  <c r="L380" i="59"/>
  <c r="L382" i="59"/>
  <c r="L384" i="59"/>
  <c r="L386" i="59"/>
  <c r="L388" i="59"/>
  <c r="L394" i="59"/>
  <c r="L396" i="59"/>
  <c r="L398" i="59"/>
  <c r="L400" i="59"/>
  <c r="L402" i="59"/>
  <c r="L404" i="59"/>
  <c r="L406" i="59"/>
  <c r="L408" i="59"/>
  <c r="L412" i="59"/>
  <c r="L414" i="59"/>
  <c r="L416" i="59"/>
  <c r="L418" i="59"/>
  <c r="L420" i="59"/>
  <c r="L422" i="59"/>
  <c r="L424" i="59"/>
  <c r="L427" i="59"/>
  <c r="L429" i="59"/>
  <c r="L438" i="59"/>
  <c r="L440" i="59"/>
  <c r="L443" i="59"/>
  <c r="L451" i="59"/>
  <c r="L456" i="59"/>
  <c r="L458" i="59"/>
  <c r="L460" i="59"/>
  <c r="L462" i="59"/>
  <c r="L464" i="59"/>
  <c r="L466" i="59"/>
  <c r="L469" i="59"/>
  <c r="L471" i="59"/>
  <c r="L474" i="59"/>
  <c r="L476" i="59"/>
  <c r="L478" i="59"/>
  <c r="L481" i="59"/>
  <c r="L483" i="59"/>
  <c r="L494" i="59"/>
  <c r="L496" i="59"/>
  <c r="L498" i="59"/>
  <c r="L500" i="59"/>
  <c r="L502" i="59"/>
  <c r="L504" i="59"/>
  <c r="L506" i="59"/>
  <c r="L508" i="59"/>
  <c r="L510" i="59"/>
  <c r="L512" i="59"/>
  <c r="L514" i="59"/>
  <c r="L516" i="59"/>
  <c r="L518" i="59"/>
  <c r="L522" i="59"/>
  <c r="L526" i="59"/>
  <c r="L528" i="59"/>
  <c r="L530" i="59"/>
  <c r="L532" i="59"/>
  <c r="L534" i="59"/>
  <c r="L536" i="59"/>
  <c r="L538" i="59"/>
  <c r="L540" i="59"/>
  <c r="L542" i="59"/>
  <c r="L544" i="59"/>
  <c r="L546" i="59"/>
  <c r="L548" i="59"/>
  <c r="L554" i="59"/>
  <c r="L557" i="59"/>
  <c r="L558" i="59"/>
  <c r="L560" i="59"/>
  <c r="L562" i="59"/>
  <c r="L565" i="59"/>
  <c r="L566" i="59"/>
  <c r="L567" i="59"/>
  <c r="L568" i="59"/>
  <c r="L569" i="59"/>
  <c r="L572" i="59"/>
  <c r="L573" i="59"/>
  <c r="L574" i="59"/>
  <c r="L575" i="59"/>
  <c r="L578" i="59"/>
  <c r="L580" i="59"/>
  <c r="L581" i="59"/>
  <c r="L583" i="59"/>
  <c r="L584" i="59"/>
  <c r="L586" i="59"/>
  <c r="L587" i="59"/>
  <c r="L588" i="59"/>
  <c r="L589" i="59"/>
  <c r="L590" i="59"/>
  <c r="L591" i="59"/>
  <c r="L592" i="59"/>
  <c r="L596" i="59"/>
  <c r="L599" i="59"/>
  <c r="L601" i="59"/>
  <c r="L603" i="59"/>
  <c r="L605" i="59"/>
  <c r="L607" i="59"/>
  <c r="L610" i="59"/>
  <c r="L612" i="59"/>
  <c r="L613" i="59"/>
  <c r="L615" i="59"/>
  <c r="L617" i="59"/>
  <c r="L620" i="59"/>
  <c r="L622" i="59"/>
  <c r="L625" i="59"/>
  <c r="L627" i="59"/>
  <c r="L630" i="59"/>
  <c r="L632" i="59"/>
  <c r="L634" i="59"/>
  <c r="L636" i="59"/>
  <c r="L639" i="59"/>
  <c r="L642" i="59"/>
  <c r="L644" i="59"/>
  <c r="L647" i="59"/>
  <c r="L650" i="59"/>
  <c r="L652" i="59"/>
  <c r="L654" i="59"/>
  <c r="L656" i="59"/>
  <c r="L658" i="59"/>
  <c r="L659" i="59"/>
  <c r="L661" i="59"/>
  <c r="L663" i="59"/>
  <c r="L665" i="59"/>
  <c r="L677" i="59"/>
  <c r="L681" i="59"/>
  <c r="L682" i="59"/>
  <c r="L683" i="59"/>
  <c r="L684" i="59"/>
  <c r="L686" i="59"/>
  <c r="L687" i="59"/>
  <c r="L695" i="59"/>
  <c r="L698" i="59"/>
  <c r="L703" i="59"/>
  <c r="L705" i="59"/>
  <c r="L707" i="59"/>
  <c r="L710" i="59"/>
  <c r="L712" i="59"/>
  <c r="L714" i="59"/>
  <c r="L716" i="59"/>
  <c r="L718" i="59"/>
  <c r="K720" i="59"/>
  <c r="L720" i="59" s="1"/>
  <c r="L721" i="59"/>
  <c r="L723" i="59"/>
  <c r="L724" i="59"/>
  <c r="L725" i="59"/>
  <c r="L727" i="59"/>
  <c r="L728" i="59"/>
  <c r="L729" i="59"/>
  <c r="L730" i="59"/>
  <c r="L731" i="59"/>
  <c r="L733" i="59"/>
  <c r="L734" i="59"/>
  <c r="L735" i="59"/>
  <c r="L737" i="59"/>
  <c r="L739" i="59"/>
  <c r="J7" i="59"/>
  <c r="J11" i="59"/>
  <c r="J12" i="59"/>
  <c r="J14" i="59"/>
  <c r="J17" i="59"/>
  <c r="J19" i="59"/>
  <c r="J21" i="59"/>
  <c r="J25" i="59"/>
  <c r="J29" i="59"/>
  <c r="J31" i="59"/>
  <c r="J33" i="59"/>
  <c r="J35" i="59"/>
  <c r="J39" i="59"/>
  <c r="J40" i="59"/>
  <c r="J42" i="59"/>
  <c r="J45" i="59"/>
  <c r="J47" i="59"/>
  <c r="J49" i="59"/>
  <c r="J52" i="59"/>
  <c r="J56" i="59"/>
  <c r="J58" i="59"/>
  <c r="J59" i="59"/>
  <c r="J61" i="59"/>
  <c r="J62" i="59"/>
  <c r="J64" i="59"/>
  <c r="J65" i="59"/>
  <c r="J68" i="59"/>
  <c r="J70" i="59"/>
  <c r="J73" i="59"/>
  <c r="J74" i="59"/>
  <c r="J80" i="59"/>
  <c r="J81" i="59"/>
  <c r="J83" i="59"/>
  <c r="J84" i="59"/>
  <c r="J88" i="59"/>
  <c r="J93" i="59"/>
  <c r="J97" i="59"/>
  <c r="J99" i="59"/>
  <c r="J100" i="59"/>
  <c r="J101" i="59"/>
  <c r="J103" i="59"/>
  <c r="J104" i="59"/>
  <c r="J106" i="59"/>
  <c r="J108" i="59"/>
  <c r="J110" i="59"/>
  <c r="J112" i="59"/>
  <c r="J114" i="59"/>
  <c r="J116" i="59"/>
  <c r="J118" i="59"/>
  <c r="J120" i="59"/>
  <c r="J122" i="59"/>
  <c r="J124" i="59"/>
  <c r="J126" i="59"/>
  <c r="J128" i="59"/>
  <c r="J130" i="59"/>
  <c r="J132" i="59"/>
  <c r="J134" i="59"/>
  <c r="J136" i="59"/>
  <c r="J137" i="59"/>
  <c r="J139" i="59"/>
  <c r="J141" i="59"/>
  <c r="J143" i="59"/>
  <c r="J145" i="59"/>
  <c r="J147" i="59"/>
  <c r="J149" i="59"/>
  <c r="J151" i="59"/>
  <c r="J153" i="59"/>
  <c r="J155" i="59"/>
  <c r="J157" i="59"/>
  <c r="J159" i="59"/>
  <c r="J163" i="59"/>
  <c r="J167" i="59"/>
  <c r="J171" i="59"/>
  <c r="J191" i="59"/>
  <c r="J193" i="59"/>
  <c r="J195" i="59"/>
  <c r="J197" i="59"/>
  <c r="J199" i="59"/>
  <c r="J201" i="59"/>
  <c r="J203" i="59"/>
  <c r="J205" i="59"/>
  <c r="J213" i="59"/>
  <c r="J215" i="59"/>
  <c r="J217" i="59"/>
  <c r="J219" i="59"/>
  <c r="J222" i="59"/>
  <c r="J224" i="59"/>
  <c r="J228" i="59"/>
  <c r="J232" i="59"/>
  <c r="J234" i="59"/>
  <c r="J236" i="59"/>
  <c r="J238" i="59"/>
  <c r="J240" i="59"/>
  <c r="J242" i="59"/>
  <c r="J244" i="59"/>
  <c r="J246" i="59"/>
  <c r="J248" i="59"/>
  <c r="J254" i="59"/>
  <c r="J256" i="59"/>
  <c r="J258" i="59"/>
  <c r="J260" i="59"/>
  <c r="J262" i="59"/>
  <c r="J264" i="59"/>
  <c r="J266" i="59"/>
  <c r="J268" i="59"/>
  <c r="J270" i="59"/>
  <c r="J272" i="59"/>
  <c r="J274" i="59"/>
  <c r="J276" i="59"/>
  <c r="J278" i="59"/>
  <c r="J280" i="59"/>
  <c r="J282" i="59"/>
  <c r="J284" i="59"/>
  <c r="J288" i="59"/>
  <c r="J290" i="59"/>
  <c r="J292" i="59"/>
  <c r="J297" i="59"/>
  <c r="J301" i="59"/>
  <c r="J304" i="59"/>
  <c r="J306" i="59"/>
  <c r="J308" i="59"/>
  <c r="J312" i="59"/>
  <c r="J318" i="59"/>
  <c r="J322" i="59"/>
  <c r="J326" i="59"/>
  <c r="J330" i="59"/>
  <c r="J332" i="59"/>
  <c r="J334" i="59"/>
  <c r="J336" i="59"/>
  <c r="J338" i="59"/>
  <c r="J340" i="59"/>
  <c r="J342" i="59"/>
  <c r="J344" i="59"/>
  <c r="J350" i="59"/>
  <c r="J352" i="59"/>
  <c r="J354" i="59"/>
  <c r="J356" i="59"/>
  <c r="J362" i="59"/>
  <c r="J364" i="59"/>
  <c r="J366" i="59"/>
  <c r="J368" i="59"/>
  <c r="J370" i="59"/>
  <c r="J372" i="59"/>
  <c r="J374" i="59"/>
  <c r="J376" i="59"/>
  <c r="J378" i="59"/>
  <c r="J382" i="59"/>
  <c r="J384" i="59"/>
  <c r="J386" i="59"/>
  <c r="J388" i="59"/>
  <c r="J394" i="59"/>
  <c r="J396" i="59"/>
  <c r="J398" i="59"/>
  <c r="J400" i="59"/>
  <c r="J402" i="59"/>
  <c r="J404" i="59"/>
  <c r="J406" i="59"/>
  <c r="J408" i="59"/>
  <c r="J412" i="59"/>
  <c r="J414" i="59"/>
  <c r="J416" i="59"/>
  <c r="J418" i="59"/>
  <c r="J420" i="59"/>
  <c r="J422" i="59"/>
  <c r="J424" i="59"/>
  <c r="J425" i="59"/>
  <c r="J427" i="59"/>
  <c r="J429" i="59"/>
  <c r="J433" i="59"/>
  <c r="J438" i="59"/>
  <c r="J440" i="59"/>
  <c r="J449" i="59"/>
  <c r="J451" i="59"/>
  <c r="J453" i="59"/>
  <c r="J456" i="59"/>
  <c r="J458" i="59"/>
  <c r="J460" i="59"/>
  <c r="J462" i="59"/>
  <c r="J464" i="59"/>
  <c r="J466" i="59"/>
  <c r="J469" i="59"/>
  <c r="J471" i="59"/>
  <c r="J474" i="59"/>
  <c r="J476" i="59"/>
  <c r="J478" i="59"/>
  <c r="J481" i="59"/>
  <c r="J485" i="59"/>
  <c r="J490" i="59"/>
  <c r="J494" i="59"/>
  <c r="J496" i="59"/>
  <c r="J498" i="59"/>
  <c r="J500" i="59"/>
  <c r="J502" i="59"/>
  <c r="J504" i="59"/>
  <c r="J506" i="59"/>
  <c r="J508" i="59"/>
  <c r="J510" i="59"/>
  <c r="J512" i="59"/>
  <c r="J514" i="59"/>
  <c r="J516" i="59"/>
  <c r="J518" i="59"/>
  <c r="J520" i="59"/>
  <c r="J524" i="59"/>
  <c r="J526" i="59"/>
  <c r="J528" i="59"/>
  <c r="J530" i="59"/>
  <c r="J532" i="59"/>
  <c r="J534" i="59"/>
  <c r="J536" i="59"/>
  <c r="J538" i="59"/>
  <c r="J540" i="59"/>
  <c r="J542" i="59"/>
  <c r="J544" i="59"/>
  <c r="J546" i="59"/>
  <c r="J548" i="59"/>
  <c r="J554" i="59"/>
  <c r="J558" i="59"/>
  <c r="J560" i="59"/>
  <c r="J562" i="59"/>
  <c r="J565" i="59"/>
  <c r="J566" i="59"/>
  <c r="J567" i="59"/>
  <c r="J568" i="59"/>
  <c r="J569" i="59"/>
  <c r="J572" i="59"/>
  <c r="J573" i="59"/>
  <c r="J574" i="59"/>
  <c r="J575" i="59"/>
  <c r="J578" i="59"/>
  <c r="J580" i="59"/>
  <c r="J581" i="59"/>
  <c r="J583" i="59"/>
  <c r="J584" i="59"/>
  <c r="J591" i="59"/>
  <c r="J592" i="59"/>
  <c r="J596" i="59"/>
  <c r="J599" i="59"/>
  <c r="J601" i="59"/>
  <c r="J603" i="59"/>
  <c r="J605" i="59"/>
  <c r="J607" i="59"/>
  <c r="J610" i="59"/>
  <c r="J612" i="59"/>
  <c r="J613" i="59"/>
  <c r="J615" i="59"/>
  <c r="J617" i="59"/>
  <c r="J620" i="59"/>
  <c r="J622" i="59"/>
  <c r="J625" i="59"/>
  <c r="J627" i="59"/>
  <c r="J630" i="59"/>
  <c r="J632" i="59"/>
  <c r="J634" i="59"/>
  <c r="J636" i="59"/>
  <c r="J639" i="59"/>
  <c r="J642" i="59"/>
  <c r="J644" i="59"/>
  <c r="J647" i="59"/>
  <c r="J650" i="59"/>
  <c r="J654" i="59"/>
  <c r="J655" i="59"/>
  <c r="J658" i="59"/>
  <c r="J659" i="59"/>
  <c r="J661" i="59"/>
  <c r="J663" i="59"/>
  <c r="J665" i="59"/>
  <c r="J671" i="59"/>
  <c r="J677" i="59"/>
  <c r="J678" i="59"/>
  <c r="J679" i="59"/>
  <c r="J681" i="59"/>
  <c r="J682" i="59"/>
  <c r="J684" i="59"/>
  <c r="J686" i="59"/>
  <c r="J695" i="59"/>
  <c r="J697" i="59"/>
  <c r="J698" i="59"/>
  <c r="J701" i="59"/>
  <c r="J705" i="59"/>
  <c r="J707" i="59"/>
  <c r="J710" i="59"/>
  <c r="J711" i="59"/>
  <c r="J712" i="59"/>
  <c r="J714" i="59"/>
  <c r="J715" i="59"/>
  <c r="J716" i="59"/>
  <c r="J718" i="59"/>
  <c r="J720" i="59"/>
  <c r="J721" i="59"/>
  <c r="J723" i="59"/>
  <c r="J724" i="59"/>
  <c r="J725" i="59"/>
  <c r="J727" i="59"/>
  <c r="J728" i="59"/>
  <c r="J729" i="59"/>
  <c r="J730" i="59"/>
  <c r="J731" i="59"/>
  <c r="J733" i="59"/>
  <c r="J734" i="59"/>
  <c r="J735" i="59"/>
  <c r="J737" i="59"/>
  <c r="J738" i="59"/>
  <c r="J739" i="59"/>
  <c r="H6" i="59"/>
  <c r="H8" i="59"/>
  <c r="H10" i="59"/>
  <c r="H17" i="59"/>
  <c r="H19" i="59"/>
  <c r="H21" i="59"/>
  <c r="H28" i="59"/>
  <c r="H29" i="59"/>
  <c r="H33" i="59"/>
  <c r="H37" i="59"/>
  <c r="H39" i="59"/>
  <c r="H40" i="59"/>
  <c r="H42" i="59"/>
  <c r="H45" i="59"/>
  <c r="H47" i="59"/>
  <c r="H49" i="59"/>
  <c r="H51" i="59"/>
  <c r="H52" i="59"/>
  <c r="H56" i="59"/>
  <c r="H58" i="59"/>
  <c r="H59" i="59"/>
  <c r="H61" i="59"/>
  <c r="H62" i="59"/>
  <c r="H66" i="59"/>
  <c r="H67" i="59"/>
  <c r="H68" i="59"/>
  <c r="H70" i="59"/>
  <c r="H71" i="59"/>
  <c r="H73" i="59"/>
  <c r="H80" i="59"/>
  <c r="H83" i="59"/>
  <c r="H89" i="59"/>
  <c r="H91" i="59"/>
  <c r="H94" i="59"/>
  <c r="H95" i="59"/>
  <c r="H99" i="59"/>
  <c r="H101" i="59"/>
  <c r="H102" i="59"/>
  <c r="H103" i="59"/>
  <c r="H104" i="59"/>
  <c r="H106" i="59"/>
  <c r="H108" i="59"/>
  <c r="H110" i="59"/>
  <c r="H112" i="59"/>
  <c r="H114" i="59"/>
  <c r="H116" i="59"/>
  <c r="H118" i="59"/>
  <c r="H120" i="59"/>
  <c r="H122" i="59"/>
  <c r="H124" i="59"/>
  <c r="H126" i="59"/>
  <c r="H128" i="59"/>
  <c r="H130" i="59"/>
  <c r="H132" i="59"/>
  <c r="H134" i="59"/>
  <c r="H136" i="59"/>
  <c r="H139" i="59"/>
  <c r="H141" i="59"/>
  <c r="H143" i="59"/>
  <c r="H145" i="59"/>
  <c r="H147" i="59"/>
  <c r="H149" i="59"/>
  <c r="H150" i="59"/>
  <c r="H151" i="59"/>
  <c r="H153" i="59"/>
  <c r="H155" i="59"/>
  <c r="H157" i="59"/>
  <c r="H179" i="59"/>
  <c r="H183" i="59"/>
  <c r="H187" i="59"/>
  <c r="H191" i="59"/>
  <c r="H193" i="59"/>
  <c r="H195" i="59"/>
  <c r="H197" i="59"/>
  <c r="H199" i="59"/>
  <c r="H201" i="59"/>
  <c r="H203" i="59"/>
  <c r="H205" i="59"/>
  <c r="H207" i="59"/>
  <c r="H211" i="59"/>
  <c r="H215" i="59"/>
  <c r="H217" i="59"/>
  <c r="H219" i="59"/>
  <c r="H222" i="59"/>
  <c r="H224" i="59"/>
  <c r="H228" i="59"/>
  <c r="H232" i="59"/>
  <c r="H234" i="59"/>
  <c r="H236" i="59"/>
  <c r="H238" i="59"/>
  <c r="H240" i="59"/>
  <c r="H242" i="59"/>
  <c r="H244" i="59"/>
  <c r="H246" i="59"/>
  <c r="H248" i="59"/>
  <c r="H254" i="59"/>
  <c r="H256" i="59"/>
  <c r="H258" i="59"/>
  <c r="H260" i="59"/>
  <c r="H262" i="59"/>
  <c r="H264" i="59"/>
  <c r="H266" i="59"/>
  <c r="H268" i="59"/>
  <c r="H270" i="59"/>
  <c r="H272" i="59"/>
  <c r="H274" i="59"/>
  <c r="H276" i="59"/>
  <c r="H278" i="59"/>
  <c r="H280" i="59"/>
  <c r="H282" i="59"/>
  <c r="H284" i="59"/>
  <c r="H288" i="59"/>
  <c r="H290" i="59"/>
  <c r="H292" i="59"/>
  <c r="H295" i="59"/>
  <c r="H299" i="59"/>
  <c r="H304" i="59"/>
  <c r="H306" i="59"/>
  <c r="H308" i="59"/>
  <c r="H318" i="59"/>
  <c r="H322" i="59"/>
  <c r="H330" i="59"/>
  <c r="H332" i="59"/>
  <c r="H334" i="59"/>
  <c r="H336" i="59"/>
  <c r="H338" i="59"/>
  <c r="H340" i="59"/>
  <c r="H342" i="59"/>
  <c r="H344" i="59"/>
  <c r="H346" i="59"/>
  <c r="H350" i="59"/>
  <c r="H352" i="59"/>
  <c r="H354" i="59"/>
  <c r="H356" i="59"/>
  <c r="H360" i="59"/>
  <c r="H362" i="59"/>
  <c r="H364" i="59"/>
  <c r="H366" i="59"/>
  <c r="H368" i="59"/>
  <c r="H370" i="59"/>
  <c r="H372" i="59"/>
  <c r="H374" i="59"/>
  <c r="H376" i="59"/>
  <c r="H380" i="59"/>
  <c r="H382" i="59"/>
  <c r="H384" i="59"/>
  <c r="H386" i="59"/>
  <c r="H388" i="59"/>
  <c r="H394" i="59"/>
  <c r="H396" i="59"/>
  <c r="H398" i="59"/>
  <c r="H400" i="59"/>
  <c r="H402" i="59"/>
  <c r="H404" i="59"/>
  <c r="H406" i="59"/>
  <c r="H408" i="59"/>
  <c r="H412" i="59"/>
  <c r="H414" i="59"/>
  <c r="H416" i="59"/>
  <c r="H418" i="59"/>
  <c r="H420" i="59"/>
  <c r="H422" i="59"/>
  <c r="H424" i="59"/>
  <c r="H425" i="59"/>
  <c r="H427" i="59"/>
  <c r="H429" i="59"/>
  <c r="H438" i="59"/>
  <c r="H440" i="59"/>
  <c r="H449" i="59"/>
  <c r="H451" i="59"/>
  <c r="H453" i="59"/>
  <c r="H456" i="59"/>
  <c r="H458" i="59"/>
  <c r="H460" i="59"/>
  <c r="H462" i="59"/>
  <c r="H464" i="59"/>
  <c r="H466" i="59"/>
  <c r="H468" i="59"/>
  <c r="H469" i="59"/>
  <c r="H471" i="59"/>
  <c r="H474" i="59"/>
  <c r="H476" i="59"/>
  <c r="H478" i="59"/>
  <c r="H481" i="59"/>
  <c r="H483" i="59"/>
  <c r="H488" i="59"/>
  <c r="H492" i="59"/>
  <c r="H494" i="59"/>
  <c r="H496" i="59"/>
  <c r="H498" i="59"/>
  <c r="H500" i="59"/>
  <c r="H502" i="59"/>
  <c r="H504" i="59"/>
  <c r="H506" i="59"/>
  <c r="H508" i="59"/>
  <c r="H510" i="59"/>
  <c r="H512" i="59"/>
  <c r="H514" i="59"/>
  <c r="H516" i="59"/>
  <c r="H518" i="59"/>
  <c r="H522" i="59"/>
  <c r="H526" i="59"/>
  <c r="H528" i="59"/>
  <c r="H530" i="59"/>
  <c r="H532" i="59"/>
  <c r="H534" i="59"/>
  <c r="H536" i="59"/>
  <c r="H538" i="59"/>
  <c r="H540" i="59"/>
  <c r="H542" i="59"/>
  <c r="H544" i="59"/>
  <c r="H546" i="59"/>
  <c r="H548" i="59"/>
  <c r="H556" i="59"/>
  <c r="H558" i="59"/>
  <c r="H560" i="59"/>
  <c r="H562" i="59"/>
  <c r="H565" i="59"/>
  <c r="H566" i="59"/>
  <c r="H567" i="59"/>
  <c r="H568" i="59"/>
  <c r="H569" i="59"/>
  <c r="H572" i="59"/>
  <c r="H573" i="59"/>
  <c r="H574" i="59"/>
  <c r="H575" i="59"/>
  <c r="H578" i="59"/>
  <c r="H580" i="59"/>
  <c r="H581" i="59"/>
  <c r="H583" i="59"/>
  <c r="H584" i="59"/>
  <c r="H588" i="59"/>
  <c r="I588" i="59" s="1"/>
  <c r="H589" i="59"/>
  <c r="I589" i="59" s="1"/>
  <c r="H590" i="59"/>
  <c r="H591" i="59"/>
  <c r="H592" i="59"/>
  <c r="H596" i="59"/>
  <c r="H599" i="59"/>
  <c r="H601" i="59"/>
  <c r="H603" i="59"/>
  <c r="H605" i="59"/>
  <c r="H607" i="59"/>
  <c r="H610" i="59"/>
  <c r="H612" i="59"/>
  <c r="H613" i="59"/>
  <c r="H615" i="59"/>
  <c r="H617" i="59"/>
  <c r="H620" i="59"/>
  <c r="H622" i="59"/>
  <c r="H625" i="59"/>
  <c r="H627" i="59"/>
  <c r="H630" i="59"/>
  <c r="H632" i="59"/>
  <c r="H634" i="59"/>
  <c r="H636" i="59"/>
  <c r="H638" i="59"/>
  <c r="H639" i="59"/>
  <c r="H641" i="59"/>
  <c r="H642" i="59"/>
  <c r="H644" i="59"/>
  <c r="H647" i="59"/>
  <c r="H650" i="59"/>
  <c r="H654" i="59"/>
  <c r="H655" i="59"/>
  <c r="H657" i="59"/>
  <c r="H658" i="59"/>
  <c r="H659" i="59"/>
  <c r="H661" i="59"/>
  <c r="H663" i="59"/>
  <c r="H665" i="59"/>
  <c r="H667" i="59"/>
  <c r="H677" i="59"/>
  <c r="H678" i="59"/>
  <c r="H679" i="59"/>
  <c r="H681" i="59"/>
  <c r="H682" i="59"/>
  <c r="H684" i="59"/>
  <c r="H686" i="59"/>
  <c r="H687" i="59"/>
  <c r="H693" i="59"/>
  <c r="H694" i="59"/>
  <c r="H698" i="59"/>
  <c r="H701" i="59"/>
  <c r="H705" i="59"/>
  <c r="H707" i="59"/>
  <c r="H710" i="59"/>
  <c r="H711" i="59"/>
  <c r="H712" i="59"/>
  <c r="H714" i="59"/>
  <c r="H715" i="59"/>
  <c r="H716" i="59"/>
  <c r="H718" i="59"/>
  <c r="H720" i="59"/>
  <c r="H721" i="59"/>
  <c r="H723" i="59"/>
  <c r="H724" i="59"/>
  <c r="H725" i="59"/>
  <c r="H727" i="59"/>
  <c r="H728" i="59"/>
  <c r="H729" i="59"/>
  <c r="H730" i="59"/>
  <c r="H731" i="59"/>
  <c r="H732" i="59"/>
  <c r="H733" i="59"/>
  <c r="H735" i="59"/>
  <c r="H736" i="59"/>
  <c r="H737" i="59"/>
  <c r="H739" i="59"/>
  <c r="BL7" i="59"/>
  <c r="BL8" i="59"/>
  <c r="BL9" i="59"/>
  <c r="BL11" i="59"/>
  <c r="BL12" i="59"/>
  <c r="BL15" i="59"/>
  <c r="BL17" i="59"/>
  <c r="BL19" i="59"/>
  <c r="BL21" i="59"/>
  <c r="BK24" i="59"/>
  <c r="BL24" i="59" s="1"/>
  <c r="BL28" i="59"/>
  <c r="BL30" i="59"/>
  <c r="BL31" i="59"/>
  <c r="BL33" i="59"/>
  <c r="BL35" i="59"/>
  <c r="BK37" i="59"/>
  <c r="BL37" i="59" s="1"/>
  <c r="BL39" i="59"/>
  <c r="BL40" i="59"/>
  <c r="BL42" i="59"/>
  <c r="BL44" i="59"/>
  <c r="BL45" i="59"/>
  <c r="BL47" i="59"/>
  <c r="BL49" i="59"/>
  <c r="BL51" i="59"/>
  <c r="BL52" i="59"/>
  <c r="BL54" i="59"/>
  <c r="BL56" i="59"/>
  <c r="BL58" i="59"/>
  <c r="BL59" i="59"/>
  <c r="BL61" i="59"/>
  <c r="BL62" i="59"/>
  <c r="BL63" i="59"/>
  <c r="BL64" i="59"/>
  <c r="BL68" i="59"/>
  <c r="BL70" i="59"/>
  <c r="BL72" i="59"/>
  <c r="BL73" i="59"/>
  <c r="BL74" i="59"/>
  <c r="BL76" i="59"/>
  <c r="BL78" i="59"/>
  <c r="BL79" i="59"/>
  <c r="BL80" i="59"/>
  <c r="BL82" i="59"/>
  <c r="BL83" i="59"/>
  <c r="BL84" i="59"/>
  <c r="BL86" i="59"/>
  <c r="BL87" i="59"/>
  <c r="BL88" i="59"/>
  <c r="BL90" i="59"/>
  <c r="BL91" i="59"/>
  <c r="BL92" i="59"/>
  <c r="BL94" i="59"/>
  <c r="BL95" i="59"/>
  <c r="BL99" i="59"/>
  <c r="BL101" i="59"/>
  <c r="BL103" i="59"/>
  <c r="BL104" i="59"/>
  <c r="BL106" i="59"/>
  <c r="BL108" i="59"/>
  <c r="BL110" i="59"/>
  <c r="BL112" i="59"/>
  <c r="BL114" i="59"/>
  <c r="BL116" i="59"/>
  <c r="BL118" i="59"/>
  <c r="BL120" i="59"/>
  <c r="BL122" i="59"/>
  <c r="BL124" i="59"/>
  <c r="BL126" i="59"/>
  <c r="BL128" i="59"/>
  <c r="BL130" i="59"/>
  <c r="BL132" i="59"/>
  <c r="BL134" i="59"/>
  <c r="BL136" i="59"/>
  <c r="BL139" i="59"/>
  <c r="BL141" i="59"/>
  <c r="BL143" i="59"/>
  <c r="BL145" i="59"/>
  <c r="BL147" i="59"/>
  <c r="BL149" i="59"/>
  <c r="BL151" i="59"/>
  <c r="BL153" i="59"/>
  <c r="BL155" i="59"/>
  <c r="BL157" i="59"/>
  <c r="BL191" i="59"/>
  <c r="BL193" i="59"/>
  <c r="BL195" i="59"/>
  <c r="BL197" i="59"/>
  <c r="BL199" i="59"/>
  <c r="BL201" i="59"/>
  <c r="BL203" i="59"/>
  <c r="BL205" i="59"/>
  <c r="BL206" i="59"/>
  <c r="BL207" i="59"/>
  <c r="BL211" i="59"/>
  <c r="BL213" i="59"/>
  <c r="BL215" i="59"/>
  <c r="BL217" i="59"/>
  <c r="BL219" i="59"/>
  <c r="BL222" i="59"/>
  <c r="BL224" i="59"/>
  <c r="BL226" i="59"/>
  <c r="BL228" i="59"/>
  <c r="BL230" i="59"/>
  <c r="BL232" i="59"/>
  <c r="BL234" i="59"/>
  <c r="BL236" i="59"/>
  <c r="BL238" i="59"/>
  <c r="BL240" i="59"/>
  <c r="BL242" i="59"/>
  <c r="BL244" i="59"/>
  <c r="BL246" i="59"/>
  <c r="BL248" i="59"/>
  <c r="BL254" i="59"/>
  <c r="BL255" i="59"/>
  <c r="BL256" i="59"/>
  <c r="BL258" i="59"/>
  <c r="BL260" i="59"/>
  <c r="BL262" i="59"/>
  <c r="BL264" i="59"/>
  <c r="BL266" i="59"/>
  <c r="BL268" i="59"/>
  <c r="BL270" i="59"/>
  <c r="BL272" i="59"/>
  <c r="BL274" i="59"/>
  <c r="BL276" i="59"/>
  <c r="BL278" i="59"/>
  <c r="BL280" i="59"/>
  <c r="BL282" i="59"/>
  <c r="BL284" i="59"/>
  <c r="BL288" i="59"/>
  <c r="BL290" i="59"/>
  <c r="BL292" i="59"/>
  <c r="BL294" i="59"/>
  <c r="BL295" i="59"/>
  <c r="BL297" i="59"/>
  <c r="BL299" i="59"/>
  <c r="BL301" i="59"/>
  <c r="BL304" i="59"/>
  <c r="BL306" i="59"/>
  <c r="BL308" i="59"/>
  <c r="BL312" i="59"/>
  <c r="BL326" i="59"/>
  <c r="BL328" i="59"/>
  <c r="BL330" i="59"/>
  <c r="BL332" i="59"/>
  <c r="BL334" i="59"/>
  <c r="BL336" i="59"/>
  <c r="BL338" i="59"/>
  <c r="BL340" i="59"/>
  <c r="BL342" i="59"/>
  <c r="BL344" i="59"/>
  <c r="BL346" i="59"/>
  <c r="BL350" i="59"/>
  <c r="BL352" i="59"/>
  <c r="BL354" i="59"/>
  <c r="BL356" i="59"/>
  <c r="BL358" i="59"/>
  <c r="BL362" i="59"/>
  <c r="BL364" i="59"/>
  <c r="BL366" i="59"/>
  <c r="BL368" i="59"/>
  <c r="BL370" i="59"/>
  <c r="BL372" i="59"/>
  <c r="BL374" i="59"/>
  <c r="BL376" i="59"/>
  <c r="BL378" i="59"/>
  <c r="BL380" i="59"/>
  <c r="BL382" i="59"/>
  <c r="BL384" i="59"/>
  <c r="BL386" i="59"/>
  <c r="BL388" i="59"/>
  <c r="BL392" i="59"/>
  <c r="BL394" i="59"/>
  <c r="BL396" i="59"/>
  <c r="BL398" i="59"/>
  <c r="BL400" i="59"/>
  <c r="BL402" i="59"/>
  <c r="BL404" i="59"/>
  <c r="BL406" i="59"/>
  <c r="BL408" i="59"/>
  <c r="BL412" i="59"/>
  <c r="BL414" i="59"/>
  <c r="BL416" i="59"/>
  <c r="BL418" i="59"/>
  <c r="BL420" i="59"/>
  <c r="BL422" i="59"/>
  <c r="BL424" i="59"/>
  <c r="BL425" i="59"/>
  <c r="BL427" i="59"/>
  <c r="BL429" i="59"/>
  <c r="BL431" i="59"/>
  <c r="BL436" i="59"/>
  <c r="BL438" i="59"/>
  <c r="BL440" i="59"/>
  <c r="BL443" i="59"/>
  <c r="BL447" i="59"/>
  <c r="BL451" i="59"/>
  <c r="BL454" i="59"/>
  <c r="BL456" i="59"/>
  <c r="BL458" i="59"/>
  <c r="BL460" i="59"/>
  <c r="BL462" i="59"/>
  <c r="BL464" i="59"/>
  <c r="BL466" i="59"/>
  <c r="BL468" i="59"/>
  <c r="BL469" i="59"/>
  <c r="BL471" i="59"/>
  <c r="BL474" i="59"/>
  <c r="BL476" i="59"/>
  <c r="BL478" i="59"/>
  <c r="BL481" i="59"/>
  <c r="BL483" i="59"/>
  <c r="BL485" i="59"/>
  <c r="BL486" i="59"/>
  <c r="BL488" i="59"/>
  <c r="BL492" i="59"/>
  <c r="BL494" i="59"/>
  <c r="BL496" i="59"/>
  <c r="BL498" i="59"/>
  <c r="BL500" i="59"/>
  <c r="BL502" i="59"/>
  <c r="BL504" i="59"/>
  <c r="BL506" i="59"/>
  <c r="BL508" i="59"/>
  <c r="BL510" i="59"/>
  <c r="BL512" i="59"/>
  <c r="BL514" i="59"/>
  <c r="BL516" i="59"/>
  <c r="BL518" i="59"/>
  <c r="BL520" i="59"/>
  <c r="BL522" i="59"/>
  <c r="BL524" i="59"/>
  <c r="BL526" i="59"/>
  <c r="BL528" i="59"/>
  <c r="BL530" i="59"/>
  <c r="BL532" i="59"/>
  <c r="BL534" i="59"/>
  <c r="BL536" i="59"/>
  <c r="BL538" i="59"/>
  <c r="BL540" i="59"/>
  <c r="BL542" i="59"/>
  <c r="BL544" i="59"/>
  <c r="BL546" i="59"/>
  <c r="BL548" i="59"/>
  <c r="BL552" i="59"/>
  <c r="BL554" i="59"/>
  <c r="BL556" i="59"/>
  <c r="BL558" i="59"/>
  <c r="BL560" i="59"/>
  <c r="BL562" i="59"/>
  <c r="BL565" i="59"/>
  <c r="BL566" i="59"/>
  <c r="BL567" i="59"/>
  <c r="BL568" i="59"/>
  <c r="BL569" i="59"/>
  <c r="BK573" i="59"/>
  <c r="BL573" i="59" s="1"/>
  <c r="BL574" i="59"/>
  <c r="BL575" i="59"/>
  <c r="BK578" i="59"/>
  <c r="BL578" i="59" s="1"/>
  <c r="BK580" i="59"/>
  <c r="BL580" i="59" s="1"/>
  <c r="BK581" i="59"/>
  <c r="BL581" i="59" s="1"/>
  <c r="BL583" i="59"/>
  <c r="BL584" i="59"/>
  <c r="BL591" i="59"/>
  <c r="BL592" i="59"/>
  <c r="BL596" i="59"/>
  <c r="BL599" i="59"/>
  <c r="BL601" i="59"/>
  <c r="BL603" i="59"/>
  <c r="BL605" i="59"/>
  <c r="BL607" i="59"/>
  <c r="BL610" i="59"/>
  <c r="BL612" i="59"/>
  <c r="BL613" i="59"/>
  <c r="BL615" i="59"/>
  <c r="BL617" i="59"/>
  <c r="BL620" i="59"/>
  <c r="BL622" i="59"/>
  <c r="BL625" i="59"/>
  <c r="BL627" i="59"/>
  <c r="BL630" i="59"/>
  <c r="BL632" i="59"/>
  <c r="BL634" i="59"/>
  <c r="BL636" i="59"/>
  <c r="BL638" i="59"/>
  <c r="BL639" i="59"/>
  <c r="BL641" i="59"/>
  <c r="BL642" i="59"/>
  <c r="BL644" i="59"/>
  <c r="BL647" i="59"/>
  <c r="BL650" i="59"/>
  <c r="BL652" i="59"/>
  <c r="BL654" i="59"/>
  <c r="BL655" i="59"/>
  <c r="BL656" i="59"/>
  <c r="BL657" i="59"/>
  <c r="BL658" i="59"/>
  <c r="BL659" i="59"/>
  <c r="BL661" i="59"/>
  <c r="BL663" i="59"/>
  <c r="BL665" i="59"/>
  <c r="BL677" i="59"/>
  <c r="BL678" i="59"/>
  <c r="BL679" i="59"/>
  <c r="BL680" i="59"/>
  <c r="BL681" i="59"/>
  <c r="BL682" i="59"/>
  <c r="BL684" i="59"/>
  <c r="BL685" i="59"/>
  <c r="BL686" i="59"/>
  <c r="BL687" i="59"/>
  <c r="BL689" i="59"/>
  <c r="BL692" i="59"/>
  <c r="BL694" i="59"/>
  <c r="BL695" i="59"/>
  <c r="BK697" i="59"/>
  <c r="BL697" i="59" s="1"/>
  <c r="BK698" i="59"/>
  <c r="BL698" i="59" s="1"/>
  <c r="BL699" i="59"/>
  <c r="BK700" i="59"/>
  <c r="BK701" i="59"/>
  <c r="BL701" i="59" s="1"/>
  <c r="BL703" i="59"/>
  <c r="BL705" i="59"/>
  <c r="BL707" i="59"/>
  <c r="BL709" i="59"/>
  <c r="BL710" i="59"/>
  <c r="BL711" i="59"/>
  <c r="BL712" i="59"/>
  <c r="BL713" i="59"/>
  <c r="BL714" i="59"/>
  <c r="BL715" i="59"/>
  <c r="BL716" i="59"/>
  <c r="BL717" i="59"/>
  <c r="BL718" i="59"/>
  <c r="BL719" i="59"/>
  <c r="BK720" i="59"/>
  <c r="BL720" i="59" s="1"/>
  <c r="BL721" i="59"/>
  <c r="BK722" i="59"/>
  <c r="BL722" i="59" s="1"/>
  <c r="BL723" i="59"/>
  <c r="BK724" i="59"/>
  <c r="BL724" i="59" s="1"/>
  <c r="BL725" i="59"/>
  <c r="BK726" i="59"/>
  <c r="BL726" i="59" s="1"/>
  <c r="BL727" i="59"/>
  <c r="BL728" i="59"/>
  <c r="BK729" i="59"/>
  <c r="BL729" i="59" s="1"/>
  <c r="BK730" i="59"/>
  <c r="BL730" i="59" s="1"/>
  <c r="BL731" i="59"/>
  <c r="BL732" i="59"/>
  <c r="BL733" i="59"/>
  <c r="BL734" i="59"/>
  <c r="BK735" i="59"/>
  <c r="BL735" i="59" s="1"/>
  <c r="BL736" i="59"/>
  <c r="BK737" i="59"/>
  <c r="BL737" i="59" s="1"/>
  <c r="BL738" i="59"/>
  <c r="BL739" i="59"/>
  <c r="BN6" i="59"/>
  <c r="BN7" i="59"/>
  <c r="BN8" i="59"/>
  <c r="BN9" i="59"/>
  <c r="BN10" i="59"/>
  <c r="BN11" i="59"/>
  <c r="BN12" i="59"/>
  <c r="BN13" i="59"/>
  <c r="BN14" i="59"/>
  <c r="BN15" i="59"/>
  <c r="BN17" i="59"/>
  <c r="BN19" i="59"/>
  <c r="BN21" i="59"/>
  <c r="BN22" i="59"/>
  <c r="BN24" i="59"/>
  <c r="BN25" i="59"/>
  <c r="BN27" i="59"/>
  <c r="BN28" i="59"/>
  <c r="BN29" i="59"/>
  <c r="BN30" i="59"/>
  <c r="BN31" i="59"/>
  <c r="BN33" i="59"/>
  <c r="BN35" i="59"/>
  <c r="BM37" i="59"/>
  <c r="BN37" i="59" s="1"/>
  <c r="BN39" i="59"/>
  <c r="BN40" i="59"/>
  <c r="BN42" i="59"/>
  <c r="BN44" i="59"/>
  <c r="BN45" i="59"/>
  <c r="BN47" i="59"/>
  <c r="BN49" i="59"/>
  <c r="BN51" i="59"/>
  <c r="BN52" i="59"/>
  <c r="BN54" i="59"/>
  <c r="BN56" i="59"/>
  <c r="BN58" i="59"/>
  <c r="BN59" i="59"/>
  <c r="BN61" i="59"/>
  <c r="BN62" i="59"/>
  <c r="BN63" i="59"/>
  <c r="BN64" i="59"/>
  <c r="BN65" i="59"/>
  <c r="BN66" i="59"/>
  <c r="BN67" i="59"/>
  <c r="BN68" i="59"/>
  <c r="BN70" i="59"/>
  <c r="BN71" i="59"/>
  <c r="BN72" i="59"/>
  <c r="BN73" i="59"/>
  <c r="BN74" i="59"/>
  <c r="BN75" i="59"/>
  <c r="BN76" i="59"/>
  <c r="BN77" i="59"/>
  <c r="BN78" i="59"/>
  <c r="BN79" i="59"/>
  <c r="BN80" i="59"/>
  <c r="BN81" i="59"/>
  <c r="BN82" i="59"/>
  <c r="BN83" i="59"/>
  <c r="BN84" i="59"/>
  <c r="BN85" i="59"/>
  <c r="BN86" i="59"/>
  <c r="BN87" i="59"/>
  <c r="BN88" i="59"/>
  <c r="BN89" i="59"/>
  <c r="BN90" i="59"/>
  <c r="BN91" i="59"/>
  <c r="BN92" i="59"/>
  <c r="BN93" i="59"/>
  <c r="BN94" i="59"/>
  <c r="BN95" i="59"/>
  <c r="BN97" i="59"/>
  <c r="BN99" i="59"/>
  <c r="BN101" i="59"/>
  <c r="BN102" i="59"/>
  <c r="BN103" i="59"/>
  <c r="BN104" i="59"/>
  <c r="BN106" i="59"/>
  <c r="BN108" i="59"/>
  <c r="BN110" i="59"/>
  <c r="BN112" i="59"/>
  <c r="BN114" i="59"/>
  <c r="BN116" i="59"/>
  <c r="BN118" i="59"/>
  <c r="BN120" i="59"/>
  <c r="BN122" i="59"/>
  <c r="BN123" i="59"/>
  <c r="BN124" i="59"/>
  <c r="BN126" i="59"/>
  <c r="BN128" i="59"/>
  <c r="BN130" i="59"/>
  <c r="BN132" i="59"/>
  <c r="BN134" i="59"/>
  <c r="BN136" i="59"/>
  <c r="BN139" i="59"/>
  <c r="BN141" i="59"/>
  <c r="BN143" i="59"/>
  <c r="BN144" i="59"/>
  <c r="BN145" i="59"/>
  <c r="BN147" i="59"/>
  <c r="BN149" i="59"/>
  <c r="BN151" i="59"/>
  <c r="BN153" i="59"/>
  <c r="BN155" i="59"/>
  <c r="BN157" i="59"/>
  <c r="BN161" i="59"/>
  <c r="BN165" i="59"/>
  <c r="BN169" i="59"/>
  <c r="BN173" i="59"/>
  <c r="BN177" i="59"/>
  <c r="BN181" i="59"/>
  <c r="BN185" i="59"/>
  <c r="BN189" i="59"/>
  <c r="BN191" i="59"/>
  <c r="BN192" i="59"/>
  <c r="BN193" i="59"/>
  <c r="BN195" i="59"/>
  <c r="BN197" i="59"/>
  <c r="BN199" i="59"/>
  <c r="BN201" i="59"/>
  <c r="BN203" i="59"/>
  <c r="BN205" i="59"/>
  <c r="BN207" i="59"/>
  <c r="BN208" i="59"/>
  <c r="BN211" i="59"/>
  <c r="BN213" i="59"/>
  <c r="BN215" i="59"/>
  <c r="BN217" i="59"/>
  <c r="BN219" i="59"/>
  <c r="BN222" i="59"/>
  <c r="BN224" i="59"/>
  <c r="BN226" i="59"/>
  <c r="BN228" i="59"/>
  <c r="BN230" i="59"/>
  <c r="BN232" i="59"/>
  <c r="BN234" i="59"/>
  <c r="BN236" i="59"/>
  <c r="BN238" i="59"/>
  <c r="BN239" i="59"/>
  <c r="BN240" i="59"/>
  <c r="BN242" i="59"/>
  <c r="BN244" i="59"/>
  <c r="BN246" i="59"/>
  <c r="BN248" i="59"/>
  <c r="BN253" i="59"/>
  <c r="BN254" i="59"/>
  <c r="BN256" i="59"/>
  <c r="BN258" i="59"/>
  <c r="BN260" i="59"/>
  <c r="BN262" i="59"/>
  <c r="BN264" i="59"/>
  <c r="BN266" i="59"/>
  <c r="BN268" i="59"/>
  <c r="BN270" i="59"/>
  <c r="BN272" i="59"/>
  <c r="BN274" i="59"/>
  <c r="BN276" i="59"/>
  <c r="BN278" i="59"/>
  <c r="BN280" i="59"/>
  <c r="BN282" i="59"/>
  <c r="BN284" i="59"/>
  <c r="BN288" i="59"/>
  <c r="BN290" i="59"/>
  <c r="BN292" i="59"/>
  <c r="BN294" i="59"/>
  <c r="BN295" i="59"/>
  <c r="BN297" i="59"/>
  <c r="BN299" i="59"/>
  <c r="BN301" i="59"/>
  <c r="BN303" i="59"/>
  <c r="BN304" i="59"/>
  <c r="BN306" i="59"/>
  <c r="BN308" i="59"/>
  <c r="BN317" i="59"/>
  <c r="BN318" i="59"/>
  <c r="BN322" i="59"/>
  <c r="BN326" i="59"/>
  <c r="BN328" i="59"/>
  <c r="BN330" i="59"/>
  <c r="BN332" i="59"/>
  <c r="BN334" i="59"/>
  <c r="BN336" i="59"/>
  <c r="BN338" i="59"/>
  <c r="BN340" i="59"/>
  <c r="BN342" i="59"/>
  <c r="BN344" i="59"/>
  <c r="BN346" i="59"/>
  <c r="BN350" i="59"/>
  <c r="BN352" i="59"/>
  <c r="BN354" i="59"/>
  <c r="BN356" i="59"/>
  <c r="BN358" i="59"/>
  <c r="BN362" i="59"/>
  <c r="BN364" i="59"/>
  <c r="BN366" i="59"/>
  <c r="BN368" i="59"/>
  <c r="BN370" i="59"/>
  <c r="BN372" i="59"/>
  <c r="BN374" i="59"/>
  <c r="BN376" i="59"/>
  <c r="BN378" i="59"/>
  <c r="BN380" i="59"/>
  <c r="BN382" i="59"/>
  <c r="BN384" i="59"/>
  <c r="BN386" i="59"/>
  <c r="BN387" i="59"/>
  <c r="BN388" i="59"/>
  <c r="BN392" i="59"/>
  <c r="BN394" i="59"/>
  <c r="BN396" i="59"/>
  <c r="BN398" i="59"/>
  <c r="BN400" i="59"/>
  <c r="BN402" i="59"/>
  <c r="BN404" i="59"/>
  <c r="BN405" i="59"/>
  <c r="BN406" i="59"/>
  <c r="BN408" i="59"/>
  <c r="BN409" i="59"/>
  <c r="BN410" i="59"/>
  <c r="BN412" i="59"/>
  <c r="BN414" i="59"/>
  <c r="BN416" i="59"/>
  <c r="BN418" i="59"/>
  <c r="BN420" i="59"/>
  <c r="BN422" i="59"/>
  <c r="BN424" i="59"/>
  <c r="BN425" i="59"/>
  <c r="BN427" i="59"/>
  <c r="BN429" i="59"/>
  <c r="BN431" i="59"/>
  <c r="BN436" i="59"/>
  <c r="BN438" i="59"/>
  <c r="BN440" i="59"/>
  <c r="BN443" i="59"/>
  <c r="BN447" i="59"/>
  <c r="BN448" i="59"/>
  <c r="BN451" i="59"/>
  <c r="BN453" i="59"/>
  <c r="BN454" i="59"/>
  <c r="BN456" i="59"/>
  <c r="BN458" i="59"/>
  <c r="BN460" i="59"/>
  <c r="BN461" i="59"/>
  <c r="BN462" i="59"/>
  <c r="BN464" i="59"/>
  <c r="BN466" i="59"/>
  <c r="BN468" i="59"/>
  <c r="BN469" i="59"/>
  <c r="BN471" i="59"/>
  <c r="BN473" i="59"/>
  <c r="BN474" i="59"/>
  <c r="BN476" i="59"/>
  <c r="BN478" i="59"/>
  <c r="BN481" i="59"/>
  <c r="BN483" i="59"/>
  <c r="BN485" i="59"/>
  <c r="BN486" i="59"/>
  <c r="BN488" i="59"/>
  <c r="BN490" i="59"/>
  <c r="BN494" i="59"/>
  <c r="BN496" i="59"/>
  <c r="BN498" i="59"/>
  <c r="BN500" i="59"/>
  <c r="BN501" i="59"/>
  <c r="BN502" i="59"/>
  <c r="BN504" i="59"/>
  <c r="BN506" i="59"/>
  <c r="BN508" i="59"/>
  <c r="BN510" i="59"/>
  <c r="BN512" i="59"/>
  <c r="BN514" i="59"/>
  <c r="BN516" i="59"/>
  <c r="BN518" i="59"/>
  <c r="BN520" i="59"/>
  <c r="BN522" i="59"/>
  <c r="BN523" i="59"/>
  <c r="BN524" i="59"/>
  <c r="BN526" i="59"/>
  <c r="BN528" i="59"/>
  <c r="BN530" i="59"/>
  <c r="BN532" i="59"/>
  <c r="BN534" i="59"/>
  <c r="BN536" i="59"/>
  <c r="BN538" i="59"/>
  <c r="BN540" i="59"/>
  <c r="BN542" i="59"/>
  <c r="BN544" i="59"/>
  <c r="BN546" i="59"/>
  <c r="BN548" i="59"/>
  <c r="BN550" i="59"/>
  <c r="BN554" i="59"/>
  <c r="BN556" i="59"/>
  <c r="BN558" i="59"/>
  <c r="BN560" i="59"/>
  <c r="BN562" i="59"/>
  <c r="BN565" i="59"/>
  <c r="BN566" i="59"/>
  <c r="BN567" i="59"/>
  <c r="BN568" i="59"/>
  <c r="BN569" i="59"/>
  <c r="BN572" i="59"/>
  <c r="BN573" i="59"/>
  <c r="BN574" i="59"/>
  <c r="BN575" i="59"/>
  <c r="BN576" i="59"/>
  <c r="BN578" i="59"/>
  <c r="BN580" i="59"/>
  <c r="BN581" i="59"/>
  <c r="BM583" i="59"/>
  <c r="BN583" i="59" s="1"/>
  <c r="BN584" i="59"/>
  <c r="BN588" i="59"/>
  <c r="BN589" i="59"/>
  <c r="BN590" i="59"/>
  <c r="BN591" i="59"/>
  <c r="BN592" i="59"/>
  <c r="BN596" i="59"/>
  <c r="BN599" i="59"/>
  <c r="BN601" i="59"/>
  <c r="BN603" i="59"/>
  <c r="BN605" i="59"/>
  <c r="BN607" i="59"/>
  <c r="BN609" i="59"/>
  <c r="BN610" i="59"/>
  <c r="BN612" i="59"/>
  <c r="BN613" i="59"/>
  <c r="BN615" i="59"/>
  <c r="BN617" i="59"/>
  <c r="BN620" i="59"/>
  <c r="BN622" i="59"/>
  <c r="BN625" i="59"/>
  <c r="BN627" i="59"/>
  <c r="BN630" i="59"/>
  <c r="BN632" i="59"/>
  <c r="BN634" i="59"/>
  <c r="BN636" i="59"/>
  <c r="BN638" i="59"/>
  <c r="BN639" i="59"/>
  <c r="BN642" i="59"/>
  <c r="BN644" i="59"/>
  <c r="BN647" i="59"/>
  <c r="BN650" i="59"/>
  <c r="BN652" i="59"/>
  <c r="BN654" i="59"/>
  <c r="BN655" i="59"/>
  <c r="BN656" i="59"/>
  <c r="BN657" i="59"/>
  <c r="BN658" i="59"/>
  <c r="BN659" i="59"/>
  <c r="BN661" i="59"/>
  <c r="BN663" i="59"/>
  <c r="BN665" i="59"/>
  <c r="BN670" i="59"/>
  <c r="BN677" i="59"/>
  <c r="BN678" i="59"/>
  <c r="BN679" i="59"/>
  <c r="BN680" i="59"/>
  <c r="BN681" i="59"/>
  <c r="BN682" i="59"/>
  <c r="BN684" i="59"/>
  <c r="BN685" i="59"/>
  <c r="BN686" i="59"/>
  <c r="BN687" i="59"/>
  <c r="BN688" i="59"/>
  <c r="BN689" i="59"/>
  <c r="BN692" i="59"/>
  <c r="BN694" i="59"/>
  <c r="BN695" i="59"/>
  <c r="BN697" i="59"/>
  <c r="BN698" i="59"/>
  <c r="BN699" i="59"/>
  <c r="BN701" i="59"/>
  <c r="BN703" i="59"/>
  <c r="BN705" i="59"/>
  <c r="BN707" i="59"/>
  <c r="BN709" i="59"/>
  <c r="BN710" i="59"/>
  <c r="BN711" i="59"/>
  <c r="BN712" i="59"/>
  <c r="BN713" i="59"/>
  <c r="BN714" i="59"/>
  <c r="BN715" i="59"/>
  <c r="BN716" i="59"/>
  <c r="BN717" i="59"/>
  <c r="BN718" i="59"/>
  <c r="BN720" i="59"/>
  <c r="BN721" i="59"/>
  <c r="BN722" i="59"/>
  <c r="BN723" i="59"/>
  <c r="BN724" i="59"/>
  <c r="BN725" i="59"/>
  <c r="BN726" i="59"/>
  <c r="BN727" i="59"/>
  <c r="BN728" i="59"/>
  <c r="BN729" i="59"/>
  <c r="BN730" i="59"/>
  <c r="BN731" i="59"/>
  <c r="BN732" i="59"/>
  <c r="BN733" i="59"/>
  <c r="BN734" i="59"/>
  <c r="BN735" i="59"/>
  <c r="BN736" i="59"/>
  <c r="BN737" i="59"/>
  <c r="BN738" i="59"/>
  <c r="BN739" i="59"/>
  <c r="BP7" i="59"/>
  <c r="BP8" i="59"/>
  <c r="BP9" i="59"/>
  <c r="BP10" i="59"/>
  <c r="BP11" i="59"/>
  <c r="BP12" i="59"/>
  <c r="BP13" i="59"/>
  <c r="BP14" i="59"/>
  <c r="BP15" i="59"/>
  <c r="BP17" i="59"/>
  <c r="BP19" i="59"/>
  <c r="BP21" i="59"/>
  <c r="BP22" i="59"/>
  <c r="BP24" i="59"/>
  <c r="BP25" i="59"/>
  <c r="BP28" i="59"/>
  <c r="BP29" i="59"/>
  <c r="BP30" i="59"/>
  <c r="BP31" i="59"/>
  <c r="BP33" i="59"/>
  <c r="BP35" i="59"/>
  <c r="BP37" i="59"/>
  <c r="BP39" i="59"/>
  <c r="BP40" i="59"/>
  <c r="BO41" i="59"/>
  <c r="BP42" i="59"/>
  <c r="BP44" i="59"/>
  <c r="BP45" i="59"/>
  <c r="BP47" i="59"/>
  <c r="BP49" i="59"/>
  <c r="BP51" i="59"/>
  <c r="BP52" i="59"/>
  <c r="BP54" i="59"/>
  <c r="BP56" i="59"/>
  <c r="BP58" i="59"/>
  <c r="BP59" i="59"/>
  <c r="BP61" i="59"/>
  <c r="BP62" i="59"/>
  <c r="BP63" i="59"/>
  <c r="BP64" i="59"/>
  <c r="BP65" i="59"/>
  <c r="BP66" i="59"/>
  <c r="BP67" i="59"/>
  <c r="BP68" i="59"/>
  <c r="BP70" i="59"/>
  <c r="BP71" i="59"/>
  <c r="BP72" i="59"/>
  <c r="BP73" i="59"/>
  <c r="BP74" i="59"/>
  <c r="BP75" i="59"/>
  <c r="BP76" i="59"/>
  <c r="BP77" i="59"/>
  <c r="BP78" i="59"/>
  <c r="BP79" i="59"/>
  <c r="BP80" i="59"/>
  <c r="BP81" i="59"/>
  <c r="BP82" i="59"/>
  <c r="BP83" i="59"/>
  <c r="BP84" i="59"/>
  <c r="BP85" i="59"/>
  <c r="BP86" i="59"/>
  <c r="BP87" i="59"/>
  <c r="BP88" i="59"/>
  <c r="BP89" i="59"/>
  <c r="BP90" i="59"/>
  <c r="BP91" i="59"/>
  <c r="BP92" i="59"/>
  <c r="BP93" i="59"/>
  <c r="BP94" i="59"/>
  <c r="BP95" i="59"/>
  <c r="BP97" i="59"/>
  <c r="BP99" i="59"/>
  <c r="BP101" i="59"/>
  <c r="BP102" i="59"/>
  <c r="BP103" i="59"/>
  <c r="BP104" i="59"/>
  <c r="BP106" i="59"/>
  <c r="BP108" i="59"/>
  <c r="BP110" i="59"/>
  <c r="BP112" i="59"/>
  <c r="BP114" i="59"/>
  <c r="BP116" i="59"/>
  <c r="BP118" i="59"/>
  <c r="BP120" i="59"/>
  <c r="BP122" i="59"/>
  <c r="BP124" i="59"/>
  <c r="BP126" i="59"/>
  <c r="BP128" i="59"/>
  <c r="BP130" i="59"/>
  <c r="BP132" i="59"/>
  <c r="BP134" i="59"/>
  <c r="BP136" i="59"/>
  <c r="BP139" i="59"/>
  <c r="BP140" i="59"/>
  <c r="BP141" i="59"/>
  <c r="BP143" i="59"/>
  <c r="BP145" i="59"/>
  <c r="BP147" i="59"/>
  <c r="BP149" i="59"/>
  <c r="BP151" i="59"/>
  <c r="BP153" i="59"/>
  <c r="BP155" i="59"/>
  <c r="BP156" i="59"/>
  <c r="BP157" i="59"/>
  <c r="BP178" i="59"/>
  <c r="BP191" i="59"/>
  <c r="BP193" i="59"/>
  <c r="BP195" i="59"/>
  <c r="BP197" i="59"/>
  <c r="BP199" i="59"/>
  <c r="BP201" i="59"/>
  <c r="BP203" i="59"/>
  <c r="BP204" i="59"/>
  <c r="BP205" i="59"/>
  <c r="BP207" i="59"/>
  <c r="BP211" i="59"/>
  <c r="BP213" i="59"/>
  <c r="BP215" i="59"/>
  <c r="BP217" i="59"/>
  <c r="BP219" i="59"/>
  <c r="BP222" i="59"/>
  <c r="BP224" i="59"/>
  <c r="BP226" i="59"/>
  <c r="BP228" i="59"/>
  <c r="BP230" i="59"/>
  <c r="BP232" i="59"/>
  <c r="BP234" i="59"/>
  <c r="BP235" i="59"/>
  <c r="BP236" i="59"/>
  <c r="BP238" i="59"/>
  <c r="BP240" i="59"/>
  <c r="BP242" i="59"/>
  <c r="BP244" i="59"/>
  <c r="BP246" i="59"/>
  <c r="BP248" i="59"/>
  <c r="BP252" i="59"/>
  <c r="BP254" i="59"/>
  <c r="BP256" i="59"/>
  <c r="BP258" i="59"/>
  <c r="BP260" i="59"/>
  <c r="BP262" i="59"/>
  <c r="BP264" i="59"/>
  <c r="BP266" i="59"/>
  <c r="BP268" i="59"/>
  <c r="BP270" i="59"/>
  <c r="BP272" i="59"/>
  <c r="BP273" i="59"/>
  <c r="BP274" i="59"/>
  <c r="BP276" i="59"/>
  <c r="BP278" i="59"/>
  <c r="BP280" i="59"/>
  <c r="BP282" i="59"/>
  <c r="BP284" i="59"/>
  <c r="BP288" i="59"/>
  <c r="BP290" i="59"/>
  <c r="BP292" i="59"/>
  <c r="BP294" i="59"/>
  <c r="BP295" i="59"/>
  <c r="BP297" i="59"/>
  <c r="BP298" i="59"/>
  <c r="BP299" i="59"/>
  <c r="BP301" i="59"/>
  <c r="BP304" i="59"/>
  <c r="BP306" i="59"/>
  <c r="BP308" i="59"/>
  <c r="BP310" i="59"/>
  <c r="BP315" i="59"/>
  <c r="BP316" i="59"/>
  <c r="BP320" i="59"/>
  <c r="BP324" i="59"/>
  <c r="BP325" i="59"/>
  <c r="BP326" i="59"/>
  <c r="BP328" i="59"/>
  <c r="BP330" i="59"/>
  <c r="BP332" i="59"/>
  <c r="BP334" i="59"/>
  <c r="BP336" i="59"/>
  <c r="BP338" i="59"/>
  <c r="BP340" i="59"/>
  <c r="BP342" i="59"/>
  <c r="BP344" i="59"/>
  <c r="BP346" i="59"/>
  <c r="BP347" i="59"/>
  <c r="BP348" i="59"/>
  <c r="BP350" i="59"/>
  <c r="BP352" i="59"/>
  <c r="BP354" i="59"/>
  <c r="BP356" i="59"/>
  <c r="BP358" i="59"/>
  <c r="BP360" i="59"/>
  <c r="BP362" i="59"/>
  <c r="BP364" i="59"/>
  <c r="BP366" i="59"/>
  <c r="BP368" i="59"/>
  <c r="BP370" i="59"/>
  <c r="BP372" i="59"/>
  <c r="BP374" i="59"/>
  <c r="BP376" i="59"/>
  <c r="BP378" i="59"/>
  <c r="BP380" i="59"/>
  <c r="BP382" i="59"/>
  <c r="BP384" i="59"/>
  <c r="BP385" i="59"/>
  <c r="BP386" i="59"/>
  <c r="BP388" i="59"/>
  <c r="BP390" i="59"/>
  <c r="BP394" i="59"/>
  <c r="BP396" i="59"/>
  <c r="BP398" i="59"/>
  <c r="BP400" i="59"/>
  <c r="BP402" i="59"/>
  <c r="BP403" i="59"/>
  <c r="BP404" i="59"/>
  <c r="BP406" i="59"/>
  <c r="BP408" i="59"/>
  <c r="BP412" i="59"/>
  <c r="BP414" i="59"/>
  <c r="BP416" i="59"/>
  <c r="BP418" i="59"/>
  <c r="BP420" i="59"/>
  <c r="BP422" i="59"/>
  <c r="BP424" i="59"/>
  <c r="BP425" i="59"/>
  <c r="BP427" i="59"/>
  <c r="BP429" i="59"/>
  <c r="BP433" i="59"/>
  <c r="BP435" i="59"/>
  <c r="BP436" i="59"/>
  <c r="BP438" i="59"/>
  <c r="BP440" i="59"/>
  <c r="BP445" i="59"/>
  <c r="BP449" i="59"/>
  <c r="BP451" i="59"/>
  <c r="BP453" i="59"/>
  <c r="BP454" i="59"/>
  <c r="BP456" i="59"/>
  <c r="BP458" i="59"/>
  <c r="BP460" i="59"/>
  <c r="BP462" i="59"/>
  <c r="BP464" i="59"/>
  <c r="BP466" i="59"/>
  <c r="BP469" i="59"/>
  <c r="BP471" i="59"/>
  <c r="BP474" i="59"/>
  <c r="BP476" i="59"/>
  <c r="BP478" i="59"/>
  <c r="BP481" i="59"/>
  <c r="BP483" i="59"/>
  <c r="BP485" i="59"/>
  <c r="BP486" i="59"/>
  <c r="BP488" i="59"/>
  <c r="BP490" i="59"/>
  <c r="BP492" i="59"/>
  <c r="BP494" i="59"/>
  <c r="BP496" i="59"/>
  <c r="BP498" i="59"/>
  <c r="BP500" i="59"/>
  <c r="BP502" i="59"/>
  <c r="BP504" i="59"/>
  <c r="BP506" i="59"/>
  <c r="BP508" i="59"/>
  <c r="BP509" i="59"/>
  <c r="BP510" i="59"/>
  <c r="BP512" i="59"/>
  <c r="BP514" i="59"/>
  <c r="BP516" i="59"/>
  <c r="BP518" i="59"/>
  <c r="BP520" i="59"/>
  <c r="BP522" i="59"/>
  <c r="BP524" i="59"/>
  <c r="BP526" i="59"/>
  <c r="BP528" i="59"/>
  <c r="BP530" i="59"/>
  <c r="BP532" i="59"/>
  <c r="BP534" i="59"/>
  <c r="BP536" i="59"/>
  <c r="BP538" i="59"/>
  <c r="BP540" i="59"/>
  <c r="BP542" i="59"/>
  <c r="BP544" i="59"/>
  <c r="BP546" i="59"/>
  <c r="BP547" i="59"/>
  <c r="BP548" i="59"/>
  <c r="BP552" i="59"/>
  <c r="BP554" i="59"/>
  <c r="BP556" i="59"/>
  <c r="BP558" i="59"/>
  <c r="BP560" i="59"/>
  <c r="BP562" i="59"/>
  <c r="BP565" i="59"/>
  <c r="BP566" i="59"/>
  <c r="BP567" i="59"/>
  <c r="BP568" i="59"/>
  <c r="BP569" i="59"/>
  <c r="BP571" i="59"/>
  <c r="BP572" i="59"/>
  <c r="BP573" i="59"/>
  <c r="BP574" i="59"/>
  <c r="BP575" i="59"/>
  <c r="BP576" i="59"/>
  <c r="BP577" i="59"/>
  <c r="BP578" i="59"/>
  <c r="BO580" i="59"/>
  <c r="BP580" i="59" s="1"/>
  <c r="BO581" i="59"/>
  <c r="BP581" i="59" s="1"/>
  <c r="BO583" i="59"/>
  <c r="BP583" i="59" s="1"/>
  <c r="BP584" i="59"/>
  <c r="BP591" i="59"/>
  <c r="BP592" i="59"/>
  <c r="BP596" i="59"/>
  <c r="BP599" i="59"/>
  <c r="BO600" i="59"/>
  <c r="BP601" i="59"/>
  <c r="BP603" i="59"/>
  <c r="BP605" i="59"/>
  <c r="BP607" i="59"/>
  <c r="BP609" i="59"/>
  <c r="BP610" i="59"/>
  <c r="BP612" i="59"/>
  <c r="BP613" i="59"/>
  <c r="BP614" i="59"/>
  <c r="BP615" i="59"/>
  <c r="BP617" i="59"/>
  <c r="BP620" i="59"/>
  <c r="BP622" i="59"/>
  <c r="BP625" i="59"/>
  <c r="BP627" i="59"/>
  <c r="BP630" i="59"/>
  <c r="BP632" i="59"/>
  <c r="BP633" i="59"/>
  <c r="BP634" i="59"/>
  <c r="BP636" i="59"/>
  <c r="BP638" i="59"/>
  <c r="BP639" i="59"/>
  <c r="BP642" i="59"/>
  <c r="BP644" i="59"/>
  <c r="BP647" i="59"/>
  <c r="BP650" i="59"/>
  <c r="BP652" i="59"/>
  <c r="BP654" i="59"/>
  <c r="BP655" i="59"/>
  <c r="BP656" i="59"/>
  <c r="BP657" i="59"/>
  <c r="BP658" i="59"/>
  <c r="BP659" i="59"/>
  <c r="BP661" i="59"/>
  <c r="BP663" i="59"/>
  <c r="BP665" i="59"/>
  <c r="BP667" i="59"/>
  <c r="BP671" i="59"/>
  <c r="BP675" i="59"/>
  <c r="BP677" i="59"/>
  <c r="BP678" i="59"/>
  <c r="BP679" i="59"/>
  <c r="BP680" i="59"/>
  <c r="BP681" i="59"/>
  <c r="BP682" i="59"/>
  <c r="BP683" i="59"/>
  <c r="BP684" i="59"/>
  <c r="BP685" i="59"/>
  <c r="BP686" i="59"/>
  <c r="BP687" i="59"/>
  <c r="BP689" i="59"/>
  <c r="BP691" i="59"/>
  <c r="BP692" i="59"/>
  <c r="BP694" i="59"/>
  <c r="BP695" i="59"/>
  <c r="BP697" i="59"/>
  <c r="BP698" i="59"/>
  <c r="BP699" i="59"/>
  <c r="BP701" i="59"/>
  <c r="BP702" i="59"/>
  <c r="BP703" i="59"/>
  <c r="BP705" i="59"/>
  <c r="BP707" i="59"/>
  <c r="BP709" i="59"/>
  <c r="BP710" i="59"/>
  <c r="BP711" i="59"/>
  <c r="BP712" i="59"/>
  <c r="BP713" i="59"/>
  <c r="BP714" i="59"/>
  <c r="BP715" i="59"/>
  <c r="BP716" i="59"/>
  <c r="BP717" i="59"/>
  <c r="BP718" i="59"/>
  <c r="BP720" i="59"/>
  <c r="BP721" i="59"/>
  <c r="BP722" i="59"/>
  <c r="BP723" i="59"/>
  <c r="BP724" i="59"/>
  <c r="BP725" i="59"/>
  <c r="BP726" i="59"/>
  <c r="BP727" i="59"/>
  <c r="BP728" i="59"/>
  <c r="BP729" i="59"/>
  <c r="BP730" i="59"/>
  <c r="BP731" i="59"/>
  <c r="BP732" i="59"/>
  <c r="BP733" i="59"/>
  <c r="BP734" i="59"/>
  <c r="BP735" i="59"/>
  <c r="BP736" i="59"/>
  <c r="BP737" i="59"/>
  <c r="BP738" i="59"/>
  <c r="BP739" i="59"/>
  <c r="BP740" i="59"/>
  <c r="BP741" i="59"/>
  <c r="BP742" i="59"/>
  <c r="BP743" i="59"/>
  <c r="CD24" i="59"/>
  <c r="CD28" i="59"/>
  <c r="CD37" i="59"/>
  <c r="CD580" i="59"/>
  <c r="CD582" i="59"/>
  <c r="CD585" i="59"/>
  <c r="RJ21" i="111"/>
  <c r="QE21" i="111"/>
  <c r="PA21" i="111"/>
  <c r="NV21" i="111"/>
  <c r="MQ21" i="111"/>
  <c r="LM21" i="111"/>
  <c r="KH21" i="111"/>
  <c r="JC21" i="111"/>
  <c r="HX21" i="111"/>
  <c r="GV21" i="111"/>
  <c r="FQ21" i="111"/>
  <c r="EL21" i="111"/>
  <c r="DH21" i="111"/>
  <c r="CC21" i="111"/>
  <c r="AY21" i="111"/>
  <c r="T21" i="111"/>
  <c r="F21" i="111"/>
  <c r="RJ19" i="111"/>
  <c r="QE19" i="111"/>
  <c r="PA19" i="111"/>
  <c r="NV19" i="111"/>
  <c r="MQ19" i="111"/>
  <c r="LM19" i="111"/>
  <c r="KH19" i="111"/>
  <c r="HX19" i="111"/>
  <c r="GV19" i="111"/>
  <c r="FQ19" i="111"/>
  <c r="EL19" i="111"/>
  <c r="DH19" i="111"/>
  <c r="CC19" i="111"/>
  <c r="AY19" i="111"/>
  <c r="T19" i="111"/>
  <c r="F19" i="111"/>
  <c r="RJ18" i="111"/>
  <c r="QE18" i="111"/>
  <c r="PA18" i="111"/>
  <c r="NV18" i="111"/>
  <c r="MQ18" i="111"/>
  <c r="LM18" i="111"/>
  <c r="KH18" i="111"/>
  <c r="HX18" i="111"/>
  <c r="GV18" i="111"/>
  <c r="FQ18" i="111"/>
  <c r="EL18" i="111"/>
  <c r="DH18" i="111"/>
  <c r="CC18" i="111"/>
  <c r="AY18" i="111"/>
  <c r="T18" i="111"/>
  <c r="F18" i="111"/>
  <c r="RJ17" i="111"/>
  <c r="QE17" i="111"/>
  <c r="PA17" i="111"/>
  <c r="NV17" i="111"/>
  <c r="MQ17" i="111"/>
  <c r="LM17" i="111"/>
  <c r="KH17" i="111"/>
  <c r="HX17" i="111"/>
  <c r="GV17" i="111"/>
  <c r="FQ17" i="111"/>
  <c r="EL17" i="111"/>
  <c r="DH17" i="111"/>
  <c r="CC17" i="111"/>
  <c r="AY17" i="111"/>
  <c r="T17" i="111"/>
  <c r="F17" i="111"/>
  <c r="RJ16" i="111"/>
  <c r="QE16" i="111"/>
  <c r="PA16" i="111"/>
  <c r="NV16" i="111"/>
  <c r="MQ16" i="111"/>
  <c r="LM16" i="111"/>
  <c r="KH16" i="111"/>
  <c r="HX16" i="111"/>
  <c r="GV16" i="111"/>
  <c r="FQ16" i="111"/>
  <c r="EL16" i="111"/>
  <c r="DH16" i="111"/>
  <c r="CC16" i="111"/>
  <c r="AY16" i="111"/>
  <c r="T16" i="111"/>
  <c r="F16" i="111"/>
  <c r="RJ15" i="111"/>
  <c r="RJ23" i="111" s="1"/>
  <c r="QE15" i="111"/>
  <c r="PA15" i="111"/>
  <c r="PA23" i="111" s="1"/>
  <c r="NV15" i="111"/>
  <c r="NV23" i="111" s="1"/>
  <c r="MQ15" i="111"/>
  <c r="LM15" i="111"/>
  <c r="KH15" i="111"/>
  <c r="HX15" i="111"/>
  <c r="HX23" i="111" s="1"/>
  <c r="GV15" i="111"/>
  <c r="FQ15" i="111"/>
  <c r="EL15" i="111"/>
  <c r="EL23" i="111" s="1"/>
  <c r="DH15" i="111"/>
  <c r="CC15" i="111"/>
  <c r="AY15" i="111"/>
  <c r="T15" i="111"/>
  <c r="T23" i="111" s="1"/>
  <c r="F15" i="111"/>
  <c r="D6" i="111"/>
  <c r="SM4" i="111"/>
  <c r="SL4" i="111"/>
  <c r="SK4" i="111"/>
  <c r="SJ4" i="111"/>
  <c r="SI4" i="111"/>
  <c r="SH4" i="111"/>
  <c r="SG4" i="111"/>
  <c r="SF4" i="111"/>
  <c r="SE4" i="111"/>
  <c r="SD4" i="111"/>
  <c r="SC4" i="111"/>
  <c r="SB4" i="111"/>
  <c r="SA4" i="111"/>
  <c r="RZ4" i="111"/>
  <c r="RY4" i="111"/>
  <c r="RX4" i="111"/>
  <c r="RW4" i="111"/>
  <c r="RV4" i="111"/>
  <c r="RU4" i="111"/>
  <c r="RT4" i="111"/>
  <c r="RS4" i="111"/>
  <c r="RR4" i="111"/>
  <c r="RQ4" i="111"/>
  <c r="RP4" i="111"/>
  <c r="RO4" i="111"/>
  <c r="RN4" i="111"/>
  <c r="RM4" i="111"/>
  <c r="RL4" i="111"/>
  <c r="RK4" i="111"/>
  <c r="RJ4" i="111"/>
  <c r="RI4" i="111"/>
  <c r="RH4" i="111"/>
  <c r="RG4" i="111"/>
  <c r="RF4" i="111"/>
  <c r="RE4" i="111"/>
  <c r="RD4" i="111"/>
  <c r="RC4" i="111"/>
  <c r="RB4" i="111"/>
  <c r="RA4" i="111"/>
  <c r="QZ4" i="111"/>
  <c r="QY4" i="111"/>
  <c r="QX4" i="111"/>
  <c r="QW4" i="111"/>
  <c r="QV4" i="111"/>
  <c r="QU4" i="111"/>
  <c r="QT4" i="111"/>
  <c r="QS4" i="111"/>
  <c r="QR4" i="111"/>
  <c r="QQ4" i="111"/>
  <c r="QP4" i="111"/>
  <c r="QO4" i="111"/>
  <c r="QN4" i="111"/>
  <c r="QM4" i="111"/>
  <c r="QL4" i="111"/>
  <c r="QK4" i="111"/>
  <c r="QJ4" i="111"/>
  <c r="QI4" i="111"/>
  <c r="QH4" i="111"/>
  <c r="QG4" i="111"/>
  <c r="QF4" i="111"/>
  <c r="QE4" i="111"/>
  <c r="QD4" i="111"/>
  <c r="QC4" i="111"/>
  <c r="QB4" i="111"/>
  <c r="QA4" i="111"/>
  <c r="PZ4" i="111"/>
  <c r="PY4" i="111"/>
  <c r="PX4" i="111"/>
  <c r="PW4" i="111"/>
  <c r="PV4" i="111"/>
  <c r="PU4" i="111"/>
  <c r="PT4" i="111"/>
  <c r="PS4" i="111"/>
  <c r="PR4" i="111"/>
  <c r="PQ4" i="111"/>
  <c r="PP4" i="111"/>
  <c r="PO4" i="111"/>
  <c r="PN4" i="111"/>
  <c r="PM4" i="111"/>
  <c r="PL4" i="111"/>
  <c r="PK4" i="111"/>
  <c r="PJ4" i="111"/>
  <c r="PI4" i="111"/>
  <c r="PH4" i="111"/>
  <c r="PG4" i="111"/>
  <c r="PF4" i="111"/>
  <c r="PE4" i="111"/>
  <c r="PD4" i="111"/>
  <c r="PC4" i="111"/>
  <c r="PB4" i="111"/>
  <c r="PA4" i="111"/>
  <c r="OZ4" i="111"/>
  <c r="OY4" i="111"/>
  <c r="OX4" i="111"/>
  <c r="OW4" i="111"/>
  <c r="OV4" i="111"/>
  <c r="OU4" i="111"/>
  <c r="OT4" i="111"/>
  <c r="OS4" i="111"/>
  <c r="OR4" i="111"/>
  <c r="OQ4" i="111"/>
  <c r="OP4" i="111"/>
  <c r="OO4" i="111"/>
  <c r="ON4" i="111"/>
  <c r="OM4" i="111"/>
  <c r="OL4" i="111"/>
  <c r="OK4" i="111"/>
  <c r="OJ4" i="111"/>
  <c r="OI4" i="111"/>
  <c r="OH4" i="111"/>
  <c r="OG4" i="111"/>
  <c r="OF4" i="111"/>
  <c r="OE4" i="111"/>
  <c r="OD4" i="111"/>
  <c r="OC4" i="111"/>
  <c r="OB4" i="111"/>
  <c r="OA4" i="111"/>
  <c r="NZ4" i="111"/>
  <c r="NY4" i="111"/>
  <c r="NX4" i="111"/>
  <c r="NW4" i="111"/>
  <c r="NV4" i="111"/>
  <c r="NU4" i="111"/>
  <c r="NT4" i="111"/>
  <c r="NS4" i="111"/>
  <c r="NR4" i="111"/>
  <c r="NQ4" i="111"/>
  <c r="NP4" i="111"/>
  <c r="NO4" i="111"/>
  <c r="NN4" i="111"/>
  <c r="NM4" i="111"/>
  <c r="NL4" i="111"/>
  <c r="NK4" i="111"/>
  <c r="NJ4" i="111"/>
  <c r="NI4" i="111"/>
  <c r="NH4" i="111"/>
  <c r="NG4" i="111"/>
  <c r="NF4" i="111"/>
  <c r="NE4" i="111"/>
  <c r="ND4" i="111"/>
  <c r="NC4" i="111"/>
  <c r="NB4" i="111"/>
  <c r="NA4" i="111"/>
  <c r="MZ4" i="111"/>
  <c r="MY4" i="111"/>
  <c r="MX4" i="111"/>
  <c r="MW4" i="111"/>
  <c r="MV4" i="111"/>
  <c r="MU4" i="111"/>
  <c r="MT4" i="111"/>
  <c r="MS4" i="111"/>
  <c r="MR4" i="111"/>
  <c r="MQ4" i="111"/>
  <c r="MP4" i="111"/>
  <c r="MO4" i="111"/>
  <c r="MN4" i="111"/>
  <c r="MM4" i="111"/>
  <c r="ML4" i="111"/>
  <c r="MK4" i="111"/>
  <c r="MJ4" i="111"/>
  <c r="MI4" i="111"/>
  <c r="MH4" i="111"/>
  <c r="MG4" i="111"/>
  <c r="MF4" i="111"/>
  <c r="ME4" i="111"/>
  <c r="MD4" i="111"/>
  <c r="MC4" i="111"/>
  <c r="MB4" i="111"/>
  <c r="MA4" i="111"/>
  <c r="LZ4" i="111"/>
  <c r="LY4" i="111"/>
  <c r="LX4" i="111"/>
  <c r="LW4" i="111"/>
  <c r="LV4" i="111"/>
  <c r="LU4" i="111"/>
  <c r="LT4" i="111"/>
  <c r="LS4" i="111"/>
  <c r="LR4" i="111"/>
  <c r="LQ4" i="111"/>
  <c r="LP4" i="111"/>
  <c r="LO4" i="111"/>
  <c r="LN4" i="111"/>
  <c r="LM4" i="111"/>
  <c r="LL4" i="111"/>
  <c r="LK4" i="111"/>
  <c r="LJ4" i="111"/>
  <c r="LI4" i="111"/>
  <c r="LH4" i="111"/>
  <c r="LG4" i="111"/>
  <c r="LF4" i="111"/>
  <c r="LE4" i="111"/>
  <c r="LD4" i="111"/>
  <c r="LC4" i="111"/>
  <c r="LB4" i="111"/>
  <c r="LA4" i="111"/>
  <c r="KZ4" i="111"/>
  <c r="KY4" i="111"/>
  <c r="KX4" i="111"/>
  <c r="KW4" i="111"/>
  <c r="KV4" i="111"/>
  <c r="KU4" i="111"/>
  <c r="KT4" i="111"/>
  <c r="KS4" i="111"/>
  <c r="KR4" i="111"/>
  <c r="KQ4" i="111"/>
  <c r="KP4" i="111"/>
  <c r="KO4" i="111"/>
  <c r="KN4" i="111"/>
  <c r="KM4" i="111"/>
  <c r="KL4" i="111"/>
  <c r="KK4" i="111"/>
  <c r="KJ4" i="111"/>
  <c r="KI4" i="111"/>
  <c r="KH4" i="111"/>
  <c r="KG4" i="111"/>
  <c r="KF4" i="111"/>
  <c r="KE4" i="111"/>
  <c r="KD4" i="111"/>
  <c r="KC4" i="111"/>
  <c r="KB4" i="111"/>
  <c r="KA4" i="111"/>
  <c r="JZ4" i="111"/>
  <c r="JY4" i="111"/>
  <c r="JV4" i="111"/>
  <c r="JU4" i="111"/>
  <c r="JT4" i="111"/>
  <c r="JS4" i="111"/>
  <c r="JR4" i="111"/>
  <c r="JQ4" i="111"/>
  <c r="JP4" i="111"/>
  <c r="JO4" i="111"/>
  <c r="JN4" i="111"/>
  <c r="JM4" i="111"/>
  <c r="JL4" i="111"/>
  <c r="JK4" i="111"/>
  <c r="JJ4" i="111"/>
  <c r="JI4" i="111"/>
  <c r="JH4" i="111"/>
  <c r="JG4" i="111"/>
  <c r="JF4" i="111"/>
  <c r="JE4" i="111"/>
  <c r="JD4" i="111"/>
  <c r="JC4" i="111"/>
  <c r="JB4" i="111"/>
  <c r="JA4" i="111"/>
  <c r="IZ4" i="111"/>
  <c r="IY4" i="111"/>
  <c r="IX4" i="111"/>
  <c r="IW4" i="111"/>
  <c r="IV4" i="111"/>
  <c r="IU4" i="111"/>
  <c r="IT4" i="111"/>
  <c r="IS4" i="111"/>
  <c r="IR4" i="111"/>
  <c r="IQ4" i="111"/>
  <c r="IP4" i="111"/>
  <c r="IO4" i="111"/>
  <c r="IN4" i="111"/>
  <c r="IM4" i="111"/>
  <c r="IL4" i="111"/>
  <c r="IK4" i="111"/>
  <c r="IJ4" i="111"/>
  <c r="II4" i="111"/>
  <c r="IH4" i="111"/>
  <c r="IG4" i="111"/>
  <c r="IF4" i="111"/>
  <c r="IE4" i="111"/>
  <c r="ID4" i="111"/>
  <c r="IC4" i="111"/>
  <c r="IB4" i="111"/>
  <c r="IA4" i="111"/>
  <c r="HZ4" i="111"/>
  <c r="HY4" i="111"/>
  <c r="HX4" i="111"/>
  <c r="HW4" i="111"/>
  <c r="HV4" i="111"/>
  <c r="HU4" i="111"/>
  <c r="HT4" i="111"/>
  <c r="HS4" i="111"/>
  <c r="HR4" i="111"/>
  <c r="HQ4" i="111"/>
  <c r="HP4" i="111"/>
  <c r="HO4" i="111"/>
  <c r="HN4" i="111"/>
  <c r="HM4" i="111"/>
  <c r="HL4" i="111"/>
  <c r="HK4" i="111"/>
  <c r="HJ4" i="111"/>
  <c r="HI4" i="111"/>
  <c r="HH4" i="111"/>
  <c r="HG4" i="111"/>
  <c r="HF4" i="111"/>
  <c r="HE4" i="111"/>
  <c r="HD4" i="111"/>
  <c r="HC4" i="111"/>
  <c r="HB4" i="111"/>
  <c r="HA4" i="111"/>
  <c r="GZ4" i="111"/>
  <c r="GY4" i="111"/>
  <c r="GX4" i="111"/>
  <c r="GW4" i="111"/>
  <c r="GV4" i="111"/>
  <c r="GU4" i="111"/>
  <c r="GT4" i="111"/>
  <c r="GS4" i="111"/>
  <c r="GR4" i="111"/>
  <c r="GQ4" i="111"/>
  <c r="GP4" i="111"/>
  <c r="GO4" i="111"/>
  <c r="GN4" i="111"/>
  <c r="GM4" i="111"/>
  <c r="GL4" i="111"/>
  <c r="GK4" i="111"/>
  <c r="GJ4" i="111"/>
  <c r="GI4" i="111"/>
  <c r="GH4" i="111"/>
  <c r="GG4" i="111"/>
  <c r="GF4" i="111"/>
  <c r="GE4" i="111"/>
  <c r="GD4" i="111"/>
  <c r="GC4" i="111"/>
  <c r="GB4" i="111"/>
  <c r="GA4" i="111"/>
  <c r="FZ4" i="111"/>
  <c r="FY4" i="111"/>
  <c r="FX4" i="111"/>
  <c r="FW4" i="111"/>
  <c r="FV4" i="111"/>
  <c r="FU4" i="111"/>
  <c r="FT4" i="111"/>
  <c r="FS4" i="111"/>
  <c r="FR4" i="111"/>
  <c r="FQ4" i="111"/>
  <c r="FP4" i="111"/>
  <c r="FO4" i="111"/>
  <c r="FN4" i="111"/>
  <c r="FM4" i="111"/>
  <c r="FL4" i="111"/>
  <c r="FK4" i="111"/>
  <c r="FJ4" i="111"/>
  <c r="FI4" i="111"/>
  <c r="FH4" i="111"/>
  <c r="FG4" i="111"/>
  <c r="FF4" i="111"/>
  <c r="FE4" i="111"/>
  <c r="FD4" i="111"/>
  <c r="FC4" i="111"/>
  <c r="FB4" i="111"/>
  <c r="FA4" i="111"/>
  <c r="EZ4" i="111"/>
  <c r="EY4" i="111"/>
  <c r="EX4" i="111"/>
  <c r="EW4" i="111"/>
  <c r="EV4" i="111"/>
  <c r="EU4" i="111"/>
  <c r="ET4" i="111"/>
  <c r="ES4" i="111"/>
  <c r="ER4" i="111"/>
  <c r="EQ4" i="111"/>
  <c r="EP4" i="111"/>
  <c r="EO4" i="111"/>
  <c r="EN4" i="111"/>
  <c r="EM4" i="111"/>
  <c r="EL4" i="111"/>
  <c r="EK4" i="111"/>
  <c r="EJ4" i="111"/>
  <c r="EI4" i="111"/>
  <c r="EH4" i="111"/>
  <c r="EG4" i="111"/>
  <c r="EF4" i="111"/>
  <c r="EE4" i="111"/>
  <c r="ED4" i="111"/>
  <c r="EC4" i="111"/>
  <c r="EB4" i="111"/>
  <c r="EA4" i="111"/>
  <c r="DZ4" i="111"/>
  <c r="DY4" i="111"/>
  <c r="DX4" i="111"/>
  <c r="DW4" i="111"/>
  <c r="DV4" i="111"/>
  <c r="DU4" i="111"/>
  <c r="DT4" i="111"/>
  <c r="DS4" i="111"/>
  <c r="DR4" i="111"/>
  <c r="DQ4" i="111"/>
  <c r="DP4" i="111"/>
  <c r="DO4" i="111"/>
  <c r="DN4" i="111"/>
  <c r="DM4" i="111"/>
  <c r="DL4" i="111"/>
  <c r="DK4" i="111"/>
  <c r="DJ4" i="111"/>
  <c r="DI4" i="111"/>
  <c r="DH4" i="111"/>
  <c r="DG4" i="111"/>
  <c r="DF4" i="111"/>
  <c r="DE4" i="111"/>
  <c r="DD4" i="111"/>
  <c r="DC4" i="111"/>
  <c r="DB4" i="111"/>
  <c r="DA4" i="111"/>
  <c r="CZ4" i="111"/>
  <c r="CY4" i="111"/>
  <c r="CX4" i="111"/>
  <c r="CW4" i="111"/>
  <c r="CV4" i="111"/>
  <c r="CU4" i="111"/>
  <c r="CT4" i="111"/>
  <c r="CS4" i="111"/>
  <c r="CR4" i="111"/>
  <c r="CQ4" i="111"/>
  <c r="CP4" i="111"/>
  <c r="CO4" i="111"/>
  <c r="CN4" i="111"/>
  <c r="CM4" i="111"/>
  <c r="CL4" i="111"/>
  <c r="CK4" i="111"/>
  <c r="CJ4" i="111"/>
  <c r="CI4" i="111"/>
  <c r="CH4" i="111"/>
  <c r="CG4" i="111"/>
  <c r="CF4" i="111"/>
  <c r="CE4" i="111"/>
  <c r="CD4" i="111"/>
  <c r="CC4" i="111"/>
  <c r="CB4" i="111"/>
  <c r="CA4" i="111"/>
  <c r="BZ4" i="111"/>
  <c r="BY4" i="111"/>
  <c r="BX4" i="111"/>
  <c r="BW4" i="111"/>
  <c r="BV4" i="111"/>
  <c r="BU4" i="111"/>
  <c r="BT4" i="111"/>
  <c r="BS4" i="111"/>
  <c r="BR4" i="111"/>
  <c r="BQ4" i="111"/>
  <c r="BP4" i="111"/>
  <c r="BO4" i="111"/>
  <c r="BN4" i="111"/>
  <c r="BM4" i="111"/>
  <c r="BL4" i="111"/>
  <c r="BK4" i="111"/>
  <c r="BJ4" i="111"/>
  <c r="BI4" i="111"/>
  <c r="BH4" i="111"/>
  <c r="BG4" i="111"/>
  <c r="BF4" i="111"/>
  <c r="BE4" i="111"/>
  <c r="BD4" i="111"/>
  <c r="BC4" i="111"/>
  <c r="BB4" i="111"/>
  <c r="BA4" i="111"/>
  <c r="AZ4" i="111"/>
  <c r="AY4" i="111"/>
  <c r="AX4" i="111"/>
  <c r="AW4" i="111"/>
  <c r="AV4" i="111"/>
  <c r="AU4" i="111"/>
  <c r="AT4" i="111"/>
  <c r="AS4" i="111"/>
  <c r="AR4" i="111"/>
  <c r="AQ4" i="111"/>
  <c r="AP4" i="111"/>
  <c r="AO4" i="111"/>
  <c r="AN4" i="111"/>
  <c r="AM4" i="111"/>
  <c r="AL4" i="111"/>
  <c r="AK4" i="111"/>
  <c r="AJ4" i="111"/>
  <c r="AI4" i="111"/>
  <c r="AH4" i="111"/>
  <c r="AG4" i="111"/>
  <c r="AF4" i="111"/>
  <c r="AE4" i="111"/>
  <c r="AD4" i="111"/>
  <c r="AC4" i="111"/>
  <c r="AB4" i="111"/>
  <c r="AA4" i="111"/>
  <c r="Z4" i="111"/>
  <c r="Y4" i="111"/>
  <c r="X4" i="111"/>
  <c r="W4" i="111"/>
  <c r="V4" i="111"/>
  <c r="U4" i="111"/>
  <c r="T4" i="111"/>
  <c r="S4" i="111"/>
  <c r="R4" i="111"/>
  <c r="Q4" i="111"/>
  <c r="P4" i="111"/>
  <c r="O4" i="111"/>
  <c r="N4" i="111"/>
  <c r="M4" i="111"/>
  <c r="L4" i="111"/>
  <c r="K4" i="111"/>
  <c r="J4" i="111"/>
  <c r="I4" i="111"/>
  <c r="H4" i="111"/>
  <c r="G4" i="111"/>
  <c r="F4" i="111"/>
  <c r="F11" i="111" s="1"/>
  <c r="JW4" i="111"/>
  <c r="JC15" i="111"/>
  <c r="JC16" i="111"/>
  <c r="ND28" i="111"/>
  <c r="ND29" i="111"/>
  <c r="D8" i="111"/>
  <c r="D5" i="111"/>
  <c r="JC18" i="111"/>
  <c r="NB29" i="108"/>
  <c r="NB28" i="108"/>
  <c r="NB27" i="108"/>
  <c r="NB25" i="108"/>
  <c r="NB24" i="108"/>
  <c r="CL765" i="59"/>
  <c r="CN765" i="59" s="1"/>
  <c r="CO765" i="59" s="1"/>
  <c r="CL579" i="59"/>
  <c r="CL564" i="59"/>
  <c r="CL585" i="59"/>
  <c r="CL584" i="59"/>
  <c r="CL583" i="59"/>
  <c r="NC25" i="108"/>
  <c r="NC24" i="108"/>
  <c r="RI21" i="108"/>
  <c r="QD21" i="108"/>
  <c r="OZ21" i="108"/>
  <c r="NU21" i="108"/>
  <c r="MP21" i="108"/>
  <c r="LL21" i="108"/>
  <c r="KG21" i="108"/>
  <c r="JC21" i="108"/>
  <c r="HX21" i="108"/>
  <c r="GV21" i="108"/>
  <c r="FQ21" i="108"/>
  <c r="EL21" i="108"/>
  <c r="DH21" i="108"/>
  <c r="CC21" i="108"/>
  <c r="AY21" i="108"/>
  <c r="T21" i="108"/>
  <c r="F21" i="108"/>
  <c r="RI19" i="108"/>
  <c r="QD19" i="108"/>
  <c r="OZ19" i="108"/>
  <c r="NU19" i="108"/>
  <c r="MP19" i="108"/>
  <c r="LL19" i="108"/>
  <c r="KG19" i="108"/>
  <c r="JC19" i="108"/>
  <c r="HX19" i="108"/>
  <c r="GV19" i="108"/>
  <c r="FQ19" i="108"/>
  <c r="EL19" i="108"/>
  <c r="DH19" i="108"/>
  <c r="CC19" i="108"/>
  <c r="AY19" i="108"/>
  <c r="T19" i="108"/>
  <c r="F19" i="108"/>
  <c r="RI18" i="108"/>
  <c r="QD18" i="108"/>
  <c r="OZ18" i="108"/>
  <c r="NU18" i="108"/>
  <c r="MP18" i="108"/>
  <c r="LL18" i="108"/>
  <c r="KG18" i="108"/>
  <c r="JC18" i="108"/>
  <c r="HX18" i="108"/>
  <c r="GV18" i="108"/>
  <c r="FQ18" i="108"/>
  <c r="EL18" i="108"/>
  <c r="DH18" i="108"/>
  <c r="CC18" i="108"/>
  <c r="AY18" i="108"/>
  <c r="F18" i="108"/>
  <c r="T18" i="108"/>
  <c r="RI17" i="108"/>
  <c r="QD17" i="108"/>
  <c r="OZ17" i="108"/>
  <c r="NU17" i="108"/>
  <c r="MP17" i="108"/>
  <c r="LL17" i="108"/>
  <c r="KG17" i="108"/>
  <c r="JC17" i="108"/>
  <c r="HX17" i="108"/>
  <c r="GV17" i="108"/>
  <c r="FQ17" i="108"/>
  <c r="EL17" i="108"/>
  <c r="DH17" i="108"/>
  <c r="CC17" i="108"/>
  <c r="AY17" i="108"/>
  <c r="T17" i="108"/>
  <c r="F17" i="108"/>
  <c r="RI16" i="108"/>
  <c r="QD16" i="108"/>
  <c r="OZ16" i="108"/>
  <c r="NU16" i="108"/>
  <c r="MP16" i="108"/>
  <c r="LL16" i="108"/>
  <c r="KG16" i="108"/>
  <c r="JC16" i="108"/>
  <c r="HX16" i="108"/>
  <c r="GV16" i="108"/>
  <c r="FQ16" i="108"/>
  <c r="EL16" i="108"/>
  <c r="DH16" i="108"/>
  <c r="CC16" i="108"/>
  <c r="AY16" i="108"/>
  <c r="F16" i="108"/>
  <c r="T16" i="108"/>
  <c r="QD15" i="108"/>
  <c r="OZ15" i="108"/>
  <c r="NU15" i="108"/>
  <c r="MP15" i="108"/>
  <c r="LL15" i="108"/>
  <c r="KG15" i="108"/>
  <c r="JC15" i="108"/>
  <c r="HX15" i="108"/>
  <c r="GV15" i="108"/>
  <c r="FQ15" i="108"/>
  <c r="EL15" i="108"/>
  <c r="DH15" i="108"/>
  <c r="CC15" i="108"/>
  <c r="AY15" i="108"/>
  <c r="T15" i="108"/>
  <c r="F15" i="108"/>
  <c r="D9" i="108"/>
  <c r="D8" i="108"/>
  <c r="D7" i="108"/>
  <c r="D6" i="108"/>
  <c r="SK5" i="108"/>
  <c r="RI15" i="108" s="1"/>
  <c r="SJ4" i="108"/>
  <c r="SI4" i="108"/>
  <c r="SH4" i="108"/>
  <c r="SG4" i="108"/>
  <c r="SF4" i="108"/>
  <c r="SE4" i="108"/>
  <c r="SD4" i="108"/>
  <c r="SC4" i="108"/>
  <c r="SB4" i="108"/>
  <c r="SA4" i="108"/>
  <c r="RZ4" i="108"/>
  <c r="RY4" i="108"/>
  <c r="RX4" i="108"/>
  <c r="RW4" i="108"/>
  <c r="RV4" i="108"/>
  <c r="RU4" i="108"/>
  <c r="RT4" i="108"/>
  <c r="RS4" i="108"/>
  <c r="RR4" i="108"/>
  <c r="RQ4" i="108"/>
  <c r="RP4" i="108"/>
  <c r="RO4" i="108"/>
  <c r="RN4" i="108"/>
  <c r="RM4" i="108"/>
  <c r="RL4" i="108"/>
  <c r="RK4" i="108"/>
  <c r="RJ4" i="108"/>
  <c r="RI4" i="108"/>
  <c r="RH4" i="108"/>
  <c r="RG4" i="108"/>
  <c r="RF4" i="108"/>
  <c r="RE4" i="108"/>
  <c r="RD4" i="108"/>
  <c r="RC4" i="108"/>
  <c r="RB4" i="108"/>
  <c r="RA4" i="108"/>
  <c r="QZ4" i="108"/>
  <c r="QY4" i="108"/>
  <c r="QX4" i="108"/>
  <c r="QW4" i="108"/>
  <c r="QV4" i="108"/>
  <c r="QU4" i="108"/>
  <c r="QT4" i="108"/>
  <c r="QS4" i="108"/>
  <c r="QR4" i="108"/>
  <c r="QQ4" i="108"/>
  <c r="QP4" i="108"/>
  <c r="QO4" i="108"/>
  <c r="QN4" i="108"/>
  <c r="QM4" i="108"/>
  <c r="QL4" i="108"/>
  <c r="QK4" i="108"/>
  <c r="QJ4" i="108"/>
  <c r="QI4" i="108"/>
  <c r="QH4" i="108"/>
  <c r="QG4" i="108"/>
  <c r="QF4" i="108"/>
  <c r="QE4" i="108"/>
  <c r="QD4" i="108"/>
  <c r="QC4" i="108"/>
  <c r="QB4" i="108"/>
  <c r="QA4" i="108"/>
  <c r="PZ4" i="108"/>
  <c r="PY4" i="108"/>
  <c r="PX4" i="108"/>
  <c r="PW4" i="108"/>
  <c r="PV4" i="108"/>
  <c r="PU4" i="108"/>
  <c r="PT4" i="108"/>
  <c r="PS4" i="108"/>
  <c r="PR4" i="108"/>
  <c r="PQ4" i="108"/>
  <c r="PP4" i="108"/>
  <c r="PO4" i="108"/>
  <c r="PN4" i="108"/>
  <c r="PM4" i="108"/>
  <c r="PL4" i="108"/>
  <c r="PK4" i="108"/>
  <c r="PJ4" i="108"/>
  <c r="PI4" i="108"/>
  <c r="PH4" i="108"/>
  <c r="PG4" i="108"/>
  <c r="PF4" i="108"/>
  <c r="PE4" i="108"/>
  <c r="PD4" i="108"/>
  <c r="PC4" i="108"/>
  <c r="PB4" i="108"/>
  <c r="PA4" i="108"/>
  <c r="OZ4" i="108"/>
  <c r="OY4" i="108"/>
  <c r="OX4" i="108"/>
  <c r="OW4" i="108"/>
  <c r="OV4" i="108"/>
  <c r="OU4" i="108"/>
  <c r="OT4" i="108"/>
  <c r="OS4" i="108"/>
  <c r="OR4" i="108"/>
  <c r="OQ4" i="108"/>
  <c r="OP4" i="108"/>
  <c r="OO4" i="108"/>
  <c r="ON4" i="108"/>
  <c r="OM4" i="108"/>
  <c r="OL4" i="108"/>
  <c r="OK4" i="108"/>
  <c r="OJ4" i="108"/>
  <c r="OI4" i="108"/>
  <c r="OH4" i="108"/>
  <c r="OG4" i="108"/>
  <c r="OF4" i="108"/>
  <c r="OE4" i="108"/>
  <c r="OD4" i="108"/>
  <c r="OC4" i="108"/>
  <c r="OB4" i="108"/>
  <c r="OA4" i="108"/>
  <c r="NZ4" i="108"/>
  <c r="NY4" i="108"/>
  <c r="NX4" i="108"/>
  <c r="NW4" i="108"/>
  <c r="NV4" i="108"/>
  <c r="NU4" i="108"/>
  <c r="NT4" i="108"/>
  <c r="NS4" i="108"/>
  <c r="NR4" i="108"/>
  <c r="NQ4" i="108"/>
  <c r="NP4" i="108"/>
  <c r="NO4" i="108"/>
  <c r="NN4" i="108"/>
  <c r="NM4" i="108"/>
  <c r="NL4" i="108"/>
  <c r="NK4" i="108"/>
  <c r="NJ4" i="108"/>
  <c r="NI4" i="108"/>
  <c r="NH4" i="108"/>
  <c r="NG4" i="108"/>
  <c r="NF4" i="108"/>
  <c r="NE4" i="108"/>
  <c r="ND4" i="108"/>
  <c r="NC4" i="108"/>
  <c r="NB4" i="108"/>
  <c r="NA4" i="108"/>
  <c r="MZ4" i="108"/>
  <c r="MY4" i="108"/>
  <c r="MX4" i="108"/>
  <c r="MW4" i="108"/>
  <c r="MV4" i="108"/>
  <c r="MU4" i="108"/>
  <c r="MT4" i="108"/>
  <c r="MS4" i="108"/>
  <c r="MR4" i="108"/>
  <c r="MQ4" i="108"/>
  <c r="MP4" i="108"/>
  <c r="MO4" i="108"/>
  <c r="MN4" i="108"/>
  <c r="MM4" i="108"/>
  <c r="ML4" i="108"/>
  <c r="MK4" i="108"/>
  <c r="MJ4" i="108"/>
  <c r="MI4" i="108"/>
  <c r="MH4" i="108"/>
  <c r="MG4" i="108"/>
  <c r="MF4" i="108"/>
  <c r="ME4" i="108"/>
  <c r="MD4" i="108"/>
  <c r="MC4" i="108"/>
  <c r="MB4" i="108"/>
  <c r="MA4" i="108"/>
  <c r="LZ4" i="108"/>
  <c r="LY4" i="108"/>
  <c r="LX4" i="108"/>
  <c r="LW4" i="108"/>
  <c r="LV4" i="108"/>
  <c r="LU4" i="108"/>
  <c r="LT4" i="108"/>
  <c r="LS4" i="108"/>
  <c r="LR4" i="108"/>
  <c r="LQ4" i="108"/>
  <c r="LP4" i="108"/>
  <c r="LO4" i="108"/>
  <c r="LN4" i="108"/>
  <c r="LM4" i="108"/>
  <c r="LL4" i="108"/>
  <c r="LK4" i="108"/>
  <c r="LJ4" i="108"/>
  <c r="LI4" i="108"/>
  <c r="LH4" i="108"/>
  <c r="LG4" i="108"/>
  <c r="LF4" i="108"/>
  <c r="LE4" i="108"/>
  <c r="LD4" i="108"/>
  <c r="LC4" i="108"/>
  <c r="LB4" i="108"/>
  <c r="LA4" i="108"/>
  <c r="KZ4" i="108"/>
  <c r="KY4" i="108"/>
  <c r="KX4" i="108"/>
  <c r="KW4" i="108"/>
  <c r="KV4" i="108"/>
  <c r="KU4" i="108"/>
  <c r="KT4" i="108"/>
  <c r="KS4" i="108"/>
  <c r="KR4" i="108"/>
  <c r="KQ4" i="108"/>
  <c r="KP4" i="108"/>
  <c r="KO4" i="108"/>
  <c r="KN4" i="108"/>
  <c r="KM4" i="108"/>
  <c r="KL4" i="108"/>
  <c r="KK4" i="108"/>
  <c r="KJ4" i="108"/>
  <c r="KI4" i="108"/>
  <c r="KH4" i="108"/>
  <c r="KG4" i="108"/>
  <c r="KF4" i="108"/>
  <c r="KE4" i="108"/>
  <c r="KD4" i="108"/>
  <c r="KC4" i="108"/>
  <c r="KB4" i="108"/>
  <c r="KA4" i="108"/>
  <c r="JZ4" i="108"/>
  <c r="JY4" i="108"/>
  <c r="JX4" i="108"/>
  <c r="JW4" i="108"/>
  <c r="JV4" i="108"/>
  <c r="JU4" i="108"/>
  <c r="JT4" i="108"/>
  <c r="JS4" i="108"/>
  <c r="JR4" i="108"/>
  <c r="JQ4" i="108"/>
  <c r="JP4" i="108"/>
  <c r="JO4" i="108"/>
  <c r="JN4" i="108"/>
  <c r="JM4" i="108"/>
  <c r="JL4" i="108"/>
  <c r="JK4" i="108"/>
  <c r="JJ4" i="108"/>
  <c r="JI4" i="108"/>
  <c r="JH4" i="108"/>
  <c r="JG4" i="108"/>
  <c r="JF4" i="108"/>
  <c r="JE4" i="108"/>
  <c r="JD4" i="108"/>
  <c r="JC4" i="108"/>
  <c r="JB4" i="108"/>
  <c r="JA4" i="108"/>
  <c r="IZ4" i="108"/>
  <c r="IY4" i="108"/>
  <c r="IX4" i="108"/>
  <c r="IW4" i="108"/>
  <c r="IV4" i="108"/>
  <c r="IU4" i="108"/>
  <c r="IT4" i="108"/>
  <c r="IS4" i="108"/>
  <c r="IR4" i="108"/>
  <c r="IQ4" i="108"/>
  <c r="IP4" i="108"/>
  <c r="IO4" i="108"/>
  <c r="IN4" i="108"/>
  <c r="IM4" i="108"/>
  <c r="IL4" i="108"/>
  <c r="IK4" i="108"/>
  <c r="IJ4" i="108"/>
  <c r="II4" i="108"/>
  <c r="IH4" i="108"/>
  <c r="IG4" i="108"/>
  <c r="IF4" i="108"/>
  <c r="IE4" i="108"/>
  <c r="ID4" i="108"/>
  <c r="IC4" i="108"/>
  <c r="IB4" i="108"/>
  <c r="IA4" i="108"/>
  <c r="HZ4" i="108"/>
  <c r="HY4" i="108"/>
  <c r="HX4" i="108"/>
  <c r="HW4" i="108"/>
  <c r="HV4" i="108"/>
  <c r="HU4" i="108"/>
  <c r="HT4" i="108"/>
  <c r="HS4" i="108"/>
  <c r="HR4" i="108"/>
  <c r="HQ4" i="108"/>
  <c r="HP4" i="108"/>
  <c r="HO4" i="108"/>
  <c r="HN4" i="108"/>
  <c r="HM4" i="108"/>
  <c r="HL4" i="108"/>
  <c r="HK4" i="108"/>
  <c r="HJ4" i="108"/>
  <c r="HI4" i="108"/>
  <c r="HH4" i="108"/>
  <c r="HG4" i="108"/>
  <c r="HF4" i="108"/>
  <c r="HE4" i="108"/>
  <c r="HD4" i="108"/>
  <c r="HC4" i="108"/>
  <c r="HB4" i="108"/>
  <c r="HA4" i="108"/>
  <c r="GZ4" i="108"/>
  <c r="GY4" i="108"/>
  <c r="GX4" i="108"/>
  <c r="GW4" i="108"/>
  <c r="GV4" i="108"/>
  <c r="GU4" i="108"/>
  <c r="GT4" i="108"/>
  <c r="GS4" i="108"/>
  <c r="GR4" i="108"/>
  <c r="GQ4" i="108"/>
  <c r="GP4" i="108"/>
  <c r="GO4" i="108"/>
  <c r="GN4" i="108"/>
  <c r="GM4" i="108"/>
  <c r="GL4" i="108"/>
  <c r="GK4" i="108"/>
  <c r="GJ4" i="108"/>
  <c r="GI4" i="108"/>
  <c r="GH4" i="108"/>
  <c r="GG4" i="108"/>
  <c r="GF4" i="108"/>
  <c r="GE4" i="108"/>
  <c r="GD4" i="108"/>
  <c r="GC4" i="108"/>
  <c r="GB4" i="108"/>
  <c r="GA4" i="108"/>
  <c r="FZ4" i="108"/>
  <c r="FY4" i="108"/>
  <c r="FX4" i="108"/>
  <c r="FW4" i="108"/>
  <c r="FV4" i="108"/>
  <c r="FU4" i="108"/>
  <c r="FT4" i="108"/>
  <c r="FS4" i="108"/>
  <c r="FR4" i="108"/>
  <c r="FQ4" i="108"/>
  <c r="FP4" i="108"/>
  <c r="FO4" i="108"/>
  <c r="FN4" i="108"/>
  <c r="FM4" i="108"/>
  <c r="FL4" i="108"/>
  <c r="FK4" i="108"/>
  <c r="FJ4" i="108"/>
  <c r="FI4" i="108"/>
  <c r="FH4" i="108"/>
  <c r="FG4" i="108"/>
  <c r="FF4" i="108"/>
  <c r="FE4" i="108"/>
  <c r="FD4" i="108"/>
  <c r="FC4" i="108"/>
  <c r="FB4" i="108"/>
  <c r="FA4" i="108"/>
  <c r="EZ4" i="108"/>
  <c r="EY4" i="108"/>
  <c r="EX4" i="108"/>
  <c r="EW4" i="108"/>
  <c r="EV4" i="108"/>
  <c r="EU4" i="108"/>
  <c r="ET4" i="108"/>
  <c r="ES4" i="108"/>
  <c r="ER4" i="108"/>
  <c r="EQ4" i="108"/>
  <c r="EP4" i="108"/>
  <c r="EO4" i="108"/>
  <c r="EN4" i="108"/>
  <c r="EM4" i="108"/>
  <c r="EL4" i="108"/>
  <c r="EK4" i="108"/>
  <c r="EJ4" i="108"/>
  <c r="EI4" i="108"/>
  <c r="EH4" i="108"/>
  <c r="EG4" i="108"/>
  <c r="EF4" i="108"/>
  <c r="EE4" i="108"/>
  <c r="ED4" i="108"/>
  <c r="EC4" i="108"/>
  <c r="EB4" i="108"/>
  <c r="EA4" i="108"/>
  <c r="DZ4" i="108"/>
  <c r="DY4" i="108"/>
  <c r="DX4" i="108"/>
  <c r="DW4" i="108"/>
  <c r="DV4" i="108"/>
  <c r="DU4" i="108"/>
  <c r="DT4" i="108"/>
  <c r="DS4" i="108"/>
  <c r="DR4" i="108"/>
  <c r="DQ4" i="108"/>
  <c r="DP4" i="108"/>
  <c r="DO4" i="108"/>
  <c r="DN4" i="108"/>
  <c r="DM4" i="108"/>
  <c r="DL4" i="108"/>
  <c r="DK4" i="108"/>
  <c r="DJ4" i="108"/>
  <c r="DI4" i="108"/>
  <c r="DH4" i="108"/>
  <c r="DG4" i="108"/>
  <c r="DF4" i="108"/>
  <c r="DE4" i="108"/>
  <c r="DD4" i="108"/>
  <c r="DC4" i="108"/>
  <c r="DB4" i="108"/>
  <c r="DA4" i="108"/>
  <c r="CZ4" i="108"/>
  <c r="CY4" i="108"/>
  <c r="CX4" i="108"/>
  <c r="CW4" i="108"/>
  <c r="CV4" i="108"/>
  <c r="CU4" i="108"/>
  <c r="CT4" i="108"/>
  <c r="CS4" i="108"/>
  <c r="CR4" i="108"/>
  <c r="CQ4" i="108"/>
  <c r="CP4" i="108"/>
  <c r="CO4" i="108"/>
  <c r="CN4" i="108"/>
  <c r="CM4" i="108"/>
  <c r="CL4" i="108"/>
  <c r="CK4" i="108"/>
  <c r="CJ4" i="108"/>
  <c r="CI4" i="108"/>
  <c r="CH4" i="108"/>
  <c r="CG4" i="108"/>
  <c r="CF4" i="108"/>
  <c r="CE4" i="108"/>
  <c r="CD4" i="108"/>
  <c r="CC4" i="108"/>
  <c r="CB4" i="108"/>
  <c r="CA4" i="108"/>
  <c r="BZ4" i="108"/>
  <c r="BY4" i="108"/>
  <c r="BX4" i="108"/>
  <c r="BW4" i="108"/>
  <c r="BV4" i="108"/>
  <c r="BU4" i="108"/>
  <c r="BT4" i="108"/>
  <c r="BS4" i="108"/>
  <c r="BR4" i="108"/>
  <c r="BQ4" i="108"/>
  <c r="BP4" i="108"/>
  <c r="BO4" i="108"/>
  <c r="BN4" i="108"/>
  <c r="BM4" i="108"/>
  <c r="BL4" i="108"/>
  <c r="BK4" i="108"/>
  <c r="BJ4" i="108"/>
  <c r="BI4" i="108"/>
  <c r="BH4" i="108"/>
  <c r="BG4" i="108"/>
  <c r="BF4" i="108"/>
  <c r="BE4" i="108"/>
  <c r="BD4" i="108"/>
  <c r="BC4" i="108"/>
  <c r="BB4" i="108"/>
  <c r="BA4" i="108"/>
  <c r="AZ4" i="108"/>
  <c r="AY4" i="108"/>
  <c r="AX4" i="108"/>
  <c r="AW4" i="108"/>
  <c r="AV4" i="108"/>
  <c r="AU4" i="108"/>
  <c r="AT4" i="108"/>
  <c r="AS4" i="108"/>
  <c r="AR4" i="108"/>
  <c r="AQ4" i="108"/>
  <c r="AP4" i="108"/>
  <c r="AO4" i="108"/>
  <c r="AN4" i="108"/>
  <c r="AM4" i="108"/>
  <c r="AL4" i="108"/>
  <c r="AK4" i="108"/>
  <c r="AJ4" i="108"/>
  <c r="AI4" i="108"/>
  <c r="AH4" i="108"/>
  <c r="AG4" i="108"/>
  <c r="AF4" i="108"/>
  <c r="AE4" i="108"/>
  <c r="AD4" i="108"/>
  <c r="AC4" i="108"/>
  <c r="AB4" i="108"/>
  <c r="AA4" i="108"/>
  <c r="Z4" i="108"/>
  <c r="Y4" i="108"/>
  <c r="X4" i="108"/>
  <c r="W4" i="108"/>
  <c r="V4" i="108"/>
  <c r="U4" i="108"/>
  <c r="T4" i="108"/>
  <c r="S4" i="108"/>
  <c r="R4" i="108"/>
  <c r="Q4" i="108"/>
  <c r="P4" i="108"/>
  <c r="O4" i="108"/>
  <c r="N4" i="108"/>
  <c r="M4" i="108"/>
  <c r="L4" i="108"/>
  <c r="K4" i="108"/>
  <c r="J4" i="108"/>
  <c r="I4" i="108"/>
  <c r="H4" i="108"/>
  <c r="G4" i="108"/>
  <c r="F4" i="108"/>
  <c r="F11" i="108" s="1"/>
  <c r="CJ760" i="59"/>
  <c r="CH760" i="59"/>
  <c r="CF760" i="59"/>
  <c r="CK765" i="59"/>
  <c r="CM765" i="59"/>
  <c r="CD760" i="59"/>
  <c r="CB760" i="59"/>
  <c r="BZ760" i="59"/>
  <c r="BX760" i="59"/>
  <c r="BZ757" i="59"/>
  <c r="AA590" i="59"/>
  <c r="F590" i="59"/>
  <c r="AA589" i="59"/>
  <c r="F589" i="59"/>
  <c r="AA588" i="59"/>
  <c r="F588" i="59"/>
  <c r="AA587" i="59"/>
  <c r="F587" i="59"/>
  <c r="AA586" i="59"/>
  <c r="F586" i="59"/>
  <c r="F582" i="59"/>
  <c r="F571" i="59"/>
  <c r="I590" i="59"/>
  <c r="AK23" i="106"/>
  <c r="AJ22" i="106"/>
  <c r="AH13" i="106"/>
  <c r="AH23" i="106" s="1"/>
  <c r="BK577" i="59"/>
  <c r="I577" i="59"/>
  <c r="F577" i="59"/>
  <c r="BK576" i="59"/>
  <c r="I576" i="59"/>
  <c r="F576" i="59"/>
  <c r="I571" i="59"/>
  <c r="AJ23" i="106"/>
  <c r="AI22" i="106"/>
  <c r="AI23" i="106"/>
  <c r="AJ20" i="106"/>
  <c r="AI20" i="106"/>
  <c r="AJ24" i="106"/>
  <c r="AJ10" i="106"/>
  <c r="AI24" i="106"/>
  <c r="AF25" i="106"/>
  <c r="AF24" i="106"/>
  <c r="AF17" i="106"/>
  <c r="BM13" i="106"/>
  <c r="BL13" i="106"/>
  <c r="BK13" i="106"/>
  <c r="BJ13" i="106"/>
  <c r="BI13" i="106"/>
  <c r="BH13" i="106"/>
  <c r="BG13" i="106"/>
  <c r="BF13" i="106"/>
  <c r="BE13" i="106"/>
  <c r="BD13" i="106"/>
  <c r="BC13" i="106"/>
  <c r="BB13" i="106"/>
  <c r="BA13" i="106"/>
  <c r="AZ13" i="106"/>
  <c r="AY13" i="106"/>
  <c r="AX13" i="106"/>
  <c r="AW13" i="106"/>
  <c r="AV13" i="106"/>
  <c r="AU13" i="106"/>
  <c r="AT13" i="106"/>
  <c r="AS13" i="106"/>
  <c r="AS16" i="106" s="1"/>
  <c r="AN23" i="106"/>
  <c r="AL23" i="106"/>
  <c r="AG13" i="106"/>
  <c r="AG16" i="106" s="1"/>
  <c r="AG25" i="106" s="1"/>
  <c r="AF13" i="106"/>
  <c r="AF23" i="106" s="1"/>
  <c r="AE13" i="106"/>
  <c r="AE23" i="106" s="1"/>
  <c r="AD13" i="106"/>
  <c r="AD23" i="106" s="1"/>
  <c r="AC13" i="106"/>
  <c r="AC23" i="106" s="1"/>
  <c r="AB13" i="106"/>
  <c r="AB23" i="106" s="1"/>
  <c r="AA13" i="106"/>
  <c r="Z13" i="106"/>
  <c r="Y13" i="106"/>
  <c r="X13" i="106"/>
  <c r="W13" i="106"/>
  <c r="V13" i="106"/>
  <c r="U13" i="106"/>
  <c r="T13" i="106"/>
  <c r="S13" i="106"/>
  <c r="R13" i="106"/>
  <c r="Q13" i="106"/>
  <c r="P13" i="106"/>
  <c r="O13" i="106"/>
  <c r="N13" i="106"/>
  <c r="M13" i="106"/>
  <c r="L13" i="106"/>
  <c r="K13" i="106"/>
  <c r="J13" i="106"/>
  <c r="I13" i="106"/>
  <c r="H13" i="106"/>
  <c r="G13" i="106"/>
  <c r="F13" i="106"/>
  <c r="E13" i="106"/>
  <c r="D13" i="106"/>
  <c r="D16" i="106" s="1"/>
  <c r="C13" i="106"/>
  <c r="C16" i="106" s="1"/>
  <c r="AF12" i="106"/>
  <c r="AF22" i="106" s="1"/>
  <c r="Z12" i="106"/>
  <c r="Y12" i="106"/>
  <c r="X12" i="106"/>
  <c r="W12" i="106"/>
  <c r="V12" i="106"/>
  <c r="U12" i="106"/>
  <c r="T12" i="106"/>
  <c r="S12" i="106"/>
  <c r="R12" i="106"/>
  <c r="Q12" i="106"/>
  <c r="P12" i="106"/>
  <c r="O12" i="106"/>
  <c r="N12" i="106"/>
  <c r="M12" i="106"/>
  <c r="L12" i="106"/>
  <c r="K12" i="106"/>
  <c r="J12" i="106"/>
  <c r="I12" i="106"/>
  <c r="H12" i="106"/>
  <c r="G12" i="106"/>
  <c r="F12" i="106"/>
  <c r="E12" i="106"/>
  <c r="D12" i="106"/>
  <c r="D15" i="106" s="1"/>
  <c r="C12" i="106"/>
  <c r="C15" i="106" s="1"/>
  <c r="AF10" i="106"/>
  <c r="Z10" i="106"/>
  <c r="Y10" i="106"/>
  <c r="X10" i="106"/>
  <c r="W10" i="106"/>
  <c r="V10" i="106"/>
  <c r="U10" i="106"/>
  <c r="T10" i="106"/>
  <c r="S10" i="106"/>
  <c r="R10" i="106"/>
  <c r="Q10" i="106"/>
  <c r="P10" i="106"/>
  <c r="O10" i="106"/>
  <c r="N10" i="106"/>
  <c r="M10" i="106"/>
  <c r="L10" i="106"/>
  <c r="K10" i="106"/>
  <c r="J10" i="106"/>
  <c r="I10" i="106"/>
  <c r="H10" i="106"/>
  <c r="G10" i="106"/>
  <c r="F10" i="106"/>
  <c r="E10" i="106"/>
  <c r="D10" i="106"/>
  <c r="C10" i="106"/>
  <c r="BR9" i="106"/>
  <c r="BO9" i="106"/>
  <c r="BN9" i="106"/>
  <c r="BR8" i="106"/>
  <c r="BO8" i="106"/>
  <c r="BN8" i="106"/>
  <c r="BR7" i="106"/>
  <c r="BO7" i="106"/>
  <c r="BN7" i="106"/>
  <c r="BR6" i="106"/>
  <c r="BO6" i="106"/>
  <c r="BN6" i="106"/>
  <c r="BR5" i="106"/>
  <c r="AG5" i="106"/>
  <c r="AH5" i="106" s="1"/>
  <c r="AI5" i="106" s="1"/>
  <c r="AI10" i="106" s="1"/>
  <c r="AA5" i="106"/>
  <c r="AB5" i="106" s="1"/>
  <c r="AC5" i="106" s="1"/>
  <c r="BR4" i="106"/>
  <c r="AG4" i="106"/>
  <c r="AA4" i="106"/>
  <c r="E3" i="106"/>
  <c r="F3" i="106" s="1"/>
  <c r="G3" i="106" s="1"/>
  <c r="H3" i="106" s="1"/>
  <c r="I3" i="106" s="1"/>
  <c r="J3" i="106" s="1"/>
  <c r="K3" i="106" s="1"/>
  <c r="L3" i="106" s="1"/>
  <c r="M3" i="106" s="1"/>
  <c r="N3" i="106" s="1"/>
  <c r="O3" i="106" s="1"/>
  <c r="P3" i="106" s="1"/>
  <c r="Q3" i="106" s="1"/>
  <c r="R3" i="106" s="1"/>
  <c r="S3" i="106" s="1"/>
  <c r="T3" i="106" s="1"/>
  <c r="U3" i="106" s="1"/>
  <c r="V3" i="106" s="1"/>
  <c r="W3" i="106" s="1"/>
  <c r="X3" i="106" s="1"/>
  <c r="Y3" i="106" s="1"/>
  <c r="Z3" i="106" s="1"/>
  <c r="AA3" i="106" s="1"/>
  <c r="AB3" i="106" s="1"/>
  <c r="AC3" i="106" s="1"/>
  <c r="AD3" i="106" s="1"/>
  <c r="AE3" i="106" s="1"/>
  <c r="AF3" i="106" s="1"/>
  <c r="AG3" i="106" s="1"/>
  <c r="AH3" i="106" s="1"/>
  <c r="AI3" i="106" s="1"/>
  <c r="AJ3" i="106" s="1"/>
  <c r="AK3" i="106" s="1"/>
  <c r="AL3" i="106" s="1"/>
  <c r="AM3" i="106" s="1"/>
  <c r="AN3" i="106" s="1"/>
  <c r="AO3" i="106" s="1"/>
  <c r="AP3" i="106" s="1"/>
  <c r="AQ3" i="106" s="1"/>
  <c r="AR3" i="106" s="1"/>
  <c r="AS3" i="106" s="1"/>
  <c r="AT3" i="106" s="1"/>
  <c r="AU3" i="106" s="1"/>
  <c r="AV3" i="106" s="1"/>
  <c r="AW3" i="106" s="1"/>
  <c r="AX3" i="106" s="1"/>
  <c r="AY3" i="106" s="1"/>
  <c r="AZ3" i="106" s="1"/>
  <c r="BA3" i="106" s="1"/>
  <c r="BB3" i="106" s="1"/>
  <c r="BC3" i="106" s="1"/>
  <c r="BD3" i="106" s="1"/>
  <c r="BE3" i="106" s="1"/>
  <c r="BF3" i="106" s="1"/>
  <c r="BG3" i="106" s="1"/>
  <c r="BH3" i="106" s="1"/>
  <c r="BI3" i="106" s="1"/>
  <c r="BJ3" i="106" s="1"/>
  <c r="BK3" i="106" s="1"/>
  <c r="BL3" i="106" s="1"/>
  <c r="BM3" i="106" s="1"/>
  <c r="AJ25" i="106"/>
  <c r="AJ17" i="106"/>
  <c r="AH25" i="106"/>
  <c r="AI25" i="106"/>
  <c r="AK25" i="106"/>
  <c r="AH24" i="106"/>
  <c r="AK10" i="106"/>
  <c r="AI17" i="106"/>
  <c r="BP744" i="59"/>
  <c r="AM10" i="106"/>
  <c r="BN743" i="59"/>
  <c r="BN742" i="59"/>
  <c r="BN741" i="59"/>
  <c r="BN740" i="59"/>
  <c r="BI724" i="59"/>
  <c r="BI722" i="59"/>
  <c r="BI37" i="59"/>
  <c r="EA37" i="59" s="1"/>
  <c r="EE37" i="59" s="1"/>
  <c r="H743" i="59"/>
  <c r="J743" i="59"/>
  <c r="L743" i="59"/>
  <c r="N743" i="59"/>
  <c r="BL743" i="59"/>
  <c r="EA742" i="59"/>
  <c r="EE742" i="59" s="1"/>
  <c r="EA741" i="59"/>
  <c r="EE741" i="59" s="1"/>
  <c r="EA744" i="59"/>
  <c r="EE744" i="59" s="1"/>
  <c r="BL744" i="59"/>
  <c r="N744" i="59"/>
  <c r="L744" i="59"/>
  <c r="J744" i="59"/>
  <c r="H744" i="59"/>
  <c r="BL742" i="59"/>
  <c r="N742" i="59"/>
  <c r="L742" i="59"/>
  <c r="J742" i="59"/>
  <c r="H742" i="59"/>
  <c r="BL741" i="59"/>
  <c r="N741" i="59"/>
  <c r="L741" i="59"/>
  <c r="J741" i="59"/>
  <c r="H741" i="59"/>
  <c r="EA740" i="59"/>
  <c r="EB740" i="59" s="1"/>
  <c r="BL740" i="59"/>
  <c r="N740" i="59"/>
  <c r="L740" i="59"/>
  <c r="J740" i="59"/>
  <c r="H740" i="59"/>
  <c r="B572" i="59"/>
  <c r="C572" i="59"/>
  <c r="F572" i="59"/>
  <c r="EA572" i="59"/>
  <c r="EB572" i="59" s="1"/>
  <c r="B573" i="59"/>
  <c r="F573" i="59"/>
  <c r="EA573" i="59"/>
  <c r="EB573" i="59" s="1"/>
  <c r="B574" i="59"/>
  <c r="C574" i="59"/>
  <c r="F574" i="59"/>
  <c r="EA574" i="59"/>
  <c r="EB574" i="59" s="1"/>
  <c r="B575" i="59"/>
  <c r="F575" i="59"/>
  <c r="EA575" i="59"/>
  <c r="EB575" i="59" s="1"/>
  <c r="BG765" i="59"/>
  <c r="BG764" i="59"/>
  <c r="BF767" i="59"/>
  <c r="EA584" i="59"/>
  <c r="EE584" i="59" s="1"/>
  <c r="F584" i="59"/>
  <c r="F591" i="59"/>
  <c r="EA591" i="59"/>
  <c r="EB591" i="59" s="1"/>
  <c r="EA583" i="59"/>
  <c r="F583" i="59"/>
  <c r="EA20" i="59"/>
  <c r="EA18" i="59"/>
  <c r="EA17" i="59"/>
  <c r="EE17" i="59" s="1"/>
  <c r="EA7" i="59"/>
  <c r="EE7" i="59" s="1"/>
  <c r="EA8" i="59"/>
  <c r="EA9" i="59"/>
  <c r="EA10" i="59"/>
  <c r="EE10" i="59" s="1"/>
  <c r="EA11" i="59"/>
  <c r="EB11" i="59" s="1"/>
  <c r="EA12" i="59"/>
  <c r="EA13" i="59"/>
  <c r="EA14" i="59"/>
  <c r="EE14" i="59" s="1"/>
  <c r="EA15" i="59"/>
  <c r="EB15" i="59" s="1"/>
  <c r="EA16" i="59"/>
  <c r="EA19" i="59"/>
  <c r="EA21" i="59"/>
  <c r="EB21" i="59" s="1"/>
  <c r="EA22" i="59"/>
  <c r="EB22" i="59" s="1"/>
  <c r="EA23" i="59"/>
  <c r="EA24" i="59"/>
  <c r="EA25" i="59"/>
  <c r="EB25" i="59" s="1"/>
  <c r="EA26" i="59"/>
  <c r="EE26" i="59" s="1"/>
  <c r="EA27" i="59"/>
  <c r="EA28" i="59"/>
  <c r="EA29" i="59"/>
  <c r="EA30" i="59"/>
  <c r="EB30" i="59" s="1"/>
  <c r="EA31" i="59"/>
  <c r="EA32" i="59"/>
  <c r="EA33" i="59"/>
  <c r="EB33" i="59" s="1"/>
  <c r="EA34" i="59"/>
  <c r="EE34" i="59" s="1"/>
  <c r="EA35" i="59"/>
  <c r="EA36" i="59"/>
  <c r="EA38" i="59"/>
  <c r="EB38" i="59" s="1"/>
  <c r="EA39" i="59"/>
  <c r="EB39" i="59" s="1"/>
  <c r="EA40" i="59"/>
  <c r="EA41" i="59"/>
  <c r="EA42" i="59"/>
  <c r="EB42" i="59" s="1"/>
  <c r="EA43" i="59"/>
  <c r="EB43" i="59" s="1"/>
  <c r="EA44" i="59"/>
  <c r="EA45" i="59"/>
  <c r="EA46" i="59"/>
  <c r="EE46" i="59" s="1"/>
  <c r="EA47" i="59"/>
  <c r="EE47" i="59" s="1"/>
  <c r="EA48" i="59"/>
  <c r="EA49" i="59"/>
  <c r="EA50" i="59"/>
  <c r="EE50" i="59" s="1"/>
  <c r="EA51" i="59"/>
  <c r="EE51" i="59" s="1"/>
  <c r="EA52" i="59"/>
  <c r="EA53" i="59"/>
  <c r="EA54" i="59"/>
  <c r="EB54" i="59" s="1"/>
  <c r="EA55" i="59"/>
  <c r="EE55" i="59" s="1"/>
  <c r="EA56" i="59"/>
  <c r="EA57" i="59"/>
  <c r="EA58" i="59"/>
  <c r="EE58" i="59" s="1"/>
  <c r="EA59" i="59"/>
  <c r="EE59" i="59" s="1"/>
  <c r="EA60" i="59"/>
  <c r="EA61" i="59"/>
  <c r="EA62" i="59"/>
  <c r="EE62" i="59" s="1"/>
  <c r="EA63" i="59"/>
  <c r="EE63" i="59" s="1"/>
  <c r="EA64" i="59"/>
  <c r="EA65" i="59"/>
  <c r="EA66" i="59"/>
  <c r="EA67" i="59"/>
  <c r="EE67" i="59" s="1"/>
  <c r="EA68" i="59"/>
  <c r="EA69" i="59"/>
  <c r="EA70" i="59"/>
  <c r="EE70" i="59" s="1"/>
  <c r="EA71" i="59"/>
  <c r="EE71" i="59" s="1"/>
  <c r="EA72" i="59"/>
  <c r="EA73" i="59"/>
  <c r="EA74" i="59"/>
  <c r="EE74" i="59" s="1"/>
  <c r="EA75" i="59"/>
  <c r="EE75" i="59" s="1"/>
  <c r="EA76" i="59"/>
  <c r="EA77" i="59"/>
  <c r="EA78" i="59"/>
  <c r="EB78" i="59" s="1"/>
  <c r="EA79" i="59"/>
  <c r="EE79" i="59" s="1"/>
  <c r="EA80" i="59"/>
  <c r="EA81" i="59"/>
  <c r="EA82" i="59"/>
  <c r="EB82" i="59" s="1"/>
  <c r="EA83" i="59"/>
  <c r="EE83" i="59" s="1"/>
  <c r="EA84" i="59"/>
  <c r="EA85" i="59"/>
  <c r="EA86" i="59"/>
  <c r="EE86" i="59" s="1"/>
  <c r="EA87" i="59"/>
  <c r="EE87" i="59" s="1"/>
  <c r="EA88" i="59"/>
  <c r="EA89" i="59"/>
  <c r="EA90" i="59"/>
  <c r="EE90" i="59" s="1"/>
  <c r="EA91" i="59"/>
  <c r="EE91" i="59" s="1"/>
  <c r="EA92" i="59"/>
  <c r="EA93" i="59"/>
  <c r="EA94" i="59"/>
  <c r="EB94" i="59" s="1"/>
  <c r="EA95" i="59"/>
  <c r="EE95" i="59" s="1"/>
  <c r="EA96" i="59"/>
  <c r="EA97" i="59"/>
  <c r="EA98" i="59"/>
  <c r="EB98" i="59" s="1"/>
  <c r="EA99" i="59"/>
  <c r="EE99" i="59" s="1"/>
  <c r="EA100" i="59"/>
  <c r="EA101" i="59"/>
  <c r="EA102" i="59"/>
  <c r="EE102" i="59" s="1"/>
  <c r="EA103" i="59"/>
  <c r="EE103" i="59" s="1"/>
  <c r="EA104" i="59"/>
  <c r="EA105" i="59"/>
  <c r="EA106" i="59"/>
  <c r="EE106" i="59" s="1"/>
  <c r="EA107" i="59"/>
  <c r="EE107" i="59" s="1"/>
  <c r="EA108" i="59"/>
  <c r="EA109" i="59"/>
  <c r="EA110" i="59"/>
  <c r="EE110" i="59" s="1"/>
  <c r="EA111" i="59"/>
  <c r="EE111" i="59" s="1"/>
  <c r="EA112" i="59"/>
  <c r="EA113" i="59"/>
  <c r="EA114" i="59"/>
  <c r="EB114" i="59" s="1"/>
  <c r="EA115" i="59"/>
  <c r="EE115" i="59" s="1"/>
  <c r="EA116" i="59"/>
  <c r="EA117" i="59"/>
  <c r="EA118" i="59"/>
  <c r="EE118" i="59" s="1"/>
  <c r="EA119" i="59"/>
  <c r="EE119" i="59" s="1"/>
  <c r="EA120" i="59"/>
  <c r="EA121" i="59"/>
  <c r="EA122" i="59"/>
  <c r="EE122" i="59" s="1"/>
  <c r="EA123" i="59"/>
  <c r="EE123" i="59" s="1"/>
  <c r="EA124" i="59"/>
  <c r="EA125" i="59"/>
  <c r="EA126" i="59"/>
  <c r="EB126" i="59" s="1"/>
  <c r="EA127" i="59"/>
  <c r="EE127" i="59" s="1"/>
  <c r="EA128" i="59"/>
  <c r="EA129" i="59"/>
  <c r="EA130" i="59"/>
  <c r="EB130" i="59" s="1"/>
  <c r="EA131" i="59"/>
  <c r="EE131" i="59" s="1"/>
  <c r="EA132" i="59"/>
  <c r="EA133" i="59"/>
  <c r="EA134" i="59"/>
  <c r="EB134" i="59" s="1"/>
  <c r="EA135" i="59"/>
  <c r="EE135" i="59" s="1"/>
  <c r="EA136" i="59"/>
  <c r="EA137" i="59"/>
  <c r="EA138" i="59"/>
  <c r="EE138" i="59" s="1"/>
  <c r="EA139" i="59"/>
  <c r="EE139" i="59" s="1"/>
  <c r="EA140" i="59"/>
  <c r="EA141" i="59"/>
  <c r="EA142" i="59"/>
  <c r="EE142" i="59" s="1"/>
  <c r="EA143" i="59"/>
  <c r="EE143" i="59" s="1"/>
  <c r="EA144" i="59"/>
  <c r="EA145" i="59"/>
  <c r="EA146" i="59"/>
  <c r="EB146" i="59" s="1"/>
  <c r="EA147" i="59"/>
  <c r="EE147" i="59" s="1"/>
  <c r="EA148" i="59"/>
  <c r="EA149" i="59"/>
  <c r="EA150" i="59"/>
  <c r="EB150" i="59" s="1"/>
  <c r="EA151" i="59"/>
  <c r="EE151" i="59" s="1"/>
  <c r="EA152" i="59"/>
  <c r="EA153" i="59"/>
  <c r="EA154" i="59"/>
  <c r="EE154" i="59" s="1"/>
  <c r="EA155" i="59"/>
  <c r="EE155" i="59" s="1"/>
  <c r="EA156" i="59"/>
  <c r="EA157" i="59"/>
  <c r="EA158" i="59"/>
  <c r="EE158" i="59" s="1"/>
  <c r="EA159" i="59"/>
  <c r="EE159" i="59" s="1"/>
  <c r="EA160" i="59"/>
  <c r="EA161" i="59"/>
  <c r="EA162" i="59"/>
  <c r="EB162" i="59" s="1"/>
  <c r="EA163" i="59"/>
  <c r="EE163" i="59" s="1"/>
  <c r="EA164" i="59"/>
  <c r="EA165" i="59"/>
  <c r="EA166" i="59"/>
  <c r="EB166" i="59" s="1"/>
  <c r="EA167" i="59"/>
  <c r="EE167" i="59" s="1"/>
  <c r="EA168" i="59"/>
  <c r="EA169" i="59"/>
  <c r="EA170" i="59"/>
  <c r="EE170" i="59" s="1"/>
  <c r="EA171" i="59"/>
  <c r="EE171" i="59" s="1"/>
  <c r="EA172" i="59"/>
  <c r="EA173" i="59"/>
  <c r="EA174" i="59"/>
  <c r="EE174" i="59" s="1"/>
  <c r="EA175" i="59"/>
  <c r="EE175" i="59" s="1"/>
  <c r="EA176" i="59"/>
  <c r="EA177" i="59"/>
  <c r="EA178" i="59"/>
  <c r="EB178" i="59" s="1"/>
  <c r="EA179" i="59"/>
  <c r="EE179" i="59" s="1"/>
  <c r="EA180" i="59"/>
  <c r="EA181" i="59"/>
  <c r="EA182" i="59"/>
  <c r="EB182" i="59" s="1"/>
  <c r="EA183" i="59"/>
  <c r="EE183" i="59" s="1"/>
  <c r="EA184" i="59"/>
  <c r="EA185" i="59"/>
  <c r="EA186" i="59"/>
  <c r="EE186" i="59" s="1"/>
  <c r="EA187" i="59"/>
  <c r="EE187" i="59" s="1"/>
  <c r="EA188" i="59"/>
  <c r="EA189" i="59"/>
  <c r="EA190" i="59"/>
  <c r="EE190" i="59" s="1"/>
  <c r="EA191" i="59"/>
  <c r="EE191" i="59" s="1"/>
  <c r="EA192" i="59"/>
  <c r="EA193" i="59"/>
  <c r="EA194" i="59"/>
  <c r="EB194" i="59" s="1"/>
  <c r="EA195" i="59"/>
  <c r="EB195" i="59" s="1"/>
  <c r="EA196" i="59"/>
  <c r="EA197" i="59"/>
  <c r="EA198" i="59"/>
  <c r="EB198" i="59" s="1"/>
  <c r="EA199" i="59"/>
  <c r="EB199" i="59" s="1"/>
  <c r="EA200" i="59"/>
  <c r="EA201" i="59"/>
  <c r="EA202" i="59"/>
  <c r="EB202" i="59" s="1"/>
  <c r="EA203" i="59"/>
  <c r="EB203" i="59" s="1"/>
  <c r="EA204" i="59"/>
  <c r="EA205" i="59"/>
  <c r="EA206" i="59"/>
  <c r="EA207" i="59"/>
  <c r="EB207" i="59" s="1"/>
  <c r="EA208" i="59"/>
  <c r="EA209" i="59"/>
  <c r="EA210" i="59"/>
  <c r="EB210" i="59" s="1"/>
  <c r="EA211" i="59"/>
  <c r="EB211" i="59" s="1"/>
  <c r="EA212" i="59"/>
  <c r="EA213" i="59"/>
  <c r="EA214" i="59"/>
  <c r="EB214" i="59" s="1"/>
  <c r="EA215" i="59"/>
  <c r="EB215" i="59" s="1"/>
  <c r="EA216" i="59"/>
  <c r="EA217" i="59"/>
  <c r="EA218" i="59"/>
  <c r="EB218" i="59" s="1"/>
  <c r="EA219" i="59"/>
  <c r="EB219" i="59" s="1"/>
  <c r="EA220" i="59"/>
  <c r="EA221" i="59"/>
  <c r="EA222" i="59"/>
  <c r="EA223" i="59"/>
  <c r="EB223" i="59" s="1"/>
  <c r="EA224" i="59"/>
  <c r="EA225" i="59"/>
  <c r="EA226" i="59"/>
  <c r="EB226" i="59" s="1"/>
  <c r="EA227" i="59"/>
  <c r="EE227" i="59" s="1"/>
  <c r="EA228" i="59"/>
  <c r="EA229" i="59"/>
  <c r="EA230" i="59"/>
  <c r="EB230" i="59" s="1"/>
  <c r="EA231" i="59"/>
  <c r="EB231" i="59" s="1"/>
  <c r="EA232" i="59"/>
  <c r="EA233" i="59"/>
  <c r="EA234" i="59"/>
  <c r="EB234" i="59" s="1"/>
  <c r="EA235" i="59"/>
  <c r="EB235" i="59" s="1"/>
  <c r="EA236" i="59"/>
  <c r="EA237" i="59"/>
  <c r="EA238" i="59"/>
  <c r="EA239" i="59"/>
  <c r="EB239" i="59" s="1"/>
  <c r="EA240" i="59"/>
  <c r="EA241" i="59"/>
  <c r="EA242" i="59"/>
  <c r="EB242" i="59" s="1"/>
  <c r="EA243" i="59"/>
  <c r="EB243" i="59" s="1"/>
  <c r="EA244" i="59"/>
  <c r="EA245" i="59"/>
  <c r="EA246" i="59"/>
  <c r="EB246" i="59" s="1"/>
  <c r="EA247" i="59"/>
  <c r="EB247" i="59" s="1"/>
  <c r="EA248" i="59"/>
  <c r="EA249" i="59"/>
  <c r="EA250" i="59"/>
  <c r="EB250" i="59" s="1"/>
  <c r="EA251" i="59"/>
  <c r="EB251" i="59" s="1"/>
  <c r="EA252" i="59"/>
  <c r="EA253" i="59"/>
  <c r="EA254" i="59"/>
  <c r="EA255" i="59"/>
  <c r="EB255" i="59" s="1"/>
  <c r="EA256" i="59"/>
  <c r="EA257" i="59"/>
  <c r="EA258" i="59"/>
  <c r="EB258" i="59" s="1"/>
  <c r="EA259" i="59"/>
  <c r="EB259" i="59" s="1"/>
  <c r="EA260" i="59"/>
  <c r="EA261" i="59"/>
  <c r="EA262" i="59"/>
  <c r="EB262" i="59" s="1"/>
  <c r="EA263" i="59"/>
  <c r="EB263" i="59" s="1"/>
  <c r="EA264" i="59"/>
  <c r="EA265" i="59"/>
  <c r="EA266" i="59"/>
  <c r="EB266" i="59" s="1"/>
  <c r="EA267" i="59"/>
  <c r="EB267" i="59" s="1"/>
  <c r="EA268" i="59"/>
  <c r="EA269" i="59"/>
  <c r="EA270" i="59"/>
  <c r="EA271" i="59"/>
  <c r="EB271" i="59" s="1"/>
  <c r="EA272" i="59"/>
  <c r="EA273" i="59"/>
  <c r="EA274" i="59"/>
  <c r="EB274" i="59" s="1"/>
  <c r="EA275" i="59"/>
  <c r="EB275" i="59" s="1"/>
  <c r="EA276" i="59"/>
  <c r="EA277" i="59"/>
  <c r="EA278" i="59"/>
  <c r="EB278" i="59" s="1"/>
  <c r="EA279" i="59"/>
  <c r="EB279" i="59" s="1"/>
  <c r="EA280" i="59"/>
  <c r="EA281" i="59"/>
  <c r="EA282" i="59"/>
  <c r="EB282" i="59" s="1"/>
  <c r="EA283" i="59"/>
  <c r="EB283" i="59" s="1"/>
  <c r="EA284" i="59"/>
  <c r="EA285" i="59"/>
  <c r="EA286" i="59"/>
  <c r="EA287" i="59"/>
  <c r="EB287" i="59" s="1"/>
  <c r="EA288" i="59"/>
  <c r="EA289" i="59"/>
  <c r="EA290" i="59"/>
  <c r="EB290" i="59" s="1"/>
  <c r="EA291" i="59"/>
  <c r="EB291" i="59" s="1"/>
  <c r="EA292" i="59"/>
  <c r="EA293" i="59"/>
  <c r="EA294" i="59"/>
  <c r="EE294" i="59" s="1"/>
  <c r="EA295" i="59"/>
  <c r="EB295" i="59" s="1"/>
  <c r="EA296" i="59"/>
  <c r="EA297" i="59"/>
  <c r="EA298" i="59"/>
  <c r="EE298" i="59" s="1"/>
  <c r="EA299" i="59"/>
  <c r="EE299" i="59" s="1"/>
  <c r="EA300" i="59"/>
  <c r="EA301" i="59"/>
  <c r="EA302" i="59"/>
  <c r="EE302" i="59" s="1"/>
  <c r="EA303" i="59"/>
  <c r="EB303" i="59" s="1"/>
  <c r="EA304" i="59"/>
  <c r="EA305" i="59"/>
  <c r="EA306" i="59"/>
  <c r="EE306" i="59" s="1"/>
  <c r="EA307" i="59"/>
  <c r="EE307" i="59" s="1"/>
  <c r="EA308" i="59"/>
  <c r="EA309" i="59"/>
  <c r="EA310" i="59"/>
  <c r="EE310" i="59" s="1"/>
  <c r="EA311" i="59"/>
  <c r="EE311" i="59" s="1"/>
  <c r="EA312" i="59"/>
  <c r="EA313" i="59"/>
  <c r="EA314" i="59"/>
  <c r="EE314" i="59" s="1"/>
  <c r="EA315" i="59"/>
  <c r="EE315" i="59" s="1"/>
  <c r="EA316" i="59"/>
  <c r="EA317" i="59"/>
  <c r="EA318" i="59"/>
  <c r="EE318" i="59" s="1"/>
  <c r="EA319" i="59"/>
  <c r="EB319" i="59" s="1"/>
  <c r="EA320" i="59"/>
  <c r="EA321" i="59"/>
  <c r="EA322" i="59"/>
  <c r="EE322" i="59" s="1"/>
  <c r="EA323" i="59"/>
  <c r="EE323" i="59" s="1"/>
  <c r="EA324" i="59"/>
  <c r="EA325" i="59"/>
  <c r="EA326" i="59"/>
  <c r="EE326" i="59" s="1"/>
  <c r="EA327" i="59"/>
  <c r="EB327" i="59" s="1"/>
  <c r="EA328" i="59"/>
  <c r="EA329" i="59"/>
  <c r="EA330" i="59"/>
  <c r="EE330" i="59" s="1"/>
  <c r="EA331" i="59"/>
  <c r="EE331" i="59" s="1"/>
  <c r="EA332" i="59"/>
  <c r="EA333" i="59"/>
  <c r="EA334" i="59"/>
  <c r="EE334" i="59" s="1"/>
  <c r="EA335" i="59"/>
  <c r="EB335" i="59" s="1"/>
  <c r="EA336" i="59"/>
  <c r="EA337" i="59"/>
  <c r="EA338" i="59"/>
  <c r="EE338" i="59" s="1"/>
  <c r="EA339" i="59"/>
  <c r="EE339" i="59" s="1"/>
  <c r="EA340" i="59"/>
  <c r="EA341" i="59"/>
  <c r="EA342" i="59"/>
  <c r="EE342" i="59" s="1"/>
  <c r="EA343" i="59"/>
  <c r="EE343" i="59" s="1"/>
  <c r="EA344" i="59"/>
  <c r="EA345" i="59"/>
  <c r="EA346" i="59"/>
  <c r="EE346" i="59" s="1"/>
  <c r="EA347" i="59"/>
  <c r="EE347" i="59" s="1"/>
  <c r="EA348" i="59"/>
  <c r="EA349" i="59"/>
  <c r="EA350" i="59"/>
  <c r="EE350" i="59" s="1"/>
  <c r="EA351" i="59"/>
  <c r="EB351" i="59" s="1"/>
  <c r="EA352" i="59"/>
  <c r="EA353" i="59"/>
  <c r="EA354" i="59"/>
  <c r="EE354" i="59" s="1"/>
  <c r="EA355" i="59"/>
  <c r="EE355" i="59" s="1"/>
  <c r="EA356" i="59"/>
  <c r="EA357" i="59"/>
  <c r="EA358" i="59"/>
  <c r="EE358" i="59" s="1"/>
  <c r="EA359" i="59"/>
  <c r="EE359" i="59" s="1"/>
  <c r="EA360" i="59"/>
  <c r="EA361" i="59"/>
  <c r="EA362" i="59"/>
  <c r="EE362" i="59" s="1"/>
  <c r="EA363" i="59"/>
  <c r="EE363" i="59" s="1"/>
  <c r="EA364" i="59"/>
  <c r="EA365" i="59"/>
  <c r="EA366" i="59"/>
  <c r="EE366" i="59" s="1"/>
  <c r="EA367" i="59"/>
  <c r="EE367" i="59" s="1"/>
  <c r="EA368" i="59"/>
  <c r="EA369" i="59"/>
  <c r="EA370" i="59"/>
  <c r="EE370" i="59" s="1"/>
  <c r="EA371" i="59"/>
  <c r="EE371" i="59" s="1"/>
  <c r="EA372" i="59"/>
  <c r="EE372" i="59" s="1"/>
  <c r="EA373" i="59"/>
  <c r="EA374" i="59"/>
  <c r="EE374" i="59" s="1"/>
  <c r="EA375" i="59"/>
  <c r="EE375" i="59" s="1"/>
  <c r="EA376" i="59"/>
  <c r="EB376" i="59" s="1"/>
  <c r="EA377" i="59"/>
  <c r="EA378" i="59"/>
  <c r="EE378" i="59" s="1"/>
  <c r="EA379" i="59"/>
  <c r="EB379" i="59" s="1"/>
  <c r="EA380" i="59"/>
  <c r="EA381" i="59"/>
  <c r="EA382" i="59"/>
  <c r="EE382" i="59" s="1"/>
  <c r="EA383" i="59"/>
  <c r="EB383" i="59" s="1"/>
  <c r="EA384" i="59"/>
  <c r="EA385" i="59"/>
  <c r="EA386" i="59"/>
  <c r="EE386" i="59" s="1"/>
  <c r="EA387" i="59"/>
  <c r="EB387" i="59" s="1"/>
  <c r="EA388" i="59"/>
  <c r="EA389" i="59"/>
  <c r="EA390" i="59"/>
  <c r="EE390" i="59" s="1"/>
  <c r="EA391" i="59"/>
  <c r="EB391" i="59" s="1"/>
  <c r="EA392" i="59"/>
  <c r="EB392" i="59" s="1"/>
  <c r="EA393" i="59"/>
  <c r="EA394" i="59"/>
  <c r="EE394" i="59" s="1"/>
  <c r="EA395" i="59"/>
  <c r="EE395" i="59" s="1"/>
  <c r="EA396" i="59"/>
  <c r="EA397" i="59"/>
  <c r="EA398" i="59"/>
  <c r="EE398" i="59" s="1"/>
  <c r="EA399" i="59"/>
  <c r="EE399" i="59" s="1"/>
  <c r="EA400" i="59"/>
  <c r="EA401" i="59"/>
  <c r="EA402" i="59"/>
  <c r="EE402" i="59" s="1"/>
  <c r="EA403" i="59"/>
  <c r="EE403" i="59" s="1"/>
  <c r="EA404" i="59"/>
  <c r="EA405" i="59"/>
  <c r="EA406" i="59"/>
  <c r="EE406" i="59" s="1"/>
  <c r="EA407" i="59"/>
  <c r="EE407" i="59" s="1"/>
  <c r="EA408" i="59"/>
  <c r="EB408" i="59" s="1"/>
  <c r="EA409" i="59"/>
  <c r="EA410" i="59"/>
  <c r="EE410" i="59" s="1"/>
  <c r="EA411" i="59"/>
  <c r="EB411" i="59" s="1"/>
  <c r="EA412" i="59"/>
  <c r="EE412" i="59" s="1"/>
  <c r="EA413" i="59"/>
  <c r="EA414" i="59"/>
  <c r="EE414" i="59" s="1"/>
  <c r="EA415" i="59"/>
  <c r="EE415" i="59" s="1"/>
  <c r="EA416" i="59"/>
  <c r="EA417" i="59"/>
  <c r="EA418" i="59"/>
  <c r="EE418" i="59" s="1"/>
  <c r="EA419" i="59"/>
  <c r="EB419" i="59" s="1"/>
  <c r="EA420" i="59"/>
  <c r="EA421" i="59"/>
  <c r="EA422" i="59"/>
  <c r="EE422" i="59" s="1"/>
  <c r="EA423" i="59"/>
  <c r="EE423" i="59" s="1"/>
  <c r="EA424" i="59"/>
  <c r="EB424" i="59" s="1"/>
  <c r="EA425" i="59"/>
  <c r="EA426" i="59"/>
  <c r="EE426" i="59" s="1"/>
  <c r="EA427" i="59"/>
  <c r="EB427" i="59" s="1"/>
  <c r="EA428" i="59"/>
  <c r="EE428" i="59" s="1"/>
  <c r="EA429" i="59"/>
  <c r="EA430" i="59"/>
  <c r="EE430" i="59" s="1"/>
  <c r="EA431" i="59"/>
  <c r="EE431" i="59" s="1"/>
  <c r="EA432" i="59"/>
  <c r="EA433" i="59"/>
  <c r="EA434" i="59"/>
  <c r="EE434" i="59" s="1"/>
  <c r="EA435" i="59"/>
  <c r="EB435" i="59" s="1"/>
  <c r="EA436" i="59"/>
  <c r="EA437" i="59"/>
  <c r="EA438" i="59"/>
  <c r="EE438" i="59" s="1"/>
  <c r="EA439" i="59"/>
  <c r="EB439" i="59" s="1"/>
  <c r="EA440" i="59"/>
  <c r="EB440" i="59" s="1"/>
  <c r="EA441" i="59"/>
  <c r="EA442" i="59"/>
  <c r="EE442" i="59" s="1"/>
  <c r="EA443" i="59"/>
  <c r="EB443" i="59" s="1"/>
  <c r="EA444" i="59"/>
  <c r="EE444" i="59" s="1"/>
  <c r="EA445" i="59"/>
  <c r="EA446" i="59"/>
  <c r="EE446" i="59" s="1"/>
  <c r="EA447" i="59"/>
  <c r="EE447" i="59" s="1"/>
  <c r="EA448" i="59"/>
  <c r="EA449" i="59"/>
  <c r="EA450" i="59"/>
  <c r="EE450" i="59" s="1"/>
  <c r="EA451" i="59"/>
  <c r="EB451" i="59" s="1"/>
  <c r="EA452" i="59"/>
  <c r="EA453" i="59"/>
  <c r="EA454" i="59"/>
  <c r="EB454" i="59" s="1"/>
  <c r="EA455" i="59"/>
  <c r="EE455" i="59" s="1"/>
  <c r="EA456" i="59"/>
  <c r="EA457" i="59"/>
  <c r="EA458" i="59"/>
  <c r="EE458" i="59" s="1"/>
  <c r="EA459" i="59"/>
  <c r="EE459" i="59" s="1"/>
  <c r="EA460" i="59"/>
  <c r="EB460" i="59" s="1"/>
  <c r="EA461" i="59"/>
  <c r="EA462" i="59"/>
  <c r="EE462" i="59" s="1"/>
  <c r="EA463" i="59"/>
  <c r="EE463" i="59" s="1"/>
  <c r="EA464" i="59"/>
  <c r="EA465" i="59"/>
  <c r="EA466" i="59"/>
  <c r="EE466" i="59" s="1"/>
  <c r="EA467" i="59"/>
  <c r="EE467" i="59" s="1"/>
  <c r="EA468" i="59"/>
  <c r="EA469" i="59"/>
  <c r="EA470" i="59"/>
  <c r="EE470" i="59" s="1"/>
  <c r="EA471" i="59"/>
  <c r="EB471" i="59" s="1"/>
  <c r="EA472" i="59"/>
  <c r="EE472" i="59" s="1"/>
  <c r="EA473" i="59"/>
  <c r="EA474" i="59"/>
  <c r="EE474" i="59" s="1"/>
  <c r="EA475" i="59"/>
  <c r="EB475" i="59" s="1"/>
  <c r="EA476" i="59"/>
  <c r="EB476" i="59" s="1"/>
  <c r="EA477" i="59"/>
  <c r="EA478" i="59"/>
  <c r="EE478" i="59" s="1"/>
  <c r="EA479" i="59"/>
  <c r="EE479" i="59" s="1"/>
  <c r="EA480" i="59"/>
  <c r="EB480" i="59" s="1"/>
  <c r="EA481" i="59"/>
  <c r="EA482" i="59"/>
  <c r="EE482" i="59" s="1"/>
  <c r="EA483" i="59"/>
  <c r="EB483" i="59" s="1"/>
  <c r="EA484" i="59"/>
  <c r="EA485" i="59"/>
  <c r="EA486" i="59"/>
  <c r="EB486" i="59" s="1"/>
  <c r="EA487" i="59"/>
  <c r="EE487" i="59" s="1"/>
  <c r="EA488" i="59"/>
  <c r="EE488" i="59" s="1"/>
  <c r="EA489" i="59"/>
  <c r="EA490" i="59"/>
  <c r="EE490" i="59" s="1"/>
  <c r="EA491" i="59"/>
  <c r="EE491" i="59" s="1"/>
  <c r="EA492" i="59"/>
  <c r="EA493" i="59"/>
  <c r="EA494" i="59"/>
  <c r="EE494" i="59" s="1"/>
  <c r="EA495" i="59"/>
  <c r="EE495" i="59" s="1"/>
  <c r="EA496" i="59"/>
  <c r="EE496" i="59" s="1"/>
  <c r="EA497" i="59"/>
  <c r="EA498" i="59"/>
  <c r="EE498" i="59" s="1"/>
  <c r="EA499" i="59"/>
  <c r="EE499" i="59" s="1"/>
  <c r="EA500" i="59"/>
  <c r="EE500" i="59" s="1"/>
  <c r="EA501" i="59"/>
  <c r="EA502" i="59"/>
  <c r="EE502" i="59" s="1"/>
  <c r="EA503" i="59"/>
  <c r="EE503" i="59" s="1"/>
  <c r="EA504" i="59"/>
  <c r="EA505" i="59"/>
  <c r="EA506" i="59"/>
  <c r="EE506" i="59" s="1"/>
  <c r="EA507" i="59"/>
  <c r="EE507" i="59" s="1"/>
  <c r="EA508" i="59"/>
  <c r="EE508" i="59" s="1"/>
  <c r="EA509" i="59"/>
  <c r="EA510" i="59"/>
  <c r="EE510" i="59" s="1"/>
  <c r="EA511" i="59"/>
  <c r="EE511" i="59" s="1"/>
  <c r="EA512" i="59"/>
  <c r="EE512" i="59" s="1"/>
  <c r="EA513" i="59"/>
  <c r="EA514" i="59"/>
  <c r="EE514" i="59" s="1"/>
  <c r="EA515" i="59"/>
  <c r="EE515" i="59" s="1"/>
  <c r="EA516" i="59"/>
  <c r="EA517" i="59"/>
  <c r="EA518" i="59"/>
  <c r="EE518" i="59" s="1"/>
  <c r="EA519" i="59"/>
  <c r="EE519" i="59" s="1"/>
  <c r="EA520" i="59"/>
  <c r="EA521" i="59"/>
  <c r="EA522" i="59"/>
  <c r="EE522" i="59" s="1"/>
  <c r="EA523" i="59"/>
  <c r="EE523" i="59" s="1"/>
  <c r="EA524" i="59"/>
  <c r="EA525" i="59"/>
  <c r="EE525" i="59" s="1"/>
  <c r="EA526" i="59"/>
  <c r="EE526" i="59" s="1"/>
  <c r="EA527" i="59"/>
  <c r="EE527" i="59" s="1"/>
  <c r="EA528" i="59"/>
  <c r="EB528" i="59" s="1"/>
  <c r="EA529" i="59"/>
  <c r="EA530" i="59"/>
  <c r="EE530" i="59" s="1"/>
  <c r="EA531" i="59"/>
  <c r="EB531" i="59" s="1"/>
  <c r="EA532" i="59"/>
  <c r="EE532" i="59" s="1"/>
  <c r="EA533" i="59"/>
  <c r="EE533" i="59" s="1"/>
  <c r="EA534" i="59"/>
  <c r="EE534" i="59" s="1"/>
  <c r="EA535" i="59"/>
  <c r="EB535" i="59" s="1"/>
  <c r="EA536" i="59"/>
  <c r="EA537" i="59"/>
  <c r="EE537" i="59" s="1"/>
  <c r="EA538" i="59"/>
  <c r="EE538" i="59" s="1"/>
  <c r="EA539" i="59"/>
  <c r="EB539" i="59" s="1"/>
  <c r="EA540" i="59"/>
  <c r="EA541" i="59"/>
  <c r="EA542" i="59"/>
  <c r="EE542" i="59" s="1"/>
  <c r="EA543" i="59"/>
  <c r="EE543" i="59" s="1"/>
  <c r="EA544" i="59"/>
  <c r="EA545" i="59"/>
  <c r="EE545" i="59" s="1"/>
  <c r="EA546" i="59"/>
  <c r="EE546" i="59" s="1"/>
  <c r="EA547" i="59"/>
  <c r="EE547" i="59" s="1"/>
  <c r="EA548" i="59"/>
  <c r="EA549" i="59"/>
  <c r="EE549" i="59" s="1"/>
  <c r="EA550" i="59"/>
  <c r="EE550" i="59" s="1"/>
  <c r="EA551" i="59"/>
  <c r="EE551" i="59" s="1"/>
  <c r="EA552" i="59"/>
  <c r="EA553" i="59"/>
  <c r="EA554" i="59"/>
  <c r="EE554" i="59" s="1"/>
  <c r="EA555" i="59"/>
  <c r="EE555" i="59" s="1"/>
  <c r="EA556" i="59"/>
  <c r="EA557" i="59"/>
  <c r="EA558" i="59"/>
  <c r="EE558" i="59" s="1"/>
  <c r="EA559" i="59"/>
  <c r="EE559" i="59" s="1"/>
  <c r="EA560" i="59"/>
  <c r="EE560" i="59" s="1"/>
  <c r="EA561" i="59"/>
  <c r="EE561" i="59" s="1"/>
  <c r="EA562" i="59"/>
  <c r="EE562" i="59" s="1"/>
  <c r="EA563" i="59"/>
  <c r="EE563" i="59" s="1"/>
  <c r="EA566" i="59"/>
  <c r="EB566" i="59" s="1"/>
  <c r="EA578" i="59"/>
  <c r="EB578" i="59" s="1"/>
  <c r="EA592" i="59"/>
  <c r="EB592" i="59" s="1"/>
  <c r="EA593" i="59"/>
  <c r="EB593" i="59" s="1"/>
  <c r="EA594" i="59"/>
  <c r="EB594" i="59" s="1"/>
  <c r="EA595" i="59"/>
  <c r="EA596" i="59"/>
  <c r="EE596" i="59" s="1"/>
  <c r="EA597" i="59"/>
  <c r="EB597" i="59" s="1"/>
  <c r="EA598" i="59"/>
  <c r="EA599" i="59"/>
  <c r="EE599" i="59" s="1"/>
  <c r="EA601" i="59"/>
  <c r="EE601" i="59" s="1"/>
  <c r="EA602" i="59"/>
  <c r="EB602" i="59" s="1"/>
  <c r="EA603" i="59"/>
  <c r="EE603" i="59" s="1"/>
  <c r="EA604" i="59"/>
  <c r="EE604" i="59" s="1"/>
  <c r="EA605" i="59"/>
  <c r="EE605" i="59" s="1"/>
  <c r="EA606" i="59"/>
  <c r="EB606" i="59" s="1"/>
  <c r="EA607" i="59"/>
  <c r="EB607" i="59" s="1"/>
  <c r="EA608" i="59"/>
  <c r="EA609" i="59"/>
  <c r="EB609" i="59" s="1"/>
  <c r="EA610" i="59"/>
  <c r="EB610" i="59" s="1"/>
  <c r="EA611" i="59"/>
  <c r="EA612" i="59"/>
  <c r="EA613" i="59"/>
  <c r="EA614" i="59"/>
  <c r="EB614" i="59" s="1"/>
  <c r="EA615" i="59"/>
  <c r="EA616" i="59"/>
  <c r="EE616" i="59" s="1"/>
  <c r="EA617" i="59"/>
  <c r="EE617" i="59" s="1"/>
  <c r="EA618" i="59"/>
  <c r="EB618" i="59" s="1"/>
  <c r="EA619" i="59"/>
  <c r="EA620" i="59"/>
  <c r="EA621" i="59"/>
  <c r="EE621" i="59" s="1"/>
  <c r="EA622" i="59"/>
  <c r="EE622" i="59" s="1"/>
  <c r="EA623" i="59"/>
  <c r="EB623" i="59" s="1"/>
  <c r="EA624" i="59"/>
  <c r="EE624" i="59" s="1"/>
  <c r="EA625" i="59"/>
  <c r="EE625" i="59" s="1"/>
  <c r="EA626" i="59"/>
  <c r="EE626" i="59" s="1"/>
  <c r="EA627" i="59"/>
  <c r="EA628" i="59"/>
  <c r="EA629" i="59"/>
  <c r="EE629" i="59" s="1"/>
  <c r="EA630" i="59"/>
  <c r="EB630" i="59" s="1"/>
  <c r="EA631" i="59"/>
  <c r="EA632" i="59"/>
  <c r="EA633" i="59"/>
  <c r="EE633" i="59" s="1"/>
  <c r="EA634" i="59"/>
  <c r="EB634" i="59" s="1"/>
  <c r="EA635" i="59"/>
  <c r="EA636" i="59"/>
  <c r="EE636" i="59" s="1"/>
  <c r="EA637" i="59"/>
  <c r="EE637" i="59" s="1"/>
  <c r="EA638" i="59"/>
  <c r="EB638" i="59" s="1"/>
  <c r="EA639" i="59"/>
  <c r="EA640" i="59"/>
  <c r="EA641" i="59"/>
  <c r="EB641" i="59" s="1"/>
  <c r="EA642" i="59"/>
  <c r="EE642" i="59" s="1"/>
  <c r="EA643" i="59"/>
  <c r="EA644" i="59"/>
  <c r="EE644" i="59" s="1"/>
  <c r="EA645" i="59"/>
  <c r="EB645" i="59" s="1"/>
  <c r="EA646" i="59"/>
  <c r="EB646" i="59" s="1"/>
  <c r="EA647" i="59"/>
  <c r="EE647" i="59" s="1"/>
  <c r="EA648" i="59"/>
  <c r="EA649" i="59"/>
  <c r="EE649" i="59" s="1"/>
  <c r="EA650" i="59"/>
  <c r="EB650" i="59" s="1"/>
  <c r="EA651" i="59"/>
  <c r="EA652" i="59"/>
  <c r="EA653" i="59"/>
  <c r="EE653" i="59" s="1"/>
  <c r="EA654" i="59"/>
  <c r="EB654" i="59" s="1"/>
  <c r="EA655" i="59"/>
  <c r="EB655" i="59" s="1"/>
  <c r="EA656" i="59"/>
  <c r="EA657" i="59"/>
  <c r="EE657" i="59" s="1"/>
  <c r="EA658" i="59"/>
  <c r="EE658" i="59" s="1"/>
  <c r="EA659" i="59"/>
  <c r="EE659" i="59" s="1"/>
  <c r="EA660" i="59"/>
  <c r="EE660" i="59" s="1"/>
  <c r="EA661" i="59"/>
  <c r="EE661" i="59" s="1"/>
  <c r="EA662" i="59"/>
  <c r="EE662" i="59" s="1"/>
  <c r="EA663" i="59"/>
  <c r="EE663" i="59" s="1"/>
  <c r="EA664" i="59"/>
  <c r="EA665" i="59"/>
  <c r="EE665" i="59" s="1"/>
  <c r="EA666" i="59"/>
  <c r="EE666" i="59" s="1"/>
  <c r="EA667" i="59"/>
  <c r="EA668" i="59"/>
  <c r="EA669" i="59"/>
  <c r="EE669" i="59" s="1"/>
  <c r="EA670" i="59"/>
  <c r="EE670" i="59" s="1"/>
  <c r="EA671" i="59"/>
  <c r="EB671" i="59" s="1"/>
  <c r="EA672" i="59"/>
  <c r="EE672" i="59" s="1"/>
  <c r="EA673" i="59"/>
  <c r="EE673" i="59" s="1"/>
  <c r="EA674" i="59"/>
  <c r="EE674" i="59" s="1"/>
  <c r="EA675" i="59"/>
  <c r="EE675" i="59" s="1"/>
  <c r="EA676" i="59"/>
  <c r="EE676" i="59" s="1"/>
  <c r="EA677" i="59"/>
  <c r="EE677" i="59" s="1"/>
  <c r="EA678" i="59"/>
  <c r="EE678" i="59" s="1"/>
  <c r="EA679" i="59"/>
  <c r="EA680" i="59"/>
  <c r="EA681" i="59"/>
  <c r="EA682" i="59"/>
  <c r="EE682" i="59" s="1"/>
  <c r="EA683" i="59"/>
  <c r="EB683" i="59" s="1"/>
  <c r="EA684" i="59"/>
  <c r="EA685" i="59"/>
  <c r="EE685" i="59" s="1"/>
  <c r="EA686" i="59"/>
  <c r="EB686" i="59" s="1"/>
  <c r="EA687" i="59"/>
  <c r="EB687" i="59" s="1"/>
  <c r="EA688" i="59"/>
  <c r="EA689" i="59"/>
  <c r="EB689" i="59" s="1"/>
  <c r="EA690" i="59"/>
  <c r="EE690" i="59" s="1"/>
  <c r="EA691" i="59"/>
  <c r="EB691" i="59" s="1"/>
  <c r="EA692" i="59"/>
  <c r="EA693" i="59"/>
  <c r="EB693" i="59" s="1"/>
  <c r="EA694" i="59"/>
  <c r="EE694" i="59" s="1"/>
  <c r="EA695" i="59"/>
  <c r="EA696" i="59"/>
  <c r="EA697" i="59"/>
  <c r="EB697" i="59" s="1"/>
  <c r="EA698" i="59"/>
  <c r="EB698" i="59" s="1"/>
  <c r="EA699" i="59"/>
  <c r="EE699" i="59" s="1"/>
  <c r="EA700" i="59"/>
  <c r="EA701" i="59"/>
  <c r="EE701" i="59" s="1"/>
  <c r="EA702" i="59"/>
  <c r="EE702" i="59" s="1"/>
  <c r="EA703" i="59"/>
  <c r="EE703" i="59" s="1"/>
  <c r="EA704" i="59"/>
  <c r="EE704" i="59" s="1"/>
  <c r="EA705" i="59"/>
  <c r="EE705" i="59" s="1"/>
  <c r="EA706" i="59"/>
  <c r="EE706" i="59" s="1"/>
  <c r="EA707" i="59"/>
  <c r="EA708" i="59"/>
  <c r="EA709" i="59"/>
  <c r="EB709" i="59" s="1"/>
  <c r="EA710" i="59"/>
  <c r="EB710" i="59" s="1"/>
  <c r="EA711" i="59"/>
  <c r="EA712" i="59"/>
  <c r="EA713" i="59"/>
  <c r="EB713" i="59" s="1"/>
  <c r="EA714" i="59"/>
  <c r="EE714" i="59" s="1"/>
  <c r="EA715" i="59"/>
  <c r="EA716" i="59"/>
  <c r="EA717" i="59"/>
  <c r="EE717" i="59" s="1"/>
  <c r="EA718" i="59"/>
  <c r="EE718" i="59" s="1"/>
  <c r="EA719" i="59"/>
  <c r="EB719" i="59" s="1"/>
  <c r="EA721" i="59"/>
  <c r="EA723" i="59"/>
  <c r="EA725" i="59"/>
  <c r="EE725" i="59" s="1"/>
  <c r="EA726" i="59"/>
  <c r="EA727" i="59"/>
  <c r="EA728" i="59"/>
  <c r="EB728" i="59" s="1"/>
  <c r="EA731" i="59"/>
  <c r="EE731" i="59" s="1"/>
  <c r="EA732" i="59"/>
  <c r="EB732" i="59" s="1"/>
  <c r="EA733" i="59"/>
  <c r="EA734" i="59"/>
  <c r="EB734" i="59" s="1"/>
  <c r="EA735" i="59"/>
  <c r="EE735" i="59" s="1"/>
  <c r="EA736" i="59"/>
  <c r="EE736" i="59" s="1"/>
  <c r="EA737" i="59"/>
  <c r="EA738" i="59"/>
  <c r="EB738" i="59" s="1"/>
  <c r="EA739" i="59"/>
  <c r="EE739" i="59" s="1"/>
  <c r="EA6" i="59"/>
  <c r="EB6" i="59" s="1"/>
  <c r="EA581" i="59"/>
  <c r="EE581" i="59" s="1"/>
  <c r="F581" i="59"/>
  <c r="B20" i="59"/>
  <c r="AY754" i="59"/>
  <c r="F580" i="59"/>
  <c r="EE578" i="59"/>
  <c r="F578" i="59"/>
  <c r="DZ745" i="59"/>
  <c r="DZ747" i="59" s="1"/>
  <c r="DX745" i="59"/>
  <c r="DX746" i="59" s="1"/>
  <c r="DV745" i="59"/>
  <c r="DV748" i="59" s="1"/>
  <c r="DV749" i="59" s="1"/>
  <c r="DT745" i="59"/>
  <c r="DR745" i="59"/>
  <c r="DR747" i="59" s="1"/>
  <c r="DP745" i="59"/>
  <c r="DP746" i="59" s="1"/>
  <c r="DN745" i="59"/>
  <c r="DN746" i="59" s="1"/>
  <c r="DL745" i="59"/>
  <c r="DJ745" i="59"/>
  <c r="DJ747" i="59" s="1"/>
  <c r="DH745" i="59"/>
  <c r="DH746" i="59" s="1"/>
  <c r="DF745" i="59"/>
  <c r="DF746" i="59" s="1"/>
  <c r="DD745" i="59"/>
  <c r="DD747" i="59" s="1"/>
  <c r="DB745" i="59"/>
  <c r="DB746" i="59" s="1"/>
  <c r="CZ745" i="59"/>
  <c r="CZ748" i="59" s="1"/>
  <c r="CZ749" i="59" s="1"/>
  <c r="CX745" i="59"/>
  <c r="CX746" i="59" s="1"/>
  <c r="CV745" i="59"/>
  <c r="CV747" i="59" s="1"/>
  <c r="CT745" i="59"/>
  <c r="CT747" i="59" s="1"/>
  <c r="CR745" i="59"/>
  <c r="CR746" i="59" s="1"/>
  <c r="CP745" i="59"/>
  <c r="CP747" i="59" s="1"/>
  <c r="CN745" i="59"/>
  <c r="CN757" i="59" s="1"/>
  <c r="EA722" i="59"/>
  <c r="B592" i="59"/>
  <c r="B570" i="59"/>
  <c r="B569" i="59"/>
  <c r="B568" i="59"/>
  <c r="B567" i="59"/>
  <c r="B566" i="59"/>
  <c r="B565" i="59"/>
  <c r="F592" i="59"/>
  <c r="F731" i="59"/>
  <c r="F728" i="59"/>
  <c r="D730" i="59"/>
  <c r="F730" i="59" s="1"/>
  <c r="D729" i="59"/>
  <c r="F729" i="59" s="1"/>
  <c r="EP35" i="59"/>
  <c r="EA724" i="59"/>
  <c r="C739" i="59"/>
  <c r="B739" i="59"/>
  <c r="A739" i="59"/>
  <c r="C738" i="59"/>
  <c r="B738" i="59"/>
  <c r="A738" i="59"/>
  <c r="C737" i="59"/>
  <c r="B737" i="59"/>
  <c r="A737" i="59"/>
  <c r="C736" i="59"/>
  <c r="B736" i="59"/>
  <c r="A736" i="59"/>
  <c r="C735" i="59"/>
  <c r="B735" i="59"/>
  <c r="A735" i="59"/>
  <c r="C734" i="59"/>
  <c r="B734" i="59"/>
  <c r="A734" i="59"/>
  <c r="C733" i="59"/>
  <c r="B733" i="59"/>
  <c r="A733" i="59"/>
  <c r="D732" i="59"/>
  <c r="C732" i="59"/>
  <c r="B732" i="59"/>
  <c r="C727" i="59"/>
  <c r="B727" i="59"/>
  <c r="A727" i="59"/>
  <c r="C726" i="59"/>
  <c r="B726" i="59"/>
  <c r="A726" i="59"/>
  <c r="C725" i="59"/>
  <c r="B725" i="59"/>
  <c r="A725" i="59"/>
  <c r="C724" i="59"/>
  <c r="B724" i="59"/>
  <c r="A724" i="59"/>
  <c r="C723" i="59"/>
  <c r="B723" i="59"/>
  <c r="A723" i="59"/>
  <c r="C722" i="59"/>
  <c r="B722" i="59"/>
  <c r="A722" i="59"/>
  <c r="C721" i="59"/>
  <c r="B721" i="59"/>
  <c r="A721" i="59"/>
  <c r="C720" i="59"/>
  <c r="B720" i="59"/>
  <c r="A720" i="59"/>
  <c r="D719" i="59"/>
  <c r="C719" i="59"/>
  <c r="B719" i="59"/>
  <c r="C718" i="59"/>
  <c r="B718" i="59"/>
  <c r="A718" i="59"/>
  <c r="C717" i="59"/>
  <c r="B717" i="59"/>
  <c r="A717" i="59"/>
  <c r="C716" i="59"/>
  <c r="B716" i="59"/>
  <c r="A716" i="59"/>
  <c r="C715" i="59"/>
  <c r="B715" i="59"/>
  <c r="A715" i="59"/>
  <c r="C714" i="59"/>
  <c r="B714" i="59"/>
  <c r="A714" i="59"/>
  <c r="C713" i="59"/>
  <c r="B713" i="59"/>
  <c r="A713" i="59"/>
  <c r="C712" i="59"/>
  <c r="B712" i="59"/>
  <c r="A712" i="59"/>
  <c r="C711" i="59"/>
  <c r="B711" i="59"/>
  <c r="A711" i="59"/>
  <c r="CL710" i="59"/>
  <c r="C710" i="59"/>
  <c r="B710" i="59"/>
  <c r="A710" i="59"/>
  <c r="C709" i="59"/>
  <c r="B709" i="59"/>
  <c r="A709" i="59"/>
  <c r="D708" i="59"/>
  <c r="C708" i="59"/>
  <c r="B708" i="59"/>
  <c r="C707" i="59"/>
  <c r="B707" i="59"/>
  <c r="A707" i="59"/>
  <c r="C706" i="59"/>
  <c r="B706" i="59"/>
  <c r="A706" i="59"/>
  <c r="C705" i="59"/>
  <c r="B705" i="59"/>
  <c r="A705" i="59"/>
  <c r="C704" i="59"/>
  <c r="B704" i="59"/>
  <c r="A704" i="59"/>
  <c r="C703" i="59"/>
  <c r="B703" i="59"/>
  <c r="A703" i="59"/>
  <c r="C702" i="59"/>
  <c r="B702" i="59"/>
  <c r="A702" i="59"/>
  <c r="C701" i="59"/>
  <c r="B701" i="59"/>
  <c r="A701" i="59"/>
  <c r="C700" i="59"/>
  <c r="B700" i="59"/>
  <c r="A700" i="59"/>
  <c r="C699" i="59"/>
  <c r="B699" i="59"/>
  <c r="A699" i="59"/>
  <c r="C698" i="59"/>
  <c r="B698" i="59"/>
  <c r="A698" i="59"/>
  <c r="C697" i="59"/>
  <c r="B697" i="59"/>
  <c r="A697" i="59"/>
  <c r="D696" i="59"/>
  <c r="EE696" i="59" s="1"/>
  <c r="C696" i="59"/>
  <c r="B696" i="59"/>
  <c r="C695" i="59"/>
  <c r="B695" i="59"/>
  <c r="A695" i="59"/>
  <c r="C694" i="59"/>
  <c r="B694" i="59"/>
  <c r="A694" i="59"/>
  <c r="D693" i="59"/>
  <c r="C693" i="59"/>
  <c r="B693" i="59"/>
  <c r="A693" i="59"/>
  <c r="EE692" i="59"/>
  <c r="C692" i="59"/>
  <c r="B692" i="59"/>
  <c r="A692" i="59"/>
  <c r="D691" i="59"/>
  <c r="C691" i="59"/>
  <c r="B691" i="59"/>
  <c r="A691" i="59"/>
  <c r="C690" i="59"/>
  <c r="B690" i="59"/>
  <c r="A690" i="59"/>
  <c r="C689" i="59"/>
  <c r="B689" i="59"/>
  <c r="A689" i="59"/>
  <c r="C688" i="59"/>
  <c r="B688" i="59"/>
  <c r="A688" i="59"/>
  <c r="EE687" i="59"/>
  <c r="C687" i="59"/>
  <c r="B687" i="59"/>
  <c r="A687" i="59"/>
  <c r="C686" i="59"/>
  <c r="B686" i="59"/>
  <c r="A686" i="59"/>
  <c r="C685" i="59"/>
  <c r="B685" i="59"/>
  <c r="A685" i="59"/>
  <c r="C684" i="59"/>
  <c r="B684" i="59"/>
  <c r="A684" i="59"/>
  <c r="D683" i="59"/>
  <c r="C683" i="59"/>
  <c r="B683" i="59"/>
  <c r="A683" i="59"/>
  <c r="C682" i="59"/>
  <c r="B682" i="59"/>
  <c r="A682" i="59"/>
  <c r="C681" i="59"/>
  <c r="B681" i="59"/>
  <c r="A681" i="59"/>
  <c r="EE680" i="59"/>
  <c r="C680" i="59"/>
  <c r="B680" i="59"/>
  <c r="A680" i="59"/>
  <c r="C679" i="59"/>
  <c r="B679" i="59"/>
  <c r="A679" i="59"/>
  <c r="C678" i="59"/>
  <c r="B678" i="59"/>
  <c r="A678" i="59"/>
  <c r="C677" i="59"/>
  <c r="B677" i="59"/>
  <c r="A677" i="59"/>
  <c r="C676" i="59"/>
  <c r="B676" i="59"/>
  <c r="A676" i="59"/>
  <c r="C675" i="59"/>
  <c r="B675" i="59"/>
  <c r="A675" i="59"/>
  <c r="C674" i="59"/>
  <c r="B674" i="59"/>
  <c r="A674" i="59"/>
  <c r="C673" i="59"/>
  <c r="B673" i="59"/>
  <c r="A673" i="59"/>
  <c r="C672" i="59"/>
  <c r="B672" i="59"/>
  <c r="A672" i="59"/>
  <c r="C671" i="59"/>
  <c r="B671" i="59"/>
  <c r="A671" i="59"/>
  <c r="C670" i="59"/>
  <c r="B670" i="59"/>
  <c r="A670" i="59"/>
  <c r="C669" i="59"/>
  <c r="B669" i="59"/>
  <c r="A669" i="59"/>
  <c r="EE668" i="59"/>
  <c r="C668" i="59"/>
  <c r="B668" i="59"/>
  <c r="A668" i="59"/>
  <c r="C667" i="59"/>
  <c r="B667" i="59"/>
  <c r="A667" i="59"/>
  <c r="C666" i="59"/>
  <c r="B666" i="59"/>
  <c r="A666" i="59"/>
  <c r="C665" i="59"/>
  <c r="B665" i="59"/>
  <c r="A665" i="59"/>
  <c r="EE664" i="59"/>
  <c r="C664" i="59"/>
  <c r="B664" i="59"/>
  <c r="A664" i="59"/>
  <c r="C663" i="59"/>
  <c r="B663" i="59"/>
  <c r="A663" i="59"/>
  <c r="C662" i="59"/>
  <c r="B662" i="59"/>
  <c r="A662" i="59"/>
  <c r="C661" i="59"/>
  <c r="B661" i="59"/>
  <c r="A661" i="59"/>
  <c r="C660" i="59"/>
  <c r="B660" i="59"/>
  <c r="A660" i="59"/>
  <c r="C659" i="59"/>
  <c r="B659" i="59"/>
  <c r="A659" i="59"/>
  <c r="C658" i="59"/>
  <c r="B658" i="59"/>
  <c r="A658" i="59"/>
  <c r="C657" i="59"/>
  <c r="B657" i="59"/>
  <c r="A657" i="59"/>
  <c r="C656" i="59"/>
  <c r="B656" i="59"/>
  <c r="A656" i="59"/>
  <c r="EE655" i="59"/>
  <c r="C655" i="59"/>
  <c r="B655" i="59"/>
  <c r="A655" i="59"/>
  <c r="C654" i="59"/>
  <c r="B654" i="59"/>
  <c r="A654" i="59"/>
  <c r="C653" i="59"/>
  <c r="B653" i="59"/>
  <c r="A653" i="59"/>
  <c r="EE652" i="59"/>
  <c r="C652" i="59"/>
  <c r="B652" i="59"/>
  <c r="A652" i="59"/>
  <c r="C651" i="59"/>
  <c r="B651" i="59"/>
  <c r="A651" i="59"/>
  <c r="C650" i="59"/>
  <c r="B650" i="59"/>
  <c r="A650" i="59"/>
  <c r="C649" i="59"/>
  <c r="B649" i="59"/>
  <c r="A649" i="59"/>
  <c r="D648" i="59"/>
  <c r="EE648" i="59" s="1"/>
  <c r="C648" i="59"/>
  <c r="B648" i="59"/>
  <c r="A648" i="59"/>
  <c r="C647" i="59"/>
  <c r="B647" i="59"/>
  <c r="A647" i="59"/>
  <c r="C646" i="59"/>
  <c r="B646" i="59"/>
  <c r="A646" i="59"/>
  <c r="D645" i="59"/>
  <c r="C645" i="59"/>
  <c r="B645" i="59"/>
  <c r="A645" i="59"/>
  <c r="C644" i="59"/>
  <c r="B644" i="59"/>
  <c r="A644" i="59"/>
  <c r="C643" i="59"/>
  <c r="B643" i="59"/>
  <c r="A643" i="59"/>
  <c r="C642" i="59"/>
  <c r="B642" i="59"/>
  <c r="A642" i="59"/>
  <c r="D641" i="59"/>
  <c r="C641" i="59"/>
  <c r="B641" i="59"/>
  <c r="A641" i="59"/>
  <c r="EE640" i="59"/>
  <c r="C640" i="59"/>
  <c r="B640" i="59"/>
  <c r="A640" i="59"/>
  <c r="C639" i="59"/>
  <c r="B639" i="59"/>
  <c r="A639" i="59"/>
  <c r="D638" i="59"/>
  <c r="C638" i="59"/>
  <c r="B638" i="59"/>
  <c r="A638" i="59"/>
  <c r="C637" i="59"/>
  <c r="B637" i="59"/>
  <c r="A637" i="59"/>
  <c r="C636" i="59"/>
  <c r="B636" i="59"/>
  <c r="A636" i="59"/>
  <c r="C635" i="59"/>
  <c r="B635" i="59"/>
  <c r="A635" i="59"/>
  <c r="C634" i="59"/>
  <c r="B634" i="59"/>
  <c r="A634" i="59"/>
  <c r="C633" i="59"/>
  <c r="B633" i="59"/>
  <c r="A633" i="59"/>
  <c r="EE632" i="59"/>
  <c r="C632" i="59"/>
  <c r="B632" i="59"/>
  <c r="A632" i="59"/>
  <c r="C631" i="59"/>
  <c r="B631" i="59"/>
  <c r="A631" i="59"/>
  <c r="C630" i="59"/>
  <c r="B630" i="59"/>
  <c r="A630" i="59"/>
  <c r="C629" i="59"/>
  <c r="B629" i="59"/>
  <c r="A629" i="59"/>
  <c r="D628" i="59"/>
  <c r="EE628" i="59" s="1"/>
  <c r="C628" i="59"/>
  <c r="B628" i="59"/>
  <c r="A628" i="59"/>
  <c r="C627" i="59"/>
  <c r="B627" i="59"/>
  <c r="A627" i="59"/>
  <c r="C626" i="59"/>
  <c r="B626" i="59"/>
  <c r="A626" i="59"/>
  <c r="C625" i="59"/>
  <c r="B625" i="59"/>
  <c r="A625" i="59"/>
  <c r="C624" i="59"/>
  <c r="B624" i="59"/>
  <c r="A624" i="59"/>
  <c r="D623" i="59"/>
  <c r="C623" i="59"/>
  <c r="B623" i="59"/>
  <c r="A623" i="59"/>
  <c r="C622" i="59"/>
  <c r="B622" i="59"/>
  <c r="A622" i="59"/>
  <c r="C621" i="59"/>
  <c r="B621" i="59"/>
  <c r="A621" i="59"/>
  <c r="EE620" i="59"/>
  <c r="C620" i="59"/>
  <c r="B620" i="59"/>
  <c r="A620" i="59"/>
  <c r="C619" i="59"/>
  <c r="B619" i="59"/>
  <c r="A619" i="59"/>
  <c r="D618" i="59"/>
  <c r="C618" i="59"/>
  <c r="B618" i="59"/>
  <c r="A618" i="59"/>
  <c r="C617" i="59"/>
  <c r="B617" i="59"/>
  <c r="A617" i="59"/>
  <c r="C616" i="59"/>
  <c r="B616" i="59"/>
  <c r="A616" i="59"/>
  <c r="EE615" i="59"/>
  <c r="C615" i="59"/>
  <c r="B615" i="59"/>
  <c r="A615" i="59"/>
  <c r="C614" i="59"/>
  <c r="B614" i="59"/>
  <c r="A614" i="59"/>
  <c r="D613" i="59"/>
  <c r="C613" i="59"/>
  <c r="B613" i="59"/>
  <c r="A613" i="59"/>
  <c r="EE612" i="59"/>
  <c r="C612" i="59"/>
  <c r="B612" i="59"/>
  <c r="A612" i="59"/>
  <c r="EE611" i="59"/>
  <c r="C611" i="59"/>
  <c r="B611" i="59"/>
  <c r="A611" i="59"/>
  <c r="C610" i="59"/>
  <c r="B610" i="59"/>
  <c r="A610" i="59"/>
  <c r="D609" i="59"/>
  <c r="C609" i="59"/>
  <c r="B609" i="59"/>
  <c r="A609" i="59"/>
  <c r="EE608" i="59"/>
  <c r="C608" i="59"/>
  <c r="B608" i="59"/>
  <c r="A608" i="59"/>
  <c r="EE607" i="59"/>
  <c r="C607" i="59"/>
  <c r="B607" i="59"/>
  <c r="A607" i="59"/>
  <c r="C606" i="59"/>
  <c r="B606" i="59"/>
  <c r="A606" i="59"/>
  <c r="C605" i="59"/>
  <c r="B605" i="59"/>
  <c r="A605" i="59"/>
  <c r="C604" i="59"/>
  <c r="B604" i="59"/>
  <c r="A604" i="59"/>
  <c r="C603" i="59"/>
  <c r="B603" i="59"/>
  <c r="A603" i="59"/>
  <c r="C602" i="59"/>
  <c r="B602" i="59"/>
  <c r="A602" i="59"/>
  <c r="C601" i="59"/>
  <c r="B601" i="59"/>
  <c r="A601" i="59"/>
  <c r="C600" i="59"/>
  <c r="B600" i="59"/>
  <c r="A600" i="59"/>
  <c r="C599" i="59"/>
  <c r="B599" i="59"/>
  <c r="A599" i="59"/>
  <c r="C598" i="59"/>
  <c r="B598" i="59"/>
  <c r="A598" i="59"/>
  <c r="D597" i="59"/>
  <c r="C597" i="59"/>
  <c r="B597" i="59"/>
  <c r="A597" i="59"/>
  <c r="C596" i="59"/>
  <c r="B596" i="59"/>
  <c r="A596" i="59"/>
  <c r="EE595" i="59"/>
  <c r="C595" i="59"/>
  <c r="B595" i="59"/>
  <c r="A595" i="59"/>
  <c r="D594" i="59"/>
  <c r="C594" i="59"/>
  <c r="B594" i="59"/>
  <c r="A594" i="59"/>
  <c r="D593" i="59"/>
  <c r="C593" i="59"/>
  <c r="B593" i="59"/>
  <c r="C592" i="59"/>
  <c r="C570" i="59"/>
  <c r="C569" i="59"/>
  <c r="C567" i="59"/>
  <c r="C566" i="59"/>
  <c r="C565" i="59"/>
  <c r="C563" i="59"/>
  <c r="B563" i="59"/>
  <c r="A563" i="59"/>
  <c r="C562" i="59"/>
  <c r="B562" i="59"/>
  <c r="A562" i="59"/>
  <c r="C561" i="59"/>
  <c r="B561" i="59"/>
  <c r="A561" i="59"/>
  <c r="C560" i="59"/>
  <c r="B560" i="59"/>
  <c r="A560" i="59"/>
  <c r="C559" i="59"/>
  <c r="B559" i="59"/>
  <c r="A559" i="59"/>
  <c r="C558" i="59"/>
  <c r="B558" i="59"/>
  <c r="A558" i="59"/>
  <c r="EE557" i="59"/>
  <c r="C557" i="59"/>
  <c r="B557" i="59"/>
  <c r="A557" i="59"/>
  <c r="C556" i="59"/>
  <c r="B556" i="59"/>
  <c r="A556" i="59"/>
  <c r="C555" i="59"/>
  <c r="B555" i="59"/>
  <c r="A555" i="59"/>
  <c r="C554" i="59"/>
  <c r="B554" i="59"/>
  <c r="A554" i="59"/>
  <c r="EE553" i="59"/>
  <c r="C553" i="59"/>
  <c r="B553" i="59"/>
  <c r="A553" i="59"/>
  <c r="C552" i="59"/>
  <c r="B552" i="59"/>
  <c r="A552" i="59"/>
  <c r="C551" i="59"/>
  <c r="B551" i="59"/>
  <c r="A551" i="59"/>
  <c r="C550" i="59"/>
  <c r="B550" i="59"/>
  <c r="A550" i="59"/>
  <c r="C549" i="59"/>
  <c r="B549" i="59"/>
  <c r="A549" i="59"/>
  <c r="C548" i="59"/>
  <c r="B548" i="59"/>
  <c r="A548" i="59"/>
  <c r="C547" i="59"/>
  <c r="B547" i="59"/>
  <c r="A547" i="59"/>
  <c r="C546" i="59"/>
  <c r="B546" i="59"/>
  <c r="A546" i="59"/>
  <c r="C545" i="59"/>
  <c r="B545" i="59"/>
  <c r="A545" i="59"/>
  <c r="EE544" i="59"/>
  <c r="C544" i="59"/>
  <c r="B544" i="59"/>
  <c r="A544" i="59"/>
  <c r="C543" i="59"/>
  <c r="B543" i="59"/>
  <c r="A543" i="59"/>
  <c r="C542" i="59"/>
  <c r="B542" i="59"/>
  <c r="A542" i="59"/>
  <c r="EE541" i="59"/>
  <c r="C541" i="59"/>
  <c r="B541" i="59"/>
  <c r="A541" i="59"/>
  <c r="C540" i="59"/>
  <c r="B540" i="59"/>
  <c r="A540" i="59"/>
  <c r="C539" i="59"/>
  <c r="B539" i="59"/>
  <c r="A539" i="59"/>
  <c r="C538" i="59"/>
  <c r="B538" i="59"/>
  <c r="A538" i="59"/>
  <c r="C537" i="59"/>
  <c r="B537" i="59"/>
  <c r="A537" i="59"/>
  <c r="C536" i="59"/>
  <c r="B536" i="59"/>
  <c r="A536" i="59"/>
  <c r="C535" i="59"/>
  <c r="B535" i="59"/>
  <c r="A535" i="59"/>
  <c r="C534" i="59"/>
  <c r="B534" i="59"/>
  <c r="A534" i="59"/>
  <c r="C533" i="59"/>
  <c r="B533" i="59"/>
  <c r="A533" i="59"/>
  <c r="C532" i="59"/>
  <c r="B532" i="59"/>
  <c r="A532" i="59"/>
  <c r="C531" i="59"/>
  <c r="B531" i="59"/>
  <c r="A531" i="59"/>
  <c r="C530" i="59"/>
  <c r="B530" i="59"/>
  <c r="A530" i="59"/>
  <c r="EE529" i="59"/>
  <c r="C529" i="59"/>
  <c r="B529" i="59"/>
  <c r="A529" i="59"/>
  <c r="EE528" i="59"/>
  <c r="C528" i="59"/>
  <c r="B528" i="59"/>
  <c r="A528" i="59"/>
  <c r="C527" i="59"/>
  <c r="B527" i="59"/>
  <c r="A527" i="59"/>
  <c r="C526" i="59"/>
  <c r="B526" i="59"/>
  <c r="A526" i="59"/>
  <c r="C525" i="59"/>
  <c r="B525" i="59"/>
  <c r="A525" i="59"/>
  <c r="C524" i="59"/>
  <c r="B524" i="59"/>
  <c r="A524" i="59"/>
  <c r="C523" i="59"/>
  <c r="B523" i="59"/>
  <c r="A523" i="59"/>
  <c r="C522" i="59"/>
  <c r="B522" i="59"/>
  <c r="A522" i="59"/>
  <c r="EE521" i="59"/>
  <c r="C521" i="59"/>
  <c r="B521" i="59"/>
  <c r="A521" i="59"/>
  <c r="C520" i="59"/>
  <c r="B520" i="59"/>
  <c r="A520" i="59"/>
  <c r="C519" i="59"/>
  <c r="B519" i="59"/>
  <c r="A519" i="59"/>
  <c r="C518" i="59"/>
  <c r="B518" i="59"/>
  <c r="A518" i="59"/>
  <c r="EE517" i="59"/>
  <c r="C517" i="59"/>
  <c r="B517" i="59"/>
  <c r="A517" i="59"/>
  <c r="C516" i="59"/>
  <c r="B516" i="59"/>
  <c r="A516" i="59"/>
  <c r="C515" i="59"/>
  <c r="B515" i="59"/>
  <c r="A515" i="59"/>
  <c r="C514" i="59"/>
  <c r="B514" i="59"/>
  <c r="A514" i="59"/>
  <c r="EE513" i="59"/>
  <c r="C513" i="59"/>
  <c r="B513" i="59"/>
  <c r="A513" i="59"/>
  <c r="C512" i="59"/>
  <c r="B512" i="59"/>
  <c r="A512" i="59"/>
  <c r="C511" i="59"/>
  <c r="B511" i="59"/>
  <c r="A511" i="59"/>
  <c r="C510" i="59"/>
  <c r="B510" i="59"/>
  <c r="A510" i="59"/>
  <c r="EE509" i="59"/>
  <c r="C509" i="59"/>
  <c r="B509" i="59"/>
  <c r="A509" i="59"/>
  <c r="C508" i="59"/>
  <c r="B508" i="59"/>
  <c r="A508" i="59"/>
  <c r="C507" i="59"/>
  <c r="B507" i="59"/>
  <c r="A507" i="59"/>
  <c r="C506" i="59"/>
  <c r="B506" i="59"/>
  <c r="A506" i="59"/>
  <c r="EE505" i="59"/>
  <c r="C505" i="59"/>
  <c r="B505" i="59"/>
  <c r="A505" i="59"/>
  <c r="C504" i="59"/>
  <c r="B504" i="59"/>
  <c r="A504" i="59"/>
  <c r="C503" i="59"/>
  <c r="B503" i="59"/>
  <c r="A503" i="59"/>
  <c r="C502" i="59"/>
  <c r="B502" i="59"/>
  <c r="A502" i="59"/>
  <c r="EE501" i="59"/>
  <c r="C501" i="59"/>
  <c r="B501" i="59"/>
  <c r="A501" i="59"/>
  <c r="C500" i="59"/>
  <c r="B500" i="59"/>
  <c r="A500" i="59"/>
  <c r="C499" i="59"/>
  <c r="B499" i="59"/>
  <c r="A499" i="59"/>
  <c r="C498" i="59"/>
  <c r="B498" i="59"/>
  <c r="A498" i="59"/>
  <c r="EE497" i="59"/>
  <c r="C497" i="59"/>
  <c r="B497" i="59"/>
  <c r="A497" i="59"/>
  <c r="C496" i="59"/>
  <c r="B496" i="59"/>
  <c r="A496" i="59"/>
  <c r="C495" i="59"/>
  <c r="B495" i="59"/>
  <c r="A495" i="59"/>
  <c r="C494" i="59"/>
  <c r="B494" i="59"/>
  <c r="A494" i="59"/>
  <c r="EE493" i="59"/>
  <c r="C493" i="59"/>
  <c r="B493" i="59"/>
  <c r="A493" i="59"/>
  <c r="C492" i="59"/>
  <c r="B492" i="59"/>
  <c r="A492" i="59"/>
  <c r="C491" i="59"/>
  <c r="B491" i="59"/>
  <c r="A491" i="59"/>
  <c r="C490" i="59"/>
  <c r="B490" i="59"/>
  <c r="A490" i="59"/>
  <c r="EE489" i="59"/>
  <c r="C489" i="59"/>
  <c r="B489" i="59"/>
  <c r="A489" i="59"/>
  <c r="C488" i="59"/>
  <c r="B488" i="59"/>
  <c r="A488" i="59"/>
  <c r="C487" i="59"/>
  <c r="B487" i="59"/>
  <c r="A487" i="59"/>
  <c r="D486" i="59"/>
  <c r="C486" i="59"/>
  <c r="B486" i="59"/>
  <c r="A486" i="59"/>
  <c r="EE485" i="59"/>
  <c r="C485" i="59"/>
  <c r="B485" i="59"/>
  <c r="A485" i="59"/>
  <c r="C484" i="59"/>
  <c r="B484" i="59"/>
  <c r="A484" i="59"/>
  <c r="C483" i="59"/>
  <c r="B483" i="59"/>
  <c r="A483" i="59"/>
  <c r="C482" i="59"/>
  <c r="B482" i="59"/>
  <c r="A482" i="59"/>
  <c r="EE481" i="59"/>
  <c r="C481" i="59"/>
  <c r="B481" i="59"/>
  <c r="A481" i="59"/>
  <c r="D480" i="59"/>
  <c r="C480" i="59"/>
  <c r="B480" i="59"/>
  <c r="A480" i="59"/>
  <c r="C479" i="59"/>
  <c r="B479" i="59"/>
  <c r="A479" i="59"/>
  <c r="C478" i="59"/>
  <c r="B478" i="59"/>
  <c r="A478" i="59"/>
  <c r="EE477" i="59"/>
  <c r="C477" i="59"/>
  <c r="B477" i="59"/>
  <c r="A477" i="59"/>
  <c r="EE476" i="59"/>
  <c r="C476" i="59"/>
  <c r="B476" i="59"/>
  <c r="A476" i="59"/>
  <c r="C475" i="59"/>
  <c r="B475" i="59"/>
  <c r="A475" i="59"/>
  <c r="C474" i="59"/>
  <c r="B474" i="59"/>
  <c r="A474" i="59"/>
  <c r="D473" i="59"/>
  <c r="EE473" i="59" s="1"/>
  <c r="C473" i="59"/>
  <c r="B473" i="59"/>
  <c r="A473" i="59"/>
  <c r="C472" i="59"/>
  <c r="B472" i="59"/>
  <c r="A472" i="59"/>
  <c r="C471" i="59"/>
  <c r="B471" i="59"/>
  <c r="A471" i="59"/>
  <c r="C470" i="59"/>
  <c r="B470" i="59"/>
  <c r="A470" i="59"/>
  <c r="EE469" i="59"/>
  <c r="C469" i="59"/>
  <c r="B469" i="59"/>
  <c r="A469" i="59"/>
  <c r="D468" i="59"/>
  <c r="C468" i="59"/>
  <c r="B468" i="59"/>
  <c r="A468" i="59"/>
  <c r="C467" i="59"/>
  <c r="B467" i="59"/>
  <c r="A467" i="59"/>
  <c r="C466" i="59"/>
  <c r="B466" i="59"/>
  <c r="A466" i="59"/>
  <c r="EE465" i="59"/>
  <c r="C465" i="59"/>
  <c r="B465" i="59"/>
  <c r="A465" i="59"/>
  <c r="C464" i="59"/>
  <c r="B464" i="59"/>
  <c r="A464" i="59"/>
  <c r="C463" i="59"/>
  <c r="B463" i="59"/>
  <c r="A463" i="59"/>
  <c r="C462" i="59"/>
  <c r="B462" i="59"/>
  <c r="A462" i="59"/>
  <c r="EE461" i="59"/>
  <c r="C461" i="59"/>
  <c r="B461" i="59"/>
  <c r="A461" i="59"/>
  <c r="C460" i="59"/>
  <c r="B460" i="59"/>
  <c r="A460" i="59"/>
  <c r="C459" i="59"/>
  <c r="B459" i="59"/>
  <c r="A459" i="59"/>
  <c r="C458" i="59"/>
  <c r="B458" i="59"/>
  <c r="A458" i="59"/>
  <c r="EE457" i="59"/>
  <c r="C457" i="59"/>
  <c r="B457" i="59"/>
  <c r="A457" i="59"/>
  <c r="C456" i="59"/>
  <c r="B456" i="59"/>
  <c r="A456" i="59"/>
  <c r="C455" i="59"/>
  <c r="B455" i="59"/>
  <c r="A455" i="59"/>
  <c r="D454" i="59"/>
  <c r="C454" i="59"/>
  <c r="B454" i="59"/>
  <c r="A454" i="59"/>
  <c r="EE453" i="59"/>
  <c r="C453" i="59"/>
  <c r="B453" i="59"/>
  <c r="A453" i="59"/>
  <c r="C452" i="59"/>
  <c r="B452" i="59"/>
  <c r="A452" i="59"/>
  <c r="C451" i="59"/>
  <c r="B451" i="59"/>
  <c r="A451" i="59"/>
  <c r="C450" i="59"/>
  <c r="B450" i="59"/>
  <c r="A450" i="59"/>
  <c r="EE449" i="59"/>
  <c r="C449" i="59"/>
  <c r="B449" i="59"/>
  <c r="A449" i="59"/>
  <c r="C448" i="59"/>
  <c r="B448" i="59"/>
  <c r="A448" i="59"/>
  <c r="C447" i="59"/>
  <c r="B447" i="59"/>
  <c r="A447" i="59"/>
  <c r="C446" i="59"/>
  <c r="B446" i="59"/>
  <c r="A446" i="59"/>
  <c r="EE445" i="59"/>
  <c r="C445" i="59"/>
  <c r="B445" i="59"/>
  <c r="A445" i="59"/>
  <c r="C444" i="59"/>
  <c r="B444" i="59"/>
  <c r="A444" i="59"/>
  <c r="C443" i="59"/>
  <c r="B443" i="59"/>
  <c r="A443" i="59"/>
  <c r="C442" i="59"/>
  <c r="B442" i="59"/>
  <c r="A442" i="59"/>
  <c r="D441" i="59"/>
  <c r="EE441" i="59" s="1"/>
  <c r="C441" i="59"/>
  <c r="B441" i="59"/>
  <c r="A441" i="59"/>
  <c r="C440" i="59"/>
  <c r="B440" i="59"/>
  <c r="A440" i="59"/>
  <c r="C439" i="59"/>
  <c r="B439" i="59"/>
  <c r="A439" i="59"/>
  <c r="C438" i="59"/>
  <c r="B438" i="59"/>
  <c r="A438" i="59"/>
  <c r="EE437" i="59"/>
  <c r="C437" i="59"/>
  <c r="B437" i="59"/>
  <c r="A437" i="59"/>
  <c r="C436" i="59"/>
  <c r="B436" i="59"/>
  <c r="A436" i="59"/>
  <c r="D435" i="59"/>
  <c r="C435" i="59"/>
  <c r="B435" i="59"/>
  <c r="A435" i="59"/>
  <c r="C434" i="59"/>
  <c r="B434" i="59"/>
  <c r="A434" i="59"/>
  <c r="EE433" i="59"/>
  <c r="C433" i="59"/>
  <c r="B433" i="59"/>
  <c r="A433" i="59"/>
  <c r="C432" i="59"/>
  <c r="B432" i="59"/>
  <c r="A432" i="59"/>
  <c r="C431" i="59"/>
  <c r="B431" i="59"/>
  <c r="A431" i="59"/>
  <c r="C430" i="59"/>
  <c r="B430" i="59"/>
  <c r="A430" i="59"/>
  <c r="EE429" i="59"/>
  <c r="C429" i="59"/>
  <c r="B429" i="59"/>
  <c r="A429" i="59"/>
  <c r="C428" i="59"/>
  <c r="B428" i="59"/>
  <c r="A428" i="59"/>
  <c r="C427" i="59"/>
  <c r="B427" i="59"/>
  <c r="A427" i="59"/>
  <c r="C426" i="59"/>
  <c r="B426" i="59"/>
  <c r="A426" i="59"/>
  <c r="D425" i="59"/>
  <c r="EE425" i="59" s="1"/>
  <c r="C425" i="59"/>
  <c r="B425" i="59"/>
  <c r="A425" i="59"/>
  <c r="C424" i="59"/>
  <c r="B424" i="59"/>
  <c r="A424" i="59"/>
  <c r="C423" i="59"/>
  <c r="B423" i="59"/>
  <c r="A423" i="59"/>
  <c r="C422" i="59"/>
  <c r="B422" i="59"/>
  <c r="A422" i="59"/>
  <c r="EE421" i="59"/>
  <c r="C421" i="59"/>
  <c r="B421" i="59"/>
  <c r="A421" i="59"/>
  <c r="C420" i="59"/>
  <c r="B420" i="59"/>
  <c r="A420" i="59"/>
  <c r="C419" i="59"/>
  <c r="B419" i="59"/>
  <c r="A419" i="59"/>
  <c r="C418" i="59"/>
  <c r="B418" i="59"/>
  <c r="A418" i="59"/>
  <c r="EE417" i="59"/>
  <c r="C417" i="59"/>
  <c r="B417" i="59"/>
  <c r="A417" i="59"/>
  <c r="C416" i="59"/>
  <c r="B416" i="59"/>
  <c r="A416" i="59"/>
  <c r="C415" i="59"/>
  <c r="B415" i="59"/>
  <c r="A415" i="59"/>
  <c r="C414" i="59"/>
  <c r="B414" i="59"/>
  <c r="A414" i="59"/>
  <c r="EE413" i="59"/>
  <c r="C413" i="59"/>
  <c r="B413" i="59"/>
  <c r="A413" i="59"/>
  <c r="C412" i="59"/>
  <c r="B412" i="59"/>
  <c r="A412" i="59"/>
  <c r="D411" i="59"/>
  <c r="C411" i="59"/>
  <c r="B411" i="59"/>
  <c r="A411" i="59"/>
  <c r="C410" i="59"/>
  <c r="B410" i="59"/>
  <c r="A410" i="59"/>
  <c r="D409" i="59"/>
  <c r="EE409" i="59" s="1"/>
  <c r="C409" i="59"/>
  <c r="B409" i="59"/>
  <c r="A409" i="59"/>
  <c r="EE408" i="59"/>
  <c r="C408" i="59"/>
  <c r="B408" i="59"/>
  <c r="A408" i="59"/>
  <c r="C407" i="59"/>
  <c r="B407" i="59"/>
  <c r="A407" i="59"/>
  <c r="C406" i="59"/>
  <c r="B406" i="59"/>
  <c r="A406" i="59"/>
  <c r="EE405" i="59"/>
  <c r="C405" i="59"/>
  <c r="B405" i="59"/>
  <c r="A405" i="59"/>
  <c r="C404" i="59"/>
  <c r="B404" i="59"/>
  <c r="A404" i="59"/>
  <c r="C403" i="59"/>
  <c r="B403" i="59"/>
  <c r="A403" i="59"/>
  <c r="C402" i="59"/>
  <c r="B402" i="59"/>
  <c r="A402" i="59"/>
  <c r="EE401" i="59"/>
  <c r="C401" i="59"/>
  <c r="B401" i="59"/>
  <c r="A401" i="59"/>
  <c r="C400" i="59"/>
  <c r="B400" i="59"/>
  <c r="A400" i="59"/>
  <c r="C399" i="59"/>
  <c r="B399" i="59"/>
  <c r="A399" i="59"/>
  <c r="C398" i="59"/>
  <c r="B398" i="59"/>
  <c r="A398" i="59"/>
  <c r="EE397" i="59"/>
  <c r="C397" i="59"/>
  <c r="B397" i="59"/>
  <c r="A397" i="59"/>
  <c r="C396" i="59"/>
  <c r="B396" i="59"/>
  <c r="A396" i="59"/>
  <c r="C395" i="59"/>
  <c r="B395" i="59"/>
  <c r="A395" i="59"/>
  <c r="C394" i="59"/>
  <c r="B394" i="59"/>
  <c r="A394" i="59"/>
  <c r="EE393" i="59"/>
  <c r="C393" i="59"/>
  <c r="B393" i="59"/>
  <c r="A393" i="59"/>
  <c r="EE392" i="59"/>
  <c r="C392" i="59"/>
  <c r="B392" i="59"/>
  <c r="A392" i="59"/>
  <c r="C391" i="59"/>
  <c r="B391" i="59"/>
  <c r="A391" i="59"/>
  <c r="C390" i="59"/>
  <c r="B390" i="59"/>
  <c r="A390" i="59"/>
  <c r="EE389" i="59"/>
  <c r="C389" i="59"/>
  <c r="B389" i="59"/>
  <c r="A389" i="59"/>
  <c r="C388" i="59"/>
  <c r="B388" i="59"/>
  <c r="A388" i="59"/>
  <c r="C387" i="59"/>
  <c r="B387" i="59"/>
  <c r="A387" i="59"/>
  <c r="C386" i="59"/>
  <c r="B386" i="59"/>
  <c r="A386" i="59"/>
  <c r="EE385" i="59"/>
  <c r="C385" i="59"/>
  <c r="B385" i="59"/>
  <c r="A385" i="59"/>
  <c r="C384" i="59"/>
  <c r="B384" i="59"/>
  <c r="A384" i="59"/>
  <c r="C383" i="59"/>
  <c r="B383" i="59"/>
  <c r="A383" i="59"/>
  <c r="C382" i="59"/>
  <c r="B382" i="59"/>
  <c r="A382" i="59"/>
  <c r="EE381" i="59"/>
  <c r="C381" i="59"/>
  <c r="B381" i="59"/>
  <c r="A381" i="59"/>
  <c r="C380" i="59"/>
  <c r="B380" i="59"/>
  <c r="A380" i="59"/>
  <c r="C379" i="59"/>
  <c r="B379" i="59"/>
  <c r="A379" i="59"/>
  <c r="C378" i="59"/>
  <c r="B378" i="59"/>
  <c r="A378" i="59"/>
  <c r="EE377" i="59"/>
  <c r="C377" i="59"/>
  <c r="B377" i="59"/>
  <c r="A377" i="59"/>
  <c r="EE376" i="59"/>
  <c r="C376" i="59"/>
  <c r="B376" i="59"/>
  <c r="A376" i="59"/>
  <c r="C375" i="59"/>
  <c r="B375" i="59"/>
  <c r="A375" i="59"/>
  <c r="C374" i="59"/>
  <c r="B374" i="59"/>
  <c r="A374" i="59"/>
  <c r="EE373" i="59"/>
  <c r="C373" i="59"/>
  <c r="B373" i="59"/>
  <c r="A373" i="59"/>
  <c r="C372" i="59"/>
  <c r="B372" i="59"/>
  <c r="A372" i="59"/>
  <c r="C371" i="59"/>
  <c r="B371" i="59"/>
  <c r="A371" i="59"/>
  <c r="C370" i="59"/>
  <c r="B370" i="59"/>
  <c r="A370" i="59"/>
  <c r="EE369" i="59"/>
  <c r="C369" i="59"/>
  <c r="B369" i="59"/>
  <c r="A369" i="59"/>
  <c r="C368" i="59"/>
  <c r="B368" i="59"/>
  <c r="A368" i="59"/>
  <c r="C367" i="59"/>
  <c r="B367" i="59"/>
  <c r="A367" i="59"/>
  <c r="C366" i="59"/>
  <c r="B366" i="59"/>
  <c r="A366" i="59"/>
  <c r="EE365" i="59"/>
  <c r="C365" i="59"/>
  <c r="B365" i="59"/>
  <c r="A365" i="59"/>
  <c r="C364" i="59"/>
  <c r="B364" i="59"/>
  <c r="A364" i="59"/>
  <c r="C363" i="59"/>
  <c r="B363" i="59"/>
  <c r="A363" i="59"/>
  <c r="C362" i="59"/>
  <c r="B362" i="59"/>
  <c r="A362" i="59"/>
  <c r="EE361" i="59"/>
  <c r="C361" i="59"/>
  <c r="B361" i="59"/>
  <c r="A361" i="59"/>
  <c r="EE360" i="59"/>
  <c r="C360" i="59"/>
  <c r="B360" i="59"/>
  <c r="A360" i="59"/>
  <c r="C359" i="59"/>
  <c r="B359" i="59"/>
  <c r="A359" i="59"/>
  <c r="C358" i="59"/>
  <c r="B358" i="59"/>
  <c r="A358" i="59"/>
  <c r="EE357" i="59"/>
  <c r="C357" i="59"/>
  <c r="B357" i="59"/>
  <c r="A357" i="59"/>
  <c r="EE356" i="59"/>
  <c r="C356" i="59"/>
  <c r="B356" i="59"/>
  <c r="A356" i="59"/>
  <c r="C355" i="59"/>
  <c r="B355" i="59"/>
  <c r="A355" i="59"/>
  <c r="C354" i="59"/>
  <c r="B354" i="59"/>
  <c r="A354" i="59"/>
  <c r="EE353" i="59"/>
  <c r="C353" i="59"/>
  <c r="B353" i="59"/>
  <c r="A353" i="59"/>
  <c r="EE352" i="59"/>
  <c r="C352" i="59"/>
  <c r="B352" i="59"/>
  <c r="A352" i="59"/>
  <c r="C351" i="59"/>
  <c r="B351" i="59"/>
  <c r="A351" i="59"/>
  <c r="C350" i="59"/>
  <c r="B350" i="59"/>
  <c r="A350" i="59"/>
  <c r="EE349" i="59"/>
  <c r="C349" i="59"/>
  <c r="B349" i="59"/>
  <c r="A349" i="59"/>
  <c r="EE348" i="59"/>
  <c r="C348" i="59"/>
  <c r="B348" i="59"/>
  <c r="A348" i="59"/>
  <c r="C347" i="59"/>
  <c r="B347" i="59"/>
  <c r="A347" i="59"/>
  <c r="C346" i="59"/>
  <c r="B346" i="59"/>
  <c r="A346" i="59"/>
  <c r="EE345" i="59"/>
  <c r="C345" i="59"/>
  <c r="B345" i="59"/>
  <c r="A345" i="59"/>
  <c r="EE344" i="59"/>
  <c r="C344" i="59"/>
  <c r="B344" i="59"/>
  <c r="A344" i="59"/>
  <c r="C343" i="59"/>
  <c r="B343" i="59"/>
  <c r="A343" i="59"/>
  <c r="C342" i="59"/>
  <c r="B342" i="59"/>
  <c r="A342" i="59"/>
  <c r="EE341" i="59"/>
  <c r="C341" i="59"/>
  <c r="B341" i="59"/>
  <c r="A341" i="59"/>
  <c r="EE340" i="59"/>
  <c r="C340" i="59"/>
  <c r="B340" i="59"/>
  <c r="A340" i="59"/>
  <c r="C339" i="59"/>
  <c r="B339" i="59"/>
  <c r="A339" i="59"/>
  <c r="C338" i="59"/>
  <c r="B338" i="59"/>
  <c r="A338" i="59"/>
  <c r="EE337" i="59"/>
  <c r="C337" i="59"/>
  <c r="B337" i="59"/>
  <c r="A337" i="59"/>
  <c r="EE336" i="59"/>
  <c r="C336" i="59"/>
  <c r="B336" i="59"/>
  <c r="A336" i="59"/>
  <c r="C335" i="59"/>
  <c r="B335" i="59"/>
  <c r="A335" i="59"/>
  <c r="C334" i="59"/>
  <c r="B334" i="59"/>
  <c r="A334" i="59"/>
  <c r="EE333" i="59"/>
  <c r="C333" i="59"/>
  <c r="B333" i="59"/>
  <c r="A333" i="59"/>
  <c r="EE332" i="59"/>
  <c r="C332" i="59"/>
  <c r="B332" i="59"/>
  <c r="A332" i="59"/>
  <c r="C331" i="59"/>
  <c r="B331" i="59"/>
  <c r="A331" i="59"/>
  <c r="C330" i="59"/>
  <c r="B330" i="59"/>
  <c r="A330" i="59"/>
  <c r="EE329" i="59"/>
  <c r="C329" i="59"/>
  <c r="B329" i="59"/>
  <c r="A329" i="59"/>
  <c r="EE328" i="59"/>
  <c r="C328" i="59"/>
  <c r="B328" i="59"/>
  <c r="A328" i="59"/>
  <c r="C327" i="59"/>
  <c r="B327" i="59"/>
  <c r="A327" i="59"/>
  <c r="C326" i="59"/>
  <c r="B326" i="59"/>
  <c r="A326" i="59"/>
  <c r="EE325" i="59"/>
  <c r="C325" i="59"/>
  <c r="B325" i="59"/>
  <c r="A325" i="59"/>
  <c r="EE324" i="59"/>
  <c r="C324" i="59"/>
  <c r="B324" i="59"/>
  <c r="A324" i="59"/>
  <c r="C323" i="59"/>
  <c r="B323" i="59"/>
  <c r="A323" i="59"/>
  <c r="C322" i="59"/>
  <c r="B322" i="59"/>
  <c r="A322" i="59"/>
  <c r="EE321" i="59"/>
  <c r="C321" i="59"/>
  <c r="B321" i="59"/>
  <c r="A321" i="59"/>
  <c r="EE320" i="59"/>
  <c r="C320" i="59"/>
  <c r="B320" i="59"/>
  <c r="A320" i="59"/>
  <c r="C319" i="59"/>
  <c r="B319" i="59"/>
  <c r="A319" i="59"/>
  <c r="C318" i="59"/>
  <c r="B318" i="59"/>
  <c r="A318" i="59"/>
  <c r="EE317" i="59"/>
  <c r="C317" i="59"/>
  <c r="B317" i="59"/>
  <c r="A317" i="59"/>
  <c r="EE316" i="59"/>
  <c r="C316" i="59"/>
  <c r="B316" i="59"/>
  <c r="A316" i="59"/>
  <c r="C315" i="59"/>
  <c r="B315" i="59"/>
  <c r="A315" i="59"/>
  <c r="C314" i="59"/>
  <c r="B314" i="59"/>
  <c r="A314" i="59"/>
  <c r="EE313" i="59"/>
  <c r="C313" i="59"/>
  <c r="B313" i="59"/>
  <c r="A313" i="59"/>
  <c r="EE312" i="59"/>
  <c r="C312" i="59"/>
  <c r="B312" i="59"/>
  <c r="A312" i="59"/>
  <c r="C311" i="59"/>
  <c r="B311" i="59"/>
  <c r="A311" i="59"/>
  <c r="C310" i="59"/>
  <c r="B310" i="59"/>
  <c r="A310" i="59"/>
  <c r="EE309" i="59"/>
  <c r="C309" i="59"/>
  <c r="B309" i="59"/>
  <c r="A309" i="59"/>
  <c r="EE308" i="59"/>
  <c r="C308" i="59"/>
  <c r="B308" i="59"/>
  <c r="A308" i="59"/>
  <c r="C307" i="59"/>
  <c r="B307" i="59"/>
  <c r="A307" i="59"/>
  <c r="C306" i="59"/>
  <c r="B306" i="59"/>
  <c r="A306" i="59"/>
  <c r="EE305" i="59"/>
  <c r="C305" i="59"/>
  <c r="B305" i="59"/>
  <c r="A305" i="59"/>
  <c r="EE304" i="59"/>
  <c r="C304" i="59"/>
  <c r="B304" i="59"/>
  <c r="A304" i="59"/>
  <c r="D303" i="59"/>
  <c r="C303" i="59"/>
  <c r="B303" i="59"/>
  <c r="A303" i="59"/>
  <c r="C302" i="59"/>
  <c r="B302" i="59"/>
  <c r="A302" i="59"/>
  <c r="EE301" i="59"/>
  <c r="C301" i="59"/>
  <c r="B301" i="59"/>
  <c r="A301" i="59"/>
  <c r="EE300" i="59"/>
  <c r="C300" i="59"/>
  <c r="B300" i="59"/>
  <c r="A300" i="59"/>
  <c r="C299" i="59"/>
  <c r="B299" i="59"/>
  <c r="A299" i="59"/>
  <c r="C298" i="59"/>
  <c r="B298" i="59"/>
  <c r="A298" i="59"/>
  <c r="EE297" i="59"/>
  <c r="C297" i="59"/>
  <c r="B297" i="59"/>
  <c r="A297" i="59"/>
  <c r="EE296" i="59"/>
  <c r="C296" i="59"/>
  <c r="B296" i="59"/>
  <c r="A296" i="59"/>
  <c r="D295" i="59"/>
  <c r="C295" i="59"/>
  <c r="B295" i="59"/>
  <c r="A295" i="59"/>
  <c r="C294" i="59"/>
  <c r="B294" i="59"/>
  <c r="A294" i="59"/>
  <c r="C293" i="59"/>
  <c r="B293" i="59"/>
  <c r="A293" i="59"/>
  <c r="EE292" i="59"/>
  <c r="C292" i="59"/>
  <c r="B292" i="59"/>
  <c r="A292" i="59"/>
  <c r="C291" i="59"/>
  <c r="B291" i="59"/>
  <c r="A291" i="59"/>
  <c r="EE290" i="59"/>
  <c r="C290" i="59"/>
  <c r="B290" i="59"/>
  <c r="A290" i="59"/>
  <c r="EE289" i="59"/>
  <c r="C289" i="59"/>
  <c r="B289" i="59"/>
  <c r="A289" i="59"/>
  <c r="EE288" i="59"/>
  <c r="C288" i="59"/>
  <c r="B288" i="59"/>
  <c r="A288" i="59"/>
  <c r="C287" i="59"/>
  <c r="B287" i="59"/>
  <c r="A287" i="59"/>
  <c r="EE286" i="59"/>
  <c r="C286" i="59"/>
  <c r="B286" i="59"/>
  <c r="A286" i="59"/>
  <c r="EE285" i="59"/>
  <c r="C285" i="59"/>
  <c r="B285" i="59"/>
  <c r="A285" i="59"/>
  <c r="EE284" i="59"/>
  <c r="C284" i="59"/>
  <c r="B284" i="59"/>
  <c r="A284" i="59"/>
  <c r="C283" i="59"/>
  <c r="B283" i="59"/>
  <c r="A283" i="59"/>
  <c r="EE282" i="59"/>
  <c r="C282" i="59"/>
  <c r="B282" i="59"/>
  <c r="A282" i="59"/>
  <c r="EE281" i="59"/>
  <c r="C281" i="59"/>
  <c r="B281" i="59"/>
  <c r="A281" i="59"/>
  <c r="EE280" i="59"/>
  <c r="C280" i="59"/>
  <c r="B280" i="59"/>
  <c r="A280" i="59"/>
  <c r="C279" i="59"/>
  <c r="B279" i="59"/>
  <c r="A279" i="59"/>
  <c r="EE278" i="59"/>
  <c r="C278" i="59"/>
  <c r="B278" i="59"/>
  <c r="A278" i="59"/>
  <c r="EE277" i="59"/>
  <c r="C277" i="59"/>
  <c r="B277" i="59"/>
  <c r="A277" i="59"/>
  <c r="EE276" i="59"/>
  <c r="C276" i="59"/>
  <c r="B276" i="59"/>
  <c r="A276" i="59"/>
  <c r="C275" i="59"/>
  <c r="B275" i="59"/>
  <c r="A275" i="59"/>
  <c r="EE274" i="59"/>
  <c r="C274" i="59"/>
  <c r="B274" i="59"/>
  <c r="A274" i="59"/>
  <c r="EE273" i="59"/>
  <c r="C273" i="59"/>
  <c r="B273" i="59"/>
  <c r="A273" i="59"/>
  <c r="EE272" i="59"/>
  <c r="C272" i="59"/>
  <c r="B272" i="59"/>
  <c r="A272" i="59"/>
  <c r="C271" i="59"/>
  <c r="B271" i="59"/>
  <c r="A271" i="59"/>
  <c r="EE270" i="59"/>
  <c r="C270" i="59"/>
  <c r="B270" i="59"/>
  <c r="A270" i="59"/>
  <c r="EE269" i="59"/>
  <c r="C269" i="59"/>
  <c r="B269" i="59"/>
  <c r="A269" i="59"/>
  <c r="EE268" i="59"/>
  <c r="C268" i="59"/>
  <c r="B268" i="59"/>
  <c r="A268" i="59"/>
  <c r="C267" i="59"/>
  <c r="B267" i="59"/>
  <c r="A267" i="59"/>
  <c r="EE266" i="59"/>
  <c r="C266" i="59"/>
  <c r="B266" i="59"/>
  <c r="A266" i="59"/>
  <c r="EE265" i="59"/>
  <c r="C265" i="59"/>
  <c r="B265" i="59"/>
  <c r="A265" i="59"/>
  <c r="EE264" i="59"/>
  <c r="C264" i="59"/>
  <c r="B264" i="59"/>
  <c r="A264" i="59"/>
  <c r="C263" i="59"/>
  <c r="B263" i="59"/>
  <c r="A263" i="59"/>
  <c r="EE262" i="59"/>
  <c r="C262" i="59"/>
  <c r="B262" i="59"/>
  <c r="A262" i="59"/>
  <c r="EE261" i="59"/>
  <c r="C261" i="59"/>
  <c r="B261" i="59"/>
  <c r="A261" i="59"/>
  <c r="EE260" i="59"/>
  <c r="C260" i="59"/>
  <c r="B260" i="59"/>
  <c r="A260" i="59"/>
  <c r="C259" i="59"/>
  <c r="B259" i="59"/>
  <c r="A259" i="59"/>
  <c r="EE258" i="59"/>
  <c r="C258" i="59"/>
  <c r="B258" i="59"/>
  <c r="A258" i="59"/>
  <c r="EE257" i="59"/>
  <c r="C257" i="59"/>
  <c r="B257" i="59"/>
  <c r="A257" i="59"/>
  <c r="EE256" i="59"/>
  <c r="C256" i="59"/>
  <c r="B256" i="59"/>
  <c r="A256" i="59"/>
  <c r="C255" i="59"/>
  <c r="B255" i="59"/>
  <c r="A255" i="59"/>
  <c r="EE254" i="59"/>
  <c r="C254" i="59"/>
  <c r="B254" i="59"/>
  <c r="A254" i="59"/>
  <c r="EE253" i="59"/>
  <c r="C253" i="59"/>
  <c r="B253" i="59"/>
  <c r="A253" i="59"/>
  <c r="EE252" i="59"/>
  <c r="C252" i="59"/>
  <c r="B252" i="59"/>
  <c r="A252" i="59"/>
  <c r="C251" i="59"/>
  <c r="B251" i="59"/>
  <c r="A251" i="59"/>
  <c r="EE250" i="59"/>
  <c r="C250" i="59"/>
  <c r="B250" i="59"/>
  <c r="A250" i="59"/>
  <c r="EE249" i="59"/>
  <c r="C249" i="59"/>
  <c r="B249" i="59"/>
  <c r="A249" i="59"/>
  <c r="EE248" i="59"/>
  <c r="C248" i="59"/>
  <c r="B248" i="59"/>
  <c r="A248" i="59"/>
  <c r="C247" i="59"/>
  <c r="B247" i="59"/>
  <c r="A247" i="59"/>
  <c r="EE246" i="59"/>
  <c r="C246" i="59"/>
  <c r="B246" i="59"/>
  <c r="A246" i="59"/>
  <c r="EE245" i="59"/>
  <c r="C245" i="59"/>
  <c r="B245" i="59"/>
  <c r="A245" i="59"/>
  <c r="EE244" i="59"/>
  <c r="C244" i="59"/>
  <c r="B244" i="59"/>
  <c r="A244" i="59"/>
  <c r="C243" i="59"/>
  <c r="B243" i="59"/>
  <c r="A243" i="59"/>
  <c r="EE242" i="59"/>
  <c r="C242" i="59"/>
  <c r="B242" i="59"/>
  <c r="A242" i="59"/>
  <c r="EE241" i="59"/>
  <c r="C241" i="59"/>
  <c r="B241" i="59"/>
  <c r="A241" i="59"/>
  <c r="EE240" i="59"/>
  <c r="C240" i="59"/>
  <c r="B240" i="59"/>
  <c r="A240" i="59"/>
  <c r="C239" i="59"/>
  <c r="B239" i="59"/>
  <c r="A239" i="59"/>
  <c r="EE238" i="59"/>
  <c r="C238" i="59"/>
  <c r="B238" i="59"/>
  <c r="A238" i="59"/>
  <c r="EE237" i="59"/>
  <c r="C237" i="59"/>
  <c r="B237" i="59"/>
  <c r="A237" i="59"/>
  <c r="EE236" i="59"/>
  <c r="C236" i="59"/>
  <c r="B236" i="59"/>
  <c r="A236" i="59"/>
  <c r="C235" i="59"/>
  <c r="B235" i="59"/>
  <c r="A235" i="59"/>
  <c r="EE234" i="59"/>
  <c r="C234" i="59"/>
  <c r="B234" i="59"/>
  <c r="A234" i="59"/>
  <c r="EE233" i="59"/>
  <c r="C233" i="59"/>
  <c r="B233" i="59"/>
  <c r="A233" i="59"/>
  <c r="EE232" i="59"/>
  <c r="C232" i="59"/>
  <c r="B232" i="59"/>
  <c r="A232" i="59"/>
  <c r="C231" i="59"/>
  <c r="B231" i="59"/>
  <c r="A231" i="59"/>
  <c r="EE230" i="59"/>
  <c r="C230" i="59"/>
  <c r="B230" i="59"/>
  <c r="A230" i="59"/>
  <c r="EE229" i="59"/>
  <c r="C229" i="59"/>
  <c r="B229" i="59"/>
  <c r="A229" i="59"/>
  <c r="EE228" i="59"/>
  <c r="C228" i="59"/>
  <c r="B228" i="59"/>
  <c r="A228" i="59"/>
  <c r="C227" i="59"/>
  <c r="B227" i="59"/>
  <c r="A227" i="59"/>
  <c r="EE226" i="59"/>
  <c r="C226" i="59"/>
  <c r="B226" i="59"/>
  <c r="A226" i="59"/>
  <c r="EE225" i="59"/>
  <c r="C225" i="59"/>
  <c r="B225" i="59"/>
  <c r="A225" i="59"/>
  <c r="EE224" i="59"/>
  <c r="C224" i="59"/>
  <c r="B224" i="59"/>
  <c r="A224" i="59"/>
  <c r="C223" i="59"/>
  <c r="B223" i="59"/>
  <c r="A223" i="59"/>
  <c r="EE222" i="59"/>
  <c r="C222" i="59"/>
  <c r="B222" i="59"/>
  <c r="A222" i="59"/>
  <c r="EE221" i="59"/>
  <c r="C221" i="59"/>
  <c r="B221" i="59"/>
  <c r="A221" i="59"/>
  <c r="D220" i="59"/>
  <c r="EE220" i="59" s="1"/>
  <c r="C220" i="59"/>
  <c r="B220" i="59"/>
  <c r="A220" i="59"/>
  <c r="C219" i="59"/>
  <c r="B219" i="59"/>
  <c r="A219" i="59"/>
  <c r="EE218" i="59"/>
  <c r="C218" i="59"/>
  <c r="B218" i="59"/>
  <c r="A218" i="59"/>
  <c r="EE217" i="59"/>
  <c r="C217" i="59"/>
  <c r="B217" i="59"/>
  <c r="A217" i="59"/>
  <c r="EE216" i="59"/>
  <c r="C216" i="59"/>
  <c r="B216" i="59"/>
  <c r="A216" i="59"/>
  <c r="C215" i="59"/>
  <c r="B215" i="59"/>
  <c r="A215" i="59"/>
  <c r="EE214" i="59"/>
  <c r="C214" i="59"/>
  <c r="B214" i="59"/>
  <c r="A214" i="59"/>
  <c r="EE213" i="59"/>
  <c r="C213" i="59"/>
  <c r="B213" i="59"/>
  <c r="A213" i="59"/>
  <c r="EE212" i="59"/>
  <c r="C212" i="59"/>
  <c r="B212" i="59"/>
  <c r="A212" i="59"/>
  <c r="C211" i="59"/>
  <c r="B211" i="59"/>
  <c r="A211" i="59"/>
  <c r="EE210" i="59"/>
  <c r="C210" i="59"/>
  <c r="B210" i="59"/>
  <c r="A210" i="59"/>
  <c r="EE209" i="59"/>
  <c r="C209" i="59"/>
  <c r="B209" i="59"/>
  <c r="A209" i="59"/>
  <c r="EE208" i="59"/>
  <c r="C208" i="59"/>
  <c r="B208" i="59"/>
  <c r="A208" i="59"/>
  <c r="C207" i="59"/>
  <c r="B207" i="59"/>
  <c r="A207" i="59"/>
  <c r="EE206" i="59"/>
  <c r="C206" i="59"/>
  <c r="B206" i="59"/>
  <c r="A206" i="59"/>
  <c r="EE205" i="59"/>
  <c r="C205" i="59"/>
  <c r="B205" i="59"/>
  <c r="A205" i="59"/>
  <c r="EE204" i="59"/>
  <c r="C204" i="59"/>
  <c r="B204" i="59"/>
  <c r="A204" i="59"/>
  <c r="C203" i="59"/>
  <c r="B203" i="59"/>
  <c r="A203" i="59"/>
  <c r="EE202" i="59"/>
  <c r="C202" i="59"/>
  <c r="B202" i="59"/>
  <c r="A202" i="59"/>
  <c r="EE201" i="59"/>
  <c r="C201" i="59"/>
  <c r="B201" i="59"/>
  <c r="A201" i="59"/>
  <c r="EE200" i="59"/>
  <c r="C200" i="59"/>
  <c r="B200" i="59"/>
  <c r="A200" i="59"/>
  <c r="C199" i="59"/>
  <c r="B199" i="59"/>
  <c r="A199" i="59"/>
  <c r="EE198" i="59"/>
  <c r="C198" i="59"/>
  <c r="B198" i="59"/>
  <c r="A198" i="59"/>
  <c r="EE197" i="59"/>
  <c r="C197" i="59"/>
  <c r="B197" i="59"/>
  <c r="A197" i="59"/>
  <c r="EE196" i="59"/>
  <c r="C196" i="59"/>
  <c r="B196" i="59"/>
  <c r="A196" i="59"/>
  <c r="EE195" i="59"/>
  <c r="C195" i="59"/>
  <c r="B195" i="59"/>
  <c r="A195" i="59"/>
  <c r="EE194" i="59"/>
  <c r="C194" i="59"/>
  <c r="B194" i="59"/>
  <c r="A194" i="59"/>
  <c r="EE193" i="59"/>
  <c r="C193" i="59"/>
  <c r="B193" i="59"/>
  <c r="A193" i="59"/>
  <c r="EE192" i="59"/>
  <c r="C192" i="59"/>
  <c r="B192" i="59"/>
  <c r="A192" i="59"/>
  <c r="C191" i="59"/>
  <c r="B191" i="59"/>
  <c r="A191" i="59"/>
  <c r="C190" i="59"/>
  <c r="B190" i="59"/>
  <c r="A190" i="59"/>
  <c r="EE189" i="59"/>
  <c r="C189" i="59"/>
  <c r="B189" i="59"/>
  <c r="A189" i="59"/>
  <c r="EE188" i="59"/>
  <c r="C188" i="59"/>
  <c r="B188" i="59"/>
  <c r="A188" i="59"/>
  <c r="C187" i="59"/>
  <c r="B187" i="59"/>
  <c r="A187" i="59"/>
  <c r="C186" i="59"/>
  <c r="B186" i="59"/>
  <c r="A186" i="59"/>
  <c r="EE185" i="59"/>
  <c r="C185" i="59"/>
  <c r="B185" i="59"/>
  <c r="A185" i="59"/>
  <c r="EE184" i="59"/>
  <c r="C184" i="59"/>
  <c r="B184" i="59"/>
  <c r="A184" i="59"/>
  <c r="C183" i="59"/>
  <c r="B183" i="59"/>
  <c r="A183" i="59"/>
  <c r="C182" i="59"/>
  <c r="B182" i="59"/>
  <c r="A182" i="59"/>
  <c r="EE181" i="59"/>
  <c r="C181" i="59"/>
  <c r="B181" i="59"/>
  <c r="A181" i="59"/>
  <c r="EE180" i="59"/>
  <c r="C180" i="59"/>
  <c r="B180" i="59"/>
  <c r="A180" i="59"/>
  <c r="C179" i="59"/>
  <c r="B179" i="59"/>
  <c r="A179" i="59"/>
  <c r="EE178" i="59"/>
  <c r="C178" i="59"/>
  <c r="B178" i="59"/>
  <c r="A178" i="59"/>
  <c r="EE177" i="59"/>
  <c r="C177" i="59"/>
  <c r="B177" i="59"/>
  <c r="A177" i="59"/>
  <c r="EE176" i="59"/>
  <c r="C176" i="59"/>
  <c r="B176" i="59"/>
  <c r="A176" i="59"/>
  <c r="C175" i="59"/>
  <c r="B175" i="59"/>
  <c r="A175" i="59"/>
  <c r="C174" i="59"/>
  <c r="B174" i="59"/>
  <c r="A174" i="59"/>
  <c r="EE173" i="59"/>
  <c r="C173" i="59"/>
  <c r="B173" i="59"/>
  <c r="A173" i="59"/>
  <c r="EE172" i="59"/>
  <c r="C172" i="59"/>
  <c r="B172" i="59"/>
  <c r="A172" i="59"/>
  <c r="C171" i="59"/>
  <c r="B171" i="59"/>
  <c r="A171" i="59"/>
  <c r="C170" i="59"/>
  <c r="B170" i="59"/>
  <c r="A170" i="59"/>
  <c r="EE169" i="59"/>
  <c r="C169" i="59"/>
  <c r="B169" i="59"/>
  <c r="A169" i="59"/>
  <c r="EE168" i="59"/>
  <c r="C168" i="59"/>
  <c r="B168" i="59"/>
  <c r="A168" i="59"/>
  <c r="C167" i="59"/>
  <c r="B167" i="59"/>
  <c r="A167" i="59"/>
  <c r="C166" i="59"/>
  <c r="B166" i="59"/>
  <c r="A166" i="59"/>
  <c r="EE165" i="59"/>
  <c r="C165" i="59"/>
  <c r="B165" i="59"/>
  <c r="A165" i="59"/>
  <c r="EE164" i="59"/>
  <c r="C164" i="59"/>
  <c r="B164" i="59"/>
  <c r="A164" i="59"/>
  <c r="C163" i="59"/>
  <c r="B163" i="59"/>
  <c r="A163" i="59"/>
  <c r="EE162" i="59"/>
  <c r="C162" i="59"/>
  <c r="B162" i="59"/>
  <c r="A162" i="59"/>
  <c r="EE161" i="59"/>
  <c r="C161" i="59"/>
  <c r="B161" i="59"/>
  <c r="A161" i="59"/>
  <c r="EE160" i="59"/>
  <c r="C160" i="59"/>
  <c r="B160" i="59"/>
  <c r="A160" i="59"/>
  <c r="C159" i="59"/>
  <c r="B159" i="59"/>
  <c r="A159" i="59"/>
  <c r="C158" i="59"/>
  <c r="B158" i="59"/>
  <c r="A158" i="59"/>
  <c r="EE157" i="59"/>
  <c r="C157" i="59"/>
  <c r="B157" i="59"/>
  <c r="A157" i="59"/>
  <c r="EE156" i="59"/>
  <c r="C156" i="59"/>
  <c r="B156" i="59"/>
  <c r="A156" i="59"/>
  <c r="C155" i="59"/>
  <c r="B155" i="59"/>
  <c r="A155" i="59"/>
  <c r="C154" i="59"/>
  <c r="B154" i="59"/>
  <c r="A154" i="59"/>
  <c r="EE153" i="59"/>
  <c r="C153" i="59"/>
  <c r="B153" i="59"/>
  <c r="A153" i="59"/>
  <c r="EE152" i="59"/>
  <c r="C152" i="59"/>
  <c r="B152" i="59"/>
  <c r="A152" i="59"/>
  <c r="C151" i="59"/>
  <c r="B151" i="59"/>
  <c r="A151" i="59"/>
  <c r="C150" i="59"/>
  <c r="B150" i="59"/>
  <c r="A150" i="59"/>
  <c r="EE149" i="59"/>
  <c r="C149" i="59"/>
  <c r="B149" i="59"/>
  <c r="A149" i="59"/>
  <c r="EE148" i="59"/>
  <c r="C148" i="59"/>
  <c r="B148" i="59"/>
  <c r="A148" i="59"/>
  <c r="C147" i="59"/>
  <c r="B147" i="59"/>
  <c r="A147" i="59"/>
  <c r="EE146" i="59"/>
  <c r="C146" i="59"/>
  <c r="B146" i="59"/>
  <c r="A146" i="59"/>
  <c r="EE145" i="59"/>
  <c r="C145" i="59"/>
  <c r="B145" i="59"/>
  <c r="A145" i="59"/>
  <c r="EE144" i="59"/>
  <c r="C144" i="59"/>
  <c r="B144" i="59"/>
  <c r="A144" i="59"/>
  <c r="C143" i="59"/>
  <c r="B143" i="59"/>
  <c r="A143" i="59"/>
  <c r="C142" i="59"/>
  <c r="B142" i="59"/>
  <c r="A142" i="59"/>
  <c r="EE141" i="59"/>
  <c r="C141" i="59"/>
  <c r="B141" i="59"/>
  <c r="A141" i="59"/>
  <c r="EE140" i="59"/>
  <c r="C140" i="59"/>
  <c r="B140" i="59"/>
  <c r="A140" i="59"/>
  <c r="C139" i="59"/>
  <c r="B139" i="59"/>
  <c r="A139" i="59"/>
  <c r="C138" i="59"/>
  <c r="B138" i="59"/>
  <c r="A138" i="59"/>
  <c r="D137" i="59"/>
  <c r="EE137" i="59" s="1"/>
  <c r="C137" i="59"/>
  <c r="B137" i="59"/>
  <c r="A137" i="59"/>
  <c r="EE136" i="59"/>
  <c r="C136" i="59"/>
  <c r="B136" i="59"/>
  <c r="A136" i="59"/>
  <c r="C135" i="59"/>
  <c r="B135" i="59"/>
  <c r="A135" i="59"/>
  <c r="C134" i="59"/>
  <c r="B134" i="59"/>
  <c r="A134" i="59"/>
  <c r="EE133" i="59"/>
  <c r="C133" i="59"/>
  <c r="B133" i="59"/>
  <c r="A133" i="59"/>
  <c r="EE132" i="59"/>
  <c r="C132" i="59"/>
  <c r="B132" i="59"/>
  <c r="A132" i="59"/>
  <c r="C131" i="59"/>
  <c r="B131" i="59"/>
  <c r="A131" i="59"/>
  <c r="EE130" i="59"/>
  <c r="C130" i="59"/>
  <c r="B130" i="59"/>
  <c r="A130" i="59"/>
  <c r="EE129" i="59"/>
  <c r="C129" i="59"/>
  <c r="B129" i="59"/>
  <c r="A129" i="59"/>
  <c r="EE128" i="59"/>
  <c r="C128" i="59"/>
  <c r="B128" i="59"/>
  <c r="A128" i="59"/>
  <c r="C127" i="59"/>
  <c r="B127" i="59"/>
  <c r="A127" i="59"/>
  <c r="C126" i="59"/>
  <c r="B126" i="59"/>
  <c r="A126" i="59"/>
  <c r="EE125" i="59"/>
  <c r="C125" i="59"/>
  <c r="B125" i="59"/>
  <c r="A125" i="59"/>
  <c r="EE124" i="59"/>
  <c r="C124" i="59"/>
  <c r="B124" i="59"/>
  <c r="A124" i="59"/>
  <c r="C123" i="59"/>
  <c r="B123" i="59"/>
  <c r="A123" i="59"/>
  <c r="C122" i="59"/>
  <c r="B122" i="59"/>
  <c r="A122" i="59"/>
  <c r="EE121" i="59"/>
  <c r="C121" i="59"/>
  <c r="B121" i="59"/>
  <c r="A121" i="59"/>
  <c r="EE120" i="59"/>
  <c r="C120" i="59"/>
  <c r="B120" i="59"/>
  <c r="A120" i="59"/>
  <c r="C119" i="59"/>
  <c r="B119" i="59"/>
  <c r="A119" i="59"/>
  <c r="C118" i="59"/>
  <c r="B118" i="59"/>
  <c r="A118" i="59"/>
  <c r="EE117" i="59"/>
  <c r="C117" i="59"/>
  <c r="B117" i="59"/>
  <c r="A117" i="59"/>
  <c r="EE116" i="59"/>
  <c r="C116" i="59"/>
  <c r="B116" i="59"/>
  <c r="A116" i="59"/>
  <c r="C115" i="59"/>
  <c r="B115" i="59"/>
  <c r="A115" i="59"/>
  <c r="EE114" i="59"/>
  <c r="C114" i="59"/>
  <c r="B114" i="59"/>
  <c r="A114" i="59"/>
  <c r="EE113" i="59"/>
  <c r="C113" i="59"/>
  <c r="B113" i="59"/>
  <c r="A113" i="59"/>
  <c r="EE112" i="59"/>
  <c r="C112" i="59"/>
  <c r="B112" i="59"/>
  <c r="A112" i="59"/>
  <c r="C111" i="59"/>
  <c r="B111" i="59"/>
  <c r="A111" i="59"/>
  <c r="C110" i="59"/>
  <c r="B110" i="59"/>
  <c r="A110" i="59"/>
  <c r="EE109" i="59"/>
  <c r="C109" i="59"/>
  <c r="B109" i="59"/>
  <c r="A109" i="59"/>
  <c r="EE108" i="59"/>
  <c r="C108" i="59"/>
  <c r="B108" i="59"/>
  <c r="A108" i="59"/>
  <c r="C107" i="59"/>
  <c r="B107" i="59"/>
  <c r="A107" i="59"/>
  <c r="C106" i="59"/>
  <c r="B106" i="59"/>
  <c r="A106" i="59"/>
  <c r="EE105" i="59"/>
  <c r="C105" i="59"/>
  <c r="B105" i="59"/>
  <c r="A105" i="59"/>
  <c r="EE104" i="59"/>
  <c r="C104" i="59"/>
  <c r="B104" i="59"/>
  <c r="A104" i="59"/>
  <c r="C103" i="59"/>
  <c r="B103" i="59"/>
  <c r="A103" i="59"/>
  <c r="C102" i="59"/>
  <c r="B102" i="59"/>
  <c r="A102" i="59"/>
  <c r="EE101" i="59"/>
  <c r="C101" i="59"/>
  <c r="B101" i="59"/>
  <c r="A101" i="59"/>
  <c r="EE100" i="59"/>
  <c r="C100" i="59"/>
  <c r="B100" i="59"/>
  <c r="A100" i="59"/>
  <c r="C99" i="59"/>
  <c r="B99" i="59"/>
  <c r="A99" i="59"/>
  <c r="EE98" i="59"/>
  <c r="C98" i="59"/>
  <c r="B98" i="59"/>
  <c r="A98" i="59"/>
  <c r="EE97" i="59"/>
  <c r="C97" i="59"/>
  <c r="B97" i="59"/>
  <c r="A97" i="59"/>
  <c r="EE96" i="59"/>
  <c r="C96" i="59"/>
  <c r="B96" i="59"/>
  <c r="A96" i="59"/>
  <c r="C95" i="59"/>
  <c r="B95" i="59"/>
  <c r="A95" i="59"/>
  <c r="C94" i="59"/>
  <c r="B94" i="59"/>
  <c r="A94" i="59"/>
  <c r="EE93" i="59"/>
  <c r="C93" i="59"/>
  <c r="B93" i="59"/>
  <c r="A93" i="59"/>
  <c r="EE92" i="59"/>
  <c r="C92" i="59"/>
  <c r="B92" i="59"/>
  <c r="A92" i="59"/>
  <c r="C91" i="59"/>
  <c r="B91" i="59"/>
  <c r="A91" i="59"/>
  <c r="C90" i="59"/>
  <c r="B90" i="59"/>
  <c r="A90" i="59"/>
  <c r="EE89" i="59"/>
  <c r="C89" i="59"/>
  <c r="B89" i="59"/>
  <c r="A89" i="59"/>
  <c r="EE88" i="59"/>
  <c r="C88" i="59"/>
  <c r="B88" i="59"/>
  <c r="A88" i="59"/>
  <c r="C87" i="59"/>
  <c r="B87" i="59"/>
  <c r="A87" i="59"/>
  <c r="C86" i="59"/>
  <c r="B86" i="59"/>
  <c r="A86" i="59"/>
  <c r="EE85" i="59"/>
  <c r="C85" i="59"/>
  <c r="B85" i="59"/>
  <c r="A85" i="59"/>
  <c r="EE84" i="59"/>
  <c r="C84" i="59"/>
  <c r="B84" i="59"/>
  <c r="A84" i="59"/>
  <c r="C83" i="59"/>
  <c r="B83" i="59"/>
  <c r="A83" i="59"/>
  <c r="EE82" i="59"/>
  <c r="C82" i="59"/>
  <c r="B82" i="59"/>
  <c r="A82" i="59"/>
  <c r="EE81" i="59"/>
  <c r="C81" i="59"/>
  <c r="B81" i="59"/>
  <c r="A81" i="59"/>
  <c r="EE80" i="59"/>
  <c r="C80" i="59"/>
  <c r="B80" i="59"/>
  <c r="A80" i="59"/>
  <c r="C79" i="59"/>
  <c r="B79" i="59"/>
  <c r="A79" i="59"/>
  <c r="C78" i="59"/>
  <c r="B78" i="59"/>
  <c r="A78" i="59"/>
  <c r="EE77" i="59"/>
  <c r="C77" i="59"/>
  <c r="B77" i="59"/>
  <c r="A77" i="59"/>
  <c r="EE76" i="59"/>
  <c r="C76" i="59"/>
  <c r="B76" i="59"/>
  <c r="A76" i="59"/>
  <c r="C75" i="59"/>
  <c r="B75" i="59"/>
  <c r="A75" i="59"/>
  <c r="C74" i="59"/>
  <c r="B74" i="59"/>
  <c r="A74" i="59"/>
  <c r="EE73" i="59"/>
  <c r="C73" i="59"/>
  <c r="B73" i="59"/>
  <c r="A73" i="59"/>
  <c r="EE72" i="59"/>
  <c r="C72" i="59"/>
  <c r="B72" i="59"/>
  <c r="A72" i="59"/>
  <c r="C71" i="59"/>
  <c r="B71" i="59"/>
  <c r="A71" i="59"/>
  <c r="C70" i="59"/>
  <c r="B70" i="59"/>
  <c r="A70" i="59"/>
  <c r="EE69" i="59"/>
  <c r="C69" i="59"/>
  <c r="B69" i="59"/>
  <c r="A69" i="59"/>
  <c r="EE68" i="59"/>
  <c r="C68" i="59"/>
  <c r="B68" i="59"/>
  <c r="A68" i="59"/>
  <c r="C67" i="59"/>
  <c r="B67" i="59"/>
  <c r="A67" i="59"/>
  <c r="EE66" i="59"/>
  <c r="C66" i="59"/>
  <c r="B66" i="59"/>
  <c r="A66" i="59"/>
  <c r="EE65" i="59"/>
  <c r="C65" i="59"/>
  <c r="B65" i="59"/>
  <c r="A65" i="59"/>
  <c r="EE64" i="59"/>
  <c r="C64" i="59"/>
  <c r="B64" i="59"/>
  <c r="A64" i="59"/>
  <c r="C63" i="59"/>
  <c r="B63" i="59"/>
  <c r="A63" i="59"/>
  <c r="C62" i="59"/>
  <c r="B62" i="59"/>
  <c r="A62" i="59"/>
  <c r="EE61" i="59"/>
  <c r="C61" i="59"/>
  <c r="B61" i="59"/>
  <c r="A61" i="59"/>
  <c r="EE60" i="59"/>
  <c r="C60" i="59"/>
  <c r="B60" i="59"/>
  <c r="A60" i="59"/>
  <c r="C59" i="59"/>
  <c r="B59" i="59"/>
  <c r="A59" i="59"/>
  <c r="C58" i="59"/>
  <c r="B58" i="59"/>
  <c r="A58" i="59"/>
  <c r="EE57" i="59"/>
  <c r="C57" i="59"/>
  <c r="B57" i="59"/>
  <c r="A57" i="59"/>
  <c r="EE56" i="59"/>
  <c r="C56" i="59"/>
  <c r="B56" i="59"/>
  <c r="A56" i="59"/>
  <c r="C55" i="59"/>
  <c r="B55" i="59"/>
  <c r="A55" i="59"/>
  <c r="C54" i="59"/>
  <c r="B54" i="59"/>
  <c r="A54" i="59"/>
  <c r="EE53" i="59"/>
  <c r="C53" i="59"/>
  <c r="B53" i="59"/>
  <c r="D52" i="59"/>
  <c r="EE52" i="59" s="1"/>
  <c r="C52" i="59"/>
  <c r="B52" i="59"/>
  <c r="A52" i="59"/>
  <c r="C51" i="59"/>
  <c r="B51" i="59"/>
  <c r="A51" i="59"/>
  <c r="C50" i="59"/>
  <c r="B50" i="59"/>
  <c r="A50" i="59"/>
  <c r="EE49" i="59"/>
  <c r="C49" i="59"/>
  <c r="B49" i="59"/>
  <c r="A49" i="59"/>
  <c r="EE48" i="59"/>
  <c r="C48" i="59"/>
  <c r="B48" i="59"/>
  <c r="A48" i="59"/>
  <c r="C47" i="59"/>
  <c r="B47" i="59"/>
  <c r="A47" i="59"/>
  <c r="C46" i="59"/>
  <c r="B46" i="59"/>
  <c r="A46" i="59"/>
  <c r="EE45" i="59"/>
  <c r="C45" i="59"/>
  <c r="B45" i="59"/>
  <c r="A45" i="59"/>
  <c r="D44" i="59"/>
  <c r="EE44" i="59" s="1"/>
  <c r="C44" i="59"/>
  <c r="B44" i="59"/>
  <c r="A44" i="59"/>
  <c r="C43" i="59"/>
  <c r="B43" i="59"/>
  <c r="A43" i="59"/>
  <c r="C42" i="59"/>
  <c r="B42" i="59"/>
  <c r="A42" i="59"/>
  <c r="EE41" i="59"/>
  <c r="C41" i="59"/>
  <c r="B41" i="59"/>
  <c r="A41" i="59"/>
  <c r="D40" i="59"/>
  <c r="EE40" i="59" s="1"/>
  <c r="C40" i="59"/>
  <c r="B40" i="59"/>
  <c r="A40" i="59"/>
  <c r="C39" i="59"/>
  <c r="B39" i="59"/>
  <c r="A39" i="59"/>
  <c r="EE38" i="59"/>
  <c r="C38" i="59"/>
  <c r="B38" i="59"/>
  <c r="A38" i="59"/>
  <c r="CL37" i="59"/>
  <c r="C37" i="59"/>
  <c r="B37" i="59"/>
  <c r="A37" i="59"/>
  <c r="CL36" i="59"/>
  <c r="EE36" i="59"/>
  <c r="C36" i="59"/>
  <c r="B36" i="59"/>
  <c r="A36" i="59"/>
  <c r="D35" i="59"/>
  <c r="EE35" i="59" s="1"/>
  <c r="C35" i="59"/>
  <c r="B35" i="59"/>
  <c r="A35" i="59"/>
  <c r="C34" i="59"/>
  <c r="B34" i="59"/>
  <c r="A34" i="59"/>
  <c r="EE33" i="59"/>
  <c r="C33" i="59"/>
  <c r="B33" i="59"/>
  <c r="A33" i="59"/>
  <c r="CL32" i="59"/>
  <c r="EE32" i="59"/>
  <c r="C32" i="59"/>
  <c r="B32" i="59"/>
  <c r="A32" i="59"/>
  <c r="EE31" i="59"/>
  <c r="C31" i="59"/>
  <c r="B31" i="59"/>
  <c r="A31" i="59"/>
  <c r="C30" i="59"/>
  <c r="B30" i="59"/>
  <c r="A30" i="59"/>
  <c r="EE29" i="59"/>
  <c r="C29" i="59"/>
  <c r="B29" i="59"/>
  <c r="A29" i="59"/>
  <c r="EE28" i="59"/>
  <c r="C28" i="59"/>
  <c r="B28" i="59"/>
  <c r="A28" i="59"/>
  <c r="D27" i="59"/>
  <c r="EE27" i="59" s="1"/>
  <c r="C27" i="59"/>
  <c r="B27" i="59"/>
  <c r="A27" i="59"/>
  <c r="C26" i="59"/>
  <c r="B26" i="59"/>
  <c r="A26" i="59"/>
  <c r="C25" i="59"/>
  <c r="B25" i="59"/>
  <c r="A25" i="59"/>
  <c r="EE24" i="59"/>
  <c r="C24" i="59"/>
  <c r="B24" i="59"/>
  <c r="A24" i="59"/>
  <c r="CL23" i="59"/>
  <c r="EE23" i="59"/>
  <c r="C23" i="59"/>
  <c r="B23" i="59"/>
  <c r="A23" i="59"/>
  <c r="D22" i="59"/>
  <c r="C22" i="59"/>
  <c r="B22" i="59"/>
  <c r="A22" i="59"/>
  <c r="EE21" i="59"/>
  <c r="C21" i="59"/>
  <c r="B21" i="59"/>
  <c r="A21" i="59"/>
  <c r="EE20" i="59"/>
  <c r="C20" i="59"/>
  <c r="A20" i="59"/>
  <c r="EE19" i="59"/>
  <c r="C19" i="59"/>
  <c r="B19" i="59"/>
  <c r="A19" i="59"/>
  <c r="EE18" i="59"/>
  <c r="C18" i="59"/>
  <c r="B18" i="59"/>
  <c r="A18" i="59"/>
  <c r="C17" i="59"/>
  <c r="B17" i="59"/>
  <c r="A17" i="59"/>
  <c r="D16" i="59"/>
  <c r="EE16" i="59" s="1"/>
  <c r="C16" i="59"/>
  <c r="B16" i="59"/>
  <c r="A16" i="59"/>
  <c r="C15" i="59"/>
  <c r="B15" i="59"/>
  <c r="A15" i="59"/>
  <c r="C14" i="59"/>
  <c r="B14" i="59"/>
  <c r="A14" i="59"/>
  <c r="EE13" i="59"/>
  <c r="C13" i="59"/>
  <c r="B13" i="59"/>
  <c r="A13" i="59"/>
  <c r="EE12" i="59"/>
  <c r="C12" i="59"/>
  <c r="B12" i="59"/>
  <c r="A12" i="59"/>
  <c r="C11" i="59"/>
  <c r="B11" i="59"/>
  <c r="A11" i="59"/>
  <c r="C10" i="59"/>
  <c r="B10" i="59"/>
  <c r="A10" i="59"/>
  <c r="EE9" i="59"/>
  <c r="C9" i="59"/>
  <c r="B9" i="59"/>
  <c r="A9" i="59"/>
  <c r="EE8" i="59"/>
  <c r="C8" i="59"/>
  <c r="B8" i="59"/>
  <c r="A8" i="59"/>
  <c r="C7" i="59"/>
  <c r="B7" i="59"/>
  <c r="A7" i="59"/>
  <c r="D6" i="59"/>
  <c r="C6" i="59"/>
  <c r="B6" i="59"/>
  <c r="A6" i="59"/>
  <c r="E5" i="59"/>
  <c r="D5" i="59"/>
  <c r="C5" i="59"/>
  <c r="B5" i="59"/>
  <c r="CL24" i="59"/>
  <c r="CL31" i="59"/>
  <c r="BI567" i="59"/>
  <c r="EA567" i="59" s="1"/>
  <c r="BI565" i="59"/>
  <c r="EA565" i="59" s="1"/>
  <c r="EB565" i="59" s="1"/>
  <c r="EA720" i="59"/>
  <c r="EE720" i="59" s="1"/>
  <c r="EE293" i="59"/>
  <c r="EB668" i="59"/>
  <c r="EB333" i="59"/>
  <c r="EB417" i="59"/>
  <c r="EB421" i="59"/>
  <c r="EB508" i="59"/>
  <c r="EB34" i="59"/>
  <c r="EB36" i="59"/>
  <c r="EB73" i="59"/>
  <c r="EB75" i="59"/>
  <c r="EB488" i="59"/>
  <c r="EB652" i="59"/>
  <c r="EB700" i="59"/>
  <c r="EB716" i="59"/>
  <c r="EB721" i="59"/>
  <c r="EB9" i="59"/>
  <c r="EB96" i="59"/>
  <c r="EB97" i="59"/>
  <c r="EB100" i="59"/>
  <c r="EB101" i="59"/>
  <c r="EB301" i="59"/>
  <c r="EB365" i="59"/>
  <c r="EB409" i="59"/>
  <c r="EB496" i="59"/>
  <c r="EB498" i="59"/>
  <c r="EB628" i="59"/>
  <c r="EB644" i="59"/>
  <c r="EB660" i="59"/>
  <c r="EB676" i="59"/>
  <c r="EB727" i="59"/>
  <c r="EB736" i="59"/>
  <c r="EB737" i="59"/>
  <c r="EB269" i="59"/>
  <c r="EB18" i="59"/>
  <c r="EB28" i="59"/>
  <c r="EB44" i="59"/>
  <c r="EB65" i="59"/>
  <c r="EB89" i="59"/>
  <c r="EB109" i="59"/>
  <c r="EB113" i="59"/>
  <c r="EB116" i="59"/>
  <c r="EB117" i="59"/>
  <c r="EB121" i="59"/>
  <c r="EB20" i="59"/>
  <c r="EB27" i="59"/>
  <c r="EB64" i="59"/>
  <c r="EB72" i="59"/>
  <c r="EB86" i="59"/>
  <c r="EB159" i="59"/>
  <c r="EB189" i="59"/>
  <c r="EB205" i="59"/>
  <c r="EB221" i="59"/>
  <c r="EB227" i="59"/>
  <c r="EB237" i="59"/>
  <c r="EB19" i="59"/>
  <c r="EB23" i="59"/>
  <c r="EB24" i="59"/>
  <c r="EB31" i="59"/>
  <c r="EB32" i="59"/>
  <c r="EB40" i="59"/>
  <c r="EB48" i="59"/>
  <c r="EB50" i="59"/>
  <c r="EB53" i="59"/>
  <c r="EB57" i="59"/>
  <c r="EB58" i="59"/>
  <c r="EB60" i="59"/>
  <c r="EB61" i="59"/>
  <c r="EB68" i="59"/>
  <c r="EB69" i="59"/>
  <c r="EB76" i="59"/>
  <c r="EB77" i="59"/>
  <c r="EB80" i="59"/>
  <c r="EB81" i="59"/>
  <c r="EB85" i="59"/>
  <c r="EB93" i="59"/>
  <c r="EB105" i="59"/>
  <c r="EB125" i="59"/>
  <c r="EB181" i="59"/>
  <c r="EB197" i="59"/>
  <c r="EB213" i="59"/>
  <c r="EB229" i="59"/>
  <c r="EB245" i="59"/>
  <c r="EB253" i="59"/>
  <c r="EB285" i="59"/>
  <c r="EB317" i="59"/>
  <c r="EB349" i="59"/>
  <c r="EB381" i="59"/>
  <c r="EB393" i="59"/>
  <c r="EB438" i="59"/>
  <c r="EB261" i="59"/>
  <c r="EB277" i="59"/>
  <c r="EB293" i="59"/>
  <c r="EB309" i="59"/>
  <c r="EB325" i="59"/>
  <c r="EB341" i="59"/>
  <c r="EB357" i="59"/>
  <c r="EB373" i="59"/>
  <c r="EB385" i="59"/>
  <c r="EB401" i="59"/>
  <c r="EB429" i="59"/>
  <c r="EB470" i="59"/>
  <c r="EB500" i="59"/>
  <c r="EB506" i="59"/>
  <c r="EB532" i="59"/>
  <c r="EB640" i="59"/>
  <c r="EB648" i="59"/>
  <c r="EB656" i="59"/>
  <c r="EB664" i="59"/>
  <c r="EB672" i="59"/>
  <c r="EB696" i="59"/>
  <c r="EB704" i="59"/>
  <c r="EB596" i="59"/>
  <c r="EB604" i="59"/>
  <c r="EB608" i="59"/>
  <c r="EB612" i="59"/>
  <c r="EB616" i="59"/>
  <c r="EB620" i="59"/>
  <c r="EB624" i="59"/>
  <c r="EB13" i="59"/>
  <c r="EB17" i="59"/>
  <c r="EB35" i="59"/>
  <c r="EB52" i="59"/>
  <c r="EB66" i="59"/>
  <c r="EB118" i="59"/>
  <c r="EB133" i="59"/>
  <c r="EB136" i="59"/>
  <c r="EB141" i="59"/>
  <c r="EB144" i="59"/>
  <c r="EB149" i="59"/>
  <c r="EB152" i="59"/>
  <c r="EB157" i="59"/>
  <c r="EB160" i="59"/>
  <c r="EB165" i="59"/>
  <c r="EB168" i="59"/>
  <c r="EB173" i="59"/>
  <c r="EB176" i="59"/>
  <c r="EB12" i="59"/>
  <c r="EB16" i="59"/>
  <c r="EB29" i="59"/>
  <c r="EB41" i="59"/>
  <c r="EB45" i="59"/>
  <c r="EB49" i="59"/>
  <c r="EB56" i="59"/>
  <c r="EB84" i="59"/>
  <c r="EB88" i="59"/>
  <c r="EB92" i="59"/>
  <c r="EB104" i="59"/>
  <c r="EB108" i="59"/>
  <c r="EB112" i="59"/>
  <c r="EB120" i="59"/>
  <c r="EB124" i="59"/>
  <c r="EB128" i="59"/>
  <c r="EB132" i="59"/>
  <c r="EB137" i="59"/>
  <c r="EB140" i="59"/>
  <c r="EB145" i="59"/>
  <c r="EB148" i="59"/>
  <c r="EB153" i="59"/>
  <c r="EB156" i="59"/>
  <c r="EB161" i="59"/>
  <c r="EB164" i="59"/>
  <c r="EB169" i="59"/>
  <c r="EB172" i="59"/>
  <c r="EB177" i="59"/>
  <c r="EB180" i="59"/>
  <c r="EB185" i="59"/>
  <c r="EB188" i="59"/>
  <c r="EB193" i="59"/>
  <c r="EB196" i="59"/>
  <c r="EB201" i="59"/>
  <c r="EB204" i="59"/>
  <c r="EB209" i="59"/>
  <c r="EB212" i="59"/>
  <c r="EB217" i="59"/>
  <c r="EB220" i="59"/>
  <c r="EB225" i="59"/>
  <c r="EB228" i="59"/>
  <c r="EB233" i="59"/>
  <c r="EB236" i="59"/>
  <c r="EB241" i="59"/>
  <c r="EB244" i="59"/>
  <c r="EB249" i="59"/>
  <c r="EB252" i="59"/>
  <c r="EB257" i="59"/>
  <c r="EB260" i="59"/>
  <c r="EB265" i="59"/>
  <c r="EB268" i="59"/>
  <c r="EB273" i="59"/>
  <c r="EB276" i="59"/>
  <c r="EB281" i="59"/>
  <c r="EB284" i="59"/>
  <c r="EB289" i="59"/>
  <c r="EB292" i="59"/>
  <c r="EB297" i="59"/>
  <c r="EB300" i="59"/>
  <c r="EB305" i="59"/>
  <c r="EB308" i="59"/>
  <c r="EB313" i="59"/>
  <c r="EB316" i="59"/>
  <c r="EB321" i="59"/>
  <c r="EB324" i="59"/>
  <c r="EB329" i="59"/>
  <c r="EB332" i="59"/>
  <c r="EB337" i="59"/>
  <c r="EB340" i="59"/>
  <c r="EB345" i="59"/>
  <c r="EB348" i="59"/>
  <c r="EB353" i="59"/>
  <c r="EB356" i="59"/>
  <c r="EB361" i="59"/>
  <c r="EB369" i="59"/>
  <c r="EB372" i="59"/>
  <c r="EB377" i="59"/>
  <c r="EB412" i="59"/>
  <c r="EB413" i="59"/>
  <c r="EB184" i="59"/>
  <c r="EB192" i="59"/>
  <c r="EB200" i="59"/>
  <c r="EB208" i="59"/>
  <c r="EB216" i="59"/>
  <c r="EB224" i="59"/>
  <c r="EB232" i="59"/>
  <c r="EB240" i="59"/>
  <c r="EB248" i="59"/>
  <c r="EB256" i="59"/>
  <c r="EB264" i="59"/>
  <c r="EB272" i="59"/>
  <c r="EB280" i="59"/>
  <c r="EB288" i="59"/>
  <c r="EB296" i="59"/>
  <c r="EB304" i="59"/>
  <c r="EB312" i="59"/>
  <c r="EB320" i="59"/>
  <c r="EB328" i="59"/>
  <c r="EB336" i="59"/>
  <c r="EB344" i="59"/>
  <c r="EB352" i="59"/>
  <c r="EB360" i="59"/>
  <c r="EB389" i="59"/>
  <c r="EB397" i="59"/>
  <c r="EB405" i="59"/>
  <c r="EB472" i="59"/>
  <c r="EB425" i="59"/>
  <c r="EB428" i="59"/>
  <c r="EB444" i="59"/>
  <c r="EB468" i="59"/>
  <c r="EB494" i="59"/>
  <c r="EB512" i="59"/>
  <c r="EB518" i="59"/>
  <c r="EB544" i="59"/>
  <c r="EB560" i="59"/>
  <c r="EB632" i="59"/>
  <c r="EB636" i="59"/>
  <c r="EB680" i="59"/>
  <c r="EB684" i="59"/>
  <c r="EB688" i="59"/>
  <c r="EB733" i="59"/>
  <c r="EB8" i="59"/>
  <c r="EB129" i="59"/>
  <c r="EB142" i="59"/>
  <c r="EB158" i="59"/>
  <c r="EB174" i="59"/>
  <c r="EB190" i="59"/>
  <c r="EB206" i="59"/>
  <c r="EB222" i="59"/>
  <c r="EB238" i="59"/>
  <c r="EB254" i="59"/>
  <c r="EB270" i="59"/>
  <c r="EB286" i="59"/>
  <c r="EB302" i="59"/>
  <c r="EB318" i="59"/>
  <c r="EB334" i="59"/>
  <c r="EB350" i="59"/>
  <c r="EB366" i="59"/>
  <c r="EB382" i="59"/>
  <c r="EB398" i="59"/>
  <c r="EB414" i="59"/>
  <c r="EB430" i="59"/>
  <c r="EB595" i="59"/>
  <c r="EB599" i="59"/>
  <c r="EB603" i="59"/>
  <c r="EB433" i="59"/>
  <c r="EB437" i="59"/>
  <c r="EB441" i="59"/>
  <c r="EB445" i="59"/>
  <c r="EB449" i="59"/>
  <c r="EB453" i="59"/>
  <c r="EB457" i="59"/>
  <c r="EB461" i="59"/>
  <c r="EB465" i="59"/>
  <c r="EB469" i="59"/>
  <c r="EB473" i="59"/>
  <c r="EB477" i="59"/>
  <c r="EB481" i="59"/>
  <c r="EB485" i="59"/>
  <c r="EB489" i="59"/>
  <c r="EB493" i="59"/>
  <c r="EB497" i="59"/>
  <c r="EB501" i="59"/>
  <c r="EB505" i="59"/>
  <c r="EB509" i="59"/>
  <c r="EB513" i="59"/>
  <c r="EB517" i="59"/>
  <c r="EB521" i="59"/>
  <c r="EB525" i="59"/>
  <c r="EB529" i="59"/>
  <c r="EB533" i="59"/>
  <c r="EB537" i="59"/>
  <c r="EB541" i="59"/>
  <c r="EB545" i="59"/>
  <c r="EB549" i="59"/>
  <c r="EB553" i="59"/>
  <c r="EB557" i="59"/>
  <c r="EB561" i="59"/>
  <c r="EB615" i="59"/>
  <c r="EB647" i="59"/>
  <c r="EB659" i="59"/>
  <c r="EB663" i="59"/>
  <c r="EB613" i="59"/>
  <c r="EB629" i="59"/>
  <c r="EB692" i="59"/>
  <c r="EB699" i="59"/>
  <c r="EB703" i="59"/>
  <c r="EB708" i="59"/>
  <c r="EB712" i="59"/>
  <c r="CJ767" i="59"/>
  <c r="CK764" i="59"/>
  <c r="CK766" i="59" s="1"/>
  <c r="DJ746" i="59" l="1"/>
  <c r="EB584" i="59"/>
  <c r="EB479" i="59"/>
  <c r="EE199" i="59"/>
  <c r="EE203" i="59"/>
  <c r="EE207" i="59"/>
  <c r="EE211" i="59"/>
  <c r="EE215" i="59"/>
  <c r="EE219" i="59"/>
  <c r="EE223" i="59"/>
  <c r="EE231" i="59"/>
  <c r="EE235" i="59"/>
  <c r="EE239" i="59"/>
  <c r="EE243" i="59"/>
  <c r="EE247" i="59"/>
  <c r="EE251" i="59"/>
  <c r="EE255" i="59"/>
  <c r="EE259" i="59"/>
  <c r="EE263" i="59"/>
  <c r="EE267" i="59"/>
  <c r="EE271" i="59"/>
  <c r="EE275" i="59"/>
  <c r="EE279" i="59"/>
  <c r="EE283" i="59"/>
  <c r="EE287" i="59"/>
  <c r="EE291" i="59"/>
  <c r="EE319" i="59"/>
  <c r="BN1195" i="113"/>
  <c r="EB426" i="59"/>
  <c r="EB394" i="59"/>
  <c r="EB346" i="59"/>
  <c r="EB298" i="59"/>
  <c r="EB154" i="59"/>
  <c r="EB542" i="59"/>
  <c r="EB442" i="59"/>
  <c r="EB62" i="59"/>
  <c r="EE25" i="59"/>
  <c r="EE78" i="59"/>
  <c r="EE94" i="59"/>
  <c r="EE126" i="59"/>
  <c r="EB653" i="59"/>
  <c r="EB617" i="59"/>
  <c r="EB601" i="59"/>
  <c r="EB418" i="59"/>
  <c r="EB402" i="59"/>
  <c r="EB386" i="59"/>
  <c r="EB370" i="59"/>
  <c r="EB354" i="59"/>
  <c r="EB338" i="59"/>
  <c r="EB322" i="59"/>
  <c r="EB306" i="59"/>
  <c r="EB550" i="59"/>
  <c r="EB526" i="59"/>
  <c r="EB502" i="59"/>
  <c r="EB450" i="59"/>
  <c r="EB70" i="59"/>
  <c r="EB522" i="59"/>
  <c r="EB474" i="59"/>
  <c r="EB458" i="59"/>
  <c r="EB102" i="59"/>
  <c r="EB110" i="59"/>
  <c r="EB46" i="59"/>
  <c r="EB14" i="59"/>
  <c r="EB466" i="59"/>
  <c r="EE42" i="59"/>
  <c r="EE54" i="59"/>
  <c r="EE134" i="59"/>
  <c r="EE150" i="59"/>
  <c r="EE166" i="59"/>
  <c r="EE182" i="59"/>
  <c r="BR1203" i="113"/>
  <c r="EB625" i="59"/>
  <c r="EB378" i="59"/>
  <c r="EB314" i="59"/>
  <c r="EB186" i="59"/>
  <c r="EB138" i="59"/>
  <c r="EB562" i="59"/>
  <c r="EB538" i="59"/>
  <c r="EB122" i="59"/>
  <c r="EB530" i="59"/>
  <c r="EB410" i="59"/>
  <c r="EB362" i="59"/>
  <c r="EB330" i="59"/>
  <c r="EB170" i="59"/>
  <c r="EB482" i="59"/>
  <c r="EB462" i="59"/>
  <c r="EB90" i="59"/>
  <c r="EB673" i="59"/>
  <c r="EB621" i="59"/>
  <c r="EB605" i="59"/>
  <c r="EB422" i="59"/>
  <c r="EB406" i="59"/>
  <c r="EB390" i="59"/>
  <c r="EB374" i="59"/>
  <c r="EB358" i="59"/>
  <c r="EB342" i="59"/>
  <c r="EB326" i="59"/>
  <c r="EB310" i="59"/>
  <c r="EB294" i="59"/>
  <c r="EB558" i="59"/>
  <c r="EB534" i="59"/>
  <c r="EB510" i="59"/>
  <c r="EB434" i="59"/>
  <c r="EB74" i="59"/>
  <c r="EB446" i="59"/>
  <c r="EB514" i="59"/>
  <c r="EB10" i="59"/>
  <c r="EB106" i="59"/>
  <c r="EB478" i="59"/>
  <c r="EB490" i="59"/>
  <c r="EB554" i="59"/>
  <c r="EE708" i="59"/>
  <c r="BN43" i="113"/>
  <c r="BN13" i="113" s="1"/>
  <c r="BV1153" i="113"/>
  <c r="BV1147" i="113" s="1"/>
  <c r="BY1153" i="113"/>
  <c r="BV1204" i="113"/>
  <c r="BY1204" i="113"/>
  <c r="BV1209" i="113"/>
  <c r="BY1209" i="113"/>
  <c r="BV1210" i="113"/>
  <c r="BY1210" i="113"/>
  <c r="BV26" i="113"/>
  <c r="BV24" i="113" s="1"/>
  <c r="BY26" i="113"/>
  <c r="BV42" i="113"/>
  <c r="BV35" i="113" s="1"/>
  <c r="BY42" i="113"/>
  <c r="BV605" i="113"/>
  <c r="BV572" i="113" s="1"/>
  <c r="BY605" i="113"/>
  <c r="EE688" i="59"/>
  <c r="EE684" i="59"/>
  <c r="EE656" i="59"/>
  <c r="EE700" i="59"/>
  <c r="EE716" i="59"/>
  <c r="EE712" i="59"/>
  <c r="EE721" i="59"/>
  <c r="BP706" i="59"/>
  <c r="BP619" i="59"/>
  <c r="BP432" i="59"/>
  <c r="BP192" i="59"/>
  <c r="BP170" i="59"/>
  <c r="BN660" i="59"/>
  <c r="BN243" i="59"/>
  <c r="BN196" i="59"/>
  <c r="BN182" i="59"/>
  <c r="BN148" i="59"/>
  <c r="BN137" i="59"/>
  <c r="BL624" i="59"/>
  <c r="BL609" i="59"/>
  <c r="BL561" i="59"/>
  <c r="BL137" i="59"/>
  <c r="BP624" i="59"/>
  <c r="BP606" i="59"/>
  <c r="BP243" i="59"/>
  <c r="BP196" i="59"/>
  <c r="BP96" i="59"/>
  <c r="BP27" i="59"/>
  <c r="BP16" i="59"/>
  <c r="BN397" i="59"/>
  <c r="BN247" i="59"/>
  <c r="BN200" i="59"/>
  <c r="BN152" i="59"/>
  <c r="BL543" i="59"/>
  <c r="BL27" i="59"/>
  <c r="H16" i="59"/>
  <c r="L450" i="59"/>
  <c r="BR1197" i="113"/>
  <c r="BR1195" i="113" s="1"/>
  <c r="BU1197" i="113"/>
  <c r="BR45" i="113"/>
  <c r="BU45" i="113"/>
  <c r="EE630" i="59"/>
  <c r="BP505" i="59"/>
  <c r="BP381" i="59"/>
  <c r="BN401" i="59"/>
  <c r="BN337" i="59"/>
  <c r="BN235" i="59"/>
  <c r="BN166" i="59"/>
  <c r="BN16" i="59"/>
  <c r="BL606" i="59"/>
  <c r="BL365" i="59"/>
  <c r="BL16" i="59"/>
  <c r="H619" i="59"/>
  <c r="J16" i="59"/>
  <c r="BR44" i="113"/>
  <c r="BU44" i="113"/>
  <c r="KH23" i="111"/>
  <c r="BQ587" i="59"/>
  <c r="BR587" i="59" s="1"/>
  <c r="H587" i="59"/>
  <c r="I587" i="59" s="1"/>
  <c r="BX563" i="59"/>
  <c r="L563" i="59"/>
  <c r="J563" i="59"/>
  <c r="BL563" i="59"/>
  <c r="BX561" i="59"/>
  <c r="N561" i="59"/>
  <c r="H561" i="59"/>
  <c r="L561" i="59"/>
  <c r="J561" i="59"/>
  <c r="N559" i="59"/>
  <c r="L559" i="59"/>
  <c r="J559" i="59"/>
  <c r="H559" i="59"/>
  <c r="BL559" i="59"/>
  <c r="BT557" i="59"/>
  <c r="N557" i="59"/>
  <c r="J557" i="59"/>
  <c r="H557" i="59"/>
  <c r="N555" i="59"/>
  <c r="L555" i="59"/>
  <c r="H555" i="59"/>
  <c r="BL555" i="59"/>
  <c r="BT553" i="59"/>
  <c r="L553" i="59"/>
  <c r="J553" i="59"/>
  <c r="N553" i="59"/>
  <c r="H553" i="59"/>
  <c r="N549" i="59"/>
  <c r="H549" i="59"/>
  <c r="J549" i="59"/>
  <c r="L549" i="59"/>
  <c r="BL549" i="59"/>
  <c r="L547" i="59"/>
  <c r="N547" i="59"/>
  <c r="BT545" i="59"/>
  <c r="J545" i="59"/>
  <c r="BL545" i="59"/>
  <c r="N543" i="59"/>
  <c r="L543" i="59"/>
  <c r="H543" i="59"/>
  <c r="J541" i="59"/>
  <c r="BL541" i="59"/>
  <c r="N539" i="59"/>
  <c r="L539" i="59"/>
  <c r="H539" i="59"/>
  <c r="J539" i="59"/>
  <c r="N537" i="59"/>
  <c r="L537" i="59"/>
  <c r="J537" i="59"/>
  <c r="H537" i="59"/>
  <c r="BL537" i="59"/>
  <c r="N533" i="59"/>
  <c r="L533" i="59"/>
  <c r="J533" i="59"/>
  <c r="H533" i="59"/>
  <c r="N531" i="59"/>
  <c r="J531" i="59"/>
  <c r="H531" i="59"/>
  <c r="BL531" i="59"/>
  <c r="L531" i="59"/>
  <c r="L529" i="59"/>
  <c r="J529" i="59"/>
  <c r="N529" i="59"/>
  <c r="H529" i="59"/>
  <c r="J527" i="59"/>
  <c r="N527" i="59"/>
  <c r="H527" i="59"/>
  <c r="BL527" i="59"/>
  <c r="N525" i="59"/>
  <c r="L525" i="59"/>
  <c r="J525" i="59"/>
  <c r="N523" i="59"/>
  <c r="J523" i="59"/>
  <c r="L523" i="59"/>
  <c r="BL523" i="59"/>
  <c r="H523" i="59"/>
  <c r="N521" i="59"/>
  <c r="L521" i="59"/>
  <c r="H521" i="59"/>
  <c r="J521" i="59"/>
  <c r="N517" i="59"/>
  <c r="J517" i="59"/>
  <c r="L515" i="59"/>
  <c r="BL515" i="59"/>
  <c r="J515" i="59"/>
  <c r="N513" i="59"/>
  <c r="H513" i="59"/>
  <c r="L511" i="59"/>
  <c r="J511" i="59"/>
  <c r="BL511" i="59"/>
  <c r="H509" i="59"/>
  <c r="N509" i="59"/>
  <c r="N507" i="59"/>
  <c r="J507" i="59"/>
  <c r="L507" i="59"/>
  <c r="H507" i="59"/>
  <c r="BL507" i="59"/>
  <c r="L505" i="59"/>
  <c r="N505" i="59"/>
  <c r="J505" i="59"/>
  <c r="H505" i="59"/>
  <c r="L501" i="59"/>
  <c r="N501" i="59"/>
  <c r="J501" i="59"/>
  <c r="H501" i="59"/>
  <c r="BL501" i="59"/>
  <c r="N499" i="59"/>
  <c r="J499" i="59"/>
  <c r="L499" i="59"/>
  <c r="L497" i="59"/>
  <c r="N497" i="59"/>
  <c r="H497" i="59"/>
  <c r="J497" i="59"/>
  <c r="BL497" i="59"/>
  <c r="N495" i="59"/>
  <c r="J495" i="59"/>
  <c r="H495" i="59"/>
  <c r="L495" i="59"/>
  <c r="N493" i="59"/>
  <c r="L493" i="59"/>
  <c r="H493" i="59"/>
  <c r="BL493" i="59"/>
  <c r="J493" i="59"/>
  <c r="L491" i="59"/>
  <c r="J491" i="59"/>
  <c r="H491" i="59"/>
  <c r="N491" i="59"/>
  <c r="N489" i="59"/>
  <c r="J489" i="59"/>
  <c r="L489" i="59"/>
  <c r="H489" i="59"/>
  <c r="BL489" i="59"/>
  <c r="N484" i="59"/>
  <c r="J484" i="59"/>
  <c r="L484" i="59"/>
  <c r="BL484" i="59"/>
  <c r="H484" i="59"/>
  <c r="N482" i="59"/>
  <c r="J482" i="59"/>
  <c r="L482" i="59"/>
  <c r="H482" i="59"/>
  <c r="N479" i="59"/>
  <c r="L479" i="59"/>
  <c r="J479" i="59"/>
  <c r="BL479" i="59"/>
  <c r="BT477" i="59"/>
  <c r="J477" i="59"/>
  <c r="L477" i="59"/>
  <c r="H477" i="59"/>
  <c r="N477" i="59"/>
  <c r="N475" i="59"/>
  <c r="L475" i="59"/>
  <c r="H475" i="59"/>
  <c r="BL475" i="59"/>
  <c r="J475" i="59"/>
  <c r="J472" i="59"/>
  <c r="N472" i="59"/>
  <c r="L472" i="59"/>
  <c r="H472" i="59"/>
  <c r="L470" i="59"/>
  <c r="H470" i="59"/>
  <c r="BL470" i="59"/>
  <c r="N467" i="59"/>
  <c r="J467" i="59"/>
  <c r="L467" i="59"/>
  <c r="H467" i="59"/>
  <c r="J465" i="59"/>
  <c r="BL465" i="59"/>
  <c r="H465" i="59"/>
  <c r="N465" i="59"/>
  <c r="L465" i="59"/>
  <c r="N461" i="59"/>
  <c r="L461" i="59"/>
  <c r="J461" i="59"/>
  <c r="BL461" i="59"/>
  <c r="H461" i="59"/>
  <c r="N459" i="59"/>
  <c r="L459" i="59"/>
  <c r="J459" i="59"/>
  <c r="H459" i="59"/>
  <c r="N457" i="59"/>
  <c r="L457" i="59"/>
  <c r="J457" i="59"/>
  <c r="BL457" i="59"/>
  <c r="L455" i="59"/>
  <c r="J455" i="59"/>
  <c r="N455" i="59"/>
  <c r="H455" i="59"/>
  <c r="N452" i="59"/>
  <c r="L452" i="59"/>
  <c r="H452" i="59"/>
  <c r="J452" i="59"/>
  <c r="BL452" i="59"/>
  <c r="J450" i="59"/>
  <c r="N450" i="59"/>
  <c r="H450" i="59"/>
  <c r="N448" i="59"/>
  <c r="L448" i="59"/>
  <c r="J448" i="59"/>
  <c r="H448" i="59"/>
  <c r="N446" i="59"/>
  <c r="L446" i="59"/>
  <c r="J446" i="59"/>
  <c r="H446" i="59"/>
  <c r="BL446" i="59"/>
  <c r="J444" i="59"/>
  <c r="L444" i="59"/>
  <c r="H444" i="59"/>
  <c r="N444" i="59"/>
  <c r="N442" i="59"/>
  <c r="L442" i="59"/>
  <c r="H442" i="59"/>
  <c r="BL442" i="59"/>
  <c r="J442" i="59"/>
  <c r="N439" i="59"/>
  <c r="J439" i="59"/>
  <c r="L439" i="59"/>
  <c r="H439" i="59"/>
  <c r="L437" i="59"/>
  <c r="J437" i="59"/>
  <c r="H437" i="59"/>
  <c r="BL437" i="59"/>
  <c r="L434" i="59"/>
  <c r="H434" i="59"/>
  <c r="N432" i="59"/>
  <c r="J432" i="59"/>
  <c r="L432" i="59"/>
  <c r="N430" i="59"/>
  <c r="J430" i="59"/>
  <c r="H430" i="59"/>
  <c r="BL430" i="59"/>
  <c r="L430" i="59"/>
  <c r="N428" i="59"/>
  <c r="L428" i="59"/>
  <c r="J428" i="59"/>
  <c r="H428" i="59"/>
  <c r="N426" i="59"/>
  <c r="BL426" i="59"/>
  <c r="J423" i="59"/>
  <c r="L423" i="59"/>
  <c r="N423" i="59"/>
  <c r="H423" i="59"/>
  <c r="BL423" i="59"/>
  <c r="N421" i="59"/>
  <c r="H421" i="59"/>
  <c r="L421" i="59"/>
  <c r="N417" i="59"/>
  <c r="J417" i="59"/>
  <c r="BL417" i="59"/>
  <c r="H417" i="59"/>
  <c r="L417" i="59"/>
  <c r="N415" i="59"/>
  <c r="L415" i="59"/>
  <c r="J415" i="59"/>
  <c r="H415" i="59"/>
  <c r="L413" i="59"/>
  <c r="J413" i="59"/>
  <c r="N413" i="59"/>
  <c r="BL413" i="59"/>
  <c r="H413" i="59"/>
  <c r="N410" i="59"/>
  <c r="L410" i="59"/>
  <c r="J410" i="59"/>
  <c r="H410" i="59"/>
  <c r="N405" i="59"/>
  <c r="L405" i="59"/>
  <c r="J405" i="59"/>
  <c r="H405" i="59"/>
  <c r="J403" i="59"/>
  <c r="BL403" i="59"/>
  <c r="L399" i="59"/>
  <c r="J399" i="59"/>
  <c r="BL399" i="59"/>
  <c r="N395" i="59"/>
  <c r="L395" i="59"/>
  <c r="H395" i="59"/>
  <c r="J395" i="59"/>
  <c r="BL395" i="59"/>
  <c r="J393" i="59"/>
  <c r="N393" i="59"/>
  <c r="L393" i="59"/>
  <c r="H393" i="59"/>
  <c r="L389" i="59"/>
  <c r="J389" i="59"/>
  <c r="H389" i="59"/>
  <c r="BL389" i="59"/>
  <c r="N389" i="59"/>
  <c r="J387" i="59"/>
  <c r="H387" i="59"/>
  <c r="L387" i="59"/>
  <c r="N385" i="59"/>
  <c r="L385" i="59"/>
  <c r="J385" i="59"/>
  <c r="BL385" i="59"/>
  <c r="H385" i="59"/>
  <c r="J383" i="59"/>
  <c r="H383" i="59"/>
  <c r="L383" i="59"/>
  <c r="N381" i="59"/>
  <c r="L381" i="59"/>
  <c r="BL381" i="59"/>
  <c r="H379" i="59"/>
  <c r="J379" i="59"/>
  <c r="N379" i="59"/>
  <c r="L379" i="59"/>
  <c r="J377" i="59"/>
  <c r="N377" i="59"/>
  <c r="L377" i="59"/>
  <c r="H377" i="59"/>
  <c r="BL377" i="59"/>
  <c r="N373" i="59"/>
  <c r="J373" i="59"/>
  <c r="H373" i="59"/>
  <c r="L373" i="59"/>
  <c r="L371" i="59"/>
  <c r="BL371" i="59"/>
  <c r="H371" i="59"/>
  <c r="L367" i="59"/>
  <c r="BL367" i="59"/>
  <c r="H367" i="59"/>
  <c r="J363" i="59"/>
  <c r="H363" i="59"/>
  <c r="L363" i="59"/>
  <c r="BL363" i="59"/>
  <c r="N363" i="59"/>
  <c r="L361" i="59"/>
  <c r="N361" i="59"/>
  <c r="J361" i="59"/>
  <c r="H361" i="59"/>
  <c r="N357" i="59"/>
  <c r="J357" i="59"/>
  <c r="H357" i="59"/>
  <c r="BL357" i="59"/>
  <c r="L357" i="59"/>
  <c r="L355" i="59"/>
  <c r="J355" i="59"/>
  <c r="N355" i="59"/>
  <c r="N353" i="59"/>
  <c r="H353" i="59"/>
  <c r="J353" i="59"/>
  <c r="BL353" i="59"/>
  <c r="L351" i="59"/>
  <c r="J351" i="59"/>
  <c r="N351" i="59"/>
  <c r="H351" i="59"/>
  <c r="N349" i="59"/>
  <c r="L349" i="59"/>
  <c r="H349" i="59"/>
  <c r="J349" i="59"/>
  <c r="BL349" i="59"/>
  <c r="L347" i="59"/>
  <c r="N347" i="59"/>
  <c r="J347" i="59"/>
  <c r="H347" i="59"/>
  <c r="N345" i="59"/>
  <c r="J345" i="59"/>
  <c r="H345" i="59"/>
  <c r="BL345" i="59"/>
  <c r="J341" i="59"/>
  <c r="N341" i="59"/>
  <c r="L341" i="59"/>
  <c r="H341" i="59"/>
  <c r="J335" i="59"/>
  <c r="L335" i="59"/>
  <c r="N331" i="59"/>
  <c r="L331" i="59"/>
  <c r="H331" i="59"/>
  <c r="J331" i="59"/>
  <c r="J329" i="59"/>
  <c r="N329" i="59"/>
  <c r="L329" i="59"/>
  <c r="BL329" i="59"/>
  <c r="N325" i="59"/>
  <c r="L325" i="59"/>
  <c r="H325" i="59"/>
  <c r="J325" i="59"/>
  <c r="BL325" i="59"/>
  <c r="L323" i="59"/>
  <c r="J323" i="59"/>
  <c r="H323" i="59"/>
  <c r="BL323" i="59"/>
  <c r="L321" i="59"/>
  <c r="N321" i="59"/>
  <c r="J321" i="59"/>
  <c r="H321" i="59"/>
  <c r="J319" i="59"/>
  <c r="H319" i="59"/>
  <c r="J317" i="59"/>
  <c r="N317" i="59"/>
  <c r="BL317" i="59"/>
  <c r="L317" i="59"/>
  <c r="N315" i="59"/>
  <c r="L315" i="59"/>
  <c r="BL315" i="59"/>
  <c r="J315" i="59"/>
  <c r="H315" i="59"/>
  <c r="L313" i="59"/>
  <c r="N313" i="59"/>
  <c r="J313" i="59"/>
  <c r="H313" i="59"/>
  <c r="J309" i="59"/>
  <c r="L309" i="59"/>
  <c r="H309" i="59"/>
  <c r="N309" i="59"/>
  <c r="BL309" i="59"/>
  <c r="J302" i="59"/>
  <c r="N302" i="59"/>
  <c r="L302" i="59"/>
  <c r="H302" i="59"/>
  <c r="BL302" i="59"/>
  <c r="L300" i="59"/>
  <c r="J300" i="59"/>
  <c r="N300" i="59"/>
  <c r="H300" i="59"/>
  <c r="N298" i="59"/>
  <c r="J298" i="59"/>
  <c r="H298" i="59"/>
  <c r="BL298" i="59"/>
  <c r="L298" i="59"/>
  <c r="N296" i="59"/>
  <c r="H296" i="59"/>
  <c r="L296" i="59"/>
  <c r="J296" i="59"/>
  <c r="L293" i="59"/>
  <c r="J293" i="59"/>
  <c r="N293" i="59"/>
  <c r="N291" i="59"/>
  <c r="H291" i="59"/>
  <c r="J291" i="59"/>
  <c r="BL291" i="59"/>
  <c r="L289" i="59"/>
  <c r="J289" i="59"/>
  <c r="H289" i="59"/>
  <c r="N289" i="59"/>
  <c r="L287" i="59"/>
  <c r="H287" i="59"/>
  <c r="N287" i="59"/>
  <c r="BL287" i="59"/>
  <c r="J287" i="59"/>
  <c r="N285" i="59"/>
  <c r="L285" i="59"/>
  <c r="BL285" i="59"/>
  <c r="J285" i="59"/>
  <c r="H285" i="59"/>
  <c r="L283" i="59"/>
  <c r="H283" i="59"/>
  <c r="N281" i="59"/>
  <c r="BL281" i="59"/>
  <c r="J281" i="59"/>
  <c r="N279" i="59"/>
  <c r="L279" i="59"/>
  <c r="J279" i="59"/>
  <c r="H279" i="59"/>
  <c r="N277" i="59"/>
  <c r="J277" i="59"/>
  <c r="H277" i="59"/>
  <c r="BL277" i="59"/>
  <c r="N275" i="59"/>
  <c r="L275" i="59"/>
  <c r="J275" i="59"/>
  <c r="N273" i="59"/>
  <c r="H273" i="59"/>
  <c r="J273" i="59"/>
  <c r="L273" i="59"/>
  <c r="BL273" i="59"/>
  <c r="N271" i="59"/>
  <c r="L271" i="59"/>
  <c r="J271" i="59"/>
  <c r="H271" i="59"/>
  <c r="N269" i="59"/>
  <c r="L269" i="59"/>
  <c r="H269" i="59"/>
  <c r="BL269" i="59"/>
  <c r="L267" i="59"/>
  <c r="J267" i="59"/>
  <c r="H267" i="59"/>
  <c r="N265" i="59"/>
  <c r="H265" i="59"/>
  <c r="L265" i="59"/>
  <c r="J265" i="59"/>
  <c r="BL265" i="59"/>
  <c r="N259" i="59"/>
  <c r="H259" i="59"/>
  <c r="L259" i="59"/>
  <c r="J259" i="59"/>
  <c r="N257" i="59"/>
  <c r="J257" i="59"/>
  <c r="L257" i="59"/>
  <c r="BL257" i="59"/>
  <c r="N255" i="59"/>
  <c r="J255" i="59"/>
  <c r="H255" i="59"/>
  <c r="L255" i="59"/>
  <c r="N253" i="59"/>
  <c r="J253" i="59"/>
  <c r="L253" i="59"/>
  <c r="H253" i="59"/>
  <c r="BL253" i="59"/>
  <c r="N251" i="59"/>
  <c r="L251" i="59"/>
  <c r="H251" i="59"/>
  <c r="J251" i="59"/>
  <c r="BL251" i="59"/>
  <c r="N249" i="59"/>
  <c r="L249" i="59"/>
  <c r="H249" i="59"/>
  <c r="J249" i="59"/>
  <c r="L247" i="59"/>
  <c r="BL247" i="59"/>
  <c r="H247" i="59"/>
  <c r="N245" i="59"/>
  <c r="J245" i="59"/>
  <c r="J243" i="59"/>
  <c r="N243" i="59"/>
  <c r="L243" i="59"/>
  <c r="BL243" i="59"/>
  <c r="N241" i="59"/>
  <c r="L241" i="59"/>
  <c r="H241" i="59"/>
  <c r="J241" i="59"/>
  <c r="L239" i="59"/>
  <c r="H239" i="59"/>
  <c r="BL239" i="59"/>
  <c r="N237" i="59"/>
  <c r="J237" i="59"/>
  <c r="L229" i="59"/>
  <c r="N229" i="59"/>
  <c r="J229" i="59"/>
  <c r="H229" i="59"/>
  <c r="BL229" i="59"/>
  <c r="H225" i="59"/>
  <c r="BL225" i="59"/>
  <c r="H223" i="59"/>
  <c r="L223" i="59"/>
  <c r="N221" i="59"/>
  <c r="BL221" i="59"/>
  <c r="H221" i="59"/>
  <c r="L218" i="59"/>
  <c r="H218" i="59"/>
  <c r="N216" i="59"/>
  <c r="BL216" i="59"/>
  <c r="H216" i="59"/>
  <c r="L214" i="59"/>
  <c r="H214" i="59"/>
  <c r="H212" i="59"/>
  <c r="BL212" i="59"/>
  <c r="J210" i="59"/>
  <c r="H210" i="59"/>
  <c r="J208" i="59"/>
  <c r="L208" i="59"/>
  <c r="H208" i="59"/>
  <c r="BL208" i="59"/>
  <c r="N208" i="59"/>
  <c r="L204" i="59"/>
  <c r="J204" i="59"/>
  <c r="H204" i="59"/>
  <c r="BL204" i="59"/>
  <c r="H200" i="59"/>
  <c r="BL200" i="59"/>
  <c r="J190" i="59"/>
  <c r="H190" i="59"/>
  <c r="N188" i="59"/>
  <c r="H188" i="59"/>
  <c r="BL186" i="59"/>
  <c r="H186" i="59"/>
  <c r="L184" i="59"/>
  <c r="H184" i="59"/>
  <c r="BL184" i="59"/>
  <c r="L178" i="59"/>
  <c r="H178" i="59"/>
  <c r="BL178" i="59"/>
  <c r="N174" i="59"/>
  <c r="BL174" i="59"/>
  <c r="H172" i="59"/>
  <c r="BL172" i="59"/>
  <c r="L170" i="59"/>
  <c r="H170" i="59"/>
  <c r="J168" i="59"/>
  <c r="BL168" i="59"/>
  <c r="J162" i="59"/>
  <c r="N162" i="59"/>
  <c r="L162" i="59"/>
  <c r="H162" i="59"/>
  <c r="BL162" i="59"/>
  <c r="J158" i="59"/>
  <c r="BL158" i="59"/>
  <c r="J156" i="59"/>
  <c r="H156" i="59"/>
  <c r="N156" i="59"/>
  <c r="N154" i="59"/>
  <c r="L154" i="59"/>
  <c r="J154" i="59"/>
  <c r="BL154" i="59"/>
  <c r="H154" i="59"/>
  <c r="H152" i="59"/>
  <c r="J152" i="59"/>
  <c r="N152" i="59"/>
  <c r="L152" i="59"/>
  <c r="BL152" i="59"/>
  <c r="L150" i="59"/>
  <c r="J150" i="59"/>
  <c r="N150" i="59"/>
  <c r="BL150" i="59"/>
  <c r="N148" i="59"/>
  <c r="L148" i="59"/>
  <c r="H148" i="59"/>
  <c r="J148" i="59"/>
  <c r="BL148" i="59"/>
  <c r="L146" i="59"/>
  <c r="J146" i="59"/>
  <c r="BL146" i="59"/>
  <c r="N146" i="59"/>
  <c r="H146" i="59"/>
  <c r="N144" i="59"/>
  <c r="H144" i="59"/>
  <c r="L144" i="59"/>
  <c r="J144" i="59"/>
  <c r="L142" i="59"/>
  <c r="J142" i="59"/>
  <c r="N142" i="59"/>
  <c r="BL142" i="59"/>
  <c r="H142" i="59"/>
  <c r="J140" i="59"/>
  <c r="H140" i="59"/>
  <c r="L140" i="59"/>
  <c r="N138" i="59"/>
  <c r="L138" i="59"/>
  <c r="J138" i="59"/>
  <c r="BL138" i="59"/>
  <c r="BN138" i="59"/>
  <c r="H138" i="59"/>
  <c r="L135" i="59"/>
  <c r="J135" i="59"/>
  <c r="BL135" i="59"/>
  <c r="H135" i="59"/>
  <c r="N133" i="59"/>
  <c r="L133" i="59"/>
  <c r="H133" i="59"/>
  <c r="BL133" i="59"/>
  <c r="N131" i="59"/>
  <c r="L131" i="59"/>
  <c r="J131" i="59"/>
  <c r="BL131" i="59"/>
  <c r="H131" i="59"/>
  <c r="N129" i="59"/>
  <c r="J129" i="59"/>
  <c r="H129" i="59"/>
  <c r="N127" i="59"/>
  <c r="L127" i="59"/>
  <c r="J127" i="59"/>
  <c r="BL127" i="59"/>
  <c r="H127" i="59"/>
  <c r="N125" i="59"/>
  <c r="J125" i="59"/>
  <c r="H125" i="59"/>
  <c r="L125" i="59"/>
  <c r="BL125" i="59"/>
  <c r="N123" i="59"/>
  <c r="L123" i="59"/>
  <c r="J123" i="59"/>
  <c r="BL123" i="59"/>
  <c r="N121" i="59"/>
  <c r="L121" i="59"/>
  <c r="H121" i="59"/>
  <c r="J121" i="59"/>
  <c r="BL121" i="59"/>
  <c r="L119" i="59"/>
  <c r="J119" i="59"/>
  <c r="BL119" i="59"/>
  <c r="H119" i="59"/>
  <c r="BN119" i="59"/>
  <c r="L117" i="59"/>
  <c r="H117" i="59"/>
  <c r="N117" i="59"/>
  <c r="J117" i="59"/>
  <c r="BL117" i="59"/>
  <c r="N115" i="59"/>
  <c r="L115" i="59"/>
  <c r="J115" i="59"/>
  <c r="BL115" i="59"/>
  <c r="H115" i="59"/>
  <c r="BN115" i="59"/>
  <c r="N113" i="59"/>
  <c r="J113" i="59"/>
  <c r="H113" i="59"/>
  <c r="L113" i="59"/>
  <c r="L111" i="59"/>
  <c r="J111" i="59"/>
  <c r="N111" i="59"/>
  <c r="BL111" i="59"/>
  <c r="BN111" i="59"/>
  <c r="H111" i="59"/>
  <c r="N109" i="59"/>
  <c r="BV109" i="59"/>
  <c r="J109" i="59"/>
  <c r="H109" i="59"/>
  <c r="BL109" i="59"/>
  <c r="L109" i="59"/>
  <c r="L107" i="59"/>
  <c r="BL107" i="59"/>
  <c r="BN107" i="59"/>
  <c r="J105" i="59"/>
  <c r="BL105" i="59"/>
  <c r="N100" i="59"/>
  <c r="L100" i="59"/>
  <c r="H100" i="59"/>
  <c r="BL100" i="59"/>
  <c r="N98" i="59"/>
  <c r="L98" i="59"/>
  <c r="J98" i="59"/>
  <c r="BL98" i="59"/>
  <c r="H98" i="59"/>
  <c r="BN98" i="59"/>
  <c r="N60" i="59"/>
  <c r="L60" i="59"/>
  <c r="N57" i="59"/>
  <c r="BN57" i="59"/>
  <c r="BL55" i="59"/>
  <c r="H55" i="59"/>
  <c r="J53" i="59"/>
  <c r="BN53" i="59"/>
  <c r="BX48" i="59"/>
  <c r="N48" i="59"/>
  <c r="J48" i="59"/>
  <c r="BN48" i="59"/>
  <c r="H48" i="59"/>
  <c r="N46" i="59"/>
  <c r="J46" i="59"/>
  <c r="L46" i="59"/>
  <c r="H46" i="59"/>
  <c r="BL46" i="59"/>
  <c r="BX46" i="59"/>
  <c r="L43" i="59"/>
  <c r="BN43" i="59"/>
  <c r="BX43" i="59"/>
  <c r="N43" i="59"/>
  <c r="J43" i="59"/>
  <c r="J41" i="59"/>
  <c r="N41" i="59"/>
  <c r="L41" i="59"/>
  <c r="H41" i="59"/>
  <c r="BL41" i="59"/>
  <c r="BX41" i="59"/>
  <c r="N38" i="59"/>
  <c r="J38" i="59"/>
  <c r="L38" i="59"/>
  <c r="H38" i="59"/>
  <c r="BL38" i="59"/>
  <c r="N34" i="59"/>
  <c r="BX34" i="59"/>
  <c r="BL34" i="59"/>
  <c r="L34" i="59"/>
  <c r="J34" i="59"/>
  <c r="H34" i="59"/>
  <c r="N32" i="59"/>
  <c r="J32" i="59"/>
  <c r="L32" i="59"/>
  <c r="H32" i="59"/>
  <c r="BN32" i="59"/>
  <c r="BX26" i="59"/>
  <c r="L26" i="59"/>
  <c r="N26" i="59"/>
  <c r="H26" i="59"/>
  <c r="BL26" i="59"/>
  <c r="J26" i="59"/>
  <c r="CB26" i="59"/>
  <c r="L20" i="59"/>
  <c r="H20" i="59"/>
  <c r="BL20" i="59"/>
  <c r="BN20" i="59"/>
  <c r="J20" i="59"/>
  <c r="N676" i="59"/>
  <c r="L676" i="59"/>
  <c r="J676" i="59"/>
  <c r="H676" i="59"/>
  <c r="N674" i="59"/>
  <c r="L674" i="59"/>
  <c r="J674" i="59"/>
  <c r="H674" i="59"/>
  <c r="BL674" i="59"/>
  <c r="J672" i="59"/>
  <c r="BL672" i="59"/>
  <c r="L672" i="59"/>
  <c r="J670" i="59"/>
  <c r="L670" i="59"/>
  <c r="N670" i="59"/>
  <c r="H670" i="59"/>
  <c r="J668" i="59"/>
  <c r="N668" i="59"/>
  <c r="L668" i="59"/>
  <c r="H668" i="59"/>
  <c r="N666" i="59"/>
  <c r="L666" i="59"/>
  <c r="H666" i="59"/>
  <c r="BL666" i="59"/>
  <c r="J666" i="59"/>
  <c r="N664" i="59"/>
  <c r="L664" i="59"/>
  <c r="J662" i="59"/>
  <c r="H662" i="59"/>
  <c r="BL662" i="59"/>
  <c r="L660" i="59"/>
  <c r="N660" i="59"/>
  <c r="H660" i="59"/>
  <c r="J660" i="59"/>
  <c r="N635" i="59"/>
  <c r="H635" i="59"/>
  <c r="H633" i="59"/>
  <c r="BL633" i="59"/>
  <c r="L631" i="59"/>
  <c r="N631" i="59"/>
  <c r="J631" i="59"/>
  <c r="H631" i="59"/>
  <c r="BL629" i="59"/>
  <c r="H629" i="59"/>
  <c r="J626" i="59"/>
  <c r="H626" i="59"/>
  <c r="BL626" i="59"/>
  <c r="J621" i="59"/>
  <c r="H621" i="59"/>
  <c r="BL621" i="59"/>
  <c r="J616" i="59"/>
  <c r="H616" i="59"/>
  <c r="BL616" i="59"/>
  <c r="H611" i="59"/>
  <c r="BL611" i="59"/>
  <c r="N611" i="59"/>
  <c r="H608" i="59"/>
  <c r="BL608" i="59"/>
  <c r="L604" i="59"/>
  <c r="H604" i="59"/>
  <c r="BL604" i="59"/>
  <c r="L602" i="59"/>
  <c r="N602" i="59"/>
  <c r="J602" i="59"/>
  <c r="H602" i="59"/>
  <c r="BL600" i="59"/>
  <c r="L600" i="59"/>
  <c r="H600" i="59"/>
  <c r="L598" i="59"/>
  <c r="H598" i="59"/>
  <c r="N598" i="59"/>
  <c r="J598" i="59"/>
  <c r="L595" i="59"/>
  <c r="BL595" i="59"/>
  <c r="H704" i="59"/>
  <c r="BL704" i="59"/>
  <c r="BX702" i="59"/>
  <c r="H702" i="59"/>
  <c r="J653" i="59"/>
  <c r="N653" i="59"/>
  <c r="L653" i="59"/>
  <c r="H653" i="59"/>
  <c r="BL653" i="59"/>
  <c r="CH23" i="59"/>
  <c r="BJ23" i="59"/>
  <c r="AZ23" i="59"/>
  <c r="BX23" i="59"/>
  <c r="N23" i="59"/>
  <c r="J23" i="59"/>
  <c r="L23" i="59"/>
  <c r="H23" i="59"/>
  <c r="BN23" i="59"/>
  <c r="BL23" i="59"/>
  <c r="CJ36" i="59"/>
  <c r="J36" i="59"/>
  <c r="BX36" i="59"/>
  <c r="L36" i="59"/>
  <c r="N36" i="59"/>
  <c r="BN36" i="59"/>
  <c r="H36" i="59"/>
  <c r="BL36" i="59"/>
  <c r="EB718" i="59"/>
  <c r="EB155" i="59"/>
  <c r="EB26" i="59"/>
  <c r="EB115" i="59"/>
  <c r="EE723" i="59"/>
  <c r="EE681" i="59"/>
  <c r="CD36" i="59"/>
  <c r="BP676" i="59"/>
  <c r="BP666" i="59"/>
  <c r="BP662" i="59"/>
  <c r="BP533" i="59"/>
  <c r="BP529" i="59"/>
  <c r="BP525" i="59"/>
  <c r="BP521" i="59"/>
  <c r="BP499" i="59"/>
  <c r="BP495" i="59"/>
  <c r="BP491" i="59"/>
  <c r="BP482" i="59"/>
  <c r="BP477" i="59"/>
  <c r="BP472" i="59"/>
  <c r="BP467" i="59"/>
  <c r="BP450" i="59"/>
  <c r="BP439" i="59"/>
  <c r="BP430" i="59"/>
  <c r="BP426" i="59"/>
  <c r="BP417" i="59"/>
  <c r="BP413" i="59"/>
  <c r="BP371" i="59"/>
  <c r="BP367" i="59"/>
  <c r="BP363" i="59"/>
  <c r="BP341" i="59"/>
  <c r="BP337" i="59"/>
  <c r="BP333" i="59"/>
  <c r="BP329" i="59"/>
  <c r="BP319" i="59"/>
  <c r="BP313" i="59"/>
  <c r="BP307" i="59"/>
  <c r="BP293" i="59"/>
  <c r="BP289" i="59"/>
  <c r="BP259" i="59"/>
  <c r="BP255" i="59"/>
  <c r="BP251" i="59"/>
  <c r="BP229" i="59"/>
  <c r="BP225" i="59"/>
  <c r="BP221" i="59"/>
  <c r="BP216" i="59"/>
  <c r="BP212" i="59"/>
  <c r="BP184" i="59"/>
  <c r="BP176" i="59"/>
  <c r="BP168" i="59"/>
  <c r="BP160" i="59"/>
  <c r="BP135" i="59"/>
  <c r="BP131" i="59"/>
  <c r="BP127" i="59"/>
  <c r="BP123" i="59"/>
  <c r="BP119" i="59"/>
  <c r="BP115" i="59"/>
  <c r="BP111" i="59"/>
  <c r="BP107" i="59"/>
  <c r="BP43" i="59"/>
  <c r="BP23" i="59"/>
  <c r="BN706" i="59"/>
  <c r="BN702" i="59"/>
  <c r="BN676" i="59"/>
  <c r="BN668" i="59"/>
  <c r="BN635" i="59"/>
  <c r="BN631" i="59"/>
  <c r="BN626" i="59"/>
  <c r="BN621" i="59"/>
  <c r="BN616" i="59"/>
  <c r="BN608" i="59"/>
  <c r="BN604" i="59"/>
  <c r="BN600" i="59"/>
  <c r="BN595" i="59"/>
  <c r="BN561" i="59"/>
  <c r="BN557" i="59"/>
  <c r="BN553" i="59"/>
  <c r="BN547" i="59"/>
  <c r="BN543" i="59"/>
  <c r="BN539" i="59"/>
  <c r="BN517" i="59"/>
  <c r="BN513" i="59"/>
  <c r="BN509" i="59"/>
  <c r="BN505" i="59"/>
  <c r="BN491" i="59"/>
  <c r="BN482" i="59"/>
  <c r="BN477" i="59"/>
  <c r="BN465" i="59"/>
  <c r="BN452" i="59"/>
  <c r="BN442" i="59"/>
  <c r="BN437" i="59"/>
  <c r="BN423" i="59"/>
  <c r="BN373" i="59"/>
  <c r="BN369" i="59"/>
  <c r="BN365" i="59"/>
  <c r="BN361" i="59"/>
  <c r="BN355" i="59"/>
  <c r="BN351" i="59"/>
  <c r="BN341" i="59"/>
  <c r="BN331" i="59"/>
  <c r="BN321" i="59"/>
  <c r="BN315" i="59"/>
  <c r="BN307" i="59"/>
  <c r="BN302" i="59"/>
  <c r="BN298" i="59"/>
  <c r="BN285" i="59"/>
  <c r="BN281" i="59"/>
  <c r="BN277" i="59"/>
  <c r="BN273" i="59"/>
  <c r="BN269" i="59"/>
  <c r="BN265" i="59"/>
  <c r="BN251" i="59"/>
  <c r="BN229" i="59"/>
  <c r="BN225" i="59"/>
  <c r="BN221" i="59"/>
  <c r="BN216" i="59"/>
  <c r="BN212" i="59"/>
  <c r="BN186" i="59"/>
  <c r="BN176" i="59"/>
  <c r="BN170" i="59"/>
  <c r="BN160" i="59"/>
  <c r="BN117" i="59"/>
  <c r="BN69" i="59"/>
  <c r="BN38" i="59"/>
  <c r="BN18" i="59"/>
  <c r="BL702" i="59"/>
  <c r="BL676" i="59"/>
  <c r="BL664" i="59"/>
  <c r="BL547" i="59"/>
  <c r="BL525" i="59"/>
  <c r="BL509" i="59"/>
  <c r="BL472" i="59"/>
  <c r="BL467" i="59"/>
  <c r="BL455" i="59"/>
  <c r="BL448" i="59"/>
  <c r="BL434" i="59"/>
  <c r="BL428" i="59"/>
  <c r="BL410" i="59"/>
  <c r="BL393" i="59"/>
  <c r="BL369" i="59"/>
  <c r="BL351" i="59"/>
  <c r="BL293" i="59"/>
  <c r="BL275" i="59"/>
  <c r="BL259" i="59"/>
  <c r="BL245" i="59"/>
  <c r="BL223" i="59"/>
  <c r="BL194" i="59"/>
  <c r="BL188" i="59"/>
  <c r="BL164" i="59"/>
  <c r="BL140" i="59"/>
  <c r="BL113" i="59"/>
  <c r="BL32" i="59"/>
  <c r="H517" i="59"/>
  <c r="H381" i="59"/>
  <c r="H355" i="59"/>
  <c r="H317" i="59"/>
  <c r="H196" i="59"/>
  <c r="J704" i="59"/>
  <c r="J555" i="59"/>
  <c r="J470" i="59"/>
  <c r="J194" i="59"/>
  <c r="L527" i="59"/>
  <c r="L517" i="59"/>
  <c r="L277" i="59"/>
  <c r="N371" i="59"/>
  <c r="EB311" i="59"/>
  <c r="EB127" i="59"/>
  <c r="EB71" i="59"/>
  <c r="EE737" i="59"/>
  <c r="EE733" i="59"/>
  <c r="EE727" i="59"/>
  <c r="AL10" i="106"/>
  <c r="BK571" i="59"/>
  <c r="D9" i="111"/>
  <c r="BP704" i="59"/>
  <c r="BP670" i="59"/>
  <c r="BP653" i="59"/>
  <c r="BP635" i="59"/>
  <c r="BP631" i="59"/>
  <c r="BP626" i="59"/>
  <c r="BP621" i="59"/>
  <c r="BP616" i="59"/>
  <c r="BP608" i="59"/>
  <c r="BP604" i="59"/>
  <c r="BP600" i="59"/>
  <c r="BP595" i="59"/>
  <c r="BP563" i="59"/>
  <c r="BP559" i="59"/>
  <c r="BP555" i="59"/>
  <c r="BP549" i="59"/>
  <c r="BP545" i="59"/>
  <c r="BP541" i="59"/>
  <c r="BP537" i="59"/>
  <c r="BP515" i="59"/>
  <c r="BP511" i="59"/>
  <c r="BP507" i="59"/>
  <c r="BP461" i="59"/>
  <c r="BP457" i="59"/>
  <c r="BP444" i="59"/>
  <c r="BP434" i="59"/>
  <c r="BP421" i="59"/>
  <c r="BP405" i="59"/>
  <c r="BP401" i="59"/>
  <c r="BP397" i="59"/>
  <c r="BP393" i="59"/>
  <c r="BP387" i="59"/>
  <c r="BP383" i="59"/>
  <c r="BP379" i="59"/>
  <c r="BP357" i="59"/>
  <c r="BP353" i="59"/>
  <c r="BP349" i="59"/>
  <c r="BP345" i="59"/>
  <c r="BP323" i="59"/>
  <c r="BP317" i="59"/>
  <c r="BP300" i="59"/>
  <c r="BP296" i="59"/>
  <c r="BP283" i="59"/>
  <c r="BP279" i="59"/>
  <c r="BP275" i="59"/>
  <c r="BP271" i="59"/>
  <c r="BP267" i="59"/>
  <c r="BP263" i="59"/>
  <c r="BP249" i="59"/>
  <c r="BP245" i="59"/>
  <c r="BP241" i="59"/>
  <c r="BP237" i="59"/>
  <c r="BP206" i="59"/>
  <c r="BP202" i="59"/>
  <c r="BP198" i="59"/>
  <c r="BP194" i="59"/>
  <c r="BP190" i="59"/>
  <c r="BP182" i="59"/>
  <c r="BP174" i="59"/>
  <c r="BP166" i="59"/>
  <c r="BP158" i="59"/>
  <c r="BP154" i="59"/>
  <c r="BP150" i="59"/>
  <c r="BP146" i="59"/>
  <c r="BP142" i="59"/>
  <c r="BP138" i="59"/>
  <c r="BP98" i="59"/>
  <c r="BP46" i="59"/>
  <c r="BP38" i="59"/>
  <c r="BP34" i="59"/>
  <c r="BP26" i="59"/>
  <c r="BP18" i="59"/>
  <c r="BN674" i="59"/>
  <c r="BN666" i="59"/>
  <c r="BN662" i="59"/>
  <c r="BN611" i="59"/>
  <c r="BN533" i="59"/>
  <c r="BN529" i="59"/>
  <c r="BN525" i="59"/>
  <c r="BN521" i="59"/>
  <c r="BN499" i="59"/>
  <c r="BN495" i="59"/>
  <c r="BN472" i="59"/>
  <c r="BN459" i="59"/>
  <c r="BN455" i="59"/>
  <c r="BN446" i="59"/>
  <c r="BN430" i="59"/>
  <c r="BN426" i="59"/>
  <c r="BN417" i="59"/>
  <c r="BN413" i="59"/>
  <c r="BN403" i="59"/>
  <c r="BN399" i="59"/>
  <c r="BN395" i="59"/>
  <c r="BN389" i="59"/>
  <c r="BN385" i="59"/>
  <c r="BN381" i="59"/>
  <c r="BN377" i="59"/>
  <c r="BN345" i="59"/>
  <c r="BN325" i="59"/>
  <c r="BN319" i="59"/>
  <c r="BN313" i="59"/>
  <c r="BN293" i="59"/>
  <c r="BN289" i="59"/>
  <c r="BN259" i="59"/>
  <c r="BN255" i="59"/>
  <c r="BN249" i="59"/>
  <c r="BN245" i="59"/>
  <c r="BN241" i="59"/>
  <c r="BN237" i="59"/>
  <c r="BN206" i="59"/>
  <c r="BN202" i="59"/>
  <c r="BN198" i="59"/>
  <c r="BN194" i="59"/>
  <c r="BN190" i="59"/>
  <c r="BN180" i="59"/>
  <c r="BN174" i="59"/>
  <c r="BN164" i="59"/>
  <c r="BN158" i="59"/>
  <c r="BN154" i="59"/>
  <c r="BN150" i="59"/>
  <c r="BN146" i="59"/>
  <c r="BN142" i="59"/>
  <c r="BN133" i="59"/>
  <c r="BN129" i="59"/>
  <c r="BN125" i="59"/>
  <c r="BN121" i="59"/>
  <c r="BN105" i="59"/>
  <c r="BN96" i="59"/>
  <c r="BN46" i="59"/>
  <c r="BN41" i="59"/>
  <c r="BL706" i="59"/>
  <c r="BL670" i="59"/>
  <c r="BL614" i="59"/>
  <c r="BL598" i="59"/>
  <c r="BL553" i="59"/>
  <c r="BL529" i="59"/>
  <c r="BL513" i="59"/>
  <c r="BL491" i="59"/>
  <c r="BL477" i="59"/>
  <c r="BL459" i="59"/>
  <c r="BL439" i="59"/>
  <c r="BL432" i="59"/>
  <c r="BL421" i="59"/>
  <c r="BL415" i="59"/>
  <c r="BL397" i="59"/>
  <c r="BL379" i="59"/>
  <c r="BL373" i="59"/>
  <c r="BL355" i="59"/>
  <c r="BL337" i="59"/>
  <c r="BL331" i="59"/>
  <c r="BL321" i="59"/>
  <c r="BL296" i="59"/>
  <c r="BL279" i="59"/>
  <c r="BL263" i="59"/>
  <c r="BL249" i="59"/>
  <c r="BL227" i="59"/>
  <c r="BL210" i="59"/>
  <c r="BL198" i="59"/>
  <c r="BL182" i="59"/>
  <c r="BL144" i="59"/>
  <c r="BL48" i="59"/>
  <c r="BL43" i="59"/>
  <c r="H672" i="59"/>
  <c r="H547" i="59"/>
  <c r="H525" i="59"/>
  <c r="H432" i="59"/>
  <c r="H329" i="59"/>
  <c r="H257" i="59"/>
  <c r="H123" i="59"/>
  <c r="J434" i="59"/>
  <c r="J426" i="59"/>
  <c r="J421" i="59"/>
  <c r="J269" i="59"/>
  <c r="J133" i="59"/>
  <c r="L353" i="59"/>
  <c r="L345" i="59"/>
  <c r="L291" i="59"/>
  <c r="L156" i="59"/>
  <c r="EA580" i="59"/>
  <c r="EE580" i="59" s="1"/>
  <c r="EB543" i="59"/>
  <c r="EB183" i="59"/>
  <c r="EB187" i="59"/>
  <c r="EB87" i="59"/>
  <c r="EB99" i="59"/>
  <c r="EB95" i="59"/>
  <c r="EE11" i="59"/>
  <c r="EE15" i="59"/>
  <c r="EE30" i="59"/>
  <c r="EE427" i="59"/>
  <c r="EE679" i="59"/>
  <c r="EB631" i="59"/>
  <c r="EB611" i="59"/>
  <c r="JC19" i="111"/>
  <c r="CD26" i="59"/>
  <c r="CD745" i="59" s="1"/>
  <c r="BP674" i="59"/>
  <c r="BP668" i="59"/>
  <c r="BP664" i="59"/>
  <c r="BP660" i="59"/>
  <c r="BP611" i="59"/>
  <c r="BP531" i="59"/>
  <c r="BP527" i="59"/>
  <c r="BP523" i="59"/>
  <c r="BP501" i="59"/>
  <c r="BP497" i="59"/>
  <c r="BP493" i="59"/>
  <c r="BP489" i="59"/>
  <c r="BP484" i="59"/>
  <c r="BP479" i="59"/>
  <c r="BP475" i="59"/>
  <c r="BP470" i="59"/>
  <c r="BP465" i="59"/>
  <c r="BP452" i="59"/>
  <c r="BP448" i="59"/>
  <c r="BP442" i="59"/>
  <c r="BP437" i="59"/>
  <c r="BP428" i="59"/>
  <c r="BP415" i="59"/>
  <c r="BP410" i="59"/>
  <c r="BP373" i="59"/>
  <c r="BP369" i="59"/>
  <c r="BP365" i="59"/>
  <c r="BP361" i="59"/>
  <c r="BP339" i="59"/>
  <c r="BP335" i="59"/>
  <c r="BP331" i="59"/>
  <c r="BP321" i="59"/>
  <c r="BP309" i="59"/>
  <c r="BP291" i="59"/>
  <c r="BP287" i="59"/>
  <c r="BP257" i="59"/>
  <c r="BP253" i="59"/>
  <c r="BP231" i="59"/>
  <c r="BP227" i="59"/>
  <c r="BP223" i="59"/>
  <c r="BP218" i="59"/>
  <c r="BP214" i="59"/>
  <c r="BP210" i="59"/>
  <c r="BP188" i="59"/>
  <c r="BP180" i="59"/>
  <c r="BP172" i="59"/>
  <c r="BP133" i="59"/>
  <c r="BP129" i="59"/>
  <c r="BP125" i="59"/>
  <c r="BP121" i="59"/>
  <c r="BP117" i="59"/>
  <c r="BP113" i="59"/>
  <c r="BP109" i="59"/>
  <c r="BP105" i="59"/>
  <c r="BP69" i="59"/>
  <c r="BP41" i="59"/>
  <c r="BN704" i="59"/>
  <c r="BN672" i="59"/>
  <c r="BN653" i="59"/>
  <c r="BN637" i="59"/>
  <c r="BN633" i="59"/>
  <c r="BN629" i="59"/>
  <c r="BN624" i="59"/>
  <c r="BN619" i="59"/>
  <c r="BN614" i="59"/>
  <c r="BN602" i="59"/>
  <c r="BN598" i="59"/>
  <c r="BN587" i="59"/>
  <c r="BN563" i="59"/>
  <c r="BN559" i="59"/>
  <c r="BN555" i="59"/>
  <c r="BN549" i="59"/>
  <c r="BN545" i="59"/>
  <c r="BN541" i="59"/>
  <c r="BN537" i="59"/>
  <c r="BN515" i="59"/>
  <c r="BN511" i="59"/>
  <c r="BN507" i="59"/>
  <c r="BN489" i="59"/>
  <c r="BN484" i="59"/>
  <c r="BN479" i="59"/>
  <c r="BN475" i="59"/>
  <c r="BN467" i="59"/>
  <c r="BN450" i="59"/>
  <c r="BN444" i="59"/>
  <c r="BN439" i="59"/>
  <c r="BN434" i="59"/>
  <c r="BN421" i="59"/>
  <c r="BN371" i="59"/>
  <c r="BN367" i="59"/>
  <c r="BN363" i="59"/>
  <c r="BN357" i="59"/>
  <c r="BN353" i="59"/>
  <c r="BN349" i="59"/>
  <c r="BN333" i="59"/>
  <c r="BN329" i="59"/>
  <c r="BN323" i="59"/>
  <c r="BN309" i="59"/>
  <c r="BN300" i="59"/>
  <c r="BN296" i="59"/>
  <c r="BN283" i="59"/>
  <c r="BN279" i="59"/>
  <c r="BN275" i="59"/>
  <c r="BN271" i="59"/>
  <c r="BN267" i="59"/>
  <c r="BN231" i="59"/>
  <c r="BN227" i="59"/>
  <c r="BN223" i="59"/>
  <c r="BN218" i="59"/>
  <c r="BN214" i="59"/>
  <c r="BN210" i="59"/>
  <c r="BN184" i="59"/>
  <c r="BN178" i="59"/>
  <c r="BN168" i="59"/>
  <c r="BN162" i="59"/>
  <c r="BN109" i="59"/>
  <c r="BN100" i="59"/>
  <c r="BN26" i="59"/>
  <c r="BL668" i="59"/>
  <c r="BL631" i="59"/>
  <c r="BL619" i="59"/>
  <c r="BL602" i="59"/>
  <c r="BL557" i="59"/>
  <c r="BL539" i="59"/>
  <c r="BL533" i="59"/>
  <c r="BL517" i="59"/>
  <c r="BL495" i="59"/>
  <c r="BL482" i="59"/>
  <c r="BL444" i="59"/>
  <c r="BL401" i="59"/>
  <c r="BL383" i="59"/>
  <c r="BL361" i="59"/>
  <c r="BL347" i="59"/>
  <c r="BL341" i="59"/>
  <c r="BL319" i="59"/>
  <c r="BL300" i="59"/>
  <c r="BL283" i="59"/>
  <c r="BL267" i="59"/>
  <c r="BL237" i="59"/>
  <c r="BL231" i="59"/>
  <c r="BL214" i="59"/>
  <c r="BL180" i="59"/>
  <c r="BL156" i="59"/>
  <c r="H499" i="59"/>
  <c r="H479" i="59"/>
  <c r="H457" i="59"/>
  <c r="H293" i="59"/>
  <c r="H107" i="59"/>
  <c r="J635" i="59"/>
  <c r="N672" i="59"/>
  <c r="N434" i="59"/>
  <c r="N182" i="59"/>
  <c r="L102" i="59"/>
  <c r="J102" i="59"/>
  <c r="BL102" i="59"/>
  <c r="N95" i="59"/>
  <c r="L95" i="59"/>
  <c r="J95" i="59"/>
  <c r="N93" i="59"/>
  <c r="H93" i="59"/>
  <c r="BL93" i="59"/>
  <c r="N91" i="59"/>
  <c r="J91" i="59"/>
  <c r="J89" i="59"/>
  <c r="L89" i="59"/>
  <c r="BL89" i="59"/>
  <c r="N87" i="59"/>
  <c r="L87" i="59"/>
  <c r="J87" i="59"/>
  <c r="H87" i="59"/>
  <c r="N85" i="59"/>
  <c r="J85" i="59"/>
  <c r="H85" i="59"/>
  <c r="BL85" i="59"/>
  <c r="L85" i="59"/>
  <c r="N83" i="59"/>
  <c r="L83" i="59"/>
  <c r="L79" i="59"/>
  <c r="H79" i="59"/>
  <c r="H75" i="59"/>
  <c r="BL75" i="59"/>
  <c r="N66" i="59"/>
  <c r="J66" i="59"/>
  <c r="BL66" i="59"/>
  <c r="L66" i="59"/>
  <c r="L64" i="59"/>
  <c r="H64" i="59"/>
  <c r="N29" i="59"/>
  <c r="L29" i="59"/>
  <c r="BL29" i="59"/>
  <c r="N14" i="59"/>
  <c r="L14" i="59"/>
  <c r="BL14" i="59"/>
  <c r="H14" i="59"/>
  <c r="P12" i="59"/>
  <c r="L12" i="59"/>
  <c r="H12" i="59"/>
  <c r="J10" i="59"/>
  <c r="L10" i="59"/>
  <c r="BL10" i="59"/>
  <c r="L8" i="59"/>
  <c r="J8" i="59"/>
  <c r="N695" i="59"/>
  <c r="H695" i="59"/>
  <c r="L692" i="59"/>
  <c r="J692" i="59"/>
  <c r="N692" i="59"/>
  <c r="H692" i="59"/>
  <c r="N689" i="59"/>
  <c r="L689" i="59"/>
  <c r="J689" i="59"/>
  <c r="H689" i="59"/>
  <c r="N685" i="59"/>
  <c r="L685" i="59"/>
  <c r="J685" i="59"/>
  <c r="H685" i="59"/>
  <c r="N680" i="59"/>
  <c r="L680" i="59"/>
  <c r="J680" i="59"/>
  <c r="H680" i="59"/>
  <c r="L678" i="59"/>
  <c r="N678" i="59"/>
  <c r="N657" i="59"/>
  <c r="L657" i="59"/>
  <c r="J657" i="59"/>
  <c r="L655" i="59"/>
  <c r="BV655" i="59"/>
  <c r="N655" i="59"/>
  <c r="N699" i="59"/>
  <c r="L699" i="59"/>
  <c r="L717" i="59"/>
  <c r="N717" i="59"/>
  <c r="J717" i="59"/>
  <c r="H717" i="59"/>
  <c r="L713" i="59"/>
  <c r="N713" i="59"/>
  <c r="J713" i="59"/>
  <c r="H713" i="59"/>
  <c r="L709" i="59"/>
  <c r="N709" i="59"/>
  <c r="J709" i="59"/>
  <c r="H709" i="59"/>
  <c r="BX726" i="59"/>
  <c r="BF735" i="59"/>
  <c r="L726" i="59"/>
  <c r="J726" i="59"/>
  <c r="H726" i="59"/>
  <c r="AZ724" i="59"/>
  <c r="N724" i="59"/>
  <c r="L722" i="59"/>
  <c r="N722" i="59"/>
  <c r="J722" i="59"/>
  <c r="H722" i="59"/>
  <c r="BX738" i="59"/>
  <c r="N738" i="59"/>
  <c r="H738" i="59"/>
  <c r="L738" i="59"/>
  <c r="BX736" i="59"/>
  <c r="L736" i="59"/>
  <c r="J736" i="59"/>
  <c r="N734" i="59"/>
  <c r="H734" i="59"/>
  <c r="CF67" i="59"/>
  <c r="J67" i="59"/>
  <c r="BL67" i="59"/>
  <c r="CF28" i="59"/>
  <c r="BR28" i="59"/>
  <c r="J28" i="59"/>
  <c r="BX28" i="59"/>
  <c r="N28" i="59"/>
  <c r="J638" i="59"/>
  <c r="L638" i="59"/>
  <c r="N486" i="59"/>
  <c r="L486" i="59"/>
  <c r="J486" i="59"/>
  <c r="H486" i="59"/>
  <c r="N137" i="59"/>
  <c r="L137" i="59"/>
  <c r="H137" i="59"/>
  <c r="N6" i="59"/>
  <c r="J6" i="59"/>
  <c r="AZ20" i="59"/>
  <c r="J27" i="59"/>
  <c r="L27" i="59"/>
  <c r="N720" i="59"/>
  <c r="F28" i="59"/>
  <c r="BR1153" i="113"/>
  <c r="BR1147" i="113"/>
  <c r="EB511" i="59"/>
  <c r="EB447" i="59"/>
  <c r="EB658" i="59"/>
  <c r="EB407" i="59"/>
  <c r="EB371" i="59"/>
  <c r="EB171" i="59"/>
  <c r="EB139" i="59"/>
  <c r="EB91" i="59"/>
  <c r="EB59" i="59"/>
  <c r="EB47" i="59"/>
  <c r="EB175" i="59"/>
  <c r="EB143" i="59"/>
  <c r="EB51" i="59"/>
  <c r="EB107" i="59"/>
  <c r="EB415" i="59"/>
  <c r="EE39" i="59"/>
  <c r="EE43" i="59"/>
  <c r="EE351" i="59"/>
  <c r="EE391" i="59"/>
  <c r="EE411" i="59"/>
  <c r="EE443" i="59"/>
  <c r="EE710" i="59"/>
  <c r="EB559" i="59"/>
  <c r="EB495" i="59"/>
  <c r="EB431" i="59"/>
  <c r="EB343" i="59"/>
  <c r="EB7" i="59"/>
  <c r="EB642" i="59"/>
  <c r="EB163" i="59"/>
  <c r="EB131" i="59"/>
  <c r="EB103" i="59"/>
  <c r="EB63" i="59"/>
  <c r="EB167" i="59"/>
  <c r="EB135" i="59"/>
  <c r="EB111" i="59"/>
  <c r="EB355" i="59"/>
  <c r="EE22" i="59"/>
  <c r="EE303" i="59"/>
  <c r="EE383" i="59"/>
  <c r="EE435" i="59"/>
  <c r="EE483" i="59"/>
  <c r="EE535" i="59"/>
  <c r="EE638" i="59"/>
  <c r="EE698" i="59"/>
  <c r="EB690" i="59"/>
  <c r="EB527" i="59"/>
  <c r="EB463" i="59"/>
  <c r="EB367" i="59"/>
  <c r="EB123" i="59"/>
  <c r="EB674" i="59"/>
  <c r="EB307" i="59"/>
  <c r="EB147" i="59"/>
  <c r="EB83" i="59"/>
  <c r="EB79" i="59"/>
  <c r="EB55" i="59"/>
  <c r="EB179" i="59"/>
  <c r="EB151" i="59"/>
  <c r="EB119" i="59"/>
  <c r="EB67" i="59"/>
  <c r="EB725" i="59"/>
  <c r="EB714" i="59"/>
  <c r="EE335" i="59"/>
  <c r="EE419" i="59"/>
  <c r="EE451" i="59"/>
  <c r="EE471" i="59"/>
  <c r="EE593" i="59"/>
  <c r="EE602" i="59"/>
  <c r="EE650" i="59"/>
  <c r="EE686" i="59"/>
  <c r="AG23" i="106"/>
  <c r="L16" i="59"/>
  <c r="EB491" i="59"/>
  <c r="EB191" i="59"/>
  <c r="EB670" i="59"/>
  <c r="EB403" i="59"/>
  <c r="EB315" i="59"/>
  <c r="EB503" i="59"/>
  <c r="EB423" i="59"/>
  <c r="EB359" i="59"/>
  <c r="EB702" i="59"/>
  <c r="EB339" i="59"/>
  <c r="EB735" i="59"/>
  <c r="EB626" i="59"/>
  <c r="EE295" i="59"/>
  <c r="EE327" i="59"/>
  <c r="EE379" i="59"/>
  <c r="EE387" i="59"/>
  <c r="EE439" i="59"/>
  <c r="EE475" i="59"/>
  <c r="EE531" i="59"/>
  <c r="EE539" i="59"/>
  <c r="EE606" i="59"/>
  <c r="EE610" i="59"/>
  <c r="EE614" i="59"/>
  <c r="EE634" i="59"/>
  <c r="EE646" i="59"/>
  <c r="EE654" i="59"/>
  <c r="EB555" i="59"/>
  <c r="EB523" i="59"/>
  <c r="EB739" i="59"/>
  <c r="EB375" i="59"/>
  <c r="EB706" i="59"/>
  <c r="EB622" i="59"/>
  <c r="EB678" i="59"/>
  <c r="EB551" i="59"/>
  <c r="EB519" i="59"/>
  <c r="EB487" i="59"/>
  <c r="EB455" i="59"/>
  <c r="EB666" i="59"/>
  <c r="EB694" i="59"/>
  <c r="EB563" i="59"/>
  <c r="EB547" i="59"/>
  <c r="EB515" i="59"/>
  <c r="EB499" i="59"/>
  <c r="EB467" i="59"/>
  <c r="EB682" i="59"/>
  <c r="EB395" i="59"/>
  <c r="EB662" i="59"/>
  <c r="EB363" i="59"/>
  <c r="EB331" i="59"/>
  <c r="EB299" i="59"/>
  <c r="EB323" i="59"/>
  <c r="EB399" i="59"/>
  <c r="EE597" i="59"/>
  <c r="EB507" i="59"/>
  <c r="EB459" i="59"/>
  <c r="EB347" i="59"/>
  <c r="EE618" i="59"/>
  <c r="CP746" i="59"/>
  <c r="EB669" i="59"/>
  <c r="DF748" i="59"/>
  <c r="DF749" i="59" s="1"/>
  <c r="EB661" i="59"/>
  <c r="CZ747" i="59"/>
  <c r="EB677" i="59"/>
  <c r="EB657" i="59"/>
  <c r="EB637" i="59"/>
  <c r="BS8" i="106"/>
  <c r="BU8" i="106" s="1"/>
  <c r="F532" i="59"/>
  <c r="F504" i="59"/>
  <c r="F356" i="59"/>
  <c r="F324" i="59"/>
  <c r="F189" i="59"/>
  <c r="F67" i="59"/>
  <c r="F657" i="59"/>
  <c r="F643" i="59"/>
  <c r="F709" i="59"/>
  <c r="F673" i="59"/>
  <c r="F659" i="59"/>
  <c r="F686" i="59"/>
  <c r="CF37" i="59"/>
  <c r="N563" i="59"/>
  <c r="BT558" i="59"/>
  <c r="BX560" i="59"/>
  <c r="F377" i="59"/>
  <c r="F123" i="59"/>
  <c r="F98" i="59"/>
  <c r="F46" i="59"/>
  <c r="F36" i="59"/>
  <c r="F34" i="59"/>
  <c r="F23" i="59"/>
  <c r="AT16" i="106"/>
  <c r="AU16" i="106" s="1"/>
  <c r="AV16" i="106" s="1"/>
  <c r="AW16" i="106" s="1"/>
  <c r="AX16" i="106" s="1"/>
  <c r="AY16" i="106" s="1"/>
  <c r="AZ16" i="106" s="1"/>
  <c r="BA16" i="106" s="1"/>
  <c r="BB16" i="106" s="1"/>
  <c r="BC16" i="106" s="1"/>
  <c r="BD16" i="106" s="1"/>
  <c r="BE16" i="106" s="1"/>
  <c r="BF16" i="106" s="1"/>
  <c r="BG16" i="106" s="1"/>
  <c r="BH16" i="106" s="1"/>
  <c r="BI16" i="106" s="1"/>
  <c r="BJ16" i="106" s="1"/>
  <c r="BK16" i="106" s="1"/>
  <c r="BL16" i="106" s="1"/>
  <c r="BM16" i="106" s="1"/>
  <c r="EE424" i="59"/>
  <c r="EE594" i="59"/>
  <c r="EE631" i="59"/>
  <c r="EE671" i="59"/>
  <c r="EB679" i="59"/>
  <c r="EB675" i="59"/>
  <c r="EE440" i="59"/>
  <c r="EE460" i="59"/>
  <c r="EE724" i="59"/>
  <c r="EB724" i="59"/>
  <c r="EE566" i="59"/>
  <c r="EE722" i="59"/>
  <c r="EB722" i="59"/>
  <c r="DL746" i="59"/>
  <c r="DL747" i="59"/>
  <c r="DT746" i="59"/>
  <c r="DT748" i="59"/>
  <c r="DT749" i="59" s="1"/>
  <c r="DT747" i="59"/>
  <c r="EE726" i="59"/>
  <c r="EB726" i="59"/>
  <c r="EB715" i="59"/>
  <c r="EE715" i="59"/>
  <c r="EE711" i="59"/>
  <c r="EB711" i="59"/>
  <c r="EE707" i="59"/>
  <c r="EB707" i="59"/>
  <c r="EE695" i="59"/>
  <c r="EB695" i="59"/>
  <c r="EB667" i="59"/>
  <c r="EE667" i="59"/>
  <c r="EB651" i="59"/>
  <c r="EE651" i="59"/>
  <c r="EB643" i="59"/>
  <c r="EE643" i="59"/>
  <c r="EE639" i="59"/>
  <c r="EB639" i="59"/>
  <c r="EE635" i="59"/>
  <c r="EB635" i="59"/>
  <c r="EB627" i="59"/>
  <c r="EE627" i="59"/>
  <c r="EE619" i="59"/>
  <c r="EB619" i="59"/>
  <c r="EE598" i="59"/>
  <c r="EB598" i="59"/>
  <c r="EB556" i="59"/>
  <c r="EE556" i="59"/>
  <c r="EE552" i="59"/>
  <c r="EB552" i="59"/>
  <c r="EE548" i="59"/>
  <c r="EB548" i="59"/>
  <c r="EB540" i="59"/>
  <c r="EE540" i="59"/>
  <c r="EE536" i="59"/>
  <c r="EB536" i="59"/>
  <c r="EB524" i="59"/>
  <c r="EE524" i="59"/>
  <c r="EE520" i="59"/>
  <c r="EB520" i="59"/>
  <c r="EE516" i="59"/>
  <c r="EB516" i="59"/>
  <c r="EE504" i="59"/>
  <c r="EB504" i="59"/>
  <c r="EE492" i="59"/>
  <c r="EB492" i="59"/>
  <c r="EE484" i="59"/>
  <c r="EB484" i="59"/>
  <c r="EE464" i="59"/>
  <c r="EB464" i="59"/>
  <c r="EB456" i="59"/>
  <c r="EE456" i="59"/>
  <c r="EB452" i="59"/>
  <c r="EE452" i="59"/>
  <c r="EE448" i="59"/>
  <c r="EB448" i="59"/>
  <c r="EB436" i="59"/>
  <c r="EE436" i="59"/>
  <c r="EB432" i="59"/>
  <c r="EE432" i="59"/>
  <c r="EB420" i="59"/>
  <c r="EE420" i="59"/>
  <c r="EB416" i="59"/>
  <c r="EE416" i="59"/>
  <c r="EB404" i="59"/>
  <c r="EE404" i="59"/>
  <c r="EB400" i="59"/>
  <c r="EE400" i="59"/>
  <c r="EE396" i="59"/>
  <c r="EB396" i="59"/>
  <c r="EB388" i="59"/>
  <c r="EE388" i="59"/>
  <c r="EE384" i="59"/>
  <c r="EB384" i="59"/>
  <c r="EE380" i="59"/>
  <c r="EB380" i="59"/>
  <c r="EB368" i="59"/>
  <c r="EE368" i="59"/>
  <c r="EE364" i="59"/>
  <c r="EB364" i="59"/>
  <c r="EE683" i="59"/>
  <c r="EE732" i="59"/>
  <c r="L691" i="59"/>
  <c r="N562" i="59"/>
  <c r="N522" i="59"/>
  <c r="BT548" i="59"/>
  <c r="F414" i="59"/>
  <c r="F412" i="59"/>
  <c r="F388" i="59"/>
  <c r="F157" i="59"/>
  <c r="F120" i="59"/>
  <c r="F68" i="59"/>
  <c r="F56" i="59"/>
  <c r="F21" i="59"/>
  <c r="F19" i="59"/>
  <c r="F665" i="59"/>
  <c r="CH36" i="59"/>
  <c r="EE6" i="59"/>
  <c r="EE468" i="59"/>
  <c r="EE623" i="59"/>
  <c r="EB731" i="59"/>
  <c r="CX747" i="59"/>
  <c r="DV747" i="59"/>
  <c r="BT562" i="59"/>
  <c r="EE480" i="59"/>
  <c r="EE691" i="59"/>
  <c r="EE719" i="59"/>
  <c r="DV746" i="59"/>
  <c r="DN748" i="59"/>
  <c r="DN749" i="59" s="1"/>
  <c r="N560" i="59"/>
  <c r="N548" i="59"/>
  <c r="N356" i="59"/>
  <c r="BR560" i="59"/>
  <c r="F62" i="59"/>
  <c r="AJ27" i="106"/>
  <c r="E11" i="106"/>
  <c r="F11" i="106" s="1"/>
  <c r="G11" i="106" s="1"/>
  <c r="H11" i="106" s="1"/>
  <c r="I11" i="106" s="1"/>
  <c r="J11" i="106" s="1"/>
  <c r="K11" i="106" s="1"/>
  <c r="L11" i="106" s="1"/>
  <c r="M11" i="106" s="1"/>
  <c r="N11" i="106" s="1"/>
  <c r="F500" i="59"/>
  <c r="F498" i="59"/>
  <c r="F496" i="59"/>
  <c r="F494" i="59"/>
  <c r="F451" i="59"/>
  <c r="F385" i="59"/>
  <c r="F372" i="59"/>
  <c r="F370" i="59"/>
  <c r="F368" i="59"/>
  <c r="F321" i="59"/>
  <c r="F287" i="59"/>
  <c r="F276" i="59"/>
  <c r="F264" i="59"/>
  <c r="F260" i="59"/>
  <c r="F154" i="59"/>
  <c r="F146" i="59"/>
  <c r="F61" i="59"/>
  <c r="F49" i="59"/>
  <c r="F43" i="59"/>
  <c r="F660" i="59"/>
  <c r="AH28" i="106"/>
  <c r="CZ746" i="59"/>
  <c r="CX748" i="59"/>
  <c r="CX749" i="59" s="1"/>
  <c r="SK4" i="108"/>
  <c r="F516" i="59"/>
  <c r="F692" i="59"/>
  <c r="F691" i="59" s="1"/>
  <c r="F676" i="59"/>
  <c r="F674" i="59"/>
  <c r="F650" i="59"/>
  <c r="F647" i="59"/>
  <c r="F644" i="59"/>
  <c r="F634" i="59"/>
  <c r="F632" i="59"/>
  <c r="F610" i="59"/>
  <c r="F607" i="59"/>
  <c r="F605" i="59"/>
  <c r="F599" i="59"/>
  <c r="F596" i="59"/>
  <c r="F707" i="59"/>
  <c r="DF747" i="59"/>
  <c r="DN747" i="59"/>
  <c r="CP748" i="59"/>
  <c r="CP749" i="59" s="1"/>
  <c r="D5" i="108"/>
  <c r="D4" i="108" s="1"/>
  <c r="F416" i="59"/>
  <c r="F386" i="59"/>
  <c r="F103" i="59"/>
  <c r="F677" i="59"/>
  <c r="N435" i="59"/>
  <c r="L435" i="59"/>
  <c r="J435" i="59"/>
  <c r="CR748" i="59"/>
  <c r="CR749" i="59" s="1"/>
  <c r="CR747" i="59"/>
  <c r="H435" i="59"/>
  <c r="BX732" i="59"/>
  <c r="J732" i="59"/>
  <c r="N732" i="59"/>
  <c r="L732" i="59"/>
  <c r="L44" i="59"/>
  <c r="J44" i="59"/>
  <c r="H44" i="59"/>
  <c r="J94" i="59"/>
  <c r="N94" i="59"/>
  <c r="L92" i="59"/>
  <c r="H92" i="59"/>
  <c r="J92" i="59"/>
  <c r="N88" i="59"/>
  <c r="L88" i="59"/>
  <c r="H88" i="59"/>
  <c r="N86" i="59"/>
  <c r="L86" i="59"/>
  <c r="H86" i="59"/>
  <c r="J86" i="59"/>
  <c r="BV84" i="59"/>
  <c r="L84" i="59"/>
  <c r="H84" i="59"/>
  <c r="L82" i="59"/>
  <c r="H82" i="59"/>
  <c r="J82" i="59"/>
  <c r="N82" i="59"/>
  <c r="N78" i="59"/>
  <c r="L78" i="59"/>
  <c r="H78" i="59"/>
  <c r="J78" i="59"/>
  <c r="L76" i="59"/>
  <c r="J76" i="59"/>
  <c r="H76" i="59"/>
  <c r="N74" i="59"/>
  <c r="L74" i="59"/>
  <c r="H74" i="59"/>
  <c r="L72" i="59"/>
  <c r="H72" i="59"/>
  <c r="N72" i="59"/>
  <c r="J72" i="59"/>
  <c r="N63" i="59"/>
  <c r="J63" i="59"/>
  <c r="H63" i="59"/>
  <c r="L63" i="59"/>
  <c r="AZ30" i="59"/>
  <c r="N30" i="59"/>
  <c r="H30" i="59"/>
  <c r="L30" i="59"/>
  <c r="J30" i="59"/>
  <c r="H15" i="59"/>
  <c r="L15" i="59"/>
  <c r="P11" i="59"/>
  <c r="H11" i="59"/>
  <c r="H9" i="59"/>
  <c r="L9" i="59"/>
  <c r="J9" i="59"/>
  <c r="BX7" i="59"/>
  <c r="BZ7" i="59" s="1"/>
  <c r="N7" i="59"/>
  <c r="H7" i="59"/>
  <c r="J694" i="59"/>
  <c r="L694" i="59"/>
  <c r="N688" i="59"/>
  <c r="J688" i="59"/>
  <c r="N675" i="59"/>
  <c r="J675" i="59"/>
  <c r="N651" i="59"/>
  <c r="J651" i="59"/>
  <c r="N646" i="59"/>
  <c r="J646" i="59"/>
  <c r="BL640" i="59"/>
  <c r="J640" i="59"/>
  <c r="F635" i="59"/>
  <c r="L635" i="59"/>
  <c r="L633" i="59"/>
  <c r="N633" i="59"/>
  <c r="J633" i="59"/>
  <c r="L629" i="59"/>
  <c r="N629" i="59"/>
  <c r="J629" i="59"/>
  <c r="N626" i="59"/>
  <c r="L626" i="59"/>
  <c r="N624" i="59"/>
  <c r="L624" i="59"/>
  <c r="J624" i="59"/>
  <c r="N621" i="59"/>
  <c r="L621" i="59"/>
  <c r="L619" i="59"/>
  <c r="J619" i="59"/>
  <c r="N616" i="59"/>
  <c r="L616" i="59"/>
  <c r="L614" i="59"/>
  <c r="J614" i="59"/>
  <c r="N614" i="59"/>
  <c r="L611" i="59"/>
  <c r="J611" i="59"/>
  <c r="N608" i="59"/>
  <c r="J608" i="59"/>
  <c r="L608" i="59"/>
  <c r="N604" i="59"/>
  <c r="J604" i="59"/>
  <c r="N600" i="59"/>
  <c r="J600" i="59"/>
  <c r="N595" i="59"/>
  <c r="J595" i="59"/>
  <c r="N706" i="59"/>
  <c r="J706" i="59"/>
  <c r="L706" i="59"/>
  <c r="L704" i="59"/>
  <c r="N704" i="59"/>
  <c r="N702" i="59"/>
  <c r="BJ702" i="59"/>
  <c r="L702" i="59"/>
  <c r="J702" i="59"/>
  <c r="L96" i="59"/>
  <c r="H96" i="59"/>
  <c r="J96" i="59"/>
  <c r="BX37" i="59"/>
  <c r="BD37" i="59"/>
  <c r="AZ37" i="59"/>
  <c r="N37" i="59"/>
  <c r="L37" i="59"/>
  <c r="J37" i="59"/>
  <c r="EB720" i="59"/>
  <c r="DP748" i="59"/>
  <c r="DP749" i="59" s="1"/>
  <c r="DP747" i="59"/>
  <c r="V20" i="106"/>
  <c r="AI28" i="106"/>
  <c r="BP441" i="59"/>
  <c r="BN435" i="59"/>
  <c r="L94" i="59"/>
  <c r="N76" i="59"/>
  <c r="N35" i="59"/>
  <c r="H35" i="59"/>
  <c r="F231" i="59"/>
  <c r="N231" i="59"/>
  <c r="J231" i="59"/>
  <c r="L231" i="59"/>
  <c r="J227" i="59"/>
  <c r="N227" i="59"/>
  <c r="L227" i="59"/>
  <c r="J225" i="59"/>
  <c r="N225" i="59"/>
  <c r="L225" i="59"/>
  <c r="N223" i="59"/>
  <c r="J223" i="59"/>
  <c r="J221" i="59"/>
  <c r="L221" i="59"/>
  <c r="N218" i="59"/>
  <c r="J218" i="59"/>
  <c r="J216" i="59"/>
  <c r="L216" i="59"/>
  <c r="N214" i="59"/>
  <c r="J214" i="59"/>
  <c r="J212" i="59"/>
  <c r="N212" i="59"/>
  <c r="L212" i="59"/>
  <c r="N210" i="59"/>
  <c r="L210" i="59"/>
  <c r="J206" i="59"/>
  <c r="N206" i="59"/>
  <c r="L206" i="59"/>
  <c r="J200" i="59"/>
  <c r="L200" i="59"/>
  <c r="N196" i="59"/>
  <c r="J196" i="59"/>
  <c r="L196" i="59"/>
  <c r="N194" i="59"/>
  <c r="L194" i="59"/>
  <c r="J192" i="59"/>
  <c r="N192" i="59"/>
  <c r="L192" i="59"/>
  <c r="H192" i="59"/>
  <c r="L190" i="59"/>
  <c r="N190" i="59"/>
  <c r="L188" i="59"/>
  <c r="J188" i="59"/>
  <c r="L186" i="59"/>
  <c r="J186" i="59"/>
  <c r="N186" i="59"/>
  <c r="N184" i="59"/>
  <c r="J184" i="59"/>
  <c r="L182" i="59"/>
  <c r="H182" i="59"/>
  <c r="L180" i="59"/>
  <c r="N180" i="59"/>
  <c r="J180" i="59"/>
  <c r="N178" i="59"/>
  <c r="J178" i="59"/>
  <c r="N176" i="59"/>
  <c r="J176" i="59"/>
  <c r="L176" i="59"/>
  <c r="H176" i="59"/>
  <c r="L174" i="59"/>
  <c r="H174" i="59"/>
  <c r="L172" i="59"/>
  <c r="J172" i="59"/>
  <c r="J170" i="59"/>
  <c r="N170" i="59"/>
  <c r="L168" i="59"/>
  <c r="H168" i="59"/>
  <c r="N166" i="59"/>
  <c r="L166" i="59"/>
  <c r="J166" i="59"/>
  <c r="H166" i="59"/>
  <c r="N164" i="59"/>
  <c r="L164" i="59"/>
  <c r="J164" i="59"/>
  <c r="H164" i="59"/>
  <c r="J160" i="59"/>
  <c r="N160" i="59"/>
  <c r="L160" i="59"/>
  <c r="H160" i="59"/>
  <c r="N158" i="59"/>
  <c r="L158" i="59"/>
  <c r="H158" i="59"/>
  <c r="DH748" i="59"/>
  <c r="DH749" i="59" s="1"/>
  <c r="DH747" i="59"/>
  <c r="BL435" i="59"/>
  <c r="N425" i="59"/>
  <c r="L425" i="59"/>
  <c r="N295" i="59"/>
  <c r="L295" i="59"/>
  <c r="N92" i="59"/>
  <c r="BX600" i="59"/>
  <c r="F229" i="59"/>
  <c r="F227" i="59"/>
  <c r="F225" i="59"/>
  <c r="F223" i="59"/>
  <c r="F221" i="59"/>
  <c r="F186" i="59"/>
  <c r="F178" i="59"/>
  <c r="F174" i="59"/>
  <c r="F86" i="59"/>
  <c r="F30" i="59"/>
  <c r="F604" i="59"/>
  <c r="F602" i="59"/>
  <c r="BR37" i="59"/>
  <c r="F366" i="59"/>
  <c r="F455" i="59"/>
  <c r="F450" i="59"/>
  <c r="F439" i="59"/>
  <c r="F351" i="59"/>
  <c r="F255" i="59"/>
  <c r="F37" i="59"/>
  <c r="F31" i="59"/>
  <c r="EB685" i="59"/>
  <c r="EB665" i="59"/>
  <c r="EB649" i="59"/>
  <c r="EB633" i="59"/>
  <c r="EB546" i="59"/>
  <c r="EE583" i="59"/>
  <c r="EB583" i="59"/>
  <c r="AG12" i="106"/>
  <c r="AI27" i="106"/>
  <c r="EE693" i="59"/>
  <c r="AJ28" i="106"/>
  <c r="BS6" i="106"/>
  <c r="EE454" i="59"/>
  <c r="S20" i="106"/>
  <c r="W20" i="106"/>
  <c r="AF28" i="106"/>
  <c r="F561" i="59"/>
  <c r="F529" i="59"/>
  <c r="F521" i="59"/>
  <c r="F517" i="59"/>
  <c r="F267" i="59"/>
  <c r="N267" i="59"/>
  <c r="F228" i="59"/>
  <c r="F219" i="59"/>
  <c r="F217" i="59"/>
  <c r="F215" i="59"/>
  <c r="F213" i="59"/>
  <c r="F211" i="59"/>
  <c r="F145" i="59"/>
  <c r="N145" i="59"/>
  <c r="F376" i="59"/>
  <c r="N376" i="59"/>
  <c r="F312" i="59"/>
  <c r="F308" i="59"/>
  <c r="F279" i="59"/>
  <c r="F277" i="59"/>
  <c r="F275" i="59"/>
  <c r="F273" i="59"/>
  <c r="BX11" i="59"/>
  <c r="N11" i="59"/>
  <c r="AZ9" i="59"/>
  <c r="N9" i="59"/>
  <c r="BX52" i="59"/>
  <c r="F364" i="59"/>
  <c r="F344" i="59"/>
  <c r="F284" i="59"/>
  <c r="N284" i="59"/>
  <c r="F119" i="59"/>
  <c r="N119" i="59"/>
  <c r="F470" i="59"/>
  <c r="N470" i="59"/>
  <c r="BX437" i="59"/>
  <c r="N437" i="59"/>
  <c r="F173" i="59"/>
  <c r="N173" i="59"/>
  <c r="F73" i="59"/>
  <c r="N73" i="59"/>
  <c r="N64" i="59"/>
  <c r="BV64" i="59"/>
  <c r="N59" i="59"/>
  <c r="AZ17" i="59"/>
  <c r="BH724" i="59"/>
  <c r="BH37" i="59"/>
  <c r="BJ698" i="59"/>
  <c r="BH569" i="59"/>
  <c r="BJ569" i="59" s="1"/>
  <c r="BI569" i="59" s="1"/>
  <c r="EA569" i="59" s="1"/>
  <c r="EB569" i="59" s="1"/>
  <c r="BH26" i="59"/>
  <c r="BJ26" i="59" s="1"/>
  <c r="BX59" i="59"/>
  <c r="F497" i="59"/>
  <c r="F489" i="59"/>
  <c r="F413" i="59"/>
  <c r="F405" i="59"/>
  <c r="F306" i="59"/>
  <c r="F304" i="59"/>
  <c r="F259" i="59"/>
  <c r="F257" i="59"/>
  <c r="F196" i="59"/>
  <c r="F141" i="59"/>
  <c r="F139" i="59"/>
  <c r="F136" i="59"/>
  <c r="F59" i="59"/>
  <c r="F33" i="59"/>
  <c r="F18" i="59"/>
  <c r="F684" i="59"/>
  <c r="F681" i="59"/>
  <c r="F663" i="59"/>
  <c r="F661" i="59"/>
  <c r="F655" i="59"/>
  <c r="F633" i="59"/>
  <c r="F631" i="59"/>
  <c r="F624" i="59"/>
  <c r="F621" i="59"/>
  <c r="F595" i="59"/>
  <c r="F725" i="59"/>
  <c r="F723" i="59"/>
  <c r="F737" i="59"/>
  <c r="F735" i="59"/>
  <c r="F733" i="59"/>
  <c r="N103" i="59"/>
  <c r="P17" i="59"/>
  <c r="V17" i="59"/>
  <c r="BF26" i="59"/>
  <c r="BH723" i="59"/>
  <c r="BH25" i="59"/>
  <c r="BH729" i="59"/>
  <c r="BJ729" i="59" s="1"/>
  <c r="BI729" i="59" s="1"/>
  <c r="EA729" i="59" s="1"/>
  <c r="EB729" i="59" s="1"/>
  <c r="BH600" i="59"/>
  <c r="BJ600" i="59" s="1"/>
  <c r="BI600" i="59" s="1"/>
  <c r="EA600" i="59" s="1"/>
  <c r="BH568" i="59"/>
  <c r="BJ568" i="59" s="1"/>
  <c r="BI568" i="59" s="1"/>
  <c r="EA568" i="59" s="1"/>
  <c r="EB568" i="59" s="1"/>
  <c r="BT17" i="59"/>
  <c r="F562" i="59"/>
  <c r="F560" i="59"/>
  <c r="F558" i="59"/>
  <c r="F556" i="59"/>
  <c r="F554" i="59"/>
  <c r="F460" i="59"/>
  <c r="F420" i="59"/>
  <c r="F408" i="59"/>
  <c r="F404" i="59"/>
  <c r="F248" i="59"/>
  <c r="F242" i="59"/>
  <c r="F238" i="59"/>
  <c r="F101" i="59"/>
  <c r="F58" i="59"/>
  <c r="F17" i="59"/>
  <c r="AR23" i="106"/>
  <c r="EB681" i="59"/>
  <c r="EB723" i="59"/>
  <c r="EB717" i="59"/>
  <c r="CL745" i="59"/>
  <c r="CL748" i="59" s="1"/>
  <c r="CL749" i="59" s="1"/>
  <c r="EE738" i="59"/>
  <c r="BP8" i="106"/>
  <c r="BQ8" i="106" s="1"/>
  <c r="BT8" i="106" s="1"/>
  <c r="EE486" i="59"/>
  <c r="EE728" i="59"/>
  <c r="AF27" i="106"/>
  <c r="EB701" i="59"/>
  <c r="EE645" i="59"/>
  <c r="EE713" i="59"/>
  <c r="EE734" i="59"/>
  <c r="EB741" i="59"/>
  <c r="AA12" i="106"/>
  <c r="AA20" i="106" s="1"/>
  <c r="BP6" i="106"/>
  <c r="BS9" i="106"/>
  <c r="R20" i="106"/>
  <c r="Z20" i="106"/>
  <c r="Q20" i="106"/>
  <c r="U20" i="106"/>
  <c r="Y20" i="106"/>
  <c r="T22" i="108"/>
  <c r="F161" i="59"/>
  <c r="N161" i="59"/>
  <c r="F55" i="59"/>
  <c r="N55" i="59"/>
  <c r="BX55" i="59"/>
  <c r="BX53" i="59"/>
  <c r="N53" i="59"/>
  <c r="N50" i="59"/>
  <c r="BX50" i="59"/>
  <c r="FQ23" i="111"/>
  <c r="BP690" i="59"/>
  <c r="BP468" i="59"/>
  <c r="BP220" i="59"/>
  <c r="BP187" i="59"/>
  <c r="BP183" i="59"/>
  <c r="BP179" i="59"/>
  <c r="BP175" i="59"/>
  <c r="BP171" i="59"/>
  <c r="BP167" i="59"/>
  <c r="BP163" i="59"/>
  <c r="BP159" i="59"/>
  <c r="BP55" i="59"/>
  <c r="BN691" i="59"/>
  <c r="BN675" i="59"/>
  <c r="BN671" i="59"/>
  <c r="BN667" i="59"/>
  <c r="BN651" i="59"/>
  <c r="BN646" i="59"/>
  <c r="BN640" i="59"/>
  <c r="BN312" i="59"/>
  <c r="BN60" i="59"/>
  <c r="BL688" i="59"/>
  <c r="BL675" i="59"/>
  <c r="BL671" i="59"/>
  <c r="BL667" i="59"/>
  <c r="BL651" i="59"/>
  <c r="BL646" i="59"/>
  <c r="BL637" i="59"/>
  <c r="BL593" i="59"/>
  <c r="BL324" i="59"/>
  <c r="BL320" i="59"/>
  <c r="BL316" i="59"/>
  <c r="BL310" i="59"/>
  <c r="BL220" i="59"/>
  <c r="BL187" i="59"/>
  <c r="BL183" i="59"/>
  <c r="BL179" i="59"/>
  <c r="BL175" i="59"/>
  <c r="BL171" i="59"/>
  <c r="BL167" i="59"/>
  <c r="BL163" i="59"/>
  <c r="BL159" i="59"/>
  <c r="BL50" i="59"/>
  <c r="H688" i="59"/>
  <c r="H675" i="59"/>
  <c r="H671" i="59"/>
  <c r="H651" i="59"/>
  <c r="H646" i="59"/>
  <c r="H637" i="59"/>
  <c r="H312" i="59"/>
  <c r="H173" i="59"/>
  <c r="H169" i="59"/>
  <c r="H165" i="59"/>
  <c r="H161" i="59"/>
  <c r="H53" i="59"/>
  <c r="J691" i="59"/>
  <c r="J468" i="59"/>
  <c r="J310" i="59"/>
  <c r="J220" i="59"/>
  <c r="J187" i="59"/>
  <c r="J183" i="59"/>
  <c r="J179" i="59"/>
  <c r="J57" i="59"/>
  <c r="L690" i="59"/>
  <c r="L673" i="59"/>
  <c r="L669" i="59"/>
  <c r="L651" i="59"/>
  <c r="L646" i="59"/>
  <c r="L468" i="59"/>
  <c r="L324" i="59"/>
  <c r="L320" i="59"/>
  <c r="L310" i="59"/>
  <c r="L175" i="59"/>
  <c r="L171" i="59"/>
  <c r="L167" i="59"/>
  <c r="L163" i="59"/>
  <c r="L159" i="59"/>
  <c r="L55" i="59"/>
  <c r="L50" i="59"/>
  <c r="N690" i="59"/>
  <c r="N673" i="59"/>
  <c r="N669" i="59"/>
  <c r="N643" i="59"/>
  <c r="N163" i="59"/>
  <c r="J75" i="59"/>
  <c r="N75" i="59"/>
  <c r="F716" i="59"/>
  <c r="AZ716" i="59"/>
  <c r="BX716" i="59"/>
  <c r="BJ716" i="59"/>
  <c r="BP673" i="59"/>
  <c r="BP669" i="59"/>
  <c r="BP649" i="59"/>
  <c r="BP643" i="59"/>
  <c r="BP593" i="59"/>
  <c r="BP409" i="59"/>
  <c r="BP322" i="59"/>
  <c r="BP318" i="59"/>
  <c r="BP303" i="59"/>
  <c r="BP50" i="59"/>
  <c r="BN690" i="59"/>
  <c r="BN324" i="59"/>
  <c r="BN320" i="59"/>
  <c r="BN316" i="59"/>
  <c r="BN310" i="59"/>
  <c r="BN220" i="59"/>
  <c r="BN187" i="59"/>
  <c r="BN183" i="59"/>
  <c r="BN179" i="59"/>
  <c r="BN175" i="59"/>
  <c r="BN171" i="59"/>
  <c r="BN167" i="59"/>
  <c r="BN163" i="59"/>
  <c r="BN159" i="59"/>
  <c r="BN55" i="59"/>
  <c r="BL691" i="59"/>
  <c r="BL57" i="59"/>
  <c r="BL53" i="59"/>
  <c r="H691" i="59"/>
  <c r="H593" i="59"/>
  <c r="H324" i="59"/>
  <c r="H320" i="59"/>
  <c r="H310" i="59"/>
  <c r="H189" i="59"/>
  <c r="H185" i="59"/>
  <c r="H181" i="59"/>
  <c r="H57" i="59"/>
  <c r="J690" i="59"/>
  <c r="J673" i="59"/>
  <c r="J649" i="59"/>
  <c r="J643" i="59"/>
  <c r="J637" i="59"/>
  <c r="J324" i="59"/>
  <c r="J320" i="59"/>
  <c r="J303" i="59"/>
  <c r="J173" i="59"/>
  <c r="J169" i="59"/>
  <c r="J165" i="59"/>
  <c r="J161" i="59"/>
  <c r="J60" i="59"/>
  <c r="J50" i="59"/>
  <c r="L303" i="59"/>
  <c r="L220" i="59"/>
  <c r="L187" i="59"/>
  <c r="L183" i="59"/>
  <c r="L179" i="59"/>
  <c r="L53" i="59"/>
  <c r="N167" i="59"/>
  <c r="BX57" i="59"/>
  <c r="BX27" i="59"/>
  <c r="N27" i="59"/>
  <c r="N42" i="59"/>
  <c r="BX42" i="59"/>
  <c r="BX12" i="59"/>
  <c r="AZ12" i="59"/>
  <c r="BX10" i="59"/>
  <c r="P10" i="59"/>
  <c r="N10" i="59"/>
  <c r="F600" i="59"/>
  <c r="AZ600" i="59"/>
  <c r="CF653" i="59"/>
  <c r="BV653" i="59"/>
  <c r="CF96" i="59"/>
  <c r="BV96" i="59"/>
  <c r="N96" i="59"/>
  <c r="CH31" i="59"/>
  <c r="N31" i="59"/>
  <c r="CJ37" i="59"/>
  <c r="BV37" i="59"/>
  <c r="CB37" i="59"/>
  <c r="BT37" i="59"/>
  <c r="NB26" i="108"/>
  <c r="F23" i="111"/>
  <c r="BP688" i="59"/>
  <c r="BP312" i="59"/>
  <c r="BP189" i="59"/>
  <c r="BP185" i="59"/>
  <c r="BP181" i="59"/>
  <c r="BP177" i="59"/>
  <c r="BP173" i="59"/>
  <c r="BP169" i="59"/>
  <c r="BP165" i="59"/>
  <c r="BP161" i="59"/>
  <c r="BP57" i="59"/>
  <c r="BP53" i="59"/>
  <c r="BN673" i="59"/>
  <c r="BN669" i="59"/>
  <c r="BN649" i="59"/>
  <c r="BN643" i="59"/>
  <c r="BN593" i="59"/>
  <c r="BN50" i="59"/>
  <c r="BL690" i="59"/>
  <c r="BL673" i="59"/>
  <c r="BL649" i="59"/>
  <c r="BL643" i="59"/>
  <c r="BL322" i="59"/>
  <c r="BL318" i="59"/>
  <c r="BL303" i="59"/>
  <c r="BL189" i="59"/>
  <c r="BL185" i="59"/>
  <c r="BL181" i="59"/>
  <c r="BL177" i="59"/>
  <c r="BL173" i="59"/>
  <c r="BL169" i="59"/>
  <c r="BL165" i="59"/>
  <c r="BL161" i="59"/>
  <c r="BL60" i="59"/>
  <c r="H673" i="59"/>
  <c r="H649" i="59"/>
  <c r="H303" i="59"/>
  <c r="H220" i="59"/>
  <c r="H171" i="59"/>
  <c r="H60" i="59"/>
  <c r="J189" i="59"/>
  <c r="J181" i="59"/>
  <c r="J177" i="59"/>
  <c r="J55" i="59"/>
  <c r="L688" i="59"/>
  <c r="L675" i="59"/>
  <c r="L671" i="59"/>
  <c r="L649" i="59"/>
  <c r="L643" i="59"/>
  <c r="L318" i="59"/>
  <c r="L312" i="59"/>
  <c r="L173" i="59"/>
  <c r="L169" i="59"/>
  <c r="L165" i="59"/>
  <c r="L161" i="59"/>
  <c r="L57" i="59"/>
  <c r="N324" i="59"/>
  <c r="N312" i="59"/>
  <c r="BX44" i="59"/>
  <c r="N44" i="59"/>
  <c r="F135" i="59"/>
  <c r="N135" i="59"/>
  <c r="F10" i="59"/>
  <c r="F726" i="59"/>
  <c r="BF726" i="59"/>
  <c r="BF736" i="59"/>
  <c r="BF729" i="59"/>
  <c r="BF737" i="59"/>
  <c r="BF734" i="59"/>
  <c r="BD726" i="59"/>
  <c r="T724" i="59"/>
  <c r="BD724" i="59"/>
  <c r="AX724" i="59"/>
  <c r="AV724" i="59"/>
  <c r="AT724" i="59"/>
  <c r="AP724" i="59"/>
  <c r="AN724" i="59"/>
  <c r="AL724" i="59"/>
  <c r="AJ724" i="59"/>
  <c r="AH724" i="59"/>
  <c r="AF724" i="59"/>
  <c r="AD724" i="59"/>
  <c r="AB724" i="59"/>
  <c r="BX724" i="59"/>
  <c r="BB724" i="59"/>
  <c r="Z724" i="59"/>
  <c r="X724" i="59"/>
  <c r="BX722" i="59"/>
  <c r="BD722" i="59"/>
  <c r="AX722" i="59"/>
  <c r="AV722" i="59"/>
  <c r="AT722" i="59"/>
  <c r="AR722" i="59"/>
  <c r="AP722" i="59"/>
  <c r="AN722" i="59"/>
  <c r="AJ722" i="59"/>
  <c r="AH722" i="59"/>
  <c r="AF722" i="59"/>
  <c r="AD722" i="59"/>
  <c r="AB722" i="59"/>
  <c r="BB722" i="59"/>
  <c r="Z722" i="59"/>
  <c r="X722" i="59"/>
  <c r="AZ722" i="59"/>
  <c r="Z720" i="59"/>
  <c r="AZ720" i="59"/>
  <c r="V720" i="59"/>
  <c r="F734" i="59"/>
  <c r="BX734" i="59"/>
  <c r="F530" i="59"/>
  <c r="F528" i="59"/>
  <c r="F526" i="59"/>
  <c r="F524" i="59"/>
  <c r="F522" i="59"/>
  <c r="F488" i="59"/>
  <c r="F465" i="59"/>
  <c r="F461" i="59"/>
  <c r="F410" i="59"/>
  <c r="F409" i="59" s="1"/>
  <c r="F361" i="59"/>
  <c r="F357" i="59"/>
  <c r="F322" i="59"/>
  <c r="F320" i="59"/>
  <c r="F318" i="59"/>
  <c r="F292" i="59"/>
  <c r="F285" i="59"/>
  <c r="F271" i="59"/>
  <c r="F268" i="59"/>
  <c r="F256" i="59"/>
  <c r="F251" i="59"/>
  <c r="F249" i="59"/>
  <c r="F187" i="59"/>
  <c r="F185" i="59"/>
  <c r="F183" i="59"/>
  <c r="F181" i="59"/>
  <c r="F179" i="59"/>
  <c r="F99" i="59"/>
  <c r="F83" i="59"/>
  <c r="F66" i="59"/>
  <c r="F64" i="59"/>
  <c r="F39" i="59"/>
  <c r="F14" i="59"/>
  <c r="F12" i="59"/>
  <c r="F653" i="59"/>
  <c r="F651" i="59"/>
  <c r="F617" i="59"/>
  <c r="F601" i="59"/>
  <c r="F706" i="59"/>
  <c r="F698" i="59"/>
  <c r="F718" i="59"/>
  <c r="F727" i="59"/>
  <c r="F722" i="59"/>
  <c r="F720" i="59"/>
  <c r="F738" i="59"/>
  <c r="AK12" i="106"/>
  <c r="AK15" i="106" s="1"/>
  <c r="AR724" i="59"/>
  <c r="BH698" i="59"/>
  <c r="F553" i="59"/>
  <c r="F549" i="59"/>
  <c r="F384" i="59"/>
  <c r="F382" i="59"/>
  <c r="F341" i="59"/>
  <c r="F218" i="59"/>
  <c r="F210" i="59"/>
  <c r="F206" i="59"/>
  <c r="F164" i="59"/>
  <c r="F155" i="59"/>
  <c r="F153" i="59"/>
  <c r="F151" i="59"/>
  <c r="F130" i="59"/>
  <c r="F126" i="59"/>
  <c r="F96" i="59"/>
  <c r="F82" i="59"/>
  <c r="F672" i="59"/>
  <c r="F642" i="59"/>
  <c r="F616" i="59"/>
  <c r="F717" i="59"/>
  <c r="V724" i="59"/>
  <c r="AL722" i="59"/>
  <c r="F548" i="59"/>
  <c r="F536" i="59"/>
  <c r="F475" i="59"/>
  <c r="F466" i="59"/>
  <c r="F362" i="59"/>
  <c r="F340" i="59"/>
  <c r="F313" i="59"/>
  <c r="F302" i="59"/>
  <c r="F272" i="59"/>
  <c r="F205" i="59"/>
  <c r="F193" i="59"/>
  <c r="F118" i="59"/>
  <c r="F114" i="59"/>
  <c r="F110" i="59"/>
  <c r="F93" i="59"/>
  <c r="F89" i="59"/>
  <c r="F45" i="59"/>
  <c r="F694" i="59"/>
  <c r="F680" i="59"/>
  <c r="F654" i="59"/>
  <c r="F630" i="59"/>
  <c r="AL16" i="106"/>
  <c r="AL25" i="106" s="1"/>
  <c r="DN750" i="59"/>
  <c r="EE568" i="59"/>
  <c r="DB747" i="59"/>
  <c r="CT746" i="59"/>
  <c r="DR748" i="59"/>
  <c r="DR749" i="59" s="1"/>
  <c r="DB748" i="59"/>
  <c r="DB749" i="59" s="1"/>
  <c r="CT748" i="59"/>
  <c r="CT749" i="59" s="1"/>
  <c r="AF20" i="106"/>
  <c r="BP9" i="106"/>
  <c r="BP7" i="106"/>
  <c r="E16" i="106"/>
  <c r="F16" i="106" s="1"/>
  <c r="G16" i="106" s="1"/>
  <c r="H16" i="106" s="1"/>
  <c r="I16" i="106" s="1"/>
  <c r="J16" i="106" s="1"/>
  <c r="K16" i="106" s="1"/>
  <c r="L16" i="106" s="1"/>
  <c r="M16" i="106" s="1"/>
  <c r="N16" i="106" s="1"/>
  <c r="O16" i="106" s="1"/>
  <c r="P16" i="106" s="1"/>
  <c r="Q16" i="106" s="1"/>
  <c r="R16" i="106" s="1"/>
  <c r="S16" i="106" s="1"/>
  <c r="T16" i="106" s="1"/>
  <c r="U16" i="106" s="1"/>
  <c r="V16" i="106" s="1"/>
  <c r="W16" i="106" s="1"/>
  <c r="X16" i="106" s="1"/>
  <c r="Y16" i="106" s="1"/>
  <c r="Z16" i="106" s="1"/>
  <c r="AA16" i="106" s="1"/>
  <c r="AB16" i="106" s="1"/>
  <c r="AC16" i="106" s="1"/>
  <c r="P20" i="106"/>
  <c r="T20" i="106"/>
  <c r="X20" i="106"/>
  <c r="BS7" i="106"/>
  <c r="NC26" i="108"/>
  <c r="CC22" i="108"/>
  <c r="GV22" i="108"/>
  <c r="JC22" i="108"/>
  <c r="LL22" i="108"/>
  <c r="QD22" i="108"/>
  <c r="FQ22" i="108"/>
  <c r="HX22" i="108"/>
  <c r="KG22" i="108"/>
  <c r="OZ22" i="108"/>
  <c r="QE23" i="111"/>
  <c r="DH23" i="111"/>
  <c r="N441" i="59"/>
  <c r="F559" i="59"/>
  <c r="F546" i="59"/>
  <c r="F545" i="59"/>
  <c r="F544" i="59"/>
  <c r="F542" i="59"/>
  <c r="F540" i="59"/>
  <c r="F538" i="59"/>
  <c r="F537" i="59"/>
  <c r="F533" i="59"/>
  <c r="F527" i="59"/>
  <c r="F520" i="59"/>
  <c r="F514" i="59"/>
  <c r="F513" i="59"/>
  <c r="F512" i="59"/>
  <c r="F510" i="59"/>
  <c r="F508" i="59"/>
  <c r="F506" i="59"/>
  <c r="F505" i="59"/>
  <c r="F501" i="59"/>
  <c r="F495" i="59"/>
  <c r="F484" i="59"/>
  <c r="F482" i="59"/>
  <c r="F478" i="59"/>
  <c r="F477" i="59"/>
  <c r="F476" i="59"/>
  <c r="F474" i="59"/>
  <c r="F471" i="59"/>
  <c r="F464" i="59"/>
  <c r="F458" i="59"/>
  <c r="F457" i="59"/>
  <c r="F456" i="59"/>
  <c r="F448" i="59"/>
  <c r="F446" i="59"/>
  <c r="F444" i="59"/>
  <c r="F442" i="59"/>
  <c r="F440" i="59"/>
  <c r="F438" i="59"/>
  <c r="F434" i="59"/>
  <c r="F432" i="59"/>
  <c r="F430" i="59"/>
  <c r="F428" i="59"/>
  <c r="F427" i="59"/>
  <c r="F424" i="59"/>
  <c r="F422" i="59"/>
  <c r="F421" i="59"/>
  <c r="F417" i="59"/>
  <c r="F402" i="59"/>
  <c r="F400" i="59"/>
  <c r="F398" i="59"/>
  <c r="F396" i="59"/>
  <c r="F394" i="59"/>
  <c r="F393" i="59"/>
  <c r="F389" i="59"/>
  <c r="F373" i="59"/>
  <c r="F360" i="59"/>
  <c r="F354" i="59"/>
  <c r="F353" i="59"/>
  <c r="F352" i="59"/>
  <c r="F350" i="59"/>
  <c r="F345" i="59"/>
  <c r="F338" i="59"/>
  <c r="F336" i="59"/>
  <c r="F334" i="59"/>
  <c r="F332" i="59"/>
  <c r="F330" i="59"/>
  <c r="F329" i="59"/>
  <c r="F325" i="59"/>
  <c r="F309" i="59"/>
  <c r="F300" i="59"/>
  <c r="F299" i="59"/>
  <c r="F298" i="59"/>
  <c r="F296" i="59"/>
  <c r="F293" i="59"/>
  <c r="F288" i="59"/>
  <c r="F283" i="59"/>
  <c r="F281" i="59"/>
  <c r="F280" i="59"/>
  <c r="F265" i="59"/>
  <c r="F258" i="59"/>
  <c r="F244" i="59"/>
  <c r="F243" i="59"/>
  <c r="F241" i="59"/>
  <c r="F239" i="59"/>
  <c r="F237" i="59"/>
  <c r="F236" i="59"/>
  <c r="F232" i="59"/>
  <c r="F222" i="59"/>
  <c r="F216" i="59"/>
  <c r="F212" i="59"/>
  <c r="F203" i="59"/>
  <c r="F202" i="59"/>
  <c r="F201" i="59"/>
  <c r="F199" i="59"/>
  <c r="F197" i="59"/>
  <c r="F195" i="59"/>
  <c r="F194" i="59"/>
  <c r="F190" i="59"/>
  <c r="F184" i="59"/>
  <c r="F180" i="59"/>
  <c r="F171" i="59"/>
  <c r="F170" i="59"/>
  <c r="F169" i="59"/>
  <c r="F167" i="59"/>
  <c r="F165" i="59"/>
  <c r="F163" i="59"/>
  <c r="F162" i="59"/>
  <c r="F158" i="59"/>
  <c r="F152" i="59"/>
  <c r="F148" i="59"/>
  <c r="F142" i="59"/>
  <c r="F133" i="59"/>
  <c r="F132" i="59"/>
  <c r="F131" i="59"/>
  <c r="F129" i="59"/>
  <c r="F124" i="59"/>
  <c r="F117" i="59"/>
  <c r="F115" i="59"/>
  <c r="F113" i="59"/>
  <c r="F111" i="59"/>
  <c r="F109" i="59"/>
  <c r="F108" i="59"/>
  <c r="F104" i="59"/>
  <c r="F102" i="59"/>
  <c r="F100" i="59"/>
  <c r="F95" i="59"/>
  <c r="F94" i="59"/>
  <c r="F92" i="59"/>
  <c r="F87" i="59"/>
  <c r="F80" i="59"/>
  <c r="F78" i="59"/>
  <c r="F76" i="59"/>
  <c r="F74" i="59"/>
  <c r="F72" i="59"/>
  <c r="F63" i="59"/>
  <c r="F53" i="59"/>
  <c r="F50" i="59"/>
  <c r="F29" i="59"/>
  <c r="F15" i="59"/>
  <c r="F11" i="59"/>
  <c r="F7" i="59"/>
  <c r="F695" i="59"/>
  <c r="F690" i="59"/>
  <c r="F689" i="59"/>
  <c r="F687" i="59"/>
  <c r="F685" i="59"/>
  <c r="F678" i="59"/>
  <c r="F671" i="59"/>
  <c r="F668" i="59"/>
  <c r="F666" i="59"/>
  <c r="F664" i="59"/>
  <c r="F658" i="59"/>
  <c r="F639" i="59"/>
  <c r="F636" i="59"/>
  <c r="F629" i="59"/>
  <c r="F627" i="59"/>
  <c r="F626" i="59"/>
  <c r="F625" i="59"/>
  <c r="F622" i="59"/>
  <c r="F614" i="59"/>
  <c r="F611" i="59"/>
  <c r="F608" i="59"/>
  <c r="F705" i="59"/>
  <c r="F702" i="59"/>
  <c r="F715" i="59"/>
  <c r="F713" i="59"/>
  <c r="F712" i="59"/>
  <c r="F710" i="59"/>
  <c r="CH37" i="59"/>
  <c r="ND24" i="111"/>
  <c r="NE26" i="111" s="1"/>
  <c r="NF26" i="111" s="1"/>
  <c r="AL12" i="106"/>
  <c r="D15" i="108"/>
  <c r="RI22" i="108"/>
  <c r="DH22" i="108"/>
  <c r="MP22" i="108"/>
  <c r="EL22" i="108"/>
  <c r="NU22" i="108"/>
  <c r="G11" i="108"/>
  <c r="EB567" i="59"/>
  <c r="EE567" i="59"/>
  <c r="AG22" i="106"/>
  <c r="AG20" i="106"/>
  <c r="AG15" i="106"/>
  <c r="AG24" i="106" s="1"/>
  <c r="AG28" i="106" s="1"/>
  <c r="EB705" i="59"/>
  <c r="EE641" i="59"/>
  <c r="EE697" i="59"/>
  <c r="EE709" i="59"/>
  <c r="CV746" i="59"/>
  <c r="DZ746" i="59"/>
  <c r="DZ748" i="59"/>
  <c r="DZ749" i="59" s="1"/>
  <c r="CV748" i="59"/>
  <c r="CV749" i="59" s="1"/>
  <c r="CN747" i="59"/>
  <c r="AA10" i="106"/>
  <c r="AH4" i="106"/>
  <c r="EE609" i="59"/>
  <c r="EE613" i="59"/>
  <c r="EE689" i="59"/>
  <c r="EE592" i="59"/>
  <c r="DX747" i="59"/>
  <c r="DD746" i="59"/>
  <c r="CN746" i="59"/>
  <c r="DR746" i="59"/>
  <c r="DV750" i="59"/>
  <c r="DJ748" i="59"/>
  <c r="DJ749" i="59" s="1"/>
  <c r="EE575" i="59"/>
  <c r="EE740" i="59"/>
  <c r="AG10" i="106"/>
  <c r="AB4" i="106"/>
  <c r="AC4" i="106" s="1"/>
  <c r="AC12" i="106" s="1"/>
  <c r="E15" i="106"/>
  <c r="F15" i="106" s="1"/>
  <c r="G15" i="106" s="1"/>
  <c r="H15" i="106" s="1"/>
  <c r="I15" i="106" s="1"/>
  <c r="J15" i="106" s="1"/>
  <c r="K15" i="106" s="1"/>
  <c r="L15" i="106" s="1"/>
  <c r="M15" i="106" s="1"/>
  <c r="N15" i="106" s="1"/>
  <c r="O15" i="106" s="1"/>
  <c r="DX748" i="59"/>
  <c r="DX749" i="59" s="1"/>
  <c r="DF750" i="59"/>
  <c r="DL748" i="59"/>
  <c r="DL749" i="59" s="1"/>
  <c r="DD748" i="59"/>
  <c r="DD749" i="59" s="1"/>
  <c r="CN748" i="59"/>
  <c r="CN749" i="59" s="1"/>
  <c r="D17" i="108"/>
  <c r="AY22" i="108"/>
  <c r="D18" i="108"/>
  <c r="F22" i="108"/>
  <c r="D16" i="108"/>
  <c r="D19" i="108"/>
  <c r="GV23" i="111"/>
  <c r="N708" i="59"/>
  <c r="L708" i="59"/>
  <c r="J708" i="59"/>
  <c r="L552" i="59"/>
  <c r="J552" i="59"/>
  <c r="BT550" i="59"/>
  <c r="J550" i="59"/>
  <c r="N550" i="59"/>
  <c r="H550" i="59"/>
  <c r="L358" i="59"/>
  <c r="J358" i="59"/>
  <c r="N316" i="59"/>
  <c r="J316" i="59"/>
  <c r="N314" i="59"/>
  <c r="H314" i="59"/>
  <c r="L314" i="59"/>
  <c r="F307" i="59"/>
  <c r="J307" i="59"/>
  <c r="N305" i="59"/>
  <c r="L305" i="59"/>
  <c r="H305" i="59"/>
  <c r="F286" i="59"/>
  <c r="N286" i="59"/>
  <c r="J286" i="59"/>
  <c r="L286" i="59"/>
  <c r="H286" i="59"/>
  <c r="N263" i="59"/>
  <c r="J263" i="59"/>
  <c r="N261" i="59"/>
  <c r="L261" i="59"/>
  <c r="H261" i="59"/>
  <c r="F250" i="59"/>
  <c r="N250" i="59"/>
  <c r="J250" i="59"/>
  <c r="L250" i="59"/>
  <c r="H250" i="59"/>
  <c r="N235" i="59"/>
  <c r="J235" i="59"/>
  <c r="N233" i="59"/>
  <c r="L233" i="59"/>
  <c r="H233" i="59"/>
  <c r="L209" i="59"/>
  <c r="H209" i="59"/>
  <c r="N207" i="59"/>
  <c r="J207" i="59"/>
  <c r="CF700" i="59"/>
  <c r="L700" i="59"/>
  <c r="BX700" i="59"/>
  <c r="J700" i="59"/>
  <c r="BP641" i="59"/>
  <c r="BN641" i="59"/>
  <c r="BN286" i="59"/>
  <c r="BN250" i="59"/>
  <c r="BL550" i="59"/>
  <c r="BL286" i="59"/>
  <c r="BL250" i="59"/>
  <c r="H700" i="59"/>
  <c r="H358" i="59"/>
  <c r="H263" i="59"/>
  <c r="H235" i="59"/>
  <c r="J360" i="59"/>
  <c r="J305" i="59"/>
  <c r="J252" i="59"/>
  <c r="J209" i="59"/>
  <c r="L550" i="59"/>
  <c r="L316" i="59"/>
  <c r="L307" i="59"/>
  <c r="L252" i="59"/>
  <c r="N719" i="59"/>
  <c r="J719" i="59"/>
  <c r="H719" i="59"/>
  <c r="N623" i="59"/>
  <c r="L623" i="59"/>
  <c r="H623" i="59"/>
  <c r="N252" i="59"/>
  <c r="L492" i="59"/>
  <c r="J492" i="59"/>
  <c r="N490" i="59"/>
  <c r="H490" i="59"/>
  <c r="F449" i="59"/>
  <c r="L449" i="59"/>
  <c r="J447" i="59"/>
  <c r="N447" i="59"/>
  <c r="H447" i="59"/>
  <c r="F445" i="59"/>
  <c r="L445" i="59"/>
  <c r="J443" i="59"/>
  <c r="N443" i="59"/>
  <c r="H443" i="59"/>
  <c r="BT436" i="59"/>
  <c r="N436" i="59"/>
  <c r="J436" i="59"/>
  <c r="F433" i="59"/>
  <c r="L433" i="59"/>
  <c r="N431" i="59"/>
  <c r="J431" i="59"/>
  <c r="H431" i="59"/>
  <c r="N392" i="59"/>
  <c r="F392" i="59"/>
  <c r="J392" i="59"/>
  <c r="H392" i="59"/>
  <c r="N390" i="59"/>
  <c r="H390" i="59"/>
  <c r="L390" i="59"/>
  <c r="N348" i="59"/>
  <c r="H348" i="59"/>
  <c r="N346" i="59"/>
  <c r="L346" i="59"/>
  <c r="J346" i="59"/>
  <c r="F339" i="59"/>
  <c r="N339" i="59"/>
  <c r="H339" i="59"/>
  <c r="L337" i="59"/>
  <c r="J337" i="59"/>
  <c r="F335" i="59"/>
  <c r="N335" i="59"/>
  <c r="H335" i="59"/>
  <c r="N333" i="59"/>
  <c r="L333" i="59"/>
  <c r="J333" i="59"/>
  <c r="F699" i="59"/>
  <c r="J699" i="59"/>
  <c r="H699" i="59"/>
  <c r="BX697" i="59"/>
  <c r="BJ697" i="59"/>
  <c r="N697" i="59"/>
  <c r="L697" i="59"/>
  <c r="CF24" i="59"/>
  <c r="F24" i="59"/>
  <c r="BX24" i="59"/>
  <c r="CB24" i="59"/>
  <c r="BT24" i="59"/>
  <c r="N24" i="59"/>
  <c r="CH71" i="59"/>
  <c r="CF71" i="59"/>
  <c r="BV71" i="59"/>
  <c r="J71" i="59"/>
  <c r="AM12" i="106"/>
  <c r="AM20" i="106" s="1"/>
  <c r="AN4" i="106"/>
  <c r="AN10" i="106" s="1"/>
  <c r="NB30" i="108"/>
  <c r="MQ23" i="111"/>
  <c r="BP708" i="59"/>
  <c r="BP700" i="59"/>
  <c r="BP623" i="59"/>
  <c r="BP550" i="59"/>
  <c r="BP447" i="59"/>
  <c r="BP443" i="59"/>
  <c r="BP431" i="59"/>
  <c r="BP392" i="59"/>
  <c r="BP286" i="59"/>
  <c r="BP250" i="59"/>
  <c r="BN708" i="59"/>
  <c r="BN700" i="59"/>
  <c r="BN623" i="59"/>
  <c r="BN390" i="59"/>
  <c r="BN348" i="59"/>
  <c r="BN339" i="59"/>
  <c r="BN335" i="59"/>
  <c r="BN314" i="59"/>
  <c r="BN305" i="59"/>
  <c r="BN261" i="59"/>
  <c r="BN233" i="59"/>
  <c r="BN209" i="59"/>
  <c r="BL623" i="59"/>
  <c r="BL490" i="59"/>
  <c r="BL390" i="59"/>
  <c r="BL348" i="59"/>
  <c r="BL339" i="59"/>
  <c r="BL335" i="59"/>
  <c r="BL314" i="59"/>
  <c r="BL305" i="59"/>
  <c r="BL261" i="59"/>
  <c r="BL233" i="59"/>
  <c r="BL209" i="59"/>
  <c r="H708" i="59"/>
  <c r="H441" i="59"/>
  <c r="H433" i="59"/>
  <c r="H333" i="59"/>
  <c r="J441" i="59"/>
  <c r="J339" i="59"/>
  <c r="J314" i="59"/>
  <c r="L490" i="59"/>
  <c r="L447" i="59"/>
  <c r="L392" i="59"/>
  <c r="L360" i="59"/>
  <c r="L207" i="59"/>
  <c r="L71" i="59"/>
  <c r="N638" i="59"/>
  <c r="N552" i="59"/>
  <c r="N454" i="59"/>
  <c r="L454" i="59"/>
  <c r="H454" i="59"/>
  <c r="N449" i="59"/>
  <c r="N360" i="59"/>
  <c r="N209" i="59"/>
  <c r="BR24" i="59"/>
  <c r="N524" i="59"/>
  <c r="L524" i="59"/>
  <c r="H524" i="59"/>
  <c r="F515" i="59"/>
  <c r="N515" i="59"/>
  <c r="H515" i="59"/>
  <c r="L513" i="59"/>
  <c r="J513" i="59"/>
  <c r="F511" i="59"/>
  <c r="N511" i="59"/>
  <c r="H511" i="59"/>
  <c r="L509" i="59"/>
  <c r="J509" i="59"/>
  <c r="F492" i="59"/>
  <c r="F490" i="59"/>
  <c r="L488" i="59"/>
  <c r="J488" i="59"/>
  <c r="F485" i="59"/>
  <c r="H485" i="59"/>
  <c r="L485" i="59"/>
  <c r="N483" i="59"/>
  <c r="J483" i="59"/>
  <c r="N380" i="59"/>
  <c r="J380" i="59"/>
  <c r="N378" i="59"/>
  <c r="H378" i="59"/>
  <c r="L378" i="59"/>
  <c r="F371" i="59"/>
  <c r="J371" i="59"/>
  <c r="N369" i="59"/>
  <c r="L369" i="59"/>
  <c r="H369" i="59"/>
  <c r="F367" i="59"/>
  <c r="N367" i="59"/>
  <c r="J367" i="59"/>
  <c r="N365" i="59"/>
  <c r="L365" i="59"/>
  <c r="H365" i="59"/>
  <c r="F177" i="59"/>
  <c r="L177" i="59"/>
  <c r="H177" i="59"/>
  <c r="N175" i="59"/>
  <c r="J175" i="59"/>
  <c r="F97" i="59"/>
  <c r="N97" i="59"/>
  <c r="L97" i="59"/>
  <c r="H97" i="59"/>
  <c r="BL97" i="59"/>
  <c r="N69" i="59"/>
  <c r="L69" i="59"/>
  <c r="H69" i="59"/>
  <c r="BL69" i="59"/>
  <c r="N65" i="59"/>
  <c r="L65" i="59"/>
  <c r="H65" i="59"/>
  <c r="BL65" i="59"/>
  <c r="F20" i="59"/>
  <c r="BX20" i="59"/>
  <c r="AX20" i="59"/>
  <c r="P20" i="59"/>
  <c r="N20" i="59"/>
  <c r="BV18" i="59"/>
  <c r="N18" i="59"/>
  <c r="AZ18" i="59"/>
  <c r="BB18" i="59"/>
  <c r="J18" i="59"/>
  <c r="L18" i="59"/>
  <c r="H18" i="59"/>
  <c r="BL18" i="59"/>
  <c r="N8" i="59"/>
  <c r="BX8" i="59"/>
  <c r="L640" i="59"/>
  <c r="N640" i="59"/>
  <c r="H640" i="59"/>
  <c r="N637" i="59"/>
  <c r="L637" i="59"/>
  <c r="J703" i="59"/>
  <c r="H703" i="59"/>
  <c r="BX701" i="59"/>
  <c r="BJ701" i="59"/>
  <c r="N701" i="59"/>
  <c r="L701" i="59"/>
  <c r="LM23" i="111"/>
  <c r="D18" i="111"/>
  <c r="D19" i="111"/>
  <c r="BP719" i="59"/>
  <c r="BP314" i="59"/>
  <c r="BP305" i="59"/>
  <c r="BP261" i="59"/>
  <c r="BP233" i="59"/>
  <c r="BP209" i="59"/>
  <c r="BN719" i="59"/>
  <c r="BN552" i="59"/>
  <c r="BN492" i="59"/>
  <c r="BN449" i="59"/>
  <c r="BN445" i="59"/>
  <c r="BN441" i="59"/>
  <c r="BN433" i="59"/>
  <c r="BN360" i="59"/>
  <c r="BN252" i="59"/>
  <c r="BL708" i="59"/>
  <c r="BL700" i="59"/>
  <c r="BL449" i="59"/>
  <c r="BL445" i="59"/>
  <c r="BL441" i="59"/>
  <c r="BL433" i="59"/>
  <c r="BL360" i="59"/>
  <c r="BL252" i="59"/>
  <c r="H697" i="59"/>
  <c r="H552" i="59"/>
  <c r="H445" i="59"/>
  <c r="H436" i="59"/>
  <c r="H337" i="59"/>
  <c r="H307" i="59"/>
  <c r="H24" i="59"/>
  <c r="J641" i="59"/>
  <c r="J623" i="59"/>
  <c r="J445" i="59"/>
  <c r="J390" i="59"/>
  <c r="J348" i="59"/>
  <c r="J24" i="59"/>
  <c r="L719" i="59"/>
  <c r="L436" i="59"/>
  <c r="L431" i="59"/>
  <c r="L263" i="59"/>
  <c r="L235" i="59"/>
  <c r="N700" i="59"/>
  <c r="N641" i="59"/>
  <c r="N609" i="59"/>
  <c r="J609" i="59"/>
  <c r="H609" i="59"/>
  <c r="L593" i="59"/>
  <c r="J593" i="59"/>
  <c r="N492" i="59"/>
  <c r="N409" i="59"/>
  <c r="L409" i="59"/>
  <c r="J409" i="59"/>
  <c r="H409" i="59"/>
  <c r="N358" i="59"/>
  <c r="N307" i="59"/>
  <c r="N71" i="59"/>
  <c r="N22" i="59"/>
  <c r="J22" i="59"/>
  <c r="L22" i="59"/>
  <c r="H22" i="59"/>
  <c r="BL22" i="59"/>
  <c r="L556" i="59"/>
  <c r="J556" i="59"/>
  <c r="N554" i="59"/>
  <c r="H554" i="59"/>
  <c r="F552" i="59"/>
  <c r="F547" i="59"/>
  <c r="J547" i="59"/>
  <c r="BX545" i="59"/>
  <c r="N545" i="59"/>
  <c r="H545" i="59"/>
  <c r="L545" i="59"/>
  <c r="F543" i="59"/>
  <c r="J543" i="59"/>
  <c r="N541" i="59"/>
  <c r="H541" i="59"/>
  <c r="L541" i="59"/>
  <c r="N520" i="59"/>
  <c r="L520" i="59"/>
  <c r="H520" i="59"/>
  <c r="F426" i="59"/>
  <c r="H426" i="59"/>
  <c r="L426" i="59"/>
  <c r="F403" i="59"/>
  <c r="N403" i="59"/>
  <c r="H403" i="59"/>
  <c r="N401" i="59"/>
  <c r="L401" i="59"/>
  <c r="J401" i="59"/>
  <c r="F399" i="59"/>
  <c r="N399" i="59"/>
  <c r="H399" i="59"/>
  <c r="L397" i="59"/>
  <c r="N397" i="59"/>
  <c r="J397" i="59"/>
  <c r="N328" i="59"/>
  <c r="F328" i="59"/>
  <c r="J328" i="59"/>
  <c r="H328" i="59"/>
  <c r="N326" i="59"/>
  <c r="H326" i="59"/>
  <c r="L326" i="59"/>
  <c r="F301" i="59"/>
  <c r="N301" i="59"/>
  <c r="L301" i="59"/>
  <c r="H301" i="59"/>
  <c r="N299" i="59"/>
  <c r="J299" i="59"/>
  <c r="F297" i="59"/>
  <c r="N297" i="59"/>
  <c r="L297" i="59"/>
  <c r="H297" i="59"/>
  <c r="F294" i="59"/>
  <c r="N294" i="59"/>
  <c r="J294" i="59"/>
  <c r="L294" i="59"/>
  <c r="H294" i="59"/>
  <c r="N283" i="59"/>
  <c r="J283" i="59"/>
  <c r="L281" i="59"/>
  <c r="H281" i="59"/>
  <c r="F247" i="59"/>
  <c r="N247" i="59"/>
  <c r="J247" i="59"/>
  <c r="L245" i="59"/>
  <c r="H245" i="59"/>
  <c r="N239" i="59"/>
  <c r="J239" i="59"/>
  <c r="L237" i="59"/>
  <c r="H237" i="59"/>
  <c r="F235" i="59"/>
  <c r="F230" i="59"/>
  <c r="N230" i="59"/>
  <c r="J230" i="59"/>
  <c r="L230" i="59"/>
  <c r="H230" i="59"/>
  <c r="F226" i="59"/>
  <c r="N226" i="59"/>
  <c r="J226" i="59"/>
  <c r="L226" i="59"/>
  <c r="H226" i="59"/>
  <c r="L213" i="59"/>
  <c r="H213" i="59"/>
  <c r="N213" i="59"/>
  <c r="N211" i="59"/>
  <c r="J211" i="59"/>
  <c r="F209" i="59"/>
  <c r="F204" i="59"/>
  <c r="N204" i="59"/>
  <c r="J202" i="59"/>
  <c r="N202" i="59"/>
  <c r="L202" i="59"/>
  <c r="H202" i="59"/>
  <c r="F200" i="59"/>
  <c r="N200" i="59"/>
  <c r="J198" i="59"/>
  <c r="L198" i="59"/>
  <c r="H198" i="59"/>
  <c r="F107" i="59"/>
  <c r="N107" i="59"/>
  <c r="J107" i="59"/>
  <c r="N105" i="59"/>
  <c r="L105" i="59"/>
  <c r="H105" i="59"/>
  <c r="J90" i="59"/>
  <c r="L90" i="59"/>
  <c r="H90" i="59"/>
  <c r="F81" i="59"/>
  <c r="N81" i="59"/>
  <c r="L81" i="59"/>
  <c r="H81" i="59"/>
  <c r="BL81" i="59"/>
  <c r="N79" i="59"/>
  <c r="J79" i="59"/>
  <c r="F77" i="59"/>
  <c r="N77" i="59"/>
  <c r="L77" i="59"/>
  <c r="H77" i="59"/>
  <c r="BL77" i="59"/>
  <c r="F54" i="59"/>
  <c r="BX54" i="59"/>
  <c r="J54" i="59"/>
  <c r="L54" i="59"/>
  <c r="H54" i="59"/>
  <c r="BX51" i="59"/>
  <c r="N51" i="59"/>
  <c r="J51" i="59"/>
  <c r="L25" i="59"/>
  <c r="H25" i="59"/>
  <c r="BL25" i="59"/>
  <c r="BX25" i="59"/>
  <c r="N25" i="59"/>
  <c r="BX15" i="59"/>
  <c r="N15" i="59"/>
  <c r="J15" i="59"/>
  <c r="BX13" i="59"/>
  <c r="L13" i="59"/>
  <c r="H13" i="59"/>
  <c r="BL13" i="59"/>
  <c r="F679" i="59"/>
  <c r="N679" i="59"/>
  <c r="L679" i="59"/>
  <c r="J669" i="59"/>
  <c r="H669" i="59"/>
  <c r="N667" i="59"/>
  <c r="L667" i="59"/>
  <c r="J664" i="59"/>
  <c r="H664" i="59"/>
  <c r="N662" i="59"/>
  <c r="L662" i="59"/>
  <c r="J656" i="59"/>
  <c r="H656" i="59"/>
  <c r="J652" i="59"/>
  <c r="H652" i="59"/>
  <c r="N606" i="59"/>
  <c r="L606" i="59"/>
  <c r="J606" i="59"/>
  <c r="H606" i="59"/>
  <c r="F531" i="59"/>
  <c r="F499" i="59"/>
  <c r="F469" i="59"/>
  <c r="F459" i="59"/>
  <c r="F447" i="59"/>
  <c r="F436" i="59"/>
  <c r="F415" i="59"/>
  <c r="F401" i="59"/>
  <c r="F380" i="59"/>
  <c r="F378" i="59"/>
  <c r="F369" i="59"/>
  <c r="F348" i="59"/>
  <c r="F346" i="59"/>
  <c r="F337" i="59"/>
  <c r="F316" i="59"/>
  <c r="F314" i="59"/>
  <c r="F305" i="59"/>
  <c r="F263" i="59"/>
  <c r="F261" i="59"/>
  <c r="F252" i="59"/>
  <c r="F140" i="59"/>
  <c r="N140" i="59"/>
  <c r="F703" i="59"/>
  <c r="CF101" i="59"/>
  <c r="N101" i="59"/>
  <c r="CF58" i="59"/>
  <c r="BX58" i="59"/>
  <c r="F479" i="59"/>
  <c r="F387" i="59"/>
  <c r="N387" i="59"/>
  <c r="F383" i="59"/>
  <c r="N383" i="59"/>
  <c r="F355" i="59"/>
  <c r="F323" i="59"/>
  <c r="N323" i="59"/>
  <c r="F319" i="59"/>
  <c r="N319" i="59"/>
  <c r="F291" i="59"/>
  <c r="F289" i="59"/>
  <c r="F278" i="59"/>
  <c r="N278" i="59"/>
  <c r="F274" i="59"/>
  <c r="N274" i="59"/>
  <c r="F266" i="59"/>
  <c r="F172" i="59"/>
  <c r="N172" i="59"/>
  <c r="F168" i="59"/>
  <c r="N168" i="59"/>
  <c r="F149" i="59"/>
  <c r="F147" i="59"/>
  <c r="F138" i="59"/>
  <c r="F612" i="59"/>
  <c r="F557" i="59"/>
  <c r="F555" i="59"/>
  <c r="F550" i="59"/>
  <c r="F541" i="59"/>
  <c r="F539" i="59"/>
  <c r="F534" i="59"/>
  <c r="F525" i="59"/>
  <c r="F523" i="59"/>
  <c r="F518" i="59"/>
  <c r="F509" i="59"/>
  <c r="F507" i="59"/>
  <c r="F502" i="59"/>
  <c r="F493" i="59"/>
  <c r="F491" i="59"/>
  <c r="F483" i="59"/>
  <c r="F481" i="59"/>
  <c r="F472" i="59"/>
  <c r="F467" i="59"/>
  <c r="F462" i="59"/>
  <c r="F452" i="59"/>
  <c r="F443" i="59"/>
  <c r="F437" i="59"/>
  <c r="F431" i="59"/>
  <c r="F429" i="59"/>
  <c r="F423" i="59"/>
  <c r="F418" i="59"/>
  <c r="F406" i="59"/>
  <c r="F397" i="59"/>
  <c r="F395" i="59"/>
  <c r="F390" i="59"/>
  <c r="F381" i="59"/>
  <c r="F379" i="59"/>
  <c r="F374" i="59"/>
  <c r="F365" i="59"/>
  <c r="F363" i="59"/>
  <c r="F358" i="59"/>
  <c r="F349" i="59"/>
  <c r="F347" i="59"/>
  <c r="F342" i="59"/>
  <c r="F333" i="59"/>
  <c r="F331" i="59"/>
  <c r="F326" i="59"/>
  <c r="F317" i="59"/>
  <c r="F315" i="59"/>
  <c r="F310" i="59"/>
  <c r="F290" i="59"/>
  <c r="F282" i="59"/>
  <c r="F269" i="59"/>
  <c r="F188" i="59"/>
  <c r="F156" i="59"/>
  <c r="F127" i="59"/>
  <c r="F125" i="59"/>
  <c r="F116" i="59"/>
  <c r="F90" i="59"/>
  <c r="F88" i="59"/>
  <c r="F79" i="59"/>
  <c r="F60" i="59"/>
  <c r="F51" i="59"/>
  <c r="F25" i="59"/>
  <c r="F669" i="59"/>
  <c r="F656" i="59"/>
  <c r="F640" i="59"/>
  <c r="F637" i="59"/>
  <c r="F619" i="59"/>
  <c r="F270" i="59"/>
  <c r="F134" i="59"/>
  <c r="F32" i="59"/>
  <c r="F253" i="59"/>
  <c r="F245" i="59"/>
  <c r="F240" i="59"/>
  <c r="F233" i="59"/>
  <c r="F224" i="59"/>
  <c r="F214" i="59"/>
  <c r="F207" i="59"/>
  <c r="F198" i="59"/>
  <c r="F191" i="59"/>
  <c r="F182" i="59"/>
  <c r="F175" i="59"/>
  <c r="F166" i="59"/>
  <c r="F159" i="59"/>
  <c r="F150" i="59"/>
  <c r="F143" i="59"/>
  <c r="F128" i="59"/>
  <c r="F121" i="59"/>
  <c r="F112" i="59"/>
  <c r="F105" i="59"/>
  <c r="F91" i="59"/>
  <c r="F84" i="59"/>
  <c r="F75" i="59"/>
  <c r="F71" i="59"/>
  <c r="F69" i="59"/>
  <c r="F65" i="59"/>
  <c r="F57" i="59"/>
  <c r="F47" i="59"/>
  <c r="F41" i="59"/>
  <c r="F38" i="59"/>
  <c r="F26" i="59"/>
  <c r="F13" i="59"/>
  <c r="F8" i="59"/>
  <c r="F670" i="59"/>
  <c r="F662" i="59"/>
  <c r="F652" i="59"/>
  <c r="F646" i="59"/>
  <c r="F645" i="59" s="1"/>
  <c r="F620" i="59"/>
  <c r="F606" i="59"/>
  <c r="F603" i="59"/>
  <c r="F598" i="59"/>
  <c r="F704" i="59"/>
  <c r="F701" i="59"/>
  <c r="F697" i="59"/>
  <c r="F714" i="59"/>
  <c r="F711" i="59"/>
  <c r="F724" i="59"/>
  <c r="F721" i="59"/>
  <c r="F739" i="59"/>
  <c r="F254" i="59"/>
  <c r="F234" i="59"/>
  <c r="F208" i="59"/>
  <c r="F192" i="59"/>
  <c r="F176" i="59"/>
  <c r="F160" i="59"/>
  <c r="F144" i="59"/>
  <c r="F122" i="59"/>
  <c r="F106" i="59"/>
  <c r="F85" i="59"/>
  <c r="F70" i="59"/>
  <c r="F48" i="59"/>
  <c r="F42" i="59"/>
  <c r="F700" i="59"/>
  <c r="EB37" i="59"/>
  <c r="EE565" i="59"/>
  <c r="CL746" i="59"/>
  <c r="AD5" i="106"/>
  <c r="AE5" i="106" s="1"/>
  <c r="P15" i="106"/>
  <c r="EE591" i="59"/>
  <c r="EE573" i="59"/>
  <c r="EB744" i="59"/>
  <c r="EB581" i="59"/>
  <c r="EE574" i="59"/>
  <c r="EB742" i="59"/>
  <c r="EE572" i="59"/>
  <c r="G11" i="111"/>
  <c r="CC23" i="111"/>
  <c r="D15" i="111"/>
  <c r="AY23" i="111"/>
  <c r="D16" i="111"/>
  <c r="N696" i="59"/>
  <c r="L696" i="59"/>
  <c r="BN696" i="59"/>
  <c r="BP696" i="59"/>
  <c r="J696" i="59"/>
  <c r="H696" i="59"/>
  <c r="BL696" i="59"/>
  <c r="N645" i="59"/>
  <c r="BL645" i="59"/>
  <c r="L645" i="59"/>
  <c r="BN645" i="59"/>
  <c r="BP645" i="59"/>
  <c r="J645" i="59"/>
  <c r="N597" i="59"/>
  <c r="BL597" i="59"/>
  <c r="BP597" i="59"/>
  <c r="L597" i="59"/>
  <c r="BN597" i="59"/>
  <c r="J597" i="59"/>
  <c r="H597" i="59"/>
  <c r="N473" i="59"/>
  <c r="BL473" i="59"/>
  <c r="L473" i="59"/>
  <c r="J473" i="59"/>
  <c r="H473" i="59"/>
  <c r="BP473" i="59"/>
  <c r="N648" i="59"/>
  <c r="L648" i="59"/>
  <c r="BN648" i="59"/>
  <c r="BP648" i="59"/>
  <c r="J648" i="59"/>
  <c r="H648" i="59"/>
  <c r="N618" i="59"/>
  <c r="H618" i="59"/>
  <c r="BL618" i="59"/>
  <c r="L618" i="59"/>
  <c r="BN618" i="59"/>
  <c r="BP618" i="59"/>
  <c r="N480" i="59"/>
  <c r="L480" i="59"/>
  <c r="J480" i="59"/>
  <c r="H480" i="59"/>
  <c r="BN480" i="59"/>
  <c r="BP480" i="59"/>
  <c r="H570" i="59"/>
  <c r="BQ586" i="59"/>
  <c r="BR586" i="59" s="1"/>
  <c r="H586" i="59"/>
  <c r="I586" i="59" s="1"/>
  <c r="BN586" i="59"/>
  <c r="F551" i="59"/>
  <c r="BT551" i="59"/>
  <c r="N551" i="59"/>
  <c r="J551" i="59"/>
  <c r="H551" i="59"/>
  <c r="BN551" i="59"/>
  <c r="BP551" i="59"/>
  <c r="BL551" i="59"/>
  <c r="F535" i="59"/>
  <c r="N535" i="59"/>
  <c r="J535" i="59"/>
  <c r="H535" i="59"/>
  <c r="BN535" i="59"/>
  <c r="BP535" i="59"/>
  <c r="BL535" i="59"/>
  <c r="F519" i="59"/>
  <c r="N519" i="59"/>
  <c r="J519" i="59"/>
  <c r="H519" i="59"/>
  <c r="BN519" i="59"/>
  <c r="BP519" i="59"/>
  <c r="BL519" i="59"/>
  <c r="F503" i="59"/>
  <c r="N503" i="59"/>
  <c r="J503" i="59"/>
  <c r="H503" i="59"/>
  <c r="BN503" i="59"/>
  <c r="BP503" i="59"/>
  <c r="BL503" i="59"/>
  <c r="F487" i="59"/>
  <c r="N487" i="59"/>
  <c r="J487" i="59"/>
  <c r="H487" i="59"/>
  <c r="BN487" i="59"/>
  <c r="BP487" i="59"/>
  <c r="BL487" i="59"/>
  <c r="F463" i="59"/>
  <c r="N463" i="59"/>
  <c r="J463" i="59"/>
  <c r="H463" i="59"/>
  <c r="BN463" i="59"/>
  <c r="BP463" i="59"/>
  <c r="BL463" i="59"/>
  <c r="F453" i="59"/>
  <c r="BL453" i="59"/>
  <c r="N453" i="59"/>
  <c r="L453" i="59"/>
  <c r="F419" i="59"/>
  <c r="N419" i="59"/>
  <c r="J419" i="59"/>
  <c r="H419" i="59"/>
  <c r="BN419" i="59"/>
  <c r="BP419" i="59"/>
  <c r="BL419" i="59"/>
  <c r="F407" i="59"/>
  <c r="J407" i="59"/>
  <c r="H407" i="59"/>
  <c r="BN407" i="59"/>
  <c r="BP407" i="59"/>
  <c r="N407" i="59"/>
  <c r="BL407" i="59"/>
  <c r="F391" i="59"/>
  <c r="J391" i="59"/>
  <c r="H391" i="59"/>
  <c r="BN391" i="59"/>
  <c r="BP391" i="59"/>
  <c r="N391" i="59"/>
  <c r="BL391" i="59"/>
  <c r="F375" i="59"/>
  <c r="J375" i="59"/>
  <c r="H375" i="59"/>
  <c r="BN375" i="59"/>
  <c r="BP375" i="59"/>
  <c r="N375" i="59"/>
  <c r="BL375" i="59"/>
  <c r="F359" i="59"/>
  <c r="J359" i="59"/>
  <c r="H359" i="59"/>
  <c r="BN359" i="59"/>
  <c r="BP359" i="59"/>
  <c r="N359" i="59"/>
  <c r="BL359" i="59"/>
  <c r="F343" i="59"/>
  <c r="J343" i="59"/>
  <c r="H343" i="59"/>
  <c r="BN343" i="59"/>
  <c r="BP343" i="59"/>
  <c r="N343" i="59"/>
  <c r="BL343" i="59"/>
  <c r="F327" i="59"/>
  <c r="J327" i="59"/>
  <c r="H327" i="59"/>
  <c r="BN327" i="59"/>
  <c r="BP327" i="59"/>
  <c r="N327" i="59"/>
  <c r="BL327" i="59"/>
  <c r="F311" i="59"/>
  <c r="J311" i="59"/>
  <c r="H311" i="59"/>
  <c r="BN311" i="59"/>
  <c r="BP311" i="59"/>
  <c r="N311" i="59"/>
  <c r="BL311" i="59"/>
  <c r="N683" i="59"/>
  <c r="J683" i="59"/>
  <c r="H683" i="59"/>
  <c r="BL683" i="59"/>
  <c r="BZ750" i="59"/>
  <c r="N693" i="59"/>
  <c r="BL693" i="59"/>
  <c r="L693" i="59"/>
  <c r="BN693" i="59"/>
  <c r="BP693" i="59"/>
  <c r="J693" i="59"/>
  <c r="N628" i="59"/>
  <c r="L628" i="59"/>
  <c r="BN628" i="59"/>
  <c r="BP628" i="59"/>
  <c r="J628" i="59"/>
  <c r="H628" i="59"/>
  <c r="N594" i="59"/>
  <c r="H594" i="59"/>
  <c r="BL594" i="59"/>
  <c r="BP594" i="59"/>
  <c r="L594" i="59"/>
  <c r="BN594" i="59"/>
  <c r="N411" i="59"/>
  <c r="J411" i="59"/>
  <c r="H411" i="59"/>
  <c r="BN411" i="59"/>
  <c r="BP411" i="59"/>
  <c r="BL411" i="59"/>
  <c r="BH730" i="59"/>
  <c r="BJ730" i="59" s="1"/>
  <c r="BI730" i="59" s="1"/>
  <c r="EA730" i="59" s="1"/>
  <c r="F563" i="59"/>
  <c r="BT563" i="59"/>
  <c r="BT559" i="59"/>
  <c r="F262" i="59"/>
  <c r="F246" i="59"/>
  <c r="AO23" i="106"/>
  <c r="F9" i="59"/>
  <c r="F688" i="59"/>
  <c r="F682" i="59"/>
  <c r="F675" i="59"/>
  <c r="F667" i="59"/>
  <c r="F649" i="59"/>
  <c r="F615" i="59"/>
  <c r="F736" i="59"/>
  <c r="JX7" i="111"/>
  <c r="NK27" i="111" s="1"/>
  <c r="NL26" i="111"/>
  <c r="BV1203" i="113" l="1"/>
  <c r="BZ605" i="113"/>
  <c r="BZ572" i="113" s="1"/>
  <c r="CC605" i="113"/>
  <c r="CD605" i="113" s="1"/>
  <c r="CD572" i="113" s="1"/>
  <c r="BZ26" i="113"/>
  <c r="BZ24" i="113" s="1"/>
  <c r="CC26" i="113"/>
  <c r="CD26" i="113" s="1"/>
  <c r="CD24" i="113" s="1"/>
  <c r="BZ1209" i="113"/>
  <c r="CC1209" i="113"/>
  <c r="CD1209" i="113" s="1"/>
  <c r="BZ1153" i="113"/>
  <c r="BZ1147" i="113" s="1"/>
  <c r="CC1153" i="113"/>
  <c r="CD1153" i="113" s="1"/>
  <c r="CD1147" i="113" s="1"/>
  <c r="BZ42" i="113"/>
  <c r="BZ35" i="113" s="1"/>
  <c r="CC42" i="113"/>
  <c r="CD42" i="113" s="1"/>
  <c r="CD35" i="113" s="1"/>
  <c r="BZ1210" i="113"/>
  <c r="CC1210" i="113"/>
  <c r="CD1210" i="113" s="1"/>
  <c r="BZ1204" i="113"/>
  <c r="CC1204" i="113"/>
  <c r="CD1204" i="113" s="1"/>
  <c r="BV44" i="113"/>
  <c r="BY44" i="113"/>
  <c r="BV45" i="113"/>
  <c r="BY45" i="113"/>
  <c r="BV1197" i="113"/>
  <c r="BV1195" i="113" s="1"/>
  <c r="BY1197" i="113"/>
  <c r="F594" i="59"/>
  <c r="BR43" i="113"/>
  <c r="BR13" i="113" s="1"/>
  <c r="EB580" i="59"/>
  <c r="CJ745" i="59"/>
  <c r="CJ757" i="59" s="1"/>
  <c r="CP750" i="59"/>
  <c r="AB25" i="106"/>
  <c r="CX750" i="59"/>
  <c r="CZ750" i="59"/>
  <c r="AG27" i="106"/>
  <c r="F641" i="59"/>
  <c r="EE729" i="59"/>
  <c r="DP750" i="59"/>
  <c r="AC10" i="106"/>
  <c r="AN12" i="106"/>
  <c r="AN22" i="106" s="1"/>
  <c r="AN27" i="106" s="1"/>
  <c r="F613" i="59"/>
  <c r="F480" i="59"/>
  <c r="F295" i="59"/>
  <c r="DT750" i="59"/>
  <c r="F473" i="59"/>
  <c r="CB745" i="59"/>
  <c r="CB757" i="59" s="1"/>
  <c r="F16" i="59"/>
  <c r="F12" i="108"/>
  <c r="D23" i="108"/>
  <c r="EB600" i="59"/>
  <c r="EE600" i="59"/>
  <c r="AB12" i="106"/>
  <c r="AB20" i="106" s="1"/>
  <c r="F693" i="59"/>
  <c r="F732" i="59"/>
  <c r="AD4" i="106"/>
  <c r="AE4" i="106" s="1"/>
  <c r="AM16" i="106"/>
  <c r="F35" i="59"/>
  <c r="EO35" i="59" s="1"/>
  <c r="EQ35" i="59" s="1"/>
  <c r="EQ36" i="59" s="1"/>
  <c r="AB10" i="106"/>
  <c r="DR750" i="59"/>
  <c r="DH750" i="59"/>
  <c r="F22" i="59"/>
  <c r="F441" i="59"/>
  <c r="DB750" i="59"/>
  <c r="CR750" i="59"/>
  <c r="F597" i="59"/>
  <c r="F618" i="59"/>
  <c r="CH745" i="59"/>
  <c r="CH748" i="59" s="1"/>
  <c r="CH749" i="59" s="1"/>
  <c r="BV745" i="59"/>
  <c r="BV757" i="59" s="1"/>
  <c r="F27" i="59"/>
  <c r="F411" i="59"/>
  <c r="F425" i="59"/>
  <c r="F454" i="59"/>
  <c r="F708" i="59"/>
  <c r="F623" i="59"/>
  <c r="F468" i="59"/>
  <c r="F137" i="59"/>
  <c r="F609" i="59"/>
  <c r="F638" i="59"/>
  <c r="F628" i="59"/>
  <c r="F44" i="59"/>
  <c r="AO4" i="106"/>
  <c r="AO12" i="106" s="1"/>
  <c r="CL757" i="59"/>
  <c r="F683" i="59"/>
  <c r="AM22" i="106"/>
  <c r="AM27" i="106" s="1"/>
  <c r="AG17" i="106"/>
  <c r="EE569" i="59"/>
  <c r="CT750" i="59"/>
  <c r="BR757" i="59"/>
  <c r="F6" i="59"/>
  <c r="O17" i="106"/>
  <c r="CL747" i="59"/>
  <c r="CL750" i="59" s="1"/>
  <c r="CF745" i="59"/>
  <c r="CF757" i="59" s="1"/>
  <c r="DZ750" i="59"/>
  <c r="AK22" i="106"/>
  <c r="AK27" i="106" s="1"/>
  <c r="AK20" i="106"/>
  <c r="F303" i="59"/>
  <c r="CN750" i="59"/>
  <c r="CN759" i="59" s="1"/>
  <c r="DD750" i="59"/>
  <c r="CV750" i="59"/>
  <c r="AL22" i="106"/>
  <c r="AL27" i="106" s="1"/>
  <c r="AL20" i="106"/>
  <c r="G12" i="108"/>
  <c r="H11" i="108"/>
  <c r="F220" i="59"/>
  <c r="DX750" i="59"/>
  <c r="AH10" i="106"/>
  <c r="AH12" i="106"/>
  <c r="DJ750" i="59"/>
  <c r="F40" i="59"/>
  <c r="F435" i="59"/>
  <c r="F52" i="59"/>
  <c r="BT745" i="59"/>
  <c r="BT746" i="59" s="1"/>
  <c r="BR745" i="59"/>
  <c r="BR748" i="59" s="1"/>
  <c r="BR749" i="59" s="1"/>
  <c r="BN5" i="106"/>
  <c r="BS5" i="106" s="1"/>
  <c r="F719" i="59"/>
  <c r="F696" i="59"/>
  <c r="BX745" i="59"/>
  <c r="DL750" i="59"/>
  <c r="NL30" i="111"/>
  <c r="NL31" i="111"/>
  <c r="AL15" i="106"/>
  <c r="AK24" i="106"/>
  <c r="AK28" i="106" s="1"/>
  <c r="AK17" i="106"/>
  <c r="F648" i="59"/>
  <c r="BP757" i="59"/>
  <c r="BP759" i="59" s="1"/>
  <c r="BQ759" i="59" s="1"/>
  <c r="F486" i="59"/>
  <c r="H11" i="111"/>
  <c r="AO10" i="106"/>
  <c r="JC17" i="111"/>
  <c r="D7" i="111"/>
  <c r="D4" i="111" s="1"/>
  <c r="ND27" i="111"/>
  <c r="JX11" i="111"/>
  <c r="EE730" i="59"/>
  <c r="EB730" i="59"/>
  <c r="CH747" i="59"/>
  <c r="H757" i="59"/>
  <c r="I570" i="59"/>
  <c r="J570" i="59" s="1"/>
  <c r="CD746" i="59"/>
  <c r="CD747" i="59"/>
  <c r="CD748" i="59"/>
  <c r="CD749" i="59" s="1"/>
  <c r="CD757" i="59"/>
  <c r="H745" i="59"/>
  <c r="AC20" i="106"/>
  <c r="AC22" i="106"/>
  <c r="AC25" i="106"/>
  <c r="AD16" i="106"/>
  <c r="BP745" i="59"/>
  <c r="Q15" i="106"/>
  <c r="P17" i="106"/>
  <c r="AN20" i="106" l="1"/>
  <c r="CJ746" i="59"/>
  <c r="BZ1203" i="113"/>
  <c r="CD1203" i="113"/>
  <c r="BZ45" i="113"/>
  <c r="CC45" i="113"/>
  <c r="CD45" i="113" s="1"/>
  <c r="BZ1197" i="113"/>
  <c r="CC1197" i="113"/>
  <c r="CD1197" i="113" s="1"/>
  <c r="CD1195" i="113" s="1"/>
  <c r="BZ44" i="113"/>
  <c r="CC44" i="113"/>
  <c r="CD44" i="113" s="1"/>
  <c r="BV43" i="113"/>
  <c r="BV13" i="113" s="1"/>
  <c r="AB22" i="106"/>
  <c r="AP4" i="106"/>
  <c r="CH746" i="59"/>
  <c r="CH750" i="59" s="1"/>
  <c r="CH751" i="59" s="1"/>
  <c r="BV748" i="59"/>
  <c r="BV749" i="59" s="1"/>
  <c r="CJ748" i="59"/>
  <c r="CJ749" i="59" s="1"/>
  <c r="CJ747" i="59"/>
  <c r="BV747" i="59"/>
  <c r="BV746" i="59"/>
  <c r="AD10" i="106"/>
  <c r="CB748" i="59"/>
  <c r="CB749" i="59" s="1"/>
  <c r="CB747" i="59"/>
  <c r="CB746" i="59"/>
  <c r="CH757" i="59"/>
  <c r="BR758" i="59"/>
  <c r="AD12" i="106"/>
  <c r="AD22" i="106" s="1"/>
  <c r="AD27" i="106" s="1"/>
  <c r="CF748" i="59"/>
  <c r="CF749" i="59" s="1"/>
  <c r="BR746" i="59"/>
  <c r="F593" i="59"/>
  <c r="AM25" i="106"/>
  <c r="AN16" i="106"/>
  <c r="CF746" i="59"/>
  <c r="BR747" i="59"/>
  <c r="CF747" i="59"/>
  <c r="BT748" i="59"/>
  <c r="BT749" i="59" s="1"/>
  <c r="F5" i="59"/>
  <c r="BT757" i="59"/>
  <c r="BT747" i="59"/>
  <c r="CN761" i="59"/>
  <c r="CO759" i="59"/>
  <c r="H12" i="108"/>
  <c r="I11" i="108"/>
  <c r="J745" i="59"/>
  <c r="J748" i="59" s="1"/>
  <c r="J749" i="59" s="1"/>
  <c r="J757" i="59"/>
  <c r="AH20" i="106"/>
  <c r="AH22" i="106"/>
  <c r="AH27" i="106" s="1"/>
  <c r="CD750" i="59"/>
  <c r="CD759" i="59" s="1"/>
  <c r="BX757" i="59"/>
  <c r="BX748" i="59"/>
  <c r="BX749" i="59" s="1"/>
  <c r="BX746" i="59"/>
  <c r="BX747" i="59"/>
  <c r="H747" i="59"/>
  <c r="H748" i="59"/>
  <c r="H749" i="59" s="1"/>
  <c r="H746" i="59"/>
  <c r="H758" i="59"/>
  <c r="Q17" i="106"/>
  <c r="R15" i="106"/>
  <c r="BP746" i="59"/>
  <c r="BP747" i="59"/>
  <c r="BP748" i="59"/>
  <c r="BP749" i="59" s="1"/>
  <c r="BP758" i="59"/>
  <c r="BP760" i="59" s="1"/>
  <c r="BQ760" i="59" s="1"/>
  <c r="BQ761" i="59" s="1"/>
  <c r="CL759" i="59"/>
  <c r="CL751" i="59"/>
  <c r="AE12" i="106"/>
  <c r="AE10" i="106"/>
  <c r="K570" i="59"/>
  <c r="L570" i="59" s="1"/>
  <c r="NE31" i="111"/>
  <c r="NF31" i="111" s="1"/>
  <c r="NE30" i="111"/>
  <c r="NF30" i="111" s="1"/>
  <c r="AO22" i="106"/>
  <c r="AO27" i="106" s="1"/>
  <c r="AO20" i="106"/>
  <c r="D25" i="111"/>
  <c r="F12" i="111"/>
  <c r="AQ4" i="106"/>
  <c r="AP12" i="106"/>
  <c r="AP10" i="106"/>
  <c r="G12" i="111"/>
  <c r="AL24" i="106"/>
  <c r="AL28" i="106" s="1"/>
  <c r="AL17" i="106"/>
  <c r="AM15" i="106"/>
  <c r="AE16" i="106"/>
  <c r="AE25" i="106" s="1"/>
  <c r="AD25" i="106"/>
  <c r="JC23" i="111"/>
  <c r="D17" i="111"/>
  <c r="I11" i="111"/>
  <c r="H12" i="111"/>
  <c r="CD43" i="113" l="1"/>
  <c r="CD13" i="113" s="1"/>
  <c r="BZ43" i="113"/>
  <c r="BZ13" i="113" s="1"/>
  <c r="BZ1195" i="113"/>
  <c r="BV750" i="59"/>
  <c r="CJ750" i="59"/>
  <c r="CJ751" i="59" s="1"/>
  <c r="CB750" i="59"/>
  <c r="BR750" i="59"/>
  <c r="F757" i="59"/>
  <c r="AD20" i="106"/>
  <c r="J747" i="59"/>
  <c r="CH759" i="59"/>
  <c r="CI759" i="59" s="1"/>
  <c r="J758" i="59"/>
  <c r="J746" i="59"/>
  <c r="F745" i="59"/>
  <c r="ED37" i="59" s="1"/>
  <c r="AN25" i="106"/>
  <c r="AO16" i="106"/>
  <c r="CD751" i="59"/>
  <c r="CF750" i="59"/>
  <c r="CF759" i="59" s="1"/>
  <c r="BT750" i="59"/>
  <c r="BP750" i="59"/>
  <c r="I12" i="108"/>
  <c r="J11" i="108"/>
  <c r="BX750" i="59"/>
  <c r="H750" i="59"/>
  <c r="AM24" i="106"/>
  <c r="AM28" i="106" s="1"/>
  <c r="AM17" i="106"/>
  <c r="AN15" i="106"/>
  <c r="AQ12" i="106"/>
  <c r="AR4" i="106"/>
  <c r="AQ10" i="106"/>
  <c r="L745" i="59"/>
  <c r="L757" i="59"/>
  <c r="I12" i="111"/>
  <c r="J11" i="111"/>
  <c r="M570" i="59"/>
  <c r="CL761" i="59"/>
  <c r="CL764" i="59" s="1"/>
  <c r="CM759" i="59"/>
  <c r="R17" i="106"/>
  <c r="S15" i="106"/>
  <c r="AP22" i="106"/>
  <c r="AP27" i="106" s="1"/>
  <c r="AP20" i="106"/>
  <c r="AE20" i="106"/>
  <c r="AE22" i="106"/>
  <c r="AE27" i="106" s="1"/>
  <c r="CE759" i="59"/>
  <c r="CD761" i="59"/>
  <c r="CJ759" i="59" l="1"/>
  <c r="ED224" i="59"/>
  <c r="ED625" i="59"/>
  <c r="ED180" i="59"/>
  <c r="ED328" i="59"/>
  <c r="CH761" i="59"/>
  <c r="ED229" i="59"/>
  <c r="ED267" i="59"/>
  <c r="ED659" i="59"/>
  <c r="ED264" i="59"/>
  <c r="ED443" i="59"/>
  <c r="ED405" i="59"/>
  <c r="ED552" i="59"/>
  <c r="ED639" i="59"/>
  <c r="ED188" i="59"/>
  <c r="ED360" i="59"/>
  <c r="ED508" i="59"/>
  <c r="ED718" i="59"/>
  <c r="ED176" i="59"/>
  <c r="ED679" i="59"/>
  <c r="ED323" i="59"/>
  <c r="ED374" i="59"/>
  <c r="ED513" i="59"/>
  <c r="ED738" i="59"/>
  <c r="ED473" i="59"/>
  <c r="ED494" i="59"/>
  <c r="ED729" i="59"/>
  <c r="ED248" i="59"/>
  <c r="ED237" i="59"/>
  <c r="ED415" i="59"/>
  <c r="ED318" i="59"/>
  <c r="ED397" i="59"/>
  <c r="ED430" i="59"/>
  <c r="ED651" i="59"/>
  <c r="ED657" i="59"/>
  <c r="ED357" i="59"/>
  <c r="ED583" i="59"/>
  <c r="ED218" i="59"/>
  <c r="ED574" i="59"/>
  <c r="ED619" i="59"/>
  <c r="ED166" i="59"/>
  <c r="ED712" i="59"/>
  <c r="ED381" i="59"/>
  <c r="ED554" i="59"/>
  <c r="ED500" i="59"/>
  <c r="ED203" i="59"/>
  <c r="ED596" i="59"/>
  <c r="ED517" i="59"/>
  <c r="ED20" i="59"/>
  <c r="ED169" i="59"/>
  <c r="ED733" i="59"/>
  <c r="ED498" i="59"/>
  <c r="ED656" i="59"/>
  <c r="ED153" i="59"/>
  <c r="ED539" i="59"/>
  <c r="ED151" i="59"/>
  <c r="ED438" i="59"/>
  <c r="ED109" i="59"/>
  <c r="ED645" i="59"/>
  <c r="ED276" i="59"/>
  <c r="ED389" i="59"/>
  <c r="ED175" i="59"/>
  <c r="ED715" i="59"/>
  <c r="ED698" i="59"/>
  <c r="ED159" i="59"/>
  <c r="ED134" i="59"/>
  <c r="ED191" i="59"/>
  <c r="ED665" i="59"/>
  <c r="ED317" i="59"/>
  <c r="ED453" i="59"/>
  <c r="F758" i="59"/>
  <c r="ED210" i="59"/>
  <c r="ED646" i="59"/>
  <c r="ED263" i="59"/>
  <c r="ED342" i="59"/>
  <c r="ED541" i="59"/>
  <c r="ED9" i="59"/>
  <c r="ED181" i="59"/>
  <c r="ED160" i="59"/>
  <c r="ED419" i="59"/>
  <c r="ED450" i="59"/>
  <c r="ED699" i="59"/>
  <c r="ED324" i="59"/>
  <c r="ED708" i="59"/>
  <c r="ED225" i="59"/>
  <c r="ED269" i="59"/>
  <c r="ED144" i="59"/>
  <c r="ED509" i="59"/>
  <c r="ED371" i="59"/>
  <c r="ED550" i="59"/>
  <c r="ED343" i="59"/>
  <c r="ED110" i="59"/>
  <c r="ED364" i="59"/>
  <c r="ED99" i="59"/>
  <c r="ED546" i="59"/>
  <c r="ED684" i="59"/>
  <c r="ED514" i="59"/>
  <c r="ED551" i="59"/>
  <c r="ED77" i="59"/>
  <c r="ED268" i="59"/>
  <c r="ED609" i="59"/>
  <c r="ED138" i="59"/>
  <c r="ED437" i="59"/>
  <c r="ED717" i="59"/>
  <c r="ED286" i="59"/>
  <c r="ED349" i="59"/>
  <c r="ED81" i="59"/>
  <c r="ED562" i="59"/>
  <c r="ED455" i="59"/>
  <c r="ED64" i="59"/>
  <c r="ED547" i="59"/>
  <c r="ED125" i="59"/>
  <c r="ED112" i="59"/>
  <c r="ED283" i="59"/>
  <c r="ED47" i="59"/>
  <c r="ED727" i="59"/>
  <c r="ED493" i="59"/>
  <c r="ED683" i="59"/>
  <c r="ED23" i="59"/>
  <c r="ED474" i="59"/>
  <c r="ED688" i="59"/>
  <c r="ED26" i="59"/>
  <c r="ED354" i="59"/>
  <c r="J750" i="59"/>
  <c r="ED725" i="59"/>
  <c r="ED363" i="59"/>
  <c r="ED330" i="59"/>
  <c r="ED597" i="59"/>
  <c r="ED497" i="59"/>
  <c r="ED556" i="59"/>
  <c r="ED604" i="59"/>
  <c r="ED606" i="59"/>
  <c r="ED352" i="59"/>
  <c r="ED632" i="59"/>
  <c r="ED320" i="59"/>
  <c r="ED220" i="59"/>
  <c r="ED195" i="59"/>
  <c r="ED390" i="59"/>
  <c r="ED243" i="59"/>
  <c r="ED132" i="59"/>
  <c r="ED607" i="59"/>
  <c r="ED316" i="59"/>
  <c r="ED701" i="59"/>
  <c r="ED459" i="59"/>
  <c r="ED635" i="59"/>
  <c r="ED373" i="59"/>
  <c r="ED61" i="59"/>
  <c r="ED82" i="59"/>
  <c r="ED221" i="59"/>
  <c r="ED720" i="59"/>
  <c r="ED391" i="59"/>
  <c r="ED38" i="59"/>
  <c r="ED40" i="59"/>
  <c r="ED476" i="59"/>
  <c r="ED601" i="59"/>
  <c r="ED98" i="59"/>
  <c r="ED240" i="59"/>
  <c r="ED117" i="59"/>
  <c r="ED326" i="59"/>
  <c r="ED422" i="59"/>
  <c r="ED148" i="59"/>
  <c r="ED682" i="59"/>
  <c r="ED133" i="59"/>
  <c r="ED294" i="59"/>
  <c r="ED504" i="59"/>
  <c r="ED273" i="59"/>
  <c r="ED116" i="59"/>
  <c r="ED86" i="59"/>
  <c r="ED239" i="59"/>
  <c r="ED416" i="59"/>
  <c r="ED613" i="59"/>
  <c r="ED281" i="59"/>
  <c r="ED441" i="59"/>
  <c r="ED100" i="59"/>
  <c r="ED311" i="59"/>
  <c r="ED412" i="59"/>
  <c r="ED59" i="59"/>
  <c r="ED339" i="59"/>
  <c r="ED33" i="59"/>
  <c r="ED307" i="59"/>
  <c r="ED483" i="59"/>
  <c r="ED368" i="59"/>
  <c r="ED201" i="59"/>
  <c r="ED605" i="59"/>
  <c r="ED403" i="59"/>
  <c r="ED162" i="59"/>
  <c r="ED46" i="59"/>
  <c r="ED567" i="59"/>
  <c r="F747" i="59"/>
  <c r="ED602" i="59"/>
  <c r="ED491" i="59"/>
  <c r="ED196" i="59"/>
  <c r="ED667" i="59"/>
  <c r="ED52" i="59"/>
  <c r="ED216" i="59"/>
  <c r="ED256" i="59"/>
  <c r="ED629" i="59"/>
  <c r="ED409" i="59"/>
  <c r="ED146" i="59"/>
  <c r="ED288" i="59"/>
  <c r="ED290" i="59"/>
  <c r="ED170" i="59"/>
  <c r="ED439" i="59"/>
  <c r="ED322" i="59"/>
  <c r="ED260" i="59"/>
  <c r="ED487" i="59"/>
  <c r="ED401" i="59"/>
  <c r="ED456" i="59"/>
  <c r="ED722" i="59"/>
  <c r="ED69" i="59"/>
  <c r="ED242" i="59"/>
  <c r="ED472" i="59"/>
  <c r="ED353" i="59"/>
  <c r="ED297" i="59"/>
  <c r="ED147" i="59"/>
  <c r="ED142" i="59"/>
  <c r="ED384" i="59"/>
  <c r="ED478" i="59"/>
  <c r="ED525" i="59"/>
  <c r="ED462" i="59"/>
  <c r="ED94" i="59"/>
  <c r="ED335" i="59"/>
  <c r="ED673" i="59"/>
  <c r="ED382" i="59"/>
  <c r="ED24" i="59"/>
  <c r="ED63" i="59"/>
  <c r="ED287" i="59"/>
  <c r="ED703" i="59"/>
  <c r="ED291" i="59"/>
  <c r="ED172" i="59"/>
  <c r="ED41" i="59"/>
  <c r="ED482" i="59"/>
  <c r="ED555" i="59"/>
  <c r="ED566" i="59"/>
  <c r="F748" i="59"/>
  <c r="F749" i="59" s="1"/>
  <c r="ED537" i="59"/>
  <c r="ED375" i="59"/>
  <c r="ED213" i="59"/>
  <c r="ED386" i="59"/>
  <c r="ED524" i="59"/>
  <c r="ED531" i="59"/>
  <c r="ED25" i="59"/>
  <c r="ED527" i="59"/>
  <c r="ED467" i="59"/>
  <c r="ED18" i="59"/>
  <c r="ED669" i="59"/>
  <c r="ED638" i="59"/>
  <c r="ED736" i="59"/>
  <c r="ED426" i="59"/>
  <c r="ED103" i="59"/>
  <c r="ED655" i="59"/>
  <c r="ED452" i="59"/>
  <c r="ED219" i="59"/>
  <c r="ED139" i="59"/>
  <c r="ED728" i="59"/>
  <c r="ED641" i="59"/>
  <c r="ED60" i="59"/>
  <c r="ED516" i="59"/>
  <c r="ED666" i="59"/>
  <c r="ED345" i="59"/>
  <c r="ED557" i="59"/>
  <c r="ED228" i="59"/>
  <c r="ED620" i="59"/>
  <c r="ED68" i="59"/>
  <c r="ED445" i="59"/>
  <c r="ED298" i="59"/>
  <c r="ED395" i="59"/>
  <c r="ED710" i="59"/>
  <c r="ED369" i="59"/>
  <c r="ED697" i="59"/>
  <c r="ED696" i="59"/>
  <c r="ED11" i="59"/>
  <c r="ED407" i="59"/>
  <c r="ED658" i="59"/>
  <c r="ED361" i="59"/>
  <c r="ED234" i="59"/>
  <c r="ED475" i="59"/>
  <c r="ED692" i="59"/>
  <c r="ED413" i="59"/>
  <c r="ED254" i="59"/>
  <c r="ED495" i="59"/>
  <c r="ED694" i="59"/>
  <c r="ED417" i="59"/>
  <c r="ED647" i="59"/>
  <c r="ED624" i="59"/>
  <c r="ED723" i="59"/>
  <c r="ED277" i="59"/>
  <c r="ED548" i="59"/>
  <c r="ED327" i="59"/>
  <c r="ED446" i="59"/>
  <c r="ED711" i="59"/>
  <c r="ED706" i="59"/>
  <c r="ED561" i="59"/>
  <c r="ED480" i="59"/>
  <c r="ED296" i="59"/>
  <c r="ED262" i="59"/>
  <c r="ED198" i="59"/>
  <c r="ED85" i="59"/>
  <c r="ED575" i="59"/>
  <c r="ED674" i="59"/>
  <c r="ED700" i="59"/>
  <c r="ED702" i="59"/>
  <c r="ED707" i="59"/>
  <c r="ED522" i="59"/>
  <c r="ED404" i="59"/>
  <c r="ED378" i="59"/>
  <c r="ED95" i="59"/>
  <c r="ED7" i="59"/>
  <c r="ED43" i="59"/>
  <c r="ED594" i="59"/>
  <c r="ED435" i="59"/>
  <c r="ED568" i="59"/>
  <c r="ED289" i="59"/>
  <c r="ED538" i="59"/>
  <c r="ED454" i="59"/>
  <c r="ED496" i="59"/>
  <c r="ED92" i="59"/>
  <c r="ED463" i="59"/>
  <c r="ED282" i="59"/>
  <c r="ED14" i="59"/>
  <c r="ED136" i="59"/>
  <c r="ED53" i="59"/>
  <c r="ED102" i="59"/>
  <c r="ED164" i="59"/>
  <c r="ED329" i="59"/>
  <c r="ED636" i="59"/>
  <c r="ED152" i="59"/>
  <c r="ED686" i="59"/>
  <c r="ED663" i="59"/>
  <c r="ED739" i="59"/>
  <c r="ED310" i="59"/>
  <c r="ED608" i="59"/>
  <c r="ED312" i="59"/>
  <c r="ED420" i="59"/>
  <c r="ED447" i="59"/>
  <c r="ED489" i="59"/>
  <c r="ED532" i="59"/>
  <c r="ED615" i="59"/>
  <c r="ED107" i="59"/>
  <c r="ED67" i="59"/>
  <c r="ED71" i="59"/>
  <c r="ED79" i="59"/>
  <c r="ED179" i="59"/>
  <c r="ED332" i="59"/>
  <c r="ED410" i="59"/>
  <c r="ED97" i="59"/>
  <c r="ED436" i="59"/>
  <c r="ED334" i="59"/>
  <c r="ED672" i="59"/>
  <c r="ED204" i="59"/>
  <c r="ED693" i="59"/>
  <c r="ED695" i="59"/>
  <c r="ED662" i="59"/>
  <c r="ED621" i="59"/>
  <c r="ED660" i="59"/>
  <c r="ED595" i="59"/>
  <c r="ED626" i="59"/>
  <c r="ED603" i="59"/>
  <c r="ED578" i="59"/>
  <c r="ED141" i="59"/>
  <c r="ED149" i="59"/>
  <c r="ED127" i="59"/>
  <c r="ED292" i="59"/>
  <c r="ED241" i="59"/>
  <c r="ED304" i="59"/>
  <c r="ED303" i="59"/>
  <c r="ED338" i="59"/>
  <c r="ED174" i="59"/>
  <c r="ED512" i="59"/>
  <c r="ED719" i="59"/>
  <c r="ED661" i="59"/>
  <c r="ED734" i="59"/>
  <c r="ED732" i="59"/>
  <c r="ED618" i="59"/>
  <c r="ED305" i="59"/>
  <c r="ED652" i="59"/>
  <c r="ED451" i="59"/>
  <c r="ED676" i="59"/>
  <c r="ED88" i="59"/>
  <c r="ED540" i="59"/>
  <c r="ED664" i="59"/>
  <c r="ED155" i="59"/>
  <c r="ED115" i="59"/>
  <c r="ED119" i="59"/>
  <c r="ED50" i="59"/>
  <c r="ED168" i="59"/>
  <c r="ED205" i="59"/>
  <c r="ED466" i="59"/>
  <c r="ED16" i="59"/>
  <c r="ED492" i="59"/>
  <c r="ED400" i="59"/>
  <c r="ED485" i="59"/>
  <c r="ED648" i="59"/>
  <c r="ED244" i="59"/>
  <c r="ED529" i="59"/>
  <c r="ED520" i="59"/>
  <c r="ED461" i="59"/>
  <c r="ED518" i="59"/>
  <c r="ED393" i="59"/>
  <c r="ED471" i="59"/>
  <c r="ED523" i="59"/>
  <c r="ED171" i="59"/>
  <c r="ED131" i="59"/>
  <c r="ED135" i="59"/>
  <c r="ED15" i="59"/>
  <c r="ED251" i="59"/>
  <c r="ED34" i="59"/>
  <c r="ED442" i="59"/>
  <c r="ED211" i="59"/>
  <c r="ED468" i="59"/>
  <c r="ED376" i="59"/>
  <c r="ED293" i="59"/>
  <c r="ED530" i="59"/>
  <c r="ED247" i="59"/>
  <c r="ED713" i="59"/>
  <c r="ED622" i="59"/>
  <c r="ED559" i="59"/>
  <c r="ED612" i="59"/>
  <c r="ED533" i="59"/>
  <c r="ED565" i="59"/>
  <c r="ED44" i="59"/>
  <c r="ED740" i="59"/>
  <c r="ED74" i="59"/>
  <c r="ED90" i="59"/>
  <c r="ED189" i="59"/>
  <c r="ED356" i="59"/>
  <c r="ED182" i="59"/>
  <c r="ED346" i="59"/>
  <c r="ED367" i="59"/>
  <c r="ED380" i="59"/>
  <c r="ED258" i="59"/>
  <c r="ED295" i="59"/>
  <c r="ED705" i="59"/>
  <c r="ED709" i="59"/>
  <c r="ED654" i="59"/>
  <c r="ED644" i="59"/>
  <c r="ED503" i="59"/>
  <c r="ED678" i="59"/>
  <c r="ED534" i="59"/>
  <c r="ED279" i="59"/>
  <c r="ED423" i="59"/>
  <c r="ED544" i="59"/>
  <c r="ED542" i="59"/>
  <c r="ED299" i="59"/>
  <c r="ED614" i="59"/>
  <c r="ED470" i="59"/>
  <c r="ED398" i="59"/>
  <c r="ED337" i="59"/>
  <c r="ED333" i="59"/>
  <c r="ED265" i="59"/>
  <c r="ED433" i="59"/>
  <c r="ED716" i="59"/>
  <c r="ED634" i="59"/>
  <c r="F746" i="59"/>
  <c r="ED302" i="59"/>
  <c r="ED431" i="59"/>
  <c r="ED284" i="59"/>
  <c r="ED8" i="59"/>
  <c r="ED19" i="59"/>
  <c r="ED649" i="59"/>
  <c r="ED457" i="59"/>
  <c r="ED519" i="59"/>
  <c r="ED521" i="59"/>
  <c r="ED680" i="59"/>
  <c r="ED408" i="59"/>
  <c r="ED80" i="59"/>
  <c r="ED223" i="59"/>
  <c r="ED114" i="59"/>
  <c r="ED54" i="59"/>
  <c r="ED553" i="59"/>
  <c r="ED313" i="59"/>
  <c r="ED668" i="59"/>
  <c r="ED331" i="59"/>
  <c r="ED681" i="59"/>
  <c r="ED691" i="59"/>
  <c r="ED643" i="59"/>
  <c r="ED366" i="59"/>
  <c r="ED396" i="59"/>
  <c r="ED140" i="59"/>
  <c r="ED65" i="59"/>
  <c r="ED31" i="59"/>
  <c r="ED73" i="59"/>
  <c r="ED51" i="59"/>
  <c r="ED573" i="59"/>
  <c r="ED387" i="59"/>
  <c r="ED406" i="59"/>
  <c r="ED301" i="59"/>
  <c r="ED355" i="59"/>
  <c r="ED321" i="59"/>
  <c r="ED261" i="59"/>
  <c r="ED599" i="59"/>
  <c r="ED671" i="59"/>
  <c r="ED488" i="59"/>
  <c r="ED253" i="59"/>
  <c r="ED306" i="59"/>
  <c r="ED252" i="59"/>
  <c r="ED272" i="59"/>
  <c r="ED187" i="59"/>
  <c r="ED230" i="59"/>
  <c r="ED17" i="59"/>
  <c r="ED101" i="59"/>
  <c r="ED93" i="59"/>
  <c r="ED572" i="59"/>
  <c r="ED411" i="59"/>
  <c r="ED173" i="59"/>
  <c r="ED315" i="59"/>
  <c r="ED704" i="59"/>
  <c r="ED344" i="59"/>
  <c r="ED444" i="59"/>
  <c r="ED66" i="59"/>
  <c r="ED418" i="59"/>
  <c r="ED348" i="59"/>
  <c r="ED199" i="59"/>
  <c r="ED143" i="59"/>
  <c r="ED87" i="59"/>
  <c r="ED83" i="59"/>
  <c r="ED123" i="59"/>
  <c r="ED275" i="59"/>
  <c r="ED427" i="59"/>
  <c r="ED377" i="59"/>
  <c r="ED507" i="59"/>
  <c r="ED429" i="59"/>
  <c r="ED511" i="59"/>
  <c r="ED449" i="59"/>
  <c r="ED592" i="59"/>
  <c r="ED309" i="59"/>
  <c r="ED617" i="59"/>
  <c r="ED440" i="59"/>
  <c r="ED161" i="59"/>
  <c r="ED226" i="59"/>
  <c r="ED506" i="59"/>
  <c r="ED120" i="59"/>
  <c r="ED78" i="59"/>
  <c r="ED233" i="59"/>
  <c r="ED89" i="59"/>
  <c r="ED177" i="59"/>
  <c r="ED217" i="59"/>
  <c r="ED731" i="59"/>
  <c r="ED212" i="59"/>
  <c r="ED208" i="59"/>
  <c r="ED108" i="59"/>
  <c r="ED628" i="59"/>
  <c r="ED365" i="59"/>
  <c r="ED124" i="59"/>
  <c r="ED670" i="59"/>
  <c r="ED465" i="59"/>
  <c r="ED325" i="59"/>
  <c r="ED677" i="59"/>
  <c r="ED232" i="59"/>
  <c r="ED687" i="59"/>
  <c r="ED640" i="59"/>
  <c r="ED432" i="59"/>
  <c r="ED48" i="59"/>
  <c r="ED428" i="59"/>
  <c r="ED206" i="59"/>
  <c r="ED271" i="59"/>
  <c r="ED402" i="59"/>
  <c r="ED56" i="59"/>
  <c r="ED207" i="59"/>
  <c r="ED126" i="59"/>
  <c r="ED215" i="59"/>
  <c r="ED137" i="59"/>
  <c r="ED154" i="59"/>
  <c r="ED22" i="59"/>
  <c r="ED45" i="59"/>
  <c r="ED27" i="59"/>
  <c r="ED359" i="59"/>
  <c r="ED259" i="59"/>
  <c r="ED650" i="59"/>
  <c r="ED505" i="59"/>
  <c r="ED526" i="59"/>
  <c r="ED184" i="59"/>
  <c r="ED535" i="59"/>
  <c r="ED236" i="59"/>
  <c r="ED598" i="59"/>
  <c r="ED192" i="59"/>
  <c r="ED545" i="59"/>
  <c r="ED515" i="59"/>
  <c r="ED486" i="59"/>
  <c r="ED637" i="59"/>
  <c r="ED616" i="59"/>
  <c r="ED735" i="59"/>
  <c r="ED421" i="59"/>
  <c r="ED266" i="59"/>
  <c r="ED392" i="59"/>
  <c r="ED194" i="59"/>
  <c r="ED484" i="59"/>
  <c r="ED350" i="59"/>
  <c r="ED245" i="59"/>
  <c r="ED319" i="59"/>
  <c r="ED490" i="59"/>
  <c r="ED394" i="59"/>
  <c r="ED314" i="59"/>
  <c r="ED255" i="59"/>
  <c r="ED300" i="59"/>
  <c r="ED257" i="59"/>
  <c r="ED111" i="59"/>
  <c r="ED62" i="59"/>
  <c r="ED308" i="59"/>
  <c r="ED197" i="59"/>
  <c r="ED72" i="59"/>
  <c r="ED30" i="59"/>
  <c r="ED57" i="59"/>
  <c r="ED39" i="59"/>
  <c r="ED165" i="59"/>
  <c r="ED118" i="59"/>
  <c r="ED35" i="59"/>
  <c r="ED157" i="59"/>
  <c r="ED185" i="59"/>
  <c r="ED75" i="59"/>
  <c r="ED741" i="59"/>
  <c r="ED623" i="59"/>
  <c r="ED549" i="59"/>
  <c r="ED543" i="59"/>
  <c r="ED633" i="59"/>
  <c r="ED560" i="59"/>
  <c r="ED569" i="59"/>
  <c r="ED742" i="59"/>
  <c r="ED730" i="59"/>
  <c r="ED145" i="59"/>
  <c r="ED167" i="59"/>
  <c r="ED21" i="59"/>
  <c r="ED106" i="59"/>
  <c r="ED70" i="59"/>
  <c r="ED580" i="59"/>
  <c r="ED685" i="59"/>
  <c r="ED690" i="59"/>
  <c r="ED600" i="59"/>
  <c r="ED744" i="59"/>
  <c r="ED627" i="59"/>
  <c r="ED448" i="59"/>
  <c r="ED130" i="59"/>
  <c r="ED250" i="59"/>
  <c r="ED12" i="59"/>
  <c r="ED178" i="59"/>
  <c r="ED49" i="59"/>
  <c r="ED249" i="59"/>
  <c r="ED105" i="59"/>
  <c r="ED193" i="59"/>
  <c r="ED13" i="59"/>
  <c r="ED591" i="59"/>
  <c r="ED362" i="59"/>
  <c r="ED714" i="59"/>
  <c r="ED502" i="59"/>
  <c r="ED6" i="59"/>
  <c r="ED510" i="59"/>
  <c r="ED84" i="59"/>
  <c r="ED563" i="59"/>
  <c r="ED653" i="59"/>
  <c r="ED689" i="59"/>
  <c r="ED156" i="59"/>
  <c r="ED238" i="59"/>
  <c r="ED370" i="59"/>
  <c r="ED351" i="59"/>
  <c r="ED336" i="59"/>
  <c r="ED128" i="59"/>
  <c r="ED340" i="59"/>
  <c r="ED158" i="59"/>
  <c r="ED58" i="59"/>
  <c r="ED42" i="59"/>
  <c r="D756" i="59"/>
  <c r="ED469" i="59"/>
  <c r="ED642" i="59"/>
  <c r="ED129" i="59"/>
  <c r="ED558" i="59"/>
  <c r="ED285" i="59"/>
  <c r="ED231" i="59"/>
  <c r="ED630" i="59"/>
  <c r="ED385" i="59"/>
  <c r="ED631" i="59"/>
  <c r="ED190" i="59"/>
  <c r="ED501" i="59"/>
  <c r="ED737" i="59"/>
  <c r="ED200" i="59"/>
  <c r="ED464" i="59"/>
  <c r="ED280" i="59"/>
  <c r="ED460" i="59"/>
  <c r="ED274" i="59"/>
  <c r="ED399" i="59"/>
  <c r="ED434" i="59"/>
  <c r="ED222" i="59"/>
  <c r="ED246" i="59"/>
  <c r="ED235" i="59"/>
  <c r="ED96" i="59"/>
  <c r="ED227" i="59"/>
  <c r="ED55" i="59"/>
  <c r="ED150" i="59"/>
  <c r="ED10" i="59"/>
  <c r="ED91" i="59"/>
  <c r="ED341" i="59"/>
  <c r="ED278" i="59"/>
  <c r="ED610" i="59"/>
  <c r="ED425" i="59"/>
  <c r="ED347" i="59"/>
  <c r="ED724" i="59"/>
  <c r="ED477" i="59"/>
  <c r="ED414" i="59"/>
  <c r="ED536" i="59"/>
  <c r="ED726" i="59"/>
  <c r="ED481" i="59"/>
  <c r="ED611" i="59"/>
  <c r="ED499" i="59"/>
  <c r="ED675" i="59"/>
  <c r="ED36" i="59"/>
  <c r="ED721" i="59"/>
  <c r="ED593" i="59"/>
  <c r="ED379" i="59"/>
  <c r="ED424" i="59"/>
  <c r="ED270" i="59"/>
  <c r="ED28" i="59"/>
  <c r="ED388" i="59"/>
  <c r="ED186" i="59"/>
  <c r="ED383" i="59"/>
  <c r="ED76" i="59"/>
  <c r="ED458" i="59"/>
  <c r="ED358" i="59"/>
  <c r="ED202" i="59"/>
  <c r="ED183" i="59"/>
  <c r="ED214" i="59"/>
  <c r="ED113" i="59"/>
  <c r="ED104" i="59"/>
  <c r="ED372" i="59"/>
  <c r="ED32" i="59"/>
  <c r="ED209" i="59"/>
  <c r="ED121" i="59"/>
  <c r="ED122" i="59"/>
  <c r="ED163" i="59"/>
  <c r="ED29" i="59"/>
  <c r="ED584" i="59"/>
  <c r="ED528" i="59"/>
  <c r="ED479" i="59"/>
  <c r="ED581" i="59"/>
  <c r="AO25" i="106"/>
  <c r="AP16" i="106"/>
  <c r="AP25" i="106" s="1"/>
  <c r="CF761" i="59"/>
  <c r="CG759" i="59"/>
  <c r="J12" i="108"/>
  <c r="K11" i="108"/>
  <c r="S17" i="106"/>
  <c r="T15" i="106"/>
  <c r="N570" i="59"/>
  <c r="O570" i="59" s="1"/>
  <c r="AQ22" i="106"/>
  <c r="AQ27" i="106" s="1"/>
  <c r="AQ20" i="106"/>
  <c r="CN764" i="59"/>
  <c r="CO764" i="59" s="1"/>
  <c r="CO766" i="59" s="1"/>
  <c r="CM764" i="59"/>
  <c r="CM766" i="59" s="1"/>
  <c r="K11" i="111"/>
  <c r="J12" i="111"/>
  <c r="AN17" i="106"/>
  <c r="AN24" i="106"/>
  <c r="AN28" i="106" s="1"/>
  <c r="AO15" i="106"/>
  <c r="L748" i="59"/>
  <c r="L749" i="59" s="1"/>
  <c r="L746" i="59"/>
  <c r="L747" i="59"/>
  <c r="L758" i="59"/>
  <c r="L760" i="59" s="1"/>
  <c r="AR12" i="106"/>
  <c r="AS4" i="106"/>
  <c r="AR10" i="106"/>
  <c r="CJ761" i="59" l="1"/>
  <c r="CK759" i="59"/>
  <c r="F750" i="59"/>
  <c r="BR751" i="59" s="1"/>
  <c r="CB759" i="59"/>
  <c r="BV759" i="59"/>
  <c r="H759" i="59"/>
  <c r="J760" i="59"/>
  <c r="BT760" i="59"/>
  <c r="BU760" i="59" s="1"/>
  <c r="BV760" i="59"/>
  <c r="BT759" i="59"/>
  <c r="J759" i="59"/>
  <c r="BR760" i="59"/>
  <c r="BS760" i="59" s="1"/>
  <c r="H760" i="59"/>
  <c r="BX759" i="59"/>
  <c r="BZ759" i="59"/>
  <c r="BR759" i="59"/>
  <c r="F759" i="59"/>
  <c r="E759" i="59" s="1"/>
  <c r="F760" i="59"/>
  <c r="E760" i="59" s="1"/>
  <c r="L759" i="59"/>
  <c r="K12" i="108"/>
  <c r="L11" i="108"/>
  <c r="L750" i="59"/>
  <c r="L751" i="59" s="1"/>
  <c r="K12" i="111"/>
  <c r="L11" i="111"/>
  <c r="P570" i="59"/>
  <c r="N745" i="59"/>
  <c r="N757" i="59"/>
  <c r="N759" i="59" s="1"/>
  <c r="AR22" i="106"/>
  <c r="AR27" i="106" s="1"/>
  <c r="AR20" i="106"/>
  <c r="Q570" i="59"/>
  <c r="AO24" i="106"/>
  <c r="AO28" i="106" s="1"/>
  <c r="AO17" i="106"/>
  <c r="AP15" i="106"/>
  <c r="AT4" i="106"/>
  <c r="AS12" i="106"/>
  <c r="AS10" i="106"/>
  <c r="T17" i="106"/>
  <c r="U15" i="106"/>
  <c r="J751" i="59" l="1"/>
  <c r="DF751" i="59"/>
  <c r="CF751" i="59"/>
  <c r="CZ751" i="59"/>
  <c r="DT751" i="59"/>
  <c r="CB751" i="59"/>
  <c r="DZ751" i="59"/>
  <c r="BX751" i="59"/>
  <c r="F753" i="59"/>
  <c r="DD751" i="59"/>
  <c r="CP751" i="59"/>
  <c r="DR751" i="59"/>
  <c r="DP751" i="59"/>
  <c r="BP751" i="59"/>
  <c r="DB751" i="59"/>
  <c r="DX751" i="59"/>
  <c r="DV751" i="59"/>
  <c r="BV751" i="59"/>
  <c r="DJ751" i="59"/>
  <c r="H751" i="59"/>
  <c r="J752" i="59" s="1"/>
  <c r="L752" i="59" s="1"/>
  <c r="CT751" i="59"/>
  <c r="DH751" i="59"/>
  <c r="CV751" i="59"/>
  <c r="CR751" i="59"/>
  <c r="BT751" i="59"/>
  <c r="DL751" i="59"/>
  <c r="CN751" i="59"/>
  <c r="BZ751" i="59"/>
  <c r="DN751" i="59"/>
  <c r="CX751" i="59"/>
  <c r="BS759" i="59"/>
  <c r="BR761" i="59"/>
  <c r="BY759" i="59"/>
  <c r="BX761" i="59"/>
  <c r="BU759" i="59"/>
  <c r="BT761" i="59"/>
  <c r="CC759" i="59"/>
  <c r="CB761" i="59"/>
  <c r="CA759" i="59"/>
  <c r="BZ761" i="59"/>
  <c r="BV761" i="59"/>
  <c r="BW759" i="59"/>
  <c r="M11" i="108"/>
  <c r="L12" i="108"/>
  <c r="V15" i="106"/>
  <c r="U17" i="106"/>
  <c r="AP24" i="106"/>
  <c r="AP28" i="106" s="1"/>
  <c r="AP17" i="106"/>
  <c r="AQ15" i="106"/>
  <c r="N746" i="59"/>
  <c r="N747" i="59"/>
  <c r="N748" i="59"/>
  <c r="N749" i="59" s="1"/>
  <c r="N758" i="59"/>
  <c r="N760" i="59" s="1"/>
  <c r="M11" i="111"/>
  <c r="L12" i="111"/>
  <c r="R570" i="59"/>
  <c r="S570" i="59" s="1"/>
  <c r="P757" i="59"/>
  <c r="P759" i="59" s="1"/>
  <c r="P745" i="59"/>
  <c r="AS20" i="106"/>
  <c r="AU4" i="106"/>
  <c r="AT12" i="106"/>
  <c r="AT10" i="106"/>
  <c r="N750" i="59" l="1"/>
  <c r="N751" i="59" s="1"/>
  <c r="N752" i="59" s="1"/>
  <c r="M12" i="108"/>
  <c r="N11" i="108"/>
  <c r="M12" i="111"/>
  <c r="N11" i="111"/>
  <c r="AT20" i="106"/>
  <c r="T570" i="59"/>
  <c r="U570" i="59" s="1"/>
  <c r="R757" i="59"/>
  <c r="R759" i="59" s="1"/>
  <c r="R745" i="59"/>
  <c r="AQ24" i="106"/>
  <c r="AQ28" i="106" s="1"/>
  <c r="AQ17" i="106"/>
  <c r="AR15" i="106"/>
  <c r="V17" i="106"/>
  <c r="W15" i="106"/>
  <c r="AU10" i="106"/>
  <c r="AV4" i="106"/>
  <c r="AU12" i="106"/>
  <c r="P747" i="59"/>
  <c r="P748" i="59"/>
  <c r="P749" i="59" s="1"/>
  <c r="P746" i="59"/>
  <c r="P758" i="59"/>
  <c r="P760" i="59" s="1"/>
  <c r="P750" i="59" l="1"/>
  <c r="P751" i="59" s="1"/>
  <c r="P752" i="59" s="1"/>
  <c r="N12" i="108"/>
  <c r="O11" i="108"/>
  <c r="R746" i="59"/>
  <c r="R747" i="59"/>
  <c r="R748" i="59"/>
  <c r="R749" i="59" s="1"/>
  <c r="R758" i="59"/>
  <c r="R760" i="59" s="1"/>
  <c r="W17" i="106"/>
  <c r="X15" i="106"/>
  <c r="AU20" i="106"/>
  <c r="V570" i="59"/>
  <c r="T745" i="59"/>
  <c r="T757" i="59"/>
  <c r="T759" i="59" s="1"/>
  <c r="O11" i="111"/>
  <c r="N12" i="111"/>
  <c r="AV10" i="106"/>
  <c r="AW4" i="106"/>
  <c r="AV12" i="106"/>
  <c r="AR24" i="106"/>
  <c r="AR28" i="106" s="1"/>
  <c r="AR17" i="106"/>
  <c r="AS15" i="106"/>
  <c r="R750" i="59" l="1"/>
  <c r="R751" i="59" s="1"/>
  <c r="R752" i="59" s="1"/>
  <c r="P11" i="108"/>
  <c r="O12" i="108"/>
  <c r="AW12" i="106"/>
  <c r="AW10" i="106"/>
  <c r="AX4" i="106"/>
  <c r="X17" i="106"/>
  <c r="Y15" i="106"/>
  <c r="AV20" i="106"/>
  <c r="O12" i="111"/>
  <c r="P11" i="111"/>
  <c r="T746" i="59"/>
  <c r="T747" i="59"/>
  <c r="T748" i="59"/>
  <c r="T749" i="59" s="1"/>
  <c r="T758" i="59"/>
  <c r="T760" i="59" s="1"/>
  <c r="AS17" i="106"/>
  <c r="AT15" i="106"/>
  <c r="V757" i="59"/>
  <c r="V759" i="59" s="1"/>
  <c r="W759" i="59" s="1"/>
  <c r="V745" i="59"/>
  <c r="W570" i="59"/>
  <c r="Q11" i="108" l="1"/>
  <c r="P12" i="108"/>
  <c r="T750" i="59"/>
  <c r="T751" i="59" s="1"/>
  <c r="T752" i="59" s="1"/>
  <c r="AT17" i="106"/>
  <c r="AU15" i="106"/>
  <c r="AW20" i="106"/>
  <c r="X570" i="59"/>
  <c r="Q11" i="111"/>
  <c r="P12" i="111"/>
  <c r="AY4" i="106"/>
  <c r="AX12" i="106"/>
  <c r="AX10" i="106"/>
  <c r="V746" i="59"/>
  <c r="V747" i="59"/>
  <c r="V748" i="59"/>
  <c r="V749" i="59" s="1"/>
  <c r="V758" i="59"/>
  <c r="V760" i="59" s="1"/>
  <c r="W760" i="59" s="1"/>
  <c r="Y17" i="106"/>
  <c r="Z15" i="106"/>
  <c r="R11" i="108" l="1"/>
  <c r="Q12" i="108"/>
  <c r="V750" i="59"/>
  <c r="V751" i="59" s="1"/>
  <c r="V752" i="59" s="1"/>
  <c r="V762" i="59" s="1"/>
  <c r="AY10" i="106"/>
  <c r="AZ4" i="106"/>
  <c r="AY12" i="106"/>
  <c r="Q12" i="111"/>
  <c r="R11" i="111"/>
  <c r="AU17" i="106"/>
  <c r="AV15" i="106"/>
  <c r="X745" i="59"/>
  <c r="X757" i="59"/>
  <c r="X759" i="59" s="1"/>
  <c r="Z17" i="106"/>
  <c r="AA15" i="106"/>
  <c r="AX20" i="106"/>
  <c r="Y570" i="59"/>
  <c r="S11" i="108" l="1"/>
  <c r="R12" i="108"/>
  <c r="AA17" i="106"/>
  <c r="AB15" i="106"/>
  <c r="S11" i="111"/>
  <c r="R12" i="111"/>
  <c r="Z570" i="59"/>
  <c r="AV17" i="106"/>
  <c r="AW15" i="106"/>
  <c r="AY20" i="106"/>
  <c r="X748" i="59"/>
  <c r="X749" i="59" s="1"/>
  <c r="X746" i="59"/>
  <c r="X747" i="59"/>
  <c r="X758" i="59"/>
  <c r="X760" i="59" s="1"/>
  <c r="AZ12" i="106"/>
  <c r="AZ10" i="106"/>
  <c r="BA4" i="106"/>
  <c r="X750" i="59" l="1"/>
  <c r="X751" i="59" s="1"/>
  <c r="X752" i="59" s="1"/>
  <c r="T11" i="108"/>
  <c r="S12" i="108"/>
  <c r="BA10" i="106"/>
  <c r="BB4" i="106"/>
  <c r="BA12" i="106"/>
  <c r="AB24" i="106"/>
  <c r="AB17" i="106"/>
  <c r="AC15" i="106"/>
  <c r="Z745" i="59"/>
  <c r="Z757" i="59"/>
  <c r="Z759" i="59" s="1"/>
  <c r="AA570" i="59"/>
  <c r="AB570" i="59" s="1"/>
  <c r="AZ20" i="106"/>
  <c r="AW17" i="106"/>
  <c r="AX15" i="106"/>
  <c r="S12" i="111"/>
  <c r="T11" i="111"/>
  <c r="U11" i="108" l="1"/>
  <c r="T12" i="108"/>
  <c r="AX17" i="106"/>
  <c r="AY15" i="106"/>
  <c r="BA20" i="106"/>
  <c r="Z747" i="59"/>
  <c r="Z748" i="59"/>
  <c r="Z749" i="59" s="1"/>
  <c r="Z746" i="59"/>
  <c r="Z758" i="59"/>
  <c r="Z760" i="59" s="1"/>
  <c r="AB745" i="59"/>
  <c r="AB757" i="59"/>
  <c r="AB759" i="59" s="1"/>
  <c r="U11" i="111"/>
  <c r="T12" i="111"/>
  <c r="AC570" i="59"/>
  <c r="AD570" i="59" s="1"/>
  <c r="AC24" i="106"/>
  <c r="AC17" i="106"/>
  <c r="AD15" i="106"/>
  <c r="BB12" i="106"/>
  <c r="BB10" i="106"/>
  <c r="BC4" i="106"/>
  <c r="Z750" i="59" l="1"/>
  <c r="Z751" i="59" s="1"/>
  <c r="Z752" i="59" s="1"/>
  <c r="V11" i="108"/>
  <c r="U12" i="108"/>
  <c r="AD745" i="59"/>
  <c r="AD757" i="59"/>
  <c r="AD759" i="59" s="1"/>
  <c r="BB20" i="106"/>
  <c r="AY17" i="106"/>
  <c r="AZ15" i="106"/>
  <c r="AD24" i="106"/>
  <c r="AD28" i="106" s="1"/>
  <c r="AD17" i="106"/>
  <c r="AE15" i="106"/>
  <c r="BC10" i="106"/>
  <c r="BD4" i="106"/>
  <c r="BC12" i="106"/>
  <c r="AE570" i="59"/>
  <c r="U12" i="111"/>
  <c r="V11" i="111"/>
  <c r="AB747" i="59"/>
  <c r="AB748" i="59"/>
  <c r="AB749" i="59" s="1"/>
  <c r="AB746" i="59"/>
  <c r="AB758" i="59"/>
  <c r="AB760" i="59" s="1"/>
  <c r="V12" i="108" l="1"/>
  <c r="W11" i="108"/>
  <c r="AB750" i="59"/>
  <c r="AB751" i="59" s="1"/>
  <c r="AB752" i="59" s="1"/>
  <c r="AD746" i="59"/>
  <c r="AD747" i="59"/>
  <c r="AD748" i="59"/>
  <c r="AD749" i="59" s="1"/>
  <c r="AD758" i="59"/>
  <c r="AD760" i="59" s="1"/>
  <c r="BD12" i="106"/>
  <c r="BD10" i="106"/>
  <c r="BE4" i="106"/>
  <c r="AZ17" i="106"/>
  <c r="BA15" i="106"/>
  <c r="W11" i="111"/>
  <c r="V12" i="111"/>
  <c r="AE24" i="106"/>
  <c r="AE28" i="106" s="1"/>
  <c r="AE17" i="106"/>
  <c r="BC20" i="106"/>
  <c r="AF570" i="59"/>
  <c r="W12" i="108" l="1"/>
  <c r="X11" i="108"/>
  <c r="AD750" i="59"/>
  <c r="AD751" i="59" s="1"/>
  <c r="AD752" i="59" s="1"/>
  <c r="AF745" i="59"/>
  <c r="AF757" i="59"/>
  <c r="AF759" i="59" s="1"/>
  <c r="W12" i="111"/>
  <c r="X11" i="111"/>
  <c r="BA17" i="106"/>
  <c r="BB15" i="106"/>
  <c r="BD20" i="106"/>
  <c r="BF4" i="106"/>
  <c r="BE12" i="106"/>
  <c r="BE10" i="106"/>
  <c r="AG570" i="59"/>
  <c r="X12" i="108" l="1"/>
  <c r="Y11" i="108"/>
  <c r="BB17" i="106"/>
  <c r="BC15" i="106"/>
  <c r="AH570" i="59"/>
  <c r="BE20" i="106"/>
  <c r="Y11" i="111"/>
  <c r="X12" i="111"/>
  <c r="BF12" i="106"/>
  <c r="BF10" i="106"/>
  <c r="BG4" i="106"/>
  <c r="AF746" i="59"/>
  <c r="AF747" i="59"/>
  <c r="AF748" i="59"/>
  <c r="AF749" i="59" s="1"/>
  <c r="AF758" i="59"/>
  <c r="AF760" i="59" s="1"/>
  <c r="AF750" i="59" l="1"/>
  <c r="AF751" i="59" s="1"/>
  <c r="AF752" i="59" s="1"/>
  <c r="Y12" i="108"/>
  <c r="Z11" i="108"/>
  <c r="AH745" i="59"/>
  <c r="AH757" i="59"/>
  <c r="AH759" i="59" s="1"/>
  <c r="BF20" i="106"/>
  <c r="BH4" i="106"/>
  <c r="BG12" i="106"/>
  <c r="BG10" i="106"/>
  <c r="Y12" i="111"/>
  <c r="Z11" i="111"/>
  <c r="BC17" i="106"/>
  <c r="BD15" i="106"/>
  <c r="AI570" i="59"/>
  <c r="Z12" i="108" l="1"/>
  <c r="AA11" i="108"/>
  <c r="BD17" i="106"/>
  <c r="BE15" i="106"/>
  <c r="AA11" i="111"/>
  <c r="Z12" i="111"/>
  <c r="BH12" i="106"/>
  <c r="BH10" i="106"/>
  <c r="BI4" i="106"/>
  <c r="AH748" i="59"/>
  <c r="AH749" i="59" s="1"/>
  <c r="AH746" i="59"/>
  <c r="AH747" i="59"/>
  <c r="AH758" i="59"/>
  <c r="AH760" i="59" s="1"/>
  <c r="AJ570" i="59"/>
  <c r="BG20" i="106"/>
  <c r="AH750" i="59" l="1"/>
  <c r="AH751" i="59" s="1"/>
  <c r="AH752" i="59" s="1"/>
  <c r="AB11" i="108"/>
  <c r="AA12" i="108"/>
  <c r="AJ745" i="59"/>
  <c r="AJ757" i="59"/>
  <c r="AJ759" i="59" s="1"/>
  <c r="BJ4" i="106"/>
  <c r="BI12" i="106"/>
  <c r="BI10" i="106"/>
  <c r="AA12" i="111"/>
  <c r="AB11" i="111"/>
  <c r="BE17" i="106"/>
  <c r="BF15" i="106"/>
  <c r="AK570" i="59"/>
  <c r="BH20" i="106"/>
  <c r="AC11" i="108" l="1"/>
  <c r="AB12" i="108"/>
  <c r="AJ747" i="59"/>
  <c r="AJ748" i="59"/>
  <c r="AJ749" i="59" s="1"/>
  <c r="AJ746" i="59"/>
  <c r="AJ758" i="59"/>
  <c r="AJ760" i="59" s="1"/>
  <c r="BF17" i="106"/>
  <c r="BG15" i="106"/>
  <c r="AC11" i="111"/>
  <c r="AB12" i="111"/>
  <c r="BJ12" i="106"/>
  <c r="BJ10" i="106"/>
  <c r="BK4" i="106"/>
  <c r="BI20" i="106"/>
  <c r="AL570" i="59"/>
  <c r="AJ750" i="59" l="1"/>
  <c r="AJ751" i="59" s="1"/>
  <c r="AJ752" i="59" s="1"/>
  <c r="AD11" i="108"/>
  <c r="AC12" i="108"/>
  <c r="BK12" i="106"/>
  <c r="BK10" i="106"/>
  <c r="BL4" i="106"/>
  <c r="AC12" i="111"/>
  <c r="AD11" i="111"/>
  <c r="AL745" i="59"/>
  <c r="AL757" i="59"/>
  <c r="AL759" i="59" s="1"/>
  <c r="BG17" i="106"/>
  <c r="BH15" i="106"/>
  <c r="AM570" i="59"/>
  <c r="BJ20" i="106"/>
  <c r="AD12" i="108" l="1"/>
  <c r="AE11" i="108"/>
  <c r="AL746" i="59"/>
  <c r="AL747" i="59"/>
  <c r="AL748" i="59"/>
  <c r="AL749" i="59" s="1"/>
  <c r="AL758" i="59"/>
  <c r="AL760" i="59" s="1"/>
  <c r="BM4" i="106"/>
  <c r="BL12" i="106"/>
  <c r="BL10" i="106"/>
  <c r="BH17" i="106"/>
  <c r="BI15" i="106"/>
  <c r="AN570" i="59"/>
  <c r="AE11" i="111"/>
  <c r="AD12" i="111"/>
  <c r="BK20" i="106"/>
  <c r="AF11" i="108" l="1"/>
  <c r="AE12" i="108"/>
  <c r="AL750" i="59"/>
  <c r="AL751" i="59" s="1"/>
  <c r="AL752" i="59" s="1"/>
  <c r="AE12" i="111"/>
  <c r="AF11" i="111"/>
  <c r="BL20" i="106"/>
  <c r="BM10" i="106"/>
  <c r="BM12" i="106"/>
  <c r="BN4" i="106"/>
  <c r="BI17" i="106"/>
  <c r="BJ15" i="106"/>
  <c r="AN745" i="59"/>
  <c r="AN757" i="59"/>
  <c r="AN759" i="59" s="1"/>
  <c r="AO570" i="59"/>
  <c r="AP570" i="59" s="1"/>
  <c r="AG11" i="108" l="1"/>
  <c r="AF12" i="108"/>
  <c r="BN10" i="106"/>
  <c r="BS4" i="106"/>
  <c r="AP745" i="59"/>
  <c r="AP757" i="59"/>
  <c r="AP759" i="59" s="1"/>
  <c r="BM20" i="106"/>
  <c r="AQ570" i="59"/>
  <c r="BJ17" i="106"/>
  <c r="BK15" i="106"/>
  <c r="AG11" i="111"/>
  <c r="AF12" i="111"/>
  <c r="AN747" i="59"/>
  <c r="AN748" i="59"/>
  <c r="AN749" i="59" s="1"/>
  <c r="AN746" i="59"/>
  <c r="AN758" i="59"/>
  <c r="AN760" i="59" s="1"/>
  <c r="AG12" i="108" l="1"/>
  <c r="AH11" i="108"/>
  <c r="AN750" i="59"/>
  <c r="AN751" i="59" s="1"/>
  <c r="AN752" i="59" s="1"/>
  <c r="AG12" i="111"/>
  <c r="AH11" i="111"/>
  <c r="AP746" i="59"/>
  <c r="AP747" i="59"/>
  <c r="AP748" i="59"/>
  <c r="AP749" i="59" s="1"/>
  <c r="AP758" i="59"/>
  <c r="AP760" i="59" s="1"/>
  <c r="BK17" i="106"/>
  <c r="BL15" i="106"/>
  <c r="AR570" i="59"/>
  <c r="AH12" i="108" l="1"/>
  <c r="AI11" i="108"/>
  <c r="AP750" i="59"/>
  <c r="AP751" i="59" s="1"/>
  <c r="AP752" i="59" s="1"/>
  <c r="AR745" i="59"/>
  <c r="AR757" i="59"/>
  <c r="AR759" i="59" s="1"/>
  <c r="BL17" i="106"/>
  <c r="BM15" i="106"/>
  <c r="BM17" i="106" s="1"/>
  <c r="AS570" i="59"/>
  <c r="AI11" i="111"/>
  <c r="AH12" i="111"/>
  <c r="AI12" i="108" l="1"/>
  <c r="AJ11" i="108"/>
  <c r="AI12" i="111"/>
  <c r="AJ11" i="111"/>
  <c r="AT570" i="59"/>
  <c r="AU570" i="59" s="1"/>
  <c r="AR746" i="59"/>
  <c r="AR747" i="59"/>
  <c r="AR748" i="59"/>
  <c r="AR749" i="59" s="1"/>
  <c r="AR758" i="59"/>
  <c r="AR760" i="59" s="1"/>
  <c r="AJ12" i="108" l="1"/>
  <c r="AK11" i="108"/>
  <c r="AR750" i="59"/>
  <c r="AR751" i="59" s="1"/>
  <c r="AR752" i="59" s="1"/>
  <c r="AV570" i="59"/>
  <c r="AW570" i="59" s="1"/>
  <c r="AT745" i="59"/>
  <c r="AT757" i="59"/>
  <c r="AT759" i="59" s="1"/>
  <c r="AK11" i="111"/>
  <c r="AJ12" i="111"/>
  <c r="AK12" i="108" l="1"/>
  <c r="AL11" i="108"/>
  <c r="AT746" i="59"/>
  <c r="AT747" i="59"/>
  <c r="AT748" i="59"/>
  <c r="AT749" i="59" s="1"/>
  <c r="AT758" i="59"/>
  <c r="AT760" i="59" s="1"/>
  <c r="AV745" i="59"/>
  <c r="AX570" i="59"/>
  <c r="AY570" i="59" s="1"/>
  <c r="AV757" i="59"/>
  <c r="AV759" i="59" s="1"/>
  <c r="AK12" i="111"/>
  <c r="AL11" i="111"/>
  <c r="AM11" i="108" l="1"/>
  <c r="AL12" i="108"/>
  <c r="AT750" i="59"/>
  <c r="AT751" i="59" s="1"/>
  <c r="AT752" i="59" s="1"/>
  <c r="AZ570" i="59"/>
  <c r="BA570" i="59" s="1"/>
  <c r="AX745" i="59"/>
  <c r="AX757" i="59"/>
  <c r="AX759" i="59" s="1"/>
  <c r="AY759" i="59" s="1"/>
  <c r="AM11" i="111"/>
  <c r="AL12" i="111"/>
  <c r="AV748" i="59"/>
  <c r="AV749" i="59" s="1"/>
  <c r="AV746" i="59"/>
  <c r="AV747" i="59"/>
  <c r="AV758" i="59"/>
  <c r="AV760" i="59" s="1"/>
  <c r="AN11" i="108" l="1"/>
  <c r="AM12" i="108"/>
  <c r="AV750" i="59"/>
  <c r="AV751" i="59" s="1"/>
  <c r="AV752" i="59" s="1"/>
  <c r="BB570" i="59"/>
  <c r="BC570" i="59" s="1"/>
  <c r="AZ757" i="59"/>
  <c r="AZ759" i="59" s="1"/>
  <c r="BA759" i="59" s="1"/>
  <c r="AZ745" i="59"/>
  <c r="AM12" i="111"/>
  <c r="AN11" i="111"/>
  <c r="AX747" i="59"/>
  <c r="AX748" i="59"/>
  <c r="AX749" i="59" s="1"/>
  <c r="AX746" i="59"/>
  <c r="AX758" i="59"/>
  <c r="AX760" i="59" s="1"/>
  <c r="AY760" i="59" s="1"/>
  <c r="AN12" i="108" l="1"/>
  <c r="AO11" i="108"/>
  <c r="AX750" i="59"/>
  <c r="AX751" i="59" s="1"/>
  <c r="AX752" i="59" s="1"/>
  <c r="AX762" i="59" s="1"/>
  <c r="AO11" i="111"/>
  <c r="AN12" i="111"/>
  <c r="BD570" i="59"/>
  <c r="BE570" i="59" s="1"/>
  <c r="BB757" i="59"/>
  <c r="BB759" i="59" s="1"/>
  <c r="BC759" i="59" s="1"/>
  <c r="BB745" i="59"/>
  <c r="AZ746" i="59"/>
  <c r="AZ747" i="59"/>
  <c r="AZ748" i="59"/>
  <c r="AZ749" i="59" s="1"/>
  <c r="AZ758" i="59"/>
  <c r="AZ760" i="59" s="1"/>
  <c r="BA760" i="59" s="1"/>
  <c r="AP11" i="108" l="1"/>
  <c r="AO12" i="108"/>
  <c r="AZ750" i="59"/>
  <c r="AZ751" i="59" s="1"/>
  <c r="AZ752" i="59" s="1"/>
  <c r="AZ762" i="59" s="1"/>
  <c r="BF570" i="59"/>
  <c r="BG570" i="59" s="1"/>
  <c r="BD757" i="59"/>
  <c r="BD759" i="59" s="1"/>
  <c r="BE759" i="59" s="1"/>
  <c r="BD745" i="59"/>
  <c r="BB746" i="59"/>
  <c r="BB747" i="59"/>
  <c r="BB748" i="59"/>
  <c r="BB749" i="59" s="1"/>
  <c r="BB758" i="59"/>
  <c r="BB760" i="59" s="1"/>
  <c r="BC760" i="59" s="1"/>
  <c r="AO12" i="111"/>
  <c r="AP11" i="111"/>
  <c r="BB750" i="59" l="1"/>
  <c r="BB751" i="59" s="1"/>
  <c r="BB752" i="59" s="1"/>
  <c r="BB762" i="59" s="1"/>
  <c r="AP12" i="108"/>
  <c r="AQ11" i="108"/>
  <c r="BD746" i="59"/>
  <c r="BD747" i="59"/>
  <c r="BD748" i="59"/>
  <c r="BD749" i="59" s="1"/>
  <c r="BD758" i="59"/>
  <c r="BD760" i="59" s="1"/>
  <c r="BE760" i="59" s="1"/>
  <c r="AQ11" i="111"/>
  <c r="AP12" i="111"/>
  <c r="BH570" i="59"/>
  <c r="BI570" i="59" s="1"/>
  <c r="BF757" i="59"/>
  <c r="BF759" i="59" s="1"/>
  <c r="BG759" i="59" s="1"/>
  <c r="BF745" i="59"/>
  <c r="BD750" i="59" l="1"/>
  <c r="BD751" i="59" s="1"/>
  <c r="BD752" i="59" s="1"/>
  <c r="BD762" i="59" s="1"/>
  <c r="AQ12" i="108"/>
  <c r="AR11" i="108"/>
  <c r="AQ12" i="111"/>
  <c r="AR11" i="111"/>
  <c r="BJ570" i="59"/>
  <c r="BK570" i="59" s="1"/>
  <c r="BH757" i="59"/>
  <c r="BH759" i="59" s="1"/>
  <c r="BH745" i="59"/>
  <c r="BF747" i="59"/>
  <c r="BF748" i="59"/>
  <c r="BF749" i="59" s="1"/>
  <c r="BF746" i="59"/>
  <c r="BF758" i="59"/>
  <c r="BF760" i="59" s="1"/>
  <c r="BG760" i="59" s="1"/>
  <c r="BF750" i="59" l="1"/>
  <c r="BF751" i="59" s="1"/>
  <c r="BF752" i="59" s="1"/>
  <c r="BF762" i="59" s="1"/>
  <c r="AS11" i="108"/>
  <c r="AR12" i="108"/>
  <c r="BI759" i="59"/>
  <c r="BH764" i="59"/>
  <c r="BL570" i="59"/>
  <c r="BM570" i="59" s="1"/>
  <c r="EA570" i="59" s="1"/>
  <c r="BJ757" i="59"/>
  <c r="BJ759" i="59" s="1"/>
  <c r="BK759" i="59" s="1"/>
  <c r="BJ745" i="59"/>
  <c r="BH747" i="59"/>
  <c r="BH748" i="59"/>
  <c r="BH749" i="59" s="1"/>
  <c r="BH746" i="59"/>
  <c r="BH758" i="59"/>
  <c r="BH760" i="59" s="1"/>
  <c r="BH761" i="59" s="1"/>
  <c r="AS11" i="111"/>
  <c r="AR12" i="111"/>
  <c r="BH750" i="59" l="1"/>
  <c r="BH751" i="59" s="1"/>
  <c r="BH752" i="59" s="1"/>
  <c r="BH762" i="59" s="1"/>
  <c r="AS12" i="108"/>
  <c r="AT11" i="108"/>
  <c r="BN570" i="59"/>
  <c r="BL757" i="59"/>
  <c r="BL759" i="59" s="1"/>
  <c r="BL745" i="59"/>
  <c r="EE570" i="59"/>
  <c r="EB570" i="59"/>
  <c r="AS12" i="111"/>
  <c r="AT11" i="111"/>
  <c r="BI760" i="59"/>
  <c r="BH765" i="59"/>
  <c r="BI764" i="59"/>
  <c r="BJ764" i="59"/>
  <c r="BJ747" i="59"/>
  <c r="BJ748" i="59"/>
  <c r="BJ749" i="59" s="1"/>
  <c r="BJ746" i="59"/>
  <c r="BJ758" i="59"/>
  <c r="BJ760" i="59" s="1"/>
  <c r="BK760" i="59" s="1"/>
  <c r="BK761" i="59" s="1"/>
  <c r="AU11" i="108" l="1"/>
  <c r="AT12" i="108"/>
  <c r="BJ750" i="59"/>
  <c r="BJ751" i="59" s="1"/>
  <c r="BJ752" i="59" s="1"/>
  <c r="BJ762" i="59" s="1"/>
  <c r="BJ765" i="59"/>
  <c r="BJ767" i="59" s="1"/>
  <c r="BI765" i="59"/>
  <c r="ED570" i="59"/>
  <c r="ED745" i="59" s="1"/>
  <c r="EB745" i="59"/>
  <c r="BM759" i="59"/>
  <c r="BL746" i="59"/>
  <c r="BL747" i="59"/>
  <c r="BL748" i="59"/>
  <c r="BL749" i="59" s="1"/>
  <c r="BL758" i="59"/>
  <c r="BL760" i="59" s="1"/>
  <c r="BM760" i="59" s="1"/>
  <c r="BH767" i="59"/>
  <c r="BL764" i="59"/>
  <c r="BK764" i="59"/>
  <c r="AU11" i="111"/>
  <c r="AT12" i="111"/>
  <c r="BN745" i="59"/>
  <c r="BN757" i="59"/>
  <c r="BN759" i="59" s="1"/>
  <c r="BO759" i="59" s="1"/>
  <c r="AU12" i="108" l="1"/>
  <c r="AV11" i="108"/>
  <c r="BL750" i="59"/>
  <c r="BL751" i="59" s="1"/>
  <c r="BL752" i="59" s="1"/>
  <c r="BL762" i="59" s="1"/>
  <c r="BM761" i="59"/>
  <c r="AU12" i="111"/>
  <c r="AV11" i="111"/>
  <c r="EC95" i="59"/>
  <c r="EC91" i="59"/>
  <c r="EC152" i="59"/>
  <c r="EC106" i="59"/>
  <c r="EC715" i="59"/>
  <c r="EC556" i="59"/>
  <c r="EC700" i="59"/>
  <c r="EC349" i="59"/>
  <c r="EC213" i="59"/>
  <c r="EC6" i="59"/>
  <c r="EC745" i="59" s="1"/>
  <c r="EC533" i="59"/>
  <c r="EC28" i="59"/>
  <c r="EC620" i="59"/>
  <c r="EC70" i="59"/>
  <c r="EC547" i="59"/>
  <c r="EC149" i="59"/>
  <c r="EC675" i="59"/>
  <c r="EC720" i="59"/>
  <c r="EC118" i="59"/>
  <c r="EC477" i="59"/>
  <c r="EC609" i="59"/>
  <c r="EC380" i="59"/>
  <c r="EC644" i="59"/>
  <c r="EC476" i="59"/>
  <c r="EC209" i="59"/>
  <c r="EC296" i="59"/>
  <c r="EC613" i="59"/>
  <c r="EC408" i="59"/>
  <c r="EC370" i="59"/>
  <c r="EC277" i="59"/>
  <c r="EC555" i="59"/>
  <c r="EC108" i="59"/>
  <c r="EB750" i="59"/>
  <c r="EC530" i="59"/>
  <c r="EC200" i="59"/>
  <c r="EC611" i="59"/>
  <c r="EC635" i="59"/>
  <c r="EC323" i="59"/>
  <c r="EC450" i="59"/>
  <c r="EC438" i="59"/>
  <c r="EC306" i="59"/>
  <c r="EC289" i="59"/>
  <c r="EC710" i="59"/>
  <c r="EC227" i="59"/>
  <c r="EC94" i="59"/>
  <c r="EC362" i="59"/>
  <c r="EC17" i="59"/>
  <c r="EC505" i="59"/>
  <c r="EC302" i="59"/>
  <c r="EC16" i="59"/>
  <c r="EC90" i="59"/>
  <c r="EC648" i="59"/>
  <c r="EC503" i="59"/>
  <c r="EC141" i="59"/>
  <c r="EC312" i="59"/>
  <c r="EC604" i="59"/>
  <c r="EC142" i="59"/>
  <c r="EC61" i="59"/>
  <c r="EC203" i="59"/>
  <c r="EC216" i="59"/>
  <c r="EC457" i="59"/>
  <c r="EC728" i="59"/>
  <c r="EC27" i="59"/>
  <c r="EC417" i="59"/>
  <c r="EC46" i="59"/>
  <c r="EC573" i="59"/>
  <c r="EC504" i="59"/>
  <c r="EC54" i="59"/>
  <c r="EC669" i="59"/>
  <c r="EC47" i="59"/>
  <c r="EC705" i="59"/>
  <c r="EC692" i="59"/>
  <c r="EC524" i="59"/>
  <c r="EC427" i="59"/>
  <c r="EC712" i="59"/>
  <c r="EC376" i="59"/>
  <c r="EC459" i="59"/>
  <c r="EC595" i="59"/>
  <c r="EC342" i="59"/>
  <c r="EC411" i="59"/>
  <c r="EC413" i="59"/>
  <c r="EC619" i="59"/>
  <c r="EC181" i="59"/>
  <c r="EC293" i="59"/>
  <c r="EC101" i="59"/>
  <c r="EC335" i="59"/>
  <c r="EC31" i="59"/>
  <c r="EC441" i="59"/>
  <c r="EC628" i="59"/>
  <c r="EC123" i="59"/>
  <c r="EC9" i="59"/>
  <c r="EC253" i="59"/>
  <c r="EC409" i="59"/>
  <c r="EC740" i="59"/>
  <c r="EC131" i="59"/>
  <c r="EC23" i="59"/>
  <c r="EC672" i="59"/>
  <c r="EC48" i="59"/>
  <c r="EC584" i="59"/>
  <c r="EC499" i="59"/>
  <c r="EC387" i="59"/>
  <c r="EC693" i="59"/>
  <c r="EC657" i="59"/>
  <c r="EC307" i="59"/>
  <c r="EC575" i="59"/>
  <c r="EC726" i="59"/>
  <c r="EC8" i="59"/>
  <c r="EC241" i="59"/>
  <c r="EC171" i="59"/>
  <c r="EC683" i="59"/>
  <c r="EC278" i="59"/>
  <c r="EC713" i="59"/>
  <c r="EC540" i="59"/>
  <c r="EC687" i="59"/>
  <c r="EC400" i="59"/>
  <c r="EC266" i="59"/>
  <c r="EC270" i="59"/>
  <c r="EC598" i="59"/>
  <c r="EC222" i="59"/>
  <c r="EC381" i="59"/>
  <c r="EC681" i="59"/>
  <c r="EC344" i="59"/>
  <c r="EC249" i="59"/>
  <c r="EC610" i="59"/>
  <c r="EC521" i="59"/>
  <c r="EC537" i="59"/>
  <c r="EC659" i="59"/>
  <c r="EC647" i="59"/>
  <c r="EC525" i="59"/>
  <c r="EC303" i="59"/>
  <c r="EC273" i="59"/>
  <c r="EC218" i="59"/>
  <c r="EC288" i="59"/>
  <c r="EC617" i="59"/>
  <c r="EC468" i="59"/>
  <c r="EC67" i="59"/>
  <c r="EC10" i="59"/>
  <c r="EC395" i="59"/>
  <c r="EC240" i="59"/>
  <c r="EC49" i="59"/>
  <c r="EC522" i="59"/>
  <c r="EC446" i="59"/>
  <c r="EC391" i="59"/>
  <c r="EC434" i="59"/>
  <c r="EC285" i="59"/>
  <c r="EC351" i="59"/>
  <c r="EC328" i="59"/>
  <c r="EC179" i="59"/>
  <c r="EC254" i="59"/>
  <c r="EC614" i="59"/>
  <c r="EC418" i="59"/>
  <c r="EC689" i="59"/>
  <c r="EC130" i="59"/>
  <c r="EC583" i="59"/>
  <c r="EC544" i="59"/>
  <c r="EC18" i="59"/>
  <c r="EC322" i="59"/>
  <c r="EC221" i="59"/>
  <c r="EC104" i="59"/>
  <c r="EC235" i="59"/>
  <c r="EC651" i="59"/>
  <c r="EC474" i="59"/>
  <c r="EC660" i="59"/>
  <c r="EC415" i="59"/>
  <c r="EC593" i="59"/>
  <c r="EC359" i="59"/>
  <c r="EC7" i="59"/>
  <c r="EC403" i="59"/>
  <c r="EC489" i="59"/>
  <c r="EC665" i="59"/>
  <c r="EC165" i="59"/>
  <c r="EC242" i="59"/>
  <c r="EC487" i="59"/>
  <c r="EC300" i="59"/>
  <c r="EC161" i="59"/>
  <c r="EC471" i="59"/>
  <c r="EC232" i="59"/>
  <c r="EC615" i="59"/>
  <c r="EC199" i="59"/>
  <c r="EC343" i="59"/>
  <c r="EC229" i="59"/>
  <c r="EC267" i="59"/>
  <c r="EC561" i="59"/>
  <c r="EC463" i="59"/>
  <c r="EC33" i="59"/>
  <c r="EC679" i="59"/>
  <c r="EC206" i="59"/>
  <c r="EC326" i="59"/>
  <c r="EC310" i="59"/>
  <c r="EC496" i="59"/>
  <c r="EC543" i="59"/>
  <c r="EC497" i="59"/>
  <c r="EC170" i="59"/>
  <c r="EC401" i="59"/>
  <c r="EC316" i="59"/>
  <c r="EC510" i="59"/>
  <c r="EC605" i="59"/>
  <c r="EC338" i="59"/>
  <c r="EC426" i="59"/>
  <c r="EC251" i="59"/>
  <c r="EC337" i="59"/>
  <c r="EC156" i="59"/>
  <c r="EC473" i="59"/>
  <c r="EC89" i="59"/>
  <c r="EC158" i="59"/>
  <c r="EC226" i="59"/>
  <c r="EC729" i="59"/>
  <c r="EC44" i="59"/>
  <c r="EC551" i="59"/>
  <c r="EC214" i="59"/>
  <c r="EC678" i="59"/>
  <c r="EC339" i="59"/>
  <c r="EC637" i="59"/>
  <c r="EC425" i="59"/>
  <c r="EC69" i="59"/>
  <c r="EC223" i="59"/>
  <c r="EC736" i="59"/>
  <c r="EC594" i="59"/>
  <c r="EC238" i="59"/>
  <c r="EC39" i="59"/>
  <c r="EC261" i="59"/>
  <c r="EC71" i="59"/>
  <c r="EC596" i="59"/>
  <c r="EC676" i="59"/>
  <c r="EC55" i="59"/>
  <c r="EC282" i="59"/>
  <c r="EC113" i="59"/>
  <c r="EC682" i="59"/>
  <c r="EC428" i="59"/>
  <c r="EC737" i="59"/>
  <c r="EC220" i="59"/>
  <c r="EC707" i="59"/>
  <c r="EC366" i="59"/>
  <c r="EC298" i="59"/>
  <c r="EC50" i="59"/>
  <c r="EC562" i="59"/>
  <c r="EC11" i="59"/>
  <c r="EC750" i="59" s="1"/>
  <c r="EC42" i="59"/>
  <c r="EC183" i="59"/>
  <c r="EC708" i="59"/>
  <c r="EC168" i="59"/>
  <c r="EC673" i="59"/>
  <c r="EC259" i="59"/>
  <c r="EC121" i="59"/>
  <c r="EC443" i="59"/>
  <c r="EC541" i="59"/>
  <c r="EC12" i="59"/>
  <c r="EC385" i="59"/>
  <c r="EC466" i="59"/>
  <c r="EC439" i="59"/>
  <c r="EC432" i="59"/>
  <c r="EC145" i="59"/>
  <c r="EC350" i="59"/>
  <c r="EC634" i="59"/>
  <c r="EC57" i="59"/>
  <c r="EC143" i="59"/>
  <c r="EC144" i="59"/>
  <c r="EC517" i="59"/>
  <c r="EC308" i="59"/>
  <c r="EC204" i="59"/>
  <c r="EC246" i="59"/>
  <c r="EC317" i="59"/>
  <c r="EC365" i="59"/>
  <c r="EC291" i="59"/>
  <c r="EC542" i="59"/>
  <c r="EC162" i="59"/>
  <c r="EC228" i="59"/>
  <c r="EC608" i="59"/>
  <c r="EC565" i="59"/>
  <c r="EC255" i="59"/>
  <c r="EC367" i="59"/>
  <c r="EC545" i="59"/>
  <c r="EC257" i="59"/>
  <c r="EC523" i="59"/>
  <c r="EC374" i="59"/>
  <c r="EC32" i="59"/>
  <c r="EC132" i="59"/>
  <c r="EC66" i="59"/>
  <c r="EC513" i="59"/>
  <c r="EC727" i="59"/>
  <c r="EC652" i="59"/>
  <c r="EC506" i="59"/>
  <c r="EC34" i="59"/>
  <c r="EC433" i="59"/>
  <c r="EC355" i="59"/>
  <c r="EC318" i="59"/>
  <c r="EC256" i="59"/>
  <c r="EC718" i="59"/>
  <c r="EC167" i="59"/>
  <c r="EC484" i="59"/>
  <c r="EC299" i="59"/>
  <c r="EC119" i="59"/>
  <c r="EC224" i="59"/>
  <c r="EC189" i="59"/>
  <c r="EC314" i="59"/>
  <c r="EC14" i="59"/>
  <c r="EC271" i="59"/>
  <c r="EC580" i="59"/>
  <c r="EC444" i="59"/>
  <c r="EC65" i="59"/>
  <c r="EC717" i="59"/>
  <c r="EC703" i="59"/>
  <c r="EC447" i="59"/>
  <c r="EC670" i="59"/>
  <c r="EC731" i="59"/>
  <c r="EC78" i="59"/>
  <c r="EC666" i="59"/>
  <c r="EC272" i="59"/>
  <c r="EC38" i="59"/>
  <c r="EC352" i="59"/>
  <c r="EC112" i="59"/>
  <c r="EC124" i="59"/>
  <c r="EC29" i="59"/>
  <c r="EC629" i="59"/>
  <c r="EC456" i="59"/>
  <c r="EC422" i="59"/>
  <c r="EC357" i="59"/>
  <c r="EC336" i="59"/>
  <c r="EC386" i="59"/>
  <c r="EC396" i="59"/>
  <c r="EC480" i="59"/>
  <c r="EC361" i="59"/>
  <c r="EC82" i="59"/>
  <c r="EC490" i="59"/>
  <c r="EC655" i="59"/>
  <c r="EC475" i="59"/>
  <c r="EC210" i="59"/>
  <c r="EC741" i="59"/>
  <c r="EC371" i="59"/>
  <c r="EC558" i="59"/>
  <c r="EC532" i="59"/>
  <c r="EC252" i="59"/>
  <c r="EC414" i="59"/>
  <c r="EC495" i="59"/>
  <c r="EC159" i="59"/>
  <c r="EC674" i="59"/>
  <c r="EC324" i="59"/>
  <c r="EC500" i="59"/>
  <c r="EC21" i="59"/>
  <c r="EC347" i="59"/>
  <c r="EC84" i="59"/>
  <c r="EC512" i="59"/>
  <c r="EC397" i="59"/>
  <c r="EC567" i="59"/>
  <c r="EC732" i="59"/>
  <c r="EC157" i="59"/>
  <c r="EC690" i="59"/>
  <c r="EC677" i="59"/>
  <c r="EC263" i="59"/>
  <c r="EC534" i="59"/>
  <c r="EC148" i="59"/>
  <c r="EC356" i="59"/>
  <c r="EC714" i="59"/>
  <c r="EC280" i="59"/>
  <c r="EB748" i="59"/>
  <c r="EB749" i="59" s="1"/>
  <c r="EC35" i="59"/>
  <c r="EC467" i="59"/>
  <c r="EC182" i="59"/>
  <c r="EC137" i="59"/>
  <c r="EC292" i="59"/>
  <c r="EC663" i="59"/>
  <c r="EC244" i="59"/>
  <c r="EC279" i="59"/>
  <c r="EC494" i="59"/>
  <c r="EC691" i="59"/>
  <c r="EC646" i="59"/>
  <c r="EC482" i="59"/>
  <c r="EC309" i="59"/>
  <c r="EC264" i="59"/>
  <c r="EC346" i="59"/>
  <c r="EC721" i="59"/>
  <c r="EC461" i="59"/>
  <c r="EC301" i="59"/>
  <c r="EC146" i="59"/>
  <c r="EC502" i="59"/>
  <c r="EC239" i="59"/>
  <c r="EC423" i="59"/>
  <c r="EC62" i="59"/>
  <c r="EC501" i="59"/>
  <c r="EC283" i="59"/>
  <c r="EC75" i="59"/>
  <c r="EC219" i="59"/>
  <c r="EC552" i="59"/>
  <c r="EC378" i="59"/>
  <c r="EC207" i="59"/>
  <c r="EC379" i="59"/>
  <c r="EC51" i="59"/>
  <c r="EC711" i="59"/>
  <c r="EC345" i="59"/>
  <c r="EC107" i="59"/>
  <c r="EC448" i="59"/>
  <c r="EC73" i="59"/>
  <c r="EC196" i="59"/>
  <c r="EC58" i="59"/>
  <c r="EC87" i="59"/>
  <c r="EC389" i="59"/>
  <c r="EC514" i="59"/>
  <c r="EC478" i="59"/>
  <c r="EC151" i="59"/>
  <c r="EC574" i="59"/>
  <c r="EC405" i="59"/>
  <c r="EC64" i="59"/>
  <c r="EC548" i="59"/>
  <c r="EC560" i="59"/>
  <c r="EC56" i="59"/>
  <c r="EC429" i="59"/>
  <c r="EC518" i="59"/>
  <c r="EC100" i="59"/>
  <c r="EC735" i="59"/>
  <c r="EC178" i="59"/>
  <c r="EC175" i="59"/>
  <c r="EC192" i="59"/>
  <c r="EB746" i="59"/>
  <c r="EC265" i="59"/>
  <c r="EC472" i="59"/>
  <c r="EC435" i="59"/>
  <c r="EC638" i="59"/>
  <c r="EC392" i="59"/>
  <c r="EC492" i="59"/>
  <c r="EC410" i="59"/>
  <c r="EC624" i="59"/>
  <c r="EC451" i="59"/>
  <c r="EC258" i="59"/>
  <c r="EC36" i="59"/>
  <c r="EC725" i="59"/>
  <c r="EC697" i="59"/>
  <c r="EC616" i="59"/>
  <c r="EC225" i="59"/>
  <c r="EC20" i="59"/>
  <c r="EC688" i="59"/>
  <c r="EC250" i="59"/>
  <c r="EC117" i="59"/>
  <c r="EC507" i="59"/>
  <c r="EC695" i="59"/>
  <c r="EC26" i="59"/>
  <c r="EC709" i="59"/>
  <c r="EC645" i="59"/>
  <c r="EC412" i="59"/>
  <c r="EC550" i="59"/>
  <c r="EC481" i="59"/>
  <c r="EC723" i="59"/>
  <c r="EC662" i="59"/>
  <c r="EC248" i="59"/>
  <c r="EC483" i="59"/>
  <c r="EC172" i="59"/>
  <c r="EC315" i="59"/>
  <c r="EC194" i="59"/>
  <c r="EC702" i="59"/>
  <c r="EC704" i="59"/>
  <c r="EC45" i="59"/>
  <c r="EC464" i="59"/>
  <c r="EC621" i="59"/>
  <c r="EC30" i="59"/>
  <c r="EC694" i="59"/>
  <c r="EC43" i="59"/>
  <c r="EC398" i="59"/>
  <c r="EC208" i="59"/>
  <c r="EC527" i="59"/>
  <c r="EC382" i="59"/>
  <c r="EC129" i="59"/>
  <c r="EC120" i="59"/>
  <c r="EC330" i="59"/>
  <c r="EC520" i="59"/>
  <c r="EC195" i="59"/>
  <c r="EC420" i="59"/>
  <c r="EC320" i="59"/>
  <c r="EC554" i="59"/>
  <c r="EC626" i="59"/>
  <c r="EC60" i="59"/>
  <c r="EC699" i="59"/>
  <c r="EC164" i="59"/>
  <c r="EC454" i="59"/>
  <c r="EC358" i="59"/>
  <c r="EC99" i="59"/>
  <c r="EC452" i="59"/>
  <c r="EC549" i="59"/>
  <c r="EC138" i="59"/>
  <c r="EC393" i="59"/>
  <c r="EC133" i="59"/>
  <c r="EC445" i="59"/>
  <c r="EC656" i="59"/>
  <c r="EC407" i="59"/>
  <c r="EC40" i="59"/>
  <c r="EC150" i="59"/>
  <c r="EC623" i="59"/>
  <c r="EC85" i="59"/>
  <c r="EC526" i="59"/>
  <c r="EC653" i="59"/>
  <c r="EC667" i="59"/>
  <c r="EC460" i="59"/>
  <c r="EC633" i="59"/>
  <c r="EC128" i="59"/>
  <c r="EC83" i="59"/>
  <c r="EC488" i="59"/>
  <c r="EC88" i="59"/>
  <c r="EC125" i="59"/>
  <c r="EC597" i="59"/>
  <c r="EC281" i="59"/>
  <c r="EC186" i="59"/>
  <c r="EC642" i="59"/>
  <c r="EC519" i="59"/>
  <c r="EC668" i="59"/>
  <c r="EC591" i="59"/>
  <c r="EC262" i="59"/>
  <c r="EC654" i="59"/>
  <c r="EC24" i="59"/>
  <c r="EC734" i="59"/>
  <c r="EC535" i="59"/>
  <c r="EC103" i="59"/>
  <c r="EC572" i="59"/>
  <c r="EC93" i="59"/>
  <c r="EC98" i="59"/>
  <c r="EC169" i="59"/>
  <c r="EC191" i="59"/>
  <c r="EC260" i="59"/>
  <c r="EC205" i="59"/>
  <c r="EC184" i="59"/>
  <c r="EC311" i="59"/>
  <c r="EC97" i="59"/>
  <c r="EC671" i="59"/>
  <c r="EC640" i="59"/>
  <c r="EC177" i="59"/>
  <c r="EC269" i="59"/>
  <c r="EB747" i="59"/>
  <c r="EC631" i="59"/>
  <c r="EC539" i="59"/>
  <c r="EC153" i="59"/>
  <c r="EC553" i="59"/>
  <c r="EC15" i="59"/>
  <c r="EC566" i="59"/>
  <c r="EC190" i="59"/>
  <c r="EC105" i="59"/>
  <c r="EC402" i="59"/>
  <c r="EC479" i="59"/>
  <c r="EC601" i="59"/>
  <c r="EC127" i="59"/>
  <c r="EC212" i="59"/>
  <c r="EC353" i="59"/>
  <c r="EC340" i="59"/>
  <c r="EC334" i="59"/>
  <c r="EC237" i="59"/>
  <c r="EC193" i="59"/>
  <c r="EC53" i="59"/>
  <c r="EC160" i="59"/>
  <c r="EC536" i="59"/>
  <c r="EC424" i="59"/>
  <c r="EC230" i="59"/>
  <c r="EC188" i="59"/>
  <c r="EC136" i="59"/>
  <c r="EC369" i="59"/>
  <c r="EC469" i="59"/>
  <c r="EC719" i="59"/>
  <c r="EC508" i="59"/>
  <c r="EC421" i="59"/>
  <c r="EC592" i="59"/>
  <c r="EC217" i="59"/>
  <c r="EC327" i="59"/>
  <c r="EC360" i="59"/>
  <c r="EC275" i="59"/>
  <c r="EC319" i="59"/>
  <c r="EC465" i="59"/>
  <c r="EC111" i="59"/>
  <c r="EC96" i="59"/>
  <c r="EC163" i="59"/>
  <c r="EC304" i="59"/>
  <c r="EC268" i="59"/>
  <c r="EC384" i="59"/>
  <c r="EC377" i="59"/>
  <c r="EC25" i="59"/>
  <c r="EC41" i="59"/>
  <c r="EC738" i="59"/>
  <c r="EC515" i="59"/>
  <c r="EC215" i="59"/>
  <c r="EC739" i="59"/>
  <c r="EC63" i="59"/>
  <c r="EC399" i="59"/>
  <c r="EC211" i="59"/>
  <c r="EC453" i="59"/>
  <c r="EC81" i="59"/>
  <c r="EC664" i="59"/>
  <c r="EC286" i="59"/>
  <c r="EC563" i="59"/>
  <c r="EC284" i="59"/>
  <c r="EC364" i="59"/>
  <c r="EC180" i="59"/>
  <c r="EC641" i="59"/>
  <c r="EC126" i="59"/>
  <c r="EC276" i="59"/>
  <c r="EC19" i="59"/>
  <c r="EC287" i="59"/>
  <c r="EC331" i="59"/>
  <c r="EC607" i="59"/>
  <c r="EC686" i="59"/>
  <c r="EC531" i="59"/>
  <c r="EC643" i="59"/>
  <c r="EC245" i="59"/>
  <c r="EC390" i="59"/>
  <c r="EC243" i="59"/>
  <c r="EC233" i="59"/>
  <c r="EC185" i="59"/>
  <c r="EC416" i="59"/>
  <c r="EC348" i="59"/>
  <c r="EC680" i="59"/>
  <c r="EC135" i="59"/>
  <c r="EC313" i="59"/>
  <c r="EC354" i="59"/>
  <c r="EC701" i="59"/>
  <c r="EC176" i="59"/>
  <c r="EC649" i="59"/>
  <c r="EC538" i="59"/>
  <c r="EC202" i="59"/>
  <c r="EC236" i="59"/>
  <c r="EC627" i="59"/>
  <c r="EC696" i="59"/>
  <c r="EC486" i="59"/>
  <c r="EC546" i="59"/>
  <c r="EC639" i="59"/>
  <c r="EC187" i="59"/>
  <c r="EC394" i="59"/>
  <c r="EC528" i="59"/>
  <c r="EC602" i="59"/>
  <c r="EC716" i="59"/>
  <c r="EC658" i="59"/>
  <c r="EC493" i="59"/>
  <c r="EC110" i="59"/>
  <c r="EC274" i="59"/>
  <c r="EC650" i="59"/>
  <c r="EC449" i="59"/>
  <c r="EC440" i="59"/>
  <c r="EC636" i="59"/>
  <c r="EC92" i="59"/>
  <c r="EC52" i="59"/>
  <c r="EC722" i="59"/>
  <c r="EC332" i="59"/>
  <c r="EC76" i="59"/>
  <c r="EC80" i="59"/>
  <c r="EC557" i="59"/>
  <c r="EC404" i="59"/>
  <c r="EC155" i="59"/>
  <c r="EC603" i="59"/>
  <c r="EC290" i="59"/>
  <c r="EC173" i="59"/>
  <c r="EC442" i="59"/>
  <c r="EC599" i="59"/>
  <c r="EC431" i="59"/>
  <c r="EC231" i="59"/>
  <c r="EC485" i="59"/>
  <c r="EC462" i="59"/>
  <c r="EC247" i="59"/>
  <c r="EC437" i="59"/>
  <c r="EC134" i="59"/>
  <c r="EC458" i="59"/>
  <c r="EC559" i="59"/>
  <c r="EC329" i="59"/>
  <c r="EC201" i="59"/>
  <c r="EC294" i="59"/>
  <c r="EC102" i="59"/>
  <c r="EC419" i="59"/>
  <c r="EC333" i="59"/>
  <c r="EC568" i="59"/>
  <c r="EC630" i="59"/>
  <c r="EC529" i="59"/>
  <c r="EC368" i="59"/>
  <c r="EC116" i="59"/>
  <c r="EC622" i="59"/>
  <c r="EC295" i="59"/>
  <c r="EC197" i="59"/>
  <c r="EC109" i="59"/>
  <c r="EC373" i="59"/>
  <c r="EC147" i="59"/>
  <c r="EC122" i="59"/>
  <c r="EC455" i="59"/>
  <c r="EC372" i="59"/>
  <c r="EC618" i="59"/>
  <c r="EC470" i="59"/>
  <c r="EC321" i="59"/>
  <c r="EC685" i="59"/>
  <c r="EC363" i="59"/>
  <c r="EC325" i="59"/>
  <c r="EC174" i="59"/>
  <c r="EC22" i="59"/>
  <c r="EC86" i="59"/>
  <c r="EC139" i="59"/>
  <c r="EC341" i="59"/>
  <c r="EC516" i="59"/>
  <c r="EC115" i="59"/>
  <c r="EC684" i="59"/>
  <c r="EC406" i="59"/>
  <c r="EC498" i="59"/>
  <c r="EC297" i="59"/>
  <c r="EC388" i="59"/>
  <c r="EC154" i="59"/>
  <c r="EC72" i="59"/>
  <c r="EC612" i="59"/>
  <c r="EC578" i="59"/>
  <c r="EC491" i="59"/>
  <c r="EC13" i="59"/>
  <c r="EC234" i="59"/>
  <c r="EC114" i="59"/>
  <c r="EC77" i="59"/>
  <c r="EC74" i="59"/>
  <c r="EC79" i="59"/>
  <c r="EC625" i="59"/>
  <c r="EC68" i="59"/>
  <c r="EC706" i="59"/>
  <c r="EC59" i="59"/>
  <c r="EC733" i="59"/>
  <c r="EC511" i="59"/>
  <c r="EC383" i="59"/>
  <c r="EC632" i="59"/>
  <c r="EC430" i="59"/>
  <c r="EC166" i="59"/>
  <c r="EC606" i="59"/>
  <c r="EC698" i="59"/>
  <c r="EC305" i="59"/>
  <c r="EC375" i="59"/>
  <c r="EC436" i="59"/>
  <c r="EC198" i="59"/>
  <c r="EC509" i="59"/>
  <c r="EC724" i="59"/>
  <c r="EC140" i="59"/>
  <c r="EC661" i="59"/>
  <c r="EC581" i="59"/>
  <c r="EC569" i="59"/>
  <c r="EC37" i="59"/>
  <c r="EC744" i="59"/>
  <c r="EC600" i="59"/>
  <c r="EC742" i="59"/>
  <c r="EC730" i="59"/>
  <c r="BL765" i="59"/>
  <c r="BL767" i="59" s="1"/>
  <c r="BK765" i="59"/>
  <c r="BK766" i="59" s="1"/>
  <c r="BN746" i="59"/>
  <c r="BN747" i="59"/>
  <c r="BN748" i="59"/>
  <c r="BN749" i="59" s="1"/>
  <c r="BN758" i="59"/>
  <c r="BN760" i="59" s="1"/>
  <c r="BO760" i="59" s="1"/>
  <c r="BO761" i="59" s="1"/>
  <c r="BN764" i="59"/>
  <c r="BM764" i="59"/>
  <c r="BL769" i="59"/>
  <c r="EC570" i="59"/>
  <c r="AW11" i="108" l="1"/>
  <c r="AV12" i="108"/>
  <c r="BN750" i="59"/>
  <c r="BN751" i="59" s="1"/>
  <c r="BN752" i="59" s="1"/>
  <c r="BP752" i="59" s="1"/>
  <c r="ED750" i="59"/>
  <c r="EB751" i="59"/>
  <c r="EB755" i="59" s="1"/>
  <c r="BM765" i="59"/>
  <c r="BM766" i="59" s="1"/>
  <c r="BN765" i="59"/>
  <c r="AW11" i="111"/>
  <c r="AV12" i="111"/>
  <c r="BP764" i="59"/>
  <c r="BO764" i="59"/>
  <c r="AW12" i="108" l="1"/>
  <c r="AX11" i="108"/>
  <c r="BN762" i="59"/>
  <c r="BO765" i="59"/>
  <c r="BO766" i="59" s="1"/>
  <c r="BP765" i="59"/>
  <c r="BP767" i="59" s="1"/>
  <c r="BQ764" i="59"/>
  <c r="BR764" i="59"/>
  <c r="BN767" i="59"/>
  <c r="AW12" i="111"/>
  <c r="AX11" i="111"/>
  <c r="BP762" i="59"/>
  <c r="BR752" i="59"/>
  <c r="BN769" i="59" l="1"/>
  <c r="AY11" i="108"/>
  <c r="AX12" i="108"/>
  <c r="BP769" i="59"/>
  <c r="AY11" i="111"/>
  <c r="AX12" i="111"/>
  <c r="BQ765" i="59"/>
  <c r="BQ766" i="59" s="1"/>
  <c r="BR765" i="59"/>
  <c r="BR767" i="59" s="1"/>
  <c r="BR762" i="59"/>
  <c r="BT752" i="59"/>
  <c r="BS764" i="59"/>
  <c r="BT764" i="59"/>
  <c r="AZ11" i="108" l="1"/>
  <c r="AY12" i="108"/>
  <c r="BT765" i="59"/>
  <c r="BS765" i="59"/>
  <c r="BS766" i="59" s="1"/>
  <c r="AY12" i="111"/>
  <c r="AZ11" i="111"/>
  <c r="BT762" i="59"/>
  <c r="BV752" i="59"/>
  <c r="BU764" i="59"/>
  <c r="BV764" i="59"/>
  <c r="AZ12" i="108" l="1"/>
  <c r="BA11" i="108"/>
  <c r="BV762" i="59"/>
  <c r="BX752" i="59"/>
  <c r="BW764" i="59"/>
  <c r="BX764" i="59"/>
  <c r="BA11" i="111"/>
  <c r="AZ12" i="111"/>
  <c r="BT767" i="59"/>
  <c r="BV765" i="59"/>
  <c r="BU765" i="59"/>
  <c r="BU766" i="59" s="1"/>
  <c r="BU767" i="59" s="1"/>
  <c r="BA12" i="108" l="1"/>
  <c r="BB11" i="108"/>
  <c r="BA12" i="111"/>
  <c r="BB11" i="111"/>
  <c r="BX762" i="59"/>
  <c r="BZ752" i="59"/>
  <c r="BW765" i="59"/>
  <c r="BX765" i="59"/>
  <c r="BX767" i="59" s="1"/>
  <c r="BY764" i="59"/>
  <c r="BZ764" i="59"/>
  <c r="BW766" i="59"/>
  <c r="BV767" i="59"/>
  <c r="BB12" i="108" l="1"/>
  <c r="BC11" i="108"/>
  <c r="BZ762" i="59"/>
  <c r="CB752" i="59"/>
  <c r="CB762" i="59" s="1"/>
  <c r="CC752" i="59" s="1"/>
  <c r="CD752" i="59" s="1"/>
  <c r="BW767" i="59"/>
  <c r="BZ765" i="59"/>
  <c r="BZ767" i="59" s="1"/>
  <c r="BY765" i="59"/>
  <c r="BY766" i="59" s="1"/>
  <c r="BC11" i="111"/>
  <c r="BB12" i="111"/>
  <c r="CA764" i="59"/>
  <c r="CB764" i="59"/>
  <c r="BD11" i="108" l="1"/>
  <c r="BC12" i="108"/>
  <c r="BY767" i="59"/>
  <c r="CA765" i="59"/>
  <c r="CB765" i="59"/>
  <c r="CC764" i="59"/>
  <c r="CD764" i="59"/>
  <c r="BC12" i="111"/>
  <c r="BD11" i="111"/>
  <c r="CD762" i="59"/>
  <c r="CF752" i="59"/>
  <c r="CA766" i="59"/>
  <c r="BE11" i="108" l="1"/>
  <c r="BD12" i="108"/>
  <c r="CC765" i="59"/>
  <c r="CC766" i="59" s="1"/>
  <c r="CD765" i="59"/>
  <c r="BE11" i="111"/>
  <c r="BD12" i="111"/>
  <c r="CB767" i="59"/>
  <c r="CF762" i="59"/>
  <c r="CH752" i="59"/>
  <c r="CE764" i="59"/>
  <c r="CF764" i="59"/>
  <c r="CA767" i="59"/>
  <c r="BF11" i="108" l="1"/>
  <c r="BE12" i="108"/>
  <c r="CC767" i="59"/>
  <c r="CH762" i="59"/>
  <c r="CJ752" i="59"/>
  <c r="CE765" i="59"/>
  <c r="CE766" i="59" s="1"/>
  <c r="CF765" i="59"/>
  <c r="CF767" i="59" s="1"/>
  <c r="CG764" i="59"/>
  <c r="CH764" i="59"/>
  <c r="CD767" i="59"/>
  <c r="BE12" i="111"/>
  <c r="BF11" i="111"/>
  <c r="BG11" i="108" l="1"/>
  <c r="BF12" i="108"/>
  <c r="CE767" i="59"/>
  <c r="CJ762" i="59"/>
  <c r="CL752" i="59"/>
  <c r="CL762" i="59" s="1"/>
  <c r="CI764" i="59"/>
  <c r="BG11" i="111"/>
  <c r="BF12" i="111"/>
  <c r="CH765" i="59"/>
  <c r="CI765" i="59" s="1"/>
  <c r="CG765" i="59"/>
  <c r="CG766" i="59" s="1"/>
  <c r="CH767" i="59" l="1"/>
  <c r="BH11" i="108"/>
  <c r="BG12" i="108"/>
  <c r="CG767" i="59"/>
  <c r="CI766" i="59"/>
  <c r="CK767" i="59" s="1"/>
  <c r="BG12" i="111"/>
  <c r="BH11" i="111"/>
  <c r="BH12" i="108" l="1"/>
  <c r="BI11" i="108"/>
  <c r="BI11" i="111"/>
  <c r="BH12" i="111"/>
  <c r="CI767" i="59"/>
  <c r="BJ11" i="108" l="1"/>
  <c r="BI12" i="108"/>
  <c r="BI12" i="111"/>
  <c r="BJ11" i="111"/>
  <c r="BJ12" i="108" l="1"/>
  <c r="BK11" i="108"/>
  <c r="BK11" i="111"/>
  <c r="BJ12" i="111"/>
  <c r="BK12" i="108" l="1"/>
  <c r="BL11" i="108"/>
  <c r="BK12" i="111"/>
  <c r="BL11" i="111"/>
  <c r="BM11" i="108" l="1"/>
  <c r="BL12" i="108"/>
  <c r="BM11" i="111"/>
  <c r="BL12" i="111"/>
  <c r="BM12" i="108" l="1"/>
  <c r="BN11" i="108"/>
  <c r="BM12" i="111"/>
  <c r="BN11" i="111"/>
  <c r="BO11" i="108" l="1"/>
  <c r="BN12" i="108"/>
  <c r="BO11" i="111"/>
  <c r="BN12" i="111"/>
  <c r="BO12" i="108" l="1"/>
  <c r="BP11" i="108"/>
  <c r="BO12" i="111"/>
  <c r="BP11" i="111"/>
  <c r="BQ11" i="108" l="1"/>
  <c r="BP12" i="108"/>
  <c r="BQ11" i="111"/>
  <c r="BP12" i="111"/>
  <c r="BQ12" i="108" l="1"/>
  <c r="BR11" i="108"/>
  <c r="BQ12" i="111"/>
  <c r="BR11" i="111"/>
  <c r="BS11" i="108" l="1"/>
  <c r="BR12" i="108"/>
  <c r="BS11" i="111"/>
  <c r="BR12" i="111"/>
  <c r="BT11" i="108" l="1"/>
  <c r="BS12" i="108"/>
  <c r="BT11" i="111"/>
  <c r="BS12" i="111"/>
  <c r="BT12" i="108" l="1"/>
  <c r="BU11" i="108"/>
  <c r="BU11" i="111"/>
  <c r="BT12" i="111"/>
  <c r="BU12" i="108" l="1"/>
  <c r="BV11" i="108"/>
  <c r="BV11" i="111"/>
  <c r="BU12" i="111"/>
  <c r="BV12" i="108" l="1"/>
  <c r="BW11" i="108"/>
  <c r="BW11" i="111"/>
  <c r="BV12" i="111"/>
  <c r="BW12" i="108" l="1"/>
  <c r="BX11" i="108"/>
  <c r="BX11" i="111"/>
  <c r="BW12" i="111"/>
  <c r="BX12" i="108" l="1"/>
  <c r="BY11" i="108"/>
  <c r="BY11" i="111"/>
  <c r="BX12" i="111"/>
  <c r="BY12" i="108" l="1"/>
  <c r="BZ11" i="108"/>
  <c r="BZ11" i="111"/>
  <c r="BY12" i="111"/>
  <c r="BZ12" i="108" l="1"/>
  <c r="CA11" i="108"/>
  <c r="CA11" i="111"/>
  <c r="BZ12" i="111"/>
  <c r="CB11" i="108" l="1"/>
  <c r="CA12" i="108"/>
  <c r="CB11" i="111"/>
  <c r="CA12" i="111"/>
  <c r="CC11" i="108" l="1"/>
  <c r="CB12" i="108"/>
  <c r="CC11" i="111"/>
  <c r="CB12" i="111"/>
  <c r="CC12" i="108" l="1"/>
  <c r="CD11" i="108"/>
  <c r="CD11" i="111"/>
  <c r="CC12" i="111"/>
  <c r="CE11" i="108" l="1"/>
  <c r="CD12" i="108"/>
  <c r="CE11" i="111"/>
  <c r="CD12" i="111"/>
  <c r="CE12" i="108" l="1"/>
  <c r="CF11" i="108"/>
  <c r="CF11" i="111"/>
  <c r="CE12" i="111"/>
  <c r="CF12" i="108" l="1"/>
  <c r="CG11" i="108"/>
  <c r="CG11" i="111"/>
  <c r="CF12" i="111"/>
  <c r="CG12" i="108" l="1"/>
  <c r="CH11" i="108"/>
  <c r="CH11" i="111"/>
  <c r="CG12" i="111"/>
  <c r="CH12" i="108" l="1"/>
  <c r="CI11" i="108"/>
  <c r="CI11" i="111"/>
  <c r="CH12" i="111"/>
  <c r="CJ11" i="108" l="1"/>
  <c r="CI12" i="108"/>
  <c r="CJ11" i="111"/>
  <c r="CI12" i="111"/>
  <c r="CK11" i="108" l="1"/>
  <c r="CJ12" i="108"/>
  <c r="CK11" i="111"/>
  <c r="CJ12" i="111"/>
  <c r="CK12" i="108" l="1"/>
  <c r="CL11" i="108"/>
  <c r="CL11" i="111"/>
  <c r="CK12" i="111"/>
  <c r="CM11" i="108" l="1"/>
  <c r="CL12" i="108"/>
  <c r="CM11" i="111"/>
  <c r="CL12" i="111"/>
  <c r="CN11" i="108" l="1"/>
  <c r="CM12" i="108"/>
  <c r="CN11" i="111"/>
  <c r="CM12" i="111"/>
  <c r="CN12" i="108" l="1"/>
  <c r="CO11" i="108"/>
  <c r="CO11" i="111"/>
  <c r="CN12" i="111"/>
  <c r="CO12" i="108" l="1"/>
  <c r="CP11" i="108"/>
  <c r="CP11" i="111"/>
  <c r="CO12" i="111"/>
  <c r="CP12" i="108" l="1"/>
  <c r="CQ11" i="108"/>
  <c r="CQ11" i="111"/>
  <c r="CP12" i="111"/>
  <c r="CR11" i="108" l="1"/>
  <c r="CQ12" i="108"/>
  <c r="CR11" i="111"/>
  <c r="CQ12" i="111"/>
  <c r="CS11" i="108" l="1"/>
  <c r="CR12" i="108"/>
  <c r="CS11" i="111"/>
  <c r="CR12" i="111"/>
  <c r="CS12" i="108" l="1"/>
  <c r="CT11" i="108"/>
  <c r="CT11" i="111"/>
  <c r="CS12" i="111"/>
  <c r="CU11" i="108" l="1"/>
  <c r="CT12" i="108"/>
  <c r="CU11" i="111"/>
  <c r="CT12" i="111"/>
  <c r="CV11" i="108" l="1"/>
  <c r="CU12" i="108"/>
  <c r="CV11" i="111"/>
  <c r="CU12" i="111"/>
  <c r="CV12" i="108" l="1"/>
  <c r="CW11" i="108"/>
  <c r="CW11" i="111"/>
  <c r="CV12" i="111"/>
  <c r="CX11" i="108" l="1"/>
  <c r="CW12" i="108"/>
  <c r="CX11" i="111"/>
  <c r="CW12" i="111"/>
  <c r="CX12" i="108" l="1"/>
  <c r="CY11" i="108"/>
  <c r="CY11" i="111"/>
  <c r="CX12" i="111"/>
  <c r="CY12" i="108" l="1"/>
  <c r="CZ11" i="108"/>
  <c r="CZ11" i="111"/>
  <c r="CY12" i="111"/>
  <c r="DA11" i="108" l="1"/>
  <c r="CZ12" i="108"/>
  <c r="DA11" i="111"/>
  <c r="CZ12" i="111"/>
  <c r="DB11" i="108" l="1"/>
  <c r="DA12" i="108"/>
  <c r="DB11" i="111"/>
  <c r="DA12" i="111"/>
  <c r="DB12" i="108" l="1"/>
  <c r="DC11" i="108"/>
  <c r="DB12" i="111"/>
  <c r="DC11" i="111"/>
  <c r="DC12" i="108" l="1"/>
  <c r="DD11" i="108"/>
  <c r="DD11" i="111"/>
  <c r="DC12" i="111"/>
  <c r="DD12" i="108" l="1"/>
  <c r="DE11" i="108"/>
  <c r="DD12" i="111"/>
  <c r="DE11" i="111"/>
  <c r="DF11" i="108" l="1"/>
  <c r="DE12" i="108"/>
  <c r="DF11" i="111"/>
  <c r="DE12" i="111"/>
  <c r="DF12" i="108" l="1"/>
  <c r="DG11" i="108"/>
  <c r="DF12" i="111"/>
  <c r="DG11" i="111"/>
  <c r="DG12" i="108" l="1"/>
  <c r="DH11" i="108"/>
  <c r="DH11" i="111"/>
  <c r="DG12" i="111"/>
  <c r="DI11" i="108" l="1"/>
  <c r="DH12" i="108"/>
  <c r="DH12" i="111"/>
  <c r="DI11" i="111"/>
  <c r="DJ11" i="108" l="1"/>
  <c r="DI12" i="108"/>
  <c r="DJ11" i="111"/>
  <c r="DI12" i="111"/>
  <c r="DJ12" i="108" l="1"/>
  <c r="DK11" i="108"/>
  <c r="DJ12" i="111"/>
  <c r="DK11" i="111"/>
  <c r="DK12" i="108" l="1"/>
  <c r="DL11" i="108"/>
  <c r="DL11" i="111"/>
  <c r="DK12" i="111"/>
  <c r="DL12" i="108" l="1"/>
  <c r="DM11" i="108"/>
  <c r="DL12" i="111"/>
  <c r="DM11" i="111"/>
  <c r="DN11" i="108" l="1"/>
  <c r="DM12" i="108"/>
  <c r="DN11" i="111"/>
  <c r="DM12" i="111"/>
  <c r="DN12" i="108" l="1"/>
  <c r="DO11" i="108"/>
  <c r="DN12" i="111"/>
  <c r="DO11" i="111"/>
  <c r="DO12" i="108" l="1"/>
  <c r="DP11" i="108"/>
  <c r="DP11" i="111"/>
  <c r="DO12" i="111"/>
  <c r="DQ11" i="108" l="1"/>
  <c r="DP12" i="108"/>
  <c r="DP12" i="111"/>
  <c r="DQ11" i="111"/>
  <c r="DQ12" i="108" l="1"/>
  <c r="DR11" i="108"/>
  <c r="DR11" i="111"/>
  <c r="DQ12" i="111"/>
  <c r="DR12" i="108" l="1"/>
  <c r="DS11" i="108"/>
  <c r="DR12" i="111"/>
  <c r="DS11" i="111"/>
  <c r="DT11" i="108" l="1"/>
  <c r="DS12" i="108"/>
  <c r="DT11" i="111"/>
  <c r="DS12" i="111"/>
  <c r="DT12" i="108" l="1"/>
  <c r="DU11" i="108"/>
  <c r="DT12" i="111"/>
  <c r="DU11" i="111"/>
  <c r="DU12" i="108" l="1"/>
  <c r="DV11" i="108"/>
  <c r="DV11" i="111"/>
  <c r="DU12" i="111"/>
  <c r="DW11" i="108" l="1"/>
  <c r="DV12" i="108"/>
  <c r="DV12" i="111"/>
  <c r="DW11" i="111"/>
  <c r="DW12" i="108" l="1"/>
  <c r="DX11" i="108"/>
  <c r="DX11" i="111"/>
  <c r="DW12" i="111"/>
  <c r="DX12" i="108" l="1"/>
  <c r="DY11" i="108"/>
  <c r="DX12" i="111"/>
  <c r="DY11" i="111"/>
  <c r="DZ11" i="108" l="1"/>
  <c r="DY12" i="108"/>
  <c r="DZ11" i="111"/>
  <c r="DY12" i="111"/>
  <c r="EA11" i="108" l="1"/>
  <c r="DZ12" i="108"/>
  <c r="DZ12" i="111"/>
  <c r="EA11" i="111"/>
  <c r="EB11" i="108" l="1"/>
  <c r="EA12" i="108"/>
  <c r="EB11" i="111"/>
  <c r="EA12" i="111"/>
  <c r="EC11" i="108" l="1"/>
  <c r="EB12" i="108"/>
  <c r="EB12" i="111"/>
  <c r="EC11" i="111"/>
  <c r="ED11" i="108" l="1"/>
  <c r="EC12" i="108"/>
  <c r="EC12" i="111"/>
  <c r="ED11" i="111"/>
  <c r="EE11" i="108" l="1"/>
  <c r="ED12" i="108"/>
  <c r="EE11" i="111"/>
  <c r="ED12" i="111"/>
  <c r="EF11" i="108" l="1"/>
  <c r="EE12" i="108"/>
  <c r="EE12" i="111"/>
  <c r="EF11" i="111"/>
  <c r="EG11" i="108" l="1"/>
  <c r="EF12" i="108"/>
  <c r="EF12" i="111"/>
  <c r="EG11" i="111"/>
  <c r="EG12" i="108" l="1"/>
  <c r="EH11" i="108"/>
  <c r="EH11" i="111"/>
  <c r="EG12" i="111"/>
  <c r="EI11" i="108" l="1"/>
  <c r="EH12" i="108"/>
  <c r="EI11" i="111"/>
  <c r="EH12" i="111"/>
  <c r="EI12" i="108" l="1"/>
  <c r="EJ11" i="108"/>
  <c r="EI12" i="111"/>
  <c r="EJ11" i="111"/>
  <c r="EK11" i="108" l="1"/>
  <c r="EJ12" i="108"/>
  <c r="EJ12" i="111"/>
  <c r="EK11" i="111"/>
  <c r="EL11" i="108" l="1"/>
  <c r="EK12" i="108"/>
  <c r="EK12" i="111"/>
  <c r="EL11" i="111"/>
  <c r="EM11" i="108" l="1"/>
  <c r="EL12" i="108"/>
  <c r="EM11" i="111"/>
  <c r="EL12" i="111"/>
  <c r="EN11" i="108" l="1"/>
  <c r="EM12" i="108"/>
  <c r="EM12" i="111"/>
  <c r="EN11" i="111"/>
  <c r="EN12" i="108" l="1"/>
  <c r="EO11" i="108"/>
  <c r="EN12" i="111"/>
  <c r="EO11" i="111"/>
  <c r="EP11" i="108" l="1"/>
  <c r="EO12" i="108"/>
  <c r="EP11" i="111"/>
  <c r="EO12" i="111"/>
  <c r="EQ11" i="108" l="1"/>
  <c r="EP12" i="108"/>
  <c r="EQ11" i="111"/>
  <c r="EP12" i="111"/>
  <c r="ER11" i="108" l="1"/>
  <c r="EQ12" i="108"/>
  <c r="EQ12" i="111"/>
  <c r="ER11" i="111"/>
  <c r="ER12" i="108" l="1"/>
  <c r="ES11" i="108"/>
  <c r="ER12" i="111"/>
  <c r="ES11" i="111"/>
  <c r="ET11" i="108" l="1"/>
  <c r="ES12" i="108"/>
  <c r="ET11" i="111"/>
  <c r="ES12" i="111"/>
  <c r="EU11" i="108" l="1"/>
  <c r="ET12" i="108"/>
  <c r="EU11" i="111"/>
  <c r="ET12" i="111"/>
  <c r="EU12" i="108" l="1"/>
  <c r="EV11" i="108"/>
  <c r="EU12" i="111"/>
  <c r="EV11" i="111"/>
  <c r="EV12" i="108" l="1"/>
  <c r="EW11" i="108"/>
  <c r="EV12" i="111"/>
  <c r="EW11" i="111"/>
  <c r="EX11" i="108" l="1"/>
  <c r="EW12" i="108"/>
  <c r="EX11" i="111"/>
  <c r="EW12" i="111"/>
  <c r="EY11" i="108" l="1"/>
  <c r="EX12" i="108"/>
  <c r="EY11" i="111"/>
  <c r="EX12" i="111"/>
  <c r="EZ11" i="108" l="1"/>
  <c r="EY12" i="108"/>
  <c r="EY12" i="111"/>
  <c r="EZ11" i="111"/>
  <c r="FA11" i="108" l="1"/>
  <c r="EZ12" i="108"/>
  <c r="EZ12" i="111"/>
  <c r="FA11" i="111"/>
  <c r="FB11" i="108" l="1"/>
  <c r="FA12" i="108"/>
  <c r="FA12" i="111"/>
  <c r="FB11" i="111"/>
  <c r="FC11" i="108" l="1"/>
  <c r="FB12" i="108"/>
  <c r="FC11" i="111"/>
  <c r="FB12" i="111"/>
  <c r="FD11" i="108" l="1"/>
  <c r="FC12" i="108"/>
  <c r="FC12" i="111"/>
  <c r="FD11" i="111"/>
  <c r="FD12" i="108" l="1"/>
  <c r="FE11" i="108"/>
  <c r="FD12" i="111"/>
  <c r="FE11" i="111"/>
  <c r="FE12" i="108" l="1"/>
  <c r="FF11" i="108"/>
  <c r="FF11" i="111"/>
  <c r="FE12" i="111"/>
  <c r="FG11" i="108" l="1"/>
  <c r="FF12" i="108"/>
  <c r="FG11" i="111"/>
  <c r="FF12" i="111"/>
  <c r="FG12" i="108" l="1"/>
  <c r="FH11" i="108"/>
  <c r="FH11" i="111"/>
  <c r="FG12" i="111"/>
  <c r="FH12" i="108" l="1"/>
  <c r="FI11" i="108"/>
  <c r="FH12" i="111"/>
  <c r="FI11" i="111"/>
  <c r="FI12" i="108" l="1"/>
  <c r="FJ11" i="108"/>
  <c r="FI12" i="111"/>
  <c r="FJ11" i="111"/>
  <c r="FJ12" i="108" l="1"/>
  <c r="FK11" i="108"/>
  <c r="FK11" i="111"/>
  <c r="FJ12" i="111"/>
  <c r="FL11" i="108" l="1"/>
  <c r="FK12" i="108"/>
  <c r="FK12" i="111"/>
  <c r="FL11" i="111"/>
  <c r="FM11" i="108" l="1"/>
  <c r="FL12" i="108"/>
  <c r="FL12" i="111"/>
  <c r="FM11" i="111"/>
  <c r="FM12" i="108" l="1"/>
  <c r="FN11" i="108"/>
  <c r="FN11" i="111"/>
  <c r="FM12" i="111"/>
  <c r="FN12" i="108" l="1"/>
  <c r="FO11" i="108"/>
  <c r="FO11" i="111"/>
  <c r="FN12" i="111"/>
  <c r="FO12" i="108" l="1"/>
  <c r="FP11" i="108"/>
  <c r="FO12" i="111"/>
  <c r="FP11" i="111"/>
  <c r="FP12" i="108" l="1"/>
  <c r="FQ11" i="108"/>
  <c r="FP12" i="111"/>
  <c r="FQ11" i="111"/>
  <c r="FR11" i="108" l="1"/>
  <c r="FQ12" i="108"/>
  <c r="FQ12" i="111"/>
  <c r="FR11" i="111"/>
  <c r="FR12" i="108" l="1"/>
  <c r="FS11" i="108"/>
  <c r="FS11" i="111"/>
  <c r="FR12" i="111"/>
  <c r="FS12" i="108" l="1"/>
  <c r="FT11" i="108"/>
  <c r="FS12" i="111"/>
  <c r="FT11" i="111"/>
  <c r="FU11" i="108" l="1"/>
  <c r="FT12" i="108"/>
  <c r="FT12" i="111"/>
  <c r="FU11" i="111"/>
  <c r="FV11" i="108" l="1"/>
  <c r="FU12" i="108"/>
  <c r="FV11" i="111"/>
  <c r="FU12" i="111"/>
  <c r="FV12" i="108" l="1"/>
  <c r="FW11" i="108"/>
  <c r="FW11" i="111"/>
  <c r="FV12" i="111"/>
  <c r="FW12" i="108" l="1"/>
  <c r="FX11" i="108"/>
  <c r="FW12" i="111"/>
  <c r="FX11" i="111"/>
  <c r="FX12" i="108" l="1"/>
  <c r="FY11" i="108"/>
  <c r="FX12" i="111"/>
  <c r="FY11" i="111"/>
  <c r="FZ11" i="108" l="1"/>
  <c r="FY12" i="108"/>
  <c r="FZ11" i="111"/>
  <c r="FY12" i="111"/>
  <c r="FZ12" i="108" l="1"/>
  <c r="GA11" i="108"/>
  <c r="GA11" i="111"/>
  <c r="FZ12" i="111"/>
  <c r="GA12" i="108" l="1"/>
  <c r="GB11" i="108"/>
  <c r="GA12" i="111"/>
  <c r="GB11" i="111"/>
  <c r="GC11" i="108" l="1"/>
  <c r="GB12" i="108"/>
  <c r="GB12" i="111"/>
  <c r="GC11" i="111"/>
  <c r="GD11" i="108" l="1"/>
  <c r="GC12" i="108"/>
  <c r="GD11" i="111"/>
  <c r="GC12" i="111"/>
  <c r="GD12" i="108" l="1"/>
  <c r="GE11" i="108"/>
  <c r="GE11" i="111"/>
  <c r="GD12" i="111"/>
  <c r="GE12" i="108" l="1"/>
  <c r="GF11" i="108"/>
  <c r="GE12" i="111"/>
  <c r="GF11" i="111"/>
  <c r="GF12" i="108" l="1"/>
  <c r="GG11" i="108"/>
  <c r="GF12" i="111"/>
  <c r="GG11" i="111"/>
  <c r="GH11" i="108" l="1"/>
  <c r="GG12" i="108"/>
  <c r="GG12" i="111"/>
  <c r="GH11" i="111"/>
  <c r="GH12" i="108" l="1"/>
  <c r="GI11" i="108"/>
  <c r="GI11" i="111"/>
  <c r="GH12" i="111"/>
  <c r="GJ11" i="108" l="1"/>
  <c r="GI12" i="108"/>
  <c r="GI12" i="111"/>
  <c r="GJ11" i="111"/>
  <c r="GK11" i="108" l="1"/>
  <c r="GJ12" i="108"/>
  <c r="GJ12" i="111"/>
  <c r="GK11" i="111"/>
  <c r="GL11" i="108" l="1"/>
  <c r="GK12" i="108"/>
  <c r="GL11" i="111"/>
  <c r="GK12" i="111"/>
  <c r="GL12" i="108" l="1"/>
  <c r="GM11" i="108"/>
  <c r="GM11" i="111"/>
  <c r="GL12" i="111"/>
  <c r="GN11" i="108" l="1"/>
  <c r="GM12" i="108"/>
  <c r="GN11" i="111"/>
  <c r="GM12" i="111"/>
  <c r="GN12" i="108" l="1"/>
  <c r="GO11" i="108"/>
  <c r="GN12" i="111"/>
  <c r="GO11" i="111"/>
  <c r="GO12" i="108" l="1"/>
  <c r="GP11" i="108"/>
  <c r="GO12" i="111"/>
  <c r="GP11" i="111"/>
  <c r="GQ11" i="108" l="1"/>
  <c r="GP12" i="108"/>
  <c r="GQ11" i="111"/>
  <c r="GP12" i="111"/>
  <c r="GR11" i="108" l="1"/>
  <c r="GQ12" i="108"/>
  <c r="GQ12" i="111"/>
  <c r="GR11" i="111"/>
  <c r="GS11" i="108" l="1"/>
  <c r="GR12" i="108"/>
  <c r="GR12" i="111"/>
  <c r="GS11" i="111"/>
  <c r="GS12" i="108" l="1"/>
  <c r="GT11" i="108"/>
  <c r="GT11" i="111"/>
  <c r="GS12" i="111"/>
  <c r="GT12" i="108" l="1"/>
  <c r="GU11" i="108"/>
  <c r="GU11" i="111"/>
  <c r="GT12" i="111"/>
  <c r="GU12" i="108" l="1"/>
  <c r="GV11" i="108"/>
  <c r="GU12" i="111"/>
  <c r="GV11" i="111"/>
  <c r="GW11" i="108" l="1"/>
  <c r="GV12" i="108"/>
  <c r="GV12" i="111"/>
  <c r="GW11" i="111"/>
  <c r="GX11" i="108" l="1"/>
  <c r="GW12" i="108"/>
  <c r="GW12" i="111"/>
  <c r="GX11" i="111"/>
  <c r="GY11" i="108" l="1"/>
  <c r="GX12" i="108"/>
  <c r="GY11" i="111"/>
  <c r="GX12" i="111"/>
  <c r="GY12" i="108" l="1"/>
  <c r="GZ11" i="108"/>
  <c r="GY12" i="111"/>
  <c r="GZ11" i="111"/>
  <c r="GZ12" i="108" l="1"/>
  <c r="HA11" i="108"/>
  <c r="GZ12" i="111"/>
  <c r="HA11" i="111"/>
  <c r="HB11" i="108" l="1"/>
  <c r="HA12" i="108"/>
  <c r="HB11" i="111"/>
  <c r="HA12" i="111"/>
  <c r="HB12" i="108" l="1"/>
  <c r="HC11" i="108"/>
  <c r="HC11" i="111"/>
  <c r="HB12" i="111"/>
  <c r="HD11" i="108" l="1"/>
  <c r="HC12" i="108"/>
  <c r="HC12" i="111"/>
  <c r="HD11" i="111"/>
  <c r="HD12" i="108" l="1"/>
  <c r="HE11" i="108"/>
  <c r="HD12" i="111"/>
  <c r="HE11" i="111"/>
  <c r="HF11" i="108" l="1"/>
  <c r="HE12" i="108"/>
  <c r="HF11" i="111"/>
  <c r="HE12" i="111"/>
  <c r="HF12" i="108" l="1"/>
  <c r="HG11" i="108"/>
  <c r="HG11" i="111"/>
  <c r="HF12" i="111"/>
  <c r="HH11" i="108" l="1"/>
  <c r="HG12" i="108"/>
  <c r="HG12" i="111"/>
  <c r="HH11" i="111"/>
  <c r="HI11" i="108" l="1"/>
  <c r="HH12" i="108"/>
  <c r="HH12" i="111"/>
  <c r="HI11" i="111"/>
  <c r="HJ11" i="108" l="1"/>
  <c r="HI12" i="108"/>
  <c r="HJ11" i="111"/>
  <c r="HI12" i="111"/>
  <c r="HJ12" i="108" l="1"/>
  <c r="HK11" i="108"/>
  <c r="HK11" i="111"/>
  <c r="HJ12" i="111"/>
  <c r="HL11" i="108" l="1"/>
  <c r="HK12" i="108"/>
  <c r="HK12" i="111"/>
  <c r="HL11" i="111"/>
  <c r="HL12" i="108" l="1"/>
  <c r="HM11" i="108"/>
  <c r="HL12" i="111"/>
  <c r="HM11" i="111"/>
  <c r="HN11" i="108" l="1"/>
  <c r="HM12" i="108"/>
  <c r="HM12" i="111"/>
  <c r="HN11" i="111"/>
  <c r="HN12" i="108" l="1"/>
  <c r="HO11" i="108"/>
  <c r="HO11" i="111"/>
  <c r="HN12" i="111"/>
  <c r="HO12" i="108" l="1"/>
  <c r="HP11" i="108"/>
  <c r="HO12" i="111"/>
  <c r="HP11" i="111"/>
  <c r="HQ11" i="108" l="1"/>
  <c r="HP12" i="108"/>
  <c r="HP12" i="111"/>
  <c r="HQ11" i="111"/>
  <c r="HR11" i="108" l="1"/>
  <c r="HQ12" i="108"/>
  <c r="HR11" i="111"/>
  <c r="HQ12" i="111"/>
  <c r="HS11" i="108" l="1"/>
  <c r="HR12" i="108"/>
  <c r="HS11" i="111"/>
  <c r="HR12" i="111"/>
  <c r="HT11" i="108" l="1"/>
  <c r="HS12" i="108"/>
  <c r="HT11" i="111"/>
  <c r="HS12" i="111"/>
  <c r="HU11" i="108" l="1"/>
  <c r="HT12" i="108"/>
  <c r="HT12" i="111"/>
  <c r="HU11" i="111"/>
  <c r="HV11" i="108" l="1"/>
  <c r="HU12" i="108"/>
  <c r="HU12" i="111"/>
  <c r="HV11" i="111"/>
  <c r="HV12" i="108" l="1"/>
  <c r="HW11" i="108"/>
  <c r="HW11" i="111"/>
  <c r="HV12" i="111"/>
  <c r="HW12" i="108" l="1"/>
  <c r="HX11" i="108"/>
  <c r="HW12" i="111"/>
  <c r="HX11" i="111"/>
  <c r="HY11" i="108" l="1"/>
  <c r="HX12" i="108"/>
  <c r="HX12" i="111"/>
  <c r="HY11" i="111"/>
  <c r="HZ11" i="108" l="1"/>
  <c r="HY12" i="108"/>
  <c r="HZ11" i="111"/>
  <c r="HY12" i="111"/>
  <c r="HZ12" i="108" l="1"/>
  <c r="IA11" i="108"/>
  <c r="IA11" i="111"/>
  <c r="HZ12" i="111"/>
  <c r="IB11" i="108" l="1"/>
  <c r="IA12" i="108"/>
  <c r="IA12" i="111"/>
  <c r="IB11" i="111"/>
  <c r="IB12" i="108" l="1"/>
  <c r="IC11" i="108"/>
  <c r="IB12" i="111"/>
  <c r="IC11" i="111"/>
  <c r="ID11" i="108" l="1"/>
  <c r="IC12" i="108"/>
  <c r="IC12" i="111"/>
  <c r="ID11" i="111"/>
  <c r="ID12" i="108" l="1"/>
  <c r="IE11" i="108"/>
  <c r="IE11" i="111"/>
  <c r="ID12" i="111"/>
  <c r="IF11" i="108" l="1"/>
  <c r="IE12" i="108"/>
  <c r="IE12" i="111"/>
  <c r="IF11" i="111"/>
  <c r="IG11" i="108" l="1"/>
  <c r="IF12" i="108"/>
  <c r="IF12" i="111"/>
  <c r="IG11" i="111"/>
  <c r="IH11" i="108" l="1"/>
  <c r="IG12" i="108"/>
  <c r="IH11" i="111"/>
  <c r="IG12" i="111"/>
  <c r="IH12" i="108" l="1"/>
  <c r="II11" i="108"/>
  <c r="II11" i="111"/>
  <c r="IH12" i="111"/>
  <c r="IJ11" i="108" l="1"/>
  <c r="II12" i="108"/>
  <c r="II12" i="111"/>
  <c r="IJ11" i="111"/>
  <c r="IJ12" i="108" l="1"/>
  <c r="IK11" i="108"/>
  <c r="IJ12" i="111"/>
  <c r="IK11" i="111"/>
  <c r="IL11" i="108" l="1"/>
  <c r="IK12" i="108"/>
  <c r="IL11" i="111"/>
  <c r="IK12" i="111"/>
  <c r="IL12" i="108" l="1"/>
  <c r="IM11" i="108"/>
  <c r="IM11" i="111"/>
  <c r="IL12" i="111"/>
  <c r="IN11" i="108" l="1"/>
  <c r="IM12" i="108"/>
  <c r="IM12" i="111"/>
  <c r="IN11" i="111"/>
  <c r="IO11" i="108" l="1"/>
  <c r="IN12" i="108"/>
  <c r="IN12" i="111"/>
  <c r="IO11" i="111"/>
  <c r="IP11" i="108" l="1"/>
  <c r="IO12" i="108"/>
  <c r="IP11" i="111"/>
  <c r="IO12" i="111"/>
  <c r="IP12" i="108" l="1"/>
  <c r="IQ11" i="108"/>
  <c r="IQ11" i="111"/>
  <c r="IP12" i="111"/>
  <c r="IQ12" i="108" l="1"/>
  <c r="IR11" i="108"/>
  <c r="IQ12" i="111"/>
  <c r="IR11" i="111"/>
  <c r="IR12" i="108" l="1"/>
  <c r="IS11" i="108"/>
  <c r="IR12" i="111"/>
  <c r="IS11" i="111"/>
  <c r="IS12" i="108" l="1"/>
  <c r="IT11" i="108"/>
  <c r="IS12" i="111"/>
  <c r="IT11" i="111"/>
  <c r="IT12" i="108" l="1"/>
  <c r="IU11" i="108"/>
  <c r="IU11" i="111"/>
  <c r="IT12" i="111"/>
  <c r="IU12" i="108" l="1"/>
  <c r="IV11" i="108"/>
  <c r="IU12" i="111"/>
  <c r="IV11" i="111"/>
  <c r="IW11" i="108" l="1"/>
  <c r="IV12" i="108"/>
  <c r="IV12" i="111"/>
  <c r="IW11" i="111"/>
  <c r="IW12" i="108" l="1"/>
  <c r="IX11" i="108"/>
  <c r="IX11" i="111"/>
  <c r="IW12" i="111"/>
  <c r="IX12" i="108" l="1"/>
  <c r="IY11" i="108"/>
  <c r="IY11" i="111"/>
  <c r="IX12" i="111"/>
  <c r="IY12" i="108" l="1"/>
  <c r="IZ11" i="108"/>
  <c r="IZ11" i="111"/>
  <c r="IY12" i="111"/>
  <c r="IZ12" i="108" l="1"/>
  <c r="JA11" i="108"/>
  <c r="IZ12" i="111"/>
  <c r="JA11" i="111"/>
  <c r="JA12" i="108" l="1"/>
  <c r="JB11" i="108"/>
  <c r="JA12" i="111"/>
  <c r="JB11" i="111"/>
  <c r="JB12" i="108" l="1"/>
  <c r="JC11" i="108"/>
  <c r="JC11" i="111"/>
  <c r="JB12" i="111"/>
  <c r="JC12" i="108" l="1"/>
  <c r="JD11" i="108"/>
  <c r="JC12" i="111"/>
  <c r="JD11" i="111"/>
  <c r="JE11" i="108" l="1"/>
  <c r="JD12" i="108"/>
  <c r="JD12" i="111"/>
  <c r="JE11" i="111"/>
  <c r="JE12" i="108" l="1"/>
  <c r="JF11" i="108"/>
  <c r="JF11" i="111"/>
  <c r="JE12" i="111"/>
  <c r="JF12" i="108" l="1"/>
  <c r="JG11" i="108"/>
  <c r="JG11" i="111"/>
  <c r="JF12" i="111"/>
  <c r="JG12" i="108" l="1"/>
  <c r="JH11" i="108"/>
  <c r="JG12" i="111"/>
  <c r="JH11" i="111"/>
  <c r="JH12" i="108" l="1"/>
  <c r="JI11" i="108"/>
  <c r="JH12" i="111"/>
  <c r="JI11" i="111"/>
  <c r="JI12" i="108" l="1"/>
  <c r="JJ11" i="108"/>
  <c r="JI12" i="111"/>
  <c r="JJ11" i="111"/>
  <c r="JJ12" i="108" l="1"/>
  <c r="JK11" i="108"/>
  <c r="JK11" i="111"/>
  <c r="JJ12" i="111"/>
  <c r="JK12" i="108" l="1"/>
  <c r="JL11" i="108"/>
  <c r="JK12" i="111"/>
  <c r="JL11" i="111"/>
  <c r="JM11" i="108" l="1"/>
  <c r="JL12" i="108"/>
  <c r="JL12" i="111"/>
  <c r="JM11" i="111"/>
  <c r="JM12" i="108" l="1"/>
  <c r="JN11" i="108"/>
  <c r="JN11" i="111"/>
  <c r="JM12" i="111"/>
  <c r="JN12" i="108" l="1"/>
  <c r="JO11" i="108"/>
  <c r="JO11" i="111"/>
  <c r="JN12" i="111"/>
  <c r="JO12" i="108" l="1"/>
  <c r="JP11" i="108"/>
  <c r="JO12" i="111"/>
  <c r="JP11" i="111"/>
  <c r="JP12" i="108" l="1"/>
  <c r="JQ11" i="108"/>
  <c r="JP12" i="111"/>
  <c r="JQ11" i="111"/>
  <c r="JQ12" i="108" l="1"/>
  <c r="JR11" i="108"/>
  <c r="JR11" i="111"/>
  <c r="JQ12" i="111"/>
  <c r="JR12" i="108" l="1"/>
  <c r="JS11" i="108"/>
  <c r="JS11" i="111"/>
  <c r="JR12" i="111"/>
  <c r="JS12" i="108" l="1"/>
  <c r="JT11" i="108"/>
  <c r="JS12" i="111"/>
  <c r="JT11" i="111"/>
  <c r="JU11" i="108" l="1"/>
  <c r="JT12" i="108"/>
  <c r="JT12" i="111"/>
  <c r="JU11" i="111"/>
  <c r="JU12" i="108" l="1"/>
  <c r="JV11" i="108"/>
  <c r="JV11" i="111"/>
  <c r="JU12" i="111"/>
  <c r="JV12" i="108" l="1"/>
  <c r="JW11" i="108"/>
  <c r="JW11" i="111"/>
  <c r="JV12" i="111"/>
  <c r="JW12" i="108" l="1"/>
  <c r="JX11" i="108"/>
  <c r="JW12" i="111"/>
  <c r="JY11" i="111"/>
  <c r="JX12" i="108" l="1"/>
  <c r="JY11" i="108"/>
  <c r="JY12" i="111"/>
  <c r="JZ11" i="111"/>
  <c r="JY12" i="108" l="1"/>
  <c r="JZ11" i="108"/>
  <c r="JZ12" i="111"/>
  <c r="KA11" i="111"/>
  <c r="JZ12" i="108" l="1"/>
  <c r="KA11" i="108"/>
  <c r="KA12" i="111"/>
  <c r="KB11" i="111"/>
  <c r="KA12" i="108" l="1"/>
  <c r="KB11" i="108"/>
  <c r="KB12" i="111"/>
  <c r="KC11" i="111"/>
  <c r="KC11" i="108" l="1"/>
  <c r="KB12" i="108"/>
  <c r="KD11" i="111"/>
  <c r="KC12" i="111"/>
  <c r="KC12" i="108" l="1"/>
  <c r="KD11" i="108"/>
  <c r="KE11" i="111"/>
  <c r="KD12" i="111"/>
  <c r="KD12" i="108" l="1"/>
  <c r="KE11" i="108"/>
  <c r="KE12" i="111"/>
  <c r="KF11" i="111"/>
  <c r="KE12" i="108" l="1"/>
  <c r="KF11" i="108"/>
  <c r="KF12" i="111"/>
  <c r="KG11" i="111"/>
  <c r="KF12" i="108" l="1"/>
  <c r="KG11" i="108"/>
  <c r="KG12" i="111"/>
  <c r="KH11" i="111"/>
  <c r="KG12" i="108" l="1"/>
  <c r="KH11" i="108"/>
  <c r="KH12" i="111"/>
  <c r="KI11" i="111"/>
  <c r="KH12" i="108" l="1"/>
  <c r="KI11" i="108"/>
  <c r="KI12" i="111"/>
  <c r="KJ11" i="111"/>
  <c r="KI12" i="108" l="1"/>
  <c r="KJ11" i="108"/>
  <c r="KJ12" i="111"/>
  <c r="KK11" i="111"/>
  <c r="KK11" i="108" l="1"/>
  <c r="KJ12" i="108"/>
  <c r="KL11" i="111"/>
  <c r="KK12" i="111"/>
  <c r="KK12" i="108" l="1"/>
  <c r="KL11" i="108"/>
  <c r="KM11" i="111"/>
  <c r="KL12" i="111"/>
  <c r="KM11" i="108" l="1"/>
  <c r="KL12" i="108"/>
  <c r="KM12" i="111"/>
  <c r="KN11" i="111"/>
  <c r="KN11" i="108" l="1"/>
  <c r="KM12" i="108"/>
  <c r="KN12" i="111"/>
  <c r="KO11" i="111"/>
  <c r="KN12" i="108" l="1"/>
  <c r="KO11" i="108"/>
  <c r="KO12" i="111"/>
  <c r="KP11" i="111"/>
  <c r="KP11" i="108" l="1"/>
  <c r="KO12" i="108"/>
  <c r="KP12" i="111"/>
  <c r="KQ11" i="111"/>
  <c r="KP12" i="108" l="1"/>
  <c r="KQ11" i="108"/>
  <c r="KQ12" i="111"/>
  <c r="KR11" i="111"/>
  <c r="KQ12" i="108" l="1"/>
  <c r="KR11" i="108"/>
  <c r="KS11" i="111"/>
  <c r="KR12" i="111"/>
  <c r="KS11" i="108" l="1"/>
  <c r="KR12" i="108"/>
  <c r="KT11" i="111"/>
  <c r="KS12" i="111"/>
  <c r="KS12" i="108" l="1"/>
  <c r="KT11" i="108"/>
  <c r="KU11" i="111"/>
  <c r="KT12" i="111"/>
  <c r="KT12" i="108" l="1"/>
  <c r="KU11" i="108"/>
  <c r="KU12" i="111"/>
  <c r="KV11" i="111"/>
  <c r="KU12" i="108" l="1"/>
  <c r="KV11" i="108"/>
  <c r="KV12" i="111"/>
  <c r="KW11" i="111"/>
  <c r="KV12" i="108" l="1"/>
  <c r="KW11" i="108"/>
  <c r="KW12" i="111"/>
  <c r="KX11" i="111"/>
  <c r="KW12" i="108" l="1"/>
  <c r="KX11" i="108"/>
  <c r="KX12" i="111"/>
  <c r="KY11" i="111"/>
  <c r="KX12" i="108" l="1"/>
  <c r="KY11" i="108"/>
  <c r="KY12" i="111"/>
  <c r="KZ11" i="111"/>
  <c r="KY12" i="108" l="1"/>
  <c r="KZ11" i="108"/>
  <c r="LA11" i="111"/>
  <c r="KZ12" i="111"/>
  <c r="LA11" i="108" l="1"/>
  <c r="KZ12" i="108"/>
  <c r="LB11" i="111"/>
  <c r="LA12" i="111"/>
  <c r="LA12" i="108" l="1"/>
  <c r="LB11" i="108"/>
  <c r="LB12" i="111"/>
  <c r="LC11" i="111"/>
  <c r="LB12" i="108" l="1"/>
  <c r="LC11" i="108"/>
  <c r="LC12" i="111"/>
  <c r="LD11" i="111"/>
  <c r="LC12" i="108" l="1"/>
  <c r="LD11" i="108"/>
  <c r="LD12" i="111"/>
  <c r="LE11" i="111"/>
  <c r="LD12" i="108" l="1"/>
  <c r="LE11" i="108"/>
  <c r="LE12" i="111"/>
  <c r="LF11" i="111"/>
  <c r="LE12" i="108" l="1"/>
  <c r="LF11" i="108"/>
  <c r="LF12" i="111"/>
  <c r="LG11" i="111"/>
  <c r="LF12" i="108" l="1"/>
  <c r="LG11" i="108"/>
  <c r="LG12" i="111"/>
  <c r="LH11" i="111"/>
  <c r="LG12" i="108" l="1"/>
  <c r="LH11" i="108"/>
  <c r="LI11" i="111"/>
  <c r="LH12" i="111"/>
  <c r="LI11" i="108" l="1"/>
  <c r="LH12" i="108"/>
  <c r="LJ11" i="111"/>
  <c r="LI12" i="111"/>
  <c r="LI12" i="108" l="1"/>
  <c r="LJ11" i="108"/>
  <c r="LJ12" i="111"/>
  <c r="LK11" i="111"/>
  <c r="LJ12" i="108" l="1"/>
  <c r="LK11" i="108"/>
  <c r="LK12" i="111"/>
  <c r="LL11" i="111"/>
  <c r="LK12" i="108" l="1"/>
  <c r="LL11" i="108"/>
  <c r="LM11" i="111"/>
  <c r="LL12" i="111"/>
  <c r="LL12" i="108" l="1"/>
  <c r="LM11" i="108"/>
  <c r="LM12" i="111"/>
  <c r="LN11" i="111"/>
  <c r="LM12" i="108" l="1"/>
  <c r="LN11" i="108"/>
  <c r="LN12" i="111"/>
  <c r="LO11" i="111"/>
  <c r="LN12" i="108" l="1"/>
  <c r="LO11" i="108"/>
  <c r="LO12" i="111"/>
  <c r="LP11" i="111"/>
  <c r="LO12" i="108" l="1"/>
  <c r="LP11" i="108"/>
  <c r="LQ11" i="111"/>
  <c r="LP12" i="111"/>
  <c r="LQ11" i="108" l="1"/>
  <c r="LP12" i="108"/>
  <c r="LR11" i="111"/>
  <c r="LQ12" i="111"/>
  <c r="LQ12" i="108" l="1"/>
  <c r="LR11" i="108"/>
  <c r="LR12" i="111"/>
  <c r="LS11" i="111"/>
  <c r="LS11" i="108" l="1"/>
  <c r="LR12" i="108"/>
  <c r="LS12" i="111"/>
  <c r="LT11" i="111"/>
  <c r="LS12" i="108" l="1"/>
  <c r="LT11" i="108"/>
  <c r="LT12" i="111"/>
  <c r="LU11" i="111"/>
  <c r="LU11" i="108" l="1"/>
  <c r="LT12" i="108"/>
  <c r="LU12" i="111"/>
  <c r="LV11" i="111"/>
  <c r="LV11" i="108" l="1"/>
  <c r="LU12" i="108"/>
  <c r="LV12" i="111"/>
  <c r="LW11" i="111"/>
  <c r="LV12" i="108" l="1"/>
  <c r="LW11" i="108"/>
  <c r="LW12" i="111"/>
  <c r="LX11" i="111"/>
  <c r="LX11" i="108" l="1"/>
  <c r="LW12" i="108"/>
  <c r="LY11" i="111"/>
  <c r="LX12" i="111"/>
  <c r="LY11" i="108" l="1"/>
  <c r="LX12" i="108"/>
  <c r="LZ11" i="111"/>
  <c r="LY12" i="111"/>
  <c r="LY12" i="108" l="1"/>
  <c r="LZ11" i="108"/>
  <c r="MA11" i="111"/>
  <c r="LZ12" i="111"/>
  <c r="MA11" i="108" l="1"/>
  <c r="LZ12" i="108"/>
  <c r="MA12" i="111"/>
  <c r="MB11" i="111"/>
  <c r="MA12" i="108" l="1"/>
  <c r="MB11" i="108"/>
  <c r="MB12" i="111"/>
  <c r="MC11" i="111"/>
  <c r="MC11" i="108" l="1"/>
  <c r="MB12" i="108"/>
  <c r="MB23" i="108"/>
  <c r="MC12" i="111"/>
  <c r="MD11" i="111"/>
  <c r="MC12" i="108" l="1"/>
  <c r="MD11" i="108"/>
  <c r="MD12" i="111"/>
  <c r="ME11" i="111"/>
  <c r="MD12" i="108" l="1"/>
  <c r="ME11" i="108"/>
  <c r="ME12" i="111"/>
  <c r="MF11" i="111"/>
  <c r="ME12" i="108" l="1"/>
  <c r="MF11" i="108"/>
  <c r="MG11" i="111"/>
  <c r="MF12" i="111"/>
  <c r="MF12" i="108" l="1"/>
  <c r="MG11" i="108"/>
  <c r="MH11" i="111"/>
  <c r="MG12" i="111"/>
  <c r="MG12" i="108" l="1"/>
  <c r="MH11" i="108"/>
  <c r="MH12" i="111"/>
  <c r="MI11" i="111"/>
  <c r="MI11" i="108" l="1"/>
  <c r="MH12" i="108"/>
  <c r="MI12" i="111"/>
  <c r="MJ11" i="111"/>
  <c r="MI12" i="108" l="1"/>
  <c r="MJ11" i="108"/>
  <c r="MJ12" i="111"/>
  <c r="MK11" i="111"/>
  <c r="MK11" i="108" l="1"/>
  <c r="MJ12" i="108"/>
  <c r="MK12" i="111"/>
  <c r="ML11" i="111"/>
  <c r="MK12" i="108" l="1"/>
  <c r="ML11" i="108"/>
  <c r="ML12" i="111"/>
  <c r="MM11" i="111"/>
  <c r="MM11" i="108" l="1"/>
  <c r="ML12" i="108"/>
  <c r="MM12" i="111"/>
  <c r="MN11" i="111"/>
  <c r="MM12" i="108" l="1"/>
  <c r="MN11" i="108"/>
  <c r="MO11" i="111"/>
  <c r="MN12" i="111"/>
  <c r="MN12" i="108" l="1"/>
  <c r="MO11" i="108"/>
  <c r="MP11" i="111"/>
  <c r="MO12" i="111"/>
  <c r="MO12" i="108" l="1"/>
  <c r="MP11" i="108"/>
  <c r="MP12" i="111"/>
  <c r="MQ11" i="111"/>
  <c r="MQ11" i="108" l="1"/>
  <c r="MP12" i="108"/>
  <c r="MQ12" i="111"/>
  <c r="MR11" i="111"/>
  <c r="MQ12" i="108" l="1"/>
  <c r="MR11" i="108"/>
  <c r="MS11" i="111"/>
  <c r="MR12" i="111"/>
  <c r="MS11" i="108" l="1"/>
  <c r="MR12" i="108"/>
  <c r="MS12" i="111"/>
  <c r="MT11" i="111"/>
  <c r="MS12" i="108" l="1"/>
  <c r="MT11" i="108"/>
  <c r="MT12" i="111"/>
  <c r="MU11" i="111"/>
  <c r="MU11" i="108" l="1"/>
  <c r="MT12" i="108"/>
  <c r="MU12" i="111"/>
  <c r="MV11" i="111"/>
  <c r="MU12" i="108" l="1"/>
  <c r="MV11" i="108"/>
  <c r="MW11" i="111"/>
  <c r="MV12" i="111"/>
  <c r="MW11" i="108" l="1"/>
  <c r="MV12" i="108"/>
  <c r="MX11" i="111"/>
  <c r="MW12" i="111"/>
  <c r="MW12" i="108" l="1"/>
  <c r="MX11" i="108"/>
  <c r="MX12" i="111"/>
  <c r="MY11" i="111"/>
  <c r="MY11" i="108" l="1"/>
  <c r="MX12" i="108"/>
  <c r="MY12" i="111"/>
  <c r="MZ11" i="111"/>
  <c r="MY12" i="108" l="1"/>
  <c r="MZ11" i="108"/>
  <c r="MZ12" i="111"/>
  <c r="NA11" i="111"/>
  <c r="NA11" i="108" l="1"/>
  <c r="MZ12" i="108"/>
  <c r="NA12" i="111"/>
  <c r="NB11" i="111"/>
  <c r="NA12" i="108" l="1"/>
  <c r="NB11" i="108"/>
  <c r="NB12" i="111"/>
  <c r="NC11" i="111"/>
  <c r="NC11" i="108" l="1"/>
  <c r="NB12" i="108"/>
  <c r="NC12" i="111"/>
  <c r="ND11" i="111"/>
  <c r="NC12" i="108" l="1"/>
  <c r="ND11" i="108"/>
  <c r="NE11" i="111"/>
  <c r="ND12" i="111"/>
  <c r="ND12" i="108" l="1"/>
  <c r="NE11" i="108"/>
  <c r="NE12" i="111"/>
  <c r="NF11" i="111"/>
  <c r="NE12" i="108" l="1"/>
  <c r="NF11" i="108"/>
  <c r="NF12" i="111"/>
  <c r="NG11" i="111"/>
  <c r="NF12" i="108" l="1"/>
  <c r="NG11" i="108"/>
  <c r="NG12" i="111"/>
  <c r="NH11" i="111"/>
  <c r="NH11" i="108" l="1"/>
  <c r="NG12" i="108"/>
  <c r="NH12" i="111"/>
  <c r="NI11" i="111"/>
  <c r="NH12" i="108" l="1"/>
  <c r="NI11" i="108"/>
  <c r="NI12" i="111"/>
  <c r="NJ11" i="111"/>
  <c r="NJ11" i="108" l="1"/>
  <c r="NI12" i="108"/>
  <c r="NJ12" i="111"/>
  <c r="NK11" i="111"/>
  <c r="NJ12" i="108" l="1"/>
  <c r="NK11" i="108"/>
  <c r="NK12" i="111"/>
  <c r="NL11" i="111"/>
  <c r="NL11" i="108" l="1"/>
  <c r="NK12" i="108"/>
  <c r="NM11" i="111"/>
  <c r="NL12" i="111"/>
  <c r="NL12" i="108" l="1"/>
  <c r="NM11" i="108"/>
  <c r="NM12" i="111"/>
  <c r="NN11" i="111"/>
  <c r="NM12" i="108" l="1"/>
  <c r="NN11" i="108"/>
  <c r="NO11" i="111"/>
  <c r="NN12" i="111"/>
  <c r="NN12" i="108" l="1"/>
  <c r="NO11" i="108"/>
  <c r="NO12" i="111"/>
  <c r="NP11" i="111"/>
  <c r="NO12" i="108" l="1"/>
  <c r="NP11" i="108"/>
  <c r="NP12" i="111"/>
  <c r="NQ11" i="111"/>
  <c r="NP12" i="108" l="1"/>
  <c r="NQ11" i="108"/>
  <c r="NQ12" i="111"/>
  <c r="NR11" i="111"/>
  <c r="NQ12" i="108" l="1"/>
  <c r="NR11" i="108"/>
  <c r="NR12" i="111"/>
  <c r="NS11" i="111"/>
  <c r="NR12" i="108" l="1"/>
  <c r="NS11" i="108"/>
  <c r="NS12" i="111"/>
  <c r="NT11" i="111"/>
  <c r="NT11" i="108" l="1"/>
  <c r="NS12" i="108"/>
  <c r="NU11" i="111"/>
  <c r="NT12" i="111"/>
  <c r="NT12" i="108" l="1"/>
  <c r="NU11" i="108"/>
  <c r="NU12" i="111"/>
  <c r="NV11" i="111"/>
  <c r="NU12" i="108" l="1"/>
  <c r="NV11" i="108"/>
  <c r="NW11" i="111"/>
  <c r="NV12" i="111"/>
  <c r="NV12" i="108" l="1"/>
  <c r="NW11" i="108"/>
  <c r="NW12" i="111"/>
  <c r="NX11" i="111"/>
  <c r="NW12" i="108" l="1"/>
  <c r="NX11" i="108"/>
  <c r="NX12" i="111"/>
  <c r="NY11" i="111"/>
  <c r="NY30" i="108" l="1"/>
  <c r="NX12" i="108"/>
  <c r="NY11" i="108"/>
  <c r="NY12" i="111"/>
  <c r="NZ11" i="111"/>
  <c r="NY12" i="108" l="1"/>
  <c r="NZ11" i="108"/>
  <c r="NZ12" i="111"/>
  <c r="OA11" i="111"/>
  <c r="NZ12" i="108" l="1"/>
  <c r="OA11" i="108"/>
  <c r="OA12" i="111"/>
  <c r="OB11" i="111"/>
  <c r="OA12" i="108" l="1"/>
  <c r="OB11" i="108"/>
  <c r="OC11" i="111"/>
  <c r="OB12" i="111"/>
  <c r="OB12" i="108" l="1"/>
  <c r="OC11" i="108"/>
  <c r="OC12" i="111"/>
  <c r="OD11" i="111"/>
  <c r="OC12" i="108" l="1"/>
  <c r="OD11" i="108"/>
  <c r="OE11" i="111"/>
  <c r="OD12" i="111"/>
  <c r="OD12" i="108" l="1"/>
  <c r="OE11" i="108"/>
  <c r="OE12" i="111"/>
  <c r="OF11" i="111"/>
  <c r="OE12" i="108" l="1"/>
  <c r="OF11" i="108"/>
  <c r="OF12" i="111"/>
  <c r="OG11" i="111"/>
  <c r="OF12" i="108" l="1"/>
  <c r="OG11" i="108"/>
  <c r="OG12" i="111"/>
  <c r="OH11" i="111"/>
  <c r="OG12" i="108" l="1"/>
  <c r="OH11" i="108"/>
  <c r="OH12" i="111"/>
  <c r="OI11" i="111"/>
  <c r="OH12" i="108" l="1"/>
  <c r="OI11" i="108"/>
  <c r="OI12" i="111"/>
  <c r="OJ11" i="111"/>
  <c r="OI12" i="108" l="1"/>
  <c r="OJ11" i="108"/>
  <c r="OK11" i="111"/>
  <c r="OJ12" i="111"/>
  <c r="OJ12" i="108" l="1"/>
  <c r="OK11" i="108"/>
  <c r="OK12" i="111"/>
  <c r="OL11" i="111"/>
  <c r="OK12" i="108" l="1"/>
  <c r="OL11" i="108"/>
  <c r="OM11" i="111"/>
  <c r="OL12" i="111"/>
  <c r="OL12" i="108" l="1"/>
  <c r="OM11" i="108"/>
  <c r="OM12" i="111"/>
  <c r="ON11" i="111"/>
  <c r="OM12" i="108" l="1"/>
  <c r="ON11" i="108"/>
  <c r="ON12" i="111"/>
  <c r="OO11" i="111"/>
  <c r="ON12" i="108" l="1"/>
  <c r="OO11" i="108"/>
  <c r="OO12" i="111"/>
  <c r="OP11" i="111"/>
  <c r="OO12" i="108" l="1"/>
  <c r="OP11" i="108"/>
  <c r="OP12" i="111"/>
  <c r="OQ11" i="111"/>
  <c r="OP12" i="108" l="1"/>
  <c r="OQ11" i="108"/>
  <c r="OQ12" i="111"/>
  <c r="OR11" i="111"/>
  <c r="OR11" i="108" l="1"/>
  <c r="OQ12" i="108"/>
  <c r="OS11" i="111"/>
  <c r="OR12" i="111"/>
  <c r="OR12" i="108" l="1"/>
  <c r="OS11" i="108"/>
  <c r="OS12" i="111"/>
  <c r="OT11" i="111"/>
  <c r="OS12" i="108" l="1"/>
  <c r="OT11" i="108"/>
  <c r="OU11" i="111"/>
  <c r="OT12" i="111"/>
  <c r="OT12" i="108" l="1"/>
  <c r="OU11" i="108"/>
  <c r="OU12" i="111"/>
  <c r="OV11" i="111"/>
  <c r="OU12" i="108" l="1"/>
  <c r="OV11" i="108"/>
  <c r="OV12" i="111"/>
  <c r="OW11" i="111"/>
  <c r="OV12" i="108" l="1"/>
  <c r="OW11" i="108"/>
  <c r="OW12" i="111"/>
  <c r="OX11" i="111"/>
  <c r="OW12" i="108" l="1"/>
  <c r="OX11" i="108"/>
  <c r="OX12" i="111"/>
  <c r="OY11" i="111"/>
  <c r="OX12" i="108" l="1"/>
  <c r="OY11" i="108"/>
  <c r="OY12" i="111"/>
  <c r="OZ11" i="111"/>
  <c r="OY12" i="108" l="1"/>
  <c r="OZ11" i="108"/>
  <c r="PA11" i="111"/>
  <c r="OZ12" i="111"/>
  <c r="PA11" i="108" l="1"/>
  <c r="OZ12" i="108"/>
  <c r="PA12" i="111"/>
  <c r="PB11" i="111"/>
  <c r="PB11" i="108" l="1"/>
  <c r="PA12" i="108"/>
  <c r="PC11" i="111"/>
  <c r="PB12" i="111"/>
  <c r="PC11" i="108" l="1"/>
  <c r="PB12" i="108"/>
  <c r="PC12" i="111"/>
  <c r="PD11" i="111"/>
  <c r="PC12" i="108" l="1"/>
  <c r="PD11" i="108"/>
  <c r="PD12" i="111"/>
  <c r="PE11" i="111"/>
  <c r="PD12" i="108" l="1"/>
  <c r="PE11" i="108"/>
  <c r="PE12" i="111"/>
  <c r="PF11" i="111"/>
  <c r="PE12" i="108" l="1"/>
  <c r="PF11" i="108"/>
  <c r="PF12" i="111"/>
  <c r="PG11" i="111"/>
  <c r="PF12" i="108" l="1"/>
  <c r="PG11" i="108"/>
  <c r="PG12" i="111"/>
  <c r="PH11" i="111"/>
  <c r="PG12" i="108" l="1"/>
  <c r="PH11" i="108"/>
  <c r="PI11" i="111"/>
  <c r="PH12" i="111"/>
  <c r="PH12" i="108" l="1"/>
  <c r="PI11" i="108"/>
  <c r="PI12" i="111"/>
  <c r="PJ11" i="111"/>
  <c r="PI12" i="108" l="1"/>
  <c r="PJ11" i="108"/>
  <c r="PK11" i="111"/>
  <c r="PJ12" i="111"/>
  <c r="PJ12" i="108" l="1"/>
  <c r="PK11" i="108"/>
  <c r="PK12" i="111"/>
  <c r="PL11" i="111"/>
  <c r="PK12" i="108" l="1"/>
  <c r="PL11" i="108"/>
  <c r="PL12" i="111"/>
  <c r="PM11" i="111"/>
  <c r="PL12" i="108" l="1"/>
  <c r="PM11" i="108"/>
  <c r="PM12" i="111"/>
  <c r="PN11" i="111"/>
  <c r="PN11" i="108" l="1"/>
  <c r="PM12" i="108"/>
  <c r="PN12" i="111"/>
  <c r="PO11" i="111"/>
  <c r="PO11" i="108" l="1"/>
  <c r="PN12" i="108"/>
  <c r="PO12" i="111"/>
  <c r="PP11" i="111"/>
  <c r="PP11" i="108" l="1"/>
  <c r="PO12" i="108"/>
  <c r="PQ11" i="111"/>
  <c r="PP12" i="111"/>
  <c r="PP12" i="108" l="1"/>
  <c r="PQ11" i="108"/>
  <c r="PQ12" i="111"/>
  <c r="PR11" i="111"/>
  <c r="PR11" i="108" l="1"/>
  <c r="PQ12" i="108"/>
  <c r="PS11" i="111"/>
  <c r="PR12" i="111"/>
  <c r="PR12" i="108" l="1"/>
  <c r="PS11" i="108"/>
  <c r="PS12" i="111"/>
  <c r="PT11" i="111"/>
  <c r="PS12" i="108" l="1"/>
  <c r="PT11" i="108"/>
  <c r="PT12" i="111"/>
  <c r="PU11" i="111"/>
  <c r="PT12" i="108" l="1"/>
  <c r="PU11" i="108"/>
  <c r="PU12" i="111"/>
  <c r="PV11" i="111"/>
  <c r="PU12" i="108" l="1"/>
  <c r="PV11" i="108"/>
  <c r="PV12" i="111"/>
  <c r="PW11" i="111"/>
  <c r="PV12" i="108" l="1"/>
  <c r="PW11" i="108"/>
  <c r="PW12" i="111"/>
  <c r="PX11" i="111"/>
  <c r="PX11" i="108" l="1"/>
  <c r="PW12" i="108"/>
  <c r="PY11" i="111"/>
  <c r="PX12" i="111"/>
  <c r="PX12" i="108" l="1"/>
  <c r="PY11" i="108"/>
  <c r="PY12" i="111"/>
  <c r="PZ11" i="111"/>
  <c r="PY12" i="108" l="1"/>
  <c r="PZ11" i="108"/>
  <c r="QA11" i="111"/>
  <c r="PZ12" i="111"/>
  <c r="PZ12" i="108" l="1"/>
  <c r="QA11" i="108"/>
  <c r="QA12" i="111"/>
  <c r="QB11" i="111"/>
  <c r="QA12" i="108" l="1"/>
  <c r="QB11" i="108"/>
  <c r="QB12" i="111"/>
  <c r="QC11" i="111"/>
  <c r="QC11" i="108" l="1"/>
  <c r="QB12" i="108"/>
  <c r="QD11" i="111"/>
  <c r="QC12" i="111"/>
  <c r="QC12" i="108" l="1"/>
  <c r="QD11" i="108"/>
  <c r="QD12" i="111"/>
  <c r="QE11" i="111"/>
  <c r="QD12" i="108" l="1"/>
  <c r="QE11" i="108"/>
  <c r="QF11" i="111"/>
  <c r="QE12" i="111"/>
  <c r="QE12" i="108" l="1"/>
  <c r="QF11" i="108"/>
  <c r="QF12" i="111"/>
  <c r="QG11" i="111"/>
  <c r="QF12" i="108" l="1"/>
  <c r="QG11" i="108"/>
  <c r="QH11" i="111"/>
  <c r="QG12" i="111"/>
  <c r="QH11" i="108" l="1"/>
  <c r="QG12" i="108"/>
  <c r="QI11" i="111"/>
  <c r="QH12" i="111"/>
  <c r="QH12" i="108" l="1"/>
  <c r="QI11" i="108"/>
  <c r="QJ11" i="111"/>
  <c r="QI12" i="111"/>
  <c r="QI12" i="108" l="1"/>
  <c r="QJ11" i="108"/>
  <c r="QJ12" i="111"/>
  <c r="QK11" i="111"/>
  <c r="QJ12" i="108" l="1"/>
  <c r="QK11" i="108"/>
  <c r="QL11" i="111"/>
  <c r="QK12" i="111"/>
  <c r="QK12" i="108" l="1"/>
  <c r="QL11" i="108"/>
  <c r="QL12" i="111"/>
  <c r="QM11" i="111"/>
  <c r="QL12" i="108" l="1"/>
  <c r="QM11" i="108"/>
  <c r="QN11" i="111"/>
  <c r="QM12" i="111"/>
  <c r="QN11" i="108" l="1"/>
  <c r="QM12" i="108"/>
  <c r="QN12" i="111"/>
  <c r="QO11" i="111"/>
  <c r="QN12" i="108" l="1"/>
  <c r="QO11" i="108"/>
  <c r="QP11" i="111"/>
  <c r="QO12" i="111"/>
  <c r="QO12" i="108" l="1"/>
  <c r="QP11" i="108"/>
  <c r="QQ11" i="111"/>
  <c r="QP12" i="111"/>
  <c r="QP12" i="108" l="1"/>
  <c r="QQ11" i="108"/>
  <c r="QR11" i="111"/>
  <c r="QQ12" i="111"/>
  <c r="QQ12" i="108" l="1"/>
  <c r="QR11" i="108"/>
  <c r="QR12" i="111"/>
  <c r="QS11" i="111"/>
  <c r="QR12" i="108" l="1"/>
  <c r="QS11" i="108"/>
  <c r="QT11" i="111"/>
  <c r="QS12" i="111"/>
  <c r="QT11" i="108" l="1"/>
  <c r="QS12" i="108"/>
  <c r="QT12" i="111"/>
  <c r="QU11" i="111"/>
  <c r="QT12" i="108" l="1"/>
  <c r="QU11" i="108"/>
  <c r="QV11" i="111"/>
  <c r="QU12" i="111"/>
  <c r="QU12" i="108" l="1"/>
  <c r="QV11" i="108"/>
  <c r="QV12" i="111"/>
  <c r="QW11" i="111"/>
  <c r="QV12" i="108" l="1"/>
  <c r="QW11" i="108"/>
  <c r="QX11" i="111"/>
  <c r="QW12" i="111"/>
  <c r="QW12" i="108" l="1"/>
  <c r="QX11" i="108"/>
  <c r="QY11" i="111"/>
  <c r="QX12" i="111"/>
  <c r="QY11" i="108" l="1"/>
  <c r="QX12" i="108"/>
  <c r="QZ11" i="111"/>
  <c r="QY12" i="111"/>
  <c r="QY12" i="108" l="1"/>
  <c r="QZ11" i="108"/>
  <c r="QZ12" i="111"/>
  <c r="RA11" i="111"/>
  <c r="RA11" i="108" l="1"/>
  <c r="QZ12" i="108"/>
  <c r="RB11" i="111"/>
  <c r="RA12" i="111"/>
  <c r="RB11" i="108" l="1"/>
  <c r="RA12" i="108"/>
  <c r="RB12" i="111"/>
  <c r="RC11" i="111"/>
  <c r="RC11" i="108" l="1"/>
  <c r="RB12" i="108"/>
  <c r="RD11" i="111"/>
  <c r="RC12" i="111"/>
  <c r="RD11" i="108" l="1"/>
  <c r="RC12" i="108"/>
  <c r="RD12" i="111"/>
  <c r="RE11" i="111"/>
  <c r="RD12" i="108" l="1"/>
  <c r="RE11" i="108"/>
  <c r="RF11" i="111"/>
  <c r="RE12" i="111"/>
  <c r="RE12" i="108" l="1"/>
  <c r="RF11" i="108"/>
  <c r="RG11" i="111"/>
  <c r="RF12" i="111"/>
  <c r="RF12" i="108" l="1"/>
  <c r="RG11" i="108"/>
  <c r="RH11" i="111"/>
  <c r="RG12" i="111"/>
  <c r="RG12" i="108" l="1"/>
  <c r="RH11" i="108"/>
  <c r="RH12" i="111"/>
  <c r="RI11" i="111"/>
  <c r="RI11" i="108" l="1"/>
  <c r="RH12" i="108"/>
  <c r="RJ11" i="111"/>
  <c r="RI12" i="111"/>
  <c r="RJ11" i="108" l="1"/>
  <c r="RI12" i="108"/>
  <c r="RJ12" i="111"/>
  <c r="RK11" i="111"/>
  <c r="RK11" i="108" l="1"/>
  <c r="RJ12" i="108"/>
  <c r="RL11" i="111"/>
  <c r="RK12" i="111"/>
  <c r="RK12" i="108" l="1"/>
  <c r="RL11" i="108"/>
  <c r="RL12" i="111"/>
  <c r="RM11" i="111"/>
  <c r="RM11" i="108" l="1"/>
  <c r="RL12" i="108"/>
  <c r="RN11" i="111"/>
  <c r="RM12" i="111"/>
  <c r="RM12" i="108" l="1"/>
  <c r="RN11" i="108"/>
  <c r="RO11" i="111"/>
  <c r="RN12" i="111"/>
  <c r="RN12" i="108" l="1"/>
  <c r="RO11" i="108"/>
  <c r="RP11" i="111"/>
  <c r="RO12" i="111"/>
  <c r="RP11" i="108" l="1"/>
  <c r="RO12" i="108"/>
  <c r="RP12" i="111"/>
  <c r="RQ11" i="111"/>
  <c r="RP12" i="108" l="1"/>
  <c r="RQ11" i="108"/>
  <c r="RR11" i="111"/>
  <c r="RQ12" i="111"/>
  <c r="RQ12" i="108" l="1"/>
  <c r="RR11" i="108"/>
  <c r="RR12" i="111"/>
  <c r="RS11" i="111"/>
  <c r="RR12" i="108" l="1"/>
  <c r="RS11" i="108"/>
  <c r="RT11" i="111"/>
  <c r="RS12" i="111"/>
  <c r="RT11" i="108" l="1"/>
  <c r="RS12" i="108"/>
  <c r="RT12" i="111"/>
  <c r="RU11" i="111"/>
  <c r="RT12" i="108" l="1"/>
  <c r="RU11" i="108"/>
  <c r="RV11" i="111"/>
  <c r="RU12" i="111"/>
  <c r="RU12" i="108" l="1"/>
  <c r="RV11" i="108"/>
  <c r="RW11" i="111"/>
  <c r="RV12" i="111"/>
  <c r="RW11" i="108" l="1"/>
  <c r="RV12" i="108"/>
  <c r="RX11" i="111"/>
  <c r="RW12" i="111"/>
  <c r="RX11" i="108" l="1"/>
  <c r="RW12" i="108"/>
  <c r="RX12" i="111"/>
  <c r="RY11" i="111"/>
  <c r="RY11" i="108" l="1"/>
  <c r="RX12" i="108"/>
  <c r="RZ11" i="111"/>
  <c r="RY12" i="111"/>
  <c r="RZ11" i="108" l="1"/>
  <c r="RY12" i="108"/>
  <c r="RZ12" i="111"/>
  <c r="SA11" i="111"/>
  <c r="SA11" i="108" l="1"/>
  <c r="RZ12" i="108"/>
  <c r="SB11" i="111"/>
  <c r="SA12" i="111"/>
  <c r="SA12" i="108" l="1"/>
  <c r="SB11" i="108"/>
  <c r="SB12" i="111"/>
  <c r="SC11" i="111"/>
  <c r="SB12" i="108" l="1"/>
  <c r="SC11" i="108"/>
  <c r="SD11" i="111"/>
  <c r="SC12" i="111"/>
  <c r="SC12" i="108" l="1"/>
  <c r="SD11" i="108"/>
  <c r="SE11" i="111"/>
  <c r="SD12" i="111"/>
  <c r="SD12" i="108" l="1"/>
  <c r="SE11" i="108"/>
  <c r="SF11" i="111"/>
  <c r="SE12" i="111"/>
  <c r="SF11" i="108" l="1"/>
  <c r="SE12" i="108"/>
  <c r="SF12" i="111"/>
  <c r="SG11" i="111"/>
  <c r="SG11" i="108" l="1"/>
  <c r="SF12" i="108"/>
  <c r="SH11" i="111"/>
  <c r="SG12" i="111"/>
  <c r="SG12" i="108" l="1"/>
  <c r="SH11" i="108"/>
  <c r="SH12" i="111"/>
  <c r="SI11" i="111"/>
  <c r="SI11" i="108" l="1"/>
  <c r="SH12" i="108"/>
  <c r="SJ11" i="111"/>
  <c r="SI12" i="111"/>
  <c r="SI12" i="108" l="1"/>
  <c r="SJ11" i="108"/>
  <c r="SJ12" i="111"/>
  <c r="SK11" i="111"/>
  <c r="SJ12" i="108" l="1"/>
  <c r="SK11" i="108"/>
  <c r="SK12" i="108" s="1"/>
  <c r="SL11" i="111"/>
  <c r="SK12" i="111"/>
  <c r="SM11" i="111" l="1"/>
  <c r="SM12" i="111" s="1"/>
  <c r="SL12" i="111"/>
  <c r="NY26" i="108"/>
  <c r="NX32" i="108"/>
  <c r="NX25" i="108" s="1"/>
  <c r="H22" i="121" l="1"/>
  <c r="H21" i="121"/>
</calcChain>
</file>

<file path=xl/sharedStrings.xml><?xml version="1.0" encoding="utf-8"?>
<sst xmlns="http://schemas.openxmlformats.org/spreadsheetml/2006/main" count="9283" uniqueCount="2527">
  <si>
    <t>Item</t>
  </si>
  <si>
    <t>Nombre de tarea</t>
  </si>
  <si>
    <t>Costo total</t>
  </si>
  <si>
    <t>Miercoles</t>
  </si>
  <si>
    <t>Jueves</t>
  </si>
  <si>
    <t>Viernes</t>
  </si>
  <si>
    <t>Sábado</t>
  </si>
  <si>
    <t>Domingo</t>
  </si>
  <si>
    <t>Lunes</t>
  </si>
  <si>
    <t>Martes</t>
  </si>
  <si>
    <t>Miércoles</t>
  </si>
  <si>
    <t xml:space="preserve">CONTRATAR LA CONSTRUCCION DE TERMINAL Y EL MANTENIMIENTO DE PISTA, CALLES DE RODAJE, PLATAFORMA, ZONAS DE SEGURIDAD Y TERMINAL EXISTENTE DEL AEROPUERTO EL EDÉN DE ARMENIA. </t>
  </si>
  <si>
    <t xml:space="preserve">      CONSTRUCCION DE TERMINAL</t>
  </si>
  <si>
    <t xml:space="preserve">      MANTENIMIENTO DE TERMINAL </t>
  </si>
  <si>
    <t xml:space="preserve">      MANTENIMIENTO CALLES DE RODAJE</t>
  </si>
  <si>
    <t xml:space="preserve">      MANTENIMIENTO DE PISTA</t>
  </si>
  <si>
    <t xml:space="preserve">      MANTENIMIENTO DE PLATAFORMA</t>
  </si>
  <si>
    <t>ACUMULADO $</t>
  </si>
  <si>
    <t>% ACUMULADO</t>
  </si>
  <si>
    <t>Programado Acum Construcción del terminal</t>
  </si>
  <si>
    <t>Programado Acum Mantenimiento Terminal</t>
  </si>
  <si>
    <t>Programado Acumulado Lado Tierra</t>
  </si>
  <si>
    <t>Programado Acum Mto Callle de rodaje</t>
  </si>
  <si>
    <t>Programado Acum Mto pista</t>
  </si>
  <si>
    <t>Programado Acum Mto plata</t>
  </si>
  <si>
    <t>Programado Acumulado Lado Aire</t>
  </si>
  <si>
    <t>Programado Acumulado total</t>
  </si>
  <si>
    <t xml:space="preserve">CONSTRUCCION DE TERMINAL </t>
  </si>
  <si>
    <t>PRELIMINARES</t>
  </si>
  <si>
    <t>RED DE ACUEDUCTO PROVISIONAL</t>
  </si>
  <si>
    <t>SUBESTACION MOVIL</t>
  </si>
  <si>
    <t>EXCAVACIONES Y RELLENOS</t>
  </si>
  <si>
    <t>CIMENTACION</t>
  </si>
  <si>
    <t>BASE EN CONCRETO POBRE 1500 PSI</t>
  </si>
  <si>
    <t>3.1.1</t>
  </si>
  <si>
    <t>3.1.2</t>
  </si>
  <si>
    <t>ESTRUCTURAS EN CONCRETO</t>
  </si>
  <si>
    <t>CONTRAPISO PLACA MACIZA</t>
  </si>
  <si>
    <t>ESTRUCTURAS METALICAS</t>
  </si>
  <si>
    <t>5.1.1</t>
  </si>
  <si>
    <t>5.1.2</t>
  </si>
  <si>
    <t>5.1.3</t>
  </si>
  <si>
    <t>MAMPOSTERÍA Y MUROS</t>
  </si>
  <si>
    <t>FACHADA</t>
  </si>
  <si>
    <t>7.1</t>
  </si>
  <si>
    <t>7.2</t>
  </si>
  <si>
    <t xml:space="preserve">INSTALACIONES ELECTRICAS </t>
  </si>
  <si>
    <t>8.1</t>
  </si>
  <si>
    <t>8.2</t>
  </si>
  <si>
    <t>8.3</t>
  </si>
  <si>
    <t>8.4</t>
  </si>
  <si>
    <t>8.5</t>
  </si>
  <si>
    <t>8.6</t>
  </si>
  <si>
    <t>8.7</t>
  </si>
  <si>
    <t xml:space="preserve">ILUMINACIÓN </t>
  </si>
  <si>
    <t>8.8</t>
  </si>
  <si>
    <t>8.9</t>
  </si>
  <si>
    <t>RED MEDIA PROVISIONAL SUBESTACION DE 400 KVA EXISTENTE</t>
  </si>
  <si>
    <t>SUBESTACION TERMINAL</t>
  </si>
  <si>
    <t>TABLEROS DE INTERRUPTORES ENCHUFABLES</t>
  </si>
  <si>
    <t>INSTALACIONES HIDROSANITARIAS</t>
  </si>
  <si>
    <t>9.1</t>
  </si>
  <si>
    <t>ACOMETIDAS Y ALMACENAMIENTO</t>
  </si>
  <si>
    <t>9.2</t>
  </si>
  <si>
    <t>9.3</t>
  </si>
  <si>
    <t>RED DE DISTRIBUCIONE DE AGUA POTABLE</t>
  </si>
  <si>
    <t>RED DE DISTRIBUCIONE DE AGUAS NEGRAS Y LLUVIAS</t>
  </si>
  <si>
    <t>TRAMPA DE GRASAS</t>
  </si>
  <si>
    <t>RED GENERAL CONTRA INCENDIO TERMINAL</t>
  </si>
  <si>
    <t>INSTALACION DE RED DE GAS</t>
  </si>
  <si>
    <t>VENTILACIÓN MECANICA</t>
  </si>
  <si>
    <t>12.1</t>
  </si>
  <si>
    <t>12.2</t>
  </si>
  <si>
    <t>12.3</t>
  </si>
  <si>
    <t>12.4</t>
  </si>
  <si>
    <t>12.6</t>
  </si>
  <si>
    <t>12.7</t>
  </si>
  <si>
    <t>PAÑETES</t>
  </si>
  <si>
    <t>13.1</t>
  </si>
  <si>
    <t xml:space="preserve">CARPINTERÍA METÁLICA  </t>
  </si>
  <si>
    <t>14.1</t>
  </si>
  <si>
    <t>14.2</t>
  </si>
  <si>
    <t>14.3</t>
  </si>
  <si>
    <t>14.4</t>
  </si>
  <si>
    <t>14.5</t>
  </si>
  <si>
    <t>VENTANERIA Y VIDRIO</t>
  </si>
  <si>
    <t>15.1</t>
  </si>
  <si>
    <t>15.2</t>
  </si>
  <si>
    <t>PISOS  Y BASES</t>
  </si>
  <si>
    <t>16.1</t>
  </si>
  <si>
    <t>16.2</t>
  </si>
  <si>
    <t xml:space="preserve"> ACABADOS ENCHAPES Y ACCESORIOS</t>
  </si>
  <si>
    <t>17.1</t>
  </si>
  <si>
    <t>17.2</t>
  </si>
  <si>
    <t>APARATOS SANITARIOS Y GRIFERIAS</t>
  </si>
  <si>
    <t>18.1</t>
  </si>
  <si>
    <t>CIELO RASO</t>
  </si>
  <si>
    <t>PINTURA</t>
  </si>
  <si>
    <t>20.1</t>
  </si>
  <si>
    <t>20.2</t>
  </si>
  <si>
    <t>CUBIERTAS E IMPERMEABILIZACIONES</t>
  </si>
  <si>
    <t>22.1</t>
  </si>
  <si>
    <t>22.2</t>
  </si>
  <si>
    <t>22.3</t>
  </si>
  <si>
    <t>22.4</t>
  </si>
  <si>
    <t>INSTALACION RED VOZ Y DATOS</t>
  </si>
  <si>
    <t>23.1</t>
  </si>
  <si>
    <t>SISTEMA DE VOZ Y DATOS</t>
  </si>
  <si>
    <t>23.2</t>
  </si>
  <si>
    <t>SISTEMA DE SEGURIDAD</t>
  </si>
  <si>
    <t>24.1</t>
  </si>
  <si>
    <t>24.2</t>
  </si>
  <si>
    <t>24.3</t>
  </si>
  <si>
    <t>25.1</t>
  </si>
  <si>
    <t>25.2</t>
  </si>
  <si>
    <t>25.3</t>
  </si>
  <si>
    <t xml:space="preserve">MANTENIMIENTO DE TERMINAL </t>
  </si>
  <si>
    <t>DEMOLICIONES Y DESMONTES</t>
  </si>
  <si>
    <t>CUBIERTAS</t>
  </si>
  <si>
    <t>SEÑALIZACION</t>
  </si>
  <si>
    <t xml:space="preserve">ASEO  </t>
  </si>
  <si>
    <t xml:space="preserve">MANTENIMIENTO DE PISTA </t>
  </si>
  <si>
    <t>MANTENIMIENTO DE PLATAFORMA</t>
  </si>
  <si>
    <t>TOTAL</t>
  </si>
  <si>
    <t>Acumulado</t>
  </si>
  <si>
    <t>DIFERENCIA</t>
  </si>
  <si>
    <t xml:space="preserve"> </t>
  </si>
  <si>
    <t>lado tierra</t>
  </si>
  <si>
    <t>lado aire</t>
  </si>
  <si>
    <t>Programado sem</t>
  </si>
  <si>
    <r>
      <t xml:space="preserve">NOTA: </t>
    </r>
    <r>
      <rPr>
        <sz val="11"/>
        <color theme="1"/>
        <rFont val="Calibri"/>
        <family val="2"/>
        <scheme val="minor"/>
      </rPr>
      <t>TODOS LOS VALORES DE LOS RESPECTIVOS ANEXOS YA INCLUYEN AIU</t>
    </r>
  </si>
  <si>
    <t>Terminal Internacional</t>
  </si>
  <si>
    <t>Mto Terminal</t>
  </si>
  <si>
    <t>Acum lado tierra</t>
  </si>
  <si>
    <t>Mto Calles de rodaje</t>
  </si>
  <si>
    <r>
      <t xml:space="preserve">ACUMULADO FACTURADO - 
</t>
    </r>
    <r>
      <rPr>
        <b/>
        <sz val="11"/>
        <color theme="1"/>
        <rFont val="Calibri"/>
        <family val="2"/>
        <scheme val="minor"/>
      </rPr>
      <t>ACTA 09</t>
    </r>
  </si>
  <si>
    <t>Acum lado aire</t>
  </si>
  <si>
    <t>Mto Pista</t>
  </si>
  <si>
    <t>Mto Plataforma</t>
  </si>
  <si>
    <t>Programado Acum</t>
  </si>
  <si>
    <t>DIF AVANCE</t>
  </si>
  <si>
    <t>FORMATO</t>
  </si>
  <si>
    <t xml:space="preserve">INFORME SEMANAL DE INTERVENTORÍA </t>
  </si>
  <si>
    <t xml:space="preserve">Principio de Procedencia: 
          4602.375 </t>
  </si>
  <si>
    <t>Clave: GSAP 1.0-12-028</t>
  </si>
  <si>
    <r>
      <t xml:space="preserve">Versión: </t>
    </r>
    <r>
      <rPr>
        <sz val="10"/>
        <rFont val="Arial"/>
        <family val="2"/>
      </rPr>
      <t>01</t>
    </r>
  </si>
  <si>
    <r>
      <t>Fecha:</t>
    </r>
    <r>
      <rPr>
        <sz val="10"/>
        <rFont val="Arial"/>
        <family val="2"/>
      </rPr>
      <t xml:space="preserve"> 01/MARZO/2020</t>
    </r>
  </si>
  <si>
    <t>Página: 1 de 6</t>
  </si>
  <si>
    <t>UNIDAD EJECUTORA:</t>
  </si>
  <si>
    <t>UNIDAD ADMINISTRATIVA ESPECIAL AERONAUTICA CIVIL</t>
  </si>
  <si>
    <t>FECHA:</t>
  </si>
  <si>
    <t>DIRECCIÓN TERRITORIAL:</t>
  </si>
  <si>
    <t>Semana  No</t>
  </si>
  <si>
    <t>Del :</t>
  </si>
  <si>
    <t>AL:</t>
  </si>
  <si>
    <t xml:space="preserve">Plazo Total </t>
  </si>
  <si>
    <t>días</t>
  </si>
  <si>
    <t>Tiempo transcurrido desde la iniciación del contrato:</t>
  </si>
  <si>
    <t>porcentaje del tiempo transcurrido(%)</t>
  </si>
  <si>
    <t>Nombre del  Supervisor :</t>
  </si>
  <si>
    <t>OBJETO DE LOS  CONTRATOS DE OBRA</t>
  </si>
  <si>
    <t>CONTROL DE LA PROGRAMACIÓN</t>
  </si>
  <si>
    <t>AEROPUERTO INTERNACIONAL EL DORADO - BOGOTA D.C.</t>
  </si>
  <si>
    <t>Semanal</t>
  </si>
  <si>
    <t xml:space="preserve">(%) Programado </t>
  </si>
  <si>
    <t>(%) Ejecutado</t>
  </si>
  <si>
    <t>Valor programado ($)</t>
  </si>
  <si>
    <t>Valor ejecutado ($)</t>
  </si>
  <si>
    <t xml:space="preserve">Evaluación </t>
  </si>
  <si>
    <t>Porcentaje Adelanto</t>
  </si>
  <si>
    <t>Valor Adelanto</t>
  </si>
  <si>
    <t>El seguimiento a la programación se realiza con la programación consolidada entre contratista e interventoría acorde a la ampliación del plazo  del contrato de obra en 199  días  desde el 19 de mayo al 03 de diciembre de 2018, mediante modificatorio No. 02  del contrato No. 17001099-H4-2017 que otorgó  la Entidad  Contratante  el día 18 de mayo de 2018 al contratista para terminar el proyecto de acuerdo al escenario No. 03 presentado a través de la solicitud de prorroga.
Para la presente semana se reporta un atraso del 2,48% debido principalmente en la demora en la entrega de los diseños y a la falta de ejecución en las actividades de la plataforma.</t>
  </si>
  <si>
    <t>DATOS CONTRACTUALES</t>
  </si>
  <si>
    <t xml:space="preserve">CONTRATO DE OBRA </t>
  </si>
  <si>
    <t>CONTRATO DE INTERVENTORÍA</t>
  </si>
  <si>
    <t>Contratista:</t>
  </si>
  <si>
    <t>Contrato No:</t>
  </si>
  <si>
    <t>Valor Inicial:</t>
  </si>
  <si>
    <t>Plazo inicial:</t>
  </si>
  <si>
    <t>Valor Actualizado al modificatorio No. 02:</t>
  </si>
  <si>
    <t>Plazo actualizado:</t>
  </si>
  <si>
    <t>Fecha de iniciación:</t>
  </si>
  <si>
    <t>Fecha de vencimiento:</t>
  </si>
  <si>
    <t xml:space="preserve">Suspensión No. </t>
  </si>
  <si>
    <t>No aplica</t>
  </si>
  <si>
    <t xml:space="preserve">Periodo de Suspensión No. </t>
  </si>
  <si>
    <t xml:space="preserve">Levantamiento de la suspensión No. </t>
  </si>
  <si>
    <t>Nueva fecha de terminación</t>
  </si>
  <si>
    <t>Valor total actual  del contrato</t>
  </si>
  <si>
    <t>ACTIVIDADES REALIZADAS EN LA SEMANA</t>
  </si>
  <si>
    <t>ACTIVIDADES ADMINISTRATIVAS</t>
  </si>
  <si>
    <r>
      <t>SEGURIDAD Y SALUD EN EL TRABAJO:</t>
    </r>
    <r>
      <rPr>
        <sz val="8"/>
        <rFont val="Arial"/>
        <family val="2"/>
      </rPr>
      <t xml:space="preserve">
Obra:
Interventoría:
</t>
    </r>
  </si>
  <si>
    <t>Obra:</t>
  </si>
  <si>
    <t>ACIDENTES DE TRABAJO</t>
  </si>
  <si>
    <t>ENFERMEDADES LABORALES</t>
  </si>
  <si>
    <t>OTROS</t>
  </si>
  <si>
    <t>CONTIGENCIAS AMBIENTALES</t>
  </si>
  <si>
    <t>CUAL?</t>
  </si>
  <si>
    <t>Observaciones:</t>
  </si>
  <si>
    <t xml:space="preserve">
*demarcación y pintura en New jersey. 
*trabajos varios en tableros de mando subestación eléctrica 2, para iluminación deprimido y tanque de bombeo.
*trabajos varios en ayudas visuales calle lima, ranurados,  cableados, balizas.
*trabajos varios en cerramiento perimetral k0+420/k0+455, costado oriental y occidental calle lima.
*replanteo por topografía en calle de rodaje hotel y alfa, aún por confirmar hora de acceso. 
*levantamiento para récord, señalización vertical,  cárcamos y cunetas
*señalización/ demarcación de New Jersey.                                                                
*corrección pintura en pintura en New jersey. 
*trabajos varios en tableros de mando subestación eléctrica 2, para iluminación deprimido y tanque de bombeo.
*trabajos varios en cerramiento perimetral k0+420/k0+455, costado oriental calle lima.
*levantamiento para récord, calle lima, deprimido, cunetas y zonas de seguridad.
*se está realizando los ajuste al plano de señalización y ayudas visuales i décadas por la entidad.                                                                                                                     •Instalación de señalización vertical ayudas visuales K0+280 costado Sur oriental 
•Limpieza cunetas y corte de cespedon K0+250 K0+300
•Riego de emulsión asfáltica a fresado compactado costado Sur occidental K0+250 a K0+320
•Ampliación pintura color ámbar a New Jersey K0+455 a K0+483
•Riego de agua a cespedon zonas 1, 2, 3
•Se adelantan trabajos en subestación 2 tableros de mando para deprimido y tanque de bombeo 
•Reparación malla eslabonada K0+640 costado nor occidental</t>
  </si>
  <si>
    <t>Interventoría:</t>
  </si>
  <si>
    <t>Interventoría técnica, topográfica, eléctrica, ambiental, SISOMA  y administrativa  sigue su gestión de acompañamiento en zonas 1, 2, 3 4, zona aire y deprimido para supervisión y verificación de actividades programadas y ejecutadas.                                               
El total de trabajadores de INTERVENTORIA con especialista es de 22.</t>
  </si>
  <si>
    <t>PERSONAL OBRA E INTERVENTORIA</t>
  </si>
  <si>
    <t>Personal de Interventoría</t>
  </si>
  <si>
    <t xml:space="preserve">Personal del Contratista </t>
  </si>
  <si>
    <t>Total Personal en Obra</t>
  </si>
  <si>
    <t>RELACION MAQUINARIA</t>
  </si>
  <si>
    <t>TIPO</t>
  </si>
  <si>
    <t>CONTRACTUAL</t>
  </si>
  <si>
    <t>ACTUAL</t>
  </si>
  <si>
    <t>OBSERVACIONES</t>
  </si>
  <si>
    <t>Total Maquinaría</t>
  </si>
  <si>
    <t>AVANCE FINANCIERO DE OBRA</t>
  </si>
  <si>
    <t>Acta Parcial de Obra No.</t>
  </si>
  <si>
    <t>Periodo</t>
  </si>
  <si>
    <t xml:space="preserve">Costo Total </t>
  </si>
  <si>
    <t xml:space="preserve">AVANCE FINANCIERO </t>
  </si>
  <si>
    <t>Valor Total Contrato Obra</t>
  </si>
  <si>
    <t>Valor facturado Contrato Obra</t>
  </si>
  <si>
    <t>% Avance facturado Acumulado</t>
  </si>
  <si>
    <t>Total Acumulado</t>
  </si>
  <si>
    <t>AVANCE FINANCIERO DE INTERVENTORÍA</t>
  </si>
  <si>
    <t>Acta Parcial de interventoría No.</t>
  </si>
  <si>
    <t>Valor Total Contrato interventoría</t>
  </si>
  <si>
    <t xml:space="preserve">  </t>
  </si>
  <si>
    <t>Valor facturado Contrato Interventoría</t>
  </si>
  <si>
    <t>DIRECTOR DE INTERVENTORÍA</t>
  </si>
  <si>
    <t/>
  </si>
  <si>
    <t>REGISTRO FOTOGRAFICO</t>
  </si>
  <si>
    <t xml:space="preserve">Electrico: </t>
  </si>
  <si>
    <t>ÁREA AMBIENTAL</t>
  </si>
  <si>
    <t>GESTION SISOMA</t>
  </si>
  <si>
    <t>Revisión informe final SST obra</t>
  </si>
  <si>
    <t>Acompañamiento y supervisión actividades en obra.</t>
  </si>
  <si>
    <t>Socialziación hallazgos en obra para su pronta subsanación.</t>
  </si>
  <si>
    <t>Semana 1</t>
  </si>
  <si>
    <t>Semana 2</t>
  </si>
  <si>
    <t>Semana 3</t>
  </si>
  <si>
    <t>Semana 4</t>
  </si>
  <si>
    <t>Semana 5</t>
  </si>
  <si>
    <t>Semana 6</t>
  </si>
  <si>
    <t>Semana 7</t>
  </si>
  <si>
    <t>Semana 8</t>
  </si>
  <si>
    <t>Semana 9</t>
  </si>
  <si>
    <t>Semana 10</t>
  </si>
  <si>
    <t>Semana 11</t>
  </si>
  <si>
    <t>Semana 12</t>
  </si>
  <si>
    <t>Semana 13</t>
  </si>
  <si>
    <t>Semana 14</t>
  </si>
  <si>
    <t>Semana 15</t>
  </si>
  <si>
    <t>Semana 16</t>
  </si>
  <si>
    <t>Semana 17</t>
  </si>
  <si>
    <t>Semana 18</t>
  </si>
  <si>
    <t>Semana 19</t>
  </si>
  <si>
    <t>Semana 20</t>
  </si>
  <si>
    <t>Semana 21</t>
  </si>
  <si>
    <t>Semana 22</t>
  </si>
  <si>
    <t>Semana 23</t>
  </si>
  <si>
    <t>Semana 24</t>
  </si>
  <si>
    <t>Semana 25</t>
  </si>
  <si>
    <t>Semana 26</t>
  </si>
  <si>
    <t>Semana 27</t>
  </si>
  <si>
    <t>Semana 28</t>
  </si>
  <si>
    <t>Semana 29</t>
  </si>
  <si>
    <t>Semana 30</t>
  </si>
  <si>
    <t>Semana 31</t>
  </si>
  <si>
    <t>Semana 32</t>
  </si>
  <si>
    <t>Semana 33</t>
  </si>
  <si>
    <t>Semana 34</t>
  </si>
  <si>
    <t>Semana 35</t>
  </si>
  <si>
    <t>Semana 36</t>
  </si>
  <si>
    <t>Semana 37</t>
  </si>
  <si>
    <t>Semana 38</t>
  </si>
  <si>
    <t>Semana 39</t>
  </si>
  <si>
    <t>Semana 40</t>
  </si>
  <si>
    <t>Semana 41</t>
  </si>
  <si>
    <t>Semana 42</t>
  </si>
  <si>
    <t>Semana 43</t>
  </si>
  <si>
    <t>Semana 44</t>
  </si>
  <si>
    <t>Semana 45</t>
  </si>
  <si>
    <t>Semana 46</t>
  </si>
  <si>
    <t>Semana 47</t>
  </si>
  <si>
    <t>Semana 48</t>
  </si>
  <si>
    <t>Semana 49</t>
  </si>
  <si>
    <t>Semana 50</t>
  </si>
  <si>
    <t>Semana 51</t>
  </si>
  <si>
    <t>Semana 52</t>
  </si>
  <si>
    <t>Semana 53</t>
  </si>
  <si>
    <t>Semana 54</t>
  </si>
  <si>
    <t>Semana 55</t>
  </si>
  <si>
    <t>Semana 56</t>
  </si>
  <si>
    <t>Semana 57</t>
  </si>
  <si>
    <t>Semana 58</t>
  </si>
  <si>
    <t>Semana 59</t>
  </si>
  <si>
    <t>Semana 60</t>
  </si>
  <si>
    <t>Semana 61</t>
  </si>
  <si>
    <t>Semana 62</t>
  </si>
  <si>
    <t>AEROPUERTO DE ARMENIA</t>
  </si>
  <si>
    <t>PONDERACION</t>
  </si>
  <si>
    <t>Suma Total</t>
  </si>
  <si>
    <t>Construcción de Terminal Internacional.</t>
  </si>
  <si>
    <t>Mantenimento Terminal Nacional</t>
  </si>
  <si>
    <t>Mantenimiento de Calles de Rodaje</t>
  </si>
  <si>
    <t>Mantenimiento de Zonas de Seguridad.</t>
  </si>
  <si>
    <t>Mantenimiento de Pista</t>
  </si>
  <si>
    <t>Mantenimiento de Plataforma</t>
  </si>
  <si>
    <t>Lado Tierra</t>
  </si>
  <si>
    <t>Lado Aire</t>
  </si>
  <si>
    <t>Acumulado Lado Tierra</t>
  </si>
  <si>
    <t>Acumulado Lado Aire</t>
  </si>
  <si>
    <t xml:space="preserve">Programado semanal </t>
  </si>
  <si>
    <t>Programado acumulado</t>
  </si>
  <si>
    <t>CONTRATAR LA CONSTRUCCIÓN DE TERMINAL (INTERNACIONAL) Y EL MANTENIMIENTO DE PISTA, CALLES DE RODAJE, PLATAFORMA, TERMINAL Y ZONAS DE SEGURIDAD. DEL AEROPUERTO EL EDÉN DE ARMENIA.</t>
  </si>
  <si>
    <t>PRESUPUESTO OFICIAL</t>
  </si>
  <si>
    <t>CANTIDADES DE OBRA</t>
  </si>
  <si>
    <t>SEMANA No 01
(Julio 18 - Julio 29)</t>
  </si>
  <si>
    <t>SEMANA No 02
(Julio 29 - Agosto 3)</t>
  </si>
  <si>
    <t>SEMANA No 03
(Octubre 03 - Octubre 07)</t>
  </si>
  <si>
    <t>SEMANA No 04
(Octubre 08 - Octubre 14)</t>
  </si>
  <si>
    <t>SEMANA No 05
(Octubre 15 - Octubre 21)</t>
  </si>
  <si>
    <t>SEMANA No 06
(Octubre 22 - Octubre 28)</t>
  </si>
  <si>
    <t>SEMANA No 07
(Octubre 29 - Noviembre 04)</t>
  </si>
  <si>
    <t>SEMANA No 08
(Nov. 05 - Nov. 11)</t>
  </si>
  <si>
    <t>SEMANA No 09
(Nov. 12 - Nov. 18)</t>
  </si>
  <si>
    <t>SEMANA No 10
(Nov. 19 - Nov. 25)</t>
  </si>
  <si>
    <t>SEMANA No 11
(Nov. 26 - Dic. 02)</t>
  </si>
  <si>
    <t>SEMANA No 12
(Dic. 03 - Dic. 09)</t>
  </si>
  <si>
    <t>SEMANA No 13
(Dic. 10 - Dic. 16)</t>
  </si>
  <si>
    <t>SEMANA No 14
(Dic. 17 - Dic. 23)</t>
  </si>
  <si>
    <t>SEMANA No 15
(Dic. 24 - Ene. 06)</t>
  </si>
  <si>
    <t>SEMANA No 16
(Ene. 07 - Ene. 13)</t>
  </si>
  <si>
    <t>SEMANA No 17
(Ene. 14 - Ene. 20)</t>
  </si>
  <si>
    <t>SEMANA No 18
(Ene. 21 - Ene. 27)</t>
  </si>
  <si>
    <t>SEMANA No 19
(Ene. 28 - Feb. 03)</t>
  </si>
  <si>
    <t>SEMANA No 20
(Feb. 04 - Feb. 10)</t>
  </si>
  <si>
    <t>SEMANA No 21
(Feb. 11 - Feb. 17)</t>
  </si>
  <si>
    <t>SEMANA No. 22 
(Feb. 18 - Feb. 24)</t>
  </si>
  <si>
    <t>SEMANA No. 23
(Feb. 25 - Mar. 03)</t>
  </si>
  <si>
    <t>SEMANA No. 24
(Mar. 04 - Mar. 10)</t>
  </si>
  <si>
    <t>SEMANA No. 25
(Mar. 11 - Mar. 17)</t>
  </si>
  <si>
    <t>SEMANA No. 26
(Mar. 18 - Mar. 24)</t>
  </si>
  <si>
    <t>SEMANA No. 27
(Mar. 25 - Mar. 31)</t>
  </si>
  <si>
    <t>SEMANA No. 28
(Abril 01 - Abril 07)</t>
  </si>
  <si>
    <t>SEMANA No. 29
(Abril 08 - Abril 14)</t>
  </si>
  <si>
    <t xml:space="preserve">SEMANA No. 30                                                         (Abril 15 - Abril 21)             </t>
  </si>
  <si>
    <t>SEMANA No. 31                                                                            (Abril 22 - Abril 28)</t>
  </si>
  <si>
    <t>SEMANA No. 32                                                                            (Abril 29 - Mayo 5)</t>
  </si>
  <si>
    <t>SEMANA No. 33                                                                            (Mayo  6 - Mayo 12)</t>
  </si>
  <si>
    <t>SEMANA No. 34                                                                            (Mayo 13 - Mayo 19)</t>
  </si>
  <si>
    <t>SEMANA No. 35                                                                            (Mayo 20 - Mayo 26)</t>
  </si>
  <si>
    <t>SEMANA No. 36</t>
  </si>
  <si>
    <t>SEMANA No. 37</t>
  </si>
  <si>
    <t>SEMANA No. 38</t>
  </si>
  <si>
    <t>SEMANA No. 39</t>
  </si>
  <si>
    <t>SEMANA No. 40</t>
  </si>
  <si>
    <t>SEMANA No. 41</t>
  </si>
  <si>
    <t>SEMANA No. 42</t>
  </si>
  <si>
    <t>SEMANA No. 43</t>
  </si>
  <si>
    <t>SEMANA No. 44</t>
  </si>
  <si>
    <t>SEMANA No. 45</t>
  </si>
  <si>
    <t>SEMANA No. 46</t>
  </si>
  <si>
    <t>SEMANA No. 47</t>
  </si>
  <si>
    <t>SEMANA No. 48</t>
  </si>
  <si>
    <t>SEMANA No. 49</t>
  </si>
  <si>
    <t>SEMANA No. 50</t>
  </si>
  <si>
    <t>SEMANA No. 51</t>
  </si>
  <si>
    <t>SEMANA No. 52</t>
  </si>
  <si>
    <t>SEMANA No. 53</t>
  </si>
  <si>
    <t>SEMANA No. 54</t>
  </si>
  <si>
    <t>SEMANA No. 55</t>
  </si>
  <si>
    <t>SEMANA No. 56</t>
  </si>
  <si>
    <t>SEMANA No. 57</t>
  </si>
  <si>
    <t>SEMANA No. 58</t>
  </si>
  <si>
    <t>SEMANA No. 59</t>
  </si>
  <si>
    <t>SEMANA No. 60</t>
  </si>
  <si>
    <t>SEMANA No. 61</t>
  </si>
  <si>
    <t>SEMANA No. 62</t>
  </si>
  <si>
    <t>ACUMULADO</t>
  </si>
  <si>
    <t>Avance</t>
  </si>
  <si>
    <t>Verificación</t>
  </si>
  <si>
    <t>Tipo</t>
  </si>
  <si>
    <t>ACTUACIONES</t>
  </si>
  <si>
    <t>Und</t>
  </si>
  <si>
    <t>Cant</t>
  </si>
  <si>
    <t>Valor Unitario</t>
  </si>
  <si>
    <t>Valor Parcial</t>
  </si>
  <si>
    <t>1.0</t>
  </si>
  <si>
    <t>1.1.1</t>
  </si>
  <si>
    <t>CAMPAMENTO 18 M2</t>
  </si>
  <si>
    <t>UN</t>
  </si>
  <si>
    <t>1.1.2</t>
  </si>
  <si>
    <t>CERCA EN TEJA DE ZINC H=1.80 M</t>
  </si>
  <si>
    <t>ML</t>
  </si>
  <si>
    <t>1.1.3</t>
  </si>
  <si>
    <t>CERCA EN TELA VERDE H = 2.10 M</t>
  </si>
  <si>
    <t>1.1.4</t>
  </si>
  <si>
    <t>DESCAPOTE A MAQUINA E=0.20 M</t>
  </si>
  <si>
    <t>M2</t>
  </si>
  <si>
    <t>1.1.5</t>
  </si>
  <si>
    <t>LOCALIZACIÓN Y REPLANTEO DE CIMIENTOS CON ELEMENTOS DE PRECISIÓN</t>
  </si>
  <si>
    <t>1.1.6</t>
  </si>
  <si>
    <t>RED PROVISIONAL ELECTRICA DE 500 M CON TRANSFORMADOR DE 75 KVA</t>
  </si>
  <si>
    <t>1.1.7</t>
  </si>
  <si>
    <t>RETIRO DE SOBRANTES A UNA DISTANCIA DE 8 KM (INCLUYE CARGUE)</t>
  </si>
  <si>
    <t>M3</t>
  </si>
  <si>
    <t>1.1.8</t>
  </si>
  <si>
    <t>1.1.9</t>
  </si>
  <si>
    <t>MES</t>
  </si>
  <si>
    <t>2.0</t>
  </si>
  <si>
    <t>2.1.1</t>
  </si>
  <si>
    <t>EXCAVACIONES VARIAS A MÁQUINA SIN CLASIFICAR (INCLUYE RETIRO DE SOBRANTES A UNA DISTANCIA MENOR DE 8 KM)</t>
  </si>
  <si>
    <t>2.2.2</t>
  </si>
  <si>
    <t>EXCAVACIÓN MANUAL EN MATERIAL COMÚN H=0.0-2.0 M (INCLUYE RETIRO DE SOBRANTES A UNA DISTANCIA MENOR DE 8 KM)</t>
  </si>
  <si>
    <t>2.2.3</t>
  </si>
  <si>
    <t>RELLENO CON MATERIAL DEL SITIO COMPACTADO MECÁNICAMENTE</t>
  </si>
  <si>
    <t>2.2.4</t>
  </si>
  <si>
    <t>RELLENO EN RECEBO COMÚN COMPACTADO MECÁNICAMENTE</t>
  </si>
  <si>
    <t>2.2.5</t>
  </si>
  <si>
    <t>RELLENO EN AFIRMADO PARA MEJORAMIENTO</t>
  </si>
  <si>
    <t>3.0</t>
  </si>
  <si>
    <t>VIGA DE AMARRE EN CONCRETO 3000 PSI</t>
  </si>
  <si>
    <t>3.1.3</t>
  </si>
  <si>
    <t>PILOTES EN CONCRETO 3000 PSI</t>
  </si>
  <si>
    <t>3.1.4</t>
  </si>
  <si>
    <t>DADOS EN CONCRETO 3000PSI</t>
  </si>
  <si>
    <t>4.0</t>
  </si>
  <si>
    <t>4.1.1</t>
  </si>
  <si>
    <t>COLUMNAS 4000 PSI</t>
  </si>
  <si>
    <t>4.1.2</t>
  </si>
  <si>
    <t>ESCALERA MACIZA 4000 PSI</t>
  </si>
  <si>
    <t>4.1.3</t>
  </si>
  <si>
    <t>REFUERZO MALLA ELECTROSOLDADA</t>
  </si>
  <si>
    <t>KG</t>
  </si>
  <si>
    <t>4.1.4</t>
  </si>
  <si>
    <t>TANQUE EN CONCRETO BAJA PERMEABILIDAD DE 4000 PSI</t>
  </si>
  <si>
    <t>4.1.5</t>
  </si>
  <si>
    <t>VIGA AÉREA 4000 PSI</t>
  </si>
  <si>
    <t>4.1.6</t>
  </si>
  <si>
    <t>ENTREPISO PLACA MACIZA 4000PSI E=0.11 M</t>
  </si>
  <si>
    <t>4.1.7</t>
  </si>
  <si>
    <t>5.0</t>
  </si>
  <si>
    <t>ESTRUCTURA METALICA CUBIERTAS MODULOS 1,2 y 3 INCLUYE: CORREAS, CONTRAVIENTOS, TENSORES, COLUMNAS, VIGAS DE AMARRE, ANCLAJES, TORNILLERÍA, SOLDADURAS,  PLATINERÍA, ANTICORROSIVO Y PINTURA . CONTEMPLA TAMBIÉN:FABRICACIÓN, TRANSPORTE, SUMINISTRO Y MONTAJE</t>
  </si>
  <si>
    <t>ESTRUCTURA METALICA PARA MEZANINES Y PUENTE PEATONAL INCLUYE: COLUMNAS, VIGAS DE AMARRE, ANCLAJES, TORNILLERÍA,  PLATINERÍA. CONTEMPLA TAMBIÉN:FABRICACIÓN, TRANSPORTE, SUMINISTRO Y MONTAJE</t>
  </si>
  <si>
    <t>ESTRUCTURA METALICA PARA PERGOLAS DE PATIOS INCLUYE: COLUMNAS, VIGAS DE AMARRE, PERFILES, ANCLAJES, TORNILLERÍA, PLATINERÍA. CONTEMPLA TAMBIÉN:FABRICACIÓN, TRANSPORTE, SUMINISTRO Y MONTAJE</t>
  </si>
  <si>
    <t>5.1.4</t>
  </si>
  <si>
    <t>SUMINISTRO Y APLICACIÓN DE PINTURA PROTECCION CONTRA FUEGO 1 HORA PARA ESTRUCTURAS METALICAS</t>
  </si>
  <si>
    <t>6.0</t>
  </si>
  <si>
    <t>6.1.1</t>
  </si>
  <si>
    <t>MURO DRYWALL DOBLE CARA 0.09 M</t>
  </si>
  <si>
    <t>6.1.2</t>
  </si>
  <si>
    <t>MURO EN BLOQUE Nº 4 E=0.15M</t>
  </si>
  <si>
    <t>6.1.3</t>
  </si>
  <si>
    <t>MURO CORTAFUEGO MAMPOSTERIA LADRILLO MACIZO 0.2 M</t>
  </si>
  <si>
    <t>7.0</t>
  </si>
  <si>
    <t>PREFABRICADOS EN CONCRETO ARQUITECTONICO INCLUYE ANCLAJES Y ESTRUCTURAS DE SOPORTE</t>
  </si>
  <si>
    <t>ALFAJIA FUNDIDA EN CONCRETO EN "L"</t>
  </si>
  <si>
    <t>7.3</t>
  </si>
  <si>
    <t>LAMINA MICROPERFORADA 6mm CAL.18 GALVANIZADA PARA FACHADAS LATERALES (INCLUYE ANTICORROSIVO, PINTURA Y ELEMENTOS DE FIJACIÓN)</t>
  </si>
  <si>
    <t>7.4</t>
  </si>
  <si>
    <t>LAMINA MICROPERFORADA 3mm CAL.18 GALVANIZADA PARA FACHADAS (INCLUYE ANTICORROSIVO, PINTURA Y ELEMENTOS DE FIJACIÓN)</t>
  </si>
  <si>
    <t>7.5</t>
  </si>
  <si>
    <t>ENTRAMADO DE MADERA</t>
  </si>
  <si>
    <t>7.6</t>
  </si>
  <si>
    <t>BANCA PREFABRICADA EN CONCRETO (INCLUYE SUMINISTRO PREFABRICADO MORTERO DE PEGA MANO DE OBRAINSTALACION ASEO Y DEMAS ACTIVIDADES )</t>
  </si>
  <si>
    <t>7.7</t>
  </si>
  <si>
    <t>ENCHAPE PIEDRA EN BOLA PATIDA</t>
  </si>
  <si>
    <t>8.0</t>
  </si>
  <si>
    <t>Tablero de automáticos de 12 circuitos trifásico con puerta, chapeta de cierre y espacio para totalizador industrial TWC-MB-12</t>
  </si>
  <si>
    <t>Tablero de automáticos de 18 circuitos trifásico con puerta, chapeta de cierre y espacio para totalizador industrial TWC-MB-18</t>
  </si>
  <si>
    <t>Tablero de automáticos de 42 circuitos trifásico con puerta, chapeta de cierre y espacio para totalizador industrial TWC-MB-42</t>
  </si>
  <si>
    <t xml:space="preserve">Salida EMT iluminación sobreponer con toma, incluye Cu HFFR LS (libres de Halógenos), marquillado </t>
  </si>
  <si>
    <t xml:space="preserve">Salida EMT iluminación incrustar, incluye Cu HFFR LS (libres de Halógenos), marquillado </t>
  </si>
  <si>
    <t xml:space="preserve">Salida  EMT  para  interruptor  Sencillo,  incluye Cu HFFR LS (libres de Halógenos), marquillado </t>
  </si>
  <si>
    <t>Salida EMT para interruptor Conmutable, incluye Cu HFFR LS (libres de Halógenos), marquillado</t>
  </si>
  <si>
    <t>SALIDAS PARA TOMAS NORMALES, COMERCIALES , AEROPORTUARIAS Y AERONÁUTICAS CON TUBERÍAS PVC</t>
  </si>
  <si>
    <t>8.1.1</t>
  </si>
  <si>
    <t>Salida para tomacorriente doble monofásica 15A con polo a tierra (Color blanco) , incluye Cu HFFR LS (libres de Halógenos), marquillado</t>
  </si>
  <si>
    <t>SALIDAS PARA TOMAS NORMALES, REGULADAS, VITALES Y CRÍTICAS CON TUBERÍAS EMT</t>
  </si>
  <si>
    <t>8.2.1</t>
  </si>
  <si>
    <t>Salida para tomacorriente doble monofásica 15A con polo a tierra (Color blanco) , incluye Cu HFFR LS (libres de Halógenos), marquillado (Tubería EMT)</t>
  </si>
  <si>
    <t>8.2.2</t>
  </si>
  <si>
    <t>Salida para toma bifásica (208V/20 Amps.) En muro para equipos en normal, con polo a tierra incluye Cu HFFR LS (libres de Halógenos), marquillado</t>
  </si>
  <si>
    <t>8.2.3</t>
  </si>
  <si>
    <t>Salida monofásica secador de manos o equipos dedicados, con polo a tierra, incluye Cu HFFR LS (libres de Halógenos), marquillado (TUBERÍA EMT)</t>
  </si>
  <si>
    <t>8.2.4</t>
  </si>
  <si>
    <t>Salida para tomacorriente doble monofásica con polo a tierra Regulada color anaranjado para computadores (mas línea a tierra aislada), incluye Cu HFFR LS (libres de Halógenos), marquillado TUBERÍA EMT</t>
  </si>
  <si>
    <t>8.2.5</t>
  </si>
  <si>
    <t>Salida para tomacorriente doble monofásica con polo a tierra Regulada color anaranjado para computadores  y  conexión  CCTV  (mas  línea  a tierra aislada), incluye Cu HFFR LS (libres de Halógenos), marquillado</t>
  </si>
  <si>
    <t>8.2.6</t>
  </si>
  <si>
    <t>Salida para toma trifásica  (tripolar 30 Amps 250 V) , incluye marquillado tuberia EMT, cables HFFR LS (libres de Halógenos)</t>
  </si>
  <si>
    <t>8.2.7</t>
  </si>
  <si>
    <t>Salida para toma monofásica 15A con protección falla a tierra GFCI, incluye marquillado, tuberia EMT, cables HFFR LS (libres de Halógenos)</t>
  </si>
  <si>
    <t>8.2.8</t>
  </si>
  <si>
    <t>Salida para Unidades de Ventilación en 2#10+1#10T (Tubería EMT 3/4"), cables HFFR LS (libres de Halógenos)</t>
  </si>
  <si>
    <t>ACOMETIDAS ELÉCTRICAS PARA TABLEROS DE AUTOMÁTICOS Y TABLEROS GENERALES DE ACOMETIDAS</t>
  </si>
  <si>
    <t>8.3.1</t>
  </si>
  <si>
    <t>Suministro, Transporte e instalación de acometida 3x6f+4N+8T AWG Cu HFFR LS (libres de Halógenos) en 1ø1 1/4" EMT</t>
  </si>
  <si>
    <t>8.3.2</t>
  </si>
  <si>
    <t>Tablero General de Distribución en cuartos técnicos (Incluye protecciones 3x40A, 3(3x30)A+3x175A, 3x125A, 3x100A, DPS clase 2</t>
  </si>
  <si>
    <t>8.3.3</t>
  </si>
  <si>
    <t>Suminstro, Transporte e instalacion de Tablero general de acometidas Terminal 440V incluye 2 protecciones de 3x500A y demas eleemntos especificados en el Diagrama Unifilar</t>
  </si>
  <si>
    <t>8.3.4</t>
  </si>
  <si>
    <t>Suminstro, Transporte e instalacion de acometida 2(3x1/0+1x2/0+1x4T ) en cables de cobre libres de halogeno en 2ø3" EMT</t>
  </si>
  <si>
    <t>8.3.5</t>
  </si>
  <si>
    <t>Suminstro, Transporte e instalacion de acometida 3(3x2/0+1x3/0+1x2T) en cables de cobre libres de halogeno en 3ø3" EMT</t>
  </si>
  <si>
    <t>8.3.6</t>
  </si>
  <si>
    <t>Suminstro, Transporte e instalacion de acometida 3x2+1x1/0+1x4T Cu HFFR LS (libres de Halógenos) en 1ø2" EMT</t>
  </si>
  <si>
    <t>8.3.7</t>
  </si>
  <si>
    <t>Suminstro, Transporte e instalacion de acometida 3x1/0+1x2/0+1x4T Cu HFFR LS (libres de Halógenos) en 1ø3" EMT</t>
  </si>
  <si>
    <t>8.3.8</t>
  </si>
  <si>
    <t>Suminstro, Transporte e instalacion de acometida 3x2/0+1x3/0+1x2T Cu HFFR LS (libres de Halógenos) en 1ø3" EMT</t>
  </si>
  <si>
    <t>8.3.9</t>
  </si>
  <si>
    <t>Suminstro, Transporte e instalacion de acometida 4(3x4/0+1x400+1x2T) Cu HFFR LS (libres de Halógenos) en 4ø3" EMT</t>
  </si>
  <si>
    <t>8.3.10</t>
  </si>
  <si>
    <t>Suminstro, Transporte e instalacion de acometida 3(3x3/0+1x3/0+1x2T) Cu HFFR LS (libres de Halógenos) en 3ø3" EMT</t>
  </si>
  <si>
    <t>8.3.11</t>
  </si>
  <si>
    <t>Suminstro, Transporte e instalacion de acometida 2x8+1x8+1x8T Cu HFFR LS (libres de Halógenos) en 1Ø1" EMT (Comercio)</t>
  </si>
  <si>
    <t>8.3.12</t>
  </si>
  <si>
    <t>Suminstro, Transporte e instalacion de acometida 3x4+1x4+1x6T Cu HFFR LS (libres de Halógenos)  en 1Ø1-1/2" (Comercio)</t>
  </si>
  <si>
    <t>8.3.13</t>
  </si>
  <si>
    <t>Suminstro, Transporte e instalacion de acometida  3x6+1x6+1x6T Cu HFFR LS (libres de Halógenos) en  1Ø1-1/4" (Comercio)</t>
  </si>
  <si>
    <t>8.3.14</t>
  </si>
  <si>
    <t>Suminstro, Transporte e instalacion de acometida en 3x8+1x8+1x8T Cu HFFR LS (libres de Halógenos) 1Ø1" EMT  (Comercio)</t>
  </si>
  <si>
    <t>8.3.15</t>
  </si>
  <si>
    <t>Suminstro, Transporte e instalacion de acometida en 2#10+10T Cu HFFR LS (libres de Halógenos) 1Ø3/4" EMT  (Unidades de Ventilación)</t>
  </si>
  <si>
    <t>SISTEMA DE APANTALLAMIENTO PARA PROTECCIÓN EXTERNA CONTRA DESCARGAS ATMOSFÉRICAS POR PUNTAS FRANKLIN Y
PARARRAYOS IONIZANTE (ELEMENTOS CAPTADORES)</t>
  </si>
  <si>
    <t>8.4.1</t>
  </si>
  <si>
    <t>Puntas Tipo Franklin de acero inoxidable de   60 cm. De altura x 5/8" y soporte en bronce cobre cromo para punta de Franklinr</t>
  </si>
  <si>
    <t>8.4.2</t>
  </si>
  <si>
    <t>Alambrón de aluminio 8mm</t>
  </si>
  <si>
    <t>ml</t>
  </si>
  <si>
    <t>8.4.3</t>
  </si>
  <si>
    <t>Soporte para alambrón 8mm</t>
  </si>
  <si>
    <t>8.4.4</t>
  </si>
  <si>
    <t>Electrodo de Puesta a tierra 5/8" x2.4m y tratamiento de suelo</t>
  </si>
  <si>
    <t xml:space="preserve"> INTERRUPTORES TABLEROS DE AUTOMÁTICOS</t>
  </si>
  <si>
    <t>8.5.1</t>
  </si>
  <si>
    <t>Tablero de automáticos de 24 circuitos trifásico con puerta, chapeta de cierre y espacio para totalizador industrial TWC-MB-24</t>
  </si>
  <si>
    <t>8.5.2</t>
  </si>
  <si>
    <t>Int. 3 X 30 Amps. tipo enchufable</t>
  </si>
  <si>
    <t>8.5.3</t>
  </si>
  <si>
    <t>Int. 2 X 30 Amps. tipo enchufable</t>
  </si>
  <si>
    <t>8.5.4</t>
  </si>
  <si>
    <t>Suministro, Transporte e instalacion de interruptor tripolar 3 X 125 Amps 25 kA. tipo industrial</t>
  </si>
  <si>
    <t>8.5.5</t>
  </si>
  <si>
    <t>Suministro, Transporte e instalacion de interruptor tripolar 3 X 150 Amps 25 kA. tipo industrial</t>
  </si>
  <si>
    <t>8.5.6</t>
  </si>
  <si>
    <t xml:space="preserve">Suministro, Transporte e instalacion de interruptor tripolar 3 X 1000 Amps 65 kA. tipo industrial  </t>
  </si>
  <si>
    <t>8.5.7</t>
  </si>
  <si>
    <t>Suministro, Transporte e instalacion de interruptor bipolar 2 X 40   Amps 25 kA. tipo industrial</t>
  </si>
  <si>
    <t>8.5.8</t>
  </si>
  <si>
    <t>Suministro, Transporte e instalacion de interruptor tripolar 3x250 Amps 35 kA. tipo industrial</t>
  </si>
  <si>
    <t>8.5.9</t>
  </si>
  <si>
    <t>1 X 15 Amps. tipo enchufable</t>
  </si>
  <si>
    <t>8.5.10</t>
  </si>
  <si>
    <t>1 X 20 Amps. tipo enchufable</t>
  </si>
  <si>
    <t>8.5.11</t>
  </si>
  <si>
    <t>1 X 30 Amps. tipo enchufable</t>
  </si>
  <si>
    <t>8.5.12</t>
  </si>
  <si>
    <t>3 X 20 Amps. tipo enchufable</t>
  </si>
  <si>
    <t>8.5.13</t>
  </si>
  <si>
    <t>Suministro, Transporte e instalacion de interruptor tripolar 3 X 15 Amps 25 kA. tipo industrial</t>
  </si>
  <si>
    <t>8.5.14</t>
  </si>
  <si>
    <t>Suministro, Transporte e instalacion de interruptor tripolar 3 X 30 Amps 25 kA. tipo industrial</t>
  </si>
  <si>
    <t>8.5.15</t>
  </si>
  <si>
    <t>Suministro, Transporte e instalacion de interruptor tripolar 3 X 40 Amps 25 kA. tipo industrial</t>
  </si>
  <si>
    <t>8.5.16</t>
  </si>
  <si>
    <t>Suministro, Transporte e instalacion de interruptor tripolar 3 X 60 Amps 25 kA. tipo industrial</t>
  </si>
  <si>
    <t>8.5.17</t>
  </si>
  <si>
    <t>Suministro, Transporte e instalacion de interruptor tripolar 3 X 100 Amps 25 kA. tipo industrial</t>
  </si>
  <si>
    <t>8.5.18</t>
  </si>
  <si>
    <t>Suministro, Transporte e instalacion de interruptor tripolar 3 X 175 Amps 25 kA. tipo industrial</t>
  </si>
  <si>
    <t>8.5.19</t>
  </si>
  <si>
    <t>Suministro, Transporte e instalacion de interruptor tripolar 3 X 500 Amps 85 kA. tipo industrial</t>
  </si>
  <si>
    <t>8.5.20</t>
  </si>
  <si>
    <t>Suminstro, Transporte e instalacion de Tablero general de acometidas (TGAT) con espacio para de 7 Acometidas Parciales y Barra 30X5mm. I nominal Barra: 594 A. 208/120 V. Incluye señalizacion, diagrama unifilar, autosoportado. No incluye Interruptores</t>
  </si>
  <si>
    <t>8.5.21</t>
  </si>
  <si>
    <t xml:space="preserve">PUESTA A TIERRA CONFIGURACIÓN TIPO B (NTC 4552-3) SISTEMA DE PROTECCIÓN EXTERNA </t>
  </si>
  <si>
    <t>8.5.22</t>
  </si>
  <si>
    <t>INTERCONEXION TIERRA A TABLEROS GENERALES EN B.T. -  CABLE No 2/0 AWG - 8 METROS</t>
  </si>
  <si>
    <t>8.5.23</t>
  </si>
  <si>
    <t xml:space="preserve">BAJANTE NATURAL PARA SISTEMA DE APANTALLAMIENTO SEGÚN NTC 4552,  INCLUYE HERRAJES, ALAMBRE DESNUDO Y SOLDADURA </t>
  </si>
  <si>
    <t>8.5.24</t>
  </si>
  <si>
    <t>AVISO DE PREVENCIÓN PARA SISTEMA DE PROTECCIÓN CONTRA RAYOS, SEGÚN NTC 4552</t>
  </si>
  <si>
    <t>8.5.25</t>
  </si>
  <si>
    <t>CONSTRUCCIÓN CAJA DE INSPECCIÓN - BAJA TENSIÓN CON TAPA EN CONCRETO Y ACERO SEGÚN NORMA AE 280 CODENSA</t>
  </si>
  <si>
    <t>PANELES DE CONTROL ILUMINACIÓN</t>
  </si>
  <si>
    <t>8.6.1</t>
  </si>
  <si>
    <t xml:space="preserve">Suministro, instalación y montaje de panel  para control Iluminación exterior en caja metalica de 50x40x15 cm con 14 interruptores tipo balancin de 15A, 14 contactores de 20A., 14 luminaria de señalizacón, canaleta plastica, cableado de control y fuerza.  </t>
  </si>
  <si>
    <t>BANDEJA PORTCABLE SISTEMA ELÉCTRICO</t>
  </si>
  <si>
    <t>8.7.1</t>
  </si>
  <si>
    <t xml:space="preserve">BANDEJA PORTACABLE CON TAPA Y DIVISION 30 X 8 CON DIVISION. INCLUYE UNIONES,  en lámina galvanizada, en tramos de 2,44m/Codo a 90º para bandeja portacable tipo </t>
  </si>
  <si>
    <t>8.8.1</t>
  </si>
  <si>
    <t>LUMINARIA RUUD LIGHTINGINT-EDR-40-**-04-D-UL-700-57K   (Identificado en planos con el #11)</t>
  </si>
  <si>
    <t>8.8.2</t>
  </si>
  <si>
    <t>LUMINARIA EDGE LED PARA MODULO 1, MODULO 3 Y CIRCULACION DOBLE ALTURA</t>
  </si>
  <si>
    <t>8.8.3</t>
  </si>
  <si>
    <t>LUMINARIA LED ZONAS VERDES INTERNAS</t>
  </si>
  <si>
    <t>8.8.4</t>
  </si>
  <si>
    <t xml:space="preserve">LUMINARIA LED CR4-4'', POTENCIA 8,5W PARA CIRCULACION AUDITORIO    </t>
  </si>
  <si>
    <t>8.8.5</t>
  </si>
  <si>
    <t xml:space="preserve">LUMINARIA LED LINEAR LIMINAIRE. POTENCIA 42,2 W PARA CIRCULACIÓN DE OFICINAS  </t>
  </si>
  <si>
    <t>8.8.6</t>
  </si>
  <si>
    <t>LUMINARIA ARCHITECTURAL LED CREE CR22, POTENCIA 22,1W PARA AUDITORIO</t>
  </si>
  <si>
    <t>8.8.7</t>
  </si>
  <si>
    <t>Luminaria CREE LR24 ARCHITECTURAL LED, POTENCIA 52 W PARA USO EN OFICINAS</t>
  </si>
  <si>
    <t>8.8.8</t>
  </si>
  <si>
    <t>Luminaria LR6 SERIES RETROFIT POTENCIA 10,9W PARA USO EN BAÑOS</t>
  </si>
  <si>
    <t>8.8.9</t>
  </si>
  <si>
    <t xml:space="preserve">Luminaria THE EDGE LED, POTENCIA 137W.  Incluye canastilla en concreto, empalme premoldeado,   incluye marquillado. PARA ZONA DE TRABAJO EQUIPAJE. </t>
  </si>
  <si>
    <t>8.8.10</t>
  </si>
  <si>
    <t>Luminaria NEUTRAL WHITE LED, POTENCIA 38 W PARA FACHADA AEROPUETO</t>
  </si>
  <si>
    <t>TRABAJOS COMPLEMENTARIOS</t>
  </si>
  <si>
    <t>8.9.1</t>
  </si>
  <si>
    <t xml:space="preserve">Conexión eléctrica  y prueba equipo de bombas eyectoras </t>
  </si>
  <si>
    <t>8.9.2</t>
  </si>
  <si>
    <t>Conexión eléctrica  y prueba equipo de bombas  agua potable</t>
  </si>
  <si>
    <t>9.0</t>
  </si>
  <si>
    <t>9.1.1</t>
  </si>
  <si>
    <t>tubería de pvc-p rde 21  de 3" Incluye accesorios</t>
  </si>
  <si>
    <t>9.1.2</t>
  </si>
  <si>
    <t>valvula de compuerta de 3"</t>
  </si>
  <si>
    <t>9.1.3</t>
  </si>
  <si>
    <t>cheque de 3"</t>
  </si>
  <si>
    <t>9.1.4</t>
  </si>
  <si>
    <t>flotador mecánico 3''</t>
  </si>
  <si>
    <t>9.1.5</t>
  </si>
  <si>
    <t>válvula de flotador de 3"</t>
  </si>
  <si>
    <t>9.1.6</t>
  </si>
  <si>
    <t xml:space="preserve">acometida general agua potable de 3", incluye cajilla, medidor, tubería y accesorios. </t>
  </si>
  <si>
    <t>9.1.7</t>
  </si>
  <si>
    <t>equipo de presión constante, que incluye bomba auxiliar, mas controles, tableros de control y fuerza. no homologado</t>
  </si>
  <si>
    <t>GL</t>
  </si>
  <si>
    <t>9.1.8</t>
  </si>
  <si>
    <t>niple pasamuro de 3"</t>
  </si>
  <si>
    <t>9.1.9</t>
  </si>
  <si>
    <t>9.1.10</t>
  </si>
  <si>
    <t>Equipo eyector de 0,5HP + suplencia de 0,5HP</t>
  </si>
  <si>
    <t>9.2.1</t>
  </si>
  <si>
    <t>tubería de pvc-p rde 11  de 1/2" Incluye accesorios</t>
  </si>
  <si>
    <t xml:space="preserve">ML   </t>
  </si>
  <si>
    <t>9.2.2</t>
  </si>
  <si>
    <t>tubería de pvc-p rde 11  de 3/4" Incluye accesorios</t>
  </si>
  <si>
    <t>9.2.3</t>
  </si>
  <si>
    <t>tubería de pvc-p rde 21  de 1" Incluye accesorios</t>
  </si>
  <si>
    <t>9.2.4</t>
  </si>
  <si>
    <t>tubería de pvc-p rde 21  de 1 1/4" Incluye accesorios</t>
  </si>
  <si>
    <t>9.2.5</t>
  </si>
  <si>
    <t>tubería de pvc-p rde 21  de 1 1/2" Incluye accesorios</t>
  </si>
  <si>
    <t>9.2.6</t>
  </si>
  <si>
    <t>tubería de pvc-p rde 21  de 2" Incluye accesorios</t>
  </si>
  <si>
    <t>9.2.7</t>
  </si>
  <si>
    <t>tubería de pvc-p rde 21  de 2 1/2" Incluye accesorios</t>
  </si>
  <si>
    <t>9.2.8</t>
  </si>
  <si>
    <t>9.2.9</t>
  </si>
  <si>
    <t>tubería de pvc-p rde 21  de 4" Incluye accesorios</t>
  </si>
  <si>
    <t>9.2.10</t>
  </si>
  <si>
    <t xml:space="preserve">SUMINISTRO E INSTALACION SOPORTE DE 20 MM (1/2") , Incluye elementos de fijación, abrazadera y demas elementos necesarios.                                                         </t>
  </si>
  <si>
    <t xml:space="preserve">UN   </t>
  </si>
  <si>
    <t>9.2.11</t>
  </si>
  <si>
    <t xml:space="preserve">SUMINISTRO E INSTALACION SOPORTE DE 25 MM  (3/4") , Incluye elementos de fijación, abrazadera y demas elementos necesarios.                                                        </t>
  </si>
  <si>
    <t>9.2.12</t>
  </si>
  <si>
    <t xml:space="preserve">SUMINISTRO E INSTALACION SOPORTE DE 32 MM (1") , Incluye elementos de fijación, abrazadera y demas elementos necesarios.                                                          </t>
  </si>
  <si>
    <t>9.2.13</t>
  </si>
  <si>
    <t xml:space="preserve">SUMINISTRO E INSTALACION SOPORTE DE 40 MM (1 1/4"), Incluye elementos de fijación, abrazadera y demas elementos necesarios.                                                       </t>
  </si>
  <si>
    <t>9.2.14</t>
  </si>
  <si>
    <t xml:space="preserve">SUMINISTRO E INSTALACION SOPORTE DE 50 MM (1/2"), Incluye elementos de fijación, abrazadera y demas elementos necesarios.                                                         </t>
  </si>
  <si>
    <t>9.2.15</t>
  </si>
  <si>
    <t xml:space="preserve">SUMINISTRO E INSTALACIÓN SOPORTE DE 63 MM (2") , Incluye elementos de fijación, abrazadera y demas elementos necesarios.                                                          </t>
  </si>
  <si>
    <t>9.2.16</t>
  </si>
  <si>
    <t xml:space="preserve">SUMINISTRO E INSTALACIÓN SOPORTE DE 75 MM (2 1/2"), Incluye elementos de fijación, abrazadera y demas elementos necesarios.                                                       </t>
  </si>
  <si>
    <t>9.2.17</t>
  </si>
  <si>
    <t xml:space="preserve">SUMINISTRO E INSTALACION PUNTO HIDRÁULICO PP-R 1/2" (20 MM) - Incluye Regata, Tubería, Codos, Tee, Tapón Soldado, Tapón Roscado, Adaptador Macho, Sellante y Demas Accesorios.                                              </t>
  </si>
  <si>
    <t>9.2.18</t>
  </si>
  <si>
    <t xml:space="preserve">SUMINISTRO E INSTALACION PUNTO HIDRÁULICO PP-R 1 1/4" (40 MM)  - Incluye Regata, Tubería, Codos, Tee, Tapón Soldado, Tapón Roscado, Adaptador Macho, Sellante y Demas Accesorios.                                           </t>
  </si>
  <si>
    <t>9.2.19</t>
  </si>
  <si>
    <t xml:space="preserve">SUMINISTRO E INSTALACION REGISTRO CORTINA ROSCAR 1/2" Cuerpo y vastago en bronce, embalaje en teflon, presión nominal de trabajo a 23°C. 150 PSI. marca Watts o de calidad superior.                                                    </t>
  </si>
  <si>
    <t>9.2.20</t>
  </si>
  <si>
    <t xml:space="preserve">SUMINISTRO E INSTALACION REGISTRO CORTINA ROSCAR 3/4"Cuerpo y vastago en bronce, embalaje en teflon, presión nominal de trabajo a 23°C. 150 PSI. marca Watts o de calidad superior.                                                    </t>
  </si>
  <si>
    <t>9.2.21</t>
  </si>
  <si>
    <t xml:space="preserve">SUMINISTRO E INSTALACION REGISTRO CORTINA ROSCAR 1 1/4" Cuerpo y vastago en bronce, embalaje en teflon, presión nominal de trabajo a 23°C. 150 PSI. marca Watts o de calidad superior.                                                  </t>
  </si>
  <si>
    <t>9.2.22</t>
  </si>
  <si>
    <t xml:space="preserve">SUMINISTRO E INSTALACION REGISTRO CORTINA ROSCAR 1 1/2 Cuerpo y vastago en bronce, embalaje en teflon, presión nominal de trabajo a 23°C. 150 PSI. marca Watts o de calidad superior.                                                  </t>
  </si>
  <si>
    <t>9.2.23</t>
  </si>
  <si>
    <t xml:space="preserve">SUMINISTRO E INSTALACION REGISTRO CORTINA ROSCAR 2 1/2" Cuerpo y vastago en bronce, embalaje en teflon, presión nominal de trabajo a 23°C. 150 PSI. marca Watts o de calidad superior.                                                  </t>
  </si>
  <si>
    <t>9.2.24</t>
  </si>
  <si>
    <t xml:space="preserve">SUMINISTRO E INSTALACION REGISTRO CORTINA ROSCAR 3" Cuerpo y vastago en bronce, embalaje en teflon, presión nominal de trabajo a 23°C. 150 PSI. marca Watts o de calidad superior.                                                      </t>
  </si>
  <si>
    <t>9.2.25</t>
  </si>
  <si>
    <t xml:space="preserve"> SUMINISTRO E INSTALACION VALVULA Y DESCARGA DE AIRE 1" Ventosa de doble accionamiento, incluye regata, tubería, codo, tapón soldado, roscado, adaptador macho, válvula de control.                                                   </t>
  </si>
  <si>
    <t>9.2.26</t>
  </si>
  <si>
    <t xml:space="preserve">SUMINISTRO E INSTALACION CAJA PARA REGISTOS EN PISO 40 X40. Base en concreto Impermebilizado, e=0,125m, paredes en ladrillo recocido, pañete Impermeabilizado, marcos en platina de hierro, el ángulo Será de 2" x 1/8".                                               </t>
  </si>
  <si>
    <t>9.2.27</t>
  </si>
  <si>
    <t>tapa registro</t>
  </si>
  <si>
    <t>un</t>
  </si>
  <si>
    <t>9.2.28</t>
  </si>
  <si>
    <t xml:space="preserve">SUMINISTRO E INSTALACION MEDIDOR VELOCIMETRICO 1/2", incluye medidores, Reg. tub, acc y demas elementos normativos.                                                     </t>
  </si>
  <si>
    <t>9.2.29</t>
  </si>
  <si>
    <t xml:space="preserve">SUMINISTRO E INSTALACIÓN MEDIDOR VELOCIMETRICO 2 1/2",incluye medidores, Reg. tub, acc y demas elementos normativos.                                                                  </t>
  </si>
  <si>
    <t>9.2.30</t>
  </si>
  <si>
    <t xml:space="preserve">SUMINISTRO E INSTALACIÓN CAJILLA 1 MEDIDOR 1/2". Base en concreto Impermebilizado, e=0,125m, paredes en ladrillo recocido, pañete Impermeabilizado, marcos en platina de hierro, el ángulo Será de 2" x 1/8".                                                                   </t>
  </si>
  <si>
    <t>9.2.31</t>
  </si>
  <si>
    <t xml:space="preserve">SUMINISTRO E INSTALACIÓN CAJA PARA MEDIDOR 3" INC. 2 TAPAS ase En concreto Impermebilizado, e=0,125m, paredes en ladrillo recocido, pañete Impermeabilizado, marcos en platina de hierro, el ángulo Será de 2" x 1/8".                                                   </t>
  </si>
  <si>
    <t>9.2.32</t>
  </si>
  <si>
    <t xml:space="preserve">PRUEBAS PARA RED DE SUMINISTRO Agua potable y agua tratada.                         </t>
  </si>
  <si>
    <t>9.2.33</t>
  </si>
  <si>
    <t xml:space="preserve">M3   </t>
  </si>
  <si>
    <t>9.2.34</t>
  </si>
  <si>
    <t>9.2.35</t>
  </si>
  <si>
    <t>9.3.1</t>
  </si>
  <si>
    <t>tubería de pvc sanitaria de 2"  Incluye accesorios</t>
  </si>
  <si>
    <t>9.3.2</t>
  </si>
  <si>
    <t>tubería de pvc sanitaria de 3" Incluye accesorios</t>
  </si>
  <si>
    <t>9.3.3</t>
  </si>
  <si>
    <t>tubería de pvc sanitaria de 4" Incluye accesorios</t>
  </si>
  <si>
    <t>9.3.4</t>
  </si>
  <si>
    <t>tubería de pvc sanitaria de 6" Incluye accesorios</t>
  </si>
  <si>
    <t>9.3.5</t>
  </si>
  <si>
    <t>tubería novafort de 6" Incluye accesorios</t>
  </si>
  <si>
    <t>9.3.6</t>
  </si>
  <si>
    <t>tubería novafort de 8" Incluye accesorios</t>
  </si>
  <si>
    <t>9.3.7</t>
  </si>
  <si>
    <t>tubería novafort de 10" Incluye accesorios</t>
  </si>
  <si>
    <t>9.3.8</t>
  </si>
  <si>
    <t>tubería novafort de 12" Incluye accesorios</t>
  </si>
  <si>
    <t>9.3.9</t>
  </si>
  <si>
    <t xml:space="preserve">SUMINISTRO E INSTALACIÓN PVC-VENT 2", no instalar para conducir fluidos, solamente aire.                                                                     </t>
  </si>
  <si>
    <t>9.3.10</t>
  </si>
  <si>
    <t xml:space="preserve">SUMINISTRO E INSTALACIÓN PVC-VENT 3", no instalar para conducir fluidos, solamente aire.                                                                     </t>
  </si>
  <si>
    <t>9.3.11</t>
  </si>
  <si>
    <t xml:space="preserve">SUMINISTRO E INSTALACIÓN SOPORTE DE 63 MM (2") Incluye elementos de fijación, abrazadera y demas elementos necesarios.                                                           </t>
  </si>
  <si>
    <t>9.3.12</t>
  </si>
  <si>
    <t xml:space="preserve">SUMINISTRO E INSTALACIÓN SOPORTE DE 90 MM (3") Incluye elementos de fijación, abrazadera y demas elementos necesarios.                                       </t>
  </si>
  <si>
    <t>9.3.13</t>
  </si>
  <si>
    <t xml:space="preserve">SUMINISTRO E INSTALACIÓN SOPORTE DE 110 MM (4") Incluye elementos de fijación, abrazadera y demas elementos necesarios.                                           </t>
  </si>
  <si>
    <t>9.3.14</t>
  </si>
  <si>
    <t xml:space="preserve">SALIDA SANITARIA 2", incluye tubería, codo, tapa pruebas, sellante, Limpiador y demas elementos necesarios, incluye regata.                                  </t>
  </si>
  <si>
    <t>9.3.15</t>
  </si>
  <si>
    <t xml:space="preserve">SALIDA SANITARIA 3", incluye tubería, codo, tapa pruebas, sellante, Limpiador y demas elementos necesarios, incluye regata.                                    </t>
  </si>
  <si>
    <t>9.3.16</t>
  </si>
  <si>
    <t xml:space="preserve">SALIDA SANITARIA 4", incluye tubería, codo, tapa pruebas, sellante, Limpiador y demas elementos necesarios, incluye regata.                                    </t>
  </si>
  <si>
    <t>9.3.17</t>
  </si>
  <si>
    <t xml:space="preserve">MONTAJE SANITARIO FLUXOMETRO, incluye brida desmontable para sanitario, sellante y demas elementos necesarios para su instalación.                          </t>
  </si>
  <si>
    <t>9.3.18</t>
  </si>
  <si>
    <t xml:space="preserve">MONTAJE ORINALES, incluye sifón desmontable.                                                                                        </t>
  </si>
  <si>
    <t>9.3.19</t>
  </si>
  <si>
    <t xml:space="preserve">MONTAJE LAVAMANOS, incluye sifón desmontable y acoflex diseñado bajo la norma ANSI-ASME A112 18.1. presión nominal de trabajo 125 PSI.                                                                                        </t>
  </si>
  <si>
    <t>9.3.20</t>
  </si>
  <si>
    <t xml:space="preserve">MONTAJE DUCHAS, incluye todos los elementos, accesorios y dispositivos adicionales para el adecuado funcionamiento o de calidad superior.                                         </t>
  </si>
  <si>
    <t>9.3.21</t>
  </si>
  <si>
    <t xml:space="preserve">MONTAJE LAVAPLATOS, incluye sifón desmontable y acoflex diseñado bajo la norma ANSI-ASME A112 18.1. presión nominal de trabajo 125 PSI.                                    </t>
  </si>
  <si>
    <t>9.3.22</t>
  </si>
  <si>
    <t xml:space="preserve">MONTAJE PUNTO DE ASEO, Incluye sifón desmontable y acoflex diseñado bajo la norma
ANSI-ASME A112 18.1. presión nominal de trabajo 125 PSI.                            </t>
  </si>
  <si>
    <t>9.3.23</t>
  </si>
  <si>
    <t xml:space="preserve">MONTAJE LLAVE MANGUERA, Incluye sifón desmontable y acoflex diseñado bajo la norma
ANSI-ASME A112 18.1. presión nominal de trabajo 125 PSI.                                </t>
  </si>
  <si>
    <t>9.3.24</t>
  </si>
  <si>
    <t xml:space="preserve">CAJA DE INSPECCIÓN 70X70 cm;  H mäx:1.0m, Base en concreto Impermebilizado, e=0,125m, paredes en ladrillo recocido, pañete Impermeabilizado, marcos en platina de hierro, el ángulo Será de 2" x 1/8".                                         </t>
  </si>
  <si>
    <t>9.3.25</t>
  </si>
  <si>
    <t xml:space="preserve">CAJA DE INSPECCIÓN 1mX1m;  H mäx:1.5m,Base en concreto Impermebilizado, e=0,125m, paredes en ladrillo recocido, pañete Impermeabilizado, marcos en platina de hierro, el ángulo Será de 2" x 1/8".                                         </t>
  </si>
  <si>
    <t>9.3.26</t>
  </si>
  <si>
    <t xml:space="preserve">CONSTRUCCIÓN POZO INSPECCIÓN D:1.2m H menor 1.5m,Base en concreto Impermebilizado, e=0,125m, paredes en ladrillo recocido, pañete Impermeabilizado, marcos en platina de hierro, el ángulo Será de 2" x 1/8".                            </t>
  </si>
  <si>
    <t>9.3.27</t>
  </si>
  <si>
    <t xml:space="preserve">SUMINISTRO E INSTALACIÓN TRAGANTE  4", para caudal muy alto no controlado, tornilleria en acero inox.                                                                    </t>
  </si>
  <si>
    <t>9.3.28</t>
  </si>
  <si>
    <t xml:space="preserve">SUMINISTRO E INSTALACIÓN TRAGANTE  6", para caudal muy alto no controlado, tornilleria en acero inox.                                                                    </t>
  </si>
  <si>
    <t>9.3.29</t>
  </si>
  <si>
    <t>9.3.30</t>
  </si>
  <si>
    <t xml:space="preserve">RELLENO EN ARENA INCLUYE TRANSPORTE Y COLOCACIÓN       </t>
  </si>
  <si>
    <t>9.3.31</t>
  </si>
  <si>
    <t>9.3.32</t>
  </si>
  <si>
    <t>9.3.33</t>
  </si>
  <si>
    <t xml:space="preserve">PRUEBAS PARA RED DE DESAGUES BAJANTES </t>
  </si>
  <si>
    <t>9.3.34</t>
  </si>
  <si>
    <t xml:space="preserve">PRUEBAS PARA RED DE DESAGUES COLECTORES                </t>
  </si>
  <si>
    <t>10.0</t>
  </si>
  <si>
    <t>10.1.1</t>
  </si>
  <si>
    <t xml:space="preserve">Suministro e instalacion tubería  acero alcarbon  Ø  1" </t>
  </si>
  <si>
    <t>10.1.2</t>
  </si>
  <si>
    <t>Suministro e instalacion tubería  acero alcarbon  Ø   1 1/4 "</t>
  </si>
  <si>
    <t>10.1.3</t>
  </si>
  <si>
    <t xml:space="preserve">Suministro e instalacion tubería  acero alcarbon  Ø   1 1/2 " </t>
  </si>
  <si>
    <t>10.1.4</t>
  </si>
  <si>
    <t xml:space="preserve">Suministro e instalacion tubería  acero alcarbon  Ø   2 "      </t>
  </si>
  <si>
    <t>10.1.5</t>
  </si>
  <si>
    <t xml:space="preserve">Suministro e instalacion tubería  acero alcarbon  Ø   2 1/2"    </t>
  </si>
  <si>
    <t>10.1.6</t>
  </si>
  <si>
    <t xml:space="preserve">Suministro e instalacion tubería  acero alcarbon  Ø   3"   </t>
  </si>
  <si>
    <t>10.1.7</t>
  </si>
  <si>
    <t xml:space="preserve">Suministro e instalacion tubería  acero alcarbon  Ø   4"   </t>
  </si>
  <si>
    <t>10.1.8</t>
  </si>
  <si>
    <t xml:space="preserve">Suministro e instalacion union roscada acero alcarbon  Ø  1"      </t>
  </si>
  <si>
    <t>10.1.9</t>
  </si>
  <si>
    <t xml:space="preserve">Suministro e instalacion union coupling acero alcarbon  Ø  1 1/4 "      </t>
  </si>
  <si>
    <t>10.1.10</t>
  </si>
  <si>
    <t xml:space="preserve">Suministro e instalacion union  coupling acero alcarbon  Ø  1 1/2"    </t>
  </si>
  <si>
    <t>10.1.11</t>
  </si>
  <si>
    <t xml:space="preserve">Suministro e instalacion union coupling  acero alcarbon  Ø  2"     </t>
  </si>
  <si>
    <t>10.1.12</t>
  </si>
  <si>
    <t xml:space="preserve">Suministro e instalacion union coupling  acero alcarbon  Ø  2 1/2"     </t>
  </si>
  <si>
    <t>10.1.13</t>
  </si>
  <si>
    <t xml:space="preserve">Suministro e instalacion union  coupling acero alcarbon  Ø  3" </t>
  </si>
  <si>
    <t>10.1.14</t>
  </si>
  <si>
    <t xml:space="preserve">Suministro e instalacion union coupling  acero alcarbon  Ø  4" </t>
  </si>
  <si>
    <t>10.1.15</t>
  </si>
  <si>
    <t xml:space="preserve">Suministro e instalacion Tee ranurado  acero alcarbon  Ø   1  1/4"  </t>
  </si>
  <si>
    <t>10.1.16</t>
  </si>
  <si>
    <t xml:space="preserve">Suministro e instalacion Tee ranurado  acero alcarbon  Ø   1  1/2"  </t>
  </si>
  <si>
    <t>10.1.17</t>
  </si>
  <si>
    <t xml:space="preserve">Suministro e instalacion Tee ranurado  acero alcarbon  Ø  2" </t>
  </si>
  <si>
    <t>10.1.18</t>
  </si>
  <si>
    <t xml:space="preserve">Suministro e instalacion Tee ranurado  acero alcarbon  Ø2  1/2" </t>
  </si>
  <si>
    <t>10.1.19</t>
  </si>
  <si>
    <t xml:space="preserve">Suministro e instalacion Tee ranurado  acero alcarbon  Ø  3" </t>
  </si>
  <si>
    <t>10.1.20</t>
  </si>
  <si>
    <t xml:space="preserve">Suministro e instalacion Tee ranurado  acero alcarbon  Ø  4" </t>
  </si>
  <si>
    <t>10.1.21</t>
  </si>
  <si>
    <t xml:space="preserve">Suministro e instalacion Tee ranurado  acero alcarbon  Ø  6" </t>
  </si>
  <si>
    <t>10.1.22</t>
  </si>
  <si>
    <t xml:space="preserve">Suministro e instalacion codo roscado acero alcarbon  Ø  1 " </t>
  </si>
  <si>
    <t>10.1.23</t>
  </si>
  <si>
    <t xml:space="preserve">Suministro e instalacion codo ranurado  acero alcarbon  Ø  1 1/4" </t>
  </si>
  <si>
    <t>10.1.24</t>
  </si>
  <si>
    <t xml:space="preserve">Suministro e instalacion codo ranurado  acero alcarbon  Ø  1 1/2" </t>
  </si>
  <si>
    <t>10.1.25</t>
  </si>
  <si>
    <t xml:space="preserve">Suministro e instalacion codo ranurado  acero alcarbon Ø  2" </t>
  </si>
  <si>
    <t>10.1.26</t>
  </si>
  <si>
    <t xml:space="preserve">Suministro e instalacion codo ranurado  acero alcarbon  Ø  2 1/2" </t>
  </si>
  <si>
    <t>10.1.27</t>
  </si>
  <si>
    <t xml:space="preserve">Suministro e instalacion codo ranurado  acero alcarbon  Ø  3" </t>
  </si>
  <si>
    <t>10.1.28</t>
  </si>
  <si>
    <t xml:space="preserve">Suministro e instalacion codo ranurado  acero alcarbon  Ø  4" </t>
  </si>
  <si>
    <t>10.1.29</t>
  </si>
  <si>
    <t xml:space="preserve">Suministro e instalacion codo ranurado  acero alcarbon  Ø  6" </t>
  </si>
  <si>
    <t>10.1.30</t>
  </si>
  <si>
    <t>SUMINISTRO E INSTALACIÓN SOPORTE DE  Ø  1"    Incluye elementos de fijación, abrazadera y demas elementos necesarios.</t>
  </si>
  <si>
    <t>10.1.31</t>
  </si>
  <si>
    <t>SUMINISTRO E INSTALACIÓN SOPORTE DE  Ø  1  1/4"    Incluye elementos de fijación, abrazadera y demas elementos necesarios.</t>
  </si>
  <si>
    <t>10.1.32</t>
  </si>
  <si>
    <t>SUMINISTRO E INSTALACIÓN SOPORTE DE  Ø  1  1/2"    Incluye elementos de fijación, abrazadera y demas elementos necesarios.</t>
  </si>
  <si>
    <t>10.1.33</t>
  </si>
  <si>
    <t>SUMINISTRO E INSTALACIÓN SOPORTE DE  Ø  2"    Incluye elementos de fijación, abrazadera y demas elementos necesarios.</t>
  </si>
  <si>
    <t>10.1.34</t>
  </si>
  <si>
    <t>SUMINISTRO E INSTALACIÓN SOPORTE DE  Ø   2 1/2"     Incluye elementos de fijación, abrazadera y demas elementos necesarios.</t>
  </si>
  <si>
    <t>10.1.35</t>
  </si>
  <si>
    <t>SUMINISTRO E INSTALACIÓN SOPORTE DE  Ø  3"    Incluye elementos de fijación, abrazadera y demas elementos necesarios.</t>
  </si>
  <si>
    <t>10.1.36</t>
  </si>
  <si>
    <t>SUMINISTRO E INSTALACIÓN SOPORTE DE  Ø  4"    Incluye elementos de fijación, abrazadera y demas elementos necesarios.</t>
  </si>
  <si>
    <t>10.1.37</t>
  </si>
  <si>
    <t xml:space="preserve">SUMINISTRO E INSTALACIÓN SOPORTE DE 160 MM (6"), Incluye elementos de fijación, abrazadera y demas elementos necesarios.                                                          </t>
  </si>
  <si>
    <t>10.1.38</t>
  </si>
  <si>
    <t>Punto Hidraulico Rociador</t>
  </si>
  <si>
    <t>10.1.39</t>
  </si>
  <si>
    <t>Suministro e instalacion de rociador</t>
  </si>
  <si>
    <t>10.1.40</t>
  </si>
  <si>
    <t>ESTACION DE CONTROL 2"</t>
  </si>
  <si>
    <t>10.1.41</t>
  </si>
  <si>
    <t>ESTACION DE CONTROL 2 1/2"</t>
  </si>
  <si>
    <t>10.1.42</t>
  </si>
  <si>
    <t>ESTACION DE CONTROL 3"</t>
  </si>
  <si>
    <t>10.1.43</t>
  </si>
  <si>
    <t>ESTACION DE CONTROL4"</t>
  </si>
  <si>
    <t>10.1.44</t>
  </si>
  <si>
    <t>PERNO ANCLAJE SISTEMA XBT - ESTRUCTURA METALICA</t>
  </si>
  <si>
    <t>10.1.45</t>
  </si>
  <si>
    <t xml:space="preserve">suministro e instalacion cruceta acero al carbon  Ø  1" </t>
  </si>
  <si>
    <t>10.1.46</t>
  </si>
  <si>
    <t xml:space="preserve">suministro e instalacion cruceta  ranurada acero al carbon  Ø  1 1/4" </t>
  </si>
  <si>
    <t>10.1.47</t>
  </si>
  <si>
    <t xml:space="preserve">suministro e instalacion cruceta ranurada acero al carbon  Ø  1 1/2" </t>
  </si>
  <si>
    <t>10.1.48</t>
  </si>
  <si>
    <t xml:space="preserve">suministro e instalacion cruceta ranurada acero al carbon  Ø  2" </t>
  </si>
  <si>
    <t>10.1.49</t>
  </si>
  <si>
    <t xml:space="preserve">suministro e instalacion cruceta ranurada acero al carbon  Ø  3" </t>
  </si>
  <si>
    <t>10.1.50</t>
  </si>
  <si>
    <t>VLV MAR SUP RAN UL/FM 1-1/2" FIVALCO</t>
  </si>
  <si>
    <t>10.1.51</t>
  </si>
  <si>
    <t>VLV MAR SUP RAN UL/FM 2" FIVALCO</t>
  </si>
  <si>
    <t>10.1.52</t>
  </si>
  <si>
    <t>VLV MAR SUP RAN UL/FM 2-1/2" FIVALCO</t>
  </si>
  <si>
    <t>10.1.53</t>
  </si>
  <si>
    <t>VLV MAR SUP RAN UL/FM 3" FIVALCO</t>
  </si>
  <si>
    <t>10.1.54</t>
  </si>
  <si>
    <t>VLV MAR SUP RAN UL/FM 4" FIVALCO</t>
  </si>
  <si>
    <t>10.1.55</t>
  </si>
  <si>
    <t>Suministro e instalacion copa acero alcarbon de Ø   1 1/2 " a  Ø   1 "</t>
  </si>
  <si>
    <t>10.1.56</t>
  </si>
  <si>
    <t>Suministro e instalacion copa acero alcarbon de Ø   1 1/4" a  Ø   1  "</t>
  </si>
  <si>
    <t>10.1.57</t>
  </si>
  <si>
    <t>Suministro e instalacion copa acero alcarbon de Ø   2" a  Ø   1  "</t>
  </si>
  <si>
    <t>10.1.58</t>
  </si>
  <si>
    <t>Suministro e instalacion copa acero alcarbon de Ø   21/2" a  Ø   1  "</t>
  </si>
  <si>
    <t>10.1.59</t>
  </si>
  <si>
    <t>Suministro e instalacion copa acero alcarbon de Ø   1 1/2 " a  Ø   11/4 "</t>
  </si>
  <si>
    <t>10.1.60</t>
  </si>
  <si>
    <t>Suministro e instalacion copa acero alcarbon de Ø   2" a  Ø   11/2 "</t>
  </si>
  <si>
    <t>10.1.61</t>
  </si>
  <si>
    <t>Suministro e instalacion copa acero alcarbon de  Ø   2 1/2" a       Ø  2 "</t>
  </si>
  <si>
    <t>10.1.62</t>
  </si>
  <si>
    <t>Suministro e instalacion copa acero alcarbon de  Ø   3" a       Ø  21/2 "</t>
  </si>
  <si>
    <t>10.1.63</t>
  </si>
  <si>
    <t>Suministro e instalacion copa acero alcarbon de  Ø   4" a       Ø  3"</t>
  </si>
  <si>
    <t>10.1.64</t>
  </si>
  <si>
    <t>UNION BRIDA 4"</t>
  </si>
  <si>
    <t>10.1.65</t>
  </si>
  <si>
    <t>TEE BRIDA 4"</t>
  </si>
  <si>
    <t>10.1.66</t>
  </si>
  <si>
    <t xml:space="preserve">CONJUNTO SENSOR DE HAZ PROYECTADO  (EMISOR RECEPTOR) INCLUYE BASE PARA MONTAJE, EMISOR, RECEPTOR, TUBERIA Y ELEMENTOS DE FIJACION  </t>
  </si>
  <si>
    <t>10.1.67</t>
  </si>
  <si>
    <t>MODULO DE CONTROL PARA SALIDAS SUPERVISADAS</t>
  </si>
  <si>
    <t>10.1.68</t>
  </si>
  <si>
    <t xml:space="preserve">SALIDA PARA MODULO DE INCENDIO  INCLUYE TUBERIA Y ELEMENTOS DE FIJACION </t>
  </si>
  <si>
    <t>10.1.69</t>
  </si>
  <si>
    <t>ANUNCIADOR REMOTO DE INCENDIO</t>
  </si>
  <si>
    <t>10.1.70</t>
  </si>
  <si>
    <t>PÁNEL DE GESTION Y CONTROL DE INCENDIO INCLUYE FUENTE, LOOP Y RESPALDO ELECTRICO.</t>
  </si>
  <si>
    <t>10.1.71</t>
  </si>
  <si>
    <t xml:space="preserve"> SUMINISTRO E INSTALACIÓN CAJA PARA LA VÁLVULA 500*500*150 mm                                             </t>
  </si>
  <si>
    <t>10.1.72</t>
  </si>
  <si>
    <t xml:space="preserve">SUMINISTRO E INSTALACION DE GABINETE INCENDIO                                                            </t>
  </si>
  <si>
    <t>10.1.73</t>
  </si>
  <si>
    <t xml:space="preserve">SUMINISTRO E INSTALACION LANZA INCENDIO                                                                  </t>
  </si>
  <si>
    <t>10.1.74</t>
  </si>
  <si>
    <t>equipo de presión constante, que incluye bomba auxiliar, mas controles, tableros de control y fuerza homologado</t>
  </si>
  <si>
    <t>11.0</t>
  </si>
  <si>
    <t>11.1.1</t>
  </si>
  <si>
    <t>SUMINISTRO E INSTALACIÓN DE TUBERÍA COBRE 1/2" TIPO L (INCLUYE ACCESORIOS)</t>
  </si>
  <si>
    <t>11.1.2</t>
  </si>
  <si>
    <t>SUMINISTRO E INSTALACIÓN DE TUBERÍA DE ACERO DE 3/4" SCH 40 (INCLUYE ACCESORIOS)</t>
  </si>
  <si>
    <t>11.1.3</t>
  </si>
  <si>
    <t>SUMINISTRO E INSTALACIÓN DE TUBERÍA DE ACERO DE 1" SCH 40 (INCLUYE ACCESORIOS)</t>
  </si>
  <si>
    <t>11.1.4</t>
  </si>
  <si>
    <t>SUMINISTRO E INSTALACIÓN DE VÁLVULA DE BOLA EN ACERO PARA GAS 1/2"</t>
  </si>
  <si>
    <t>11.1.5</t>
  </si>
  <si>
    <t>SUMINISTRO E INSTALACIÓN DE VÁLVULA DE BOLA EN ACERO PARA GAS 3/4"</t>
  </si>
  <si>
    <t>11.1.6</t>
  </si>
  <si>
    <t>SUMINISTRO E INSTALACIÓN DE VÁLVULA DE BOLA EN ACERO PARA GAS 1"</t>
  </si>
  <si>
    <t>11.1.7</t>
  </si>
  <si>
    <t xml:space="preserve"> SUMINISTRO E INSTALACIÓN  DE MEDIDOR DE GAS NATURAL</t>
  </si>
  <si>
    <t>12.0</t>
  </si>
  <si>
    <t>TUBERIA DE REFRIGERACION</t>
  </si>
  <si>
    <t>12.1.1</t>
  </si>
  <si>
    <t>Tubería de cobre flexible tipo ACR 1/4” o.d,  aislamiento de célula cerrada 3/8” incluye soportes y accesorios</t>
  </si>
  <si>
    <t>12.1.2</t>
  </si>
  <si>
    <t>Tubería de cobre rígida tipo K 1/2” o.d, aislamiento de célula cerrada 1/2” de espesor, incluye soportes y accesorios</t>
  </si>
  <si>
    <t>CONDUCTOS EN LAMINA GALVANIZADA</t>
  </si>
  <si>
    <t>12.2.1</t>
  </si>
  <si>
    <t>Conductos calibre 26, chaqueta exterior conductos</t>
  </si>
  <si>
    <t>m2</t>
  </si>
  <si>
    <t>12.2.2</t>
  </si>
  <si>
    <t>Conductos calibre 24, incluye soportes y accesorios</t>
  </si>
  <si>
    <t>12.2.3</t>
  </si>
  <si>
    <t>Conductos calibre 22, incluye soportes y accesorios</t>
  </si>
  <si>
    <t>12.2.4</t>
  </si>
  <si>
    <t>AISLAMIENTO TERMICO PARA CONDUCTOS</t>
  </si>
  <si>
    <t>12.3.1</t>
  </si>
  <si>
    <t>Aislamiento duct wrap 1 1/2” de espesor</t>
  </si>
  <si>
    <t>DIFUSORES, REJILLAS Y PERSIANAS</t>
  </si>
  <si>
    <t>12.4.1</t>
  </si>
  <si>
    <t>Difusor de suministro, cuatro vías, dámper regulador de volumen hojas opuesta</t>
  </si>
  <si>
    <t>pulg2</t>
  </si>
  <si>
    <t>12.4.2</t>
  </si>
  <si>
    <t>Difusor de suministro, tipo rotacional, conexión diametros 8", 10" , 12", plenum de suministro aislado, damper regualdor de volumen</t>
  </si>
  <si>
    <t>und</t>
  </si>
  <si>
    <t>12.4.3</t>
  </si>
  <si>
    <t>Rejilla de retorno y/o extracción,  aleta fija, dámper regulador de volumen hojas opuestas</t>
  </si>
  <si>
    <t>12.5</t>
  </si>
  <si>
    <t>SISTEMA DE CONTROL CENTRALIZADO</t>
  </si>
  <si>
    <t>12.5.1</t>
  </si>
  <si>
    <t>Controlador supervisor de red, 16UI, 16UO</t>
  </si>
  <si>
    <t>12.5.2</t>
  </si>
  <si>
    <t>Modulo de control programable 10UI, 10UO</t>
  </si>
  <si>
    <t>12.5.3</t>
  </si>
  <si>
    <t>Modulo de control para UTVV</t>
  </si>
  <si>
    <t>12.5.4</t>
  </si>
  <si>
    <t xml:space="preserve">Variador de velocidad 7,5 HP </t>
  </si>
  <si>
    <t>12.5.5</t>
  </si>
  <si>
    <t>Variador de velocidad 10,0 HP</t>
  </si>
  <si>
    <t>12.5.6</t>
  </si>
  <si>
    <t>Variador de velocidad 15,0 HP</t>
  </si>
  <si>
    <t>12.5.7</t>
  </si>
  <si>
    <t>Variador de velocidad 20,0 HP</t>
  </si>
  <si>
    <t>12.5.8</t>
  </si>
  <si>
    <t>Relevo arranque y parada 24 Vac</t>
  </si>
  <si>
    <t>12.5.9</t>
  </si>
  <si>
    <t>Sensor de velocidad montaje en ducto</t>
  </si>
  <si>
    <t>12.5.10</t>
  </si>
  <si>
    <t>Transmisor diferencial de presión 0-2" c.a</t>
  </si>
  <si>
    <t>12.5.11</t>
  </si>
  <si>
    <t>Interruptor diferencial de presión 0-2" c.a</t>
  </si>
  <si>
    <t>12.5.12</t>
  </si>
  <si>
    <t>Sensor de temperatura, montaje en muro, ajuste setpoint</t>
  </si>
  <si>
    <t>12.5.13</t>
  </si>
  <si>
    <t>Sensor de temperatura, montaje en ducto</t>
  </si>
  <si>
    <t>12.5.14</t>
  </si>
  <si>
    <t>Sensor de humo, montaje en ducto</t>
  </si>
  <si>
    <t>12.5.15</t>
  </si>
  <si>
    <t>Tablero de control, incluye transformadores 24 Vac 150 VA</t>
  </si>
  <si>
    <t>12.5.16</t>
  </si>
  <si>
    <t>Cable blindado 2 x 18</t>
  </si>
  <si>
    <t>12.5.17</t>
  </si>
  <si>
    <t>Cable blindado 3 x 18</t>
  </si>
  <si>
    <t>12.5.18</t>
  </si>
  <si>
    <t>Cable vehículo #16</t>
  </si>
  <si>
    <t>12.5.19</t>
  </si>
  <si>
    <t>Tubería IMC 1/2”</t>
  </si>
  <si>
    <t>12.5.20</t>
  </si>
  <si>
    <t xml:space="preserve">Válvula tres vías 2 1/2", control proporcional </t>
  </si>
  <si>
    <t>12.5.21</t>
  </si>
  <si>
    <t xml:space="preserve">Válvula tres vías 2", control proporcional </t>
  </si>
  <si>
    <t>12.5.22</t>
  </si>
  <si>
    <t xml:space="preserve">Válvula tres vías 1 1/2", control proporcional </t>
  </si>
  <si>
    <t>12.5.23</t>
  </si>
  <si>
    <t xml:space="preserve">Válvula tres vías 1", control proporcional </t>
  </si>
  <si>
    <t>12.5.24</t>
  </si>
  <si>
    <t xml:space="preserve">Válvula tres vías 3/4", control proporcional </t>
  </si>
  <si>
    <t>12.5.25</t>
  </si>
  <si>
    <t xml:space="preserve">Válvula tres vías 1/2", control proporcional </t>
  </si>
  <si>
    <t>12.5.26</t>
  </si>
  <si>
    <t>Transmisor diferencial de presion bombas</t>
  </si>
  <si>
    <t>TUBERIA PVC RED DE AGUA FRIA</t>
  </si>
  <si>
    <t>12.6.1</t>
  </si>
  <si>
    <t>Tubería PVC preasilada 6",incluye soportes y accesorios</t>
  </si>
  <si>
    <t>12.6.2</t>
  </si>
  <si>
    <t>Tubería PVC preasilada 4",incluye soportes y accesorios</t>
  </si>
  <si>
    <t>12.6.3</t>
  </si>
  <si>
    <t>Tubería PVC preasilada 3",incluye soportes y accesorios</t>
  </si>
  <si>
    <t>12.6.4</t>
  </si>
  <si>
    <t>Tubería PVC preasilada 2 1/2",incluye soportes y accesorios</t>
  </si>
  <si>
    <t>12.6.5</t>
  </si>
  <si>
    <t>Tubería PVC preasilada 2",incluye soportes y accesorios</t>
  </si>
  <si>
    <t>12.6.6</t>
  </si>
  <si>
    <t>Tubería PVC preasilada 1 1/2",incluye soportes y accesorios</t>
  </si>
  <si>
    <t>12.6.7</t>
  </si>
  <si>
    <t>Tubería PVC preasilada 1 1/4",incluye soportes y accesorios</t>
  </si>
  <si>
    <t>12.6.8</t>
  </si>
  <si>
    <t>Tubería PVC preasilada 1",incluye soportes y accesorios</t>
  </si>
  <si>
    <t>12.6.9</t>
  </si>
  <si>
    <t>Tubería PVC preasilada 3/4",incluye soportes y accesorios</t>
  </si>
  <si>
    <t>12.6.10</t>
  </si>
  <si>
    <t>Tubería PVC preasilada 1/2",incluye soportes y accesorios</t>
  </si>
  <si>
    <t>VALVULAS RED DE AGUA FRIA</t>
  </si>
  <si>
    <t>12.7.1</t>
  </si>
  <si>
    <t>Válvula de corte, tipo mariposa 6", incluye aislamiento</t>
  </si>
  <si>
    <t>12.7.2</t>
  </si>
  <si>
    <t>Válvula de corte, tipo mariposa 4", incluye aislamiento</t>
  </si>
  <si>
    <t>12.7.3</t>
  </si>
  <si>
    <t>Válvula de corte, tipo bola, cuarto de vuelta 2 1/2", incluye aislamiento</t>
  </si>
  <si>
    <t>12.7.4</t>
  </si>
  <si>
    <t>Válvula de corte, tipo bola, cuarto de vuelta 2", incluye aislamiento</t>
  </si>
  <si>
    <t>12.7.5</t>
  </si>
  <si>
    <t>Válvula de corte, tipo bola, cuarto de vuelta  1 1/2", incluye aislamiento</t>
  </si>
  <si>
    <t>12.7.6</t>
  </si>
  <si>
    <t>Válvula de corte, tipo bola, cuarto de vuelta  1", incluye aislamiento</t>
  </si>
  <si>
    <t>12.7.7</t>
  </si>
  <si>
    <t>Válvula de corte, tipo bola, cuarto de vuelta  3/4", incluye aislamiento</t>
  </si>
  <si>
    <t>12.7.8</t>
  </si>
  <si>
    <t>Válvula de corte, tipo bola, cuarto de vuelta  1/2", incluye aislamiento</t>
  </si>
  <si>
    <t>12.7.9</t>
  </si>
  <si>
    <t>Válvula multipropósito, diámetro 4", corte, cheque y balanceo, incluye aislamiento</t>
  </si>
  <si>
    <t>12.7.10</t>
  </si>
  <si>
    <t>Codo succión 4", incluye aislamiento</t>
  </si>
  <si>
    <t>12.7.11</t>
  </si>
  <si>
    <t>Válvula de balanceo tipo circuitt setter 2 1/2”, incluye aislamiento</t>
  </si>
  <si>
    <t>12.7.12</t>
  </si>
  <si>
    <t>Válvula de balanceo tipo circuit setter 2", incluye aislamiento</t>
  </si>
  <si>
    <t>12.7.13</t>
  </si>
  <si>
    <t>Válvula de balanceo tipo circuit setter 1 1/2", incluye aislamiento</t>
  </si>
  <si>
    <t>12.7.14</t>
  </si>
  <si>
    <t>Válvula de balanceo tipo circuitt setter 1”, incluye aislamiento</t>
  </si>
  <si>
    <t>12.7.15</t>
  </si>
  <si>
    <t>Válvula de balanceo tipo circuit setter 3/4", incluye aislamiento</t>
  </si>
  <si>
    <t>12.7.16</t>
  </si>
  <si>
    <t>Válvula de balanceo tipo circuit setter 1/2", incluye aislamiento</t>
  </si>
  <si>
    <t>12.8</t>
  </si>
  <si>
    <t>ACCESORIOS RED DE AGUA FRIA</t>
  </si>
  <si>
    <t>12.8.1</t>
  </si>
  <si>
    <t>Termómetro 20-120 F</t>
  </si>
  <si>
    <t>12.8.2</t>
  </si>
  <si>
    <t>Manómetro 0-100 psi</t>
  </si>
  <si>
    <t>12.8.3</t>
  </si>
  <si>
    <t>Tanque de expansión cerrado</t>
  </si>
  <si>
    <t>12.8.4</t>
  </si>
  <si>
    <t>Separador de aire 450 gpm</t>
  </si>
  <si>
    <t>12.9</t>
  </si>
  <si>
    <t>EQUIPOS DE AIRE ACONDICIONADO Y VENTILACION</t>
  </si>
  <si>
    <t>12.9.1</t>
  </si>
  <si>
    <t>Enfriador de agua, tipo tornillo condensacion por aire, 2280 kBtu/hr, 456 gpm ,incluye bomba de recirculacion dual 456 gpm @ 45 ft c.a, 440/480V-3ph-60Hz</t>
  </si>
  <si>
    <t>12.9.2</t>
  </si>
  <si>
    <t>Bomba de recirculacion dual 672 gpm @ 60 ft c.a, 440/480V-3ph-60Hz, incluye variador de frecuencia</t>
  </si>
  <si>
    <t>12.9.3</t>
  </si>
  <si>
    <t>Bomba de recirculacion dual 240 gpm @ 60 ft c.a, 440/480V-3ph-60Hz, incluye variador de frecuencia</t>
  </si>
  <si>
    <t>12.9.4</t>
  </si>
  <si>
    <t>Unidad manejadora doble pared, 120 kBtu/hr, 24.0 gpm, 440/480V-3Ph-60Hz</t>
  </si>
  <si>
    <t>12.9.5</t>
  </si>
  <si>
    <t>Unidad manejadora doble pared, 180 kBtu/hr, 36.0 gpm, 440/480V-3Ph-60Hz</t>
  </si>
  <si>
    <t>12.9.6</t>
  </si>
  <si>
    <t>Unidad manejadora doble pared, 240 kBtu/hr, 48.0 gpm, 440/480V-3Ph-60Hz</t>
  </si>
  <si>
    <t>12.9.7</t>
  </si>
  <si>
    <t>Unidad manejadora doble pared, 300 kBtu/hr, 60.0 gpm, 440/480V-3Ph-60Hz</t>
  </si>
  <si>
    <t>12.9.8</t>
  </si>
  <si>
    <t>Fan coil enductable,  6 kBtu/hr, 1.2 gpm, 208/230-2Ph-60Hz</t>
  </si>
  <si>
    <t>12.9.9</t>
  </si>
  <si>
    <t>Fan coil enductable,  9 kBtu/hr, 1.8 gpm, 208/230-2Ph-60Hz</t>
  </si>
  <si>
    <t>12.9.10</t>
  </si>
  <si>
    <t>Fan coil enductable,  12 kBtu/hr, 2.4 gpm, 208/230-2Ph-60Hz</t>
  </si>
  <si>
    <t>12.9.11</t>
  </si>
  <si>
    <t>Fan coil enductable,  18 kBtu/hr, 3.6 gpm, 208/230-2Ph-60Hz</t>
  </si>
  <si>
    <t>12.9.12</t>
  </si>
  <si>
    <t>Fan coil enductable,  24 kBtu/hr, 4.8 gpm, 208/230-2Ph-60Hz</t>
  </si>
  <si>
    <t>12.9.13</t>
  </si>
  <si>
    <t>Fan coil enductable,  36 kBtu/hr, 7.2 gpm, 208/230-2Ph-60Hz</t>
  </si>
  <si>
    <t>12.9.14</t>
  </si>
  <si>
    <t>Fan coil enductable,  48 kBtu/hr, 9.6 gpm, 208/230-2Ph-60Hz</t>
  </si>
  <si>
    <t>12.9.15</t>
  </si>
  <si>
    <t>Fan coil enductable,  60 kBtu/hr, 12.0 gpm, 208/230-2Ph-60Hz</t>
  </si>
  <si>
    <t>12.9.16</t>
  </si>
  <si>
    <t>Ventilador de extraccion centrifugo, en linea, 800 cfm, 440/480V-3Ph-60Hz</t>
  </si>
  <si>
    <t>12.9.17</t>
  </si>
  <si>
    <t>Ventilador de extraccion centrifugo, en linea, 1000 cfm, 440/480V-3Ph-60Hz</t>
  </si>
  <si>
    <t>12.9.18</t>
  </si>
  <si>
    <t>Ventilador de extraccion centrifugo, en linea, 1100 cfm, 440/480V-3Ph-60Hz</t>
  </si>
  <si>
    <t>12.9.19</t>
  </si>
  <si>
    <t>Ventilador de extraccion centrifugo, en linea, 1600 cfm, 440/480V-3Ph-60Hz</t>
  </si>
  <si>
    <t>12.9.20</t>
  </si>
  <si>
    <t>Tbalero electrico TEAA-01, control enfriador y bombas</t>
  </si>
  <si>
    <t>12.9.21</t>
  </si>
  <si>
    <t>Tbalero electrico TEAA-02, grupo de manejadoras grupo 1</t>
  </si>
  <si>
    <t>12.9.22</t>
  </si>
  <si>
    <t>Tbalero electrico TEAA-03, grupo de manejadoras grupo 2</t>
  </si>
  <si>
    <t>12.9.23</t>
  </si>
  <si>
    <t>Tbalero electrico TEAA-04, grupo de manejadoras grupo 3</t>
  </si>
  <si>
    <t>12.9.24</t>
  </si>
  <si>
    <t>Tbalero electrico TEAA-05, grupo de manejadoras grupo 4</t>
  </si>
  <si>
    <t>12.9.25</t>
  </si>
  <si>
    <t>Tbalero electrico TEAA-06, grupo de manejadoras grupo 5</t>
  </si>
  <si>
    <t>12.9.26</t>
  </si>
  <si>
    <t>Tbalero electrico TEAA-07, grupo de manejadoras grupo 6</t>
  </si>
  <si>
    <t>12.9.27</t>
  </si>
  <si>
    <t>Tbalero electrico TEAA-08, grupo de manejadoras grupo 7</t>
  </si>
  <si>
    <t>12.9.28</t>
  </si>
  <si>
    <t>Tbalero electrico TEAA-09, grupo de manejadoras grupo 8</t>
  </si>
  <si>
    <t>12.9.29</t>
  </si>
  <si>
    <t>Minisplit 12 kBtu/hr, 208/230V-2Ph-60hz, R-410A</t>
  </si>
  <si>
    <t>12.9.30</t>
  </si>
  <si>
    <t>SUMINISTRO E INSTALACIÓN DE  REJILLAS DE 6"X6"</t>
  </si>
  <si>
    <t>13.0</t>
  </si>
  <si>
    <t>FILOS Y DILATACIONES</t>
  </si>
  <si>
    <t>14.0</t>
  </si>
  <si>
    <t>SUMINISTRO E INSTALACION DE BARANDA METALICA DE 0,9 MTS DE ALTO ELABORADA EN TUBULAR AGUA NEGRA DE 1 1/2 CON CUERDAS EN TUBULAR DE 3/4"</t>
  </si>
  <si>
    <t>SUMINISTRO E INSTALACION DE PASAMANOS ELABORADO EN TUBO ACERO INOX 2" ANCLADO AL MURO POR MEDIO DISCOS DE ACERO INOX DE 5"" Y PERNOS EXPANSIVOS. h=0.10m</t>
  </si>
  <si>
    <t>DIVISIÓN PARA BAÑO EN ACERO INOXIDABLE 304 CAL.20 (INCLUYE PUERTAS Y ACCESORIOS)</t>
  </si>
  <si>
    <t>DIVISIÓN PARA ORINAL EN ACERO INOXIDABLE 304 CAL.20 INCLUYE INSTALACIÓN</t>
  </si>
  <si>
    <t>CANAL EN LAMINA D=1.0 m</t>
  </si>
  <si>
    <t>14.6</t>
  </si>
  <si>
    <t>PUERTA BATIENTE SENCILLA 1,05 x 2,60 VIDRIO TEMPLADO DE 4MM CON MARCO DE LAMINA COLL ROLLED, ANTICORROSIVO Y 1 MANOS DE ESMALTE.</t>
  </si>
  <si>
    <t>14.7</t>
  </si>
  <si>
    <t>PUERTA BATIENTE DE ACERO INOXIDABLE 18", ESMALTE Y PERSIANA DE LAMINA 1,05 x 3</t>
  </si>
  <si>
    <t>14.8</t>
  </si>
  <si>
    <t xml:space="preserve">PUERTA BATIENTE DE LAMINA METALICA CON PERSIANA Y MARCO EN LAMINA METALICA ,75 x 2,20 </t>
  </si>
  <si>
    <t>14.9</t>
  </si>
  <si>
    <t>PUERTA BATIENTE 1.60 X 2.20 VIDRIO TEMPLADO DE 4MM CON MARCO DE LAMINA COLL ROLLED, ANTICORROSIVO Y 1 MANOS DE ESMALTE</t>
  </si>
  <si>
    <t>14.10</t>
  </si>
  <si>
    <t>PUERTA BATIENTE DOBLE 2,10 X 3,00 VIDRIO TEMPLADO DE 4MM CON MARCO DE LAMINA COLL ROLLED, ANTICORROSIVO Y 1 MANOS DE ESMALTE</t>
  </si>
  <si>
    <t>14.11</t>
  </si>
  <si>
    <t>PUERTA CORREDERA ANTIPANICO 4 HOJAS, 4.70 X 3, VIDRIO LAMINADO 12MM, BASE EN ACERO INOXIDABLE</t>
  </si>
  <si>
    <t>14.12</t>
  </si>
  <si>
    <t>ESCALERAS ELECTRICAS SUBIDA Y BAJADA</t>
  </si>
  <si>
    <t>14.13</t>
  </si>
  <si>
    <t>EQUIPO DE TRANSPORTE VERTICAL  2 PARADAS UNACARA PARONAMICA</t>
  </si>
  <si>
    <t>15.0</t>
  </si>
  <si>
    <t>CONSTRUCCIÓN E INSTALACIÓN DE PUERTAS DOBLES BATIENTES EN CRISTAL TEMPLADO INCOLORO DE 10MM.  CRISTALES CON BORDES PULIDOS Y BRILLANTES, CON PERFORACIONES Y MECANIZADOS (BOQUETES) PARA INSTALACIÓN DE ACCESORIOS EN ALUMINIO.  ZOCALOS INFERIOR Y SUPERIOR EN ALUMINIO ANODIZADO COLOR BLANCO MATE.  CHAPETAS PORTACERRADURAS Y RECIBIDOR CENTRALES EN ALUMINIO.  MANIJA DE 1" X 0,60M DE LARGO EN ACERO INOXIDABLE. CERRADURAS DE SEGURIDAD Y BISAGRAS HIDRAULICAS .  PLASTICO AUTOADHESIVO DE PROTECCIÓN.</t>
  </si>
  <si>
    <t>CONSTRUCCIÓN E INSTALACIÓN DE PUERTAS DOBLES BATIENTES EN CRISTAL TEMPLADO INCOLORO DE 10MM.  CRISTALES CON BORDES PULIDOS Y BRILLANTES, CON PERFORACIONES Y MECANIZADOS (BOQUETES) PARA INSTALACIÓN DE ACCESORIOS.  MARCOS EN ALUMINIO ANODIZADO COLOR BLANCO MATE.  CERRADURA ANTIPANICO DOBLE COMPLETA.  CIERRE ELECTROMAGNETICO.  BISAGRAS HIDRAULICAS MARCA SPEEDY.  PLASTICO AUTOADHESIVO DE PROTECCIÓN.</t>
  </si>
  <si>
    <t>15.3</t>
  </si>
  <si>
    <t>CONSTRUCCIÓN E INSTALACIÓN DE PUERTA BATIENTE EN CRISTAL TEMPLADO INCOLORO DE 10MM.  CRISTAL CON BORDES PULIDOS Y BRILLANTES, CON PERFORACIONES Y MECANIZADOS (BOQUETES) PARA INSTALACIÓN DE ACCESORIOS EN ALUMINIO. ZOCALOS INFERIOR Y SUPERIOR EN ALUMINIO ANODIZADO COLOR BLANCO MATE.  CHAPETAS PORTACERRADURAS Y RECIBIDOR CENTRALES EN ALUMINIO.  MANIJA DE 1" X 0,60M DE LARGO EN ACERO INOXIDABLE. CERRADURAS DE SEGURIDAD Y BISAGRA HIDRAULICA MARCA SPEEDY (EQUIVALENTE O SUPERIOR).  PLASTICO AUTOADHESIVO DE PROTECCIÓN.</t>
  </si>
  <si>
    <t>15.4</t>
  </si>
  <si>
    <t>CONSTRUCCIÓN E INSTALACIÓN DE FACHADA FLOTANTE AUTOPORTANTE EN SILICONA ESTRUCTURAL , CRISTALES CON CAMARA DE AIRE ACUSTICA .  CRISTAL EXTERIOR: CRISTAL DE 5MM + PELICULA PVB INCOLORA DE 0,38MM + CRISTAL CRUDO INCOLORO DE 4MM.  DISTANCIADOR ACUSTICO DE 10MM.  CRISTAL INTERNO:  CRISTAL CRUDO INCOLORO DE 3MM + PELICULA PVB INCOLORA DE 0,38MM + CRISTAL CRUDO INCOLORO DE 3MM. INCLUYE ESTRUCTURA DE SOPORTE EN PERFILERIA DE ALUMINIO COLOR ALUMINIO PINTURA ELECTROSTATICA.  EMPAQUES DE NEOPRENO (EPDM), SILICONA ESTRUCTURAL DE SECADO RÁPIDO COLOR NEGRA (DOWCORNING).  PLASTICO AUTOADHESIVO DE PROTECCIÓN Y ELEMENTOS DE FIJACIÓN.FACHADA EN VIDRIO TIPO 1</t>
  </si>
  <si>
    <t>15.5</t>
  </si>
  <si>
    <t>CONSTRUCCIÓN E INSTALACIÓN DE FACHADA FLOTANTE AUTOPORTANTE EN SILICONA ESTRUCTURAL, CRISTAL LAMINADO INCOLORO 8MM 4+4.  COMPOSICION: CRISTAL CRUDO INCOLORO DE 4MM + PELICULA PVB INCOLORA DE 0,38MM + CRISTAL CRUDO INCOLORO DE 4MM. INCLUYE ESTRUCTURA DE SOPORTE EN PERFILERIA DE ALUMINIO COLOR ALUMINIO PINTURA ELECTROSTATICA,  EMPAQUES DE NEOPRENO (EPDM), SILICONA ESTRUCTURAL DE SECADO RÁPIDO, PLASTICO AUTOADHESIVO DE PROTECCIÓN Y ELEMENTOS DE FIJACIÓN. SUPERFICIE LISA AL EXTERIOR LIBRE DE PERFILERIA PARA GARANTIZAR UNA FACHADA HOMOGENEA TIPO INSTITUCIONAL. FACHADA EN VIDRIO TIPO 2</t>
  </si>
  <si>
    <t>15.6</t>
  </si>
  <si>
    <t>CONSTRUCCIÓN E INSTALACIÓN DE CIELO RASO EN CRISTAL LAMINADO INCOLORO 8MM 4+4.  COMPOSICION: CRISTAL CRUDO INCOLORO DE 4MM + PELICULA PVB INCOLORA DE 0,38MM + CRISTAL CRUDO INCOLORO DE 4MM. INCLUYE ESTRUCTURA DE SOPORTE EN PERFILERIA DE ALUMINIO COLOR ALUMINIO ANONIZADO,  EMPAQUES DE NEOPRENO (EPDM), SILICONA ESTRUCTURAL DE SECADO RÁPIDO, PLASTICO AUTOADHESIVO DE PROTECCIÓN Y ELEMENTOS DE FIJACIÓN.  FACHADA EN VIDRIO TIPO 3</t>
  </si>
  <si>
    <t>15.7</t>
  </si>
  <si>
    <t>CONSTRUCCIÓN E INSTALACIÓN DE FACHADA INTERNA EN CRISTAL TEMPLADO INCOLORO 10MM. SISTEMA DE VIDRIO CON PIE DE AMIGO EN ACERO INOXIDABLE CON ESQUINEROS Y BISAGRAS EN ACERO INOXIDABLE ANCLADO A PISO Y TECHO. INCLUYE ELEMENTOS DE FIJACIÓN Y SILICONA ESTRUCTURAL. FACHADA EN VIDRIO TIPO 4</t>
  </si>
  <si>
    <t>15.8</t>
  </si>
  <si>
    <t>CONSTRUCCIÓN E INSTALACIÓN DE CUBIERTA PARA PERGOLAS EN CRISTAL LAMINADO INCOLORO 8MM 4+4.  COMPOSICION: CRISTAL CRUDO INCOLORO DE 4MM + PELICULA PVB INCOLORA DE 0,38MM + CRISTAL CRUDO INCOLORO DE 4MM. INCLUYE ESTRUCTURA DE SOPORTE EN PERFILERIA DE ALUMINIO COLOR ALUMINIO ANONIZADO,  EMPAQUES DE NEOPRENO (EPDM), VIDRIOS A TOPE SELLADOS CON SILICONA ESTRUCTURAL, SOPORTES LINEALES SOBRE ESTRUCTURA METALICA QUE PROVEA RESISTENCIA A LA VIBRACIÓN PRODUCIDA POR EL VIENTO Y EL SONIDO.  FACHADA EN VIDRIO TIPO 5</t>
  </si>
  <si>
    <t>15.9</t>
  </si>
  <si>
    <t>ESPEJO INCOLORO 4 MM BISELADO Y PULIDO INCLUYE INSTALACIÓN</t>
  </si>
  <si>
    <t>16.0</t>
  </si>
  <si>
    <t>ALISTADO ENDURECIDO 1:3, E=0.04</t>
  </si>
  <si>
    <t>ALISTADO PISOS 1:3, E=0.04</t>
  </si>
  <si>
    <t>16.3</t>
  </si>
  <si>
    <t>PLACA BASE CONTRAPISO EN CONCRETO 0.10 3000 PSI</t>
  </si>
  <si>
    <t>16.4</t>
  </si>
  <si>
    <t>SUMINISTRO E INSTALACION DE ADOQUIN PEATONAL COLOR OCRE EN CONCRETO 20X10X6 CMS(INCLUYE CAPA DE ARENA E=5CMS)</t>
  </si>
  <si>
    <t>16.5</t>
  </si>
  <si>
    <t>SUMINISTRO E INSTALACION DE SARDINEL PREFABRICADO A-10 (20X50X80)INCLUYE EXCAVACION</t>
  </si>
  <si>
    <t>17.0</t>
  </si>
  <si>
    <t>BALDOSA GRES PORCELÁNICO TÉCNICO (USO PÚBLICO)</t>
  </si>
  <si>
    <t>GUARDAESCOBA PARA PISOBALDOSA GRES PORCELÁNICO TÉCNICO (USO PÚBLICO)</t>
  </si>
  <si>
    <t>17.3</t>
  </si>
  <si>
    <t>BALDOSA CERÁMICA PORCELANATO (WC)</t>
  </si>
  <si>
    <t>17.4</t>
  </si>
  <si>
    <t>BALDOSA 30 HABANA GRANO TRANI.(INCLUYE LECHADA PISOS COLOR HABANO, VARILLA PLASTICA 5x40 MM, CONCRETO DE PEGA (Para 6 cm espesor total acabado; 4,0 cm concreto y 2,0 cm BALDOSA), PULIDA DE PISOS BALDOSA, BRILLO COMERCIAL PISOS BALDOSA, TRASPORTE AL SITIO DE LA OBRA, TRASCIEGOS INTERNOS Y M.O. CALIFICADA PARA CONSTRUCCIÓN DE PISOS)</t>
  </si>
  <si>
    <t>17.5</t>
  </si>
  <si>
    <t>GUARDAESCOBA ZOCALO DE BALDOSA DE 7X30 BRILLADO EN GRANITO (INCLUYE M.O. Y MATERIAL PEGA REPELLE ZOCALO RECTO, PULIDO Y BRILLADO) W.C.</t>
  </si>
  <si>
    <t>17.6</t>
  </si>
  <si>
    <t>MEDIA CAÑA EN GRANITO</t>
  </si>
  <si>
    <t>17.7</t>
  </si>
  <si>
    <t>PISO EN BALDOSA DE PORCELANATO (OFICINAS)</t>
  </si>
  <si>
    <t>17.8</t>
  </si>
  <si>
    <t>GUARDAESCOBA EN PORCELANATO (OFICINAS)</t>
  </si>
  <si>
    <t>17.9</t>
  </si>
  <si>
    <t>FACHADA EN TECA TIPO SHOWROOM</t>
  </si>
  <si>
    <t>17.10</t>
  </si>
  <si>
    <t>TRASDOSADO DE DRYWALL ZONAS SECAS</t>
  </si>
  <si>
    <t>17.11</t>
  </si>
  <si>
    <t>TRASDOSADO DE DRYWALL ZONAS HÚMEDAS</t>
  </si>
  <si>
    <t>17.12</t>
  </si>
  <si>
    <t>RECUBRIMIENTO INTERNO EN PANEL FENÓLICO</t>
  </si>
  <si>
    <t>18.0</t>
  </si>
  <si>
    <t>SUMINISTRO E INSTALACIÓN SANITARIO FLUXÓMETRO (INCLUYE GRIFERÍA)</t>
  </si>
  <si>
    <t>18.2</t>
  </si>
  <si>
    <t>SUMINISTRO E INSTALACIÓN LAVAMANOS DE COLGAR (INCLUYE GRIFERÍA)</t>
  </si>
  <si>
    <t>18.3</t>
  </si>
  <si>
    <t>SUMINISTRO E INSTALACIÓN ORINAL DE FLUXÓMETRO (INCLUYE GRIFERÍA)</t>
  </si>
  <si>
    <t>18.4</t>
  </si>
  <si>
    <t xml:space="preserve">SUMINISTRO E INSTALACIÓN DUCHA SENCILLA </t>
  </si>
  <si>
    <t>18.5</t>
  </si>
  <si>
    <t xml:space="preserve">SUMINISTRO E INSTALACIÓN BARRA PARA DISCAPACITADOS </t>
  </si>
  <si>
    <t>18.6</t>
  </si>
  <si>
    <t xml:space="preserve">SUMINISTRO E INSTALACIÓN SECADOR DE MANOS </t>
  </si>
  <si>
    <t>18.7</t>
  </si>
  <si>
    <t>SUMINISTRO E INSTALACIÓN EQUIPO PARA CAMBIAR PAÑALES</t>
  </si>
  <si>
    <t>18.8</t>
  </si>
  <si>
    <t>SUMINISTRO E INSTALACIÓN DOSIFICADOR DE JABON</t>
  </si>
  <si>
    <t>18.9</t>
  </si>
  <si>
    <t>DISPENSADOR DE PAPEL</t>
  </si>
  <si>
    <t>18.10</t>
  </si>
  <si>
    <t>SUMINISTRO E INSTALACIÓN LAVAPLATOS DE SOBREPONER EN ACERO INOXIDABLE 40 X 60 cm (INCLUYE ACCESORIOS Y GRIFERÍA)</t>
  </si>
  <si>
    <t>18.11</t>
  </si>
  <si>
    <t>MESON CON POCETA EN CONCRETO FUNDIDO COLOR OCRE ESMALTADO PARA LAVAMANOS BAÑOS ( INCLUYE REFUERZO)</t>
  </si>
  <si>
    <t>18.12</t>
  </si>
  <si>
    <t>SUMINISTRO E INSTALACION DE GRIFERIA DE EMPOTRAR PARA LAVAMANOS CON VALVULA DE PUSH</t>
  </si>
  <si>
    <t>18.13</t>
  </si>
  <si>
    <t>BEBEDEROS DE AGUA EN ACERO INOXIDABLE</t>
  </si>
  <si>
    <t>19.0</t>
  </si>
  <si>
    <t>19.1</t>
  </si>
  <si>
    <t>CIELO RASO PLANO DRYWALL (INCLUYE PINTURA, PERFILERIA Y ELEMENTOS DE FIJACIÓN)</t>
  </si>
  <si>
    <t>19.2</t>
  </si>
  <si>
    <t>CIELO RASO EN BANDEJAS DE FIBRA MINERAL ACABADO COLOR MADERA</t>
  </si>
  <si>
    <t>19.3</t>
  </si>
  <si>
    <t>BANDEJA METALICA DE ALUMINIO. LAY INERCO, ARMSTRONG O EQUIVALENTE</t>
  </si>
  <si>
    <t>19.4</t>
  </si>
  <si>
    <t>INSTALAR POR TENEDOR</t>
  </si>
  <si>
    <t>20.0</t>
  </si>
  <si>
    <t>ANTICORROSIVO SOBRE LÁMINA LLENA</t>
  </si>
  <si>
    <t>ESTUCO Y VINILO 3 MANOS</t>
  </si>
  <si>
    <t>20.3</t>
  </si>
  <si>
    <t>ESTUCO Y VINILO 3 MANOS (LINEAL)</t>
  </si>
  <si>
    <t>20.4</t>
  </si>
  <si>
    <t>VINILO SOBRE PAÑETE 3 MANOS</t>
  </si>
  <si>
    <t>20.5</t>
  </si>
  <si>
    <t>20.6</t>
  </si>
  <si>
    <t>VELADURA DE SILICATO</t>
  </si>
  <si>
    <t>21.0</t>
  </si>
  <si>
    <t>21.1</t>
  </si>
  <si>
    <t>SUMINISTRO E INSTALACIÓN DE TEJA TIPO SANDWICH CON POLIURETANO INYECTADO 30MM, SUPERFICIE COLOR AZUL INCLUYE, REMATES, TORNILLERIA, ANCLAJES Y DEMAS  ACCESORIOS NECESARIOS PARA SU INSTALACIÓN</t>
  </si>
  <si>
    <t>21.2</t>
  </si>
  <si>
    <t>CUBIERTA EN POLICARBONATO ALVEOLAR (INCLUYE ESTRUCTURA DE SOPORTE)</t>
  </si>
  <si>
    <t>21.3</t>
  </si>
  <si>
    <t>SUMINISTRO E INSTALACIÓN DE TERRAZA VERDE SOBRE PLACA INCLUYE IMPERMEABILIZACIÓN MATERIAL GRANULAR Y VEGETACIÓN</t>
  </si>
  <si>
    <t>21.4</t>
  </si>
  <si>
    <t>MEMBRANA IMPERMEABLE PARA CUBIERTA, TRES CAPAS</t>
  </si>
  <si>
    <t>21.5</t>
  </si>
  <si>
    <t>GRAVILLA LAVADA COLOR BEIGE GRANO No. 2</t>
  </si>
  <si>
    <t>22.0</t>
  </si>
  <si>
    <t>SALIDA EN PLACA PARA DETECTOR DE HUMO  ÓPTICO , TUBERIA, CABLE CU AISLADO THHN/THWN NO 16 Y ELEMENTOS DE FIJACION.  - INCLUYE DETECTOR</t>
  </si>
  <si>
    <t>SALIDA EN PLACA PARA DETECTOR DE HUMO DETECTOR TÉRMICO , TUBERIA, CABLE CU AISLADO THHN/THWN NO 16 Y ELEMENTOS DE FIJACION. - INCLUYE DETECTOR</t>
  </si>
  <si>
    <t>MODULO MONITOR CON DOS CIRCUITOS DE ENTRADA</t>
  </si>
  <si>
    <t>SALIDA PARA SIRENA DE EVACUACIÓN, INCLUYE TUBERIA, CAJAS, ELEMENTOS DE FIJACION, CABLE CU AISLADO THHN/THWN NO 16 Y PULSADOR  - INCLUYE SIRENA</t>
  </si>
  <si>
    <t>22.5</t>
  </si>
  <si>
    <t>SALIDA PARA ESTACION MANUAL EN MURO, INCLUYE TUBERIA, CAJAS, ELEMENTOS DE FIJACION, CABLE CU AISLADO THHN/THWN NO 16 Y PULSADOR - INCLUYE PULSADOR</t>
  </si>
  <si>
    <t>22.6</t>
  </si>
  <si>
    <t>SALIDA EN PLACA PARA DETECTOR DE GAS , INCLUYE APARATO, TUBERIA, CABLE CU AISLADO THHN/THWN NO 16 Y ELEMENTOS DE FIJACION.  - INCLUYE DETECTOR</t>
  </si>
  <si>
    <t>CCTV</t>
  </si>
  <si>
    <t>22.2.1</t>
  </si>
  <si>
    <t>INYECTOR DE VOLTAJE 12-24VDC</t>
  </si>
  <si>
    <t>22.2.2</t>
  </si>
  <si>
    <t>CAMARA INTERNA HD 720p60 CON LENTE VARIABLE ENTRE  12 mm  + DOMO</t>
  </si>
  <si>
    <t>22.2.3</t>
  </si>
  <si>
    <t>CAMARA PTZ EXTERIOR CON LENTE DE 35 mm + ZOOM X 10, HASTA DE 4 MEGA PIXEL</t>
  </si>
  <si>
    <t>22.2.4</t>
  </si>
  <si>
    <t>VIDEO GRABADORA DIGITAL NVR VIDEOGRABADORA DE RED NVR, PARA GRABACIÓN DE CÁMARAS IP. CAPACIDAD DE GRABACIÓN, REPRODUCCIÓN Y VISUALIZACIÓN EN TIEMPO REAL SIMULTÁNEAS. CAPACIDAD DE 9TB 16CH</t>
  </si>
  <si>
    <t>22.2.5</t>
  </si>
  <si>
    <t>22.2.6</t>
  </si>
  <si>
    <t>CAMARA MOVIL INTERIOR  10x  4MP SNP-5321, 4MP 32x PTZ INTERIOR, INCLUYE ACCESORIOS DE FIJACION Y FUENTE 12/24 Vdc</t>
  </si>
  <si>
    <t>22.2.7</t>
  </si>
  <si>
    <t>22.2.8</t>
  </si>
  <si>
    <t>TECLADO DE CONTROL PARA CONTROL DE VIDEO MATRIZ Y MOVIMIENTO DE DOMOS, CÁMARAS, SECUENCIAS Y MONITORES. CON CONTROL ESTILO JOYSTICK O SIMILAR Y CAPACIDAD DE CONTROL TOTAL DEL SISTEMA DE CCTV.</t>
  </si>
  <si>
    <t>22.2.9</t>
  </si>
  <si>
    <t>ESTACIÓN DE GESTIÓN CCTV</t>
  </si>
  <si>
    <t>22.2.10</t>
  </si>
  <si>
    <t xml:space="preserve">CENTRAL DE PROCESAMIENTO Y GESTION DE VIDEO </t>
  </si>
  <si>
    <t>22.2.11</t>
  </si>
  <si>
    <t>SERVIDOR DE SOFTWARE DE VIDEO + ANALÍTICA CON GRABACIÓN, ALARMAS Y TELE ACTUACIÓN CON CÁMARAS Y CODECS DE VÍDEO IP</t>
  </si>
  <si>
    <t>22.2.12</t>
  </si>
  <si>
    <t>CAMARA INTERNA HD 720p60 CON LENTE VARIABLE ENTRE 3-9 mm  + DOMO</t>
  </si>
  <si>
    <t>22.2.13</t>
  </si>
  <si>
    <t>22.2.14</t>
  </si>
  <si>
    <t>22.2.15</t>
  </si>
  <si>
    <t>MONITOR 42" CON RESOLUCIÓN 1920X1080, CON 16,7 M COLORES Y CON INPUTS VIDEO, VGA Y DVI Y HDMI</t>
  </si>
  <si>
    <t>22.3.1</t>
  </si>
  <si>
    <t>LECTORA CONTROL DE ACCESO BIOMETRICO</t>
  </si>
  <si>
    <t>22.3.2</t>
  </si>
  <si>
    <t>LECTORA DE PROXIMIDAD . SISTEMA DE SEGURIDAD.</t>
  </si>
  <si>
    <t xml:space="preserve">UN </t>
  </si>
  <si>
    <t>22.3.3</t>
  </si>
  <si>
    <t>SALIDA RETENEDOR Y DETECTOR DE  APERTURA- INCLUYE RETENEDOR Y DETECTOR</t>
  </si>
  <si>
    <t>22.3.4</t>
  </si>
  <si>
    <t>PULSADOR PARA APERTURA DE PUERTAS. CONTACTO N/O. ELEMENTO EN ACERO INOXIDABLE. CON BOTÓN ILUMINADO, PARA FÁCIL RECONOCIMIENTO. CON LEDS DE ESTADO.</t>
  </si>
  <si>
    <t>22.3.5</t>
  </si>
  <si>
    <t>CERRADURA ELECTROMAGNÉTICA. 450 LIBRAS DE PRESIÓN MÍNIMO. CON TARJETA ANTI REMANENTE INTERNO. INCLUYE LOS ACCESORIOS DE FIJACIÓN. 12 VDC.TRANSFORMADOR  16.5 V 40 VA, FUENTE 6/12 V 1.5 AMP</t>
  </si>
  <si>
    <t>22.3.6</t>
  </si>
  <si>
    <t xml:space="preserve">PANEL DE CONTROL PARA DISPOSITIVOS DE ACCESO E INTRUSIÓN. </t>
  </si>
  <si>
    <t>22.3.7</t>
  </si>
  <si>
    <t>BARRERA DE CONTROL DE ACCESO</t>
  </si>
  <si>
    <t>22.3.8</t>
  </si>
  <si>
    <t xml:space="preserve">TALANQUERA  VEHICULAR </t>
  </si>
  <si>
    <t>22.3.9</t>
  </si>
  <si>
    <t xml:space="preserve">IMPRESORA DE TARJETAS DE PROXIMIDAD </t>
  </si>
  <si>
    <t>22.3.10</t>
  </si>
  <si>
    <t>22.3.11</t>
  </si>
  <si>
    <t>SENSOR INFRARROJO PARA EXTERIORES (PIR)</t>
  </si>
  <si>
    <t>22.3.12</t>
  </si>
  <si>
    <t>22.3.13</t>
  </si>
  <si>
    <t>SOFTWARE PARA CONTROL DE ACCESO</t>
  </si>
  <si>
    <t>22.3.14</t>
  </si>
  <si>
    <t>SERVIDOR DE CONTROL DE ACCESO</t>
  </si>
  <si>
    <t>22.3.15</t>
  </si>
  <si>
    <t>ESTACIÓN DE GESTIÓN SEGURIDAD</t>
  </si>
  <si>
    <t>22.3.16</t>
  </si>
  <si>
    <t xml:space="preserve">CONFIGURACION Y PUESTA EN MARCHA DE SISTEMAS DE SEGURIDAD ELECTRONICA TERMINAL  AEROPUERTO IBAGUE </t>
  </si>
  <si>
    <t>22.3.17</t>
  </si>
  <si>
    <t>22.3.18</t>
  </si>
  <si>
    <t>TARJETA DE PROXIMIDAD . SISTEMA DE SEGURIDAD.</t>
  </si>
  <si>
    <t>22.3.19</t>
  </si>
  <si>
    <t>CONTROLADOR LECTORAS X 8</t>
  </si>
  <si>
    <t>22.3.20</t>
  </si>
  <si>
    <t>SISTEMA DE SONIDO AMBIENTAL</t>
  </si>
  <si>
    <t>22.4.1</t>
  </si>
  <si>
    <t>CONTROL DE PARED PARA ESTACION DE LLAMADO</t>
  </si>
  <si>
    <t>22.4.2</t>
  </si>
  <si>
    <t>SISTEMA DE SONIDO CENTRAL</t>
  </si>
  <si>
    <t>22.4.3</t>
  </si>
  <si>
    <t>ESTACIÓN DE LLAMADO CON ALIMENTACIÓN PoE. PARA ADMINISTRACIÓN DE ANUNCIOS</t>
  </si>
  <si>
    <t>22.4.4</t>
  </si>
  <si>
    <t>SALIDA PARA ALTAVOZ UPM-1XP,STD,48V,3/8,PHOENIX  - INCLUYE ALTAVOZ, INCLUYE CABLE DE INSTRUMENTACIÓN, ELEMENTOS DE COLGADO Y FIJACIÓN</t>
  </si>
  <si>
    <t>22.4.5</t>
  </si>
  <si>
    <t>SISTEMA DE AUDIO PARA SALA DE CONFERENCIAS, INCLUYE CABINA AUTOAMPLIFICADA DE 1000 W, CABLEADO, SALIDA TIPO XLR DE PARED, MICRÓFONO CARDIOIDE TIPO SM58-LC Y COLGADO</t>
  </si>
  <si>
    <t>22.4.6</t>
  </si>
  <si>
    <t>SALIDA PARA ALTAVOZ MM4XP- INCLUYE ALTAVOZ,  INCLUYE CABLE DE INSTRUMENTACIÓN, ELEMENTOS DE COLGADO Y FIJACIÓN</t>
  </si>
  <si>
    <t>22.4.7</t>
  </si>
  <si>
    <t>SISTEMA COMPLETO DE CONTROL Y PROCESAMIENTO PARA  P.A.V.A.</t>
  </si>
  <si>
    <t>22.4.8</t>
  </si>
  <si>
    <t>GABINETE 3 FT</t>
  </si>
  <si>
    <t>22.5.1</t>
  </si>
  <si>
    <t>SALIDA PARA VOZ Y DATOS DOBLE EN MURO  (INCLUYE TUBERIA EMT, PVC, JACK RJ45 FUTP, FACE PLATE, MARQUILLA, CERTIFICACION CABLEADO)</t>
  </si>
  <si>
    <t>22.5.2</t>
  </si>
  <si>
    <t>SALIDA PARA VOZ Y DATOS SENCILLA  EN MURO  (INCLUYE TUBERIA EMT, PVC, JACK RJ45 FUTP, FACE PLATE, MARQUILLA, CERTIFICACION CABLEADO)</t>
  </si>
  <si>
    <t>22.5.3</t>
  </si>
  <si>
    <t>CANALETA METALICA  (EN LAMINA COLLED ROLLED CAL 22, PINTURA ELECTROSTATICA, INCL TROQUEL TRIPLE</t>
  </si>
  <si>
    <t>22.5.4</t>
  </si>
  <si>
    <t>SALIDA PARA VOZ Y / O DATOS SENCILLA  PARA CCTV y CONTROL DE ACCESO  (INCL TUBERIA EMT,JACKS RJ45 CAT6AFUTP, FACE PLATE, MARQUILLADO, CERTIFICACION)</t>
  </si>
  <si>
    <t>22.5.5</t>
  </si>
  <si>
    <t>CABLE F/UTP CAT6A  CERO HALOGENOS (LS0H)</t>
  </si>
  <si>
    <t>22.5.6</t>
  </si>
  <si>
    <t>SWITCH CORE CENTRO DE CABLEADO PRINCIPAL ALTA DISPONIBILIDAD</t>
  </si>
  <si>
    <t>22.5.7</t>
  </si>
  <si>
    <t>CONTROLADORA RED INALAMBRICA</t>
  </si>
  <si>
    <t>22.5.8</t>
  </si>
  <si>
    <t>TOMA DOBLE PARA VOZ Y DATOS (INCL JACKS, FACE PLATE, TROQUEL, CERTIFICACION)</t>
  </si>
  <si>
    <t>22.5.9</t>
  </si>
  <si>
    <t>CANALIZACION DE TUBERIA EN 2 F 2" PVC, INCLUYE EXCAVACION Y RELLENO.</t>
  </si>
  <si>
    <t>22.5.10</t>
  </si>
  <si>
    <t>RACKS EN ACERO  7 FT COLOR NEGRO CON KIT DE VENTILACIÓN Y MULTITOMA 48U 750MM WIDW X 1070MM DEEP ENCLOSURE TIPO APC NET SHELTER SX O MEJOR  INCLUYE BANDEJA DE SOPORTE PARA EQUIPOS,  CON 2 PUERTOS FIBRA ÓPTICA TIPO SC DUPLEX, HERRAJES  Y JACKSPARA PACHT PANEL Y MARQUILLADO</t>
  </si>
  <si>
    <t>22.5.11</t>
  </si>
  <si>
    <t>RACKS EN ACERO  3 FT COLOR NEGRO CON KIT DE VENTILACIÓN Y MULTITOMA 48U 750MM WIDW X 1070MM DEEP ENCLOSURE TIPO APC NET SHELTER SX O MEJOR  INCLUYE BANDEJA DE SOPORTE PARA EQUIPOS,  CON 2 PUERTOS FIBRA ÓPTICA TIPO SC DUPLEX, HERRAJES  Y JACKSPARA PACHT PANEL Y MARQUILLADO</t>
  </si>
  <si>
    <t>22.5.12</t>
  </si>
  <si>
    <t>SWITCH 6 PUERTOS DE 1 GB  DE FIBRA OPTICA</t>
  </si>
  <si>
    <t>22.5.13</t>
  </si>
  <si>
    <t>SWITCH   24 PUERTOS PUERTOS 10/100/1000 + 2 PUERTOS DE FIBRA DE 1 GB  LAYER 3 ADMINISTRABLE</t>
  </si>
  <si>
    <t>22.5.14</t>
  </si>
  <si>
    <t>Acces point  con nivel de seguridad WPA_PSK, 802.1X,EAP, TKIP con certificación ensures interoperabillity con dos frecuencias de emisión de datos,   INCLUYE TOMA DE DATOS</t>
  </si>
  <si>
    <t>22.5.15</t>
  </si>
  <si>
    <t>CAJA VEHICULAR CS 280</t>
  </si>
  <si>
    <t>22.5.16</t>
  </si>
  <si>
    <t>CAJA DE PASO 60X60 cm TIPO INTERPERIE. INCLUYE TUBERÍA Y CANALIZACIÓN</t>
  </si>
  <si>
    <t>22.5.17</t>
  </si>
  <si>
    <t>BANDEJA FIBRA ÓPTICA X 6 HILOS- INCLUYE  ELEMENTOS DE FIJACIÓN</t>
  </si>
  <si>
    <t>22.5.18</t>
  </si>
  <si>
    <t>PATCH PANEL X 48 CAT 6A - INCLUYE ELEMENTOS DE FIJACIÓN</t>
  </si>
  <si>
    <t>22.5.19</t>
  </si>
  <si>
    <t>PATCH CORD 2m CAT 6A FTP</t>
  </si>
  <si>
    <t>22.5.20</t>
  </si>
  <si>
    <t>CABLE DE FIBRA ÓPTICA 6 HILOS MULTIMODO MO4</t>
  </si>
  <si>
    <t>22.5.21</t>
  </si>
  <si>
    <t>ORGANIZADOR DE CABLE HORIZONTAL - INCLUYE ELEMENTOS DE FIJACIÓN</t>
  </si>
  <si>
    <t>22.5.22</t>
  </si>
  <si>
    <t>PATCH CORD FIBRA ÓPTICA - 2M</t>
  </si>
  <si>
    <t>22.5.23</t>
  </si>
  <si>
    <t>CONECTORES DE FIBRA ÓPTICA LC DE MINIMO 1 GB</t>
  </si>
  <si>
    <t>NP-05</t>
  </si>
  <si>
    <t>gruoting para columnas</t>
  </si>
  <si>
    <t>kg</t>
  </si>
  <si>
    <t>NP-06</t>
  </si>
  <si>
    <t>TALA DE ARBOLES ALTURA ENTRE 0MY 5M, INCLUYE TROCEO, DESENRAICE, RETIRO Y DISPOSICICÓN FINAL</t>
  </si>
  <si>
    <t>NP-07</t>
  </si>
  <si>
    <t>NP-08</t>
  </si>
  <si>
    <t>NP-09</t>
  </si>
  <si>
    <t>NP-10</t>
  </si>
  <si>
    <t>NP-ELC-01</t>
  </si>
  <si>
    <t>BANCO DUCTOS 4X4" IMC</t>
  </si>
  <si>
    <t>NP-ELC-13</t>
  </si>
  <si>
    <t>CAJA DE INSPECCIÓN EN MAMPOSTERIA DE 30x30 Cms.</t>
  </si>
  <si>
    <t>NP-ELC-54</t>
  </si>
  <si>
    <t>CAMARA DE INSPECCIÓN ELECTRICA NORMA EDEQ TIPO RSO8/05, EN CONCRETO REFORZADO DE 3.500 PSI DIMENSIONES 2.00M DE ANCHO 2.00M LARGO, 2.30M ALTO INCLUYE PASOS EN POLIPROPILENO, TAPA Y/O CARGUE SEGÚN NORMA ELECTRIFICADORA.</t>
  </si>
  <si>
    <t>NP-ELC-55</t>
  </si>
  <si>
    <t>SUMINISTRO, INSTALACIÓN, TRANSPORTE Y PUESTA EN FUNCIONAMIENTO DE CANALIZACIÓN DE 4X6" PVC</t>
  </si>
  <si>
    <t>NP-ELC-56</t>
  </si>
  <si>
    <t>SUMINISTRO, INSTALACIÓN, TRANSPORTE Y PUESTA EN FUNCIONAMIENTO DE  TERMINAL PREMOLDEADA TIPO INTERPERIE INTERIOR/EXTERIOR 15 KV</t>
  </si>
  <si>
    <t>NP-ELC-57</t>
  </si>
  <si>
    <t>SUMINISTRO, INSTALACIÓN, TRANSPORTE Y PUESTA EN FUNCIONAMIENTO DE CAMBIO DE CIRCUITO AEREO A SUBTERRANEO EN DUCTO GALVANIZADO 6"</t>
  </si>
  <si>
    <t>NP-ELC-81</t>
  </si>
  <si>
    <t>SUMINISTRO, INSTALACIÓN, RELLENO Y COMPACTACIÓN DE CANALIZACIÓN EN 4Ø2" PVC</t>
  </si>
  <si>
    <t>NP-ELC-110</t>
  </si>
  <si>
    <t>SUMINISTRO, TRANSPORTE E INTALACÓN DE LUMINARIA LED HERMÉTICA CHASIS HERMÉTICO IP65 ZALUX 2 TUBO LED 1800LM 4000K/5000K PHILIPS</t>
  </si>
  <si>
    <t xml:space="preserve"> NP - 26 </t>
  </si>
  <si>
    <t xml:space="preserve">ZAPATA EN CONCRETO DE 3.500 PSI </t>
  </si>
  <si>
    <t>np-27</t>
  </si>
  <si>
    <t>RELL 3000 PSI</t>
  </si>
  <si>
    <t xml:space="preserve"> NP - 02 </t>
  </si>
  <si>
    <t>CONCRETO CICLÓPEO 2500 PSI, 40% RAJÓN- 60% CONCRETO</t>
  </si>
  <si>
    <t xml:space="preserve"> M3 </t>
  </si>
  <si>
    <t xml:space="preserve"> NP - 22 </t>
  </si>
  <si>
    <t>ESTRUCTURA METÁLICA PARA COLUMNAS PRINCIPALES INCLUYE:  COLUMNAS PT Ø 36” x 31.8 circular, CONEXIONES, RIGIDIZADORES, CONEXIONES A VIGAS IPE Y TORNAPUNTAS, PLACA BASE Y TAPA PARA COLUMNA, ANCLAJES, TORNILLERÍA, SOLDADURAS, PLATINERIA, ANTICORROSIVO, WHASH PRIMER, PINTURA Y DEMAS ELEMENTOS ESTRUCTURALES QUE PERMITAN LA EJECUCIÓN DE LA ACTIVIDAD SEGÚN EL DISEÑO ESTRUCTURAL. CONTEMPLA TAMBIEN: FABRICACIÓN, TRANSPORTE, SUMINISTRO Y MONTAJE.</t>
  </si>
  <si>
    <t xml:space="preserve"> KG </t>
  </si>
  <si>
    <t>NP - 26</t>
  </si>
  <si>
    <t xml:space="preserve"> NP - 01</t>
  </si>
  <si>
    <t>Acero figurado</t>
  </si>
  <si>
    <t xml:space="preserve"> NP - 03</t>
  </si>
  <si>
    <t xml:space="preserve">MURO CONTENCIÓN EN CONCRETO DE 4.000 PSI  </t>
  </si>
  <si>
    <t>NP-04</t>
  </si>
  <si>
    <t>ENTREPISO LAMINA COLABORANTE 2", CAL 18, H=12 CM CONCRETO DE 3500 PSI, INCLUYE MALLA DE REFUERZO</t>
  </si>
  <si>
    <t>NP - 13</t>
  </si>
  <si>
    <t>BOMBEO DE CONCRETO</t>
  </si>
  <si>
    <t>NP - 16</t>
  </si>
  <si>
    <t xml:space="preserve">SUMINISTRO E INSTALACIÓN POLIETILENO NEGRO CAL. 4 </t>
  </si>
  <si>
    <t>NP - 17</t>
  </si>
  <si>
    <t>DEMOLICIÓN PLACA MACIZA 15CM A 20CM ESPESOR</t>
  </si>
  <si>
    <t>NP - 18</t>
  </si>
  <si>
    <t>DEMOLICION VIGAS AÉREAS Y COLUMNAS EN CONCRETO</t>
  </si>
  <si>
    <t>NP - 19</t>
  </si>
  <si>
    <t>DEMOLICION MURO CONTENCION</t>
  </si>
  <si>
    <t xml:space="preserve"> NP - 20</t>
  </si>
  <si>
    <t>DESMONTE DE CUBIERTA SALIDA PASAJEROS</t>
  </si>
  <si>
    <t>NP-ELC-06</t>
  </si>
  <si>
    <t>SUMINISTRO, INSTALACIÓN, TRANSPORTE Y PUESTA EN FUNCIONAMIENTO DE CABLE 3X2 15 KV XLPE</t>
  </si>
  <si>
    <t>23.0</t>
  </si>
  <si>
    <t>Campamento  18 m2</t>
  </si>
  <si>
    <t>Cerramiento o cerca en tela verdes H = 2.10 M</t>
  </si>
  <si>
    <t>24.0</t>
  </si>
  <si>
    <t>Demolición de Pañete a 1 mts en muros</t>
  </si>
  <si>
    <t>Demolición muro</t>
  </si>
  <si>
    <t>24.4</t>
  </si>
  <si>
    <t>Demolición enchape muros</t>
  </si>
  <si>
    <t>24.5</t>
  </si>
  <si>
    <t>Demolición enchape pisos</t>
  </si>
  <si>
    <t>24.6</t>
  </si>
  <si>
    <t>Desmonte puerta</t>
  </si>
  <si>
    <t>24.7</t>
  </si>
  <si>
    <t>Desmonte muebles empotrados</t>
  </si>
  <si>
    <t>24.8</t>
  </si>
  <si>
    <t>Desmonte de ventanas</t>
  </si>
  <si>
    <t>24.9</t>
  </si>
  <si>
    <t>Desmonte piso madera</t>
  </si>
  <si>
    <t>24.10</t>
  </si>
  <si>
    <t>Desmonte aparatos sanitarios</t>
  </si>
  <si>
    <t>24.11</t>
  </si>
  <si>
    <t>Desmonte canal aguas lluvias y bajante</t>
  </si>
  <si>
    <t>25.0</t>
  </si>
  <si>
    <t>PAÑETE LISO MUROS 1:4, E=1.5 M2</t>
  </si>
  <si>
    <t>PAÑETE LISO MUROS 1:4, E=1.5 CM (LINEAL)</t>
  </si>
  <si>
    <t>26.0</t>
  </si>
  <si>
    <t>26.1</t>
  </si>
  <si>
    <t>ESTUCO Y VINILO 3 MANOS M2</t>
  </si>
  <si>
    <t>26.2</t>
  </si>
  <si>
    <t>26.3</t>
  </si>
  <si>
    <t>VINILO SOBRE PAÑETE 2 MANOS</t>
  </si>
  <si>
    <t>26.4</t>
  </si>
  <si>
    <t>27.0</t>
  </si>
  <si>
    <t>27.1</t>
  </si>
  <si>
    <t>Suministro e Instalación en muro doble de 12 cm de drywall o similar en estructura liviana incluye pintura.</t>
  </si>
  <si>
    <t>27.2</t>
  </si>
  <si>
    <t>Suministro e Instalación de cielo raso de drywall o similar en estructura liviana incluye pintura.</t>
  </si>
  <si>
    <t>27.3</t>
  </si>
  <si>
    <t>Apertura de vano en cielo raso (,60*,60)</t>
  </si>
  <si>
    <t>27.4</t>
  </si>
  <si>
    <t>Tapa de inspección en cielo raso incluye, marco, tapa y pintura (,60*,60)</t>
  </si>
  <si>
    <t>28.0</t>
  </si>
  <si>
    <t>CARPINTERIA</t>
  </si>
  <si>
    <t>28.1</t>
  </si>
  <si>
    <t>Suministro e instalacion de ventaneria para fachadas en PVC, color blanco con termopanel, incluye vidrio incoloro de 6mm hacia el interio y vidrio exterior de 5mm incoloro incluye sistema osalobatiente en cada ventana.</t>
  </si>
  <si>
    <t>28.2</t>
  </si>
  <si>
    <t>Suministro e instalacion de puerta en vidrio de 1,00 x 2,50 x .08 mm con diseño en sanblasting, incluye herrajes de chapa y manija</t>
  </si>
  <si>
    <t>28.3</t>
  </si>
  <si>
    <t>Suministro e Instalación de muebles empotrados</t>
  </si>
  <si>
    <t>28.4</t>
  </si>
  <si>
    <t>Suministro, transporte e instalación de puerta en perfil perimetral 2"x2" calibre 20, hoja en lamina cold rolled cal. 18, de medidas l=0.75m - h=2.16m - marco en angulo de 2"x2"x1/4". Incluye anticorrosivo y esmalte de pintuco o equivalente de color blanco, incluye cerradura y gato. En baños</t>
  </si>
  <si>
    <t>29.0</t>
  </si>
  <si>
    <t>BAÑOS</t>
  </si>
  <si>
    <t>29.1</t>
  </si>
  <si>
    <t>Enchape para nuros y pisos de 0.25x0.25m, tipo macedonia de corona o equivalente.</t>
  </si>
  <si>
    <t>29.2</t>
  </si>
  <si>
    <t>apoyo para ducha, fundido en sitio, en concreto f'c=3.000 psi, con acabado de formaleta lisa, de seccion 1 mt x 8 cm</t>
  </si>
  <si>
    <t>29.3</t>
  </si>
  <si>
    <t>suministro e instalacion de rejilla de sosco de 3"x2".</t>
  </si>
  <si>
    <t>29.4</t>
  </si>
  <si>
    <t>suministro e instalacion de sanitarios con fluxometro.</t>
  </si>
  <si>
    <t>29.5</t>
  </si>
  <si>
    <t>suministro e instalación de lavamanos de sobre poner incluye griferia y mueble</t>
  </si>
  <si>
    <t>29.6</t>
  </si>
  <si>
    <t>suministro e instalación griferia mezclador para ducha grival o equivalente.</t>
  </si>
  <si>
    <t>29.7</t>
  </si>
  <si>
    <t>suministro e instalación de dispensador de jabon liquido en acero inoxidable, papelera de empotrar en acero inoxidable, incluye instalacion</t>
  </si>
  <si>
    <t>29.8</t>
  </si>
  <si>
    <t>suministro e instalación de secador manos libres con carcaza de acero inoxidable incluye punto electrico calidad 1a motor sin escobillas, sensor ajustable y apagado automatico despues de dos min utos</t>
  </si>
  <si>
    <t>29.9</t>
  </si>
  <si>
    <t>suministro, transporte  e instalacion espejo de espesor e=4 mm para baños.</t>
  </si>
  <si>
    <t>30.0</t>
  </si>
  <si>
    <t>AGUAS LLUVIAS</t>
  </si>
  <si>
    <t>30.1</t>
  </si>
  <si>
    <t xml:space="preserve">Instalación canal </t>
  </si>
  <si>
    <t>30.2</t>
  </si>
  <si>
    <t>tubería pvc liviana de 4"</t>
  </si>
  <si>
    <t>31.0</t>
  </si>
  <si>
    <t>PISOS ACABADOS</t>
  </si>
  <si>
    <t>31.1</t>
  </si>
  <si>
    <t>Afinado de piso</t>
  </si>
  <si>
    <t>31.2</t>
  </si>
  <si>
    <t>Piso vinilico laminado textura de madera</t>
  </si>
  <si>
    <t>31.3</t>
  </si>
  <si>
    <t>Guardaescoba vinilico laminado textura de madera similar al piso</t>
  </si>
  <si>
    <t>32.0</t>
  </si>
  <si>
    <t>32.1</t>
  </si>
  <si>
    <t>Lavado y limpieza de cubierta</t>
  </si>
  <si>
    <t>32.2</t>
  </si>
  <si>
    <t>Reposición de tejas</t>
  </si>
  <si>
    <t>33.0</t>
  </si>
  <si>
    <t>33.1</t>
  </si>
  <si>
    <t>Salida EMT iluminación sobreponer con toma, incluye marquillado ( Longitud promedio entre Salidas 20 M)</t>
  </si>
  <si>
    <t>33.2</t>
  </si>
  <si>
    <t>Salida EMT para interruptor Sencillo, incluye marquillado ( Longitud promedio entre Salidas 20 M)</t>
  </si>
  <si>
    <t>33.3</t>
  </si>
  <si>
    <t>Salida para tomacorriente doble monofasica 15A con polo a tierra (Color blanco) , incluye marquillado. Longitud promedio 20 metros</t>
  </si>
  <si>
    <t>33.4</t>
  </si>
  <si>
    <t>Salida para toma trifásica  (tripolar 50 Amps 250 V) , incluye marquillado TUBERÍA EMT</t>
  </si>
  <si>
    <t>33.5</t>
  </si>
  <si>
    <t>33.6</t>
  </si>
  <si>
    <t>1x15 AMPERIOS TIPO ENCHUFABLE</t>
  </si>
  <si>
    <t>33.7</t>
  </si>
  <si>
    <t>1x20 AMPERIOS TIPO ENCHUFABLE</t>
  </si>
  <si>
    <t>33.8</t>
  </si>
  <si>
    <t>1x30 AMPERIOS TIPO ENCHUFABLE</t>
  </si>
  <si>
    <t>33.9</t>
  </si>
  <si>
    <t>3 X 20 AMPERIOS TIPO ENCHUFABLE</t>
  </si>
  <si>
    <t>33.10</t>
  </si>
  <si>
    <t>33.11</t>
  </si>
  <si>
    <t>Suministro, Transporte e instalacion de acometida 3x6F+4N+8T AWG Cu en 1ø1 1/4" EMT</t>
  </si>
  <si>
    <t>33.12</t>
  </si>
  <si>
    <t>BANDEJA PORTACABLE CON TAPA Y DIVISION 30 X 8 CON DIVISION. INCLUYE UNIONES, en lámina galvanizada, en tramos de 2,44m/Codo a 90º para bandeja portacable tipo escalera de 30x8/Codo a 45º para bandeja portacable tipo escalera de 30x8. /Codo bajante a 90º para bandeja portacable tipo escalera de 30x8./Tee parabandeja portacable tipo escalera de 30x8. incluye uniones, y elementos de fijación.</t>
  </si>
  <si>
    <t>33.13</t>
  </si>
  <si>
    <t>Suministro, Transporte e instalacion de acometida 3x8F+6N+8T AWG Cu en 1ø1" EMT</t>
  </si>
  <si>
    <t>33.14</t>
  </si>
  <si>
    <t>Desmantelamiento de la iluminación existente</t>
  </si>
  <si>
    <t>33.15</t>
  </si>
  <si>
    <t>Desmantelamiento del los toma corrientes existentes</t>
  </si>
  <si>
    <t>33.16</t>
  </si>
  <si>
    <t>Desmantelamiento de todas las acometidas internas del terminal</t>
  </si>
  <si>
    <t>33.17</t>
  </si>
  <si>
    <t>Conduit EMT ø 1.1/2¨</t>
  </si>
  <si>
    <t>33.18</t>
  </si>
  <si>
    <t>Conduit EMT ø 1.1/4¨</t>
  </si>
  <si>
    <t>33.19</t>
  </si>
  <si>
    <t>Conduit EMT ø 1¨</t>
  </si>
  <si>
    <t>33.20</t>
  </si>
  <si>
    <t>Conduit EMT ø 3/4¨</t>
  </si>
  <si>
    <t>33.21</t>
  </si>
  <si>
    <t>Conduit PVC ø 1¨</t>
  </si>
  <si>
    <t>33.22</t>
  </si>
  <si>
    <t>Conduit PVC ø 3/4¨</t>
  </si>
  <si>
    <t>33.23</t>
  </si>
  <si>
    <t>Conduit EMT ø 2¨</t>
  </si>
  <si>
    <t>33.24</t>
  </si>
  <si>
    <t>Cable de cobre desnudo No. 2/0</t>
  </si>
  <si>
    <t>33.25</t>
  </si>
  <si>
    <t>Tablero General de Acometidas TGR tipo autosoportado, con barraje para 400 Amp, 25 KA (mínimo), 240V, con los siguientes
interruptores automáticos graduables:
Cuatro de 3x200A
Uno de 125A Además con enclavamiento electro mecánico y acople de barras</t>
  </si>
  <si>
    <t>33.26</t>
  </si>
  <si>
    <t>Iluminación lineal continua flexible. Iluminacion indirecta y difusa, Cable flexible con modulos de LEDS ALTA POTENCIA. Máximo 10W por metro lineal, Fuentes de alimentación con transformador incorporado para 120V/220V. ED ALTA P.</t>
  </si>
  <si>
    <t>33.27</t>
  </si>
  <si>
    <t>Caja de paso metálica con tapa, bisagra y cierre deslizante en poliamida de 20x20 cm.</t>
  </si>
  <si>
    <t>33.28</t>
  </si>
  <si>
    <t>Salida para toma antena de TV.en muro(altura 2m.).</t>
  </si>
  <si>
    <t>33.29</t>
  </si>
  <si>
    <t>Alimentador en cable 3# 12 (1F+1N+1TA). Circuito regulado</t>
  </si>
  <si>
    <t>33.30</t>
  </si>
  <si>
    <t>Alimentador en alambre 4# 12 (3F+1T).Circuito normal de alumbrado. El conductor de tierra se deriva</t>
  </si>
  <si>
    <t>33.31</t>
  </si>
  <si>
    <t>Alimentador en alambre 5# 12 (3F+1N+1T). Circuito normal de alumbrado. El conductor de tierra se deriva</t>
  </si>
  <si>
    <t>33.32</t>
  </si>
  <si>
    <t>Alimentador en cable 2# 12 aislado (1F+1N). Circuito normal de tomas. El conductor de tierra se deriva.</t>
  </si>
  <si>
    <t>33.33</t>
  </si>
  <si>
    <t>Alimentador desde las cajas de contactores hasta la oficina de seguridad y automatización en cable 2x16</t>
  </si>
  <si>
    <t>33.34</t>
  </si>
  <si>
    <t>Conduit EMT ø 3¨ (T-BI y TR-G))</t>
  </si>
  <si>
    <t>34.0</t>
  </si>
  <si>
    <t>RED LOGICA</t>
  </si>
  <si>
    <t>34.1</t>
  </si>
  <si>
    <t>Suministro, instalación y puesta en funcionamiento de la red lógica.</t>
  </si>
  <si>
    <t>UND</t>
  </si>
  <si>
    <t>34.2</t>
  </si>
  <si>
    <t>Suministro, instalación y puesta en funcionamiento de la red eléctrica.</t>
  </si>
  <si>
    <t>34.3</t>
  </si>
  <si>
    <t>Suministro e instalación de Gabinete de Piso 120*61*67 23 UR</t>
  </si>
  <si>
    <t>34.4</t>
  </si>
  <si>
    <t>Suministro, instalación y puesta en funcionamiento enlace de backbone de fibra óptica seis (6) hilos entre los centros de cableado de Soporte Técnico y Nueva Administración 400 mts</t>
  </si>
  <si>
    <t>34.5</t>
  </si>
  <si>
    <t>Suministro switch de 24 puertos GigabitEthernet 10/100/1000 Gbps y dos (2) puerto de fibra óptica 1000BASE -X SFP</t>
  </si>
  <si>
    <t>34.6</t>
  </si>
  <si>
    <t>Servicios de instalación y puesta en funcionamiento en sitio</t>
  </si>
  <si>
    <t>GLOBAL</t>
  </si>
  <si>
    <t>34.7</t>
  </si>
  <si>
    <t>Soporte Técnico y Garantía</t>
  </si>
  <si>
    <t>35.0</t>
  </si>
  <si>
    <t>35.1</t>
  </si>
  <si>
    <t>Aviso de oficina</t>
  </si>
  <si>
    <t>UNID</t>
  </si>
  <si>
    <t>36.0</t>
  </si>
  <si>
    <t>36.1</t>
  </si>
  <si>
    <t xml:space="preserve">Aseo Final </t>
  </si>
  <si>
    <t>36.2</t>
  </si>
  <si>
    <t>Lavado de fachada</t>
  </si>
  <si>
    <t>MANTENIMIENTO DE CALLES DE RODAJE</t>
  </si>
  <si>
    <t>37.0</t>
  </si>
  <si>
    <t>LOCALIZACIÓN, REPLANTEO Y SEGUIMIENTO DE OBRA (INCLUYE TOPOGRAFÍA Y ENTREGA DE PLANOS RECORD)</t>
  </si>
  <si>
    <t>38.0</t>
  </si>
  <si>
    <t>DEMOLICION, TRANSPORTE Y DISPOCISION FINAL DE ESCOMBROS</t>
  </si>
  <si>
    <t>39.0</t>
  </si>
  <si>
    <t>SUELO SELECCIONADO PARA RELLENO</t>
  </si>
  <si>
    <t>40.0</t>
  </si>
  <si>
    <t>EXPLANACIÓN Y EXTENDIDA DE  AREA A INTERVENIR</t>
  </si>
  <si>
    <t>41.0</t>
  </si>
  <si>
    <t>MOVIMIENTO DE MATERIAL SOBRANTE A UNA DISTANCIA DE 2 KM (INCLUYE CARGUE) DISPOCISION PREDIOS DE AEROPUERTO EL EDEN</t>
  </si>
  <si>
    <t>42.0</t>
  </si>
  <si>
    <t>TRANSPORTE, SUMINISTRO,  INSTALACIÓN Y COMPACTACIÓN DE SUBBASE GRANULAR  (MATERIAL TRITURADO) FAA P 154</t>
  </si>
  <si>
    <t>43.0</t>
  </si>
  <si>
    <t>TRANSPORTE, SUMINISTRO E INSTALACIÓN COMPACTACIÓN DE BASE TRATADA CON CEMENTO AL 5% NORMA FAA P304</t>
  </si>
  <si>
    <t>44.0</t>
  </si>
  <si>
    <t>CONSTRUCCION LOSAS EN CONCRETO CEMENTO PORTLAND MR-45  INCLUYE ACERO DE REFUERZO Y ACERO PARA TRASMISION EN JUNTAS</t>
  </si>
  <si>
    <t>45.0</t>
  </si>
  <si>
    <t>DEMARCACION  CON PINTURA EN FRIO (NORMA FAA-P-620)</t>
  </si>
  <si>
    <t>46.0</t>
  </si>
  <si>
    <t>CORTE Y SELLO JUNTAS TIPO POLYBIT O SIMILAR EN AREA PAVIMENTO RIGIDO</t>
  </si>
  <si>
    <t>47.0</t>
  </si>
  <si>
    <t>CONSTRUCCIÓN CANAL   EN CONCRETO CON MALLA (EXCAVACIÓN CONFORMACION Y VACIADO)</t>
  </si>
  <si>
    <t>MANTENIMIENTO DE ZONAS DE SEGURIDAD</t>
  </si>
  <si>
    <t>48.0</t>
  </si>
  <si>
    <t>LOCALIZACIÓN Y REPLANTEO TOPOGRAFICOS.</t>
  </si>
  <si>
    <t>49.0</t>
  </si>
  <si>
    <t>DESMONTE Y LIMPIEZA EN ZONAS NO BOSCOSAS</t>
  </si>
  <si>
    <t>HA</t>
  </si>
  <si>
    <t>50.0</t>
  </si>
  <si>
    <t>CANAL PREFABRICADO EN CONCRETO CLASE F900 0.21X0.48m</t>
  </si>
  <si>
    <t>M</t>
  </si>
  <si>
    <t>51.0</t>
  </si>
  <si>
    <t>CANAL PREFABRICADO DE VISITA, F900, CON REJA DE SEGURIDAD, 0.21x0.48m</t>
  </si>
  <si>
    <t>52.0</t>
  </si>
  <si>
    <t>EXCAVACION DE MATERIAL COMUN DE LA EXPLANACION Y CANALES</t>
  </si>
  <si>
    <t>53.0</t>
  </si>
  <si>
    <t>TUBERIA DE PLASTICO PVC DE DIAMETRO 8"</t>
  </si>
  <si>
    <t>54.0</t>
  </si>
  <si>
    <t>RESANE DE CANALES EXISTENTES</t>
  </si>
  <si>
    <t>55.0</t>
  </si>
  <si>
    <t>SUB-BASE GRANULAR CLASE B</t>
  </si>
  <si>
    <t>56.0</t>
  </si>
  <si>
    <t>PROTECCION DE TALUDES CON HIDROSIEMBRA CONTROLADA</t>
  </si>
  <si>
    <t>57.0</t>
  </si>
  <si>
    <t>DISEÑO HIDRAULICO DE DETALLE</t>
  </si>
  <si>
    <t>58.0</t>
  </si>
  <si>
    <t>LOCALIZACIÓN Y REPLANTEO (INCLUYE TOPOGRAFIA Y ENTREGA DE PLANOS RECORD).</t>
  </si>
  <si>
    <t>59.0</t>
  </si>
  <si>
    <t>FRESADO CARPETA ASFALTICA ESPESOR 10 cm, INCLUYE RETIRO Y DISPOSICIÓN DE ESCOMBROS.</t>
  </si>
  <si>
    <t>60.0</t>
  </si>
  <si>
    <t xml:space="preserve">SUMINISTRO E INSTALACIÓN DE RIEGO DE IMPRIMACION CON EMULSION ASFÁLTICA CRL-1 NORMA P- 602 FAA. </t>
  </si>
  <si>
    <t>61.0</t>
  </si>
  <si>
    <t>SUMINISTRO E INSTALACIÓN DE GEOTEXTIL PARA REPAVIMENTACIÓN</t>
  </si>
  <si>
    <t>62.0</t>
  </si>
  <si>
    <t xml:space="preserve">SUMINISTRO E INSTALACION DE CARPETA RODADURA MEZCLA DENSA EN  CALIENTE TIPO MDC-25 NORMA P-401 FAA. </t>
  </si>
  <si>
    <t>63.0</t>
  </si>
  <si>
    <t>SELLO DE GRIETAS EN PAVIMENTO ASFÁLTICO CON RUTEO</t>
  </si>
  <si>
    <t>64.0</t>
  </si>
  <si>
    <t>MARCA VIAL CON PINTURA EN FRIO (NORMA FAA-P-620)</t>
  </si>
  <si>
    <t>SUMINISTRO E INSTALACIÓN DE GEOTEXTIL TEJIDO 2400</t>
  </si>
  <si>
    <t>NP-12</t>
  </si>
  <si>
    <t>SUMINISTRO E INSTALACIÓN GEOMALLA FIBRA DE VIDRIO R100</t>
  </si>
  <si>
    <t>NP-14</t>
  </si>
  <si>
    <t>FRESADO CARPETA ASFALTICA ESPESOR VARIABLE</t>
  </si>
  <si>
    <t>NP-15</t>
  </si>
  <si>
    <t>NIVELACIÓN Y COMPACTACIÓN DE LA SUBRASANTE</t>
  </si>
  <si>
    <t>65.0</t>
  </si>
  <si>
    <t>66.0</t>
  </si>
  <si>
    <t>67.0</t>
  </si>
  <si>
    <t>68.0</t>
  </si>
  <si>
    <t>69.0</t>
  </si>
  <si>
    <t xml:space="preserve">SUMINISTRO E INSTALACION DE CARPETA RODADURA MEZCLA DENSA EN  CALIENTE NORMA P-401 FAA. </t>
  </si>
  <si>
    <t>70.0</t>
  </si>
  <si>
    <t>71.0</t>
  </si>
  <si>
    <t>NP-02</t>
  </si>
  <si>
    <t>CONCRETO CICLOPEO 2500 PSI 40% RAJON, 60% CONCRCETO</t>
  </si>
  <si>
    <t>COSTOS DIRECTOS DEL PROYECTO</t>
  </si>
  <si>
    <t>ADMINISTRACION</t>
  </si>
  <si>
    <t>IMPREVISTOS</t>
  </si>
  <si>
    <t>UTILIDAD</t>
  </si>
  <si>
    <t>IVA SOBRE LA UTIIDAD</t>
  </si>
  <si>
    <t>COSTO TOTAL DIRECTO CON AIU</t>
  </si>
  <si>
    <t>SEM</t>
  </si>
  <si>
    <t>COSTO TOTAL INDIRECTOS DEL PROYECTO</t>
  </si>
  <si>
    <t>IVA ESTUDIOS Y DISEÑOS</t>
  </si>
  <si>
    <t>ACUM</t>
  </si>
  <si>
    <t>COSTO TOTAL DEL PROYECTO</t>
  </si>
  <si>
    <t>Vr contrato</t>
  </si>
  <si>
    <t>Cost direc</t>
  </si>
  <si>
    <t>Tierra</t>
  </si>
  <si>
    <t>Aire</t>
  </si>
  <si>
    <t>acumulad</t>
  </si>
  <si>
    <t>:</t>
  </si>
  <si>
    <t>Prog Acum Lado Tierra</t>
  </si>
  <si>
    <t>Prog Acum Lado Aire</t>
  </si>
  <si>
    <t>BALANCE FINANCIERO DEL CONTRATO CON LA INCLUSIÓN DE LAS OBRAS DE ADICIÓN.</t>
  </si>
  <si>
    <t>AAA</t>
  </si>
  <si>
    <t>CONTRATO OBRA No.  17001579 H4 DE 2017</t>
  </si>
  <si>
    <t>UNIDAD ADMINISTRATIVA ESPECIAL</t>
  </si>
  <si>
    <t>AERONÁUTICA CIVIL</t>
  </si>
  <si>
    <t xml:space="preserve">OBJETO: CONTRATAR LA CONSTRUCCION DE TERMINAL Y EL MANTENIMIENTO DE PISTA, CALLES DE RODAJE, PLATAFORMA,  ZONAS DE SEGURIDAD Y TERMINAL EXISTENTE DEL AEROPUERTO EL EDÉN DE ARMENIA.  </t>
  </si>
  <si>
    <t>VALOR UNITARIO</t>
  </si>
  <si>
    <t>Acumulado Hasta Semana 42</t>
  </si>
  <si>
    <t>Acumulado Hasta Semana 43</t>
  </si>
  <si>
    <t>Acumulado Hasta Semana 44</t>
  </si>
  <si>
    <t>Acumulado Hasta Semana 45</t>
  </si>
  <si>
    <t>Acumulado Hasta Semana 46</t>
  </si>
  <si>
    <t>Acumulado Hasta Semana 47</t>
  </si>
  <si>
    <t>Acumulado Hasta Semana 48</t>
  </si>
  <si>
    <t>Semana 49 ( 31 Agosto 2019)</t>
  </si>
  <si>
    <t>Acumulado Hasta Semana 49</t>
  </si>
  <si>
    <t>Acumulado Hasta Semana 50</t>
  </si>
  <si>
    <t xml:space="preserve"> Semana 51</t>
  </si>
  <si>
    <t>Acumulado Hasta Semana 51</t>
  </si>
  <si>
    <t xml:space="preserve"> Semana 52</t>
  </si>
  <si>
    <t>Acumulado Hasta Semana 52</t>
  </si>
  <si>
    <t>Acumulado Hasta Semana 53</t>
  </si>
  <si>
    <t>Acumulado Hasta Semana 54</t>
  </si>
  <si>
    <t>Acumulado Hasta Semana 55</t>
  </si>
  <si>
    <t>Acumulado Hasta Semana 56</t>
  </si>
  <si>
    <t>Acumulado Hasta Semana 57</t>
  </si>
  <si>
    <t>Acumulado Hasta Semana 58</t>
  </si>
  <si>
    <t>Acumulado Hasta Semana 59</t>
  </si>
  <si>
    <t>Acumulado Hasta Semana 60</t>
  </si>
  <si>
    <t>CONDICIONES ACTUALIZADAS 
ACTA DE MAYORES Y MENORES CANTIDADES 03</t>
  </si>
  <si>
    <t>Cantidad</t>
  </si>
  <si>
    <t>Vr. Parcial</t>
  </si>
  <si>
    <t>PARA CRONOGRAMA 
18 JUNIO 2019</t>
  </si>
  <si>
    <t>ITEM</t>
  </si>
  <si>
    <t>DESCRIPCION</t>
  </si>
  <si>
    <t>UNIDAD</t>
  </si>
  <si>
    <t>VLR. UNITARIO</t>
  </si>
  <si>
    <t>CANT. FINAL</t>
  </si>
  <si>
    <t>VALOR TOTAL</t>
  </si>
  <si>
    <t>VLR. CAPITULO</t>
  </si>
  <si>
    <t>BALANCE INCLUIDA ADICION</t>
  </si>
  <si>
    <t>BBB</t>
  </si>
  <si>
    <t xml:space="preserve">CONEXIÓN ELÉCTRICA  Y PRUEBA EQUIPO DE BOMBAS EYECTORAS </t>
  </si>
  <si>
    <t>CONEXIÓN ELÉCTRICA  Y PRUEBA EQUIPO DE BOMBAS  AGUA POTABLE</t>
  </si>
  <si>
    <t xml:space="preserve">SUMINISTRO E INSTALACION SOPORTE DE 50 MM (1 1/2"), Incluye elementos de fijación, abrazadera y demas elementos necesarios.                                                         </t>
  </si>
  <si>
    <t>ITEMS NO PREVISTOS - OBRA CIVIL TERMINAL INTERNACIONAL</t>
  </si>
  <si>
    <t>NP - 01</t>
  </si>
  <si>
    <t>ACERO FIGURADO 60000 PSI</t>
  </si>
  <si>
    <t>NP - 02</t>
  </si>
  <si>
    <t>NP - 03</t>
  </si>
  <si>
    <t>NP - 04</t>
  </si>
  <si>
    <t xml:space="preserve">ENTREPISO LÁMINA COLABORANTE 2", CAL 18, H=12 CM CONCRETO DE 3500 PSI, INCLUYE MALLA DE REFUERZO </t>
  </si>
  <si>
    <t>NP - 05</t>
  </si>
  <si>
    <t>MORTERO DE NIVELACION SIN CONTRACCION TIPO GROUTOC O SIMILAR</t>
  </si>
  <si>
    <t>NP - 06</t>
  </si>
  <si>
    <t>TALA DE ÁRBOLES ALTURA ENTRE 0M - 5M, INCLUYE TROCEO DESENRAICE, RETIRO Y DISPOSICIÓN FINAL</t>
  </si>
  <si>
    <t>NP - 07</t>
  </si>
  <si>
    <t>TALA DE ÁRBOLES ALTURA ENTRE 5,1M - 10M, INCLUYE TROCEO DESENRAICE, RETIRO Y DISPOSICIÓN FINAL</t>
  </si>
  <si>
    <t>NP - 08</t>
  </si>
  <si>
    <t>TALA DE ÁRBOLES ALTURA ENTRE 10,1M - 15M, INCLUYE TROCEO DESENRAICE, RETIRO Y DISPOSICIÓN FINAL</t>
  </si>
  <si>
    <t>NP - 09</t>
  </si>
  <si>
    <t>TALA DE ÁRBOLES ALTURA ENTRE 15,1M - 20M, INCLUYE TROCEO DESENRAICE, RETIRO Y DISPOSICIÓN FINAL</t>
  </si>
  <si>
    <t>NP - 10</t>
  </si>
  <si>
    <t>TALA DE ÁRBOLES ALTURA ENTRE 20,1M - 25M, INCLUYE TROCEO DESENRAICE, RETIRO Y DISPOSICIÓN FINAL</t>
  </si>
  <si>
    <t>NP - 20</t>
  </si>
  <si>
    <t>NP - 22</t>
  </si>
  <si>
    <t>NP - 27</t>
  </si>
  <si>
    <t>RELLENO EN CONCRETO DE 3.000 PSI PARA COLUMNAS EN ESTRUCTURA METÁLICA</t>
  </si>
  <si>
    <t>NP - 28</t>
  </si>
  <si>
    <t>DEMOLICION CIMIENTOS REFORZADOS TORRE DE CONTROL EXISTENTE</t>
  </si>
  <si>
    <t>NP - 29</t>
  </si>
  <si>
    <t>DEMOLICIÓN TORRE DE CONTROL EXISTENTE: (INCLUYE: DESMONTE Y ENTREGA DE ELEMENTOS RECUPERABLES, DEMOLICIÓN DE TODOS LOS ELEMENTOS ESTRUCTURALES DE CONCRETO REFORZADO INCLUIDO EL ACERO DE REFUERZO, CUBIERTAS, VIGAS COLUMNAS, PLACAS DE ENTREPISO, ESCALERAS, MUROS INTERIORES Y EXTERIORES E INSTALACIONES DE VENTILACION MECANICA. NO INCLUYE DESMONTE DE INSTALACIONES ESPECIALIZADAS COMO EQUIPOS DE NAVEGACIÓN, REDES DE VOZ Y DATOS, REDES DE COMUNICACIONES, TELECOMUNICACIONES, SEGURIDAD ELECTRÓNICA Y DESMONTE DE ANTENAS)</t>
  </si>
  <si>
    <t>GLB</t>
  </si>
  <si>
    <t>NP - 30</t>
  </si>
  <si>
    <t>ANDEN PERIMETRAL EN CONCRETO ESCOBILLADO 3.000 PSI  E=10CM, INCLUYE JUNTA Y SELLO.</t>
  </si>
  <si>
    <t>NP - 31</t>
  </si>
  <si>
    <t>SUMINISTRO TRANSPORTE E INSTALACIÓN TAPA Y MARCO INSPECCION 60 X 60 PARA CIELO RASO EN DRYWALL</t>
  </si>
  <si>
    <t>NP - 32</t>
  </si>
  <si>
    <t>SUMINISTRO E INSTALACION DE LAMINA SUPER BOARD 17 MM PARA CANALES</t>
  </si>
  <si>
    <t>NP - 33</t>
  </si>
  <si>
    <t>SUMINISTRO E INSTALACIÓN REVESTIMIENTO CANAL CON MEMBRANA PVC DE 1.2MM COLOR BLANCO PARA INTEMPERIE, SISTEMA TOTALMENTE ADHERIDO. INCLUYE ADHESIVO DE CONTACTO, SELLANTES Y REMATES.</t>
  </si>
  <si>
    <t>NP - 34</t>
  </si>
  <si>
    <t>SUMINISTRO E INSTALACIÓN KIT ANTIPÁNICO SENCILLA PARA PUERTA METÁLICA,  INCLUYE BARRA, MANIJA Y CIERRA PUERTAS.</t>
  </si>
  <si>
    <t>NP - 35</t>
  </si>
  <si>
    <t>SUMINISTRO E INSTALACIÓN CERRADURA DE SEGURIDAD CON MANIJA EXTERIOR, DE UN SOLO PESTILLO TIPO YALE O SUPERIOR</t>
  </si>
  <si>
    <t>NP - 36</t>
  </si>
  <si>
    <t>SUMINISTRO E INSTALACIÓN PROTECCIÓN EXTERNA TANQUE.</t>
  </si>
  <si>
    <t>NP - 37</t>
  </si>
  <si>
    <t>SUMINISTRO E INSTALACIÓN PUERTA METÁLICA EN LAMINA MICROPERFORADA CALIBRE 18, ACABADO PINTURA ELECTROSTÁTICA</t>
  </si>
  <si>
    <t>NP - 38</t>
  </si>
  <si>
    <t>SUMINISTRO E INSTALACIÓN MOTOR PARA CORTINA ENROLLABLE TIPO HULK400 SIMILAR O SUPERIOR, PESO MÁXIMO CORTINA 400KG, ALIMENTACIÓN A 110V/60HZ, POTENCIA MOTORA 3/4HP Y VELOCIDAD APERTURA 6 RPM.</t>
  </si>
  <si>
    <t>NP - 39</t>
  </si>
  <si>
    <t>SUMINISTRO E INSTALACIÓN REJA CORTINA ENROLLABLE HORIZONTAL, FLEJE EN LÁMINA GALVANIZADA; EJE ENROLLABLE TUBO DE 4”, ACABADO EN PINTURA ELECTROSTÁTICA.</t>
  </si>
  <si>
    <t>NP - 40</t>
  </si>
  <si>
    <t>SUMINISTRO, SIEMBRA Y MANTENIMIENTO DE ESPECIES ARBÓREAS EN CUMPLIMIENTO DE APROVECHAMIENTO FORESTAL SEGÚN RESOLUCIÓN N°002886 DEL 20 SEPTIEMBRE DE 2018. ESPECIES A SEMBRAR (GUAYACÁN AMARILLO, GUAYACÁN LILA, GUALANDAY, TULIPÁN, SAMÁN, CARACOLÍ, NACEDERO, PIZAMO), SEGÚN ESTIPULADO EN RESOLUCIÓN DE APROVECHAMIENTO, INCLUYE TRES MANTENIMIENTOS ANUALES DURANTE LOS PRIMEROS TRES AÑOS A PARTIR DE LA SIEMBRA.</t>
  </si>
  <si>
    <t>XXX</t>
  </si>
  <si>
    <t>ITEMS NO PREVISTOS - CAPITULO ELECTRICO TERMINAL INTERNACIONAL</t>
  </si>
  <si>
    <t>RED MEDIA TENSION SUBESTACION TORRE A SUBESTACION TERMINAL</t>
  </si>
  <si>
    <t>CONDUCTOR 3x2/0 Cu XLPE 33 kV.</t>
  </si>
  <si>
    <t>NP-ELC-02</t>
  </si>
  <si>
    <t>SUMINISTRO E INSTALACION DE TERMINAL PREMOLDEADO USO INTERIOR  34,5kv PARA CABLE 2 a 4/0 AWG.</t>
  </si>
  <si>
    <t>JGO</t>
  </si>
  <si>
    <t>NP-ELC-03</t>
  </si>
  <si>
    <t>BANCO DUCTOS 4X6" IMC DESCOLGADO.</t>
  </si>
  <si>
    <t>NP-ELC-04</t>
  </si>
  <si>
    <t>CAJAS DE PASO METALICAS 1X1 X 0,4 METROS MEDIA TENSION (INCLUYE CABLE 2 DESNUDO PARA PUESTA A TIERRA).</t>
  </si>
  <si>
    <t>CÁMARA DE INSPECCIÓN ELÉCTRICA NORMA EDEQ TIPO RS08/05, EN CONCRETO REFORZADO DE 3.500PSI DIMENSIONES 2.00M ANCHO X 2.00M LARGO X 2.30M ALTO INCLUYE  PASOS EN POLIPROPILENO, TAPA Y/O CARGUE SEGÚN NORMA ELECTRIFICADORA.</t>
  </si>
  <si>
    <t>SUMINISTRO, INSTALACIÓN, TRANSPORTE Y PUESTA EN FUNCIONAMIENTO DE CANALIZACIÓN EN 4X6" PVC</t>
  </si>
  <si>
    <t>NP-ELC-05</t>
  </si>
  <si>
    <t>SUMINISTRO, INSTALACIÓN, TRANSPORTE Y PUESTA EN FUNCIONAMIENTO DE TERMINAL PREMOLDEADA TIPO INTEMPERIE INTERIOR/EXTERIOR 15KV</t>
  </si>
  <si>
    <t>NP-ELC-58</t>
  </si>
  <si>
    <t>SUMINISTRO, INSTALACIÓN, TRANSPORTE Y PUESTA EN FUNCIONAMIENTO DE CABLE 3X2 15KV XLPE</t>
  </si>
  <si>
    <t>NP-ELC-62</t>
  </si>
  <si>
    <t>SUMINISTRO,  TRANSPORTE Y PUESTA EN SERVICIO DE BANCO DUCTOS 2X4" IMC</t>
  </si>
  <si>
    <t>NP-ELC-63</t>
  </si>
  <si>
    <t>SUMINISTRO, INSTALACIÓN, TRANSPORTE Y PUESTA EN FUNCIONAMIENTO DE CANALIZACIÓN EN 2X4" PVC.</t>
  </si>
  <si>
    <t>NP-ELC-64</t>
  </si>
  <si>
    <t>SUMINISTRO, INSTALACIÓN, TRANSPORTE Y PUESTA EN FUNCIONAMIENTO DE CAMBIO DE CIRCUITO AEREO A SUBTERRANEO EN DUCTO GALVANIZADO 4".</t>
  </si>
  <si>
    <t>SUMINISTRO E INSTALACION, MARQUILLADO Y PUESTA EN SERVICIO DE CELDA DE REMONTE CON BARRAJE 36kV.</t>
  </si>
  <si>
    <t>NP-ELC-07</t>
  </si>
  <si>
    <t>SUMINISTRO E INSTALACION, MARQUILLADO Y PUESTA EN SERVICIO DE CELDA DE PROTECCION CON FUSIBLE HH-36 KV.</t>
  </si>
  <si>
    <t>NP-ELC-08</t>
  </si>
  <si>
    <t>SUMINSTRO E INSTALACION, MARQUILLADO Y PUESTA EN SERVICIO DE CELDA DE SECCIONADOR BAJO CARGA 36 KV.</t>
  </si>
  <si>
    <t>NP-ELC-09</t>
  </si>
  <si>
    <t>SUMINISTRO E INSTALACION, MARQUILLADO Y PUESTA EN SERVICIO DE CELDA DE MEDIDA 36 KV (3 TRANSFORMADORES CORRIENTE Y 3 TRANSFORMADORES DE TENSION), INCLUYE TRAMITE DE SELLADO DE MEDIDA POR OPERADOR DE RED.</t>
  </si>
  <si>
    <t>NP-ELC-10</t>
  </si>
  <si>
    <t>BARRAJE EN PL. DE CU. 1/4 X 4" SOPORTADO SOBRE AISLADORES PARA 1000 VOLTIOS, INCLUYE CONECCIONADO DE TIERRAS.</t>
  </si>
  <si>
    <t>NP-ELC-11</t>
  </si>
  <si>
    <t>SUMINISTRO E INSTALACION, MARQUILLADO Y PUESTA EN SERVICIO TRANSFORMADOR TIPO SECO-CLASE H-630 KVA-33kv/460V-CELDA INCLUIDA.</t>
  </si>
  <si>
    <t>NP-ELC-12</t>
  </si>
  <si>
    <t>SUMINISTRO E INSTALACION TRANSFORMADOR TIPO SECO-CLASE H-225KVA-33kv/208V-CELDA INCLUIDA.</t>
  </si>
  <si>
    <t>NP-ELC-14</t>
  </si>
  <si>
    <t>TAPA PARA CARCAMO EN LAMINA DE ALFAJOR, INCLUYE TOPES, MANIJAS Y PINTADA CON FRANJAS NEGRAS Y AMARILLAS SEGÚN NORMA.</t>
  </si>
  <si>
    <t>33,24</t>
  </si>
  <si>
    <t>CABLE DE COBRE DESNUDO No. 2/0.</t>
  </si>
  <si>
    <t>NP-ELC-15</t>
  </si>
  <si>
    <t>SUMINISTRO E INSTALACION, MARQUILLADO Y PUESTA EN SERVICIO DE TRANSFORMADOR TIPO SECO-CLASE H-225 KVA-460V/208V-DY5-CELDA INCLUIDA.</t>
  </si>
  <si>
    <t>PLANTAS TERMINAL INTERNACIONAL</t>
  </si>
  <si>
    <t>NP-ELC-122</t>
  </si>
  <si>
    <t>PLANTA ELÉCTRICA DE 800 KVA-460 V EFECTIVOS A LA ALTURA DE ARMENIA. TIPO PRIME. SUPLENCIA 8 HORAS CABINA INTEMPERIE, INSONORIZACION Y TANQUE.</t>
  </si>
  <si>
    <t>TABLEROS TERMINAL INTERNACIONAL</t>
  </si>
  <si>
    <t>NP-ELC-16</t>
  </si>
  <si>
    <t>TABLERO TRANSFERENCIA LOCALES (8/2) SEGÚN DIAGRAMA UNIFILAR,  INCLUYE MARQUILLADO Y PUESTA EN SERVICIO.</t>
  </si>
  <si>
    <t>NP-ELC-17</t>
  </si>
  <si>
    <t>ARMARIO DE MEDIDORES AM-1 15 CUENTAS DOBLE TARIFA (17/2) SEGÚN DIAGRAMA UNIFILAR, INCLUYE MARQUILLADO Y PUESTA EN SERVICIO.</t>
  </si>
  <si>
    <t>NP-ELC-18</t>
  </si>
  <si>
    <t>TABLERO BANCO DE CONDENSADORES LOCALES (16/2) SEGÚN DIAGRAMA UNIFILAR, INCLUYE MARQUILLADO Y PUESTA EN SERVICIO.</t>
  </si>
  <si>
    <t>NP-ELC-19</t>
  </si>
  <si>
    <t>TABLERO BANCO DE CONDENSADORES TERMINAL (10/2) SEGÚN DIAGRAMA UNIFILAR, INCLUYE MARQUILLADO Y PUESTA EN SERVICIO.</t>
  </si>
  <si>
    <t>NP-ELC-20</t>
  </si>
  <si>
    <t>TABLERO TRANSFERENCIA PRINCIPAL TERMINAL (11/2) SEGÚN DIAGRAMA UNIFILAR, INCLUYE MARQUILLADO Y PUESTA EN SERVICIO.</t>
  </si>
  <si>
    <t>NP-ELC-21</t>
  </si>
  <si>
    <t>TABLERO TRANSFERENCIA PLANTAS (13/2) SEGÚN DIAGRAMA UNIFILAR,  INCLUYE MARQUILLADO Y PUESTA EN SERVICIO.</t>
  </si>
  <si>
    <t>NP-ELC-22</t>
  </si>
  <si>
    <t>TABLERO TRANSFERENCIA INCENDIO (14/2) SEGÚN DIAGRAMA UNIFILAR,  INCLUYE MARQUILLADO Y PUESTA EN SERVICIO.</t>
  </si>
  <si>
    <t>NP-ELC-23</t>
  </si>
  <si>
    <t>TABLERO TGD 3 (19/2) SEGÚN DIAGRAMA UNIFILAR, INCLUYE MARQUILLADO Y PUESTA EN SERVICIO.</t>
  </si>
  <si>
    <t>NP-ELC-24</t>
  </si>
  <si>
    <t>TABLERO EYECTOR (21/2) SEGÚN DIAGRAMA UNIFILAR, INCLUYE MARQUILLADO Y PUESTA EN SERVICIO.</t>
  </si>
  <si>
    <t>NP-ELC-25</t>
  </si>
  <si>
    <t>TABLERO HIDRAULICO (22/2) SEGÚN DIAGRAMA UNIFILAR IP 54, INCLUYE MARQUILLADO Y PUESTA EN SERVICIO.</t>
  </si>
  <si>
    <t>NP-ELC-26</t>
  </si>
  <si>
    <t>TABLERO TGD 2 (23/2) SEGÚN DIAGRAMA UNIFILAR, INCLUYE MARQUILLADO Y PUESTA EN SERVICIO.</t>
  </si>
  <si>
    <t>NP-ELC-27</t>
  </si>
  <si>
    <t>TABLERO T UPS 1 (24/2) SEGÚN DIAGRAMA UNIFILAR, INCLUYE MARQUILLADO Y PUESTA EN SERVICIO.</t>
  </si>
  <si>
    <t>NP-ELC-28</t>
  </si>
  <si>
    <t>TABLERO T TGD1 IN (25/2) SEGÚN DIAGRAMA UNIFILAR, INCLUYE MARQUILLADO Y PUESTA EN SERVICIO.</t>
  </si>
  <si>
    <t>NP-ELC-29</t>
  </si>
  <si>
    <t>SUMINISTRO E INSTALACIÓN DE UPS 40 kVA 208 V 10 MIN DE SUPLENCIA, INCLUYE MARQUILLADO Y PUESTA EN SERVICIO.</t>
  </si>
  <si>
    <t>BARRAS TERMINAL INTERNACIONAL</t>
  </si>
  <si>
    <t>NP-ELC-30</t>
  </si>
  <si>
    <t>SUMINISTRO, INSTALACIÓN DE BARRA TRAMO RECTO 1000 A, INCLUYE MEGGEO Y PUESTA EN SERVICIO.</t>
  </si>
  <si>
    <t>NP-ELC-31</t>
  </si>
  <si>
    <t>SUMINISTRO, INSTALACIÓN DE CODO VERTICAL 1000 A, SUMINISTRO, INCLUYE MEGGEO Y PUESTA EN SERVICIO.</t>
  </si>
  <si>
    <t>NP-ELC-32</t>
  </si>
  <si>
    <t>SUMINISTRO, INSTALACIÓN DE CODO HORIZONTAL 1000 A, SUMINISTRO, INCLUYE MEGGEO Y PUESTA EN SERVICIO.</t>
  </si>
  <si>
    <t>NP-ELC-33</t>
  </si>
  <si>
    <t>SUMINISTRO, INSTALACIÓN DE TERMINAL DE ALIMETADOR DE BARRA 1000 A, INCLUYE MEGGEO Y PUESTA EN SERVICIO.</t>
  </si>
  <si>
    <t>NP-ELC-34</t>
  </si>
  <si>
    <t>SUMINISTRO, INSTALACIÓN DE BARRA TRAMO RECTO 1250 A, INCLUYE MEGGEO Y PUESTA EN SERVICIO.</t>
  </si>
  <si>
    <t>NP-ELC-35</t>
  </si>
  <si>
    <t>SUMINISTRO, INSTALACIÓN DE CODO VERTICAL 1250 A, INCLUYE MEGGEO Y PUESTA EN SERVICIO.</t>
  </si>
  <si>
    <t>NP-ELC-36</t>
  </si>
  <si>
    <t>SUMINISTRO, INSTALACIÓN DE CODO HORIZONTAL 1250 A, INCLUYE MEGGEO Y PUESTA EN SERVICIO.</t>
  </si>
  <si>
    <t>NP-ELC-37</t>
  </si>
  <si>
    <t>SUMINISTRO, INSTALACIÓN DE TERMINAL DE ALIMETADOR DE BARRA 1250 A, INCLUYE MEGGEO Y PUESTA EN SERVICIO.</t>
  </si>
  <si>
    <t>NP-ELC-38</t>
  </si>
  <si>
    <t>SUMINISTRO, INSTALACIÓN DE BARRA TRAMO RECTO 630/800A INCLUYE MEGGEO Y PUESTA EN SERVICIO.</t>
  </si>
  <si>
    <t>NP-ELC-39</t>
  </si>
  <si>
    <t>SUMINISTRO, INSTALACIÓN DE CODO VERTICAL 630/800A, INCLUYE MEGGEO Y PUESTA EN SERVICIO.</t>
  </si>
  <si>
    <t>NP-ELC-40</t>
  </si>
  <si>
    <t>SUMINISTRO, INSTALACIÓN DE TERMINAL DE ALIMETADOR DE BARRA 630/800 A, INCLUYE MEGGEO Y PUESTA EN SERVICIO.</t>
  </si>
  <si>
    <t>NP-ELC-41</t>
  </si>
  <si>
    <t>SUMINISTRO, INSTALACIÓN DE BARRA TRAMO RECTO 800 A, INCLUYE MEGGEO Y PUESTA EN SERVICIO.</t>
  </si>
  <si>
    <t>NP-ELC-42</t>
  </si>
  <si>
    <t>SUMINISTRO, INSTALACIÓN DE CODO VERTICAL 800A, INCLUYE MEGGEO Y PUESTA EN SERVICIO.</t>
  </si>
  <si>
    <t>NP-ELC-43</t>
  </si>
  <si>
    <t>SUMINISTRO, INSTALACIÓN DE CODO HORIZONTAL 800A, INCLUYE MEGGEO Y PUESTA EN SERVICIO.</t>
  </si>
  <si>
    <t>NP-ELC-44</t>
  </si>
  <si>
    <t>SUMINISTRO, INSTALACION DETERMINAL DE ALIMETADOR DE BARRA 800 A, INCLUYE MEGGEO Y PUESTA EN SERVICIO.</t>
  </si>
  <si>
    <t>NP-ELC-45</t>
  </si>
  <si>
    <t>SUMINISTRO, INSTALACIÓN DE CAJA DERIVACION BARRA CAPACIDAD PARA INTERRUPTOR 100 A, INCLUYE MEGGEO Y PUESTA EN SERVICIO.</t>
  </si>
  <si>
    <t>NP-ELC-46</t>
  </si>
  <si>
    <t>SUMINISTRO, INSTALACIÓN DE SALIDA PARA DERIVACIÓN 630/500A, INCLUYE MEGGEO Y PUESTA EN SERVICIO.</t>
  </si>
  <si>
    <t>NP-ELC-47</t>
  </si>
  <si>
    <t>SUMINISTRO, TRANSPORTE E INSTALACIÓN DE SOPORTE PARA BARRA HORIZONTAL.</t>
  </si>
  <si>
    <t>NP-ELC-48</t>
  </si>
  <si>
    <t>SUMINISTRO, INSTALACIÓN DE CONECTOR FLEXIBLE UNION JUNTA ESTRUCTURAL BARRA 630/500A, MEGGEO Y PUESTA EN SERVICIO.</t>
  </si>
  <si>
    <t>NP-ELC-49</t>
  </si>
  <si>
    <t>SUMINISTRO, INSTALACIÓN DE PLACA PARA SOPORTE DE PARED LSWALLFLANGE.</t>
  </si>
  <si>
    <t>NP-ELC-50</t>
  </si>
  <si>
    <t>SUMINISTRO, INSTALACIÓN DE BARRAJE Cu 1250A 3F+N+T, FLEXIBLE/RIGIDO UNION TABLERO-TRANSFORMADOR 1 m.</t>
  </si>
  <si>
    <t>NP-ELC-51</t>
  </si>
  <si>
    <t>SUMINISTRO, INSTALACIÓN DE BARRAJE Cu 1000A 3F+N+T, FLEXIBLE/RIGIDO UNION TABLERO-TRANSFORMADOR 1 m.</t>
  </si>
  <si>
    <t>NP-ELC-52</t>
  </si>
  <si>
    <t>SUMINISTRO, INSTALACIÓN DE BARRAJE Cu 800 A 3F+N+T,FLEXIBLE/RIGIDO UNION TABLERO-TRANSFORMADOR 1 m.</t>
  </si>
  <si>
    <t>NP-ELC-53</t>
  </si>
  <si>
    <t>SUMINISTRO, INSTALACIÓN DE BARRAJE Cu 630/500 A 3F+N+T, FLEXIBLE/RIGIDO UNION TABLERO-TRANSFORMADOR 1 m.</t>
  </si>
  <si>
    <t>NP-ELC-59</t>
  </si>
  <si>
    <t>SUMINISTRO, TRANSPORTE E INSTALACION, APROBACION ANTE OPERADOR DE TRANSFORMADOR DE CORRIENTE 600/800/5A, TIPO VENTANA, CLASE 0,5S 600V, CALIBRADO, INCLUYE BORNERA DE CONEXIÓN PARA TRES ELEMENTOS Y MARQUILLADO.</t>
  </si>
  <si>
    <t>NP-ELC-60</t>
  </si>
  <si>
    <t>SUMINISTRO, TRANSPORTE E INSTALACION, APROBACION ANTE OPERADOR DE RED DE MEDIDOR TRIFASICO 3x120/20V 5(100a) CONEXIÓN DIRECTA DOBLE TARIFA CLASE 1, INCLUYE MARQUILLADO.</t>
  </si>
  <si>
    <t>NP-ELC-61</t>
  </si>
  <si>
    <t>SUMINISTRO, TRANSPORTE E INSTALACION, APROBACION ANTE OPERADOR DE RED DE MEDIDOR TRIFASICO ELECTRÓNICO DE ENERGIA ACTIVA Y REACTIVA  3x120/208V5(6A) Clase 0,5S Conexion indirecta Doble Tarifa, INCLUYE MARQUILLADO.</t>
  </si>
  <si>
    <t>ACOMETIDAS TERMINAL INTERNACIONAL</t>
  </si>
  <si>
    <t>NP-ELC-65</t>
  </si>
  <si>
    <t>SUMINISTRO, TRANSPORTE E INSTALACIÓN DE ACOMETIDA 3#4+1#1/0+10T+10TA Cu AWG EN CABLE DE COBRE LIBRES DE HALÓGENOS EN 1-1/2 (EMT).</t>
  </si>
  <si>
    <t>NP-ELC-66</t>
  </si>
  <si>
    <t>SUMINISTRO, TRANSPORTE E INSTALACIÓN DE ACOMETIDA 3#8+1#4+10T+10TA Cu AWG EN CABLES DE COBRE LIBRES DE HALÓGENOS EN 1" EMT</t>
  </si>
  <si>
    <t>NP-ELC-67</t>
  </si>
  <si>
    <t>SUMINISTRO, TRANSPORTE E INSTALACIÓN DE ACOMETIDA 3#1/0+1#300+6T+6TA Cu AWG EN CABLES DE COBRE LIBRES DE HALÓGENOS EN 2" EMT</t>
  </si>
  <si>
    <t>NP-ELC-68</t>
  </si>
  <si>
    <t>SUMINISTRO, TRANSPORTE E INSTALACIÓN DE ACOMETIDA 2#2+8T Cu AWG EN CABLES DE COBRE LIBRES DE HALÓGENOS EN 1" EMT</t>
  </si>
  <si>
    <t>NP-ELC-69</t>
  </si>
  <si>
    <t>SUMINISTRO, TRANSPORTE E INSTALACIÓN DE ACOMETIDA 2#6+10T Cu AWG EN CABLES DE COBRE LIBRES DE HALÓGENOS EN 1-1/4" EMT</t>
  </si>
  <si>
    <t>NP-ELC-70</t>
  </si>
  <si>
    <t>SUMINISTRO, TRANSPORTE E INSTALACIÓN DE ACOMETIDA 3#1/0+1#1/0 Cu AWG+8T Cu AWG EN CABLES DE Cu LIBRES DE HALÓGENOS EN 2" EMT</t>
  </si>
  <si>
    <t>NP-ELC-71</t>
  </si>
  <si>
    <t>SUMINISTRO, TRANSPORTE E INSTALACIÓN DE ACOMETIDA 1#8+1#8+10T Cu AWG EN CABLES DE COBRE LIBRES DE HALÓGENOS EN 1" EMT</t>
  </si>
  <si>
    <t>NP-ELC-72</t>
  </si>
  <si>
    <t>SUMINISTRO, TRANSPORTE E INSTALACIÓN DE ACOMETIDA 3#500+1#500 Cu AWG+2T Cu AWG EN CABLES DE COBRE LIBRES DE HALÓGENOS EN CÁRCAMO</t>
  </si>
  <si>
    <t>NP-ELC-73</t>
  </si>
  <si>
    <t>SUMINISTRO, TRANSPORTE E INSTALACIÓN DE ACOMETIDA 3#12+1#12+12T Cu AWG EN CABLES DE COBRE LIBRES DE HALÓGENOS EN 3/4" EMT</t>
  </si>
  <si>
    <t>NP-ELC-74</t>
  </si>
  <si>
    <t>SUMINISTRO, TRANSPORTE E INSTALACIÓN DE ACOMETIDA 3#10+1#10+12T Cu AWG EN CABLES DE COBRE LIBRES DE HALÓGENOS EN 3/4" EMT</t>
  </si>
  <si>
    <t>NP-ELC-75</t>
  </si>
  <si>
    <t>SUMINISTRO, TRANSPORTE E INSTALACIÓN DE ACOMETIDA 3#10+1#10+10T Cu AWG EN CABLES DE COBRE LIBRES DE HALÓGENOS EN 3/4" EMT</t>
  </si>
  <si>
    <t>NP-ELC-76</t>
  </si>
  <si>
    <t>SUMINISTRO, TRANSPORTE E INSTALACIÓN DE ACOMETIDA 3#350+1#350+4/0T Cu AWG EN CABLES DE COBRE LIBRE DE HALÓGENOS EN CÁRCAMO</t>
  </si>
  <si>
    <t>NP-ELC-77</t>
  </si>
  <si>
    <t>SUMINISTRO, TRANSPORTE E INSTALACIÓN DE ACOMETIDA 3#4/0 Cu AWG+6T Cu AWG EN CABLES DE COBRE LIBRES DE HALÓGENOS EN CÁRCAMO</t>
  </si>
  <si>
    <t>NP-ELC-78</t>
  </si>
  <si>
    <t>SUMINISTRO, TRANSPORTE E INSTALACIÓN DE ACOMETIDA 3#2+1#2+10T Cu AWG EN CABLES DE COBRE LIBRES DE HALÓGENOS EN 2" EMT</t>
  </si>
  <si>
    <t>NP-ELC-79</t>
  </si>
  <si>
    <t>SUMINISTRO, TRANSPORTE E INSTALACIÓN DE ACOMETIDA 3#500+1#500 Cu AWG+2T Cu AWG EN CABLES DE Cu LIBRES DE HALÓGENOS EN 2" EMT</t>
  </si>
  <si>
    <t>NP-ELC-80</t>
  </si>
  <si>
    <t>SUMINISTRO, TRANSPORTE E INSTALACIÓN DE ACOMETIDA 2(3#250+1#250 Cu MCM)+2T Cu AWG EN CABLES DE Cu LIBRES DE HALÓGENOS EN CÁRCAMO</t>
  </si>
  <si>
    <t>CANALIZACIONES TERMINAL INTERNACIONAL</t>
  </si>
  <si>
    <t>NP-ELC-82</t>
  </si>
  <si>
    <t>SUMINISTRO, INSTALACIÓN, RELLENO Y COMPACTACIÓN DE  CANALIZACIÓN EN  1Ø2" PVC</t>
  </si>
  <si>
    <t>NP-ELC-83</t>
  </si>
  <si>
    <t>SUMINISTRO, TRANSPORTE E INSTALACIÓN DE CAJA DE PASO METÁLICA DE 70x70x20 Cm</t>
  </si>
  <si>
    <t>Conduit PVC ø 1¨.</t>
  </si>
  <si>
    <t>33,7</t>
  </si>
  <si>
    <t>1X20 AMPERIOS TIPO ENCHUFABLE.</t>
  </si>
  <si>
    <t>33,8</t>
  </si>
  <si>
    <t>1X30 AMPERIOS TIPO ENCHUFABLE.</t>
  </si>
  <si>
    <t>33,9</t>
  </si>
  <si>
    <t>3 X 20 AMPERIOS TIPO ENCHUFABLE.</t>
  </si>
  <si>
    <t>NP-ELC-84</t>
  </si>
  <si>
    <t>SUMINISTRO, TRANSPORTE Y PUESTA EN SERVICIO DE INTERRUPTOR  1 X 20 AMPS. TIPO ENCHUFABLE GFCI.</t>
  </si>
  <si>
    <t>NP-ELC-85</t>
  </si>
  <si>
    <t>SUMINISTRO, TRANSPORTE Y PUESTA EN SERVICIO DE CAJA PARA TOTALIZADOR INDUSTRIAL DPX-125.</t>
  </si>
  <si>
    <t>SALIDAS TOMACORRIENTES E ILUMINACION TERMINAL INTERNACIONAL</t>
  </si>
  <si>
    <t>NP-ELC-86</t>
  </si>
  <si>
    <t>SALIDA PARA CAJA DE TOMA DE PISO, INCLUYE CU HFFR LS (LIBRES DE HALÓGENOS), (TUBERÍA EMT) (INCLUYE CAJA ESPECIAL) MARQUILLADO Y PUESTA EN FUNCIONAMIENTO.</t>
  </si>
  <si>
    <t>NP-ELC-87</t>
  </si>
  <si>
    <t>SUMINISTRO, TRANSPORTE Y PUESTA EN SERVICIO DE CANALETA METÁLICA DE 12 x 5 Cm CON TAPA Y PINTURA ELECTROSTÁTICA Y DIVISIÓN.</t>
  </si>
  <si>
    <t>NP-ELC-88</t>
  </si>
  <si>
    <t>SUMINISTRO, INSTALACIÓN Y PUESTA EN SERVICIO DE BANDEJA TIPO DUCTO CERRADO 30 Cms</t>
  </si>
  <si>
    <t>NP-ELC-89</t>
  </si>
  <si>
    <t>SUMINISTRO, INSTALACIÓN Y PUESTA EN SERVICIO DE CABLE DE TIERRA BANDEJA 6T.</t>
  </si>
  <si>
    <t>NP-ELC-90</t>
  </si>
  <si>
    <t>SUMINISTRO, INSTALACIÓN Y PUESTA EN SERVICIO DE CAJA 2400 PARA TIPO RAWELT PARA DERIVAR DE BANDEJA</t>
  </si>
  <si>
    <t>NP-ELC-91</t>
  </si>
  <si>
    <t>SUMINISTRO, TRANSPORTE E INSTALACIÓN DE ACOMETIDA 3#6+10T Cu AWG EN CABLE Cu HFLS EN CANALIZACIÓN 2 DE 1-1/2" PVC ANDEN</t>
  </si>
  <si>
    <t>NP-ELC-92</t>
  </si>
  <si>
    <t>SUMINISTRO E INSTALACIÓN Y PUESTA EN SERVICIO DE EMPALME 3M 91 B1</t>
  </si>
  <si>
    <t>33,32</t>
  </si>
  <si>
    <t>ALIMENTADOR EN CABLE 2# 12 AISLADO (1F+1N). CIRCUITO NORMAL DE TOMAS. EL CONDUCTOR DE TIERRA SE DERIVA.</t>
  </si>
  <si>
    <t>CONTROL DE ILUMINACION TERMINAL INTERNACIONAL</t>
  </si>
  <si>
    <t>NP-ELC-93</t>
  </si>
  <si>
    <t>SUMINISTRO, TRANSPORTE Y PUESTA EN SERVICIO DE SALIDA SENSOR OCUPACIÓN TIPO OSC10-M0W INCLUYE SENSOR CONTROL 3X18 AWG</t>
  </si>
  <si>
    <t>NP-ELC-94</t>
  </si>
  <si>
    <t>SUMINISTRO, TRANSPORTE Y PUESTA EN SERVICIO DE SALIDA FOTO CELDA PCIND PARA INTERIORES INCLUYE FOTO CELDA  CONDUCTOR CONTROL 3X18 AWG 30 m</t>
  </si>
  <si>
    <t>NP-ELC-95</t>
  </si>
  <si>
    <t>SUMINISTRO, TRANSPORTE Y PUESTA EN SERVICIO DE SALIDA PARA UNIDAD DE CONTROL (20A) OPP20-0D1 - EMT - COBRE</t>
  </si>
  <si>
    <t>NP-ELC-96</t>
  </si>
  <si>
    <t>SUMINISTRO, TRANSPORTE Y PUESTA EN SERVICIO DE GABINETE GM 16 RELÉS DE SOBREPONER CON PUERTA Y LLAVE, NEMA 1</t>
  </si>
  <si>
    <t>NP-ELC-97</t>
  </si>
  <si>
    <t>SUMINISTRO, TRANSPORTE Y PUESTA EN SERVICIO DE RELÉ LATCHING P GM, 1-POLO BASICO SIN MONITOREO, 24-277VAC 20A INC/HAL, 24-277VAC 30A BALASTOS, 347VAC 20A BALASTOS</t>
  </si>
  <si>
    <t>NP-ELC-98</t>
  </si>
  <si>
    <t>SUMINISTRO, TRANSPORTE Y PUESTA EN SERVICIO DE RELÉ LATCHING P GM, 1-POLO DIMERIZACIÓN DE 0-10VDC CON MONITOREO DE CORRIENTE Y VOLTAJE, 24-277VAC 20A INC/HALO, 24-277V</t>
  </si>
  <si>
    <t>NP-ELC-99</t>
  </si>
  <si>
    <t>SUMINISTRO, TRANSPORTE Y PUESTA EN SERVICIO DE RELÉ BFM MÓDULO CIEGO</t>
  </si>
  <si>
    <t>NP-ELC-100</t>
  </si>
  <si>
    <t>SUMINISTRO, TRANSPORTE Y PUESTA EN SERVICIO DE CONDUCTOR DIMERIZACIÓN PARA LUMINARIA EN 1/2"EMT y 3x18 AWG</t>
  </si>
  <si>
    <t>NP-ELC-101</t>
  </si>
  <si>
    <t>SUMINISTRO TRANSPORTE Y PUESTA EN SERVICIO DE MÓDULO DE COMANDO GM COMPLETO CON FUENTE DE 70W PROCESADOR PRINCIPAL</t>
  </si>
  <si>
    <t>NP-ELC-102</t>
  </si>
  <si>
    <t>SUMINISTRO, TRANSPORTE Y PUESTA EN SERVICIO DE BOTONERA DIGITAL 8 BOTONES BLANCO INCLUYE TAPA</t>
  </si>
  <si>
    <t>NP-ELC-103</t>
  </si>
  <si>
    <t>SUMINISTRO, TRANSPORTE Y PUESTA EN SERVICIO DE UNIDAD DE PROGRAMACIÓN LC 3 PARA GM COMPLETA CON BATERIAS RECARGABLES INCLUYE PROGRAMACIÓN.</t>
  </si>
  <si>
    <t>NP-ELC-104</t>
  </si>
  <si>
    <t>SUMINISTRO, TRANSPORTE Y PUESTA EN SERVICIO DE DIMMER DESLIZABLE FLUOR / LED DE 0-10V - 1200VA KIT BLANCO Y ALMENDRA</t>
  </si>
  <si>
    <t>NP-ELC-105</t>
  </si>
  <si>
    <t>SUMINISTRO, TRANSPORTE Y PUESTA EN SERVICIO DE  GABINETE GM 32 RELÉS DE SOBREPONER CON PUERTA Y LLAVE, NEMA 1</t>
  </si>
  <si>
    <t>NP-ELC-106</t>
  </si>
  <si>
    <t>SUMINISTRO,  TRANSPORTE Y PUESTA EN SERVICIO DE RELÉ LATCHING P GM, 2-POLOS BASICO SIN MONITOREO, 208/240VAC 20A INC/HALO, 208/240/480VAC 30A BALASTOS, 600VAC 20A BALASTOS, 50/60Hz 208/240VAC 1Hp Motor</t>
  </si>
  <si>
    <t>APANTALLAMIENTO TERMINAL INTERNACIONAL Y  PUESTA A TIERRA EQUIPO SENSIBLE</t>
  </si>
  <si>
    <t>33,19</t>
  </si>
  <si>
    <t>CONDUIT EMT Ø 1¨.</t>
  </si>
  <si>
    <t>NP-ELC-107</t>
  </si>
  <si>
    <t>SUMINISTRO, TRANSPORTE Y PUESTA EN SERVICIO DE CAJA 15x15 Y CONEXIÓN BIMETÁLICA</t>
  </si>
  <si>
    <t>NP-ELC-108</t>
  </si>
  <si>
    <t>SUMINISTRO, TRANSPORTE Y PUESTA EN SERVICIO DE CONECTOR BIMETÁLICO ALUMINIO - ALUMINIO</t>
  </si>
  <si>
    <t>NP-ELC-109</t>
  </si>
  <si>
    <t>SUMINISTRO, TRANSPORTE Y PUESTA EN SERVICIO DE ABRAZADERA PARA EQUIPOTENCIALIZAR COLUMNAS</t>
  </si>
  <si>
    <t>LUMINARIAS TERMINAL INTERNACIONAL</t>
  </si>
  <si>
    <t>NP-ELC-111</t>
  </si>
  <si>
    <t>SUMINISTRO, TRANSPORTE Y PUESTA EN SERVICIO DE LUMINARIA DE EMERGENCIA 2X2.5W EN LED PARA SOBREPONER  120V</t>
  </si>
  <si>
    <t>NP-ELC-112</t>
  </si>
  <si>
    <t>SUMINISTRO, TRANSPORTE Y PUESTA EN SERVICIO DE LUMINARIA LETRERO DE SALIDA DE EMERGENCIA PARA SOBREPONER  LETRAS COLOR VERDE (ON/OFF)</t>
  </si>
  <si>
    <t>NP-ELC-113</t>
  </si>
  <si>
    <t>POSTE METALICO DE 12MTS BRAZO DOBLE VEHICULAR (INCLUYE CANASTA DE CONCRETO CON PERNOS DE ANCLAJE)</t>
  </si>
  <si>
    <t>ILUMINACIÓN LINEAL CONTINUA FLEXIBLE. ILUMINACION INDIRECTA Y DIFUSA, CABLE FLEXIBLE CON MODULOS DE LEDS ALTA POTENCIA. MÁXIMO 10W POR METRO LINEAL, FUENTES DE ALIMENTACIÓN CON TRANSFORMADOR INCORPORADO PARA 120V/220V. ED ALTA P.</t>
  </si>
  <si>
    <t>CERTIFICACIONES  TERMINAL INTERNACIONAL</t>
  </si>
  <si>
    <t>NP-ELC-114</t>
  </si>
  <si>
    <t>CERTIFICACION RETILAP.</t>
  </si>
  <si>
    <t>NP-ELC-115</t>
  </si>
  <si>
    <t>CERTIFICACION RETIE.</t>
  </si>
  <si>
    <t>SUBESTACION PROVISIONAL TORRE (No Incluye Obra Civil)</t>
  </si>
  <si>
    <t>NP-ELC-116</t>
  </si>
  <si>
    <t>SUMINISTRO E INSTALACIÓN DE TERMINAL PREMOLDEADO USO INTERIOR  15 kv PARA CABLE 2 a 4/0 AWG.</t>
  </si>
  <si>
    <t>NP-ELC-117</t>
  </si>
  <si>
    <t>SUMINISTRO, TRANSPORTE Y PUESTA EN SERVICIO DE TABLERO PROVISIONAL SEGÚN DIAGRAMA UNIFILAR (INTEMPERIE)</t>
  </si>
  <si>
    <t>NP-ELC-118</t>
  </si>
  <si>
    <t>SUMINISTRO, TRANSPORTE Y PUESTA EN SERVICIO DE TRANSFORMADOR TIPO PEDESTAL DE 150 KVA 13,8 kV/208 V</t>
  </si>
  <si>
    <t>NP-ELC-119</t>
  </si>
  <si>
    <t>TABLERO DE MEDIDA BT SEGÚN DIAGRAMA UNIFILAR INTEMPERIE PARA TORRE DE CONTROL PROVISIONAL</t>
  </si>
  <si>
    <t>NP-ELC-120</t>
  </si>
  <si>
    <t>RETIRO DE PROVISIONAL DE OBRA ELÉCTRICA</t>
  </si>
  <si>
    <t>NP-ELC-121</t>
  </si>
  <si>
    <t>PLANTA ELÉCTRICA DE 180 KVA-460 V EFECTIVOS A LA ALTURA DE ARMENIA. TIPO PRIME. SUPLENCIA 48 HORAS CABINA INTEMPERIE, INSONORIZACION Y TANQUE.</t>
  </si>
  <si>
    <t>ITEMS NO PREVISTOS - CAPITULO INSTALACIONES HIDROSANITARIAS  TERMINAL INTERNACIONAL</t>
  </si>
  <si>
    <t>NP-HYS-01</t>
  </si>
  <si>
    <t xml:space="preserve">SUMINISTRO E INSTALACION REGISTRO CORTINA ROSCAR 1" CUERPO Y VASTAGO EN BRONCE, EMBALAJE EN TEFLON, PRESIÓN NOMINAL DE TRABAJO A 23°C. 150 PSI..                                                    </t>
  </si>
  <si>
    <t>NP-HYS-02</t>
  </si>
  <si>
    <t xml:space="preserve">SUMINISTRO E INSTALACION REGISTRO CORTINA ROSCAR 4" CUERPO Y VASTAGO EN BRONCE, EMBALAJE EN TEFLON, PRESIÓN NOMINAL DE TRABAJO A 23°C. 150 PSI..                                                    </t>
  </si>
  <si>
    <t>NP-HYS-03</t>
  </si>
  <si>
    <t>TUBERIA CORRUGADA PARA FILTRO 4" INCLUYE ACCESORIOS</t>
  </si>
  <si>
    <t>NP-HYS-04</t>
  </si>
  <si>
    <t>GRAVA PARA FILTRO INCLUYE SUMINISTRO, TRANSPORTE, INSTALACION Y COMPACTACION.</t>
  </si>
  <si>
    <t xml:space="preserve"> M3   </t>
  </si>
  <si>
    <t>NP-HYS-05</t>
  </si>
  <si>
    <t>CAJA METALICA PARA CUATRO MEDIDORES DE 1/2" INCLUYE INSTALACION EN MURO Y DRENAJE SEGÚN NORMA EAAB</t>
  </si>
  <si>
    <t>NP-HYS-06</t>
  </si>
  <si>
    <t>CAJA DE INSPECCIÓN PARA ZONAS DE TRÁFICO PESADO EN CONCRETO REFORZADO DE 3500PSI , DIMENSIONES CAJA 1.00M X 1.00M ALTURA 1.50M INCLUYE MARCO Y CONTRAMARCO DE 0.70M X 0.70M, PAREDES DE 0,15M</t>
  </si>
  <si>
    <t>NP-HYS-07</t>
  </si>
  <si>
    <t>POZO DE INSPECCIÓN PARA ZONAS DE TRÁFICO PESADO EN CONCRETO REFORZADO DE 3500PSI, DIMENSIONES POZO DIAMETRO 1.70M X ALTURA 1.50M A 3.00M INCLUYE TAPA PREFABRICADA, CARGUE PREFABRICADO Y PASOS EN POLIPROPILENO.</t>
  </si>
  <si>
    <t>NP-HYS-08</t>
  </si>
  <si>
    <t xml:space="preserve">SUMINISTRO E INSTALACIÓN MEDIDOR VELOCÍMETRO 1 ½” INCLUYE MEDIDORES, REGISTRO, FILTRO, TUBERÍA Y ACCESORIOS, RECIBIDO A SATISFACCION POR LA EMPRESA DE ACUEDUCTO CORRESPONDIENTE. </t>
  </si>
  <si>
    <t>NP-HYS-09</t>
  </si>
  <si>
    <t>SUMINISTRO E INSTALACIÓN CAJA PARA MEDIDOR 1 ½ INCLUYE 2 TAPAS EN CONCRETO IMPERMEABILIZADO, E=0.125M, PAREDES EN LADRILLO RECOCIDO, PAÑETE IMPERMEABILIZADO, MARCOS EN PLATINA DE HIERRO DE ÁNGULO DE 2” X 1/8”</t>
  </si>
  <si>
    <t>NP-HYS-10</t>
  </si>
  <si>
    <t>TUBERÍA NOVAFORT DE 14" INCLUYE ACCESORIOS</t>
  </si>
  <si>
    <t>NP-HYS-11</t>
  </si>
  <si>
    <t>TUBERÍA NOVAFORT DE 16" INCLUYE ACCESORIOS</t>
  </si>
  <si>
    <t>NP-HYS-12</t>
  </si>
  <si>
    <t>TUBERÍA NOVAFORT DE 18" INCLUYE ACCESORIOS</t>
  </si>
  <si>
    <t>NP-HYS-13</t>
  </si>
  <si>
    <t>TUBERÍA NOVAFORT DE 20" INCLUYE ACCESORIOS</t>
  </si>
  <si>
    <t>NP-HYS-14</t>
  </si>
  <si>
    <t xml:space="preserve">SALIDA SANITARIA 6", INCLUYE TUBERÍA, CODO, TAPA PRUEBAS, SELLANTE, LIMPIADOR Y DEMAS ELEMENTOS NECESARIOS, INCLUYE REGATA.                                    </t>
  </si>
  <si>
    <t>NP-HYS-15</t>
  </si>
  <si>
    <t>SALIDA DESAGUE AIRE ACONDICIONADO</t>
  </si>
  <si>
    <t>NP-HYS-16</t>
  </si>
  <si>
    <t>NP-HYS-17</t>
  </si>
  <si>
    <t>VÁLVULA MAXIVENT SUMINISTRO, INSTALACION, PRUEBAS Y ENTREGA A SATISFACCION</t>
  </si>
  <si>
    <t>NP-HYS-18</t>
  </si>
  <si>
    <t>PERFORACION CON SACANUCLEOS 4"</t>
  </si>
  <si>
    <t>NP-HYS-19</t>
  </si>
  <si>
    <t>PERFORACION CON SACANUCLEOS 2"</t>
  </si>
  <si>
    <t>NP-HYS-20</t>
  </si>
  <si>
    <t>SUMINISTRO E INSTALACIÓN KIT SILLA YEE NOVAFORT 14" X 6"</t>
  </si>
  <si>
    <t>NP-HYS-21</t>
  </si>
  <si>
    <t>SUMINISTRO E INSTALACIÓN KIT SILLA YEE NOVAFORT 16" X 6"</t>
  </si>
  <si>
    <t>NP-HYS-22</t>
  </si>
  <si>
    <t>SUMINISTRO E INSTALACIÓN KIT SILLA YEE NOVAFORT 18" X 6"</t>
  </si>
  <si>
    <t>NP-HYS-23</t>
  </si>
  <si>
    <t>SUMINISTRO E INSTALACIÓN KIT SILLA YEE NOVAFORT 20" X 6"</t>
  </si>
  <si>
    <t>NP-HYS-24</t>
  </si>
  <si>
    <t>SUMINISTRO E INSTALACIÓN PLANTA DE FILTRADO AGUAS LLUVIAS CAUDAL DOS LITROS POR SEGUNDO, FLUCTUACIÓN EN LÍNEA MEDIANTE SERPENTÍN DE TURBULENCIA, FILTRACIÓN RÁPIDA A PRESIÓN EN FLUJO COMBINADO CON BATERÍAS TRIPLES EN SERIE, DOSIFICACIÓN CON BOMBAS DE DIAFRAGMA, VÁLVULAS DE CONTROL EN REGISTRO DE ESFERA DE CIERRE RÁPIDO, LECHO FILTRANTE MULTICAPA, ELECTROBOMBA DE PROCESO CON CAPACIDAD DE 20GPM A 30 PSI MOTOR ELÉCTRICO DE 1.5HP Y CLORINADOR ELÉCTRICO.</t>
  </si>
  <si>
    <t>ITEMS NO PREVISTOS - CAPITULO RED GENERAL CONTRA INCENDIO TERMINAL INTERNACIONAL</t>
  </si>
  <si>
    <t>NP-RCI-01</t>
  </si>
  <si>
    <t>TUBERIA DE 6" PVC C-900 AWWA (Incluye suministro e instalación)</t>
  </si>
  <si>
    <t>NP-RCI-02</t>
  </si>
  <si>
    <t>TEE REDUCIDA 6" PVC C-907 AWWA (Incluye suministro, instalación)</t>
  </si>
  <si>
    <t>NP-RCI-03</t>
  </si>
  <si>
    <t>TRANSICION C-900 A ACERO 6"</t>
  </si>
  <si>
    <t>NP-RCI-04</t>
  </si>
  <si>
    <t>RESTRICTOR TUBO-ACCESORIO</t>
  </si>
  <si>
    <t>NP-RCI-05</t>
  </si>
  <si>
    <t>RESTRICTOR TUBO-TUBO</t>
  </si>
  <si>
    <t>NP-RCI-06</t>
  </si>
  <si>
    <t>CODO 90° 6" PVC C-907 AWWA (Incluye suministro, instalación)</t>
  </si>
  <si>
    <t>NP-RCI-07</t>
  </si>
  <si>
    <t>CODO 45° 6" PVC C-907 AWWA (Incluye suministro, instalación)</t>
  </si>
  <si>
    <t>NP-RCI-08</t>
  </si>
  <si>
    <t xml:space="preserve">SUMINISTRO, INSTALACIÓN Y PUESTA EN SERVICIO REGISTRO CORTINA ROSCADO DE 1” </t>
  </si>
  <si>
    <t>NP-RCI-09</t>
  </si>
  <si>
    <t>SUMINISTRO E INSTALACIÓN ABRAZADERA TIPO PERA CERTIFICADA DE 1" PARA TUBERÍA DESCOLGADA SEGÚN NORMA.</t>
  </si>
  <si>
    <t>NP-RCI-10</t>
  </si>
  <si>
    <t>SUMINISTRO E INSTALACIÓN ABRAZADERA TIPO PERA CERTIFICADA DE 1  1/2" PARA TUBERÍA DESCOLGADA SEGÚN NORMA.</t>
  </si>
  <si>
    <t>NP-RCI-11</t>
  </si>
  <si>
    <t>SUMINISTRO E INSTALACIÓN ABRAZADERA TIPO PERA CERTIFICADA DE 2" PARA TUBERÍA DESCOLGADA SEGÚN NORMA.</t>
  </si>
  <si>
    <t>NP-RCI-12</t>
  </si>
  <si>
    <t>SUMINISTRO E INSTALACIÓN ABRAZADERA TIPO PERA CERTIFICADA DE 2  1/2" PARA TUBERÍA DESCOLGADA SEGÚN NORMA.</t>
  </si>
  <si>
    <t>NP-RCI-13</t>
  </si>
  <si>
    <t>SUMINISTRO E INSTALACIÓN ABRAZADERA TIPO PERA CERTIFICADA DE 3" PARA TUBERÍA DESCOLGADA SEGÚN NORMA.</t>
  </si>
  <si>
    <t>NP-RCI-14</t>
  </si>
  <si>
    <t>SUMINISTRO E INSTALACIÓN ABRAZADERA TIPO PERA CERTIFICADA DE 4" PARA TUBERÍA DESCOLGADA SEGÚN NORMA.</t>
  </si>
  <si>
    <t>NP-RCI-15</t>
  </si>
  <si>
    <t>SUMINISTRO E INSTALACIÓN ABRAZADERA TIPO PERA CERTIFICADA DE 6" PARA TUBERÍA DESCOLGADA SEGÚN NORMA.</t>
  </si>
  <si>
    <t>NP-RCI-16</t>
  </si>
  <si>
    <t>SUMINISTRO E INSTALACIÓN SOPORTE ANTISÍSMICO TRANSVERSAL O LONGITUDINAL 2"</t>
  </si>
  <si>
    <t>NP-RCI-17</t>
  </si>
  <si>
    <t>SUMINISTRO E INSTALACIÓN SOPORTE ANTISÍSMICO TRANSVERSAL O LONGITUDINAL 3"</t>
  </si>
  <si>
    <t>NP-RCI-18</t>
  </si>
  <si>
    <t>SUMINISTRO E INSTALACIÓN SOPORTE ANTISÍSMICO TRANSVERSAL O LONGITUDINAL 4"</t>
  </si>
  <si>
    <t>NP-RCI-19</t>
  </si>
  <si>
    <t>SUMINISTRO E INSTALACIÓN SOPORTE ANTISÍSMICO TRANSVERSAL O LONGITUDINAL 6"</t>
  </si>
  <si>
    <t>NP-RCI-20</t>
  </si>
  <si>
    <t>SUMINISTRO, INSTALACIÓN Y PUESTA EN SERVICIO VISOR MIRILLA</t>
  </si>
  <si>
    <t>NP-RCI-21</t>
  </si>
  <si>
    <t>SUMINISTRO E INSTALACIÓN TUBERÍA DE 6" EN ACERO AL CARBÓN, PINTADA COLOR ROJO SEGÚN NORMA.</t>
  </si>
  <si>
    <t>NP-RCI-22</t>
  </si>
  <si>
    <t xml:space="preserve">SUMINISTRO E INSTALACIÓN COUPLING DE 6" EN ACERO AL CARBÓN </t>
  </si>
  <si>
    <t>NP-RCI-23</t>
  </si>
  <si>
    <t xml:space="preserve">SUMINISTRO E INSTALACION TEE ROSCADA  ACERO ALCARBON  Ø   1"  </t>
  </si>
  <si>
    <t>NP-RCI-24</t>
  </si>
  <si>
    <t>SUMINISTRO, INSTALACIÓN Y PUESTA EN FUNCIONAMIENTO CHEQUE CORTINA UL FM 4"</t>
  </si>
  <si>
    <t>NP-RCI-25</t>
  </si>
  <si>
    <t>SUMINISTRO, INSTALACIÓN Y PUESTA EN FUNCIONAMIENTO VALVULA DE VASTAGO ASCENDENTE 6"</t>
  </si>
  <si>
    <t>NP-RCI-26</t>
  </si>
  <si>
    <t>SUMINISTRO, INSTALACIÓN Y PUESTA EN FUNCIONAMIENTO SIAMESA 4" X 2,1/2" X2,1/2"</t>
  </si>
  <si>
    <t>NP-RCI-27</t>
  </si>
  <si>
    <t>SUMINISTRO, INSTALACIÓN Y PUESTA EN FUNCIONAMIENTO CABEZAL DE PRUEBA</t>
  </si>
  <si>
    <t>NP-RCI-28</t>
  </si>
  <si>
    <t>SUMINISTRO E INSTALACIÓN TANQUE EN PLÁSTICO REFORZADO CON FIBRA DE VIDRIO, CAPACIDAD 10.000 LITROS DE AGUA, TANQUE DE RESERVA RED CONTRA INCENDIO.</t>
  </si>
  <si>
    <t>ITEMS NO PREVISTOS - CAPITULO VENTILACIÓN MECANICA TERMINAL INTERNACIONAL</t>
  </si>
  <si>
    <t>NP-M-01</t>
  </si>
  <si>
    <t>UNIDAD TIPO FANCOIL PARED PARA REFRIGERANTE VARIABLE (DEL MISMO FABRICANTE Y COMPATIBLE CON LA UNIDAD CONDENSADORA) CAPACIDAD NOMINAL 7000 BTU/HR, INCLUYE: SOPORTERIA A LA PLACA, CONTROL REMOTO, SUMINISTRO, IZADA, INSTALACION Y PRUEBAS UFCPV-01, 02</t>
  </si>
  <si>
    <t>NP-M-02</t>
  </si>
  <si>
    <t>UNIDAD TIPO FANCOIL CONSOLA CASSETTE PARA REFRIGERANTE VARIABLE, 1 VIA (DEL MISMO FABRICANTE Y COMPATIBLE CON LA UNIDAD CONDENSADORA) CAPACIDAD NOMINAL 7000 BTU/HR, INCLUYE: SOPORTERIA A LA PLACA, CONTROL REMOTO, SUMINISTRO, IZADA, INSTALACION Y PRUEBAS UFCCV-03, 05, 07, 08</t>
  </si>
  <si>
    <t>NP-M-03</t>
  </si>
  <si>
    <t>UNIDAD TIPO FANCOIL CONSOLA CASSETTE PARA REFRIGERANTE VARIABLE, 1 VIA (DEL MISMO FABRICANTE Y COMPATIBLE CON LA UNIDAD CONDENSADORA) CAPACIDAD NOMINAL 24000 BTU/HR, INCLUYE: SOPORTERIA A LA PLACA, CONTROL REMOTO, SUMINISTRO, IZADA, INSTALACION Y PRUEBAS UFCCV-09</t>
  </si>
  <si>
    <t>NP-M-04</t>
  </si>
  <si>
    <t>UNIDAD TIPO FANCOIL CONSOLA CASSETTE PARA REFRIGERANTE VARIABLE, 1 VIA (DEL MISMO FABRICANTE Y COMPATIBLE CON LA UNIDAD CONDENSADORA) CAPACIDAD NOMINAL 12000 BTU/HR, INCLUYE: SOPORTERIA A LA PLACA, CONTROL REMOTO, SUMINISTRO, IZADA, INSTALACION Y PRUEBAS UFCCV-04</t>
  </si>
  <si>
    <t>NP-M-05</t>
  </si>
  <si>
    <t xml:space="preserve">UNIDAD TIPO FANCOIL CONSOLA CASSETTE PARA REFRIGERANTE VARIABLE, 4 VIAS (DEL MISMO FABRICANTE Y COMPATIBLE CON LA UNIDAD CONDENSADORA) CAPACIDAD NOMINAL 18000 BTU/HR, INCLUYE: SOPORTERIA A LA PLACA, CONTROL REMOTO, SUMINISTRO, IZADA, INSTALACION Y PRUEBAS UFCCV-01 y 10 </t>
  </si>
  <si>
    <t>NP-M-06</t>
  </si>
  <si>
    <t>UNIDAD TIPO FANCOIL CONSOLA CASSETTE PARA REFRIGERANTE VARIABLE, 4 VIAS (DEL MISMO FABRICANTE Y COMPATIBLE CON LA UNIDAD CONDENSADORA) CAPACIDAD NOMINAL 36000 BTU/HR, INCLUYE: SOPORTERIA A LA PLACA, CONTROL REMOTO, SUMINISTRO, IZADA, INSTALACION Y PRUEBAS UFCCV-06</t>
  </si>
  <si>
    <t>NP-M-07</t>
  </si>
  <si>
    <t>UNIDAD TIPO FANCOIL OCULTO PARA REFRIGERANTE VARIABLE (DEL MISMO FABRICANTE Y COMPATIBLE CON LA UNIDAD CONDENSADORA) CAPACIDAD NOMINAL 48000 BTU/HR, INCLUYE: SOPORTERIA A LA PLACA, CONTROL REMOTO, SUMINISTRO, IZADA, INSTALACION Y PRUEBAS UFCOV-07 al 09</t>
  </si>
  <si>
    <t>NP-M-08</t>
  </si>
  <si>
    <t xml:space="preserve">UNIDAD TIPO FANCOIL OCULTO PARA REFRIGERANTE VARIABLE (DEL MISMO FABRICANTE Y COMPATIBLE CON LA UNIDAD CONDENSADORA) CAPACIDAD NOMINAL 76000 BTU/HR, INCLUYE: SOPORTERIA A LA PLACA, CONTROL REMOTO, SUMINISTRO, IZADA, INSTALACION Y PRUEBAS UFCOV-01 al 03 </t>
  </si>
  <si>
    <t>NP-M-09</t>
  </si>
  <si>
    <t>Unidad Condensadora de Refrigerante Variable, R410 (del mismo fabricante de las unidades internas), Capacidad Nominal 312 kBtu/hr, Trifasica 460/3/60, incluye: Base Antivibratoria en neopreno, Suministro, Instalacion  y Pruebas UCRV-01 CERTIFICADA AHRI</t>
  </si>
  <si>
    <t>NP-M-10</t>
  </si>
  <si>
    <t>Unidad Condensadora de Refrigerante Variable, R410 (del mismo fabricante de las unidades internas), Capacidad Nominal 168 kBtu/hr, Trifasica 460/3/60, incluye: Base Antivibratoria en neopreno, Suministro, Instalacion  y Pruebas UCRV-02 CERTIFICADA AHRI</t>
  </si>
  <si>
    <t>NP-M-11</t>
  </si>
  <si>
    <t>Unidad Condensadora de Refrigerante Variable, R410 (del mismo fabricante de las unidades internas), Capacidad Nominal 72 kBtu/hr, Trifasica 440/3/60, incluye: Base Antivibratoria en neopreno, Suministro, Instalacion  y Pruebas UCRV-03 CERTIFICADA AHRI</t>
  </si>
  <si>
    <t>NP-M-12</t>
  </si>
  <si>
    <t>Unidad Condensadora de Refrigerante Variable, R410 (del mismo fabricante de las unidades internas), Capacidad Nominal 240 kBtu/hr, Trifasica 440/3/60, incluye: Base Antivibratoria en neopreno, Suministro, Instalacion  y Pruebas UCRV-04 y 05 CERTIFICADA AHRI</t>
  </si>
  <si>
    <t>NP-M-13</t>
  </si>
  <si>
    <t>Unidad Condensadora de Refrigerante Variable, R410 (del mismo fabricante de las unidades internas), Capacidad Nominal 120 kBtu/hr, Trifasica 440/3/60, incluye: Base Antivibratoria en neopreno, Suministro, Instalacion  y Pruebas UCRV-06 CERTIFICADA AHRI</t>
  </si>
  <si>
    <t>NP-M-14</t>
  </si>
  <si>
    <t>ACCESORIOS BRANCH PARA INSTALACION</t>
  </si>
  <si>
    <t>NP-M-15</t>
  </si>
  <si>
    <t>UNIDAD MANEJADORA 20 TR A 440V DESCARGA VERTICAL, R410A PARA INTERIORES USO CON CONDENSADORA DE REFRIGERANTE VARIABLE</t>
  </si>
  <si>
    <t>NP-M-16</t>
  </si>
  <si>
    <t>UNIDAD MANEJADORA 10 TR A 440V DESCARGA VERTICAL, R410A PARA INTERIORES USO CON CONDENSADORA DE REFRIGERANTE VARIABLE</t>
  </si>
  <si>
    <t>NP-M-17</t>
  </si>
  <si>
    <t>UNIDAD EXTRACTORA CENTRIFUGA EN GABINETE 1150 CFM @ 0,5 inwg VE-01 y 03, 440V/3/60</t>
  </si>
  <si>
    <t>NP-M-18</t>
  </si>
  <si>
    <t>UNIDAD EXTRACTORA CENTRIFUGA EN GABINETE 1650 CFM @ 0,5 inwg VE-02 Y 04, 440V/3/60</t>
  </si>
  <si>
    <t>NP-M-19</t>
  </si>
  <si>
    <t>UNIDAD SUMINISTRO CENTRIFUGA EN GABINETE 1000 CFM @ 0,8 inwg VS-01, 440V/3/60 INCLUYE FILTROS</t>
  </si>
  <si>
    <t>NP-M-20</t>
  </si>
  <si>
    <t>VENTILADOR DE TECHO DE ALTA EFICIENCIA Y BAJO NIVEL DE RUIDO HVLS, ESTRUCTURA DE SOPORTE A TECHO, ALIMENTACION TRIFASICA 208 V.</t>
  </si>
  <si>
    <t>NP-M-21</t>
  </si>
  <si>
    <t>TUBERÍA DE COBRE RÍGIDA TIPO K 3/8” O.D, AISLAMIENTO DE CÉLULA CERRADA 3/8” DE ESPESOR, INCLUYE SOPORTES, ACCESORIOS, INSTALACION, PRESURIZACION Y PRUEBAS</t>
  </si>
  <si>
    <t>NP-M-22</t>
  </si>
  <si>
    <t>TUBERÍA DE COBRE RÍGIDA TIPO K 5/8” O.D, AISLAMIENTO DE CÉLULA CERRADA 5/8” DE ESPESOR, INCLUYE SOPORTES ACCESORIOS, INSTALACION, PRESURIZACION Y PRUEBAS</t>
  </si>
  <si>
    <t>NP-M-23</t>
  </si>
  <si>
    <t>TUBERÍA DE COBRE RÍGIDA TIPO K 3/4” O.D, AISLAMIENTO DE CÉLULA CERRADA 3/4” DE ESPESOR, INCLUYE SOPORTES ACCESORIOS, INSTALACION, PRESURIZACION Y PRUEBAS</t>
  </si>
  <si>
    <t>NP-M-24</t>
  </si>
  <si>
    <t>TUBERÍA DE COBRE RÍGIDA TIPO K 7/8” O.D, AISLAMIENTO DE CÉLULA CERRADA 7/8” DE ESPESOR, INCLUYE SOPORTES ACCESORIOS, INSTALACION, PRESURIZACION Y PRUEBAS</t>
  </si>
  <si>
    <t>NP-M-25</t>
  </si>
  <si>
    <t>TUBERÍA DE COBRE RÍGIDA TIPO K 1 1/8” O.D, AISLAMIENTO DE CÉLULA CERRADA 1 1/8” DE ESPESOR, INCLUYE ACCESORIOS, INSTALACION, PRESURIZACION Y PRUEBAS</t>
  </si>
  <si>
    <t>NP-M-26</t>
  </si>
  <si>
    <t>TUBERÍA DE COBRE RÍGIDA TIPO K 1 3/8” O.D, AISLAMIENTO DE CÉLULA CERRADA 1 3/8” DE ESPESOR, INCLUYE ACCESORIOS, INSTALACION, PRESURIZACION Y PRUEBAS</t>
  </si>
  <si>
    <t>NP-M-27</t>
  </si>
  <si>
    <t>TUBERÍA DE COBRE RÍGIDA TIPO K 1 5/8” O.D, AISLAMIENTO DE CÉLULA CERRADA 1 5/8” DE ESPESOR, INCLUYE ACCESORIOS, INSTALACION, PRESURIZACION Y PRUEBAS</t>
  </si>
  <si>
    <t>NP-M-28</t>
  </si>
  <si>
    <t>REFRIGERANTE R410A</t>
  </si>
  <si>
    <t>LB</t>
  </si>
  <si>
    <t>NP-M-29</t>
  </si>
  <si>
    <t>DUCTO EN POLIISOCIANURATO DE ESPESOR 20MM, INCLUYE SOPORTES Y ACCESORIOS</t>
  </si>
  <si>
    <t>NP-M-30</t>
  </si>
  <si>
    <t>DUCTO CIRCULAR GRAFADOS EN ESPIRAL, INCLUYE SOPORTES, ACCESORIOS Y PINTURA</t>
  </si>
  <si>
    <t>NP-M-31</t>
  </si>
  <si>
    <t>OVALDUCTO, INCLUYE SOPORTES, ACCESORIOS Y PINTURA</t>
  </si>
  <si>
    <t>NP-M-32</t>
  </si>
  <si>
    <t xml:space="preserve">AISLAMIENTO INTERNO PARA DUCTOS DE 1/2" </t>
  </si>
  <si>
    <t>NP-M-33</t>
  </si>
  <si>
    <t>DIFUSOR MODULAR 3 CONOS 24"x24" Dia 12"</t>
  </si>
  <si>
    <t>NP-M-34</t>
  </si>
  <si>
    <t>REJILLA DE EXTRACCION Y/O RETORNO ALETAFIJA CON DAMPER  8"x8"</t>
  </si>
  <si>
    <t>NP-M-35</t>
  </si>
  <si>
    <t xml:space="preserve">REJILLA DE EXTRACCION Y/O RETORNO ALETAFIJA CON DAMPER 16"x16"  </t>
  </si>
  <si>
    <t>NP-M-36</t>
  </si>
  <si>
    <t xml:space="preserve">REJILLA DE EXTRACCION Y/O RETORNO ALETAFIJA CON DAMPER 24"x24"  </t>
  </si>
  <si>
    <t>NP-M-37</t>
  </si>
  <si>
    <t>ANILLO DAMPER 12"</t>
  </si>
  <si>
    <t>NP-M-38</t>
  </si>
  <si>
    <t>MANGUERA FLEXIBLE AISLADA 12"</t>
  </si>
  <si>
    <t>NP-M-39</t>
  </si>
  <si>
    <t>REJILLA TIPO LOUVER 26"x10"</t>
  </si>
  <si>
    <t>NP-M-40</t>
  </si>
  <si>
    <t>REJILLA TIPO LOUVER 50"x50"</t>
  </si>
  <si>
    <t>NP-M-41</t>
  </si>
  <si>
    <t>REJILLA TIPO LOUVER 36"x36"</t>
  </si>
  <si>
    <t>NP-M-42</t>
  </si>
  <si>
    <t xml:space="preserve">DAMPER INDUSTRIAL PARA BALANCEO 10"x6"  </t>
  </si>
  <si>
    <t>NP-M-43</t>
  </si>
  <si>
    <t xml:space="preserve">DAMPER INDUSTRIAL PARA BALANCEO 10"x10"  </t>
  </si>
  <si>
    <t>NP-M-44</t>
  </si>
  <si>
    <t xml:space="preserve">DAMPER INDUSTRIAL PARA BALANCEO 26"x26"  </t>
  </si>
  <si>
    <t>NP-M-45</t>
  </si>
  <si>
    <t xml:space="preserve">DAMPER GRAVEDAD 26"x14"  </t>
  </si>
  <si>
    <t>NP-M-46</t>
  </si>
  <si>
    <t xml:space="preserve">DAMPER GRAVEDAD 32"x22"  </t>
  </si>
  <si>
    <t>NP-M-47</t>
  </si>
  <si>
    <t>DIFUSOR TIPO TOBERA DIA 16"</t>
  </si>
  <si>
    <t>NP-M-48</t>
  </si>
  <si>
    <t>TABLERO ELECTRICO DE FUERZA TE-01 SEGÚN DIAGRAMA UNIFILAR INCLUYE MARQUILLADO, CONEXIONES FINALES, ARRANQUE Y PRUEBAS</t>
  </si>
  <si>
    <t>NP-M-49</t>
  </si>
  <si>
    <t>TABLERO ELECTRICO DE FUERZA TE-02 SEGÚN DIAGRAMA UNIFILAR INCLUYE MARQUILLADO, CONEXIONES FINALES, ARRANQUE Y PRUEBAS</t>
  </si>
  <si>
    <t>NP-M-50</t>
  </si>
  <si>
    <t>TABLERO ELECTRICO DE FUERZA TE-03 SEGÚN DIAGRAMA UNIFILAR INCLUYE MARQUILLADO, CONEXIONES FINALES, ARRANQUE Y PRUEBAS</t>
  </si>
  <si>
    <t>NP-M-51</t>
  </si>
  <si>
    <t>TABLERO DE CONTROL TC-01 SEGÚN LOGICA DE CONTROL INCLUYE MARQUILLADO, CONEXIONES FINALES, PROGRAMACION, ARRANQUE Y PRUEBAS</t>
  </si>
  <si>
    <t>NP-M-52</t>
  </si>
  <si>
    <t>SENSOR TEMPERATURA AMBIENTE -40-60 C, SALIDA 4-20 mA</t>
  </si>
  <si>
    <t>NP-M-53</t>
  </si>
  <si>
    <t>SENSOR PRESION DIFERENCIAL DE AIRE RANGO 0-2  C.A., SALIDA 4-20 mA</t>
  </si>
  <si>
    <t>NP-M-54</t>
  </si>
  <si>
    <t>SWITCH DE CORRIENTE AJUSTABLE 0-200 AAC</t>
  </si>
  <si>
    <t>NP-M-55</t>
  </si>
  <si>
    <t>VARIADOR DE FRECUENCIA 2 HP 440V</t>
  </si>
  <si>
    <t>NP-M-56</t>
  </si>
  <si>
    <t>VARIADOR DE FRECUENCIA 5 HP 440V</t>
  </si>
  <si>
    <t>NP-M-57</t>
  </si>
  <si>
    <t>CABLE BLINDADO Y APANTALLADO 2X18</t>
  </si>
  <si>
    <t>NP-M-58</t>
  </si>
  <si>
    <t xml:space="preserve">CABLE BLINDADO Y APANTALLADO 4X18 </t>
  </si>
  <si>
    <t>NP-M-59</t>
  </si>
  <si>
    <t xml:space="preserve">CABLE POLARIZADO 2x22 </t>
  </si>
  <si>
    <t>NP-M-60</t>
  </si>
  <si>
    <t>TUBERIA EMT DIA 3/4", INCLUYE SOPORTES Y ACCESORIOS</t>
  </si>
  <si>
    <t>NP-M-61</t>
  </si>
  <si>
    <t>TUBERIA EMT DIA 1", INCLUYE SOPORTES Y ACCESORIOS</t>
  </si>
  <si>
    <t>NP-M-62</t>
  </si>
  <si>
    <t>EXTRACTOR INDIVIDUAL AXIAL 150 CFM 110V</t>
  </si>
  <si>
    <t>NP-M-63</t>
  </si>
  <si>
    <t xml:space="preserve">UNIDAD TIPO FANCOIL CONSOLA CASSETTE PARA REFRIGERANTE VARIABLE, 4 VIAS (DEL MISMO FABRICANTE Y COMPATIBLE CON LA UNIDAD CONDENSADORA) CAPACIDAD NOMINAL 12000 BTU/HR, INCLUYE: SOPORTERIA A LA PLACA, CONTROL REMOTO, SUMINISTRO, IZADA, INSTALACION Y PRUEBAS UFCCV-02 y 09 </t>
  </si>
  <si>
    <t>ITEMS NO PREVISTOS - CAPITULO SEGURIDAD Y CONTROL TERMINAL INTERNACIONAL</t>
  </si>
  <si>
    <t>NP-SYC-01</t>
  </si>
  <si>
    <t>SUMINISTRO, INSTALACIÓN Y PUESTA EN SERVICIO SALIDA DETECCION DE INCENDIO INCLUYE TUBERIA Y ACCESORIOS DE FIJACION</t>
  </si>
  <si>
    <t>NP-SYC-02</t>
  </si>
  <si>
    <t xml:space="preserve">SUMINISTRO, INSTALACIÓN Y PUESTA EN SERVICIO DETECTOR DE HUMO 2D (DIRECCIONABLE) </t>
  </si>
  <si>
    <t>NP-SYC-03</t>
  </si>
  <si>
    <t xml:space="preserve">SUMINISTRO, INSTALACIÓN Y PUESTA EN SERVICIO DETECTOR DE TERMICO 2D (DIRECCIONABLE) </t>
  </si>
  <si>
    <t>NP-SYC-04</t>
  </si>
  <si>
    <t>SUMINISTRO, INSTALACIÓN Y PUESTA EN SERVICIO DETECTOR DE GAS 2D (DIRECCIONABLE)</t>
  </si>
  <si>
    <t>NP-SYC-05</t>
  </si>
  <si>
    <t>SUMINISTRO, INSTALACIÓN Y PUESTA EN SERVICIO CÁMARA EXTERNA HD CON LENTE VARIABLE HOUSING INCLUYE ACCESORIOS Y ELEMENTOS DE FIJACIÓN</t>
  </si>
  <si>
    <t>NP-SYC-06</t>
  </si>
  <si>
    <t>SUMINISTRO, INSTALACIÓN Y PUESTA EN SERVICIO CAMARA INTERNA TIPO DOMO HD CON LENTE VARIABLE  INCLUYE ACCESOSRIOS Y ELEMENTOS DE FIJACION</t>
  </si>
  <si>
    <t>NP-SYC-07</t>
  </si>
  <si>
    <t>SUMINISTRO E INSTALACION  CAMARA PTZ EXTERIOR + ZOOM X 30, HASTA DE 4 MEGA PIXEL INCLUYE ACCESOSRIOS Y ELEMENTOS DE FIJACION</t>
  </si>
  <si>
    <t>NP-SYC-08</t>
  </si>
  <si>
    <t>SUMINISTRO E INSTALACION  ESTACION DE TRABAJO PARA 4 WORKSTATION MUEBLE CONSOLA</t>
  </si>
  <si>
    <t>NP-SYC-09</t>
  </si>
  <si>
    <t>SUMINISTRO E INSTALACION MATRIZ DE VIDEO PARA VIDEO WALL 6  SALIDAS</t>
  </si>
  <si>
    <t>NP-SYC-10</t>
  </si>
  <si>
    <t xml:space="preserve">SUMINISTRO E INSTALACION  PANTALLAS PARA VIDEO WALL 46" </t>
  </si>
  <si>
    <t>NP-SYC-11</t>
  </si>
  <si>
    <t>SUMINISTRO E INSTALACION SALIDA DE CONTROL DE ACCESO, INCLUYE TUBERIA, ELEMENTOS DE FIJACION, CABLE UTP CAT 5E.</t>
  </si>
  <si>
    <t>NP-SYC-12</t>
  </si>
  <si>
    <t xml:space="preserve">SUMINISTRO E INSTALACION DETECTOR DE APERTURA </t>
  </si>
  <si>
    <t>ITEMS NO PREVISTOS - CAPITULO INSTALACION RED VOZ Y DATOS TERMINAL INTERNACIONAL</t>
  </si>
  <si>
    <t>NP-VD-01</t>
  </si>
  <si>
    <t xml:space="preserve">SUMINISTRO INSTALACION Y PUESTA EN FUNCIONAMIENTO DE ACOPLE PARA FIBRA OPTICA DE 6 HILOS </t>
  </si>
  <si>
    <t>NP-VD-02</t>
  </si>
  <si>
    <t>SUMINISTRO INSTALACION Y PUESTA EN FUNCIONAMIENTO DE FANOUT DE 6 HILOS PARA F.O</t>
  </si>
  <si>
    <t>NP-VD-03</t>
  </si>
  <si>
    <t>SUMINISTRO INSTALACION Y PUESTA EN FUNCIONAMIENTO DE MODULO SFP 10G</t>
  </si>
  <si>
    <t>NP-VD-04</t>
  </si>
  <si>
    <t xml:space="preserve">SUMINISTRO E INSTALACION BANDEJA TIPO MALLA DE 30X5 </t>
  </si>
  <si>
    <t>NP-VD-05</t>
  </si>
  <si>
    <t xml:space="preserve">SUMINISTRO INSTALACION DE CABLE TELEFONICO DE 30 PARES </t>
  </si>
  <si>
    <t>OBRAS TRASLADO PROVISIONAL TORRE</t>
  </si>
  <si>
    <t>CAPÍTULO OBRA CIVIL</t>
  </si>
  <si>
    <t>SISTEMA VOZ Y DATOS</t>
  </si>
  <si>
    <t>NO PREVISTOS</t>
  </si>
  <si>
    <t xml:space="preserve">ACOPLE PARA FIBRA OPTICA DE 6 HILOS </t>
  </si>
  <si>
    <t>FANOUT DE 6 HILOS PARA F.O</t>
  </si>
  <si>
    <t>MODULO SFP 10G</t>
  </si>
  <si>
    <t xml:space="preserve">CABLE TELEFONICO DE 30 PARES </t>
  </si>
  <si>
    <t>SUMINISTRO INSTALACION EN  DE 2" PVC EXCAVACION Y RELLENO</t>
  </si>
  <si>
    <t>INSTALACIÓN DE REDES ELÉCTRICAS</t>
  </si>
  <si>
    <t>INT. 2 X 30 AMPS. TIPO ENCHUFABLE</t>
  </si>
  <si>
    <t xml:space="preserve">SUMINSTRO, TRANSPORTE E INSTALACION DE ACOMETIDA 3X4+1X4+1X6T CU HFFR LS (LIBRES DE HALÓGENOS)  </t>
  </si>
  <si>
    <t>INT. 3 X 30 AMPS. TIPO ENCHUFABLE</t>
  </si>
  <si>
    <t>SUMINISTRO, TRANSPORTE E INSTALACION DE INTERRUPTOR TRIPOLAR 3 X 60 AMPS 25 KA. TIPO INDUSTRIAL</t>
  </si>
  <si>
    <t>TABLERO DE AUTOMÁTICOS DE 12 CIRCUITOS TRIFÁSICO CON PUERTA, CHAPETA DE CIERRE Y ESPACIO PARA TOTALIZADOR INDUSTRIAL TWC-MB-12</t>
  </si>
  <si>
    <t>1X20 AMPERIOS TIPO ENCHUFABLE</t>
  </si>
  <si>
    <t xml:space="preserve">SALIDA  EMT  PARA  INTERRUPTOR  SENCILLO,  INCLUYE CU HFFR LS (LIBRES DE HALÓGENOS), MARQUILLADO </t>
  </si>
  <si>
    <t>SALIDA PARA TOMACORRIENTE DOBLE MONOFÁSICA 15A CON POLO A TIERRA (COLOR BLANCO) , INCLUYE CU HFFR LS (LIBRES DE HALÓGENOS), MARQUILLADO</t>
  </si>
  <si>
    <t>SALIDA PARA UNIDADES DE VENTILACIÓN EN 2#10+1#10T (TUBERÍA EMT 3/4"), CABLES HFFR LS (LIBRES DE HALÓGENOS)</t>
  </si>
  <si>
    <t>CAJA DE INSPECCIÓN EN MAMPOSTERIA DE 30X30 CMS.</t>
  </si>
  <si>
    <t>OBRAS EDIFICACIONES NUEVAS (AVIANCA, SOPORTE TÉCNICO Y CANILES)</t>
  </si>
  <si>
    <t xml:space="preserve">VIGA DE AMARRE EN CONCRETO 3000 PSI (CONCRETO VIGAS DE CIMENTACION FC 3500 PSI) </t>
  </si>
  <si>
    <t>CONTRAPISO PLACA MACIZA (LOSA DE CONTRAPISO F'C=3500 PSI )</t>
  </si>
  <si>
    <t>COLUMNAS 4000 PSI (COLUMNAS EN CONCRETO F'C= 3500 PSI)</t>
  </si>
  <si>
    <t>VIGA AÉREA 4000 PSI (VIGAS AEREAS CONCRETO F'C=3500 PSI)</t>
  </si>
  <si>
    <t>REFUERZO MALLA ELECTROSOLDADA (MALLA ELECTROSOLDADA 6.5 mm  C/0.15 AMBOS SENTIDOS)</t>
  </si>
  <si>
    <t>NP  - 02</t>
  </si>
  <si>
    <t>NP -26</t>
  </si>
  <si>
    <t>NP-01</t>
  </si>
  <si>
    <t>INSTALACIÓN DE REDES HIDRAULICAS</t>
  </si>
  <si>
    <t xml:space="preserve">UN  </t>
  </si>
  <si>
    <t>ELECTRODO DE PUESTA A TIERRA 5/8" X2.4M Y TRATAMIENTO DE SUELO</t>
  </si>
  <si>
    <t>ALAMBRÓN ALUMINIO 8MM</t>
  </si>
  <si>
    <t>AISLADORES ANILLO ALAMBRÓN</t>
  </si>
  <si>
    <t>PUESTA A TIERRA CONFIGURACIÓN TIPO B (NTC 4552-3) SISTEMA DE PROTECCIÓN EXTERNA.</t>
  </si>
  <si>
    <t>33.5.0</t>
  </si>
  <si>
    <t>Tablero de automáticos de 12 circuitos trifásico con puerta, chapeta de cierre y espacio para totalizador industrial TWC-MB-12.</t>
  </si>
  <si>
    <t>CAJA DE INSPECCIÓN EN MAMPOSTERIA DE 30x30 Cms</t>
  </si>
  <si>
    <t xml:space="preserve">NP-ELC-93 </t>
  </si>
  <si>
    <t xml:space="preserve">CUARTO PROVISIONAL UPS </t>
  </si>
  <si>
    <t>INSTALACIÓN DE REDES ELÉCTRICAS - CUARTO PROVISIONAL UPS</t>
  </si>
  <si>
    <t>ITEMS NO PREVISTOS - MANTENIMIENTO DE CALLES DE RODAJE</t>
  </si>
  <si>
    <t>NP - 11</t>
  </si>
  <si>
    <t>SUMINISTRO E INSTALACIÓN GEOTEXTIL TEJIDO 2400</t>
  </si>
  <si>
    <t>NP - 12</t>
  </si>
  <si>
    <t>NP - 14</t>
  </si>
  <si>
    <t>FRESADO CARPETA ASFÁLTICA DE ESPESOR VARIABLE</t>
  </si>
  <si>
    <t>NP - 15</t>
  </si>
  <si>
    <t xml:space="preserve">ITEMS NO PREVISTOS - MANTENIMIENTO DE PISTA </t>
  </si>
  <si>
    <t>ITEMS NO PREVISTOS - MANTENIMIENTO DE PLATAFORMA</t>
  </si>
  <si>
    <t>TOTAL COSTOS DIRECTOS</t>
  </si>
  <si>
    <t>ADMINISTRACIÓN 21%</t>
  </si>
  <si>
    <t>IMPREVISTOS 2%</t>
  </si>
  <si>
    <t>UTILIDAD 4%</t>
  </si>
  <si>
    <t>IVA (SOBRE LA UTILIDAD) 19%</t>
  </si>
  <si>
    <t>VALOR TOTAL PROYECTO</t>
  </si>
  <si>
    <t>NUEVO VALOR DEL PROYECTO</t>
  </si>
  <si>
    <t>sem</t>
  </si>
  <si>
    <t>CONSTRUCCION TERMINAL</t>
  </si>
  <si>
    <t>Terminal internacional</t>
  </si>
  <si>
    <t>acum</t>
  </si>
  <si>
    <t>MANTENIMIENTO TERMINAL</t>
  </si>
  <si>
    <t>Terminal nacional</t>
  </si>
  <si>
    <t>MTO CALLE DE RODAJE</t>
  </si>
  <si>
    <t>CALLES DE RODAJE</t>
  </si>
  <si>
    <t>plataforma</t>
  </si>
  <si>
    <t>lado tierra sem</t>
  </si>
  <si>
    <t>MTO ZONAS DE SEGURIDAD</t>
  </si>
  <si>
    <t>ZONAS DE SEGURIDAD</t>
  </si>
  <si>
    <t>pista</t>
  </si>
  <si>
    <t>lado aire sem</t>
  </si>
  <si>
    <t>MTO PISTA</t>
  </si>
  <si>
    <t>PISTA</t>
  </si>
  <si>
    <t>Total sem</t>
  </si>
  <si>
    <t>MTO PLATAFORMA</t>
  </si>
  <si>
    <t>PLATAFORMA</t>
  </si>
  <si>
    <t>lado tierra acum</t>
  </si>
  <si>
    <t>LADO TIERRA ACUM</t>
  </si>
  <si>
    <t>lado aire acum</t>
  </si>
  <si>
    <t>LADO AIRE ACUM</t>
  </si>
  <si>
    <t xml:space="preserve">   </t>
  </si>
  <si>
    <t>Total acum</t>
  </si>
  <si>
    <t>EJECUTADO ACUM</t>
  </si>
  <si>
    <t>*********************</t>
  </si>
  <si>
    <t>VALOR CONTRATO</t>
  </si>
  <si>
    <t>ACTIVIDAD</t>
  </si>
  <si>
    <t>PONDERADO (%)</t>
  </si>
  <si>
    <t>PROGRAMADO (%)</t>
  </si>
  <si>
    <t>AVANCE (%)</t>
  </si>
  <si>
    <t xml:space="preserve">DIFERENCIA </t>
  </si>
  <si>
    <t>PROYECTO</t>
  </si>
  <si>
    <t>HASTA 31 AGOSTO 2019</t>
  </si>
  <si>
    <t>HASTA31  AGOSTO 2019</t>
  </si>
  <si>
    <t>(%)</t>
  </si>
  <si>
    <t>Mantenimiento Terminal Nacional</t>
  </si>
  <si>
    <t>TOTALIDAD DEL PROYECTO</t>
  </si>
  <si>
    <t>Atraso eje A</t>
  </si>
  <si>
    <t>SKBO</t>
  </si>
  <si>
    <t>[ PORCENTAJE ]</t>
  </si>
  <si>
    <t>PROGRAMADO</t>
  </si>
  <si>
    <t>PROGRAMADO ACUMULADO</t>
  </si>
  <si>
    <t>EJECUTADO</t>
  </si>
  <si>
    <t>EJECUTADO ACUMULADO</t>
  </si>
  <si>
    <t>[ COSTO ]</t>
  </si>
  <si>
    <t>ATRASO Y/O ADELANTO</t>
  </si>
  <si>
    <t>JAIRO EDUARDO GUARNIZO ESCOBAR</t>
  </si>
  <si>
    <t>REALIZAR LA INTERVENTORIA PARA EL MANTENIMIENTO INTEGRAL DEL SAR,CGAC Y LA TWR DEL AEROPUERTO INTERNACIONAL EL DORADO</t>
  </si>
  <si>
    <t>CONSORCIO ING-CONSULTEC</t>
  </si>
  <si>
    <t>22001433 H3 DE 2022</t>
  </si>
  <si>
    <t>18 meses</t>
  </si>
  <si>
    <t xml:space="preserve">VINCOL CONSTRUCCIONES SAS	</t>
  </si>
  <si>
    <t>22001408 H4 DE 2022</t>
  </si>
  <si>
    <t xml:space="preserve">1. Se firma acta de inicio el día viernes 23 de Junio de 2023, se realiza acta donde se compromente a ingresar personal a partir del 26 de Junio de 2023.                                                                                                                                                                 2. El contratista a la fecha no ha ingresado personal.                                                                                                                                                                                                                                                                                                                                                                                                                                          </t>
  </si>
  <si>
    <t>CGACV CENTRO GESTIÓN AERONÁUTICO  DE COLOMBIA</t>
  </si>
  <si>
    <t>TWR TORRE DE CONTRO AEREO</t>
  </si>
  <si>
    <t>SAR SERVICIO DE BUSQUEDA Y SALVAMENTO</t>
  </si>
  <si>
    <t>* No se ha realizado actividades</t>
  </si>
  <si>
    <t xml:space="preserve">AVANCE DE OBRA:
El contratista tiene 15 dias para realizar e diagnostico de las estructucturas para presentar el manual 
FINANCIERO:
Se viene adelantando los tramites de anticipo de interventoria y contratista </t>
  </si>
  <si>
    <t xml:space="preserve">1. Se firma acta de inicio el día viernes 23 de Junio de 2023, se realiza acta donde se compromente a ingresar personal a partir del 26 de Junio de 2023.                                                                                                                                                                 2. El contratista remite hojas de vida a interventoria para aprobación .                                                                                                                                                                                                                                                                                                                                                           3. La interventoria remite hojas de vida de los profesionales propuestos por contratista para aprobación oficial por parte de la supervisión.                                                                                                                                                                                                                                                                                                                                                                                                                                     </t>
  </si>
  <si>
    <t>* El día 08 de Julio se inicia con el diagnostico inicial, la administración del CGAC informa de los daños prioritarios que se deben intervenir,  se identifican los criticos los cuales son:                                                                                                         1. Goteras y flujo continuo de agua en el techo del restaurante del primer piso del CGAC.                                                                                                                                                                                                                                                                                                                   2. Goteras y flujo continuo de agua en los techos de los pasillos de ingreso de la habitaciones de los controladores del segundo piso.                                                                                                                                                                                                                   3. Se observa acumulación de agua en terrazas del segundo piso y poca eficiciencia de los desagues de la terrazas.                                                                                                                                                                                                                                               4. Fuga en baños en la habitaciones de los controladores aereos masculinos y femeninos del segundo piso.</t>
  </si>
  <si>
    <t>CGAC</t>
  </si>
  <si>
    <t>Goteras en restaurante primer piso</t>
  </si>
  <si>
    <t>Golteras y filtraciones de techo en pasillo de habitaciones</t>
  </si>
  <si>
    <t>Daños en registros de habitaciones</t>
  </si>
  <si>
    <t xml:space="preserve">Asentamientos y acumulación de agua en terrazas </t>
  </si>
  <si>
    <t>Desagues en mal funcionamiento</t>
  </si>
  <si>
    <t xml:space="preserve">Terrazas con acumlación de material organico </t>
  </si>
  <si>
    <t>MARIO ALEXIS PEÑA</t>
  </si>
  <si>
    <t xml:space="preserve">1. Se firma acta de inicio el día viernes 23 de Junio de 2023, se realiza acta donde se compromente a ingresar personal a partir del 26 de Junio de 2023.                                                                                                                                                                 2. Falta la aprobación de la hoja de vida de profesional SST.                                                                                                                                                                                                                                                                                                                                                                                                                                                                                                                                                                                                                                                                                                                                                                                       </t>
  </si>
  <si>
    <t>1. El 8 de julio de 2023 se da inicio al recorrido de identificación de necesidades y/o problemáticas que requieren atención inmediata.
2. El 10 de julio de 2023 se continua con el recorrido de identificación de necesidades y/o problemáticas, identificando fugas en red de presión de agua potable, problemas de filtración en terrazas, baños inhabilitados por daños en sanitarios entre otras:
  * Se inician labores de intervención en el pasillo de dormitorios de controladores para mujeres, se identifica filtración en la  red de agua potable, se procede con el desmonte de techo en Drywall, se realiza la reparación con reemplazo de accesorios de 1" 1/2 con reducción a 3/4".
  *Se procede con la inspección de desagües de terrazas, se realiza el levantamiento de las placas concreto refabricadas, se evidencia deterioro en el geo textil, y proliferación de maleza enraizada.
3. El 11 de julio de 2023 se continua con los trabajos de levantamiento de placas concreto prefabriocadas en las terrazas, se evidencia deterioro en el geo textil, y proliferación de maleza enraizada lo que genera filtraciones en la instalaciones del primer piso. 
4. El 12 de julio Se identifica otra perdía en la red de presión de 3" que conduce agua tratada ubicada en el pasillo de ingreso al restaurante al costado izquierdo de la escalera, se realiza el desmonte de techo de lamina de yeso y trabaja en el reemplazo completo de tramo de 1m incluyendo la instalación de 2 uniones de 3" y 2 codos de 3", logrando reparar la fuga.
  * realiza  desmonte de lamina de Yeso en uno de los baños del restaurante, en donde se identifica otra fuga de agua. 
  *Se realiza desmonte de lamina de Yeso en el pasillo de dormitorios de controladores hombres, identificando otra fuga de agua.
5. El día 13 de julio de 2023 se realizan las siguientes actividades:
  *Se realiza el desmonte de pared en lamina de yeso del armario de la habitación 15 controladores, en donde se identifica fuga critica de agua, la cual causo filtraciones en el piso 1. 
  *Se realiza levantamiento de paneles tipo Kingspan de la habitación de controladores 15, 16, 14 y pasillo evidenciando agua estancada producto de las fugas identificadas, se procede al secado de la placa e instalación nuevamente de los paneles de piso. 
6. El 14 de julio de 2023 se realizan las siguientes actividades:
  *se continua con la inspección de filtraciones de la habitación 15 de controladores, se realiza el desmonte  de sanitario, se evidencia perdida por la brida.
  * se realiza desmonte de sanitario de la habitación 16 de controladores, se identifica fuga por la brida.
7. El 15 de julio de 2023 se realiza recorrido por los cuartos de maquinaria en compañía de personal de la Aero civil, el contratista de obra acude con los especialistas hidráulico y mecánico con el fin de realizar la primera inspección de reconocimiento y diagnostico.</t>
  </si>
  <si>
    <t xml:space="preserve">AVANCE DE OBRA:
La fecha de entrega del plan de mantenimiento era el día 14 de Julio de 2023 a la fecha el contratista no ha entregado el documento para revisión por parte de la interventoria, se inicia con algunas actividades prioritarias de arreglos de filtraciones, se tiene inicia con un atraso de obra del 0,84%.
FINANCIERO:
Se viene adelantando los tramites de anticipo de interventoria y contratista </t>
  </si>
  <si>
    <t>Inspección de desagües de terrazas</t>
  </si>
  <si>
    <t>Intervención pasillo dormitorios</t>
  </si>
  <si>
    <t>Inspección de terrazas</t>
  </si>
  <si>
    <t>Desmonte de techo en Drywall e identificación de fugas</t>
  </si>
  <si>
    <t>Desmonte de techo en drywall e identificación de fugas</t>
  </si>
  <si>
    <t xml:space="preserve">Desmonte de paneles de piso Kingpan y secado de placa </t>
  </si>
  <si>
    <t>Intervención de fuga en el ingreso al comedor</t>
  </si>
  <si>
    <t>Desmonte de pared en Drywall, identificación de fugas</t>
  </si>
  <si>
    <t>Desmonte de sanitario para cambio de Brida</t>
  </si>
  <si>
    <t>Visita de diagnostico preliminar por parte de especialistas</t>
  </si>
  <si>
    <t xml:space="preserve">Eléctrico: </t>
  </si>
  <si>
    <t>Socialización hallazgos en obra para su pronta subsanación.</t>
  </si>
  <si>
    <t>* No se ha podido ingresar a esta estrutura por lo cual no se ha podido realizar el diagnostico inicial.</t>
  </si>
  <si>
    <t>Se describen actividades en el informe semanal particular</t>
  </si>
  <si>
    <t>valor costo directo</t>
  </si>
  <si>
    <t>Se describen actividades en el informe SST semanal particular</t>
  </si>
  <si>
    <t>Atención de emergencia en sistema climatización</t>
  </si>
  <si>
    <t>Nivelación de placa piso en ingreso a escalera</t>
  </si>
  <si>
    <t>Instalación de soportes para espejos en GIM</t>
  </si>
  <si>
    <t xml:space="preserve">Ajuste de letrero </t>
  </si>
  <si>
    <t>Nivelación de placa piso 181 D-2-9  HAB 4</t>
  </si>
  <si>
    <t xml:space="preserve">Limpieza de techo casino </t>
  </si>
  <si>
    <t>Impermeabilización de cubierta area de descanso</t>
  </si>
  <si>
    <t xml:space="preserve">1. No se ha aprobado por parte de interventoria el Plan de mantenimiento a la fecha el contratista no presenta el documento final para aprobación por parte de la interventoria y supervisión. 
2. Se ingresa nueva profesional SST por parte del contratista y se aprueba hoja de vida.
3. El contratista debe presentar el profesional Gerente de proyectos como lo presento en oferta  a la fecha  no se ha entregado la Hoja de vida por parte del contratista.                                                                                                                                                                                                                                                                                                                                                                                                                                                                    4. El contratista continua realizando el diagnostico electromecanico de los sistemas de climatización , Red contra incendios, calderas y hidraulicos con los especialistas.                                                                                                                                                                                                                                               5.La interventoría socializa que la entregas del los diagnósticos y plan de mantenimiento no cumple los parámetros de acuerdo al Formato 8 ya que ha sido parciales y no detallados.
                                                                                                                                                                                                                                                                                                                                                                                                                                                                                                                                                                                                                                                                                                                                                                                                                                                                                                                                                                                                                                                                                                                                                                                                                                                                                                                           </t>
  </si>
  <si>
    <t>1. El 8 de agosto de 2023 se realizó las siguientes actividades
- 286 WC. Se repara la perdía de agua en tuberia de 1 1/4" red de agua tratada, se procede con la demolición de muro en lamina de yeso para iniciar la reparación. para esta reaparición se instalan 2 codos, 2 uniones, 0,50 m de tubería de 1 1/4". se deja lista el area para la instalación de la lamina de yeso, lijado y pintura.
2. El 9 de agosto de 2023 se realizó las siguientes actividades:
-SISTEMA DE CLIMATIZACIÓN: Se reporta emergencia por la falla en el sistema de AA en la torre de control, el contratista dispone del tecnico para realizar la atención Hora de ingreso del persnoal 3:30 pm hora de salida del personal 8:00pm.
3. El 10 de agosto de 2023 se realizó las siguientes actividades:
- 286 WC. Se repara la pared y techo con lamina de yeso el cual fue  afectado para realizar la reparación de la fuga de agua reparada en dias pasados,
-278 TWR Se realiza el desmonte y posterior instalación de tapa de inspección en Drywall la cual fue reportada por al supoervisión con posibilidad de caida.
4. El 11 de agosto de 2023 se realizó las siguientes actividades:
-SISTEMA DE CLIMATIZACIÓN: Se reporta emergencia por la falla en el sistema de AA en la torre de control, el contratista dispone del tecnico para realizar la atención, apartir de la fecha se contara con tecnico disponible en obra a lo largo del día con el fin de mantener el sistema trabajando e iniciar con el mantenimiento.
5. El 12 de agosto de 2023 s erealizarón las siguientes actividades:
- - 286 WC. Se lija y detalla la pared,para posteriormente aplicar pintura.,</t>
  </si>
  <si>
    <t xml:space="preserve">1. El 8 de agosto de 2023 se realizaron las siguientes actividades:.
- 228 C-3-6 ASEO: se culmina de instalar la pared en drywall, lacual fue afectada por el escape de agua en la tuberia de 1 1/4" que fue subsanado en dias pasados. se pinta y s einstalan los entrepaños
2. 9 de agosto de 2023 se realizaron las siguientes actividades: 
- 61 AN-1-1 DISTRIBUIDOR: se realiza el desmonte de 4m2 de piso, se evidencia deterioro en los soportesy desnivel en la mayoria, se procede con la nivelación de cada uno de los soportes, posteriormente se instalan nuevamente los paneles Kingspan, dando por atendida la solicitud de lasupervisión y autorizada por lainterventoria de obra.
-65 D-1-21 GIMNASIO: Se inicia con la instalciónd e pisa vidrios en cada uno de los espejos del gimnasio, actividad reportada y solicitada por la supervisión y aprobada por lainterventoria de obra.
- 76 D-1-8: se realiza el desmonte de 2m2 de piso, se evidencia deterioro en los soportes y desnivel en la mayoria, se procede con la nivelación de cada uno de los soportes, posteriormente se instalan nuevamente los paneles Kingspan, dando por atendida la solicitud de la supervisión y autorizada por lainterventoria de obra.
-116 R-17 SALA ESPERA: se desmonta, se hace mantenimiento y se instala nuevamente señal de salida de emergencia la cual presntaba riesgo de caida. 
- 181 D-2-9 HAB 4 SE realiza el desmonte de 1m2 de piso, se evidencia deterioro en los soportes y desnivel en la mayoria, se procede con la nivelación de cada uno de los soportes, posteriormente se instalan nuevamente los paneles Kingspan permitiendo que la puerta abra y cierre sin dificultad, dando por atendida la solicitud de la supervisión y autorizada por lainterventoria de obra.
- 211-A-2-20 WC se realiza instalaciónd e acople de sijeción en el codo de entrada de uno de los sanotarios, el cual presentaba fuga. se habilita la bateria sanitaria.
3. 10 de agosto de 2023 se realizaron las siguientes actividades:
-77 D-1-12 CAFETERIA: se realiza el desmonte y mantenimiento a toma GFCI del restaurante, daño reportado por la supervisión y autorizado por la interventoria.
- 180 D-2-10 HAB 5 SE realiza el desmonte de 1m2 de piso, se evidencia deterioro en los soportes y desnivel en la mayoria, se procede con la nivelación de cada uno de los soportes, posteriormente se instalan nuevamente los paneles Kingspan permitiendo que la puerta abra y cierre sin dificultad, dando por atendida la solicitud de la supervisión y autorizada por lainterventoria de obra.
4. 12 de agosto de 2023 se realizaron las siguientes actividades:
-D-2-3 PATIO: Se da inicio a la impermeabilización de las terrazas, se levantan las placas de concreto prefabricado, y se reitra el geotextil. 
-77 D-1-12 CAFETERIA: se realiza la limpieza de la placa y el cielo raso con aire a presion, con la finalidad de remover las particulas de polvo generadas en el concreto por la  humedad. </t>
  </si>
  <si>
    <t xml:space="preserve">AVANCE DE OBRA:
El contratista no presenta atraso a programación aprobada, pero continua con muy poco personal en obra a la fecha solo vienen atendiendo emergencias hidraulicas y no ha iniciaco con las actividades importantes del contrato. Se inicia por parte de la interventoria incumplimiento en presentación del diagnostico y plan de mantenimineto.
FINANCIERO:
Se viene adelantando los tramites de anticipo de interventoria y contratista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</si>
</sst>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4">
    <numFmt numFmtId="5" formatCode="&quot;$&quot;\ #,##0;\-&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 &quot;€&quot;;\-#,##0\ &quot;€&quot;"/>
    <numFmt numFmtId="165" formatCode="_-* #,##0\ _€_-;\-* #,##0\ _€_-;_-* &quot;-&quot;\ _€_-;_-@_-"/>
    <numFmt numFmtId="166" formatCode="_-* #,##0.00\ _€_-;\-* #,##0.00\ _€_-;_-* &quot;-&quot;??\ _€_-;_-@_-"/>
    <numFmt numFmtId="167" formatCode="_-&quot;$&quot;* #,##0_-;\-&quot;$&quot;* #,##0_-;_-&quot;$&quot;* &quot;-&quot;_-;_-@_-"/>
    <numFmt numFmtId="168" formatCode="_-&quot;$&quot;* #,##0.00_-;\-&quot;$&quot;* #,##0.00_-;_-&quot;$&quot;* &quot;-&quot;??_-;_-@_-"/>
    <numFmt numFmtId="169" formatCode="_(&quot;$&quot;\ * #,##0_);_(&quot;$&quot;\ * \(#,##0\);_(&quot;$&quot;\ * &quot;-&quot;_);_(@_)"/>
    <numFmt numFmtId="170" formatCode="_(&quot;$&quot;\ * #,##0.00_);_(&quot;$&quot;\ * \(#,##0.00\);_(&quot;$&quot;\ * &quot;-&quot;??_);_(@_)"/>
    <numFmt numFmtId="171" formatCode="_(* #,##0.00_);_(* \(#,##0.00\);_(* &quot;-&quot;??_);_(@_)"/>
    <numFmt numFmtId="172" formatCode="0.000%"/>
    <numFmt numFmtId="173" formatCode="&quot;$&quot;\ #,##0.00"/>
    <numFmt numFmtId="174" formatCode="&quot;$&quot;\ #,##0"/>
    <numFmt numFmtId="175" formatCode="&quot;Programado&quot;\ dd/mm/yyyy"/>
    <numFmt numFmtId="176" formatCode="_ [$€-2]\ * #,##0.00_ ;_ [$€-2]\ * \-#,##0.00_ ;_ [$€-2]\ * &quot;-&quot;??_ "/>
    <numFmt numFmtId="177" formatCode="_(&quot;C$&quot;* #,##0.00_);_(&quot;C$&quot;* \(#,##0.00\);_(&quot;C$&quot;* &quot;-&quot;??_);_(@_)"/>
    <numFmt numFmtId="178" formatCode="_ * #,##0_ ;_ * \-#,##0_ ;_ * &quot;-&quot;_ ;_ @_ "/>
    <numFmt numFmtId="179" formatCode="_ * #,##0.00_ ;_ * \-#,##0.00_ ;_ * &quot;-&quot;??_ ;_ @_ "/>
    <numFmt numFmtId="180" formatCode="&quot;$&quot;#.00"/>
    <numFmt numFmtId="181" formatCode="m\o\n\th\ d\,\ yyyy"/>
    <numFmt numFmtId="182" formatCode="_([$€]* #,##0.00_);_([$€]* \(#,##0.00\);_([$€]* &quot;-&quot;??_);_(@_)"/>
    <numFmt numFmtId="183" formatCode="#.00"/>
    <numFmt numFmtId="184" formatCode="#."/>
    <numFmt numFmtId="185" formatCode="_-* #,##0.00\ _P_t_s_-;\-* #,##0.00\ _P_t_s_-;_-* &quot;-&quot;??\ _P_t_s_-;_-@_-"/>
    <numFmt numFmtId="186" formatCode="_-* #,##0\ _P_t_s_-;\-* #,##0\ _P_t_s_-;_-* &quot;-&quot;\ _P_t_s_-;_-@_-"/>
    <numFmt numFmtId="187" formatCode="_ &quot;$&quot;\ * #,##0.00_ ;_ &quot;$&quot;\ * \-#,##0.00_ ;_ &quot;$&quot;\ * &quot;-&quot;??_ ;_ @_ "/>
    <numFmt numFmtId="188" formatCode="_-* #,##0.00\ &quot;Pts&quot;_-;\-* #,##0.00\ &quot;Pts&quot;_-;_-* &quot;-&quot;??\ &quot;Pts&quot;_-;_-@_-"/>
    <numFmt numFmtId="189" formatCode="_-* #,##0.00\ &quot;pta&quot;_-;\-* #,##0.00\ &quot;pta&quot;_-;_-* &quot;-&quot;??\ &quot;pta&quot;_-;_-@_-"/>
    <numFmt numFmtId="190" formatCode="%#.00"/>
    <numFmt numFmtId="191" formatCode="\$\ #,##0"/>
    <numFmt numFmtId="192" formatCode="0.000"/>
    <numFmt numFmtId="193" formatCode="\$\ #,##0.00"/>
    <numFmt numFmtId="194" formatCode="0.0000%"/>
    <numFmt numFmtId="195" formatCode="0.00000%"/>
    <numFmt numFmtId="196" formatCode="0.0000000000%"/>
    <numFmt numFmtId="197" formatCode="_(* #,##0.0000_);_(* \(#,##0.0000\);_(* &quot;-&quot;??_);_(@_)"/>
    <numFmt numFmtId="198" formatCode="_(&quot;$&quot;\ * #,##0_);_(&quot;$&quot;\ * \(#,##0\);_(&quot;$&quot;\ * &quot;-&quot;??_);_(@_)"/>
    <numFmt numFmtId="199" formatCode="0.0000"/>
    <numFmt numFmtId="200" formatCode="_(&quot;$&quot;\ * #,##0.0000000_);_(&quot;$&quot;\ * \(#,##0.0000000\);_(&quot;$&quot;\ * &quot;-&quot;??_);_(@_)"/>
    <numFmt numFmtId="201" formatCode="0.000000"/>
    <numFmt numFmtId="202" formatCode="0.0000000000000%"/>
    <numFmt numFmtId="203" formatCode="_-&quot;$&quot;\ * #,##0.000000_-;\-&quot;$&quot;\ * #,##0.000000_-;_-&quot;$&quot;\ * &quot;-&quot;??????_-;_-@_-"/>
    <numFmt numFmtId="204" formatCode="_-&quot;$&quot;\ * #,##0.00_-;\-&quot;$&quot;\ * #,##0.00_-;_-&quot;$&quot;\ * &quot;-&quot;??????_-;_-@_-"/>
    <numFmt numFmtId="205" formatCode="_-&quot;$&quot;\ * #,##0.00_-;\-&quot;$&quot;\ * #,##0.00_-;_-&quot;$&quot;\ * &quot;-&quot;_-;_-@_-"/>
    <numFmt numFmtId="206" formatCode="_-&quot;$&quot;\ * #,##0.00000_-;\-&quot;$&quot;\ * #,##0.00000_-;_-&quot;$&quot;\ * &quot;-&quot;_-;_-@_-"/>
    <numFmt numFmtId="207" formatCode="_-&quot;$&quot;\ * #,##0.000_-;\-&quot;$&quot;\ * #,##0.000_-;_-&quot;$&quot;\ * &quot;-&quot;???_-;_-@_-"/>
    <numFmt numFmtId="208" formatCode="_-* #,##0.0000_-;\-* #,##0.0000_-;_-* &quot;-&quot;????_-;_-@_-"/>
    <numFmt numFmtId="209" formatCode="_-* #,##0.0000_-;\-* #,##0.0000_-;_-* &quot;-&quot;??_-;_-@_-"/>
    <numFmt numFmtId="210" formatCode="&quot;SEMANA&quot;\ 0"/>
    <numFmt numFmtId="211" formatCode="_-&quot;$&quot;* #,##0.00_-;\-&quot;$&quot;* #,##0.00_-;_-&quot;$&quot;* &quot;-&quot;??_-;_-@"/>
    <numFmt numFmtId="212" formatCode="_-[$$-240A]\ * #,##0.00_-;\-[$$-240A]\ * #,##0.00_-;_-[$$-240A]\ * &quot;-&quot;??_-;_-@_-"/>
  </numFmts>
  <fonts count="76">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charset val="204"/>
    </font>
    <font>
      <b/>
      <sz val="7"/>
      <name val="Arial"/>
      <family val="2"/>
    </font>
    <font>
      <b/>
      <sz val="8"/>
      <name val="Arial"/>
      <family val="2"/>
    </font>
    <font>
      <sz val="7"/>
      <name val="Arial"/>
      <family val="2"/>
    </font>
    <font>
      <sz val="11"/>
      <color rgb="FFFF0000"/>
      <name val="Calibri"/>
      <family val="2"/>
      <charset val="204"/>
    </font>
    <font>
      <sz val="6"/>
      <name val="Arial"/>
      <family val="2"/>
    </font>
    <font>
      <sz val="11"/>
      <name val="Calibri"/>
      <family val="2"/>
      <charset val="204"/>
    </font>
    <font>
      <sz val="8"/>
      <name val="Arial"/>
      <family val="2"/>
    </font>
    <font>
      <b/>
      <u/>
      <sz val="7"/>
      <name val="Arial"/>
      <family val="2"/>
    </font>
    <font>
      <sz val="10"/>
      <name val="Arial"/>
      <family val="2"/>
    </font>
    <font>
      <sz val="11"/>
      <name val="Calibri"/>
      <family val="2"/>
    </font>
    <font>
      <b/>
      <sz val="11"/>
      <name val="Calibri"/>
      <family val="2"/>
    </font>
    <font>
      <b/>
      <sz val="11"/>
      <name val="Arial"/>
      <family val="2"/>
    </font>
    <font>
      <sz val="10"/>
      <name val="Helv"/>
      <charset val="204"/>
    </font>
    <font>
      <b/>
      <sz val="12"/>
      <name val="Arial"/>
      <family val="2"/>
    </font>
    <font>
      <sz val="1"/>
      <color indexed="8"/>
      <name val="Courier"/>
      <family val="3"/>
    </font>
    <font>
      <b/>
      <sz val="18"/>
      <name val="Arial"/>
      <family val="2"/>
    </font>
    <font>
      <b/>
      <sz val="1"/>
      <color indexed="8"/>
      <name val="Courier"/>
      <family val="3"/>
    </font>
    <font>
      <u/>
      <sz val="10"/>
      <color indexed="12"/>
      <name val="Arial"/>
      <family val="2"/>
    </font>
    <font>
      <sz val="11"/>
      <color indexed="8"/>
      <name val="Calibri"/>
      <family val="2"/>
    </font>
    <font>
      <sz val="10"/>
      <name val="MS Sans Serif"/>
      <family val="2"/>
    </font>
    <font>
      <sz val="10"/>
      <name val="Century Gothic"/>
      <family val="2"/>
    </font>
    <font>
      <sz val="12"/>
      <color theme="1"/>
      <name val="Calibri"/>
      <family val="2"/>
      <scheme val="minor"/>
    </font>
    <font>
      <sz val="8"/>
      <color rgb="FF000000"/>
      <name val="Calibri"/>
      <family val="2"/>
      <charset val="204"/>
    </font>
    <font>
      <b/>
      <sz val="8"/>
      <name val="Calibri"/>
      <family val="2"/>
    </font>
    <font>
      <b/>
      <sz val="7"/>
      <name val="Calibri"/>
      <family val="2"/>
    </font>
    <font>
      <b/>
      <sz val="8"/>
      <color rgb="FF000000"/>
      <name val="Arial"/>
      <family val="2"/>
    </font>
    <font>
      <sz val="9"/>
      <name val="Arial"/>
      <family val="2"/>
    </font>
    <font>
      <sz val="8"/>
      <name val="Calibri"/>
      <family val="2"/>
      <charset val="204"/>
    </font>
    <font>
      <b/>
      <u/>
      <sz val="11"/>
      <name val="Arial"/>
      <family val="2"/>
    </font>
    <font>
      <b/>
      <u/>
      <sz val="8"/>
      <name val="Arial"/>
      <family val="2"/>
    </font>
    <font>
      <b/>
      <sz val="12"/>
      <color theme="1"/>
      <name val="Calibri"/>
      <family val="2"/>
      <scheme val="minor"/>
    </font>
    <font>
      <sz val="11"/>
      <name val="Calibri"/>
      <family val="2"/>
      <scheme val="minor"/>
    </font>
    <font>
      <b/>
      <sz val="10"/>
      <name val="Arial"/>
      <family val="2"/>
    </font>
    <font>
      <sz val="10"/>
      <color indexed="8"/>
      <name val="MS Sans Serif"/>
      <family val="2"/>
    </font>
    <font>
      <sz val="10"/>
      <color indexed="64"/>
      <name val="Arial"/>
      <family val="2"/>
    </font>
    <font>
      <b/>
      <sz val="8"/>
      <color rgb="FF000000"/>
      <name val="Calibri"/>
      <family val="2"/>
    </font>
    <font>
      <b/>
      <sz val="8"/>
      <color rgb="FF000000"/>
      <name val="Calibri"/>
      <family val="2"/>
      <charset val="204"/>
    </font>
    <font>
      <sz val="8"/>
      <color rgb="FF000000"/>
      <name val="Calibri"/>
      <family val="2"/>
    </font>
    <font>
      <sz val="8"/>
      <color theme="1"/>
      <name val="Calibri"/>
      <family val="2"/>
      <scheme val="minor"/>
    </font>
    <font>
      <sz val="8"/>
      <color rgb="FFFF0000"/>
      <name val="Arial"/>
      <family val="2"/>
    </font>
    <font>
      <b/>
      <sz val="8"/>
      <color theme="0"/>
      <name val="Arial"/>
      <family val="2"/>
    </font>
    <font>
      <sz val="8"/>
      <name val="Calibri"/>
      <family val="2"/>
    </font>
    <font>
      <sz val="8"/>
      <color rgb="FF000000"/>
      <name val="Arial"/>
      <family val="2"/>
    </font>
    <font>
      <b/>
      <sz val="7"/>
      <name val="Calibri"/>
      <family val="2"/>
      <charset val="204"/>
    </font>
    <font>
      <b/>
      <sz val="7"/>
      <color rgb="FF000000"/>
      <name val="Calibri"/>
      <family val="2"/>
      <charset val="204"/>
    </font>
    <font>
      <sz val="7"/>
      <name val="Calibri"/>
      <family val="2"/>
      <charset val="204"/>
    </font>
    <font>
      <sz val="7"/>
      <color rgb="FF000000"/>
      <name val="Calibri"/>
      <family val="2"/>
      <charset val="204"/>
    </font>
    <font>
      <sz val="12"/>
      <name val="Arial"/>
      <family val="2"/>
    </font>
    <font>
      <sz val="11"/>
      <color rgb="FFFF0000"/>
      <name val="Calibri"/>
      <family val="2"/>
      <scheme val="minor"/>
    </font>
    <font>
      <b/>
      <sz val="9"/>
      <color rgb="FF363636"/>
      <name val="Segoe UI"/>
      <family val="2"/>
    </font>
    <font>
      <b/>
      <sz val="11"/>
      <color rgb="FF002060"/>
      <name val="Calibri"/>
      <family val="2"/>
      <scheme val="minor"/>
    </font>
    <font>
      <b/>
      <sz val="11"/>
      <color rgb="FF000000"/>
      <name val="Calibri"/>
      <family val="2"/>
      <scheme val="minor"/>
    </font>
    <font>
      <b/>
      <sz val="11"/>
      <color rgb="FFC00000"/>
      <name val="Calibri"/>
      <family val="2"/>
      <scheme val="minor"/>
    </font>
    <font>
      <b/>
      <sz val="22"/>
      <name val="Arial"/>
      <family val="2"/>
    </font>
    <font>
      <sz val="14"/>
      <name val="Arial"/>
      <family val="2"/>
    </font>
    <font>
      <b/>
      <sz val="14"/>
      <name val="Arial"/>
      <family val="2"/>
    </font>
    <font>
      <b/>
      <sz val="16"/>
      <name val="Arial"/>
      <family val="2"/>
    </font>
    <font>
      <b/>
      <sz val="16"/>
      <color theme="1"/>
      <name val="Calibri"/>
      <family val="2"/>
      <scheme val="minor"/>
    </font>
    <font>
      <b/>
      <sz val="14"/>
      <color theme="1"/>
      <name val="Calibri"/>
      <family val="2"/>
      <scheme val="minor"/>
    </font>
    <font>
      <sz val="10"/>
      <color rgb="FF000000"/>
      <name val="Calibri"/>
      <family val="2"/>
      <charset val="204"/>
    </font>
    <font>
      <b/>
      <sz val="11"/>
      <color theme="0"/>
      <name val="Calibri"/>
      <family val="2"/>
      <scheme val="minor"/>
    </font>
    <font>
      <b/>
      <sz val="14"/>
      <color theme="0"/>
      <name val="Arial"/>
      <family val="2"/>
    </font>
    <font>
      <b/>
      <sz val="9"/>
      <name val="Arial"/>
      <family val="2"/>
    </font>
    <font>
      <sz val="11"/>
      <color rgb="FF006100"/>
      <name val="Calibri"/>
      <family val="2"/>
      <scheme val="minor"/>
    </font>
    <font>
      <sz val="10"/>
      <name val="Calibri"/>
      <family val="2"/>
      <scheme val="minor"/>
    </font>
    <font>
      <b/>
      <sz val="6"/>
      <name val="Arial"/>
      <family val="2"/>
    </font>
    <font>
      <b/>
      <sz val="11"/>
      <name val="Times New Roman"/>
      <family val="1"/>
    </font>
    <font>
      <sz val="9"/>
      <color theme="1"/>
      <name val="Calibri"/>
      <family val="2"/>
      <scheme val="minor"/>
    </font>
    <font>
      <sz val="10"/>
      <name val="Calibri"/>
      <family val="2"/>
      <charset val="204"/>
    </font>
    <font>
      <sz val="11"/>
      <color rgb="FF000000"/>
      <name val="Calibri"/>
      <family val="2"/>
    </font>
    <font>
      <sz val="9"/>
      <name val="Calibri"/>
      <family val="2"/>
    </font>
    <font>
      <sz val="11"/>
      <color rgb="FF000000"/>
      <name val="Calibri"/>
      <family val="2"/>
    </font>
  </fonts>
  <fills count="32">
    <fill>
      <patternFill patternType="none"/>
    </fill>
    <fill>
      <patternFill patternType="gray125"/>
    </fill>
    <fill>
      <patternFill patternType="solid">
        <fgColor rgb="FF00B0F0"/>
        <bgColor indexed="64"/>
      </patternFill>
    </fill>
    <fill>
      <patternFill patternType="solid">
        <fgColor theme="0"/>
        <bgColor indexed="64"/>
      </patternFill>
    </fill>
    <fill>
      <patternFill patternType="solid">
        <fgColor rgb="FFC0C0C0"/>
      </patternFill>
    </fill>
    <fill>
      <patternFill patternType="solid">
        <fgColor rgb="FFDDEBF7"/>
      </patternFill>
    </fill>
    <fill>
      <patternFill patternType="solid">
        <fgColor rgb="FFFFFF00"/>
        <bgColor indexed="64"/>
      </patternFill>
    </fill>
    <fill>
      <patternFill patternType="solid">
        <fgColor theme="2" tint="-9.9978637043366805E-2"/>
        <bgColor indexed="64"/>
      </patternFill>
    </fill>
    <fill>
      <patternFill patternType="solid">
        <fgColor theme="6" tint="0.79998168889431442"/>
        <bgColor indexed="64"/>
      </patternFill>
    </fill>
    <fill>
      <patternFill patternType="solid">
        <fgColor rgb="FF00FF00"/>
        <bgColor indexed="64"/>
      </patternFill>
    </fill>
    <fill>
      <patternFill patternType="solid">
        <fgColor rgb="FFFF0000"/>
        <bgColor indexed="64"/>
      </patternFill>
    </fill>
    <fill>
      <patternFill patternType="solid">
        <fgColor rgb="FF92D050"/>
        <bgColor indexed="64"/>
      </patternFill>
    </fill>
    <fill>
      <patternFill patternType="solid">
        <fgColor rgb="FFFFFF99"/>
        <bgColor indexed="64"/>
      </patternFill>
    </fill>
    <fill>
      <patternFill patternType="solid">
        <fgColor theme="9"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rgb="FFFFFFFF"/>
        <bgColor indexed="64"/>
      </patternFill>
    </fill>
    <fill>
      <patternFill patternType="solid">
        <fgColor theme="7" tint="0.59999389629810485"/>
        <bgColor indexed="64"/>
      </patternFill>
    </fill>
    <fill>
      <patternFill patternType="solid">
        <fgColor theme="1"/>
        <bgColor indexed="64"/>
      </patternFill>
    </fill>
    <fill>
      <patternFill patternType="solid">
        <fgColor rgb="FF7DDDFF"/>
        <bgColor indexed="64"/>
      </patternFill>
    </fill>
    <fill>
      <patternFill patternType="solid">
        <fgColor rgb="FFFFFEFB"/>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rgb="FFFFC000"/>
        <bgColor indexed="64"/>
      </patternFill>
    </fill>
    <fill>
      <patternFill patternType="solid">
        <fgColor theme="5" tint="0.79998168889431442"/>
        <bgColor indexed="64"/>
      </patternFill>
    </fill>
    <fill>
      <patternFill patternType="solid">
        <fgColor rgb="FFC6EFCE"/>
      </patternFill>
    </fill>
    <fill>
      <patternFill patternType="solid">
        <fgColor rgb="FFFFCCFF"/>
        <bgColor indexed="64"/>
      </patternFill>
    </fill>
    <fill>
      <patternFill patternType="solid">
        <fgColor rgb="FFE6E6E6"/>
        <bgColor indexed="64"/>
      </patternFill>
    </fill>
    <fill>
      <patternFill patternType="solid">
        <fgColor theme="0" tint="-0.14999847407452621"/>
        <bgColor indexed="64"/>
      </patternFill>
    </fill>
  </fills>
  <borders count="11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thin">
        <color rgb="FF000000"/>
      </left>
      <right/>
      <top style="thin">
        <color rgb="FF000000"/>
      </top>
      <bottom style="thin">
        <color rgb="FF000000"/>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top style="thin">
        <color rgb="FF000000"/>
      </top>
      <bottom style="thin">
        <color rgb="FF000000"/>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rgb="FF000000"/>
      </left>
      <right/>
      <top/>
      <bottom style="thin">
        <color rgb="FF000000"/>
      </bottom>
      <diagonal/>
    </border>
    <border>
      <left/>
      <right/>
      <top/>
      <bottom style="thin">
        <color rgb="FF000000"/>
      </bottom>
      <diagonal/>
    </border>
    <border>
      <left/>
      <right/>
      <top/>
      <bottom style="thin">
        <color indexed="64"/>
      </bottom>
      <diagonal/>
    </border>
    <border>
      <left style="medium">
        <color indexed="64"/>
      </left>
      <right/>
      <top style="medium">
        <color indexed="64"/>
      </top>
      <bottom style="thin">
        <color indexed="64"/>
      </bottom>
      <diagonal/>
    </border>
    <border>
      <left/>
      <right/>
      <top style="thin">
        <color rgb="FF000000"/>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rgb="FF000000"/>
      </right>
      <top style="thin">
        <color rgb="FF000000"/>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thin">
        <color indexed="64"/>
      </left>
      <right style="thin">
        <color indexed="64"/>
      </right>
      <top/>
      <bottom style="medium">
        <color indexed="64"/>
      </bottom>
      <diagonal/>
    </border>
    <border>
      <left/>
      <right/>
      <top style="double">
        <color indexed="64"/>
      </top>
      <bottom/>
      <diagonal/>
    </border>
    <border>
      <left style="thin">
        <color indexed="64"/>
      </left>
      <right/>
      <top/>
      <bottom/>
      <diagonal/>
    </border>
    <border>
      <left style="thin">
        <color rgb="FF000000"/>
      </left>
      <right style="thin">
        <color rgb="FF000000"/>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theme="6" tint="0.59996337778862885"/>
      </left>
      <right style="thin">
        <color theme="6" tint="0.59996337778862885"/>
      </right>
      <top style="thin">
        <color theme="6" tint="0.59996337778862885"/>
      </top>
      <bottom style="thin">
        <color theme="6" tint="0.59996337778862885"/>
      </bottom>
      <diagonal/>
    </border>
    <border>
      <left style="thin">
        <color theme="3" tint="0.79998168889431442"/>
      </left>
      <right style="thin">
        <color theme="3" tint="0.79998168889431442"/>
      </right>
      <top style="thin">
        <color theme="3" tint="0.79998168889431442"/>
      </top>
      <bottom style="thin">
        <color theme="3" tint="0.79998168889431442"/>
      </bottom>
      <diagonal/>
    </border>
    <border>
      <left style="medium">
        <color indexed="64"/>
      </left>
      <right style="thin">
        <color rgb="FF000000"/>
      </right>
      <top style="thin">
        <color indexed="64"/>
      </top>
      <bottom style="thin">
        <color indexed="64"/>
      </bottom>
      <diagonal/>
    </border>
    <border>
      <left style="thin">
        <color rgb="FF000000"/>
      </left>
      <right style="medium">
        <color indexed="64"/>
      </right>
      <top style="thin">
        <color indexed="64"/>
      </top>
      <bottom style="thin">
        <color indexed="64"/>
      </bottom>
      <diagonal/>
    </border>
    <border>
      <left/>
      <right style="medium">
        <color indexed="64"/>
      </right>
      <top/>
      <bottom style="thin">
        <color rgb="FF000000"/>
      </bottom>
      <diagonal/>
    </border>
    <border>
      <left/>
      <right style="medium">
        <color indexed="64"/>
      </right>
      <top style="thin">
        <color rgb="FF000000"/>
      </top>
      <bottom style="medium">
        <color indexed="64"/>
      </bottom>
      <diagonal/>
    </border>
    <border>
      <left style="medium">
        <color indexed="64"/>
      </left>
      <right/>
      <top style="thin">
        <color indexed="64"/>
      </top>
      <bottom/>
      <diagonal/>
    </border>
    <border>
      <left/>
      <right style="medium">
        <color indexed="64"/>
      </right>
      <top/>
      <bottom/>
      <diagonal/>
    </border>
    <border>
      <left/>
      <right style="medium">
        <color indexed="64"/>
      </right>
      <top style="thin">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rgb="FF000000"/>
      </right>
      <top/>
      <bottom style="thin">
        <color rgb="FF000000"/>
      </bottom>
      <diagonal/>
    </border>
    <border>
      <left style="medium">
        <color indexed="64"/>
      </left>
      <right/>
      <top style="thin">
        <color rgb="FF000000"/>
      </top>
      <bottom/>
      <diagonal/>
    </border>
    <border>
      <left/>
      <right style="medium">
        <color indexed="64"/>
      </right>
      <top style="thin">
        <color rgb="FF000000"/>
      </top>
      <bottom style="thin">
        <color rgb="FF000000"/>
      </bottom>
      <diagonal/>
    </border>
    <border>
      <left/>
      <right style="thin">
        <color rgb="FF000000"/>
      </right>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medium">
        <color indexed="64"/>
      </right>
      <top style="double">
        <color indexed="64"/>
      </top>
      <bottom style="double">
        <color indexed="64"/>
      </bottom>
      <diagonal/>
    </border>
    <border>
      <left/>
      <right style="mediumDashed">
        <color indexed="64"/>
      </right>
      <top/>
      <bottom/>
      <diagonal/>
    </border>
    <border>
      <left style="thin">
        <color indexed="64"/>
      </left>
      <right style="mediumDashed">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thin">
        <color indexed="64"/>
      </left>
      <right/>
      <top style="medium">
        <color indexed="64"/>
      </top>
      <bottom style="thin">
        <color indexed="64"/>
      </bottom>
      <diagonal/>
    </border>
    <border>
      <left/>
      <right/>
      <top style="double">
        <color indexed="64"/>
      </top>
      <bottom style="thin">
        <color indexed="64"/>
      </bottom>
      <diagonal/>
    </border>
    <border>
      <left/>
      <right/>
      <top style="thin">
        <color indexed="64"/>
      </top>
      <bottom style="thin">
        <color rgb="FF000000"/>
      </bottom>
      <diagonal/>
    </border>
    <border>
      <left/>
      <right style="medium">
        <color indexed="64"/>
      </right>
      <top style="thin">
        <color indexed="64"/>
      </top>
      <bottom style="thin">
        <color rgb="FF000000"/>
      </bottom>
      <diagonal/>
    </border>
    <border>
      <left/>
      <right/>
      <top style="thin">
        <color indexed="64"/>
      </top>
      <bottom style="double">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top style="thin">
        <color indexed="64"/>
      </top>
      <bottom style="medium">
        <color indexed="64"/>
      </bottom>
      <diagonal/>
    </border>
    <border>
      <left style="medium">
        <color rgb="FF000000"/>
      </left>
      <right/>
      <top style="medium">
        <color rgb="FF000000"/>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rgb="FF000000"/>
      </left>
      <right/>
      <top/>
      <bottom/>
      <diagonal/>
    </border>
    <border>
      <left style="medium">
        <color indexed="64"/>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style="medium">
        <color indexed="64"/>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s>
  <cellStyleXfs count="509">
    <xf numFmtId="0" fontId="0" fillId="0" borderId="0"/>
    <xf numFmtId="0" fontId="3" fillId="0" borderId="0"/>
    <xf numFmtId="171" fontId="3" fillId="0" borderId="0" applyFont="0" applyFill="0" applyBorder="0" applyAlignment="0" applyProtection="0"/>
    <xf numFmtId="170"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12" fillId="0" borderId="0"/>
    <xf numFmtId="0" fontId="12" fillId="0" borderId="0"/>
    <xf numFmtId="0" fontId="1" fillId="0" borderId="0"/>
    <xf numFmtId="0" fontId="12" fillId="0" borderId="0"/>
    <xf numFmtId="0" fontId="1" fillId="0" borderId="0"/>
    <xf numFmtId="0" fontId="3" fillId="0" borderId="0"/>
    <xf numFmtId="171" fontId="3" fillId="0" borderId="0" applyFont="0" applyFill="0" applyBorder="0" applyAlignment="0" applyProtection="0"/>
    <xf numFmtId="170" fontId="3" fillId="0" borderId="0" applyFont="0" applyFill="0" applyBorder="0" applyAlignment="0" applyProtection="0"/>
    <xf numFmtId="9"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25"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170" fontId="1" fillId="0" borderId="0" applyFont="0" applyFill="0" applyBorder="0" applyAlignment="0" applyProtection="0"/>
    <xf numFmtId="0" fontId="1" fillId="0" borderId="0"/>
    <xf numFmtId="43" fontId="1" fillId="0" borderId="0" applyFont="0" applyFill="0" applyBorder="0" applyAlignment="0" applyProtection="0"/>
    <xf numFmtId="178" fontId="12" fillId="0" borderId="0" applyFont="0" applyFill="0" applyBorder="0" applyAlignment="0" applyProtection="0"/>
    <xf numFmtId="0" fontId="16" fillId="0" borderId="0"/>
    <xf numFmtId="179" fontId="12" fillId="0" borderId="0" applyFont="0" applyFill="0" applyBorder="0" applyAlignment="0" applyProtection="0"/>
    <xf numFmtId="0" fontId="12" fillId="0" borderId="0"/>
    <xf numFmtId="0" fontId="1" fillId="0" borderId="0"/>
    <xf numFmtId="0" fontId="1" fillId="0" borderId="0"/>
    <xf numFmtId="4" fontId="18" fillId="0" borderId="0">
      <protection locked="0"/>
    </xf>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3" fillId="0" borderId="0"/>
    <xf numFmtId="180" fontId="18" fillId="0" borderId="0">
      <protection locked="0"/>
    </xf>
    <xf numFmtId="181" fontId="18" fillId="0" borderId="0">
      <protection locked="0"/>
    </xf>
    <xf numFmtId="0" fontId="19" fillId="0" borderId="0" applyNumberFormat="0" applyFill="0" applyBorder="0" applyAlignment="0" applyProtection="0"/>
    <xf numFmtId="0" fontId="17" fillId="0" borderId="0" applyNumberFormat="0" applyFill="0" applyBorder="0" applyAlignment="0" applyProtection="0"/>
    <xf numFmtId="182" fontId="12" fillId="0" borderId="0" applyFont="0" applyFill="0" applyBorder="0" applyAlignment="0" applyProtection="0"/>
    <xf numFmtId="182" fontId="12" fillId="0" borderId="0" applyFont="0" applyFill="0" applyBorder="0" applyAlignment="0" applyProtection="0"/>
    <xf numFmtId="0" fontId="12" fillId="0" borderId="0" applyFont="0" applyFill="0" applyBorder="0" applyAlignment="0" applyProtection="0"/>
    <xf numFmtId="2" fontId="12" fillId="0" borderId="0" applyFont="0" applyFill="0" applyBorder="0" applyAlignment="0" applyProtection="0"/>
    <xf numFmtId="183" fontId="18" fillId="0" borderId="0">
      <protection locked="0"/>
    </xf>
    <xf numFmtId="184" fontId="20" fillId="0" borderId="0">
      <protection locked="0"/>
    </xf>
    <xf numFmtId="184" fontId="20" fillId="0" borderId="0">
      <protection locked="0"/>
    </xf>
    <xf numFmtId="0" fontId="21" fillId="0" borderId="0" applyNumberFormat="0" applyFill="0" applyBorder="0" applyAlignment="0" applyProtection="0">
      <alignment vertical="top"/>
      <protection locked="0"/>
    </xf>
    <xf numFmtId="43" fontId="3" fillId="0" borderId="0" applyFont="0" applyFill="0" applyBorder="0" applyAlignment="0" applyProtection="0"/>
    <xf numFmtId="178" fontId="10" fillId="0" borderId="0" applyFont="0" applyFill="0" applyBorder="0" applyAlignment="0" applyProtection="0"/>
    <xf numFmtId="41" fontId="25" fillId="0" borderId="0" applyFont="0" applyFill="0" applyBorder="0" applyAlignment="0" applyProtection="0"/>
    <xf numFmtId="43" fontId="22"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2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22" fillId="0" borderId="0" applyFont="0" applyFill="0" applyBorder="0" applyAlignment="0" applyProtection="0"/>
    <xf numFmtId="43" fontId="12" fillId="0" borderId="0" applyFont="0" applyFill="0" applyBorder="0" applyAlignment="0" applyProtection="0"/>
    <xf numFmtId="185" fontId="12" fillId="0" borderId="0" applyFont="0" applyFill="0" applyBorder="0" applyAlignment="0" applyProtection="0"/>
    <xf numFmtId="43" fontId="12" fillId="0" borderId="0" applyFont="0" applyFill="0" applyBorder="0" applyAlignment="0" applyProtection="0"/>
    <xf numFmtId="43" fontId="22" fillId="0" borderId="0" applyFont="0" applyFill="0" applyBorder="0" applyAlignment="0" applyProtection="0"/>
    <xf numFmtId="179" fontId="12" fillId="0" borderId="0" applyFont="0" applyFill="0" applyBorder="0" applyAlignment="0" applyProtection="0"/>
    <xf numFmtId="43" fontId="25" fillId="0" borderId="0" applyFont="0" applyFill="0" applyBorder="0" applyAlignment="0" applyProtection="0"/>
    <xf numFmtId="179" fontId="12" fillId="0" borderId="0" applyFont="0" applyFill="0" applyBorder="0" applyAlignment="0" applyProtection="0"/>
    <xf numFmtId="179" fontId="12" fillId="0" borderId="0" applyFont="0" applyFill="0" applyBorder="0" applyAlignment="0" applyProtection="0"/>
    <xf numFmtId="179" fontId="12" fillId="0" borderId="0" applyFont="0" applyFill="0" applyBorder="0" applyAlignment="0" applyProtection="0"/>
    <xf numFmtId="179" fontId="12" fillId="0" borderId="0" applyFont="0" applyFill="0" applyBorder="0" applyAlignment="0" applyProtection="0"/>
    <xf numFmtId="43" fontId="22" fillId="0" borderId="0" applyFont="0" applyFill="0" applyBorder="0" applyAlignment="0" applyProtection="0"/>
    <xf numFmtId="43" fontId="25" fillId="0" borderId="0" applyFont="0" applyFill="0" applyBorder="0" applyAlignment="0" applyProtection="0"/>
    <xf numFmtId="179"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22" fillId="0" borderId="0" applyFont="0" applyFill="0" applyBorder="0" applyAlignment="0" applyProtection="0"/>
    <xf numFmtId="186" fontId="12" fillId="0" borderId="0" applyFont="0" applyFill="0" applyBorder="0" applyAlignment="0" applyProtection="0"/>
    <xf numFmtId="170" fontId="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70" fontId="2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22" fillId="0" borderId="0" applyFont="0" applyFill="0" applyBorder="0" applyAlignment="0" applyProtection="0"/>
    <xf numFmtId="187" fontId="12" fillId="0" borderId="0" applyFont="0" applyFill="0" applyBorder="0" applyAlignment="0" applyProtection="0"/>
    <xf numFmtId="170" fontId="22" fillId="0" borderId="0" applyFont="0" applyFill="0" applyBorder="0" applyAlignment="0" applyProtection="0"/>
    <xf numFmtId="43" fontId="1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12" fillId="0" borderId="0" applyFont="0" applyFill="0" applyBorder="0" applyAlignment="0" applyProtection="0"/>
    <xf numFmtId="170" fontId="22" fillId="0" borderId="0" applyFont="0" applyFill="0" applyBorder="0" applyAlignment="0" applyProtection="0"/>
    <xf numFmtId="188" fontId="12" fillId="0" borderId="0" applyFont="0" applyFill="0" applyBorder="0" applyAlignment="0" applyProtection="0"/>
    <xf numFmtId="189" fontId="1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5" fontId="12" fillId="0" borderId="0" applyFont="0" applyFill="0" applyBorder="0" applyAlignment="0" applyProtection="0"/>
    <xf numFmtId="0" fontId="1" fillId="0" borderId="0"/>
    <xf numFmtId="0" fontId="1" fillId="0" borderId="0"/>
    <xf numFmtId="0" fontId="1" fillId="0" borderId="0"/>
    <xf numFmtId="0" fontId="10" fillId="0" borderId="0"/>
    <xf numFmtId="0" fontId="2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22" fillId="0" borderId="0" applyFont="0" applyFill="0" applyBorder="0" applyAlignment="0" applyProtection="0"/>
    <xf numFmtId="43" fontId="12" fillId="0" borderId="0" applyFont="0" applyFill="0" applyBorder="0" applyAlignment="0" applyProtection="0"/>
    <xf numFmtId="0" fontId="22" fillId="0" borderId="0"/>
    <xf numFmtId="43" fontId="1" fillId="0" borderId="0" applyFont="0" applyFill="0" applyBorder="0" applyAlignment="0" applyProtection="0"/>
    <xf numFmtId="0" fontId="1" fillId="0" borderId="0"/>
    <xf numFmtId="43" fontId="22" fillId="0" borderId="0" applyFont="0" applyFill="0" applyBorder="0" applyAlignment="0" applyProtection="0"/>
    <xf numFmtId="43" fontId="2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0" borderId="0"/>
    <xf numFmtId="0" fontId="25" fillId="0" borderId="0"/>
    <xf numFmtId="0" fontId="2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25" fillId="0" borderId="0"/>
    <xf numFmtId="0" fontId="22" fillId="0" borderId="0"/>
    <xf numFmtId="0" fontId="22" fillId="0" borderId="0"/>
    <xf numFmtId="0" fontId="22" fillId="0" borderId="0"/>
    <xf numFmtId="0" fontId="22" fillId="0" borderId="0"/>
    <xf numFmtId="0" fontId="10" fillId="0" borderId="0"/>
    <xf numFmtId="0" fontId="24" fillId="0" borderId="0"/>
    <xf numFmtId="0" fontId="1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90" fontId="18" fillId="0" borderId="0">
      <protection locked="0"/>
    </xf>
    <xf numFmtId="9" fontId="3" fillId="0" borderId="0" applyFont="0" applyFill="0" applyBorder="0" applyAlignment="0" applyProtection="0"/>
    <xf numFmtId="9" fontId="25" fillId="0" borderId="0" applyFont="0" applyFill="0" applyBorder="0" applyAlignment="0" applyProtection="0"/>
    <xf numFmtId="9" fontId="22" fillId="0" borderId="0" applyFont="0" applyFill="0" applyBorder="0" applyAlignment="0" applyProtection="0"/>
    <xf numFmtId="9" fontId="1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12" fillId="0" borderId="0" applyFont="0" applyFill="0" applyBorder="0" applyAlignment="0" applyProtection="0"/>
    <xf numFmtId="9" fontId="22" fillId="0" borderId="0" applyFont="0" applyFill="0" applyBorder="0" applyAlignment="0" applyProtection="0"/>
    <xf numFmtId="9" fontId="25"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2" fillId="0" borderId="0" applyFont="0" applyFill="0" applyBorder="0" applyAlignment="0" applyProtection="0"/>
    <xf numFmtId="9" fontId="10" fillId="0" borderId="0" applyFont="0" applyFill="0" applyBorder="0" applyAlignment="0" applyProtection="0"/>
    <xf numFmtId="3" fontId="12"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41" fontId="1" fillId="0" borderId="0" applyFont="0" applyFill="0" applyBorder="0" applyAlignment="0" applyProtection="0"/>
    <xf numFmtId="168" fontId="1" fillId="0" borderId="0" applyFont="0" applyFill="0" applyBorder="0" applyAlignment="0" applyProtection="0"/>
    <xf numFmtId="165" fontId="22"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0" fontId="38" fillId="0" borderId="0"/>
    <xf numFmtId="0" fontId="1" fillId="0" borderId="0"/>
    <xf numFmtId="0" fontId="37" fillId="0" borderId="0"/>
    <xf numFmtId="170" fontId="1" fillId="0" borderId="0" applyFont="0" applyFill="0" applyBorder="0" applyAlignment="0" applyProtection="0"/>
    <xf numFmtId="0" fontId="1" fillId="0" borderId="0"/>
    <xf numFmtId="166" fontId="1" fillId="0" borderId="0" applyFont="0" applyFill="0" applyBorder="0" applyAlignment="0" applyProtection="0"/>
    <xf numFmtId="170" fontId="1" fillId="0" borderId="0" applyFont="0" applyFill="0" applyBorder="0" applyAlignment="0" applyProtection="0"/>
    <xf numFmtId="0" fontId="1" fillId="0" borderId="0"/>
    <xf numFmtId="166" fontId="1" fillId="0" borderId="0" applyFont="0" applyFill="0" applyBorder="0" applyAlignment="0" applyProtection="0"/>
    <xf numFmtId="9" fontId="1" fillId="0" borderId="0" applyFont="0" applyFill="0" applyBorder="0" applyAlignment="0" applyProtection="0"/>
    <xf numFmtId="170" fontId="1" fillId="0" borderId="0" applyFont="0" applyFill="0" applyBorder="0" applyAlignment="0" applyProtection="0"/>
    <xf numFmtId="0" fontId="1" fillId="0" borderId="0"/>
    <xf numFmtId="166" fontId="22" fillId="0" borderId="0" applyFont="0" applyFill="0" applyBorder="0" applyAlignment="0" applyProtection="0"/>
    <xf numFmtId="0" fontId="1" fillId="0" borderId="0"/>
    <xf numFmtId="166" fontId="1" fillId="0" borderId="0" applyFont="0" applyFill="0" applyBorder="0" applyAlignment="0" applyProtection="0"/>
    <xf numFmtId="170" fontId="1" fillId="0" borderId="0" applyFont="0" applyFill="0" applyBorder="0" applyAlignment="0" applyProtection="0"/>
    <xf numFmtId="0" fontId="1" fillId="0" borderId="0"/>
    <xf numFmtId="165" fontId="22"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0" fontId="37" fillId="0" borderId="0"/>
    <xf numFmtId="170" fontId="1" fillId="0" borderId="0" applyFont="0" applyFill="0" applyBorder="0" applyAlignment="0" applyProtection="0"/>
    <xf numFmtId="0" fontId="1" fillId="0" borderId="0"/>
    <xf numFmtId="170" fontId="1" fillId="0" borderId="0" applyFont="0" applyFill="0" applyBorder="0" applyAlignment="0" applyProtection="0"/>
    <xf numFmtId="0" fontId="38" fillId="0" borderId="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38" fillId="0" borderId="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0" fontId="1" fillId="0" borderId="0"/>
    <xf numFmtId="168" fontId="1" fillId="0" borderId="0" applyFont="0" applyFill="0" applyBorder="0" applyAlignment="0" applyProtection="0"/>
    <xf numFmtId="166" fontId="1" fillId="0" borderId="0" applyFont="0" applyFill="0" applyBorder="0" applyAlignment="0" applyProtection="0"/>
    <xf numFmtId="0" fontId="1" fillId="0" borderId="0"/>
    <xf numFmtId="166" fontId="1" fillId="0" borderId="0" applyFont="0" applyFill="0" applyBorder="0" applyAlignment="0" applyProtection="0"/>
    <xf numFmtId="170" fontId="1" fillId="0" borderId="0" applyFont="0" applyFill="0" applyBorder="0" applyAlignment="0" applyProtection="0"/>
    <xf numFmtId="9" fontId="1" fillId="0" borderId="0" applyFont="0" applyFill="0" applyBorder="0" applyAlignment="0" applyProtection="0"/>
    <xf numFmtId="0" fontId="1" fillId="0" borderId="0"/>
    <xf numFmtId="42" fontId="12" fillId="0" borderId="0" applyFont="0" applyFill="0" applyBorder="0" applyAlignment="0" applyProtection="0"/>
    <xf numFmtId="170" fontId="1" fillId="0" borderId="0" applyFont="0" applyFill="0" applyBorder="0" applyAlignment="0" applyProtection="0"/>
    <xf numFmtId="171" fontId="1" fillId="0" borderId="0" applyFont="0" applyFill="0" applyBorder="0" applyAlignment="0" applyProtection="0"/>
    <xf numFmtId="42" fontId="1" fillId="0" borderId="0" applyFont="0" applyFill="0" applyBorder="0" applyAlignment="0" applyProtection="0"/>
    <xf numFmtId="42" fontId="12" fillId="0" borderId="0" applyFont="0" applyFill="0" applyBorder="0" applyAlignment="0" applyProtection="0"/>
    <xf numFmtId="171" fontId="1" fillId="0" borderId="0" applyFont="0" applyFill="0" applyBorder="0" applyAlignment="0" applyProtection="0"/>
    <xf numFmtId="170" fontId="1" fillId="0" borderId="0" applyFont="0" applyFill="0" applyBorder="0" applyAlignment="0" applyProtection="0"/>
    <xf numFmtId="0" fontId="12" fillId="0" borderId="0"/>
    <xf numFmtId="179" fontId="12" fillId="0" borderId="0" applyFont="0" applyFill="0" applyBorder="0" applyAlignment="0" applyProtection="0"/>
    <xf numFmtId="0" fontId="51" fillId="0" borderId="0"/>
    <xf numFmtId="41" fontId="1" fillId="0" borderId="0" applyFont="0" applyFill="0" applyBorder="0" applyAlignment="0" applyProtection="0"/>
    <xf numFmtId="0" fontId="67" fillId="28" borderId="0" applyNumberFormat="0" applyBorder="0" applyAlignment="0" applyProtection="0"/>
    <xf numFmtId="0" fontId="73" fillId="0" borderId="0"/>
    <xf numFmtId="44" fontId="75" fillId="0" borderId="0" applyFont="0" applyFill="0" applyBorder="0" applyAlignment="0" applyProtection="0"/>
    <xf numFmtId="9" fontId="75" fillId="0" borderId="0" applyFont="0" applyFill="0" applyBorder="0" applyAlignment="0" applyProtection="0"/>
  </cellStyleXfs>
  <cellXfs count="1217">
    <xf numFmtId="0" fontId="0" fillId="0" borderId="0" xfId="0"/>
    <xf numFmtId="0" fontId="7" fillId="0" borderId="0" xfId="1" applyFont="1"/>
    <xf numFmtId="0" fontId="7" fillId="0" borderId="0" xfId="1" applyFont="1" applyAlignment="1">
      <alignment vertical="center"/>
    </xf>
    <xf numFmtId="10" fontId="5" fillId="0" borderId="27" xfId="4" applyNumberFormat="1" applyFont="1" applyBorder="1" applyAlignment="1">
      <alignment horizontal="center" vertical="center" wrapText="1"/>
    </xf>
    <xf numFmtId="0" fontId="10" fillId="0" borderId="27" xfId="1" applyFont="1" applyBorder="1" applyAlignment="1">
      <alignment horizontal="left" vertical="top" wrapText="1"/>
    </xf>
    <xf numFmtId="0" fontId="12" fillId="0" borderId="0" xfId="10"/>
    <xf numFmtId="0" fontId="12" fillId="0" borderId="0" xfId="10" applyAlignment="1">
      <alignment vertical="center" wrapText="1"/>
    </xf>
    <xf numFmtId="175" fontId="14" fillId="0" borderId="40" xfId="10" applyNumberFormat="1" applyFont="1" applyBorder="1" applyAlignment="1">
      <alignment horizontal="center" vertical="center" wrapText="1"/>
    </xf>
    <xf numFmtId="175" fontId="14" fillId="0" borderId="24" xfId="10" applyNumberFormat="1" applyFont="1" applyBorder="1" applyAlignment="1">
      <alignment horizontal="center" vertical="center" wrapText="1"/>
    </xf>
    <xf numFmtId="0" fontId="5" fillId="0" borderId="42" xfId="1" applyFont="1" applyBorder="1" applyAlignment="1">
      <alignment horizontal="left" vertical="center" wrapText="1"/>
    </xf>
    <xf numFmtId="0" fontId="4" fillId="0" borderId="45" xfId="1" applyFont="1" applyBorder="1" applyAlignment="1">
      <alignment horizontal="left" vertical="center" wrapText="1"/>
    </xf>
    <xf numFmtId="171" fontId="26" fillId="0" borderId="0" xfId="13" applyFont="1" applyAlignment="1">
      <alignment horizontal="center" vertical="center"/>
    </xf>
    <xf numFmtId="170" fontId="26" fillId="0" borderId="0" xfId="14" applyFont="1" applyAlignment="1">
      <alignment vertical="center"/>
    </xf>
    <xf numFmtId="0" fontId="26" fillId="0" borderId="0" xfId="12" applyFont="1" applyAlignment="1">
      <alignment vertical="center"/>
    </xf>
    <xf numFmtId="0" fontId="10" fillId="0" borderId="10" xfId="1" applyFont="1" applyBorder="1" applyAlignment="1">
      <alignment horizontal="left" vertical="center" wrapText="1"/>
    </xf>
    <xf numFmtId="0" fontId="31" fillId="0" borderId="10" xfId="1" applyFont="1" applyBorder="1" applyAlignment="1">
      <alignment vertical="center"/>
    </xf>
    <xf numFmtId="0" fontId="9" fillId="0" borderId="0" xfId="1" applyFont="1" applyAlignment="1">
      <alignment vertical="center"/>
    </xf>
    <xf numFmtId="0" fontId="9" fillId="0" borderId="0" xfId="1" applyFont="1"/>
    <xf numFmtId="1" fontId="10" fillId="0" borderId="27" xfId="1" applyNumberFormat="1" applyFont="1" applyBorder="1" applyAlignment="1">
      <alignment horizontal="center" vertical="center" wrapText="1"/>
    </xf>
    <xf numFmtId="10" fontId="10" fillId="0" borderId="27" xfId="4" applyNumberFormat="1" applyFont="1" applyBorder="1" applyAlignment="1">
      <alignment horizontal="center" vertical="center" wrapText="1"/>
    </xf>
    <xf numFmtId="171" fontId="26" fillId="0" borderId="19" xfId="13" applyFont="1" applyBorder="1" applyAlignment="1">
      <alignment horizontal="center" vertical="center"/>
    </xf>
    <xf numFmtId="170" fontId="26" fillId="0" borderId="19" xfId="14" applyFont="1" applyBorder="1" applyAlignment="1">
      <alignment vertical="center"/>
    </xf>
    <xf numFmtId="0" fontId="26" fillId="0" borderId="19" xfId="12" applyFont="1" applyBorder="1" applyAlignment="1">
      <alignment vertical="center"/>
    </xf>
    <xf numFmtId="43" fontId="26" fillId="0" borderId="19" xfId="12" applyNumberFormat="1" applyFont="1" applyBorder="1" applyAlignment="1">
      <alignment vertical="center"/>
    </xf>
    <xf numFmtId="191" fontId="29" fillId="2" borderId="19" xfId="12" applyNumberFormat="1" applyFont="1" applyFill="1" applyBorder="1" applyAlignment="1">
      <alignment horizontal="center" vertical="center" wrapText="1"/>
    </xf>
    <xf numFmtId="191" fontId="26" fillId="2" borderId="19" xfId="12" applyNumberFormat="1" applyFont="1" applyFill="1" applyBorder="1" applyAlignment="1">
      <alignment vertical="center"/>
    </xf>
    <xf numFmtId="0" fontId="5" fillId="0" borderId="27" xfId="1" applyFont="1" applyBorder="1" applyAlignment="1">
      <alignment vertical="center" wrapText="1"/>
    </xf>
    <xf numFmtId="171" fontId="26" fillId="6" borderId="19" xfId="13" applyFont="1" applyFill="1" applyBorder="1" applyAlignment="1">
      <alignment horizontal="center" vertical="center"/>
    </xf>
    <xf numFmtId="170" fontId="26" fillId="6" borderId="19" xfId="14" applyFont="1" applyFill="1" applyBorder="1" applyAlignment="1">
      <alignment vertical="center"/>
    </xf>
    <xf numFmtId="0" fontId="26" fillId="6" borderId="19" xfId="12" applyFont="1" applyFill="1" applyBorder="1" applyAlignment="1">
      <alignment vertical="center"/>
    </xf>
    <xf numFmtId="193" fontId="29" fillId="2" borderId="19" xfId="12" applyNumberFormat="1" applyFont="1" applyFill="1" applyBorder="1" applyAlignment="1">
      <alignment horizontal="center" vertical="center" wrapText="1"/>
    </xf>
    <xf numFmtId="194" fontId="26" fillId="0" borderId="0" xfId="15" applyNumberFormat="1" applyFont="1" applyAlignment="1">
      <alignment vertical="center"/>
    </xf>
    <xf numFmtId="194" fontId="26" fillId="0" borderId="0" xfId="12" applyNumberFormat="1" applyFont="1" applyAlignment="1">
      <alignment vertical="center"/>
    </xf>
    <xf numFmtId="166" fontId="26" fillId="0" borderId="19" xfId="12" applyNumberFormat="1" applyFont="1" applyBorder="1" applyAlignment="1">
      <alignment vertical="center"/>
    </xf>
    <xf numFmtId="0" fontId="14" fillId="0" borderId="1" xfId="10" applyFont="1" applyBorder="1" applyAlignment="1">
      <alignment vertical="center" wrapText="1"/>
    </xf>
    <xf numFmtId="0" fontId="14" fillId="0" borderId="23" xfId="10" applyFont="1" applyBorder="1" applyAlignment="1">
      <alignment vertical="center" wrapText="1"/>
    </xf>
    <xf numFmtId="0" fontId="13" fillId="0" borderId="28" xfId="10" applyFont="1" applyBorder="1" applyAlignment="1">
      <alignment vertical="center" wrapText="1"/>
    </xf>
    <xf numFmtId="10" fontId="13" fillId="0" borderId="30" xfId="10" applyNumberFormat="1" applyFont="1" applyBorder="1" applyAlignment="1">
      <alignment vertical="center" wrapText="1"/>
    </xf>
    <xf numFmtId="172" fontId="13" fillId="0" borderId="48" xfId="10" applyNumberFormat="1" applyFont="1" applyBorder="1" applyAlignment="1">
      <alignment vertical="center" wrapText="1"/>
    </xf>
    <xf numFmtId="172" fontId="12" fillId="0" borderId="0" xfId="10" applyNumberFormat="1"/>
    <xf numFmtId="0" fontId="13" fillId="0" borderId="17" xfId="10" applyFont="1" applyBorder="1" applyAlignment="1">
      <alignment vertical="center" wrapText="1"/>
    </xf>
    <xf numFmtId="10" fontId="13" fillId="0" borderId="31" xfId="10" applyNumberFormat="1" applyFont="1" applyBorder="1" applyAlignment="1">
      <alignment vertical="center" wrapText="1"/>
    </xf>
    <xf numFmtId="172" fontId="13" fillId="0" borderId="15" xfId="10" applyNumberFormat="1" applyFont="1" applyBorder="1" applyAlignment="1">
      <alignment vertical="center" wrapText="1"/>
    </xf>
    <xf numFmtId="172" fontId="13" fillId="0" borderId="49" xfId="10" applyNumberFormat="1" applyFont="1" applyBorder="1" applyAlignment="1">
      <alignment vertical="center" wrapText="1"/>
    </xf>
    <xf numFmtId="9" fontId="13" fillId="0" borderId="20" xfId="10" applyNumberFormat="1" applyFont="1" applyBorder="1" applyAlignment="1">
      <alignment vertical="center" wrapText="1"/>
    </xf>
    <xf numFmtId="10" fontId="13" fillId="0" borderId="34" xfId="10" applyNumberFormat="1" applyFont="1" applyBorder="1" applyAlignment="1">
      <alignment vertical="center" wrapText="1"/>
    </xf>
    <xf numFmtId="172" fontId="13" fillId="0" borderId="50" xfId="10" applyNumberFormat="1" applyFont="1" applyBorder="1" applyAlignment="1">
      <alignment vertical="center" wrapText="1"/>
    </xf>
    <xf numFmtId="0" fontId="14" fillId="0" borderId="8" xfId="10" applyFont="1" applyBorder="1" applyAlignment="1">
      <alignment vertical="center" wrapText="1"/>
    </xf>
    <xf numFmtId="9" fontId="14" fillId="0" borderId="41" xfId="10" applyNumberFormat="1" applyFont="1" applyBorder="1" applyAlignment="1">
      <alignment vertical="center" wrapText="1"/>
    </xf>
    <xf numFmtId="172" fontId="13" fillId="0" borderId="33" xfId="10" applyNumberFormat="1" applyFont="1" applyBorder="1" applyAlignment="1">
      <alignment vertical="center" wrapText="1"/>
    </xf>
    <xf numFmtId="172" fontId="13" fillId="0" borderId="43" xfId="10" applyNumberFormat="1" applyFont="1" applyBorder="1" applyAlignment="1">
      <alignment vertical="center" wrapText="1"/>
    </xf>
    <xf numFmtId="10" fontId="12" fillId="0" borderId="0" xfId="10" applyNumberFormat="1"/>
    <xf numFmtId="195" fontId="12" fillId="0" borderId="0" xfId="10" applyNumberFormat="1"/>
    <xf numFmtId="9" fontId="26" fillId="0" borderId="0" xfId="12" applyNumberFormat="1" applyFont="1" applyAlignment="1">
      <alignment vertical="center"/>
    </xf>
    <xf numFmtId="172" fontId="26" fillId="0" borderId="0" xfId="12" applyNumberFormat="1" applyFont="1" applyAlignment="1">
      <alignment vertical="center"/>
    </xf>
    <xf numFmtId="191" fontId="26" fillId="0" borderId="0" xfId="12" applyNumberFormat="1" applyFont="1" applyAlignment="1">
      <alignment vertical="center"/>
    </xf>
    <xf numFmtId="10" fontId="26" fillId="0" borderId="0" xfId="15" applyNumberFormat="1" applyFont="1" applyAlignment="1">
      <alignment horizontal="center" vertical="center"/>
    </xf>
    <xf numFmtId="10" fontId="12" fillId="6" borderId="0" xfId="10" applyNumberFormat="1" applyFill="1"/>
    <xf numFmtId="14" fontId="10" fillId="0" borderId="35" xfId="1" applyNumberFormat="1" applyFont="1" applyBorder="1" applyAlignment="1">
      <alignment horizontal="center" vertical="center" wrapText="1"/>
    </xf>
    <xf numFmtId="37" fontId="9" fillId="0" borderId="0" xfId="1" applyNumberFormat="1" applyFont="1"/>
    <xf numFmtId="0" fontId="5" fillId="0" borderId="35" xfId="1" applyFont="1" applyBorder="1" applyAlignment="1">
      <alignment horizontal="center" vertical="center" wrapText="1"/>
    </xf>
    <xf numFmtId="196" fontId="29" fillId="2" borderId="19" xfId="15" applyNumberFormat="1" applyFont="1" applyFill="1" applyBorder="1" applyAlignment="1">
      <alignment horizontal="center" vertical="center" wrapText="1"/>
    </xf>
    <xf numFmtId="197" fontId="26" fillId="0" borderId="0" xfId="13" applyNumberFormat="1" applyFont="1" applyAlignment="1">
      <alignment horizontal="center" vertical="center"/>
    </xf>
    <xf numFmtId="194" fontId="12" fillId="0" borderId="0" xfId="15" applyNumberFormat="1" applyFont="1"/>
    <xf numFmtId="194" fontId="12" fillId="0" borderId="0" xfId="10" applyNumberFormat="1"/>
    <xf numFmtId="0" fontId="12" fillId="9" borderId="0" xfId="10" applyFill="1"/>
    <xf numFmtId="175" fontId="14" fillId="9" borderId="40" xfId="10" applyNumberFormat="1" applyFont="1" applyFill="1" applyBorder="1" applyAlignment="1">
      <alignment horizontal="center" vertical="center" wrapText="1"/>
    </xf>
    <xf numFmtId="172" fontId="13" fillId="9" borderId="48" xfId="10" applyNumberFormat="1" applyFont="1" applyFill="1" applyBorder="1" applyAlignment="1">
      <alignment vertical="center" wrapText="1"/>
    </xf>
    <xf numFmtId="172" fontId="13" fillId="9" borderId="49" xfId="10" applyNumberFormat="1" applyFont="1" applyFill="1" applyBorder="1" applyAlignment="1">
      <alignment vertical="center" wrapText="1"/>
    </xf>
    <xf numFmtId="172" fontId="13" fillId="9" borderId="50" xfId="10" applyNumberFormat="1" applyFont="1" applyFill="1" applyBorder="1" applyAlignment="1">
      <alignment vertical="center" wrapText="1"/>
    </xf>
    <xf numFmtId="172" fontId="13" fillId="9" borderId="43" xfId="10" applyNumberFormat="1" applyFont="1" applyFill="1" applyBorder="1" applyAlignment="1">
      <alignment vertical="center" wrapText="1"/>
    </xf>
    <xf numFmtId="43" fontId="26" fillId="10" borderId="19" xfId="12" applyNumberFormat="1" applyFont="1" applyFill="1" applyBorder="1" applyAlignment="1">
      <alignment vertical="center"/>
    </xf>
    <xf numFmtId="172" fontId="13" fillId="6" borderId="50" xfId="10" applyNumberFormat="1" applyFont="1" applyFill="1" applyBorder="1" applyAlignment="1">
      <alignment vertical="center" wrapText="1"/>
    </xf>
    <xf numFmtId="172" fontId="13" fillId="6" borderId="48" xfId="10" applyNumberFormat="1" applyFont="1" applyFill="1" applyBorder="1" applyAlignment="1">
      <alignment vertical="center" wrapText="1"/>
    </xf>
    <xf numFmtId="0" fontId="12" fillId="6" borderId="0" xfId="10" applyFill="1"/>
    <xf numFmtId="172" fontId="13" fillId="6" borderId="49" xfId="10" applyNumberFormat="1" applyFont="1" applyFill="1" applyBorder="1" applyAlignment="1">
      <alignment vertical="center" wrapText="1"/>
    </xf>
    <xf numFmtId="172" fontId="13" fillId="6" borderId="43" xfId="10" applyNumberFormat="1" applyFont="1" applyFill="1" applyBorder="1" applyAlignment="1">
      <alignment vertical="center" wrapText="1"/>
    </xf>
    <xf numFmtId="175" fontId="14" fillId="6" borderId="40" xfId="10" applyNumberFormat="1" applyFont="1" applyFill="1" applyBorder="1" applyAlignment="1">
      <alignment horizontal="center" vertical="center" wrapText="1"/>
    </xf>
    <xf numFmtId="170" fontId="26" fillId="0" borderId="0" xfId="495" applyFont="1" applyAlignment="1">
      <alignment vertical="center"/>
    </xf>
    <xf numFmtId="168" fontId="26" fillId="0" borderId="0" xfId="12" applyNumberFormat="1" applyFont="1" applyAlignment="1">
      <alignment vertical="center"/>
    </xf>
    <xf numFmtId="170" fontId="12" fillId="0" borderId="0" xfId="495" applyFont="1"/>
    <xf numFmtId="171" fontId="26" fillId="3" borderId="0" xfId="13" applyFont="1" applyFill="1" applyAlignment="1">
      <alignment horizontal="center" vertical="center"/>
    </xf>
    <xf numFmtId="0" fontId="26" fillId="3" borderId="0" xfId="12" applyFont="1" applyFill="1" applyAlignment="1">
      <alignment vertical="center"/>
    </xf>
    <xf numFmtId="171" fontId="26" fillId="3" borderId="19" xfId="13" applyFont="1" applyFill="1" applyBorder="1" applyAlignment="1">
      <alignment horizontal="center" vertical="center"/>
    </xf>
    <xf numFmtId="0" fontId="26" fillId="3" borderId="19" xfId="12" applyFont="1" applyFill="1" applyBorder="1" applyAlignment="1">
      <alignment vertical="center"/>
    </xf>
    <xf numFmtId="170" fontId="26" fillId="3" borderId="19" xfId="14" applyFont="1" applyFill="1" applyBorder="1" applyAlignment="1">
      <alignment vertical="center"/>
    </xf>
    <xf numFmtId="166" fontId="26" fillId="3" borderId="19" xfId="12" applyNumberFormat="1" applyFont="1" applyFill="1" applyBorder="1" applyAlignment="1">
      <alignment vertical="center"/>
    </xf>
    <xf numFmtId="193" fontId="29" fillId="3" borderId="19" xfId="12" applyNumberFormat="1" applyFont="1" applyFill="1" applyBorder="1" applyAlignment="1">
      <alignment horizontal="center" vertical="center" wrapText="1"/>
    </xf>
    <xf numFmtId="194" fontId="26" fillId="3" borderId="0" xfId="15" applyNumberFormat="1" applyFont="1" applyFill="1" applyAlignment="1">
      <alignment vertical="center"/>
    </xf>
    <xf numFmtId="10" fontId="26" fillId="3" borderId="0" xfId="12" applyNumberFormat="1" applyFont="1" applyFill="1" applyAlignment="1">
      <alignment vertical="center"/>
    </xf>
    <xf numFmtId="10" fontId="26" fillId="3" borderId="0" xfId="15" applyNumberFormat="1" applyFont="1" applyFill="1" applyAlignment="1">
      <alignment horizontal="center" vertical="center"/>
    </xf>
    <xf numFmtId="191" fontId="26" fillId="3" borderId="0" xfId="12" applyNumberFormat="1" applyFont="1" applyFill="1" applyAlignment="1">
      <alignment vertical="center"/>
    </xf>
    <xf numFmtId="170" fontId="26" fillId="3" borderId="0" xfId="495" applyFont="1" applyFill="1" applyAlignment="1">
      <alignment vertical="center"/>
    </xf>
    <xf numFmtId="168" fontId="26" fillId="3" borderId="0" xfId="12" applyNumberFormat="1" applyFont="1" applyFill="1" applyAlignment="1">
      <alignment vertical="center"/>
    </xf>
    <xf numFmtId="170" fontId="26" fillId="3" borderId="19" xfId="495" applyFont="1" applyFill="1" applyBorder="1" applyAlignment="1">
      <alignment vertical="center"/>
    </xf>
    <xf numFmtId="170" fontId="26" fillId="0" borderId="19" xfId="495" applyFont="1" applyBorder="1" applyAlignment="1">
      <alignment vertical="center"/>
    </xf>
    <xf numFmtId="170" fontId="26" fillId="6" borderId="19" xfId="495" applyFont="1" applyFill="1" applyBorder="1" applyAlignment="1">
      <alignment vertical="center"/>
    </xf>
    <xf numFmtId="170" fontId="29" fillId="2" borderId="19" xfId="495" applyFont="1" applyFill="1" applyBorder="1" applyAlignment="1">
      <alignment horizontal="center" vertical="center" wrapText="1"/>
    </xf>
    <xf numFmtId="171" fontId="26" fillId="0" borderId="0" xfId="13" applyFont="1" applyFill="1" applyAlignment="1">
      <alignment horizontal="center" vertical="center"/>
    </xf>
    <xf numFmtId="10" fontId="26" fillId="3" borderId="0" xfId="15" applyNumberFormat="1" applyFont="1" applyFill="1" applyAlignment="1">
      <alignment vertical="center"/>
    </xf>
    <xf numFmtId="171" fontId="26" fillId="11" borderId="19" xfId="13" applyFont="1" applyFill="1" applyBorder="1" applyAlignment="1">
      <alignment horizontal="center" vertical="center"/>
    </xf>
    <xf numFmtId="10" fontId="26" fillId="3" borderId="0" xfId="13" applyNumberFormat="1" applyFont="1" applyFill="1" applyAlignment="1">
      <alignment horizontal="center" vertical="center"/>
    </xf>
    <xf numFmtId="10" fontId="26" fillId="3" borderId="27" xfId="15" applyNumberFormat="1" applyFont="1" applyFill="1" applyBorder="1" applyAlignment="1">
      <alignment horizontal="center" vertical="center"/>
    </xf>
    <xf numFmtId="10" fontId="26" fillId="3" borderId="0" xfId="15" applyNumberFormat="1" applyFont="1" applyFill="1" applyBorder="1" applyAlignment="1">
      <alignment horizontal="center" vertical="center"/>
    </xf>
    <xf numFmtId="170" fontId="26" fillId="0" borderId="58" xfId="495" applyFont="1" applyBorder="1" applyAlignment="1">
      <alignment vertical="center"/>
    </xf>
    <xf numFmtId="171" fontId="26" fillId="0" borderId="58" xfId="13" applyFont="1" applyBorder="1" applyAlignment="1">
      <alignment horizontal="center" vertical="center"/>
    </xf>
    <xf numFmtId="0" fontId="26" fillId="0" borderId="58" xfId="12" applyFont="1" applyBorder="1" applyAlignment="1">
      <alignment vertical="center"/>
    </xf>
    <xf numFmtId="170" fontId="26" fillId="3" borderId="58" xfId="12" applyNumberFormat="1" applyFont="1" applyFill="1" applyBorder="1" applyAlignment="1">
      <alignment vertical="center"/>
    </xf>
    <xf numFmtId="171" fontId="26" fillId="3" borderId="58" xfId="13" applyFont="1" applyFill="1" applyBorder="1" applyAlignment="1">
      <alignment horizontal="center" vertical="center"/>
    </xf>
    <xf numFmtId="170" fontId="26" fillId="0" borderId="58" xfId="12" applyNumberFormat="1" applyFont="1" applyBorder="1" applyAlignment="1">
      <alignment vertical="center"/>
    </xf>
    <xf numFmtId="10" fontId="13" fillId="0" borderId="48" xfId="10" applyNumberFormat="1" applyFont="1" applyBorder="1" applyAlignment="1">
      <alignment vertical="center" wrapText="1"/>
    </xf>
    <xf numFmtId="10" fontId="13" fillId="0" borderId="49" xfId="10" applyNumberFormat="1" applyFont="1" applyBorder="1" applyAlignment="1">
      <alignment vertical="center" wrapText="1"/>
    </xf>
    <xf numFmtId="10" fontId="13" fillId="0" borderId="50" xfId="10" applyNumberFormat="1" applyFont="1" applyBorder="1" applyAlignment="1">
      <alignment vertical="center" wrapText="1"/>
    </xf>
    <xf numFmtId="10" fontId="13" fillId="0" borderId="43" xfId="10" applyNumberFormat="1" applyFont="1" applyBorder="1" applyAlignment="1">
      <alignment vertical="center" wrapText="1"/>
    </xf>
    <xf numFmtId="10" fontId="12" fillId="0" borderId="0" xfId="15" applyNumberFormat="1" applyFont="1"/>
    <xf numFmtId="10" fontId="26" fillId="0" borderId="0" xfId="15" applyNumberFormat="1" applyFont="1" applyAlignment="1">
      <alignment vertical="center"/>
    </xf>
    <xf numFmtId="170" fontId="12" fillId="0" borderId="0" xfId="10" applyNumberFormat="1"/>
    <xf numFmtId="199" fontId="26" fillId="0" borderId="0" xfId="12" applyNumberFormat="1" applyFont="1" applyAlignment="1">
      <alignment vertical="center"/>
    </xf>
    <xf numFmtId="171" fontId="26" fillId="0" borderId="19" xfId="12" applyNumberFormat="1" applyFont="1" applyBorder="1" applyAlignment="1">
      <alignment vertical="center"/>
    </xf>
    <xf numFmtId="10" fontId="26" fillId="0" borderId="0" xfId="12" applyNumberFormat="1" applyFont="1" applyAlignment="1">
      <alignment vertical="center"/>
    </xf>
    <xf numFmtId="170" fontId="26" fillId="0" borderId="0" xfId="12" applyNumberFormat="1" applyFont="1" applyAlignment="1">
      <alignment vertical="center"/>
    </xf>
    <xf numFmtId="200" fontId="26" fillId="3" borderId="58" xfId="12" applyNumberFormat="1" applyFont="1" applyFill="1" applyBorder="1" applyAlignment="1">
      <alignment vertical="center"/>
    </xf>
    <xf numFmtId="0" fontId="5" fillId="0" borderId="47" xfId="1" applyFont="1" applyBorder="1" applyAlignment="1">
      <alignment horizontal="center" vertical="center" wrapText="1"/>
    </xf>
    <xf numFmtId="10" fontId="33" fillId="0" borderId="22" xfId="1" applyNumberFormat="1" applyFont="1" applyBorder="1" applyAlignment="1">
      <alignment horizontal="center" vertical="center" wrapText="1"/>
    </xf>
    <xf numFmtId="3" fontId="15" fillId="0" borderId="22" xfId="1" applyNumberFormat="1" applyFont="1" applyBorder="1" applyAlignment="1">
      <alignment horizontal="center" vertical="center" wrapText="1"/>
    </xf>
    <xf numFmtId="3" fontId="5" fillId="0" borderId="22" xfId="1" applyNumberFormat="1" applyFont="1" applyBorder="1" applyAlignment="1">
      <alignment horizontal="center" vertical="center" wrapText="1"/>
    </xf>
    <xf numFmtId="3" fontId="11" fillId="0" borderId="27" xfId="1" applyNumberFormat="1" applyFont="1" applyBorder="1" applyAlignment="1">
      <alignment horizontal="center" vertical="center" wrapText="1"/>
    </xf>
    <xf numFmtId="0" fontId="4" fillId="0" borderId="27" xfId="1" applyFont="1" applyBorder="1" applyAlignment="1">
      <alignment horizontal="left" vertical="center" wrapText="1"/>
    </xf>
    <xf numFmtId="3" fontId="4" fillId="0" borderId="12" xfId="1" applyNumberFormat="1" applyFont="1" applyBorder="1" applyAlignment="1">
      <alignment horizontal="center" vertical="center" wrapText="1"/>
    </xf>
    <xf numFmtId="0" fontId="10" fillId="0" borderId="35" xfId="1" applyFont="1" applyBorder="1" applyAlignment="1">
      <alignment vertical="center"/>
    </xf>
    <xf numFmtId="0" fontId="5" fillId="0" borderId="59" xfId="1" applyFont="1" applyBorder="1" applyAlignment="1">
      <alignment vertical="center" wrapText="1"/>
    </xf>
    <xf numFmtId="173" fontId="5" fillId="0" borderId="59" xfId="1" applyNumberFormat="1" applyFont="1" applyBorder="1" applyAlignment="1">
      <alignment vertical="center" wrapText="1"/>
    </xf>
    <xf numFmtId="4" fontId="11" fillId="0" borderId="59" xfId="1" applyNumberFormat="1" applyFont="1" applyBorder="1" applyAlignment="1">
      <alignment horizontal="center" vertical="center" wrapText="1"/>
    </xf>
    <xf numFmtId="3" fontId="4" fillId="0" borderId="59" xfId="1" applyNumberFormat="1" applyFont="1" applyBorder="1" applyAlignment="1">
      <alignment vertical="center" wrapText="1"/>
    </xf>
    <xf numFmtId="3" fontId="11" fillId="0" borderId="59" xfId="1" applyNumberFormat="1" applyFont="1" applyBorder="1" applyAlignment="1">
      <alignment horizontal="center" vertical="center" wrapText="1"/>
    </xf>
    <xf numFmtId="3" fontId="17" fillId="0" borderId="59" xfId="1" applyNumberFormat="1" applyFont="1" applyBorder="1" applyAlignment="1">
      <alignment horizontal="center" vertical="center" wrapText="1"/>
    </xf>
    <xf numFmtId="201" fontId="26" fillId="0" borderId="0" xfId="12" applyNumberFormat="1" applyFont="1" applyAlignment="1">
      <alignment vertical="center"/>
    </xf>
    <xf numFmtId="193" fontId="26" fillId="0" borderId="0" xfId="12" applyNumberFormat="1" applyFont="1" applyAlignment="1">
      <alignment vertical="center"/>
    </xf>
    <xf numFmtId="10" fontId="26" fillId="0" borderId="0" xfId="13" applyNumberFormat="1" applyFont="1" applyAlignment="1">
      <alignment horizontal="center" vertical="center"/>
    </xf>
    <xf numFmtId="202" fontId="26" fillId="0" borderId="0" xfId="15" applyNumberFormat="1" applyFont="1" applyAlignment="1">
      <alignment vertical="center"/>
    </xf>
    <xf numFmtId="4" fontId="26" fillId="0" borderId="19" xfId="12" applyNumberFormat="1" applyFont="1" applyBorder="1" applyAlignment="1">
      <alignment vertical="center"/>
    </xf>
    <xf numFmtId="203" fontId="26" fillId="0" borderId="0" xfId="12" applyNumberFormat="1" applyFont="1" applyAlignment="1">
      <alignment vertical="center"/>
    </xf>
    <xf numFmtId="204" fontId="26" fillId="0" borderId="0" xfId="12" applyNumberFormat="1" applyFont="1" applyAlignment="1">
      <alignment vertical="center"/>
    </xf>
    <xf numFmtId="44" fontId="26" fillId="0" borderId="0" xfId="12" applyNumberFormat="1" applyFont="1" applyAlignment="1">
      <alignment vertical="center"/>
    </xf>
    <xf numFmtId="44" fontId="12" fillId="0" borderId="0" xfId="10" applyNumberFormat="1"/>
    <xf numFmtId="171" fontId="26" fillId="0" borderId="37" xfId="13" applyFont="1" applyBorder="1" applyAlignment="1">
      <alignment horizontal="center" vertical="center"/>
    </xf>
    <xf numFmtId="170" fontId="26" fillId="0" borderId="37" xfId="14" applyFont="1" applyBorder="1" applyAlignment="1">
      <alignment vertical="center"/>
    </xf>
    <xf numFmtId="166" fontId="26" fillId="0" borderId="37" xfId="12" applyNumberFormat="1" applyFont="1" applyBorder="1" applyAlignment="1">
      <alignment vertical="center"/>
    </xf>
    <xf numFmtId="0" fontId="26" fillId="0" borderId="37" xfId="12" applyFont="1" applyBorder="1" applyAlignment="1">
      <alignment vertical="center"/>
    </xf>
    <xf numFmtId="171" fontId="26" fillId="3" borderId="37" xfId="13" applyFont="1" applyFill="1" applyBorder="1" applyAlignment="1">
      <alignment horizontal="center" vertical="center"/>
    </xf>
    <xf numFmtId="170" fontId="26" fillId="3" borderId="37" xfId="495" applyFont="1" applyFill="1" applyBorder="1" applyAlignment="1">
      <alignment vertical="center"/>
    </xf>
    <xf numFmtId="170" fontId="26" fillId="0" borderId="37" xfId="495" applyFont="1" applyBorder="1" applyAlignment="1">
      <alignment vertical="center"/>
    </xf>
    <xf numFmtId="43" fontId="26" fillId="0" borderId="37" xfId="12" applyNumberFormat="1" applyFont="1" applyBorder="1" applyAlignment="1">
      <alignment vertical="center"/>
    </xf>
    <xf numFmtId="171" fontId="26" fillId="0" borderId="36" xfId="13" applyFont="1" applyBorder="1" applyAlignment="1">
      <alignment horizontal="center" vertical="center"/>
    </xf>
    <xf numFmtId="170" fontId="26" fillId="0" borderId="36" xfId="14" applyFont="1" applyBorder="1" applyAlignment="1">
      <alignment vertical="center"/>
    </xf>
    <xf numFmtId="166" fontId="26" fillId="0" borderId="36" xfId="12" applyNumberFormat="1" applyFont="1" applyBorder="1" applyAlignment="1">
      <alignment vertical="center"/>
    </xf>
    <xf numFmtId="0" fontId="26" fillId="0" borderId="36" xfId="12" applyFont="1" applyBorder="1" applyAlignment="1">
      <alignment vertical="center"/>
    </xf>
    <xf numFmtId="171" fontId="26" fillId="3" borderId="36" xfId="13" applyFont="1" applyFill="1" applyBorder="1" applyAlignment="1">
      <alignment horizontal="center" vertical="center"/>
    </xf>
    <xf numFmtId="0" fontId="26" fillId="3" borderId="36" xfId="12" applyFont="1" applyFill="1" applyBorder="1" applyAlignment="1">
      <alignment vertical="center"/>
    </xf>
    <xf numFmtId="170" fontId="26" fillId="0" borderId="36" xfId="495" applyFont="1" applyBorder="1" applyAlignment="1">
      <alignment vertical="center"/>
    </xf>
    <xf numFmtId="43" fontId="26" fillId="0" borderId="36" xfId="12" applyNumberFormat="1" applyFont="1" applyBorder="1" applyAlignment="1">
      <alignment vertical="center"/>
    </xf>
    <xf numFmtId="2" fontId="26" fillId="0" borderId="0" xfId="12" applyNumberFormat="1" applyFont="1" applyAlignment="1">
      <alignment vertical="center"/>
    </xf>
    <xf numFmtId="198" fontId="26" fillId="0" borderId="0" xfId="495" applyNumberFormat="1" applyFont="1" applyAlignment="1">
      <alignment vertical="center"/>
    </xf>
    <xf numFmtId="198" fontId="26" fillId="6" borderId="19" xfId="495" applyNumberFormat="1" applyFont="1" applyFill="1" applyBorder="1" applyAlignment="1">
      <alignment vertical="center"/>
    </xf>
    <xf numFmtId="198" fontId="26" fillId="0" borderId="19" xfId="495" applyNumberFormat="1" applyFont="1" applyBorder="1" applyAlignment="1">
      <alignment vertical="center"/>
    </xf>
    <xf numFmtId="198" fontId="26" fillId="0" borderId="19" xfId="495" applyNumberFormat="1" applyFont="1" applyBorder="1" applyAlignment="1">
      <alignment horizontal="center" vertical="center"/>
    </xf>
    <xf numFmtId="198" fontId="26" fillId="0" borderId="37" xfId="495" applyNumberFormat="1" applyFont="1" applyBorder="1" applyAlignment="1">
      <alignment vertical="center"/>
    </xf>
    <xf numFmtId="198" fontId="26" fillId="0" borderId="36" xfId="495" applyNumberFormat="1" applyFont="1" applyBorder="1" applyAlignment="1">
      <alignment vertical="center"/>
    </xf>
    <xf numFmtId="198" fontId="29" fillId="2" borderId="19" xfId="495" applyNumberFormat="1" applyFont="1" applyFill="1" applyBorder="1" applyAlignment="1">
      <alignment horizontal="center" vertical="center" wrapText="1"/>
    </xf>
    <xf numFmtId="198" fontId="26" fillId="0" borderId="0" xfId="12" applyNumberFormat="1" applyFont="1" applyAlignment="1">
      <alignment vertical="center"/>
    </xf>
    <xf numFmtId="174" fontId="26" fillId="0" borderId="0" xfId="12" applyNumberFormat="1" applyFont="1" applyAlignment="1">
      <alignment vertical="center"/>
    </xf>
    <xf numFmtId="174" fontId="26" fillId="6" borderId="19" xfId="12" applyNumberFormat="1" applyFont="1" applyFill="1" applyBorder="1" applyAlignment="1">
      <alignment vertical="center"/>
    </xf>
    <xf numFmtId="174" fontId="26" fillId="0" borderId="19" xfId="12" applyNumberFormat="1" applyFont="1" applyBorder="1" applyAlignment="1">
      <alignment vertical="center"/>
    </xf>
    <xf numFmtId="174" fontId="26" fillId="0" borderId="19" xfId="14" applyNumberFormat="1" applyFont="1" applyBorder="1" applyAlignment="1">
      <alignment vertical="center"/>
    </xf>
    <xf numFmtId="174" fontId="26" fillId="0" borderId="19" xfId="13" applyNumberFormat="1" applyFont="1" applyBorder="1" applyAlignment="1">
      <alignment horizontal="center" vertical="center"/>
    </xf>
    <xf numFmtId="174" fontId="26" fillId="0" borderId="37" xfId="12" applyNumberFormat="1" applyFont="1" applyBorder="1" applyAlignment="1">
      <alignment vertical="center"/>
    </xf>
    <xf numFmtId="174" fontId="26" fillId="0" borderId="36" xfId="12" applyNumberFormat="1" applyFont="1" applyBorder="1" applyAlignment="1">
      <alignment vertical="center"/>
    </xf>
    <xf numFmtId="174" fontId="29" fillId="2" borderId="19" xfId="12" applyNumberFormat="1" applyFont="1" applyFill="1" applyBorder="1" applyAlignment="1">
      <alignment horizontal="center" vertical="center" wrapText="1"/>
    </xf>
    <xf numFmtId="198" fontId="26" fillId="13" borderId="19" xfId="495" applyNumberFormat="1" applyFont="1" applyFill="1" applyBorder="1" applyAlignment="1">
      <alignment vertical="center"/>
    </xf>
    <xf numFmtId="198" fontId="26" fillId="13" borderId="19" xfId="495" applyNumberFormat="1" applyFont="1" applyFill="1" applyBorder="1" applyAlignment="1">
      <alignment horizontal="center" vertical="center"/>
    </xf>
    <xf numFmtId="198" fontId="26" fillId="13" borderId="37" xfId="495" applyNumberFormat="1" applyFont="1" applyFill="1" applyBorder="1" applyAlignment="1">
      <alignment vertical="center"/>
    </xf>
    <xf numFmtId="198" fontId="26" fillId="13" borderId="36" xfId="495" applyNumberFormat="1" applyFont="1" applyFill="1" applyBorder="1" applyAlignment="1">
      <alignment vertical="center"/>
    </xf>
    <xf numFmtId="196" fontId="26" fillId="0" borderId="0" xfId="4" applyNumberFormat="1" applyFont="1" applyAlignment="1">
      <alignment horizontal="center" vertical="center"/>
    </xf>
    <xf numFmtId="0" fontId="40" fillId="0" borderId="19" xfId="12" applyFont="1" applyBorder="1" applyAlignment="1">
      <alignment vertical="center"/>
    </xf>
    <xf numFmtId="196" fontId="40" fillId="0" borderId="19" xfId="12" applyNumberFormat="1" applyFont="1" applyBorder="1" applyAlignment="1">
      <alignment vertical="center"/>
    </xf>
    <xf numFmtId="0" fontId="39" fillId="0" borderId="0" xfId="12" applyFont="1" applyAlignment="1">
      <alignment vertical="center"/>
    </xf>
    <xf numFmtId="0" fontId="27" fillId="0" borderId="19" xfId="12" applyFont="1" applyBorder="1" applyAlignment="1">
      <alignment horizontal="center" vertical="center" wrapText="1"/>
    </xf>
    <xf numFmtId="1" fontId="39" fillId="6" borderId="19" xfId="12" applyNumberFormat="1" applyFont="1" applyFill="1" applyBorder="1" applyAlignment="1">
      <alignment horizontal="center" vertical="center" wrapText="1"/>
    </xf>
    <xf numFmtId="191" fontId="39" fillId="6" borderId="19" xfId="12" applyNumberFormat="1" applyFont="1" applyFill="1" applyBorder="1" applyAlignment="1">
      <alignment horizontal="center" vertical="center" wrapText="1"/>
    </xf>
    <xf numFmtId="196" fontId="26" fillId="6" borderId="19" xfId="4" applyNumberFormat="1" applyFont="1" applyFill="1" applyBorder="1" applyAlignment="1">
      <alignment horizontal="center" vertical="center"/>
    </xf>
    <xf numFmtId="0" fontId="26" fillId="2" borderId="0" xfId="12" applyFont="1" applyFill="1" applyAlignment="1">
      <alignment vertical="center"/>
    </xf>
    <xf numFmtId="1" fontId="39" fillId="2" borderId="19" xfId="12" applyNumberFormat="1" applyFont="1" applyFill="1" applyBorder="1" applyAlignment="1">
      <alignment horizontal="center" vertical="center" wrapText="1"/>
    </xf>
    <xf numFmtId="191" fontId="41" fillId="2" borderId="19" xfId="12" applyNumberFormat="1" applyFont="1" applyFill="1" applyBorder="1" applyAlignment="1">
      <alignment horizontal="center" vertical="center" wrapText="1"/>
    </xf>
    <xf numFmtId="196" fontId="26" fillId="0" borderId="19" xfId="4" applyNumberFormat="1" applyFont="1" applyBorder="1" applyAlignment="1">
      <alignment horizontal="center" vertical="center"/>
    </xf>
    <xf numFmtId="166" fontId="39" fillId="0" borderId="0" xfId="12" applyNumberFormat="1" applyFont="1" applyAlignment="1">
      <alignment vertical="center"/>
    </xf>
    <xf numFmtId="192" fontId="39" fillId="0" borderId="0" xfId="12" applyNumberFormat="1" applyFont="1" applyAlignment="1">
      <alignment vertical="center"/>
    </xf>
    <xf numFmtId="1" fontId="39" fillId="0" borderId="19" xfId="12" applyNumberFormat="1" applyFont="1" applyBorder="1" applyAlignment="1">
      <alignment horizontal="center" vertical="center" wrapText="1"/>
    </xf>
    <xf numFmtId="191" fontId="41" fillId="0" borderId="19" xfId="12" applyNumberFormat="1" applyFont="1" applyBorder="1" applyAlignment="1">
      <alignment horizontal="center" vertical="center" wrapText="1"/>
    </xf>
    <xf numFmtId="191" fontId="39" fillId="0" borderId="0" xfId="12" applyNumberFormat="1" applyFont="1" applyAlignment="1">
      <alignment vertical="center"/>
    </xf>
    <xf numFmtId="10" fontId="39" fillId="0" borderId="0" xfId="15" applyNumberFormat="1" applyFont="1" applyAlignment="1">
      <alignment vertical="center"/>
    </xf>
    <xf numFmtId="0" fontId="39" fillId="0" borderId="0" xfId="12" applyFont="1" applyAlignment="1">
      <alignment horizontal="center" vertical="center"/>
    </xf>
    <xf numFmtId="0" fontId="26" fillId="0" borderId="0" xfId="12" applyFont="1" applyAlignment="1">
      <alignment horizontal="center" vertical="center"/>
    </xf>
    <xf numFmtId="0" fontId="42" fillId="0" borderId="19" xfId="0" applyFont="1" applyBorder="1"/>
    <xf numFmtId="174" fontId="42" fillId="0" borderId="19" xfId="0" applyNumberFormat="1" applyFont="1" applyBorder="1"/>
    <xf numFmtId="1" fontId="39" fillId="0" borderId="37" xfId="12" applyNumberFormat="1" applyFont="1" applyBorder="1" applyAlignment="1">
      <alignment horizontal="center" vertical="center" wrapText="1"/>
    </xf>
    <xf numFmtId="1" fontId="39" fillId="2" borderId="37" xfId="12" applyNumberFormat="1" applyFont="1" applyFill="1" applyBorder="1" applyAlignment="1">
      <alignment horizontal="center" vertical="center" wrapText="1"/>
    </xf>
    <xf numFmtId="191" fontId="41" fillId="0" borderId="37" xfId="12" applyNumberFormat="1" applyFont="1" applyBorder="1" applyAlignment="1">
      <alignment horizontal="center" vertical="center" wrapText="1"/>
    </xf>
    <xf numFmtId="196" fontId="26" fillId="0" borderId="37" xfId="4" applyNumberFormat="1" applyFont="1" applyBorder="1" applyAlignment="1">
      <alignment horizontal="center" vertical="center"/>
    </xf>
    <xf numFmtId="170" fontId="10" fillId="0" borderId="19" xfId="475" applyFont="1" applyBorder="1" applyAlignment="1">
      <alignment horizontal="center" vertical="center" wrapText="1"/>
    </xf>
    <xf numFmtId="171" fontId="10" fillId="0" borderId="19" xfId="496" applyFont="1" applyBorder="1" applyAlignment="1">
      <alignment horizontal="center" vertical="center" wrapText="1"/>
    </xf>
    <xf numFmtId="170" fontId="10" fillId="0" borderId="19" xfId="495" applyFont="1" applyBorder="1" applyAlignment="1">
      <alignment horizontal="center" vertical="center" wrapText="1"/>
    </xf>
    <xf numFmtId="171" fontId="5" fillId="12" borderId="19" xfId="496" applyFont="1" applyFill="1" applyBorder="1" applyAlignment="1">
      <alignment horizontal="center" vertical="center" wrapText="1"/>
    </xf>
    <xf numFmtId="170" fontId="5" fillId="12" borderId="19" xfId="495" applyFont="1" applyFill="1" applyBorder="1" applyAlignment="1">
      <alignment horizontal="center" vertical="center" wrapText="1"/>
    </xf>
    <xf numFmtId="171" fontId="10" fillId="0" borderId="19" xfId="496" applyFont="1" applyFill="1" applyBorder="1" applyAlignment="1">
      <alignment horizontal="center" vertical="center" wrapText="1"/>
    </xf>
    <xf numFmtId="170" fontId="10" fillId="0" borderId="19" xfId="495" applyFont="1" applyFill="1" applyBorder="1" applyAlignment="1">
      <alignment horizontal="center" vertical="center" wrapText="1"/>
    </xf>
    <xf numFmtId="0" fontId="43" fillId="0" borderId="19" xfId="451" applyFont="1" applyBorder="1"/>
    <xf numFmtId="43" fontId="44" fillId="0" borderId="19" xfId="451" applyNumberFormat="1" applyFont="1" applyBorder="1" applyAlignment="1">
      <alignment vertical="center"/>
    </xf>
    <xf numFmtId="44" fontId="44" fillId="0" borderId="19" xfId="451" applyNumberFormat="1" applyFont="1" applyBorder="1" applyAlignment="1">
      <alignment vertical="center"/>
    </xf>
    <xf numFmtId="0" fontId="44" fillId="0" borderId="19" xfId="451" applyFont="1" applyBorder="1"/>
    <xf numFmtId="42" fontId="43" fillId="0" borderId="19" xfId="494" applyFont="1" applyBorder="1"/>
    <xf numFmtId="174" fontId="43" fillId="0" borderId="19" xfId="451" applyNumberFormat="1" applyFont="1" applyBorder="1"/>
    <xf numFmtId="198" fontId="43" fillId="0" borderId="19" xfId="495" applyNumberFormat="1" applyFont="1" applyBorder="1"/>
    <xf numFmtId="198" fontId="43" fillId="13" borderId="19" xfId="495" applyNumberFormat="1" applyFont="1" applyFill="1" applyBorder="1"/>
    <xf numFmtId="1" fontId="39" fillId="0" borderId="36" xfId="12" applyNumberFormat="1" applyFont="1" applyBorder="1" applyAlignment="1">
      <alignment horizontal="center" vertical="center" wrapText="1"/>
    </xf>
    <xf numFmtId="1" fontId="39" fillId="2" borderId="36" xfId="12" applyNumberFormat="1" applyFont="1" applyFill="1" applyBorder="1" applyAlignment="1">
      <alignment horizontal="center" vertical="center" wrapText="1"/>
    </xf>
    <xf numFmtId="191" fontId="41" fillId="0" borderId="36" xfId="12" applyNumberFormat="1" applyFont="1" applyBorder="1" applyAlignment="1">
      <alignment horizontal="center" vertical="center" wrapText="1"/>
    </xf>
    <xf numFmtId="196" fontId="26" fillId="0" borderId="36" xfId="4" applyNumberFormat="1" applyFont="1" applyBorder="1" applyAlignment="1">
      <alignment horizontal="center" vertical="center"/>
    </xf>
    <xf numFmtId="191" fontId="41" fillId="6" borderId="19" xfId="12" applyNumberFormat="1" applyFont="1" applyFill="1" applyBorder="1" applyAlignment="1">
      <alignment horizontal="center" vertical="center" wrapText="1"/>
    </xf>
    <xf numFmtId="0" fontId="45" fillId="0" borderId="19" xfId="12" applyFont="1" applyBorder="1" applyAlignment="1">
      <alignment horizontal="center" vertical="center" wrapText="1"/>
    </xf>
    <xf numFmtId="2" fontId="41" fillId="0" borderId="19" xfId="12" applyNumberFormat="1" applyFont="1" applyBorder="1" applyAlignment="1">
      <alignment horizontal="center" vertical="center" wrapText="1"/>
    </xf>
    <xf numFmtId="0" fontId="26" fillId="0" borderId="19" xfId="12" applyFont="1" applyBorder="1" applyAlignment="1">
      <alignment horizontal="center" vertical="center" wrapText="1"/>
    </xf>
    <xf numFmtId="9" fontId="46" fillId="0" borderId="19" xfId="12" applyNumberFormat="1" applyFont="1" applyBorder="1" applyAlignment="1">
      <alignment horizontal="center" vertical="center" wrapText="1"/>
    </xf>
    <xf numFmtId="191" fontId="46" fillId="0" borderId="19" xfId="12" applyNumberFormat="1" applyFont="1" applyBorder="1" applyAlignment="1">
      <alignment horizontal="center" vertical="center" wrapText="1"/>
    </xf>
    <xf numFmtId="191" fontId="46" fillId="3" borderId="19" xfId="12" applyNumberFormat="1" applyFont="1" applyFill="1" applyBorder="1" applyAlignment="1">
      <alignment horizontal="center" vertical="center" wrapText="1"/>
    </xf>
    <xf numFmtId="170" fontId="46" fillId="0" borderId="19" xfId="495" applyFont="1" applyBorder="1" applyAlignment="1">
      <alignment horizontal="center" vertical="center" wrapText="1"/>
    </xf>
    <xf numFmtId="174" fontId="46" fillId="0" borderId="19" xfId="12" applyNumberFormat="1" applyFont="1" applyBorder="1" applyAlignment="1">
      <alignment horizontal="center" vertical="center" wrapText="1"/>
    </xf>
    <xf numFmtId="198" fontId="46" fillId="0" borderId="19" xfId="495" applyNumberFormat="1" applyFont="1" applyBorder="1" applyAlignment="1">
      <alignment horizontal="center" vertical="center" wrapText="1"/>
    </xf>
    <xf numFmtId="191" fontId="5" fillId="2" borderId="19" xfId="12" applyNumberFormat="1" applyFont="1" applyFill="1" applyBorder="1" applyAlignment="1">
      <alignment horizontal="center" vertical="center" wrapText="1"/>
    </xf>
    <xf numFmtId="193" fontId="5" fillId="2" borderId="19" xfId="12" applyNumberFormat="1" applyFont="1" applyFill="1" applyBorder="1" applyAlignment="1">
      <alignment horizontal="center" vertical="center" wrapText="1"/>
    </xf>
    <xf numFmtId="193" fontId="5" fillId="3" borderId="19" xfId="12" applyNumberFormat="1" applyFont="1" applyFill="1" applyBorder="1" applyAlignment="1">
      <alignment horizontal="center" vertical="center" wrapText="1"/>
    </xf>
    <xf numFmtId="170" fontId="5" fillId="2" borderId="19" xfId="495" applyFont="1" applyFill="1" applyBorder="1" applyAlignment="1">
      <alignment horizontal="center" vertical="center" wrapText="1"/>
    </xf>
    <xf numFmtId="174" fontId="5" fillId="2" borderId="19" xfId="12" applyNumberFormat="1" applyFont="1" applyFill="1" applyBorder="1" applyAlignment="1">
      <alignment horizontal="center" vertical="center" wrapText="1"/>
    </xf>
    <xf numFmtId="198" fontId="5" fillId="2" borderId="19" xfId="495" applyNumberFormat="1" applyFont="1" applyFill="1" applyBorder="1" applyAlignment="1">
      <alignment horizontal="center" vertical="center" wrapText="1"/>
    </xf>
    <xf numFmtId="191" fontId="40" fillId="2" borderId="19" xfId="12" applyNumberFormat="1" applyFont="1" applyFill="1" applyBorder="1" applyAlignment="1">
      <alignment vertical="center"/>
    </xf>
    <xf numFmtId="170" fontId="46" fillId="3" borderId="0" xfId="495" applyFont="1" applyFill="1" applyBorder="1" applyAlignment="1">
      <alignment horizontal="right" vertical="center" wrapText="1"/>
    </xf>
    <xf numFmtId="191" fontId="41" fillId="0" borderId="19" xfId="12" applyNumberFormat="1" applyFont="1" applyBorder="1" applyAlignment="1">
      <alignment horizontal="right" vertical="center" wrapText="1"/>
    </xf>
    <xf numFmtId="191" fontId="46" fillId="0" borderId="19" xfId="12" applyNumberFormat="1" applyFont="1" applyBorder="1" applyAlignment="1">
      <alignment horizontal="right" vertical="center" wrapText="1"/>
    </xf>
    <xf numFmtId="191" fontId="46" fillId="3" borderId="19" xfId="12" applyNumberFormat="1" applyFont="1" applyFill="1" applyBorder="1" applyAlignment="1">
      <alignment horizontal="right" vertical="center" wrapText="1"/>
    </xf>
    <xf numFmtId="170" fontId="46" fillId="3" borderId="19" xfId="495" applyFont="1" applyFill="1" applyBorder="1" applyAlignment="1">
      <alignment horizontal="right" vertical="center" wrapText="1"/>
    </xf>
    <xf numFmtId="198" fontId="41" fillId="0" borderId="19" xfId="495" applyNumberFormat="1" applyFont="1" applyBorder="1" applyAlignment="1">
      <alignment vertical="center"/>
    </xf>
    <xf numFmtId="0" fontId="47" fillId="0" borderId="19" xfId="12" applyFont="1" applyBorder="1" applyAlignment="1">
      <alignment horizontal="left" vertical="center" wrapText="1"/>
    </xf>
    <xf numFmtId="1" fontId="48" fillId="6" borderId="19" xfId="12" applyNumberFormat="1" applyFont="1" applyFill="1" applyBorder="1" applyAlignment="1">
      <alignment horizontal="center" vertical="center" wrapText="1"/>
    </xf>
    <xf numFmtId="1" fontId="48" fillId="2" borderId="19" xfId="12" applyNumberFormat="1" applyFont="1" applyFill="1" applyBorder="1" applyAlignment="1">
      <alignment horizontal="center" vertical="center" wrapText="1"/>
    </xf>
    <xf numFmtId="1" fontId="48" fillId="0" borderId="19" xfId="12" applyNumberFormat="1" applyFont="1" applyBorder="1" applyAlignment="1">
      <alignment horizontal="center" vertical="center" wrapText="1"/>
    </xf>
    <xf numFmtId="1" fontId="48" fillId="0" borderId="37" xfId="12" applyNumberFormat="1" applyFont="1" applyBorder="1" applyAlignment="1">
      <alignment horizontal="center" vertical="center" wrapText="1"/>
    </xf>
    <xf numFmtId="1" fontId="48" fillId="0" borderId="36" xfId="12" applyNumberFormat="1" applyFont="1" applyBorder="1" applyAlignment="1">
      <alignment horizontal="center" vertical="center" wrapText="1"/>
    </xf>
    <xf numFmtId="0" fontId="49" fillId="0" borderId="19" xfId="12" applyFont="1" applyBorder="1" applyAlignment="1">
      <alignment horizontal="left" vertical="center" wrapText="1"/>
    </xf>
    <xf numFmtId="0" fontId="50" fillId="0" borderId="0" xfId="12" applyFont="1" applyAlignment="1">
      <alignment vertical="center"/>
    </xf>
    <xf numFmtId="0" fontId="50" fillId="0" borderId="0" xfId="12" applyFont="1" applyAlignment="1">
      <alignment horizontal="center" vertical="center"/>
    </xf>
    <xf numFmtId="10" fontId="0" fillId="0" borderId="0" xfId="15" applyNumberFormat="1" applyFont="1"/>
    <xf numFmtId="0" fontId="10" fillId="0" borderId="27" xfId="1" applyFont="1" applyBorder="1" applyAlignment="1">
      <alignment horizontal="center" vertical="center" wrapText="1"/>
    </xf>
    <xf numFmtId="0" fontId="10" fillId="0" borderId="0" xfId="1" applyFont="1" applyAlignment="1">
      <alignment vertical="center" wrapText="1"/>
    </xf>
    <xf numFmtId="0" fontId="5" fillId="0" borderId="64" xfId="1" applyFont="1" applyBorder="1" applyAlignment="1">
      <alignment horizontal="center" vertical="center"/>
    </xf>
    <xf numFmtId="0" fontId="5" fillId="0" borderId="21" xfId="1" applyFont="1" applyBorder="1" applyAlignment="1">
      <alignment horizontal="center" vertical="center"/>
    </xf>
    <xf numFmtId="0" fontId="5" fillId="0" borderId="0" xfId="1" applyFont="1" applyAlignment="1">
      <alignment horizontal="center" vertical="center" wrapText="1"/>
    </xf>
    <xf numFmtId="14" fontId="10" fillId="0" borderId="0" xfId="1" applyNumberFormat="1" applyFont="1" applyAlignment="1">
      <alignment horizontal="center" vertical="center" wrapText="1"/>
    </xf>
    <xf numFmtId="0" fontId="10" fillId="0" borderId="65" xfId="1" applyFont="1" applyBorder="1" applyAlignment="1">
      <alignment horizontal="center" vertical="center" wrapText="1"/>
    </xf>
    <xf numFmtId="0" fontId="5" fillId="0" borderId="21" xfId="1" applyFont="1" applyBorder="1" applyAlignment="1">
      <alignment vertical="center"/>
    </xf>
    <xf numFmtId="171" fontId="10" fillId="0" borderId="0" xfId="496" applyFont="1" applyBorder="1" applyAlignment="1">
      <alignment horizontal="center" vertical="center" wrapText="1"/>
    </xf>
    <xf numFmtId="0" fontId="10" fillId="0" borderId="0" xfId="1" applyFont="1" applyAlignment="1">
      <alignment horizontal="left" vertical="center" wrapText="1"/>
    </xf>
    <xf numFmtId="0" fontId="10" fillId="0" borderId="65" xfId="1" applyFont="1" applyBorder="1" applyAlignment="1">
      <alignment horizontal="left" vertical="center" wrapText="1"/>
    </xf>
    <xf numFmtId="0" fontId="8" fillId="0" borderId="0" xfId="1" applyFont="1" applyAlignment="1">
      <alignment horizontal="left" vertical="center" wrapText="1"/>
    </xf>
    <xf numFmtId="0" fontId="8" fillId="0" borderId="65" xfId="1" applyFont="1" applyBorder="1" applyAlignment="1">
      <alignment horizontal="left" vertical="center" wrapText="1"/>
    </xf>
    <xf numFmtId="0" fontId="10" fillId="0" borderId="64" xfId="1" applyFont="1" applyBorder="1"/>
    <xf numFmtId="0" fontId="5" fillId="0" borderId="66" xfId="1" applyFont="1" applyBorder="1" applyAlignment="1">
      <alignment horizontal="left" vertical="top" wrapText="1"/>
    </xf>
    <xf numFmtId="0" fontId="4" fillId="0" borderId="21" xfId="1" applyFont="1" applyBorder="1" applyAlignment="1">
      <alignment horizontal="left" vertical="center" wrapText="1"/>
    </xf>
    <xf numFmtId="10" fontId="33" fillId="0" borderId="0" xfId="15" applyNumberFormat="1" applyFont="1" applyFill="1" applyBorder="1" applyAlignment="1">
      <alignment horizontal="center" vertical="center" wrapText="1"/>
    </xf>
    <xf numFmtId="172" fontId="32" fillId="0" borderId="0" xfId="1" applyNumberFormat="1" applyFont="1" applyAlignment="1">
      <alignment horizontal="right" vertical="center" wrapText="1"/>
    </xf>
    <xf numFmtId="0" fontId="5" fillId="0" borderId="65" xfId="1" applyFont="1" applyBorder="1" applyAlignment="1">
      <alignment horizontal="left" vertical="center" wrapText="1"/>
    </xf>
    <xf numFmtId="173" fontId="33" fillId="0" borderId="0" xfId="1" applyNumberFormat="1" applyFont="1" applyAlignment="1">
      <alignment horizontal="center" vertical="center" wrapText="1"/>
    </xf>
    <xf numFmtId="173" fontId="33" fillId="0" borderId="0" xfId="1" applyNumberFormat="1" applyFont="1" applyAlignment="1">
      <alignment horizontal="left" vertical="center" wrapText="1"/>
    </xf>
    <xf numFmtId="3" fontId="32" fillId="0" borderId="0" xfId="1" applyNumberFormat="1" applyFont="1" applyAlignment="1">
      <alignment horizontal="center" vertical="center" wrapText="1"/>
    </xf>
    <xf numFmtId="0" fontId="15" fillId="0" borderId="0" xfId="1" applyFont="1" applyAlignment="1">
      <alignment horizontal="left" vertical="center" wrapText="1"/>
    </xf>
    <xf numFmtId="3" fontId="33" fillId="0" borderId="0" xfId="1" applyNumberFormat="1" applyFont="1" applyAlignment="1">
      <alignment horizontal="center" vertical="center" wrapText="1"/>
    </xf>
    <xf numFmtId="0" fontId="5" fillId="0" borderId="0" xfId="1" applyFont="1" applyAlignment="1">
      <alignment horizontal="left" vertical="center" wrapText="1"/>
    </xf>
    <xf numFmtId="0" fontId="4" fillId="0" borderId="55" xfId="1" applyFont="1" applyBorder="1" applyAlignment="1">
      <alignment horizontal="left" vertical="center" wrapText="1"/>
    </xf>
    <xf numFmtId="0" fontId="5" fillId="0" borderId="56" xfId="1" applyFont="1" applyBorder="1" applyAlignment="1">
      <alignment horizontal="left" vertical="center" wrapText="1"/>
    </xf>
    <xf numFmtId="0" fontId="5" fillId="0" borderId="69" xfId="1" applyFont="1" applyBorder="1" applyAlignment="1">
      <alignment horizontal="center" vertical="center" wrapText="1"/>
    </xf>
    <xf numFmtId="0" fontId="10" fillId="0" borderId="15" xfId="1" applyFont="1" applyBorder="1" applyAlignment="1">
      <alignment horizontal="center" vertical="center" wrapText="1"/>
    </xf>
    <xf numFmtId="0" fontId="10" fillId="0" borderId="0" xfId="1" applyFont="1" applyAlignment="1">
      <alignment horizontal="justify" vertical="top" wrapText="1"/>
    </xf>
    <xf numFmtId="0" fontId="10" fillId="0" borderId="65" xfId="1" applyFont="1" applyBorder="1" applyAlignment="1">
      <alignment horizontal="justify" vertical="top" wrapText="1"/>
    </xf>
    <xf numFmtId="173" fontId="10" fillId="0" borderId="0" xfId="1" applyNumberFormat="1" applyFont="1" applyAlignment="1">
      <alignment horizontal="justify" vertical="top" wrapText="1"/>
    </xf>
    <xf numFmtId="0" fontId="10" fillId="0" borderId="70" xfId="1" applyFont="1" applyBorder="1" applyAlignment="1">
      <alignment horizontal="center" vertical="center" wrapText="1"/>
    </xf>
    <xf numFmtId="10" fontId="5" fillId="0" borderId="0" xfId="4" applyNumberFormat="1" applyFont="1" applyBorder="1" applyAlignment="1">
      <alignment horizontal="center" vertical="center" wrapText="1"/>
    </xf>
    <xf numFmtId="0" fontId="5" fillId="0" borderId="15" xfId="1" applyFont="1" applyBorder="1" applyAlignment="1">
      <alignment horizontal="center" vertical="center" wrapText="1"/>
    </xf>
    <xf numFmtId="0" fontId="10" fillId="0" borderId="56" xfId="1" applyFont="1" applyBorder="1" applyAlignment="1">
      <alignment horizontal="left" vertical="top" wrapText="1"/>
    </xf>
    <xf numFmtId="170" fontId="26" fillId="13" borderId="19" xfId="495" applyFont="1" applyFill="1" applyBorder="1" applyAlignment="1">
      <alignment vertical="center"/>
    </xf>
    <xf numFmtId="170" fontId="26" fillId="0" borderId="19" xfId="495" applyFont="1" applyBorder="1" applyAlignment="1">
      <alignment horizontal="center" vertical="center"/>
    </xf>
    <xf numFmtId="170" fontId="42" fillId="0" borderId="19" xfId="495" applyFont="1" applyBorder="1"/>
    <xf numFmtId="170" fontId="43" fillId="0" borderId="19" xfId="495" applyFont="1" applyBorder="1"/>
    <xf numFmtId="0" fontId="0" fillId="0" borderId="80" xfId="0" applyBorder="1"/>
    <xf numFmtId="0" fontId="2" fillId="0" borderId="0" xfId="0" applyFont="1"/>
    <xf numFmtId="0" fontId="2" fillId="15" borderId="19" xfId="0" applyFont="1" applyFill="1" applyBorder="1" applyAlignment="1">
      <alignment horizontal="center"/>
    </xf>
    <xf numFmtId="0" fontId="2" fillId="13" borderId="19" xfId="0" applyFont="1" applyFill="1" applyBorder="1" applyAlignment="1">
      <alignment horizontal="center"/>
    </xf>
    <xf numFmtId="0" fontId="2" fillId="13" borderId="81" xfId="0" applyFont="1" applyFill="1" applyBorder="1" applyAlignment="1">
      <alignment horizontal="center"/>
    </xf>
    <xf numFmtId="0" fontId="2" fillId="15" borderId="14" xfId="0" applyFont="1" applyFill="1" applyBorder="1" applyAlignment="1">
      <alignment horizontal="center"/>
    </xf>
    <xf numFmtId="0" fontId="2" fillId="15" borderId="81" xfId="0" applyFont="1" applyFill="1" applyBorder="1" applyAlignment="1">
      <alignment horizontal="center"/>
    </xf>
    <xf numFmtId="0" fontId="2" fillId="13" borderId="14" xfId="0" applyFont="1" applyFill="1" applyBorder="1" applyAlignment="1">
      <alignment horizontal="center"/>
    </xf>
    <xf numFmtId="14" fontId="2" fillId="15" borderId="19" xfId="0" applyNumberFormat="1" applyFont="1" applyFill="1" applyBorder="1" applyAlignment="1">
      <alignment horizontal="center"/>
    </xf>
    <xf numFmtId="14" fontId="2" fillId="13" borderId="19" xfId="0" applyNumberFormat="1" applyFont="1" applyFill="1" applyBorder="1" applyAlignment="1">
      <alignment horizontal="center"/>
    </xf>
    <xf numFmtId="14" fontId="2" fillId="13" borderId="81" xfId="0" applyNumberFormat="1" applyFont="1" applyFill="1" applyBorder="1" applyAlignment="1">
      <alignment horizontal="center"/>
    </xf>
    <xf numFmtId="14" fontId="2" fillId="15" borderId="14" xfId="0" applyNumberFormat="1" applyFont="1" applyFill="1" applyBorder="1" applyAlignment="1">
      <alignment horizontal="center"/>
    </xf>
    <xf numFmtId="14" fontId="2" fillId="15" borderId="81" xfId="0" applyNumberFormat="1" applyFont="1" applyFill="1" applyBorder="1" applyAlignment="1">
      <alignment horizontal="center"/>
    </xf>
    <xf numFmtId="14" fontId="2" fillId="13" borderId="14" xfId="0" applyNumberFormat="1" applyFont="1" applyFill="1" applyBorder="1" applyAlignment="1">
      <alignment horizontal="center"/>
    </xf>
    <xf numFmtId="42" fontId="54" fillId="16" borderId="19" xfId="497" applyFont="1" applyFill="1" applyBorder="1" applyAlignment="1">
      <alignment vertical="center" wrapText="1"/>
    </xf>
    <xf numFmtId="42" fontId="54" fillId="16" borderId="19" xfId="497" applyFont="1" applyFill="1" applyBorder="1" applyAlignment="1">
      <alignment horizontal="right" vertical="center" wrapText="1"/>
    </xf>
    <xf numFmtId="42" fontId="54" fillId="0" borderId="0" xfId="497" applyFont="1" applyAlignment="1">
      <alignment vertical="center"/>
    </xf>
    <xf numFmtId="42" fontId="54" fillId="0" borderId="19" xfId="497" applyFont="1" applyBorder="1" applyAlignment="1">
      <alignment horizontal="center" vertical="center"/>
    </xf>
    <xf numFmtId="42" fontId="0" fillId="0" borderId="19" xfId="497" applyFont="1" applyFill="1" applyBorder="1" applyAlignment="1">
      <alignment vertical="center" wrapText="1"/>
    </xf>
    <xf numFmtId="42" fontId="55" fillId="0" borderId="19" xfId="497" applyFont="1" applyFill="1" applyBorder="1" applyAlignment="1">
      <alignment vertical="center" wrapText="1"/>
    </xf>
    <xf numFmtId="42" fontId="55" fillId="0" borderId="19" xfId="497" applyFont="1" applyFill="1" applyBorder="1" applyAlignment="1">
      <alignment horizontal="right" vertical="center" wrapText="1"/>
    </xf>
    <xf numFmtId="42" fontId="0" fillId="0" borderId="0" xfId="497" applyFont="1" applyFill="1"/>
    <xf numFmtId="42" fontId="0" fillId="0" borderId="19" xfId="497" applyFont="1" applyFill="1" applyBorder="1" applyAlignment="1">
      <alignment horizontal="center"/>
    </xf>
    <xf numFmtId="42" fontId="0" fillId="0" borderId="81" xfId="497" applyFont="1" applyFill="1" applyBorder="1" applyAlignment="1">
      <alignment horizontal="center"/>
    </xf>
    <xf numFmtId="42" fontId="0" fillId="0" borderId="14" xfId="497" applyFont="1" applyFill="1" applyBorder="1" applyAlignment="1">
      <alignment horizontal="center"/>
    </xf>
    <xf numFmtId="42" fontId="0" fillId="16" borderId="19" xfId="497" applyFont="1" applyFill="1" applyBorder="1" applyAlignment="1">
      <alignment vertical="center" wrapText="1"/>
    </xf>
    <xf numFmtId="42" fontId="0" fillId="0" borderId="0" xfId="497" applyFont="1"/>
    <xf numFmtId="42" fontId="0" fillId="0" borderId="19" xfId="497" applyFont="1" applyBorder="1" applyAlignment="1">
      <alignment horizontal="center"/>
    </xf>
    <xf numFmtId="42" fontId="0" fillId="0" borderId="81" xfId="497" applyFont="1" applyBorder="1" applyAlignment="1">
      <alignment horizontal="center"/>
    </xf>
    <xf numFmtId="42" fontId="0" fillId="0" borderId="14" xfId="497" applyFont="1" applyBorder="1" applyAlignment="1">
      <alignment horizontal="center"/>
    </xf>
    <xf numFmtId="42" fontId="0" fillId="0" borderId="80" xfId="497" applyFont="1" applyBorder="1"/>
    <xf numFmtId="42" fontId="56" fillId="0" borderId="0" xfId="497" applyFont="1"/>
    <xf numFmtId="42" fontId="56" fillId="15" borderId="19" xfId="497" applyFont="1" applyFill="1" applyBorder="1"/>
    <xf numFmtId="42" fontId="56" fillId="13" borderId="19" xfId="497" applyFont="1" applyFill="1" applyBorder="1"/>
    <xf numFmtId="42" fontId="56" fillId="13" borderId="81" xfId="497" applyFont="1" applyFill="1" applyBorder="1"/>
    <xf numFmtId="42" fontId="56" fillId="15" borderId="14" xfId="497" applyFont="1" applyFill="1" applyBorder="1"/>
    <xf numFmtId="42" fontId="56" fillId="15" borderId="81" xfId="497" applyFont="1" applyFill="1" applyBorder="1"/>
    <xf numFmtId="42" fontId="56" fillId="13" borderId="14" xfId="497" applyFont="1" applyFill="1" applyBorder="1"/>
    <xf numFmtId="172" fontId="2" fillId="15" borderId="19" xfId="15" applyNumberFormat="1" applyFont="1" applyFill="1" applyBorder="1" applyAlignment="1">
      <alignment horizontal="center"/>
    </xf>
    <xf numFmtId="172" fontId="2" fillId="13" borderId="19" xfId="15" applyNumberFormat="1" applyFont="1" applyFill="1" applyBorder="1" applyAlignment="1">
      <alignment horizontal="center"/>
    </xf>
    <xf numFmtId="172" fontId="2" fillId="13" borderId="81" xfId="15" applyNumberFormat="1" applyFont="1" applyFill="1" applyBorder="1" applyAlignment="1">
      <alignment horizontal="center"/>
    </xf>
    <xf numFmtId="172" fontId="2" fillId="15" borderId="14" xfId="15" applyNumberFormat="1" applyFont="1" applyFill="1" applyBorder="1" applyAlignment="1">
      <alignment horizontal="center"/>
    </xf>
    <xf numFmtId="172" fontId="2" fillId="15" borderId="81" xfId="15" applyNumberFormat="1" applyFont="1" applyFill="1" applyBorder="1" applyAlignment="1">
      <alignment horizontal="center"/>
    </xf>
    <xf numFmtId="172" fontId="2" fillId="13" borderId="14" xfId="15" applyNumberFormat="1" applyFont="1" applyFill="1" applyBorder="1" applyAlignment="1">
      <alignment horizontal="center"/>
    </xf>
    <xf numFmtId="0" fontId="2" fillId="0" borderId="0" xfId="0" applyFont="1" applyAlignment="1">
      <alignment horizontal="center"/>
    </xf>
    <xf numFmtId="17" fontId="2" fillId="0" borderId="0" xfId="0" applyNumberFormat="1" applyFont="1" applyAlignment="1">
      <alignment horizontal="center"/>
    </xf>
    <xf numFmtId="0" fontId="2" fillId="0" borderId="80" xfId="0" applyFont="1" applyBorder="1" applyAlignment="1">
      <alignment horizontal="center"/>
    </xf>
    <xf numFmtId="17" fontId="2" fillId="0" borderId="0" xfId="0" applyNumberFormat="1" applyFont="1" applyAlignment="1">
      <alignment horizontal="right"/>
    </xf>
    <xf numFmtId="42" fontId="2" fillId="0" borderId="0" xfId="0" applyNumberFormat="1" applyFont="1"/>
    <xf numFmtId="0" fontId="2" fillId="0" borderId="80" xfId="0" applyFont="1" applyBorder="1"/>
    <xf numFmtId="9" fontId="2" fillId="0" borderId="0" xfId="15" applyFont="1" applyFill="1"/>
    <xf numFmtId="172" fontId="2" fillId="0" borderId="0" xfId="0" applyNumberFormat="1" applyFont="1"/>
    <xf numFmtId="17" fontId="2" fillId="0" borderId="0" xfId="0" applyNumberFormat="1" applyFont="1"/>
    <xf numFmtId="17" fontId="0" fillId="0" borderId="0" xfId="0" applyNumberFormat="1"/>
    <xf numFmtId="17" fontId="2" fillId="17" borderId="0" xfId="0" applyNumberFormat="1" applyFont="1" applyFill="1" applyAlignment="1">
      <alignment horizontal="center"/>
    </xf>
    <xf numFmtId="205" fontId="0" fillId="0" borderId="0" xfId="0" applyNumberFormat="1"/>
    <xf numFmtId="0" fontId="2" fillId="0" borderId="0" xfId="0" applyFont="1" applyAlignment="1">
      <alignment horizontal="left" vertical="top" wrapText="1"/>
    </xf>
    <xf numFmtId="42" fontId="0" fillId="0" borderId="0" xfId="0" applyNumberFormat="1"/>
    <xf numFmtId="206" fontId="52" fillId="18" borderId="0" xfId="0" applyNumberFormat="1" applyFont="1" applyFill="1"/>
    <xf numFmtId="206" fontId="0" fillId="0" borderId="0" xfId="0" applyNumberFormat="1"/>
    <xf numFmtId="0" fontId="12" fillId="0" borderId="0" xfId="451" applyFont="1"/>
    <xf numFmtId="0" fontId="12" fillId="0" borderId="0" xfId="451" applyFont="1" applyAlignment="1">
      <alignment horizontal="left" vertical="center"/>
    </xf>
    <xf numFmtId="205" fontId="58" fillId="0" borderId="0" xfId="498" applyNumberFormat="1" applyFont="1" applyBorder="1" applyAlignment="1">
      <alignment vertical="center"/>
    </xf>
    <xf numFmtId="171" fontId="58" fillId="0" borderId="0" xfId="499" applyFont="1" applyBorder="1" applyAlignment="1">
      <alignment vertical="center"/>
    </xf>
    <xf numFmtId="170" fontId="58" fillId="0" borderId="0" xfId="500" applyFont="1" applyBorder="1" applyAlignment="1">
      <alignment vertical="center"/>
    </xf>
    <xf numFmtId="0" fontId="58" fillId="0" borderId="0" xfId="451" applyFont="1"/>
    <xf numFmtId="0" fontId="0" fillId="0" borderId="0" xfId="451" applyFont="1"/>
    <xf numFmtId="0" fontId="58" fillId="0" borderId="0" xfId="10" applyFont="1" applyAlignment="1">
      <alignment vertical="center"/>
    </xf>
    <xf numFmtId="0" fontId="36" fillId="0" borderId="21" xfId="501" applyFont="1" applyBorder="1" applyAlignment="1">
      <alignment vertical="center" wrapText="1"/>
    </xf>
    <xf numFmtId="0" fontId="36" fillId="0" borderId="0" xfId="501" applyFont="1" applyAlignment="1">
      <alignment vertical="center" wrapText="1"/>
    </xf>
    <xf numFmtId="0" fontId="59" fillId="0" borderId="84" xfId="451" applyFont="1" applyBorder="1" applyAlignment="1">
      <alignment horizontal="center" vertical="center" wrapText="1"/>
    </xf>
    <xf numFmtId="179" fontId="17" fillId="0" borderId="15" xfId="502" applyFont="1" applyBorder="1" applyAlignment="1">
      <alignment horizontal="center" vertical="center" wrapText="1"/>
    </xf>
    <xf numFmtId="179" fontId="17" fillId="0" borderId="19" xfId="502" applyFont="1" applyBorder="1" applyAlignment="1">
      <alignment horizontal="left" vertical="center" wrapText="1"/>
    </xf>
    <xf numFmtId="179" fontId="17" fillId="0" borderId="19" xfId="502" applyFont="1" applyBorder="1" applyAlignment="1">
      <alignment horizontal="center" vertical="center" wrapText="1"/>
    </xf>
    <xf numFmtId="205" fontId="17" fillId="0" borderId="19" xfId="498" applyNumberFormat="1" applyFont="1" applyFill="1" applyBorder="1" applyAlignment="1">
      <alignment horizontal="center" vertical="center" wrapText="1"/>
    </xf>
    <xf numFmtId="171" fontId="17" fillId="9" borderId="19" xfId="499" applyFont="1" applyFill="1" applyBorder="1" applyAlignment="1">
      <alignment horizontal="center" vertical="center" wrapText="1"/>
    </xf>
    <xf numFmtId="170" fontId="17" fillId="0" borderId="19" xfId="500" applyFont="1" applyFill="1" applyBorder="1" applyAlignment="1">
      <alignment horizontal="center" vertical="center" wrapText="1"/>
    </xf>
    <xf numFmtId="0" fontId="51" fillId="0" borderId="19" xfId="451" applyFont="1" applyBorder="1"/>
    <xf numFmtId="0" fontId="17" fillId="6" borderId="49" xfId="451" applyFont="1" applyFill="1" applyBorder="1" applyAlignment="1">
      <alignment horizontal="center" vertical="center" wrapText="1"/>
    </xf>
    <xf numFmtId="0" fontId="36" fillId="0" borderId="0" xfId="451" applyFont="1"/>
    <xf numFmtId="179" fontId="58" fillId="6" borderId="15" xfId="502" applyFont="1" applyFill="1" applyBorder="1" applyAlignment="1">
      <alignment vertical="center" wrapText="1"/>
    </xf>
    <xf numFmtId="179" fontId="59" fillId="6" borderId="19" xfId="502" applyFont="1" applyFill="1" applyBorder="1" applyAlignment="1">
      <alignment vertical="center" wrapText="1"/>
    </xf>
    <xf numFmtId="179" fontId="59" fillId="6" borderId="19" xfId="502" applyFont="1" applyFill="1" applyBorder="1" applyAlignment="1">
      <alignment horizontal="center" vertical="center" wrapText="1"/>
    </xf>
    <xf numFmtId="205" fontId="59" fillId="6" borderId="19" xfId="498" applyNumberFormat="1" applyFont="1" applyFill="1" applyBorder="1" applyAlignment="1">
      <alignment horizontal="center" vertical="center" wrapText="1"/>
    </xf>
    <xf numFmtId="171" fontId="58" fillId="6" borderId="19" xfId="499" applyFont="1" applyFill="1" applyBorder="1" applyAlignment="1">
      <alignment horizontal="center" vertical="center" wrapText="1"/>
    </xf>
    <xf numFmtId="170" fontId="59" fillId="6" borderId="19" xfId="500" applyFont="1" applyFill="1" applyBorder="1" applyAlignment="1">
      <alignment horizontal="center" vertical="center" wrapText="1"/>
    </xf>
    <xf numFmtId="170" fontId="59" fillId="6" borderId="49" xfId="500" applyFont="1" applyFill="1" applyBorder="1" applyAlignment="1">
      <alignment horizontal="center" vertical="center" wrapText="1"/>
    </xf>
    <xf numFmtId="0" fontId="36" fillId="0" borderId="0" xfId="451" applyFont="1" applyAlignment="1">
      <alignment vertical="center"/>
    </xf>
    <xf numFmtId="179" fontId="59" fillId="19" borderId="15" xfId="502" applyFont="1" applyFill="1" applyBorder="1" applyAlignment="1">
      <alignment horizontal="right" vertical="center" wrapText="1"/>
    </xf>
    <xf numFmtId="0" fontId="59" fillId="19" borderId="19" xfId="502" applyNumberFormat="1" applyFont="1" applyFill="1" applyBorder="1" applyAlignment="1">
      <alignment horizontal="left" vertical="center" wrapText="1"/>
    </xf>
    <xf numFmtId="179" fontId="59" fillId="19" borderId="19" xfId="502" applyFont="1" applyFill="1" applyBorder="1" applyAlignment="1">
      <alignment horizontal="center" vertical="center" wrapText="1"/>
    </xf>
    <xf numFmtId="205" fontId="59" fillId="19" borderId="19" xfId="498" applyNumberFormat="1" applyFont="1" applyFill="1" applyBorder="1" applyAlignment="1">
      <alignment horizontal="center" vertical="center" wrapText="1"/>
    </xf>
    <xf numFmtId="171" fontId="58" fillId="19" borderId="19" xfId="499" applyFont="1" applyFill="1" applyBorder="1" applyAlignment="1">
      <alignment horizontal="center" vertical="center" wrapText="1"/>
    </xf>
    <xf numFmtId="170" fontId="59" fillId="19" borderId="19" xfId="500" applyFont="1" applyFill="1" applyBorder="1" applyAlignment="1">
      <alignment horizontal="center" vertical="center" wrapText="1"/>
    </xf>
    <xf numFmtId="170" fontId="59" fillId="19" borderId="49" xfId="500" applyFont="1" applyFill="1" applyBorder="1" applyAlignment="1">
      <alignment horizontal="center" vertical="center" wrapText="1"/>
    </xf>
    <xf numFmtId="179" fontId="12" fillId="20" borderId="15" xfId="502" applyFont="1" applyFill="1" applyBorder="1" applyAlignment="1">
      <alignment horizontal="center" vertical="center" wrapText="1"/>
    </xf>
    <xf numFmtId="0" fontId="58" fillId="20" borderId="19" xfId="502" applyNumberFormat="1" applyFont="1" applyFill="1" applyBorder="1" applyAlignment="1">
      <alignment horizontal="left" vertical="center" wrapText="1"/>
    </xf>
    <xf numFmtId="179" fontId="58" fillId="20" borderId="19" xfId="502" applyFont="1" applyFill="1" applyBorder="1" applyAlignment="1">
      <alignment horizontal="center" vertical="center" wrapText="1"/>
    </xf>
    <xf numFmtId="205" fontId="58" fillId="20" borderId="19" xfId="498" applyNumberFormat="1" applyFont="1" applyFill="1" applyBorder="1" applyAlignment="1">
      <alignment horizontal="center" vertical="center" wrapText="1"/>
    </xf>
    <xf numFmtId="171" fontId="58" fillId="20" borderId="19" xfId="499" applyFont="1" applyFill="1" applyBorder="1" applyAlignment="1">
      <alignment horizontal="center" vertical="center" wrapText="1"/>
    </xf>
    <xf numFmtId="170" fontId="58" fillId="20" borderId="19" xfId="500" applyFont="1" applyFill="1" applyBorder="1" applyAlignment="1">
      <alignment horizontal="center" vertical="center" wrapText="1"/>
    </xf>
    <xf numFmtId="170" fontId="58" fillId="15" borderId="19" xfId="500" applyFont="1" applyFill="1" applyBorder="1" applyAlignment="1">
      <alignment horizontal="center" vertical="center" wrapText="1"/>
    </xf>
    <xf numFmtId="170" fontId="58" fillId="20" borderId="49" xfId="500" applyFont="1" applyFill="1" applyBorder="1" applyAlignment="1">
      <alignment horizontal="center" vertical="center" wrapText="1"/>
    </xf>
    <xf numFmtId="170" fontId="58" fillId="21" borderId="19" xfId="500" applyFont="1" applyFill="1" applyBorder="1" applyAlignment="1">
      <alignment horizontal="center" vertical="center" wrapText="1"/>
    </xf>
    <xf numFmtId="179" fontId="36" fillId="7" borderId="15" xfId="502" applyFont="1" applyFill="1" applyBorder="1" applyAlignment="1">
      <alignment horizontal="right" vertical="center" wrapText="1"/>
    </xf>
    <xf numFmtId="0" fontId="59" fillId="7" borderId="19" xfId="502" applyNumberFormat="1" applyFont="1" applyFill="1" applyBorder="1" applyAlignment="1">
      <alignment horizontal="left" vertical="center" wrapText="1"/>
    </xf>
    <xf numFmtId="179" fontId="59" fillId="7" borderId="19" xfId="502" applyFont="1" applyFill="1" applyBorder="1" applyAlignment="1">
      <alignment horizontal="center" vertical="center" wrapText="1"/>
    </xf>
    <xf numFmtId="205" fontId="59" fillId="7" borderId="19" xfId="498" applyNumberFormat="1" applyFont="1" applyFill="1" applyBorder="1" applyAlignment="1">
      <alignment horizontal="center" vertical="center" wrapText="1"/>
    </xf>
    <xf numFmtId="171" fontId="58" fillId="7" borderId="19" xfId="499" applyFont="1" applyFill="1" applyBorder="1" applyAlignment="1">
      <alignment horizontal="center" vertical="center" wrapText="1"/>
    </xf>
    <xf numFmtId="170" fontId="59" fillId="7" borderId="19" xfId="500" applyFont="1" applyFill="1" applyBorder="1" applyAlignment="1">
      <alignment horizontal="center" vertical="center" wrapText="1"/>
    </xf>
    <xf numFmtId="170" fontId="59" fillId="7" borderId="49" xfId="500" applyFont="1" applyFill="1" applyBorder="1" applyAlignment="1">
      <alignment horizontal="center" vertical="center" wrapText="1"/>
    </xf>
    <xf numFmtId="0" fontId="58" fillId="20" borderId="19" xfId="10" applyFont="1" applyFill="1" applyBorder="1" applyAlignment="1">
      <alignment vertical="center" wrapText="1"/>
    </xf>
    <xf numFmtId="0" fontId="58" fillId="20" borderId="19" xfId="10" applyFont="1" applyFill="1" applyBorder="1" applyAlignment="1">
      <alignment horizontal="center" vertical="center" wrapText="1"/>
    </xf>
    <xf numFmtId="170" fontId="58" fillId="11" borderId="19" xfId="500" applyFont="1" applyFill="1" applyBorder="1" applyAlignment="1">
      <alignment horizontal="center" vertical="center" wrapText="1"/>
    </xf>
    <xf numFmtId="170" fontId="58" fillId="22" borderId="49" xfId="500" applyFont="1" applyFill="1" applyBorder="1" applyAlignment="1">
      <alignment horizontal="center" vertical="center" wrapText="1"/>
    </xf>
    <xf numFmtId="0" fontId="36" fillId="6" borderId="0" xfId="451" applyFont="1" applyFill="1" applyAlignment="1">
      <alignment vertical="center"/>
    </xf>
    <xf numFmtId="171" fontId="58" fillId="23" borderId="19" xfId="499" applyFont="1" applyFill="1" applyBorder="1" applyAlignment="1">
      <alignment horizontal="center" vertical="center" wrapText="1"/>
    </xf>
    <xf numFmtId="170" fontId="59" fillId="23" borderId="19" xfId="500" applyFont="1" applyFill="1" applyBorder="1" applyAlignment="1">
      <alignment horizontal="center" vertical="center" wrapText="1"/>
    </xf>
    <xf numFmtId="0" fontId="36" fillId="6" borderId="0" xfId="451" applyFont="1" applyFill="1"/>
    <xf numFmtId="179" fontId="12" fillId="23" borderId="15" xfId="502" applyFont="1" applyFill="1" applyBorder="1" applyAlignment="1">
      <alignment vertical="center" wrapText="1"/>
    </xf>
    <xf numFmtId="179" fontId="59" fillId="23" borderId="19" xfId="502" applyFont="1" applyFill="1" applyBorder="1" applyAlignment="1">
      <alignment vertical="center" wrapText="1"/>
    </xf>
    <xf numFmtId="179" fontId="59" fillId="23" borderId="19" xfId="502" applyFont="1" applyFill="1" applyBorder="1" applyAlignment="1">
      <alignment horizontal="center" vertical="center" wrapText="1"/>
    </xf>
    <xf numFmtId="205" fontId="59" fillId="23" borderId="19" xfId="498" applyNumberFormat="1" applyFont="1" applyFill="1" applyBorder="1" applyAlignment="1">
      <alignment horizontal="center" vertical="center" wrapText="1"/>
    </xf>
    <xf numFmtId="170" fontId="59" fillId="23" borderId="49" xfId="500" applyFont="1" applyFill="1" applyBorder="1" applyAlignment="1">
      <alignment horizontal="center" vertical="center" wrapText="1"/>
    </xf>
    <xf numFmtId="179" fontId="12" fillId="0" borderId="15" xfId="502" applyFont="1" applyFill="1" applyBorder="1" applyAlignment="1">
      <alignment horizontal="center" vertical="center" wrapText="1"/>
    </xf>
    <xf numFmtId="0" fontId="58" fillId="0" borderId="19" xfId="502" applyNumberFormat="1" applyFont="1" applyFill="1" applyBorder="1" applyAlignment="1">
      <alignment horizontal="left" vertical="center" wrapText="1"/>
    </xf>
    <xf numFmtId="179" fontId="58" fillId="0" borderId="19" xfId="502" applyFont="1" applyFill="1" applyBorder="1" applyAlignment="1">
      <alignment horizontal="center" vertical="center" wrapText="1"/>
    </xf>
    <xf numFmtId="205" fontId="58" fillId="0" borderId="19" xfId="498" applyNumberFormat="1" applyFont="1" applyFill="1" applyBorder="1" applyAlignment="1">
      <alignment horizontal="center" vertical="center" wrapText="1"/>
    </xf>
    <xf numFmtId="171" fontId="58" fillId="0" borderId="19" xfId="499" applyFont="1" applyFill="1" applyBorder="1" applyAlignment="1">
      <alignment horizontal="center" vertical="center" wrapText="1"/>
    </xf>
    <xf numFmtId="170" fontId="58" fillId="0" borderId="19" xfId="500" applyFont="1" applyFill="1" applyBorder="1" applyAlignment="1">
      <alignment horizontal="center" vertical="center" wrapText="1"/>
    </xf>
    <xf numFmtId="170" fontId="58" fillId="21" borderId="49" xfId="500" applyFont="1" applyFill="1" applyBorder="1" applyAlignment="1">
      <alignment horizontal="center" vertical="center" wrapText="1"/>
    </xf>
    <xf numFmtId="170" fontId="58" fillId="24" borderId="49" xfId="500" applyFont="1" applyFill="1" applyBorder="1" applyAlignment="1">
      <alignment horizontal="center" vertical="center" wrapText="1"/>
    </xf>
    <xf numFmtId="170" fontId="58" fillId="17" borderId="49" xfId="500" applyFont="1" applyFill="1" applyBorder="1" applyAlignment="1">
      <alignment horizontal="center" vertical="center" wrapText="1"/>
    </xf>
    <xf numFmtId="170" fontId="58" fillId="0" borderId="49" xfId="500" applyFont="1" applyFill="1" applyBorder="1" applyAlignment="1">
      <alignment horizontal="center" vertical="center" wrapText="1"/>
    </xf>
    <xf numFmtId="179" fontId="12" fillId="9" borderId="15" xfId="502" applyFont="1" applyFill="1" applyBorder="1" applyAlignment="1">
      <alignment vertical="center" wrapText="1"/>
    </xf>
    <xf numFmtId="179" fontId="59" fillId="9" borderId="19" xfId="502" applyFont="1" applyFill="1" applyBorder="1" applyAlignment="1">
      <alignment vertical="center" wrapText="1"/>
    </xf>
    <xf numFmtId="179" fontId="59" fillId="9" borderId="19" xfId="502" applyFont="1" applyFill="1" applyBorder="1" applyAlignment="1">
      <alignment horizontal="center" vertical="center" wrapText="1"/>
    </xf>
    <xf numFmtId="205" fontId="59" fillId="9" borderId="19" xfId="498" applyNumberFormat="1" applyFont="1" applyFill="1" applyBorder="1" applyAlignment="1">
      <alignment horizontal="center" vertical="center" wrapText="1"/>
    </xf>
    <xf numFmtId="171" fontId="58" fillId="9" borderId="19" xfId="499" applyFont="1" applyFill="1" applyBorder="1" applyAlignment="1">
      <alignment horizontal="center" vertical="center" wrapText="1"/>
    </xf>
    <xf numFmtId="170" fontId="59" fillId="9" borderId="19" xfId="500" applyFont="1" applyFill="1" applyBorder="1" applyAlignment="1">
      <alignment horizontal="center" vertical="center" wrapText="1"/>
    </xf>
    <xf numFmtId="170" fontId="59" fillId="9" borderId="49" xfId="500" applyFont="1" applyFill="1" applyBorder="1" applyAlignment="1">
      <alignment horizontal="center" vertical="center" wrapText="1"/>
    </xf>
    <xf numFmtId="179" fontId="12" fillId="17" borderId="15" xfId="502" applyFont="1" applyFill="1" applyBorder="1" applyAlignment="1">
      <alignment vertical="center" wrapText="1"/>
    </xf>
    <xf numFmtId="179" fontId="59" fillId="17" borderId="19" xfId="502" applyFont="1" applyFill="1" applyBorder="1" applyAlignment="1">
      <alignment vertical="center" wrapText="1"/>
    </xf>
    <xf numFmtId="179" fontId="59" fillId="17" borderId="19" xfId="502" applyFont="1" applyFill="1" applyBorder="1" applyAlignment="1">
      <alignment horizontal="center" vertical="center" wrapText="1"/>
    </xf>
    <xf numFmtId="205" fontId="59" fillId="17" borderId="19" xfId="498" applyNumberFormat="1" applyFont="1" applyFill="1" applyBorder="1" applyAlignment="1">
      <alignment horizontal="center" vertical="center" wrapText="1"/>
    </xf>
    <xf numFmtId="171" fontId="58" fillId="17" borderId="19" xfId="499" applyFont="1" applyFill="1" applyBorder="1" applyAlignment="1">
      <alignment horizontal="center" vertical="center" wrapText="1"/>
    </xf>
    <xf numFmtId="170" fontId="59" fillId="17" borderId="19" xfId="500" applyFont="1" applyFill="1" applyBorder="1" applyAlignment="1">
      <alignment horizontal="center" vertical="center" wrapText="1"/>
    </xf>
    <xf numFmtId="170" fontId="59" fillId="17" borderId="49" xfId="500" applyFont="1" applyFill="1" applyBorder="1" applyAlignment="1">
      <alignment horizontal="center" vertical="center" wrapText="1"/>
    </xf>
    <xf numFmtId="0" fontId="12" fillId="0" borderId="15" xfId="10" applyBorder="1" applyAlignment="1">
      <alignment horizontal="center" vertical="center"/>
    </xf>
    <xf numFmtId="0" fontId="58" fillId="0" borderId="19" xfId="10" applyFont="1" applyBorder="1" applyAlignment="1">
      <alignment horizontal="left" vertical="center" wrapText="1"/>
    </xf>
    <xf numFmtId="0" fontId="58" fillId="0" borderId="19" xfId="10" applyFont="1" applyBorder="1" applyAlignment="1">
      <alignment horizontal="center" vertical="center" wrapText="1"/>
    </xf>
    <xf numFmtId="205" fontId="58" fillId="0" borderId="19" xfId="498" applyNumberFormat="1" applyFont="1" applyFill="1" applyBorder="1" applyAlignment="1">
      <alignment horizontal="right" vertical="center" wrapText="1"/>
    </xf>
    <xf numFmtId="171" fontId="58" fillId="0" borderId="19" xfId="499" applyFont="1" applyBorder="1" applyAlignment="1">
      <alignment horizontal="center" vertical="center" wrapText="1"/>
    </xf>
    <xf numFmtId="0" fontId="58" fillId="3" borderId="19" xfId="10" applyFont="1" applyFill="1" applyBorder="1" applyAlignment="1">
      <alignment horizontal="left" vertical="center" wrapText="1"/>
    </xf>
    <xf numFmtId="0" fontId="12" fillId="0" borderId="15" xfId="474" applyFont="1" applyBorder="1" applyAlignment="1">
      <alignment horizontal="center" vertical="center"/>
    </xf>
    <xf numFmtId="0" fontId="58" fillId="0" borderId="19" xfId="474" applyFont="1" applyBorder="1" applyAlignment="1">
      <alignment horizontal="left" vertical="center" wrapText="1"/>
    </xf>
    <xf numFmtId="0" fontId="58" fillId="0" borderId="19" xfId="474" applyFont="1" applyBorder="1" applyAlignment="1">
      <alignment horizontal="center" vertical="center"/>
    </xf>
    <xf numFmtId="0" fontId="58" fillId="0" borderId="19" xfId="474" applyFont="1" applyBorder="1" applyAlignment="1">
      <alignment horizontal="left" vertical="center"/>
    </xf>
    <xf numFmtId="205" fontId="58" fillId="0" borderId="19" xfId="498" applyNumberFormat="1" applyFont="1" applyFill="1" applyBorder="1" applyAlignment="1">
      <alignment horizontal="right" vertical="center"/>
    </xf>
    <xf numFmtId="0" fontId="12" fillId="0" borderId="15" xfId="503" applyFont="1" applyBorder="1" applyAlignment="1">
      <alignment horizontal="center" vertical="center" wrapText="1"/>
    </xf>
    <xf numFmtId="0" fontId="58" fillId="0" borderId="19" xfId="503" applyFont="1" applyBorder="1" applyAlignment="1">
      <alignment horizontal="center" vertical="center" wrapText="1"/>
    </xf>
    <xf numFmtId="0" fontId="12" fillId="0" borderId="15" xfId="481" applyFont="1" applyBorder="1" applyAlignment="1">
      <alignment horizontal="center" vertical="center" wrapText="1"/>
    </xf>
    <xf numFmtId="170" fontId="58" fillId="0" borderId="50" xfId="500" applyFont="1" applyFill="1" applyBorder="1" applyAlignment="1">
      <alignment horizontal="center" vertical="center" wrapText="1"/>
    </xf>
    <xf numFmtId="179" fontId="12" fillId="0" borderId="0" xfId="502" applyFont="1" applyBorder="1" applyAlignment="1">
      <alignment horizontal="right" vertical="center" wrapText="1"/>
    </xf>
    <xf numFmtId="0" fontId="12" fillId="0" borderId="0" xfId="501" applyAlignment="1">
      <alignment horizontal="left" vertical="center" wrapText="1"/>
    </xf>
    <xf numFmtId="0" fontId="58" fillId="0" borderId="0" xfId="501" applyFont="1" applyAlignment="1">
      <alignment horizontal="center" vertical="center" wrapText="1"/>
    </xf>
    <xf numFmtId="205" fontId="58" fillId="0" borderId="0" xfId="498" applyNumberFormat="1" applyFont="1" applyBorder="1" applyAlignment="1">
      <alignment horizontal="center" vertical="center" wrapText="1"/>
    </xf>
    <xf numFmtId="171" fontId="58" fillId="0" borderId="0" xfId="499" applyFont="1" applyFill="1" applyBorder="1" applyAlignment="1">
      <alignment vertical="center"/>
    </xf>
    <xf numFmtId="170" fontId="59" fillId="0" borderId="0" xfId="500" applyFont="1" applyFill="1" applyBorder="1" applyAlignment="1">
      <alignment horizontal="center" vertical="center" wrapText="1"/>
    </xf>
    <xf numFmtId="170" fontId="58" fillId="0" borderId="0" xfId="500" applyFont="1" applyBorder="1"/>
    <xf numFmtId="179" fontId="58" fillId="0" borderId="4" xfId="502" applyFont="1" applyBorder="1" applyAlignment="1">
      <alignment horizontal="right" vertical="center" wrapText="1"/>
    </xf>
    <xf numFmtId="0" fontId="59" fillId="0" borderId="6" xfId="501" applyFont="1" applyBorder="1" applyAlignment="1">
      <alignment horizontal="left" vertical="center" wrapText="1"/>
    </xf>
    <xf numFmtId="0" fontId="59" fillId="0" borderId="6" xfId="501" applyFont="1" applyBorder="1" applyAlignment="1">
      <alignment horizontal="center" vertical="center" wrapText="1"/>
    </xf>
    <xf numFmtId="205" fontId="59" fillId="0" borderId="6" xfId="498" applyNumberFormat="1" applyFont="1" applyBorder="1" applyAlignment="1">
      <alignment horizontal="center" vertical="center" wrapText="1"/>
    </xf>
    <xf numFmtId="171" fontId="58" fillId="0" borderId="4" xfId="499" applyFont="1" applyFill="1" applyBorder="1" applyAlignment="1">
      <alignment vertical="center"/>
    </xf>
    <xf numFmtId="170" fontId="59" fillId="0" borderId="6" xfId="500" applyFont="1" applyFill="1" applyBorder="1" applyAlignment="1">
      <alignment vertical="center"/>
    </xf>
    <xf numFmtId="170" fontId="59" fillId="0" borderId="5" xfId="500" applyFont="1" applyFill="1" applyBorder="1" applyAlignment="1">
      <alignment vertical="center"/>
    </xf>
    <xf numFmtId="170" fontId="59" fillId="0" borderId="54" xfId="500" applyFont="1" applyFill="1" applyBorder="1" applyAlignment="1">
      <alignment vertical="center"/>
    </xf>
    <xf numFmtId="179" fontId="58" fillId="0" borderId="21" xfId="502" applyFont="1" applyBorder="1" applyAlignment="1">
      <alignment horizontal="right" vertical="center" wrapText="1"/>
    </xf>
    <xf numFmtId="0" fontId="59" fillId="0" borderId="0" xfId="501" applyFont="1" applyAlignment="1">
      <alignment horizontal="left" vertical="center" wrapText="1"/>
    </xf>
    <xf numFmtId="0" fontId="59" fillId="0" borderId="0" xfId="501" applyFont="1" applyAlignment="1">
      <alignment horizontal="center" vertical="center" wrapText="1"/>
    </xf>
    <xf numFmtId="205" fontId="59" fillId="0" borderId="0" xfId="498" applyNumberFormat="1" applyFont="1" applyBorder="1" applyAlignment="1">
      <alignment horizontal="center" vertical="center" wrapText="1"/>
    </xf>
    <xf numFmtId="171" fontId="58" fillId="0" borderId="21" xfId="499" applyFont="1" applyFill="1" applyBorder="1" applyAlignment="1">
      <alignment horizontal="center" vertical="center" wrapText="1"/>
    </xf>
    <xf numFmtId="170" fontId="59" fillId="0" borderId="65" xfId="500" applyFont="1" applyFill="1" applyBorder="1" applyAlignment="1">
      <alignment vertical="center"/>
    </xf>
    <xf numFmtId="170" fontId="59" fillId="0" borderId="85" xfId="500" applyFont="1" applyFill="1" applyBorder="1" applyAlignment="1">
      <alignment vertical="center"/>
    </xf>
    <xf numFmtId="10" fontId="59" fillId="0" borderId="0" xfId="501" applyNumberFormat="1" applyFont="1" applyAlignment="1">
      <alignment horizontal="center" vertical="center" wrapText="1"/>
    </xf>
    <xf numFmtId="9" fontId="59" fillId="0" borderId="0" xfId="501" applyNumberFormat="1" applyFont="1" applyAlignment="1">
      <alignment horizontal="center" vertical="center" wrapText="1"/>
    </xf>
    <xf numFmtId="179" fontId="58" fillId="0" borderId="8" xfId="502" applyFont="1" applyBorder="1" applyAlignment="1">
      <alignment horizontal="right" vertical="center" wrapText="1"/>
    </xf>
    <xf numFmtId="0" fontId="59" fillId="0" borderId="10" xfId="501" applyFont="1" applyBorder="1" applyAlignment="1">
      <alignment horizontal="left" vertical="center" wrapText="1"/>
    </xf>
    <xf numFmtId="9" fontId="59" fillId="0" borderId="10" xfId="501" applyNumberFormat="1" applyFont="1" applyBorder="1" applyAlignment="1">
      <alignment horizontal="center" vertical="center" wrapText="1"/>
    </xf>
    <xf numFmtId="205" fontId="59" fillId="0" borderId="10" xfId="498" applyNumberFormat="1" applyFont="1" applyBorder="1" applyAlignment="1">
      <alignment horizontal="center" vertical="center" wrapText="1"/>
    </xf>
    <xf numFmtId="171" fontId="58" fillId="0" borderId="8" xfId="499" applyFont="1" applyFill="1" applyBorder="1" applyAlignment="1">
      <alignment horizontal="center" vertical="center" wrapText="1"/>
    </xf>
    <xf numFmtId="170" fontId="59" fillId="0" borderId="10" xfId="500" applyFont="1" applyFill="1" applyBorder="1" applyAlignment="1">
      <alignment horizontal="center" vertical="center" wrapText="1"/>
    </xf>
    <xf numFmtId="170" fontId="59" fillId="0" borderId="9" xfId="500" applyFont="1" applyFill="1" applyBorder="1" applyAlignment="1">
      <alignment vertical="center"/>
    </xf>
    <xf numFmtId="44" fontId="12" fillId="0" borderId="0" xfId="451" applyNumberFormat="1" applyFont="1"/>
    <xf numFmtId="170" fontId="59" fillId="0" borderId="41" xfId="500" applyFont="1" applyFill="1" applyBorder="1" applyAlignment="1">
      <alignment vertical="center"/>
    </xf>
    <xf numFmtId="171" fontId="58" fillId="0" borderId="0" xfId="499" applyFont="1" applyFill="1" applyBorder="1" applyAlignment="1">
      <alignment horizontal="center" vertical="center" wrapText="1"/>
    </xf>
    <xf numFmtId="205" fontId="58" fillId="0" borderId="0" xfId="498" applyNumberFormat="1" applyFont="1" applyBorder="1" applyAlignment="1">
      <alignment horizontal="center" vertical="center"/>
    </xf>
    <xf numFmtId="170" fontId="19" fillId="0" borderId="0" xfId="451" applyNumberFormat="1" applyFont="1"/>
    <xf numFmtId="44" fontId="19" fillId="0" borderId="0" xfId="451" applyNumberFormat="1" applyFont="1"/>
    <xf numFmtId="10" fontId="0" fillId="0" borderId="19" xfId="15" applyNumberFormat="1" applyFont="1" applyFill="1" applyBorder="1" applyAlignment="1">
      <alignment horizontal="center"/>
    </xf>
    <xf numFmtId="10" fontId="56" fillId="13" borderId="19" xfId="15" applyNumberFormat="1" applyFont="1" applyFill="1" applyBorder="1"/>
    <xf numFmtId="9" fontId="0" fillId="0" borderId="0" xfId="15" applyFont="1"/>
    <xf numFmtId="42" fontId="52" fillId="18" borderId="0" xfId="0" applyNumberFormat="1" applyFont="1" applyFill="1"/>
    <xf numFmtId="17" fontId="0" fillId="0" borderId="0" xfId="0" applyNumberFormat="1" applyAlignment="1">
      <alignment horizontal="right"/>
    </xf>
    <xf numFmtId="174" fontId="2" fillId="0" borderId="0" xfId="0" applyNumberFormat="1" applyFont="1" applyAlignment="1">
      <alignment horizontal="center"/>
    </xf>
    <xf numFmtId="10" fontId="2" fillId="0" borderId="0" xfId="15" applyNumberFormat="1" applyFont="1"/>
    <xf numFmtId="17" fontId="62" fillId="0" borderId="0" xfId="0" applyNumberFormat="1" applyFont="1" applyAlignment="1">
      <alignment horizontal="right"/>
    </xf>
    <xf numFmtId="17" fontId="61" fillId="0" borderId="0" xfId="0" applyNumberFormat="1" applyFont="1" applyAlignment="1">
      <alignment horizontal="right"/>
    </xf>
    <xf numFmtId="10" fontId="0" fillId="0" borderId="0" xfId="0" applyNumberFormat="1"/>
    <xf numFmtId="9" fontId="0" fillId="0" borderId="0" xfId="0" applyNumberFormat="1"/>
    <xf numFmtId="170" fontId="59" fillId="0" borderId="0" xfId="500" applyFont="1" applyFill="1" applyBorder="1" applyAlignment="1">
      <alignment vertical="center"/>
    </xf>
    <xf numFmtId="170" fontId="59" fillId="0" borderId="10" xfId="500" applyFont="1" applyFill="1" applyBorder="1" applyAlignment="1">
      <alignment vertical="center"/>
    </xf>
    <xf numFmtId="4" fontId="58" fillId="15" borderId="19" xfId="500" applyNumberFormat="1" applyFont="1" applyFill="1" applyBorder="1" applyAlignment="1">
      <alignment horizontal="center" vertical="center" wrapText="1"/>
    </xf>
    <xf numFmtId="4" fontId="59" fillId="19" borderId="19" xfId="500" applyNumberFormat="1" applyFont="1" applyFill="1" applyBorder="1" applyAlignment="1">
      <alignment horizontal="center" vertical="center" wrapText="1"/>
    </xf>
    <xf numFmtId="4" fontId="58" fillId="21" borderId="19" xfId="500" applyNumberFormat="1" applyFont="1" applyFill="1" applyBorder="1" applyAlignment="1">
      <alignment horizontal="center" vertical="center" wrapText="1"/>
    </xf>
    <xf numFmtId="4" fontId="59" fillId="7" borderId="19" xfId="500" applyNumberFormat="1" applyFont="1" applyFill="1" applyBorder="1" applyAlignment="1">
      <alignment horizontal="center" vertical="center" wrapText="1"/>
    </xf>
    <xf numFmtId="4" fontId="58" fillId="11" borderId="19" xfId="500" applyNumberFormat="1" applyFont="1" applyFill="1" applyBorder="1" applyAlignment="1">
      <alignment horizontal="center" vertical="center" wrapText="1"/>
    </xf>
    <xf numFmtId="4" fontId="59" fillId="23" borderId="19" xfId="500" applyNumberFormat="1" applyFont="1" applyFill="1" applyBorder="1" applyAlignment="1">
      <alignment horizontal="center" vertical="center" wrapText="1"/>
    </xf>
    <xf numFmtId="4" fontId="58" fillId="0" borderId="19" xfId="500" applyNumberFormat="1" applyFont="1" applyFill="1" applyBorder="1" applyAlignment="1">
      <alignment horizontal="center" vertical="center" wrapText="1"/>
    </xf>
    <xf numFmtId="4" fontId="59" fillId="9" borderId="19" xfId="500" applyNumberFormat="1" applyFont="1" applyFill="1" applyBorder="1" applyAlignment="1">
      <alignment horizontal="center" vertical="center" wrapText="1"/>
    </xf>
    <xf numFmtId="4" fontId="59" fillId="17" borderId="19" xfId="500" applyNumberFormat="1" applyFont="1" applyFill="1" applyBorder="1" applyAlignment="1">
      <alignment horizontal="center" vertical="center" wrapText="1"/>
    </xf>
    <xf numFmtId="4" fontId="59" fillId="6" borderId="19" xfId="500" applyNumberFormat="1" applyFont="1" applyFill="1" applyBorder="1" applyAlignment="1">
      <alignment horizontal="center" vertical="center" wrapText="1"/>
    </xf>
    <xf numFmtId="4" fontId="58" fillId="20" borderId="19" xfId="500" applyNumberFormat="1" applyFont="1" applyFill="1" applyBorder="1" applyAlignment="1">
      <alignment horizontal="center" vertical="center" wrapText="1"/>
    </xf>
    <xf numFmtId="0" fontId="12" fillId="0" borderId="85" xfId="451" applyFont="1" applyBorder="1"/>
    <xf numFmtId="10" fontId="12" fillId="0" borderId="0" xfId="15" applyNumberFormat="1" applyFont="1" applyFill="1" applyBorder="1"/>
    <xf numFmtId="170" fontId="12" fillId="0" borderId="0" xfId="451" applyNumberFormat="1" applyFont="1"/>
    <xf numFmtId="207" fontId="12" fillId="0" borderId="0" xfId="451" applyNumberFormat="1" applyFont="1"/>
    <xf numFmtId="198" fontId="63" fillId="0" borderId="0" xfId="12" applyNumberFormat="1" applyFont="1" applyAlignment="1">
      <alignment vertical="center"/>
    </xf>
    <xf numFmtId="10" fontId="12" fillId="0" borderId="0" xfId="451" applyNumberFormat="1" applyFont="1"/>
    <xf numFmtId="0" fontId="12" fillId="0" borderId="0" xfId="451" applyFont="1" applyAlignment="1">
      <alignment horizontal="right"/>
    </xf>
    <xf numFmtId="170" fontId="59" fillId="0" borderId="4" xfId="500" applyFont="1" applyFill="1" applyBorder="1" applyAlignment="1">
      <alignment vertical="center"/>
    </xf>
    <xf numFmtId="170" fontId="59" fillId="0" borderId="21" xfId="500" applyFont="1" applyFill="1" applyBorder="1" applyAlignment="1">
      <alignment vertical="center"/>
    </xf>
    <xf numFmtId="170" fontId="59" fillId="0" borderId="8" xfId="500" applyFont="1" applyFill="1" applyBorder="1" applyAlignment="1">
      <alignment vertical="center"/>
    </xf>
    <xf numFmtId="2" fontId="12" fillId="0" borderId="0" xfId="451" applyNumberFormat="1" applyFont="1"/>
    <xf numFmtId="2" fontId="58" fillId="0" borderId="0" xfId="10" applyNumberFormat="1" applyFont="1" applyAlignment="1">
      <alignment vertical="center"/>
    </xf>
    <xf numFmtId="2" fontId="59" fillId="8" borderId="83" xfId="501" applyNumberFormat="1" applyFont="1" applyFill="1" applyBorder="1" applyAlignment="1">
      <alignment horizontal="center" vertical="center" wrapText="1"/>
    </xf>
    <xf numFmtId="2" fontId="17" fillId="0" borderId="19" xfId="500" applyNumberFormat="1" applyFont="1" applyFill="1" applyBorder="1" applyAlignment="1">
      <alignment horizontal="center" vertical="center" wrapText="1"/>
    </xf>
    <xf numFmtId="2" fontId="59" fillId="6" borderId="19" xfId="500" applyNumberFormat="1" applyFont="1" applyFill="1" applyBorder="1" applyAlignment="1">
      <alignment horizontal="center" vertical="center" wrapText="1"/>
    </xf>
    <xf numFmtId="2" fontId="59" fillId="19" borderId="19" xfId="500" applyNumberFormat="1" applyFont="1" applyFill="1" applyBorder="1" applyAlignment="1">
      <alignment horizontal="center" vertical="center" wrapText="1"/>
    </xf>
    <xf numFmtId="2" fontId="58" fillId="15" borderId="19" xfId="500" applyNumberFormat="1" applyFont="1" applyFill="1" applyBorder="1" applyAlignment="1">
      <alignment horizontal="center" vertical="center" wrapText="1"/>
    </xf>
    <xf numFmtId="2" fontId="58" fillId="21" borderId="19" xfId="500" applyNumberFormat="1" applyFont="1" applyFill="1" applyBorder="1" applyAlignment="1">
      <alignment horizontal="center" vertical="center" wrapText="1"/>
    </xf>
    <xf numFmtId="2" fontId="59" fillId="7" borderId="19" xfId="500" applyNumberFormat="1" applyFont="1" applyFill="1" applyBorder="1" applyAlignment="1">
      <alignment horizontal="center" vertical="center" wrapText="1"/>
    </xf>
    <xf numFmtId="2" fontId="58" fillId="11" borderId="19" xfId="500" applyNumberFormat="1" applyFont="1" applyFill="1" applyBorder="1" applyAlignment="1">
      <alignment horizontal="center" vertical="center" wrapText="1"/>
    </xf>
    <xf numFmtId="2" fontId="59" fillId="23" borderId="19" xfId="500" applyNumberFormat="1" applyFont="1" applyFill="1" applyBorder="1" applyAlignment="1">
      <alignment horizontal="center" vertical="center" wrapText="1"/>
    </xf>
    <xf numFmtId="2" fontId="58" fillId="0" borderId="19" xfId="500" applyNumberFormat="1" applyFont="1" applyFill="1" applyBorder="1" applyAlignment="1">
      <alignment horizontal="center" vertical="center" wrapText="1"/>
    </xf>
    <xf numFmtId="2" fontId="59" fillId="9" borderId="19" xfId="500" applyNumberFormat="1" applyFont="1" applyFill="1" applyBorder="1" applyAlignment="1">
      <alignment horizontal="center" vertical="center" wrapText="1"/>
    </xf>
    <xf numFmtId="2" fontId="59" fillId="17" borderId="19" xfId="500" applyNumberFormat="1" applyFont="1" applyFill="1" applyBorder="1" applyAlignment="1">
      <alignment horizontal="center" vertical="center" wrapText="1"/>
    </xf>
    <xf numFmtId="2" fontId="58" fillId="20" borderId="19" xfId="500" applyNumberFormat="1" applyFont="1" applyFill="1" applyBorder="1" applyAlignment="1">
      <alignment horizontal="center" vertical="center" wrapText="1"/>
    </xf>
    <xf numFmtId="2" fontId="58" fillId="0" borderId="0" xfId="500" applyNumberFormat="1" applyFont="1" applyBorder="1"/>
    <xf numFmtId="2" fontId="59" fillId="0" borderId="4" xfId="500" applyNumberFormat="1" applyFont="1" applyFill="1" applyBorder="1" applyAlignment="1">
      <alignment vertical="center"/>
    </xf>
    <xf numFmtId="2" fontId="59" fillId="0" borderId="21" xfId="500" applyNumberFormat="1" applyFont="1" applyFill="1" applyBorder="1" applyAlignment="1">
      <alignment vertical="center"/>
    </xf>
    <xf numFmtId="2" fontId="59" fillId="0" borderId="8" xfId="500" applyNumberFormat="1" applyFont="1" applyFill="1" applyBorder="1" applyAlignment="1">
      <alignment vertical="center"/>
    </xf>
    <xf numFmtId="2" fontId="12" fillId="0" borderId="0" xfId="15" applyNumberFormat="1" applyFont="1" applyFill="1" applyBorder="1"/>
    <xf numFmtId="2" fontId="12" fillId="0" borderId="0" xfId="15" applyNumberFormat="1" applyFont="1" applyFill="1" applyBorder="1" applyAlignment="1">
      <alignment horizontal="left"/>
    </xf>
    <xf numFmtId="42" fontId="34" fillId="0" borderId="0" xfId="0" applyNumberFormat="1" applyFont="1"/>
    <xf numFmtId="0" fontId="2" fillId="6" borderId="54" xfId="0" applyFont="1" applyFill="1" applyBorder="1"/>
    <xf numFmtId="0" fontId="0" fillId="6" borderId="85" xfId="0" applyFill="1" applyBorder="1"/>
    <xf numFmtId="41" fontId="0" fillId="0" borderId="0" xfId="504" applyFont="1"/>
    <xf numFmtId="0" fontId="0" fillId="26" borderId="85" xfId="0" applyFill="1" applyBorder="1" applyAlignment="1">
      <alignment horizontal="center" wrapText="1"/>
    </xf>
    <xf numFmtId="42" fontId="0" fillId="0" borderId="85" xfId="497" applyFont="1" applyBorder="1" applyAlignment="1">
      <alignment horizontal="center"/>
    </xf>
    <xf numFmtId="10" fontId="0" fillId="0" borderId="85" xfId="15" applyNumberFormat="1" applyFont="1" applyBorder="1" applyAlignment="1">
      <alignment horizontal="center"/>
    </xf>
    <xf numFmtId="0" fontId="0" fillId="0" borderId="85" xfId="0" applyBorder="1" applyAlignment="1">
      <alignment horizontal="center"/>
    </xf>
    <xf numFmtId="0" fontId="64" fillId="10" borderId="85" xfId="0" applyFont="1" applyFill="1" applyBorder="1" applyAlignment="1">
      <alignment horizontal="center"/>
    </xf>
    <xf numFmtId="172" fontId="0" fillId="0" borderId="85" xfId="0" applyNumberFormat="1" applyBorder="1" applyAlignment="1">
      <alignment horizontal="center"/>
    </xf>
    <xf numFmtId="42" fontId="0" fillId="0" borderId="85" xfId="0" applyNumberFormat="1" applyBorder="1"/>
    <xf numFmtId="0" fontId="0" fillId="6" borderId="41" xfId="0" applyFill="1" applyBorder="1"/>
    <xf numFmtId="9" fontId="5" fillId="0" borderId="0" xfId="15" applyFont="1" applyBorder="1" applyAlignment="1">
      <alignment horizontal="center" vertical="center" wrapText="1"/>
    </xf>
    <xf numFmtId="10" fontId="1" fillId="0" borderId="0" xfId="15" applyNumberFormat="1" applyFont="1"/>
    <xf numFmtId="10" fontId="2" fillId="0" borderId="0" xfId="0" applyNumberFormat="1" applyFont="1"/>
    <xf numFmtId="0" fontId="0" fillId="0" borderId="19" xfId="0" applyBorder="1"/>
    <xf numFmtId="0" fontId="12" fillId="0" borderId="0" xfId="451" applyFont="1" applyAlignment="1">
      <alignment horizontal="center" vertical="center"/>
    </xf>
    <xf numFmtId="0" fontId="59" fillId="8" borderId="83" xfId="501" applyFont="1" applyFill="1" applyBorder="1" applyAlignment="1">
      <alignment horizontal="center" vertical="center" wrapText="1"/>
    </xf>
    <xf numFmtId="0" fontId="12" fillId="0" borderId="0" xfId="451" applyFont="1" applyAlignment="1">
      <alignment horizontal="right" vertical="center"/>
    </xf>
    <xf numFmtId="0" fontId="58" fillId="0" borderId="0" xfId="451" applyFont="1" applyAlignment="1">
      <alignment horizontal="center" vertical="center"/>
    </xf>
    <xf numFmtId="4" fontId="12" fillId="0" borderId="0" xfId="451" applyNumberFormat="1" applyFont="1"/>
    <xf numFmtId="4" fontId="58" fillId="0" borderId="0" xfId="10" applyNumberFormat="1" applyFont="1" applyAlignment="1">
      <alignment vertical="center"/>
    </xf>
    <xf numFmtId="4" fontId="59" fillId="8" borderId="83" xfId="501" applyNumberFormat="1" applyFont="1" applyFill="1" applyBorder="1" applyAlignment="1">
      <alignment horizontal="center" vertical="center" wrapText="1"/>
    </xf>
    <xf numFmtId="4" fontId="17" fillId="0" borderId="19" xfId="500" applyNumberFormat="1" applyFont="1" applyFill="1" applyBorder="1" applyAlignment="1">
      <alignment horizontal="center" vertical="center" wrapText="1"/>
    </xf>
    <xf numFmtId="4" fontId="58" fillId="0" borderId="0" xfId="500" applyNumberFormat="1" applyFont="1" applyBorder="1"/>
    <xf numFmtId="4" fontId="59" fillId="0" borderId="6" xfId="500" applyNumberFormat="1" applyFont="1" applyFill="1" applyBorder="1" applyAlignment="1">
      <alignment vertical="center"/>
    </xf>
    <xf numFmtId="4" fontId="59" fillId="0" borderId="21" xfId="500" applyNumberFormat="1" applyFont="1" applyFill="1" applyBorder="1" applyAlignment="1">
      <alignment vertical="center"/>
    </xf>
    <xf numFmtId="4" fontId="59" fillId="0" borderId="8" xfId="500" applyNumberFormat="1" applyFont="1" applyFill="1" applyBorder="1" applyAlignment="1">
      <alignment vertical="center"/>
    </xf>
    <xf numFmtId="4" fontId="12" fillId="0" borderId="0" xfId="15" applyNumberFormat="1" applyFont="1" applyFill="1" applyBorder="1"/>
    <xf numFmtId="4" fontId="12" fillId="0" borderId="0" xfId="15" applyNumberFormat="1" applyFont="1" applyFill="1" applyBorder="1" applyAlignment="1">
      <alignment horizontal="left"/>
    </xf>
    <xf numFmtId="4" fontId="59" fillId="0" borderId="4" xfId="500" applyNumberFormat="1" applyFont="1" applyFill="1" applyBorder="1" applyAlignment="1">
      <alignment vertical="center"/>
    </xf>
    <xf numFmtId="206" fontId="52" fillId="0" borderId="0" xfId="0" applyNumberFormat="1" applyFont="1"/>
    <xf numFmtId="172" fontId="0" fillId="0" borderId="0" xfId="15" applyNumberFormat="1" applyFont="1" applyFill="1"/>
    <xf numFmtId="172" fontId="54" fillId="0" borderId="0" xfId="497" applyNumberFormat="1" applyFont="1" applyAlignment="1">
      <alignment vertical="center"/>
    </xf>
    <xf numFmtId="4" fontId="58" fillId="6" borderId="19" xfId="499" applyNumberFormat="1" applyFont="1" applyFill="1" applyBorder="1" applyAlignment="1">
      <alignment horizontal="center" vertical="center" wrapText="1"/>
    </xf>
    <xf numFmtId="4" fontId="58" fillId="19" borderId="19" xfId="499" applyNumberFormat="1" applyFont="1" applyFill="1" applyBorder="1" applyAlignment="1">
      <alignment horizontal="center" vertical="center" wrapText="1"/>
    </xf>
    <xf numFmtId="4" fontId="58" fillId="15" borderId="19" xfId="499" applyNumberFormat="1" applyFont="1" applyFill="1" applyBorder="1" applyAlignment="1">
      <alignment horizontal="center" vertical="center" wrapText="1"/>
    </xf>
    <xf numFmtId="4" fontId="58" fillId="21" borderId="19" xfId="499" applyNumberFormat="1" applyFont="1" applyFill="1" applyBorder="1" applyAlignment="1">
      <alignment horizontal="center" vertical="center" wrapText="1"/>
    </xf>
    <xf numFmtId="4" fontId="58" fillId="7" borderId="19" xfId="499" applyNumberFormat="1" applyFont="1" applyFill="1" applyBorder="1" applyAlignment="1">
      <alignment horizontal="center" vertical="center" wrapText="1"/>
    </xf>
    <xf numFmtId="4" fontId="58" fillId="11" borderId="19" xfId="499" applyNumberFormat="1" applyFont="1" applyFill="1" applyBorder="1" applyAlignment="1">
      <alignment horizontal="center" vertical="center" wrapText="1"/>
    </xf>
    <xf numFmtId="4" fontId="58" fillId="23" borderId="19" xfId="499" applyNumberFormat="1" applyFont="1" applyFill="1" applyBorder="1" applyAlignment="1">
      <alignment horizontal="center" vertical="center" wrapText="1"/>
    </xf>
    <xf numFmtId="4" fontId="58" fillId="0" borderId="19" xfId="499" applyNumberFormat="1" applyFont="1" applyFill="1" applyBorder="1" applyAlignment="1">
      <alignment horizontal="center" vertical="center" wrapText="1"/>
    </xf>
    <xf numFmtId="4" fontId="58" fillId="9" borderId="19" xfId="499" applyNumberFormat="1" applyFont="1" applyFill="1" applyBorder="1" applyAlignment="1">
      <alignment horizontal="center" vertical="center" wrapText="1"/>
    </xf>
    <xf numFmtId="4" fontId="58" fillId="17" borderId="19" xfId="499" applyNumberFormat="1" applyFont="1" applyFill="1" applyBorder="1" applyAlignment="1">
      <alignment horizontal="center" vertical="center" wrapText="1"/>
    </xf>
    <xf numFmtId="4" fontId="58" fillId="0" borderId="19" xfId="499" applyNumberFormat="1" applyFont="1" applyBorder="1" applyAlignment="1">
      <alignment horizontal="center" vertical="center" wrapText="1"/>
    </xf>
    <xf numFmtId="4" fontId="58" fillId="20" borderId="19" xfId="499" applyNumberFormat="1" applyFont="1" applyFill="1" applyBorder="1" applyAlignment="1">
      <alignment horizontal="center" vertical="center" wrapText="1"/>
    </xf>
    <xf numFmtId="4" fontId="58" fillId="0" borderId="0" xfId="499" applyNumberFormat="1" applyFont="1" applyFill="1" applyBorder="1" applyAlignment="1">
      <alignment vertical="center"/>
    </xf>
    <xf numFmtId="4" fontId="58" fillId="0" borderId="4" xfId="499" applyNumberFormat="1" applyFont="1" applyFill="1" applyBorder="1" applyAlignment="1">
      <alignment vertical="center"/>
    </xf>
    <xf numFmtId="4" fontId="58" fillId="0" borderId="21" xfId="499" applyNumberFormat="1" applyFont="1" applyFill="1" applyBorder="1" applyAlignment="1">
      <alignment horizontal="center" vertical="center" wrapText="1"/>
    </xf>
    <xf numFmtId="4" fontId="58" fillId="0" borderId="8" xfId="499" applyNumberFormat="1" applyFont="1" applyFill="1" applyBorder="1" applyAlignment="1">
      <alignment horizontal="center" vertical="center" wrapText="1"/>
    </xf>
    <xf numFmtId="4" fontId="59" fillId="0" borderId="0" xfId="500" applyNumberFormat="1" applyFont="1" applyFill="1" applyBorder="1" applyAlignment="1">
      <alignment horizontal="center" vertical="center" wrapText="1"/>
    </xf>
    <xf numFmtId="4" fontId="59" fillId="0" borderId="10" xfId="500" applyNumberFormat="1" applyFont="1" applyFill="1" applyBorder="1" applyAlignment="1">
      <alignment horizontal="center" vertical="center" wrapText="1"/>
    </xf>
    <xf numFmtId="4" fontId="58" fillId="0" borderId="65" xfId="10" applyNumberFormat="1" applyFont="1" applyBorder="1" applyAlignment="1">
      <alignment vertical="center"/>
    </xf>
    <xf numFmtId="4" fontId="36" fillId="0" borderId="0" xfId="451" applyNumberFormat="1" applyFont="1" applyAlignment="1">
      <alignment vertical="center"/>
    </xf>
    <xf numFmtId="4" fontId="59" fillId="0" borderId="83" xfId="501" applyNumberFormat="1" applyFont="1" applyBorder="1" applyAlignment="1">
      <alignment horizontal="center" vertical="center" wrapText="1"/>
    </xf>
    <xf numFmtId="0" fontId="59" fillId="0" borderId="83" xfId="501" applyFont="1" applyBorder="1" applyAlignment="1">
      <alignment horizontal="center" vertical="center" wrapText="1"/>
    </xf>
    <xf numFmtId="4" fontId="59" fillId="0" borderId="19" xfId="500" applyNumberFormat="1" applyFont="1" applyFill="1" applyBorder="1" applyAlignment="1">
      <alignment horizontal="center" vertical="center" wrapText="1"/>
    </xf>
    <xf numFmtId="170" fontId="59" fillId="0" borderId="19" xfId="500" applyFont="1" applyFill="1" applyBorder="1" applyAlignment="1">
      <alignment horizontal="center" vertical="center" wrapText="1"/>
    </xf>
    <xf numFmtId="4" fontId="58" fillId="0" borderId="0" xfId="500" applyNumberFormat="1" applyFont="1" applyFill="1" applyBorder="1"/>
    <xf numFmtId="170" fontId="58" fillId="0" borderId="0" xfId="500" applyFont="1" applyFill="1" applyBorder="1"/>
    <xf numFmtId="170" fontId="65" fillId="0" borderId="5" xfId="500" applyFont="1" applyFill="1" applyBorder="1" applyAlignment="1">
      <alignment vertical="center"/>
    </xf>
    <xf numFmtId="170" fontId="65" fillId="0" borderId="85" xfId="500" applyFont="1" applyFill="1" applyBorder="1" applyAlignment="1">
      <alignment vertical="center"/>
    </xf>
    <xf numFmtId="170" fontId="65" fillId="0" borderId="41" xfId="500" applyFont="1" applyFill="1" applyBorder="1" applyAlignment="1">
      <alignment vertical="center"/>
    </xf>
    <xf numFmtId="10" fontId="12" fillId="0" borderId="0" xfId="15" applyNumberFormat="1" applyFont="1" applyFill="1" applyBorder="1" applyAlignment="1">
      <alignment horizontal="left"/>
    </xf>
    <xf numFmtId="174" fontId="15" fillId="0" borderId="18" xfId="1" applyNumberFormat="1" applyFont="1" applyBorder="1" applyAlignment="1">
      <alignment vertical="center"/>
    </xf>
    <xf numFmtId="0" fontId="0" fillId="0" borderId="37" xfId="0" applyBorder="1"/>
    <xf numFmtId="0" fontId="0" fillId="0" borderId="36" xfId="0" applyBorder="1"/>
    <xf numFmtId="0" fontId="0" fillId="0" borderId="19" xfId="0" applyBorder="1" applyAlignment="1">
      <alignment wrapText="1"/>
    </xf>
    <xf numFmtId="10" fontId="0" fillId="0" borderId="19" xfId="0" applyNumberFormat="1" applyBorder="1" applyAlignment="1">
      <alignment horizontal="center" vertical="center"/>
    </xf>
    <xf numFmtId="168" fontId="0" fillId="0" borderId="19" xfId="446" applyFont="1" applyBorder="1" applyAlignment="1">
      <alignment horizontal="center" vertical="center"/>
    </xf>
    <xf numFmtId="43" fontId="0" fillId="0" borderId="19" xfId="239" applyFont="1" applyBorder="1" applyAlignment="1">
      <alignment vertical="center"/>
    </xf>
    <xf numFmtId="43" fontId="0" fillId="0" borderId="19" xfId="239" applyFont="1" applyBorder="1"/>
    <xf numFmtId="168" fontId="0" fillId="0" borderId="0" xfId="446" applyFont="1"/>
    <xf numFmtId="0" fontId="2" fillId="0" borderId="19" xfId="0" applyFont="1" applyBorder="1" applyAlignment="1">
      <alignment wrapText="1"/>
    </xf>
    <xf numFmtId="10" fontId="2" fillId="0" borderId="19" xfId="0" applyNumberFormat="1" applyFont="1" applyBorder="1" applyAlignment="1">
      <alignment horizontal="center" vertical="center"/>
    </xf>
    <xf numFmtId="168" fontId="2" fillId="0" borderId="19" xfId="446" applyFont="1" applyBorder="1" applyAlignment="1">
      <alignment horizontal="center" vertical="center"/>
    </xf>
    <xf numFmtId="43" fontId="2" fillId="0" borderId="19" xfId="239" applyFont="1" applyBorder="1" applyAlignment="1">
      <alignment vertical="center"/>
    </xf>
    <xf numFmtId="43" fontId="2" fillId="0" borderId="19" xfId="239" applyFont="1" applyBorder="1"/>
    <xf numFmtId="43" fontId="0" fillId="0" borderId="0" xfId="239" applyFont="1"/>
    <xf numFmtId="168" fontId="0" fillId="0" borderId="0" xfId="0" applyNumberFormat="1"/>
    <xf numFmtId="43" fontId="0" fillId="0" borderId="0" xfId="0" applyNumberFormat="1"/>
    <xf numFmtId="208" fontId="0" fillId="0" borderId="0" xfId="0" applyNumberFormat="1"/>
    <xf numFmtId="43" fontId="52" fillId="0" borderId="0" xfId="239" applyFont="1"/>
    <xf numFmtId="0" fontId="52" fillId="0" borderId="0" xfId="0" applyFont="1"/>
    <xf numFmtId="168" fontId="52" fillId="0" borderId="0" xfId="446" applyFont="1" applyFill="1" applyBorder="1" applyAlignment="1">
      <alignment horizontal="center" vertical="center"/>
    </xf>
    <xf numFmtId="209" fontId="52" fillId="0" borderId="0" xfId="239" applyNumberFormat="1" applyFont="1"/>
    <xf numFmtId="171" fontId="52" fillId="0" borderId="0" xfId="0" applyNumberFormat="1" applyFont="1"/>
    <xf numFmtId="168" fontId="52" fillId="0" borderId="19" xfId="446" applyFont="1" applyBorder="1" applyAlignment="1">
      <alignment horizontal="center" vertical="center"/>
    </xf>
    <xf numFmtId="42" fontId="2" fillId="6" borderId="0" xfId="0" applyNumberFormat="1" applyFont="1" applyFill="1"/>
    <xf numFmtId="0" fontId="2" fillId="6" borderId="0" xfId="0" applyFont="1" applyFill="1"/>
    <xf numFmtId="0" fontId="0" fillId="6" borderId="0" xfId="0" applyFill="1"/>
    <xf numFmtId="10" fontId="12" fillId="6" borderId="0" xfId="15" applyNumberFormat="1" applyFont="1" applyFill="1" applyBorder="1" applyAlignment="1">
      <alignment horizontal="left"/>
    </xf>
    <xf numFmtId="44" fontId="12" fillId="6" borderId="0" xfId="451" applyNumberFormat="1" applyFont="1" applyFill="1"/>
    <xf numFmtId="3" fontId="58" fillId="15" borderId="19" xfId="500" applyNumberFormat="1" applyFont="1" applyFill="1" applyBorder="1" applyAlignment="1">
      <alignment horizontal="center" vertical="center" wrapText="1"/>
    </xf>
    <xf numFmtId="10" fontId="10" fillId="27" borderId="0" xfId="15" applyNumberFormat="1" applyFont="1" applyFill="1" applyBorder="1"/>
    <xf numFmtId="10" fontId="10" fillId="27" borderId="0" xfId="451" applyNumberFormat="1" applyFont="1" applyFill="1"/>
    <xf numFmtId="0" fontId="10" fillId="25" borderId="0" xfId="451" applyFont="1" applyFill="1" applyAlignment="1">
      <alignment horizontal="left"/>
    </xf>
    <xf numFmtId="170" fontId="10" fillId="25" borderId="0" xfId="451" applyNumberFormat="1" applyFont="1" applyFill="1" applyAlignment="1">
      <alignment horizontal="left"/>
    </xf>
    <xf numFmtId="44" fontId="10" fillId="25" borderId="0" xfId="451" applyNumberFormat="1" applyFont="1" applyFill="1" applyAlignment="1">
      <alignment horizontal="left"/>
    </xf>
    <xf numFmtId="170" fontId="10" fillId="0" borderId="0" xfId="451" applyNumberFormat="1" applyFont="1"/>
    <xf numFmtId="0" fontId="10" fillId="0" borderId="0" xfId="451" applyFont="1"/>
    <xf numFmtId="44" fontId="10" fillId="27" borderId="0" xfId="451" applyNumberFormat="1" applyFont="1" applyFill="1"/>
    <xf numFmtId="44" fontId="10" fillId="25" borderId="0" xfId="451" applyNumberFormat="1" applyFont="1" applyFill="1"/>
    <xf numFmtId="44" fontId="5" fillId="0" borderId="0" xfId="451" applyNumberFormat="1" applyFont="1"/>
    <xf numFmtId="170" fontId="12" fillId="6" borderId="0" xfId="451" applyNumberFormat="1" applyFont="1" applyFill="1"/>
    <xf numFmtId="44" fontId="35" fillId="0" borderId="0" xfId="0" applyNumberFormat="1" applyFont="1"/>
    <xf numFmtId="1" fontId="10" fillId="0" borderId="0" xfId="1" applyNumberFormat="1" applyFont="1" applyAlignment="1">
      <alignment horizontal="left" vertical="center" wrapText="1"/>
    </xf>
    <xf numFmtId="3" fontId="58" fillId="0" borderId="19" xfId="500" applyNumberFormat="1" applyFont="1" applyFill="1" applyBorder="1" applyAlignment="1">
      <alignment horizontal="center" vertical="center" wrapText="1"/>
    </xf>
    <xf numFmtId="10" fontId="1" fillId="0" borderId="0" xfId="15" applyNumberFormat="1" applyFont="1" applyAlignment="1">
      <alignment horizontal="left"/>
    </xf>
    <xf numFmtId="10" fontId="2" fillId="6" borderId="0" xfId="15" applyNumberFormat="1" applyFont="1" applyFill="1" applyAlignment="1">
      <alignment horizontal="left"/>
    </xf>
    <xf numFmtId="0" fontId="0" fillId="0" borderId="0" xfId="0" applyAlignment="1">
      <alignment horizontal="left"/>
    </xf>
    <xf numFmtId="10" fontId="0" fillId="0" borderId="0" xfId="0" applyNumberFormat="1" applyAlignment="1">
      <alignment horizontal="left"/>
    </xf>
    <xf numFmtId="10" fontId="2" fillId="6" borderId="0" xfId="0" applyNumberFormat="1" applyFont="1" applyFill="1" applyAlignment="1">
      <alignment horizontal="left"/>
    </xf>
    <xf numFmtId="10" fontId="2" fillId="0" borderId="0" xfId="15" applyNumberFormat="1" applyFont="1" applyFill="1" applyAlignment="1">
      <alignment horizontal="left"/>
    </xf>
    <xf numFmtId="10" fontId="2" fillId="0" borderId="0" xfId="0" applyNumberFormat="1" applyFont="1" applyAlignment="1">
      <alignment horizontal="left"/>
    </xf>
    <xf numFmtId="42" fontId="67" fillId="28" borderId="0" xfId="505" applyNumberFormat="1"/>
    <xf numFmtId="0" fontId="67" fillId="28" borderId="0" xfId="505"/>
    <xf numFmtId="10" fontId="67" fillId="28" borderId="0" xfId="505" applyNumberFormat="1" applyAlignment="1">
      <alignment horizontal="left"/>
    </xf>
    <xf numFmtId="0" fontId="67" fillId="28" borderId="0" xfId="505" applyAlignment="1">
      <alignment horizontal="left"/>
    </xf>
    <xf numFmtId="10" fontId="10" fillId="27" borderId="0" xfId="15" applyNumberFormat="1" applyFont="1" applyFill="1" applyBorder="1" applyAlignment="1"/>
    <xf numFmtId="0" fontId="10" fillId="25" borderId="0" xfId="451" applyFont="1" applyFill="1"/>
    <xf numFmtId="170" fontId="10" fillId="25" borderId="0" xfId="451" applyNumberFormat="1" applyFont="1" applyFill="1"/>
    <xf numFmtId="4" fontId="58" fillId="0" borderId="54" xfId="499" applyNumberFormat="1" applyFont="1" applyFill="1" applyBorder="1" applyAlignment="1">
      <alignment vertical="center"/>
    </xf>
    <xf numFmtId="4" fontId="59" fillId="0" borderId="54" xfId="500" applyNumberFormat="1" applyFont="1" applyFill="1" applyBorder="1" applyAlignment="1">
      <alignment vertical="center"/>
    </xf>
    <xf numFmtId="170" fontId="36" fillId="0" borderId="19" xfId="451" applyNumberFormat="1" applyFont="1" applyBorder="1"/>
    <xf numFmtId="170" fontId="36" fillId="0" borderId="19" xfId="451" applyNumberFormat="1" applyFont="1" applyBorder="1" applyAlignment="1">
      <alignment vertical="center"/>
    </xf>
    <xf numFmtId="170" fontId="12" fillId="15" borderId="19" xfId="451" applyNumberFormat="1" applyFont="1" applyFill="1" applyBorder="1"/>
    <xf numFmtId="170" fontId="12" fillId="21" borderId="19" xfId="451" applyNumberFormat="1" applyFont="1" applyFill="1" applyBorder="1"/>
    <xf numFmtId="170" fontId="12" fillId="11" borderId="19" xfId="451" applyNumberFormat="1" applyFont="1" applyFill="1" applyBorder="1"/>
    <xf numFmtId="170" fontId="12" fillId="0" borderId="19" xfId="451" applyNumberFormat="1" applyFont="1" applyBorder="1"/>
    <xf numFmtId="170" fontId="36" fillId="9" borderId="19" xfId="451" applyNumberFormat="1" applyFont="1" applyFill="1" applyBorder="1"/>
    <xf numFmtId="170" fontId="36" fillId="17" borderId="19" xfId="451" applyNumberFormat="1" applyFont="1" applyFill="1" applyBorder="1"/>
    <xf numFmtId="170" fontId="12" fillId="20" borderId="19" xfId="451" applyNumberFormat="1" applyFont="1" applyFill="1" applyBorder="1"/>
    <xf numFmtId="4" fontId="59" fillId="0" borderId="85" xfId="500" applyNumberFormat="1" applyFont="1" applyFill="1" applyBorder="1" applyAlignment="1">
      <alignment horizontal="center" vertical="center" wrapText="1"/>
    </xf>
    <xf numFmtId="4" fontId="59" fillId="0" borderId="41" xfId="500" applyNumberFormat="1" applyFont="1" applyFill="1" applyBorder="1" applyAlignment="1">
      <alignment horizontal="center" vertical="center" wrapText="1"/>
    </xf>
    <xf numFmtId="4" fontId="58" fillId="29" borderId="19" xfId="500" applyNumberFormat="1" applyFont="1" applyFill="1" applyBorder="1" applyAlignment="1">
      <alignment horizontal="center" vertical="center" wrapText="1"/>
    </xf>
    <xf numFmtId="4" fontId="51" fillId="0" borderId="19" xfId="451" applyNumberFormat="1" applyFont="1" applyBorder="1"/>
    <xf numFmtId="170" fontId="51" fillId="0" borderId="19" xfId="451" applyNumberFormat="1" applyFont="1" applyBorder="1"/>
    <xf numFmtId="4" fontId="36" fillId="0" borderId="19" xfId="451" applyNumberFormat="1" applyFont="1" applyBorder="1"/>
    <xf numFmtId="4" fontId="36" fillId="0" borderId="19" xfId="451" applyNumberFormat="1" applyFont="1" applyBorder="1" applyAlignment="1">
      <alignment vertical="center"/>
    </xf>
    <xf numFmtId="4" fontId="12" fillId="15" borderId="19" xfId="451" applyNumberFormat="1" applyFont="1" applyFill="1" applyBorder="1"/>
    <xf numFmtId="4" fontId="12" fillId="21" borderId="19" xfId="451" applyNumberFormat="1" applyFont="1" applyFill="1" applyBorder="1"/>
    <xf numFmtId="4" fontId="12" fillId="11" borderId="19" xfId="451" applyNumberFormat="1" applyFont="1" applyFill="1" applyBorder="1"/>
    <xf numFmtId="4" fontId="12" fillId="0" borderId="19" xfId="451" applyNumberFormat="1" applyFont="1" applyBorder="1"/>
    <xf numFmtId="4" fontId="36" fillId="9" borderId="19" xfId="451" applyNumberFormat="1" applyFont="1" applyFill="1" applyBorder="1"/>
    <xf numFmtId="4" fontId="36" fillId="17" borderId="19" xfId="451" applyNumberFormat="1" applyFont="1" applyFill="1" applyBorder="1"/>
    <xf numFmtId="0" fontId="12" fillId="0" borderId="0" xfId="451" applyFont="1" applyAlignment="1">
      <alignment horizontal="center"/>
    </xf>
    <xf numFmtId="4" fontId="59" fillId="8" borderId="86" xfId="501" applyNumberFormat="1" applyFont="1" applyFill="1" applyBorder="1" applyAlignment="1">
      <alignment horizontal="center" vertical="center" wrapText="1"/>
    </xf>
    <xf numFmtId="0" fontId="51" fillId="0" borderId="16" xfId="451" applyFont="1" applyBorder="1"/>
    <xf numFmtId="170" fontId="59" fillId="6" borderId="16" xfId="500" applyFont="1" applyFill="1" applyBorder="1" applyAlignment="1">
      <alignment horizontal="center" vertical="center" wrapText="1"/>
    </xf>
    <xf numFmtId="170" fontId="59" fillId="19" borderId="16" xfId="500" applyFont="1" applyFill="1" applyBorder="1" applyAlignment="1">
      <alignment horizontal="center" vertical="center" wrapText="1"/>
    </xf>
    <xf numFmtId="170" fontId="58" fillId="0" borderId="16" xfId="500" applyFont="1" applyFill="1" applyBorder="1" applyAlignment="1">
      <alignment horizontal="center" vertical="center" wrapText="1"/>
    </xf>
    <xf numFmtId="170" fontId="12" fillId="21" borderId="16" xfId="451" applyNumberFormat="1" applyFont="1" applyFill="1" applyBorder="1"/>
    <xf numFmtId="170" fontId="12" fillId="15" borderId="16" xfId="451" applyNumberFormat="1" applyFont="1" applyFill="1" applyBorder="1"/>
    <xf numFmtId="170" fontId="36" fillId="0" borderId="16" xfId="451" applyNumberFormat="1" applyFont="1" applyBorder="1" applyAlignment="1">
      <alignment vertical="center"/>
    </xf>
    <xf numFmtId="170" fontId="12" fillId="0" borderId="16" xfId="451" applyNumberFormat="1" applyFont="1" applyBorder="1"/>
    <xf numFmtId="170" fontId="59" fillId="23" borderId="16" xfId="500" applyFont="1" applyFill="1" applyBorder="1" applyAlignment="1">
      <alignment horizontal="center" vertical="center" wrapText="1"/>
    </xf>
    <xf numFmtId="170" fontId="59" fillId="9" borderId="16" xfId="500" applyFont="1" applyFill="1" applyBorder="1" applyAlignment="1">
      <alignment horizontal="center" vertical="center" wrapText="1"/>
    </xf>
    <xf numFmtId="170" fontId="36" fillId="17" borderId="16" xfId="451" applyNumberFormat="1" applyFont="1" applyFill="1" applyBorder="1"/>
    <xf numFmtId="4" fontId="58" fillId="6" borderId="19" xfId="500" applyNumberFormat="1" applyFont="1" applyFill="1" applyBorder="1" applyAlignment="1">
      <alignment horizontal="center" vertical="center" wrapText="1"/>
    </xf>
    <xf numFmtId="170" fontId="59" fillId="7" borderId="16" xfId="500" applyFont="1" applyFill="1" applyBorder="1" applyAlignment="1">
      <alignment horizontal="center" vertical="center" wrapText="1"/>
    </xf>
    <xf numFmtId="4" fontId="59" fillId="6" borderId="16" xfId="500" applyNumberFormat="1" applyFont="1" applyFill="1" applyBorder="1" applyAlignment="1">
      <alignment horizontal="center" vertical="center" wrapText="1"/>
    </xf>
    <xf numFmtId="4" fontId="59" fillId="19" borderId="16" xfId="500" applyNumberFormat="1" applyFont="1" applyFill="1" applyBorder="1" applyAlignment="1">
      <alignment horizontal="center" vertical="center" wrapText="1"/>
    </xf>
    <xf numFmtId="4" fontId="58" fillId="0" borderId="16" xfId="500" applyNumberFormat="1" applyFont="1" applyFill="1" applyBorder="1" applyAlignment="1">
      <alignment horizontal="center" vertical="center" wrapText="1"/>
    </xf>
    <xf numFmtId="4" fontId="59" fillId="7" borderId="16" xfId="500" applyNumberFormat="1" applyFont="1" applyFill="1" applyBorder="1" applyAlignment="1">
      <alignment horizontal="center" vertical="center" wrapText="1"/>
    </xf>
    <xf numFmtId="4" fontId="12" fillId="0" borderId="16" xfId="451" applyNumberFormat="1" applyFont="1" applyBorder="1"/>
    <xf numFmtId="4" fontId="59" fillId="23" borderId="16" xfId="500" applyNumberFormat="1" applyFont="1" applyFill="1" applyBorder="1" applyAlignment="1">
      <alignment horizontal="center" vertical="center" wrapText="1"/>
    </xf>
    <xf numFmtId="4" fontId="12" fillId="15" borderId="16" xfId="451" applyNumberFormat="1" applyFont="1" applyFill="1" applyBorder="1"/>
    <xf numFmtId="4" fontId="36" fillId="9" borderId="16" xfId="451" applyNumberFormat="1" applyFont="1" applyFill="1" applyBorder="1"/>
    <xf numFmtId="4" fontId="59" fillId="9" borderId="16" xfId="500" applyNumberFormat="1" applyFont="1" applyFill="1" applyBorder="1" applyAlignment="1">
      <alignment horizontal="center" vertical="center" wrapText="1"/>
    </xf>
    <xf numFmtId="4" fontId="36" fillId="17" borderId="16" xfId="451" applyNumberFormat="1" applyFont="1" applyFill="1" applyBorder="1"/>
    <xf numFmtId="10" fontId="2" fillId="0" borderId="0" xfId="15" applyNumberFormat="1" applyFont="1" applyFill="1"/>
    <xf numFmtId="42" fontId="2" fillId="0" borderId="0" xfId="0" applyNumberFormat="1" applyFont="1" applyAlignment="1">
      <alignment horizontal="center"/>
    </xf>
    <xf numFmtId="0" fontId="0" fillId="29" borderId="0" xfId="0" applyFill="1"/>
    <xf numFmtId="42" fontId="0" fillId="29" borderId="0" xfId="0" applyNumberFormat="1" applyFill="1"/>
    <xf numFmtId="10" fontId="0" fillId="29" borderId="0" xfId="15" applyNumberFormat="1" applyFont="1" applyFill="1"/>
    <xf numFmtId="10" fontId="0" fillId="29" borderId="0" xfId="0" applyNumberFormat="1" applyFill="1" applyAlignment="1">
      <alignment horizontal="left"/>
    </xf>
    <xf numFmtId="10" fontId="0" fillId="29" borderId="0" xfId="15" applyNumberFormat="1" applyFont="1" applyFill="1" applyAlignment="1">
      <alignment horizontal="left"/>
    </xf>
    <xf numFmtId="10" fontId="1" fillId="29" borderId="0" xfId="15" applyNumberFormat="1" applyFont="1" applyFill="1" applyAlignment="1">
      <alignment horizontal="left"/>
    </xf>
    <xf numFmtId="173" fontId="5" fillId="0" borderId="27" xfId="4" applyNumberFormat="1" applyFont="1" applyBorder="1" applyAlignment="1">
      <alignment horizontal="center" vertical="center" wrapText="1"/>
    </xf>
    <xf numFmtId="173" fontId="10" fillId="0" borderId="65" xfId="1" applyNumberFormat="1" applyFont="1" applyBorder="1" applyAlignment="1">
      <alignment horizontal="justify" vertical="top" wrapText="1"/>
    </xf>
    <xf numFmtId="0" fontId="5" fillId="0" borderId="36" xfId="1" applyFont="1" applyBorder="1" applyAlignment="1">
      <alignment horizontal="center" vertical="center" wrapText="1"/>
    </xf>
    <xf numFmtId="10" fontId="33" fillId="0" borderId="59" xfId="1" applyNumberFormat="1" applyFont="1" applyBorder="1" applyAlignment="1">
      <alignment horizontal="center" vertical="center" wrapText="1"/>
    </xf>
    <xf numFmtId="0" fontId="10" fillId="0" borderId="35" xfId="1" applyFont="1" applyBorder="1" applyAlignment="1">
      <alignment horizontal="center" vertical="center" wrapText="1"/>
    </xf>
    <xf numFmtId="173" fontId="33" fillId="0" borderId="59" xfId="1" applyNumberFormat="1" applyFont="1" applyBorder="1" applyAlignment="1">
      <alignment horizontal="center" vertical="center" wrapText="1"/>
    </xf>
    <xf numFmtId="0" fontId="10" fillId="0" borderId="0" xfId="1" applyFont="1" applyAlignment="1">
      <alignment horizontal="center" vertical="center" wrapText="1"/>
    </xf>
    <xf numFmtId="10" fontId="10" fillId="0" borderId="0" xfId="15" applyNumberFormat="1" applyFont="1" applyFill="1" applyBorder="1" applyAlignment="1">
      <alignment horizontal="justify" vertical="top" wrapText="1"/>
    </xf>
    <xf numFmtId="0" fontId="5" fillId="0" borderId="56" xfId="1" applyFont="1" applyBorder="1" applyAlignment="1">
      <alignment vertical="center" wrapText="1"/>
    </xf>
    <xf numFmtId="0" fontId="5" fillId="0" borderId="19" xfId="1" applyFont="1" applyBorder="1" applyAlignment="1">
      <alignment vertical="center" wrapText="1"/>
    </xf>
    <xf numFmtId="173" fontId="10" fillId="0" borderId="0" xfId="1" applyNumberFormat="1" applyFont="1" applyAlignment="1">
      <alignment horizontal="justify" vertical="center" wrapText="1"/>
    </xf>
    <xf numFmtId="0" fontId="36" fillId="0" borderId="30" xfId="0" applyFont="1" applyBorder="1" applyAlignment="1">
      <alignment horizontal="center" vertical="center" wrapText="1"/>
    </xf>
    <xf numFmtId="0" fontId="36" fillId="7" borderId="31" xfId="0" applyFont="1" applyFill="1" applyBorder="1" applyAlignment="1">
      <alignment horizontal="center" vertical="center" wrapText="1"/>
    </xf>
    <xf numFmtId="0" fontId="36" fillId="0" borderId="34" xfId="0" applyFont="1" applyBorder="1" applyAlignment="1">
      <alignment horizontal="center" vertical="center" wrapText="1"/>
    </xf>
    <xf numFmtId="1" fontId="10" fillId="0" borderId="0" xfId="1" applyNumberFormat="1" applyFont="1" applyAlignment="1">
      <alignment horizontal="center" vertical="center" wrapText="1"/>
    </xf>
    <xf numFmtId="0" fontId="9" fillId="0" borderId="0" xfId="1" applyFont="1" applyAlignment="1">
      <alignment vertical="center" wrapText="1"/>
    </xf>
    <xf numFmtId="0" fontId="13" fillId="0" borderId="0" xfId="1" applyFont="1" applyAlignment="1">
      <alignment vertical="center" wrapText="1"/>
    </xf>
    <xf numFmtId="0" fontId="5" fillId="0" borderId="19" xfId="0" applyFont="1" applyBorder="1" applyAlignment="1">
      <alignment horizontal="center" vertical="center" wrapText="1"/>
    </xf>
    <xf numFmtId="0" fontId="10" fillId="0" borderId="0" xfId="1" applyFont="1" applyAlignment="1">
      <alignment horizontal="left" vertical="center"/>
    </xf>
    <xf numFmtId="0" fontId="5" fillId="0" borderId="19" xfId="1" applyFont="1" applyBorder="1" applyAlignment="1">
      <alignment horizontal="center" vertical="center" wrapText="1"/>
    </xf>
    <xf numFmtId="1" fontId="10" fillId="0" borderId="35" xfId="1" applyNumberFormat="1" applyFont="1" applyBorder="1" applyAlignment="1">
      <alignment horizontal="center" vertical="center" wrapText="1"/>
    </xf>
    <xf numFmtId="0" fontId="10" fillId="0" borderId="35" xfId="1" applyFont="1" applyBorder="1" applyAlignment="1">
      <alignment vertical="center" wrapText="1"/>
    </xf>
    <xf numFmtId="0" fontId="8" fillId="0" borderId="47" xfId="1" applyFont="1" applyBorder="1" applyAlignment="1">
      <alignment vertical="center" wrapText="1"/>
    </xf>
    <xf numFmtId="0" fontId="8" fillId="0" borderId="22" xfId="1" applyFont="1" applyBorder="1" applyAlignment="1">
      <alignment vertical="center" wrapText="1"/>
    </xf>
    <xf numFmtId="0" fontId="10" fillId="0" borderId="45" xfId="1" applyFont="1" applyBorder="1" applyAlignment="1">
      <alignment horizontal="left" vertical="center" wrapText="1"/>
    </xf>
    <xf numFmtId="0" fontId="10" fillId="0" borderId="45" xfId="1" applyFont="1" applyBorder="1" applyAlignment="1">
      <alignment horizontal="left" vertical="center"/>
    </xf>
    <xf numFmtId="0" fontId="10" fillId="0" borderId="13" xfId="1" applyFont="1" applyBorder="1" applyAlignment="1">
      <alignment horizontal="left" vertical="center"/>
    </xf>
    <xf numFmtId="0" fontId="10" fillId="0" borderId="27" xfId="1" applyFont="1" applyBorder="1" applyAlignment="1">
      <alignment horizontal="left" vertical="center"/>
    </xf>
    <xf numFmtId="0" fontId="13" fillId="0" borderId="27" xfId="1" applyFont="1" applyBorder="1" applyAlignment="1">
      <alignment vertical="center" wrapText="1"/>
    </xf>
    <xf numFmtId="0" fontId="10" fillId="0" borderId="27" xfId="1" applyFont="1" applyBorder="1" applyAlignment="1">
      <alignment horizontal="left" vertical="center" wrapText="1"/>
    </xf>
    <xf numFmtId="0" fontId="8" fillId="0" borderId="12" xfId="1" applyFont="1" applyBorder="1" applyAlignment="1">
      <alignment vertical="center" wrapText="1"/>
    </xf>
    <xf numFmtId="0" fontId="10" fillId="0" borderId="42" xfId="1" applyFont="1" applyBorder="1" applyAlignment="1">
      <alignment horizontal="left" vertical="center"/>
    </xf>
    <xf numFmtId="0" fontId="10" fillId="0" borderId="35" xfId="1" applyFont="1" applyBorder="1" applyAlignment="1">
      <alignment horizontal="left" vertical="center"/>
    </xf>
    <xf numFmtId="0" fontId="13" fillId="0" borderId="35" xfId="1" applyFont="1" applyBorder="1" applyAlignment="1">
      <alignment vertical="center" wrapText="1"/>
    </xf>
    <xf numFmtId="0" fontId="10" fillId="0" borderId="35" xfId="1" applyFont="1" applyBorder="1" applyAlignment="1">
      <alignment horizontal="left" vertical="center" wrapText="1"/>
    </xf>
    <xf numFmtId="0" fontId="70" fillId="16" borderId="91" xfId="0" applyFont="1" applyFill="1" applyBorder="1" applyAlignment="1">
      <alignment vertical="center" wrapText="1"/>
    </xf>
    <xf numFmtId="0" fontId="70" fillId="16" borderId="93" xfId="0" applyFont="1" applyFill="1" applyBorder="1" applyAlignment="1">
      <alignment vertical="center" wrapText="1"/>
    </xf>
    <xf numFmtId="0" fontId="36" fillId="16" borderId="97" xfId="0" applyFont="1" applyFill="1" applyBorder="1" applyAlignment="1">
      <alignment horizontal="center" vertical="center" wrapText="1"/>
    </xf>
    <xf numFmtId="0" fontId="30" fillId="0" borderId="19" xfId="0" applyFont="1" applyBorder="1" applyAlignment="1">
      <alignment horizontal="center" vertical="center" wrapText="1"/>
    </xf>
    <xf numFmtId="0" fontId="33" fillId="0" borderId="0" xfId="1" applyFont="1" applyAlignment="1">
      <alignment horizontal="left" vertical="top" wrapText="1"/>
    </xf>
    <xf numFmtId="0" fontId="10" fillId="0" borderId="19" xfId="1" applyFont="1" applyBorder="1" applyAlignment="1">
      <alignment horizontal="center" vertical="center" wrapText="1"/>
    </xf>
    <xf numFmtId="0" fontId="8" fillId="0" borderId="19" xfId="1" applyFont="1" applyBorder="1" applyAlignment="1">
      <alignment horizontal="center" vertical="center" wrapText="1"/>
    </xf>
    <xf numFmtId="0" fontId="71" fillId="0" borderId="0" xfId="0" applyFont="1"/>
    <xf numFmtId="0" fontId="30" fillId="0" borderId="19" xfId="1" applyFont="1" applyBorder="1" applyAlignment="1">
      <alignment horizontal="center" vertical="center" wrapText="1"/>
    </xf>
    <xf numFmtId="180" fontId="68" fillId="0" borderId="19" xfId="258" applyFont="1" applyBorder="1" applyAlignment="1" applyProtection="1">
      <alignment horizontal="right" vertical="center" wrapText="1"/>
    </xf>
    <xf numFmtId="173" fontId="68" fillId="0" borderId="19" xfId="2" applyNumberFormat="1" applyFont="1" applyFill="1" applyBorder="1" applyAlignment="1">
      <alignment horizontal="center" vertical="center" wrapText="1"/>
    </xf>
    <xf numFmtId="0" fontId="36" fillId="16" borderId="95" xfId="0" applyFont="1" applyFill="1" applyBorder="1" applyAlignment="1">
      <alignment horizontal="center" vertical="center" wrapText="1"/>
    </xf>
    <xf numFmtId="0" fontId="10" fillId="0" borderId="0" xfId="1" applyFont="1" applyAlignment="1">
      <alignment horizontal="left" vertical="top" wrapText="1"/>
    </xf>
    <xf numFmtId="0" fontId="10" fillId="0" borderId="65" xfId="1" applyFont="1" applyBorder="1" applyAlignment="1">
      <alignment horizontal="left" vertical="top" wrapText="1"/>
    </xf>
    <xf numFmtId="0" fontId="10" fillId="0" borderId="36" xfId="1" applyFont="1" applyBorder="1" applyAlignment="1">
      <alignment horizontal="center" vertical="center" wrapText="1"/>
    </xf>
    <xf numFmtId="0" fontId="33" fillId="0" borderId="0" xfId="1" applyFont="1" applyAlignment="1">
      <alignment vertical="top" wrapText="1"/>
    </xf>
    <xf numFmtId="0" fontId="33" fillId="0" borderId="65" xfId="1" applyFont="1" applyBorder="1" applyAlignment="1">
      <alignment vertical="top" wrapText="1"/>
    </xf>
    <xf numFmtId="0" fontId="9" fillId="0" borderId="0" xfId="1" applyFont="1" applyAlignment="1">
      <alignment vertical="top"/>
    </xf>
    <xf numFmtId="0" fontId="9" fillId="0" borderId="0" xfId="1" applyFont="1" applyAlignment="1">
      <alignment horizontal="left" vertical="top"/>
    </xf>
    <xf numFmtId="0" fontId="72" fillId="0" borderId="0" xfId="1" applyFont="1"/>
    <xf numFmtId="0" fontId="30" fillId="0" borderId="19"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35" xfId="1" applyFont="1" applyBorder="1" applyAlignment="1">
      <alignment horizontal="center" vertical="center" wrapText="1"/>
    </xf>
    <xf numFmtId="10" fontId="33" fillId="0" borderId="59" xfId="1" applyNumberFormat="1" applyFont="1" applyBorder="1" applyAlignment="1">
      <alignment horizontal="center" vertical="center" wrapText="1"/>
    </xf>
    <xf numFmtId="0" fontId="5" fillId="0" borderId="0" xfId="1" applyFont="1" applyAlignment="1">
      <alignment horizontal="left" vertical="center" wrapText="1"/>
    </xf>
    <xf numFmtId="0" fontId="10" fillId="0" borderId="0" xfId="1" applyFont="1" applyAlignment="1">
      <alignment horizontal="center" vertical="center" wrapText="1"/>
    </xf>
    <xf numFmtId="173" fontId="33" fillId="0" borderId="59" xfId="1" applyNumberFormat="1" applyFont="1" applyBorder="1" applyAlignment="1">
      <alignment horizontal="center" vertical="center" wrapText="1"/>
    </xf>
    <xf numFmtId="0" fontId="10" fillId="0" borderId="0" xfId="1" applyFont="1" applyAlignment="1">
      <alignment horizontal="left" vertical="center" wrapText="1"/>
    </xf>
    <xf numFmtId="0" fontId="5" fillId="0" borderId="0" xfId="1" applyFont="1" applyAlignment="1">
      <alignment horizontal="center" vertical="center" wrapText="1"/>
    </xf>
    <xf numFmtId="0" fontId="10" fillId="0" borderId="45" xfId="1" applyFont="1" applyBorder="1" applyAlignment="1">
      <alignment horizontal="left" vertical="center" wrapText="1"/>
    </xf>
    <xf numFmtId="0" fontId="10" fillId="0" borderId="35" xfId="1" applyFont="1" applyBorder="1" applyAlignment="1">
      <alignment horizontal="left" vertical="center" wrapText="1"/>
    </xf>
    <xf numFmtId="0" fontId="10" fillId="0" borderId="45" xfId="1" applyFont="1" applyBorder="1" applyAlignment="1">
      <alignment horizontal="left" vertical="center"/>
    </xf>
    <xf numFmtId="0" fontId="10" fillId="0" borderId="0" xfId="1" applyFont="1" applyAlignment="1">
      <alignment horizontal="left" vertical="center"/>
    </xf>
    <xf numFmtId="0" fontId="5" fillId="0" borderId="19" xfId="1" applyFont="1" applyBorder="1" applyAlignment="1">
      <alignment horizontal="center" vertical="center" wrapText="1"/>
    </xf>
    <xf numFmtId="0" fontId="36" fillId="16" borderId="97" xfId="0" applyFont="1" applyFill="1" applyBorder="1" applyAlignment="1">
      <alignment horizontal="center" vertical="center" wrapText="1"/>
    </xf>
    <xf numFmtId="0" fontId="10" fillId="0" borderId="0" xfId="1" applyFont="1" applyAlignment="1">
      <alignment horizontal="left" vertical="top" wrapText="1"/>
    </xf>
    <xf numFmtId="0" fontId="33" fillId="0" borderId="0" xfId="1" applyFont="1" applyAlignment="1">
      <alignment horizontal="left" vertical="top" wrapText="1"/>
    </xf>
    <xf numFmtId="0" fontId="13" fillId="0" borderId="0" xfId="506" applyFont="1" applyBorder="1"/>
    <xf numFmtId="0" fontId="13" fillId="0" borderId="0" xfId="506" applyFont="1" applyBorder="1" applyAlignment="1">
      <alignment horizontal="center" wrapText="1"/>
    </xf>
    <xf numFmtId="0" fontId="12" fillId="0" borderId="0" xfId="506" applyFont="1" applyAlignment="1">
      <alignment vertical="center"/>
    </xf>
    <xf numFmtId="0" fontId="73" fillId="0" borderId="0" xfId="506" applyFont="1" applyAlignment="1"/>
    <xf numFmtId="210" fontId="36" fillId="0" borderId="3" xfId="506" applyNumberFormat="1" applyFont="1" applyBorder="1" applyAlignment="1">
      <alignment horizontal="center" vertical="center"/>
    </xf>
    <xf numFmtId="0" fontId="12" fillId="0" borderId="0" xfId="506" applyFont="1" applyBorder="1" applyAlignment="1">
      <alignment vertical="center"/>
    </xf>
    <xf numFmtId="0" fontId="12" fillId="0" borderId="0" xfId="506" applyFont="1" applyAlignment="1">
      <alignment vertical="center" wrapText="1"/>
    </xf>
    <xf numFmtId="44" fontId="0" fillId="0" borderId="0" xfId="507" applyFont="1" applyBorder="1" applyAlignment="1"/>
    <xf numFmtId="10" fontId="12" fillId="0" borderId="0" xfId="506" applyNumberFormat="1" applyFont="1" applyAlignment="1">
      <alignment vertical="center"/>
    </xf>
    <xf numFmtId="0" fontId="73" fillId="0" borderId="0" xfId="506" applyFont="1" applyBorder="1" applyAlignment="1"/>
    <xf numFmtId="0" fontId="30" fillId="0" borderId="0" xfId="506" applyFont="1" applyBorder="1" applyAlignment="1">
      <alignment vertical="center" wrapText="1"/>
    </xf>
    <xf numFmtId="0" fontId="12" fillId="0" borderId="21" xfId="506" applyFont="1" applyBorder="1" applyAlignment="1">
      <alignment vertical="center"/>
    </xf>
    <xf numFmtId="0" fontId="12" fillId="0" borderId="65" xfId="506" applyFont="1" applyBorder="1" applyAlignment="1">
      <alignment vertical="center"/>
    </xf>
    <xf numFmtId="0" fontId="12" fillId="0" borderId="85" xfId="506" applyFont="1" applyBorder="1" applyAlignment="1">
      <alignment vertical="center"/>
    </xf>
    <xf numFmtId="198" fontId="39" fillId="0" borderId="0" xfId="506" applyNumberFormat="1" applyFont="1" applyBorder="1" applyAlignment="1">
      <alignment horizontal="right" vertical="center"/>
    </xf>
    <xf numFmtId="0" fontId="12" fillId="0" borderId="36" xfId="506" applyFont="1" applyBorder="1" applyAlignment="1">
      <alignment horizontal="center" vertical="center" wrapText="1"/>
    </xf>
    <xf numFmtId="0" fontId="12" fillId="0" borderId="0" xfId="506" applyFont="1" applyBorder="1" applyAlignment="1">
      <alignment horizontal="center" vertical="center" wrapText="1"/>
    </xf>
    <xf numFmtId="172" fontId="12" fillId="0" borderId="0" xfId="506" applyNumberFormat="1" applyFont="1" applyAlignment="1">
      <alignment vertical="center"/>
    </xf>
    <xf numFmtId="44" fontId="12" fillId="0" borderId="0" xfId="506" applyNumberFormat="1" applyFont="1" applyAlignment="1">
      <alignment vertical="center"/>
    </xf>
    <xf numFmtId="10" fontId="12" fillId="0" borderId="0" xfId="508" applyNumberFormat="1" applyFont="1" applyAlignment="1">
      <alignment vertical="center"/>
    </xf>
    <xf numFmtId="0" fontId="14" fillId="0" borderId="28" xfId="506" applyFont="1" applyBorder="1" applyAlignment="1">
      <alignment horizontal="center" vertical="center" wrapText="1"/>
    </xf>
    <xf numFmtId="0" fontId="74" fillId="0" borderId="17" xfId="506" applyFont="1" applyBorder="1" applyAlignment="1">
      <alignment horizontal="center" vertical="center" wrapText="1"/>
    </xf>
    <xf numFmtId="0" fontId="74" fillId="0" borderId="52" xfId="506" applyFont="1" applyBorder="1" applyAlignment="1">
      <alignment horizontal="center" vertical="center" wrapText="1"/>
    </xf>
    <xf numFmtId="10" fontId="13" fillId="0" borderId="31" xfId="506" applyNumberFormat="1" applyFont="1" applyBorder="1" applyAlignment="1">
      <alignment horizontal="center" vertical="center" wrapText="1"/>
    </xf>
    <xf numFmtId="10" fontId="13" fillId="0" borderId="34" xfId="506" applyNumberFormat="1" applyFont="1" applyBorder="1" applyAlignment="1">
      <alignment horizontal="center" vertical="center" wrapText="1"/>
    </xf>
    <xf numFmtId="212" fontId="36" fillId="31" borderId="54" xfId="495" applyNumberFormat="1" applyFont="1" applyFill="1" applyBorder="1" applyAlignment="1">
      <alignment vertical="center"/>
    </xf>
    <xf numFmtId="212" fontId="13" fillId="0" borderId="6" xfId="495" applyNumberFormat="1" applyFont="1" applyBorder="1" applyAlignment="1"/>
    <xf numFmtId="212" fontId="13" fillId="0" borderId="5" xfId="495" applyNumberFormat="1" applyFont="1" applyBorder="1" applyAlignment="1"/>
    <xf numFmtId="210" fontId="36" fillId="0" borderId="23" xfId="506" applyNumberFormat="1" applyFont="1" applyBorder="1" applyAlignment="1">
      <alignment horizontal="center" vertical="center"/>
    </xf>
    <xf numFmtId="210" fontId="36" fillId="0" borderId="2" xfId="506" applyNumberFormat="1" applyFont="1" applyBorder="1" applyAlignment="1">
      <alignment horizontal="center" vertical="center"/>
    </xf>
    <xf numFmtId="175" fontId="14" fillId="0" borderId="51" xfId="506" applyNumberFormat="1" applyFont="1" applyBorder="1" applyAlignment="1">
      <alignment horizontal="center" vertical="center" wrapText="1"/>
    </xf>
    <xf numFmtId="10" fontId="12" fillId="0" borderId="57" xfId="506" applyNumberFormat="1" applyFont="1" applyBorder="1" applyAlignment="1">
      <alignment horizontal="center" vertical="center"/>
    </xf>
    <xf numFmtId="175" fontId="14" fillId="0" borderId="30" xfId="506" applyNumberFormat="1" applyFont="1" applyBorder="1" applyAlignment="1">
      <alignment horizontal="center" vertical="center" wrapText="1"/>
    </xf>
    <xf numFmtId="0" fontId="13" fillId="0" borderId="0" xfId="506" applyFont="1" applyBorder="1" applyAlignment="1">
      <alignment horizontal="center"/>
    </xf>
    <xf numFmtId="175" fontId="14" fillId="0" borderId="5" xfId="506" applyNumberFormat="1" applyFont="1" applyBorder="1" applyAlignment="1">
      <alignment horizontal="center" vertical="center" wrapText="1"/>
    </xf>
    <xf numFmtId="10" fontId="12" fillId="0" borderId="51" xfId="506" applyNumberFormat="1" applyFont="1" applyBorder="1" applyAlignment="1">
      <alignment horizontal="center" vertical="center"/>
    </xf>
    <xf numFmtId="175" fontId="14" fillId="0" borderId="54" xfId="506" applyNumberFormat="1" applyFont="1" applyBorder="1" applyAlignment="1">
      <alignment horizontal="center" vertical="center" wrapText="1"/>
    </xf>
    <xf numFmtId="0" fontId="10" fillId="0" borderId="19" xfId="1" applyFont="1" applyBorder="1" applyAlignment="1">
      <alignment horizontal="center" vertical="center" wrapText="1"/>
    </xf>
    <xf numFmtId="0" fontId="4" fillId="0" borderId="15" xfId="1" applyFont="1" applyBorder="1" applyAlignment="1">
      <alignment vertical="center" wrapText="1"/>
    </xf>
    <xf numFmtId="0" fontId="4" fillId="0" borderId="20" xfId="1" applyFont="1" applyBorder="1" applyAlignment="1">
      <alignment vertical="center" wrapText="1"/>
    </xf>
    <xf numFmtId="0" fontId="10" fillId="0" borderId="0" xfId="1" applyFont="1" applyAlignment="1">
      <alignment horizontal="center" vertical="center" wrapText="1"/>
    </xf>
    <xf numFmtId="0" fontId="10" fillId="0" borderId="0" xfId="1" applyFont="1" applyAlignment="1">
      <alignment horizontal="left" vertical="top" wrapText="1"/>
    </xf>
    <xf numFmtId="0" fontId="33" fillId="0" borderId="0" xfId="1" applyFont="1" applyAlignment="1">
      <alignment horizontal="left" vertical="top" wrapText="1"/>
    </xf>
    <xf numFmtId="0" fontId="5" fillId="0" borderId="19" xfId="1" applyFont="1" applyBorder="1" applyAlignment="1">
      <alignment horizontal="center" vertical="center" wrapText="1"/>
    </xf>
    <xf numFmtId="0" fontId="36" fillId="16" borderId="97" xfId="0" applyFont="1" applyFill="1" applyBorder="1" applyAlignment="1">
      <alignment horizontal="center" vertical="center" wrapText="1"/>
    </xf>
    <xf numFmtId="0" fontId="5" fillId="0" borderId="0" xfId="1" applyFont="1" applyAlignment="1">
      <alignment horizontal="left" vertical="center" wrapText="1"/>
    </xf>
    <xf numFmtId="0" fontId="5" fillId="0" borderId="0" xfId="1" applyFont="1" applyAlignment="1">
      <alignment horizontal="center" vertical="center" wrapText="1"/>
    </xf>
    <xf numFmtId="0" fontId="30" fillId="0" borderId="19" xfId="0" applyFont="1" applyBorder="1" applyAlignment="1">
      <alignment horizontal="center" vertical="center" wrapText="1"/>
    </xf>
    <xf numFmtId="0" fontId="10" fillId="0" borderId="45" xfId="1" applyFont="1" applyBorder="1" applyAlignment="1">
      <alignment horizontal="left" vertical="center"/>
    </xf>
    <xf numFmtId="0" fontId="10" fillId="0" borderId="0" xfId="1" applyFont="1" applyAlignment="1">
      <alignment horizontal="left" vertical="center"/>
    </xf>
    <xf numFmtId="0" fontId="10" fillId="0" borderId="0" xfId="1" applyFont="1" applyAlignment="1">
      <alignment horizontal="left" vertical="center" wrapText="1"/>
    </xf>
    <xf numFmtId="0" fontId="5" fillId="0" borderId="19" xfId="0" applyFont="1" applyBorder="1" applyAlignment="1">
      <alignment horizontal="center" vertical="center" wrapText="1"/>
    </xf>
    <xf numFmtId="0" fontId="10" fillId="0" borderId="45" xfId="1" applyFont="1" applyBorder="1" applyAlignment="1">
      <alignment horizontal="left" vertical="center" wrapText="1"/>
    </xf>
    <xf numFmtId="0" fontId="10" fillId="0" borderId="35" xfId="1" applyFont="1" applyBorder="1" applyAlignment="1">
      <alignment horizontal="left" vertical="center" wrapText="1"/>
    </xf>
    <xf numFmtId="0" fontId="10" fillId="0" borderId="19" xfId="1" applyFont="1" applyBorder="1" applyAlignment="1">
      <alignment horizontal="center" vertical="center" wrapText="1"/>
    </xf>
    <xf numFmtId="173" fontId="33" fillId="0" borderId="59" xfId="1" applyNumberFormat="1" applyFont="1" applyBorder="1" applyAlignment="1">
      <alignment horizontal="center" vertical="center" wrapText="1"/>
    </xf>
    <xf numFmtId="0" fontId="5" fillId="0" borderId="35" xfId="1" applyFont="1" applyBorder="1" applyAlignment="1">
      <alignment horizontal="center" vertical="center" wrapText="1"/>
    </xf>
    <xf numFmtId="10" fontId="33" fillId="0" borderId="59" xfId="1" applyNumberFormat="1" applyFont="1" applyBorder="1" applyAlignment="1">
      <alignment horizontal="center" vertical="center" wrapText="1"/>
    </xf>
    <xf numFmtId="0" fontId="17" fillId="0" borderId="0" xfId="1" applyFont="1" applyBorder="1" applyAlignment="1">
      <alignment wrapText="1"/>
    </xf>
    <xf numFmtId="0" fontId="9" fillId="0" borderId="0" xfId="1" applyFont="1" applyBorder="1" applyAlignment="1">
      <alignment vertical="top"/>
    </xf>
    <xf numFmtId="0" fontId="17" fillId="0" borderId="0" xfId="1" applyFont="1" applyBorder="1" applyAlignment="1">
      <alignment horizontal="center" vertical="center" wrapText="1"/>
    </xf>
    <xf numFmtId="0" fontId="17" fillId="0" borderId="49" xfId="1" applyFont="1" applyBorder="1" applyAlignment="1">
      <alignment horizontal="center" wrapText="1"/>
    </xf>
    <xf numFmtId="0" fontId="17" fillId="0" borderId="49" xfId="1" applyFont="1" applyBorder="1" applyAlignment="1">
      <alignment horizontal="center" vertical="center" wrapText="1"/>
    </xf>
    <xf numFmtId="0" fontId="30" fillId="0" borderId="19"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35" xfId="1" applyFont="1" applyBorder="1" applyAlignment="1">
      <alignment horizontal="center" vertical="center" wrapText="1"/>
    </xf>
    <xf numFmtId="10" fontId="33" fillId="0" borderId="59" xfId="1" applyNumberFormat="1" applyFont="1" applyBorder="1" applyAlignment="1">
      <alignment horizontal="center" vertical="center" wrapText="1"/>
    </xf>
    <xf numFmtId="0" fontId="5" fillId="0" borderId="0" xfId="1" applyFont="1" applyAlignment="1">
      <alignment horizontal="left" vertical="center" wrapText="1"/>
    </xf>
    <xf numFmtId="0" fontId="10" fillId="0" borderId="0" xfId="1" applyFont="1" applyAlignment="1">
      <alignment horizontal="left" vertical="center" wrapText="1"/>
    </xf>
    <xf numFmtId="0" fontId="10" fillId="0" borderId="19" xfId="1" applyFont="1" applyBorder="1" applyAlignment="1">
      <alignment horizontal="center" vertical="center" wrapText="1"/>
    </xf>
    <xf numFmtId="173" fontId="33" fillId="0" borderId="59" xfId="1" applyNumberFormat="1" applyFont="1" applyBorder="1" applyAlignment="1">
      <alignment horizontal="center" vertical="center" wrapText="1"/>
    </xf>
    <xf numFmtId="0" fontId="5" fillId="0" borderId="0" xfId="1" applyFont="1" applyAlignment="1">
      <alignment horizontal="center" vertical="center" wrapText="1"/>
    </xf>
    <xf numFmtId="0" fontId="10" fillId="0" borderId="0" xfId="1" applyFont="1" applyAlignment="1">
      <alignment horizontal="center" vertical="center" wrapText="1"/>
    </xf>
    <xf numFmtId="0" fontId="10" fillId="0" borderId="45" xfId="1" applyFont="1" applyBorder="1" applyAlignment="1">
      <alignment horizontal="left" vertical="center" wrapText="1"/>
    </xf>
    <xf numFmtId="0" fontId="10" fillId="0" borderId="35" xfId="1" applyFont="1" applyBorder="1" applyAlignment="1">
      <alignment horizontal="left" vertical="center" wrapText="1"/>
    </xf>
    <xf numFmtId="0" fontId="10" fillId="0" borderId="45" xfId="1" applyFont="1" applyBorder="1" applyAlignment="1">
      <alignment horizontal="left" vertical="center"/>
    </xf>
    <xf numFmtId="0" fontId="10" fillId="0" borderId="0" xfId="1" applyFont="1" applyAlignment="1">
      <alignment horizontal="left" vertical="center"/>
    </xf>
    <xf numFmtId="0" fontId="5" fillId="0" borderId="19" xfId="1" applyFont="1" applyBorder="1" applyAlignment="1">
      <alignment horizontal="center" vertical="center" wrapText="1"/>
    </xf>
    <xf numFmtId="0" fontId="36" fillId="16" borderId="97" xfId="0" applyFont="1" applyFill="1" applyBorder="1" applyAlignment="1">
      <alignment horizontal="center" vertical="center" wrapText="1"/>
    </xf>
    <xf numFmtId="0" fontId="10" fillId="0" borderId="0" xfId="1" applyFont="1" applyAlignment="1">
      <alignment horizontal="left" vertical="top" wrapText="1"/>
    </xf>
    <xf numFmtId="0" fontId="33" fillId="0" borderId="0" xfId="1" applyFont="1" applyAlignment="1">
      <alignment horizontal="left" vertical="top" wrapText="1"/>
    </xf>
    <xf numFmtId="212" fontId="73" fillId="0" borderId="0" xfId="506" applyNumberFormat="1" applyFont="1" applyAlignment="1"/>
    <xf numFmtId="10" fontId="73" fillId="0" borderId="0" xfId="15" applyNumberFormat="1" applyFont="1" applyAlignment="1"/>
    <xf numFmtId="170" fontId="73" fillId="0" borderId="0" xfId="495" applyFont="1" applyBorder="1" applyAlignment="1"/>
    <xf numFmtId="0" fontId="71" fillId="0" borderId="19" xfId="0" applyFont="1" applyBorder="1"/>
    <xf numFmtId="211" fontId="12" fillId="0" borderId="57" xfId="506" applyNumberFormat="1" applyFont="1" applyBorder="1" applyAlignment="1">
      <alignment horizontal="center" vertical="center"/>
    </xf>
    <xf numFmtId="0" fontId="74" fillId="0" borderId="28" xfId="506" applyFont="1" applyBorder="1" applyAlignment="1">
      <alignment horizontal="center" vertical="center" wrapText="1"/>
    </xf>
    <xf numFmtId="211" fontId="12" fillId="0" borderId="51" xfId="506" applyNumberFormat="1" applyFont="1" applyBorder="1" applyAlignment="1">
      <alignment horizontal="center" vertical="center"/>
    </xf>
    <xf numFmtId="211" fontId="13" fillId="0" borderId="19" xfId="506" applyNumberFormat="1" applyFont="1" applyBorder="1" applyAlignment="1">
      <alignment horizontal="center" vertical="center" wrapText="1"/>
    </xf>
    <xf numFmtId="211" fontId="13" fillId="0" borderId="83" xfId="506" applyNumberFormat="1" applyFont="1" applyBorder="1" applyAlignment="1">
      <alignment horizontal="center" vertical="center" wrapText="1"/>
    </xf>
    <xf numFmtId="211" fontId="13" fillId="0" borderId="84" xfId="506" applyNumberFormat="1" applyFont="1" applyBorder="1" applyAlignment="1">
      <alignment horizontal="center" vertical="center" wrapText="1"/>
    </xf>
    <xf numFmtId="211" fontId="13" fillId="0" borderId="15" xfId="506" applyNumberFormat="1" applyFont="1" applyBorder="1" applyAlignment="1">
      <alignment horizontal="center" vertical="center" wrapText="1"/>
    </xf>
    <xf numFmtId="211" fontId="13" fillId="0" borderId="49" xfId="506" applyNumberFormat="1" applyFont="1" applyBorder="1" applyAlignment="1">
      <alignment horizontal="center" vertical="center" wrapText="1"/>
    </xf>
    <xf numFmtId="211" fontId="13" fillId="0" borderId="20" xfId="506" applyNumberFormat="1" applyFont="1" applyBorder="1" applyAlignment="1">
      <alignment horizontal="center" vertical="center" wrapText="1"/>
    </xf>
    <xf numFmtId="211" fontId="13" fillId="0" borderId="101" xfId="506" applyNumberFormat="1" applyFont="1" applyBorder="1" applyAlignment="1">
      <alignment horizontal="center" vertical="center" wrapText="1"/>
    </xf>
    <xf numFmtId="211" fontId="13" fillId="0" borderId="50" xfId="506" applyNumberFormat="1" applyFont="1" applyBorder="1" applyAlignment="1">
      <alignment horizontal="center" vertical="center" wrapText="1"/>
    </xf>
    <xf numFmtId="211" fontId="12" fillId="0" borderId="53" xfId="506" applyNumberFormat="1" applyFont="1" applyBorder="1" applyAlignment="1">
      <alignment horizontal="center" vertical="center"/>
    </xf>
    <xf numFmtId="10" fontId="12" fillId="0" borderId="53" xfId="506" applyNumberFormat="1" applyFont="1" applyBorder="1" applyAlignment="1">
      <alignment horizontal="center" vertical="center"/>
    </xf>
    <xf numFmtId="10" fontId="13" fillId="0" borderId="19" xfId="506" applyNumberFormat="1" applyFont="1" applyBorder="1" applyAlignment="1">
      <alignment horizontal="center" vertical="center" wrapText="1"/>
    </xf>
    <xf numFmtId="10" fontId="13" fillId="0" borderId="83" xfId="506" applyNumberFormat="1" applyFont="1" applyBorder="1" applyAlignment="1">
      <alignment horizontal="center" vertical="center" wrapText="1"/>
    </xf>
    <xf numFmtId="10" fontId="13" fillId="0" borderId="84" xfId="506" applyNumberFormat="1" applyFont="1" applyBorder="1" applyAlignment="1">
      <alignment horizontal="center" vertical="center" wrapText="1"/>
    </xf>
    <xf numFmtId="10" fontId="13" fillId="0" borderId="49" xfId="506" applyNumberFormat="1" applyFont="1" applyBorder="1" applyAlignment="1">
      <alignment horizontal="center" vertical="center" wrapText="1"/>
    </xf>
    <xf numFmtId="10" fontId="13" fillId="0" borderId="101" xfId="506" applyNumberFormat="1" applyFont="1" applyBorder="1" applyAlignment="1">
      <alignment horizontal="center" vertical="center" wrapText="1"/>
    </xf>
    <xf numFmtId="10" fontId="13" fillId="0" borderId="50" xfId="506" applyNumberFormat="1" applyFont="1" applyBorder="1" applyAlignment="1">
      <alignment horizontal="center" vertical="center" wrapText="1"/>
    </xf>
    <xf numFmtId="0" fontId="14" fillId="0" borderId="4" xfId="506" applyFont="1" applyBorder="1" applyAlignment="1">
      <alignment horizontal="center" vertical="center" wrapText="1"/>
    </xf>
    <xf numFmtId="10" fontId="13" fillId="0" borderId="109" xfId="506" applyNumberFormat="1" applyFont="1" applyBorder="1" applyAlignment="1">
      <alignment horizontal="center" vertical="center" wrapText="1"/>
    </xf>
    <xf numFmtId="10" fontId="13" fillId="0" borderId="14" xfId="506" applyNumberFormat="1" applyFont="1" applyBorder="1" applyAlignment="1">
      <alignment horizontal="center" vertical="center" wrapText="1"/>
    </xf>
    <xf numFmtId="10" fontId="13" fillId="0" borderId="110" xfId="506" applyNumberFormat="1" applyFont="1" applyBorder="1" applyAlignment="1">
      <alignment horizontal="center" vertical="center" wrapText="1"/>
    </xf>
    <xf numFmtId="211" fontId="13" fillId="0" borderId="109" xfId="506" applyNumberFormat="1" applyFont="1" applyBorder="1" applyAlignment="1">
      <alignment horizontal="center" vertical="center" wrapText="1"/>
    </xf>
    <xf numFmtId="211" fontId="13" fillId="0" borderId="14" xfId="506" applyNumberFormat="1" applyFont="1" applyBorder="1" applyAlignment="1">
      <alignment horizontal="center" vertical="center" wrapText="1"/>
    </xf>
    <xf numFmtId="211" fontId="13" fillId="0" borderId="110" xfId="506" applyNumberFormat="1" applyFont="1" applyBorder="1" applyAlignment="1">
      <alignment horizontal="center" vertical="center" wrapText="1"/>
    </xf>
    <xf numFmtId="0" fontId="36" fillId="0" borderId="54" xfId="506" applyFont="1" applyBorder="1" applyAlignment="1">
      <alignment horizontal="center" vertical="center"/>
    </xf>
    <xf numFmtId="10" fontId="13" fillId="0" borderId="30" xfId="506" applyNumberFormat="1" applyFont="1" applyBorder="1" applyAlignment="1">
      <alignment horizontal="center" vertical="center" wrapText="1"/>
    </xf>
    <xf numFmtId="211" fontId="13" fillId="0" borderId="30" xfId="506" applyNumberFormat="1" applyFont="1" applyBorder="1" applyAlignment="1">
      <alignment horizontal="center" vertical="center" wrapText="1"/>
    </xf>
    <xf numFmtId="211" fontId="13" fillId="0" borderId="31" xfId="506" applyNumberFormat="1" applyFont="1" applyBorder="1" applyAlignment="1">
      <alignment horizontal="center" vertical="center" wrapText="1"/>
    </xf>
    <xf numFmtId="211" fontId="13" fillId="0" borderId="34" xfId="506" applyNumberFormat="1" applyFont="1" applyBorder="1" applyAlignment="1">
      <alignment horizontal="center" vertical="center" wrapText="1"/>
    </xf>
    <xf numFmtId="15" fontId="36" fillId="0" borderId="23" xfId="506" applyNumberFormat="1" applyFont="1" applyBorder="1" applyAlignment="1">
      <alignment horizontal="center" vertical="center"/>
    </xf>
    <xf numFmtId="15" fontId="36" fillId="0" borderId="3" xfId="506" applyNumberFormat="1" applyFont="1" applyBorder="1" applyAlignment="1">
      <alignment horizontal="center" vertical="center"/>
    </xf>
    <xf numFmtId="15" fontId="36" fillId="0" borderId="2" xfId="506" applyNumberFormat="1" applyFont="1" applyBorder="1" applyAlignment="1">
      <alignment horizontal="center" vertical="center"/>
    </xf>
    <xf numFmtId="0" fontId="12" fillId="0" borderId="9" xfId="506" applyFont="1" applyBorder="1" applyAlignment="1">
      <alignment vertical="center"/>
    </xf>
    <xf numFmtId="211" fontId="13" fillId="0" borderId="112" xfId="506" applyNumberFormat="1" applyFont="1" applyBorder="1" applyAlignment="1">
      <alignment horizontal="center" vertical="center" wrapText="1"/>
    </xf>
    <xf numFmtId="211" fontId="13" fillId="0" borderId="16" xfId="506" applyNumberFormat="1" applyFont="1" applyBorder="1" applyAlignment="1">
      <alignment horizontal="center" vertical="center" wrapText="1"/>
    </xf>
    <xf numFmtId="212" fontId="13" fillId="0" borderId="111" xfId="495" applyNumberFormat="1" applyFont="1" applyBorder="1" applyAlignment="1"/>
    <xf numFmtId="0" fontId="12" fillId="0" borderId="111" xfId="506" applyFont="1" applyBorder="1" applyAlignment="1">
      <alignment vertical="center"/>
    </xf>
    <xf numFmtId="0" fontId="53" fillId="14" borderId="19" xfId="0" applyFont="1" applyFill="1" applyBorder="1" applyAlignment="1">
      <alignment horizontal="center" vertical="center" wrapText="1"/>
    </xf>
    <xf numFmtId="42" fontId="56" fillId="14" borderId="19" xfId="497" applyFont="1" applyFill="1" applyBorder="1" applyAlignment="1">
      <alignment horizontal="center"/>
    </xf>
    <xf numFmtId="0" fontId="2" fillId="14" borderId="19" xfId="0" applyFont="1" applyFill="1" applyBorder="1" applyAlignment="1">
      <alignment horizontal="center"/>
    </xf>
    <xf numFmtId="0" fontId="10" fillId="0" borderId="0" xfId="1" applyFont="1" applyAlignment="1">
      <alignment horizontal="left" vertical="top" wrapText="1"/>
    </xf>
    <xf numFmtId="0" fontId="33" fillId="0" borderId="21" xfId="1" applyFont="1" applyBorder="1" applyAlignment="1">
      <alignment horizontal="left" vertical="top" wrapText="1"/>
    </xf>
    <xf numFmtId="0" fontId="33" fillId="0" borderId="0" xfId="1" applyFont="1" applyAlignment="1">
      <alignment horizontal="left" vertical="top" wrapText="1"/>
    </xf>
    <xf numFmtId="0" fontId="33" fillId="0" borderId="65" xfId="1" applyFont="1" applyBorder="1" applyAlignment="1">
      <alignment horizontal="left" vertical="top" wrapText="1"/>
    </xf>
    <xf numFmtId="0" fontId="68" fillId="0" borderId="19" xfId="1" applyFont="1" applyBorder="1" applyAlignment="1">
      <alignment horizontal="left" vertical="center" wrapText="1"/>
    </xf>
    <xf numFmtId="173" fontId="5" fillId="0" borderId="19" xfId="1" applyNumberFormat="1" applyFont="1" applyBorder="1" applyAlignment="1">
      <alignment horizontal="center" vertical="center" wrapText="1"/>
    </xf>
    <xf numFmtId="0" fontId="5" fillId="0" borderId="19" xfId="1" applyFont="1" applyBorder="1" applyAlignment="1">
      <alignment horizontal="center" vertical="center" wrapText="1"/>
    </xf>
    <xf numFmtId="10" fontId="5" fillId="0" borderId="19" xfId="4" applyNumberFormat="1" applyFont="1" applyBorder="1" applyAlignment="1">
      <alignment horizontal="center" vertical="center" wrapText="1"/>
    </xf>
    <xf numFmtId="0" fontId="68" fillId="0" borderId="19" xfId="1" applyFont="1" applyBorder="1" applyAlignment="1">
      <alignment horizontal="center" vertical="center" wrapText="1"/>
    </xf>
    <xf numFmtId="0" fontId="5" fillId="0" borderId="16"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4" xfId="1" applyFont="1" applyBorder="1" applyAlignment="1">
      <alignment horizontal="center" vertical="center" wrapText="1"/>
    </xf>
    <xf numFmtId="173" fontId="5" fillId="0" borderId="16" xfId="2" applyNumberFormat="1" applyFont="1" applyBorder="1" applyAlignment="1">
      <alignment horizontal="center" vertical="center" wrapText="1"/>
    </xf>
    <xf numFmtId="173" fontId="5" fillId="0" borderId="18" xfId="2" applyNumberFormat="1" applyFont="1" applyBorder="1" applyAlignment="1">
      <alignment horizontal="center" vertical="center" wrapText="1"/>
    </xf>
    <xf numFmtId="173" fontId="5" fillId="0" borderId="14" xfId="2" applyNumberFormat="1" applyFont="1" applyBorder="1" applyAlignment="1">
      <alignment horizontal="center" vertical="center" wrapText="1"/>
    </xf>
    <xf numFmtId="10" fontId="10" fillId="0" borderId="27" xfId="4" applyNumberFormat="1" applyFont="1" applyBorder="1" applyAlignment="1">
      <alignment horizontal="left" vertical="center" wrapText="1"/>
    </xf>
    <xf numFmtId="0" fontId="5" fillId="4" borderId="55" xfId="1" applyFont="1" applyFill="1" applyBorder="1" applyAlignment="1">
      <alignment horizontal="center" vertical="center"/>
    </xf>
    <xf numFmtId="0" fontId="5" fillId="4" borderId="27" xfId="1" applyFont="1" applyFill="1" applyBorder="1" applyAlignment="1">
      <alignment horizontal="center" vertical="center"/>
    </xf>
    <xf numFmtId="0" fontId="5" fillId="4" borderId="56" xfId="1" applyFont="1" applyFill="1" applyBorder="1" applyAlignment="1">
      <alignment horizontal="center" vertical="center"/>
    </xf>
    <xf numFmtId="0" fontId="30" fillId="0" borderId="19" xfId="0" applyFont="1" applyBorder="1" applyAlignment="1">
      <alignment horizontal="center" vertical="center" wrapText="1"/>
    </xf>
    <xf numFmtId="0" fontId="17" fillId="30" borderId="87" xfId="0" applyFont="1" applyFill="1" applyBorder="1" applyAlignment="1">
      <alignment horizontal="center" vertical="center" wrapText="1"/>
    </xf>
    <xf numFmtId="0" fontId="17" fillId="30" borderId="92" xfId="0" applyFont="1" applyFill="1" applyBorder="1" applyAlignment="1">
      <alignment horizontal="center" vertical="center" wrapText="1"/>
    </xf>
    <xf numFmtId="0" fontId="17" fillId="16" borderId="18" xfId="0" applyFont="1" applyFill="1" applyBorder="1" applyAlignment="1">
      <alignment horizontal="center" vertical="center" wrapText="1"/>
    </xf>
    <xf numFmtId="0" fontId="17" fillId="16" borderId="94" xfId="0" applyFont="1" applyFill="1" applyBorder="1" applyAlignment="1">
      <alignment horizontal="center" vertical="center" wrapText="1"/>
    </xf>
    <xf numFmtId="0" fontId="36" fillId="16" borderId="90" xfId="0" applyFont="1" applyFill="1" applyBorder="1" applyAlignment="1">
      <alignment horizontal="center" vertical="center" wrapText="1"/>
    </xf>
    <xf numFmtId="0" fontId="36" fillId="16" borderId="96" xfId="0" applyFont="1" applyFill="1" applyBorder="1" applyAlignment="1">
      <alignment horizontal="center" vertical="center" wrapText="1"/>
    </xf>
    <xf numFmtId="0" fontId="36" fillId="16" borderId="97" xfId="0" applyFont="1" applyFill="1" applyBorder="1" applyAlignment="1">
      <alignment horizontal="center" vertical="center" wrapText="1"/>
    </xf>
    <xf numFmtId="0" fontId="36" fillId="16" borderId="97" xfId="0" applyFont="1" applyFill="1" applyBorder="1" applyAlignment="1">
      <alignment horizontal="left" vertical="center" wrapText="1"/>
    </xf>
    <xf numFmtId="0" fontId="5" fillId="0" borderId="0" xfId="1" applyFont="1" applyAlignment="1">
      <alignment horizontal="left" vertical="center" wrapText="1"/>
    </xf>
    <xf numFmtId="0" fontId="10" fillId="0" borderId="21" xfId="1" applyFont="1" applyBorder="1" applyAlignment="1">
      <alignment horizontal="center" vertical="center" wrapText="1"/>
    </xf>
    <xf numFmtId="0" fontId="5" fillId="0" borderId="0" xfId="1" applyFont="1" applyAlignment="1">
      <alignment horizontal="center" vertical="center" wrapText="1"/>
    </xf>
    <xf numFmtId="0" fontId="10" fillId="0" borderId="0" xfId="1" applyFont="1" applyAlignment="1">
      <alignment horizontal="center" vertical="center" wrapText="1"/>
    </xf>
    <xf numFmtId="0" fontId="10" fillId="0" borderId="22" xfId="1" applyFont="1" applyBorder="1" applyAlignment="1">
      <alignment horizontal="center" vertical="center" wrapText="1"/>
    </xf>
    <xf numFmtId="0" fontId="10" fillId="3" borderId="17" xfId="1" applyFont="1" applyFill="1" applyBorder="1" applyAlignment="1">
      <alignment horizontal="left" vertical="top" wrapText="1"/>
    </xf>
    <xf numFmtId="0" fontId="10" fillId="3" borderId="18" xfId="1" applyFont="1" applyFill="1" applyBorder="1" applyAlignment="1">
      <alignment horizontal="left" vertical="top" wrapText="1"/>
    </xf>
    <xf numFmtId="0" fontId="10" fillId="3" borderId="57" xfId="1" applyFont="1" applyFill="1" applyBorder="1" applyAlignment="1">
      <alignment horizontal="left" vertical="top" wrapText="1"/>
    </xf>
    <xf numFmtId="0" fontId="10" fillId="3" borderId="17" xfId="1" applyFont="1" applyFill="1" applyBorder="1" applyAlignment="1">
      <alignment horizontal="center" vertical="top" wrapText="1"/>
    </xf>
    <xf numFmtId="0" fontId="10" fillId="3" borderId="18" xfId="1" applyFont="1" applyFill="1" applyBorder="1" applyAlignment="1">
      <alignment horizontal="center" vertical="top" wrapText="1"/>
    </xf>
    <xf numFmtId="0" fontId="10" fillId="3" borderId="57" xfId="1" applyFont="1" applyFill="1" applyBorder="1" applyAlignment="1">
      <alignment horizontal="center" vertical="top" wrapText="1"/>
    </xf>
    <xf numFmtId="0" fontId="33" fillId="0" borderId="64" xfId="1" applyFont="1" applyBorder="1" applyAlignment="1">
      <alignment horizontal="left" vertical="top" wrapText="1"/>
    </xf>
    <xf numFmtId="0" fontId="33" fillId="0" borderId="35" xfId="1" applyFont="1" applyBorder="1" applyAlignment="1">
      <alignment horizontal="left" vertical="top" wrapText="1"/>
    </xf>
    <xf numFmtId="0" fontId="33" fillId="0" borderId="66" xfId="1" applyFont="1" applyBorder="1" applyAlignment="1">
      <alignment horizontal="left" vertical="top" wrapText="1"/>
    </xf>
    <xf numFmtId="0" fontId="10" fillId="0" borderId="72" xfId="1" applyFont="1" applyBorder="1" applyAlignment="1">
      <alignment horizontal="justify" vertical="center" wrapText="1"/>
    </xf>
    <xf numFmtId="0" fontId="10" fillId="0" borderId="29" xfId="1" applyFont="1" applyBorder="1" applyAlignment="1">
      <alignment horizontal="justify" vertical="center" wrapText="1"/>
    </xf>
    <xf numFmtId="0" fontId="10" fillId="0" borderId="39" xfId="1" applyFont="1" applyBorder="1" applyAlignment="1">
      <alignment horizontal="justify" vertical="center" wrapText="1"/>
    </xf>
    <xf numFmtId="0" fontId="10" fillId="0" borderId="8" xfId="1" applyFont="1" applyBorder="1" applyAlignment="1">
      <alignment horizontal="justify" vertical="center" wrapText="1"/>
    </xf>
    <xf numFmtId="0" fontId="10" fillId="0" borderId="10" xfId="1" applyFont="1" applyBorder="1" applyAlignment="1">
      <alignment horizontal="justify" vertical="center"/>
    </xf>
    <xf numFmtId="0" fontId="10" fillId="0" borderId="74" xfId="1" applyFont="1" applyBorder="1" applyAlignment="1">
      <alignment horizontal="justify" vertical="center"/>
    </xf>
    <xf numFmtId="0" fontId="10" fillId="0" borderId="7" xfId="1" applyFont="1" applyBorder="1" applyAlignment="1">
      <alignment horizontal="left" vertical="top" wrapText="1"/>
    </xf>
    <xf numFmtId="0" fontId="10" fillId="0" borderId="11" xfId="1" applyFont="1" applyBorder="1" applyAlignment="1">
      <alignment horizontal="left" vertical="top" wrapText="1"/>
    </xf>
    <xf numFmtId="0" fontId="10" fillId="0" borderId="73" xfId="1" applyFont="1" applyBorder="1" applyAlignment="1">
      <alignment horizontal="left" vertical="top" wrapText="1"/>
    </xf>
    <xf numFmtId="0" fontId="5" fillId="0" borderId="75" xfId="1" applyFont="1" applyBorder="1" applyAlignment="1">
      <alignment horizontal="center" vertical="top" wrapText="1"/>
    </xf>
    <xf numFmtId="0" fontId="5" fillId="0" borderId="76" xfId="1" applyFont="1" applyBorder="1" applyAlignment="1">
      <alignment horizontal="center" vertical="top" wrapText="1"/>
    </xf>
    <xf numFmtId="0" fontId="5" fillId="0" borderId="63" xfId="1" applyFont="1" applyBorder="1" applyAlignment="1">
      <alignment horizontal="center" vertical="top" wrapText="1"/>
    </xf>
    <xf numFmtId="0" fontId="5" fillId="4" borderId="71" xfId="1" applyFont="1" applyFill="1" applyBorder="1" applyAlignment="1">
      <alignment horizontal="center" vertical="center"/>
    </xf>
    <xf numFmtId="0" fontId="5" fillId="4" borderId="38" xfId="1" applyFont="1" applyFill="1" applyBorder="1" applyAlignment="1">
      <alignment horizontal="center" vertical="center"/>
    </xf>
    <xf numFmtId="0" fontId="5" fillId="4" borderId="25" xfId="1" applyFont="1" applyFill="1" applyBorder="1" applyAlignment="1">
      <alignment horizontal="center" vertical="center"/>
    </xf>
    <xf numFmtId="0" fontId="5" fillId="4" borderId="26" xfId="1" applyFont="1" applyFill="1" applyBorder="1" applyAlignment="1">
      <alignment horizontal="center" vertical="center"/>
    </xf>
    <xf numFmtId="0" fontId="5" fillId="4" borderId="62" xfId="1" applyFont="1" applyFill="1" applyBorder="1" applyAlignment="1">
      <alignment horizontal="center" vertical="center"/>
    </xf>
    <xf numFmtId="0" fontId="5" fillId="4" borderId="17" xfId="1" applyFont="1" applyFill="1" applyBorder="1" applyAlignment="1">
      <alignment horizontal="center" vertical="center"/>
    </xf>
    <xf numFmtId="0" fontId="5" fillId="4" borderId="18" xfId="1" applyFont="1" applyFill="1" applyBorder="1" applyAlignment="1">
      <alignment horizontal="center" vertical="center"/>
    </xf>
    <xf numFmtId="0" fontId="5" fillId="4" borderId="57" xfId="1" applyFont="1" applyFill="1" applyBorder="1" applyAlignment="1">
      <alignment horizontal="center" vertical="center"/>
    </xf>
    <xf numFmtId="0" fontId="5" fillId="0" borderId="57" xfId="1" applyFont="1" applyBorder="1" applyAlignment="1">
      <alignment horizontal="center" vertical="center" wrapText="1"/>
    </xf>
    <xf numFmtId="173" fontId="5" fillId="0" borderId="16" xfId="1" applyNumberFormat="1" applyFont="1" applyBorder="1" applyAlignment="1">
      <alignment horizontal="center" vertical="center" wrapText="1"/>
    </xf>
    <xf numFmtId="173" fontId="5" fillId="0" borderId="18" xfId="1" applyNumberFormat="1" applyFont="1" applyBorder="1" applyAlignment="1">
      <alignment horizontal="center" vertical="center" wrapText="1"/>
    </xf>
    <xf numFmtId="173" fontId="5" fillId="0" borderId="14" xfId="1" applyNumberFormat="1" applyFont="1" applyBorder="1" applyAlignment="1">
      <alignment horizontal="center" vertical="center" wrapText="1"/>
    </xf>
    <xf numFmtId="10" fontId="5" fillId="0" borderId="16" xfId="15" applyNumberFormat="1" applyFont="1" applyBorder="1" applyAlignment="1">
      <alignment horizontal="center" vertical="center" wrapText="1"/>
    </xf>
    <xf numFmtId="10" fontId="5" fillId="0" borderId="18" xfId="15" applyNumberFormat="1" applyFont="1" applyBorder="1" applyAlignment="1">
      <alignment horizontal="center" vertical="center" wrapText="1"/>
    </xf>
    <xf numFmtId="10" fontId="5" fillId="0" borderId="14" xfId="15" applyNumberFormat="1" applyFont="1" applyBorder="1" applyAlignment="1">
      <alignment horizontal="center" vertical="center" wrapText="1"/>
    </xf>
    <xf numFmtId="0" fontId="10" fillId="0" borderId="45" xfId="1" applyFont="1" applyBorder="1" applyAlignment="1">
      <alignment horizontal="left" vertical="center"/>
    </xf>
    <xf numFmtId="0" fontId="10" fillId="0" borderId="0" xfId="1" applyFont="1" applyAlignment="1">
      <alignment horizontal="left" vertical="center"/>
    </xf>
    <xf numFmtId="0" fontId="10" fillId="0" borderId="0" xfId="1" applyFont="1" applyAlignment="1">
      <alignment horizontal="left" vertical="center" wrapText="1"/>
    </xf>
    <xf numFmtId="0" fontId="5" fillId="4" borderId="19" xfId="1" applyFont="1" applyFill="1" applyBorder="1" applyAlignment="1">
      <alignment horizontal="center" vertical="center"/>
    </xf>
    <xf numFmtId="0" fontId="5" fillId="0" borderId="19" xfId="0" applyFont="1" applyBorder="1" applyAlignment="1">
      <alignment horizontal="center" vertical="center" wrapText="1"/>
    </xf>
    <xf numFmtId="0" fontId="10" fillId="0" borderId="45" xfId="1" applyFont="1" applyBorder="1" applyAlignment="1">
      <alignment horizontal="left" vertical="center" wrapText="1"/>
    </xf>
    <xf numFmtId="0" fontId="10" fillId="0" borderId="6" xfId="1" applyFont="1" applyBorder="1" applyAlignment="1">
      <alignment horizontal="center" vertical="center" wrapText="1"/>
    </xf>
    <xf numFmtId="0" fontId="10" fillId="0" borderId="42" xfId="1" applyFont="1" applyBorder="1" applyAlignment="1">
      <alignment horizontal="left" vertical="center" wrapText="1"/>
    </xf>
    <xf numFmtId="0" fontId="10" fillId="0" borderId="35" xfId="1" applyFont="1" applyBorder="1" applyAlignment="1">
      <alignment horizontal="left" vertical="center" wrapText="1"/>
    </xf>
    <xf numFmtId="0" fontId="10" fillId="0" borderId="98" xfId="1" applyFont="1" applyBorder="1" applyAlignment="1">
      <alignment horizontal="center" vertical="center" wrapText="1"/>
    </xf>
    <xf numFmtId="0" fontId="5" fillId="0" borderId="35" xfId="1" applyFont="1" applyBorder="1" applyAlignment="1">
      <alignment horizontal="left" vertical="center" wrapText="1"/>
    </xf>
    <xf numFmtId="0" fontId="36" fillId="0" borderId="28" xfId="0" applyFont="1" applyBorder="1" applyAlignment="1">
      <alignment horizontal="center" vertical="center" wrapText="1"/>
    </xf>
    <xf numFmtId="0" fontId="36" fillId="0" borderId="51"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57" xfId="0" applyFont="1" applyBorder="1" applyAlignment="1">
      <alignment horizontal="center" vertical="center" wrapText="1"/>
    </xf>
    <xf numFmtId="174" fontId="10" fillId="0" borderId="101" xfId="1" applyNumberFormat="1" applyFont="1" applyBorder="1" applyAlignment="1">
      <alignment horizontal="center" vertical="center"/>
    </xf>
    <xf numFmtId="174" fontId="10" fillId="0" borderId="50" xfId="1" applyNumberFormat="1" applyFont="1" applyBorder="1" applyAlignment="1">
      <alignment horizontal="center" vertical="center"/>
    </xf>
    <xf numFmtId="15" fontId="10" fillId="0" borderId="19" xfId="1" applyNumberFormat="1" applyFont="1" applyBorder="1" applyAlignment="1">
      <alignment horizontal="center" vertical="center"/>
    </xf>
    <xf numFmtId="0" fontId="10" fillId="0" borderId="19" xfId="1" applyFont="1" applyBorder="1" applyAlignment="1">
      <alignment horizontal="center" vertical="center"/>
    </xf>
    <xf numFmtId="0" fontId="10" fillId="0" borderId="49" xfId="1" applyFont="1" applyBorder="1" applyAlignment="1">
      <alignment horizontal="center" vertical="center"/>
    </xf>
    <xf numFmtId="15" fontId="10" fillId="0" borderId="19" xfId="1" applyNumberFormat="1" applyFont="1" applyBorder="1" applyAlignment="1">
      <alignment horizontal="center" vertical="center" wrapText="1"/>
    </xf>
    <xf numFmtId="15" fontId="10" fillId="0" borderId="49" xfId="1" applyNumberFormat="1" applyFont="1" applyBorder="1" applyAlignment="1">
      <alignment horizontal="center" vertical="center" wrapText="1"/>
    </xf>
    <xf numFmtId="0" fontId="10" fillId="0" borderId="77" xfId="1" applyFont="1" applyBorder="1" applyAlignment="1">
      <alignment horizontal="left" vertical="top" wrapText="1"/>
    </xf>
    <xf numFmtId="0" fontId="10" fillId="0" borderId="78" xfId="1" applyFont="1" applyBorder="1" applyAlignment="1">
      <alignment horizontal="left" vertical="top" wrapText="1"/>
    </xf>
    <xf numFmtId="0" fontId="10" fillId="0" borderId="79" xfId="1" applyFont="1" applyBorder="1" applyAlignment="1">
      <alignment horizontal="left" vertical="top" wrapText="1"/>
    </xf>
    <xf numFmtId="0" fontId="5" fillId="3" borderId="1" xfId="1" applyFont="1" applyFill="1" applyBorder="1" applyAlignment="1">
      <alignment horizontal="justify" vertical="justify" wrapText="1"/>
    </xf>
    <xf numFmtId="0" fontId="5" fillId="3" borderId="2" xfId="1" applyFont="1" applyFill="1" applyBorder="1" applyAlignment="1">
      <alignment horizontal="justify" vertical="justify" wrapText="1"/>
    </xf>
    <xf numFmtId="0" fontId="5" fillId="3" borderId="3" xfId="1" applyFont="1" applyFill="1" applyBorder="1" applyAlignment="1">
      <alignment horizontal="justify" vertical="justify" wrapText="1"/>
    </xf>
    <xf numFmtId="0" fontId="10" fillId="0" borderId="1" xfId="1" applyFont="1" applyBorder="1" applyAlignment="1">
      <alignment horizontal="justify" vertical="justify" wrapText="1"/>
    </xf>
    <xf numFmtId="0" fontId="10" fillId="0" borderId="2" xfId="1" applyFont="1" applyBorder="1" applyAlignment="1">
      <alignment horizontal="justify" vertical="justify" wrapText="1"/>
    </xf>
    <xf numFmtId="0" fontId="10" fillId="0" borderId="3" xfId="1" applyFont="1" applyBorder="1" applyAlignment="1">
      <alignment horizontal="justify" vertical="justify" wrapText="1"/>
    </xf>
    <xf numFmtId="0" fontId="5" fillId="4" borderId="16" xfId="1" applyFont="1" applyFill="1" applyBorder="1" applyAlignment="1">
      <alignment horizontal="center" vertical="center"/>
    </xf>
    <xf numFmtId="0" fontId="5" fillId="4" borderId="14" xfId="1" applyFont="1" applyFill="1" applyBorder="1" applyAlignment="1">
      <alignment horizontal="center" vertical="center"/>
    </xf>
    <xf numFmtId="0" fontId="5" fillId="4" borderId="103" xfId="1" applyFont="1" applyFill="1" applyBorder="1" applyAlignment="1">
      <alignment horizontal="center" vertical="center"/>
    </xf>
    <xf numFmtId="0" fontId="5" fillId="4" borderId="104" xfId="1" applyFont="1" applyFill="1" applyBorder="1" applyAlignment="1">
      <alignment horizontal="center" vertical="center"/>
    </xf>
    <xf numFmtId="0" fontId="5" fillId="4" borderId="105" xfId="1" applyFont="1" applyFill="1" applyBorder="1" applyAlignment="1">
      <alignment horizontal="center" vertical="center"/>
    </xf>
    <xf numFmtId="0" fontId="5" fillId="4" borderId="60" xfId="1" applyFont="1" applyFill="1" applyBorder="1" applyAlignment="1">
      <alignment horizontal="center" vertical="center"/>
    </xf>
    <xf numFmtId="0" fontId="5" fillId="4" borderId="46" xfId="1" applyFont="1" applyFill="1" applyBorder="1" applyAlignment="1">
      <alignment horizontal="center" vertical="center"/>
    </xf>
    <xf numFmtId="0" fontId="5" fillId="4" borderId="61" xfId="1" applyFont="1" applyFill="1" applyBorder="1" applyAlignment="1">
      <alignment horizontal="center" vertical="center"/>
    </xf>
    <xf numFmtId="0" fontId="10" fillId="0" borderId="67" xfId="1" applyFont="1" applyBorder="1" applyAlignment="1">
      <alignment horizontal="left" vertical="top" wrapText="1"/>
    </xf>
    <xf numFmtId="0" fontId="10" fillId="0" borderId="44" xfId="1" applyFont="1" applyBorder="1" applyAlignment="1">
      <alignment horizontal="left" vertical="top" wrapText="1"/>
    </xf>
    <xf numFmtId="0" fontId="10" fillId="0" borderId="68" xfId="1" applyFont="1" applyBorder="1" applyAlignment="1">
      <alignment horizontal="left" vertical="top" wrapText="1"/>
    </xf>
    <xf numFmtId="0" fontId="5" fillId="0" borderId="60" xfId="1" applyFont="1" applyBorder="1" applyAlignment="1">
      <alignment horizontal="center" vertical="center"/>
    </xf>
    <xf numFmtId="0" fontId="5" fillId="0" borderId="46" xfId="1" applyFont="1" applyBorder="1" applyAlignment="1">
      <alignment horizontal="center" vertical="center"/>
    </xf>
    <xf numFmtId="0" fontId="5" fillId="0" borderId="61" xfId="1" applyFont="1" applyBorder="1" applyAlignment="1">
      <alignment horizontal="center" vertical="center"/>
    </xf>
    <xf numFmtId="0" fontId="5" fillId="0" borderId="77" xfId="1" applyFont="1" applyBorder="1" applyAlignment="1">
      <alignment horizontal="center" vertical="top" wrapText="1"/>
    </xf>
    <xf numFmtId="0" fontId="10" fillId="0" borderId="78" xfId="1" applyFont="1" applyBorder="1" applyAlignment="1">
      <alignment horizontal="center" vertical="top" wrapText="1"/>
    </xf>
    <xf numFmtId="0" fontId="10" fillId="0" borderId="79" xfId="1" applyFont="1" applyBorder="1" applyAlignment="1">
      <alignment horizontal="center" vertical="top" wrapText="1"/>
    </xf>
    <xf numFmtId="0" fontId="10" fillId="3" borderId="4" xfId="1" applyFont="1" applyFill="1" applyBorder="1" applyAlignment="1">
      <alignment horizontal="left" vertical="top" wrapText="1"/>
    </xf>
    <xf numFmtId="0" fontId="10" fillId="3" borderId="6" xfId="1" applyFont="1" applyFill="1" applyBorder="1" applyAlignment="1">
      <alignment horizontal="left" vertical="top" wrapText="1"/>
    </xf>
    <xf numFmtId="0" fontId="10" fillId="3" borderId="5" xfId="1" applyFont="1" applyFill="1" applyBorder="1" applyAlignment="1">
      <alignment horizontal="left" vertical="top" wrapText="1"/>
    </xf>
    <xf numFmtId="0" fontId="10" fillId="3" borderId="21" xfId="1" applyFont="1" applyFill="1" applyBorder="1" applyAlignment="1">
      <alignment horizontal="left" vertical="top" wrapText="1"/>
    </xf>
    <xf numFmtId="0" fontId="10" fillId="3" borderId="0" xfId="1" applyFont="1" applyFill="1" applyAlignment="1">
      <alignment horizontal="left" vertical="top" wrapText="1"/>
    </xf>
    <xf numFmtId="0" fontId="10" fillId="3" borderId="65" xfId="1" applyFont="1" applyFill="1" applyBorder="1" applyAlignment="1">
      <alignment horizontal="left" vertical="top" wrapText="1"/>
    </xf>
    <xf numFmtId="0" fontId="5" fillId="3" borderId="55" xfId="1" applyFont="1" applyFill="1" applyBorder="1" applyAlignment="1">
      <alignment horizontal="left" vertical="top" wrapText="1"/>
    </xf>
    <xf numFmtId="0" fontId="10" fillId="3" borderId="27" xfId="1" applyFont="1" applyFill="1" applyBorder="1" applyAlignment="1">
      <alignment horizontal="left" vertical="top" wrapText="1"/>
    </xf>
    <xf numFmtId="0" fontId="10" fillId="3" borderId="56" xfId="1" applyFont="1" applyFill="1" applyBorder="1" applyAlignment="1">
      <alignment horizontal="left" vertical="top" wrapText="1"/>
    </xf>
    <xf numFmtId="0" fontId="5" fillId="3" borderId="17" xfId="1" applyFont="1" applyFill="1" applyBorder="1" applyAlignment="1">
      <alignment horizontal="left" vertical="top" wrapText="1"/>
    </xf>
    <xf numFmtId="1" fontId="10" fillId="0" borderId="19" xfId="1" applyNumberFormat="1" applyFont="1" applyBorder="1" applyAlignment="1">
      <alignment horizontal="center" vertical="center"/>
    </xf>
    <xf numFmtId="1" fontId="10" fillId="0" borderId="49" xfId="1" applyNumberFormat="1" applyFont="1" applyBorder="1" applyAlignment="1">
      <alignment horizontal="center" vertical="center"/>
    </xf>
    <xf numFmtId="15" fontId="10" fillId="0" borderId="49" xfId="1" applyNumberFormat="1" applyFont="1" applyBorder="1" applyAlignment="1">
      <alignment horizontal="center" vertical="center"/>
    </xf>
    <xf numFmtId="14" fontId="10" fillId="0" borderId="19" xfId="1" applyNumberFormat="1" applyFont="1" applyBorder="1" applyAlignment="1">
      <alignment horizontal="center" vertical="center"/>
    </xf>
    <xf numFmtId="14" fontId="10" fillId="0" borderId="49" xfId="1" applyNumberFormat="1" applyFont="1" applyBorder="1" applyAlignment="1">
      <alignment horizontal="center" vertical="center"/>
    </xf>
    <xf numFmtId="14" fontId="10" fillId="0" borderId="19" xfId="1" applyNumberFormat="1" applyFont="1" applyBorder="1" applyAlignment="1">
      <alignment horizontal="center" vertical="center" wrapText="1"/>
    </xf>
    <xf numFmtId="0" fontId="10" fillId="0" borderId="19" xfId="1" applyFont="1" applyBorder="1" applyAlignment="1">
      <alignment horizontal="center" vertical="center" wrapText="1"/>
    </xf>
    <xf numFmtId="0" fontId="10" fillId="0" borderId="49" xfId="1" applyFont="1" applyBorder="1" applyAlignment="1">
      <alignment horizontal="center" vertical="center" wrapText="1"/>
    </xf>
    <xf numFmtId="174" fontId="10" fillId="0" borderId="19" xfId="1" applyNumberFormat="1" applyFont="1" applyBorder="1" applyAlignment="1">
      <alignment horizontal="center" vertical="center" wrapText="1"/>
    </xf>
    <xf numFmtId="174" fontId="10" fillId="0" borderId="49" xfId="1" applyNumberFormat="1" applyFont="1" applyBorder="1" applyAlignment="1">
      <alignment horizontal="center" vertical="center" wrapText="1"/>
    </xf>
    <xf numFmtId="173" fontId="33" fillId="0" borderId="59" xfId="1" applyNumberFormat="1" applyFont="1" applyBorder="1" applyAlignment="1">
      <alignment horizontal="center" vertical="center" wrapText="1"/>
    </xf>
    <xf numFmtId="0" fontId="4" fillId="0" borderId="45" xfId="1" applyFont="1" applyBorder="1" applyAlignment="1">
      <alignment vertical="center" wrapText="1"/>
    </xf>
    <xf numFmtId="0" fontId="4" fillId="0" borderId="13" xfId="1" applyFont="1" applyBorder="1" applyAlignment="1">
      <alignment vertical="center" wrapText="1"/>
    </xf>
    <xf numFmtId="10" fontId="33" fillId="0" borderId="59" xfId="4" applyNumberFormat="1" applyFont="1" applyFill="1" applyBorder="1" applyAlignment="1">
      <alignment horizontal="center" vertical="center" wrapText="1"/>
    </xf>
    <xf numFmtId="0" fontId="10" fillId="0" borderId="21" xfId="1" applyFont="1" applyBorder="1" applyAlignment="1">
      <alignment horizontal="justify" vertical="center" wrapText="1"/>
    </xf>
    <xf numFmtId="0" fontId="10" fillId="0" borderId="0" xfId="1" applyFont="1" applyAlignment="1">
      <alignment horizontal="justify" vertical="center" wrapText="1"/>
    </xf>
    <xf numFmtId="0" fontId="10" fillId="0" borderId="65" xfId="1" applyFont="1" applyBorder="1" applyAlignment="1">
      <alignment horizontal="justify" vertical="center" wrapText="1"/>
    </xf>
    <xf numFmtId="0" fontId="5" fillId="4" borderId="70" xfId="1" applyFont="1" applyFill="1" applyBorder="1" applyAlignment="1">
      <alignment horizontal="center" vertical="center"/>
    </xf>
    <xf numFmtId="0" fontId="5" fillId="4" borderId="37" xfId="1" applyFont="1" applyFill="1" applyBorder="1" applyAlignment="1">
      <alignment horizontal="center" vertical="center"/>
    </xf>
    <xf numFmtId="0" fontId="5" fillId="4" borderId="100" xfId="1" applyFont="1" applyFill="1" applyBorder="1" applyAlignment="1">
      <alignment horizontal="center" vertical="center"/>
    </xf>
    <xf numFmtId="0" fontId="9" fillId="0" borderId="55" xfId="1" applyFont="1" applyBorder="1" applyAlignment="1">
      <alignment horizontal="left" vertical="top"/>
    </xf>
    <xf numFmtId="0" fontId="9" fillId="0" borderId="27" xfId="1" applyFont="1" applyBorder="1" applyAlignment="1">
      <alignment horizontal="left" vertical="top"/>
    </xf>
    <xf numFmtId="0" fontId="9" fillId="0" borderId="56" xfId="1" applyFont="1" applyBorder="1" applyAlignment="1">
      <alignment horizontal="left" vertical="top"/>
    </xf>
    <xf numFmtId="0" fontId="5" fillId="0" borderId="64" xfId="1" applyFont="1" applyBorder="1" applyAlignment="1">
      <alignment horizontal="left" vertical="center" wrapText="1"/>
    </xf>
    <xf numFmtId="0" fontId="6" fillId="0" borderId="18" xfId="1" applyFont="1" applyBorder="1" applyAlignment="1">
      <alignment horizontal="center" vertical="center"/>
    </xf>
    <xf numFmtId="14" fontId="10" fillId="0" borderId="88" xfId="1" applyNumberFormat="1" applyFont="1" applyBorder="1" applyAlignment="1">
      <alignment horizontal="center" vertical="center" wrapText="1"/>
    </xf>
    <xf numFmtId="14" fontId="10" fillId="0" borderId="89" xfId="1" applyNumberFormat="1" applyFont="1" applyBorder="1" applyAlignment="1">
      <alignment horizontal="center" vertical="center" wrapText="1"/>
    </xf>
    <xf numFmtId="0" fontId="5" fillId="0" borderId="8" xfId="1" applyFont="1" applyBorder="1" applyAlignment="1">
      <alignment horizontal="left" vertical="center" wrapText="1"/>
    </xf>
    <xf numFmtId="0" fontId="5" fillId="0" borderId="10" xfId="1" applyFont="1" applyBorder="1" applyAlignment="1">
      <alignment horizontal="left" vertical="center" wrapText="1"/>
    </xf>
    <xf numFmtId="0" fontId="10" fillId="0" borderId="10" xfId="1" applyFont="1" applyBorder="1" applyAlignment="1">
      <alignment horizontal="center" vertical="center" wrapText="1"/>
    </xf>
    <xf numFmtId="0" fontId="31" fillId="3" borderId="32" xfId="1" applyFont="1" applyFill="1" applyBorder="1" applyAlignment="1">
      <alignment horizontal="left" vertical="center"/>
    </xf>
    <xf numFmtId="0" fontId="31" fillId="3" borderId="63" xfId="1" applyFont="1" applyFill="1" applyBorder="1" applyAlignment="1">
      <alignment horizontal="left" vertical="center"/>
    </xf>
    <xf numFmtId="0" fontId="12" fillId="0" borderId="16" xfId="0" applyFont="1" applyBorder="1" applyAlignment="1">
      <alignment horizontal="justify" vertical="center" wrapText="1"/>
    </xf>
    <xf numFmtId="0" fontId="12" fillId="0" borderId="18" xfId="0" applyFont="1" applyBorder="1" applyAlignment="1">
      <alignment horizontal="justify" vertical="center" wrapText="1"/>
    </xf>
    <xf numFmtId="0" fontId="12" fillId="0" borderId="14" xfId="0" applyFont="1" applyBorder="1" applyAlignment="1">
      <alignment horizontal="justify" vertical="center" wrapText="1"/>
    </xf>
    <xf numFmtId="0" fontId="5" fillId="0" borderId="35" xfId="1" applyFont="1" applyBorder="1" applyAlignment="1">
      <alignment horizontal="center" vertical="center" wrapText="1"/>
    </xf>
    <xf numFmtId="10" fontId="33" fillId="0" borderId="59" xfId="1" applyNumberFormat="1" applyFont="1" applyBorder="1" applyAlignment="1">
      <alignment horizontal="center" vertical="center" wrapText="1"/>
    </xf>
    <xf numFmtId="14" fontId="10" fillId="0" borderId="18" xfId="1" applyNumberFormat="1" applyFont="1" applyBorder="1" applyAlignment="1">
      <alignment horizontal="center" vertical="center" wrapText="1"/>
    </xf>
    <xf numFmtId="0" fontId="10" fillId="0" borderId="18" xfId="1" applyFont="1" applyBorder="1" applyAlignment="1">
      <alignment horizontal="center" vertical="center" wrapText="1"/>
    </xf>
    <xf numFmtId="14" fontId="10" fillId="0" borderId="26" xfId="1" applyNumberFormat="1" applyFont="1" applyBorder="1" applyAlignment="1">
      <alignment horizontal="center" vertical="center" wrapText="1"/>
    </xf>
    <xf numFmtId="0" fontId="10" fillId="0" borderId="26" xfId="1" applyFont="1" applyBorder="1" applyAlignment="1">
      <alignment horizontal="center" vertical="center" wrapText="1"/>
    </xf>
    <xf numFmtId="0" fontId="10" fillId="0" borderId="62" xfId="1" applyFont="1" applyBorder="1" applyAlignment="1">
      <alignment horizontal="center" vertical="center" wrapText="1"/>
    </xf>
    <xf numFmtId="0" fontId="5" fillId="0" borderId="21" xfId="1" applyFont="1" applyBorder="1" applyAlignment="1">
      <alignment horizontal="left" vertical="center" wrapText="1"/>
    </xf>
    <xf numFmtId="0" fontId="5" fillId="4" borderId="82" xfId="1" applyFont="1" applyFill="1" applyBorder="1" applyAlignment="1">
      <alignment horizontal="center" vertical="center"/>
    </xf>
    <xf numFmtId="0" fontId="5" fillId="4" borderId="83" xfId="1" applyFont="1" applyFill="1" applyBorder="1" applyAlignment="1">
      <alignment horizontal="center" vertical="center"/>
    </xf>
    <xf numFmtId="0" fontId="5" fillId="4" borderId="84" xfId="1" applyFont="1" applyFill="1" applyBorder="1" applyAlignment="1">
      <alignment horizontal="center" vertical="center"/>
    </xf>
    <xf numFmtId="0" fontId="69" fillId="0" borderId="19" xfId="1" applyFont="1" applyBorder="1" applyAlignment="1">
      <alignment horizontal="center" vertical="center" wrapText="1"/>
    </xf>
    <xf numFmtId="0" fontId="69" fillId="0" borderId="16" xfId="1" applyFont="1" applyBorder="1" applyAlignment="1">
      <alignment horizontal="center" vertical="center" wrapText="1"/>
    </xf>
    <xf numFmtId="0" fontId="69" fillId="0" borderId="18" xfId="1" applyFont="1" applyBorder="1" applyAlignment="1">
      <alignment horizontal="center" vertical="center" wrapText="1"/>
    </xf>
    <xf numFmtId="0" fontId="69" fillId="0" borderId="14" xfId="1" applyFont="1" applyBorder="1" applyAlignment="1">
      <alignment horizontal="center" vertical="center" wrapText="1"/>
    </xf>
    <xf numFmtId="0" fontId="66" fillId="0" borderId="19" xfId="0" applyFont="1" applyBorder="1" applyAlignment="1">
      <alignment horizontal="center" vertical="center" wrapText="1"/>
    </xf>
    <xf numFmtId="0" fontId="36" fillId="0" borderId="52" xfId="0" applyFont="1" applyBorder="1" applyAlignment="1">
      <alignment horizontal="center" vertical="center" wrapText="1"/>
    </xf>
    <xf numFmtId="0" fontId="36" fillId="0" borderId="53" xfId="0" applyFont="1" applyBorder="1" applyAlignment="1">
      <alignment horizontal="center" vertical="center" wrapText="1"/>
    </xf>
    <xf numFmtId="0" fontId="5" fillId="2" borderId="19" xfId="12" applyFont="1" applyFill="1" applyBorder="1" applyAlignment="1">
      <alignment horizontal="center" vertical="center" wrapText="1"/>
    </xf>
    <xf numFmtId="0" fontId="10" fillId="0" borderId="19" xfId="12" applyFont="1" applyBorder="1" applyAlignment="1">
      <alignment horizontal="center" vertical="center" wrapText="1"/>
    </xf>
    <xf numFmtId="0" fontId="45" fillId="0" borderId="19" xfId="12" applyFont="1" applyBorder="1" applyAlignment="1">
      <alignment horizontal="center" vertical="center" wrapText="1"/>
    </xf>
    <xf numFmtId="0" fontId="39" fillId="0" borderId="19" xfId="12" applyFont="1" applyBorder="1" applyAlignment="1">
      <alignment horizontal="center" vertical="center" wrapText="1"/>
    </xf>
    <xf numFmtId="0" fontId="39" fillId="0" borderId="14" xfId="12" applyFont="1" applyBorder="1" applyAlignment="1">
      <alignment horizontal="center" vertical="center" wrapText="1"/>
    </xf>
    <xf numFmtId="0" fontId="27" fillId="0" borderId="16" xfId="12" applyFont="1" applyBorder="1" applyAlignment="1">
      <alignment horizontal="center" vertical="center" wrapText="1"/>
    </xf>
    <xf numFmtId="0" fontId="27" fillId="0" borderId="18" xfId="12" applyFont="1" applyBorder="1" applyAlignment="1">
      <alignment horizontal="center" vertical="center" wrapText="1"/>
    </xf>
    <xf numFmtId="0" fontId="27" fillId="0" borderId="14" xfId="12" applyFont="1" applyBorder="1" applyAlignment="1">
      <alignment horizontal="center" vertical="center" wrapText="1"/>
    </xf>
    <xf numFmtId="0" fontId="28" fillId="5" borderId="19" xfId="12" applyFont="1" applyFill="1" applyBorder="1" applyAlignment="1">
      <alignment horizontal="center" vertical="center" wrapText="1"/>
    </xf>
    <xf numFmtId="0" fontId="27" fillId="5" borderId="19" xfId="12" applyFont="1" applyFill="1" applyBorder="1" applyAlignment="1">
      <alignment horizontal="center" vertical="center" wrapText="1"/>
    </xf>
    <xf numFmtId="0" fontId="39" fillId="3" borderId="19" xfId="12" applyFont="1" applyFill="1" applyBorder="1" applyAlignment="1">
      <alignment horizontal="center" vertical="center" wrapText="1"/>
    </xf>
    <xf numFmtId="0" fontId="39" fillId="0" borderId="42" xfId="12" applyFont="1" applyBorder="1" applyAlignment="1">
      <alignment horizontal="center" vertical="center" wrapText="1"/>
    </xf>
    <xf numFmtId="0" fontId="39" fillId="0" borderId="47" xfId="12" applyFont="1" applyBorder="1" applyAlignment="1">
      <alignment horizontal="center" vertical="center" wrapText="1"/>
    </xf>
    <xf numFmtId="0" fontId="39" fillId="0" borderId="13" xfId="12" applyFont="1" applyBorder="1" applyAlignment="1">
      <alignment horizontal="center" vertical="center" wrapText="1"/>
    </xf>
    <xf numFmtId="0" fontId="39" fillId="0" borderId="12" xfId="12" applyFont="1" applyBorder="1" applyAlignment="1">
      <alignment horizontal="center" vertical="center" wrapText="1"/>
    </xf>
    <xf numFmtId="0" fontId="59" fillId="0" borderId="2" xfId="451" applyFont="1" applyBorder="1" applyAlignment="1">
      <alignment horizontal="center"/>
    </xf>
    <xf numFmtId="0" fontId="12" fillId="0" borderId="2" xfId="451" applyFont="1" applyBorder="1" applyAlignment="1">
      <alignment horizontal="center"/>
    </xf>
    <xf numFmtId="0" fontId="60" fillId="0" borderId="2" xfId="451" applyFont="1" applyBorder="1" applyAlignment="1">
      <alignment horizontal="center"/>
    </xf>
    <xf numFmtId="0" fontId="57" fillId="0" borderId="0" xfId="451" applyFont="1" applyAlignment="1">
      <alignment horizontal="center" vertical="center"/>
    </xf>
    <xf numFmtId="0" fontId="12" fillId="0" borderId="4" xfId="451" applyFont="1" applyBorder="1" applyAlignment="1">
      <alignment horizontal="right" vertical="center"/>
    </xf>
    <xf numFmtId="0" fontId="12" fillId="0" borderId="6" xfId="451" applyFont="1" applyBorder="1" applyAlignment="1">
      <alignment horizontal="center" vertical="center"/>
    </xf>
    <xf numFmtId="0" fontId="59" fillId="0" borderId="6" xfId="10" applyFont="1" applyBorder="1" applyAlignment="1">
      <alignment horizontal="center" vertical="center"/>
    </xf>
    <xf numFmtId="0" fontId="59" fillId="0" borderId="5" xfId="10" applyFont="1" applyBorder="1" applyAlignment="1">
      <alignment horizontal="center" vertical="center"/>
    </xf>
    <xf numFmtId="0" fontId="36" fillId="0" borderId="21" xfId="451" applyFont="1" applyBorder="1" applyAlignment="1">
      <alignment horizontal="center" vertical="center"/>
    </xf>
    <xf numFmtId="0" fontId="36" fillId="0" borderId="0" xfId="451" applyFont="1" applyAlignment="1">
      <alignment horizontal="center" vertical="center"/>
    </xf>
    <xf numFmtId="0" fontId="59" fillId="0" borderId="0" xfId="10" applyFont="1" applyAlignment="1">
      <alignment horizontal="center" vertical="center" wrapText="1"/>
    </xf>
    <xf numFmtId="0" fontId="59" fillId="0" borderId="65" xfId="10" applyFont="1" applyBorder="1" applyAlignment="1">
      <alignment horizontal="center" vertical="center" wrapText="1"/>
    </xf>
    <xf numFmtId="0" fontId="59" fillId="0" borderId="10" xfId="10" applyFont="1" applyBorder="1" applyAlignment="1">
      <alignment horizontal="center" vertical="center" wrapText="1"/>
    </xf>
    <xf numFmtId="0" fontId="59" fillId="0" borderId="9" xfId="10" applyFont="1" applyBorder="1" applyAlignment="1">
      <alignment horizontal="center" vertical="center" wrapText="1"/>
    </xf>
    <xf numFmtId="0" fontId="12" fillId="0" borderId="21" xfId="451" applyFont="1" applyBorder="1" applyAlignment="1">
      <alignment horizontal="right" vertical="center"/>
    </xf>
    <xf numFmtId="0" fontId="12" fillId="0" borderId="0" xfId="451" applyFont="1" applyAlignment="1">
      <alignment horizontal="center" vertical="center"/>
    </xf>
    <xf numFmtId="0" fontId="12" fillId="0" borderId="8" xfId="451" applyFont="1" applyBorder="1" applyAlignment="1">
      <alignment horizontal="right" vertical="center"/>
    </xf>
    <xf numFmtId="0" fontId="12" fillId="0" borderId="10" xfId="451" applyFont="1" applyBorder="1" applyAlignment="1">
      <alignment horizontal="center" vertical="center"/>
    </xf>
    <xf numFmtId="0" fontId="59" fillId="0" borderId="2" xfId="501" applyFont="1" applyBorder="1" applyAlignment="1">
      <alignment horizontal="center" vertical="center" wrapText="1"/>
    </xf>
    <xf numFmtId="0" fontId="58" fillId="0" borderId="0" xfId="451" applyFont="1" applyAlignment="1">
      <alignment horizontal="center" vertical="center"/>
    </xf>
    <xf numFmtId="0" fontId="59" fillId="8" borderId="82" xfId="501" applyFont="1" applyFill="1" applyBorder="1" applyAlignment="1">
      <alignment horizontal="center" vertical="center" wrapText="1"/>
    </xf>
    <xf numFmtId="0" fontId="59" fillId="8" borderId="83" xfId="501" applyFont="1" applyFill="1" applyBorder="1" applyAlignment="1">
      <alignment horizontal="center" vertical="center" wrapText="1"/>
    </xf>
    <xf numFmtId="0" fontId="36" fillId="8" borderId="83" xfId="501" applyFont="1" applyFill="1" applyBorder="1" applyAlignment="1">
      <alignment horizontal="center" vertical="center" wrapText="1"/>
    </xf>
    <xf numFmtId="0" fontId="17" fillId="8" borderId="83" xfId="501" applyFont="1" applyFill="1" applyBorder="1" applyAlignment="1">
      <alignment horizontal="center" vertical="center" wrapText="1"/>
    </xf>
    <xf numFmtId="0" fontId="17" fillId="0" borderId="52" xfId="1" applyFont="1" applyBorder="1" applyAlignment="1">
      <alignment horizontal="center" vertical="center" wrapText="1"/>
    </xf>
    <xf numFmtId="0" fontId="17" fillId="0" borderId="98" xfId="1" applyFont="1" applyBorder="1" applyAlignment="1">
      <alignment horizontal="center" vertical="center" wrapText="1"/>
    </xf>
    <xf numFmtId="0" fontId="17" fillId="0" borderId="53" xfId="1" applyFont="1" applyBorder="1" applyAlignment="1">
      <alignment horizontal="center" vertical="center" wrapText="1"/>
    </xf>
    <xf numFmtId="0" fontId="17" fillId="0" borderId="15" xfId="1" applyFont="1" applyBorder="1" applyAlignment="1">
      <alignment horizontal="center" wrapText="1"/>
    </xf>
    <xf numFmtId="0" fontId="17" fillId="0" borderId="19" xfId="1" applyFont="1" applyBorder="1" applyAlignment="1">
      <alignment horizontal="center" wrapText="1"/>
    </xf>
    <xf numFmtId="0" fontId="17" fillId="0" borderId="15" xfId="1" applyFont="1" applyBorder="1" applyAlignment="1">
      <alignment horizontal="center" vertical="center" wrapText="1"/>
    </xf>
    <xf numFmtId="0" fontId="17" fillId="0" borderId="19" xfId="1" applyFont="1" applyBorder="1" applyAlignment="1">
      <alignment horizontal="center" vertical="center" wrapText="1"/>
    </xf>
    <xf numFmtId="0" fontId="17" fillId="0" borderId="21" xfId="1" applyFont="1" applyBorder="1" applyAlignment="1">
      <alignment horizontal="left" vertical="top"/>
    </xf>
    <xf numFmtId="0" fontId="17" fillId="0" borderId="0" xfId="1" applyFont="1" applyBorder="1" applyAlignment="1">
      <alignment horizontal="left" vertical="top"/>
    </xf>
    <xf numFmtId="0" fontId="17" fillId="0" borderId="65" xfId="1" applyFont="1" applyBorder="1" applyAlignment="1">
      <alignment horizontal="left" vertical="top"/>
    </xf>
    <xf numFmtId="0" fontId="17" fillId="0" borderId="21" xfId="1" applyFont="1" applyBorder="1" applyAlignment="1">
      <alignment horizontal="center" vertical="center"/>
    </xf>
    <xf numFmtId="0" fontId="17" fillId="0" borderId="0" xfId="1" applyFont="1" applyBorder="1" applyAlignment="1">
      <alignment horizontal="center" vertical="center"/>
    </xf>
    <xf numFmtId="0" fontId="17" fillId="0" borderId="65" xfId="1" applyFont="1" applyBorder="1" applyAlignment="1">
      <alignment horizontal="center" vertical="center"/>
    </xf>
    <xf numFmtId="0" fontId="17" fillId="0" borderId="15" xfId="1" applyFont="1" applyBorder="1" applyAlignment="1">
      <alignment horizontal="center" vertical="center"/>
    </xf>
    <xf numFmtId="0" fontId="17" fillId="0" borderId="19" xfId="1" applyFont="1" applyBorder="1" applyAlignment="1">
      <alignment horizontal="center" vertical="center"/>
    </xf>
    <xf numFmtId="0" fontId="17" fillId="0" borderId="49" xfId="1" applyFont="1" applyBorder="1" applyAlignment="1">
      <alignment horizontal="center" vertical="center"/>
    </xf>
    <xf numFmtId="0" fontId="17" fillId="0" borderId="52" xfId="1" applyFont="1" applyBorder="1" applyAlignment="1">
      <alignment horizontal="center" vertical="top" wrapText="1"/>
    </xf>
    <xf numFmtId="0" fontId="17" fillId="0" borderId="98" xfId="1" applyFont="1" applyBorder="1" applyAlignment="1">
      <alignment horizontal="center" vertical="top" wrapText="1"/>
    </xf>
    <xf numFmtId="0" fontId="17" fillId="0" borderId="53" xfId="1" applyFont="1" applyBorder="1" applyAlignment="1">
      <alignment horizontal="center" vertical="top" wrapText="1"/>
    </xf>
    <xf numFmtId="0" fontId="17" fillId="0" borderId="17" xfId="1" applyFont="1" applyBorder="1" applyAlignment="1">
      <alignment horizontal="center"/>
    </xf>
    <xf numFmtId="0" fontId="17" fillId="0" borderId="18" xfId="1" applyFont="1" applyBorder="1" applyAlignment="1">
      <alignment horizontal="center"/>
    </xf>
    <xf numFmtId="0" fontId="17" fillId="0" borderId="57" xfId="1" applyFont="1" applyBorder="1" applyAlignment="1">
      <alignment horizontal="center"/>
    </xf>
    <xf numFmtId="0" fontId="17" fillId="0" borderId="16" xfId="1" applyFont="1" applyBorder="1" applyAlignment="1">
      <alignment horizontal="center" vertical="center" wrapText="1"/>
    </xf>
    <xf numFmtId="0" fontId="17" fillId="0" borderId="18" xfId="1" applyFont="1" applyBorder="1" applyAlignment="1">
      <alignment horizontal="center" vertical="center" wrapText="1"/>
    </xf>
    <xf numFmtId="0" fontId="17" fillId="0" borderId="57" xfId="1" applyFont="1" applyBorder="1" applyAlignment="1">
      <alignment horizontal="center" vertical="center" wrapText="1"/>
    </xf>
    <xf numFmtId="0" fontId="9" fillId="0" borderId="64" xfId="1" applyFont="1" applyBorder="1" applyAlignment="1">
      <alignment horizontal="center" vertical="top"/>
    </xf>
    <xf numFmtId="0" fontId="9" fillId="0" borderId="35" xfId="1" applyFont="1" applyBorder="1" applyAlignment="1">
      <alignment horizontal="center" vertical="top"/>
    </xf>
    <xf numFmtId="0" fontId="9" fillId="0" borderId="66" xfId="1" applyFont="1" applyBorder="1" applyAlignment="1">
      <alignment horizontal="center" vertical="top"/>
    </xf>
    <xf numFmtId="0" fontId="17" fillId="0" borderId="82" xfId="1" applyFont="1" applyBorder="1" applyAlignment="1">
      <alignment horizontal="center" vertical="center"/>
    </xf>
    <xf numFmtId="0" fontId="17" fillId="0" borderId="83" xfId="1" applyFont="1" applyBorder="1" applyAlignment="1">
      <alignment horizontal="center" vertical="center"/>
    </xf>
    <xf numFmtId="0" fontId="17" fillId="0" borderId="84" xfId="1" applyFont="1" applyBorder="1" applyAlignment="1">
      <alignment horizontal="center" vertical="center"/>
    </xf>
    <xf numFmtId="0" fontId="17" fillId="4" borderId="4" xfId="1" applyFont="1" applyFill="1" applyBorder="1" applyAlignment="1">
      <alignment horizontal="center" vertical="center"/>
    </xf>
    <xf numFmtId="0" fontId="17" fillId="4" borderId="6" xfId="1" applyFont="1" applyFill="1" applyBorder="1" applyAlignment="1">
      <alignment horizontal="center" vertical="center"/>
    </xf>
    <xf numFmtId="0" fontId="17" fillId="4" borderId="5" xfId="1" applyFont="1" applyFill="1" applyBorder="1" applyAlignment="1">
      <alignment horizontal="center" vertical="center"/>
    </xf>
    <xf numFmtId="0" fontId="17" fillId="0" borderId="17" xfId="1" applyFont="1" applyBorder="1" applyAlignment="1">
      <alignment horizontal="left"/>
    </xf>
    <xf numFmtId="0" fontId="17" fillId="0" borderId="18" xfId="1" applyFont="1" applyBorder="1" applyAlignment="1">
      <alignment horizontal="left"/>
    </xf>
    <xf numFmtId="0" fontId="17" fillId="0" borderId="57" xfId="1" applyFont="1" applyBorder="1" applyAlignment="1">
      <alignment horizontal="left"/>
    </xf>
    <xf numFmtId="0" fontId="10" fillId="0" borderId="64" xfId="1" applyFont="1" applyBorder="1" applyAlignment="1">
      <alignment horizontal="left" vertical="top" wrapText="1"/>
    </xf>
    <xf numFmtId="0" fontId="10" fillId="0" borderId="35" xfId="1" applyFont="1" applyBorder="1" applyAlignment="1">
      <alignment horizontal="left" vertical="top" wrapText="1"/>
    </xf>
    <xf numFmtId="0" fontId="10" fillId="0" borderId="66" xfId="1" applyFont="1" applyBorder="1" applyAlignment="1">
      <alignment horizontal="left" vertical="top" wrapText="1"/>
    </xf>
    <xf numFmtId="0" fontId="10" fillId="0" borderId="106" xfId="1" applyFont="1" applyBorder="1" applyAlignment="1">
      <alignment horizontal="left" vertical="top" wrapText="1"/>
    </xf>
    <xf numFmtId="0" fontId="10" fillId="0" borderId="107" xfId="1" applyFont="1" applyBorder="1" applyAlignment="1">
      <alignment horizontal="left" vertical="top" wrapText="1"/>
    </xf>
    <xf numFmtId="0" fontId="10" fillId="0" borderId="108" xfId="1" applyFont="1" applyBorder="1" applyAlignment="1">
      <alignment horizontal="left" vertical="top" wrapText="1"/>
    </xf>
    <xf numFmtId="0" fontId="51" fillId="0" borderId="52" xfId="1" applyFont="1" applyBorder="1" applyAlignment="1">
      <alignment horizontal="left" vertical="center" wrapText="1"/>
    </xf>
    <xf numFmtId="0" fontId="51" fillId="0" borderId="98" xfId="1" applyFont="1" applyBorder="1" applyAlignment="1">
      <alignment horizontal="left" vertical="center" wrapText="1"/>
    </xf>
    <xf numFmtId="0" fontId="17" fillId="0" borderId="16" xfId="1" applyFont="1" applyBorder="1" applyAlignment="1">
      <alignment horizontal="center" wrapText="1"/>
    </xf>
    <xf numFmtId="0" fontId="17" fillId="0" borderId="18" xfId="1" applyFont="1" applyBorder="1" applyAlignment="1">
      <alignment horizontal="center" wrapText="1"/>
    </xf>
    <xf numFmtId="0" fontId="17" fillId="0" borderId="14" xfId="1" applyFont="1" applyBorder="1" applyAlignment="1">
      <alignment horizontal="center" wrapText="1"/>
    </xf>
    <xf numFmtId="211" fontId="12" fillId="0" borderId="57" xfId="506" applyNumberFormat="1" applyFont="1" applyBorder="1" applyAlignment="1">
      <alignment horizontal="center" vertical="center"/>
    </xf>
    <xf numFmtId="0" fontId="13" fillId="0" borderId="57" xfId="506" applyFont="1" applyBorder="1"/>
    <xf numFmtId="0" fontId="13" fillId="0" borderId="53" xfId="506" applyFont="1" applyBorder="1"/>
    <xf numFmtId="0" fontId="14" fillId="0" borderId="0" xfId="506" applyFont="1" applyBorder="1" applyAlignment="1">
      <alignment horizontal="center"/>
    </xf>
    <xf numFmtId="0" fontId="13" fillId="0" borderId="0" xfId="506" applyFont="1" applyBorder="1" applyAlignment="1">
      <alignment horizontal="center"/>
    </xf>
    <xf numFmtId="172" fontId="12" fillId="0" borderId="57" xfId="506" applyNumberFormat="1" applyFont="1" applyBorder="1" applyAlignment="1">
      <alignment horizontal="center" vertical="center"/>
    </xf>
    <xf numFmtId="0" fontId="36" fillId="0" borderId="99" xfId="506" applyFont="1" applyBorder="1" applyAlignment="1">
      <alignment horizontal="center" vertical="center"/>
    </xf>
    <xf numFmtId="0" fontId="13" fillId="0" borderId="102" xfId="506" applyFont="1" applyBorder="1"/>
    <xf numFmtId="0" fontId="36" fillId="0" borderId="6" xfId="506" applyFont="1" applyBorder="1" applyAlignment="1">
      <alignment horizontal="center" vertical="center"/>
    </xf>
    <xf numFmtId="0" fontId="13" fillId="0" borderId="6" xfId="506" applyFont="1" applyBorder="1"/>
    <xf numFmtId="0" fontId="13" fillId="0" borderId="5" xfId="506" applyFont="1" applyBorder="1"/>
    <xf numFmtId="0" fontId="36" fillId="0" borderId="0" xfId="506" applyFont="1" applyBorder="1" applyAlignment="1">
      <alignment horizontal="center" vertical="center"/>
    </xf>
    <xf numFmtId="0" fontId="13" fillId="0" borderId="0" xfId="506" applyFont="1" applyBorder="1"/>
    <xf numFmtId="0" fontId="0" fillId="0" borderId="42" xfId="0" applyBorder="1" applyAlignment="1">
      <alignment horizontal="center"/>
    </xf>
    <xf numFmtId="0" fontId="0" fillId="0" borderId="47" xfId="0" applyBorder="1" applyAlignment="1">
      <alignment horizontal="center"/>
    </xf>
    <xf numFmtId="0" fontId="0" fillId="0" borderId="13" xfId="0" applyBorder="1" applyAlignment="1">
      <alignment horizontal="center"/>
    </xf>
    <xf numFmtId="0" fontId="0" fillId="0" borderId="12" xfId="0" applyBorder="1" applyAlignment="1">
      <alignment horizontal="center"/>
    </xf>
  </cellXfs>
  <cellStyles count="509">
    <cellStyle name="Bueno" xfId="505" builtinId="26"/>
    <cellStyle name="Comma" xfId="246" xr:uid="{00000000-0005-0000-0000-000001000000}"/>
    <cellStyle name="Currency" xfId="258" xr:uid="{00000000-0005-0000-0000-000002000000}"/>
    <cellStyle name="Date" xfId="259" xr:uid="{00000000-0005-0000-0000-000003000000}"/>
    <cellStyle name="Encabezado 1 2" xfId="260" xr:uid="{00000000-0005-0000-0000-000004000000}"/>
    <cellStyle name="Encabezado 2" xfId="261" xr:uid="{00000000-0005-0000-0000-000005000000}"/>
    <cellStyle name="Estilo 1" xfId="241" xr:uid="{00000000-0005-0000-0000-000006000000}"/>
    <cellStyle name="Euro" xfId="26" xr:uid="{00000000-0005-0000-0000-000007000000}"/>
    <cellStyle name="Euro 10" xfId="27" xr:uid="{00000000-0005-0000-0000-000008000000}"/>
    <cellStyle name="Euro 10 2" xfId="28" xr:uid="{00000000-0005-0000-0000-000009000000}"/>
    <cellStyle name="Euro 10 3" xfId="29" xr:uid="{00000000-0005-0000-0000-00000A000000}"/>
    <cellStyle name="Euro 11" xfId="30" xr:uid="{00000000-0005-0000-0000-00000B000000}"/>
    <cellStyle name="Euro 11 2" xfId="31" xr:uid="{00000000-0005-0000-0000-00000C000000}"/>
    <cellStyle name="Euro 11 3" xfId="32" xr:uid="{00000000-0005-0000-0000-00000D000000}"/>
    <cellStyle name="Euro 12" xfId="33" xr:uid="{00000000-0005-0000-0000-00000E000000}"/>
    <cellStyle name="Euro 12 2" xfId="34" xr:uid="{00000000-0005-0000-0000-00000F000000}"/>
    <cellStyle name="Euro 12 3" xfId="35" xr:uid="{00000000-0005-0000-0000-000010000000}"/>
    <cellStyle name="Euro 13" xfId="36" xr:uid="{00000000-0005-0000-0000-000011000000}"/>
    <cellStyle name="Euro 14" xfId="37" xr:uid="{00000000-0005-0000-0000-000012000000}"/>
    <cellStyle name="Euro 15" xfId="262" xr:uid="{00000000-0005-0000-0000-000013000000}"/>
    <cellStyle name="Euro 2" xfId="38" xr:uid="{00000000-0005-0000-0000-000014000000}"/>
    <cellStyle name="Euro 2 2" xfId="39" xr:uid="{00000000-0005-0000-0000-000015000000}"/>
    <cellStyle name="Euro 2 3" xfId="40" xr:uid="{00000000-0005-0000-0000-000016000000}"/>
    <cellStyle name="Euro 2 4" xfId="263" xr:uid="{00000000-0005-0000-0000-000017000000}"/>
    <cellStyle name="Euro 3" xfId="41" xr:uid="{00000000-0005-0000-0000-000018000000}"/>
    <cellStyle name="Euro 3 2" xfId="42" xr:uid="{00000000-0005-0000-0000-000019000000}"/>
    <cellStyle name="Euro 3 3" xfId="43" xr:uid="{00000000-0005-0000-0000-00001A000000}"/>
    <cellStyle name="Euro 4" xfId="44" xr:uid="{00000000-0005-0000-0000-00001B000000}"/>
    <cellStyle name="Euro 4 2" xfId="45" xr:uid="{00000000-0005-0000-0000-00001C000000}"/>
    <cellStyle name="Euro 4 3" xfId="46" xr:uid="{00000000-0005-0000-0000-00001D000000}"/>
    <cellStyle name="Euro 5" xfId="47" xr:uid="{00000000-0005-0000-0000-00001E000000}"/>
    <cellStyle name="Euro 5 2" xfId="48" xr:uid="{00000000-0005-0000-0000-00001F000000}"/>
    <cellStyle name="Euro 5 3" xfId="49" xr:uid="{00000000-0005-0000-0000-000020000000}"/>
    <cellStyle name="Euro 6" xfId="50" xr:uid="{00000000-0005-0000-0000-000021000000}"/>
    <cellStyle name="Euro 6 2" xfId="51" xr:uid="{00000000-0005-0000-0000-000022000000}"/>
    <cellStyle name="Euro 6 3" xfId="52" xr:uid="{00000000-0005-0000-0000-000023000000}"/>
    <cellStyle name="Euro 7" xfId="53" xr:uid="{00000000-0005-0000-0000-000024000000}"/>
    <cellStyle name="Euro 7 2" xfId="54" xr:uid="{00000000-0005-0000-0000-000025000000}"/>
    <cellStyle name="Euro 7 3" xfId="55" xr:uid="{00000000-0005-0000-0000-000026000000}"/>
    <cellStyle name="Euro 8" xfId="56" xr:uid="{00000000-0005-0000-0000-000027000000}"/>
    <cellStyle name="Euro 8 2" xfId="57" xr:uid="{00000000-0005-0000-0000-000028000000}"/>
    <cellStyle name="Euro 8 3" xfId="58" xr:uid="{00000000-0005-0000-0000-000029000000}"/>
    <cellStyle name="Euro 9" xfId="59" xr:uid="{00000000-0005-0000-0000-00002A000000}"/>
    <cellStyle name="Euro 9 2" xfId="60" xr:uid="{00000000-0005-0000-0000-00002B000000}"/>
    <cellStyle name="Euro 9 3" xfId="61" xr:uid="{00000000-0005-0000-0000-00002C000000}"/>
    <cellStyle name="Fecha" xfId="264" xr:uid="{00000000-0005-0000-0000-00002D000000}"/>
    <cellStyle name="Fijo" xfId="265" xr:uid="{00000000-0005-0000-0000-00002E000000}"/>
    <cellStyle name="Fixed" xfId="266" xr:uid="{00000000-0005-0000-0000-00002F000000}"/>
    <cellStyle name="Heading1" xfId="267" xr:uid="{00000000-0005-0000-0000-000030000000}"/>
    <cellStyle name="Heading2" xfId="268" xr:uid="{00000000-0005-0000-0000-000031000000}"/>
    <cellStyle name="Hipervínculo 2" xfId="269" xr:uid="{00000000-0005-0000-0000-000033000000}"/>
    <cellStyle name="Millares" xfId="496" builtinId="3"/>
    <cellStyle name="Millares [0]" xfId="504" builtinId="6"/>
    <cellStyle name="Millares [0] 2" xfId="240" xr:uid="{00000000-0005-0000-0000-000036000000}"/>
    <cellStyle name="Millares [0] 2 2" xfId="62" xr:uid="{00000000-0005-0000-0000-000037000000}"/>
    <cellStyle name="Millares [0] 2 2 2" xfId="63" xr:uid="{00000000-0005-0000-0000-000038000000}"/>
    <cellStyle name="Millares [0] 2 2 3" xfId="64" xr:uid="{00000000-0005-0000-0000-000039000000}"/>
    <cellStyle name="Millares [0] 2 3" xfId="271" xr:uid="{00000000-0005-0000-0000-00003A000000}"/>
    <cellStyle name="Millares [0] 3" xfId="272" xr:uid="{00000000-0005-0000-0000-00003B000000}"/>
    <cellStyle name="Millares [0] 4" xfId="445" xr:uid="{00000000-0005-0000-0000-00003C000000}"/>
    <cellStyle name="Millares [0] 9" xfId="65" xr:uid="{00000000-0005-0000-0000-00003D000000}"/>
    <cellStyle name="Millares [0] 9 2" xfId="66" xr:uid="{00000000-0005-0000-0000-00003E000000}"/>
    <cellStyle name="Millares [0] 9 3" xfId="67" xr:uid="{00000000-0005-0000-0000-00003F000000}"/>
    <cellStyle name="Millares 10" xfId="273" xr:uid="{00000000-0005-0000-0000-000040000000}"/>
    <cellStyle name="Millares 11" xfId="68" xr:uid="{00000000-0005-0000-0000-000041000000}"/>
    <cellStyle name="Millares 11 2" xfId="69" xr:uid="{00000000-0005-0000-0000-000042000000}"/>
    <cellStyle name="Millares 11 3" xfId="70" xr:uid="{00000000-0005-0000-0000-000043000000}"/>
    <cellStyle name="Millares 11 4" xfId="274" xr:uid="{00000000-0005-0000-0000-000044000000}"/>
    <cellStyle name="Millares 12" xfId="71" xr:uid="{00000000-0005-0000-0000-000045000000}"/>
    <cellStyle name="Millares 12 2" xfId="72" xr:uid="{00000000-0005-0000-0000-000046000000}"/>
    <cellStyle name="Millares 12 3" xfId="73" xr:uid="{00000000-0005-0000-0000-000047000000}"/>
    <cellStyle name="Millares 12 4" xfId="275" xr:uid="{00000000-0005-0000-0000-000048000000}"/>
    <cellStyle name="Millares 13" xfId="74" xr:uid="{00000000-0005-0000-0000-000049000000}"/>
    <cellStyle name="Millares 13 2" xfId="75" xr:uid="{00000000-0005-0000-0000-00004A000000}"/>
    <cellStyle name="Millares 13 3" xfId="76" xr:uid="{00000000-0005-0000-0000-00004B000000}"/>
    <cellStyle name="Millares 13 4" xfId="276" xr:uid="{00000000-0005-0000-0000-00004C000000}"/>
    <cellStyle name="Millares 14" xfId="77" xr:uid="{00000000-0005-0000-0000-00004D000000}"/>
    <cellStyle name="Millares 14 2" xfId="78" xr:uid="{00000000-0005-0000-0000-00004E000000}"/>
    <cellStyle name="Millares 14 3" xfId="79" xr:uid="{00000000-0005-0000-0000-00004F000000}"/>
    <cellStyle name="Millares 14 4" xfId="277" xr:uid="{00000000-0005-0000-0000-000050000000}"/>
    <cellStyle name="Millares 15" xfId="80" xr:uid="{00000000-0005-0000-0000-000051000000}"/>
    <cellStyle name="Millares 15 2" xfId="81" xr:uid="{00000000-0005-0000-0000-000052000000}"/>
    <cellStyle name="Millares 15 3" xfId="82" xr:uid="{00000000-0005-0000-0000-000053000000}"/>
    <cellStyle name="Millares 15 4" xfId="278" xr:uid="{00000000-0005-0000-0000-000054000000}"/>
    <cellStyle name="Millares 16" xfId="83" xr:uid="{00000000-0005-0000-0000-000055000000}"/>
    <cellStyle name="Millares 16 2" xfId="84" xr:uid="{00000000-0005-0000-0000-000056000000}"/>
    <cellStyle name="Millares 16 3" xfId="85" xr:uid="{00000000-0005-0000-0000-000057000000}"/>
    <cellStyle name="Millares 16 4" xfId="279" xr:uid="{00000000-0005-0000-0000-000058000000}"/>
    <cellStyle name="Millares 17" xfId="86" xr:uid="{00000000-0005-0000-0000-000059000000}"/>
    <cellStyle name="Millares 17 2" xfId="87" xr:uid="{00000000-0005-0000-0000-00005A000000}"/>
    <cellStyle name="Millares 17 3" xfId="88" xr:uid="{00000000-0005-0000-0000-00005B000000}"/>
    <cellStyle name="Millares 17 4" xfId="270" xr:uid="{00000000-0005-0000-0000-00005C000000}"/>
    <cellStyle name="Millares 18" xfId="89" xr:uid="{00000000-0005-0000-0000-00005D000000}"/>
    <cellStyle name="Millares 18 2" xfId="90" xr:uid="{00000000-0005-0000-0000-00005E000000}"/>
    <cellStyle name="Millares 18 3" xfId="91" xr:uid="{00000000-0005-0000-0000-00005F000000}"/>
    <cellStyle name="Millares 19" xfId="92" xr:uid="{00000000-0005-0000-0000-000060000000}"/>
    <cellStyle name="Millares 19 2" xfId="93" xr:uid="{00000000-0005-0000-0000-000061000000}"/>
    <cellStyle name="Millares 19 3" xfId="94" xr:uid="{00000000-0005-0000-0000-000062000000}"/>
    <cellStyle name="Millares 2" xfId="2" xr:uid="{00000000-0005-0000-0000-000063000000}"/>
    <cellStyle name="Millares 2 10" xfId="96" xr:uid="{00000000-0005-0000-0000-000064000000}"/>
    <cellStyle name="Millares 2 10 2" xfId="97" xr:uid="{00000000-0005-0000-0000-000065000000}"/>
    <cellStyle name="Millares 2 10 3" xfId="98" xr:uid="{00000000-0005-0000-0000-000066000000}"/>
    <cellStyle name="Millares 2 11" xfId="99" xr:uid="{00000000-0005-0000-0000-000067000000}"/>
    <cellStyle name="Millares 2 11 2" xfId="100" xr:uid="{00000000-0005-0000-0000-000068000000}"/>
    <cellStyle name="Millares 2 11 3" xfId="101" xr:uid="{00000000-0005-0000-0000-000069000000}"/>
    <cellStyle name="Millares 2 12" xfId="102" xr:uid="{00000000-0005-0000-0000-00006A000000}"/>
    <cellStyle name="Millares 2 12 2" xfId="103" xr:uid="{00000000-0005-0000-0000-00006B000000}"/>
    <cellStyle name="Millares 2 12 3" xfId="104" xr:uid="{00000000-0005-0000-0000-00006C000000}"/>
    <cellStyle name="Millares 2 13" xfId="105" xr:uid="{00000000-0005-0000-0000-00006D000000}"/>
    <cellStyle name="Millares 2 13 2" xfId="281" xr:uid="{00000000-0005-0000-0000-00006E000000}"/>
    <cellStyle name="Millares 2 14" xfId="106" xr:uid="{00000000-0005-0000-0000-00006F000000}"/>
    <cellStyle name="Millares 2 15" xfId="13" xr:uid="{00000000-0005-0000-0000-000070000000}"/>
    <cellStyle name="Millares 2 15 2" xfId="17" xr:uid="{00000000-0005-0000-0000-000071000000}"/>
    <cellStyle name="Millares 2 15 3" xfId="425" xr:uid="{00000000-0005-0000-0000-000072000000}"/>
    <cellStyle name="Millares 2 15 3 2" xfId="433" xr:uid="{00000000-0005-0000-0000-000073000000}"/>
    <cellStyle name="Millares 2 15 3 3" xfId="441" xr:uid="{00000000-0005-0000-0000-000074000000}"/>
    <cellStyle name="Millares 2 16" xfId="95" xr:uid="{00000000-0005-0000-0000-000075000000}"/>
    <cellStyle name="Millares 2 17" xfId="280" xr:uid="{00000000-0005-0000-0000-000076000000}"/>
    <cellStyle name="Millares 2 18" xfId="424" xr:uid="{00000000-0005-0000-0000-000077000000}"/>
    <cellStyle name="Millares 2 18 2" xfId="432" xr:uid="{00000000-0005-0000-0000-000078000000}"/>
    <cellStyle name="Millares 2 18 3" xfId="440" xr:uid="{00000000-0005-0000-0000-000079000000}"/>
    <cellStyle name="Millares 2 19" xfId="447" xr:uid="{00000000-0005-0000-0000-00007A000000}"/>
    <cellStyle name="Millares 2 2" xfId="16" xr:uid="{00000000-0005-0000-0000-00007B000000}"/>
    <cellStyle name="Millares 2 2 2" xfId="108" xr:uid="{00000000-0005-0000-0000-00007C000000}"/>
    <cellStyle name="Millares 2 2 2 2" xfId="283" xr:uid="{00000000-0005-0000-0000-00007D000000}"/>
    <cellStyle name="Millares 2 2 3" xfId="109" xr:uid="{00000000-0005-0000-0000-00007E000000}"/>
    <cellStyle name="Millares 2 2 3 2" xfId="284" xr:uid="{00000000-0005-0000-0000-00007F000000}"/>
    <cellStyle name="Millares 2 2 4" xfId="107" xr:uid="{00000000-0005-0000-0000-000080000000}"/>
    <cellStyle name="Millares 2 2 4 2" xfId="285" xr:uid="{00000000-0005-0000-0000-000081000000}"/>
    <cellStyle name="Millares 2 2 5" xfId="282" xr:uid="{00000000-0005-0000-0000-000082000000}"/>
    <cellStyle name="Millares 2 2 6" xfId="467" xr:uid="{00000000-0005-0000-0000-000083000000}"/>
    <cellStyle name="Millares 2 3" xfId="110" xr:uid="{00000000-0005-0000-0000-000084000000}"/>
    <cellStyle name="Millares 2 3 2" xfId="111" xr:uid="{00000000-0005-0000-0000-000085000000}"/>
    <cellStyle name="Millares 2 3 3" xfId="112" xr:uid="{00000000-0005-0000-0000-000086000000}"/>
    <cellStyle name="Millares 2 3 4" xfId="286" xr:uid="{00000000-0005-0000-0000-000087000000}"/>
    <cellStyle name="Millares 2 3 5" xfId="462" xr:uid="{00000000-0005-0000-0000-000088000000}"/>
    <cellStyle name="Millares 2 4" xfId="113" xr:uid="{00000000-0005-0000-0000-000089000000}"/>
    <cellStyle name="Millares 2 4 2" xfId="114" xr:uid="{00000000-0005-0000-0000-00008A000000}"/>
    <cellStyle name="Millares 2 4 3" xfId="115" xr:uid="{00000000-0005-0000-0000-00008B000000}"/>
    <cellStyle name="Millares 2 4 4" xfId="287" xr:uid="{00000000-0005-0000-0000-00008C000000}"/>
    <cellStyle name="Millares 2 5" xfId="116" xr:uid="{00000000-0005-0000-0000-00008D000000}"/>
    <cellStyle name="Millares 2 5 2" xfId="117" xr:uid="{00000000-0005-0000-0000-00008E000000}"/>
    <cellStyle name="Millares 2 5 3" xfId="118" xr:uid="{00000000-0005-0000-0000-00008F000000}"/>
    <cellStyle name="Millares 2 5 4" xfId="288" xr:uid="{00000000-0005-0000-0000-000090000000}"/>
    <cellStyle name="Millares 2 6" xfId="119" xr:uid="{00000000-0005-0000-0000-000091000000}"/>
    <cellStyle name="Millares 2 6 2" xfId="120" xr:uid="{00000000-0005-0000-0000-000092000000}"/>
    <cellStyle name="Millares 2 6 3" xfId="121" xr:uid="{00000000-0005-0000-0000-000093000000}"/>
    <cellStyle name="Millares 2 6 4" xfId="289" xr:uid="{00000000-0005-0000-0000-000094000000}"/>
    <cellStyle name="Millares 2 7" xfId="122" xr:uid="{00000000-0005-0000-0000-000095000000}"/>
    <cellStyle name="Millares 2 7 2" xfId="123" xr:uid="{00000000-0005-0000-0000-000096000000}"/>
    <cellStyle name="Millares 2 7 3" xfId="124" xr:uid="{00000000-0005-0000-0000-000097000000}"/>
    <cellStyle name="Millares 2 8" xfId="125" xr:uid="{00000000-0005-0000-0000-000098000000}"/>
    <cellStyle name="Millares 2 8 2" xfId="126" xr:uid="{00000000-0005-0000-0000-000099000000}"/>
    <cellStyle name="Millares 2 8 3" xfId="127" xr:uid="{00000000-0005-0000-0000-00009A000000}"/>
    <cellStyle name="Millares 2 9" xfId="128" xr:uid="{00000000-0005-0000-0000-00009B000000}"/>
    <cellStyle name="Millares 2 9 2" xfId="129" xr:uid="{00000000-0005-0000-0000-00009C000000}"/>
    <cellStyle name="Millares 2 9 3" xfId="130" xr:uid="{00000000-0005-0000-0000-00009D000000}"/>
    <cellStyle name="Millares 2_FORMATO No. 7 (MITU) (LG)" xfId="290" xr:uid="{00000000-0005-0000-0000-00009E000000}"/>
    <cellStyle name="Millares 20" xfId="131" xr:uid="{00000000-0005-0000-0000-00009F000000}"/>
    <cellStyle name="Millares 20 2" xfId="132" xr:uid="{00000000-0005-0000-0000-0000A0000000}"/>
    <cellStyle name="Millares 20 3" xfId="133" xr:uid="{00000000-0005-0000-0000-0000A1000000}"/>
    <cellStyle name="Millares 21" xfId="134" xr:uid="{00000000-0005-0000-0000-0000A2000000}"/>
    <cellStyle name="Millares 21 2" xfId="135" xr:uid="{00000000-0005-0000-0000-0000A3000000}"/>
    <cellStyle name="Millares 21 3" xfId="136" xr:uid="{00000000-0005-0000-0000-0000A4000000}"/>
    <cellStyle name="Millares 22" xfId="137" xr:uid="{00000000-0005-0000-0000-0000A5000000}"/>
    <cellStyle name="Millares 22 2" xfId="138" xr:uid="{00000000-0005-0000-0000-0000A6000000}"/>
    <cellStyle name="Millares 22 3" xfId="139" xr:uid="{00000000-0005-0000-0000-0000A7000000}"/>
    <cellStyle name="Millares 23" xfId="140" xr:uid="{00000000-0005-0000-0000-0000A8000000}"/>
    <cellStyle name="Millares 23 2" xfId="141" xr:uid="{00000000-0005-0000-0000-0000A9000000}"/>
    <cellStyle name="Millares 23 3" xfId="142" xr:uid="{00000000-0005-0000-0000-0000AA000000}"/>
    <cellStyle name="Millares 24" xfId="143" xr:uid="{00000000-0005-0000-0000-0000AB000000}"/>
    <cellStyle name="Millares 24 2" xfId="144" xr:uid="{00000000-0005-0000-0000-0000AC000000}"/>
    <cellStyle name="Millares 24 3" xfId="145" xr:uid="{00000000-0005-0000-0000-0000AD000000}"/>
    <cellStyle name="Millares 25" xfId="146" xr:uid="{00000000-0005-0000-0000-0000AE000000}"/>
    <cellStyle name="Millares 25 2" xfId="147" xr:uid="{00000000-0005-0000-0000-0000AF000000}"/>
    <cellStyle name="Millares 25 3" xfId="148" xr:uid="{00000000-0005-0000-0000-0000B0000000}"/>
    <cellStyle name="Millares 26" xfId="149" xr:uid="{00000000-0005-0000-0000-0000B1000000}"/>
    <cellStyle name="Millares 26 2" xfId="150" xr:uid="{00000000-0005-0000-0000-0000B2000000}"/>
    <cellStyle name="Millares 26 3" xfId="151" xr:uid="{00000000-0005-0000-0000-0000B3000000}"/>
    <cellStyle name="Millares 27" xfId="152" xr:uid="{00000000-0005-0000-0000-0000B4000000}"/>
    <cellStyle name="Millares 27 2" xfId="153" xr:uid="{00000000-0005-0000-0000-0000B5000000}"/>
    <cellStyle name="Millares 27 3" xfId="154" xr:uid="{00000000-0005-0000-0000-0000B6000000}"/>
    <cellStyle name="Millares 28" xfId="155" xr:uid="{00000000-0005-0000-0000-0000B7000000}"/>
    <cellStyle name="Millares 28 2" xfId="156" xr:uid="{00000000-0005-0000-0000-0000B8000000}"/>
    <cellStyle name="Millares 28 3" xfId="157" xr:uid="{00000000-0005-0000-0000-0000B9000000}"/>
    <cellStyle name="Millares 29" xfId="158" xr:uid="{00000000-0005-0000-0000-0000BA000000}"/>
    <cellStyle name="Millares 29 2" xfId="159" xr:uid="{00000000-0005-0000-0000-0000BB000000}"/>
    <cellStyle name="Millares 29 3" xfId="160" xr:uid="{00000000-0005-0000-0000-0000BC000000}"/>
    <cellStyle name="Millares 3" xfId="242" xr:uid="{00000000-0005-0000-0000-0000BD000000}"/>
    <cellStyle name="Millares 3 2" xfId="292" xr:uid="{00000000-0005-0000-0000-0000BE000000}"/>
    <cellStyle name="Millares 3 2 2" xfId="293" xr:uid="{00000000-0005-0000-0000-0000BF000000}"/>
    <cellStyle name="Millares 3 2 2 2" xfId="464" xr:uid="{00000000-0005-0000-0000-0000C0000000}"/>
    <cellStyle name="Millares 3 2 3" xfId="490" xr:uid="{00000000-0005-0000-0000-0000C1000000}"/>
    <cellStyle name="Millares 3 2 4" xfId="455" xr:uid="{00000000-0005-0000-0000-0000C2000000}"/>
    <cellStyle name="Millares 3 3" xfId="294" xr:uid="{00000000-0005-0000-0000-0000C3000000}"/>
    <cellStyle name="Millares 3 4" xfId="295" xr:uid="{00000000-0005-0000-0000-0000C4000000}"/>
    <cellStyle name="Millares 3 5" xfId="296" xr:uid="{00000000-0005-0000-0000-0000C5000000}"/>
    <cellStyle name="Millares 3 6" xfId="297" xr:uid="{00000000-0005-0000-0000-0000C6000000}"/>
    <cellStyle name="Millares 3 7" xfId="291" xr:uid="{00000000-0005-0000-0000-0000C7000000}"/>
    <cellStyle name="Millares 3 8" xfId="458" xr:uid="{00000000-0005-0000-0000-0000C8000000}"/>
    <cellStyle name="Millares 3 9" xfId="499" xr:uid="{00000000-0005-0000-0000-0000C9000000}"/>
    <cellStyle name="Millares 3_FORMATO No. 7 (MITU) (LG)" xfId="298" xr:uid="{00000000-0005-0000-0000-0000CA000000}"/>
    <cellStyle name="Millares 30" xfId="161" xr:uid="{00000000-0005-0000-0000-0000CB000000}"/>
    <cellStyle name="Millares 30 2" xfId="162" xr:uid="{00000000-0005-0000-0000-0000CC000000}"/>
    <cellStyle name="Millares 30 3" xfId="163" xr:uid="{00000000-0005-0000-0000-0000CD000000}"/>
    <cellStyle name="Millares 31" xfId="164" xr:uid="{00000000-0005-0000-0000-0000CE000000}"/>
    <cellStyle name="Millares 31 2" xfId="165" xr:uid="{00000000-0005-0000-0000-0000CF000000}"/>
    <cellStyle name="Millares 31 3" xfId="166" xr:uid="{00000000-0005-0000-0000-0000D0000000}"/>
    <cellStyle name="Millares 32" xfId="167" xr:uid="{00000000-0005-0000-0000-0000D1000000}"/>
    <cellStyle name="Millares 32 2" xfId="168" xr:uid="{00000000-0005-0000-0000-0000D2000000}"/>
    <cellStyle name="Millares 32 3" xfId="169" xr:uid="{00000000-0005-0000-0000-0000D3000000}"/>
    <cellStyle name="Millares 33" xfId="170" xr:uid="{00000000-0005-0000-0000-0000D4000000}"/>
    <cellStyle name="Millares 33 2" xfId="171" xr:uid="{00000000-0005-0000-0000-0000D5000000}"/>
    <cellStyle name="Millares 33 3" xfId="172" xr:uid="{00000000-0005-0000-0000-0000D6000000}"/>
    <cellStyle name="Millares 34" xfId="173" xr:uid="{00000000-0005-0000-0000-0000D7000000}"/>
    <cellStyle name="Millares 34 2" xfId="174" xr:uid="{00000000-0005-0000-0000-0000D8000000}"/>
    <cellStyle name="Millares 34 3" xfId="175" xr:uid="{00000000-0005-0000-0000-0000D9000000}"/>
    <cellStyle name="Millares 35" xfId="176" xr:uid="{00000000-0005-0000-0000-0000DA000000}"/>
    <cellStyle name="Millares 35 2" xfId="177" xr:uid="{00000000-0005-0000-0000-0000DB000000}"/>
    <cellStyle name="Millares 35 3" xfId="178" xr:uid="{00000000-0005-0000-0000-0000DC000000}"/>
    <cellStyle name="Millares 36" xfId="179" xr:uid="{00000000-0005-0000-0000-0000DD000000}"/>
    <cellStyle name="Millares 36 2" xfId="180" xr:uid="{00000000-0005-0000-0000-0000DE000000}"/>
    <cellStyle name="Millares 36 3" xfId="181" xr:uid="{00000000-0005-0000-0000-0000DF000000}"/>
    <cellStyle name="Millares 4" xfId="182" xr:uid="{00000000-0005-0000-0000-0000E0000000}"/>
    <cellStyle name="Millares 4 10" xfId="299" xr:uid="{00000000-0005-0000-0000-0000E1000000}"/>
    <cellStyle name="Millares 4 11" xfId="488" xr:uid="{00000000-0005-0000-0000-0000E2000000}"/>
    <cellStyle name="Millares 4 2" xfId="183" xr:uid="{00000000-0005-0000-0000-0000E3000000}"/>
    <cellStyle name="Millares 4 2 2" xfId="184" xr:uid="{00000000-0005-0000-0000-0000E4000000}"/>
    <cellStyle name="Millares 4 2 3" xfId="185" xr:uid="{00000000-0005-0000-0000-0000E5000000}"/>
    <cellStyle name="Millares 4 2 4" xfId="359" xr:uid="{00000000-0005-0000-0000-0000E6000000}"/>
    <cellStyle name="Millares 4 3" xfId="186" xr:uid="{00000000-0005-0000-0000-0000E7000000}"/>
    <cellStyle name="Millares 4 3 2" xfId="187" xr:uid="{00000000-0005-0000-0000-0000E8000000}"/>
    <cellStyle name="Millares 4 3 3" xfId="188" xr:uid="{00000000-0005-0000-0000-0000E9000000}"/>
    <cellStyle name="Millares 4 4" xfId="189" xr:uid="{00000000-0005-0000-0000-0000EA000000}"/>
    <cellStyle name="Millares 4 4 2" xfId="190" xr:uid="{00000000-0005-0000-0000-0000EB000000}"/>
    <cellStyle name="Millares 4 4 3" xfId="191" xr:uid="{00000000-0005-0000-0000-0000EC000000}"/>
    <cellStyle name="Millares 4 5" xfId="192" xr:uid="{00000000-0005-0000-0000-0000ED000000}"/>
    <cellStyle name="Millares 4 5 2" xfId="193" xr:uid="{00000000-0005-0000-0000-0000EE000000}"/>
    <cellStyle name="Millares 4 5 3" xfId="194" xr:uid="{00000000-0005-0000-0000-0000EF000000}"/>
    <cellStyle name="Millares 4 6" xfId="195" xr:uid="{00000000-0005-0000-0000-0000F0000000}"/>
    <cellStyle name="Millares 4 6 2" xfId="196" xr:uid="{00000000-0005-0000-0000-0000F1000000}"/>
    <cellStyle name="Millares 4 6 3" xfId="197" xr:uid="{00000000-0005-0000-0000-0000F2000000}"/>
    <cellStyle name="Millares 4 7" xfId="198" xr:uid="{00000000-0005-0000-0000-0000F3000000}"/>
    <cellStyle name="Millares 4 7 2" xfId="199" xr:uid="{00000000-0005-0000-0000-0000F4000000}"/>
    <cellStyle name="Millares 4 7 3" xfId="200" xr:uid="{00000000-0005-0000-0000-0000F5000000}"/>
    <cellStyle name="Millares 4 8" xfId="201" xr:uid="{00000000-0005-0000-0000-0000F6000000}"/>
    <cellStyle name="Millares 4 9" xfId="202" xr:uid="{00000000-0005-0000-0000-0000F7000000}"/>
    <cellStyle name="Millares 5" xfId="239" xr:uid="{00000000-0005-0000-0000-0000F8000000}"/>
    <cellStyle name="Millares 5 2" xfId="364" xr:uid="{00000000-0005-0000-0000-0000F9000000}"/>
    <cellStyle name="Millares 6" xfId="361" xr:uid="{00000000-0005-0000-0000-0000FA000000}"/>
    <cellStyle name="Millares 6 2" xfId="358" xr:uid="{00000000-0005-0000-0000-0000FB000000}"/>
    <cellStyle name="Millares 7" xfId="249" xr:uid="{00000000-0005-0000-0000-0000FC000000}"/>
    <cellStyle name="Millares 7 2" xfId="300" xr:uid="{00000000-0005-0000-0000-0000FD000000}"/>
    <cellStyle name="Millares 8" xfId="357" xr:uid="{00000000-0005-0000-0000-0000FE000000}"/>
    <cellStyle name="Millares 8 2" xfId="363" xr:uid="{00000000-0005-0000-0000-0000FF000000}"/>
    <cellStyle name="Millares 9" xfId="256" xr:uid="{00000000-0005-0000-0000-000000010000}"/>
    <cellStyle name="Millares 9 2" xfId="301" xr:uid="{00000000-0005-0000-0000-000001010000}"/>
    <cellStyle name="Millares_ANEXO 10 EXPLANACION" xfId="502" xr:uid="{00000000-0005-0000-0000-000002010000}"/>
    <cellStyle name="MillÔres [0]_LISTADO MAESTRO DE DOCUMENTOS" xfId="302" xr:uid="{00000000-0005-0000-0000-000003010000}"/>
    <cellStyle name="Moneda" xfId="495" builtinId="4"/>
    <cellStyle name="Moneda [0]" xfId="497" builtinId="7"/>
    <cellStyle name="Moneda [0] 2" xfId="304" xr:uid="{00000000-0005-0000-0000-000006010000}"/>
    <cellStyle name="Moneda [0] 2 2" xfId="305" xr:uid="{00000000-0005-0000-0000-000007010000}"/>
    <cellStyle name="Moneda [0] 2 2 2" xfId="306" xr:uid="{00000000-0005-0000-0000-000008010000}"/>
    <cellStyle name="Moneda [0] 2 2 3" xfId="480" xr:uid="{00000000-0005-0000-0000-000009010000}"/>
    <cellStyle name="Moneda [0] 2 3" xfId="307" xr:uid="{00000000-0005-0000-0000-00000A010000}"/>
    <cellStyle name="Moneda [0] 2 4" xfId="478" xr:uid="{00000000-0005-0000-0000-00000B010000}"/>
    <cellStyle name="Moneda [0] 3" xfId="494" xr:uid="{00000000-0005-0000-0000-00000C010000}"/>
    <cellStyle name="Moneda [0] 4" xfId="479" xr:uid="{00000000-0005-0000-0000-00000D010000}"/>
    <cellStyle name="Moneda [0] 5" xfId="498" xr:uid="{00000000-0005-0000-0000-00000E010000}"/>
    <cellStyle name="Moneda 10" xfId="203" xr:uid="{00000000-0005-0000-0000-00000F010000}"/>
    <cellStyle name="Moneda 10 2" xfId="204" xr:uid="{00000000-0005-0000-0000-000010010000}"/>
    <cellStyle name="Moneda 10 3" xfId="205" xr:uid="{00000000-0005-0000-0000-000011010000}"/>
    <cellStyle name="Moneda 10 4" xfId="308" xr:uid="{00000000-0005-0000-0000-000012010000}"/>
    <cellStyle name="Moneda 10 5" xfId="500" xr:uid="{00000000-0005-0000-0000-000013010000}"/>
    <cellStyle name="Moneda 11" xfId="206" xr:uid="{00000000-0005-0000-0000-000014010000}"/>
    <cellStyle name="Moneda 11 2" xfId="207" xr:uid="{00000000-0005-0000-0000-000015010000}"/>
    <cellStyle name="Moneda 11 2 2" xfId="471" xr:uid="{00000000-0005-0000-0000-000016010000}"/>
    <cellStyle name="Moneda 11 3" xfId="208" xr:uid="{00000000-0005-0000-0000-000017010000}"/>
    <cellStyle name="Moneda 11 4" xfId="309" xr:uid="{00000000-0005-0000-0000-000018010000}"/>
    <cellStyle name="Moneda 11 5" xfId="453" xr:uid="{00000000-0005-0000-0000-000019010000}"/>
    <cellStyle name="Moneda 12" xfId="209" xr:uid="{00000000-0005-0000-0000-00001A010000}"/>
    <cellStyle name="Moneda 12 2" xfId="210" xr:uid="{00000000-0005-0000-0000-00001B010000}"/>
    <cellStyle name="Moneda 12 3" xfId="211" xr:uid="{00000000-0005-0000-0000-00001C010000}"/>
    <cellStyle name="Moneda 12 4" xfId="310" xr:uid="{00000000-0005-0000-0000-00001D010000}"/>
    <cellStyle name="Moneda 13" xfId="311" xr:uid="{00000000-0005-0000-0000-00001E010000}"/>
    <cellStyle name="Moneda 14" xfId="312" xr:uid="{00000000-0005-0000-0000-00001F010000}"/>
    <cellStyle name="Moneda 15" xfId="313" xr:uid="{00000000-0005-0000-0000-000020010000}"/>
    <cellStyle name="Moneda 16" xfId="314" xr:uid="{00000000-0005-0000-0000-000021010000}"/>
    <cellStyle name="Moneda 17" xfId="315" xr:uid="{00000000-0005-0000-0000-000022010000}"/>
    <cellStyle name="Moneda 18" xfId="316" xr:uid="{00000000-0005-0000-0000-000023010000}"/>
    <cellStyle name="Moneda 19" xfId="317" xr:uid="{00000000-0005-0000-0000-000024010000}"/>
    <cellStyle name="Moneda 2" xfId="3" xr:uid="{00000000-0005-0000-0000-000025010000}"/>
    <cellStyle name="Moneda 2 2" xfId="213" xr:uid="{00000000-0005-0000-0000-000026010000}"/>
    <cellStyle name="Moneda 2 2 2" xfId="320" xr:uid="{00000000-0005-0000-0000-000027010000}"/>
    <cellStyle name="Moneda 2 2 3" xfId="319" xr:uid="{00000000-0005-0000-0000-000028010000}"/>
    <cellStyle name="Moneda 2 2 4" xfId="427" xr:uid="{00000000-0005-0000-0000-000029010000}"/>
    <cellStyle name="Moneda 2 2 4 2" xfId="435" xr:uid="{00000000-0005-0000-0000-00002A010000}"/>
    <cellStyle name="Moneda 2 2 4 3" xfId="443" xr:uid="{00000000-0005-0000-0000-00002B010000}"/>
    <cellStyle name="Moneda 2 2 5" xfId="430" xr:uid="{00000000-0005-0000-0000-00002C010000}"/>
    <cellStyle name="Moneda 2 2 6" xfId="438" xr:uid="{00000000-0005-0000-0000-00002D010000}"/>
    <cellStyle name="Moneda 2 2 7" xfId="469" xr:uid="{00000000-0005-0000-0000-00002E010000}"/>
    <cellStyle name="Moneda 2 3" xfId="214" xr:uid="{00000000-0005-0000-0000-00002F010000}"/>
    <cellStyle name="Moneda 2 3 2" xfId="321" xr:uid="{00000000-0005-0000-0000-000030010000}"/>
    <cellStyle name="Moneda 2 3 3" xfId="428" xr:uid="{00000000-0005-0000-0000-000031010000}"/>
    <cellStyle name="Moneda 2 3 3 2" xfId="436" xr:uid="{00000000-0005-0000-0000-000032010000}"/>
    <cellStyle name="Moneda 2 3 3 3" xfId="444" xr:uid="{00000000-0005-0000-0000-000033010000}"/>
    <cellStyle name="Moneda 2 3 4" xfId="431" xr:uid="{00000000-0005-0000-0000-000034010000}"/>
    <cellStyle name="Moneda 2 3 5" xfId="439" xr:uid="{00000000-0005-0000-0000-000035010000}"/>
    <cellStyle name="Moneda 2 3 6" xfId="460" xr:uid="{00000000-0005-0000-0000-000036010000}"/>
    <cellStyle name="Moneda 2 4" xfId="14" xr:uid="{00000000-0005-0000-0000-000037010000}"/>
    <cellStyle name="Moneda 2 4 2" xfId="322" xr:uid="{00000000-0005-0000-0000-000038010000}"/>
    <cellStyle name="Moneda 2 4 3" xfId="485" xr:uid="{00000000-0005-0000-0000-000039010000}"/>
    <cellStyle name="Moneda 2 5" xfId="212" xr:uid="{00000000-0005-0000-0000-00003A010000}"/>
    <cellStyle name="Moneda 2 5 2" xfId="323" xr:uid="{00000000-0005-0000-0000-00003B010000}"/>
    <cellStyle name="Moneda 2 5 3" xfId="426" xr:uid="{00000000-0005-0000-0000-00003C010000}"/>
    <cellStyle name="Moneda 2 5 3 2" xfId="434" xr:uid="{00000000-0005-0000-0000-00003D010000}"/>
    <cellStyle name="Moneda 2 5 3 3" xfId="442" xr:uid="{00000000-0005-0000-0000-00003E010000}"/>
    <cellStyle name="Moneda 2 5 4" xfId="429" xr:uid="{00000000-0005-0000-0000-00003F010000}"/>
    <cellStyle name="Moneda 2 5 5" xfId="437" xr:uid="{00000000-0005-0000-0000-000040010000}"/>
    <cellStyle name="Moneda 2 6" xfId="324" xr:uid="{00000000-0005-0000-0000-000041010000}"/>
    <cellStyle name="Moneda 2 7" xfId="318" xr:uid="{00000000-0005-0000-0000-000042010000}"/>
    <cellStyle name="Moneda 2 8" xfId="449" xr:uid="{00000000-0005-0000-0000-000043010000}"/>
    <cellStyle name="Moneda 20" xfId="325" xr:uid="{00000000-0005-0000-0000-000044010000}"/>
    <cellStyle name="Moneda 21" xfId="303" xr:uid="{00000000-0005-0000-0000-000045010000}"/>
    <cellStyle name="Moneda 22" xfId="446" xr:uid="{00000000-0005-0000-0000-000046010000}"/>
    <cellStyle name="Moneda 23" xfId="448" xr:uid="{00000000-0005-0000-0000-000047010000}"/>
    <cellStyle name="Moneda 24" xfId="507" xr:uid="{2D4B5F04-8B8A-49E1-9AE7-95742357B446}"/>
    <cellStyle name="Moneda 3" xfId="215" xr:uid="{00000000-0005-0000-0000-000048010000}"/>
    <cellStyle name="Moneda 3 2" xfId="216" xr:uid="{00000000-0005-0000-0000-000049010000}"/>
    <cellStyle name="Moneda 3 2 2" xfId="327" xr:uid="{00000000-0005-0000-0000-00004A010000}"/>
    <cellStyle name="Moneda 3 2 2 2" xfId="473" xr:uid="{00000000-0005-0000-0000-00004B010000}"/>
    <cellStyle name="Moneda 3 2 3" xfId="465" xr:uid="{00000000-0005-0000-0000-00004C010000}"/>
    <cellStyle name="Moneda 3 2 3 2 2" xfId="476" xr:uid="{00000000-0005-0000-0000-00004D010000}"/>
    <cellStyle name="Moneda 3 2 3 4" xfId="475" xr:uid="{00000000-0005-0000-0000-00004E010000}"/>
    <cellStyle name="Moneda 3 2 4" xfId="491" xr:uid="{00000000-0005-0000-0000-00004F010000}"/>
    <cellStyle name="Moneda 3 2 5" xfId="456" xr:uid="{00000000-0005-0000-0000-000050010000}"/>
    <cellStyle name="Moneda 3 3" xfId="217" xr:uid="{00000000-0005-0000-0000-000051010000}"/>
    <cellStyle name="Moneda 3 4" xfId="326" xr:uid="{00000000-0005-0000-0000-000052010000}"/>
    <cellStyle name="Moneda 3 5" xfId="468" xr:uid="{00000000-0005-0000-0000-000053010000}"/>
    <cellStyle name="Moneda 4" xfId="237" xr:uid="{00000000-0005-0000-0000-000054010000}"/>
    <cellStyle name="Moneda 4 2" xfId="328" xr:uid="{00000000-0005-0000-0000-000055010000}"/>
    <cellStyle name="Moneda 4 3" xfId="487" xr:uid="{00000000-0005-0000-0000-000056010000}"/>
    <cellStyle name="Moneda 48" xfId="477" xr:uid="{00000000-0005-0000-0000-000057010000}"/>
    <cellStyle name="Moneda 5" xfId="329" xr:uid="{00000000-0005-0000-0000-000058010000}"/>
    <cellStyle name="Moneda 6" xfId="330" xr:uid="{00000000-0005-0000-0000-000059010000}"/>
    <cellStyle name="Moneda 7" xfId="331" xr:uid="{00000000-0005-0000-0000-00005A010000}"/>
    <cellStyle name="Moneda 8" xfId="332" xr:uid="{00000000-0005-0000-0000-00005B010000}"/>
    <cellStyle name="Moneda 88" xfId="483" xr:uid="{00000000-0005-0000-0000-00005C010000}"/>
    <cellStyle name="Moneda 89" xfId="484" xr:uid="{00000000-0005-0000-0000-00005D010000}"/>
    <cellStyle name="Moneda 9" xfId="333" xr:uid="{00000000-0005-0000-0000-00005E010000}"/>
    <cellStyle name="Moneda 91" xfId="482" xr:uid="{00000000-0005-0000-0000-00005F010000}"/>
    <cellStyle name="Moneda0" xfId="334" xr:uid="{00000000-0005-0000-0000-000060010000}"/>
    <cellStyle name="Normal" xfId="0" builtinId="0"/>
    <cellStyle name="Normal 10" xfId="9" xr:uid="{00000000-0005-0000-0000-000062010000}"/>
    <cellStyle name="Normal 10 2" xfId="335" xr:uid="{00000000-0005-0000-0000-000063010000}"/>
    <cellStyle name="Normal 10 2 2" xfId="336" xr:uid="{00000000-0005-0000-0000-000064010000}"/>
    <cellStyle name="Normal 10 3" xfId="337" xr:uid="{00000000-0005-0000-0000-000065010000}"/>
    <cellStyle name="Normal 11" xfId="338" xr:uid="{00000000-0005-0000-0000-000066010000}"/>
    <cellStyle name="Normal 11 2" xfId="450" xr:uid="{00000000-0005-0000-0000-000067010000}"/>
    <cellStyle name="Normal 12" xfId="339" xr:uid="{00000000-0005-0000-0000-000068010000}"/>
    <cellStyle name="Normal 13" xfId="10" xr:uid="{00000000-0005-0000-0000-000069010000}"/>
    <cellStyle name="Normal 14" xfId="340" xr:uid="{00000000-0005-0000-0000-00006A010000}"/>
    <cellStyle name="Normal 14 2" xfId="255" xr:uid="{00000000-0005-0000-0000-00006B010000}"/>
    <cellStyle name="Normal 14 2 2" xfId="341" xr:uid="{00000000-0005-0000-0000-00006C010000}"/>
    <cellStyle name="Normal 14 3" xfId="342" xr:uid="{00000000-0005-0000-0000-00006D010000}"/>
    <cellStyle name="Normal 15" xfId="248" xr:uid="{00000000-0005-0000-0000-00006E010000}"/>
    <cellStyle name="Normal 15 2" xfId="343" xr:uid="{00000000-0005-0000-0000-00006F010000}"/>
    <cellStyle name="Normal 15 2 2" xfId="344" xr:uid="{00000000-0005-0000-0000-000070010000}"/>
    <cellStyle name="Normal 15 3" xfId="345" xr:uid="{00000000-0005-0000-0000-000071010000}"/>
    <cellStyle name="Normal 16" xfId="346" xr:uid="{00000000-0005-0000-0000-000072010000}"/>
    <cellStyle name="Normal 16 2" xfId="347" xr:uid="{00000000-0005-0000-0000-000073010000}"/>
    <cellStyle name="Normal 16 2 2" xfId="366" xr:uid="{00000000-0005-0000-0000-000074010000}"/>
    <cellStyle name="Normal 16 2 2 2" xfId="463" xr:uid="{00000000-0005-0000-0000-000075010000}"/>
    <cellStyle name="Normal 16 2 2 3" xfId="489" xr:uid="{00000000-0005-0000-0000-000076010000}"/>
    <cellStyle name="Normal 16 3" xfId="348" xr:uid="{00000000-0005-0000-0000-000077010000}"/>
    <cellStyle name="Normal 17" xfId="349" xr:uid="{00000000-0005-0000-0000-000078010000}"/>
    <cellStyle name="Normal 17 2" xfId="350" xr:uid="{00000000-0005-0000-0000-000079010000}"/>
    <cellStyle name="Normal 17 2 2" xfId="356" xr:uid="{00000000-0005-0000-0000-00007A010000}"/>
    <cellStyle name="Normal 17 3" xfId="250" xr:uid="{00000000-0005-0000-0000-00007B010000}"/>
    <cellStyle name="Normal 18" xfId="18" xr:uid="{00000000-0005-0000-0000-00007C010000}"/>
    <cellStyle name="Normal 19" xfId="251" xr:uid="{00000000-0005-0000-0000-00007D010000}"/>
    <cellStyle name="Normal 19 2" xfId="365" xr:uid="{00000000-0005-0000-0000-00007E010000}"/>
    <cellStyle name="Normal 19 2 2" xfId="247" xr:uid="{00000000-0005-0000-0000-00007F010000}"/>
    <cellStyle name="Normal 19 3" xfId="351" xr:uid="{00000000-0005-0000-0000-000080010000}"/>
    <cellStyle name="Normal 2" xfId="1" xr:uid="{00000000-0005-0000-0000-000081010000}"/>
    <cellStyle name="Normal 2 10" xfId="451" xr:uid="{00000000-0005-0000-0000-000082010000}"/>
    <cellStyle name="Normal 2 2" xfId="218" xr:uid="{00000000-0005-0000-0000-000083010000}"/>
    <cellStyle name="Normal 2 2 2" xfId="8" xr:uid="{00000000-0005-0000-0000-000084010000}"/>
    <cellStyle name="Normal 2 2 2 2" xfId="470" xr:uid="{00000000-0005-0000-0000-000085010000}"/>
    <cellStyle name="Normal 2 2 3" xfId="219" xr:uid="{00000000-0005-0000-0000-000086010000}"/>
    <cellStyle name="Normal 2 2 3 2" xfId="466" xr:uid="{00000000-0005-0000-0000-000087010000}"/>
    <cellStyle name="Normal 2 2 4" xfId="493" xr:uid="{00000000-0005-0000-0000-000088010000}"/>
    <cellStyle name="Normal 2 2 5" xfId="452" xr:uid="{00000000-0005-0000-0000-000089010000}"/>
    <cellStyle name="Normal 2 2 6" xfId="474" xr:uid="{00000000-0005-0000-0000-00008A010000}"/>
    <cellStyle name="Normal 2 2_FORMATO No. 7 - (MITU) (LG)" xfId="24" xr:uid="{00000000-0005-0000-0000-00008B010000}"/>
    <cellStyle name="Normal 2 21" xfId="21" xr:uid="{00000000-0005-0000-0000-00008C010000}"/>
    <cellStyle name="Normal 2 21 2" xfId="220" xr:uid="{00000000-0005-0000-0000-00008D010000}"/>
    <cellStyle name="Normal 2 3" xfId="22" xr:uid="{00000000-0005-0000-0000-00008E010000}"/>
    <cellStyle name="Normal 2 3 2" xfId="352" xr:uid="{00000000-0005-0000-0000-00008F010000}"/>
    <cellStyle name="Normal 2 3 2 2" xfId="472" xr:uid="{00000000-0005-0000-0000-000090010000}"/>
    <cellStyle name="Normal 2 3 2 3" xfId="454" xr:uid="{00000000-0005-0000-0000-000091010000}"/>
    <cellStyle name="Normal 2 3 3" xfId="461" xr:uid="{00000000-0005-0000-0000-000092010000}"/>
    <cellStyle name="Normal 2 4" xfId="238" xr:uid="{00000000-0005-0000-0000-000093010000}"/>
    <cellStyle name="Normal 2 4 2" xfId="360" xr:uid="{00000000-0005-0000-0000-000094010000}"/>
    <cellStyle name="Normal 2 5" xfId="12" xr:uid="{00000000-0005-0000-0000-000095010000}"/>
    <cellStyle name="Normal 2 5 2" xfId="243" xr:uid="{00000000-0005-0000-0000-000096010000}"/>
    <cellStyle name="Normal 2 6" xfId="362" xr:uid="{00000000-0005-0000-0000-000097010000}"/>
    <cellStyle name="Normal 2 6 2" xfId="244" xr:uid="{00000000-0005-0000-0000-000098010000}"/>
    <cellStyle name="Normal 2 6 2 2" xfId="353" xr:uid="{00000000-0005-0000-0000-000099010000}"/>
    <cellStyle name="Normal 2 6 3" xfId="253" xr:uid="{00000000-0005-0000-0000-00009A010000}"/>
    <cellStyle name="Normal 2 7" xfId="245" xr:uid="{00000000-0005-0000-0000-00009B010000}"/>
    <cellStyle name="Normal 2 7 2" xfId="354" xr:uid="{00000000-0005-0000-0000-00009C010000}"/>
    <cellStyle name="Normal 2 7 2 2" xfId="19" xr:uid="{00000000-0005-0000-0000-00009D010000}"/>
    <cellStyle name="Normal 2 7 3" xfId="355" xr:uid="{00000000-0005-0000-0000-00009E010000}"/>
    <cellStyle name="Normal 2 8" xfId="252" xr:uid="{00000000-0005-0000-0000-00009F010000}"/>
    <cellStyle name="Normal 2 8 2" xfId="254" xr:uid="{00000000-0005-0000-0000-0000A0010000}"/>
    <cellStyle name="Normal 2 8 2 2" xfId="367" xr:uid="{00000000-0005-0000-0000-0000A1010000}"/>
    <cellStyle name="Normal 2 8 3" xfId="368" xr:uid="{00000000-0005-0000-0000-0000A2010000}"/>
    <cellStyle name="Normal 2 9" xfId="369" xr:uid="{00000000-0005-0000-0000-0000A3010000}"/>
    <cellStyle name="Normal 2 9 2" xfId="370" xr:uid="{00000000-0005-0000-0000-0000A4010000}"/>
    <cellStyle name="Normal 2 9 2 2" xfId="371" xr:uid="{00000000-0005-0000-0000-0000A5010000}"/>
    <cellStyle name="Normal 2 9 3" xfId="372" xr:uid="{00000000-0005-0000-0000-0000A6010000}"/>
    <cellStyle name="Normal 2_FORMATO No. 7 - (MITU) (LG)" xfId="373" xr:uid="{00000000-0005-0000-0000-0000A7010000}"/>
    <cellStyle name="Normal 20" xfId="5" xr:uid="{00000000-0005-0000-0000-0000A8010000}"/>
    <cellStyle name="Normal 21" xfId="6" xr:uid="{00000000-0005-0000-0000-0000A9010000}"/>
    <cellStyle name="Normal 22" xfId="257" xr:uid="{00000000-0005-0000-0000-0000AA010000}"/>
    <cellStyle name="Normal 23" xfId="506" xr:uid="{A467998F-C3BF-4BC0-8B21-0EC2596421ED}"/>
    <cellStyle name="Normal 3" xfId="221" xr:uid="{00000000-0005-0000-0000-0000AB010000}"/>
    <cellStyle name="Normal 3 13" xfId="481" xr:uid="{00000000-0005-0000-0000-0000AC010000}"/>
    <cellStyle name="Normal 3 2" xfId="222" xr:uid="{00000000-0005-0000-0000-0000AD010000}"/>
    <cellStyle name="Normal 3 2 2" xfId="223" xr:uid="{00000000-0005-0000-0000-0000AE010000}"/>
    <cellStyle name="Normal 3 2 3" xfId="224" xr:uid="{00000000-0005-0000-0000-0000AF010000}"/>
    <cellStyle name="Normal 3 2 4" xfId="375" xr:uid="{00000000-0005-0000-0000-0000B0010000}"/>
    <cellStyle name="Normal 3 3" xfId="225" xr:uid="{00000000-0005-0000-0000-0000B1010000}"/>
    <cellStyle name="Normal 3 3 2" xfId="377" xr:uid="{00000000-0005-0000-0000-0000B2010000}"/>
    <cellStyle name="Normal 3 3 2 2" xfId="378" xr:uid="{00000000-0005-0000-0000-0000B3010000}"/>
    <cellStyle name="Normal 3 3 3" xfId="379" xr:uid="{00000000-0005-0000-0000-0000B4010000}"/>
    <cellStyle name="Normal 3 3 4" xfId="376" xr:uid="{00000000-0005-0000-0000-0000B5010000}"/>
    <cellStyle name="Normal 3 4" xfId="226" xr:uid="{00000000-0005-0000-0000-0000B6010000}"/>
    <cellStyle name="Normal 3 4 2" xfId="381" xr:uid="{00000000-0005-0000-0000-0000B7010000}"/>
    <cellStyle name="Normal 3 4 2 2" xfId="382" xr:uid="{00000000-0005-0000-0000-0000B8010000}"/>
    <cellStyle name="Normal 3 4 3" xfId="383" xr:uid="{00000000-0005-0000-0000-0000B9010000}"/>
    <cellStyle name="Normal 3 4 4" xfId="380" xr:uid="{00000000-0005-0000-0000-0000BA010000}"/>
    <cellStyle name="Normal 3 5" xfId="384" xr:uid="{00000000-0005-0000-0000-0000BB010000}"/>
    <cellStyle name="Normal 3 6" xfId="385" xr:uid="{00000000-0005-0000-0000-0000BC010000}"/>
    <cellStyle name="Normal 3 7" xfId="374" xr:uid="{00000000-0005-0000-0000-0000BD010000}"/>
    <cellStyle name="Normal 3_APUS NO PREVISTOS" xfId="386" xr:uid="{00000000-0005-0000-0000-0000BE010000}"/>
    <cellStyle name="Normal 4" xfId="23" xr:uid="{00000000-0005-0000-0000-0000BF010000}"/>
    <cellStyle name="Normal 4 2" xfId="388" xr:uid="{00000000-0005-0000-0000-0000C0010000}"/>
    <cellStyle name="Normal 4 3" xfId="387" xr:uid="{00000000-0005-0000-0000-0000C1010000}"/>
    <cellStyle name="Normal 4_FORMATO No. 7 - (MITU) (LG)" xfId="389" xr:uid="{00000000-0005-0000-0000-0000C2010000}"/>
    <cellStyle name="Normal 41" xfId="7" xr:uid="{00000000-0005-0000-0000-0000C3010000}"/>
    <cellStyle name="Normal 44" xfId="11" xr:uid="{00000000-0005-0000-0000-0000C4010000}"/>
    <cellStyle name="Normal 5" xfId="227" xr:uid="{00000000-0005-0000-0000-0000C5010000}"/>
    <cellStyle name="Normal 5 2" xfId="391" xr:uid="{00000000-0005-0000-0000-0000C6010000}"/>
    <cellStyle name="Normal 5 3" xfId="390" xr:uid="{00000000-0005-0000-0000-0000C7010000}"/>
    <cellStyle name="Normal 5 4" xfId="457" xr:uid="{00000000-0005-0000-0000-0000C8010000}"/>
    <cellStyle name="Normal 6" xfId="392" xr:uid="{00000000-0005-0000-0000-0000C9010000}"/>
    <cellStyle name="Normal 6 2" xfId="228" xr:uid="{00000000-0005-0000-0000-0000CA010000}"/>
    <cellStyle name="Normal 6 2 2" xfId="229" xr:uid="{00000000-0005-0000-0000-0000CB010000}"/>
    <cellStyle name="Normal 6 2 3" xfId="230" xr:uid="{00000000-0005-0000-0000-0000CC010000}"/>
    <cellStyle name="Normal 6 3" xfId="486" xr:uid="{00000000-0005-0000-0000-0000CD010000}"/>
    <cellStyle name="Normal 7" xfId="20" xr:uid="{00000000-0005-0000-0000-0000CE010000}"/>
    <cellStyle name="Normal 7 2" xfId="25" xr:uid="{00000000-0005-0000-0000-0000CF010000}"/>
    <cellStyle name="Normal 7 2 2" xfId="395" xr:uid="{00000000-0005-0000-0000-0000D0010000}"/>
    <cellStyle name="Normal 7 2 3" xfId="394" xr:uid="{00000000-0005-0000-0000-0000D1010000}"/>
    <cellStyle name="Normal 7 3" xfId="396" xr:uid="{00000000-0005-0000-0000-0000D2010000}"/>
    <cellStyle name="Normal 7 4" xfId="393" xr:uid="{00000000-0005-0000-0000-0000D3010000}"/>
    <cellStyle name="Normal 8" xfId="397" xr:uid="{00000000-0005-0000-0000-0000D4010000}"/>
    <cellStyle name="Normal 8 2" xfId="398" xr:uid="{00000000-0005-0000-0000-0000D5010000}"/>
    <cellStyle name="Normal 8 2 2" xfId="399" xr:uid="{00000000-0005-0000-0000-0000D6010000}"/>
    <cellStyle name="Normal 8 3" xfId="400" xr:uid="{00000000-0005-0000-0000-0000D7010000}"/>
    <cellStyle name="Normal 9" xfId="401" xr:uid="{00000000-0005-0000-0000-0000D8010000}"/>
    <cellStyle name="Normal 9 2" xfId="402" xr:uid="{00000000-0005-0000-0000-0000D9010000}"/>
    <cellStyle name="Normal 9 2 2" xfId="403" xr:uid="{00000000-0005-0000-0000-0000DA010000}"/>
    <cellStyle name="Normal 9 3" xfId="404" xr:uid="{00000000-0005-0000-0000-0000DB010000}"/>
    <cellStyle name="Normal_ANEXO 10 EXPLANACION" xfId="501" xr:uid="{00000000-0005-0000-0000-0000DC010000}"/>
    <cellStyle name="Normal_solicitud" xfId="503" xr:uid="{00000000-0005-0000-0000-0000DD010000}"/>
    <cellStyle name="Percent" xfId="405" xr:uid="{00000000-0005-0000-0000-0000DE010000}"/>
    <cellStyle name="Porcentaje" xfId="15" builtinId="5"/>
    <cellStyle name="Porcentaje 2" xfId="4" xr:uid="{00000000-0005-0000-0000-0000E0010000}"/>
    <cellStyle name="Porcentaje 2 2" xfId="408" xr:uid="{00000000-0005-0000-0000-0000E1010000}"/>
    <cellStyle name="Porcentaje 2 2 2" xfId="409" xr:uid="{00000000-0005-0000-0000-0000E2010000}"/>
    <cellStyle name="Porcentaje 2 3" xfId="410" xr:uid="{00000000-0005-0000-0000-0000E3010000}"/>
    <cellStyle name="Porcentaje 2 4" xfId="411" xr:uid="{00000000-0005-0000-0000-0000E4010000}"/>
    <cellStyle name="Porcentaje 2 5" xfId="412" xr:uid="{00000000-0005-0000-0000-0000E5010000}"/>
    <cellStyle name="Porcentaje 2 6" xfId="413" xr:uid="{00000000-0005-0000-0000-0000E6010000}"/>
    <cellStyle name="Porcentaje 2 7" xfId="414" xr:uid="{00000000-0005-0000-0000-0000E7010000}"/>
    <cellStyle name="Porcentaje 2 8" xfId="407" xr:uid="{00000000-0005-0000-0000-0000E8010000}"/>
    <cellStyle name="Porcentaje 2 9" xfId="459" xr:uid="{00000000-0005-0000-0000-0000E9010000}"/>
    <cellStyle name="Porcentaje 3" xfId="415" xr:uid="{00000000-0005-0000-0000-0000EA010000}"/>
    <cellStyle name="Porcentaje 3 2" xfId="492" xr:uid="{00000000-0005-0000-0000-0000EB010000}"/>
    <cellStyle name="Porcentaje 4" xfId="416" xr:uid="{00000000-0005-0000-0000-0000EC010000}"/>
    <cellStyle name="Porcentaje 5" xfId="417" xr:uid="{00000000-0005-0000-0000-0000ED010000}"/>
    <cellStyle name="Porcentaje 6" xfId="418" xr:uid="{00000000-0005-0000-0000-0000EE010000}"/>
    <cellStyle name="Porcentaje 6 2" xfId="419" xr:uid="{00000000-0005-0000-0000-0000EF010000}"/>
    <cellStyle name="Porcentaje 6 3" xfId="420" xr:uid="{00000000-0005-0000-0000-0000F0010000}"/>
    <cellStyle name="Porcentaje 7" xfId="406" xr:uid="{00000000-0005-0000-0000-0000F1010000}"/>
    <cellStyle name="Porcentaje 8" xfId="508" xr:uid="{9BCEC80A-EE50-4D11-A402-A11F30E23F36}"/>
    <cellStyle name="Porcentual 2" xfId="231" xr:uid="{00000000-0005-0000-0000-0000F2010000}"/>
    <cellStyle name="Porcentual 2 2" xfId="232" xr:uid="{00000000-0005-0000-0000-0000F3010000}"/>
    <cellStyle name="Porcentual 2 2 2" xfId="421" xr:uid="{00000000-0005-0000-0000-0000F4010000}"/>
    <cellStyle name="Porcentual 2 3" xfId="233" xr:uid="{00000000-0005-0000-0000-0000F5010000}"/>
    <cellStyle name="Porcentual 3" xfId="234" xr:uid="{00000000-0005-0000-0000-0000F6010000}"/>
    <cellStyle name="Porcentual 3 2" xfId="235" xr:uid="{00000000-0005-0000-0000-0000F7010000}"/>
    <cellStyle name="Porcentual 3 3" xfId="236" xr:uid="{00000000-0005-0000-0000-0000F8010000}"/>
    <cellStyle name="Porcentual 3 4" xfId="422" xr:uid="{00000000-0005-0000-0000-0000F9010000}"/>
    <cellStyle name="Punto0" xfId="423" xr:uid="{00000000-0005-0000-0000-0000FA010000}"/>
  </cellStyles>
  <dxfs count="23">
    <dxf>
      <font>
        <condense val="0"/>
        <extend val="0"/>
        <color indexed="10"/>
      </font>
    </dxf>
    <dxf>
      <font>
        <condense val="0"/>
        <extend val="0"/>
        <color indexed="9"/>
      </font>
    </dxf>
    <dxf>
      <font>
        <condense val="0"/>
        <extend val="0"/>
        <color indexed="10"/>
      </font>
    </dxf>
    <dxf>
      <font>
        <condense val="0"/>
        <extend val="0"/>
        <color indexed="9"/>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286398"/>
      <color rgb="FF00FF00"/>
      <color rgb="FF183C5C"/>
      <color rgb="FF1E4B74"/>
      <color rgb="FFFFCCFF"/>
      <color rgb="FFCCFEF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8" Type="http://schemas.openxmlformats.org/officeDocument/2006/relationships/image" Target="../media/image10.jpeg"/><Relationship Id="rId3" Type="http://schemas.openxmlformats.org/officeDocument/2006/relationships/image" Target="../media/image5.jpeg"/><Relationship Id="rId7" Type="http://schemas.openxmlformats.org/officeDocument/2006/relationships/image" Target="../media/image9.jpeg"/><Relationship Id="rId12" Type="http://schemas.openxmlformats.org/officeDocument/2006/relationships/image" Target="../media/image14.jpeg"/><Relationship Id="rId2" Type="http://schemas.openxmlformats.org/officeDocument/2006/relationships/image" Target="../media/image4.png"/><Relationship Id="rId1" Type="http://schemas.openxmlformats.org/officeDocument/2006/relationships/image" Target="../media/image3.jpeg"/><Relationship Id="rId6" Type="http://schemas.openxmlformats.org/officeDocument/2006/relationships/image" Target="../media/image8.jpeg"/><Relationship Id="rId11" Type="http://schemas.openxmlformats.org/officeDocument/2006/relationships/image" Target="../media/image13.png"/><Relationship Id="rId5" Type="http://schemas.openxmlformats.org/officeDocument/2006/relationships/image" Target="../media/image7.png"/><Relationship Id="rId10" Type="http://schemas.openxmlformats.org/officeDocument/2006/relationships/image" Target="../media/image12.jpeg"/><Relationship Id="rId4" Type="http://schemas.openxmlformats.org/officeDocument/2006/relationships/image" Target="../media/image6.jpeg"/><Relationship Id="rId9" Type="http://schemas.openxmlformats.org/officeDocument/2006/relationships/image" Target="../media/image1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8" Type="http://schemas.openxmlformats.org/officeDocument/2006/relationships/image" Target="../media/image22.jpeg"/><Relationship Id="rId3" Type="http://schemas.openxmlformats.org/officeDocument/2006/relationships/image" Target="../media/image17.jpeg"/><Relationship Id="rId7" Type="http://schemas.openxmlformats.org/officeDocument/2006/relationships/image" Target="../media/image21.jpeg"/><Relationship Id="rId12" Type="http://schemas.openxmlformats.org/officeDocument/2006/relationships/image" Target="../media/image26.jpeg"/><Relationship Id="rId2" Type="http://schemas.openxmlformats.org/officeDocument/2006/relationships/image" Target="../media/image16.jpeg"/><Relationship Id="rId1" Type="http://schemas.openxmlformats.org/officeDocument/2006/relationships/image" Target="../media/image15.jpeg"/><Relationship Id="rId6" Type="http://schemas.openxmlformats.org/officeDocument/2006/relationships/image" Target="../media/image20.jpeg"/><Relationship Id="rId11" Type="http://schemas.openxmlformats.org/officeDocument/2006/relationships/image" Target="../media/image25.jpeg"/><Relationship Id="rId5" Type="http://schemas.openxmlformats.org/officeDocument/2006/relationships/image" Target="../media/image19.jpeg"/><Relationship Id="rId10" Type="http://schemas.openxmlformats.org/officeDocument/2006/relationships/image" Target="../media/image24.jpeg"/><Relationship Id="rId4" Type="http://schemas.openxmlformats.org/officeDocument/2006/relationships/image" Target="../media/image18.jpeg"/><Relationship Id="rId9" Type="http://schemas.openxmlformats.org/officeDocument/2006/relationships/image" Target="../media/image23.jpeg"/></Relationships>
</file>

<file path=xl/drawings/_rels/drawing8.xml.rels><?xml version="1.0" encoding="UTF-8" standalone="yes"?>
<Relationships xmlns="http://schemas.openxmlformats.org/package/2006/relationships"><Relationship Id="rId8" Type="http://schemas.openxmlformats.org/officeDocument/2006/relationships/image" Target="../media/image34.jpeg"/><Relationship Id="rId3" Type="http://schemas.openxmlformats.org/officeDocument/2006/relationships/image" Target="../media/image29.jpeg"/><Relationship Id="rId7" Type="http://schemas.openxmlformats.org/officeDocument/2006/relationships/image" Target="../media/image33.jpeg"/><Relationship Id="rId2" Type="http://schemas.openxmlformats.org/officeDocument/2006/relationships/image" Target="../media/image28.jpeg"/><Relationship Id="rId1" Type="http://schemas.openxmlformats.org/officeDocument/2006/relationships/image" Target="../media/image27.jpeg"/><Relationship Id="rId6" Type="http://schemas.openxmlformats.org/officeDocument/2006/relationships/image" Target="../media/image32.jpeg"/><Relationship Id="rId5" Type="http://schemas.openxmlformats.org/officeDocument/2006/relationships/image" Target="../media/image31.jpeg"/><Relationship Id="rId4" Type="http://schemas.openxmlformats.org/officeDocument/2006/relationships/image" Target="../media/image30.jpeg"/></Relationships>
</file>

<file path=xl/drawings/drawing1.xml><?xml version="1.0" encoding="utf-8"?>
<xdr:wsDr xmlns:xdr="http://schemas.openxmlformats.org/drawingml/2006/spreadsheetDrawing" xmlns:a="http://schemas.openxmlformats.org/drawingml/2006/main">
  <xdr:twoCellAnchor editAs="oneCell">
    <xdr:from>
      <xdr:col>0</xdr:col>
      <xdr:colOff>228600</xdr:colOff>
      <xdr:row>1</xdr:row>
      <xdr:rowOff>38101</xdr:rowOff>
    </xdr:from>
    <xdr:to>
      <xdr:col>0</xdr:col>
      <xdr:colOff>1575879</xdr:colOff>
      <xdr:row>1</xdr:row>
      <xdr:rowOff>914401</xdr:rowOff>
    </xdr:to>
    <xdr:pic>
      <xdr:nvPicPr>
        <xdr:cNvPr id="7" name="Imagen 1">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a:ext>
          </a:extLst>
        </a:blip>
        <a:srcRect/>
        <a:stretch>
          <a:fillRect/>
        </a:stretch>
      </xdr:blipFill>
      <xdr:spPr bwMode="auto">
        <a:xfrm>
          <a:off x="228600" y="228601"/>
          <a:ext cx="1347279"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228600</xdr:colOff>
      <xdr:row>1</xdr:row>
      <xdr:rowOff>38101</xdr:rowOff>
    </xdr:from>
    <xdr:to>
      <xdr:col>0</xdr:col>
      <xdr:colOff>1575879</xdr:colOff>
      <xdr:row>1</xdr:row>
      <xdr:rowOff>914401</xdr:rowOff>
    </xdr:to>
    <xdr:pic>
      <xdr:nvPicPr>
        <xdr:cNvPr id="2" name="Imagen 1">
          <a:extLst>
            <a:ext uri="{FF2B5EF4-FFF2-40B4-BE49-F238E27FC236}">
              <a16:creationId xmlns:a16="http://schemas.microsoft.com/office/drawing/2014/main" id="{6AAD1CA5-74C4-463E-95E0-BB2FD588F9A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a:ext>
          </a:extLst>
        </a:blip>
        <a:srcRect/>
        <a:stretch>
          <a:fillRect/>
        </a:stretch>
      </xdr:blipFill>
      <xdr:spPr bwMode="auto">
        <a:xfrm>
          <a:off x="228600" y="228601"/>
          <a:ext cx="1347279"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0</xdr:colOff>
      <xdr:row>12</xdr:row>
      <xdr:rowOff>0</xdr:rowOff>
    </xdr:from>
    <xdr:to>
      <xdr:col>45</xdr:col>
      <xdr:colOff>238125</xdr:colOff>
      <xdr:row>14</xdr:row>
      <xdr:rowOff>152400</xdr:rowOff>
    </xdr:to>
    <xdr:sp macro="" textlink="">
      <xdr:nvSpPr>
        <xdr:cNvPr id="10241" name="Object 1" hidden="1">
          <a:extLst>
            <a:ext uri="{63B3BB69-23CF-44E3-9099-C40C66FF867C}">
              <a14:compatExt xmlns:a14="http://schemas.microsoft.com/office/drawing/2010/main" spid="_x0000_s10241"/>
            </a:ext>
            <a:ext uri="{FF2B5EF4-FFF2-40B4-BE49-F238E27FC236}">
              <a16:creationId xmlns:a16="http://schemas.microsoft.com/office/drawing/2014/main" id="{00000000-0008-0000-0800-000001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10242" name="Object 2" hidden="1">
          <a:extLst>
            <a:ext uri="{63B3BB69-23CF-44E3-9099-C40C66FF867C}">
              <a14:compatExt xmlns:a14="http://schemas.microsoft.com/office/drawing/2010/main" spid="_x0000_s10242"/>
            </a:ext>
            <a:ext uri="{FF2B5EF4-FFF2-40B4-BE49-F238E27FC236}">
              <a16:creationId xmlns:a16="http://schemas.microsoft.com/office/drawing/2014/main" id="{00000000-0008-0000-0800-000002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188718</xdr:colOff>
      <xdr:row>14</xdr:row>
      <xdr:rowOff>104815</xdr:rowOff>
    </xdr:to>
    <xdr:sp macro="" textlink="">
      <xdr:nvSpPr>
        <xdr:cNvPr id="4"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04000000}"/>
            </a:ext>
          </a:extLst>
        </xdr:cNvPr>
        <xdr:cNvSpPr/>
      </xdr:nvSpPr>
      <xdr:spPr bwMode="auto">
        <a:xfrm>
          <a:off x="14706600" y="3914775"/>
          <a:ext cx="684591" cy="5620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2</xdr:col>
      <xdr:colOff>285750</xdr:colOff>
      <xdr:row>15</xdr:row>
      <xdr:rowOff>38100</xdr:rowOff>
    </xdr:to>
    <xdr:sp macro="" textlink="">
      <xdr:nvSpPr>
        <xdr:cNvPr id="10243" name="Object 3" hidden="1">
          <a:extLst>
            <a:ext uri="{63B3BB69-23CF-44E3-9099-C40C66FF867C}">
              <a14:compatExt xmlns:a14="http://schemas.microsoft.com/office/drawing/2010/main" spid="_x0000_s10243"/>
            </a:ext>
            <a:ext uri="{FF2B5EF4-FFF2-40B4-BE49-F238E27FC236}">
              <a16:creationId xmlns:a16="http://schemas.microsoft.com/office/drawing/2014/main" id="{00000000-0008-0000-0800-000003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0</xdr:rowOff>
    </xdr:to>
    <xdr:sp macro="" textlink="">
      <xdr:nvSpPr>
        <xdr:cNvPr id="10244" name="Object 4" hidden="1">
          <a:extLst>
            <a:ext uri="{63B3BB69-23CF-44E3-9099-C40C66FF867C}">
              <a14:compatExt xmlns:a14="http://schemas.microsoft.com/office/drawing/2010/main" spid="_x0000_s10244"/>
            </a:ext>
            <a:ext uri="{FF2B5EF4-FFF2-40B4-BE49-F238E27FC236}">
              <a16:creationId xmlns:a16="http://schemas.microsoft.com/office/drawing/2014/main" id="{00000000-0008-0000-0800-000004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47625</xdr:rowOff>
    </xdr:to>
    <xdr:sp macro="" textlink="">
      <xdr:nvSpPr>
        <xdr:cNvPr id="10245" name="Object 5" hidden="1">
          <a:extLst>
            <a:ext uri="{63B3BB69-23CF-44E3-9099-C40C66FF867C}">
              <a14:compatExt xmlns:a14="http://schemas.microsoft.com/office/drawing/2010/main" spid="_x0000_s10245"/>
            </a:ext>
            <a:ext uri="{FF2B5EF4-FFF2-40B4-BE49-F238E27FC236}">
              <a16:creationId xmlns:a16="http://schemas.microsoft.com/office/drawing/2014/main" id="{00000000-0008-0000-0800-000005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10246" name="Object 6" hidden="1">
          <a:extLst>
            <a:ext uri="{63B3BB69-23CF-44E3-9099-C40C66FF867C}">
              <a14:compatExt xmlns:a14="http://schemas.microsoft.com/office/drawing/2010/main" spid="_x0000_s10246"/>
            </a:ext>
            <a:ext uri="{FF2B5EF4-FFF2-40B4-BE49-F238E27FC236}">
              <a16:creationId xmlns:a16="http://schemas.microsoft.com/office/drawing/2014/main" id="{00000000-0008-0000-0800-000006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10247" name="Object 7" hidden="1">
          <a:extLst>
            <a:ext uri="{63B3BB69-23CF-44E3-9099-C40C66FF867C}">
              <a14:compatExt xmlns:a14="http://schemas.microsoft.com/office/drawing/2010/main" spid="_x0000_s10247"/>
            </a:ext>
            <a:ext uri="{FF2B5EF4-FFF2-40B4-BE49-F238E27FC236}">
              <a16:creationId xmlns:a16="http://schemas.microsoft.com/office/drawing/2014/main" id="{00000000-0008-0000-0800-000007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864671</xdr:colOff>
      <xdr:row>3</xdr:row>
      <xdr:rowOff>133598</xdr:rowOff>
    </xdr:from>
    <xdr:to>
      <xdr:col>2</xdr:col>
      <xdr:colOff>1046293</xdr:colOff>
      <xdr:row>8</xdr:row>
      <xdr:rowOff>108857</xdr:rowOff>
    </xdr:to>
    <xdr:pic>
      <xdr:nvPicPr>
        <xdr:cNvPr id="10" name="Imagen 9">
          <a:extLst>
            <a:ext uri="{FF2B5EF4-FFF2-40B4-BE49-F238E27FC236}">
              <a16:creationId xmlns:a16="http://schemas.microsoft.com/office/drawing/2014/main" id="{00000000-0008-0000-0800-00000A00000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1321871" y="1152773"/>
          <a:ext cx="1049854" cy="1118259"/>
        </a:xfrm>
        <a:prstGeom prst="rect">
          <a:avLst/>
        </a:prstGeom>
      </xdr:spPr>
    </xdr:pic>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10248" name="Object 8" hidden="1">
          <a:extLst>
            <a:ext uri="{63B3BB69-23CF-44E3-9099-C40C66FF867C}">
              <a14:compatExt xmlns:a14="http://schemas.microsoft.com/office/drawing/2010/main" spid="_x0000_s10248"/>
            </a:ext>
            <a:ext uri="{FF2B5EF4-FFF2-40B4-BE49-F238E27FC236}">
              <a16:creationId xmlns:a16="http://schemas.microsoft.com/office/drawing/2014/main" id="{00000000-0008-0000-0800-000008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10249" name="Object 9" hidden="1">
          <a:extLst>
            <a:ext uri="{63B3BB69-23CF-44E3-9099-C40C66FF867C}">
              <a14:compatExt xmlns:a14="http://schemas.microsoft.com/office/drawing/2010/main" spid="_x0000_s10249"/>
            </a:ext>
            <a:ext uri="{FF2B5EF4-FFF2-40B4-BE49-F238E27FC236}">
              <a16:creationId xmlns:a16="http://schemas.microsoft.com/office/drawing/2014/main" id="{00000000-0008-0000-0800-000009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188718</xdr:colOff>
      <xdr:row>14</xdr:row>
      <xdr:rowOff>104815</xdr:rowOff>
    </xdr:to>
    <xdr:sp macro="" textlink="">
      <xdr:nvSpPr>
        <xdr:cNvPr id="13"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0D000000}"/>
            </a:ext>
          </a:extLst>
        </xdr:cNvPr>
        <xdr:cNvSpPr/>
      </xdr:nvSpPr>
      <xdr:spPr bwMode="auto">
        <a:xfrm>
          <a:off x="14706600" y="3914775"/>
          <a:ext cx="684591" cy="5620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0</xdr:rowOff>
    </xdr:to>
    <xdr:sp macro="" textlink="">
      <xdr:nvSpPr>
        <xdr:cNvPr id="10250" name="Object 10" hidden="1">
          <a:extLst>
            <a:ext uri="{63B3BB69-23CF-44E3-9099-C40C66FF867C}">
              <a14:compatExt xmlns:a14="http://schemas.microsoft.com/office/drawing/2010/main"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47625</xdr:rowOff>
    </xdr:to>
    <xdr:sp macro="" textlink="">
      <xdr:nvSpPr>
        <xdr:cNvPr id="10251" name="Object 11" hidden="1">
          <a:extLst>
            <a:ext uri="{63B3BB69-23CF-44E3-9099-C40C66FF867C}">
              <a14:compatExt xmlns:a14="http://schemas.microsoft.com/office/drawing/2010/main" spid="_x0000_s10251"/>
            </a:ext>
            <a:ext uri="{FF2B5EF4-FFF2-40B4-BE49-F238E27FC236}">
              <a16:creationId xmlns:a16="http://schemas.microsoft.com/office/drawing/2014/main" id="{00000000-0008-0000-0800-00000B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10252" name="Object 12" hidden="1">
          <a:extLst>
            <a:ext uri="{63B3BB69-23CF-44E3-9099-C40C66FF867C}">
              <a14:compatExt xmlns:a14="http://schemas.microsoft.com/office/drawing/2010/main" spid="_x0000_s10252"/>
            </a:ext>
            <a:ext uri="{FF2B5EF4-FFF2-40B4-BE49-F238E27FC236}">
              <a16:creationId xmlns:a16="http://schemas.microsoft.com/office/drawing/2014/main" id="{00000000-0008-0000-0800-00000C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10253" name="Object 13" hidden="1">
          <a:extLst>
            <a:ext uri="{63B3BB69-23CF-44E3-9099-C40C66FF867C}">
              <a14:compatExt xmlns:a14="http://schemas.microsoft.com/office/drawing/2010/main" spid="_x0000_s10253"/>
            </a:ext>
            <a:ext uri="{FF2B5EF4-FFF2-40B4-BE49-F238E27FC236}">
              <a16:creationId xmlns:a16="http://schemas.microsoft.com/office/drawing/2014/main" id="{00000000-0008-0000-0800-00000D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10254" name="Object 1" hidden="1">
          <a:extLst>
            <a:ext uri="{63B3BB69-23CF-44E3-9099-C40C66FF867C}">
              <a14:compatExt xmlns:a14="http://schemas.microsoft.com/office/drawing/2010/main" spid="_x0000_s10254"/>
            </a:ext>
            <a:ext uri="{FF2B5EF4-FFF2-40B4-BE49-F238E27FC236}">
              <a16:creationId xmlns:a16="http://schemas.microsoft.com/office/drawing/2014/main" id="{00000000-0008-0000-0800-00000E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10255" name="Object 2" hidden="1">
          <a:extLst>
            <a:ext uri="{63B3BB69-23CF-44E3-9099-C40C66FF867C}">
              <a14:compatExt xmlns:a14="http://schemas.microsoft.com/office/drawing/2010/main" spid="_x0000_s10255"/>
            </a:ext>
            <a:ext uri="{FF2B5EF4-FFF2-40B4-BE49-F238E27FC236}">
              <a16:creationId xmlns:a16="http://schemas.microsoft.com/office/drawing/2014/main" id="{00000000-0008-0000-0800-00000F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8</xdr:col>
      <xdr:colOff>0</xdr:colOff>
      <xdr:row>12</xdr:row>
      <xdr:rowOff>0</xdr:rowOff>
    </xdr:from>
    <xdr:ext cx="690034" cy="555087"/>
    <xdr:sp macro="" textlink="">
      <xdr:nvSpPr>
        <xdr:cNvPr id="20"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14000000}"/>
            </a:ext>
          </a:extLst>
        </xdr:cNvPr>
        <xdr:cNvSpPr/>
      </xdr:nvSpPr>
      <xdr:spPr bwMode="auto">
        <a:xfrm>
          <a:off x="14706600" y="3914775"/>
          <a:ext cx="690034" cy="5550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8</xdr:col>
      <xdr:colOff>0</xdr:colOff>
      <xdr:row>12</xdr:row>
      <xdr:rowOff>0</xdr:rowOff>
    </xdr:from>
    <xdr:to>
      <xdr:col>45</xdr:col>
      <xdr:colOff>238125</xdr:colOff>
      <xdr:row>15</xdr:row>
      <xdr:rowOff>0</xdr:rowOff>
    </xdr:to>
    <xdr:sp macro="" textlink="">
      <xdr:nvSpPr>
        <xdr:cNvPr id="10256" name="Object 16" hidden="1">
          <a:extLst>
            <a:ext uri="{63B3BB69-23CF-44E3-9099-C40C66FF867C}">
              <a14:compatExt xmlns:a14="http://schemas.microsoft.com/office/drawing/2010/main" spid="_x0000_s10256"/>
            </a:ext>
            <a:ext uri="{FF2B5EF4-FFF2-40B4-BE49-F238E27FC236}">
              <a16:creationId xmlns:a16="http://schemas.microsoft.com/office/drawing/2014/main" id="{00000000-0008-0000-0800-000010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47625</xdr:rowOff>
    </xdr:to>
    <xdr:sp macro="" textlink="">
      <xdr:nvSpPr>
        <xdr:cNvPr id="10257" name="Object 17" hidden="1">
          <a:extLst>
            <a:ext uri="{63B3BB69-23CF-44E3-9099-C40C66FF867C}">
              <a14:compatExt xmlns:a14="http://schemas.microsoft.com/office/drawing/2010/main" spid="_x0000_s10257"/>
            </a:ext>
            <a:ext uri="{FF2B5EF4-FFF2-40B4-BE49-F238E27FC236}">
              <a16:creationId xmlns:a16="http://schemas.microsoft.com/office/drawing/2014/main" id="{00000000-0008-0000-0800-000011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10258" name="Object 18" hidden="1">
          <a:extLst>
            <a:ext uri="{63B3BB69-23CF-44E3-9099-C40C66FF867C}">
              <a14:compatExt xmlns:a14="http://schemas.microsoft.com/office/drawing/2010/main" spid="_x0000_s10258"/>
            </a:ext>
            <a:ext uri="{FF2B5EF4-FFF2-40B4-BE49-F238E27FC236}">
              <a16:creationId xmlns:a16="http://schemas.microsoft.com/office/drawing/2014/main" id="{00000000-0008-0000-0800-000012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10259" name="Object 19" hidden="1">
          <a:extLst>
            <a:ext uri="{63B3BB69-23CF-44E3-9099-C40C66FF867C}">
              <a14:compatExt xmlns:a14="http://schemas.microsoft.com/office/drawing/2010/main" spid="_x0000_s10259"/>
            </a:ext>
            <a:ext uri="{FF2B5EF4-FFF2-40B4-BE49-F238E27FC236}">
              <a16:creationId xmlns:a16="http://schemas.microsoft.com/office/drawing/2014/main" id="{00000000-0008-0000-0800-000013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10260" name="Object 20" hidden="1">
          <a:extLst>
            <a:ext uri="{63B3BB69-23CF-44E3-9099-C40C66FF867C}">
              <a14:compatExt xmlns:a14="http://schemas.microsoft.com/office/drawing/2010/main" spid="_x0000_s10260"/>
            </a:ext>
            <a:ext uri="{FF2B5EF4-FFF2-40B4-BE49-F238E27FC236}">
              <a16:creationId xmlns:a16="http://schemas.microsoft.com/office/drawing/2014/main" id="{00000000-0008-0000-0800-000014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10261" name="Object 21" hidden="1">
          <a:extLst>
            <a:ext uri="{63B3BB69-23CF-44E3-9099-C40C66FF867C}">
              <a14:compatExt xmlns:a14="http://schemas.microsoft.com/office/drawing/2010/main" spid="_x0000_s10261"/>
            </a:ext>
            <a:ext uri="{FF2B5EF4-FFF2-40B4-BE49-F238E27FC236}">
              <a16:creationId xmlns:a16="http://schemas.microsoft.com/office/drawing/2014/main" id="{00000000-0008-0000-0800-000015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8</xdr:col>
      <xdr:colOff>0</xdr:colOff>
      <xdr:row>12</xdr:row>
      <xdr:rowOff>0</xdr:rowOff>
    </xdr:from>
    <xdr:ext cx="690034" cy="555087"/>
    <xdr:sp macro="" textlink="">
      <xdr:nvSpPr>
        <xdr:cNvPr id="27"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1B000000}"/>
            </a:ext>
          </a:extLst>
        </xdr:cNvPr>
        <xdr:cNvSpPr/>
      </xdr:nvSpPr>
      <xdr:spPr bwMode="auto">
        <a:xfrm>
          <a:off x="14706600" y="3914775"/>
          <a:ext cx="690034" cy="5550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8</xdr:col>
      <xdr:colOff>0</xdr:colOff>
      <xdr:row>12</xdr:row>
      <xdr:rowOff>0</xdr:rowOff>
    </xdr:from>
    <xdr:to>
      <xdr:col>45</xdr:col>
      <xdr:colOff>238125</xdr:colOff>
      <xdr:row>15</xdr:row>
      <xdr:rowOff>0</xdr:rowOff>
    </xdr:to>
    <xdr:sp macro="" textlink="">
      <xdr:nvSpPr>
        <xdr:cNvPr id="10262" name="Object 22" hidden="1">
          <a:extLst>
            <a:ext uri="{63B3BB69-23CF-44E3-9099-C40C66FF867C}">
              <a14:compatExt xmlns:a14="http://schemas.microsoft.com/office/drawing/2010/main" spid="_x0000_s10262"/>
            </a:ext>
            <a:ext uri="{FF2B5EF4-FFF2-40B4-BE49-F238E27FC236}">
              <a16:creationId xmlns:a16="http://schemas.microsoft.com/office/drawing/2014/main" id="{00000000-0008-0000-0800-000016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47625</xdr:rowOff>
    </xdr:to>
    <xdr:sp macro="" textlink="">
      <xdr:nvSpPr>
        <xdr:cNvPr id="10263" name="Object 23" hidden="1">
          <a:extLst>
            <a:ext uri="{63B3BB69-23CF-44E3-9099-C40C66FF867C}">
              <a14:compatExt xmlns:a14="http://schemas.microsoft.com/office/drawing/2010/main" spid="_x0000_s10263"/>
            </a:ext>
            <a:ext uri="{FF2B5EF4-FFF2-40B4-BE49-F238E27FC236}">
              <a16:creationId xmlns:a16="http://schemas.microsoft.com/office/drawing/2014/main" id="{00000000-0008-0000-0800-000017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10264" name="Object 24" hidden="1">
          <a:extLst>
            <a:ext uri="{63B3BB69-23CF-44E3-9099-C40C66FF867C}">
              <a14:compatExt xmlns:a14="http://schemas.microsoft.com/office/drawing/2010/main" spid="_x0000_s10264"/>
            </a:ext>
            <a:ext uri="{FF2B5EF4-FFF2-40B4-BE49-F238E27FC236}">
              <a16:creationId xmlns:a16="http://schemas.microsoft.com/office/drawing/2014/main" id="{00000000-0008-0000-0800-000018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10265" name="Object 25" hidden="1">
          <a:extLst>
            <a:ext uri="{63B3BB69-23CF-44E3-9099-C40C66FF867C}">
              <a14:compatExt xmlns:a14="http://schemas.microsoft.com/office/drawing/2010/main" spid="_x0000_s10265"/>
            </a:ext>
            <a:ext uri="{FF2B5EF4-FFF2-40B4-BE49-F238E27FC236}">
              <a16:creationId xmlns:a16="http://schemas.microsoft.com/office/drawing/2014/main" id="{00000000-0008-0000-0800-000019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14</xdr:row>
      <xdr:rowOff>152400</xdr:rowOff>
    </xdr:to>
    <xdr:sp macro="" textlink="">
      <xdr:nvSpPr>
        <xdr:cNvPr id="10266" name="Object 26" hidden="1">
          <a:extLst>
            <a:ext uri="{63B3BB69-23CF-44E3-9099-C40C66FF867C}">
              <a14:compatExt xmlns:a14="http://schemas.microsoft.com/office/drawing/2010/main" spid="_x0000_s10266"/>
            </a:ext>
            <a:ext uri="{FF2B5EF4-FFF2-40B4-BE49-F238E27FC236}">
              <a16:creationId xmlns:a16="http://schemas.microsoft.com/office/drawing/2014/main" id="{00000000-0008-0000-0800-00001A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14</xdr:row>
      <xdr:rowOff>152400</xdr:rowOff>
    </xdr:to>
    <xdr:sp macro="" textlink="">
      <xdr:nvSpPr>
        <xdr:cNvPr id="10267" name="Object 27" hidden="1">
          <a:extLst>
            <a:ext uri="{63B3BB69-23CF-44E3-9099-C40C66FF867C}">
              <a14:compatExt xmlns:a14="http://schemas.microsoft.com/office/drawing/2010/main" spid="_x0000_s10267"/>
            </a:ext>
            <a:ext uri="{FF2B5EF4-FFF2-40B4-BE49-F238E27FC236}">
              <a16:creationId xmlns:a16="http://schemas.microsoft.com/office/drawing/2014/main" id="{00000000-0008-0000-0800-00001B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43</xdr:col>
      <xdr:colOff>0</xdr:colOff>
      <xdr:row>12</xdr:row>
      <xdr:rowOff>0</xdr:rowOff>
    </xdr:from>
    <xdr:ext cx="690034" cy="555087"/>
    <xdr:sp macro="" textlink="">
      <xdr:nvSpPr>
        <xdr:cNvPr id="34"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22000000}"/>
            </a:ext>
          </a:extLst>
        </xdr:cNvPr>
        <xdr:cNvSpPr/>
      </xdr:nvSpPr>
      <xdr:spPr bwMode="auto">
        <a:xfrm>
          <a:off x="21745575" y="3914775"/>
          <a:ext cx="690034" cy="5550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43</xdr:col>
      <xdr:colOff>0</xdr:colOff>
      <xdr:row>12</xdr:row>
      <xdr:rowOff>0</xdr:rowOff>
    </xdr:from>
    <xdr:to>
      <xdr:col>45</xdr:col>
      <xdr:colOff>219075</xdr:colOff>
      <xdr:row>15</xdr:row>
      <xdr:rowOff>0</xdr:rowOff>
    </xdr:to>
    <xdr:sp macro="" textlink="">
      <xdr:nvSpPr>
        <xdr:cNvPr id="10268" name="Object 28" hidden="1">
          <a:extLst>
            <a:ext uri="{63B3BB69-23CF-44E3-9099-C40C66FF867C}">
              <a14:compatExt xmlns:a14="http://schemas.microsoft.com/office/drawing/2010/main" spid="_x0000_s10268"/>
            </a:ext>
            <a:ext uri="{FF2B5EF4-FFF2-40B4-BE49-F238E27FC236}">
              <a16:creationId xmlns:a16="http://schemas.microsoft.com/office/drawing/2014/main" id="{00000000-0008-0000-0800-00001C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47625</xdr:rowOff>
    </xdr:to>
    <xdr:sp macro="" textlink="">
      <xdr:nvSpPr>
        <xdr:cNvPr id="10269" name="Object 29" hidden="1">
          <a:extLst>
            <a:ext uri="{63B3BB69-23CF-44E3-9099-C40C66FF867C}">
              <a14:compatExt xmlns:a14="http://schemas.microsoft.com/office/drawing/2010/main" spid="_x0000_s10269"/>
            </a:ext>
            <a:ext uri="{FF2B5EF4-FFF2-40B4-BE49-F238E27FC236}">
              <a16:creationId xmlns:a16="http://schemas.microsoft.com/office/drawing/2014/main" id="{00000000-0008-0000-0800-00001D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66675</xdr:rowOff>
    </xdr:to>
    <xdr:sp macro="" textlink="">
      <xdr:nvSpPr>
        <xdr:cNvPr id="10270" name="Object 30" hidden="1">
          <a:extLst>
            <a:ext uri="{63B3BB69-23CF-44E3-9099-C40C66FF867C}">
              <a14:compatExt xmlns:a14="http://schemas.microsoft.com/office/drawing/2010/main" spid="_x0000_s10270"/>
            </a:ext>
            <a:ext uri="{FF2B5EF4-FFF2-40B4-BE49-F238E27FC236}">
              <a16:creationId xmlns:a16="http://schemas.microsoft.com/office/drawing/2014/main" id="{00000000-0008-0000-0800-00001E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66675</xdr:rowOff>
    </xdr:to>
    <xdr:sp macro="" textlink="">
      <xdr:nvSpPr>
        <xdr:cNvPr id="10271" name="Object 31" hidden="1">
          <a:extLst>
            <a:ext uri="{63B3BB69-23CF-44E3-9099-C40C66FF867C}">
              <a14:compatExt xmlns:a14="http://schemas.microsoft.com/office/drawing/2010/main" spid="_x0000_s10271"/>
            </a:ext>
            <a:ext uri="{FF2B5EF4-FFF2-40B4-BE49-F238E27FC236}">
              <a16:creationId xmlns:a16="http://schemas.microsoft.com/office/drawing/2014/main" id="{00000000-0008-0000-0800-00001F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14</xdr:row>
      <xdr:rowOff>152400</xdr:rowOff>
    </xdr:to>
    <xdr:sp macro="" textlink="">
      <xdr:nvSpPr>
        <xdr:cNvPr id="10272" name="Object 32" hidden="1">
          <a:extLst>
            <a:ext uri="{63B3BB69-23CF-44E3-9099-C40C66FF867C}">
              <a14:compatExt xmlns:a14="http://schemas.microsoft.com/office/drawing/2010/main" spid="_x0000_s10272"/>
            </a:ext>
            <a:ext uri="{FF2B5EF4-FFF2-40B4-BE49-F238E27FC236}">
              <a16:creationId xmlns:a16="http://schemas.microsoft.com/office/drawing/2014/main" id="{00000000-0008-0000-0800-000020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14</xdr:row>
      <xdr:rowOff>152400</xdr:rowOff>
    </xdr:to>
    <xdr:sp macro="" textlink="">
      <xdr:nvSpPr>
        <xdr:cNvPr id="10273" name="Object 33" hidden="1">
          <a:extLst>
            <a:ext uri="{63B3BB69-23CF-44E3-9099-C40C66FF867C}">
              <a14:compatExt xmlns:a14="http://schemas.microsoft.com/office/drawing/2010/main" spid="_x0000_s10273"/>
            </a:ext>
            <a:ext uri="{FF2B5EF4-FFF2-40B4-BE49-F238E27FC236}">
              <a16:creationId xmlns:a16="http://schemas.microsoft.com/office/drawing/2014/main" id="{00000000-0008-0000-0800-000021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43</xdr:col>
      <xdr:colOff>0</xdr:colOff>
      <xdr:row>12</xdr:row>
      <xdr:rowOff>0</xdr:rowOff>
    </xdr:from>
    <xdr:ext cx="690034" cy="555087"/>
    <xdr:sp macro="" textlink="">
      <xdr:nvSpPr>
        <xdr:cNvPr id="41"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29000000}"/>
            </a:ext>
          </a:extLst>
        </xdr:cNvPr>
        <xdr:cNvSpPr/>
      </xdr:nvSpPr>
      <xdr:spPr bwMode="auto">
        <a:xfrm>
          <a:off x="21745575" y="3914775"/>
          <a:ext cx="690034" cy="5550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43</xdr:col>
      <xdr:colOff>0</xdr:colOff>
      <xdr:row>12</xdr:row>
      <xdr:rowOff>0</xdr:rowOff>
    </xdr:from>
    <xdr:to>
      <xdr:col>45</xdr:col>
      <xdr:colOff>219075</xdr:colOff>
      <xdr:row>15</xdr:row>
      <xdr:rowOff>0</xdr:rowOff>
    </xdr:to>
    <xdr:sp macro="" textlink="">
      <xdr:nvSpPr>
        <xdr:cNvPr id="10274" name="Object 34" hidden="1">
          <a:extLst>
            <a:ext uri="{63B3BB69-23CF-44E3-9099-C40C66FF867C}">
              <a14:compatExt xmlns:a14="http://schemas.microsoft.com/office/drawing/2010/main" spid="_x0000_s10274"/>
            </a:ext>
            <a:ext uri="{FF2B5EF4-FFF2-40B4-BE49-F238E27FC236}">
              <a16:creationId xmlns:a16="http://schemas.microsoft.com/office/drawing/2014/main" id="{00000000-0008-0000-0800-000022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47625</xdr:rowOff>
    </xdr:to>
    <xdr:sp macro="" textlink="">
      <xdr:nvSpPr>
        <xdr:cNvPr id="10275" name="Object 35" hidden="1">
          <a:extLst>
            <a:ext uri="{63B3BB69-23CF-44E3-9099-C40C66FF867C}">
              <a14:compatExt xmlns:a14="http://schemas.microsoft.com/office/drawing/2010/main" spid="_x0000_s10275"/>
            </a:ext>
            <a:ext uri="{FF2B5EF4-FFF2-40B4-BE49-F238E27FC236}">
              <a16:creationId xmlns:a16="http://schemas.microsoft.com/office/drawing/2014/main" id="{00000000-0008-0000-0800-000023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66675</xdr:rowOff>
    </xdr:to>
    <xdr:sp macro="" textlink="">
      <xdr:nvSpPr>
        <xdr:cNvPr id="10276" name="Object 36" hidden="1">
          <a:extLst>
            <a:ext uri="{63B3BB69-23CF-44E3-9099-C40C66FF867C}">
              <a14:compatExt xmlns:a14="http://schemas.microsoft.com/office/drawing/2010/main" spid="_x0000_s10276"/>
            </a:ext>
            <a:ext uri="{FF2B5EF4-FFF2-40B4-BE49-F238E27FC236}">
              <a16:creationId xmlns:a16="http://schemas.microsoft.com/office/drawing/2014/main" id="{00000000-0008-0000-0800-000024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66675</xdr:rowOff>
    </xdr:to>
    <xdr:sp macro="" textlink="">
      <xdr:nvSpPr>
        <xdr:cNvPr id="10277" name="Object 37" hidden="1">
          <a:extLst>
            <a:ext uri="{63B3BB69-23CF-44E3-9099-C40C66FF867C}">
              <a14:compatExt xmlns:a14="http://schemas.microsoft.com/office/drawing/2010/main" spid="_x0000_s10277"/>
            </a:ext>
            <a:ext uri="{FF2B5EF4-FFF2-40B4-BE49-F238E27FC236}">
              <a16:creationId xmlns:a16="http://schemas.microsoft.com/office/drawing/2014/main" id="{00000000-0008-0000-0800-000025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14</xdr:row>
      <xdr:rowOff>152400</xdr:rowOff>
    </xdr:to>
    <xdr:sp macro="" textlink="">
      <xdr:nvSpPr>
        <xdr:cNvPr id="10278" name="Object 38" hidden="1">
          <a:extLst>
            <a:ext uri="{63B3BB69-23CF-44E3-9099-C40C66FF867C}">
              <a14:compatExt xmlns:a14="http://schemas.microsoft.com/office/drawing/2010/main" spid="_x0000_s10278"/>
            </a:ext>
            <a:ext uri="{FF2B5EF4-FFF2-40B4-BE49-F238E27FC236}">
              <a16:creationId xmlns:a16="http://schemas.microsoft.com/office/drawing/2014/main" id="{00000000-0008-0000-0800-000026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14</xdr:row>
      <xdr:rowOff>152400</xdr:rowOff>
    </xdr:to>
    <xdr:sp macro="" textlink="">
      <xdr:nvSpPr>
        <xdr:cNvPr id="10279" name="Object 39" hidden="1">
          <a:extLst>
            <a:ext uri="{63B3BB69-23CF-44E3-9099-C40C66FF867C}">
              <a14:compatExt xmlns:a14="http://schemas.microsoft.com/office/drawing/2010/main" spid="_x0000_s10279"/>
            </a:ext>
            <a:ext uri="{FF2B5EF4-FFF2-40B4-BE49-F238E27FC236}">
              <a16:creationId xmlns:a16="http://schemas.microsoft.com/office/drawing/2014/main" id="{00000000-0008-0000-0800-000027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46</xdr:col>
      <xdr:colOff>0</xdr:colOff>
      <xdr:row>12</xdr:row>
      <xdr:rowOff>0</xdr:rowOff>
    </xdr:from>
    <xdr:ext cx="690034" cy="555087"/>
    <xdr:sp macro="" textlink="">
      <xdr:nvSpPr>
        <xdr:cNvPr id="48"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30000000}"/>
            </a:ext>
          </a:extLst>
        </xdr:cNvPr>
        <xdr:cNvSpPr/>
      </xdr:nvSpPr>
      <xdr:spPr bwMode="auto">
        <a:xfrm>
          <a:off x="21745575" y="3914775"/>
          <a:ext cx="690034" cy="5550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45</xdr:col>
      <xdr:colOff>0</xdr:colOff>
      <xdr:row>12</xdr:row>
      <xdr:rowOff>0</xdr:rowOff>
    </xdr:from>
    <xdr:to>
      <xdr:col>46</xdr:col>
      <xdr:colOff>247650</xdr:colOff>
      <xdr:row>15</xdr:row>
      <xdr:rowOff>0</xdr:rowOff>
    </xdr:to>
    <xdr:sp macro="" textlink="">
      <xdr:nvSpPr>
        <xdr:cNvPr id="10280" name="Object 40" hidden="1">
          <a:extLst>
            <a:ext uri="{63B3BB69-23CF-44E3-9099-C40C66FF867C}">
              <a14:compatExt xmlns:a14="http://schemas.microsoft.com/office/drawing/2010/main" spid="_x0000_s10280"/>
            </a:ext>
            <a:ext uri="{FF2B5EF4-FFF2-40B4-BE49-F238E27FC236}">
              <a16:creationId xmlns:a16="http://schemas.microsoft.com/office/drawing/2014/main" id="{00000000-0008-0000-0800-000028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47625</xdr:rowOff>
    </xdr:to>
    <xdr:sp macro="" textlink="">
      <xdr:nvSpPr>
        <xdr:cNvPr id="10281" name="Object 41" hidden="1">
          <a:extLst>
            <a:ext uri="{63B3BB69-23CF-44E3-9099-C40C66FF867C}">
              <a14:compatExt xmlns:a14="http://schemas.microsoft.com/office/drawing/2010/main" spid="_x0000_s10281"/>
            </a:ext>
            <a:ext uri="{FF2B5EF4-FFF2-40B4-BE49-F238E27FC236}">
              <a16:creationId xmlns:a16="http://schemas.microsoft.com/office/drawing/2014/main" id="{00000000-0008-0000-0800-000029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66675</xdr:rowOff>
    </xdr:to>
    <xdr:sp macro="" textlink="">
      <xdr:nvSpPr>
        <xdr:cNvPr id="10282" name="Object 42" hidden="1">
          <a:extLst>
            <a:ext uri="{63B3BB69-23CF-44E3-9099-C40C66FF867C}">
              <a14:compatExt xmlns:a14="http://schemas.microsoft.com/office/drawing/2010/main" spid="_x0000_s10282"/>
            </a:ext>
            <a:ext uri="{FF2B5EF4-FFF2-40B4-BE49-F238E27FC236}">
              <a16:creationId xmlns:a16="http://schemas.microsoft.com/office/drawing/2014/main" id="{00000000-0008-0000-0800-00002A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66675</xdr:rowOff>
    </xdr:to>
    <xdr:sp macro="" textlink="">
      <xdr:nvSpPr>
        <xdr:cNvPr id="10283" name="Object 43" hidden="1">
          <a:extLst>
            <a:ext uri="{63B3BB69-23CF-44E3-9099-C40C66FF867C}">
              <a14:compatExt xmlns:a14="http://schemas.microsoft.com/office/drawing/2010/main" spid="_x0000_s10283"/>
            </a:ext>
            <a:ext uri="{FF2B5EF4-FFF2-40B4-BE49-F238E27FC236}">
              <a16:creationId xmlns:a16="http://schemas.microsoft.com/office/drawing/2014/main" id="{00000000-0008-0000-0800-00002B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14</xdr:row>
      <xdr:rowOff>152400</xdr:rowOff>
    </xdr:to>
    <xdr:sp macro="" textlink="">
      <xdr:nvSpPr>
        <xdr:cNvPr id="10284" name="Object 44" hidden="1">
          <a:extLst>
            <a:ext uri="{63B3BB69-23CF-44E3-9099-C40C66FF867C}">
              <a14:compatExt xmlns:a14="http://schemas.microsoft.com/office/drawing/2010/main" spid="_x0000_s10284"/>
            </a:ext>
            <a:ext uri="{FF2B5EF4-FFF2-40B4-BE49-F238E27FC236}">
              <a16:creationId xmlns:a16="http://schemas.microsoft.com/office/drawing/2014/main" id="{00000000-0008-0000-0800-00002C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14</xdr:row>
      <xdr:rowOff>152400</xdr:rowOff>
    </xdr:to>
    <xdr:sp macro="" textlink="">
      <xdr:nvSpPr>
        <xdr:cNvPr id="10285" name="Object 45" hidden="1">
          <a:extLst>
            <a:ext uri="{63B3BB69-23CF-44E3-9099-C40C66FF867C}">
              <a14:compatExt xmlns:a14="http://schemas.microsoft.com/office/drawing/2010/main" spid="_x0000_s10285"/>
            </a:ext>
            <a:ext uri="{FF2B5EF4-FFF2-40B4-BE49-F238E27FC236}">
              <a16:creationId xmlns:a16="http://schemas.microsoft.com/office/drawing/2014/main" id="{00000000-0008-0000-0800-00002D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46</xdr:col>
      <xdr:colOff>0</xdr:colOff>
      <xdr:row>12</xdr:row>
      <xdr:rowOff>0</xdr:rowOff>
    </xdr:from>
    <xdr:ext cx="690034" cy="555087"/>
    <xdr:sp macro="" textlink="">
      <xdr:nvSpPr>
        <xdr:cNvPr id="5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37000000}"/>
            </a:ext>
          </a:extLst>
        </xdr:cNvPr>
        <xdr:cNvSpPr/>
      </xdr:nvSpPr>
      <xdr:spPr bwMode="auto">
        <a:xfrm>
          <a:off x="21745575" y="3914775"/>
          <a:ext cx="690034" cy="5550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45</xdr:col>
      <xdr:colOff>0</xdr:colOff>
      <xdr:row>12</xdr:row>
      <xdr:rowOff>0</xdr:rowOff>
    </xdr:from>
    <xdr:to>
      <xdr:col>46</xdr:col>
      <xdr:colOff>247650</xdr:colOff>
      <xdr:row>15</xdr:row>
      <xdr:rowOff>0</xdr:rowOff>
    </xdr:to>
    <xdr:sp macro="" textlink="">
      <xdr:nvSpPr>
        <xdr:cNvPr id="10286" name="Object 46" hidden="1">
          <a:extLst>
            <a:ext uri="{63B3BB69-23CF-44E3-9099-C40C66FF867C}">
              <a14:compatExt xmlns:a14="http://schemas.microsoft.com/office/drawing/2010/main" spid="_x0000_s10286"/>
            </a:ext>
            <a:ext uri="{FF2B5EF4-FFF2-40B4-BE49-F238E27FC236}">
              <a16:creationId xmlns:a16="http://schemas.microsoft.com/office/drawing/2014/main" id="{00000000-0008-0000-0800-00002E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47625</xdr:rowOff>
    </xdr:to>
    <xdr:sp macro="" textlink="">
      <xdr:nvSpPr>
        <xdr:cNvPr id="10287" name="Object 47" hidden="1">
          <a:extLst>
            <a:ext uri="{63B3BB69-23CF-44E3-9099-C40C66FF867C}">
              <a14:compatExt xmlns:a14="http://schemas.microsoft.com/office/drawing/2010/main" spid="_x0000_s10287"/>
            </a:ext>
            <a:ext uri="{FF2B5EF4-FFF2-40B4-BE49-F238E27FC236}">
              <a16:creationId xmlns:a16="http://schemas.microsoft.com/office/drawing/2014/main" id="{00000000-0008-0000-0800-00002F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66675</xdr:rowOff>
    </xdr:to>
    <xdr:sp macro="" textlink="">
      <xdr:nvSpPr>
        <xdr:cNvPr id="10288" name="Object 48" hidden="1">
          <a:extLst>
            <a:ext uri="{63B3BB69-23CF-44E3-9099-C40C66FF867C}">
              <a14:compatExt xmlns:a14="http://schemas.microsoft.com/office/drawing/2010/main" spid="_x0000_s10288"/>
            </a:ext>
            <a:ext uri="{FF2B5EF4-FFF2-40B4-BE49-F238E27FC236}">
              <a16:creationId xmlns:a16="http://schemas.microsoft.com/office/drawing/2014/main" id="{00000000-0008-0000-0800-000030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66675</xdr:rowOff>
    </xdr:to>
    <xdr:sp macro="" textlink="">
      <xdr:nvSpPr>
        <xdr:cNvPr id="10289" name="Object 49" hidden="1">
          <a:extLst>
            <a:ext uri="{63B3BB69-23CF-44E3-9099-C40C66FF867C}">
              <a14:compatExt xmlns:a14="http://schemas.microsoft.com/office/drawing/2010/main" spid="_x0000_s10289"/>
            </a:ext>
            <a:ext uri="{FF2B5EF4-FFF2-40B4-BE49-F238E27FC236}">
              <a16:creationId xmlns:a16="http://schemas.microsoft.com/office/drawing/2014/main" id="{00000000-0008-0000-0800-000031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14</xdr:row>
      <xdr:rowOff>152400</xdr:rowOff>
    </xdr:to>
    <xdr:sp macro="" textlink="">
      <xdr:nvSpPr>
        <xdr:cNvPr id="10290" name="Object 50" hidden="1">
          <a:extLst>
            <a:ext uri="{63B3BB69-23CF-44E3-9099-C40C66FF867C}">
              <a14:compatExt xmlns:a14="http://schemas.microsoft.com/office/drawing/2010/main" spid="_x0000_s10290"/>
            </a:ext>
            <a:ext uri="{FF2B5EF4-FFF2-40B4-BE49-F238E27FC236}">
              <a16:creationId xmlns:a16="http://schemas.microsoft.com/office/drawing/2014/main" id="{00000000-0008-0000-0800-000032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14</xdr:row>
      <xdr:rowOff>152400</xdr:rowOff>
    </xdr:to>
    <xdr:sp macro="" textlink="">
      <xdr:nvSpPr>
        <xdr:cNvPr id="10291" name="Object 51" hidden="1">
          <a:extLst>
            <a:ext uri="{63B3BB69-23CF-44E3-9099-C40C66FF867C}">
              <a14:compatExt xmlns:a14="http://schemas.microsoft.com/office/drawing/2010/main" spid="_x0000_s10291"/>
            </a:ext>
            <a:ext uri="{FF2B5EF4-FFF2-40B4-BE49-F238E27FC236}">
              <a16:creationId xmlns:a16="http://schemas.microsoft.com/office/drawing/2014/main" id="{00000000-0008-0000-0800-000033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49</xdr:col>
      <xdr:colOff>0</xdr:colOff>
      <xdr:row>12</xdr:row>
      <xdr:rowOff>0</xdr:rowOff>
    </xdr:from>
    <xdr:ext cx="690034" cy="555087"/>
    <xdr:sp macro="" textlink="">
      <xdr:nvSpPr>
        <xdr:cNvPr id="62"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3E000000}"/>
            </a:ext>
          </a:extLst>
        </xdr:cNvPr>
        <xdr:cNvSpPr/>
      </xdr:nvSpPr>
      <xdr:spPr bwMode="auto">
        <a:xfrm>
          <a:off x="21745575" y="3914775"/>
          <a:ext cx="690034" cy="5550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48</xdr:col>
      <xdr:colOff>0</xdr:colOff>
      <xdr:row>12</xdr:row>
      <xdr:rowOff>0</xdr:rowOff>
    </xdr:from>
    <xdr:to>
      <xdr:col>49</xdr:col>
      <xdr:colOff>133350</xdr:colOff>
      <xdr:row>15</xdr:row>
      <xdr:rowOff>0</xdr:rowOff>
    </xdr:to>
    <xdr:sp macro="" textlink="">
      <xdr:nvSpPr>
        <xdr:cNvPr id="10292" name="Object 52" hidden="1">
          <a:extLst>
            <a:ext uri="{63B3BB69-23CF-44E3-9099-C40C66FF867C}">
              <a14:compatExt xmlns:a14="http://schemas.microsoft.com/office/drawing/2010/main" spid="_x0000_s10292"/>
            </a:ext>
            <a:ext uri="{FF2B5EF4-FFF2-40B4-BE49-F238E27FC236}">
              <a16:creationId xmlns:a16="http://schemas.microsoft.com/office/drawing/2014/main" id="{00000000-0008-0000-0800-000034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47625</xdr:rowOff>
    </xdr:to>
    <xdr:sp macro="" textlink="">
      <xdr:nvSpPr>
        <xdr:cNvPr id="10293" name="Object 53" hidden="1">
          <a:extLst>
            <a:ext uri="{63B3BB69-23CF-44E3-9099-C40C66FF867C}">
              <a14:compatExt xmlns:a14="http://schemas.microsoft.com/office/drawing/2010/main" spid="_x0000_s10293"/>
            </a:ext>
            <a:ext uri="{FF2B5EF4-FFF2-40B4-BE49-F238E27FC236}">
              <a16:creationId xmlns:a16="http://schemas.microsoft.com/office/drawing/2014/main" id="{00000000-0008-0000-0800-000035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66675</xdr:rowOff>
    </xdr:to>
    <xdr:sp macro="" textlink="">
      <xdr:nvSpPr>
        <xdr:cNvPr id="10294" name="Object 54" hidden="1">
          <a:extLst>
            <a:ext uri="{63B3BB69-23CF-44E3-9099-C40C66FF867C}">
              <a14:compatExt xmlns:a14="http://schemas.microsoft.com/office/drawing/2010/main" spid="_x0000_s10294"/>
            </a:ext>
            <a:ext uri="{FF2B5EF4-FFF2-40B4-BE49-F238E27FC236}">
              <a16:creationId xmlns:a16="http://schemas.microsoft.com/office/drawing/2014/main" id="{00000000-0008-0000-0800-000036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66675</xdr:rowOff>
    </xdr:to>
    <xdr:sp macro="" textlink="">
      <xdr:nvSpPr>
        <xdr:cNvPr id="10295" name="Object 55" hidden="1">
          <a:extLst>
            <a:ext uri="{63B3BB69-23CF-44E3-9099-C40C66FF867C}">
              <a14:compatExt xmlns:a14="http://schemas.microsoft.com/office/drawing/2010/main" spid="_x0000_s10295"/>
            </a:ext>
            <a:ext uri="{FF2B5EF4-FFF2-40B4-BE49-F238E27FC236}">
              <a16:creationId xmlns:a16="http://schemas.microsoft.com/office/drawing/2014/main" id="{00000000-0008-0000-0800-000037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14</xdr:row>
      <xdr:rowOff>152400</xdr:rowOff>
    </xdr:to>
    <xdr:sp macro="" textlink="">
      <xdr:nvSpPr>
        <xdr:cNvPr id="10296" name="Object 56" hidden="1">
          <a:extLst>
            <a:ext uri="{63B3BB69-23CF-44E3-9099-C40C66FF867C}">
              <a14:compatExt xmlns:a14="http://schemas.microsoft.com/office/drawing/2010/main" spid="_x0000_s10296"/>
            </a:ext>
            <a:ext uri="{FF2B5EF4-FFF2-40B4-BE49-F238E27FC236}">
              <a16:creationId xmlns:a16="http://schemas.microsoft.com/office/drawing/2014/main" id="{00000000-0008-0000-0800-000038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14</xdr:row>
      <xdr:rowOff>152400</xdr:rowOff>
    </xdr:to>
    <xdr:sp macro="" textlink="">
      <xdr:nvSpPr>
        <xdr:cNvPr id="10297" name="Object 57" hidden="1">
          <a:extLst>
            <a:ext uri="{63B3BB69-23CF-44E3-9099-C40C66FF867C}">
              <a14:compatExt xmlns:a14="http://schemas.microsoft.com/office/drawing/2010/main" spid="_x0000_s10297"/>
            </a:ext>
            <a:ext uri="{FF2B5EF4-FFF2-40B4-BE49-F238E27FC236}">
              <a16:creationId xmlns:a16="http://schemas.microsoft.com/office/drawing/2014/main" id="{00000000-0008-0000-0800-000039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49</xdr:col>
      <xdr:colOff>0</xdr:colOff>
      <xdr:row>12</xdr:row>
      <xdr:rowOff>0</xdr:rowOff>
    </xdr:from>
    <xdr:ext cx="690034" cy="555087"/>
    <xdr:sp macro="" textlink="">
      <xdr:nvSpPr>
        <xdr:cNvPr id="69"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45000000}"/>
            </a:ext>
          </a:extLst>
        </xdr:cNvPr>
        <xdr:cNvSpPr/>
      </xdr:nvSpPr>
      <xdr:spPr bwMode="auto">
        <a:xfrm>
          <a:off x="21745575" y="3914775"/>
          <a:ext cx="690034" cy="5550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48</xdr:col>
      <xdr:colOff>0</xdr:colOff>
      <xdr:row>12</xdr:row>
      <xdr:rowOff>0</xdr:rowOff>
    </xdr:from>
    <xdr:to>
      <xdr:col>49</xdr:col>
      <xdr:colOff>133350</xdr:colOff>
      <xdr:row>15</xdr:row>
      <xdr:rowOff>0</xdr:rowOff>
    </xdr:to>
    <xdr:sp macro="" textlink="">
      <xdr:nvSpPr>
        <xdr:cNvPr id="10298" name="Object 58" hidden="1">
          <a:extLst>
            <a:ext uri="{63B3BB69-23CF-44E3-9099-C40C66FF867C}">
              <a14:compatExt xmlns:a14="http://schemas.microsoft.com/office/drawing/2010/main" spid="_x0000_s10298"/>
            </a:ext>
            <a:ext uri="{FF2B5EF4-FFF2-40B4-BE49-F238E27FC236}">
              <a16:creationId xmlns:a16="http://schemas.microsoft.com/office/drawing/2014/main" id="{00000000-0008-0000-0800-00003A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47625</xdr:rowOff>
    </xdr:to>
    <xdr:sp macro="" textlink="">
      <xdr:nvSpPr>
        <xdr:cNvPr id="10299" name="Object 59" hidden="1">
          <a:extLst>
            <a:ext uri="{63B3BB69-23CF-44E3-9099-C40C66FF867C}">
              <a14:compatExt xmlns:a14="http://schemas.microsoft.com/office/drawing/2010/main" spid="_x0000_s10299"/>
            </a:ext>
            <a:ext uri="{FF2B5EF4-FFF2-40B4-BE49-F238E27FC236}">
              <a16:creationId xmlns:a16="http://schemas.microsoft.com/office/drawing/2014/main" id="{00000000-0008-0000-0800-00003B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66675</xdr:rowOff>
    </xdr:to>
    <xdr:sp macro="" textlink="">
      <xdr:nvSpPr>
        <xdr:cNvPr id="10300" name="Object 60" hidden="1">
          <a:extLst>
            <a:ext uri="{63B3BB69-23CF-44E3-9099-C40C66FF867C}">
              <a14:compatExt xmlns:a14="http://schemas.microsoft.com/office/drawing/2010/main" spid="_x0000_s10300"/>
            </a:ext>
            <a:ext uri="{FF2B5EF4-FFF2-40B4-BE49-F238E27FC236}">
              <a16:creationId xmlns:a16="http://schemas.microsoft.com/office/drawing/2014/main" id="{00000000-0008-0000-0800-00003C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66675</xdr:rowOff>
    </xdr:to>
    <xdr:sp macro="" textlink="">
      <xdr:nvSpPr>
        <xdr:cNvPr id="10301" name="Object 61" hidden="1">
          <a:extLst>
            <a:ext uri="{63B3BB69-23CF-44E3-9099-C40C66FF867C}">
              <a14:compatExt xmlns:a14="http://schemas.microsoft.com/office/drawing/2010/main" spid="_x0000_s10301"/>
            </a:ext>
            <a:ext uri="{FF2B5EF4-FFF2-40B4-BE49-F238E27FC236}">
              <a16:creationId xmlns:a16="http://schemas.microsoft.com/office/drawing/2014/main" id="{00000000-0008-0000-0800-00003D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14</xdr:row>
      <xdr:rowOff>152400</xdr:rowOff>
    </xdr:to>
    <xdr:sp macro="" textlink="">
      <xdr:nvSpPr>
        <xdr:cNvPr id="10302" name="Object 62" hidden="1">
          <a:extLst>
            <a:ext uri="{63B3BB69-23CF-44E3-9099-C40C66FF867C}">
              <a14:compatExt xmlns:a14="http://schemas.microsoft.com/office/drawing/2010/main" spid="_x0000_s10302"/>
            </a:ext>
            <a:ext uri="{FF2B5EF4-FFF2-40B4-BE49-F238E27FC236}">
              <a16:creationId xmlns:a16="http://schemas.microsoft.com/office/drawing/2014/main" id="{00000000-0008-0000-0800-00003E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14</xdr:row>
      <xdr:rowOff>152400</xdr:rowOff>
    </xdr:to>
    <xdr:sp macro="" textlink="">
      <xdr:nvSpPr>
        <xdr:cNvPr id="10303" name="Object 63" hidden="1">
          <a:extLst>
            <a:ext uri="{63B3BB69-23CF-44E3-9099-C40C66FF867C}">
              <a14:compatExt xmlns:a14="http://schemas.microsoft.com/office/drawing/2010/main" spid="_x0000_s10303"/>
            </a:ext>
            <a:ext uri="{FF2B5EF4-FFF2-40B4-BE49-F238E27FC236}">
              <a16:creationId xmlns:a16="http://schemas.microsoft.com/office/drawing/2014/main" id="{00000000-0008-0000-0800-00003F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0</xdr:rowOff>
    </xdr:to>
    <xdr:sp macro="" textlink="">
      <xdr:nvSpPr>
        <xdr:cNvPr id="10304" name="Object 64" hidden="1">
          <a:extLst>
            <a:ext uri="{63B3BB69-23CF-44E3-9099-C40C66FF867C}">
              <a14:compatExt xmlns:a14="http://schemas.microsoft.com/office/drawing/2010/main" spid="_x0000_s10304"/>
            </a:ext>
            <a:ext uri="{FF2B5EF4-FFF2-40B4-BE49-F238E27FC236}">
              <a16:creationId xmlns:a16="http://schemas.microsoft.com/office/drawing/2014/main" id="{00000000-0008-0000-0800-000040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47625</xdr:rowOff>
    </xdr:to>
    <xdr:sp macro="" textlink="">
      <xdr:nvSpPr>
        <xdr:cNvPr id="10305" name="Object 65" hidden="1">
          <a:extLst>
            <a:ext uri="{63B3BB69-23CF-44E3-9099-C40C66FF867C}">
              <a14:compatExt xmlns:a14="http://schemas.microsoft.com/office/drawing/2010/main" spid="_x0000_s10305"/>
            </a:ext>
            <a:ext uri="{FF2B5EF4-FFF2-40B4-BE49-F238E27FC236}">
              <a16:creationId xmlns:a16="http://schemas.microsoft.com/office/drawing/2014/main" id="{00000000-0008-0000-0800-000041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66675</xdr:rowOff>
    </xdr:to>
    <xdr:sp macro="" textlink="">
      <xdr:nvSpPr>
        <xdr:cNvPr id="10306" name="Object 66" hidden="1">
          <a:extLst>
            <a:ext uri="{63B3BB69-23CF-44E3-9099-C40C66FF867C}">
              <a14:compatExt xmlns:a14="http://schemas.microsoft.com/office/drawing/2010/main" spid="_x0000_s10306"/>
            </a:ext>
            <a:ext uri="{FF2B5EF4-FFF2-40B4-BE49-F238E27FC236}">
              <a16:creationId xmlns:a16="http://schemas.microsoft.com/office/drawing/2014/main" id="{00000000-0008-0000-0800-000042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66675</xdr:rowOff>
    </xdr:to>
    <xdr:sp macro="" textlink="">
      <xdr:nvSpPr>
        <xdr:cNvPr id="10307" name="Object 67" hidden="1">
          <a:extLst>
            <a:ext uri="{63B3BB69-23CF-44E3-9099-C40C66FF867C}">
              <a14:compatExt xmlns:a14="http://schemas.microsoft.com/office/drawing/2010/main" spid="_x0000_s10307"/>
            </a:ext>
            <a:ext uri="{FF2B5EF4-FFF2-40B4-BE49-F238E27FC236}">
              <a16:creationId xmlns:a16="http://schemas.microsoft.com/office/drawing/2014/main" id="{00000000-0008-0000-0800-000043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14</xdr:row>
      <xdr:rowOff>152400</xdr:rowOff>
    </xdr:to>
    <xdr:sp macro="" textlink="">
      <xdr:nvSpPr>
        <xdr:cNvPr id="10308" name="Object 68" hidden="1">
          <a:extLst>
            <a:ext uri="{63B3BB69-23CF-44E3-9099-C40C66FF867C}">
              <a14:compatExt xmlns:a14="http://schemas.microsoft.com/office/drawing/2010/main" spid="_x0000_s10308"/>
            </a:ext>
            <a:ext uri="{FF2B5EF4-FFF2-40B4-BE49-F238E27FC236}">
              <a16:creationId xmlns:a16="http://schemas.microsoft.com/office/drawing/2014/main" id="{00000000-0008-0000-0800-000044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14</xdr:row>
      <xdr:rowOff>152400</xdr:rowOff>
    </xdr:to>
    <xdr:sp macro="" textlink="">
      <xdr:nvSpPr>
        <xdr:cNvPr id="10309" name="Object 69" hidden="1">
          <a:extLst>
            <a:ext uri="{63B3BB69-23CF-44E3-9099-C40C66FF867C}">
              <a14:compatExt xmlns:a14="http://schemas.microsoft.com/office/drawing/2010/main" spid="_x0000_s10309"/>
            </a:ext>
            <a:ext uri="{FF2B5EF4-FFF2-40B4-BE49-F238E27FC236}">
              <a16:creationId xmlns:a16="http://schemas.microsoft.com/office/drawing/2014/main" id="{00000000-0008-0000-0800-000045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0</xdr:rowOff>
    </xdr:to>
    <xdr:sp macro="" textlink="">
      <xdr:nvSpPr>
        <xdr:cNvPr id="10310" name="Object 70" hidden="1">
          <a:extLst>
            <a:ext uri="{63B3BB69-23CF-44E3-9099-C40C66FF867C}">
              <a14:compatExt xmlns:a14="http://schemas.microsoft.com/office/drawing/2010/main" spid="_x0000_s10310"/>
            </a:ext>
            <a:ext uri="{FF2B5EF4-FFF2-40B4-BE49-F238E27FC236}">
              <a16:creationId xmlns:a16="http://schemas.microsoft.com/office/drawing/2014/main" id="{00000000-0008-0000-0800-000046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47625</xdr:rowOff>
    </xdr:to>
    <xdr:sp macro="" textlink="">
      <xdr:nvSpPr>
        <xdr:cNvPr id="10311" name="Object 71" hidden="1">
          <a:extLst>
            <a:ext uri="{63B3BB69-23CF-44E3-9099-C40C66FF867C}">
              <a14:compatExt xmlns:a14="http://schemas.microsoft.com/office/drawing/2010/main" spid="_x0000_s10311"/>
            </a:ext>
            <a:ext uri="{FF2B5EF4-FFF2-40B4-BE49-F238E27FC236}">
              <a16:creationId xmlns:a16="http://schemas.microsoft.com/office/drawing/2014/main" id="{00000000-0008-0000-0800-000047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66675</xdr:rowOff>
    </xdr:to>
    <xdr:sp macro="" textlink="">
      <xdr:nvSpPr>
        <xdr:cNvPr id="10312" name="Object 72" hidden="1">
          <a:extLst>
            <a:ext uri="{63B3BB69-23CF-44E3-9099-C40C66FF867C}">
              <a14:compatExt xmlns:a14="http://schemas.microsoft.com/office/drawing/2010/main" spid="_x0000_s10312"/>
            </a:ext>
            <a:ext uri="{FF2B5EF4-FFF2-40B4-BE49-F238E27FC236}">
              <a16:creationId xmlns:a16="http://schemas.microsoft.com/office/drawing/2014/main" id="{00000000-0008-0000-0800-000048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66675</xdr:rowOff>
    </xdr:to>
    <xdr:sp macro="" textlink="">
      <xdr:nvSpPr>
        <xdr:cNvPr id="10313" name="Object 73" hidden="1">
          <a:extLst>
            <a:ext uri="{63B3BB69-23CF-44E3-9099-C40C66FF867C}">
              <a14:compatExt xmlns:a14="http://schemas.microsoft.com/office/drawing/2010/main" spid="_x0000_s10313"/>
            </a:ext>
            <a:ext uri="{FF2B5EF4-FFF2-40B4-BE49-F238E27FC236}">
              <a16:creationId xmlns:a16="http://schemas.microsoft.com/office/drawing/2014/main" id="{00000000-0008-0000-0800-000049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14</xdr:row>
      <xdr:rowOff>152400</xdr:rowOff>
    </xdr:to>
    <xdr:sp macro="" textlink="">
      <xdr:nvSpPr>
        <xdr:cNvPr id="10314" name="Object 74" hidden="1">
          <a:extLst>
            <a:ext uri="{63B3BB69-23CF-44E3-9099-C40C66FF867C}">
              <a14:compatExt xmlns:a14="http://schemas.microsoft.com/office/drawing/2010/main" spid="_x0000_s10314"/>
            </a:ext>
            <a:ext uri="{FF2B5EF4-FFF2-40B4-BE49-F238E27FC236}">
              <a16:creationId xmlns:a16="http://schemas.microsoft.com/office/drawing/2014/main" id="{00000000-0008-0000-0800-00004A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14</xdr:row>
      <xdr:rowOff>152400</xdr:rowOff>
    </xdr:to>
    <xdr:sp macro="" textlink="">
      <xdr:nvSpPr>
        <xdr:cNvPr id="10315" name="Object 75" hidden="1">
          <a:extLst>
            <a:ext uri="{63B3BB69-23CF-44E3-9099-C40C66FF867C}">
              <a14:compatExt xmlns:a14="http://schemas.microsoft.com/office/drawing/2010/main" spid="_x0000_s10315"/>
            </a:ext>
            <a:ext uri="{FF2B5EF4-FFF2-40B4-BE49-F238E27FC236}">
              <a16:creationId xmlns:a16="http://schemas.microsoft.com/office/drawing/2014/main" id="{00000000-0008-0000-0800-00004B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53</xdr:col>
      <xdr:colOff>0</xdr:colOff>
      <xdr:row>12</xdr:row>
      <xdr:rowOff>0</xdr:rowOff>
    </xdr:from>
    <xdr:ext cx="690034" cy="555087"/>
    <xdr:sp macro="" textlink="">
      <xdr:nvSpPr>
        <xdr:cNvPr id="88"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58000000}"/>
            </a:ext>
          </a:extLst>
        </xdr:cNvPr>
        <xdr:cNvSpPr/>
      </xdr:nvSpPr>
      <xdr:spPr bwMode="auto">
        <a:xfrm>
          <a:off x="86243026" y="3943684"/>
          <a:ext cx="690034" cy="5550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52</xdr:col>
      <xdr:colOff>0</xdr:colOff>
      <xdr:row>12</xdr:row>
      <xdr:rowOff>0</xdr:rowOff>
    </xdr:from>
    <xdr:to>
      <xdr:col>52</xdr:col>
      <xdr:colOff>714375</xdr:colOff>
      <xdr:row>15</xdr:row>
      <xdr:rowOff>0</xdr:rowOff>
    </xdr:to>
    <xdr:sp macro="" textlink="">
      <xdr:nvSpPr>
        <xdr:cNvPr id="10316" name="Object 76" hidden="1">
          <a:extLst>
            <a:ext uri="{63B3BB69-23CF-44E3-9099-C40C66FF867C}">
              <a14:compatExt xmlns:a14="http://schemas.microsoft.com/office/drawing/2010/main" spid="_x0000_s10316"/>
            </a:ext>
            <a:ext uri="{FF2B5EF4-FFF2-40B4-BE49-F238E27FC236}">
              <a16:creationId xmlns:a16="http://schemas.microsoft.com/office/drawing/2014/main" id="{00000000-0008-0000-0800-00004C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47625</xdr:rowOff>
    </xdr:to>
    <xdr:sp macro="" textlink="">
      <xdr:nvSpPr>
        <xdr:cNvPr id="10317" name="Object 77" hidden="1">
          <a:extLst>
            <a:ext uri="{63B3BB69-23CF-44E3-9099-C40C66FF867C}">
              <a14:compatExt xmlns:a14="http://schemas.microsoft.com/office/drawing/2010/main" spid="_x0000_s10317"/>
            </a:ext>
            <a:ext uri="{FF2B5EF4-FFF2-40B4-BE49-F238E27FC236}">
              <a16:creationId xmlns:a16="http://schemas.microsoft.com/office/drawing/2014/main" id="{00000000-0008-0000-0800-00004D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66675</xdr:rowOff>
    </xdr:to>
    <xdr:sp macro="" textlink="">
      <xdr:nvSpPr>
        <xdr:cNvPr id="10318" name="Object 78" hidden="1">
          <a:extLst>
            <a:ext uri="{63B3BB69-23CF-44E3-9099-C40C66FF867C}">
              <a14:compatExt xmlns:a14="http://schemas.microsoft.com/office/drawing/2010/main" spid="_x0000_s10318"/>
            </a:ext>
            <a:ext uri="{FF2B5EF4-FFF2-40B4-BE49-F238E27FC236}">
              <a16:creationId xmlns:a16="http://schemas.microsoft.com/office/drawing/2014/main" id="{00000000-0008-0000-0800-00004E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66675</xdr:rowOff>
    </xdr:to>
    <xdr:sp macro="" textlink="">
      <xdr:nvSpPr>
        <xdr:cNvPr id="10319" name="Object 79" hidden="1">
          <a:extLst>
            <a:ext uri="{63B3BB69-23CF-44E3-9099-C40C66FF867C}">
              <a14:compatExt xmlns:a14="http://schemas.microsoft.com/office/drawing/2010/main" spid="_x0000_s10319"/>
            </a:ext>
            <a:ext uri="{FF2B5EF4-FFF2-40B4-BE49-F238E27FC236}">
              <a16:creationId xmlns:a16="http://schemas.microsoft.com/office/drawing/2014/main" id="{00000000-0008-0000-0800-00004F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14</xdr:row>
      <xdr:rowOff>152400</xdr:rowOff>
    </xdr:to>
    <xdr:sp macro="" textlink="">
      <xdr:nvSpPr>
        <xdr:cNvPr id="10320" name="Object 80" hidden="1">
          <a:extLst>
            <a:ext uri="{63B3BB69-23CF-44E3-9099-C40C66FF867C}">
              <a14:compatExt xmlns:a14="http://schemas.microsoft.com/office/drawing/2010/main" spid="_x0000_s10320"/>
            </a:ext>
            <a:ext uri="{FF2B5EF4-FFF2-40B4-BE49-F238E27FC236}">
              <a16:creationId xmlns:a16="http://schemas.microsoft.com/office/drawing/2014/main" id="{00000000-0008-0000-0800-000050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14</xdr:row>
      <xdr:rowOff>152400</xdr:rowOff>
    </xdr:to>
    <xdr:sp macro="" textlink="">
      <xdr:nvSpPr>
        <xdr:cNvPr id="10321" name="Object 81" hidden="1">
          <a:extLst>
            <a:ext uri="{63B3BB69-23CF-44E3-9099-C40C66FF867C}">
              <a14:compatExt xmlns:a14="http://schemas.microsoft.com/office/drawing/2010/main" spid="_x0000_s10321"/>
            </a:ext>
            <a:ext uri="{FF2B5EF4-FFF2-40B4-BE49-F238E27FC236}">
              <a16:creationId xmlns:a16="http://schemas.microsoft.com/office/drawing/2014/main" id="{00000000-0008-0000-0800-000051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53</xdr:col>
      <xdr:colOff>0</xdr:colOff>
      <xdr:row>12</xdr:row>
      <xdr:rowOff>0</xdr:rowOff>
    </xdr:from>
    <xdr:ext cx="690034" cy="555087"/>
    <xdr:sp macro="" textlink="">
      <xdr:nvSpPr>
        <xdr:cNvPr id="9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5F000000}"/>
            </a:ext>
          </a:extLst>
        </xdr:cNvPr>
        <xdr:cNvSpPr/>
      </xdr:nvSpPr>
      <xdr:spPr bwMode="auto">
        <a:xfrm>
          <a:off x="86243026" y="3943684"/>
          <a:ext cx="690034" cy="5550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52</xdr:col>
      <xdr:colOff>0</xdr:colOff>
      <xdr:row>12</xdr:row>
      <xdr:rowOff>0</xdr:rowOff>
    </xdr:from>
    <xdr:to>
      <xdr:col>52</xdr:col>
      <xdr:colOff>714375</xdr:colOff>
      <xdr:row>15</xdr:row>
      <xdr:rowOff>0</xdr:rowOff>
    </xdr:to>
    <xdr:sp macro="" textlink="">
      <xdr:nvSpPr>
        <xdr:cNvPr id="10322" name="Object 82" hidden="1">
          <a:extLst>
            <a:ext uri="{63B3BB69-23CF-44E3-9099-C40C66FF867C}">
              <a14:compatExt xmlns:a14="http://schemas.microsoft.com/office/drawing/2010/main" spid="_x0000_s10322"/>
            </a:ext>
            <a:ext uri="{FF2B5EF4-FFF2-40B4-BE49-F238E27FC236}">
              <a16:creationId xmlns:a16="http://schemas.microsoft.com/office/drawing/2014/main" id="{00000000-0008-0000-0800-000052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47625</xdr:rowOff>
    </xdr:to>
    <xdr:sp macro="" textlink="">
      <xdr:nvSpPr>
        <xdr:cNvPr id="10323" name="Object 83" hidden="1">
          <a:extLst>
            <a:ext uri="{63B3BB69-23CF-44E3-9099-C40C66FF867C}">
              <a14:compatExt xmlns:a14="http://schemas.microsoft.com/office/drawing/2010/main" spid="_x0000_s10323"/>
            </a:ext>
            <a:ext uri="{FF2B5EF4-FFF2-40B4-BE49-F238E27FC236}">
              <a16:creationId xmlns:a16="http://schemas.microsoft.com/office/drawing/2014/main" id="{00000000-0008-0000-0800-000053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66675</xdr:rowOff>
    </xdr:to>
    <xdr:sp macro="" textlink="">
      <xdr:nvSpPr>
        <xdr:cNvPr id="10324" name="Object 84" hidden="1">
          <a:extLst>
            <a:ext uri="{63B3BB69-23CF-44E3-9099-C40C66FF867C}">
              <a14:compatExt xmlns:a14="http://schemas.microsoft.com/office/drawing/2010/main" spid="_x0000_s10324"/>
            </a:ext>
            <a:ext uri="{FF2B5EF4-FFF2-40B4-BE49-F238E27FC236}">
              <a16:creationId xmlns:a16="http://schemas.microsoft.com/office/drawing/2014/main" id="{00000000-0008-0000-0800-000054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66675</xdr:rowOff>
    </xdr:to>
    <xdr:sp macro="" textlink="">
      <xdr:nvSpPr>
        <xdr:cNvPr id="10325" name="Object 85" hidden="1">
          <a:extLst>
            <a:ext uri="{63B3BB69-23CF-44E3-9099-C40C66FF867C}">
              <a14:compatExt xmlns:a14="http://schemas.microsoft.com/office/drawing/2010/main" spid="_x0000_s10325"/>
            </a:ext>
            <a:ext uri="{FF2B5EF4-FFF2-40B4-BE49-F238E27FC236}">
              <a16:creationId xmlns:a16="http://schemas.microsoft.com/office/drawing/2014/main" id="{00000000-0008-0000-0800-000055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14</xdr:row>
      <xdr:rowOff>152400</xdr:rowOff>
    </xdr:to>
    <xdr:sp macro="" textlink="">
      <xdr:nvSpPr>
        <xdr:cNvPr id="10326" name="Object 86" hidden="1">
          <a:extLst>
            <a:ext uri="{63B3BB69-23CF-44E3-9099-C40C66FF867C}">
              <a14:compatExt xmlns:a14="http://schemas.microsoft.com/office/drawing/2010/main" spid="_x0000_s10326"/>
            </a:ext>
            <a:ext uri="{FF2B5EF4-FFF2-40B4-BE49-F238E27FC236}">
              <a16:creationId xmlns:a16="http://schemas.microsoft.com/office/drawing/2014/main" id="{00000000-0008-0000-0800-000056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14</xdr:row>
      <xdr:rowOff>152400</xdr:rowOff>
    </xdr:to>
    <xdr:sp macro="" textlink="">
      <xdr:nvSpPr>
        <xdr:cNvPr id="10327" name="Object 87" hidden="1">
          <a:extLst>
            <a:ext uri="{63B3BB69-23CF-44E3-9099-C40C66FF867C}">
              <a14:compatExt xmlns:a14="http://schemas.microsoft.com/office/drawing/2010/main" spid="_x0000_s10327"/>
            </a:ext>
            <a:ext uri="{FF2B5EF4-FFF2-40B4-BE49-F238E27FC236}">
              <a16:creationId xmlns:a16="http://schemas.microsoft.com/office/drawing/2014/main" id="{00000000-0008-0000-0800-000057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0</xdr:rowOff>
    </xdr:to>
    <xdr:sp macro="" textlink="">
      <xdr:nvSpPr>
        <xdr:cNvPr id="10328" name="Object 88" hidden="1">
          <a:extLst>
            <a:ext uri="{63B3BB69-23CF-44E3-9099-C40C66FF867C}">
              <a14:compatExt xmlns:a14="http://schemas.microsoft.com/office/drawing/2010/main" spid="_x0000_s10328"/>
            </a:ext>
            <a:ext uri="{FF2B5EF4-FFF2-40B4-BE49-F238E27FC236}">
              <a16:creationId xmlns:a16="http://schemas.microsoft.com/office/drawing/2014/main" id="{00000000-0008-0000-0800-000058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47625</xdr:rowOff>
    </xdr:to>
    <xdr:sp macro="" textlink="">
      <xdr:nvSpPr>
        <xdr:cNvPr id="10329" name="Object 89" hidden="1">
          <a:extLst>
            <a:ext uri="{63B3BB69-23CF-44E3-9099-C40C66FF867C}">
              <a14:compatExt xmlns:a14="http://schemas.microsoft.com/office/drawing/2010/main" spid="_x0000_s10329"/>
            </a:ext>
            <a:ext uri="{FF2B5EF4-FFF2-40B4-BE49-F238E27FC236}">
              <a16:creationId xmlns:a16="http://schemas.microsoft.com/office/drawing/2014/main" id="{00000000-0008-0000-0800-000059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66675</xdr:rowOff>
    </xdr:to>
    <xdr:sp macro="" textlink="">
      <xdr:nvSpPr>
        <xdr:cNvPr id="10330" name="Object 90" hidden="1">
          <a:extLst>
            <a:ext uri="{63B3BB69-23CF-44E3-9099-C40C66FF867C}">
              <a14:compatExt xmlns:a14="http://schemas.microsoft.com/office/drawing/2010/main" spid="_x0000_s10330"/>
            </a:ext>
            <a:ext uri="{FF2B5EF4-FFF2-40B4-BE49-F238E27FC236}">
              <a16:creationId xmlns:a16="http://schemas.microsoft.com/office/drawing/2014/main" id="{00000000-0008-0000-0800-00005A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66675</xdr:rowOff>
    </xdr:to>
    <xdr:sp macro="" textlink="">
      <xdr:nvSpPr>
        <xdr:cNvPr id="10331" name="Object 91" hidden="1">
          <a:extLst>
            <a:ext uri="{63B3BB69-23CF-44E3-9099-C40C66FF867C}">
              <a14:compatExt xmlns:a14="http://schemas.microsoft.com/office/drawing/2010/main" spid="_x0000_s10331"/>
            </a:ext>
            <a:ext uri="{FF2B5EF4-FFF2-40B4-BE49-F238E27FC236}">
              <a16:creationId xmlns:a16="http://schemas.microsoft.com/office/drawing/2014/main" id="{00000000-0008-0000-0800-00005B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14</xdr:row>
      <xdr:rowOff>152400</xdr:rowOff>
    </xdr:to>
    <xdr:sp macro="" textlink="">
      <xdr:nvSpPr>
        <xdr:cNvPr id="10332" name="Object 92" hidden="1">
          <a:extLst>
            <a:ext uri="{63B3BB69-23CF-44E3-9099-C40C66FF867C}">
              <a14:compatExt xmlns:a14="http://schemas.microsoft.com/office/drawing/2010/main" spid="_x0000_s10332"/>
            </a:ext>
            <a:ext uri="{FF2B5EF4-FFF2-40B4-BE49-F238E27FC236}">
              <a16:creationId xmlns:a16="http://schemas.microsoft.com/office/drawing/2014/main" id="{00000000-0008-0000-0800-00005C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14</xdr:row>
      <xdr:rowOff>152400</xdr:rowOff>
    </xdr:to>
    <xdr:sp macro="" textlink="">
      <xdr:nvSpPr>
        <xdr:cNvPr id="10333" name="Object 93" hidden="1">
          <a:extLst>
            <a:ext uri="{63B3BB69-23CF-44E3-9099-C40C66FF867C}">
              <a14:compatExt xmlns:a14="http://schemas.microsoft.com/office/drawing/2010/main" spid="_x0000_s10333"/>
            </a:ext>
            <a:ext uri="{FF2B5EF4-FFF2-40B4-BE49-F238E27FC236}">
              <a16:creationId xmlns:a16="http://schemas.microsoft.com/office/drawing/2014/main" id="{00000000-0008-0000-0800-00005D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0</xdr:rowOff>
    </xdr:to>
    <xdr:sp macro="" textlink="">
      <xdr:nvSpPr>
        <xdr:cNvPr id="10334" name="Object 94" hidden="1">
          <a:extLst>
            <a:ext uri="{63B3BB69-23CF-44E3-9099-C40C66FF867C}">
              <a14:compatExt xmlns:a14="http://schemas.microsoft.com/office/drawing/2010/main" spid="_x0000_s10334"/>
            </a:ext>
            <a:ext uri="{FF2B5EF4-FFF2-40B4-BE49-F238E27FC236}">
              <a16:creationId xmlns:a16="http://schemas.microsoft.com/office/drawing/2014/main" id="{00000000-0008-0000-0800-00005E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47625</xdr:rowOff>
    </xdr:to>
    <xdr:sp macro="" textlink="">
      <xdr:nvSpPr>
        <xdr:cNvPr id="10335" name="Object 95" hidden="1">
          <a:extLst>
            <a:ext uri="{63B3BB69-23CF-44E3-9099-C40C66FF867C}">
              <a14:compatExt xmlns:a14="http://schemas.microsoft.com/office/drawing/2010/main" spid="_x0000_s10335"/>
            </a:ext>
            <a:ext uri="{FF2B5EF4-FFF2-40B4-BE49-F238E27FC236}">
              <a16:creationId xmlns:a16="http://schemas.microsoft.com/office/drawing/2014/main" id="{00000000-0008-0000-0800-00005F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66675</xdr:rowOff>
    </xdr:to>
    <xdr:sp macro="" textlink="">
      <xdr:nvSpPr>
        <xdr:cNvPr id="10336" name="Object 96" hidden="1">
          <a:extLst>
            <a:ext uri="{63B3BB69-23CF-44E3-9099-C40C66FF867C}">
              <a14:compatExt xmlns:a14="http://schemas.microsoft.com/office/drawing/2010/main" spid="_x0000_s10336"/>
            </a:ext>
            <a:ext uri="{FF2B5EF4-FFF2-40B4-BE49-F238E27FC236}">
              <a16:creationId xmlns:a16="http://schemas.microsoft.com/office/drawing/2014/main" id="{00000000-0008-0000-0800-000060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66675</xdr:rowOff>
    </xdr:to>
    <xdr:sp macro="" textlink="">
      <xdr:nvSpPr>
        <xdr:cNvPr id="10337" name="Object 97" hidden="1">
          <a:extLst>
            <a:ext uri="{63B3BB69-23CF-44E3-9099-C40C66FF867C}">
              <a14:compatExt xmlns:a14="http://schemas.microsoft.com/office/drawing/2010/main" spid="_x0000_s10337"/>
            </a:ext>
            <a:ext uri="{FF2B5EF4-FFF2-40B4-BE49-F238E27FC236}">
              <a16:creationId xmlns:a16="http://schemas.microsoft.com/office/drawing/2014/main" id="{00000000-0008-0000-0800-000061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2" name="Object 1">
          <a:extLst>
            <a:ext uri="{FF2B5EF4-FFF2-40B4-BE49-F238E27FC236}">
              <a16:creationId xmlns:a16="http://schemas.microsoft.com/office/drawing/2014/main" id="{F3D2E328-9688-D49F-F70D-D455B52F469E}"/>
            </a:ext>
          </a:extLst>
        </xdr:cNvPr>
        <xdr:cNvSpPr>
          <a:spLocks noChangeAspect="1" noChangeArrowheads="1"/>
        </xdr:cNvSpPr>
      </xdr:nvSpPr>
      <xdr:spPr bwMode="auto">
        <a:xfrm>
          <a:off x="9229725" y="3676650"/>
          <a:ext cx="74295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3" name="Object 2">
          <a:extLst>
            <a:ext uri="{FF2B5EF4-FFF2-40B4-BE49-F238E27FC236}">
              <a16:creationId xmlns:a16="http://schemas.microsoft.com/office/drawing/2014/main" id="{4C7ED565-6B91-B919-E614-186752BC9AF5}"/>
            </a:ext>
          </a:extLst>
        </xdr:cNvPr>
        <xdr:cNvSpPr>
          <a:spLocks noChangeAspect="1" noChangeArrowheads="1"/>
        </xdr:cNvSpPr>
      </xdr:nvSpPr>
      <xdr:spPr bwMode="auto">
        <a:xfrm>
          <a:off x="9229725" y="3676650"/>
          <a:ext cx="74295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2</xdr:col>
      <xdr:colOff>285750</xdr:colOff>
      <xdr:row>15</xdr:row>
      <xdr:rowOff>38100</xdr:rowOff>
    </xdr:to>
    <xdr:sp macro="" textlink="">
      <xdr:nvSpPr>
        <xdr:cNvPr id="5" name="AutoShape 3">
          <a:extLst>
            <a:ext uri="{FF2B5EF4-FFF2-40B4-BE49-F238E27FC236}">
              <a16:creationId xmlns:a16="http://schemas.microsoft.com/office/drawing/2014/main" id="{33695C28-A9EC-89BC-FC47-9D26E6D23868}"/>
            </a:ext>
          </a:extLst>
        </xdr:cNvPr>
        <xdr:cNvSpPr>
          <a:spLocks noChangeAspect="1" noChangeArrowheads="1"/>
        </xdr:cNvSpPr>
      </xdr:nvSpPr>
      <xdr:spPr bwMode="auto">
        <a:xfrm>
          <a:off x="457200" y="3676650"/>
          <a:ext cx="971550" cy="7239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0</xdr:rowOff>
    </xdr:to>
    <xdr:sp macro="" textlink="">
      <xdr:nvSpPr>
        <xdr:cNvPr id="6" name="AutoShape 4">
          <a:extLst>
            <a:ext uri="{FF2B5EF4-FFF2-40B4-BE49-F238E27FC236}">
              <a16:creationId xmlns:a16="http://schemas.microsoft.com/office/drawing/2014/main" id="{241F456D-898E-8B27-EDB1-8F6E91C60503}"/>
            </a:ext>
          </a:extLst>
        </xdr:cNvPr>
        <xdr:cNvSpPr>
          <a:spLocks noChangeAspect="1" noChangeArrowheads="1"/>
        </xdr:cNvSpPr>
      </xdr:nvSpPr>
      <xdr:spPr bwMode="auto">
        <a:xfrm>
          <a:off x="9229725" y="3676650"/>
          <a:ext cx="742950"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47625</xdr:rowOff>
    </xdr:to>
    <xdr:sp macro="" textlink="">
      <xdr:nvSpPr>
        <xdr:cNvPr id="7" name="AutoShape 5">
          <a:extLst>
            <a:ext uri="{FF2B5EF4-FFF2-40B4-BE49-F238E27FC236}">
              <a16:creationId xmlns:a16="http://schemas.microsoft.com/office/drawing/2014/main" id="{28976261-4EE5-26E2-D9AA-1634AEEB3CC8}"/>
            </a:ext>
          </a:extLst>
        </xdr:cNvPr>
        <xdr:cNvSpPr>
          <a:spLocks noChangeAspect="1" noChangeArrowheads="1"/>
        </xdr:cNvSpPr>
      </xdr:nvSpPr>
      <xdr:spPr bwMode="auto">
        <a:xfrm>
          <a:off x="9229725" y="3676650"/>
          <a:ext cx="742950"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8" name="AutoShape 6">
          <a:extLst>
            <a:ext uri="{FF2B5EF4-FFF2-40B4-BE49-F238E27FC236}">
              <a16:creationId xmlns:a16="http://schemas.microsoft.com/office/drawing/2014/main" id="{7134351A-6DA8-F30D-27AE-8580B94F970B}"/>
            </a:ext>
          </a:extLst>
        </xdr:cNvPr>
        <xdr:cNvSpPr>
          <a:spLocks noChangeAspect="1" noChangeArrowheads="1"/>
        </xdr:cNvSpPr>
      </xdr:nvSpPr>
      <xdr:spPr bwMode="auto">
        <a:xfrm>
          <a:off x="9229725" y="3676650"/>
          <a:ext cx="74295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9" name="AutoShape 7">
          <a:extLst>
            <a:ext uri="{FF2B5EF4-FFF2-40B4-BE49-F238E27FC236}">
              <a16:creationId xmlns:a16="http://schemas.microsoft.com/office/drawing/2014/main" id="{EB666F42-FE06-915C-4B48-293AA622CDF9}"/>
            </a:ext>
          </a:extLst>
        </xdr:cNvPr>
        <xdr:cNvSpPr>
          <a:spLocks noChangeAspect="1" noChangeArrowheads="1"/>
        </xdr:cNvSpPr>
      </xdr:nvSpPr>
      <xdr:spPr bwMode="auto">
        <a:xfrm>
          <a:off x="9229725" y="3676650"/>
          <a:ext cx="74295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11" name="AutoShape 8">
          <a:extLst>
            <a:ext uri="{FF2B5EF4-FFF2-40B4-BE49-F238E27FC236}">
              <a16:creationId xmlns:a16="http://schemas.microsoft.com/office/drawing/2014/main" id="{DD131AE8-BEE3-A04C-79C6-B9E746591BB5}"/>
            </a:ext>
          </a:extLst>
        </xdr:cNvPr>
        <xdr:cNvSpPr>
          <a:spLocks noChangeAspect="1" noChangeArrowheads="1"/>
        </xdr:cNvSpPr>
      </xdr:nvSpPr>
      <xdr:spPr bwMode="auto">
        <a:xfrm>
          <a:off x="9229725" y="3676650"/>
          <a:ext cx="74295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12" name="AutoShape 9">
          <a:extLst>
            <a:ext uri="{FF2B5EF4-FFF2-40B4-BE49-F238E27FC236}">
              <a16:creationId xmlns:a16="http://schemas.microsoft.com/office/drawing/2014/main" id="{1D8B4AF1-8E28-AFAE-6205-584BF0F2906F}"/>
            </a:ext>
          </a:extLst>
        </xdr:cNvPr>
        <xdr:cNvSpPr>
          <a:spLocks noChangeAspect="1" noChangeArrowheads="1"/>
        </xdr:cNvSpPr>
      </xdr:nvSpPr>
      <xdr:spPr bwMode="auto">
        <a:xfrm>
          <a:off x="9229725" y="3676650"/>
          <a:ext cx="74295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0</xdr:rowOff>
    </xdr:to>
    <xdr:sp macro="" textlink="">
      <xdr:nvSpPr>
        <xdr:cNvPr id="14" name="AutoShape 10">
          <a:extLst>
            <a:ext uri="{FF2B5EF4-FFF2-40B4-BE49-F238E27FC236}">
              <a16:creationId xmlns:a16="http://schemas.microsoft.com/office/drawing/2014/main" id="{DAAB4E1B-B8DC-E3BD-CCDC-62E5DC885D0F}"/>
            </a:ext>
          </a:extLst>
        </xdr:cNvPr>
        <xdr:cNvSpPr>
          <a:spLocks noChangeAspect="1" noChangeArrowheads="1"/>
        </xdr:cNvSpPr>
      </xdr:nvSpPr>
      <xdr:spPr bwMode="auto">
        <a:xfrm>
          <a:off x="9229725" y="3676650"/>
          <a:ext cx="742950"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47625</xdr:rowOff>
    </xdr:to>
    <xdr:sp macro="" textlink="">
      <xdr:nvSpPr>
        <xdr:cNvPr id="15" name="AutoShape 11">
          <a:extLst>
            <a:ext uri="{FF2B5EF4-FFF2-40B4-BE49-F238E27FC236}">
              <a16:creationId xmlns:a16="http://schemas.microsoft.com/office/drawing/2014/main" id="{B7D77406-D03F-07E8-03C1-0A0ED83C0A7D}"/>
            </a:ext>
          </a:extLst>
        </xdr:cNvPr>
        <xdr:cNvSpPr>
          <a:spLocks noChangeAspect="1" noChangeArrowheads="1"/>
        </xdr:cNvSpPr>
      </xdr:nvSpPr>
      <xdr:spPr bwMode="auto">
        <a:xfrm>
          <a:off x="9229725" y="3676650"/>
          <a:ext cx="742950"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16" name="AutoShape 12">
          <a:extLst>
            <a:ext uri="{FF2B5EF4-FFF2-40B4-BE49-F238E27FC236}">
              <a16:creationId xmlns:a16="http://schemas.microsoft.com/office/drawing/2014/main" id="{1947A40A-2749-328A-11A3-0DB0C81B5B24}"/>
            </a:ext>
          </a:extLst>
        </xdr:cNvPr>
        <xdr:cNvSpPr>
          <a:spLocks noChangeAspect="1" noChangeArrowheads="1"/>
        </xdr:cNvSpPr>
      </xdr:nvSpPr>
      <xdr:spPr bwMode="auto">
        <a:xfrm>
          <a:off x="9229725" y="3676650"/>
          <a:ext cx="74295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17" name="AutoShape 13">
          <a:extLst>
            <a:ext uri="{FF2B5EF4-FFF2-40B4-BE49-F238E27FC236}">
              <a16:creationId xmlns:a16="http://schemas.microsoft.com/office/drawing/2014/main" id="{E1F467BE-1E6F-EF92-F4AF-2030E76DED12}"/>
            </a:ext>
          </a:extLst>
        </xdr:cNvPr>
        <xdr:cNvSpPr>
          <a:spLocks noChangeAspect="1" noChangeArrowheads="1"/>
        </xdr:cNvSpPr>
      </xdr:nvSpPr>
      <xdr:spPr bwMode="auto">
        <a:xfrm>
          <a:off x="9229725" y="3676650"/>
          <a:ext cx="74295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18" name="AutoShape 14">
          <a:extLst>
            <a:ext uri="{FF2B5EF4-FFF2-40B4-BE49-F238E27FC236}">
              <a16:creationId xmlns:a16="http://schemas.microsoft.com/office/drawing/2014/main" id="{43314EA8-F189-A832-DEA6-6EA298C1E69C}"/>
            </a:ext>
          </a:extLst>
        </xdr:cNvPr>
        <xdr:cNvSpPr>
          <a:spLocks noChangeAspect="1" noChangeArrowheads="1"/>
        </xdr:cNvSpPr>
      </xdr:nvSpPr>
      <xdr:spPr bwMode="auto">
        <a:xfrm>
          <a:off x="9229725" y="3676650"/>
          <a:ext cx="74295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19" name="AutoShape 15">
          <a:extLst>
            <a:ext uri="{FF2B5EF4-FFF2-40B4-BE49-F238E27FC236}">
              <a16:creationId xmlns:a16="http://schemas.microsoft.com/office/drawing/2014/main" id="{94F4A02A-7797-960E-71DE-E8A45CC0841C}"/>
            </a:ext>
          </a:extLst>
        </xdr:cNvPr>
        <xdr:cNvSpPr>
          <a:spLocks noChangeAspect="1" noChangeArrowheads="1"/>
        </xdr:cNvSpPr>
      </xdr:nvSpPr>
      <xdr:spPr bwMode="auto">
        <a:xfrm>
          <a:off x="9229725" y="3676650"/>
          <a:ext cx="74295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0</xdr:rowOff>
    </xdr:to>
    <xdr:sp macro="" textlink="">
      <xdr:nvSpPr>
        <xdr:cNvPr id="21" name="AutoShape 16">
          <a:extLst>
            <a:ext uri="{FF2B5EF4-FFF2-40B4-BE49-F238E27FC236}">
              <a16:creationId xmlns:a16="http://schemas.microsoft.com/office/drawing/2014/main" id="{7E5B5731-00AE-4CBA-EB74-C04B774F6FD0}"/>
            </a:ext>
          </a:extLst>
        </xdr:cNvPr>
        <xdr:cNvSpPr>
          <a:spLocks noChangeAspect="1" noChangeArrowheads="1"/>
        </xdr:cNvSpPr>
      </xdr:nvSpPr>
      <xdr:spPr bwMode="auto">
        <a:xfrm>
          <a:off x="9229725" y="3676650"/>
          <a:ext cx="742950"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47625</xdr:rowOff>
    </xdr:to>
    <xdr:sp macro="" textlink="">
      <xdr:nvSpPr>
        <xdr:cNvPr id="22" name="AutoShape 17">
          <a:extLst>
            <a:ext uri="{FF2B5EF4-FFF2-40B4-BE49-F238E27FC236}">
              <a16:creationId xmlns:a16="http://schemas.microsoft.com/office/drawing/2014/main" id="{0FA2ECB5-45B7-1FFD-D034-4E3A6B4D497B}"/>
            </a:ext>
          </a:extLst>
        </xdr:cNvPr>
        <xdr:cNvSpPr>
          <a:spLocks noChangeAspect="1" noChangeArrowheads="1"/>
        </xdr:cNvSpPr>
      </xdr:nvSpPr>
      <xdr:spPr bwMode="auto">
        <a:xfrm>
          <a:off x="9229725" y="3676650"/>
          <a:ext cx="742950"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23" name="AutoShape 18">
          <a:extLst>
            <a:ext uri="{FF2B5EF4-FFF2-40B4-BE49-F238E27FC236}">
              <a16:creationId xmlns:a16="http://schemas.microsoft.com/office/drawing/2014/main" id="{81F5BA58-84EA-3209-F736-5707A680330E}"/>
            </a:ext>
          </a:extLst>
        </xdr:cNvPr>
        <xdr:cNvSpPr>
          <a:spLocks noChangeAspect="1" noChangeArrowheads="1"/>
        </xdr:cNvSpPr>
      </xdr:nvSpPr>
      <xdr:spPr bwMode="auto">
        <a:xfrm>
          <a:off x="9229725" y="3676650"/>
          <a:ext cx="74295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24" name="AutoShape 19">
          <a:extLst>
            <a:ext uri="{FF2B5EF4-FFF2-40B4-BE49-F238E27FC236}">
              <a16:creationId xmlns:a16="http://schemas.microsoft.com/office/drawing/2014/main" id="{0A0E1A0A-4AC8-4162-55A7-49BDEEC697F0}"/>
            </a:ext>
          </a:extLst>
        </xdr:cNvPr>
        <xdr:cNvSpPr>
          <a:spLocks noChangeAspect="1" noChangeArrowheads="1"/>
        </xdr:cNvSpPr>
      </xdr:nvSpPr>
      <xdr:spPr bwMode="auto">
        <a:xfrm>
          <a:off x="9229725" y="3676650"/>
          <a:ext cx="74295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25" name="AutoShape 20">
          <a:extLst>
            <a:ext uri="{FF2B5EF4-FFF2-40B4-BE49-F238E27FC236}">
              <a16:creationId xmlns:a16="http://schemas.microsoft.com/office/drawing/2014/main" id="{EA8E0AC8-E6A4-C1A1-5ABD-FCDE335DA511}"/>
            </a:ext>
          </a:extLst>
        </xdr:cNvPr>
        <xdr:cNvSpPr>
          <a:spLocks noChangeAspect="1" noChangeArrowheads="1"/>
        </xdr:cNvSpPr>
      </xdr:nvSpPr>
      <xdr:spPr bwMode="auto">
        <a:xfrm>
          <a:off x="9229725" y="3676650"/>
          <a:ext cx="74295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26" name="AutoShape 21">
          <a:extLst>
            <a:ext uri="{FF2B5EF4-FFF2-40B4-BE49-F238E27FC236}">
              <a16:creationId xmlns:a16="http://schemas.microsoft.com/office/drawing/2014/main" id="{896DC604-EC87-8475-10DF-6A83641A05B4}"/>
            </a:ext>
          </a:extLst>
        </xdr:cNvPr>
        <xdr:cNvSpPr>
          <a:spLocks noChangeAspect="1" noChangeArrowheads="1"/>
        </xdr:cNvSpPr>
      </xdr:nvSpPr>
      <xdr:spPr bwMode="auto">
        <a:xfrm>
          <a:off x="9229725" y="3676650"/>
          <a:ext cx="74295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0</xdr:rowOff>
    </xdr:to>
    <xdr:sp macro="" textlink="">
      <xdr:nvSpPr>
        <xdr:cNvPr id="28" name="AutoShape 22">
          <a:extLst>
            <a:ext uri="{FF2B5EF4-FFF2-40B4-BE49-F238E27FC236}">
              <a16:creationId xmlns:a16="http://schemas.microsoft.com/office/drawing/2014/main" id="{2FCACC48-126F-5D28-91C9-1424385B583B}"/>
            </a:ext>
          </a:extLst>
        </xdr:cNvPr>
        <xdr:cNvSpPr>
          <a:spLocks noChangeAspect="1" noChangeArrowheads="1"/>
        </xdr:cNvSpPr>
      </xdr:nvSpPr>
      <xdr:spPr bwMode="auto">
        <a:xfrm>
          <a:off x="9229725" y="3676650"/>
          <a:ext cx="742950"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47625</xdr:rowOff>
    </xdr:to>
    <xdr:sp macro="" textlink="">
      <xdr:nvSpPr>
        <xdr:cNvPr id="29" name="AutoShape 23">
          <a:extLst>
            <a:ext uri="{FF2B5EF4-FFF2-40B4-BE49-F238E27FC236}">
              <a16:creationId xmlns:a16="http://schemas.microsoft.com/office/drawing/2014/main" id="{543F357E-6367-11CC-6369-0608BF085718}"/>
            </a:ext>
          </a:extLst>
        </xdr:cNvPr>
        <xdr:cNvSpPr>
          <a:spLocks noChangeAspect="1" noChangeArrowheads="1"/>
        </xdr:cNvSpPr>
      </xdr:nvSpPr>
      <xdr:spPr bwMode="auto">
        <a:xfrm>
          <a:off x="9229725" y="3676650"/>
          <a:ext cx="742950"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30" name="AutoShape 24">
          <a:extLst>
            <a:ext uri="{FF2B5EF4-FFF2-40B4-BE49-F238E27FC236}">
              <a16:creationId xmlns:a16="http://schemas.microsoft.com/office/drawing/2014/main" id="{DE336EFE-A7C2-6A8E-F378-744E05885334}"/>
            </a:ext>
          </a:extLst>
        </xdr:cNvPr>
        <xdr:cNvSpPr>
          <a:spLocks noChangeAspect="1" noChangeArrowheads="1"/>
        </xdr:cNvSpPr>
      </xdr:nvSpPr>
      <xdr:spPr bwMode="auto">
        <a:xfrm>
          <a:off x="9229725" y="3676650"/>
          <a:ext cx="74295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31" name="AutoShape 25">
          <a:extLst>
            <a:ext uri="{FF2B5EF4-FFF2-40B4-BE49-F238E27FC236}">
              <a16:creationId xmlns:a16="http://schemas.microsoft.com/office/drawing/2014/main" id="{C35EC3F4-200C-798B-FDAF-899FD7FF366D}"/>
            </a:ext>
          </a:extLst>
        </xdr:cNvPr>
        <xdr:cNvSpPr>
          <a:spLocks noChangeAspect="1" noChangeArrowheads="1"/>
        </xdr:cNvSpPr>
      </xdr:nvSpPr>
      <xdr:spPr bwMode="auto">
        <a:xfrm>
          <a:off x="9229725" y="3676650"/>
          <a:ext cx="74295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14</xdr:row>
      <xdr:rowOff>152400</xdr:rowOff>
    </xdr:to>
    <xdr:sp macro="" textlink="">
      <xdr:nvSpPr>
        <xdr:cNvPr id="32" name="AutoShape 26">
          <a:extLst>
            <a:ext uri="{FF2B5EF4-FFF2-40B4-BE49-F238E27FC236}">
              <a16:creationId xmlns:a16="http://schemas.microsoft.com/office/drawing/2014/main" id="{7F0CE64B-ECDE-D564-726E-E9520A32AB22}"/>
            </a:ext>
          </a:extLst>
        </xdr:cNvPr>
        <xdr:cNvSpPr>
          <a:spLocks noChangeAspect="1" noChangeArrowheads="1"/>
        </xdr:cNvSpPr>
      </xdr:nvSpPr>
      <xdr:spPr bwMode="auto">
        <a:xfrm>
          <a:off x="9229725" y="3676650"/>
          <a:ext cx="72390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14</xdr:row>
      <xdr:rowOff>152400</xdr:rowOff>
    </xdr:to>
    <xdr:sp macro="" textlink="">
      <xdr:nvSpPr>
        <xdr:cNvPr id="33" name="AutoShape 27">
          <a:extLst>
            <a:ext uri="{FF2B5EF4-FFF2-40B4-BE49-F238E27FC236}">
              <a16:creationId xmlns:a16="http://schemas.microsoft.com/office/drawing/2014/main" id="{7E1FC96F-1AEC-647A-9209-5766AE0B27B9}"/>
            </a:ext>
          </a:extLst>
        </xdr:cNvPr>
        <xdr:cNvSpPr>
          <a:spLocks noChangeAspect="1" noChangeArrowheads="1"/>
        </xdr:cNvSpPr>
      </xdr:nvSpPr>
      <xdr:spPr bwMode="auto">
        <a:xfrm>
          <a:off x="9229725" y="3676650"/>
          <a:ext cx="72390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0</xdr:rowOff>
    </xdr:to>
    <xdr:sp macro="" textlink="">
      <xdr:nvSpPr>
        <xdr:cNvPr id="35" name="AutoShape 28">
          <a:extLst>
            <a:ext uri="{FF2B5EF4-FFF2-40B4-BE49-F238E27FC236}">
              <a16:creationId xmlns:a16="http://schemas.microsoft.com/office/drawing/2014/main" id="{822BE927-D1DF-6344-F083-33976A888CDE}"/>
            </a:ext>
          </a:extLst>
        </xdr:cNvPr>
        <xdr:cNvSpPr>
          <a:spLocks noChangeAspect="1" noChangeArrowheads="1"/>
        </xdr:cNvSpPr>
      </xdr:nvSpPr>
      <xdr:spPr bwMode="auto">
        <a:xfrm>
          <a:off x="9229725" y="3676650"/>
          <a:ext cx="723900"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47625</xdr:rowOff>
    </xdr:to>
    <xdr:sp macro="" textlink="">
      <xdr:nvSpPr>
        <xdr:cNvPr id="36" name="AutoShape 29">
          <a:extLst>
            <a:ext uri="{FF2B5EF4-FFF2-40B4-BE49-F238E27FC236}">
              <a16:creationId xmlns:a16="http://schemas.microsoft.com/office/drawing/2014/main" id="{2B94132E-7716-8D81-FDFA-C7E5270B9605}"/>
            </a:ext>
          </a:extLst>
        </xdr:cNvPr>
        <xdr:cNvSpPr>
          <a:spLocks noChangeAspect="1" noChangeArrowheads="1"/>
        </xdr:cNvSpPr>
      </xdr:nvSpPr>
      <xdr:spPr bwMode="auto">
        <a:xfrm>
          <a:off x="9229725" y="3676650"/>
          <a:ext cx="723900"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66675</xdr:rowOff>
    </xdr:to>
    <xdr:sp macro="" textlink="">
      <xdr:nvSpPr>
        <xdr:cNvPr id="37" name="AutoShape 30">
          <a:extLst>
            <a:ext uri="{FF2B5EF4-FFF2-40B4-BE49-F238E27FC236}">
              <a16:creationId xmlns:a16="http://schemas.microsoft.com/office/drawing/2014/main" id="{E4FCADED-CD71-C56C-FA0D-5452B9B12540}"/>
            </a:ext>
          </a:extLst>
        </xdr:cNvPr>
        <xdr:cNvSpPr>
          <a:spLocks noChangeAspect="1" noChangeArrowheads="1"/>
        </xdr:cNvSpPr>
      </xdr:nvSpPr>
      <xdr:spPr bwMode="auto">
        <a:xfrm>
          <a:off x="9229725" y="3676650"/>
          <a:ext cx="72390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66675</xdr:rowOff>
    </xdr:to>
    <xdr:sp macro="" textlink="">
      <xdr:nvSpPr>
        <xdr:cNvPr id="38" name="AutoShape 31">
          <a:extLst>
            <a:ext uri="{FF2B5EF4-FFF2-40B4-BE49-F238E27FC236}">
              <a16:creationId xmlns:a16="http://schemas.microsoft.com/office/drawing/2014/main" id="{8C533319-0E74-222C-D5AA-21AEDEE6E5B1}"/>
            </a:ext>
          </a:extLst>
        </xdr:cNvPr>
        <xdr:cNvSpPr>
          <a:spLocks noChangeAspect="1" noChangeArrowheads="1"/>
        </xdr:cNvSpPr>
      </xdr:nvSpPr>
      <xdr:spPr bwMode="auto">
        <a:xfrm>
          <a:off x="9229725" y="3676650"/>
          <a:ext cx="72390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14</xdr:row>
      <xdr:rowOff>152400</xdr:rowOff>
    </xdr:to>
    <xdr:sp macro="" textlink="">
      <xdr:nvSpPr>
        <xdr:cNvPr id="39" name="AutoShape 32">
          <a:extLst>
            <a:ext uri="{FF2B5EF4-FFF2-40B4-BE49-F238E27FC236}">
              <a16:creationId xmlns:a16="http://schemas.microsoft.com/office/drawing/2014/main" id="{D5D6EA22-A275-0AA4-9A56-B44BFC7585D8}"/>
            </a:ext>
          </a:extLst>
        </xdr:cNvPr>
        <xdr:cNvSpPr>
          <a:spLocks noChangeAspect="1" noChangeArrowheads="1"/>
        </xdr:cNvSpPr>
      </xdr:nvSpPr>
      <xdr:spPr bwMode="auto">
        <a:xfrm>
          <a:off x="9229725" y="3676650"/>
          <a:ext cx="72390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14</xdr:row>
      <xdr:rowOff>152400</xdr:rowOff>
    </xdr:to>
    <xdr:sp macro="" textlink="">
      <xdr:nvSpPr>
        <xdr:cNvPr id="40" name="AutoShape 33">
          <a:extLst>
            <a:ext uri="{FF2B5EF4-FFF2-40B4-BE49-F238E27FC236}">
              <a16:creationId xmlns:a16="http://schemas.microsoft.com/office/drawing/2014/main" id="{F747ED57-8064-7228-329A-BA5AC4EAE0F9}"/>
            </a:ext>
          </a:extLst>
        </xdr:cNvPr>
        <xdr:cNvSpPr>
          <a:spLocks noChangeAspect="1" noChangeArrowheads="1"/>
        </xdr:cNvSpPr>
      </xdr:nvSpPr>
      <xdr:spPr bwMode="auto">
        <a:xfrm>
          <a:off x="9229725" y="3676650"/>
          <a:ext cx="72390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0</xdr:rowOff>
    </xdr:to>
    <xdr:sp macro="" textlink="">
      <xdr:nvSpPr>
        <xdr:cNvPr id="42" name="AutoShape 34">
          <a:extLst>
            <a:ext uri="{FF2B5EF4-FFF2-40B4-BE49-F238E27FC236}">
              <a16:creationId xmlns:a16="http://schemas.microsoft.com/office/drawing/2014/main" id="{C78A2278-9313-2CA1-FADB-AF5FD2960800}"/>
            </a:ext>
          </a:extLst>
        </xdr:cNvPr>
        <xdr:cNvSpPr>
          <a:spLocks noChangeAspect="1" noChangeArrowheads="1"/>
        </xdr:cNvSpPr>
      </xdr:nvSpPr>
      <xdr:spPr bwMode="auto">
        <a:xfrm>
          <a:off x="9229725" y="3676650"/>
          <a:ext cx="723900"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47625</xdr:rowOff>
    </xdr:to>
    <xdr:sp macro="" textlink="">
      <xdr:nvSpPr>
        <xdr:cNvPr id="43" name="AutoShape 35">
          <a:extLst>
            <a:ext uri="{FF2B5EF4-FFF2-40B4-BE49-F238E27FC236}">
              <a16:creationId xmlns:a16="http://schemas.microsoft.com/office/drawing/2014/main" id="{AC3E10CB-3BCE-2F93-5B16-2857394A92F0}"/>
            </a:ext>
          </a:extLst>
        </xdr:cNvPr>
        <xdr:cNvSpPr>
          <a:spLocks noChangeAspect="1" noChangeArrowheads="1"/>
        </xdr:cNvSpPr>
      </xdr:nvSpPr>
      <xdr:spPr bwMode="auto">
        <a:xfrm>
          <a:off x="9229725" y="3676650"/>
          <a:ext cx="723900"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66675</xdr:rowOff>
    </xdr:to>
    <xdr:sp macro="" textlink="">
      <xdr:nvSpPr>
        <xdr:cNvPr id="44" name="AutoShape 36">
          <a:extLst>
            <a:ext uri="{FF2B5EF4-FFF2-40B4-BE49-F238E27FC236}">
              <a16:creationId xmlns:a16="http://schemas.microsoft.com/office/drawing/2014/main" id="{76927A04-5382-A8D9-D499-9B81E5182421}"/>
            </a:ext>
          </a:extLst>
        </xdr:cNvPr>
        <xdr:cNvSpPr>
          <a:spLocks noChangeAspect="1" noChangeArrowheads="1"/>
        </xdr:cNvSpPr>
      </xdr:nvSpPr>
      <xdr:spPr bwMode="auto">
        <a:xfrm>
          <a:off x="9229725" y="3676650"/>
          <a:ext cx="72390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66675</xdr:rowOff>
    </xdr:to>
    <xdr:sp macro="" textlink="">
      <xdr:nvSpPr>
        <xdr:cNvPr id="45" name="AutoShape 37">
          <a:extLst>
            <a:ext uri="{FF2B5EF4-FFF2-40B4-BE49-F238E27FC236}">
              <a16:creationId xmlns:a16="http://schemas.microsoft.com/office/drawing/2014/main" id="{71AA4B12-56F4-9DB1-DB30-500C7CF1100E}"/>
            </a:ext>
          </a:extLst>
        </xdr:cNvPr>
        <xdr:cNvSpPr>
          <a:spLocks noChangeAspect="1" noChangeArrowheads="1"/>
        </xdr:cNvSpPr>
      </xdr:nvSpPr>
      <xdr:spPr bwMode="auto">
        <a:xfrm>
          <a:off x="9229725" y="3676650"/>
          <a:ext cx="72390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14</xdr:row>
      <xdr:rowOff>152400</xdr:rowOff>
    </xdr:to>
    <xdr:sp macro="" textlink="">
      <xdr:nvSpPr>
        <xdr:cNvPr id="46" name="AutoShape 38">
          <a:extLst>
            <a:ext uri="{FF2B5EF4-FFF2-40B4-BE49-F238E27FC236}">
              <a16:creationId xmlns:a16="http://schemas.microsoft.com/office/drawing/2014/main" id="{F0F55F9F-64C9-794B-BA67-E93DF2DE783B}"/>
            </a:ext>
          </a:extLst>
        </xdr:cNvPr>
        <xdr:cNvSpPr>
          <a:spLocks noChangeAspect="1" noChangeArrowheads="1"/>
        </xdr:cNvSpPr>
      </xdr:nvSpPr>
      <xdr:spPr bwMode="auto">
        <a:xfrm>
          <a:off x="97345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14</xdr:row>
      <xdr:rowOff>152400</xdr:rowOff>
    </xdr:to>
    <xdr:sp macro="" textlink="">
      <xdr:nvSpPr>
        <xdr:cNvPr id="47" name="AutoShape 39">
          <a:extLst>
            <a:ext uri="{FF2B5EF4-FFF2-40B4-BE49-F238E27FC236}">
              <a16:creationId xmlns:a16="http://schemas.microsoft.com/office/drawing/2014/main" id="{9C4E204B-6987-89A0-DA32-6AA712B338E5}"/>
            </a:ext>
          </a:extLst>
        </xdr:cNvPr>
        <xdr:cNvSpPr>
          <a:spLocks noChangeAspect="1" noChangeArrowheads="1"/>
        </xdr:cNvSpPr>
      </xdr:nvSpPr>
      <xdr:spPr bwMode="auto">
        <a:xfrm>
          <a:off x="97345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0</xdr:rowOff>
    </xdr:to>
    <xdr:sp macro="" textlink="">
      <xdr:nvSpPr>
        <xdr:cNvPr id="49" name="AutoShape 40">
          <a:extLst>
            <a:ext uri="{FF2B5EF4-FFF2-40B4-BE49-F238E27FC236}">
              <a16:creationId xmlns:a16="http://schemas.microsoft.com/office/drawing/2014/main" id="{50270443-F43B-6F55-541B-9FE86EAFFE74}"/>
            </a:ext>
          </a:extLst>
        </xdr:cNvPr>
        <xdr:cNvSpPr>
          <a:spLocks noChangeAspect="1" noChangeArrowheads="1"/>
        </xdr:cNvSpPr>
      </xdr:nvSpPr>
      <xdr:spPr bwMode="auto">
        <a:xfrm>
          <a:off x="9734550" y="3676650"/>
          <a:ext cx="714375"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47625</xdr:rowOff>
    </xdr:to>
    <xdr:sp macro="" textlink="">
      <xdr:nvSpPr>
        <xdr:cNvPr id="50" name="AutoShape 41">
          <a:extLst>
            <a:ext uri="{FF2B5EF4-FFF2-40B4-BE49-F238E27FC236}">
              <a16:creationId xmlns:a16="http://schemas.microsoft.com/office/drawing/2014/main" id="{B2FD9FF2-B87D-D01E-BF3D-397E8DEE481E}"/>
            </a:ext>
          </a:extLst>
        </xdr:cNvPr>
        <xdr:cNvSpPr>
          <a:spLocks noChangeAspect="1" noChangeArrowheads="1"/>
        </xdr:cNvSpPr>
      </xdr:nvSpPr>
      <xdr:spPr bwMode="auto">
        <a:xfrm>
          <a:off x="9734550" y="3676650"/>
          <a:ext cx="714375"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66675</xdr:rowOff>
    </xdr:to>
    <xdr:sp macro="" textlink="">
      <xdr:nvSpPr>
        <xdr:cNvPr id="51" name="AutoShape 42">
          <a:extLst>
            <a:ext uri="{FF2B5EF4-FFF2-40B4-BE49-F238E27FC236}">
              <a16:creationId xmlns:a16="http://schemas.microsoft.com/office/drawing/2014/main" id="{7FD028C0-C772-E804-AF77-5AE953195229}"/>
            </a:ext>
          </a:extLst>
        </xdr:cNvPr>
        <xdr:cNvSpPr>
          <a:spLocks noChangeAspect="1" noChangeArrowheads="1"/>
        </xdr:cNvSpPr>
      </xdr:nvSpPr>
      <xdr:spPr bwMode="auto">
        <a:xfrm>
          <a:off x="97345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66675</xdr:rowOff>
    </xdr:to>
    <xdr:sp macro="" textlink="">
      <xdr:nvSpPr>
        <xdr:cNvPr id="52" name="AutoShape 43">
          <a:extLst>
            <a:ext uri="{FF2B5EF4-FFF2-40B4-BE49-F238E27FC236}">
              <a16:creationId xmlns:a16="http://schemas.microsoft.com/office/drawing/2014/main" id="{EE953731-5F4C-6C3F-FA25-EC0FF46016FA}"/>
            </a:ext>
          </a:extLst>
        </xdr:cNvPr>
        <xdr:cNvSpPr>
          <a:spLocks noChangeAspect="1" noChangeArrowheads="1"/>
        </xdr:cNvSpPr>
      </xdr:nvSpPr>
      <xdr:spPr bwMode="auto">
        <a:xfrm>
          <a:off x="97345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14</xdr:row>
      <xdr:rowOff>152400</xdr:rowOff>
    </xdr:to>
    <xdr:sp macro="" textlink="">
      <xdr:nvSpPr>
        <xdr:cNvPr id="53" name="AutoShape 44">
          <a:extLst>
            <a:ext uri="{FF2B5EF4-FFF2-40B4-BE49-F238E27FC236}">
              <a16:creationId xmlns:a16="http://schemas.microsoft.com/office/drawing/2014/main" id="{957DCF58-5E8A-5580-7F2F-7FA7FEAD5E7A}"/>
            </a:ext>
          </a:extLst>
        </xdr:cNvPr>
        <xdr:cNvSpPr>
          <a:spLocks noChangeAspect="1" noChangeArrowheads="1"/>
        </xdr:cNvSpPr>
      </xdr:nvSpPr>
      <xdr:spPr bwMode="auto">
        <a:xfrm>
          <a:off x="97345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14</xdr:row>
      <xdr:rowOff>152400</xdr:rowOff>
    </xdr:to>
    <xdr:sp macro="" textlink="">
      <xdr:nvSpPr>
        <xdr:cNvPr id="54" name="AutoShape 45">
          <a:extLst>
            <a:ext uri="{FF2B5EF4-FFF2-40B4-BE49-F238E27FC236}">
              <a16:creationId xmlns:a16="http://schemas.microsoft.com/office/drawing/2014/main" id="{AC674420-FC02-DAFD-F253-472AFD923985}"/>
            </a:ext>
          </a:extLst>
        </xdr:cNvPr>
        <xdr:cNvSpPr>
          <a:spLocks noChangeAspect="1" noChangeArrowheads="1"/>
        </xdr:cNvSpPr>
      </xdr:nvSpPr>
      <xdr:spPr bwMode="auto">
        <a:xfrm>
          <a:off x="97345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0</xdr:rowOff>
    </xdr:to>
    <xdr:sp macro="" textlink="">
      <xdr:nvSpPr>
        <xdr:cNvPr id="56" name="AutoShape 46">
          <a:extLst>
            <a:ext uri="{FF2B5EF4-FFF2-40B4-BE49-F238E27FC236}">
              <a16:creationId xmlns:a16="http://schemas.microsoft.com/office/drawing/2014/main" id="{69E1D58E-D9C2-A11B-ABB9-08597F5CBD0A}"/>
            </a:ext>
          </a:extLst>
        </xdr:cNvPr>
        <xdr:cNvSpPr>
          <a:spLocks noChangeAspect="1" noChangeArrowheads="1"/>
        </xdr:cNvSpPr>
      </xdr:nvSpPr>
      <xdr:spPr bwMode="auto">
        <a:xfrm>
          <a:off x="9734550" y="3676650"/>
          <a:ext cx="714375"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47625</xdr:rowOff>
    </xdr:to>
    <xdr:sp macro="" textlink="">
      <xdr:nvSpPr>
        <xdr:cNvPr id="57" name="AutoShape 47">
          <a:extLst>
            <a:ext uri="{FF2B5EF4-FFF2-40B4-BE49-F238E27FC236}">
              <a16:creationId xmlns:a16="http://schemas.microsoft.com/office/drawing/2014/main" id="{3D6F77DD-DB1D-7700-925A-1B4D449F109C}"/>
            </a:ext>
          </a:extLst>
        </xdr:cNvPr>
        <xdr:cNvSpPr>
          <a:spLocks noChangeAspect="1" noChangeArrowheads="1"/>
        </xdr:cNvSpPr>
      </xdr:nvSpPr>
      <xdr:spPr bwMode="auto">
        <a:xfrm>
          <a:off x="9734550" y="3676650"/>
          <a:ext cx="714375"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66675</xdr:rowOff>
    </xdr:to>
    <xdr:sp macro="" textlink="">
      <xdr:nvSpPr>
        <xdr:cNvPr id="58" name="AutoShape 48">
          <a:extLst>
            <a:ext uri="{FF2B5EF4-FFF2-40B4-BE49-F238E27FC236}">
              <a16:creationId xmlns:a16="http://schemas.microsoft.com/office/drawing/2014/main" id="{F6072842-D846-FCC2-AEF3-4F6F8B92AA35}"/>
            </a:ext>
          </a:extLst>
        </xdr:cNvPr>
        <xdr:cNvSpPr>
          <a:spLocks noChangeAspect="1" noChangeArrowheads="1"/>
        </xdr:cNvSpPr>
      </xdr:nvSpPr>
      <xdr:spPr bwMode="auto">
        <a:xfrm>
          <a:off x="97345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66675</xdr:rowOff>
    </xdr:to>
    <xdr:sp macro="" textlink="">
      <xdr:nvSpPr>
        <xdr:cNvPr id="59" name="AutoShape 49">
          <a:extLst>
            <a:ext uri="{FF2B5EF4-FFF2-40B4-BE49-F238E27FC236}">
              <a16:creationId xmlns:a16="http://schemas.microsoft.com/office/drawing/2014/main" id="{885EC50A-8B57-4F53-A91C-26BFD2187610}"/>
            </a:ext>
          </a:extLst>
        </xdr:cNvPr>
        <xdr:cNvSpPr>
          <a:spLocks noChangeAspect="1" noChangeArrowheads="1"/>
        </xdr:cNvSpPr>
      </xdr:nvSpPr>
      <xdr:spPr bwMode="auto">
        <a:xfrm>
          <a:off x="97345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14</xdr:row>
      <xdr:rowOff>152400</xdr:rowOff>
    </xdr:to>
    <xdr:sp macro="" textlink="">
      <xdr:nvSpPr>
        <xdr:cNvPr id="60" name="AutoShape 50">
          <a:extLst>
            <a:ext uri="{FF2B5EF4-FFF2-40B4-BE49-F238E27FC236}">
              <a16:creationId xmlns:a16="http://schemas.microsoft.com/office/drawing/2014/main" id="{5AF38959-D934-A0E2-AE22-4E63A4A73DE6}"/>
            </a:ext>
          </a:extLst>
        </xdr:cNvPr>
        <xdr:cNvSpPr>
          <a:spLocks noChangeAspect="1" noChangeArrowheads="1"/>
        </xdr:cNvSpPr>
      </xdr:nvSpPr>
      <xdr:spPr bwMode="auto">
        <a:xfrm>
          <a:off x="11325225"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14</xdr:row>
      <xdr:rowOff>152400</xdr:rowOff>
    </xdr:to>
    <xdr:sp macro="" textlink="">
      <xdr:nvSpPr>
        <xdr:cNvPr id="61" name="AutoShape 51">
          <a:extLst>
            <a:ext uri="{FF2B5EF4-FFF2-40B4-BE49-F238E27FC236}">
              <a16:creationId xmlns:a16="http://schemas.microsoft.com/office/drawing/2014/main" id="{02759873-1F7B-5699-E9F7-29DF13FFC227}"/>
            </a:ext>
          </a:extLst>
        </xdr:cNvPr>
        <xdr:cNvSpPr>
          <a:spLocks noChangeAspect="1" noChangeArrowheads="1"/>
        </xdr:cNvSpPr>
      </xdr:nvSpPr>
      <xdr:spPr bwMode="auto">
        <a:xfrm>
          <a:off x="11325225"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0</xdr:rowOff>
    </xdr:to>
    <xdr:sp macro="" textlink="">
      <xdr:nvSpPr>
        <xdr:cNvPr id="63" name="AutoShape 52">
          <a:extLst>
            <a:ext uri="{FF2B5EF4-FFF2-40B4-BE49-F238E27FC236}">
              <a16:creationId xmlns:a16="http://schemas.microsoft.com/office/drawing/2014/main" id="{3CA4B791-25E1-EE80-2DAB-616940EEA9C1}"/>
            </a:ext>
          </a:extLst>
        </xdr:cNvPr>
        <xdr:cNvSpPr>
          <a:spLocks noChangeAspect="1" noChangeArrowheads="1"/>
        </xdr:cNvSpPr>
      </xdr:nvSpPr>
      <xdr:spPr bwMode="auto">
        <a:xfrm>
          <a:off x="11325225" y="3676650"/>
          <a:ext cx="714375"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47625</xdr:rowOff>
    </xdr:to>
    <xdr:sp macro="" textlink="">
      <xdr:nvSpPr>
        <xdr:cNvPr id="10338" name="AutoShape 53">
          <a:extLst>
            <a:ext uri="{FF2B5EF4-FFF2-40B4-BE49-F238E27FC236}">
              <a16:creationId xmlns:a16="http://schemas.microsoft.com/office/drawing/2014/main" id="{8A200BF2-71F2-8F3D-B243-C888234DC3C1}"/>
            </a:ext>
          </a:extLst>
        </xdr:cNvPr>
        <xdr:cNvSpPr>
          <a:spLocks noChangeAspect="1" noChangeArrowheads="1"/>
        </xdr:cNvSpPr>
      </xdr:nvSpPr>
      <xdr:spPr bwMode="auto">
        <a:xfrm>
          <a:off x="11325225" y="3676650"/>
          <a:ext cx="714375"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66675</xdr:rowOff>
    </xdr:to>
    <xdr:sp macro="" textlink="">
      <xdr:nvSpPr>
        <xdr:cNvPr id="10339" name="AutoShape 54">
          <a:extLst>
            <a:ext uri="{FF2B5EF4-FFF2-40B4-BE49-F238E27FC236}">
              <a16:creationId xmlns:a16="http://schemas.microsoft.com/office/drawing/2014/main" id="{C8F2CE16-8939-E5CE-2400-A66C2A90AE5E}"/>
            </a:ext>
          </a:extLst>
        </xdr:cNvPr>
        <xdr:cNvSpPr>
          <a:spLocks noChangeAspect="1" noChangeArrowheads="1"/>
        </xdr:cNvSpPr>
      </xdr:nvSpPr>
      <xdr:spPr bwMode="auto">
        <a:xfrm>
          <a:off x="11325225"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66675</xdr:rowOff>
    </xdr:to>
    <xdr:sp macro="" textlink="">
      <xdr:nvSpPr>
        <xdr:cNvPr id="10340" name="AutoShape 55">
          <a:extLst>
            <a:ext uri="{FF2B5EF4-FFF2-40B4-BE49-F238E27FC236}">
              <a16:creationId xmlns:a16="http://schemas.microsoft.com/office/drawing/2014/main" id="{B25DD2EB-533D-5A26-1155-3C91C59FAB2D}"/>
            </a:ext>
          </a:extLst>
        </xdr:cNvPr>
        <xdr:cNvSpPr>
          <a:spLocks noChangeAspect="1" noChangeArrowheads="1"/>
        </xdr:cNvSpPr>
      </xdr:nvSpPr>
      <xdr:spPr bwMode="auto">
        <a:xfrm>
          <a:off x="11325225"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14</xdr:row>
      <xdr:rowOff>152400</xdr:rowOff>
    </xdr:to>
    <xdr:sp macro="" textlink="">
      <xdr:nvSpPr>
        <xdr:cNvPr id="10341" name="AutoShape 56">
          <a:extLst>
            <a:ext uri="{FF2B5EF4-FFF2-40B4-BE49-F238E27FC236}">
              <a16:creationId xmlns:a16="http://schemas.microsoft.com/office/drawing/2014/main" id="{2D1600B1-3FCE-7F60-A16F-DDA5BD9E4355}"/>
            </a:ext>
          </a:extLst>
        </xdr:cNvPr>
        <xdr:cNvSpPr>
          <a:spLocks noChangeAspect="1" noChangeArrowheads="1"/>
        </xdr:cNvSpPr>
      </xdr:nvSpPr>
      <xdr:spPr bwMode="auto">
        <a:xfrm>
          <a:off x="11325225"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14</xdr:row>
      <xdr:rowOff>152400</xdr:rowOff>
    </xdr:to>
    <xdr:sp macro="" textlink="">
      <xdr:nvSpPr>
        <xdr:cNvPr id="10342" name="AutoShape 57">
          <a:extLst>
            <a:ext uri="{FF2B5EF4-FFF2-40B4-BE49-F238E27FC236}">
              <a16:creationId xmlns:a16="http://schemas.microsoft.com/office/drawing/2014/main" id="{D745EB06-9355-90AF-93F1-2AE0805B0F1D}"/>
            </a:ext>
          </a:extLst>
        </xdr:cNvPr>
        <xdr:cNvSpPr>
          <a:spLocks noChangeAspect="1" noChangeArrowheads="1"/>
        </xdr:cNvSpPr>
      </xdr:nvSpPr>
      <xdr:spPr bwMode="auto">
        <a:xfrm>
          <a:off x="11325225"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0</xdr:rowOff>
    </xdr:to>
    <xdr:sp macro="" textlink="">
      <xdr:nvSpPr>
        <xdr:cNvPr id="10343" name="AutoShape 58">
          <a:extLst>
            <a:ext uri="{FF2B5EF4-FFF2-40B4-BE49-F238E27FC236}">
              <a16:creationId xmlns:a16="http://schemas.microsoft.com/office/drawing/2014/main" id="{7517AAD2-06A2-8507-BB7C-27CCF67FB688}"/>
            </a:ext>
          </a:extLst>
        </xdr:cNvPr>
        <xdr:cNvSpPr>
          <a:spLocks noChangeAspect="1" noChangeArrowheads="1"/>
        </xdr:cNvSpPr>
      </xdr:nvSpPr>
      <xdr:spPr bwMode="auto">
        <a:xfrm>
          <a:off x="11325225" y="3676650"/>
          <a:ext cx="714375"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47625</xdr:rowOff>
    </xdr:to>
    <xdr:sp macro="" textlink="">
      <xdr:nvSpPr>
        <xdr:cNvPr id="10344" name="AutoShape 59">
          <a:extLst>
            <a:ext uri="{FF2B5EF4-FFF2-40B4-BE49-F238E27FC236}">
              <a16:creationId xmlns:a16="http://schemas.microsoft.com/office/drawing/2014/main" id="{963EE8A1-682E-E43F-81C8-FF72CE86D977}"/>
            </a:ext>
          </a:extLst>
        </xdr:cNvPr>
        <xdr:cNvSpPr>
          <a:spLocks noChangeAspect="1" noChangeArrowheads="1"/>
        </xdr:cNvSpPr>
      </xdr:nvSpPr>
      <xdr:spPr bwMode="auto">
        <a:xfrm>
          <a:off x="11325225" y="3676650"/>
          <a:ext cx="714375"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66675</xdr:rowOff>
    </xdr:to>
    <xdr:sp macro="" textlink="">
      <xdr:nvSpPr>
        <xdr:cNvPr id="10345" name="AutoShape 60">
          <a:extLst>
            <a:ext uri="{FF2B5EF4-FFF2-40B4-BE49-F238E27FC236}">
              <a16:creationId xmlns:a16="http://schemas.microsoft.com/office/drawing/2014/main" id="{30A4E875-823B-AB59-E9CA-A47B33D5CECE}"/>
            </a:ext>
          </a:extLst>
        </xdr:cNvPr>
        <xdr:cNvSpPr>
          <a:spLocks noChangeAspect="1" noChangeArrowheads="1"/>
        </xdr:cNvSpPr>
      </xdr:nvSpPr>
      <xdr:spPr bwMode="auto">
        <a:xfrm>
          <a:off x="11325225"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66675</xdr:rowOff>
    </xdr:to>
    <xdr:sp macro="" textlink="">
      <xdr:nvSpPr>
        <xdr:cNvPr id="10346" name="AutoShape 61">
          <a:extLst>
            <a:ext uri="{FF2B5EF4-FFF2-40B4-BE49-F238E27FC236}">
              <a16:creationId xmlns:a16="http://schemas.microsoft.com/office/drawing/2014/main" id="{6A23438A-A72F-A4D7-6AB3-510A3D66C512}"/>
            </a:ext>
          </a:extLst>
        </xdr:cNvPr>
        <xdr:cNvSpPr>
          <a:spLocks noChangeAspect="1" noChangeArrowheads="1"/>
        </xdr:cNvSpPr>
      </xdr:nvSpPr>
      <xdr:spPr bwMode="auto">
        <a:xfrm>
          <a:off x="11325225"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14</xdr:row>
      <xdr:rowOff>152400</xdr:rowOff>
    </xdr:to>
    <xdr:sp macro="" textlink="">
      <xdr:nvSpPr>
        <xdr:cNvPr id="10347" name="AutoShape 62">
          <a:extLst>
            <a:ext uri="{FF2B5EF4-FFF2-40B4-BE49-F238E27FC236}">
              <a16:creationId xmlns:a16="http://schemas.microsoft.com/office/drawing/2014/main" id="{F6C7B3AE-1561-1BC3-AA36-C459033745E4}"/>
            </a:ext>
          </a:extLst>
        </xdr:cNvPr>
        <xdr:cNvSpPr>
          <a:spLocks noChangeAspect="1" noChangeArrowheads="1"/>
        </xdr:cNvSpPr>
      </xdr:nvSpPr>
      <xdr:spPr bwMode="auto">
        <a:xfrm>
          <a:off x="119062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14</xdr:row>
      <xdr:rowOff>152400</xdr:rowOff>
    </xdr:to>
    <xdr:sp macro="" textlink="">
      <xdr:nvSpPr>
        <xdr:cNvPr id="10348" name="AutoShape 63">
          <a:extLst>
            <a:ext uri="{FF2B5EF4-FFF2-40B4-BE49-F238E27FC236}">
              <a16:creationId xmlns:a16="http://schemas.microsoft.com/office/drawing/2014/main" id="{AA168032-2B0E-F6FC-7735-8497A12BE63C}"/>
            </a:ext>
          </a:extLst>
        </xdr:cNvPr>
        <xdr:cNvSpPr>
          <a:spLocks noChangeAspect="1" noChangeArrowheads="1"/>
        </xdr:cNvSpPr>
      </xdr:nvSpPr>
      <xdr:spPr bwMode="auto">
        <a:xfrm>
          <a:off x="119062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0</xdr:rowOff>
    </xdr:to>
    <xdr:sp macro="" textlink="">
      <xdr:nvSpPr>
        <xdr:cNvPr id="10349" name="AutoShape 64">
          <a:extLst>
            <a:ext uri="{FF2B5EF4-FFF2-40B4-BE49-F238E27FC236}">
              <a16:creationId xmlns:a16="http://schemas.microsoft.com/office/drawing/2014/main" id="{79EDCA7B-7A19-D5BA-9658-8E63FB030355}"/>
            </a:ext>
          </a:extLst>
        </xdr:cNvPr>
        <xdr:cNvSpPr>
          <a:spLocks noChangeAspect="1" noChangeArrowheads="1"/>
        </xdr:cNvSpPr>
      </xdr:nvSpPr>
      <xdr:spPr bwMode="auto">
        <a:xfrm>
          <a:off x="11906250" y="3676650"/>
          <a:ext cx="714375"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47625</xdr:rowOff>
    </xdr:to>
    <xdr:sp macro="" textlink="">
      <xdr:nvSpPr>
        <xdr:cNvPr id="10350" name="AutoShape 65">
          <a:extLst>
            <a:ext uri="{FF2B5EF4-FFF2-40B4-BE49-F238E27FC236}">
              <a16:creationId xmlns:a16="http://schemas.microsoft.com/office/drawing/2014/main" id="{5CA358ED-E808-ADEF-B975-4419622BE1ED}"/>
            </a:ext>
          </a:extLst>
        </xdr:cNvPr>
        <xdr:cNvSpPr>
          <a:spLocks noChangeAspect="1" noChangeArrowheads="1"/>
        </xdr:cNvSpPr>
      </xdr:nvSpPr>
      <xdr:spPr bwMode="auto">
        <a:xfrm>
          <a:off x="11906250" y="3676650"/>
          <a:ext cx="714375"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66675</xdr:rowOff>
    </xdr:to>
    <xdr:sp macro="" textlink="">
      <xdr:nvSpPr>
        <xdr:cNvPr id="10351" name="AutoShape 66">
          <a:extLst>
            <a:ext uri="{FF2B5EF4-FFF2-40B4-BE49-F238E27FC236}">
              <a16:creationId xmlns:a16="http://schemas.microsoft.com/office/drawing/2014/main" id="{F29A37CC-D9DE-7E4E-D68D-970337E11B39}"/>
            </a:ext>
          </a:extLst>
        </xdr:cNvPr>
        <xdr:cNvSpPr>
          <a:spLocks noChangeAspect="1" noChangeArrowheads="1"/>
        </xdr:cNvSpPr>
      </xdr:nvSpPr>
      <xdr:spPr bwMode="auto">
        <a:xfrm>
          <a:off x="119062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66675</xdr:rowOff>
    </xdr:to>
    <xdr:sp macro="" textlink="">
      <xdr:nvSpPr>
        <xdr:cNvPr id="10352" name="AutoShape 67">
          <a:extLst>
            <a:ext uri="{FF2B5EF4-FFF2-40B4-BE49-F238E27FC236}">
              <a16:creationId xmlns:a16="http://schemas.microsoft.com/office/drawing/2014/main" id="{839CE4A6-379A-D5D5-704B-4310BDCBD4F7}"/>
            </a:ext>
          </a:extLst>
        </xdr:cNvPr>
        <xdr:cNvSpPr>
          <a:spLocks noChangeAspect="1" noChangeArrowheads="1"/>
        </xdr:cNvSpPr>
      </xdr:nvSpPr>
      <xdr:spPr bwMode="auto">
        <a:xfrm>
          <a:off x="119062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14</xdr:row>
      <xdr:rowOff>152400</xdr:rowOff>
    </xdr:to>
    <xdr:sp macro="" textlink="">
      <xdr:nvSpPr>
        <xdr:cNvPr id="10353" name="AutoShape 68">
          <a:extLst>
            <a:ext uri="{FF2B5EF4-FFF2-40B4-BE49-F238E27FC236}">
              <a16:creationId xmlns:a16="http://schemas.microsoft.com/office/drawing/2014/main" id="{FD9136DC-20C5-8C57-6B99-7F8A3A0750DC}"/>
            </a:ext>
          </a:extLst>
        </xdr:cNvPr>
        <xdr:cNvSpPr>
          <a:spLocks noChangeAspect="1" noChangeArrowheads="1"/>
        </xdr:cNvSpPr>
      </xdr:nvSpPr>
      <xdr:spPr bwMode="auto">
        <a:xfrm>
          <a:off x="119062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14</xdr:row>
      <xdr:rowOff>152400</xdr:rowOff>
    </xdr:to>
    <xdr:sp macro="" textlink="">
      <xdr:nvSpPr>
        <xdr:cNvPr id="10354" name="AutoShape 69">
          <a:extLst>
            <a:ext uri="{FF2B5EF4-FFF2-40B4-BE49-F238E27FC236}">
              <a16:creationId xmlns:a16="http://schemas.microsoft.com/office/drawing/2014/main" id="{E35A7C35-5779-18E6-7F18-041062A0AEA9}"/>
            </a:ext>
          </a:extLst>
        </xdr:cNvPr>
        <xdr:cNvSpPr>
          <a:spLocks noChangeAspect="1" noChangeArrowheads="1"/>
        </xdr:cNvSpPr>
      </xdr:nvSpPr>
      <xdr:spPr bwMode="auto">
        <a:xfrm>
          <a:off x="119062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0</xdr:rowOff>
    </xdr:to>
    <xdr:sp macro="" textlink="">
      <xdr:nvSpPr>
        <xdr:cNvPr id="10355" name="AutoShape 70">
          <a:extLst>
            <a:ext uri="{FF2B5EF4-FFF2-40B4-BE49-F238E27FC236}">
              <a16:creationId xmlns:a16="http://schemas.microsoft.com/office/drawing/2014/main" id="{8262E9A1-644F-B378-1AD3-E1F0D7C97FA2}"/>
            </a:ext>
          </a:extLst>
        </xdr:cNvPr>
        <xdr:cNvSpPr>
          <a:spLocks noChangeAspect="1" noChangeArrowheads="1"/>
        </xdr:cNvSpPr>
      </xdr:nvSpPr>
      <xdr:spPr bwMode="auto">
        <a:xfrm>
          <a:off x="11906250" y="3676650"/>
          <a:ext cx="714375"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47625</xdr:rowOff>
    </xdr:to>
    <xdr:sp macro="" textlink="">
      <xdr:nvSpPr>
        <xdr:cNvPr id="10356" name="AutoShape 71">
          <a:extLst>
            <a:ext uri="{FF2B5EF4-FFF2-40B4-BE49-F238E27FC236}">
              <a16:creationId xmlns:a16="http://schemas.microsoft.com/office/drawing/2014/main" id="{36808B53-5C4F-A563-DA56-8D28DCBC2FB4}"/>
            </a:ext>
          </a:extLst>
        </xdr:cNvPr>
        <xdr:cNvSpPr>
          <a:spLocks noChangeAspect="1" noChangeArrowheads="1"/>
        </xdr:cNvSpPr>
      </xdr:nvSpPr>
      <xdr:spPr bwMode="auto">
        <a:xfrm>
          <a:off x="11906250" y="3676650"/>
          <a:ext cx="714375"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66675</xdr:rowOff>
    </xdr:to>
    <xdr:sp macro="" textlink="">
      <xdr:nvSpPr>
        <xdr:cNvPr id="10357" name="AutoShape 72">
          <a:extLst>
            <a:ext uri="{FF2B5EF4-FFF2-40B4-BE49-F238E27FC236}">
              <a16:creationId xmlns:a16="http://schemas.microsoft.com/office/drawing/2014/main" id="{B79E6FBC-77FC-797F-757B-133EA0DE2B59}"/>
            </a:ext>
          </a:extLst>
        </xdr:cNvPr>
        <xdr:cNvSpPr>
          <a:spLocks noChangeAspect="1" noChangeArrowheads="1"/>
        </xdr:cNvSpPr>
      </xdr:nvSpPr>
      <xdr:spPr bwMode="auto">
        <a:xfrm>
          <a:off x="119062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66675</xdr:rowOff>
    </xdr:to>
    <xdr:sp macro="" textlink="">
      <xdr:nvSpPr>
        <xdr:cNvPr id="10358" name="AutoShape 73">
          <a:extLst>
            <a:ext uri="{FF2B5EF4-FFF2-40B4-BE49-F238E27FC236}">
              <a16:creationId xmlns:a16="http://schemas.microsoft.com/office/drawing/2014/main" id="{9BAB94E2-B22F-CF66-2CAF-1EF52112AC57}"/>
            </a:ext>
          </a:extLst>
        </xdr:cNvPr>
        <xdr:cNvSpPr>
          <a:spLocks noChangeAspect="1" noChangeArrowheads="1"/>
        </xdr:cNvSpPr>
      </xdr:nvSpPr>
      <xdr:spPr bwMode="auto">
        <a:xfrm>
          <a:off x="119062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14</xdr:row>
      <xdr:rowOff>152400</xdr:rowOff>
    </xdr:to>
    <xdr:sp macro="" textlink="">
      <xdr:nvSpPr>
        <xdr:cNvPr id="10359" name="AutoShape 74">
          <a:extLst>
            <a:ext uri="{FF2B5EF4-FFF2-40B4-BE49-F238E27FC236}">
              <a16:creationId xmlns:a16="http://schemas.microsoft.com/office/drawing/2014/main" id="{9677B0E9-F27D-28DC-6BDA-D08CCE714F8B}"/>
            </a:ext>
          </a:extLst>
        </xdr:cNvPr>
        <xdr:cNvSpPr>
          <a:spLocks noChangeAspect="1" noChangeArrowheads="1"/>
        </xdr:cNvSpPr>
      </xdr:nvSpPr>
      <xdr:spPr bwMode="auto">
        <a:xfrm>
          <a:off x="136588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14</xdr:row>
      <xdr:rowOff>152400</xdr:rowOff>
    </xdr:to>
    <xdr:sp macro="" textlink="">
      <xdr:nvSpPr>
        <xdr:cNvPr id="10360" name="AutoShape 75">
          <a:extLst>
            <a:ext uri="{FF2B5EF4-FFF2-40B4-BE49-F238E27FC236}">
              <a16:creationId xmlns:a16="http://schemas.microsoft.com/office/drawing/2014/main" id="{0DFBDEEB-0E2E-3360-10B4-1779831514D1}"/>
            </a:ext>
          </a:extLst>
        </xdr:cNvPr>
        <xdr:cNvSpPr>
          <a:spLocks noChangeAspect="1" noChangeArrowheads="1"/>
        </xdr:cNvSpPr>
      </xdr:nvSpPr>
      <xdr:spPr bwMode="auto">
        <a:xfrm>
          <a:off x="136588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0</xdr:rowOff>
    </xdr:to>
    <xdr:sp macro="" textlink="">
      <xdr:nvSpPr>
        <xdr:cNvPr id="10361" name="AutoShape 76">
          <a:extLst>
            <a:ext uri="{FF2B5EF4-FFF2-40B4-BE49-F238E27FC236}">
              <a16:creationId xmlns:a16="http://schemas.microsoft.com/office/drawing/2014/main" id="{3081AD2F-7DEA-EBC0-F61E-B478C6590E08}"/>
            </a:ext>
          </a:extLst>
        </xdr:cNvPr>
        <xdr:cNvSpPr>
          <a:spLocks noChangeAspect="1" noChangeArrowheads="1"/>
        </xdr:cNvSpPr>
      </xdr:nvSpPr>
      <xdr:spPr bwMode="auto">
        <a:xfrm>
          <a:off x="13658850" y="3676650"/>
          <a:ext cx="714375"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47625</xdr:rowOff>
    </xdr:to>
    <xdr:sp macro="" textlink="">
      <xdr:nvSpPr>
        <xdr:cNvPr id="10362" name="AutoShape 77">
          <a:extLst>
            <a:ext uri="{FF2B5EF4-FFF2-40B4-BE49-F238E27FC236}">
              <a16:creationId xmlns:a16="http://schemas.microsoft.com/office/drawing/2014/main" id="{1DBC8C67-3BA4-CFBD-4E02-C47322649BE1}"/>
            </a:ext>
          </a:extLst>
        </xdr:cNvPr>
        <xdr:cNvSpPr>
          <a:spLocks noChangeAspect="1" noChangeArrowheads="1"/>
        </xdr:cNvSpPr>
      </xdr:nvSpPr>
      <xdr:spPr bwMode="auto">
        <a:xfrm>
          <a:off x="13658850" y="3676650"/>
          <a:ext cx="714375"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66675</xdr:rowOff>
    </xdr:to>
    <xdr:sp macro="" textlink="">
      <xdr:nvSpPr>
        <xdr:cNvPr id="10363" name="AutoShape 78">
          <a:extLst>
            <a:ext uri="{FF2B5EF4-FFF2-40B4-BE49-F238E27FC236}">
              <a16:creationId xmlns:a16="http://schemas.microsoft.com/office/drawing/2014/main" id="{454B6A69-5898-52A6-49C6-C7A6B91BBDCD}"/>
            </a:ext>
          </a:extLst>
        </xdr:cNvPr>
        <xdr:cNvSpPr>
          <a:spLocks noChangeAspect="1" noChangeArrowheads="1"/>
        </xdr:cNvSpPr>
      </xdr:nvSpPr>
      <xdr:spPr bwMode="auto">
        <a:xfrm>
          <a:off x="136588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66675</xdr:rowOff>
    </xdr:to>
    <xdr:sp macro="" textlink="">
      <xdr:nvSpPr>
        <xdr:cNvPr id="10364" name="AutoShape 79">
          <a:extLst>
            <a:ext uri="{FF2B5EF4-FFF2-40B4-BE49-F238E27FC236}">
              <a16:creationId xmlns:a16="http://schemas.microsoft.com/office/drawing/2014/main" id="{06E9D8ED-4EEE-5EB1-2779-07688ED46AA2}"/>
            </a:ext>
          </a:extLst>
        </xdr:cNvPr>
        <xdr:cNvSpPr>
          <a:spLocks noChangeAspect="1" noChangeArrowheads="1"/>
        </xdr:cNvSpPr>
      </xdr:nvSpPr>
      <xdr:spPr bwMode="auto">
        <a:xfrm>
          <a:off x="136588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14</xdr:row>
      <xdr:rowOff>152400</xdr:rowOff>
    </xdr:to>
    <xdr:sp macro="" textlink="">
      <xdr:nvSpPr>
        <xdr:cNvPr id="10365" name="AutoShape 80">
          <a:extLst>
            <a:ext uri="{FF2B5EF4-FFF2-40B4-BE49-F238E27FC236}">
              <a16:creationId xmlns:a16="http://schemas.microsoft.com/office/drawing/2014/main" id="{9639700E-C655-50BE-81BD-7904140A3BBF}"/>
            </a:ext>
          </a:extLst>
        </xdr:cNvPr>
        <xdr:cNvSpPr>
          <a:spLocks noChangeAspect="1" noChangeArrowheads="1"/>
        </xdr:cNvSpPr>
      </xdr:nvSpPr>
      <xdr:spPr bwMode="auto">
        <a:xfrm>
          <a:off x="136588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14</xdr:row>
      <xdr:rowOff>152400</xdr:rowOff>
    </xdr:to>
    <xdr:sp macro="" textlink="">
      <xdr:nvSpPr>
        <xdr:cNvPr id="10366" name="AutoShape 81">
          <a:extLst>
            <a:ext uri="{FF2B5EF4-FFF2-40B4-BE49-F238E27FC236}">
              <a16:creationId xmlns:a16="http://schemas.microsoft.com/office/drawing/2014/main" id="{E500CB99-45CB-231E-9369-9F0AA34BF912}"/>
            </a:ext>
          </a:extLst>
        </xdr:cNvPr>
        <xdr:cNvSpPr>
          <a:spLocks noChangeAspect="1" noChangeArrowheads="1"/>
        </xdr:cNvSpPr>
      </xdr:nvSpPr>
      <xdr:spPr bwMode="auto">
        <a:xfrm>
          <a:off x="136588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0</xdr:rowOff>
    </xdr:to>
    <xdr:sp macro="" textlink="">
      <xdr:nvSpPr>
        <xdr:cNvPr id="10367" name="AutoShape 82">
          <a:extLst>
            <a:ext uri="{FF2B5EF4-FFF2-40B4-BE49-F238E27FC236}">
              <a16:creationId xmlns:a16="http://schemas.microsoft.com/office/drawing/2014/main" id="{54A65038-2071-98FD-3395-4FDAA0D8B4CE}"/>
            </a:ext>
          </a:extLst>
        </xdr:cNvPr>
        <xdr:cNvSpPr>
          <a:spLocks noChangeAspect="1" noChangeArrowheads="1"/>
        </xdr:cNvSpPr>
      </xdr:nvSpPr>
      <xdr:spPr bwMode="auto">
        <a:xfrm>
          <a:off x="13658850" y="3676650"/>
          <a:ext cx="714375"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47625</xdr:rowOff>
    </xdr:to>
    <xdr:sp macro="" textlink="">
      <xdr:nvSpPr>
        <xdr:cNvPr id="64" name="AutoShape 83">
          <a:extLst>
            <a:ext uri="{FF2B5EF4-FFF2-40B4-BE49-F238E27FC236}">
              <a16:creationId xmlns:a16="http://schemas.microsoft.com/office/drawing/2014/main" id="{9B1FE9C0-3B98-73EA-A2A7-8648BCA9A4A0}"/>
            </a:ext>
          </a:extLst>
        </xdr:cNvPr>
        <xdr:cNvSpPr>
          <a:spLocks noChangeAspect="1" noChangeArrowheads="1"/>
        </xdr:cNvSpPr>
      </xdr:nvSpPr>
      <xdr:spPr bwMode="auto">
        <a:xfrm>
          <a:off x="13658850" y="3676650"/>
          <a:ext cx="714375"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66675</xdr:rowOff>
    </xdr:to>
    <xdr:sp macro="" textlink="">
      <xdr:nvSpPr>
        <xdr:cNvPr id="65" name="AutoShape 84">
          <a:extLst>
            <a:ext uri="{FF2B5EF4-FFF2-40B4-BE49-F238E27FC236}">
              <a16:creationId xmlns:a16="http://schemas.microsoft.com/office/drawing/2014/main" id="{A200B9BF-7C7F-BD0B-599A-11CC976B07F6}"/>
            </a:ext>
          </a:extLst>
        </xdr:cNvPr>
        <xdr:cNvSpPr>
          <a:spLocks noChangeAspect="1" noChangeArrowheads="1"/>
        </xdr:cNvSpPr>
      </xdr:nvSpPr>
      <xdr:spPr bwMode="auto">
        <a:xfrm>
          <a:off x="136588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66675</xdr:rowOff>
    </xdr:to>
    <xdr:sp macro="" textlink="">
      <xdr:nvSpPr>
        <xdr:cNvPr id="66" name="AutoShape 85">
          <a:extLst>
            <a:ext uri="{FF2B5EF4-FFF2-40B4-BE49-F238E27FC236}">
              <a16:creationId xmlns:a16="http://schemas.microsoft.com/office/drawing/2014/main" id="{D22F71FD-F93C-4D23-D51D-A6600C775F2D}"/>
            </a:ext>
          </a:extLst>
        </xdr:cNvPr>
        <xdr:cNvSpPr>
          <a:spLocks noChangeAspect="1" noChangeArrowheads="1"/>
        </xdr:cNvSpPr>
      </xdr:nvSpPr>
      <xdr:spPr bwMode="auto">
        <a:xfrm>
          <a:off x="136588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14</xdr:row>
      <xdr:rowOff>152400</xdr:rowOff>
    </xdr:to>
    <xdr:sp macro="" textlink="">
      <xdr:nvSpPr>
        <xdr:cNvPr id="67" name="AutoShape 86">
          <a:extLst>
            <a:ext uri="{FF2B5EF4-FFF2-40B4-BE49-F238E27FC236}">
              <a16:creationId xmlns:a16="http://schemas.microsoft.com/office/drawing/2014/main" id="{77AE1007-B3A2-3505-D2C8-0C4F4FFCB344}"/>
            </a:ext>
          </a:extLst>
        </xdr:cNvPr>
        <xdr:cNvSpPr>
          <a:spLocks noChangeAspect="1" noChangeArrowheads="1"/>
        </xdr:cNvSpPr>
      </xdr:nvSpPr>
      <xdr:spPr bwMode="auto">
        <a:xfrm>
          <a:off x="14430375"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14</xdr:row>
      <xdr:rowOff>152400</xdr:rowOff>
    </xdr:to>
    <xdr:sp macro="" textlink="">
      <xdr:nvSpPr>
        <xdr:cNvPr id="68" name="AutoShape 87">
          <a:extLst>
            <a:ext uri="{FF2B5EF4-FFF2-40B4-BE49-F238E27FC236}">
              <a16:creationId xmlns:a16="http://schemas.microsoft.com/office/drawing/2014/main" id="{BB9F45E9-4201-0A6B-A03A-A36326351038}"/>
            </a:ext>
          </a:extLst>
        </xdr:cNvPr>
        <xdr:cNvSpPr>
          <a:spLocks noChangeAspect="1" noChangeArrowheads="1"/>
        </xdr:cNvSpPr>
      </xdr:nvSpPr>
      <xdr:spPr bwMode="auto">
        <a:xfrm>
          <a:off x="14430375"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0</xdr:rowOff>
    </xdr:to>
    <xdr:sp macro="" textlink="">
      <xdr:nvSpPr>
        <xdr:cNvPr id="70" name="AutoShape 88">
          <a:extLst>
            <a:ext uri="{FF2B5EF4-FFF2-40B4-BE49-F238E27FC236}">
              <a16:creationId xmlns:a16="http://schemas.microsoft.com/office/drawing/2014/main" id="{F38AC6D3-AE68-A366-5158-F688D5872153}"/>
            </a:ext>
          </a:extLst>
        </xdr:cNvPr>
        <xdr:cNvSpPr>
          <a:spLocks noChangeAspect="1" noChangeArrowheads="1"/>
        </xdr:cNvSpPr>
      </xdr:nvSpPr>
      <xdr:spPr bwMode="auto">
        <a:xfrm>
          <a:off x="14430375" y="3676650"/>
          <a:ext cx="714375"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47625</xdr:rowOff>
    </xdr:to>
    <xdr:sp macro="" textlink="">
      <xdr:nvSpPr>
        <xdr:cNvPr id="71" name="AutoShape 89">
          <a:extLst>
            <a:ext uri="{FF2B5EF4-FFF2-40B4-BE49-F238E27FC236}">
              <a16:creationId xmlns:a16="http://schemas.microsoft.com/office/drawing/2014/main" id="{47CD73BC-61AE-61FE-CBF9-BF6C5C6FFBCD}"/>
            </a:ext>
          </a:extLst>
        </xdr:cNvPr>
        <xdr:cNvSpPr>
          <a:spLocks noChangeAspect="1" noChangeArrowheads="1"/>
        </xdr:cNvSpPr>
      </xdr:nvSpPr>
      <xdr:spPr bwMode="auto">
        <a:xfrm>
          <a:off x="14430375" y="3676650"/>
          <a:ext cx="714375"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66675</xdr:rowOff>
    </xdr:to>
    <xdr:sp macro="" textlink="">
      <xdr:nvSpPr>
        <xdr:cNvPr id="72" name="AutoShape 90">
          <a:extLst>
            <a:ext uri="{FF2B5EF4-FFF2-40B4-BE49-F238E27FC236}">
              <a16:creationId xmlns:a16="http://schemas.microsoft.com/office/drawing/2014/main" id="{DC43D61A-F12E-F913-6F4F-5BB97709B6E0}"/>
            </a:ext>
          </a:extLst>
        </xdr:cNvPr>
        <xdr:cNvSpPr>
          <a:spLocks noChangeAspect="1" noChangeArrowheads="1"/>
        </xdr:cNvSpPr>
      </xdr:nvSpPr>
      <xdr:spPr bwMode="auto">
        <a:xfrm>
          <a:off x="14430375"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66675</xdr:rowOff>
    </xdr:to>
    <xdr:sp macro="" textlink="">
      <xdr:nvSpPr>
        <xdr:cNvPr id="73" name="AutoShape 91">
          <a:extLst>
            <a:ext uri="{FF2B5EF4-FFF2-40B4-BE49-F238E27FC236}">
              <a16:creationId xmlns:a16="http://schemas.microsoft.com/office/drawing/2014/main" id="{E67A0BED-6D4B-4E4B-24E1-9EA1049055DB}"/>
            </a:ext>
          </a:extLst>
        </xdr:cNvPr>
        <xdr:cNvSpPr>
          <a:spLocks noChangeAspect="1" noChangeArrowheads="1"/>
        </xdr:cNvSpPr>
      </xdr:nvSpPr>
      <xdr:spPr bwMode="auto">
        <a:xfrm>
          <a:off x="14430375"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14</xdr:row>
      <xdr:rowOff>152400</xdr:rowOff>
    </xdr:to>
    <xdr:sp macro="" textlink="">
      <xdr:nvSpPr>
        <xdr:cNvPr id="74" name="AutoShape 92">
          <a:extLst>
            <a:ext uri="{FF2B5EF4-FFF2-40B4-BE49-F238E27FC236}">
              <a16:creationId xmlns:a16="http://schemas.microsoft.com/office/drawing/2014/main" id="{BD69E2CF-AA0B-1761-FCB6-43B6C8F50024}"/>
            </a:ext>
          </a:extLst>
        </xdr:cNvPr>
        <xdr:cNvSpPr>
          <a:spLocks noChangeAspect="1" noChangeArrowheads="1"/>
        </xdr:cNvSpPr>
      </xdr:nvSpPr>
      <xdr:spPr bwMode="auto">
        <a:xfrm>
          <a:off x="14430375"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14</xdr:row>
      <xdr:rowOff>152400</xdr:rowOff>
    </xdr:to>
    <xdr:sp macro="" textlink="">
      <xdr:nvSpPr>
        <xdr:cNvPr id="75" name="AutoShape 93">
          <a:extLst>
            <a:ext uri="{FF2B5EF4-FFF2-40B4-BE49-F238E27FC236}">
              <a16:creationId xmlns:a16="http://schemas.microsoft.com/office/drawing/2014/main" id="{949218FF-615B-75C2-C1FD-0FBE9206CEB9}"/>
            </a:ext>
          </a:extLst>
        </xdr:cNvPr>
        <xdr:cNvSpPr>
          <a:spLocks noChangeAspect="1" noChangeArrowheads="1"/>
        </xdr:cNvSpPr>
      </xdr:nvSpPr>
      <xdr:spPr bwMode="auto">
        <a:xfrm>
          <a:off x="14430375"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0</xdr:rowOff>
    </xdr:to>
    <xdr:sp macro="" textlink="">
      <xdr:nvSpPr>
        <xdr:cNvPr id="76" name="AutoShape 94">
          <a:extLst>
            <a:ext uri="{FF2B5EF4-FFF2-40B4-BE49-F238E27FC236}">
              <a16:creationId xmlns:a16="http://schemas.microsoft.com/office/drawing/2014/main" id="{7DB90657-38F3-768F-8729-45ABC26F0B5E}"/>
            </a:ext>
          </a:extLst>
        </xdr:cNvPr>
        <xdr:cNvSpPr>
          <a:spLocks noChangeAspect="1" noChangeArrowheads="1"/>
        </xdr:cNvSpPr>
      </xdr:nvSpPr>
      <xdr:spPr bwMode="auto">
        <a:xfrm>
          <a:off x="14430375" y="3676650"/>
          <a:ext cx="714375"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47625</xdr:rowOff>
    </xdr:to>
    <xdr:sp macro="" textlink="">
      <xdr:nvSpPr>
        <xdr:cNvPr id="77" name="AutoShape 95">
          <a:extLst>
            <a:ext uri="{FF2B5EF4-FFF2-40B4-BE49-F238E27FC236}">
              <a16:creationId xmlns:a16="http://schemas.microsoft.com/office/drawing/2014/main" id="{2508BF27-6091-B2C5-222C-1520E45E799A}"/>
            </a:ext>
          </a:extLst>
        </xdr:cNvPr>
        <xdr:cNvSpPr>
          <a:spLocks noChangeAspect="1" noChangeArrowheads="1"/>
        </xdr:cNvSpPr>
      </xdr:nvSpPr>
      <xdr:spPr bwMode="auto">
        <a:xfrm>
          <a:off x="14430375" y="3676650"/>
          <a:ext cx="714375"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66675</xdr:rowOff>
    </xdr:to>
    <xdr:sp macro="" textlink="">
      <xdr:nvSpPr>
        <xdr:cNvPr id="78" name="AutoShape 96">
          <a:extLst>
            <a:ext uri="{FF2B5EF4-FFF2-40B4-BE49-F238E27FC236}">
              <a16:creationId xmlns:a16="http://schemas.microsoft.com/office/drawing/2014/main" id="{B94369AC-5B90-EADA-6137-35606556F5EA}"/>
            </a:ext>
          </a:extLst>
        </xdr:cNvPr>
        <xdr:cNvSpPr>
          <a:spLocks noChangeAspect="1" noChangeArrowheads="1"/>
        </xdr:cNvSpPr>
      </xdr:nvSpPr>
      <xdr:spPr bwMode="auto">
        <a:xfrm>
          <a:off x="14430375"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66675</xdr:rowOff>
    </xdr:to>
    <xdr:sp macro="" textlink="">
      <xdr:nvSpPr>
        <xdr:cNvPr id="79" name="AutoShape 97">
          <a:extLst>
            <a:ext uri="{FF2B5EF4-FFF2-40B4-BE49-F238E27FC236}">
              <a16:creationId xmlns:a16="http://schemas.microsoft.com/office/drawing/2014/main" id="{90BD85A2-C5EF-4677-480A-D26958BEF4B0}"/>
            </a:ext>
          </a:extLst>
        </xdr:cNvPr>
        <xdr:cNvSpPr>
          <a:spLocks noChangeAspect="1" noChangeArrowheads="1"/>
        </xdr:cNvSpPr>
      </xdr:nvSpPr>
      <xdr:spPr bwMode="auto">
        <a:xfrm>
          <a:off x="14430375"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228600</xdr:colOff>
      <xdr:row>1</xdr:row>
      <xdr:rowOff>38101</xdr:rowOff>
    </xdr:from>
    <xdr:to>
      <xdr:col>0</xdr:col>
      <xdr:colOff>1575879</xdr:colOff>
      <xdr:row>1</xdr:row>
      <xdr:rowOff>914401</xdr:rowOff>
    </xdr:to>
    <xdr:pic>
      <xdr:nvPicPr>
        <xdr:cNvPr id="2" name="Imagen 1">
          <a:extLst>
            <a:ext uri="{FF2B5EF4-FFF2-40B4-BE49-F238E27FC236}">
              <a16:creationId xmlns:a16="http://schemas.microsoft.com/office/drawing/2014/main" id="{5F45B6FE-7548-4EB3-A2E9-4E9B0B9712C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a:ext>
          </a:extLst>
        </a:blip>
        <a:srcRect/>
        <a:stretch>
          <a:fillRect/>
        </a:stretch>
      </xdr:blipFill>
      <xdr:spPr bwMode="auto">
        <a:xfrm>
          <a:off x="228600" y="228601"/>
          <a:ext cx="1347279"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2</xdr:row>
      <xdr:rowOff>79275</xdr:rowOff>
    </xdr:from>
    <xdr:to>
      <xdr:col>3</xdr:col>
      <xdr:colOff>1028700</xdr:colOff>
      <xdr:row>2</xdr:row>
      <xdr:rowOff>4103820</xdr:rowOff>
    </xdr:to>
    <xdr:pic>
      <xdr:nvPicPr>
        <xdr:cNvPr id="2" name="Imagen 1">
          <a:extLst>
            <a:ext uri="{FF2B5EF4-FFF2-40B4-BE49-F238E27FC236}">
              <a16:creationId xmlns:a16="http://schemas.microsoft.com/office/drawing/2014/main" id="{EE731C12-04DF-4F0F-9400-3D2523094C4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1485900" y="917475"/>
          <a:ext cx="3028950" cy="4024545"/>
        </a:xfrm>
        <a:prstGeom prst="rect">
          <a:avLst/>
        </a:prstGeom>
      </xdr:spPr>
    </xdr:pic>
    <xdr:clientData/>
  </xdr:twoCellAnchor>
  <xdr:twoCellAnchor editAs="oneCell">
    <xdr:from>
      <xdr:col>4</xdr:col>
      <xdr:colOff>571500</xdr:colOff>
      <xdr:row>2</xdr:row>
      <xdr:rowOff>323850</xdr:rowOff>
    </xdr:from>
    <xdr:to>
      <xdr:col>9</xdr:col>
      <xdr:colOff>700764</xdr:colOff>
      <xdr:row>2</xdr:row>
      <xdr:rowOff>3676650</xdr:rowOff>
    </xdr:to>
    <xdr:pic>
      <xdr:nvPicPr>
        <xdr:cNvPr id="3" name="Imagen 2">
          <a:extLst>
            <a:ext uri="{FF2B5EF4-FFF2-40B4-BE49-F238E27FC236}">
              <a16:creationId xmlns:a16="http://schemas.microsoft.com/office/drawing/2014/main" id="{ABAB7D62-819B-4448-AEBE-F954CF1DCCDD}"/>
            </a:ext>
          </a:extLst>
        </xdr:cNvPr>
        <xdr:cNvPicPr>
          <a:picLocks noChangeAspect="1"/>
        </xdr:cNvPicPr>
      </xdr:nvPicPr>
      <xdr:blipFill>
        <a:blip xmlns:r="http://schemas.openxmlformats.org/officeDocument/2006/relationships" r:embed="rId2"/>
        <a:stretch>
          <a:fillRect/>
        </a:stretch>
      </xdr:blipFill>
      <xdr:spPr>
        <a:xfrm>
          <a:off x="6248400" y="1162050"/>
          <a:ext cx="5063214" cy="3352800"/>
        </a:xfrm>
        <a:prstGeom prst="rect">
          <a:avLst/>
        </a:prstGeom>
      </xdr:spPr>
    </xdr:pic>
    <xdr:clientData/>
  </xdr:twoCellAnchor>
  <xdr:twoCellAnchor editAs="oneCell">
    <xdr:from>
      <xdr:col>10</xdr:col>
      <xdr:colOff>1562101</xdr:colOff>
      <xdr:row>2</xdr:row>
      <xdr:rowOff>19049</xdr:rowOff>
    </xdr:from>
    <xdr:to>
      <xdr:col>10</xdr:col>
      <xdr:colOff>4057650</xdr:colOff>
      <xdr:row>2</xdr:row>
      <xdr:rowOff>4102283</xdr:rowOff>
    </xdr:to>
    <xdr:pic>
      <xdr:nvPicPr>
        <xdr:cNvPr id="4" name="Imagen 3">
          <a:extLst>
            <a:ext uri="{FF2B5EF4-FFF2-40B4-BE49-F238E27FC236}">
              <a16:creationId xmlns:a16="http://schemas.microsoft.com/office/drawing/2014/main" id="{D6CEB8C4-87A4-404D-BD8A-D7855DDABA0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a:ext>
          </a:extLst>
        </a:blip>
        <a:stretch>
          <a:fillRect/>
        </a:stretch>
      </xdr:blipFill>
      <xdr:spPr>
        <a:xfrm>
          <a:off x="13201651" y="857249"/>
          <a:ext cx="2495549" cy="4083234"/>
        </a:xfrm>
        <a:prstGeom prst="rect">
          <a:avLst/>
        </a:prstGeom>
      </xdr:spPr>
    </xdr:pic>
    <xdr:clientData/>
  </xdr:twoCellAnchor>
  <xdr:twoCellAnchor editAs="oneCell">
    <xdr:from>
      <xdr:col>1</xdr:col>
      <xdr:colOff>38101</xdr:colOff>
      <xdr:row>4</xdr:row>
      <xdr:rowOff>38099</xdr:rowOff>
    </xdr:from>
    <xdr:to>
      <xdr:col>3</xdr:col>
      <xdr:colOff>952500</xdr:colOff>
      <xdr:row>5</xdr:row>
      <xdr:rowOff>9266</xdr:rowOff>
    </xdr:to>
    <xdr:pic>
      <xdr:nvPicPr>
        <xdr:cNvPr id="5" name="Imagen 4">
          <a:extLst>
            <a:ext uri="{FF2B5EF4-FFF2-40B4-BE49-F238E27FC236}">
              <a16:creationId xmlns:a16="http://schemas.microsoft.com/office/drawing/2014/main" id="{185DF355-F185-4BF9-9EEF-AA5153EB0E0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a:ext>
          </a:extLst>
        </a:blip>
        <a:stretch>
          <a:fillRect/>
        </a:stretch>
      </xdr:blipFill>
      <xdr:spPr>
        <a:xfrm>
          <a:off x="1524001" y="5295899"/>
          <a:ext cx="2914649" cy="4124067"/>
        </a:xfrm>
        <a:prstGeom prst="rect">
          <a:avLst/>
        </a:prstGeom>
      </xdr:spPr>
    </xdr:pic>
    <xdr:clientData/>
  </xdr:twoCellAnchor>
  <xdr:twoCellAnchor editAs="oneCell">
    <xdr:from>
      <xdr:col>4</xdr:col>
      <xdr:colOff>1543050</xdr:colOff>
      <xdr:row>4</xdr:row>
      <xdr:rowOff>38100</xdr:rowOff>
    </xdr:from>
    <xdr:to>
      <xdr:col>8</xdr:col>
      <xdr:colOff>419100</xdr:colOff>
      <xdr:row>5</xdr:row>
      <xdr:rowOff>10800</xdr:rowOff>
    </xdr:to>
    <xdr:pic>
      <xdr:nvPicPr>
        <xdr:cNvPr id="6" name="Imagen 5">
          <a:extLst>
            <a:ext uri="{FF2B5EF4-FFF2-40B4-BE49-F238E27FC236}">
              <a16:creationId xmlns:a16="http://schemas.microsoft.com/office/drawing/2014/main" id="{93F19948-69A3-4665-B95B-903CA1670262}"/>
            </a:ext>
          </a:extLst>
        </xdr:cNvPr>
        <xdr:cNvPicPr>
          <a:picLocks noChangeAspect="1"/>
        </xdr:cNvPicPr>
      </xdr:nvPicPr>
      <xdr:blipFill>
        <a:blip xmlns:r="http://schemas.openxmlformats.org/officeDocument/2006/relationships" r:embed="rId5"/>
        <a:stretch>
          <a:fillRect/>
        </a:stretch>
      </xdr:blipFill>
      <xdr:spPr>
        <a:xfrm>
          <a:off x="7219950" y="5295900"/>
          <a:ext cx="3143250" cy="4125600"/>
        </a:xfrm>
        <a:prstGeom prst="rect">
          <a:avLst/>
        </a:prstGeom>
      </xdr:spPr>
    </xdr:pic>
    <xdr:clientData/>
  </xdr:twoCellAnchor>
  <xdr:twoCellAnchor editAs="oneCell">
    <xdr:from>
      <xdr:col>10</xdr:col>
      <xdr:colOff>990600</xdr:colOff>
      <xdr:row>4</xdr:row>
      <xdr:rowOff>19050</xdr:rowOff>
    </xdr:from>
    <xdr:to>
      <xdr:col>10</xdr:col>
      <xdr:colOff>3943350</xdr:colOff>
      <xdr:row>4</xdr:row>
      <xdr:rowOff>4144650</xdr:rowOff>
    </xdr:to>
    <xdr:pic>
      <xdr:nvPicPr>
        <xdr:cNvPr id="7" name="Imagen 6">
          <a:extLst>
            <a:ext uri="{FF2B5EF4-FFF2-40B4-BE49-F238E27FC236}">
              <a16:creationId xmlns:a16="http://schemas.microsoft.com/office/drawing/2014/main" id="{01CA8D56-5571-42FD-A04F-41EA8831E509}"/>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a:ext>
          </a:extLst>
        </a:blip>
        <a:stretch>
          <a:fillRect/>
        </a:stretch>
      </xdr:blipFill>
      <xdr:spPr>
        <a:xfrm>
          <a:off x="12630150" y="5276850"/>
          <a:ext cx="2952750" cy="4125600"/>
        </a:xfrm>
        <a:prstGeom prst="rect">
          <a:avLst/>
        </a:prstGeom>
      </xdr:spPr>
    </xdr:pic>
    <xdr:clientData/>
  </xdr:twoCellAnchor>
  <xdr:twoCellAnchor editAs="oneCell">
    <xdr:from>
      <xdr:col>1</xdr:col>
      <xdr:colOff>0</xdr:colOff>
      <xdr:row>6</xdr:row>
      <xdr:rowOff>19050</xdr:rowOff>
    </xdr:from>
    <xdr:to>
      <xdr:col>3</xdr:col>
      <xdr:colOff>1085850</xdr:colOff>
      <xdr:row>6</xdr:row>
      <xdr:rowOff>4144650</xdr:rowOff>
    </xdr:to>
    <xdr:pic>
      <xdr:nvPicPr>
        <xdr:cNvPr id="8" name="Imagen 7">
          <a:extLst>
            <a:ext uri="{FF2B5EF4-FFF2-40B4-BE49-F238E27FC236}">
              <a16:creationId xmlns:a16="http://schemas.microsoft.com/office/drawing/2014/main" id="{8C09C9EF-B9E7-45CD-934D-86338D551252}"/>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a:ext>
          </a:extLst>
        </a:blip>
        <a:stretch>
          <a:fillRect/>
        </a:stretch>
      </xdr:blipFill>
      <xdr:spPr>
        <a:xfrm>
          <a:off x="1485900" y="9810750"/>
          <a:ext cx="3086100" cy="4125600"/>
        </a:xfrm>
        <a:prstGeom prst="rect">
          <a:avLst/>
        </a:prstGeom>
      </xdr:spPr>
    </xdr:pic>
    <xdr:clientData/>
  </xdr:twoCellAnchor>
  <xdr:twoCellAnchor editAs="oneCell">
    <xdr:from>
      <xdr:col>4</xdr:col>
      <xdr:colOff>1581150</xdr:colOff>
      <xdr:row>6</xdr:row>
      <xdr:rowOff>19050</xdr:rowOff>
    </xdr:from>
    <xdr:to>
      <xdr:col>8</xdr:col>
      <xdr:colOff>381000</xdr:colOff>
      <xdr:row>6</xdr:row>
      <xdr:rowOff>4144650</xdr:rowOff>
    </xdr:to>
    <xdr:pic>
      <xdr:nvPicPr>
        <xdr:cNvPr id="9" name="Imagen 8">
          <a:extLst>
            <a:ext uri="{FF2B5EF4-FFF2-40B4-BE49-F238E27FC236}">
              <a16:creationId xmlns:a16="http://schemas.microsoft.com/office/drawing/2014/main" id="{0346298B-4425-4459-8603-CF2158249808}"/>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a:ext>
          </a:extLst>
        </a:blip>
        <a:stretch>
          <a:fillRect/>
        </a:stretch>
      </xdr:blipFill>
      <xdr:spPr>
        <a:xfrm>
          <a:off x="7258050" y="9810750"/>
          <a:ext cx="3067050" cy="4125600"/>
        </a:xfrm>
        <a:prstGeom prst="rect">
          <a:avLst/>
        </a:prstGeom>
      </xdr:spPr>
    </xdr:pic>
    <xdr:clientData/>
  </xdr:twoCellAnchor>
  <xdr:twoCellAnchor editAs="oneCell">
    <xdr:from>
      <xdr:col>10</xdr:col>
      <xdr:colOff>1009650</xdr:colOff>
      <xdr:row>6</xdr:row>
      <xdr:rowOff>38100</xdr:rowOff>
    </xdr:from>
    <xdr:to>
      <xdr:col>10</xdr:col>
      <xdr:colOff>3733800</xdr:colOff>
      <xdr:row>7</xdr:row>
      <xdr:rowOff>10800</xdr:rowOff>
    </xdr:to>
    <xdr:pic>
      <xdr:nvPicPr>
        <xdr:cNvPr id="10" name="Imagen 9">
          <a:extLst>
            <a:ext uri="{FF2B5EF4-FFF2-40B4-BE49-F238E27FC236}">
              <a16:creationId xmlns:a16="http://schemas.microsoft.com/office/drawing/2014/main" id="{86C898B1-82E9-4691-B649-1B44009BFB12}"/>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a:ext>
          </a:extLst>
        </a:blip>
        <a:stretch>
          <a:fillRect/>
        </a:stretch>
      </xdr:blipFill>
      <xdr:spPr>
        <a:xfrm>
          <a:off x="12649200" y="9829800"/>
          <a:ext cx="2724150" cy="4125600"/>
        </a:xfrm>
        <a:prstGeom prst="rect">
          <a:avLst/>
        </a:prstGeom>
      </xdr:spPr>
    </xdr:pic>
    <xdr:clientData/>
  </xdr:twoCellAnchor>
  <xdr:twoCellAnchor editAs="oneCell">
    <xdr:from>
      <xdr:col>0</xdr:col>
      <xdr:colOff>1276350</xdr:colOff>
      <xdr:row>8</xdr:row>
      <xdr:rowOff>0</xdr:rowOff>
    </xdr:from>
    <xdr:to>
      <xdr:col>3</xdr:col>
      <xdr:colOff>742950</xdr:colOff>
      <xdr:row>8</xdr:row>
      <xdr:rowOff>4125600</xdr:rowOff>
    </xdr:to>
    <xdr:pic>
      <xdr:nvPicPr>
        <xdr:cNvPr id="11" name="Imagen 10">
          <a:extLst>
            <a:ext uri="{FF2B5EF4-FFF2-40B4-BE49-F238E27FC236}">
              <a16:creationId xmlns:a16="http://schemas.microsoft.com/office/drawing/2014/main" id="{D511E374-76B8-4FDA-8794-23DC6DACF978}"/>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a:ext>
          </a:extLst>
        </a:blip>
        <a:stretch>
          <a:fillRect/>
        </a:stretch>
      </xdr:blipFill>
      <xdr:spPr>
        <a:xfrm>
          <a:off x="1276350" y="14325600"/>
          <a:ext cx="2952750" cy="4125600"/>
        </a:xfrm>
        <a:prstGeom prst="rect">
          <a:avLst/>
        </a:prstGeom>
      </xdr:spPr>
    </xdr:pic>
    <xdr:clientData/>
  </xdr:twoCellAnchor>
  <xdr:twoCellAnchor editAs="oneCell">
    <xdr:from>
      <xdr:col>4</xdr:col>
      <xdr:colOff>1504950</xdr:colOff>
      <xdr:row>8</xdr:row>
      <xdr:rowOff>19050</xdr:rowOff>
    </xdr:from>
    <xdr:to>
      <xdr:col>8</xdr:col>
      <xdr:colOff>476250</xdr:colOff>
      <xdr:row>8</xdr:row>
      <xdr:rowOff>4148250</xdr:rowOff>
    </xdr:to>
    <xdr:pic>
      <xdr:nvPicPr>
        <xdr:cNvPr id="12" name="Imagen 11">
          <a:extLst>
            <a:ext uri="{FF2B5EF4-FFF2-40B4-BE49-F238E27FC236}">
              <a16:creationId xmlns:a16="http://schemas.microsoft.com/office/drawing/2014/main" id="{2DF608D2-C4F6-4B22-ADBF-835043C8FB44}"/>
            </a:ext>
          </a:extLst>
        </xdr:cNvPr>
        <xdr:cNvPicPr>
          <a:picLocks noChangeAspect="1"/>
        </xdr:cNvPicPr>
      </xdr:nvPicPr>
      <xdr:blipFill>
        <a:blip xmlns:r="http://schemas.openxmlformats.org/officeDocument/2006/relationships" r:embed="rId11"/>
        <a:stretch>
          <a:fillRect/>
        </a:stretch>
      </xdr:blipFill>
      <xdr:spPr>
        <a:xfrm>
          <a:off x="7181850" y="14344650"/>
          <a:ext cx="3238500" cy="4129200"/>
        </a:xfrm>
        <a:prstGeom prst="rect">
          <a:avLst/>
        </a:prstGeom>
      </xdr:spPr>
    </xdr:pic>
    <xdr:clientData/>
  </xdr:twoCellAnchor>
  <xdr:twoCellAnchor editAs="oneCell">
    <xdr:from>
      <xdr:col>10</xdr:col>
      <xdr:colOff>1181100</xdr:colOff>
      <xdr:row>8</xdr:row>
      <xdr:rowOff>19050</xdr:rowOff>
    </xdr:from>
    <xdr:to>
      <xdr:col>10</xdr:col>
      <xdr:colOff>4057650</xdr:colOff>
      <xdr:row>8</xdr:row>
      <xdr:rowOff>4144650</xdr:rowOff>
    </xdr:to>
    <xdr:pic>
      <xdr:nvPicPr>
        <xdr:cNvPr id="13" name="Imagen 12">
          <a:extLst>
            <a:ext uri="{FF2B5EF4-FFF2-40B4-BE49-F238E27FC236}">
              <a16:creationId xmlns:a16="http://schemas.microsoft.com/office/drawing/2014/main" id="{F9BF336A-FA60-4BE2-914D-6DA137B20827}"/>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a:ext>
          </a:extLst>
        </a:blip>
        <a:stretch>
          <a:fillRect/>
        </a:stretch>
      </xdr:blipFill>
      <xdr:spPr>
        <a:xfrm>
          <a:off x="12820650" y="14344650"/>
          <a:ext cx="2876550" cy="41256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228600</xdr:colOff>
      <xdr:row>1</xdr:row>
      <xdr:rowOff>38101</xdr:rowOff>
    </xdr:from>
    <xdr:to>
      <xdr:col>0</xdr:col>
      <xdr:colOff>1575879</xdr:colOff>
      <xdr:row>1</xdr:row>
      <xdr:rowOff>914401</xdr:rowOff>
    </xdr:to>
    <xdr:pic>
      <xdr:nvPicPr>
        <xdr:cNvPr id="2" name="Imagen 1">
          <a:extLst>
            <a:ext uri="{FF2B5EF4-FFF2-40B4-BE49-F238E27FC236}">
              <a16:creationId xmlns:a16="http://schemas.microsoft.com/office/drawing/2014/main" id="{CBC1C89A-521B-41AD-9A0F-FEA2521298A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a:ext>
          </a:extLst>
        </a:blip>
        <a:srcRect/>
        <a:stretch>
          <a:fillRect/>
        </a:stretch>
      </xdr:blipFill>
      <xdr:spPr bwMode="auto">
        <a:xfrm>
          <a:off x="228600" y="228601"/>
          <a:ext cx="1347279"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10</xdr:col>
      <xdr:colOff>152400</xdr:colOff>
      <xdr:row>8</xdr:row>
      <xdr:rowOff>609600</xdr:rowOff>
    </xdr:from>
    <xdr:to>
      <xdr:col>10</xdr:col>
      <xdr:colOff>5272400</xdr:colOff>
      <xdr:row>8</xdr:row>
      <xdr:rowOff>3489600</xdr:rowOff>
    </xdr:to>
    <xdr:pic>
      <xdr:nvPicPr>
        <xdr:cNvPr id="2" name="Imagen 1">
          <a:extLst>
            <a:ext uri="{FF2B5EF4-FFF2-40B4-BE49-F238E27FC236}">
              <a16:creationId xmlns:a16="http://schemas.microsoft.com/office/drawing/2014/main" id="{E34DE65C-D63A-4413-A210-A0C12B8583B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11734800" y="14906625"/>
          <a:ext cx="5120000" cy="2880000"/>
        </a:xfrm>
        <a:prstGeom prst="rect">
          <a:avLst/>
        </a:prstGeom>
      </xdr:spPr>
    </xdr:pic>
    <xdr:clientData/>
  </xdr:twoCellAnchor>
  <xdr:twoCellAnchor editAs="oneCell">
    <xdr:from>
      <xdr:col>4</xdr:col>
      <xdr:colOff>400050</xdr:colOff>
      <xdr:row>8</xdr:row>
      <xdr:rowOff>628650</xdr:rowOff>
    </xdr:from>
    <xdr:to>
      <xdr:col>9</xdr:col>
      <xdr:colOff>586100</xdr:colOff>
      <xdr:row>8</xdr:row>
      <xdr:rowOff>3508650</xdr:rowOff>
    </xdr:to>
    <xdr:pic>
      <xdr:nvPicPr>
        <xdr:cNvPr id="3" name="Imagen 2">
          <a:extLst>
            <a:ext uri="{FF2B5EF4-FFF2-40B4-BE49-F238E27FC236}">
              <a16:creationId xmlns:a16="http://schemas.microsoft.com/office/drawing/2014/main" id="{8E11627A-BC02-4528-99B7-36A0F61D4D6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tretch>
          <a:fillRect/>
        </a:stretch>
      </xdr:blipFill>
      <xdr:spPr>
        <a:xfrm>
          <a:off x="6048375" y="14925675"/>
          <a:ext cx="5091425" cy="2880000"/>
        </a:xfrm>
        <a:prstGeom prst="rect">
          <a:avLst/>
        </a:prstGeom>
      </xdr:spPr>
    </xdr:pic>
    <xdr:clientData/>
  </xdr:twoCellAnchor>
  <xdr:twoCellAnchor editAs="oneCell">
    <xdr:from>
      <xdr:col>1</xdr:col>
      <xdr:colOff>0</xdr:colOff>
      <xdr:row>8</xdr:row>
      <xdr:rowOff>133350</xdr:rowOff>
    </xdr:from>
    <xdr:to>
      <xdr:col>3</xdr:col>
      <xdr:colOff>969750</xdr:colOff>
      <xdr:row>8</xdr:row>
      <xdr:rowOff>4093350</xdr:rowOff>
    </xdr:to>
    <xdr:pic>
      <xdr:nvPicPr>
        <xdr:cNvPr id="4" name="Imagen 3">
          <a:extLst>
            <a:ext uri="{FF2B5EF4-FFF2-40B4-BE49-F238E27FC236}">
              <a16:creationId xmlns:a16="http://schemas.microsoft.com/office/drawing/2014/main" id="{10CF986C-1DF0-4932-A1F7-DA658E5C412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a:ext>
          </a:extLst>
        </a:blip>
        <a:stretch>
          <a:fillRect/>
        </a:stretch>
      </xdr:blipFill>
      <xdr:spPr>
        <a:xfrm>
          <a:off x="1476375" y="14430375"/>
          <a:ext cx="2960475" cy="3960000"/>
        </a:xfrm>
        <a:prstGeom prst="rect">
          <a:avLst/>
        </a:prstGeom>
      </xdr:spPr>
    </xdr:pic>
    <xdr:clientData/>
  </xdr:twoCellAnchor>
  <xdr:twoCellAnchor editAs="oneCell">
    <xdr:from>
      <xdr:col>10</xdr:col>
      <xdr:colOff>1428750</xdr:colOff>
      <xdr:row>6</xdr:row>
      <xdr:rowOff>152400</xdr:rowOff>
    </xdr:from>
    <xdr:to>
      <xdr:col>10</xdr:col>
      <xdr:colOff>4398750</xdr:colOff>
      <xdr:row>6</xdr:row>
      <xdr:rowOff>4112400</xdr:rowOff>
    </xdr:to>
    <xdr:pic>
      <xdr:nvPicPr>
        <xdr:cNvPr id="5" name="Imagen 4">
          <a:extLst>
            <a:ext uri="{FF2B5EF4-FFF2-40B4-BE49-F238E27FC236}">
              <a16:creationId xmlns:a16="http://schemas.microsoft.com/office/drawing/2014/main" id="{12347E7F-D392-4354-A750-6300FA328B22}"/>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a:ext>
          </a:extLst>
        </a:blip>
        <a:stretch>
          <a:fillRect/>
        </a:stretch>
      </xdr:blipFill>
      <xdr:spPr>
        <a:xfrm>
          <a:off x="13011150" y="9915525"/>
          <a:ext cx="2970000" cy="3960000"/>
        </a:xfrm>
        <a:prstGeom prst="rect">
          <a:avLst/>
        </a:prstGeom>
      </xdr:spPr>
    </xdr:pic>
    <xdr:clientData/>
  </xdr:twoCellAnchor>
  <xdr:twoCellAnchor editAs="oneCell">
    <xdr:from>
      <xdr:col>5</xdr:col>
      <xdr:colOff>323850</xdr:colOff>
      <xdr:row>6</xdr:row>
      <xdr:rowOff>114300</xdr:rowOff>
    </xdr:from>
    <xdr:to>
      <xdr:col>8</xdr:col>
      <xdr:colOff>55800</xdr:colOff>
      <xdr:row>6</xdr:row>
      <xdr:rowOff>4074300</xdr:rowOff>
    </xdr:to>
    <xdr:pic>
      <xdr:nvPicPr>
        <xdr:cNvPr id="6" name="Imagen 5">
          <a:extLst>
            <a:ext uri="{FF2B5EF4-FFF2-40B4-BE49-F238E27FC236}">
              <a16:creationId xmlns:a16="http://schemas.microsoft.com/office/drawing/2014/main" id="{F8CC261A-ACC5-480B-8625-382BF7EA315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a:ext>
          </a:extLst>
        </a:blip>
        <a:stretch>
          <a:fillRect/>
        </a:stretch>
      </xdr:blipFill>
      <xdr:spPr>
        <a:xfrm>
          <a:off x="7734300" y="9877425"/>
          <a:ext cx="2217975" cy="3960000"/>
        </a:xfrm>
        <a:prstGeom prst="rect">
          <a:avLst/>
        </a:prstGeom>
      </xdr:spPr>
    </xdr:pic>
    <xdr:clientData/>
  </xdr:twoCellAnchor>
  <xdr:twoCellAnchor editAs="oneCell">
    <xdr:from>
      <xdr:col>1</xdr:col>
      <xdr:colOff>0</xdr:colOff>
      <xdr:row>6</xdr:row>
      <xdr:rowOff>95250</xdr:rowOff>
    </xdr:from>
    <xdr:to>
      <xdr:col>3</xdr:col>
      <xdr:colOff>969750</xdr:colOff>
      <xdr:row>6</xdr:row>
      <xdr:rowOff>4055250</xdr:rowOff>
    </xdr:to>
    <xdr:pic>
      <xdr:nvPicPr>
        <xdr:cNvPr id="7" name="Imagen 6">
          <a:extLst>
            <a:ext uri="{FF2B5EF4-FFF2-40B4-BE49-F238E27FC236}">
              <a16:creationId xmlns:a16="http://schemas.microsoft.com/office/drawing/2014/main" id="{EE6F6D48-9EC4-48BE-83EC-7AAC4149AB1E}"/>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a:ext>
          </a:extLst>
        </a:blip>
        <a:stretch>
          <a:fillRect/>
        </a:stretch>
      </xdr:blipFill>
      <xdr:spPr>
        <a:xfrm>
          <a:off x="1476375" y="9858375"/>
          <a:ext cx="2960475" cy="3960000"/>
        </a:xfrm>
        <a:prstGeom prst="rect">
          <a:avLst/>
        </a:prstGeom>
      </xdr:spPr>
    </xdr:pic>
    <xdr:clientData/>
  </xdr:twoCellAnchor>
  <xdr:twoCellAnchor editAs="oneCell">
    <xdr:from>
      <xdr:col>10</xdr:col>
      <xdr:colOff>76200</xdr:colOff>
      <xdr:row>4</xdr:row>
      <xdr:rowOff>76200</xdr:rowOff>
    </xdr:from>
    <xdr:to>
      <xdr:col>10</xdr:col>
      <xdr:colOff>5356200</xdr:colOff>
      <xdr:row>4</xdr:row>
      <xdr:rowOff>4036200</xdr:rowOff>
    </xdr:to>
    <xdr:pic>
      <xdr:nvPicPr>
        <xdr:cNvPr id="8" name="Imagen 7">
          <a:extLst>
            <a:ext uri="{FF2B5EF4-FFF2-40B4-BE49-F238E27FC236}">
              <a16:creationId xmlns:a16="http://schemas.microsoft.com/office/drawing/2014/main" id="{6EBE30F9-0376-44C7-A5A9-D2B9CB2601A9}"/>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a:ext>
          </a:extLst>
        </a:blip>
        <a:stretch>
          <a:fillRect/>
        </a:stretch>
      </xdr:blipFill>
      <xdr:spPr>
        <a:xfrm>
          <a:off x="11658600" y="5305425"/>
          <a:ext cx="5280000" cy="3960000"/>
        </a:xfrm>
        <a:prstGeom prst="rect">
          <a:avLst/>
        </a:prstGeom>
      </xdr:spPr>
    </xdr:pic>
    <xdr:clientData/>
  </xdr:twoCellAnchor>
  <xdr:twoCellAnchor editAs="oneCell">
    <xdr:from>
      <xdr:col>4</xdr:col>
      <xdr:colOff>323850</xdr:colOff>
      <xdr:row>4</xdr:row>
      <xdr:rowOff>95250</xdr:rowOff>
    </xdr:from>
    <xdr:to>
      <xdr:col>9</xdr:col>
      <xdr:colOff>669900</xdr:colOff>
      <xdr:row>4</xdr:row>
      <xdr:rowOff>4055250</xdr:rowOff>
    </xdr:to>
    <xdr:pic>
      <xdr:nvPicPr>
        <xdr:cNvPr id="9" name="Imagen 8">
          <a:extLst>
            <a:ext uri="{FF2B5EF4-FFF2-40B4-BE49-F238E27FC236}">
              <a16:creationId xmlns:a16="http://schemas.microsoft.com/office/drawing/2014/main" id="{52657924-5FA0-4549-A204-AD3070619A6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a:ext>
          </a:extLst>
        </a:blip>
        <a:stretch>
          <a:fillRect/>
        </a:stretch>
      </xdr:blipFill>
      <xdr:spPr>
        <a:xfrm>
          <a:off x="5972175" y="5324475"/>
          <a:ext cx="5251425" cy="3960000"/>
        </a:xfrm>
        <a:prstGeom prst="rect">
          <a:avLst/>
        </a:prstGeom>
      </xdr:spPr>
    </xdr:pic>
    <xdr:clientData/>
  </xdr:twoCellAnchor>
  <xdr:twoCellAnchor editAs="oneCell">
    <xdr:from>
      <xdr:col>0</xdr:col>
      <xdr:colOff>247650</xdr:colOff>
      <xdr:row>4</xdr:row>
      <xdr:rowOff>133350</xdr:rowOff>
    </xdr:from>
    <xdr:to>
      <xdr:col>3</xdr:col>
      <xdr:colOff>2041500</xdr:colOff>
      <xdr:row>4</xdr:row>
      <xdr:rowOff>4093350</xdr:rowOff>
    </xdr:to>
    <xdr:pic>
      <xdr:nvPicPr>
        <xdr:cNvPr id="10" name="Imagen 9">
          <a:extLst>
            <a:ext uri="{FF2B5EF4-FFF2-40B4-BE49-F238E27FC236}">
              <a16:creationId xmlns:a16="http://schemas.microsoft.com/office/drawing/2014/main" id="{EE000328-32DF-4567-B508-1FCB9D35DF77}"/>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a:ext>
          </a:extLst>
        </a:blip>
        <a:stretch>
          <a:fillRect/>
        </a:stretch>
      </xdr:blipFill>
      <xdr:spPr>
        <a:xfrm>
          <a:off x="247650" y="5362575"/>
          <a:ext cx="5260950" cy="3960000"/>
        </a:xfrm>
        <a:prstGeom prst="rect">
          <a:avLst/>
        </a:prstGeom>
      </xdr:spPr>
    </xdr:pic>
    <xdr:clientData/>
  </xdr:twoCellAnchor>
  <xdr:twoCellAnchor editAs="oneCell">
    <xdr:from>
      <xdr:col>10</xdr:col>
      <xdr:colOff>1276350</xdr:colOff>
      <xdr:row>2</xdr:row>
      <xdr:rowOff>114300</xdr:rowOff>
    </xdr:from>
    <xdr:to>
      <xdr:col>10</xdr:col>
      <xdr:colOff>4246350</xdr:colOff>
      <xdr:row>2</xdr:row>
      <xdr:rowOff>4074300</xdr:rowOff>
    </xdr:to>
    <xdr:pic>
      <xdr:nvPicPr>
        <xdr:cNvPr id="11" name="Imagen 10">
          <a:extLst>
            <a:ext uri="{FF2B5EF4-FFF2-40B4-BE49-F238E27FC236}">
              <a16:creationId xmlns:a16="http://schemas.microsoft.com/office/drawing/2014/main" id="{1E1971D6-3850-4D56-801F-30621B79028D}"/>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a:ext>
          </a:extLst>
        </a:blip>
        <a:stretch>
          <a:fillRect/>
        </a:stretch>
      </xdr:blipFill>
      <xdr:spPr>
        <a:xfrm>
          <a:off x="12858750" y="933450"/>
          <a:ext cx="2970000" cy="3960000"/>
        </a:xfrm>
        <a:prstGeom prst="rect">
          <a:avLst/>
        </a:prstGeom>
      </xdr:spPr>
    </xdr:pic>
    <xdr:clientData/>
  </xdr:twoCellAnchor>
  <xdr:twoCellAnchor editAs="oneCell">
    <xdr:from>
      <xdr:col>4</xdr:col>
      <xdr:colOff>266700</xdr:colOff>
      <xdr:row>2</xdr:row>
      <xdr:rowOff>95250</xdr:rowOff>
    </xdr:from>
    <xdr:to>
      <xdr:col>9</xdr:col>
      <xdr:colOff>612750</xdr:colOff>
      <xdr:row>2</xdr:row>
      <xdr:rowOff>4055250</xdr:rowOff>
    </xdr:to>
    <xdr:pic>
      <xdr:nvPicPr>
        <xdr:cNvPr id="12" name="Imagen 11">
          <a:extLst>
            <a:ext uri="{FF2B5EF4-FFF2-40B4-BE49-F238E27FC236}">
              <a16:creationId xmlns:a16="http://schemas.microsoft.com/office/drawing/2014/main" id="{15FE689C-F2EB-423E-B90D-34FCB1873E5D}"/>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a:ext>
          </a:extLst>
        </a:blip>
        <a:stretch>
          <a:fillRect/>
        </a:stretch>
      </xdr:blipFill>
      <xdr:spPr>
        <a:xfrm>
          <a:off x="5915025" y="914400"/>
          <a:ext cx="5251425" cy="3960000"/>
        </a:xfrm>
        <a:prstGeom prst="rect">
          <a:avLst/>
        </a:prstGeom>
      </xdr:spPr>
    </xdr:pic>
    <xdr:clientData/>
  </xdr:twoCellAnchor>
  <xdr:twoCellAnchor editAs="oneCell">
    <xdr:from>
      <xdr:col>0</xdr:col>
      <xdr:colOff>1314450</xdr:colOff>
      <xdr:row>2</xdr:row>
      <xdr:rowOff>152400</xdr:rowOff>
    </xdr:from>
    <xdr:to>
      <xdr:col>3</xdr:col>
      <xdr:colOff>798300</xdr:colOff>
      <xdr:row>2</xdr:row>
      <xdr:rowOff>4112400</xdr:rowOff>
    </xdr:to>
    <xdr:pic>
      <xdr:nvPicPr>
        <xdr:cNvPr id="13" name="Imagen 12">
          <a:extLst>
            <a:ext uri="{FF2B5EF4-FFF2-40B4-BE49-F238E27FC236}">
              <a16:creationId xmlns:a16="http://schemas.microsoft.com/office/drawing/2014/main" id="{D170C909-71E5-4496-B9C6-914A62CF28A4}"/>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a:ext>
          </a:extLst>
        </a:blip>
        <a:stretch>
          <a:fillRect/>
        </a:stretch>
      </xdr:blipFill>
      <xdr:spPr>
        <a:xfrm>
          <a:off x="1314450" y="971550"/>
          <a:ext cx="2950950" cy="39600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103909</xdr:colOff>
      <xdr:row>2</xdr:row>
      <xdr:rowOff>51955</xdr:rowOff>
    </xdr:from>
    <xdr:to>
      <xdr:col>3</xdr:col>
      <xdr:colOff>1920273</xdr:colOff>
      <xdr:row>2</xdr:row>
      <xdr:rowOff>4011955</xdr:rowOff>
    </xdr:to>
    <xdr:pic>
      <xdr:nvPicPr>
        <xdr:cNvPr id="18" name="Imagen 17">
          <a:extLst>
            <a:ext uri="{FF2B5EF4-FFF2-40B4-BE49-F238E27FC236}">
              <a16:creationId xmlns:a16="http://schemas.microsoft.com/office/drawing/2014/main" id="{1E350FB1-FBAB-4B19-BD56-F2ECA3D4E86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103909" y="865910"/>
          <a:ext cx="5280000" cy="3960000"/>
        </a:xfrm>
        <a:prstGeom prst="rect">
          <a:avLst/>
        </a:prstGeom>
      </xdr:spPr>
    </xdr:pic>
    <xdr:clientData/>
  </xdr:twoCellAnchor>
  <xdr:twoCellAnchor editAs="oneCell">
    <xdr:from>
      <xdr:col>4</xdr:col>
      <xdr:colOff>588818</xdr:colOff>
      <xdr:row>2</xdr:row>
      <xdr:rowOff>69273</xdr:rowOff>
    </xdr:from>
    <xdr:to>
      <xdr:col>9</xdr:col>
      <xdr:colOff>950454</xdr:colOff>
      <xdr:row>2</xdr:row>
      <xdr:rowOff>4029273</xdr:rowOff>
    </xdr:to>
    <xdr:pic>
      <xdr:nvPicPr>
        <xdr:cNvPr id="19" name="Imagen 18">
          <a:extLst>
            <a:ext uri="{FF2B5EF4-FFF2-40B4-BE49-F238E27FC236}">
              <a16:creationId xmlns:a16="http://schemas.microsoft.com/office/drawing/2014/main" id="{43B469D7-FB59-42A4-AC9D-8738A848E8C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tretch>
          <a:fillRect/>
        </a:stretch>
      </xdr:blipFill>
      <xdr:spPr>
        <a:xfrm>
          <a:off x="6234545" y="883228"/>
          <a:ext cx="5280000" cy="3960000"/>
        </a:xfrm>
        <a:prstGeom prst="rect">
          <a:avLst/>
        </a:prstGeom>
      </xdr:spPr>
    </xdr:pic>
    <xdr:clientData/>
  </xdr:twoCellAnchor>
  <xdr:twoCellAnchor editAs="oneCell">
    <xdr:from>
      <xdr:col>0</xdr:col>
      <xdr:colOff>103909</xdr:colOff>
      <xdr:row>4</xdr:row>
      <xdr:rowOff>103910</xdr:rowOff>
    </xdr:from>
    <xdr:to>
      <xdr:col>3</xdr:col>
      <xdr:colOff>1920273</xdr:colOff>
      <xdr:row>4</xdr:row>
      <xdr:rowOff>4063910</xdr:rowOff>
    </xdr:to>
    <xdr:pic>
      <xdr:nvPicPr>
        <xdr:cNvPr id="20" name="Imagen 19">
          <a:extLst>
            <a:ext uri="{FF2B5EF4-FFF2-40B4-BE49-F238E27FC236}">
              <a16:creationId xmlns:a16="http://schemas.microsoft.com/office/drawing/2014/main" id="{BC50C2C6-706B-476E-B44A-E9FEFA849CB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a:ext>
          </a:extLst>
        </a:blip>
        <a:stretch>
          <a:fillRect/>
        </a:stretch>
      </xdr:blipFill>
      <xdr:spPr>
        <a:xfrm>
          <a:off x="103909" y="5334001"/>
          <a:ext cx="5280000" cy="3960000"/>
        </a:xfrm>
        <a:prstGeom prst="rect">
          <a:avLst/>
        </a:prstGeom>
      </xdr:spPr>
    </xdr:pic>
    <xdr:clientData/>
  </xdr:twoCellAnchor>
  <xdr:twoCellAnchor editAs="oneCell">
    <xdr:from>
      <xdr:col>4</xdr:col>
      <xdr:colOff>450273</xdr:colOff>
      <xdr:row>4</xdr:row>
      <xdr:rowOff>86591</xdr:rowOff>
    </xdr:from>
    <xdr:to>
      <xdr:col>9</xdr:col>
      <xdr:colOff>811909</xdr:colOff>
      <xdr:row>4</xdr:row>
      <xdr:rowOff>4046591</xdr:rowOff>
    </xdr:to>
    <xdr:pic>
      <xdr:nvPicPr>
        <xdr:cNvPr id="21" name="Imagen 20">
          <a:extLst>
            <a:ext uri="{FF2B5EF4-FFF2-40B4-BE49-F238E27FC236}">
              <a16:creationId xmlns:a16="http://schemas.microsoft.com/office/drawing/2014/main" id="{E0B1D7DD-B475-42C7-8997-390BC68AE7C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a:ext>
          </a:extLst>
        </a:blip>
        <a:stretch>
          <a:fillRect/>
        </a:stretch>
      </xdr:blipFill>
      <xdr:spPr>
        <a:xfrm>
          <a:off x="6096000" y="5316682"/>
          <a:ext cx="5280000" cy="3960000"/>
        </a:xfrm>
        <a:prstGeom prst="rect">
          <a:avLst/>
        </a:prstGeom>
      </xdr:spPr>
    </xdr:pic>
    <xdr:clientData/>
  </xdr:twoCellAnchor>
  <xdr:twoCellAnchor editAs="oneCell">
    <xdr:from>
      <xdr:col>0</xdr:col>
      <xdr:colOff>294409</xdr:colOff>
      <xdr:row>6</xdr:row>
      <xdr:rowOff>69272</xdr:rowOff>
    </xdr:from>
    <xdr:to>
      <xdr:col>3</xdr:col>
      <xdr:colOff>2110773</xdr:colOff>
      <xdr:row>6</xdr:row>
      <xdr:rowOff>4029272</xdr:rowOff>
    </xdr:to>
    <xdr:pic>
      <xdr:nvPicPr>
        <xdr:cNvPr id="22" name="Imagen 21">
          <a:extLst>
            <a:ext uri="{FF2B5EF4-FFF2-40B4-BE49-F238E27FC236}">
              <a16:creationId xmlns:a16="http://schemas.microsoft.com/office/drawing/2014/main" id="{9A1B67C6-B285-4E4A-9A8E-A9DCF1232281}"/>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a:ext>
          </a:extLst>
        </a:blip>
        <a:stretch>
          <a:fillRect/>
        </a:stretch>
      </xdr:blipFill>
      <xdr:spPr>
        <a:xfrm>
          <a:off x="294409" y="9836727"/>
          <a:ext cx="5280000" cy="3960000"/>
        </a:xfrm>
        <a:prstGeom prst="rect">
          <a:avLst/>
        </a:prstGeom>
      </xdr:spPr>
    </xdr:pic>
    <xdr:clientData/>
  </xdr:twoCellAnchor>
  <xdr:twoCellAnchor editAs="oneCell">
    <xdr:from>
      <xdr:col>4</xdr:col>
      <xdr:colOff>311727</xdr:colOff>
      <xdr:row>6</xdr:row>
      <xdr:rowOff>86590</xdr:rowOff>
    </xdr:from>
    <xdr:to>
      <xdr:col>9</xdr:col>
      <xdr:colOff>673363</xdr:colOff>
      <xdr:row>6</xdr:row>
      <xdr:rowOff>4046590</xdr:rowOff>
    </xdr:to>
    <xdr:pic>
      <xdr:nvPicPr>
        <xdr:cNvPr id="23" name="Imagen 22">
          <a:extLst>
            <a:ext uri="{FF2B5EF4-FFF2-40B4-BE49-F238E27FC236}">
              <a16:creationId xmlns:a16="http://schemas.microsoft.com/office/drawing/2014/main" id="{DF43C0FE-B8B0-4BDF-B97C-50AB20222C63}"/>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a:ext>
          </a:extLst>
        </a:blip>
        <a:stretch>
          <a:fillRect/>
        </a:stretch>
      </xdr:blipFill>
      <xdr:spPr>
        <a:xfrm>
          <a:off x="5957454" y="9854045"/>
          <a:ext cx="5280000" cy="3960000"/>
        </a:xfrm>
        <a:prstGeom prst="rect">
          <a:avLst/>
        </a:prstGeom>
      </xdr:spPr>
    </xdr:pic>
    <xdr:clientData/>
  </xdr:twoCellAnchor>
  <xdr:twoCellAnchor editAs="oneCell">
    <xdr:from>
      <xdr:col>0</xdr:col>
      <xdr:colOff>103909</xdr:colOff>
      <xdr:row>8</xdr:row>
      <xdr:rowOff>121226</xdr:rowOff>
    </xdr:from>
    <xdr:to>
      <xdr:col>3</xdr:col>
      <xdr:colOff>1920273</xdr:colOff>
      <xdr:row>8</xdr:row>
      <xdr:rowOff>4081226</xdr:rowOff>
    </xdr:to>
    <xdr:pic>
      <xdr:nvPicPr>
        <xdr:cNvPr id="24" name="Imagen 23">
          <a:extLst>
            <a:ext uri="{FF2B5EF4-FFF2-40B4-BE49-F238E27FC236}">
              <a16:creationId xmlns:a16="http://schemas.microsoft.com/office/drawing/2014/main" id="{E8E2D571-79FA-4C2A-9043-E149A09E59DB}"/>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a:ext>
          </a:extLst>
        </a:blip>
        <a:stretch>
          <a:fillRect/>
        </a:stretch>
      </xdr:blipFill>
      <xdr:spPr>
        <a:xfrm>
          <a:off x="103909" y="14426044"/>
          <a:ext cx="5280000" cy="3960000"/>
        </a:xfrm>
        <a:prstGeom prst="rect">
          <a:avLst/>
        </a:prstGeom>
      </xdr:spPr>
    </xdr:pic>
    <xdr:clientData/>
  </xdr:twoCellAnchor>
  <xdr:twoCellAnchor editAs="oneCell">
    <xdr:from>
      <xdr:col>4</xdr:col>
      <xdr:colOff>415637</xdr:colOff>
      <xdr:row>8</xdr:row>
      <xdr:rowOff>138546</xdr:rowOff>
    </xdr:from>
    <xdr:to>
      <xdr:col>9</xdr:col>
      <xdr:colOff>777273</xdr:colOff>
      <xdr:row>8</xdr:row>
      <xdr:rowOff>4098546</xdr:rowOff>
    </xdr:to>
    <xdr:pic>
      <xdr:nvPicPr>
        <xdr:cNvPr id="25" name="Imagen 24">
          <a:extLst>
            <a:ext uri="{FF2B5EF4-FFF2-40B4-BE49-F238E27FC236}">
              <a16:creationId xmlns:a16="http://schemas.microsoft.com/office/drawing/2014/main" id="{C1E8F501-C49F-4592-8BE7-492B20F34E66}"/>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a:ext>
          </a:extLst>
        </a:blip>
        <a:stretch>
          <a:fillRect/>
        </a:stretch>
      </xdr:blipFill>
      <xdr:spPr>
        <a:xfrm>
          <a:off x="6061364" y="14443364"/>
          <a:ext cx="5280000" cy="3960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euroconsultes.sharepoint.com/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Constr.%20Adicardos\Google%20Drive\CONINVIAL\INFORMACION%20PERSONAL\INGRESOS%20Y%20RETIROS%20CONINVIAL\FR-CICT-01%20V12%20PERSONAL.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aerocivil-my.sharepoint.com/CONTRATO%20LETICIA%20-%20TARAPAC&#193;/F4%20y%201%20GRUPO%201%20LETICIA%20REAL%20AREN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dicadores Y Lista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sheetData sheetId="132"/>
      <sheetData sheetId="133" refreshError="1"/>
      <sheetData sheetId="134" refreshError="1"/>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refreshError="1"/>
      <sheetData sheetId="690" refreshError="1"/>
      <sheetData sheetId="691" refreshError="1"/>
      <sheetData sheetId="692" refreshError="1"/>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sheetData sheetId="817"/>
      <sheetData sheetId="818"/>
      <sheetData sheetId="819"/>
      <sheetData sheetId="820"/>
      <sheetData sheetId="821"/>
      <sheetData sheetId="822"/>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 sheetId="884" refreshError="1"/>
      <sheetData sheetId="88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_PERSONAL"/>
      <sheetName val="PROGRAMACION"/>
    </sheetNames>
    <sheetDataSet>
      <sheetData sheetId="0"/>
      <sheetData sheetId="1">
        <row r="2">
          <cell r="G2" t="str">
            <v>Alfa</v>
          </cell>
          <cell r="I2" t="str">
            <v>Aliansalud</v>
          </cell>
          <cell r="K2" t="str">
            <v>Adm. de Fondos</v>
          </cell>
          <cell r="M2" t="str">
            <v>Cafam</v>
          </cell>
        </row>
        <row r="3">
          <cell r="G3" t="str">
            <v>Bolívar</v>
          </cell>
          <cell r="I3" t="str">
            <v>Cafesalud</v>
          </cell>
          <cell r="K3" t="str">
            <v>Cafam</v>
          </cell>
          <cell r="M3" t="str">
            <v>Cofrem</v>
          </cell>
        </row>
        <row r="4">
          <cell r="G4" t="str">
            <v>Colmena</v>
          </cell>
          <cell r="I4" t="str">
            <v>Colmédica</v>
          </cell>
          <cell r="K4" t="str">
            <v>Colfondos</v>
          </cell>
          <cell r="M4" t="str">
            <v>Colsubsidio</v>
          </cell>
        </row>
        <row r="5">
          <cell r="G5" t="str">
            <v>Colpatria</v>
          </cell>
          <cell r="I5" t="str">
            <v>Compensar</v>
          </cell>
          <cell r="K5" t="str">
            <v>Colpensiones</v>
          </cell>
          <cell r="M5" t="str">
            <v>Comfacundi</v>
          </cell>
        </row>
        <row r="6">
          <cell r="G6" t="str">
            <v>Equidad</v>
          </cell>
          <cell r="I6" t="str">
            <v>Confenalco</v>
          </cell>
          <cell r="K6" t="str">
            <v>Comfama</v>
          </cell>
          <cell r="M6" t="str">
            <v>Compensar</v>
          </cell>
        </row>
        <row r="7">
          <cell r="G7" t="str">
            <v>Fremap</v>
          </cell>
          <cell r="I7" t="str">
            <v>Coomeva</v>
          </cell>
          <cell r="K7" t="str">
            <v>Horizonte</v>
          </cell>
          <cell r="M7" t="str">
            <v>Humana Vivir</v>
          </cell>
        </row>
        <row r="8">
          <cell r="G8" t="str">
            <v>Liberty</v>
          </cell>
          <cell r="I8" t="str">
            <v>Cruz Blanca</v>
          </cell>
          <cell r="K8" t="str">
            <v>ING</v>
          </cell>
          <cell r="M8" t="str">
            <v>Comfama</v>
          </cell>
        </row>
        <row r="9">
          <cell r="G9" t="str">
            <v>Mapfre</v>
          </cell>
          <cell r="I9" t="str">
            <v>Famisanar</v>
          </cell>
          <cell r="K9" t="str">
            <v>Porvenir</v>
          </cell>
          <cell r="M9" t="str">
            <v>Confenalco</v>
          </cell>
        </row>
        <row r="10">
          <cell r="G10" t="str">
            <v>Positiva</v>
          </cell>
          <cell r="I10" t="str">
            <v>Fosyga</v>
          </cell>
          <cell r="K10" t="str">
            <v>Protección</v>
          </cell>
          <cell r="M10" t="str">
            <v>Saludcoop</v>
          </cell>
        </row>
        <row r="11">
          <cell r="G11" t="str">
            <v>Sura</v>
          </cell>
          <cell r="I11" t="str">
            <v>Golden Group</v>
          </cell>
          <cell r="K11" t="str">
            <v>Santander</v>
          </cell>
          <cell r="M11" t="str">
            <v>Camacol</v>
          </cell>
        </row>
        <row r="12">
          <cell r="I12" t="str">
            <v>Humana Vivir</v>
          </cell>
          <cell r="K12" t="str">
            <v>Seguro Social</v>
          </cell>
        </row>
        <row r="13">
          <cell r="I13" t="str">
            <v>Nueva EPS</v>
          </cell>
          <cell r="K13" t="str">
            <v>Seguros Bolivar</v>
          </cell>
        </row>
        <row r="14">
          <cell r="I14" t="str">
            <v>S.O.S</v>
          </cell>
          <cell r="K14" t="str">
            <v>Skandia</v>
          </cell>
        </row>
        <row r="15">
          <cell r="I15" t="str">
            <v>Salud Total</v>
          </cell>
        </row>
        <row r="16">
          <cell r="I16" t="str">
            <v>Salud Vida</v>
          </cell>
        </row>
        <row r="17">
          <cell r="I17" t="str">
            <v>Saludcolpatria</v>
          </cell>
        </row>
        <row r="18">
          <cell r="I18" t="str">
            <v>Saludcoop</v>
          </cell>
        </row>
        <row r="19">
          <cell r="I19" t="str">
            <v>Sánitas</v>
          </cell>
        </row>
        <row r="20">
          <cell r="I20" t="str">
            <v>Solsalud</v>
          </cell>
        </row>
        <row r="21">
          <cell r="I21" t="str">
            <v>Sura</v>
          </cell>
        </row>
        <row r="22">
          <cell r="I22" t="str">
            <v>Susalud</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4 Grupo1-T1 ADENDO 2"/>
      <sheetName val="F4 Grupo1-T1 ADENDO 2 DIRECTOS"/>
      <sheetName val="A.I.U. INVIAS"/>
      <sheetName val="A.I.U. REAL"/>
      <sheetName val="DESGOLCE ADMON real"/>
      <sheetName val="A.P.U. Anexo No. 5"/>
      <sheetName val="EQUIPOS Y MATERIALES"/>
      <sheetName val="A.P.U. CONCRETOS CARMIX"/>
      <sheetName val="COSTO PRODUCCIÓN carmix"/>
      <sheetName val="CONCRETOS"/>
      <sheetName val="U CARMIX"/>
      <sheetName val="F4 Grupo1-T1 ADENDO 2 UTILIDAD"/>
      <sheetName val="OFICIAL Grupo1-T1 ADENDO 3"/>
      <sheetName val="F4_Grupo1-T1_ADENDO_2"/>
      <sheetName val="F4_Grupo1-T1_ADENDO_2_DIRECTOS"/>
      <sheetName val="A_I_U__INVIAS"/>
      <sheetName val="A_I_U__REAL"/>
      <sheetName val="DESGOLCE_ADMON_real"/>
      <sheetName val="A_P_U__Anexo_No__5"/>
      <sheetName val="EQUIPOS_Y_MATERIALES"/>
      <sheetName val="A_P_U__CONCRETOS_CARMIX"/>
      <sheetName val="COSTO_PRODUCCIÓN_carmix"/>
      <sheetName val="U_CARMIX"/>
      <sheetName val="F4_Grupo1-T1_ADENDO_2_UTILIDAD"/>
      <sheetName val="OFICIAL_Grupo1-T1_ADENDO_3"/>
    </sheetNames>
    <sheetDataSet>
      <sheetData sheetId="0"/>
      <sheetData sheetId="1" refreshError="1"/>
      <sheetData sheetId="2" refreshError="1"/>
      <sheetData sheetId="3" refreshError="1"/>
      <sheetData sheetId="4" refreshError="1"/>
      <sheetData sheetId="5" refreshError="1"/>
      <sheetData sheetId="6">
        <row r="6">
          <cell r="D6">
            <v>70000</v>
          </cell>
          <cell r="H6">
            <v>342</v>
          </cell>
        </row>
        <row r="7">
          <cell r="D7">
            <v>60000</v>
          </cell>
          <cell r="H7">
            <v>31200</v>
          </cell>
        </row>
        <row r="8">
          <cell r="D8">
            <v>60000</v>
          </cell>
          <cell r="H8">
            <v>145200</v>
          </cell>
        </row>
        <row r="10">
          <cell r="D10">
            <v>50000</v>
          </cell>
          <cell r="H10">
            <v>15</v>
          </cell>
        </row>
        <row r="14">
          <cell r="D14">
            <v>18750</v>
          </cell>
        </row>
        <row r="16">
          <cell r="C16">
            <v>2.06</v>
          </cell>
        </row>
        <row r="19">
          <cell r="D19">
            <v>26666.666666666668</v>
          </cell>
        </row>
        <row r="20">
          <cell r="D20">
            <v>20000</v>
          </cell>
        </row>
        <row r="21">
          <cell r="D21">
            <v>12720</v>
          </cell>
        </row>
      </sheetData>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C00000"/>
  </sheetPr>
  <dimension ref="B1:SM31"/>
  <sheetViews>
    <sheetView zoomScale="84" zoomScaleNormal="84" workbookViewId="0">
      <pane xSplit="3" topLeftCell="ET1" activePane="topRight" state="frozen"/>
      <selection activeCell="H273" sqref="H273"/>
      <selection pane="topRight" activeCell="H23" sqref="H23"/>
    </sheetView>
  </sheetViews>
  <sheetFormatPr baseColWidth="10" defaultColWidth="11.42578125" defaultRowHeight="15"/>
  <cols>
    <col min="1" max="1" width="1.5703125" customWidth="1"/>
    <col min="2" max="2" width="4.85546875" bestFit="1" customWidth="1"/>
    <col min="3" max="3" width="63" bestFit="1" customWidth="1"/>
    <col min="4" max="4" width="17.85546875" bestFit="1" customWidth="1"/>
    <col min="6" max="7" width="14.5703125" customWidth="1"/>
    <col min="8" max="8" width="13.140625" customWidth="1"/>
    <col min="9" max="9" width="14.5703125" customWidth="1"/>
    <col min="10" max="10" width="13.140625" customWidth="1"/>
    <col min="11" max="16" width="14.5703125" customWidth="1"/>
    <col min="17" max="17" width="14.140625" customWidth="1"/>
    <col min="18" max="19" width="14.5703125" customWidth="1"/>
    <col min="20" max="20" width="14.5703125" bestFit="1" customWidth="1"/>
    <col min="21" max="21" width="14.5703125" customWidth="1"/>
    <col min="22" max="50" width="14.140625" customWidth="1"/>
    <col min="51" max="51" width="14.140625" bestFit="1" customWidth="1"/>
    <col min="52" max="80" width="14.140625" customWidth="1"/>
    <col min="81" max="81" width="14.140625" bestFit="1" customWidth="1"/>
    <col min="82" max="82" width="14.140625" customWidth="1"/>
    <col min="83" max="83" width="15.5703125" customWidth="1"/>
    <col min="84" max="86" width="14.5703125" customWidth="1"/>
    <col min="87" max="87" width="14.140625" customWidth="1"/>
    <col min="88" max="90" width="14.5703125" customWidth="1"/>
    <col min="91" max="93" width="15.42578125" customWidth="1"/>
    <col min="94" max="95" width="15.140625" customWidth="1"/>
    <col min="96" max="100" width="15.42578125" customWidth="1"/>
    <col min="101" max="101" width="15.140625" customWidth="1"/>
    <col min="102" max="107" width="15.42578125" customWidth="1"/>
    <col min="108" max="108" width="15.140625" customWidth="1"/>
    <col min="109" max="111" width="15.42578125" customWidth="1"/>
    <col min="112" max="112" width="15.42578125" bestFit="1" customWidth="1"/>
    <col min="113" max="114" width="15.42578125" customWidth="1"/>
    <col min="115" max="116" width="15.140625" customWidth="1"/>
    <col min="117" max="121" width="15.42578125" customWidth="1"/>
    <col min="122" max="123" width="15.140625" customWidth="1"/>
    <col min="124" max="128" width="15.42578125" customWidth="1"/>
    <col min="129" max="129" width="15.140625" customWidth="1"/>
    <col min="130" max="133" width="15.42578125" customWidth="1"/>
    <col min="134" max="135" width="15.5703125" customWidth="1"/>
    <col min="136" max="136" width="15.140625" customWidth="1"/>
    <col min="137" max="140" width="15.5703125" customWidth="1"/>
    <col min="141" max="141" width="17.140625" customWidth="1"/>
    <col min="142" max="142" width="17.140625" bestFit="1" customWidth="1"/>
    <col min="143" max="143" width="16.85546875" customWidth="1"/>
    <col min="144" max="148" width="17.140625" customWidth="1"/>
    <col min="149" max="150" width="16.85546875" customWidth="1"/>
    <col min="151" max="156" width="17.140625" customWidth="1"/>
    <col min="157" max="157" width="16.85546875" customWidth="1"/>
    <col min="158" max="163" width="17.140625" customWidth="1"/>
    <col min="164" max="164" width="16.85546875" customWidth="1"/>
    <col min="165" max="165" width="17.140625" customWidth="1"/>
    <col min="166" max="172" width="16.85546875" customWidth="1"/>
    <col min="173" max="173" width="16.85546875" bestFit="1" customWidth="1"/>
    <col min="174" max="176" width="16.85546875" customWidth="1"/>
    <col min="177" max="177" width="17.140625" customWidth="1"/>
    <col min="178" max="179" width="16.85546875" customWidth="1"/>
    <col min="180" max="184" width="17.140625" customWidth="1"/>
    <col min="185" max="185" width="16.85546875" customWidth="1"/>
    <col min="186" max="191" width="17.140625" customWidth="1"/>
    <col min="192" max="192" width="16.85546875" customWidth="1"/>
    <col min="193" max="198" width="17.140625" customWidth="1"/>
    <col min="199" max="199" width="16.85546875" customWidth="1"/>
    <col min="200" max="203" width="17.140625" customWidth="1"/>
    <col min="204" max="204" width="17.140625" bestFit="1" customWidth="1"/>
    <col min="205" max="205" width="17.140625" customWidth="1"/>
    <col min="206" max="206" width="16.85546875" customWidth="1"/>
    <col min="207" max="212" width="17.140625" customWidth="1"/>
    <col min="213" max="213" width="16.85546875" customWidth="1"/>
    <col min="214" max="219" width="17.140625" customWidth="1"/>
    <col min="220" max="220" width="16.85546875" customWidth="1"/>
    <col min="221" max="226" width="17.140625" customWidth="1"/>
    <col min="227" max="227" width="16.85546875" customWidth="1"/>
    <col min="228" max="231" width="17.140625" customWidth="1"/>
    <col min="232" max="232" width="17.140625" bestFit="1" customWidth="1"/>
    <col min="233" max="233" width="17.140625" customWidth="1"/>
    <col min="234" max="234" width="16.85546875" customWidth="1"/>
    <col min="235" max="240" width="17.140625" customWidth="1"/>
    <col min="241" max="241" width="16.85546875" customWidth="1"/>
    <col min="242" max="245" width="17.140625" customWidth="1"/>
    <col min="246" max="247" width="18.140625" customWidth="1"/>
    <col min="248" max="248" width="17.85546875" customWidth="1"/>
    <col min="249" max="254" width="18.140625" customWidth="1"/>
    <col min="255" max="256" width="17.85546875" customWidth="1"/>
    <col min="257" max="261" width="18.140625" customWidth="1"/>
    <col min="262" max="262" width="17.85546875" customWidth="1"/>
    <col min="263" max="263" width="18.140625" bestFit="1" customWidth="1"/>
    <col min="264" max="268" width="18.140625" customWidth="1"/>
    <col min="269" max="269" width="17.85546875" customWidth="1"/>
    <col min="270" max="275" width="18.140625" customWidth="1"/>
    <col min="276" max="276" width="17.85546875" customWidth="1"/>
    <col min="277" max="279" width="18.140625" customWidth="1"/>
    <col min="280" max="281" width="17.85546875" customWidth="1"/>
    <col min="282" max="282" width="18.140625" customWidth="1"/>
    <col min="283" max="284" width="17.85546875" customWidth="1"/>
    <col min="285" max="290" width="18.140625" customWidth="1"/>
    <col min="291" max="291" width="17.85546875" customWidth="1"/>
    <col min="292" max="293" width="18.140625" customWidth="1"/>
    <col min="294" max="294" width="17.85546875" bestFit="1" customWidth="1"/>
    <col min="295" max="297" width="18.140625" customWidth="1"/>
    <col min="298" max="298" width="17.85546875" customWidth="1"/>
    <col min="299" max="304" width="18.140625" customWidth="1"/>
    <col min="305" max="305" width="17.85546875" customWidth="1"/>
    <col min="306" max="311" width="18.140625" customWidth="1"/>
    <col min="312" max="312" width="17.85546875" customWidth="1"/>
    <col min="313" max="318" width="18.140625" customWidth="1"/>
    <col min="319" max="319" width="17.85546875" customWidth="1"/>
    <col min="320" max="324" width="18.140625" customWidth="1"/>
    <col min="325" max="325" width="18.140625" bestFit="1" customWidth="1"/>
    <col min="326" max="327" width="17.85546875" customWidth="1"/>
    <col min="328" max="332" width="18.140625" customWidth="1"/>
    <col min="333" max="333" width="17.85546875" customWidth="1"/>
    <col min="334" max="339" width="18.140625" customWidth="1"/>
    <col min="340" max="340" width="17.85546875" customWidth="1"/>
    <col min="341" max="346" width="18.140625" customWidth="1"/>
    <col min="347" max="348" width="17.85546875" customWidth="1"/>
    <col min="349" max="353" width="18.140625" customWidth="1"/>
    <col min="354" max="354" width="17.85546875" customWidth="1"/>
    <col min="355" max="355" width="17.85546875" bestFit="1" customWidth="1"/>
    <col min="356" max="360" width="18.140625" customWidth="1"/>
    <col min="361" max="361" width="17.85546875" customWidth="1"/>
    <col min="362" max="367" width="18.140625" customWidth="1"/>
    <col min="368" max="368" width="17.85546875" customWidth="1"/>
    <col min="369" max="374" width="18.140625" customWidth="1"/>
    <col min="375" max="375" width="17.85546875" customWidth="1"/>
    <col min="376" max="381" width="18.140625" customWidth="1"/>
    <col min="382" max="382" width="17.85546875" customWidth="1"/>
    <col min="383" max="385" width="18.140625" customWidth="1"/>
    <col min="386" max="386" width="18.140625" bestFit="1" customWidth="1"/>
    <col min="387" max="388" width="18.140625" customWidth="1"/>
    <col min="389" max="389" width="17.85546875" customWidth="1"/>
    <col min="390" max="391" width="18.140625" customWidth="1"/>
    <col min="392" max="392" width="17.85546875" customWidth="1"/>
    <col min="393" max="395" width="18.140625" customWidth="1"/>
    <col min="396" max="396" width="17.85546875" customWidth="1"/>
    <col min="397" max="402" width="18.140625" customWidth="1"/>
    <col min="403" max="404" width="17.85546875" customWidth="1"/>
    <col min="405" max="409" width="18.140625" customWidth="1"/>
    <col min="410" max="410" width="17.85546875" customWidth="1"/>
    <col min="411" max="416" width="18.140625" customWidth="1"/>
    <col min="417" max="417" width="17.85546875" bestFit="1" customWidth="1"/>
    <col min="418" max="423" width="18.140625" customWidth="1"/>
    <col min="424" max="424" width="17.85546875" customWidth="1"/>
    <col min="425" max="430" width="18.140625" customWidth="1"/>
    <col min="431" max="431" width="17.85546875" customWidth="1"/>
    <col min="432" max="437" width="18.140625" customWidth="1"/>
    <col min="438" max="438" width="17.85546875" customWidth="1"/>
    <col min="439" max="444" width="18.140625" customWidth="1"/>
    <col min="445" max="445" width="17.85546875" customWidth="1"/>
    <col min="446" max="446" width="18.140625" customWidth="1"/>
    <col min="447" max="447" width="18.140625" bestFit="1" customWidth="1"/>
    <col min="448" max="451" width="18.140625" customWidth="1"/>
    <col min="452" max="452" width="17.85546875" customWidth="1"/>
    <col min="453" max="458" width="18.140625" customWidth="1"/>
    <col min="459" max="460" width="17.85546875" customWidth="1"/>
    <col min="461" max="465" width="18.140625" customWidth="1"/>
    <col min="466" max="466" width="17.85546875" customWidth="1"/>
    <col min="467" max="472" width="18.140625" customWidth="1"/>
    <col min="473" max="473" width="17.85546875" customWidth="1"/>
    <col min="474" max="477" width="18.140625" customWidth="1"/>
    <col min="478" max="478" width="18.140625" bestFit="1" customWidth="1"/>
    <col min="479" max="479" width="18.140625" customWidth="1"/>
    <col min="480" max="481" width="17.85546875" customWidth="1"/>
    <col min="482" max="486" width="18.140625" customWidth="1"/>
    <col min="487" max="488" width="17.85546875" customWidth="1"/>
    <col min="489" max="493" width="18.140625" customWidth="1"/>
    <col min="494" max="494" width="17.85546875" customWidth="1"/>
    <col min="495" max="500" width="18.140625" customWidth="1"/>
    <col min="501" max="501" width="17.85546875" customWidth="1"/>
    <col min="502" max="507" width="18.140625" customWidth="1"/>
  </cols>
  <sheetData>
    <row r="1" spans="2:507" ht="8.25" customHeight="1">
      <c r="S1" s="300"/>
      <c r="AX1" s="300"/>
      <c r="CB1" s="300"/>
      <c r="DG1" s="300"/>
      <c r="EK1" s="300"/>
      <c r="FP1" s="300"/>
      <c r="GU1" s="300"/>
      <c r="HW1" s="300"/>
      <c r="JB1" s="300"/>
      <c r="KG1" s="300"/>
      <c r="LL1" s="300"/>
      <c r="MP1" s="300"/>
      <c r="NU1" s="300"/>
      <c r="OZ1" s="300"/>
      <c r="QD1" s="300"/>
      <c r="RI1" s="300"/>
      <c r="SM1" s="300"/>
    </row>
    <row r="2" spans="2:507" s="301" customFormat="1">
      <c r="B2" s="930" t="s">
        <v>0</v>
      </c>
      <c r="C2" s="930" t="s">
        <v>1</v>
      </c>
      <c r="D2" s="930" t="s">
        <v>2</v>
      </c>
      <c r="F2" s="302" t="s">
        <v>3</v>
      </c>
      <c r="G2" s="303" t="s">
        <v>4</v>
      </c>
      <c r="H2" s="302" t="s">
        <v>5</v>
      </c>
      <c r="I2" s="303" t="s">
        <v>6</v>
      </c>
      <c r="J2" s="302" t="s">
        <v>7</v>
      </c>
      <c r="K2" s="303" t="s">
        <v>8</v>
      </c>
      <c r="L2" s="302" t="s">
        <v>9</v>
      </c>
      <c r="M2" s="303" t="s">
        <v>10</v>
      </c>
      <c r="N2" s="302" t="s">
        <v>4</v>
      </c>
      <c r="O2" s="303" t="s">
        <v>5</v>
      </c>
      <c r="P2" s="302" t="s">
        <v>6</v>
      </c>
      <c r="Q2" s="303" t="s">
        <v>7</v>
      </c>
      <c r="R2" s="302" t="s">
        <v>8</v>
      </c>
      <c r="S2" s="304" t="s">
        <v>9</v>
      </c>
      <c r="T2" s="305" t="s">
        <v>10</v>
      </c>
      <c r="U2" s="303" t="s">
        <v>4</v>
      </c>
      <c r="V2" s="302" t="s">
        <v>5</v>
      </c>
      <c r="W2" s="303" t="s">
        <v>6</v>
      </c>
      <c r="X2" s="302" t="s">
        <v>7</v>
      </c>
      <c r="Y2" s="303" t="s">
        <v>8</v>
      </c>
      <c r="Z2" s="302" t="s">
        <v>9</v>
      </c>
      <c r="AA2" s="303" t="s">
        <v>10</v>
      </c>
      <c r="AB2" s="302" t="s">
        <v>4</v>
      </c>
      <c r="AC2" s="303" t="s">
        <v>5</v>
      </c>
      <c r="AD2" s="302" t="s">
        <v>6</v>
      </c>
      <c r="AE2" s="303" t="s">
        <v>7</v>
      </c>
      <c r="AF2" s="302" t="s">
        <v>8</v>
      </c>
      <c r="AG2" s="303" t="s">
        <v>9</v>
      </c>
      <c r="AH2" s="302" t="s">
        <v>10</v>
      </c>
      <c r="AI2" s="303" t="s">
        <v>4</v>
      </c>
      <c r="AJ2" s="302" t="s">
        <v>5</v>
      </c>
      <c r="AK2" s="303" t="s">
        <v>6</v>
      </c>
      <c r="AL2" s="302" t="s">
        <v>7</v>
      </c>
      <c r="AM2" s="303" t="s">
        <v>8</v>
      </c>
      <c r="AN2" s="302" t="s">
        <v>9</v>
      </c>
      <c r="AO2" s="303" t="s">
        <v>10</v>
      </c>
      <c r="AP2" s="302" t="s">
        <v>4</v>
      </c>
      <c r="AQ2" s="303" t="s">
        <v>5</v>
      </c>
      <c r="AR2" s="302" t="s">
        <v>6</v>
      </c>
      <c r="AS2" s="303" t="s">
        <v>7</v>
      </c>
      <c r="AT2" s="302" t="s">
        <v>8</v>
      </c>
      <c r="AU2" s="303" t="s">
        <v>9</v>
      </c>
      <c r="AV2" s="302" t="s">
        <v>10</v>
      </c>
      <c r="AW2" s="303" t="s">
        <v>4</v>
      </c>
      <c r="AX2" s="306" t="s">
        <v>5</v>
      </c>
      <c r="AY2" s="307" t="s">
        <v>6</v>
      </c>
      <c r="AZ2" s="302" t="s">
        <v>7</v>
      </c>
      <c r="BA2" s="303" t="s">
        <v>8</v>
      </c>
      <c r="BB2" s="302" t="s">
        <v>9</v>
      </c>
      <c r="BC2" s="303" t="s">
        <v>10</v>
      </c>
      <c r="BD2" s="302" t="s">
        <v>4</v>
      </c>
      <c r="BE2" s="303" t="s">
        <v>5</v>
      </c>
      <c r="BF2" s="302" t="s">
        <v>6</v>
      </c>
      <c r="BG2" s="303" t="s">
        <v>7</v>
      </c>
      <c r="BH2" s="302" t="s">
        <v>8</v>
      </c>
      <c r="BI2" s="303" t="s">
        <v>9</v>
      </c>
      <c r="BJ2" s="302" t="s">
        <v>10</v>
      </c>
      <c r="BK2" s="303" t="s">
        <v>4</v>
      </c>
      <c r="BL2" s="302" t="s">
        <v>5</v>
      </c>
      <c r="BM2" s="303" t="s">
        <v>6</v>
      </c>
      <c r="BN2" s="302" t="s">
        <v>7</v>
      </c>
      <c r="BO2" s="303" t="s">
        <v>8</v>
      </c>
      <c r="BP2" s="302" t="s">
        <v>9</v>
      </c>
      <c r="BQ2" s="303" t="s">
        <v>10</v>
      </c>
      <c r="BR2" s="302" t="s">
        <v>4</v>
      </c>
      <c r="BS2" s="303" t="s">
        <v>5</v>
      </c>
      <c r="BT2" s="302" t="s">
        <v>6</v>
      </c>
      <c r="BU2" s="303" t="s">
        <v>7</v>
      </c>
      <c r="BV2" s="302" t="s">
        <v>8</v>
      </c>
      <c r="BW2" s="303" t="s">
        <v>9</v>
      </c>
      <c r="BX2" s="302" t="s">
        <v>10</v>
      </c>
      <c r="BY2" s="303" t="s">
        <v>4</v>
      </c>
      <c r="BZ2" s="302" t="s">
        <v>5</v>
      </c>
      <c r="CA2" s="303" t="s">
        <v>6</v>
      </c>
      <c r="CB2" s="306" t="s">
        <v>7</v>
      </c>
      <c r="CC2" s="307" t="s">
        <v>8</v>
      </c>
      <c r="CD2" s="302" t="s">
        <v>9</v>
      </c>
      <c r="CE2" s="303" t="s">
        <v>10</v>
      </c>
      <c r="CF2" s="302" t="s">
        <v>4</v>
      </c>
      <c r="CG2" s="303" t="s">
        <v>5</v>
      </c>
      <c r="CH2" s="302" t="s">
        <v>6</v>
      </c>
      <c r="CI2" s="303" t="s">
        <v>7</v>
      </c>
      <c r="CJ2" s="302" t="s">
        <v>8</v>
      </c>
      <c r="CK2" s="303" t="s">
        <v>9</v>
      </c>
      <c r="CL2" s="302" t="s">
        <v>10</v>
      </c>
      <c r="CM2" s="303" t="s">
        <v>4</v>
      </c>
      <c r="CN2" s="302" t="s">
        <v>5</v>
      </c>
      <c r="CO2" s="303" t="s">
        <v>6</v>
      </c>
      <c r="CP2" s="302" t="s">
        <v>7</v>
      </c>
      <c r="CQ2" s="303" t="s">
        <v>8</v>
      </c>
      <c r="CR2" s="302" t="s">
        <v>9</v>
      </c>
      <c r="CS2" s="303" t="s">
        <v>10</v>
      </c>
      <c r="CT2" s="302" t="s">
        <v>4</v>
      </c>
      <c r="CU2" s="303" t="s">
        <v>5</v>
      </c>
      <c r="CV2" s="302" t="s">
        <v>6</v>
      </c>
      <c r="CW2" s="303" t="s">
        <v>7</v>
      </c>
      <c r="CX2" s="302" t="s">
        <v>8</v>
      </c>
      <c r="CY2" s="303" t="s">
        <v>9</v>
      </c>
      <c r="CZ2" s="302" t="s">
        <v>10</v>
      </c>
      <c r="DA2" s="303" t="s">
        <v>4</v>
      </c>
      <c r="DB2" s="302" t="s">
        <v>5</v>
      </c>
      <c r="DC2" s="303" t="s">
        <v>6</v>
      </c>
      <c r="DD2" s="302" t="s">
        <v>7</v>
      </c>
      <c r="DE2" s="303" t="s">
        <v>8</v>
      </c>
      <c r="DF2" s="302" t="s">
        <v>9</v>
      </c>
      <c r="DG2" s="304" t="s">
        <v>10</v>
      </c>
      <c r="DH2" s="305" t="s">
        <v>4</v>
      </c>
      <c r="DI2" s="303" t="s">
        <v>5</v>
      </c>
      <c r="DJ2" s="302" t="s">
        <v>6</v>
      </c>
      <c r="DK2" s="303" t="s">
        <v>7</v>
      </c>
      <c r="DL2" s="302" t="s">
        <v>8</v>
      </c>
      <c r="DM2" s="303" t="s">
        <v>9</v>
      </c>
      <c r="DN2" s="302" t="s">
        <v>10</v>
      </c>
      <c r="DO2" s="303" t="s">
        <v>4</v>
      </c>
      <c r="DP2" s="302" t="s">
        <v>5</v>
      </c>
      <c r="DQ2" s="303" t="s">
        <v>6</v>
      </c>
      <c r="DR2" s="302" t="s">
        <v>7</v>
      </c>
      <c r="DS2" s="303" t="s">
        <v>8</v>
      </c>
      <c r="DT2" s="302" t="s">
        <v>9</v>
      </c>
      <c r="DU2" s="303" t="s">
        <v>10</v>
      </c>
      <c r="DV2" s="302" t="s">
        <v>4</v>
      </c>
      <c r="DW2" s="303" t="s">
        <v>5</v>
      </c>
      <c r="DX2" s="302" t="s">
        <v>6</v>
      </c>
      <c r="DY2" s="303" t="s">
        <v>7</v>
      </c>
      <c r="DZ2" s="302" t="s">
        <v>8</v>
      </c>
      <c r="EA2" s="303" t="s">
        <v>9</v>
      </c>
      <c r="EB2" s="302" t="s">
        <v>10</v>
      </c>
      <c r="EC2" s="303" t="s">
        <v>4</v>
      </c>
      <c r="ED2" s="302" t="s">
        <v>5</v>
      </c>
      <c r="EE2" s="303" t="s">
        <v>6</v>
      </c>
      <c r="EF2" s="302" t="s">
        <v>7</v>
      </c>
      <c r="EG2" s="303" t="s">
        <v>8</v>
      </c>
      <c r="EH2" s="302" t="s">
        <v>9</v>
      </c>
      <c r="EI2" s="303" t="s">
        <v>10</v>
      </c>
      <c r="EJ2" s="302" t="s">
        <v>4</v>
      </c>
      <c r="EK2" s="304" t="s">
        <v>5</v>
      </c>
      <c r="EL2" s="305" t="s">
        <v>6</v>
      </c>
      <c r="EM2" s="303" t="s">
        <v>7</v>
      </c>
      <c r="EN2" s="302" t="s">
        <v>8</v>
      </c>
      <c r="EO2" s="303" t="s">
        <v>9</v>
      </c>
      <c r="EP2" s="302" t="s">
        <v>10</v>
      </c>
      <c r="EQ2" s="303" t="s">
        <v>4</v>
      </c>
      <c r="ER2" s="302" t="s">
        <v>5</v>
      </c>
      <c r="ES2" s="303" t="s">
        <v>6</v>
      </c>
      <c r="ET2" s="302" t="s">
        <v>7</v>
      </c>
      <c r="EU2" s="303" t="s">
        <v>8</v>
      </c>
      <c r="EV2" s="302" t="s">
        <v>9</v>
      </c>
      <c r="EW2" s="303" t="s">
        <v>10</v>
      </c>
      <c r="EX2" s="302" t="s">
        <v>4</v>
      </c>
      <c r="EY2" s="303" t="s">
        <v>5</v>
      </c>
      <c r="EZ2" s="302" t="s">
        <v>6</v>
      </c>
      <c r="FA2" s="303" t="s">
        <v>7</v>
      </c>
      <c r="FB2" s="302" t="s">
        <v>8</v>
      </c>
      <c r="FC2" s="303" t="s">
        <v>9</v>
      </c>
      <c r="FD2" s="302" t="s">
        <v>10</v>
      </c>
      <c r="FE2" s="303" t="s">
        <v>4</v>
      </c>
      <c r="FF2" s="302" t="s">
        <v>5</v>
      </c>
      <c r="FG2" s="303" t="s">
        <v>6</v>
      </c>
      <c r="FH2" s="302" t="s">
        <v>7</v>
      </c>
      <c r="FI2" s="303" t="s">
        <v>8</v>
      </c>
      <c r="FJ2" s="302" t="s">
        <v>9</v>
      </c>
      <c r="FK2" s="303" t="s">
        <v>10</v>
      </c>
      <c r="FL2" s="302" t="s">
        <v>4</v>
      </c>
      <c r="FM2" s="303" t="s">
        <v>5</v>
      </c>
      <c r="FN2" s="302" t="s">
        <v>6</v>
      </c>
      <c r="FO2" s="303" t="s">
        <v>7</v>
      </c>
      <c r="FP2" s="306" t="s">
        <v>8</v>
      </c>
      <c r="FQ2" s="307" t="s">
        <v>9</v>
      </c>
      <c r="FR2" s="302" t="s">
        <v>10</v>
      </c>
      <c r="FS2" s="303" t="s">
        <v>4</v>
      </c>
      <c r="FT2" s="302" t="s">
        <v>5</v>
      </c>
      <c r="FU2" s="303" t="s">
        <v>6</v>
      </c>
      <c r="FV2" s="302" t="s">
        <v>7</v>
      </c>
      <c r="FW2" s="303" t="s">
        <v>8</v>
      </c>
      <c r="FX2" s="302" t="s">
        <v>9</v>
      </c>
      <c r="FY2" s="303" t="s">
        <v>10</v>
      </c>
      <c r="FZ2" s="302" t="s">
        <v>4</v>
      </c>
      <c r="GA2" s="303" t="s">
        <v>5</v>
      </c>
      <c r="GB2" s="302" t="s">
        <v>6</v>
      </c>
      <c r="GC2" s="303" t="s">
        <v>7</v>
      </c>
      <c r="GD2" s="302" t="s">
        <v>8</v>
      </c>
      <c r="GE2" s="303" t="s">
        <v>9</v>
      </c>
      <c r="GF2" s="302" t="s">
        <v>10</v>
      </c>
      <c r="GG2" s="303" t="s">
        <v>4</v>
      </c>
      <c r="GH2" s="302" t="s">
        <v>5</v>
      </c>
      <c r="GI2" s="303" t="s">
        <v>6</v>
      </c>
      <c r="GJ2" s="302" t="s">
        <v>7</v>
      </c>
      <c r="GK2" s="303" t="s">
        <v>8</v>
      </c>
      <c r="GL2" s="302" t="s">
        <v>9</v>
      </c>
      <c r="GM2" s="303" t="s">
        <v>10</v>
      </c>
      <c r="GN2" s="302" t="s">
        <v>4</v>
      </c>
      <c r="GO2" s="303" t="s">
        <v>5</v>
      </c>
      <c r="GP2" s="302" t="s">
        <v>6</v>
      </c>
      <c r="GQ2" s="303" t="s">
        <v>7</v>
      </c>
      <c r="GR2" s="302" t="s">
        <v>8</v>
      </c>
      <c r="GS2" s="303" t="s">
        <v>9</v>
      </c>
      <c r="GT2" s="302" t="s">
        <v>10</v>
      </c>
      <c r="GU2" s="304" t="s">
        <v>4</v>
      </c>
      <c r="GV2" s="305" t="s">
        <v>5</v>
      </c>
      <c r="GW2" s="303" t="s">
        <v>6</v>
      </c>
      <c r="GX2" s="302" t="s">
        <v>7</v>
      </c>
      <c r="GY2" s="303" t="s">
        <v>8</v>
      </c>
      <c r="GZ2" s="302" t="s">
        <v>9</v>
      </c>
      <c r="HA2" s="303" t="s">
        <v>10</v>
      </c>
      <c r="HB2" s="302" t="s">
        <v>4</v>
      </c>
      <c r="HC2" s="303" t="s">
        <v>5</v>
      </c>
      <c r="HD2" s="302" t="s">
        <v>6</v>
      </c>
      <c r="HE2" s="303" t="s">
        <v>7</v>
      </c>
      <c r="HF2" s="302" t="s">
        <v>8</v>
      </c>
      <c r="HG2" s="303" t="s">
        <v>9</v>
      </c>
      <c r="HH2" s="302" t="s">
        <v>10</v>
      </c>
      <c r="HI2" s="303" t="s">
        <v>4</v>
      </c>
      <c r="HJ2" s="302" t="s">
        <v>5</v>
      </c>
      <c r="HK2" s="303" t="s">
        <v>6</v>
      </c>
      <c r="HL2" s="302" t="s">
        <v>7</v>
      </c>
      <c r="HM2" s="303" t="s">
        <v>8</v>
      </c>
      <c r="HN2" s="302" t="s">
        <v>9</v>
      </c>
      <c r="HO2" s="303" t="s">
        <v>10</v>
      </c>
      <c r="HP2" s="302" t="s">
        <v>4</v>
      </c>
      <c r="HQ2" s="303" t="s">
        <v>5</v>
      </c>
      <c r="HR2" s="302" t="s">
        <v>6</v>
      </c>
      <c r="HS2" s="303" t="s">
        <v>7</v>
      </c>
      <c r="HT2" s="302" t="s">
        <v>8</v>
      </c>
      <c r="HU2" s="303" t="s">
        <v>9</v>
      </c>
      <c r="HV2" s="302" t="s">
        <v>10</v>
      </c>
      <c r="HW2" s="304" t="s">
        <v>4</v>
      </c>
      <c r="HX2" s="305" t="s">
        <v>5</v>
      </c>
      <c r="HY2" s="303" t="s">
        <v>6</v>
      </c>
      <c r="HZ2" s="302" t="s">
        <v>7</v>
      </c>
      <c r="IA2" s="303" t="s">
        <v>8</v>
      </c>
      <c r="IB2" s="302" t="s">
        <v>9</v>
      </c>
      <c r="IC2" s="303" t="s">
        <v>10</v>
      </c>
      <c r="ID2" s="302" t="s">
        <v>4</v>
      </c>
      <c r="IE2" s="303" t="s">
        <v>5</v>
      </c>
      <c r="IF2" s="302" t="s">
        <v>6</v>
      </c>
      <c r="IG2" s="303" t="s">
        <v>7</v>
      </c>
      <c r="IH2" s="302" t="s">
        <v>8</v>
      </c>
      <c r="II2" s="303" t="s">
        <v>9</v>
      </c>
      <c r="IJ2" s="302" t="s">
        <v>10</v>
      </c>
      <c r="IK2" s="303" t="s">
        <v>4</v>
      </c>
      <c r="IL2" s="302" t="s">
        <v>5</v>
      </c>
      <c r="IM2" s="303" t="s">
        <v>6</v>
      </c>
      <c r="IN2" s="302" t="s">
        <v>7</v>
      </c>
      <c r="IO2" s="303" t="s">
        <v>8</v>
      </c>
      <c r="IP2" s="302" t="s">
        <v>9</v>
      </c>
      <c r="IQ2" s="303" t="s">
        <v>10</v>
      </c>
      <c r="IR2" s="302" t="s">
        <v>4</v>
      </c>
      <c r="IS2" s="303" t="s">
        <v>5</v>
      </c>
      <c r="IT2" s="302" t="s">
        <v>6</v>
      </c>
      <c r="IU2" s="303" t="s">
        <v>7</v>
      </c>
      <c r="IV2" s="302" t="s">
        <v>8</v>
      </c>
      <c r="IW2" s="303" t="s">
        <v>9</v>
      </c>
      <c r="IX2" s="302" t="s">
        <v>10</v>
      </c>
      <c r="IY2" s="303" t="s">
        <v>4</v>
      </c>
      <c r="IZ2" s="302" t="s">
        <v>5</v>
      </c>
      <c r="JA2" s="303" t="s">
        <v>6</v>
      </c>
      <c r="JB2" s="306" t="s">
        <v>7</v>
      </c>
      <c r="JC2" s="307" t="s">
        <v>8</v>
      </c>
      <c r="JD2" s="302" t="s">
        <v>9</v>
      </c>
      <c r="JE2" s="303" t="s">
        <v>10</v>
      </c>
      <c r="JF2" s="302" t="s">
        <v>4</v>
      </c>
      <c r="JG2" s="303" t="s">
        <v>5</v>
      </c>
      <c r="JH2" s="302" t="s">
        <v>6</v>
      </c>
      <c r="JI2" s="303" t="s">
        <v>7</v>
      </c>
      <c r="JJ2" s="302" t="s">
        <v>8</v>
      </c>
      <c r="JK2" s="303" t="s">
        <v>9</v>
      </c>
      <c r="JL2" s="302" t="s">
        <v>10</v>
      </c>
      <c r="JM2" s="303" t="s">
        <v>4</v>
      </c>
      <c r="JN2" s="302" t="s">
        <v>5</v>
      </c>
      <c r="JO2" s="303" t="s">
        <v>6</v>
      </c>
      <c r="JP2" s="302" t="s">
        <v>7</v>
      </c>
      <c r="JQ2" s="303" t="s">
        <v>8</v>
      </c>
      <c r="JR2" s="302" t="s">
        <v>9</v>
      </c>
      <c r="JS2" s="303" t="s">
        <v>10</v>
      </c>
      <c r="JT2" s="302" t="s">
        <v>4</v>
      </c>
      <c r="JU2" s="303" t="s">
        <v>5</v>
      </c>
      <c r="JV2" s="302" t="s">
        <v>6</v>
      </c>
      <c r="JW2" s="303" t="s">
        <v>7</v>
      </c>
      <c r="JX2" s="303"/>
      <c r="JY2" s="302" t="s">
        <v>8</v>
      </c>
      <c r="JZ2" s="303" t="s">
        <v>9</v>
      </c>
      <c r="KA2" s="302" t="s">
        <v>10</v>
      </c>
      <c r="KB2" s="303" t="s">
        <v>4</v>
      </c>
      <c r="KC2" s="302" t="s">
        <v>5</v>
      </c>
      <c r="KD2" s="303" t="s">
        <v>6</v>
      </c>
      <c r="KE2" s="302" t="s">
        <v>7</v>
      </c>
      <c r="KF2" s="303" t="s">
        <v>8</v>
      </c>
      <c r="KG2" s="306" t="s">
        <v>9</v>
      </c>
      <c r="KH2" s="307" t="s">
        <v>10</v>
      </c>
      <c r="KI2" s="302" t="s">
        <v>4</v>
      </c>
      <c r="KJ2" s="303" t="s">
        <v>5</v>
      </c>
      <c r="KK2" s="302" t="s">
        <v>6</v>
      </c>
      <c r="KL2" s="303" t="s">
        <v>7</v>
      </c>
      <c r="KM2" s="302" t="s">
        <v>8</v>
      </c>
      <c r="KN2" s="303" t="s">
        <v>9</v>
      </c>
      <c r="KO2" s="302" t="s">
        <v>10</v>
      </c>
      <c r="KP2" s="303" t="s">
        <v>4</v>
      </c>
      <c r="KQ2" s="302" t="s">
        <v>5</v>
      </c>
      <c r="KR2" s="303" t="s">
        <v>6</v>
      </c>
      <c r="KS2" s="302" t="s">
        <v>7</v>
      </c>
      <c r="KT2" s="303" t="s">
        <v>8</v>
      </c>
      <c r="KU2" s="302" t="s">
        <v>9</v>
      </c>
      <c r="KV2" s="303" t="s">
        <v>10</v>
      </c>
      <c r="KW2" s="302" t="s">
        <v>4</v>
      </c>
      <c r="KX2" s="303" t="s">
        <v>5</v>
      </c>
      <c r="KY2" s="302" t="s">
        <v>6</v>
      </c>
      <c r="KZ2" s="303" t="s">
        <v>7</v>
      </c>
      <c r="LA2" s="302" t="s">
        <v>8</v>
      </c>
      <c r="LB2" s="303" t="s">
        <v>9</v>
      </c>
      <c r="LC2" s="302" t="s">
        <v>10</v>
      </c>
      <c r="LD2" s="303" t="s">
        <v>4</v>
      </c>
      <c r="LE2" s="302" t="s">
        <v>5</v>
      </c>
      <c r="LF2" s="303" t="s">
        <v>6</v>
      </c>
      <c r="LG2" s="302" t="s">
        <v>7</v>
      </c>
      <c r="LH2" s="303" t="s">
        <v>8</v>
      </c>
      <c r="LI2" s="302" t="s">
        <v>9</v>
      </c>
      <c r="LJ2" s="303" t="s">
        <v>10</v>
      </c>
      <c r="LK2" s="302" t="s">
        <v>4</v>
      </c>
      <c r="LL2" s="304" t="s">
        <v>5</v>
      </c>
      <c r="LM2" s="305" t="s">
        <v>6</v>
      </c>
      <c r="LN2" s="303" t="s">
        <v>7</v>
      </c>
      <c r="LO2" s="302" t="s">
        <v>8</v>
      </c>
      <c r="LP2" s="303" t="s">
        <v>9</v>
      </c>
      <c r="LQ2" s="302" t="s">
        <v>10</v>
      </c>
      <c r="LR2" s="303" t="s">
        <v>4</v>
      </c>
      <c r="LS2" s="302" t="s">
        <v>5</v>
      </c>
      <c r="LT2" s="303" t="s">
        <v>6</v>
      </c>
      <c r="LU2" s="302" t="s">
        <v>7</v>
      </c>
      <c r="LV2" s="303" t="s">
        <v>8</v>
      </c>
      <c r="LW2" s="302" t="s">
        <v>9</v>
      </c>
      <c r="LX2" s="303" t="s">
        <v>10</v>
      </c>
      <c r="LY2" s="302" t="s">
        <v>4</v>
      </c>
      <c r="LZ2" s="303" t="s">
        <v>5</v>
      </c>
      <c r="MA2" s="302" t="s">
        <v>6</v>
      </c>
      <c r="MB2" s="303" t="s">
        <v>7</v>
      </c>
      <c r="MC2" s="302" t="s">
        <v>8</v>
      </c>
      <c r="MD2" s="303" t="s">
        <v>9</v>
      </c>
      <c r="ME2" s="302" t="s">
        <v>10</v>
      </c>
      <c r="MF2" s="303" t="s">
        <v>4</v>
      </c>
      <c r="MG2" s="302" t="s">
        <v>5</v>
      </c>
      <c r="MH2" s="303" t="s">
        <v>6</v>
      </c>
      <c r="MI2" s="302" t="s">
        <v>7</v>
      </c>
      <c r="MJ2" s="303" t="s">
        <v>8</v>
      </c>
      <c r="MK2" s="302" t="s">
        <v>9</v>
      </c>
      <c r="ML2" s="303" t="s">
        <v>10</v>
      </c>
      <c r="MM2" s="302" t="s">
        <v>4</v>
      </c>
      <c r="MN2" s="303" t="s">
        <v>5</v>
      </c>
      <c r="MO2" s="302" t="s">
        <v>6</v>
      </c>
      <c r="MP2" s="304" t="s">
        <v>7</v>
      </c>
      <c r="MQ2" s="305" t="s">
        <v>8</v>
      </c>
      <c r="MR2" s="303" t="s">
        <v>9</v>
      </c>
      <c r="MS2" s="302" t="s">
        <v>10</v>
      </c>
      <c r="MT2" s="303" t="s">
        <v>4</v>
      </c>
      <c r="MU2" s="302" t="s">
        <v>5</v>
      </c>
      <c r="MV2" s="303" t="s">
        <v>6</v>
      </c>
      <c r="MW2" s="302" t="s">
        <v>7</v>
      </c>
      <c r="MX2" s="303" t="s">
        <v>8</v>
      </c>
      <c r="MY2" s="302" t="s">
        <v>9</v>
      </c>
      <c r="MZ2" s="303" t="s">
        <v>10</v>
      </c>
      <c r="NA2" s="302" t="s">
        <v>4</v>
      </c>
      <c r="NB2" s="303" t="s">
        <v>5</v>
      </c>
      <c r="NC2" s="302" t="s">
        <v>6</v>
      </c>
      <c r="ND2" s="303" t="s">
        <v>7</v>
      </c>
      <c r="NE2" s="302" t="s">
        <v>8</v>
      </c>
      <c r="NF2" s="303" t="s">
        <v>9</v>
      </c>
      <c r="NG2" s="302" t="s">
        <v>10</v>
      </c>
      <c r="NH2" s="303" t="s">
        <v>4</v>
      </c>
      <c r="NI2" s="302" t="s">
        <v>5</v>
      </c>
      <c r="NJ2" s="303" t="s">
        <v>6</v>
      </c>
      <c r="NK2" s="302" t="s">
        <v>7</v>
      </c>
      <c r="NL2" s="303" t="s">
        <v>8</v>
      </c>
      <c r="NM2" s="302" t="s">
        <v>9</v>
      </c>
      <c r="NN2" s="303" t="s">
        <v>10</v>
      </c>
      <c r="NO2" s="302" t="s">
        <v>4</v>
      </c>
      <c r="NP2" s="303" t="s">
        <v>5</v>
      </c>
      <c r="NQ2" s="302" t="s">
        <v>6</v>
      </c>
      <c r="NR2" s="303" t="s">
        <v>7</v>
      </c>
      <c r="NS2" s="302" t="s">
        <v>8</v>
      </c>
      <c r="NT2" s="303" t="s">
        <v>9</v>
      </c>
      <c r="NU2" s="306" t="s">
        <v>10</v>
      </c>
      <c r="NV2" s="307" t="s">
        <v>4</v>
      </c>
      <c r="NW2" s="302" t="s">
        <v>5</v>
      </c>
      <c r="NX2" s="303" t="s">
        <v>6</v>
      </c>
      <c r="NY2" s="302" t="s">
        <v>7</v>
      </c>
      <c r="NZ2" s="303" t="s">
        <v>8</v>
      </c>
      <c r="OA2" s="302" t="s">
        <v>9</v>
      </c>
      <c r="OB2" s="303" t="s">
        <v>10</v>
      </c>
      <c r="OC2" s="302" t="s">
        <v>4</v>
      </c>
      <c r="OD2" s="303" t="s">
        <v>5</v>
      </c>
      <c r="OE2" s="302" t="s">
        <v>6</v>
      </c>
      <c r="OF2" s="303" t="s">
        <v>7</v>
      </c>
      <c r="OG2" s="302" t="s">
        <v>8</v>
      </c>
      <c r="OH2" s="303" t="s">
        <v>9</v>
      </c>
      <c r="OI2" s="302" t="s">
        <v>10</v>
      </c>
      <c r="OJ2" s="303" t="s">
        <v>4</v>
      </c>
      <c r="OK2" s="302" t="s">
        <v>5</v>
      </c>
      <c r="OL2" s="303" t="s">
        <v>6</v>
      </c>
      <c r="OM2" s="302" t="s">
        <v>7</v>
      </c>
      <c r="ON2" s="303" t="s">
        <v>8</v>
      </c>
      <c r="OO2" s="302" t="s">
        <v>9</v>
      </c>
      <c r="OP2" s="303" t="s">
        <v>10</v>
      </c>
      <c r="OQ2" s="302" t="s">
        <v>4</v>
      </c>
      <c r="OR2" s="303" t="s">
        <v>5</v>
      </c>
      <c r="OS2" s="302" t="s">
        <v>6</v>
      </c>
      <c r="OT2" s="303" t="s">
        <v>7</v>
      </c>
      <c r="OU2" s="302" t="s">
        <v>8</v>
      </c>
      <c r="OV2" s="303" t="s">
        <v>9</v>
      </c>
      <c r="OW2" s="302" t="s">
        <v>10</v>
      </c>
      <c r="OX2" s="303" t="s">
        <v>4</v>
      </c>
      <c r="OY2" s="302" t="s">
        <v>5</v>
      </c>
      <c r="OZ2" s="304" t="s">
        <v>6</v>
      </c>
      <c r="PA2" s="305" t="s">
        <v>7</v>
      </c>
      <c r="PB2" s="303" t="s">
        <v>8</v>
      </c>
      <c r="PC2" s="302" t="s">
        <v>9</v>
      </c>
      <c r="PD2" s="303" t="s">
        <v>10</v>
      </c>
      <c r="PE2" s="302" t="s">
        <v>4</v>
      </c>
      <c r="PF2" s="303" t="s">
        <v>5</v>
      </c>
      <c r="PG2" s="302" t="s">
        <v>6</v>
      </c>
      <c r="PH2" s="303" t="s">
        <v>7</v>
      </c>
      <c r="PI2" s="302" t="s">
        <v>8</v>
      </c>
      <c r="PJ2" s="303" t="s">
        <v>9</v>
      </c>
      <c r="PK2" s="302" t="s">
        <v>10</v>
      </c>
      <c r="PL2" s="303" t="s">
        <v>4</v>
      </c>
      <c r="PM2" s="302" t="s">
        <v>5</v>
      </c>
      <c r="PN2" s="302" t="s">
        <v>6</v>
      </c>
      <c r="PO2" s="303" t="s">
        <v>7</v>
      </c>
      <c r="PP2" s="302" t="s">
        <v>8</v>
      </c>
      <c r="PQ2" s="303" t="s">
        <v>9</v>
      </c>
      <c r="PR2" s="302" t="s">
        <v>10</v>
      </c>
      <c r="PS2" s="303" t="s">
        <v>4</v>
      </c>
      <c r="PT2" s="302" t="s">
        <v>5</v>
      </c>
      <c r="PU2" s="303" t="s">
        <v>6</v>
      </c>
      <c r="PV2" s="302" t="s">
        <v>7</v>
      </c>
      <c r="PW2" s="303" t="s">
        <v>8</v>
      </c>
      <c r="PX2" s="302" t="s">
        <v>9</v>
      </c>
      <c r="PY2" s="303" t="s">
        <v>10</v>
      </c>
      <c r="PZ2" s="302" t="s">
        <v>4</v>
      </c>
      <c r="QA2" s="303" t="s">
        <v>5</v>
      </c>
      <c r="QB2" s="302" t="s">
        <v>6</v>
      </c>
      <c r="QC2" s="303" t="s">
        <v>7</v>
      </c>
      <c r="QD2" s="306" t="s">
        <v>8</v>
      </c>
      <c r="QE2" s="307" t="s">
        <v>9</v>
      </c>
      <c r="QF2" s="302" t="s">
        <v>10</v>
      </c>
      <c r="QG2" s="303" t="s">
        <v>4</v>
      </c>
      <c r="QH2" s="302" t="s">
        <v>5</v>
      </c>
      <c r="QI2" s="303" t="s">
        <v>6</v>
      </c>
      <c r="QJ2" s="302" t="s">
        <v>7</v>
      </c>
      <c r="QK2" s="303" t="s">
        <v>8</v>
      </c>
      <c r="QL2" s="302" t="s">
        <v>9</v>
      </c>
      <c r="QM2" s="303" t="s">
        <v>10</v>
      </c>
      <c r="QN2" s="302" t="s">
        <v>4</v>
      </c>
      <c r="QO2" s="303" t="s">
        <v>5</v>
      </c>
      <c r="QP2" s="302" t="s">
        <v>6</v>
      </c>
      <c r="QQ2" s="303" t="s">
        <v>7</v>
      </c>
      <c r="QR2" s="302" t="s">
        <v>8</v>
      </c>
      <c r="QS2" s="303" t="s">
        <v>9</v>
      </c>
      <c r="QT2" s="302" t="s">
        <v>10</v>
      </c>
      <c r="QU2" s="303" t="s">
        <v>4</v>
      </c>
      <c r="QV2" s="302" t="s">
        <v>5</v>
      </c>
      <c r="QW2" s="303" t="s">
        <v>6</v>
      </c>
      <c r="QX2" s="302" t="s">
        <v>7</v>
      </c>
      <c r="QY2" s="303" t="s">
        <v>8</v>
      </c>
      <c r="QZ2" s="302" t="s">
        <v>9</v>
      </c>
      <c r="RA2" s="303" t="s">
        <v>10</v>
      </c>
      <c r="RB2" s="302" t="s">
        <v>4</v>
      </c>
      <c r="RC2" s="303" t="s">
        <v>5</v>
      </c>
      <c r="RD2" s="302" t="s">
        <v>6</v>
      </c>
      <c r="RE2" s="303" t="s">
        <v>7</v>
      </c>
      <c r="RF2" s="302" t="s">
        <v>8</v>
      </c>
      <c r="RG2" s="303" t="s">
        <v>9</v>
      </c>
      <c r="RH2" s="302" t="s">
        <v>10</v>
      </c>
      <c r="RI2" s="304" t="s">
        <v>4</v>
      </c>
      <c r="RJ2" s="305" t="s">
        <v>5</v>
      </c>
      <c r="RK2" s="303" t="s">
        <v>6</v>
      </c>
      <c r="RL2" s="302" t="s">
        <v>7</v>
      </c>
      <c r="RM2" s="303" t="s">
        <v>8</v>
      </c>
      <c r="RN2" s="302" t="s">
        <v>9</v>
      </c>
      <c r="RO2" s="303" t="s">
        <v>10</v>
      </c>
      <c r="RP2" s="302" t="s">
        <v>4</v>
      </c>
      <c r="RQ2" s="303" t="s">
        <v>5</v>
      </c>
      <c r="RR2" s="302" t="s">
        <v>6</v>
      </c>
      <c r="RS2" s="303" t="s">
        <v>7</v>
      </c>
      <c r="RT2" s="302" t="s">
        <v>8</v>
      </c>
      <c r="RU2" s="303" t="s">
        <v>9</v>
      </c>
      <c r="RV2" s="302" t="s">
        <v>10</v>
      </c>
      <c r="RW2" s="303" t="s">
        <v>4</v>
      </c>
      <c r="RX2" s="302" t="s">
        <v>5</v>
      </c>
      <c r="RY2" s="303" t="s">
        <v>6</v>
      </c>
      <c r="RZ2" s="302" t="s">
        <v>7</v>
      </c>
      <c r="SA2" s="303" t="s">
        <v>8</v>
      </c>
      <c r="SB2" s="302" t="s">
        <v>9</v>
      </c>
      <c r="SC2" s="303" t="s">
        <v>10</v>
      </c>
      <c r="SD2" s="302" t="s">
        <v>4</v>
      </c>
      <c r="SE2" s="303" t="s">
        <v>5</v>
      </c>
      <c r="SF2" s="302" t="s">
        <v>6</v>
      </c>
      <c r="SG2" s="303" t="s">
        <v>7</v>
      </c>
      <c r="SH2" s="302" t="s">
        <v>8</v>
      </c>
      <c r="SI2" s="303" t="s">
        <v>9</v>
      </c>
      <c r="SJ2" s="302" t="s">
        <v>10</v>
      </c>
      <c r="SK2" s="303" t="s">
        <v>4</v>
      </c>
      <c r="SL2" s="302" t="s">
        <v>5</v>
      </c>
      <c r="SM2" s="304" t="s">
        <v>6</v>
      </c>
    </row>
    <row r="3" spans="2:507" s="301" customFormat="1">
      <c r="B3" s="930"/>
      <c r="C3" s="930"/>
      <c r="D3" s="930"/>
      <c r="F3" s="308">
        <v>43299</v>
      </c>
      <c r="G3" s="309">
        <v>43300</v>
      </c>
      <c r="H3" s="308">
        <v>43301</v>
      </c>
      <c r="I3" s="309">
        <v>43302</v>
      </c>
      <c r="J3" s="308">
        <v>43303</v>
      </c>
      <c r="K3" s="309">
        <v>43304</v>
      </c>
      <c r="L3" s="308">
        <v>43305</v>
      </c>
      <c r="M3" s="309">
        <v>43306</v>
      </c>
      <c r="N3" s="308">
        <v>43307</v>
      </c>
      <c r="O3" s="309">
        <v>43308</v>
      </c>
      <c r="P3" s="308">
        <v>43309</v>
      </c>
      <c r="Q3" s="309">
        <v>43310</v>
      </c>
      <c r="R3" s="308">
        <v>43311</v>
      </c>
      <c r="S3" s="310">
        <v>43312</v>
      </c>
      <c r="T3" s="311">
        <v>43313</v>
      </c>
      <c r="U3" s="309">
        <v>43314</v>
      </c>
      <c r="V3" s="308">
        <v>43315</v>
      </c>
      <c r="W3" s="309">
        <v>43316</v>
      </c>
      <c r="X3" s="308">
        <v>43317</v>
      </c>
      <c r="Y3" s="309">
        <v>43318</v>
      </c>
      <c r="Z3" s="308">
        <v>43319</v>
      </c>
      <c r="AA3" s="309">
        <v>43320</v>
      </c>
      <c r="AB3" s="308">
        <v>43321</v>
      </c>
      <c r="AC3" s="309">
        <v>43322</v>
      </c>
      <c r="AD3" s="308">
        <v>43323</v>
      </c>
      <c r="AE3" s="309">
        <v>43324</v>
      </c>
      <c r="AF3" s="308">
        <v>43325</v>
      </c>
      <c r="AG3" s="309">
        <v>43326</v>
      </c>
      <c r="AH3" s="308">
        <v>43327</v>
      </c>
      <c r="AI3" s="309">
        <v>43328</v>
      </c>
      <c r="AJ3" s="308">
        <v>43329</v>
      </c>
      <c r="AK3" s="309">
        <v>43330</v>
      </c>
      <c r="AL3" s="308">
        <v>43331</v>
      </c>
      <c r="AM3" s="309">
        <v>43332</v>
      </c>
      <c r="AN3" s="308">
        <v>43333</v>
      </c>
      <c r="AO3" s="309">
        <v>43334</v>
      </c>
      <c r="AP3" s="308">
        <v>43335</v>
      </c>
      <c r="AQ3" s="309">
        <v>43336</v>
      </c>
      <c r="AR3" s="308">
        <v>43337</v>
      </c>
      <c r="AS3" s="309">
        <v>43338</v>
      </c>
      <c r="AT3" s="308">
        <v>43339</v>
      </c>
      <c r="AU3" s="309">
        <v>43340</v>
      </c>
      <c r="AV3" s="308">
        <v>43341</v>
      </c>
      <c r="AW3" s="309">
        <v>43342</v>
      </c>
      <c r="AX3" s="312">
        <v>43343</v>
      </c>
      <c r="AY3" s="313">
        <v>43344</v>
      </c>
      <c r="AZ3" s="308">
        <v>43345</v>
      </c>
      <c r="BA3" s="309">
        <v>43346</v>
      </c>
      <c r="BB3" s="308">
        <v>43347</v>
      </c>
      <c r="BC3" s="309">
        <v>43348</v>
      </c>
      <c r="BD3" s="308">
        <v>43349</v>
      </c>
      <c r="BE3" s="309">
        <v>43350</v>
      </c>
      <c r="BF3" s="308">
        <v>43351</v>
      </c>
      <c r="BG3" s="309">
        <v>43352</v>
      </c>
      <c r="BH3" s="308">
        <v>43353</v>
      </c>
      <c r="BI3" s="309">
        <v>43354</v>
      </c>
      <c r="BJ3" s="308">
        <v>43355</v>
      </c>
      <c r="BK3" s="309">
        <v>43356</v>
      </c>
      <c r="BL3" s="308">
        <v>43357</v>
      </c>
      <c r="BM3" s="309">
        <v>43358</v>
      </c>
      <c r="BN3" s="308">
        <v>43359</v>
      </c>
      <c r="BO3" s="309">
        <v>43360</v>
      </c>
      <c r="BP3" s="308">
        <v>43361</v>
      </c>
      <c r="BQ3" s="309">
        <v>43362</v>
      </c>
      <c r="BR3" s="308">
        <v>43363</v>
      </c>
      <c r="BS3" s="309">
        <v>43364</v>
      </c>
      <c r="BT3" s="308">
        <v>43365</v>
      </c>
      <c r="BU3" s="309">
        <v>43366</v>
      </c>
      <c r="BV3" s="308">
        <v>43367</v>
      </c>
      <c r="BW3" s="309">
        <v>43368</v>
      </c>
      <c r="BX3" s="308">
        <v>43369</v>
      </c>
      <c r="BY3" s="309">
        <v>43370</v>
      </c>
      <c r="BZ3" s="308">
        <v>43371</v>
      </c>
      <c r="CA3" s="309">
        <v>43372</v>
      </c>
      <c r="CB3" s="312">
        <v>43373</v>
      </c>
      <c r="CC3" s="313">
        <v>43374</v>
      </c>
      <c r="CD3" s="308">
        <v>43375</v>
      </c>
      <c r="CE3" s="309">
        <v>43376</v>
      </c>
      <c r="CF3" s="308">
        <v>43377</v>
      </c>
      <c r="CG3" s="309">
        <v>43378</v>
      </c>
      <c r="CH3" s="308">
        <v>43379</v>
      </c>
      <c r="CI3" s="309">
        <v>43380</v>
      </c>
      <c r="CJ3" s="308">
        <v>43381</v>
      </c>
      <c r="CK3" s="309">
        <v>43382</v>
      </c>
      <c r="CL3" s="308">
        <v>43383</v>
      </c>
      <c r="CM3" s="309">
        <v>43384</v>
      </c>
      <c r="CN3" s="308">
        <v>43385</v>
      </c>
      <c r="CO3" s="309">
        <v>43386</v>
      </c>
      <c r="CP3" s="308">
        <v>43387</v>
      </c>
      <c r="CQ3" s="309">
        <v>43388</v>
      </c>
      <c r="CR3" s="308">
        <v>43389</v>
      </c>
      <c r="CS3" s="309">
        <v>43390</v>
      </c>
      <c r="CT3" s="308">
        <v>43391</v>
      </c>
      <c r="CU3" s="309">
        <v>43392</v>
      </c>
      <c r="CV3" s="308">
        <v>43393</v>
      </c>
      <c r="CW3" s="309">
        <v>43394</v>
      </c>
      <c r="CX3" s="308">
        <v>43395</v>
      </c>
      <c r="CY3" s="309">
        <v>43396</v>
      </c>
      <c r="CZ3" s="308">
        <v>43397</v>
      </c>
      <c r="DA3" s="309">
        <v>43398</v>
      </c>
      <c r="DB3" s="308">
        <v>43399</v>
      </c>
      <c r="DC3" s="309">
        <v>43400</v>
      </c>
      <c r="DD3" s="308">
        <v>43401</v>
      </c>
      <c r="DE3" s="309">
        <v>43402</v>
      </c>
      <c r="DF3" s="308">
        <v>43403</v>
      </c>
      <c r="DG3" s="310">
        <v>43404</v>
      </c>
      <c r="DH3" s="311">
        <v>43405</v>
      </c>
      <c r="DI3" s="309">
        <v>43406</v>
      </c>
      <c r="DJ3" s="308">
        <v>43407</v>
      </c>
      <c r="DK3" s="309">
        <v>43408</v>
      </c>
      <c r="DL3" s="308">
        <v>43409</v>
      </c>
      <c r="DM3" s="309">
        <v>43410</v>
      </c>
      <c r="DN3" s="308">
        <v>43411</v>
      </c>
      <c r="DO3" s="309">
        <v>43412</v>
      </c>
      <c r="DP3" s="308">
        <v>43413</v>
      </c>
      <c r="DQ3" s="309">
        <v>43414</v>
      </c>
      <c r="DR3" s="308">
        <v>43415</v>
      </c>
      <c r="DS3" s="309">
        <v>43416</v>
      </c>
      <c r="DT3" s="308">
        <v>43417</v>
      </c>
      <c r="DU3" s="309">
        <v>43418</v>
      </c>
      <c r="DV3" s="308">
        <v>43419</v>
      </c>
      <c r="DW3" s="309">
        <v>43420</v>
      </c>
      <c r="DX3" s="308">
        <v>43421</v>
      </c>
      <c r="DY3" s="309">
        <v>43422</v>
      </c>
      <c r="DZ3" s="308">
        <v>43423</v>
      </c>
      <c r="EA3" s="309">
        <v>43424</v>
      </c>
      <c r="EB3" s="308">
        <v>43425</v>
      </c>
      <c r="EC3" s="309">
        <v>43426</v>
      </c>
      <c r="ED3" s="308">
        <v>43427</v>
      </c>
      <c r="EE3" s="309">
        <v>43428</v>
      </c>
      <c r="EF3" s="308">
        <v>43429</v>
      </c>
      <c r="EG3" s="309">
        <v>43430</v>
      </c>
      <c r="EH3" s="308">
        <v>43431</v>
      </c>
      <c r="EI3" s="309">
        <v>43432</v>
      </c>
      <c r="EJ3" s="308">
        <v>43433</v>
      </c>
      <c r="EK3" s="310">
        <v>43434</v>
      </c>
      <c r="EL3" s="311">
        <v>43435</v>
      </c>
      <c r="EM3" s="309">
        <v>43436</v>
      </c>
      <c r="EN3" s="308">
        <v>43437</v>
      </c>
      <c r="EO3" s="309">
        <v>43438</v>
      </c>
      <c r="EP3" s="308">
        <v>43439</v>
      </c>
      <c r="EQ3" s="309">
        <v>43440</v>
      </c>
      <c r="ER3" s="308">
        <v>43441</v>
      </c>
      <c r="ES3" s="309">
        <v>43442</v>
      </c>
      <c r="ET3" s="308">
        <v>43443</v>
      </c>
      <c r="EU3" s="309">
        <v>43444</v>
      </c>
      <c r="EV3" s="308">
        <v>43445</v>
      </c>
      <c r="EW3" s="309">
        <v>43446</v>
      </c>
      <c r="EX3" s="308">
        <v>43447</v>
      </c>
      <c r="EY3" s="309">
        <v>43448</v>
      </c>
      <c r="EZ3" s="308">
        <v>43449</v>
      </c>
      <c r="FA3" s="309">
        <v>43450</v>
      </c>
      <c r="FB3" s="308">
        <v>43451</v>
      </c>
      <c r="FC3" s="309">
        <v>43452</v>
      </c>
      <c r="FD3" s="308">
        <v>43453</v>
      </c>
      <c r="FE3" s="309">
        <v>43454</v>
      </c>
      <c r="FF3" s="308">
        <v>43455</v>
      </c>
      <c r="FG3" s="309">
        <v>43456</v>
      </c>
      <c r="FH3" s="308">
        <v>43457</v>
      </c>
      <c r="FI3" s="309">
        <v>43458</v>
      </c>
      <c r="FJ3" s="308">
        <v>43459</v>
      </c>
      <c r="FK3" s="309">
        <v>43460</v>
      </c>
      <c r="FL3" s="308">
        <v>43461</v>
      </c>
      <c r="FM3" s="309">
        <v>43462</v>
      </c>
      <c r="FN3" s="308">
        <v>43463</v>
      </c>
      <c r="FO3" s="309">
        <v>43464</v>
      </c>
      <c r="FP3" s="312">
        <v>43465</v>
      </c>
      <c r="FQ3" s="313">
        <v>43466</v>
      </c>
      <c r="FR3" s="308">
        <v>43467</v>
      </c>
      <c r="FS3" s="309">
        <v>43468</v>
      </c>
      <c r="FT3" s="308">
        <v>43469</v>
      </c>
      <c r="FU3" s="309">
        <v>43470</v>
      </c>
      <c r="FV3" s="308">
        <v>43471</v>
      </c>
      <c r="FW3" s="309">
        <v>43472</v>
      </c>
      <c r="FX3" s="308">
        <v>43473</v>
      </c>
      <c r="FY3" s="309">
        <v>43474</v>
      </c>
      <c r="FZ3" s="308">
        <v>43475</v>
      </c>
      <c r="GA3" s="309">
        <v>43476</v>
      </c>
      <c r="GB3" s="308">
        <v>43477</v>
      </c>
      <c r="GC3" s="309">
        <v>43478</v>
      </c>
      <c r="GD3" s="308">
        <v>43479</v>
      </c>
      <c r="GE3" s="309">
        <v>43480</v>
      </c>
      <c r="GF3" s="308">
        <v>43481</v>
      </c>
      <c r="GG3" s="309">
        <v>43482</v>
      </c>
      <c r="GH3" s="308">
        <v>43483</v>
      </c>
      <c r="GI3" s="309">
        <v>43484</v>
      </c>
      <c r="GJ3" s="308">
        <v>43485</v>
      </c>
      <c r="GK3" s="309">
        <v>43486</v>
      </c>
      <c r="GL3" s="308">
        <v>43487</v>
      </c>
      <c r="GM3" s="309">
        <v>43488</v>
      </c>
      <c r="GN3" s="308">
        <v>43489</v>
      </c>
      <c r="GO3" s="309">
        <v>43490</v>
      </c>
      <c r="GP3" s="308">
        <v>43491</v>
      </c>
      <c r="GQ3" s="309">
        <v>43492</v>
      </c>
      <c r="GR3" s="308">
        <v>43493</v>
      </c>
      <c r="GS3" s="309">
        <v>43494</v>
      </c>
      <c r="GT3" s="308">
        <v>43495</v>
      </c>
      <c r="GU3" s="310">
        <v>43496</v>
      </c>
      <c r="GV3" s="311">
        <v>43497</v>
      </c>
      <c r="GW3" s="309">
        <v>43498</v>
      </c>
      <c r="GX3" s="308">
        <v>43499</v>
      </c>
      <c r="GY3" s="309">
        <v>43500</v>
      </c>
      <c r="GZ3" s="308">
        <v>43501</v>
      </c>
      <c r="HA3" s="309">
        <v>43502</v>
      </c>
      <c r="HB3" s="308">
        <v>43503</v>
      </c>
      <c r="HC3" s="309">
        <v>43504</v>
      </c>
      <c r="HD3" s="308">
        <v>43505</v>
      </c>
      <c r="HE3" s="309">
        <v>43506</v>
      </c>
      <c r="HF3" s="308">
        <v>43507</v>
      </c>
      <c r="HG3" s="309">
        <v>43508</v>
      </c>
      <c r="HH3" s="308">
        <v>43509</v>
      </c>
      <c r="HI3" s="309">
        <v>43510</v>
      </c>
      <c r="HJ3" s="308">
        <v>43511</v>
      </c>
      <c r="HK3" s="309">
        <v>43512</v>
      </c>
      <c r="HL3" s="308">
        <v>43513</v>
      </c>
      <c r="HM3" s="309">
        <v>43514</v>
      </c>
      <c r="HN3" s="308">
        <v>43515</v>
      </c>
      <c r="HO3" s="309">
        <v>43516</v>
      </c>
      <c r="HP3" s="308">
        <v>43517</v>
      </c>
      <c r="HQ3" s="309">
        <v>43518</v>
      </c>
      <c r="HR3" s="308">
        <v>43519</v>
      </c>
      <c r="HS3" s="309">
        <v>43520</v>
      </c>
      <c r="HT3" s="308">
        <v>43521</v>
      </c>
      <c r="HU3" s="309">
        <v>43522</v>
      </c>
      <c r="HV3" s="308">
        <v>43523</v>
      </c>
      <c r="HW3" s="310">
        <v>43524</v>
      </c>
      <c r="HX3" s="311">
        <v>43525</v>
      </c>
      <c r="HY3" s="309">
        <v>43526</v>
      </c>
      <c r="HZ3" s="308">
        <v>43527</v>
      </c>
      <c r="IA3" s="309">
        <v>43528</v>
      </c>
      <c r="IB3" s="308">
        <v>43529</v>
      </c>
      <c r="IC3" s="309">
        <v>43530</v>
      </c>
      <c r="ID3" s="308">
        <v>43531</v>
      </c>
      <c r="IE3" s="309">
        <v>43532</v>
      </c>
      <c r="IF3" s="308">
        <v>43533</v>
      </c>
      <c r="IG3" s="309">
        <v>43534</v>
      </c>
      <c r="IH3" s="308">
        <v>43535</v>
      </c>
      <c r="II3" s="309">
        <v>43536</v>
      </c>
      <c r="IJ3" s="308">
        <v>43537</v>
      </c>
      <c r="IK3" s="309">
        <v>43538</v>
      </c>
      <c r="IL3" s="308">
        <v>43539</v>
      </c>
      <c r="IM3" s="309">
        <v>43540</v>
      </c>
      <c r="IN3" s="308">
        <v>43541</v>
      </c>
      <c r="IO3" s="309">
        <v>43542</v>
      </c>
      <c r="IP3" s="308">
        <v>43543</v>
      </c>
      <c r="IQ3" s="309">
        <v>43544</v>
      </c>
      <c r="IR3" s="308">
        <v>43545</v>
      </c>
      <c r="IS3" s="309">
        <v>43546</v>
      </c>
      <c r="IT3" s="308">
        <v>43547</v>
      </c>
      <c r="IU3" s="309">
        <v>43548</v>
      </c>
      <c r="IV3" s="308">
        <v>43549</v>
      </c>
      <c r="IW3" s="309">
        <v>43550</v>
      </c>
      <c r="IX3" s="308">
        <v>43551</v>
      </c>
      <c r="IY3" s="309">
        <v>43552</v>
      </c>
      <c r="IZ3" s="308">
        <v>43553</v>
      </c>
      <c r="JA3" s="309">
        <v>43554</v>
      </c>
      <c r="JB3" s="312">
        <v>43555</v>
      </c>
      <c r="JC3" s="313">
        <v>43556</v>
      </c>
      <c r="JD3" s="308">
        <v>43557</v>
      </c>
      <c r="JE3" s="309">
        <v>43558</v>
      </c>
      <c r="JF3" s="308">
        <v>43559</v>
      </c>
      <c r="JG3" s="309">
        <v>43560</v>
      </c>
      <c r="JH3" s="308">
        <v>43561</v>
      </c>
      <c r="JI3" s="309">
        <v>43562</v>
      </c>
      <c r="JJ3" s="308">
        <v>43563</v>
      </c>
      <c r="JK3" s="309">
        <v>43564</v>
      </c>
      <c r="JL3" s="308">
        <v>43565</v>
      </c>
      <c r="JM3" s="309">
        <v>43566</v>
      </c>
      <c r="JN3" s="308">
        <v>43567</v>
      </c>
      <c r="JO3" s="309">
        <v>43568</v>
      </c>
      <c r="JP3" s="308">
        <v>43569</v>
      </c>
      <c r="JQ3" s="309">
        <v>43570</v>
      </c>
      <c r="JR3" s="308">
        <v>43571</v>
      </c>
      <c r="JS3" s="309">
        <v>43572</v>
      </c>
      <c r="JT3" s="308">
        <v>43573</v>
      </c>
      <c r="JU3" s="309">
        <v>43574</v>
      </c>
      <c r="JV3" s="308">
        <v>43575</v>
      </c>
      <c r="JW3" s="309">
        <v>43576</v>
      </c>
      <c r="JX3" s="309"/>
      <c r="JY3" s="308">
        <v>43577</v>
      </c>
      <c r="JZ3" s="309">
        <v>43578</v>
      </c>
      <c r="KA3" s="308">
        <v>43579</v>
      </c>
      <c r="KB3" s="309">
        <v>43580</v>
      </c>
      <c r="KC3" s="308">
        <v>43581</v>
      </c>
      <c r="KD3" s="309">
        <v>43582</v>
      </c>
      <c r="KE3" s="308">
        <v>43583</v>
      </c>
      <c r="KF3" s="309">
        <v>43584</v>
      </c>
      <c r="KG3" s="312">
        <v>43585</v>
      </c>
      <c r="KH3" s="313">
        <v>43586</v>
      </c>
      <c r="KI3" s="308">
        <v>43587</v>
      </c>
      <c r="KJ3" s="309">
        <v>43588</v>
      </c>
      <c r="KK3" s="308">
        <v>43589</v>
      </c>
      <c r="KL3" s="309">
        <v>43590</v>
      </c>
      <c r="KM3" s="308">
        <v>43591</v>
      </c>
      <c r="KN3" s="309">
        <v>43592</v>
      </c>
      <c r="KO3" s="308">
        <v>43593</v>
      </c>
      <c r="KP3" s="309">
        <v>43594</v>
      </c>
      <c r="KQ3" s="308">
        <v>43595</v>
      </c>
      <c r="KR3" s="309">
        <v>43596</v>
      </c>
      <c r="KS3" s="308">
        <v>43597</v>
      </c>
      <c r="KT3" s="309">
        <v>43598</v>
      </c>
      <c r="KU3" s="308">
        <v>43599</v>
      </c>
      <c r="KV3" s="309">
        <v>43600</v>
      </c>
      <c r="KW3" s="308">
        <v>43601</v>
      </c>
      <c r="KX3" s="309">
        <v>43602</v>
      </c>
      <c r="KY3" s="308">
        <v>43603</v>
      </c>
      <c r="KZ3" s="309">
        <v>43604</v>
      </c>
      <c r="LA3" s="308">
        <v>43605</v>
      </c>
      <c r="LB3" s="309">
        <v>43606</v>
      </c>
      <c r="LC3" s="308">
        <v>43607</v>
      </c>
      <c r="LD3" s="309">
        <v>43608</v>
      </c>
      <c r="LE3" s="308">
        <v>43609</v>
      </c>
      <c r="LF3" s="309">
        <v>43610</v>
      </c>
      <c r="LG3" s="308">
        <v>43611</v>
      </c>
      <c r="LH3" s="309">
        <v>43612</v>
      </c>
      <c r="LI3" s="308">
        <v>43613</v>
      </c>
      <c r="LJ3" s="309">
        <v>43614</v>
      </c>
      <c r="LK3" s="308">
        <v>43615</v>
      </c>
      <c r="LL3" s="310">
        <v>43616</v>
      </c>
      <c r="LM3" s="311">
        <v>43617</v>
      </c>
      <c r="LN3" s="309">
        <v>43618</v>
      </c>
      <c r="LO3" s="308">
        <v>43619</v>
      </c>
      <c r="LP3" s="309">
        <v>43620</v>
      </c>
      <c r="LQ3" s="308">
        <v>43621</v>
      </c>
      <c r="LR3" s="309">
        <v>43622</v>
      </c>
      <c r="LS3" s="308">
        <v>43623</v>
      </c>
      <c r="LT3" s="309">
        <v>43624</v>
      </c>
      <c r="LU3" s="308">
        <v>43625</v>
      </c>
      <c r="LV3" s="309">
        <v>43626</v>
      </c>
      <c r="LW3" s="308">
        <v>43627</v>
      </c>
      <c r="LX3" s="309">
        <v>43628</v>
      </c>
      <c r="LY3" s="308">
        <v>43629</v>
      </c>
      <c r="LZ3" s="309">
        <v>43630</v>
      </c>
      <c r="MA3" s="308">
        <v>43631</v>
      </c>
      <c r="MB3" s="309">
        <v>43632</v>
      </c>
      <c r="MC3" s="308">
        <v>43633</v>
      </c>
      <c r="MD3" s="309">
        <v>43634</v>
      </c>
      <c r="ME3" s="308">
        <v>43635</v>
      </c>
      <c r="MF3" s="309">
        <v>43636</v>
      </c>
      <c r="MG3" s="308">
        <v>43637</v>
      </c>
      <c r="MH3" s="309">
        <v>43638</v>
      </c>
      <c r="MI3" s="308">
        <v>43639</v>
      </c>
      <c r="MJ3" s="309">
        <v>43640</v>
      </c>
      <c r="MK3" s="308">
        <v>43641</v>
      </c>
      <c r="ML3" s="309">
        <v>43642</v>
      </c>
      <c r="MM3" s="308">
        <v>43643</v>
      </c>
      <c r="MN3" s="309">
        <v>43644</v>
      </c>
      <c r="MO3" s="308">
        <v>43645</v>
      </c>
      <c r="MP3" s="310">
        <v>43646</v>
      </c>
      <c r="MQ3" s="311">
        <v>43647</v>
      </c>
      <c r="MR3" s="309">
        <v>43648</v>
      </c>
      <c r="MS3" s="308">
        <v>43649</v>
      </c>
      <c r="MT3" s="309">
        <v>43650</v>
      </c>
      <c r="MU3" s="308">
        <v>43651</v>
      </c>
      <c r="MV3" s="309">
        <v>43652</v>
      </c>
      <c r="MW3" s="308">
        <v>43653</v>
      </c>
      <c r="MX3" s="309">
        <v>43654</v>
      </c>
      <c r="MY3" s="308">
        <v>43655</v>
      </c>
      <c r="MZ3" s="309">
        <v>43656</v>
      </c>
      <c r="NA3" s="308">
        <v>43657</v>
      </c>
      <c r="NB3" s="309">
        <v>43658</v>
      </c>
      <c r="NC3" s="308">
        <v>43659</v>
      </c>
      <c r="ND3" s="309">
        <v>43660</v>
      </c>
      <c r="NE3" s="308">
        <v>43661</v>
      </c>
      <c r="NF3" s="309">
        <v>43662</v>
      </c>
      <c r="NG3" s="308">
        <v>43663</v>
      </c>
      <c r="NH3" s="309">
        <v>43664</v>
      </c>
      <c r="NI3" s="308">
        <v>43665</v>
      </c>
      <c r="NJ3" s="309">
        <v>43666</v>
      </c>
      <c r="NK3" s="308">
        <v>43667</v>
      </c>
      <c r="NL3" s="309">
        <v>43668</v>
      </c>
      <c r="NM3" s="308">
        <v>43669</v>
      </c>
      <c r="NN3" s="309">
        <v>43670</v>
      </c>
      <c r="NO3" s="308">
        <v>43671</v>
      </c>
      <c r="NP3" s="309">
        <v>43672</v>
      </c>
      <c r="NQ3" s="308">
        <v>43673</v>
      </c>
      <c r="NR3" s="309">
        <v>43674</v>
      </c>
      <c r="NS3" s="308">
        <v>43675</v>
      </c>
      <c r="NT3" s="309">
        <v>43676</v>
      </c>
      <c r="NU3" s="312">
        <v>43677</v>
      </c>
      <c r="NV3" s="313">
        <v>43678</v>
      </c>
      <c r="NW3" s="308">
        <v>43679</v>
      </c>
      <c r="NX3" s="309">
        <v>43680</v>
      </c>
      <c r="NY3" s="308">
        <v>43681</v>
      </c>
      <c r="NZ3" s="309">
        <v>43682</v>
      </c>
      <c r="OA3" s="308">
        <v>43683</v>
      </c>
      <c r="OB3" s="309">
        <v>43684</v>
      </c>
      <c r="OC3" s="308">
        <v>43685</v>
      </c>
      <c r="OD3" s="309">
        <v>43686</v>
      </c>
      <c r="OE3" s="308">
        <v>43687</v>
      </c>
      <c r="OF3" s="309">
        <v>43688</v>
      </c>
      <c r="OG3" s="308">
        <v>43689</v>
      </c>
      <c r="OH3" s="309">
        <v>43690</v>
      </c>
      <c r="OI3" s="308">
        <v>43691</v>
      </c>
      <c r="OJ3" s="309">
        <v>43692</v>
      </c>
      <c r="OK3" s="308">
        <v>43693</v>
      </c>
      <c r="OL3" s="309">
        <v>43694</v>
      </c>
      <c r="OM3" s="308">
        <v>43695</v>
      </c>
      <c r="ON3" s="309">
        <v>43696</v>
      </c>
      <c r="OO3" s="308">
        <v>43697</v>
      </c>
      <c r="OP3" s="309">
        <v>43698</v>
      </c>
      <c r="OQ3" s="308">
        <v>43699</v>
      </c>
      <c r="OR3" s="309">
        <v>43700</v>
      </c>
      <c r="OS3" s="308">
        <v>43701</v>
      </c>
      <c r="OT3" s="309">
        <v>43702</v>
      </c>
      <c r="OU3" s="308">
        <v>43703</v>
      </c>
      <c r="OV3" s="309">
        <v>43704</v>
      </c>
      <c r="OW3" s="308">
        <v>43705</v>
      </c>
      <c r="OX3" s="309">
        <v>43706</v>
      </c>
      <c r="OY3" s="308">
        <v>43707</v>
      </c>
      <c r="OZ3" s="310">
        <v>43708</v>
      </c>
      <c r="PA3" s="311">
        <v>43709</v>
      </c>
      <c r="PB3" s="309">
        <v>43710</v>
      </c>
      <c r="PC3" s="308">
        <v>43711</v>
      </c>
      <c r="PD3" s="309">
        <v>43712</v>
      </c>
      <c r="PE3" s="308">
        <v>43713</v>
      </c>
      <c r="PF3" s="309">
        <v>43714</v>
      </c>
      <c r="PG3" s="308">
        <v>43715</v>
      </c>
      <c r="PH3" s="309">
        <v>43716</v>
      </c>
      <c r="PI3" s="308">
        <v>43717</v>
      </c>
      <c r="PJ3" s="309">
        <v>43718</v>
      </c>
      <c r="PK3" s="308">
        <v>43719</v>
      </c>
      <c r="PL3" s="309">
        <v>43720</v>
      </c>
      <c r="PM3" s="308">
        <v>43721</v>
      </c>
      <c r="PN3" s="308">
        <v>43722</v>
      </c>
      <c r="PO3" s="309">
        <v>43723</v>
      </c>
      <c r="PP3" s="308">
        <v>43724</v>
      </c>
      <c r="PQ3" s="309">
        <v>43725</v>
      </c>
      <c r="PR3" s="308">
        <v>43726</v>
      </c>
      <c r="PS3" s="309">
        <v>43727</v>
      </c>
      <c r="PT3" s="308">
        <v>43728</v>
      </c>
      <c r="PU3" s="309">
        <v>43729</v>
      </c>
      <c r="PV3" s="308">
        <v>43730</v>
      </c>
      <c r="PW3" s="309">
        <v>43731</v>
      </c>
      <c r="PX3" s="308">
        <v>43732</v>
      </c>
      <c r="PY3" s="309">
        <v>43733</v>
      </c>
      <c r="PZ3" s="308">
        <v>43734</v>
      </c>
      <c r="QA3" s="309">
        <v>43735</v>
      </c>
      <c r="QB3" s="308">
        <v>43736</v>
      </c>
      <c r="QC3" s="309">
        <v>43737</v>
      </c>
      <c r="QD3" s="312">
        <v>43738</v>
      </c>
      <c r="QE3" s="313">
        <v>43739</v>
      </c>
      <c r="QF3" s="308">
        <v>43740</v>
      </c>
      <c r="QG3" s="309">
        <v>43741</v>
      </c>
      <c r="QH3" s="308">
        <v>43742</v>
      </c>
      <c r="QI3" s="309">
        <v>43743</v>
      </c>
      <c r="QJ3" s="308">
        <v>43744</v>
      </c>
      <c r="QK3" s="309">
        <v>43745</v>
      </c>
      <c r="QL3" s="308">
        <v>43746</v>
      </c>
      <c r="QM3" s="309">
        <v>43747</v>
      </c>
      <c r="QN3" s="308">
        <v>43748</v>
      </c>
      <c r="QO3" s="309">
        <v>43749</v>
      </c>
      <c r="QP3" s="308">
        <v>43750</v>
      </c>
      <c r="QQ3" s="309">
        <v>43751</v>
      </c>
      <c r="QR3" s="308">
        <v>43752</v>
      </c>
      <c r="QS3" s="309">
        <v>43753</v>
      </c>
      <c r="QT3" s="308">
        <v>43754</v>
      </c>
      <c r="QU3" s="309">
        <v>43755</v>
      </c>
      <c r="QV3" s="308">
        <v>43756</v>
      </c>
      <c r="QW3" s="309">
        <v>43757</v>
      </c>
      <c r="QX3" s="308">
        <v>43758</v>
      </c>
      <c r="QY3" s="309">
        <v>43759</v>
      </c>
      <c r="QZ3" s="308">
        <v>43760</v>
      </c>
      <c r="RA3" s="309">
        <v>43761</v>
      </c>
      <c r="RB3" s="308">
        <v>43762</v>
      </c>
      <c r="RC3" s="309">
        <v>43763</v>
      </c>
      <c r="RD3" s="308">
        <v>43764</v>
      </c>
      <c r="RE3" s="309">
        <v>43765</v>
      </c>
      <c r="RF3" s="308">
        <v>43766</v>
      </c>
      <c r="RG3" s="309">
        <v>43767</v>
      </c>
      <c r="RH3" s="308">
        <v>43768</v>
      </c>
      <c r="RI3" s="310">
        <v>43769</v>
      </c>
      <c r="RJ3" s="311">
        <v>43770</v>
      </c>
      <c r="RK3" s="309">
        <v>43771</v>
      </c>
      <c r="RL3" s="308">
        <v>43772</v>
      </c>
      <c r="RM3" s="309">
        <v>43773</v>
      </c>
      <c r="RN3" s="308">
        <v>43774</v>
      </c>
      <c r="RO3" s="309">
        <v>43775</v>
      </c>
      <c r="RP3" s="308">
        <v>43776</v>
      </c>
      <c r="RQ3" s="309">
        <v>43777</v>
      </c>
      <c r="RR3" s="308">
        <v>43778</v>
      </c>
      <c r="RS3" s="309">
        <v>43779</v>
      </c>
      <c r="RT3" s="308">
        <v>43780</v>
      </c>
      <c r="RU3" s="309">
        <v>43781</v>
      </c>
      <c r="RV3" s="308">
        <v>43782</v>
      </c>
      <c r="RW3" s="309">
        <v>43783</v>
      </c>
      <c r="RX3" s="308">
        <v>43784</v>
      </c>
      <c r="RY3" s="309">
        <v>43785</v>
      </c>
      <c r="RZ3" s="308">
        <v>43786</v>
      </c>
      <c r="SA3" s="309">
        <v>43787</v>
      </c>
      <c r="SB3" s="308">
        <v>43788</v>
      </c>
      <c r="SC3" s="309">
        <v>43789</v>
      </c>
      <c r="SD3" s="308">
        <v>43790</v>
      </c>
      <c r="SE3" s="309">
        <v>43791</v>
      </c>
      <c r="SF3" s="308">
        <v>43792</v>
      </c>
      <c r="SG3" s="309">
        <v>43793</v>
      </c>
      <c r="SH3" s="308">
        <v>43794</v>
      </c>
      <c r="SI3" s="309">
        <v>43795</v>
      </c>
      <c r="SJ3" s="308">
        <v>43796</v>
      </c>
      <c r="SK3" s="309">
        <v>43797</v>
      </c>
      <c r="SL3" s="308">
        <v>43798</v>
      </c>
      <c r="SM3" s="310">
        <v>43799</v>
      </c>
    </row>
    <row r="4" spans="2:507" s="316" customFormat="1" ht="60">
      <c r="B4" s="314"/>
      <c r="C4" s="314" t="s">
        <v>11</v>
      </c>
      <c r="D4" s="315">
        <f>SUM(D5:D9)</f>
        <v>46332956605.438011</v>
      </c>
      <c r="F4" s="317">
        <f>SUM(F5:F9)</f>
        <v>3403018.93</v>
      </c>
      <c r="G4" s="317">
        <f t="shared" ref="G4:BR4" si="0">SUM(G5:G9)</f>
        <v>3403018.93</v>
      </c>
      <c r="H4" s="317">
        <f t="shared" si="0"/>
        <v>0</v>
      </c>
      <c r="I4" s="317">
        <f t="shared" si="0"/>
        <v>2201953.4300000002</v>
      </c>
      <c r="J4" s="317">
        <f t="shared" si="0"/>
        <v>0</v>
      </c>
      <c r="K4" s="317">
        <f t="shared" si="0"/>
        <v>3403018.93</v>
      </c>
      <c r="L4" s="317">
        <f t="shared" si="0"/>
        <v>3403018.93</v>
      </c>
      <c r="M4" s="317">
        <f t="shared" si="0"/>
        <v>3403018.93</v>
      </c>
      <c r="N4" s="317">
        <f t="shared" si="0"/>
        <v>3403018.93</v>
      </c>
      <c r="O4" s="317">
        <f t="shared" si="0"/>
        <v>3403018.93</v>
      </c>
      <c r="P4" s="317">
        <f t="shared" si="0"/>
        <v>2201953.4300000002</v>
      </c>
      <c r="Q4" s="317">
        <f t="shared" si="0"/>
        <v>0</v>
      </c>
      <c r="R4" s="317">
        <f t="shared" si="0"/>
        <v>3403018.93</v>
      </c>
      <c r="S4" s="317">
        <f t="shared" si="0"/>
        <v>3403018.93</v>
      </c>
      <c r="T4" s="317">
        <f t="shared" si="0"/>
        <v>3403018.93</v>
      </c>
      <c r="U4" s="317">
        <f t="shared" si="0"/>
        <v>3403018.93</v>
      </c>
      <c r="V4" s="317">
        <f t="shared" si="0"/>
        <v>0</v>
      </c>
      <c r="W4" s="317">
        <f t="shared" si="0"/>
        <v>0</v>
      </c>
      <c r="X4" s="317">
        <f t="shared" si="0"/>
        <v>0</v>
      </c>
      <c r="Y4" s="317">
        <f t="shared" si="0"/>
        <v>0</v>
      </c>
      <c r="Z4" s="317">
        <f t="shared" si="0"/>
        <v>0</v>
      </c>
      <c r="AA4" s="317">
        <f t="shared" si="0"/>
        <v>0</v>
      </c>
      <c r="AB4" s="317">
        <f t="shared" si="0"/>
        <v>0</v>
      </c>
      <c r="AC4" s="317">
        <f t="shared" si="0"/>
        <v>0</v>
      </c>
      <c r="AD4" s="317">
        <f t="shared" si="0"/>
        <v>0</v>
      </c>
      <c r="AE4" s="317">
        <f t="shared" si="0"/>
        <v>0</v>
      </c>
      <c r="AF4" s="317">
        <f t="shared" si="0"/>
        <v>0</v>
      </c>
      <c r="AG4" s="317">
        <f t="shared" si="0"/>
        <v>0</v>
      </c>
      <c r="AH4" s="317">
        <f t="shared" si="0"/>
        <v>0</v>
      </c>
      <c r="AI4" s="317">
        <f t="shared" si="0"/>
        <v>0</v>
      </c>
      <c r="AJ4" s="317">
        <f t="shared" si="0"/>
        <v>0</v>
      </c>
      <c r="AK4" s="317">
        <f t="shared" si="0"/>
        <v>0</v>
      </c>
      <c r="AL4" s="317">
        <f t="shared" si="0"/>
        <v>0</v>
      </c>
      <c r="AM4" s="317">
        <f t="shared" si="0"/>
        <v>0</v>
      </c>
      <c r="AN4" s="317">
        <f t="shared" si="0"/>
        <v>0</v>
      </c>
      <c r="AO4" s="317">
        <f t="shared" si="0"/>
        <v>0</v>
      </c>
      <c r="AP4" s="317">
        <f t="shared" si="0"/>
        <v>0</v>
      </c>
      <c r="AQ4" s="317">
        <f t="shared" si="0"/>
        <v>0</v>
      </c>
      <c r="AR4" s="317">
        <f t="shared" si="0"/>
        <v>0</v>
      </c>
      <c r="AS4" s="317">
        <f t="shared" si="0"/>
        <v>0</v>
      </c>
      <c r="AT4" s="317">
        <f t="shared" si="0"/>
        <v>0</v>
      </c>
      <c r="AU4" s="317">
        <f t="shared" si="0"/>
        <v>0</v>
      </c>
      <c r="AV4" s="317">
        <f t="shared" si="0"/>
        <v>0</v>
      </c>
      <c r="AW4" s="317">
        <f t="shared" si="0"/>
        <v>0</v>
      </c>
      <c r="AX4" s="317">
        <f t="shared" si="0"/>
        <v>0</v>
      </c>
      <c r="AY4" s="317">
        <f t="shared" si="0"/>
        <v>0</v>
      </c>
      <c r="AZ4" s="317">
        <f t="shared" si="0"/>
        <v>0</v>
      </c>
      <c r="BA4" s="317">
        <f t="shared" si="0"/>
        <v>0</v>
      </c>
      <c r="BB4" s="317">
        <f t="shared" si="0"/>
        <v>0</v>
      </c>
      <c r="BC4" s="317">
        <f t="shared" si="0"/>
        <v>0</v>
      </c>
      <c r="BD4" s="317">
        <f t="shared" si="0"/>
        <v>0</v>
      </c>
      <c r="BE4" s="317">
        <f t="shared" si="0"/>
        <v>0</v>
      </c>
      <c r="BF4" s="317">
        <f t="shared" si="0"/>
        <v>0</v>
      </c>
      <c r="BG4" s="317">
        <f t="shared" si="0"/>
        <v>0</v>
      </c>
      <c r="BH4" s="317">
        <f t="shared" si="0"/>
        <v>0</v>
      </c>
      <c r="BI4" s="317">
        <f t="shared" si="0"/>
        <v>0</v>
      </c>
      <c r="BJ4" s="317">
        <f t="shared" si="0"/>
        <v>0</v>
      </c>
      <c r="BK4" s="317">
        <f t="shared" si="0"/>
        <v>0</v>
      </c>
      <c r="BL4" s="317">
        <f t="shared" si="0"/>
        <v>0</v>
      </c>
      <c r="BM4" s="317">
        <f t="shared" si="0"/>
        <v>0</v>
      </c>
      <c r="BN4" s="317">
        <f t="shared" si="0"/>
        <v>0</v>
      </c>
      <c r="BO4" s="317">
        <f t="shared" si="0"/>
        <v>0</v>
      </c>
      <c r="BP4" s="317">
        <f t="shared" si="0"/>
        <v>0</v>
      </c>
      <c r="BQ4" s="317">
        <f t="shared" si="0"/>
        <v>0</v>
      </c>
      <c r="BR4" s="317">
        <f t="shared" si="0"/>
        <v>0</v>
      </c>
      <c r="BS4" s="317">
        <f t="shared" ref="BS4:ED4" si="1">SUM(BS5:BS9)</f>
        <v>0</v>
      </c>
      <c r="BT4" s="317">
        <f t="shared" si="1"/>
        <v>0</v>
      </c>
      <c r="BU4" s="317">
        <f t="shared" si="1"/>
        <v>0</v>
      </c>
      <c r="BV4" s="317">
        <f t="shared" si="1"/>
        <v>0</v>
      </c>
      <c r="BW4" s="317">
        <f t="shared" si="1"/>
        <v>0</v>
      </c>
      <c r="BX4" s="317">
        <f t="shared" si="1"/>
        <v>0</v>
      </c>
      <c r="BY4" s="317">
        <f t="shared" si="1"/>
        <v>0</v>
      </c>
      <c r="BZ4" s="317">
        <f t="shared" si="1"/>
        <v>0</v>
      </c>
      <c r="CA4" s="317">
        <f t="shared" si="1"/>
        <v>0</v>
      </c>
      <c r="CB4" s="317">
        <f t="shared" si="1"/>
        <v>0</v>
      </c>
      <c r="CC4" s="317">
        <f t="shared" si="1"/>
        <v>0</v>
      </c>
      <c r="CD4" s="317">
        <f t="shared" si="1"/>
        <v>0</v>
      </c>
      <c r="CE4" s="317">
        <f t="shared" si="1"/>
        <v>7155967.3399999999</v>
      </c>
      <c r="CF4" s="317">
        <f t="shared" si="1"/>
        <v>6383323.6699999999</v>
      </c>
      <c r="CG4" s="317">
        <f t="shared" si="1"/>
        <v>4863964.16</v>
      </c>
      <c r="CH4" s="317">
        <f t="shared" si="1"/>
        <v>3147270.93</v>
      </c>
      <c r="CI4" s="317">
        <f t="shared" si="1"/>
        <v>0</v>
      </c>
      <c r="CJ4" s="317">
        <f t="shared" si="1"/>
        <v>4863964.16</v>
      </c>
      <c r="CK4" s="317">
        <f t="shared" si="1"/>
        <v>4863964.16</v>
      </c>
      <c r="CL4" s="317">
        <f t="shared" si="1"/>
        <v>4863964.16</v>
      </c>
      <c r="CM4" s="317">
        <f t="shared" si="1"/>
        <v>4863964.16</v>
      </c>
      <c r="CN4" s="317">
        <f t="shared" si="1"/>
        <v>4863964.16</v>
      </c>
      <c r="CO4" s="317">
        <f t="shared" si="1"/>
        <v>3147270.93</v>
      </c>
      <c r="CP4" s="317">
        <f t="shared" si="1"/>
        <v>0</v>
      </c>
      <c r="CQ4" s="317">
        <f t="shared" si="1"/>
        <v>0</v>
      </c>
      <c r="CR4" s="317">
        <f t="shared" si="1"/>
        <v>4863964.16</v>
      </c>
      <c r="CS4" s="317">
        <f t="shared" si="1"/>
        <v>4863964.16</v>
      </c>
      <c r="CT4" s="317">
        <f t="shared" si="1"/>
        <v>4863964.16</v>
      </c>
      <c r="CU4" s="317">
        <f t="shared" si="1"/>
        <v>4863964.16</v>
      </c>
      <c r="CV4" s="317">
        <f t="shared" si="1"/>
        <v>3147270.93</v>
      </c>
      <c r="CW4" s="317">
        <f t="shared" si="1"/>
        <v>0</v>
      </c>
      <c r="CX4" s="317">
        <f t="shared" si="1"/>
        <v>4863964.16</v>
      </c>
      <c r="CY4" s="317">
        <f t="shared" si="1"/>
        <v>4863964.16</v>
      </c>
      <c r="CZ4" s="317">
        <f t="shared" si="1"/>
        <v>4863964.16</v>
      </c>
      <c r="DA4" s="317">
        <f t="shared" si="1"/>
        <v>4863964.16</v>
      </c>
      <c r="DB4" s="317">
        <f t="shared" si="1"/>
        <v>4863964.16</v>
      </c>
      <c r="DC4" s="317">
        <f t="shared" si="1"/>
        <v>3147270.93</v>
      </c>
      <c r="DD4" s="317">
        <f t="shared" si="1"/>
        <v>0</v>
      </c>
      <c r="DE4" s="317">
        <f t="shared" si="1"/>
        <v>4863964.16</v>
      </c>
      <c r="DF4" s="317">
        <f t="shared" si="1"/>
        <v>4863964.16</v>
      </c>
      <c r="DG4" s="317">
        <f t="shared" si="1"/>
        <v>4863964.16</v>
      </c>
      <c r="DH4" s="317">
        <f t="shared" si="1"/>
        <v>4863964.16</v>
      </c>
      <c r="DI4" s="317">
        <f t="shared" si="1"/>
        <v>4863964.16</v>
      </c>
      <c r="DJ4" s="317">
        <f t="shared" si="1"/>
        <v>3147270.93</v>
      </c>
      <c r="DK4" s="317">
        <f t="shared" si="1"/>
        <v>0</v>
      </c>
      <c r="DL4" s="317">
        <f t="shared" si="1"/>
        <v>0</v>
      </c>
      <c r="DM4" s="317">
        <f t="shared" si="1"/>
        <v>8263966.5099999998</v>
      </c>
      <c r="DN4" s="317">
        <f t="shared" si="1"/>
        <v>8717300.1500000004</v>
      </c>
      <c r="DO4" s="317">
        <f t="shared" si="1"/>
        <v>13646943.460000001</v>
      </c>
      <c r="DP4" s="317">
        <f t="shared" si="1"/>
        <v>13122881.330000002</v>
      </c>
      <c r="DQ4" s="317">
        <f t="shared" si="1"/>
        <v>8491276.1699999999</v>
      </c>
      <c r="DR4" s="317">
        <f t="shared" si="1"/>
        <v>0</v>
      </c>
      <c r="DS4" s="317">
        <f t="shared" si="1"/>
        <v>0</v>
      </c>
      <c r="DT4" s="317">
        <f t="shared" si="1"/>
        <v>12373815.550000001</v>
      </c>
      <c r="DU4" s="317">
        <f t="shared" si="1"/>
        <v>12213301.460000001</v>
      </c>
      <c r="DV4" s="317">
        <f t="shared" si="1"/>
        <v>12213301.460000001</v>
      </c>
      <c r="DW4" s="317">
        <f t="shared" si="1"/>
        <v>12213301.460000001</v>
      </c>
      <c r="DX4" s="317">
        <f t="shared" si="1"/>
        <v>7902724.4900000002</v>
      </c>
      <c r="DY4" s="317">
        <f t="shared" si="1"/>
        <v>0</v>
      </c>
      <c r="DZ4" s="317">
        <f t="shared" si="1"/>
        <v>12437220.370000001</v>
      </c>
      <c r="EA4" s="317">
        <f t="shared" si="1"/>
        <v>12506118.49</v>
      </c>
      <c r="EB4" s="317">
        <f t="shared" si="1"/>
        <v>12506118.49</v>
      </c>
      <c r="EC4" s="317">
        <f t="shared" si="1"/>
        <v>12506118.49</v>
      </c>
      <c r="ED4" s="317">
        <f t="shared" si="1"/>
        <v>17219072.309999999</v>
      </c>
      <c r="EE4" s="317">
        <f t="shared" ref="EE4:GP4" si="2">SUM(EE5:EE9)</f>
        <v>59934686.340000004</v>
      </c>
      <c r="EF4" s="317">
        <f t="shared" si="2"/>
        <v>0</v>
      </c>
      <c r="EG4" s="317">
        <f t="shared" si="2"/>
        <v>92626333.409999996</v>
      </c>
      <c r="EH4" s="317">
        <f t="shared" si="2"/>
        <v>92626333.409999996</v>
      </c>
      <c r="EI4" s="317">
        <f t="shared" si="2"/>
        <v>89918160.929999992</v>
      </c>
      <c r="EJ4" s="317">
        <f t="shared" si="2"/>
        <v>89337838.25</v>
      </c>
      <c r="EK4" s="317">
        <f t="shared" si="2"/>
        <v>98493973.719999999</v>
      </c>
      <c r="EL4" s="317">
        <f t="shared" si="2"/>
        <v>63731394.779999994</v>
      </c>
      <c r="EM4" s="317">
        <f t="shared" si="2"/>
        <v>0</v>
      </c>
      <c r="EN4" s="317">
        <f t="shared" si="2"/>
        <v>98493973.719999999</v>
      </c>
      <c r="EO4" s="317">
        <f t="shared" si="2"/>
        <v>98493973.719999999</v>
      </c>
      <c r="EP4" s="317">
        <f t="shared" si="2"/>
        <v>98493973.719999999</v>
      </c>
      <c r="EQ4" s="317">
        <f t="shared" si="2"/>
        <v>98493973.719999999</v>
      </c>
      <c r="ER4" s="317">
        <f t="shared" si="2"/>
        <v>98493973.719999999</v>
      </c>
      <c r="ES4" s="317">
        <f t="shared" si="2"/>
        <v>0</v>
      </c>
      <c r="ET4" s="317">
        <f t="shared" si="2"/>
        <v>0</v>
      </c>
      <c r="EU4" s="317">
        <f t="shared" si="2"/>
        <v>98493973.719999999</v>
      </c>
      <c r="EV4" s="317">
        <f t="shared" si="2"/>
        <v>98493973.719999999</v>
      </c>
      <c r="EW4" s="317">
        <f t="shared" si="2"/>
        <v>98667288.129999995</v>
      </c>
      <c r="EX4" s="317">
        <f t="shared" si="2"/>
        <v>99230559.980000004</v>
      </c>
      <c r="EY4" s="317">
        <f t="shared" si="2"/>
        <v>99230559.980000004</v>
      </c>
      <c r="EZ4" s="317">
        <f t="shared" si="2"/>
        <v>64208009.419999994</v>
      </c>
      <c r="FA4" s="317">
        <f t="shared" si="2"/>
        <v>0</v>
      </c>
      <c r="FB4" s="317">
        <f t="shared" si="2"/>
        <v>99230559.980000004</v>
      </c>
      <c r="FC4" s="317">
        <f t="shared" si="2"/>
        <v>99230559.980000004</v>
      </c>
      <c r="FD4" s="317">
        <f t="shared" si="2"/>
        <v>99230559.980000004</v>
      </c>
      <c r="FE4" s="317">
        <f t="shared" si="2"/>
        <v>99230559.980000004</v>
      </c>
      <c r="FF4" s="317">
        <f t="shared" si="2"/>
        <v>99230559.980000004</v>
      </c>
      <c r="FG4" s="317">
        <f t="shared" si="2"/>
        <v>64208009.419999994</v>
      </c>
      <c r="FH4" s="317">
        <f t="shared" si="2"/>
        <v>0</v>
      </c>
      <c r="FI4" s="317">
        <f t="shared" si="2"/>
        <v>99295107.5</v>
      </c>
      <c r="FJ4" s="317">
        <f t="shared" si="2"/>
        <v>0</v>
      </c>
      <c r="FK4" s="317">
        <f t="shared" si="2"/>
        <v>0</v>
      </c>
      <c r="FL4" s="317">
        <f t="shared" si="2"/>
        <v>0</v>
      </c>
      <c r="FM4" s="317">
        <f t="shared" si="2"/>
        <v>0</v>
      </c>
      <c r="FN4" s="317">
        <f t="shared" si="2"/>
        <v>0</v>
      </c>
      <c r="FO4" s="317">
        <f t="shared" si="2"/>
        <v>0</v>
      </c>
      <c r="FP4" s="317">
        <f t="shared" si="2"/>
        <v>0</v>
      </c>
      <c r="FQ4" s="317">
        <f t="shared" si="2"/>
        <v>0</v>
      </c>
      <c r="FR4" s="317">
        <f t="shared" si="2"/>
        <v>0</v>
      </c>
      <c r="FS4" s="317">
        <f t="shared" si="2"/>
        <v>0</v>
      </c>
      <c r="FT4" s="317">
        <f t="shared" si="2"/>
        <v>0</v>
      </c>
      <c r="FU4" s="317">
        <f t="shared" si="2"/>
        <v>64563020.799999997</v>
      </c>
      <c r="FV4" s="317">
        <f t="shared" si="2"/>
        <v>0</v>
      </c>
      <c r="FW4" s="317">
        <f t="shared" si="2"/>
        <v>0</v>
      </c>
      <c r="FX4" s="317">
        <f t="shared" si="2"/>
        <v>99779213.930000007</v>
      </c>
      <c r="FY4" s="317">
        <f t="shared" si="2"/>
        <v>99779213.930000007</v>
      </c>
      <c r="FZ4" s="317">
        <f t="shared" si="2"/>
        <v>99779213.930000007</v>
      </c>
      <c r="GA4" s="317">
        <f t="shared" si="2"/>
        <v>99552547.110000014</v>
      </c>
      <c r="GB4" s="317">
        <f t="shared" si="2"/>
        <v>62069685.740000002</v>
      </c>
      <c r="GC4" s="317">
        <f t="shared" si="2"/>
        <v>0</v>
      </c>
      <c r="GD4" s="317">
        <f t="shared" si="2"/>
        <v>95925877.940000013</v>
      </c>
      <c r="GE4" s="317">
        <f t="shared" si="2"/>
        <v>95925877.940000013</v>
      </c>
      <c r="GF4" s="317">
        <f t="shared" si="2"/>
        <v>95925877.940000013</v>
      </c>
      <c r="GG4" s="317">
        <f t="shared" si="2"/>
        <v>95925877.940000013</v>
      </c>
      <c r="GH4" s="317">
        <f t="shared" si="2"/>
        <v>100344419.92</v>
      </c>
      <c r="GI4" s="317">
        <f t="shared" si="2"/>
        <v>64928742.32</v>
      </c>
      <c r="GJ4" s="317">
        <f t="shared" si="2"/>
        <v>0</v>
      </c>
      <c r="GK4" s="317">
        <f t="shared" si="2"/>
        <v>100344419.92</v>
      </c>
      <c r="GL4" s="317">
        <f t="shared" si="2"/>
        <v>100344419.92</v>
      </c>
      <c r="GM4" s="317">
        <f t="shared" si="2"/>
        <v>100344419.92</v>
      </c>
      <c r="GN4" s="317">
        <f t="shared" si="2"/>
        <v>100344419.92</v>
      </c>
      <c r="GO4" s="317">
        <f t="shared" si="2"/>
        <v>100344419.92</v>
      </c>
      <c r="GP4" s="317">
        <f t="shared" si="2"/>
        <v>64928742.32</v>
      </c>
      <c r="GQ4" s="317">
        <f t="shared" ref="GQ4:JB4" si="3">SUM(GQ5:GQ9)</f>
        <v>0</v>
      </c>
      <c r="GR4" s="317">
        <f t="shared" si="3"/>
        <v>100344419.92</v>
      </c>
      <c r="GS4" s="317">
        <f t="shared" si="3"/>
        <v>100344419.92</v>
      </c>
      <c r="GT4" s="317">
        <f t="shared" si="3"/>
        <v>100344419.92</v>
      </c>
      <c r="GU4" s="317">
        <f t="shared" si="3"/>
        <v>100344419.92</v>
      </c>
      <c r="GV4" s="317">
        <f t="shared" si="3"/>
        <v>100344419.92</v>
      </c>
      <c r="GW4" s="317">
        <f t="shared" si="3"/>
        <v>64928742.32</v>
      </c>
      <c r="GX4" s="317">
        <f t="shared" si="3"/>
        <v>0</v>
      </c>
      <c r="GY4" s="317">
        <f t="shared" si="3"/>
        <v>100344419.92</v>
      </c>
      <c r="GZ4" s="317">
        <f t="shared" si="3"/>
        <v>100344419.92</v>
      </c>
      <c r="HA4" s="317">
        <f t="shared" si="3"/>
        <v>100344419.92</v>
      </c>
      <c r="HB4" s="317">
        <f t="shared" si="3"/>
        <v>100344419.92</v>
      </c>
      <c r="HC4" s="317">
        <f t="shared" si="3"/>
        <v>100344419.92</v>
      </c>
      <c r="HD4" s="317">
        <f t="shared" si="3"/>
        <v>64928742.32</v>
      </c>
      <c r="HE4" s="317">
        <f t="shared" si="3"/>
        <v>0</v>
      </c>
      <c r="HF4" s="317">
        <f t="shared" si="3"/>
        <v>114365590.94999999</v>
      </c>
      <c r="HG4" s="317">
        <f t="shared" si="3"/>
        <v>122013502.42999999</v>
      </c>
      <c r="HH4" s="317">
        <f t="shared" si="3"/>
        <v>122013502.42999999</v>
      </c>
      <c r="HI4" s="317">
        <f t="shared" si="3"/>
        <v>124266828.77</v>
      </c>
      <c r="HJ4" s="317">
        <f t="shared" si="3"/>
        <v>124876770.47</v>
      </c>
      <c r="HK4" s="317">
        <f t="shared" si="3"/>
        <v>82118330.599999994</v>
      </c>
      <c r="HL4" s="317">
        <f t="shared" si="3"/>
        <v>0</v>
      </c>
      <c r="HM4" s="317">
        <f t="shared" si="3"/>
        <v>126910147.28</v>
      </c>
      <c r="HN4" s="317">
        <f t="shared" si="3"/>
        <v>126910147.28</v>
      </c>
      <c r="HO4" s="317">
        <f t="shared" si="3"/>
        <v>126910147.28</v>
      </c>
      <c r="HP4" s="317">
        <f t="shared" si="3"/>
        <v>126910147.28</v>
      </c>
      <c r="HQ4" s="317">
        <f t="shared" si="3"/>
        <v>136369966.89999998</v>
      </c>
      <c r="HR4" s="317">
        <f t="shared" si="3"/>
        <v>89055531.650000006</v>
      </c>
      <c r="HS4" s="317">
        <f t="shared" si="3"/>
        <v>0</v>
      </c>
      <c r="HT4" s="317">
        <f t="shared" si="3"/>
        <v>137631276.18000001</v>
      </c>
      <c r="HU4" s="317">
        <f t="shared" si="3"/>
        <v>137631276.18000001</v>
      </c>
      <c r="HV4" s="317">
        <f t="shared" si="3"/>
        <v>137631276.18000001</v>
      </c>
      <c r="HW4" s="317">
        <f t="shared" si="3"/>
        <v>138053079.97999999</v>
      </c>
      <c r="HX4" s="317">
        <f t="shared" si="3"/>
        <v>138079442.72</v>
      </c>
      <c r="HY4" s="317">
        <f t="shared" si="3"/>
        <v>89345521.75999999</v>
      </c>
      <c r="HZ4" s="317">
        <f t="shared" si="3"/>
        <v>0</v>
      </c>
      <c r="IA4" s="317">
        <f t="shared" si="3"/>
        <v>138079442.72</v>
      </c>
      <c r="IB4" s="317">
        <f t="shared" si="3"/>
        <v>138079442.72</v>
      </c>
      <c r="IC4" s="317">
        <f t="shared" si="3"/>
        <v>153897625.33000001</v>
      </c>
      <c r="ID4" s="317">
        <f t="shared" si="3"/>
        <v>158707450.81</v>
      </c>
      <c r="IE4" s="317">
        <f t="shared" si="3"/>
        <v>158707450.81</v>
      </c>
      <c r="IF4" s="317">
        <f t="shared" si="3"/>
        <v>102693056.41999999</v>
      </c>
      <c r="IG4" s="317">
        <f t="shared" si="3"/>
        <v>0</v>
      </c>
      <c r="IH4" s="317">
        <f t="shared" si="3"/>
        <v>158707450.81</v>
      </c>
      <c r="II4" s="317">
        <f t="shared" si="3"/>
        <v>164985541.78999999</v>
      </c>
      <c r="IJ4" s="317">
        <f t="shared" si="3"/>
        <v>167601413.03999999</v>
      </c>
      <c r="IK4" s="317">
        <f t="shared" si="3"/>
        <v>167601413.03999999</v>
      </c>
      <c r="IL4" s="317">
        <f t="shared" si="3"/>
        <v>167601413.03999999</v>
      </c>
      <c r="IM4" s="317">
        <f t="shared" si="3"/>
        <v>108447973.16</v>
      </c>
      <c r="IN4" s="317">
        <f t="shared" si="3"/>
        <v>0</v>
      </c>
      <c r="IO4" s="317">
        <f t="shared" si="3"/>
        <v>170079481.12999997</v>
      </c>
      <c r="IP4" s="317">
        <f t="shared" si="3"/>
        <v>170841963.62</v>
      </c>
      <c r="IQ4" s="317">
        <f t="shared" si="3"/>
        <v>166492278.33999997</v>
      </c>
      <c r="IR4" s="317">
        <f t="shared" si="3"/>
        <v>165912320.31</v>
      </c>
      <c r="IS4" s="317">
        <f t="shared" si="3"/>
        <v>167048010.88</v>
      </c>
      <c r="IT4" s="317">
        <f t="shared" si="3"/>
        <v>125869260.45</v>
      </c>
      <c r="IU4" s="317">
        <f t="shared" si="3"/>
        <v>0</v>
      </c>
      <c r="IV4" s="317">
        <f t="shared" si="3"/>
        <v>0</v>
      </c>
      <c r="IW4" s="317">
        <f t="shared" si="3"/>
        <v>195640564.38999999</v>
      </c>
      <c r="IX4" s="317">
        <f t="shared" si="3"/>
        <v>195640564.38999999</v>
      </c>
      <c r="IY4" s="317">
        <f t="shared" si="3"/>
        <v>195640564.38999999</v>
      </c>
      <c r="IZ4" s="317">
        <f t="shared" si="3"/>
        <v>195640564.38999999</v>
      </c>
      <c r="JA4" s="317">
        <f t="shared" si="3"/>
        <v>126394638.06</v>
      </c>
      <c r="JB4" s="317">
        <f t="shared" si="3"/>
        <v>0</v>
      </c>
      <c r="JC4" s="317">
        <f t="shared" ref="JC4:LO4" si="4">SUM(JC5:JC9)</f>
        <v>195337167.87</v>
      </c>
      <c r="JD4" s="317">
        <f t="shared" si="4"/>
        <v>195337167.87</v>
      </c>
      <c r="JE4" s="317">
        <f t="shared" si="4"/>
        <v>195337167.87</v>
      </c>
      <c r="JF4" s="317">
        <f t="shared" si="4"/>
        <v>195337167.87</v>
      </c>
      <c r="JG4" s="317">
        <f t="shared" si="4"/>
        <v>217293151.19</v>
      </c>
      <c r="JH4" s="317">
        <f t="shared" si="4"/>
        <v>143146714.20999998</v>
      </c>
      <c r="JI4" s="317">
        <f t="shared" si="4"/>
        <v>0</v>
      </c>
      <c r="JJ4" s="317">
        <f t="shared" si="4"/>
        <v>221226740.11000001</v>
      </c>
      <c r="JK4" s="317">
        <f t="shared" si="4"/>
        <v>221226740.11000001</v>
      </c>
      <c r="JL4" s="317">
        <f t="shared" si="4"/>
        <v>221226740.11000001</v>
      </c>
      <c r="JM4" s="317">
        <f t="shared" si="4"/>
        <v>220618241.06999999</v>
      </c>
      <c r="JN4" s="317">
        <f t="shared" si="4"/>
        <v>220488318.21999997</v>
      </c>
      <c r="JO4" s="317">
        <f t="shared" si="4"/>
        <v>142668911.81</v>
      </c>
      <c r="JP4" s="317">
        <f t="shared" si="4"/>
        <v>0</v>
      </c>
      <c r="JQ4" s="317">
        <f t="shared" si="4"/>
        <v>220488318.21999997</v>
      </c>
      <c r="JR4" s="317">
        <f t="shared" si="4"/>
        <v>220488318.21999997</v>
      </c>
      <c r="JS4" s="317">
        <f t="shared" si="4"/>
        <v>226835285.77999997</v>
      </c>
      <c r="JT4" s="317">
        <f t="shared" si="4"/>
        <v>0</v>
      </c>
      <c r="JU4" s="317">
        <f t="shared" si="4"/>
        <v>0</v>
      </c>
      <c r="JV4" s="317">
        <f t="shared" si="4"/>
        <v>148497661.59</v>
      </c>
      <c r="JW4" s="317">
        <f t="shared" si="4"/>
        <v>816309583.81000006</v>
      </c>
      <c r="JX4" s="317"/>
      <c r="JY4" s="317">
        <f t="shared" si="4"/>
        <v>229496386.06</v>
      </c>
      <c r="JZ4" s="317">
        <f t="shared" si="4"/>
        <v>229496386.06</v>
      </c>
      <c r="KA4" s="317">
        <f t="shared" si="4"/>
        <v>229496386.06</v>
      </c>
      <c r="KB4" s="317">
        <f t="shared" si="4"/>
        <v>229100087.85999998</v>
      </c>
      <c r="KC4" s="317">
        <f t="shared" si="4"/>
        <v>228978149.94999999</v>
      </c>
      <c r="KD4" s="317">
        <f t="shared" si="4"/>
        <v>148162332.34999999</v>
      </c>
      <c r="KE4" s="317">
        <f t="shared" si="4"/>
        <v>0</v>
      </c>
      <c r="KF4" s="317">
        <f t="shared" si="4"/>
        <v>228978149.94999999</v>
      </c>
      <c r="KG4" s="317">
        <f t="shared" si="4"/>
        <v>228978149.94999999</v>
      </c>
      <c r="KH4" s="317">
        <f t="shared" si="4"/>
        <v>0</v>
      </c>
      <c r="KI4" s="317">
        <f t="shared" si="4"/>
        <v>231177301.13</v>
      </c>
      <c r="KJ4" s="317">
        <f t="shared" si="4"/>
        <v>232093614.12</v>
      </c>
      <c r="KK4" s="317">
        <f t="shared" si="4"/>
        <v>150178220.94</v>
      </c>
      <c r="KL4" s="317">
        <f t="shared" si="4"/>
        <v>0</v>
      </c>
      <c r="KM4" s="317">
        <f t="shared" si="4"/>
        <v>232093614.12</v>
      </c>
      <c r="KN4" s="317">
        <f t="shared" si="4"/>
        <v>232093614.12</v>
      </c>
      <c r="KO4" s="317">
        <f t="shared" si="4"/>
        <v>235745279.68000001</v>
      </c>
      <c r="KP4" s="317">
        <f t="shared" si="4"/>
        <v>238006933.04000002</v>
      </c>
      <c r="KQ4" s="317">
        <f t="shared" si="4"/>
        <v>238006933.04000002</v>
      </c>
      <c r="KR4" s="317">
        <f t="shared" si="4"/>
        <v>154004486.12</v>
      </c>
      <c r="KS4" s="317">
        <f t="shared" si="4"/>
        <v>0</v>
      </c>
      <c r="KT4" s="317">
        <f t="shared" si="4"/>
        <v>250732983.04000002</v>
      </c>
      <c r="KU4" s="317">
        <f t="shared" si="4"/>
        <v>260963087.69</v>
      </c>
      <c r="KV4" s="317">
        <f t="shared" si="4"/>
        <v>260267932.11000001</v>
      </c>
      <c r="KW4" s="317">
        <f t="shared" si="4"/>
        <v>260267932.11000001</v>
      </c>
      <c r="KX4" s="317">
        <f t="shared" si="4"/>
        <v>260267932.11000001</v>
      </c>
      <c r="KY4" s="317">
        <f t="shared" si="4"/>
        <v>168408662</v>
      </c>
      <c r="KZ4" s="317">
        <f t="shared" si="4"/>
        <v>0</v>
      </c>
      <c r="LA4" s="317">
        <f t="shared" si="4"/>
        <v>263840717.75999999</v>
      </c>
      <c r="LB4" s="317">
        <f t="shared" si="4"/>
        <v>268755835.94999999</v>
      </c>
      <c r="LC4" s="317">
        <f t="shared" si="4"/>
        <v>268755835.94999999</v>
      </c>
      <c r="LD4" s="317">
        <f t="shared" si="4"/>
        <v>269789920.04000002</v>
      </c>
      <c r="LE4" s="317">
        <f t="shared" si="4"/>
        <v>270513778.91000003</v>
      </c>
      <c r="LF4" s="317">
        <f t="shared" si="4"/>
        <v>175038327.56999999</v>
      </c>
      <c r="LG4" s="317">
        <f t="shared" si="4"/>
        <v>0</v>
      </c>
      <c r="LH4" s="317">
        <f t="shared" si="4"/>
        <v>270513778.91000003</v>
      </c>
      <c r="LI4" s="317">
        <f t="shared" si="4"/>
        <v>270513778.91000003</v>
      </c>
      <c r="LJ4" s="317">
        <f t="shared" si="4"/>
        <v>270513778.91000003</v>
      </c>
      <c r="LK4" s="317">
        <f t="shared" si="4"/>
        <v>270513778.91000003</v>
      </c>
      <c r="LL4" s="317">
        <f t="shared" si="4"/>
        <v>268872079.14999998</v>
      </c>
      <c r="LM4" s="317">
        <f t="shared" si="4"/>
        <v>173396627.81</v>
      </c>
      <c r="LN4" s="317">
        <f t="shared" si="4"/>
        <v>0</v>
      </c>
      <c r="LO4" s="317">
        <f t="shared" si="4"/>
        <v>0</v>
      </c>
      <c r="LP4" s="317">
        <f t="shared" ref="LP4:OA4" si="5">SUM(LP5:LP9)</f>
        <v>267976606.56000003</v>
      </c>
      <c r="LQ4" s="317">
        <f t="shared" si="5"/>
        <v>268763576.18000001</v>
      </c>
      <c r="LR4" s="317">
        <f t="shared" si="5"/>
        <v>269569845.54000002</v>
      </c>
      <c r="LS4" s="317">
        <f t="shared" si="5"/>
        <v>214702699.11000001</v>
      </c>
      <c r="LT4" s="317">
        <f t="shared" si="5"/>
        <v>124142888.16</v>
      </c>
      <c r="LU4" s="317">
        <f t="shared" si="5"/>
        <v>0</v>
      </c>
      <c r="LV4" s="317">
        <f t="shared" si="5"/>
        <v>191857190.75000003</v>
      </c>
      <c r="LW4" s="317">
        <f t="shared" si="5"/>
        <v>191927458.75000003</v>
      </c>
      <c r="LX4" s="317">
        <f t="shared" si="5"/>
        <v>192006510.25000003</v>
      </c>
      <c r="LY4" s="317">
        <f t="shared" si="5"/>
        <v>186639891.86000001</v>
      </c>
      <c r="LZ4" s="317">
        <f t="shared" si="5"/>
        <v>183712645.47000003</v>
      </c>
      <c r="MA4" s="317">
        <f t="shared" si="5"/>
        <v>118872888.27</v>
      </c>
      <c r="MB4" s="317">
        <f t="shared" si="5"/>
        <v>0</v>
      </c>
      <c r="MC4" s="317">
        <f t="shared" si="5"/>
        <v>183712645.47000003</v>
      </c>
      <c r="MD4" s="317">
        <f t="shared" si="5"/>
        <v>189552838.21000004</v>
      </c>
      <c r="ME4" s="317">
        <f t="shared" si="5"/>
        <v>184541762.83000001</v>
      </c>
      <c r="MF4" s="317">
        <f t="shared" si="5"/>
        <v>177400112.37000003</v>
      </c>
      <c r="MG4" s="317">
        <f t="shared" si="5"/>
        <v>177400112.37000003</v>
      </c>
      <c r="MH4" s="317">
        <f t="shared" si="5"/>
        <v>115494076.73</v>
      </c>
      <c r="MI4" s="317">
        <f t="shared" si="5"/>
        <v>0</v>
      </c>
      <c r="MJ4" s="317">
        <f t="shared" si="5"/>
        <v>0</v>
      </c>
      <c r="MK4" s="317">
        <f t="shared" si="5"/>
        <v>180853824.25000003</v>
      </c>
      <c r="ML4" s="317">
        <f t="shared" si="5"/>
        <v>174937968.97000003</v>
      </c>
      <c r="MM4" s="317">
        <f t="shared" si="5"/>
        <v>165468268.52000001</v>
      </c>
      <c r="MN4" s="317">
        <f t="shared" si="5"/>
        <v>165468268.52000001</v>
      </c>
      <c r="MO4" s="317">
        <f t="shared" si="5"/>
        <v>106349953</v>
      </c>
      <c r="MP4" s="317">
        <f t="shared" si="5"/>
        <v>0</v>
      </c>
      <c r="MQ4" s="317">
        <f t="shared" si="5"/>
        <v>0</v>
      </c>
      <c r="MR4" s="317">
        <f t="shared" si="5"/>
        <v>162417830.09</v>
      </c>
      <c r="MS4" s="317">
        <f t="shared" si="5"/>
        <v>162864540.38999999</v>
      </c>
      <c r="MT4" s="317">
        <f t="shared" si="5"/>
        <v>163683509.25999999</v>
      </c>
      <c r="MU4" s="317">
        <f t="shared" si="5"/>
        <v>163683509.25999999</v>
      </c>
      <c r="MV4" s="317">
        <f t="shared" si="5"/>
        <v>105912858.98</v>
      </c>
      <c r="MW4" s="317">
        <f t="shared" si="5"/>
        <v>0</v>
      </c>
      <c r="MX4" s="317">
        <f t="shared" si="5"/>
        <v>163683509.25999999</v>
      </c>
      <c r="MY4" s="317">
        <f t="shared" si="5"/>
        <v>162044019.69999999</v>
      </c>
      <c r="MZ4" s="317">
        <f t="shared" si="5"/>
        <v>159577487.28</v>
      </c>
      <c r="NA4" s="317">
        <f t="shared" si="5"/>
        <v>159577487.28</v>
      </c>
      <c r="NB4" s="317">
        <f t="shared" si="5"/>
        <v>167516858.78999999</v>
      </c>
      <c r="NC4" s="317">
        <f t="shared" si="5"/>
        <v>114066530.72</v>
      </c>
      <c r="ND4" s="317">
        <f t="shared" si="5"/>
        <v>0</v>
      </c>
      <c r="NE4" s="317">
        <f t="shared" si="5"/>
        <v>177080881.22</v>
      </c>
      <c r="NF4" s="317">
        <f t="shared" si="5"/>
        <v>179668670.46000001</v>
      </c>
      <c r="NG4" s="317">
        <f t="shared" si="5"/>
        <v>179668670.46000001</v>
      </c>
      <c r="NH4" s="317">
        <f t="shared" si="5"/>
        <v>179668670.46000001</v>
      </c>
      <c r="NI4" s="317">
        <f t="shared" si="5"/>
        <v>179668670.46000001</v>
      </c>
      <c r="NJ4" s="317">
        <f t="shared" si="5"/>
        <v>116116519.64</v>
      </c>
      <c r="NK4" s="317">
        <f t="shared" si="5"/>
        <v>0</v>
      </c>
      <c r="NL4" s="317">
        <f t="shared" si="5"/>
        <v>179242925.97</v>
      </c>
      <c r="NM4" s="317">
        <f t="shared" si="5"/>
        <v>179242925.97</v>
      </c>
      <c r="NN4" s="317">
        <f t="shared" si="5"/>
        <v>179242925.97</v>
      </c>
      <c r="NO4" s="317">
        <f t="shared" si="5"/>
        <v>179242925.97</v>
      </c>
      <c r="NP4" s="317">
        <f t="shared" si="5"/>
        <v>181244127.22</v>
      </c>
      <c r="NQ4" s="317">
        <f t="shared" si="5"/>
        <v>119272679.13</v>
      </c>
      <c r="NR4" s="317">
        <f t="shared" si="5"/>
        <v>0</v>
      </c>
      <c r="NS4" s="317">
        <f t="shared" si="5"/>
        <v>184330504.11000001</v>
      </c>
      <c r="NT4" s="317">
        <f t="shared" si="5"/>
        <v>183790467.93000001</v>
      </c>
      <c r="NU4" s="317">
        <f t="shared" si="5"/>
        <v>182184260.04999998</v>
      </c>
      <c r="NV4" s="317">
        <f t="shared" si="5"/>
        <v>182029214.11999997</v>
      </c>
      <c r="NW4" s="317">
        <f t="shared" si="5"/>
        <v>181891395.50999999</v>
      </c>
      <c r="NX4" s="317">
        <f t="shared" si="5"/>
        <v>117694432.39</v>
      </c>
      <c r="NY4" s="317">
        <f t="shared" si="5"/>
        <v>0</v>
      </c>
      <c r="NZ4" s="317">
        <f t="shared" si="5"/>
        <v>181891395.50999999</v>
      </c>
      <c r="OA4" s="317">
        <f t="shared" si="5"/>
        <v>181891395.50999999</v>
      </c>
      <c r="OB4" s="317">
        <f t="shared" ref="OB4:QM4" si="6">SUM(OB5:OB9)</f>
        <v>0</v>
      </c>
      <c r="OC4" s="317">
        <f t="shared" si="6"/>
        <v>184621130.34999999</v>
      </c>
      <c r="OD4" s="317">
        <f t="shared" si="6"/>
        <v>189625644.22</v>
      </c>
      <c r="OE4" s="317">
        <f t="shared" si="6"/>
        <v>122698946.26000001</v>
      </c>
      <c r="OF4" s="317">
        <f t="shared" si="6"/>
        <v>0</v>
      </c>
      <c r="OG4" s="317">
        <f t="shared" si="6"/>
        <v>189625644.22</v>
      </c>
      <c r="OH4" s="317">
        <f t="shared" si="6"/>
        <v>189625644.22</v>
      </c>
      <c r="OI4" s="317">
        <f t="shared" si="6"/>
        <v>183961241.91999999</v>
      </c>
      <c r="OJ4" s="317">
        <f t="shared" si="6"/>
        <v>171070555.81999999</v>
      </c>
      <c r="OK4" s="317">
        <f t="shared" si="6"/>
        <v>171070555.81999999</v>
      </c>
      <c r="OL4" s="317">
        <f t="shared" si="6"/>
        <v>112652443.45</v>
      </c>
      <c r="OM4" s="317">
        <f t="shared" si="6"/>
        <v>0</v>
      </c>
      <c r="ON4" s="317">
        <f t="shared" si="6"/>
        <v>0</v>
      </c>
      <c r="OO4" s="317">
        <f t="shared" si="6"/>
        <v>182498905.19999999</v>
      </c>
      <c r="OP4" s="317">
        <f t="shared" si="6"/>
        <v>179612133.19999999</v>
      </c>
      <c r="OQ4" s="317">
        <f t="shared" si="6"/>
        <v>170230124.17999998</v>
      </c>
      <c r="OR4" s="317">
        <f t="shared" si="6"/>
        <v>170230124.17999998</v>
      </c>
      <c r="OS4" s="317">
        <f t="shared" si="6"/>
        <v>110234696.89</v>
      </c>
      <c r="OT4" s="317">
        <f t="shared" si="6"/>
        <v>0</v>
      </c>
      <c r="OU4" s="317">
        <f t="shared" si="6"/>
        <v>170959364.78</v>
      </c>
      <c r="OV4" s="317">
        <f t="shared" si="6"/>
        <v>169656712.10000002</v>
      </c>
      <c r="OW4" s="317">
        <f t="shared" si="6"/>
        <v>164744677.90000001</v>
      </c>
      <c r="OX4" s="317">
        <f t="shared" si="6"/>
        <v>164744677.90000001</v>
      </c>
      <c r="OY4" s="317">
        <f t="shared" si="6"/>
        <v>164748666.18000001</v>
      </c>
      <c r="OZ4" s="317">
        <f t="shared" si="6"/>
        <v>106605764.75</v>
      </c>
      <c r="PA4" s="317">
        <f t="shared" si="6"/>
        <v>0</v>
      </c>
      <c r="PB4" s="317">
        <f t="shared" si="6"/>
        <v>164306381.53</v>
      </c>
      <c r="PC4" s="317">
        <f t="shared" si="6"/>
        <v>168548474.64000002</v>
      </c>
      <c r="PD4" s="317">
        <f t="shared" si="6"/>
        <v>168548474.64000002</v>
      </c>
      <c r="PE4" s="317">
        <f t="shared" si="6"/>
        <v>168001202.21000001</v>
      </c>
      <c r="PF4" s="317">
        <f t="shared" si="6"/>
        <v>166997869.43000001</v>
      </c>
      <c r="PG4" s="317">
        <f t="shared" si="6"/>
        <v>107275817.5</v>
      </c>
      <c r="PH4" s="317">
        <f t="shared" si="6"/>
        <v>0</v>
      </c>
      <c r="PI4" s="317">
        <f t="shared" si="6"/>
        <v>162568647.37</v>
      </c>
      <c r="PJ4" s="317">
        <f t="shared" si="6"/>
        <v>162568647.37</v>
      </c>
      <c r="PK4" s="317">
        <f t="shared" si="6"/>
        <v>162568647.37</v>
      </c>
      <c r="PL4" s="317">
        <f t="shared" si="6"/>
        <v>162981245.34</v>
      </c>
      <c r="PM4" s="317">
        <f t="shared" si="6"/>
        <v>155425080.88999999</v>
      </c>
      <c r="PN4" s="317">
        <f t="shared" si="6"/>
        <v>90906264.049999997</v>
      </c>
      <c r="PO4" s="317">
        <f t="shared" si="6"/>
        <v>0</v>
      </c>
      <c r="PP4" s="317">
        <f t="shared" si="6"/>
        <v>140491498.99000001</v>
      </c>
      <c r="PQ4" s="317">
        <f t="shared" si="6"/>
        <v>140336231.73999998</v>
      </c>
      <c r="PR4" s="317">
        <f t="shared" si="6"/>
        <v>139854731.41999999</v>
      </c>
      <c r="PS4" s="317">
        <f t="shared" si="6"/>
        <v>139854731.41999999</v>
      </c>
      <c r="PT4" s="317">
        <f t="shared" si="6"/>
        <v>139854731.41999999</v>
      </c>
      <c r="PU4" s="317">
        <f t="shared" si="6"/>
        <v>90494237.980000004</v>
      </c>
      <c r="PV4" s="317">
        <f t="shared" si="6"/>
        <v>0</v>
      </c>
      <c r="PW4" s="317">
        <f t="shared" si="6"/>
        <v>137985946.84</v>
      </c>
      <c r="PX4" s="317">
        <f t="shared" si="6"/>
        <v>129264952.16</v>
      </c>
      <c r="PY4" s="317">
        <f t="shared" si="6"/>
        <v>129449897.67999999</v>
      </c>
      <c r="PZ4" s="317">
        <f t="shared" si="6"/>
        <v>130050970.63</v>
      </c>
      <c r="QA4" s="317">
        <f t="shared" si="6"/>
        <v>130050970.63</v>
      </c>
      <c r="QB4" s="317">
        <f t="shared" si="6"/>
        <v>84055161.25999999</v>
      </c>
      <c r="QC4" s="317">
        <f t="shared" si="6"/>
        <v>0</v>
      </c>
      <c r="QD4" s="317">
        <f t="shared" si="6"/>
        <v>129239534.78</v>
      </c>
      <c r="QE4" s="317">
        <f t="shared" si="6"/>
        <v>128833818.45</v>
      </c>
      <c r="QF4" s="317">
        <f t="shared" si="6"/>
        <v>126940475.58</v>
      </c>
      <c r="QG4" s="317">
        <f t="shared" si="6"/>
        <v>126940475.58</v>
      </c>
      <c r="QH4" s="317">
        <f t="shared" si="6"/>
        <v>126940475.58</v>
      </c>
      <c r="QI4" s="317">
        <f t="shared" si="6"/>
        <v>82137954.790000007</v>
      </c>
      <c r="QJ4" s="317">
        <f t="shared" si="6"/>
        <v>0</v>
      </c>
      <c r="QK4" s="317">
        <f t="shared" si="6"/>
        <v>126644723.11</v>
      </c>
      <c r="QL4" s="317">
        <f t="shared" si="6"/>
        <v>124426579.63</v>
      </c>
      <c r="QM4" s="317">
        <f t="shared" si="6"/>
        <v>124426579.63</v>
      </c>
      <c r="QN4" s="317">
        <f t="shared" ref="QN4:SM4" si="7">SUM(QN5:QN9)</f>
        <v>145523524.67000002</v>
      </c>
      <c r="QO4" s="317">
        <f t="shared" si="7"/>
        <v>196156192.77000001</v>
      </c>
      <c r="QP4" s="317">
        <f t="shared" si="7"/>
        <v>126522153.59</v>
      </c>
      <c r="QQ4" s="317">
        <f t="shared" si="7"/>
        <v>0</v>
      </c>
      <c r="QR4" s="317">
        <f t="shared" si="7"/>
        <v>0</v>
      </c>
      <c r="QS4" s="317">
        <f t="shared" si="7"/>
        <v>189314683.36000001</v>
      </c>
      <c r="QT4" s="317">
        <f t="shared" si="7"/>
        <v>189314683.36000001</v>
      </c>
      <c r="QU4" s="317">
        <f t="shared" si="7"/>
        <v>188973174.28999999</v>
      </c>
      <c r="QV4" s="317">
        <f t="shared" si="7"/>
        <v>188153552.53</v>
      </c>
      <c r="QW4" s="317">
        <f t="shared" si="7"/>
        <v>121746416.34</v>
      </c>
      <c r="QX4" s="317">
        <f t="shared" si="7"/>
        <v>0</v>
      </c>
      <c r="QY4" s="317">
        <f t="shared" si="7"/>
        <v>179725872.47</v>
      </c>
      <c r="QZ4" s="317">
        <f t="shared" si="7"/>
        <v>179725872.47</v>
      </c>
      <c r="RA4" s="317">
        <f t="shared" si="7"/>
        <v>179725872.47</v>
      </c>
      <c r="RB4" s="317">
        <f t="shared" si="7"/>
        <v>179725872.47</v>
      </c>
      <c r="RC4" s="317">
        <f t="shared" si="7"/>
        <v>177781504.83000001</v>
      </c>
      <c r="RD4" s="317">
        <f t="shared" si="7"/>
        <v>112015602.81</v>
      </c>
      <c r="RE4" s="317">
        <f t="shared" si="7"/>
        <v>0</v>
      </c>
      <c r="RF4" s="317">
        <f t="shared" si="7"/>
        <v>173115022.52000001</v>
      </c>
      <c r="RG4" s="317">
        <f t="shared" si="7"/>
        <v>171312962.55000001</v>
      </c>
      <c r="RH4" s="317">
        <f t="shared" si="7"/>
        <v>154519004.08000001</v>
      </c>
      <c r="RI4" s="317">
        <f t="shared" si="7"/>
        <v>145913092.88</v>
      </c>
      <c r="RJ4" s="317">
        <f t="shared" si="7"/>
        <v>143466248.02000001</v>
      </c>
      <c r="RK4" s="317">
        <f t="shared" si="7"/>
        <v>92753451.260000005</v>
      </c>
      <c r="RL4" s="317">
        <f t="shared" si="7"/>
        <v>0</v>
      </c>
      <c r="RM4" s="317">
        <f t="shared" si="7"/>
        <v>0</v>
      </c>
      <c r="RN4" s="317">
        <f t="shared" si="7"/>
        <v>143346242.84999999</v>
      </c>
      <c r="RO4" s="317">
        <f t="shared" si="7"/>
        <v>143346242.84999999</v>
      </c>
      <c r="RP4" s="317">
        <f t="shared" si="7"/>
        <v>143324541.66</v>
      </c>
      <c r="RQ4" s="317">
        <f t="shared" si="7"/>
        <v>143223269.49000001</v>
      </c>
      <c r="RR4" s="317">
        <f t="shared" si="7"/>
        <v>92673880.269999996</v>
      </c>
      <c r="RS4" s="317">
        <f t="shared" si="7"/>
        <v>0</v>
      </c>
      <c r="RT4" s="317">
        <f t="shared" si="7"/>
        <v>0</v>
      </c>
      <c r="RU4" s="317">
        <f t="shared" si="7"/>
        <v>143223269.49000001</v>
      </c>
      <c r="RV4" s="317">
        <f t="shared" si="7"/>
        <v>143223269.49000001</v>
      </c>
      <c r="RW4" s="317">
        <f t="shared" si="7"/>
        <v>143223269.49000001</v>
      </c>
      <c r="RX4" s="317">
        <f t="shared" si="7"/>
        <v>143223269.49000001</v>
      </c>
      <c r="RY4" s="317">
        <f t="shared" si="7"/>
        <v>92673880.269999996</v>
      </c>
      <c r="RZ4" s="317">
        <f t="shared" si="7"/>
        <v>0</v>
      </c>
      <c r="SA4" s="317">
        <f t="shared" si="7"/>
        <v>143223269.49000001</v>
      </c>
      <c r="SB4" s="317">
        <f t="shared" si="7"/>
        <v>143223269.49000001</v>
      </c>
      <c r="SC4" s="317">
        <f t="shared" si="7"/>
        <v>142838366.55000001</v>
      </c>
      <c r="SD4" s="317">
        <f t="shared" si="7"/>
        <v>136679919.61000001</v>
      </c>
      <c r="SE4" s="317">
        <f t="shared" si="7"/>
        <v>136679919.61000001</v>
      </c>
      <c r="SF4" s="317">
        <f t="shared" si="7"/>
        <v>88439948</v>
      </c>
      <c r="SG4" s="317">
        <f t="shared" si="7"/>
        <v>0</v>
      </c>
      <c r="SH4" s="317">
        <f t="shared" si="7"/>
        <v>128585962.81999999</v>
      </c>
      <c r="SI4" s="317">
        <f t="shared" si="7"/>
        <v>127506768.58</v>
      </c>
      <c r="SJ4" s="317">
        <f t="shared" si="7"/>
        <v>120037955.75</v>
      </c>
      <c r="SK4" s="317">
        <f t="shared" si="7"/>
        <v>117564042.15000001</v>
      </c>
      <c r="SL4" s="317">
        <f t="shared" si="7"/>
        <v>86351523.109999999</v>
      </c>
      <c r="SM4" s="317">
        <f t="shared" si="7"/>
        <v>17651814.550000001</v>
      </c>
    </row>
    <row r="5" spans="2:507" s="321" customFormat="1">
      <c r="B5" s="318"/>
      <c r="C5" s="319" t="s">
        <v>12</v>
      </c>
      <c r="D5" s="320">
        <f>SUM(F5:SM5)+1</f>
        <v>29202991306.257702</v>
      </c>
      <c r="F5" s="322">
        <v>3403018.93</v>
      </c>
      <c r="G5" s="322">
        <v>3403018.93</v>
      </c>
      <c r="H5" s="322"/>
      <c r="I5" s="322">
        <v>2201953.4300000002</v>
      </c>
      <c r="J5" s="322"/>
      <c r="K5" s="322">
        <v>3403018.93</v>
      </c>
      <c r="L5" s="322">
        <v>3403018.93</v>
      </c>
      <c r="M5" s="322">
        <v>3403018.93</v>
      </c>
      <c r="N5" s="322">
        <v>3403018.93</v>
      </c>
      <c r="O5" s="322">
        <v>3403018.93</v>
      </c>
      <c r="P5" s="322">
        <v>2201953.4300000002</v>
      </c>
      <c r="Q5" s="322"/>
      <c r="R5" s="322">
        <v>3403018.93</v>
      </c>
      <c r="S5" s="323">
        <v>3403018.93</v>
      </c>
      <c r="T5" s="324">
        <v>3403018.93</v>
      </c>
      <c r="U5" s="322">
        <v>3403018.93</v>
      </c>
      <c r="V5" s="322"/>
      <c r="W5" s="322"/>
      <c r="X5" s="322"/>
      <c r="Y5" s="322"/>
      <c r="Z5" s="322"/>
      <c r="AA5" s="322"/>
      <c r="AB5" s="322"/>
      <c r="AC5" s="322"/>
      <c r="AD5" s="322"/>
      <c r="AE5" s="322"/>
      <c r="AF5" s="322"/>
      <c r="AG5" s="322"/>
      <c r="AH5" s="322"/>
      <c r="AI5" s="322"/>
      <c r="AJ5" s="322"/>
      <c r="AK5" s="322"/>
      <c r="AL5" s="322"/>
      <c r="AM5" s="322"/>
      <c r="AN5" s="322"/>
      <c r="AO5" s="322"/>
      <c r="AP5" s="322"/>
      <c r="AQ5" s="322"/>
      <c r="AR5" s="322"/>
      <c r="AS5" s="322"/>
      <c r="AT5" s="322"/>
      <c r="AU5" s="322"/>
      <c r="AV5" s="322"/>
      <c r="AW5" s="322"/>
      <c r="AX5" s="323"/>
      <c r="AY5" s="324"/>
      <c r="AZ5" s="322"/>
      <c r="BA5" s="322"/>
      <c r="BB5" s="322"/>
      <c r="BC5" s="322"/>
      <c r="BD5" s="322"/>
      <c r="BE5" s="322"/>
      <c r="BF5" s="322"/>
      <c r="BG5" s="322"/>
      <c r="BH5" s="322"/>
      <c r="BI5" s="322"/>
      <c r="BJ5" s="322"/>
      <c r="BK5" s="322"/>
      <c r="BL5" s="322"/>
      <c r="BM5" s="322"/>
      <c r="BN5" s="322"/>
      <c r="BO5" s="322"/>
      <c r="BP5" s="322"/>
      <c r="BQ5" s="322"/>
      <c r="BR5" s="322"/>
      <c r="BS5" s="322"/>
      <c r="BT5" s="322"/>
      <c r="BU5" s="322"/>
      <c r="BV5" s="322"/>
      <c r="BW5" s="322"/>
      <c r="BX5" s="322"/>
      <c r="BY5" s="322"/>
      <c r="BZ5" s="322"/>
      <c r="CA5" s="322"/>
      <c r="CB5" s="323"/>
      <c r="CC5" s="324"/>
      <c r="CD5" s="322"/>
      <c r="CE5" s="322">
        <v>7155967.3399999999</v>
      </c>
      <c r="CF5" s="322">
        <v>6383323.6699999999</v>
      </c>
      <c r="CG5" s="322">
        <v>4863964.16</v>
      </c>
      <c r="CH5" s="322">
        <v>3147270.93</v>
      </c>
      <c r="CI5" s="322"/>
      <c r="CJ5" s="322">
        <v>4863964.16</v>
      </c>
      <c r="CK5" s="322">
        <v>4863964.16</v>
      </c>
      <c r="CL5" s="322">
        <v>4863964.16</v>
      </c>
      <c r="CM5" s="322">
        <v>4863964.16</v>
      </c>
      <c r="CN5" s="322">
        <v>4863964.16</v>
      </c>
      <c r="CO5" s="322">
        <v>3147270.93</v>
      </c>
      <c r="CP5" s="322"/>
      <c r="CQ5" s="322"/>
      <c r="CR5" s="322">
        <v>4863964.16</v>
      </c>
      <c r="CS5" s="322">
        <v>4863964.16</v>
      </c>
      <c r="CT5" s="322">
        <v>4863964.16</v>
      </c>
      <c r="CU5" s="322">
        <v>4863964.16</v>
      </c>
      <c r="CV5" s="322">
        <v>3147270.93</v>
      </c>
      <c r="CW5" s="322"/>
      <c r="CX5" s="322">
        <v>4863964.16</v>
      </c>
      <c r="CY5" s="322">
        <v>4863964.16</v>
      </c>
      <c r="CZ5" s="322">
        <v>4863964.16</v>
      </c>
      <c r="DA5" s="322">
        <v>4863964.16</v>
      </c>
      <c r="DB5" s="322">
        <v>4863964.16</v>
      </c>
      <c r="DC5" s="322">
        <v>3147270.93</v>
      </c>
      <c r="DD5" s="322"/>
      <c r="DE5" s="322">
        <v>4863964.16</v>
      </c>
      <c r="DF5" s="322">
        <v>4863964.16</v>
      </c>
      <c r="DG5" s="323">
        <v>4863964.16</v>
      </c>
      <c r="DH5" s="324">
        <v>4863964.16</v>
      </c>
      <c r="DI5" s="322">
        <v>4863964.16</v>
      </c>
      <c r="DJ5" s="322">
        <v>3147270.93</v>
      </c>
      <c r="DK5" s="322"/>
      <c r="DL5" s="322"/>
      <c r="DM5" s="322">
        <v>4863964.16</v>
      </c>
      <c r="DN5" s="322">
        <v>4863964.16</v>
      </c>
      <c r="DO5" s="322">
        <v>4863964.16</v>
      </c>
      <c r="DP5" s="322">
        <v>4339902.03</v>
      </c>
      <c r="DQ5" s="322">
        <v>2808171.91</v>
      </c>
      <c r="DR5" s="322"/>
      <c r="DS5" s="322"/>
      <c r="DT5" s="322">
        <v>3590836.25</v>
      </c>
      <c r="DU5" s="322">
        <v>3430322.16</v>
      </c>
      <c r="DV5" s="322">
        <v>3430322.16</v>
      </c>
      <c r="DW5" s="322">
        <v>3430322.16</v>
      </c>
      <c r="DX5" s="322">
        <v>2219620.23</v>
      </c>
      <c r="DY5" s="322"/>
      <c r="DZ5" s="322">
        <v>3654241.07</v>
      </c>
      <c r="EA5" s="322">
        <v>3723139.19</v>
      </c>
      <c r="EB5" s="322">
        <v>3723139.19</v>
      </c>
      <c r="EC5" s="322">
        <v>3723139.19</v>
      </c>
      <c r="ED5" s="322">
        <v>3723139.19</v>
      </c>
      <c r="EE5" s="322">
        <v>2409090.0699999998</v>
      </c>
      <c r="EF5" s="322"/>
      <c r="EG5" s="322">
        <v>3723139.19</v>
      </c>
      <c r="EH5" s="322">
        <v>3723139.19</v>
      </c>
      <c r="EI5" s="322">
        <v>1014966.71</v>
      </c>
      <c r="EJ5" s="322">
        <v>434644.03</v>
      </c>
      <c r="EK5" s="323">
        <v>1296914.72</v>
      </c>
      <c r="EL5" s="324">
        <v>839180.12</v>
      </c>
      <c r="EM5" s="322"/>
      <c r="EN5" s="322">
        <v>1296914.72</v>
      </c>
      <c r="EO5" s="322">
        <v>1296914.72</v>
      </c>
      <c r="EP5" s="322">
        <v>1296914.72</v>
      </c>
      <c r="EQ5" s="322">
        <v>1296914.72</v>
      </c>
      <c r="ER5" s="322">
        <v>1296914.72</v>
      </c>
      <c r="ES5" s="322"/>
      <c r="ET5" s="322"/>
      <c r="EU5" s="322">
        <v>1296914.72</v>
      </c>
      <c r="EV5" s="322">
        <v>1296914.72</v>
      </c>
      <c r="EW5" s="322">
        <v>1470229.13</v>
      </c>
      <c r="EX5" s="322">
        <v>2033500.98</v>
      </c>
      <c r="EY5" s="322">
        <v>2033500.98</v>
      </c>
      <c r="EZ5" s="322">
        <v>1315794.76</v>
      </c>
      <c r="FA5" s="322"/>
      <c r="FB5" s="322">
        <v>2033500.98</v>
      </c>
      <c r="FC5" s="322">
        <v>2033500.98</v>
      </c>
      <c r="FD5" s="322">
        <v>2033500.98</v>
      </c>
      <c r="FE5" s="322">
        <v>2033500.98</v>
      </c>
      <c r="FF5" s="322">
        <v>2033500.98</v>
      </c>
      <c r="FG5" s="322">
        <v>1315794.76</v>
      </c>
      <c r="FH5" s="322"/>
      <c r="FI5" s="322">
        <v>2098048.5</v>
      </c>
      <c r="FJ5" s="322"/>
      <c r="FK5" s="322"/>
      <c r="FL5" s="322"/>
      <c r="FM5" s="322"/>
      <c r="FN5" s="322"/>
      <c r="FO5" s="322"/>
      <c r="FP5" s="323"/>
      <c r="FQ5" s="324"/>
      <c r="FR5" s="322"/>
      <c r="FS5" s="322"/>
      <c r="FT5" s="322"/>
      <c r="FU5" s="322">
        <v>1670806.14</v>
      </c>
      <c r="FV5" s="322"/>
      <c r="FW5" s="322"/>
      <c r="FX5" s="322">
        <v>2582154.9300000002</v>
      </c>
      <c r="FY5" s="322">
        <v>2582154.9300000002</v>
      </c>
      <c r="FZ5" s="322">
        <v>2582154.9300000002</v>
      </c>
      <c r="GA5" s="322">
        <v>2582154.9300000002</v>
      </c>
      <c r="GB5" s="322">
        <v>1670806.14</v>
      </c>
      <c r="GC5" s="322"/>
      <c r="GD5" s="322">
        <v>2582154.9300000002</v>
      </c>
      <c r="GE5" s="322">
        <v>2582154.9300000002</v>
      </c>
      <c r="GF5" s="322">
        <v>2582154.9300000002</v>
      </c>
      <c r="GG5" s="322">
        <v>2582154.9300000002</v>
      </c>
      <c r="GH5" s="322">
        <v>2582154.9300000002</v>
      </c>
      <c r="GI5" s="322">
        <v>1670806.14</v>
      </c>
      <c r="GJ5" s="322"/>
      <c r="GK5" s="322">
        <v>2582154.9300000002</v>
      </c>
      <c r="GL5" s="322">
        <v>2582154.9300000002</v>
      </c>
      <c r="GM5" s="322">
        <v>2582154.9300000002</v>
      </c>
      <c r="GN5" s="322">
        <v>2582154.9300000002</v>
      </c>
      <c r="GO5" s="322">
        <v>2582154.9300000002</v>
      </c>
      <c r="GP5" s="322">
        <v>1670806.14</v>
      </c>
      <c r="GQ5" s="322"/>
      <c r="GR5" s="322">
        <v>2582154.9300000002</v>
      </c>
      <c r="GS5" s="322">
        <v>2582154.9300000002</v>
      </c>
      <c r="GT5" s="322">
        <v>2582154.9300000002</v>
      </c>
      <c r="GU5" s="323">
        <v>2582154.9300000002</v>
      </c>
      <c r="GV5" s="324">
        <v>2582154.9300000002</v>
      </c>
      <c r="GW5" s="322">
        <v>1670806.14</v>
      </c>
      <c r="GX5" s="322"/>
      <c r="GY5" s="322">
        <v>2582154.9300000002</v>
      </c>
      <c r="GZ5" s="322">
        <v>2582154.9300000002</v>
      </c>
      <c r="HA5" s="322">
        <v>2582154.9300000002</v>
      </c>
      <c r="HB5" s="322">
        <v>2582154.9300000002</v>
      </c>
      <c r="HC5" s="322">
        <v>2582154.9300000002</v>
      </c>
      <c r="HD5" s="322">
        <v>1670806.14</v>
      </c>
      <c r="HE5" s="322"/>
      <c r="HF5" s="322">
        <v>14938040</v>
      </c>
      <c r="HG5" s="322">
        <v>21677613.68</v>
      </c>
      <c r="HH5" s="322">
        <v>21677613.68</v>
      </c>
      <c r="HI5" s="322">
        <v>23930940.02</v>
      </c>
      <c r="HJ5" s="322">
        <v>24540881.719999999</v>
      </c>
      <c r="HK5" s="322">
        <v>17195108.460000001</v>
      </c>
      <c r="HL5" s="322"/>
      <c r="HM5" s="322">
        <v>26574258.530000001</v>
      </c>
      <c r="HN5" s="322">
        <v>26574258.530000001</v>
      </c>
      <c r="HO5" s="322">
        <v>26574258.530000001</v>
      </c>
      <c r="HP5" s="322">
        <v>26574258.530000001</v>
      </c>
      <c r="HQ5" s="322">
        <v>36026175.82</v>
      </c>
      <c r="HR5" s="322">
        <v>24126514.469999999</v>
      </c>
      <c r="HS5" s="322"/>
      <c r="HT5" s="322">
        <v>37286431.460000001</v>
      </c>
      <c r="HU5" s="322">
        <v>37286431.460000001</v>
      </c>
      <c r="HV5" s="322">
        <v>37286431.460000001</v>
      </c>
      <c r="HW5" s="323">
        <v>37708235.259999998</v>
      </c>
      <c r="HX5" s="324">
        <v>37734598</v>
      </c>
      <c r="HY5" s="322">
        <v>24416504.579999998</v>
      </c>
      <c r="HZ5" s="322"/>
      <c r="IA5" s="322">
        <v>37734598</v>
      </c>
      <c r="IB5" s="322">
        <v>37734598</v>
      </c>
      <c r="IC5" s="322">
        <v>37734598</v>
      </c>
      <c r="ID5" s="322">
        <v>37734598</v>
      </c>
      <c r="IE5" s="322">
        <v>37734598</v>
      </c>
      <c r="IF5" s="322">
        <v>24416504.579999998</v>
      </c>
      <c r="IG5" s="322"/>
      <c r="IH5" s="322">
        <v>37734598</v>
      </c>
      <c r="II5" s="322">
        <v>44012688.979999997</v>
      </c>
      <c r="IJ5" s="322">
        <v>46628560.229999997</v>
      </c>
      <c r="IK5" s="322">
        <v>46628560.229999997</v>
      </c>
      <c r="IL5" s="322">
        <v>46628560.229999997</v>
      </c>
      <c r="IM5" s="322">
        <v>30171421.32</v>
      </c>
      <c r="IN5" s="322"/>
      <c r="IO5" s="322">
        <v>49053045.710000001</v>
      </c>
      <c r="IP5" s="322">
        <v>49799041.240000002</v>
      </c>
      <c r="IQ5" s="322">
        <v>49799041.240000002</v>
      </c>
      <c r="IR5" s="322">
        <v>49799041.240000002</v>
      </c>
      <c r="IS5" s="322">
        <v>49799041.240000002</v>
      </c>
      <c r="IT5" s="322">
        <v>39439839.049999997</v>
      </c>
      <c r="IU5" s="322"/>
      <c r="IV5" s="322"/>
      <c r="IW5" s="322">
        <v>62067822.259999998</v>
      </c>
      <c r="IX5" s="322">
        <v>62067822.259999998</v>
      </c>
      <c r="IY5" s="322">
        <v>62067822.259999998</v>
      </c>
      <c r="IZ5" s="322">
        <v>62067822.259999998</v>
      </c>
      <c r="JA5" s="322">
        <v>42824273.240000002</v>
      </c>
      <c r="JB5" s="323"/>
      <c r="JC5" s="324">
        <v>66182967.719999999</v>
      </c>
      <c r="JD5" s="322">
        <v>66182967.719999999</v>
      </c>
      <c r="JE5" s="322">
        <v>66182967.719999999</v>
      </c>
      <c r="JF5" s="322">
        <v>66182967.719999999</v>
      </c>
      <c r="JG5" s="322">
        <v>88138951.040000007</v>
      </c>
      <c r="JH5" s="322">
        <v>59576349.390000001</v>
      </c>
      <c r="JI5" s="322"/>
      <c r="JJ5" s="322">
        <v>92072539.959999993</v>
      </c>
      <c r="JK5" s="322">
        <v>92072539.959999993</v>
      </c>
      <c r="JL5" s="322">
        <v>92072539.959999993</v>
      </c>
      <c r="JM5" s="322">
        <v>92072539.959999993</v>
      </c>
      <c r="JN5" s="322">
        <v>92072539.959999993</v>
      </c>
      <c r="JO5" s="322">
        <v>59576349.390000001</v>
      </c>
      <c r="JP5" s="322"/>
      <c r="JQ5" s="322">
        <v>92072539.959999993</v>
      </c>
      <c r="JR5" s="322">
        <v>92072539.959999993</v>
      </c>
      <c r="JS5" s="322">
        <v>98419507.519999996</v>
      </c>
      <c r="JT5" s="322"/>
      <c r="JU5" s="322"/>
      <c r="JV5" s="322">
        <v>65405099.170000002</v>
      </c>
      <c r="JW5" s="322">
        <f>SUM(JQ5:JV5)</f>
        <v>347969686.61000001</v>
      </c>
      <c r="JX5" s="500">
        <f>+JW5/$JP$14</f>
        <v>7.6448883964374296E-3</v>
      </c>
      <c r="JY5" s="322">
        <v>101080607.8</v>
      </c>
      <c r="JZ5" s="322">
        <v>101080607.8</v>
      </c>
      <c r="KA5" s="322">
        <v>101080607.8</v>
      </c>
      <c r="KB5" s="322">
        <v>100737892.20999999</v>
      </c>
      <c r="KC5" s="322">
        <v>100632441.26000001</v>
      </c>
      <c r="KD5" s="322">
        <v>65115109.060000002</v>
      </c>
      <c r="KE5" s="322"/>
      <c r="KF5" s="322">
        <v>100632441.26000001</v>
      </c>
      <c r="KG5" s="323">
        <v>100632441.26000001</v>
      </c>
      <c r="KH5" s="324"/>
      <c r="KI5" s="322">
        <v>102990160.26000001</v>
      </c>
      <c r="KJ5" s="322">
        <v>103972543.18000001</v>
      </c>
      <c r="KK5" s="322">
        <v>67276351.489999995</v>
      </c>
      <c r="KL5" s="322"/>
      <c r="KM5" s="322">
        <v>103972543.18000001</v>
      </c>
      <c r="KN5" s="322">
        <v>103972543.18000001</v>
      </c>
      <c r="KO5" s="322">
        <v>111677634.95999999</v>
      </c>
      <c r="KP5" s="322">
        <v>117542333.84999999</v>
      </c>
      <c r="KQ5" s="322">
        <v>117542333.84999999</v>
      </c>
      <c r="KR5" s="322">
        <v>76056804.280000001</v>
      </c>
      <c r="KS5" s="322"/>
      <c r="KT5" s="322">
        <v>130268383.84999999</v>
      </c>
      <c r="KU5" s="322">
        <v>141726786.44999999</v>
      </c>
      <c r="KV5" s="322">
        <v>141891439.43000001</v>
      </c>
      <c r="KW5" s="322">
        <v>141891439.43000001</v>
      </c>
      <c r="KX5" s="322">
        <v>141891439.43000001</v>
      </c>
      <c r="KY5" s="322">
        <v>91812107.900000006</v>
      </c>
      <c r="KZ5" s="322"/>
      <c r="LA5" s="322">
        <v>144935708.81</v>
      </c>
      <c r="LB5" s="322">
        <v>149095803.77000001</v>
      </c>
      <c r="LC5" s="322">
        <v>149095803.77000001</v>
      </c>
      <c r="LD5" s="322">
        <v>149095803.77000001</v>
      </c>
      <c r="LE5" s="322">
        <v>149095803.77000001</v>
      </c>
      <c r="LF5" s="322">
        <v>96473755.409999996</v>
      </c>
      <c r="LG5" s="322"/>
      <c r="LH5" s="322">
        <v>149095803.77000001</v>
      </c>
      <c r="LI5" s="322">
        <v>149095803.77000001</v>
      </c>
      <c r="LJ5" s="322">
        <v>149095803.77000001</v>
      </c>
      <c r="LK5" s="322">
        <v>149095803.77000001</v>
      </c>
      <c r="LL5" s="323">
        <v>149095803.77000001</v>
      </c>
      <c r="LM5" s="324">
        <v>96473755.409999996</v>
      </c>
      <c r="LN5" s="322"/>
      <c r="LO5" s="322"/>
      <c r="LP5" s="322">
        <v>149095803.77000001</v>
      </c>
      <c r="LQ5" s="322">
        <v>149882773.38999999</v>
      </c>
      <c r="LR5" s="322">
        <v>150689042.75</v>
      </c>
      <c r="LS5" s="322">
        <v>150744816.78999999</v>
      </c>
      <c r="LT5" s="322">
        <v>97566026.189999998</v>
      </c>
      <c r="LU5" s="322"/>
      <c r="LV5" s="322">
        <v>150783858.62</v>
      </c>
      <c r="LW5" s="322">
        <v>150854126.62</v>
      </c>
      <c r="LX5" s="322">
        <v>150933178.12</v>
      </c>
      <c r="LY5" s="322">
        <v>150933178.12</v>
      </c>
      <c r="LZ5" s="322">
        <v>150933178.12</v>
      </c>
      <c r="MA5" s="322">
        <v>97662644.689999998</v>
      </c>
      <c r="MB5" s="322"/>
      <c r="MC5" s="322">
        <v>150933178.12</v>
      </c>
      <c r="MD5" s="322">
        <v>156834493.99000001</v>
      </c>
      <c r="ME5" s="322">
        <v>162080108.08000001</v>
      </c>
      <c r="MF5" s="322">
        <v>162080108.08000001</v>
      </c>
      <c r="MG5" s="322">
        <v>162080108.08000001</v>
      </c>
      <c r="MH5" s="322">
        <v>105581132.78</v>
      </c>
      <c r="MI5" s="322"/>
      <c r="MJ5" s="322"/>
      <c r="MK5" s="322">
        <v>165533819.96000001</v>
      </c>
      <c r="ML5" s="322">
        <v>164670138.86000001</v>
      </c>
      <c r="MM5" s="322">
        <v>162417830.09</v>
      </c>
      <c r="MN5" s="322">
        <v>162417830.09</v>
      </c>
      <c r="MO5" s="322">
        <v>105093890.11</v>
      </c>
      <c r="MP5" s="323"/>
      <c r="MQ5" s="324"/>
      <c r="MR5" s="322">
        <v>162417830.09</v>
      </c>
      <c r="MS5" s="322">
        <v>162864540.38999999</v>
      </c>
      <c r="MT5" s="322">
        <v>163683509.25999999</v>
      </c>
      <c r="MU5" s="322">
        <v>163683509.25999999</v>
      </c>
      <c r="MV5" s="322">
        <v>105912858.98</v>
      </c>
      <c r="MW5" s="322"/>
      <c r="MX5" s="322">
        <v>163683509.25999999</v>
      </c>
      <c r="MY5" s="322">
        <v>162044019.69999999</v>
      </c>
      <c r="MZ5" s="322">
        <v>159577487.28</v>
      </c>
      <c r="NA5" s="322">
        <v>159577487.28</v>
      </c>
      <c r="NB5" s="322">
        <v>166822213.81</v>
      </c>
      <c r="NC5" s="322">
        <v>113217520.19</v>
      </c>
      <c r="ND5" s="322"/>
      <c r="NE5" s="322">
        <v>175768774.03999999</v>
      </c>
      <c r="NF5" s="322">
        <v>178356563.28</v>
      </c>
      <c r="NG5" s="322">
        <v>178356563.28</v>
      </c>
      <c r="NH5" s="322">
        <v>178356563.28</v>
      </c>
      <c r="NI5" s="322">
        <v>178356563.28</v>
      </c>
      <c r="NJ5" s="322">
        <v>115267509.11</v>
      </c>
      <c r="NK5" s="322"/>
      <c r="NL5" s="322">
        <v>177930818.78999999</v>
      </c>
      <c r="NM5" s="322">
        <v>177930818.78999999</v>
      </c>
      <c r="NN5" s="322">
        <v>177930818.78999999</v>
      </c>
      <c r="NO5" s="322">
        <v>177930818.78999999</v>
      </c>
      <c r="NP5" s="322">
        <v>179932020.03999999</v>
      </c>
      <c r="NQ5" s="322">
        <v>118423668.59999999</v>
      </c>
      <c r="NR5" s="322"/>
      <c r="NS5" s="322">
        <v>183018396.93000001</v>
      </c>
      <c r="NT5" s="322">
        <v>181931088.31999999</v>
      </c>
      <c r="NU5" s="323">
        <v>179321547.66</v>
      </c>
      <c r="NV5" s="324">
        <v>179166501.72999999</v>
      </c>
      <c r="NW5" s="322">
        <v>179028683.12</v>
      </c>
      <c r="NX5" s="322">
        <v>115842089.08</v>
      </c>
      <c r="NY5" s="322"/>
      <c r="NZ5" s="322">
        <v>179028683.12</v>
      </c>
      <c r="OA5" s="322">
        <v>179028683.12</v>
      </c>
      <c r="OB5" s="322"/>
      <c r="OC5" s="322">
        <v>181758417.96000001</v>
      </c>
      <c r="OD5" s="322">
        <v>186762931.83000001</v>
      </c>
      <c r="OE5" s="322">
        <v>120846602.95</v>
      </c>
      <c r="OF5" s="322"/>
      <c r="OG5" s="322">
        <v>186762931.83000001</v>
      </c>
      <c r="OH5" s="322">
        <v>186762931.83000001</v>
      </c>
      <c r="OI5" s="322">
        <v>181098529.53</v>
      </c>
      <c r="OJ5" s="322">
        <v>168207843.43000001</v>
      </c>
      <c r="OK5" s="322">
        <v>168207843.43000001</v>
      </c>
      <c r="OL5" s="322">
        <v>108842812.37</v>
      </c>
      <c r="OM5" s="322"/>
      <c r="ON5" s="322"/>
      <c r="OO5" s="322">
        <v>168544895.47</v>
      </c>
      <c r="OP5" s="322">
        <v>165658123.47</v>
      </c>
      <c r="OQ5" s="322">
        <v>156276114.44999999</v>
      </c>
      <c r="OR5" s="322">
        <v>156276114.44999999</v>
      </c>
      <c r="OS5" s="322">
        <v>101119838.77</v>
      </c>
      <c r="OT5" s="322"/>
      <c r="OU5" s="322">
        <v>156276114.44999999</v>
      </c>
      <c r="OV5" s="322">
        <v>154973461.77000001</v>
      </c>
      <c r="OW5" s="322">
        <v>150061427.56999999</v>
      </c>
      <c r="OX5" s="322">
        <v>150061427.56999999</v>
      </c>
      <c r="OY5" s="322">
        <v>150061427.56999999</v>
      </c>
      <c r="OZ5" s="323">
        <v>97098570.780000001</v>
      </c>
      <c r="PA5" s="324"/>
      <c r="PB5" s="322">
        <v>149613445.38</v>
      </c>
      <c r="PC5" s="322">
        <v>153855538.49000001</v>
      </c>
      <c r="PD5" s="322">
        <v>153855538.49000001</v>
      </c>
      <c r="PE5" s="322">
        <v>153855538.49000001</v>
      </c>
      <c r="PF5" s="322">
        <v>153855538.49000001</v>
      </c>
      <c r="PG5" s="322">
        <v>98771956.310000002</v>
      </c>
      <c r="PH5" s="322"/>
      <c r="PI5" s="322">
        <v>149426316.43000001</v>
      </c>
      <c r="PJ5" s="322">
        <v>149426316.43000001</v>
      </c>
      <c r="PK5" s="322">
        <v>149426316.43000001</v>
      </c>
      <c r="PL5" s="322">
        <v>149838914.40000001</v>
      </c>
      <c r="PM5" s="322">
        <v>142282749.94999999</v>
      </c>
      <c r="PN5" s="322">
        <v>82402402.859999999</v>
      </c>
      <c r="PO5" s="322"/>
      <c r="PP5" s="322">
        <v>127349168.05</v>
      </c>
      <c r="PQ5" s="322">
        <v>127365486.81999999</v>
      </c>
      <c r="PR5" s="322">
        <v>127441641.08</v>
      </c>
      <c r="PS5" s="322">
        <v>127441641.08</v>
      </c>
      <c r="PT5" s="322">
        <v>127441641.08</v>
      </c>
      <c r="PU5" s="322">
        <v>82462238.359999999</v>
      </c>
      <c r="PV5" s="322"/>
      <c r="PW5" s="322">
        <v>127441641.08</v>
      </c>
      <c r="PX5" s="322">
        <v>127441641.08</v>
      </c>
      <c r="PY5" s="322">
        <v>127626586.59999999</v>
      </c>
      <c r="PZ5" s="322">
        <v>128227659.55</v>
      </c>
      <c r="QA5" s="322">
        <v>128227659.55</v>
      </c>
      <c r="QB5" s="322">
        <v>82953275.299999997</v>
      </c>
      <c r="QC5" s="322"/>
      <c r="QD5" s="323">
        <v>128078403.95</v>
      </c>
      <c r="QE5" s="324">
        <v>127672687.62</v>
      </c>
      <c r="QF5" s="322">
        <v>125779344.75</v>
      </c>
      <c r="QG5" s="322">
        <v>125779344.75</v>
      </c>
      <c r="QH5" s="322">
        <v>125779344.75</v>
      </c>
      <c r="QI5" s="322">
        <v>81386634.840000004</v>
      </c>
      <c r="QJ5" s="322"/>
      <c r="QK5" s="322">
        <v>125483592.28</v>
      </c>
      <c r="QL5" s="322">
        <v>123265448.8</v>
      </c>
      <c r="QM5" s="322">
        <v>123265448.8</v>
      </c>
      <c r="QN5" s="322">
        <v>144362393.84</v>
      </c>
      <c r="QO5" s="322">
        <v>194995061.94</v>
      </c>
      <c r="QP5" s="322">
        <v>125770833.64</v>
      </c>
      <c r="QQ5" s="322"/>
      <c r="QR5" s="322"/>
      <c r="QS5" s="322">
        <v>188153552.53</v>
      </c>
      <c r="QT5" s="322">
        <v>188153552.53</v>
      </c>
      <c r="QU5" s="322">
        <v>188153552.53</v>
      </c>
      <c r="QV5" s="322">
        <v>188153552.53</v>
      </c>
      <c r="QW5" s="322">
        <v>121746416.34</v>
      </c>
      <c r="QX5" s="322"/>
      <c r="QY5" s="322">
        <v>179725872.47</v>
      </c>
      <c r="QZ5" s="322">
        <v>179725872.47</v>
      </c>
      <c r="RA5" s="322">
        <v>179725872.47</v>
      </c>
      <c r="RB5" s="322">
        <v>179725872.47</v>
      </c>
      <c r="RC5" s="322">
        <v>177781504.83000001</v>
      </c>
      <c r="RD5" s="322">
        <v>112015602.81</v>
      </c>
      <c r="RE5" s="322"/>
      <c r="RF5" s="322">
        <v>173115022.52000001</v>
      </c>
      <c r="RG5" s="322">
        <v>171312962.55000001</v>
      </c>
      <c r="RH5" s="322">
        <v>154519004.08000001</v>
      </c>
      <c r="RI5" s="323">
        <v>145913092.88</v>
      </c>
      <c r="RJ5" s="324">
        <v>143466248.02000001</v>
      </c>
      <c r="RK5" s="322">
        <v>92753451.260000005</v>
      </c>
      <c r="RL5" s="322"/>
      <c r="RM5" s="322"/>
      <c r="RN5" s="322">
        <v>143346242.84999999</v>
      </c>
      <c r="RO5" s="322">
        <v>143346242.84999999</v>
      </c>
      <c r="RP5" s="322">
        <v>143324541.66</v>
      </c>
      <c r="RQ5" s="322">
        <v>143223269.49000001</v>
      </c>
      <c r="RR5" s="322">
        <v>92673880.269999996</v>
      </c>
      <c r="RS5" s="322"/>
      <c r="RT5" s="322"/>
      <c r="RU5" s="322">
        <v>143223269.49000001</v>
      </c>
      <c r="RV5" s="322">
        <v>143223269.49000001</v>
      </c>
      <c r="RW5" s="322">
        <v>143223269.49000001</v>
      </c>
      <c r="RX5" s="322">
        <v>143223269.49000001</v>
      </c>
      <c r="RY5" s="322">
        <v>92673880.269999996</v>
      </c>
      <c r="RZ5" s="322"/>
      <c r="SA5" s="322">
        <v>143223269.49000001</v>
      </c>
      <c r="SB5" s="322">
        <v>143223269.49000001</v>
      </c>
      <c r="SC5" s="322">
        <v>142838366.55000001</v>
      </c>
      <c r="SD5" s="322">
        <v>136679919.61000001</v>
      </c>
      <c r="SE5" s="322">
        <v>136679919.61000001</v>
      </c>
      <c r="SF5" s="322">
        <v>88439948</v>
      </c>
      <c r="SG5" s="322"/>
      <c r="SH5" s="322">
        <v>128585962.81999999</v>
      </c>
      <c r="SI5" s="322">
        <v>127506768.58</v>
      </c>
      <c r="SJ5" s="322">
        <v>120037955.75</v>
      </c>
      <c r="SK5" s="322">
        <v>117564042.15000001</v>
      </c>
      <c r="SL5" s="322">
        <v>86351523.109999999</v>
      </c>
      <c r="SM5" s="323">
        <v>17651814.550000001</v>
      </c>
    </row>
    <row r="6" spans="2:507" s="326" customFormat="1">
      <c r="B6" s="325"/>
      <c r="C6" s="319" t="s">
        <v>13</v>
      </c>
      <c r="D6" s="320">
        <f>SUM(F6:SM6)+1</f>
        <v>469925227.82999969</v>
      </c>
      <c r="F6" s="327"/>
      <c r="G6" s="327"/>
      <c r="H6" s="327"/>
      <c r="I6" s="327"/>
      <c r="J6" s="327"/>
      <c r="K6" s="327"/>
      <c r="L6" s="327"/>
      <c r="M6" s="327"/>
      <c r="N6" s="327"/>
      <c r="O6" s="327"/>
      <c r="P6" s="327"/>
      <c r="Q6" s="327"/>
      <c r="R6" s="327"/>
      <c r="S6" s="328"/>
      <c r="T6" s="324"/>
      <c r="U6" s="322"/>
      <c r="V6" s="322"/>
      <c r="W6" s="322"/>
      <c r="X6" s="322"/>
      <c r="Y6" s="322"/>
      <c r="Z6" s="322"/>
      <c r="AA6" s="322"/>
      <c r="AB6" s="322"/>
      <c r="AC6" s="322"/>
      <c r="AD6" s="322"/>
      <c r="AE6" s="322"/>
      <c r="AF6" s="322"/>
      <c r="AG6" s="322"/>
      <c r="AH6" s="322"/>
      <c r="AI6" s="322"/>
      <c r="AJ6" s="322"/>
      <c r="AK6" s="322"/>
      <c r="AL6" s="322"/>
      <c r="AM6" s="322"/>
      <c r="AN6" s="322"/>
      <c r="AO6" s="322"/>
      <c r="AP6" s="322"/>
      <c r="AQ6" s="322"/>
      <c r="AR6" s="322"/>
      <c r="AS6" s="322"/>
      <c r="AT6" s="322"/>
      <c r="AU6" s="322"/>
      <c r="AV6" s="322"/>
      <c r="AW6" s="322"/>
      <c r="AX6" s="323"/>
      <c r="AY6" s="324"/>
      <c r="AZ6" s="322"/>
      <c r="BA6" s="322"/>
      <c r="BB6" s="322"/>
      <c r="BC6" s="322"/>
      <c r="BD6" s="322"/>
      <c r="BE6" s="322"/>
      <c r="BF6" s="322"/>
      <c r="BG6" s="322"/>
      <c r="BH6" s="322"/>
      <c r="BI6" s="322"/>
      <c r="BJ6" s="322"/>
      <c r="BK6" s="322"/>
      <c r="BL6" s="322"/>
      <c r="BM6" s="322"/>
      <c r="BN6" s="322"/>
      <c r="BO6" s="322"/>
      <c r="BP6" s="322"/>
      <c r="BQ6" s="322"/>
      <c r="BR6" s="322"/>
      <c r="BS6" s="322"/>
      <c r="BT6" s="322"/>
      <c r="BU6" s="322"/>
      <c r="BV6" s="322"/>
      <c r="BW6" s="322"/>
      <c r="BX6" s="322"/>
      <c r="BY6" s="322"/>
      <c r="BZ6" s="322"/>
      <c r="CA6" s="322"/>
      <c r="CB6" s="323"/>
      <c r="CC6" s="324"/>
      <c r="CD6" s="322"/>
      <c r="CE6" s="322"/>
      <c r="CF6" s="322"/>
      <c r="CG6" s="322"/>
      <c r="CH6" s="322"/>
      <c r="CI6" s="322"/>
      <c r="CJ6" s="322"/>
      <c r="CK6" s="322"/>
      <c r="CL6" s="322"/>
      <c r="CM6" s="322"/>
      <c r="CN6" s="322"/>
      <c r="CO6" s="322"/>
      <c r="CP6" s="322"/>
      <c r="CQ6" s="322"/>
      <c r="CR6" s="322"/>
      <c r="CS6" s="322"/>
      <c r="CT6" s="322"/>
      <c r="CU6" s="322"/>
      <c r="CV6" s="322"/>
      <c r="CW6" s="322"/>
      <c r="CX6" s="322"/>
      <c r="CY6" s="322"/>
      <c r="CZ6" s="322"/>
      <c r="DA6" s="322"/>
      <c r="DB6" s="322"/>
      <c r="DC6" s="322"/>
      <c r="DD6" s="322"/>
      <c r="DE6" s="322"/>
      <c r="DF6" s="322"/>
      <c r="DG6" s="323"/>
      <c r="DH6" s="324"/>
      <c r="DI6" s="322"/>
      <c r="DJ6" s="322"/>
      <c r="DK6" s="322"/>
      <c r="DL6" s="322"/>
      <c r="DM6" s="322"/>
      <c r="DN6" s="322"/>
      <c r="DO6" s="322"/>
      <c r="DP6" s="322"/>
      <c r="DQ6" s="322"/>
      <c r="DR6" s="322"/>
      <c r="DS6" s="322"/>
      <c r="DT6" s="322"/>
      <c r="DU6" s="322"/>
      <c r="DV6" s="322"/>
      <c r="DW6" s="322"/>
      <c r="DX6" s="322"/>
      <c r="DY6" s="322"/>
      <c r="DZ6" s="322"/>
      <c r="EA6" s="322"/>
      <c r="EB6" s="322"/>
      <c r="EC6" s="322"/>
      <c r="ED6" s="322"/>
      <c r="EE6" s="322"/>
      <c r="EF6" s="322"/>
      <c r="EG6" s="322"/>
      <c r="EH6" s="322"/>
      <c r="EI6" s="322"/>
      <c r="EJ6" s="322"/>
      <c r="EK6" s="323"/>
      <c r="EL6" s="324"/>
      <c r="EM6" s="322"/>
      <c r="EN6" s="322"/>
      <c r="EO6" s="322"/>
      <c r="EP6" s="322"/>
      <c r="EQ6" s="322"/>
      <c r="ER6" s="322"/>
      <c r="ES6" s="322"/>
      <c r="ET6" s="322"/>
      <c r="EU6" s="322"/>
      <c r="EV6" s="322"/>
      <c r="EW6" s="322"/>
      <c r="EX6" s="322"/>
      <c r="EY6" s="322"/>
      <c r="EZ6" s="322"/>
      <c r="FA6" s="322"/>
      <c r="FB6" s="322"/>
      <c r="FC6" s="322"/>
      <c r="FD6" s="322"/>
      <c r="FE6" s="322"/>
      <c r="FF6" s="322"/>
      <c r="FG6" s="322"/>
      <c r="FH6" s="322"/>
      <c r="FI6" s="322"/>
      <c r="FJ6" s="322"/>
      <c r="FK6" s="322"/>
      <c r="FL6" s="322"/>
      <c r="FM6" s="322"/>
      <c r="FN6" s="322"/>
      <c r="FO6" s="322"/>
      <c r="FP6" s="323"/>
      <c r="FQ6" s="324"/>
      <c r="FR6" s="322"/>
      <c r="FS6" s="322"/>
      <c r="FT6" s="322"/>
      <c r="FU6" s="322"/>
      <c r="FV6" s="322"/>
      <c r="FW6" s="322"/>
      <c r="FX6" s="322"/>
      <c r="FY6" s="322"/>
      <c r="FZ6" s="322"/>
      <c r="GA6" s="322"/>
      <c r="GB6" s="322"/>
      <c r="GC6" s="322"/>
      <c r="GD6" s="322"/>
      <c r="GE6" s="322"/>
      <c r="GF6" s="322"/>
      <c r="GG6" s="322"/>
      <c r="GH6" s="322"/>
      <c r="GI6" s="322"/>
      <c r="GJ6" s="322"/>
      <c r="GK6" s="322"/>
      <c r="GL6" s="322"/>
      <c r="GM6" s="322"/>
      <c r="GN6" s="322"/>
      <c r="GO6" s="322"/>
      <c r="GP6" s="322"/>
      <c r="GQ6" s="322"/>
      <c r="GR6" s="322"/>
      <c r="GS6" s="322"/>
      <c r="GT6" s="322"/>
      <c r="GU6" s="323"/>
      <c r="GV6" s="324"/>
      <c r="GW6" s="322"/>
      <c r="GX6" s="322"/>
      <c r="GY6" s="322"/>
      <c r="GZ6" s="322"/>
      <c r="HA6" s="322"/>
      <c r="HB6" s="322"/>
      <c r="HC6" s="322"/>
      <c r="HD6" s="322"/>
      <c r="HE6" s="322"/>
      <c r="HF6" s="322"/>
      <c r="HG6" s="322"/>
      <c r="HH6" s="322"/>
      <c r="HI6" s="322"/>
      <c r="HJ6" s="322"/>
      <c r="HK6" s="322"/>
      <c r="HL6" s="322"/>
      <c r="HM6" s="322"/>
      <c r="HN6" s="322"/>
      <c r="HO6" s="322"/>
      <c r="HP6" s="322"/>
      <c r="HQ6" s="322"/>
      <c r="HR6" s="322"/>
      <c r="HS6" s="322"/>
      <c r="HT6" s="322"/>
      <c r="HU6" s="322"/>
      <c r="HV6" s="322"/>
      <c r="HW6" s="323"/>
      <c r="HX6" s="324"/>
      <c r="HY6" s="322"/>
      <c r="HZ6" s="322"/>
      <c r="IA6" s="322"/>
      <c r="IB6" s="322"/>
      <c r="IC6" s="322"/>
      <c r="ID6" s="322"/>
      <c r="IE6" s="322"/>
      <c r="IF6" s="322"/>
      <c r="IG6" s="322"/>
      <c r="IH6" s="322"/>
      <c r="II6" s="322"/>
      <c r="IJ6" s="322"/>
      <c r="IK6" s="322"/>
      <c r="IL6" s="322"/>
      <c r="IM6" s="322"/>
      <c r="IN6" s="322"/>
      <c r="IO6" s="322"/>
      <c r="IP6" s="322"/>
      <c r="IQ6" s="322"/>
      <c r="IR6" s="322"/>
      <c r="IS6" s="327"/>
      <c r="IT6" s="327"/>
      <c r="IU6" s="327"/>
      <c r="IV6" s="327"/>
      <c r="IW6" s="327"/>
      <c r="IX6" s="327"/>
      <c r="IY6" s="327"/>
      <c r="IZ6" s="327"/>
      <c r="JA6" s="327"/>
      <c r="JB6" s="328"/>
      <c r="JC6" s="329"/>
      <c r="JD6" s="327"/>
      <c r="JE6" s="327"/>
      <c r="JF6" s="327"/>
      <c r="JG6" s="327"/>
      <c r="JH6" s="327"/>
      <c r="JI6" s="327"/>
      <c r="JJ6" s="327"/>
      <c r="JK6" s="327"/>
      <c r="JL6" s="327"/>
      <c r="JM6" s="327"/>
      <c r="JN6" s="327"/>
      <c r="JO6" s="327"/>
      <c r="JP6" s="327"/>
      <c r="JQ6" s="327"/>
      <c r="JR6" s="327"/>
      <c r="JS6" s="327"/>
      <c r="JT6" s="327"/>
      <c r="JU6" s="327"/>
      <c r="JV6" s="327"/>
      <c r="JW6" s="322">
        <f>SUM(JQ6:JV6)</f>
        <v>0</v>
      </c>
      <c r="JX6" s="322"/>
      <c r="JY6" s="327"/>
      <c r="JZ6" s="327"/>
      <c r="KA6" s="327"/>
      <c r="KB6" s="327"/>
      <c r="KC6" s="327"/>
      <c r="KD6" s="327"/>
      <c r="KE6" s="327"/>
      <c r="KF6" s="327"/>
      <c r="KG6" s="328"/>
      <c r="KH6" s="329"/>
      <c r="KI6" s="327"/>
      <c r="KJ6" s="327"/>
      <c r="KK6" s="327"/>
      <c r="KL6" s="327"/>
      <c r="KM6" s="327"/>
      <c r="KN6" s="327"/>
      <c r="KO6" s="327"/>
      <c r="KP6" s="327"/>
      <c r="KQ6" s="327"/>
      <c r="KR6" s="327"/>
      <c r="KS6" s="327"/>
      <c r="KT6" s="327"/>
      <c r="KU6" s="327"/>
      <c r="KV6" s="327"/>
      <c r="KW6" s="327"/>
      <c r="KX6" s="327"/>
      <c r="KY6" s="327"/>
      <c r="KZ6" s="327"/>
      <c r="LA6" s="327"/>
      <c r="LB6" s="327"/>
      <c r="LC6" s="327"/>
      <c r="LD6" s="327"/>
      <c r="LE6" s="327"/>
      <c r="LF6" s="327"/>
      <c r="LG6" s="327"/>
      <c r="LH6" s="327"/>
      <c r="LI6" s="327"/>
      <c r="LJ6" s="327"/>
      <c r="LK6" s="327"/>
      <c r="LL6" s="328"/>
      <c r="LM6" s="329"/>
      <c r="LN6" s="327"/>
      <c r="LO6" s="327"/>
      <c r="LP6" s="327"/>
      <c r="LQ6" s="327"/>
      <c r="LR6" s="327"/>
      <c r="LS6" s="327"/>
      <c r="LT6" s="327"/>
      <c r="LU6" s="327"/>
      <c r="LV6" s="327"/>
      <c r="LW6" s="327"/>
      <c r="LX6" s="327"/>
      <c r="LY6" s="327"/>
      <c r="LZ6" s="327"/>
      <c r="MA6" s="327"/>
      <c r="MB6" s="327"/>
      <c r="MC6" s="327"/>
      <c r="MD6" s="327"/>
      <c r="ME6" s="327"/>
      <c r="MF6" s="327"/>
      <c r="MG6" s="327"/>
      <c r="MH6" s="327"/>
      <c r="MI6" s="327"/>
      <c r="MJ6" s="327"/>
      <c r="MK6" s="327"/>
      <c r="ML6" s="327"/>
      <c r="MM6" s="327"/>
      <c r="MN6" s="327"/>
      <c r="MO6" s="327"/>
      <c r="MP6" s="328"/>
      <c r="MQ6" s="329"/>
      <c r="MR6" s="327"/>
      <c r="MS6" s="327"/>
      <c r="MT6" s="327"/>
      <c r="MU6" s="327"/>
      <c r="MV6" s="327"/>
      <c r="MW6" s="327"/>
      <c r="MX6" s="327"/>
      <c r="MY6" s="327"/>
      <c r="MZ6" s="327"/>
      <c r="NA6" s="327"/>
      <c r="NB6" s="327">
        <v>694644.98</v>
      </c>
      <c r="NC6" s="327">
        <v>849010.53</v>
      </c>
      <c r="ND6" s="327"/>
      <c r="NE6" s="327">
        <v>1312107.18</v>
      </c>
      <c r="NF6" s="327">
        <v>1312107.18</v>
      </c>
      <c r="NG6" s="327">
        <v>1312107.18</v>
      </c>
      <c r="NH6" s="327">
        <v>1312107.18</v>
      </c>
      <c r="NI6" s="327">
        <v>1312107.18</v>
      </c>
      <c r="NJ6" s="327">
        <v>849010.53</v>
      </c>
      <c r="NK6" s="327"/>
      <c r="NL6" s="327">
        <v>1312107.18</v>
      </c>
      <c r="NM6" s="327">
        <v>1312107.18</v>
      </c>
      <c r="NN6" s="327">
        <v>1312107.18</v>
      </c>
      <c r="NO6" s="327">
        <v>1312107.18</v>
      </c>
      <c r="NP6" s="327">
        <v>1312107.18</v>
      </c>
      <c r="NQ6" s="327">
        <v>849010.53</v>
      </c>
      <c r="NR6" s="327"/>
      <c r="NS6" s="327">
        <v>1312107.18</v>
      </c>
      <c r="NT6" s="327">
        <v>1859379.61</v>
      </c>
      <c r="NU6" s="328">
        <v>2862712.39</v>
      </c>
      <c r="NV6" s="329">
        <v>2862712.39</v>
      </c>
      <c r="NW6" s="327">
        <v>2862712.39</v>
      </c>
      <c r="NX6" s="327">
        <v>1852343.31</v>
      </c>
      <c r="NY6" s="327"/>
      <c r="NZ6" s="327">
        <v>2862712.39</v>
      </c>
      <c r="OA6" s="327">
        <v>2862712.39</v>
      </c>
      <c r="OB6" s="327"/>
      <c r="OC6" s="327">
        <v>2862712.39</v>
      </c>
      <c r="OD6" s="327">
        <v>2862712.39</v>
      </c>
      <c r="OE6" s="327">
        <v>1852343.31</v>
      </c>
      <c r="OF6" s="327"/>
      <c r="OG6" s="327">
        <v>2862712.39</v>
      </c>
      <c r="OH6" s="327">
        <v>2862712.39</v>
      </c>
      <c r="OI6" s="327">
        <v>2862712.39</v>
      </c>
      <c r="OJ6" s="327">
        <v>2862712.39</v>
      </c>
      <c r="OK6" s="327">
        <v>2862712.39</v>
      </c>
      <c r="OL6" s="327">
        <v>3809631.08</v>
      </c>
      <c r="OM6" s="327"/>
      <c r="ON6" s="327"/>
      <c r="OO6" s="327">
        <v>13954009.73</v>
      </c>
      <c r="OP6" s="327">
        <v>13954009.73</v>
      </c>
      <c r="OQ6" s="327">
        <v>13954009.73</v>
      </c>
      <c r="OR6" s="327">
        <v>13954009.73</v>
      </c>
      <c r="OS6" s="327">
        <v>9114858.1199999992</v>
      </c>
      <c r="OT6" s="327"/>
      <c r="OU6" s="327">
        <v>14683250.33</v>
      </c>
      <c r="OV6" s="327">
        <v>14683250.33</v>
      </c>
      <c r="OW6" s="327">
        <v>14683250.33</v>
      </c>
      <c r="OX6" s="327">
        <v>14683250.33</v>
      </c>
      <c r="OY6" s="327">
        <v>14687238.609999999</v>
      </c>
      <c r="OZ6" s="328">
        <v>9507193.9700000007</v>
      </c>
      <c r="PA6" s="329"/>
      <c r="PB6" s="327">
        <v>14692936.15</v>
      </c>
      <c r="PC6" s="327">
        <v>14692936.15</v>
      </c>
      <c r="PD6" s="327">
        <v>14692936.15</v>
      </c>
      <c r="PE6" s="327">
        <v>14145663.720000001</v>
      </c>
      <c r="PF6" s="327">
        <v>13142330.939999999</v>
      </c>
      <c r="PG6" s="327">
        <v>8503861.1899999995</v>
      </c>
      <c r="PH6" s="327"/>
      <c r="PI6" s="327">
        <v>13142330.939999999</v>
      </c>
      <c r="PJ6" s="327">
        <v>13142330.939999999</v>
      </c>
      <c r="PK6" s="327">
        <v>13142330.939999999</v>
      </c>
      <c r="PL6" s="327">
        <v>13142330.939999999</v>
      </c>
      <c r="PM6" s="327">
        <v>13142330.939999999</v>
      </c>
      <c r="PN6" s="327">
        <v>8503861.1899999995</v>
      </c>
      <c r="PO6" s="327"/>
      <c r="PP6" s="327">
        <v>13142330.939999999</v>
      </c>
      <c r="PQ6" s="327">
        <v>12970744.92</v>
      </c>
      <c r="PR6" s="327">
        <v>12413090.34</v>
      </c>
      <c r="PS6" s="327">
        <v>12413090.34</v>
      </c>
      <c r="PT6" s="327">
        <v>12413090.34</v>
      </c>
      <c r="PU6" s="327">
        <v>8031999.6200000001</v>
      </c>
      <c r="PV6" s="327"/>
      <c r="PW6" s="327">
        <v>10544305.76</v>
      </c>
      <c r="PX6" s="327">
        <v>1823311.08</v>
      </c>
      <c r="PY6" s="327">
        <v>1823311.08</v>
      </c>
      <c r="PZ6" s="327">
        <v>1823311.08</v>
      </c>
      <c r="QA6" s="327">
        <v>1823311.08</v>
      </c>
      <c r="QB6" s="327">
        <v>1101885.96</v>
      </c>
      <c r="QC6" s="327"/>
      <c r="QD6" s="328">
        <v>1161130.83</v>
      </c>
      <c r="QE6" s="329">
        <v>1161130.83</v>
      </c>
      <c r="QF6" s="327">
        <v>1161130.83</v>
      </c>
      <c r="QG6" s="327">
        <v>1161130.83</v>
      </c>
      <c r="QH6" s="327">
        <v>1161130.83</v>
      </c>
      <c r="QI6" s="327">
        <v>751319.95</v>
      </c>
      <c r="QJ6" s="327"/>
      <c r="QK6" s="327">
        <v>1161130.83</v>
      </c>
      <c r="QL6" s="327">
        <v>1161130.83</v>
      </c>
      <c r="QM6" s="327">
        <v>1161130.83</v>
      </c>
      <c r="QN6" s="327">
        <v>1161130.83</v>
      </c>
      <c r="QO6" s="327">
        <v>1161130.83</v>
      </c>
      <c r="QP6" s="327">
        <v>751319.95</v>
      </c>
      <c r="QQ6" s="327"/>
      <c r="QR6" s="327"/>
      <c r="QS6" s="327">
        <v>1161130.83</v>
      </c>
      <c r="QT6" s="327">
        <v>1161130.83</v>
      </c>
      <c r="QU6" s="327">
        <v>819621.76</v>
      </c>
      <c r="QV6" s="327"/>
      <c r="QW6" s="327"/>
      <c r="QX6" s="327"/>
      <c r="QY6" s="327"/>
      <c r="QZ6" s="327"/>
      <c r="RA6" s="327"/>
      <c r="RB6" s="327"/>
      <c r="RC6" s="327"/>
      <c r="RD6" s="327"/>
      <c r="RE6" s="327"/>
      <c r="RF6" s="327"/>
      <c r="RG6" s="327"/>
      <c r="RH6" s="327"/>
      <c r="RI6" s="328"/>
      <c r="RJ6" s="329"/>
      <c r="RK6" s="327"/>
      <c r="RL6" s="327"/>
      <c r="RM6" s="327"/>
      <c r="RN6" s="327"/>
      <c r="RO6" s="327"/>
      <c r="RP6" s="327"/>
      <c r="RQ6" s="327"/>
      <c r="RR6" s="327"/>
      <c r="RS6" s="327"/>
      <c r="RT6" s="327"/>
      <c r="RU6" s="327"/>
      <c r="RV6" s="327"/>
      <c r="RW6" s="327"/>
      <c r="RX6" s="327"/>
      <c r="RY6" s="327"/>
      <c r="RZ6" s="327"/>
      <c r="SA6" s="327"/>
      <c r="SB6" s="327"/>
      <c r="SC6" s="327"/>
      <c r="SD6" s="327"/>
      <c r="SE6" s="327"/>
      <c r="SF6" s="327"/>
      <c r="SG6" s="327"/>
      <c r="SH6" s="327"/>
      <c r="SI6" s="327"/>
      <c r="SJ6" s="327"/>
      <c r="SK6" s="327"/>
      <c r="SL6" s="327"/>
      <c r="SM6" s="328"/>
    </row>
    <row r="7" spans="2:507" s="326" customFormat="1">
      <c r="B7" s="325"/>
      <c r="C7" s="319" t="s">
        <v>14</v>
      </c>
      <c r="D7" s="320">
        <f>SUM(F7:SM7)+1</f>
        <v>1748231187.8318007</v>
      </c>
      <c r="F7" s="327"/>
      <c r="G7" s="327"/>
      <c r="H7" s="327"/>
      <c r="I7" s="327"/>
      <c r="J7" s="327"/>
      <c r="K7" s="327"/>
      <c r="L7" s="327"/>
      <c r="M7" s="327"/>
      <c r="N7" s="327"/>
      <c r="O7" s="327"/>
      <c r="P7" s="327"/>
      <c r="Q7" s="327"/>
      <c r="R7" s="327"/>
      <c r="S7" s="328"/>
      <c r="T7" s="324"/>
      <c r="U7" s="322"/>
      <c r="V7" s="322"/>
      <c r="W7" s="322"/>
      <c r="X7" s="322"/>
      <c r="Y7" s="322"/>
      <c r="Z7" s="322"/>
      <c r="AA7" s="322"/>
      <c r="AB7" s="322"/>
      <c r="AC7" s="322"/>
      <c r="AD7" s="322"/>
      <c r="AE7" s="322"/>
      <c r="AF7" s="322"/>
      <c r="AG7" s="322"/>
      <c r="AH7" s="322"/>
      <c r="AI7" s="322"/>
      <c r="AJ7" s="322"/>
      <c r="AK7" s="322"/>
      <c r="AL7" s="322"/>
      <c r="AM7" s="322"/>
      <c r="AN7" s="322"/>
      <c r="AO7" s="322"/>
      <c r="AP7" s="322"/>
      <c r="AQ7" s="322"/>
      <c r="AR7" s="322"/>
      <c r="AS7" s="322"/>
      <c r="AT7" s="322"/>
      <c r="AU7" s="322"/>
      <c r="AV7" s="322"/>
      <c r="AW7" s="322"/>
      <c r="AX7" s="323"/>
      <c r="AY7" s="324"/>
      <c r="AZ7" s="322"/>
      <c r="BA7" s="322"/>
      <c r="BB7" s="322"/>
      <c r="BC7" s="322"/>
      <c r="BD7" s="322"/>
      <c r="BE7" s="322"/>
      <c r="BF7" s="322"/>
      <c r="BG7" s="322"/>
      <c r="BH7" s="322"/>
      <c r="BI7" s="322"/>
      <c r="BJ7" s="322"/>
      <c r="BK7" s="322"/>
      <c r="BL7" s="322"/>
      <c r="BM7" s="322"/>
      <c r="BN7" s="322"/>
      <c r="BO7" s="322"/>
      <c r="BP7" s="322"/>
      <c r="BQ7" s="322"/>
      <c r="BR7" s="322"/>
      <c r="BS7" s="322"/>
      <c r="BT7" s="322"/>
      <c r="BU7" s="322"/>
      <c r="BV7" s="322"/>
      <c r="BW7" s="322"/>
      <c r="BX7" s="322"/>
      <c r="BY7" s="322"/>
      <c r="BZ7" s="322"/>
      <c r="CA7" s="322"/>
      <c r="CB7" s="323"/>
      <c r="CC7" s="324"/>
      <c r="CD7" s="322"/>
      <c r="CE7" s="322"/>
      <c r="CF7" s="322"/>
      <c r="CG7" s="322"/>
      <c r="CH7" s="322"/>
      <c r="CI7" s="322"/>
      <c r="CJ7" s="322"/>
      <c r="CK7" s="322"/>
      <c r="CL7" s="322"/>
      <c r="CM7" s="322"/>
      <c r="CN7" s="322"/>
      <c r="CO7" s="322"/>
      <c r="CP7" s="322"/>
      <c r="CQ7" s="322"/>
      <c r="CR7" s="322"/>
      <c r="CS7" s="322"/>
      <c r="CT7" s="322"/>
      <c r="CU7" s="322"/>
      <c r="CV7" s="322"/>
      <c r="CW7" s="322"/>
      <c r="CX7" s="322"/>
      <c r="CY7" s="322"/>
      <c r="CZ7" s="322"/>
      <c r="DA7" s="322"/>
      <c r="DB7" s="322"/>
      <c r="DC7" s="322"/>
      <c r="DD7" s="322"/>
      <c r="DE7" s="322"/>
      <c r="DF7" s="322"/>
      <c r="DG7" s="323"/>
      <c r="DH7" s="324"/>
      <c r="DI7" s="322"/>
      <c r="DJ7" s="322"/>
      <c r="DK7" s="322"/>
      <c r="DL7" s="322"/>
      <c r="DM7" s="322"/>
      <c r="DN7" s="322"/>
      <c r="DO7" s="322"/>
      <c r="DP7" s="322"/>
      <c r="DQ7" s="322"/>
      <c r="DR7" s="322"/>
      <c r="DS7" s="322"/>
      <c r="DT7" s="322"/>
      <c r="DU7" s="322"/>
      <c r="DV7" s="322"/>
      <c r="DW7" s="322"/>
      <c r="DX7" s="322"/>
      <c r="DY7" s="322"/>
      <c r="DZ7" s="322"/>
      <c r="EA7" s="322"/>
      <c r="EB7" s="322"/>
      <c r="EC7" s="322"/>
      <c r="ED7" s="322"/>
      <c r="EE7" s="322"/>
      <c r="EF7" s="322"/>
      <c r="EG7" s="322"/>
      <c r="EH7" s="322"/>
      <c r="EI7" s="322"/>
      <c r="EJ7" s="322"/>
      <c r="EK7" s="323"/>
      <c r="EL7" s="324"/>
      <c r="EM7" s="322"/>
      <c r="EN7" s="322"/>
      <c r="EO7" s="322"/>
      <c r="EP7" s="322"/>
      <c r="EQ7" s="322"/>
      <c r="ER7" s="322"/>
      <c r="ES7" s="322"/>
      <c r="ET7" s="322"/>
      <c r="EU7" s="322"/>
      <c r="EV7" s="322"/>
      <c r="EW7" s="322"/>
      <c r="EX7" s="322"/>
      <c r="EY7" s="322"/>
      <c r="EZ7" s="322"/>
      <c r="FA7" s="322"/>
      <c r="FB7" s="322"/>
      <c r="FC7" s="322"/>
      <c r="FD7" s="322"/>
      <c r="FE7" s="322"/>
      <c r="FF7" s="322"/>
      <c r="FG7" s="322"/>
      <c r="FH7" s="322"/>
      <c r="FI7" s="322"/>
      <c r="FJ7" s="322"/>
      <c r="FK7" s="322"/>
      <c r="FL7" s="322"/>
      <c r="FM7" s="322"/>
      <c r="FN7" s="322"/>
      <c r="FO7" s="322"/>
      <c r="FP7" s="323"/>
      <c r="FQ7" s="324"/>
      <c r="FR7" s="322"/>
      <c r="FS7" s="322"/>
      <c r="FT7" s="322"/>
      <c r="FU7" s="322"/>
      <c r="FV7" s="322"/>
      <c r="FW7" s="322"/>
      <c r="FX7" s="322"/>
      <c r="FY7" s="322"/>
      <c r="FZ7" s="322"/>
      <c r="GA7" s="322"/>
      <c r="GB7" s="322"/>
      <c r="GC7" s="322"/>
      <c r="GD7" s="322"/>
      <c r="GE7" s="322"/>
      <c r="GF7" s="322"/>
      <c r="GG7" s="322"/>
      <c r="GH7" s="322"/>
      <c r="GI7" s="322"/>
      <c r="GJ7" s="322"/>
      <c r="GK7" s="322"/>
      <c r="GL7" s="322"/>
      <c r="GM7" s="322"/>
      <c r="GN7" s="322"/>
      <c r="GO7" s="322"/>
      <c r="GP7" s="322"/>
      <c r="GQ7" s="322"/>
      <c r="GR7" s="322"/>
      <c r="GS7" s="322"/>
      <c r="GT7" s="322"/>
      <c r="GU7" s="323"/>
      <c r="GV7" s="324"/>
      <c r="GW7" s="322"/>
      <c r="GX7" s="322"/>
      <c r="GY7" s="322"/>
      <c r="GZ7" s="322"/>
      <c r="HA7" s="322"/>
      <c r="HB7" s="322"/>
      <c r="HC7" s="322"/>
      <c r="HD7" s="322"/>
      <c r="HE7" s="322"/>
      <c r="HF7" s="322">
        <v>1665285.96</v>
      </c>
      <c r="HG7" s="322">
        <v>2573623.7599999998</v>
      </c>
      <c r="HH7" s="322">
        <v>2573623.7599999998</v>
      </c>
      <c r="HI7" s="322">
        <v>2573623.7599999998</v>
      </c>
      <c r="HJ7" s="322">
        <v>2573623.7599999998</v>
      </c>
      <c r="HK7" s="322">
        <v>1665285.96</v>
      </c>
      <c r="HL7" s="322"/>
      <c r="HM7" s="322">
        <v>2573623.7599999998</v>
      </c>
      <c r="HN7" s="322">
        <v>2573623.7599999998</v>
      </c>
      <c r="HO7" s="322">
        <v>2573623.7599999998</v>
      </c>
      <c r="HP7" s="322">
        <v>2573623.7599999998</v>
      </c>
      <c r="HQ7" s="322">
        <v>2581526.09</v>
      </c>
      <c r="HR7" s="322">
        <v>1671081</v>
      </c>
      <c r="HS7" s="322"/>
      <c r="HT7" s="322">
        <v>2582579.73</v>
      </c>
      <c r="HU7" s="322">
        <v>2582579.73</v>
      </c>
      <c r="HV7" s="322">
        <v>2582579.73</v>
      </c>
      <c r="HW7" s="323">
        <v>2582579.73</v>
      </c>
      <c r="HX7" s="324">
        <v>2582579.73</v>
      </c>
      <c r="HY7" s="322">
        <v>1671081</v>
      </c>
      <c r="HZ7" s="322"/>
      <c r="IA7" s="322">
        <v>2582579.73</v>
      </c>
      <c r="IB7" s="322">
        <v>2582579.73</v>
      </c>
      <c r="IC7" s="322">
        <v>18072086.25</v>
      </c>
      <c r="ID7" s="322">
        <v>22838088.260000002</v>
      </c>
      <c r="IE7" s="322">
        <v>22838088.260000002</v>
      </c>
      <c r="IF7" s="322">
        <v>14777586.529999999</v>
      </c>
      <c r="IG7" s="322"/>
      <c r="IH7" s="322">
        <v>22838088.260000002</v>
      </c>
      <c r="II7" s="322">
        <v>22838088.260000002</v>
      </c>
      <c r="IJ7" s="322">
        <v>22838088.260000002</v>
      </c>
      <c r="IK7" s="322">
        <v>22838088.260000002</v>
      </c>
      <c r="IL7" s="322">
        <v>22838088.260000002</v>
      </c>
      <c r="IM7" s="322">
        <v>14777586.529999999</v>
      </c>
      <c r="IN7" s="322"/>
      <c r="IO7" s="322">
        <v>22838088.260000002</v>
      </c>
      <c r="IP7" s="322">
        <v>22838088.260000002</v>
      </c>
      <c r="IQ7" s="322">
        <v>22838088.260000002</v>
      </c>
      <c r="IR7" s="322">
        <v>22838088.260000002</v>
      </c>
      <c r="IS7" s="327">
        <v>22838088.260000002</v>
      </c>
      <c r="IT7" s="327">
        <v>14777586.529999999</v>
      </c>
      <c r="IU7" s="327"/>
      <c r="IV7" s="327"/>
      <c r="IW7" s="327">
        <v>22838088.260000002</v>
      </c>
      <c r="IX7" s="327">
        <v>22838088.260000002</v>
      </c>
      <c r="IY7" s="327">
        <v>22838088.260000002</v>
      </c>
      <c r="IZ7" s="327">
        <v>22838088.260000002</v>
      </c>
      <c r="JA7" s="327">
        <v>14777586.529999999</v>
      </c>
      <c r="JB7" s="328"/>
      <c r="JC7" s="329">
        <v>22838088.260000002</v>
      </c>
      <c r="JD7" s="327">
        <v>22838088.260000002</v>
      </c>
      <c r="JE7" s="327">
        <v>22838088.260000002</v>
      </c>
      <c r="JF7" s="327">
        <v>22838088.260000002</v>
      </c>
      <c r="JG7" s="327">
        <v>22838088.260000002</v>
      </c>
      <c r="JH7" s="327">
        <v>14777586.529999999</v>
      </c>
      <c r="JI7" s="327"/>
      <c r="JJ7" s="327">
        <v>22838088.260000002</v>
      </c>
      <c r="JK7" s="327">
        <v>22838088.260000002</v>
      </c>
      <c r="JL7" s="327">
        <v>22838088.260000002</v>
      </c>
      <c r="JM7" s="327">
        <v>22558265.300000001</v>
      </c>
      <c r="JN7" s="327">
        <v>22472165.93</v>
      </c>
      <c r="JO7" s="327">
        <v>14540813.26</v>
      </c>
      <c r="JP7" s="327"/>
      <c r="JQ7" s="327">
        <v>22472165.93</v>
      </c>
      <c r="JR7" s="327">
        <v>22472165.93</v>
      </c>
      <c r="JS7" s="327">
        <v>22472165.93</v>
      </c>
      <c r="JT7" s="327"/>
      <c r="JU7" s="327"/>
      <c r="JV7" s="327">
        <v>14540813.26</v>
      </c>
      <c r="JW7" s="322">
        <f>SUM(JQ7:JV7)</f>
        <v>81957311.049999997</v>
      </c>
      <c r="JX7" s="500">
        <f>+JW7/$JP$14</f>
        <v>1.8006008004702789E-3</v>
      </c>
      <c r="JY7" s="327">
        <v>22472165.93</v>
      </c>
      <c r="JZ7" s="327">
        <v>22472165.93</v>
      </c>
      <c r="KA7" s="327">
        <v>22472165.93</v>
      </c>
      <c r="KB7" s="327">
        <v>22472165.93</v>
      </c>
      <c r="KC7" s="327">
        <v>22472165.93</v>
      </c>
      <c r="KD7" s="327">
        <v>14540813.26</v>
      </c>
      <c r="KE7" s="327"/>
      <c r="KF7" s="327">
        <v>22472165.93</v>
      </c>
      <c r="KG7" s="328">
        <v>22472165.93</v>
      </c>
      <c r="KH7" s="329"/>
      <c r="KI7" s="327">
        <v>22472165.93</v>
      </c>
      <c r="KJ7" s="327">
        <v>22472165.93</v>
      </c>
      <c r="KK7" s="327">
        <v>14540813.26</v>
      </c>
      <c r="KL7" s="327"/>
      <c r="KM7" s="327">
        <v>22472165.93</v>
      </c>
      <c r="KN7" s="327">
        <v>22472165.93</v>
      </c>
      <c r="KO7" s="327">
        <v>18418739.710000001</v>
      </c>
      <c r="KP7" s="327">
        <v>14815694.18</v>
      </c>
      <c r="KQ7" s="327">
        <v>14815694.18</v>
      </c>
      <c r="KR7" s="327">
        <v>9586625.6500000004</v>
      </c>
      <c r="KS7" s="327"/>
      <c r="KT7" s="327">
        <v>14815694.18</v>
      </c>
      <c r="KU7" s="327">
        <v>14815694.18</v>
      </c>
      <c r="KV7" s="327">
        <v>14815694.18</v>
      </c>
      <c r="KW7" s="327">
        <v>14815694.18</v>
      </c>
      <c r="KX7" s="327">
        <v>14815694.18</v>
      </c>
      <c r="KY7" s="327">
        <v>9586625.6500000004</v>
      </c>
      <c r="KZ7" s="327"/>
      <c r="LA7" s="327">
        <v>15344210.449999999</v>
      </c>
      <c r="LB7" s="327">
        <v>16099233.68</v>
      </c>
      <c r="LC7" s="327">
        <v>16099233.68</v>
      </c>
      <c r="LD7" s="327">
        <v>16099233.68</v>
      </c>
      <c r="LE7" s="327">
        <v>16099233.68</v>
      </c>
      <c r="LF7" s="327">
        <v>10417151.210000001</v>
      </c>
      <c r="LG7" s="327"/>
      <c r="LH7" s="327">
        <v>16099233.68</v>
      </c>
      <c r="LI7" s="327">
        <v>16099233.68</v>
      </c>
      <c r="LJ7" s="327">
        <v>16099233.68</v>
      </c>
      <c r="LK7" s="327">
        <v>16099233.68</v>
      </c>
      <c r="LL7" s="328">
        <v>14457533.92</v>
      </c>
      <c r="LM7" s="329">
        <v>8775451.4499999993</v>
      </c>
      <c r="LN7" s="327"/>
      <c r="LO7" s="327"/>
      <c r="LP7" s="327">
        <v>13562061.33</v>
      </c>
      <c r="LQ7" s="327">
        <v>13562061.33</v>
      </c>
      <c r="LR7" s="327">
        <v>13562061.33</v>
      </c>
      <c r="LS7" s="327">
        <v>13562061.33</v>
      </c>
      <c r="LT7" s="327">
        <v>8775451.4499999993</v>
      </c>
      <c r="LU7" s="327"/>
      <c r="LV7" s="327">
        <v>13562061.33</v>
      </c>
      <c r="LW7" s="327">
        <v>13562061.33</v>
      </c>
      <c r="LX7" s="327">
        <v>13562061.33</v>
      </c>
      <c r="LY7" s="327">
        <v>13562061.33</v>
      </c>
      <c r="LZ7" s="327">
        <v>13562061.33</v>
      </c>
      <c r="MA7" s="327">
        <v>8775451.4499999993</v>
      </c>
      <c r="MB7" s="327"/>
      <c r="MC7" s="327">
        <v>13562061.33</v>
      </c>
      <c r="MD7" s="327">
        <v>13562061.33</v>
      </c>
      <c r="ME7" s="327">
        <v>13562061.33</v>
      </c>
      <c r="MF7" s="327">
        <v>13562061.33</v>
      </c>
      <c r="MG7" s="327">
        <v>13562061.33</v>
      </c>
      <c r="MH7" s="327">
        <v>8775451.4499999993</v>
      </c>
      <c r="MI7" s="327"/>
      <c r="MJ7" s="327"/>
      <c r="MK7" s="327">
        <v>13562061.33</v>
      </c>
      <c r="ML7" s="327">
        <v>8509887.1500000004</v>
      </c>
      <c r="MM7" s="327">
        <v>1292495.47</v>
      </c>
      <c r="MN7" s="327">
        <v>1292495.47</v>
      </c>
      <c r="MO7" s="327">
        <v>532204.02</v>
      </c>
      <c r="MP7" s="328"/>
      <c r="MQ7" s="329"/>
      <c r="MR7" s="327"/>
      <c r="MS7" s="327"/>
      <c r="MT7" s="327"/>
      <c r="MU7" s="327"/>
      <c r="MV7" s="327"/>
      <c r="MW7" s="327"/>
      <c r="MX7" s="327"/>
      <c r="MY7" s="327"/>
      <c r="MZ7" s="327"/>
      <c r="NA7" s="327"/>
      <c r="NB7" s="327"/>
      <c r="NC7" s="327"/>
      <c r="ND7" s="327"/>
      <c r="NE7" s="327"/>
      <c r="NF7" s="327"/>
      <c r="NG7" s="327"/>
      <c r="NH7" s="327"/>
      <c r="NI7" s="327"/>
      <c r="NJ7" s="327"/>
      <c r="NK7" s="327"/>
      <c r="NL7" s="327"/>
      <c r="NM7" s="327"/>
      <c r="NN7" s="327"/>
      <c r="NO7" s="327"/>
      <c r="NP7" s="327"/>
      <c r="NQ7" s="327"/>
      <c r="NR7" s="327"/>
      <c r="NS7" s="327"/>
      <c r="NT7" s="327"/>
      <c r="NU7" s="328"/>
      <c r="NV7" s="329"/>
      <c r="NW7" s="327"/>
      <c r="NX7" s="327"/>
      <c r="NY7" s="327"/>
      <c r="NZ7" s="327"/>
      <c r="OA7" s="327"/>
      <c r="OB7" s="327"/>
      <c r="OC7" s="327"/>
      <c r="OD7" s="327"/>
      <c r="OE7" s="327"/>
      <c r="OF7" s="327"/>
      <c r="OG7" s="327"/>
      <c r="OH7" s="327"/>
      <c r="OI7" s="327"/>
      <c r="OJ7" s="327"/>
      <c r="OK7" s="327"/>
      <c r="OL7" s="327"/>
      <c r="OM7" s="327"/>
      <c r="ON7" s="327"/>
      <c r="OO7" s="327"/>
      <c r="OP7" s="327"/>
      <c r="OQ7" s="327"/>
      <c r="OR7" s="327"/>
      <c r="OS7" s="327"/>
      <c r="OT7" s="327"/>
      <c r="OU7" s="327"/>
      <c r="OV7" s="327"/>
      <c r="OW7" s="327"/>
      <c r="OX7" s="327"/>
      <c r="OY7" s="327"/>
      <c r="OZ7" s="328"/>
      <c r="PA7" s="329"/>
      <c r="PB7" s="327"/>
      <c r="PC7" s="327"/>
      <c r="PD7" s="327"/>
      <c r="PE7" s="327"/>
      <c r="PF7" s="327"/>
      <c r="PG7" s="327"/>
      <c r="PH7" s="327"/>
      <c r="PI7" s="327"/>
      <c r="PJ7" s="327"/>
      <c r="PK7" s="327"/>
      <c r="PL7" s="327"/>
      <c r="PM7" s="327"/>
      <c r="PN7" s="327"/>
      <c r="PO7" s="327"/>
      <c r="PP7" s="327"/>
      <c r="PQ7" s="327"/>
      <c r="PR7" s="327"/>
      <c r="PS7" s="327"/>
      <c r="PT7" s="327"/>
      <c r="PU7" s="327"/>
      <c r="PV7" s="327"/>
      <c r="PW7" s="327"/>
      <c r="PX7" s="327"/>
      <c r="PY7" s="327"/>
      <c r="PZ7" s="327"/>
      <c r="QA7" s="327"/>
      <c r="QB7" s="327"/>
      <c r="QC7" s="327"/>
      <c r="QD7" s="328"/>
      <c r="QE7" s="329"/>
      <c r="QF7" s="327"/>
      <c r="QG7" s="327"/>
      <c r="QH7" s="327"/>
      <c r="QI7" s="327"/>
      <c r="QJ7" s="327"/>
      <c r="QK7" s="327"/>
      <c r="QL7" s="327"/>
      <c r="QM7" s="327"/>
      <c r="QN7" s="327"/>
      <c r="QO7" s="327"/>
      <c r="QP7" s="327"/>
      <c r="QQ7" s="327"/>
      <c r="QR7" s="327"/>
      <c r="QS7" s="327"/>
      <c r="QT7" s="327"/>
      <c r="QU7" s="327"/>
      <c r="QV7" s="327"/>
      <c r="QW7" s="327"/>
      <c r="QX7" s="327"/>
      <c r="QY7" s="327"/>
      <c r="QZ7" s="327"/>
      <c r="RA7" s="327"/>
      <c r="RB7" s="327"/>
      <c r="RC7" s="327"/>
      <c r="RD7" s="327"/>
      <c r="RE7" s="327"/>
      <c r="RF7" s="327"/>
      <c r="RG7" s="327"/>
      <c r="RH7" s="327"/>
      <c r="RI7" s="328"/>
      <c r="RJ7" s="329"/>
      <c r="RK7" s="327"/>
      <c r="RL7" s="327"/>
      <c r="RM7" s="327"/>
      <c r="RN7" s="327"/>
      <c r="RO7" s="327"/>
      <c r="RP7" s="327"/>
      <c r="RQ7" s="327"/>
      <c r="RR7" s="327"/>
      <c r="RS7" s="327"/>
      <c r="RT7" s="327"/>
      <c r="RU7" s="327"/>
      <c r="RV7" s="327"/>
      <c r="RW7" s="327"/>
      <c r="RX7" s="327"/>
      <c r="RY7" s="327"/>
      <c r="RZ7" s="327"/>
      <c r="SA7" s="327"/>
      <c r="SB7" s="327"/>
      <c r="SC7" s="327"/>
      <c r="SD7" s="327"/>
      <c r="SE7" s="327"/>
      <c r="SF7" s="327"/>
      <c r="SG7" s="327"/>
      <c r="SH7" s="327"/>
      <c r="SI7" s="327"/>
      <c r="SJ7" s="327"/>
      <c r="SK7" s="327"/>
      <c r="SL7" s="327"/>
      <c r="SM7" s="328"/>
    </row>
    <row r="8" spans="2:507" s="326" customFormat="1">
      <c r="B8" s="325"/>
      <c r="C8" s="319" t="s">
        <v>15</v>
      </c>
      <c r="D8" s="320">
        <f>SUM(F8:SM8)+1</f>
        <v>13635475032.297102</v>
      </c>
      <c r="F8" s="327"/>
      <c r="G8" s="327"/>
      <c r="H8" s="327"/>
      <c r="I8" s="327"/>
      <c r="J8" s="327"/>
      <c r="K8" s="327"/>
      <c r="L8" s="327"/>
      <c r="M8" s="327"/>
      <c r="N8" s="327"/>
      <c r="O8" s="327"/>
      <c r="P8" s="327"/>
      <c r="Q8" s="327"/>
      <c r="R8" s="327"/>
      <c r="S8" s="328"/>
      <c r="T8" s="324"/>
      <c r="U8" s="322"/>
      <c r="V8" s="322"/>
      <c r="W8" s="322"/>
      <c r="X8" s="322"/>
      <c r="Y8" s="322"/>
      <c r="Z8" s="322"/>
      <c r="AA8" s="322"/>
      <c r="AB8" s="322"/>
      <c r="AC8" s="322"/>
      <c r="AD8" s="322"/>
      <c r="AE8" s="322"/>
      <c r="AF8" s="322"/>
      <c r="AG8" s="322"/>
      <c r="AH8" s="322"/>
      <c r="AI8" s="322"/>
      <c r="AJ8" s="322"/>
      <c r="AK8" s="322"/>
      <c r="AL8" s="322"/>
      <c r="AM8" s="322"/>
      <c r="AN8" s="322"/>
      <c r="AO8" s="322"/>
      <c r="AP8" s="322"/>
      <c r="AQ8" s="322"/>
      <c r="AR8" s="322"/>
      <c r="AS8" s="322"/>
      <c r="AT8" s="322"/>
      <c r="AU8" s="322"/>
      <c r="AV8" s="322"/>
      <c r="AW8" s="322"/>
      <c r="AX8" s="323"/>
      <c r="AY8" s="324"/>
      <c r="AZ8" s="322"/>
      <c r="BA8" s="322"/>
      <c r="BB8" s="322"/>
      <c r="BC8" s="322"/>
      <c r="BD8" s="322"/>
      <c r="BE8" s="322"/>
      <c r="BF8" s="322"/>
      <c r="BG8" s="322"/>
      <c r="BH8" s="322"/>
      <c r="BI8" s="322"/>
      <c r="BJ8" s="322"/>
      <c r="BK8" s="322"/>
      <c r="BL8" s="322"/>
      <c r="BM8" s="322"/>
      <c r="BN8" s="322"/>
      <c r="BO8" s="322"/>
      <c r="BP8" s="322"/>
      <c r="BQ8" s="322"/>
      <c r="BR8" s="322"/>
      <c r="BS8" s="322"/>
      <c r="BT8" s="322"/>
      <c r="BU8" s="322"/>
      <c r="BV8" s="322"/>
      <c r="BW8" s="322"/>
      <c r="BX8" s="322"/>
      <c r="BY8" s="322"/>
      <c r="BZ8" s="322"/>
      <c r="CA8" s="322"/>
      <c r="CB8" s="323"/>
      <c r="CC8" s="324"/>
      <c r="CD8" s="322"/>
      <c r="CE8" s="322"/>
      <c r="CF8" s="322"/>
      <c r="CG8" s="322"/>
      <c r="CH8" s="322"/>
      <c r="CI8" s="322"/>
      <c r="CJ8" s="322"/>
      <c r="CK8" s="322"/>
      <c r="CL8" s="322"/>
      <c r="CM8" s="322"/>
      <c r="CN8" s="322"/>
      <c r="CO8" s="322"/>
      <c r="CP8" s="322"/>
      <c r="CQ8" s="322"/>
      <c r="CR8" s="322"/>
      <c r="CS8" s="322"/>
      <c r="CT8" s="322"/>
      <c r="CU8" s="322"/>
      <c r="CV8" s="322"/>
      <c r="CW8" s="322"/>
      <c r="CX8" s="322"/>
      <c r="CY8" s="322"/>
      <c r="CZ8" s="322"/>
      <c r="DA8" s="322"/>
      <c r="DB8" s="322"/>
      <c r="DC8" s="322"/>
      <c r="DD8" s="322"/>
      <c r="DE8" s="322"/>
      <c r="DF8" s="322"/>
      <c r="DG8" s="323"/>
      <c r="DH8" s="324"/>
      <c r="DI8" s="322"/>
      <c r="DJ8" s="322"/>
      <c r="DK8" s="322"/>
      <c r="DL8" s="322"/>
      <c r="DM8" s="322">
        <v>3400002.35</v>
      </c>
      <c r="DN8" s="322">
        <v>3853335.99</v>
      </c>
      <c r="DO8" s="322">
        <v>8782979.3000000007</v>
      </c>
      <c r="DP8" s="322">
        <v>8782979.3000000007</v>
      </c>
      <c r="DQ8" s="322">
        <v>5683104.2599999998</v>
      </c>
      <c r="DR8" s="322"/>
      <c r="DS8" s="322"/>
      <c r="DT8" s="322">
        <v>8782979.3000000007</v>
      </c>
      <c r="DU8" s="322">
        <v>8782979.3000000007</v>
      </c>
      <c r="DV8" s="322">
        <v>8782979.3000000007</v>
      </c>
      <c r="DW8" s="322">
        <v>8782979.3000000007</v>
      </c>
      <c r="DX8" s="322">
        <v>5683104.2599999998</v>
      </c>
      <c r="DY8" s="322"/>
      <c r="DZ8" s="322">
        <v>8782979.3000000007</v>
      </c>
      <c r="EA8" s="322">
        <v>8782979.3000000007</v>
      </c>
      <c r="EB8" s="322">
        <v>8782979.3000000007</v>
      </c>
      <c r="EC8" s="322">
        <v>8782979.3000000007</v>
      </c>
      <c r="ED8" s="322">
        <v>13495933.119999999</v>
      </c>
      <c r="EE8" s="322">
        <v>57525596.270000003</v>
      </c>
      <c r="EF8" s="322"/>
      <c r="EG8" s="322">
        <v>88903194.219999999</v>
      </c>
      <c r="EH8" s="322">
        <v>88903194.219999999</v>
      </c>
      <c r="EI8" s="322">
        <v>88903194.219999999</v>
      </c>
      <c r="EJ8" s="322">
        <v>88903194.219999999</v>
      </c>
      <c r="EK8" s="323">
        <v>97197059</v>
      </c>
      <c r="EL8" s="324">
        <v>62892214.659999996</v>
      </c>
      <c r="EM8" s="322"/>
      <c r="EN8" s="322">
        <v>97197059</v>
      </c>
      <c r="EO8" s="322">
        <v>97197059</v>
      </c>
      <c r="EP8" s="322">
        <v>97197059</v>
      </c>
      <c r="EQ8" s="322">
        <v>97197059</v>
      </c>
      <c r="ER8" s="322">
        <v>97197059</v>
      </c>
      <c r="ES8" s="322"/>
      <c r="ET8" s="322"/>
      <c r="EU8" s="322">
        <v>97197059</v>
      </c>
      <c r="EV8" s="322">
        <v>97197059</v>
      </c>
      <c r="EW8" s="322">
        <v>97197059</v>
      </c>
      <c r="EX8" s="322">
        <v>97197059</v>
      </c>
      <c r="EY8" s="322">
        <v>97197059</v>
      </c>
      <c r="EZ8" s="322">
        <v>62892214.659999996</v>
      </c>
      <c r="FA8" s="322"/>
      <c r="FB8" s="322">
        <v>97197059</v>
      </c>
      <c r="FC8" s="322">
        <v>97197059</v>
      </c>
      <c r="FD8" s="322">
        <v>97197059</v>
      </c>
      <c r="FE8" s="322">
        <v>97197059</v>
      </c>
      <c r="FF8" s="322">
        <v>97197059</v>
      </c>
      <c r="FG8" s="322">
        <v>62892214.659999996</v>
      </c>
      <c r="FH8" s="322"/>
      <c r="FI8" s="322">
        <v>97197059</v>
      </c>
      <c r="FJ8" s="322"/>
      <c r="FK8" s="322"/>
      <c r="FL8" s="322"/>
      <c r="FM8" s="322"/>
      <c r="FN8" s="322"/>
      <c r="FO8" s="322"/>
      <c r="FP8" s="323"/>
      <c r="FQ8" s="324"/>
      <c r="FR8" s="322"/>
      <c r="FS8" s="322"/>
      <c r="FT8" s="322"/>
      <c r="FU8" s="322">
        <v>62892214.659999996</v>
      </c>
      <c r="FV8" s="322"/>
      <c r="FW8" s="322"/>
      <c r="FX8" s="322">
        <v>97197059</v>
      </c>
      <c r="FY8" s="322">
        <v>97197059</v>
      </c>
      <c r="FZ8" s="322">
        <v>97197059</v>
      </c>
      <c r="GA8" s="322">
        <v>96970392.180000007</v>
      </c>
      <c r="GB8" s="322">
        <v>60398879.600000001</v>
      </c>
      <c r="GC8" s="322"/>
      <c r="GD8" s="322">
        <v>93343723.010000005</v>
      </c>
      <c r="GE8" s="322">
        <v>93343723.010000005</v>
      </c>
      <c r="GF8" s="322">
        <v>93343723.010000005</v>
      </c>
      <c r="GG8" s="322">
        <v>93343723.010000005</v>
      </c>
      <c r="GH8" s="322">
        <v>97762264.989999995</v>
      </c>
      <c r="GI8" s="322">
        <v>63257936.18</v>
      </c>
      <c r="GJ8" s="322"/>
      <c r="GK8" s="322">
        <v>97762264.989999995</v>
      </c>
      <c r="GL8" s="322">
        <v>97762264.989999995</v>
      </c>
      <c r="GM8" s="322">
        <v>97762264.989999995</v>
      </c>
      <c r="GN8" s="322">
        <v>97762264.989999995</v>
      </c>
      <c r="GO8" s="322">
        <v>97762264.989999995</v>
      </c>
      <c r="GP8" s="322">
        <v>63257936.18</v>
      </c>
      <c r="GQ8" s="322"/>
      <c r="GR8" s="322">
        <v>97762264.989999995</v>
      </c>
      <c r="GS8" s="322">
        <v>97762264.989999995</v>
      </c>
      <c r="GT8" s="322">
        <v>97762264.989999995</v>
      </c>
      <c r="GU8" s="323">
        <v>97762264.989999995</v>
      </c>
      <c r="GV8" s="324">
        <v>97762264.989999995</v>
      </c>
      <c r="GW8" s="322">
        <v>63257936.18</v>
      </c>
      <c r="GX8" s="322"/>
      <c r="GY8" s="322">
        <v>97762264.989999995</v>
      </c>
      <c r="GZ8" s="322">
        <v>97762264.989999995</v>
      </c>
      <c r="HA8" s="322">
        <v>97762264.989999995</v>
      </c>
      <c r="HB8" s="322">
        <v>97762264.989999995</v>
      </c>
      <c r="HC8" s="322">
        <v>97762264.989999995</v>
      </c>
      <c r="HD8" s="322">
        <v>63257936.18</v>
      </c>
      <c r="HE8" s="322"/>
      <c r="HF8" s="322">
        <v>97762264.989999995</v>
      </c>
      <c r="HG8" s="322">
        <v>97762264.989999995</v>
      </c>
      <c r="HH8" s="322">
        <v>97762264.989999995</v>
      </c>
      <c r="HI8" s="322">
        <v>97762264.989999995</v>
      </c>
      <c r="HJ8" s="322">
        <v>97762264.989999995</v>
      </c>
      <c r="HK8" s="322">
        <v>63257936.18</v>
      </c>
      <c r="HL8" s="322"/>
      <c r="HM8" s="322">
        <v>97762264.989999995</v>
      </c>
      <c r="HN8" s="322">
        <v>97762264.989999995</v>
      </c>
      <c r="HO8" s="322">
        <v>97762264.989999995</v>
      </c>
      <c r="HP8" s="322">
        <v>97762264.989999995</v>
      </c>
      <c r="HQ8" s="322">
        <v>97762264.989999995</v>
      </c>
      <c r="HR8" s="322">
        <v>63257936.18</v>
      </c>
      <c r="HS8" s="322"/>
      <c r="HT8" s="322">
        <v>97762264.989999995</v>
      </c>
      <c r="HU8" s="322">
        <v>97762264.989999995</v>
      </c>
      <c r="HV8" s="322">
        <v>97762264.989999995</v>
      </c>
      <c r="HW8" s="323">
        <v>97762264.989999995</v>
      </c>
      <c r="HX8" s="324">
        <v>97762264.989999995</v>
      </c>
      <c r="HY8" s="322">
        <v>63257936.18</v>
      </c>
      <c r="HZ8" s="322"/>
      <c r="IA8" s="322">
        <v>97762264.989999995</v>
      </c>
      <c r="IB8" s="322">
        <v>97762264.989999995</v>
      </c>
      <c r="IC8" s="322">
        <v>97762264.989999995</v>
      </c>
      <c r="ID8" s="322">
        <v>97762264.989999995</v>
      </c>
      <c r="IE8" s="322">
        <v>97762264.989999995</v>
      </c>
      <c r="IF8" s="322">
        <v>63257936.18</v>
      </c>
      <c r="IG8" s="322"/>
      <c r="IH8" s="322">
        <v>97762264.989999995</v>
      </c>
      <c r="II8" s="322">
        <v>97762264.989999995</v>
      </c>
      <c r="IJ8" s="322">
        <v>97762264.989999995</v>
      </c>
      <c r="IK8" s="322">
        <v>97762264.989999995</v>
      </c>
      <c r="IL8" s="322">
        <v>97762264.989999995</v>
      </c>
      <c r="IM8" s="322">
        <v>63257936.18</v>
      </c>
      <c r="IN8" s="322"/>
      <c r="IO8" s="322">
        <v>97762264.989999995</v>
      </c>
      <c r="IP8" s="322">
        <v>97762264.989999995</v>
      </c>
      <c r="IQ8" s="322">
        <v>93412579.709999993</v>
      </c>
      <c r="IR8" s="322">
        <v>92832621.680000007</v>
      </c>
      <c r="IS8" s="327">
        <v>92832621.680000007</v>
      </c>
      <c r="IT8" s="327">
        <v>60068166.979999997</v>
      </c>
      <c r="IU8" s="327"/>
      <c r="IV8" s="327"/>
      <c r="IW8" s="327">
        <v>92832621.680000007</v>
      </c>
      <c r="IX8" s="327">
        <v>92832621.680000007</v>
      </c>
      <c r="IY8" s="327">
        <v>92832621.680000007</v>
      </c>
      <c r="IZ8" s="327">
        <v>92832621.680000007</v>
      </c>
      <c r="JA8" s="327">
        <v>57209110.399999999</v>
      </c>
      <c r="JB8" s="328"/>
      <c r="JC8" s="329">
        <v>88414079.700000003</v>
      </c>
      <c r="JD8" s="327">
        <v>88414079.700000003</v>
      </c>
      <c r="JE8" s="327">
        <v>88414079.700000003</v>
      </c>
      <c r="JF8" s="327">
        <v>88414079.700000003</v>
      </c>
      <c r="JG8" s="327">
        <v>88414079.700000003</v>
      </c>
      <c r="JH8" s="327">
        <v>57209110.399999999</v>
      </c>
      <c r="JI8" s="327"/>
      <c r="JJ8" s="327">
        <v>88414079.700000003</v>
      </c>
      <c r="JK8" s="327">
        <v>88414079.700000003</v>
      </c>
      <c r="JL8" s="327">
        <v>88414079.700000003</v>
      </c>
      <c r="JM8" s="327">
        <v>88414079.700000003</v>
      </c>
      <c r="JN8" s="327">
        <v>88414079.700000003</v>
      </c>
      <c r="JO8" s="327">
        <v>57209110.399999999</v>
      </c>
      <c r="JP8" s="327"/>
      <c r="JQ8" s="327">
        <v>88414079.700000003</v>
      </c>
      <c r="JR8" s="327">
        <v>88414079.700000003</v>
      </c>
      <c r="JS8" s="327">
        <v>88414079.700000003</v>
      </c>
      <c r="JT8" s="327"/>
      <c r="JU8" s="327"/>
      <c r="JV8" s="327">
        <v>57209110.399999999</v>
      </c>
      <c r="JW8" s="322">
        <f>SUM(JQ8:JV8)</f>
        <v>322451349.5</v>
      </c>
      <c r="JX8" s="500">
        <f>+JW8/$JP$14</f>
        <v>7.0842509421546193E-3</v>
      </c>
      <c r="JY8" s="327">
        <v>88414079.700000003</v>
      </c>
      <c r="JZ8" s="327">
        <v>88414079.700000003</v>
      </c>
      <c r="KA8" s="327">
        <v>88414079.700000003</v>
      </c>
      <c r="KB8" s="327">
        <v>88414079.700000003</v>
      </c>
      <c r="KC8" s="327">
        <v>88414079.700000003</v>
      </c>
      <c r="KD8" s="327">
        <v>57209110.399999999</v>
      </c>
      <c r="KE8" s="327"/>
      <c r="KF8" s="327">
        <v>88414079.700000003</v>
      </c>
      <c r="KG8" s="328">
        <v>88414079.700000003</v>
      </c>
      <c r="KH8" s="329"/>
      <c r="KI8" s="327">
        <v>88255511.879999995</v>
      </c>
      <c r="KJ8" s="327">
        <v>88189441.950000003</v>
      </c>
      <c r="KK8" s="327">
        <v>57063756.560000002</v>
      </c>
      <c r="KL8" s="327"/>
      <c r="KM8" s="327">
        <v>88189441.950000003</v>
      </c>
      <c r="KN8" s="327">
        <v>88189441.950000003</v>
      </c>
      <c r="KO8" s="327">
        <v>88189441.950000003</v>
      </c>
      <c r="KP8" s="327">
        <v>88189441.950000003</v>
      </c>
      <c r="KQ8" s="327">
        <v>88189441.950000003</v>
      </c>
      <c r="KR8" s="327">
        <v>57063756.560000002</v>
      </c>
      <c r="KS8" s="327"/>
      <c r="KT8" s="327">
        <v>88189441.950000003</v>
      </c>
      <c r="KU8" s="327">
        <v>86961144</v>
      </c>
      <c r="KV8" s="327">
        <v>86101335.439999998</v>
      </c>
      <c r="KW8" s="327">
        <v>86101335.439999998</v>
      </c>
      <c r="KX8" s="327">
        <v>86101335.439999998</v>
      </c>
      <c r="KY8" s="327">
        <v>55712628.82</v>
      </c>
      <c r="KZ8" s="327"/>
      <c r="LA8" s="327">
        <v>86101335.439999998</v>
      </c>
      <c r="LB8" s="327">
        <v>86101335.439999998</v>
      </c>
      <c r="LC8" s="327">
        <v>86101335.439999998</v>
      </c>
      <c r="LD8" s="327">
        <v>86101335.439999998</v>
      </c>
      <c r="LE8" s="327">
        <v>86101335.439999998</v>
      </c>
      <c r="LF8" s="327">
        <v>55712628.82</v>
      </c>
      <c r="LG8" s="327"/>
      <c r="LH8" s="327">
        <v>86101335.439999998</v>
      </c>
      <c r="LI8" s="327">
        <v>86101335.439999998</v>
      </c>
      <c r="LJ8" s="327">
        <v>86101335.439999998</v>
      </c>
      <c r="LK8" s="327">
        <v>86101335.439999998</v>
      </c>
      <c r="LL8" s="328">
        <v>86101335.439999998</v>
      </c>
      <c r="LM8" s="329">
        <v>55712628.82</v>
      </c>
      <c r="LN8" s="327"/>
      <c r="LO8" s="327"/>
      <c r="LP8" s="327">
        <v>86101335.439999998</v>
      </c>
      <c r="LQ8" s="327">
        <v>86101335.439999998</v>
      </c>
      <c r="LR8" s="327">
        <v>86101335.439999998</v>
      </c>
      <c r="LS8" s="327">
        <v>31178414.969999999</v>
      </c>
      <c r="LT8" s="327">
        <v>5366618.3899999997</v>
      </c>
      <c r="LU8" s="327"/>
      <c r="LV8" s="327">
        <v>8293864.7800000003</v>
      </c>
      <c r="LW8" s="327">
        <v>8293864.7800000003</v>
      </c>
      <c r="LX8" s="327">
        <v>8293864.7800000003</v>
      </c>
      <c r="LY8" s="327">
        <v>2927246.39</v>
      </c>
      <c r="LZ8" s="327"/>
      <c r="MA8" s="327"/>
      <c r="MB8" s="327"/>
      <c r="MC8" s="327"/>
      <c r="MD8" s="327"/>
      <c r="ME8" s="327"/>
      <c r="MF8" s="327"/>
      <c r="MG8" s="327"/>
      <c r="MH8" s="327"/>
      <c r="MI8" s="327"/>
      <c r="MJ8" s="327"/>
      <c r="MK8" s="327"/>
      <c r="ML8" s="327"/>
      <c r="MM8" s="327"/>
      <c r="MN8" s="327"/>
      <c r="MO8" s="327"/>
      <c r="MP8" s="328"/>
      <c r="MQ8" s="329"/>
      <c r="MR8" s="327"/>
      <c r="MS8" s="327"/>
      <c r="MT8" s="327"/>
      <c r="MU8" s="327"/>
      <c r="MV8" s="327"/>
      <c r="MW8" s="327"/>
      <c r="MX8" s="327"/>
      <c r="MY8" s="327"/>
      <c r="MZ8" s="327"/>
      <c r="NA8" s="327"/>
      <c r="NB8" s="327"/>
      <c r="NC8" s="327"/>
      <c r="ND8" s="327"/>
      <c r="NE8" s="327"/>
      <c r="NF8" s="327"/>
      <c r="NG8" s="327"/>
      <c r="NH8" s="327"/>
      <c r="NI8" s="327"/>
      <c r="NJ8" s="327"/>
      <c r="NK8" s="327"/>
      <c r="NL8" s="327"/>
      <c r="NM8" s="327"/>
      <c r="NN8" s="327"/>
      <c r="NO8" s="327"/>
      <c r="NP8" s="327"/>
      <c r="NQ8" s="327"/>
      <c r="NR8" s="327"/>
      <c r="NS8" s="327"/>
      <c r="NT8" s="327"/>
      <c r="NU8" s="328"/>
      <c r="NV8" s="329"/>
      <c r="NW8" s="327"/>
      <c r="NX8" s="327"/>
      <c r="NY8" s="327"/>
      <c r="NZ8" s="327"/>
      <c r="OA8" s="327"/>
      <c r="OB8" s="327"/>
      <c r="OC8" s="327"/>
      <c r="OD8" s="327"/>
      <c r="OE8" s="327"/>
      <c r="OF8" s="327"/>
      <c r="OG8" s="327"/>
      <c r="OH8" s="327"/>
      <c r="OI8" s="327"/>
      <c r="OJ8" s="327"/>
      <c r="OK8" s="327"/>
      <c r="OL8" s="327"/>
      <c r="OM8" s="327"/>
      <c r="ON8" s="327"/>
      <c r="OO8" s="327"/>
      <c r="OP8" s="327"/>
      <c r="OQ8" s="327"/>
      <c r="OR8" s="327"/>
      <c r="OS8" s="327"/>
      <c r="OT8" s="327"/>
      <c r="OU8" s="327"/>
      <c r="OV8" s="327"/>
      <c r="OW8" s="327"/>
      <c r="OX8" s="327"/>
      <c r="OY8" s="327"/>
      <c r="OZ8" s="328"/>
      <c r="PA8" s="329"/>
      <c r="PB8" s="327"/>
      <c r="PC8" s="327"/>
      <c r="PD8" s="327"/>
      <c r="PE8" s="327"/>
      <c r="PF8" s="327"/>
      <c r="PG8" s="327"/>
      <c r="PH8" s="327"/>
      <c r="PI8" s="327"/>
      <c r="PJ8" s="327"/>
      <c r="PK8" s="327"/>
      <c r="PL8" s="327"/>
      <c r="PM8" s="327"/>
      <c r="PN8" s="327"/>
      <c r="PO8" s="327"/>
      <c r="PP8" s="327"/>
      <c r="PQ8" s="327"/>
      <c r="PR8" s="327"/>
      <c r="PS8" s="327"/>
      <c r="PT8" s="327"/>
      <c r="PU8" s="327"/>
      <c r="PV8" s="327"/>
      <c r="PW8" s="327"/>
      <c r="PX8" s="327"/>
      <c r="PY8" s="327"/>
      <c r="PZ8" s="327"/>
      <c r="QA8" s="327"/>
      <c r="QB8" s="327"/>
      <c r="QC8" s="327"/>
      <c r="QD8" s="328"/>
      <c r="QE8" s="329"/>
      <c r="QF8" s="327"/>
      <c r="QG8" s="327"/>
      <c r="QH8" s="327"/>
      <c r="QI8" s="327"/>
      <c r="QJ8" s="327"/>
      <c r="QK8" s="327"/>
      <c r="QL8" s="327"/>
      <c r="QM8" s="327"/>
      <c r="QN8" s="327"/>
      <c r="QO8" s="327"/>
      <c r="QP8" s="327"/>
      <c r="QQ8" s="327"/>
      <c r="QR8" s="327"/>
      <c r="QS8" s="327"/>
      <c r="QT8" s="327"/>
      <c r="QU8" s="327"/>
      <c r="QV8" s="327"/>
      <c r="QW8" s="327"/>
      <c r="QX8" s="327"/>
      <c r="QY8" s="327"/>
      <c r="QZ8" s="327"/>
      <c r="RA8" s="327"/>
      <c r="RB8" s="327"/>
      <c r="RC8" s="327"/>
      <c r="RD8" s="327"/>
      <c r="RE8" s="327"/>
      <c r="RF8" s="327"/>
      <c r="RG8" s="327"/>
      <c r="RH8" s="327"/>
      <c r="RI8" s="328"/>
      <c r="RJ8" s="329"/>
      <c r="RK8" s="327"/>
      <c r="RL8" s="327"/>
      <c r="RM8" s="327"/>
      <c r="RN8" s="327"/>
      <c r="RO8" s="327"/>
      <c r="RP8" s="327"/>
      <c r="RQ8" s="327"/>
      <c r="RR8" s="327"/>
      <c r="RS8" s="327"/>
      <c r="RT8" s="327"/>
      <c r="RU8" s="327"/>
      <c r="RV8" s="327"/>
      <c r="RW8" s="327"/>
      <c r="RX8" s="327"/>
      <c r="RY8" s="327"/>
      <c r="RZ8" s="327"/>
      <c r="SA8" s="327"/>
      <c r="SB8" s="327"/>
      <c r="SC8" s="327"/>
      <c r="SD8" s="327"/>
      <c r="SE8" s="327"/>
      <c r="SF8" s="327"/>
      <c r="SG8" s="327"/>
      <c r="SH8" s="327"/>
      <c r="SI8" s="327"/>
      <c r="SJ8" s="327"/>
      <c r="SK8" s="327"/>
      <c r="SL8" s="327"/>
      <c r="SM8" s="328"/>
    </row>
    <row r="9" spans="2:507" s="326" customFormat="1">
      <c r="B9" s="325"/>
      <c r="C9" s="319" t="s">
        <v>16</v>
      </c>
      <c r="D9" s="320">
        <f>SUM(F9:SM9)+1</f>
        <v>1276333851.2214038</v>
      </c>
      <c r="F9" s="327"/>
      <c r="G9" s="327"/>
      <c r="H9" s="327"/>
      <c r="I9" s="327"/>
      <c r="J9" s="327"/>
      <c r="K9" s="327"/>
      <c r="L9" s="327"/>
      <c r="M9" s="327"/>
      <c r="N9" s="327"/>
      <c r="O9" s="327"/>
      <c r="P9" s="327"/>
      <c r="Q9" s="327"/>
      <c r="R9" s="327"/>
      <c r="S9" s="328"/>
      <c r="T9" s="324"/>
      <c r="U9" s="322"/>
      <c r="V9" s="322"/>
      <c r="W9" s="322"/>
      <c r="X9" s="322"/>
      <c r="Y9" s="322"/>
      <c r="Z9" s="322"/>
      <c r="AA9" s="322"/>
      <c r="AB9" s="322"/>
      <c r="AC9" s="322"/>
      <c r="AD9" s="322"/>
      <c r="AE9" s="322"/>
      <c r="AF9" s="322"/>
      <c r="AG9" s="322"/>
      <c r="AH9" s="322"/>
      <c r="AI9" s="322"/>
      <c r="AJ9" s="322"/>
      <c r="AK9" s="322"/>
      <c r="AL9" s="322"/>
      <c r="AM9" s="322"/>
      <c r="AN9" s="322"/>
      <c r="AO9" s="322"/>
      <c r="AP9" s="322"/>
      <c r="AQ9" s="322"/>
      <c r="AR9" s="322"/>
      <c r="AS9" s="322"/>
      <c r="AT9" s="322"/>
      <c r="AU9" s="322"/>
      <c r="AV9" s="322"/>
      <c r="AW9" s="322"/>
      <c r="AX9" s="323"/>
      <c r="AY9" s="324"/>
      <c r="AZ9" s="322"/>
      <c r="BA9" s="322"/>
      <c r="BB9" s="322"/>
      <c r="BC9" s="322"/>
      <c r="BD9" s="322"/>
      <c r="BE9" s="322"/>
      <c r="BF9" s="322"/>
      <c r="BG9" s="322"/>
      <c r="BH9" s="322"/>
      <c r="BI9" s="322"/>
      <c r="BJ9" s="322"/>
      <c r="BK9" s="322"/>
      <c r="BL9" s="322"/>
      <c r="BM9" s="322"/>
      <c r="BN9" s="322"/>
      <c r="BO9" s="322"/>
      <c r="BP9" s="322"/>
      <c r="BQ9" s="322"/>
      <c r="BR9" s="322"/>
      <c r="BS9" s="322"/>
      <c r="BT9" s="322"/>
      <c r="BU9" s="322"/>
      <c r="BV9" s="322"/>
      <c r="BW9" s="322"/>
      <c r="BX9" s="322"/>
      <c r="BY9" s="322"/>
      <c r="BZ9" s="322"/>
      <c r="CA9" s="322"/>
      <c r="CB9" s="323"/>
      <c r="CC9" s="324"/>
      <c r="CD9" s="322"/>
      <c r="CE9" s="322"/>
      <c r="CF9" s="322"/>
      <c r="CG9" s="322"/>
      <c r="CH9" s="322"/>
      <c r="CI9" s="322"/>
      <c r="CJ9" s="322"/>
      <c r="CK9" s="322"/>
      <c r="CL9" s="322"/>
      <c r="CM9" s="322"/>
      <c r="CN9" s="322"/>
      <c r="CO9" s="322"/>
      <c r="CP9" s="322"/>
      <c r="CQ9" s="322"/>
      <c r="CR9" s="322"/>
      <c r="CS9" s="322"/>
      <c r="CT9" s="322"/>
      <c r="CU9" s="322"/>
      <c r="CV9" s="322"/>
      <c r="CW9" s="322"/>
      <c r="CX9" s="322"/>
      <c r="CY9" s="322"/>
      <c r="CZ9" s="322"/>
      <c r="DA9" s="322"/>
      <c r="DB9" s="322"/>
      <c r="DC9" s="322"/>
      <c r="DD9" s="322"/>
      <c r="DE9" s="322"/>
      <c r="DF9" s="322"/>
      <c r="DG9" s="323"/>
      <c r="DH9" s="324"/>
      <c r="DI9" s="322"/>
      <c r="DJ9" s="322"/>
      <c r="DK9" s="322"/>
      <c r="DL9" s="322"/>
      <c r="DM9" s="322"/>
      <c r="DN9" s="322"/>
      <c r="DO9" s="322"/>
      <c r="DP9" s="322"/>
      <c r="DQ9" s="322"/>
      <c r="DR9" s="322"/>
      <c r="DS9" s="322"/>
      <c r="DT9" s="322"/>
      <c r="DU9" s="322"/>
      <c r="DV9" s="322"/>
      <c r="DW9" s="322"/>
      <c r="DX9" s="322"/>
      <c r="DY9" s="322"/>
      <c r="DZ9" s="322"/>
      <c r="EA9" s="322"/>
      <c r="EB9" s="322"/>
      <c r="EC9" s="322"/>
      <c r="ED9" s="322"/>
      <c r="EE9" s="322"/>
      <c r="EF9" s="322"/>
      <c r="EG9" s="322"/>
      <c r="EH9" s="322"/>
      <c r="EI9" s="322"/>
      <c r="EJ9" s="322"/>
      <c r="EK9" s="323"/>
      <c r="EL9" s="324"/>
      <c r="EM9" s="322"/>
      <c r="EN9" s="322"/>
      <c r="EO9" s="322"/>
      <c r="EP9" s="322"/>
      <c r="EQ9" s="322"/>
      <c r="ER9" s="322"/>
      <c r="ES9" s="322"/>
      <c r="ET9" s="322"/>
      <c r="EU9" s="322"/>
      <c r="EV9" s="322"/>
      <c r="EW9" s="322"/>
      <c r="EX9" s="322"/>
      <c r="EY9" s="322"/>
      <c r="EZ9" s="322"/>
      <c r="FA9" s="322"/>
      <c r="FB9" s="322"/>
      <c r="FC9" s="322"/>
      <c r="FD9" s="322"/>
      <c r="FE9" s="322"/>
      <c r="FF9" s="322"/>
      <c r="FG9" s="322"/>
      <c r="FH9" s="322"/>
      <c r="FI9" s="322"/>
      <c r="FJ9" s="322"/>
      <c r="FK9" s="322"/>
      <c r="FL9" s="322"/>
      <c r="FM9" s="322"/>
      <c r="FN9" s="322"/>
      <c r="FO9" s="322"/>
      <c r="FP9" s="323"/>
      <c r="FQ9" s="324"/>
      <c r="FR9" s="322"/>
      <c r="FS9" s="322"/>
      <c r="FT9" s="322"/>
      <c r="FU9" s="322"/>
      <c r="FV9" s="322"/>
      <c r="FW9" s="322"/>
      <c r="FX9" s="322"/>
      <c r="FY9" s="322"/>
      <c r="FZ9" s="322"/>
      <c r="GA9" s="322"/>
      <c r="GB9" s="322"/>
      <c r="GC9" s="322"/>
      <c r="GD9" s="322"/>
      <c r="GE9" s="322"/>
      <c r="GF9" s="322"/>
      <c r="GG9" s="322"/>
      <c r="GH9" s="322"/>
      <c r="GI9" s="322"/>
      <c r="GJ9" s="322"/>
      <c r="GK9" s="322"/>
      <c r="GL9" s="322"/>
      <c r="GM9" s="322"/>
      <c r="GN9" s="322"/>
      <c r="GO9" s="322"/>
      <c r="GP9" s="322"/>
      <c r="GQ9" s="322"/>
      <c r="GR9" s="322"/>
      <c r="GS9" s="322"/>
      <c r="GT9" s="322"/>
      <c r="GU9" s="323"/>
      <c r="GV9" s="324"/>
      <c r="GW9" s="322"/>
      <c r="GX9" s="322"/>
      <c r="GY9" s="322"/>
      <c r="GZ9" s="322"/>
      <c r="HA9" s="322"/>
      <c r="HB9" s="322"/>
      <c r="HC9" s="322"/>
      <c r="HD9" s="322"/>
      <c r="HE9" s="322"/>
      <c r="HF9" s="322"/>
      <c r="HG9" s="322"/>
      <c r="HH9" s="322"/>
      <c r="HI9" s="322"/>
      <c r="HJ9" s="322"/>
      <c r="HK9" s="322"/>
      <c r="HL9" s="322"/>
      <c r="HM9" s="322"/>
      <c r="HN9" s="322"/>
      <c r="HO9" s="322"/>
      <c r="HP9" s="322"/>
      <c r="HQ9" s="322"/>
      <c r="HR9" s="322"/>
      <c r="HS9" s="322"/>
      <c r="HT9" s="322"/>
      <c r="HU9" s="322"/>
      <c r="HV9" s="322"/>
      <c r="HW9" s="323"/>
      <c r="HX9" s="324"/>
      <c r="HY9" s="322"/>
      <c r="HZ9" s="322"/>
      <c r="IA9" s="322"/>
      <c r="IB9" s="322"/>
      <c r="IC9" s="322">
        <v>328676.09000000003</v>
      </c>
      <c r="ID9" s="322">
        <v>372499.56</v>
      </c>
      <c r="IE9" s="322">
        <v>372499.56</v>
      </c>
      <c r="IF9" s="322">
        <v>241029.13</v>
      </c>
      <c r="IG9" s="322"/>
      <c r="IH9" s="322">
        <v>372499.56</v>
      </c>
      <c r="II9" s="322">
        <v>372499.56</v>
      </c>
      <c r="IJ9" s="322">
        <v>372499.56</v>
      </c>
      <c r="IK9" s="322">
        <v>372499.56</v>
      </c>
      <c r="IL9" s="322">
        <v>372499.56</v>
      </c>
      <c r="IM9" s="322">
        <v>241029.13</v>
      </c>
      <c r="IN9" s="322"/>
      <c r="IO9" s="322">
        <v>426082.17</v>
      </c>
      <c r="IP9" s="322">
        <v>442569.13</v>
      </c>
      <c r="IQ9" s="322">
        <v>442569.13</v>
      </c>
      <c r="IR9" s="322">
        <v>442569.13</v>
      </c>
      <c r="IS9" s="327">
        <v>1578259.7</v>
      </c>
      <c r="IT9" s="327">
        <v>11583667.890000001</v>
      </c>
      <c r="IU9" s="327"/>
      <c r="IV9" s="327"/>
      <c r="IW9" s="327">
        <v>17902032.190000001</v>
      </c>
      <c r="IX9" s="327">
        <v>17902032.190000001</v>
      </c>
      <c r="IY9" s="327">
        <v>17902032.190000001</v>
      </c>
      <c r="IZ9" s="327">
        <v>17902032.190000001</v>
      </c>
      <c r="JA9" s="327">
        <v>11583667.890000001</v>
      </c>
      <c r="JB9" s="328"/>
      <c r="JC9" s="329">
        <v>17902032.190000001</v>
      </c>
      <c r="JD9" s="327">
        <v>17902032.190000001</v>
      </c>
      <c r="JE9" s="327">
        <v>17902032.190000001</v>
      </c>
      <c r="JF9" s="327">
        <v>17902032.190000001</v>
      </c>
      <c r="JG9" s="327">
        <v>17902032.190000001</v>
      </c>
      <c r="JH9" s="327">
        <v>11583667.890000001</v>
      </c>
      <c r="JI9" s="327"/>
      <c r="JJ9" s="327">
        <v>17902032.190000001</v>
      </c>
      <c r="JK9" s="327">
        <v>17902032.190000001</v>
      </c>
      <c r="JL9" s="327">
        <v>17902032.190000001</v>
      </c>
      <c r="JM9" s="327">
        <v>17573356.109999999</v>
      </c>
      <c r="JN9" s="327">
        <v>17529532.629999999</v>
      </c>
      <c r="JO9" s="327">
        <v>11342638.76</v>
      </c>
      <c r="JP9" s="327"/>
      <c r="JQ9" s="327">
        <v>17529532.629999999</v>
      </c>
      <c r="JR9" s="327">
        <v>17529532.629999999</v>
      </c>
      <c r="JS9" s="327">
        <v>17529532.629999999</v>
      </c>
      <c r="JT9" s="327"/>
      <c r="JU9" s="327"/>
      <c r="JV9" s="327">
        <v>11342638.76</v>
      </c>
      <c r="JW9" s="322">
        <f>SUM(JQ9:JV9)</f>
        <v>63931236.649999999</v>
      </c>
      <c r="JX9" s="500">
        <f>+JW9/$JP$14</f>
        <v>1.4045682369546802E-3</v>
      </c>
      <c r="JY9" s="327">
        <v>17529532.629999999</v>
      </c>
      <c r="JZ9" s="327">
        <v>17529532.629999999</v>
      </c>
      <c r="KA9" s="327">
        <v>17529532.629999999</v>
      </c>
      <c r="KB9" s="327">
        <v>17475950.02</v>
      </c>
      <c r="KC9" s="327">
        <v>17459463.059999999</v>
      </c>
      <c r="KD9" s="327">
        <v>11297299.630000001</v>
      </c>
      <c r="KE9" s="327"/>
      <c r="KF9" s="327">
        <v>17459463.059999999</v>
      </c>
      <c r="KG9" s="328">
        <v>17459463.059999999</v>
      </c>
      <c r="KH9" s="329"/>
      <c r="KI9" s="327">
        <v>17459463.059999999</v>
      </c>
      <c r="KJ9" s="327">
        <v>17459463.059999999</v>
      </c>
      <c r="KK9" s="327">
        <v>11297299.630000001</v>
      </c>
      <c r="KL9" s="327"/>
      <c r="KM9" s="327">
        <v>17459463.059999999</v>
      </c>
      <c r="KN9" s="327">
        <v>17459463.059999999</v>
      </c>
      <c r="KO9" s="327">
        <v>17459463.059999999</v>
      </c>
      <c r="KP9" s="327">
        <v>17459463.059999999</v>
      </c>
      <c r="KQ9" s="327">
        <v>17459463.059999999</v>
      </c>
      <c r="KR9" s="327">
        <v>11297299.630000001</v>
      </c>
      <c r="KS9" s="327"/>
      <c r="KT9" s="327">
        <v>17459463.059999999</v>
      </c>
      <c r="KU9" s="327">
        <v>17459463.059999999</v>
      </c>
      <c r="KV9" s="327">
        <v>17459463.059999999</v>
      </c>
      <c r="KW9" s="327">
        <v>17459463.059999999</v>
      </c>
      <c r="KX9" s="327">
        <v>17459463.059999999</v>
      </c>
      <c r="KY9" s="327">
        <v>11297299.630000001</v>
      </c>
      <c r="KZ9" s="327"/>
      <c r="LA9" s="327">
        <v>17459463.059999999</v>
      </c>
      <c r="LB9" s="327">
        <v>17459463.059999999</v>
      </c>
      <c r="LC9" s="327">
        <v>17459463.059999999</v>
      </c>
      <c r="LD9" s="327">
        <v>18493547.149999999</v>
      </c>
      <c r="LE9" s="327">
        <v>19217406.02</v>
      </c>
      <c r="LF9" s="327">
        <v>12434792.130000001</v>
      </c>
      <c r="LG9" s="327"/>
      <c r="LH9" s="327">
        <v>19217406.02</v>
      </c>
      <c r="LI9" s="327">
        <v>19217406.02</v>
      </c>
      <c r="LJ9" s="327">
        <v>19217406.02</v>
      </c>
      <c r="LK9" s="327">
        <v>19217406.02</v>
      </c>
      <c r="LL9" s="328">
        <v>19217406.02</v>
      </c>
      <c r="LM9" s="329">
        <v>12434792.130000001</v>
      </c>
      <c r="LN9" s="327"/>
      <c r="LO9" s="327"/>
      <c r="LP9" s="327">
        <v>19217406.02</v>
      </c>
      <c r="LQ9" s="327">
        <v>19217406.02</v>
      </c>
      <c r="LR9" s="327">
        <v>19217406.02</v>
      </c>
      <c r="LS9" s="327">
        <v>19217406.02</v>
      </c>
      <c r="LT9" s="327">
        <v>12434792.130000001</v>
      </c>
      <c r="LU9" s="327"/>
      <c r="LV9" s="327">
        <v>19217406.02</v>
      </c>
      <c r="LW9" s="327">
        <v>19217406.02</v>
      </c>
      <c r="LX9" s="327">
        <v>19217406.02</v>
      </c>
      <c r="LY9" s="327">
        <v>19217406.02</v>
      </c>
      <c r="LZ9" s="327">
        <v>19217406.02</v>
      </c>
      <c r="MA9" s="327">
        <v>12434792.130000001</v>
      </c>
      <c r="MB9" s="327"/>
      <c r="MC9" s="327">
        <v>19217406.02</v>
      </c>
      <c r="MD9" s="327">
        <v>19156282.890000001</v>
      </c>
      <c r="ME9" s="327">
        <v>8899593.4199999999</v>
      </c>
      <c r="MF9" s="327">
        <v>1757942.96</v>
      </c>
      <c r="MG9" s="327">
        <v>1757942.96</v>
      </c>
      <c r="MH9" s="327">
        <v>1137492.5</v>
      </c>
      <c r="MI9" s="327"/>
      <c r="MJ9" s="327"/>
      <c r="MK9" s="327">
        <v>1757942.96</v>
      </c>
      <c r="ML9" s="327">
        <v>1757942.96</v>
      </c>
      <c r="MM9" s="327">
        <v>1757942.96</v>
      </c>
      <c r="MN9" s="327">
        <v>1757942.96</v>
      </c>
      <c r="MO9" s="327">
        <v>723858.87</v>
      </c>
      <c r="MP9" s="328"/>
      <c r="MQ9" s="329"/>
      <c r="MR9" s="327"/>
      <c r="MS9" s="327"/>
      <c r="MT9" s="327"/>
      <c r="MU9" s="327"/>
      <c r="MV9" s="327"/>
      <c r="MW9" s="327"/>
      <c r="MX9" s="327"/>
      <c r="MY9" s="327"/>
      <c r="MZ9" s="327"/>
      <c r="NA9" s="327"/>
      <c r="NB9" s="327"/>
      <c r="NC9" s="327"/>
      <c r="ND9" s="327"/>
      <c r="NE9" s="327"/>
      <c r="NF9" s="327"/>
      <c r="NG9" s="327"/>
      <c r="NH9" s="327"/>
      <c r="NI9" s="327"/>
      <c r="NJ9" s="327"/>
      <c r="NK9" s="327"/>
      <c r="NL9" s="327"/>
      <c r="NM9" s="327"/>
      <c r="NN9" s="327"/>
      <c r="NO9" s="327"/>
      <c r="NP9" s="327"/>
      <c r="NQ9" s="327"/>
      <c r="NR9" s="327"/>
      <c r="NS9" s="327"/>
      <c r="NT9" s="327"/>
      <c r="NU9" s="328"/>
      <c r="NV9" s="329"/>
      <c r="NW9" s="327"/>
      <c r="NX9" s="327"/>
      <c r="NY9" s="327"/>
      <c r="NZ9" s="327"/>
      <c r="OA9" s="327"/>
      <c r="OB9" s="327"/>
      <c r="OC9" s="327"/>
      <c r="OD9" s="327"/>
      <c r="OE9" s="327"/>
      <c r="OF9" s="327"/>
      <c r="OG9" s="327"/>
      <c r="OH9" s="327"/>
      <c r="OI9" s="327"/>
      <c r="OJ9" s="327"/>
      <c r="OK9" s="327"/>
      <c r="OL9" s="327"/>
      <c r="OM9" s="327"/>
      <c r="ON9" s="327"/>
      <c r="OO9" s="327"/>
      <c r="OP9" s="327"/>
      <c r="OQ9" s="327"/>
      <c r="OR9" s="327"/>
      <c r="OS9" s="327"/>
      <c r="OT9" s="327"/>
      <c r="OU9" s="327"/>
      <c r="OV9" s="327"/>
      <c r="OW9" s="327"/>
      <c r="OX9" s="327"/>
      <c r="OY9" s="327"/>
      <c r="OZ9" s="328"/>
      <c r="PA9" s="329"/>
      <c r="PB9" s="327"/>
      <c r="PC9" s="327"/>
      <c r="PD9" s="327"/>
      <c r="PE9" s="327"/>
      <c r="PF9" s="327"/>
      <c r="PG9" s="327"/>
      <c r="PH9" s="327"/>
      <c r="PI9" s="327"/>
      <c r="PJ9" s="327"/>
      <c r="PK9" s="327"/>
      <c r="PL9" s="327"/>
      <c r="PM9" s="327"/>
      <c r="PN9" s="327"/>
      <c r="PO9" s="327"/>
      <c r="PP9" s="327"/>
      <c r="PQ9" s="327"/>
      <c r="PR9" s="327"/>
      <c r="PS9" s="327"/>
      <c r="PT9" s="327"/>
      <c r="PU9" s="327"/>
      <c r="PV9" s="327"/>
      <c r="PW9" s="327"/>
      <c r="PX9" s="327"/>
      <c r="PY9" s="327"/>
      <c r="PZ9" s="327"/>
      <c r="QA9" s="327"/>
      <c r="QB9" s="327"/>
      <c r="QC9" s="327"/>
      <c r="QD9" s="328"/>
      <c r="QE9" s="329"/>
      <c r="QF9" s="327"/>
      <c r="QG9" s="327"/>
      <c r="QH9" s="327"/>
      <c r="QI9" s="327"/>
      <c r="QJ9" s="327"/>
      <c r="QK9" s="327"/>
      <c r="QL9" s="327"/>
      <c r="QM9" s="327"/>
      <c r="QN9" s="327"/>
      <c r="QO9" s="327"/>
      <c r="QP9" s="327"/>
      <c r="QQ9" s="327"/>
      <c r="QR9" s="327"/>
      <c r="QS9" s="327"/>
      <c r="QT9" s="327"/>
      <c r="QU9" s="327"/>
      <c r="QV9" s="327"/>
      <c r="QW9" s="327"/>
      <c r="QX9" s="327"/>
      <c r="QY9" s="327"/>
      <c r="QZ9" s="327"/>
      <c r="RA9" s="327"/>
      <c r="RB9" s="327"/>
      <c r="RC9" s="327"/>
      <c r="RD9" s="327"/>
      <c r="RE9" s="327"/>
      <c r="RF9" s="327"/>
      <c r="RG9" s="327"/>
      <c r="RH9" s="327"/>
      <c r="RI9" s="328"/>
      <c r="RJ9" s="329"/>
      <c r="RK9" s="327"/>
      <c r="RL9" s="327"/>
      <c r="RM9" s="327"/>
      <c r="RN9" s="327"/>
      <c r="RO9" s="327"/>
      <c r="RP9" s="327"/>
      <c r="RQ9" s="327"/>
      <c r="RR9" s="327"/>
      <c r="RS9" s="327"/>
      <c r="RT9" s="327"/>
      <c r="RU9" s="327"/>
      <c r="RV9" s="327"/>
      <c r="RW9" s="327"/>
      <c r="RX9" s="327"/>
      <c r="RY9" s="327"/>
      <c r="RZ9" s="327"/>
      <c r="SA9" s="327"/>
      <c r="SB9" s="327"/>
      <c r="SC9" s="327"/>
      <c r="SD9" s="327"/>
      <c r="SE9" s="327"/>
      <c r="SF9" s="327"/>
      <c r="SG9" s="327"/>
      <c r="SH9" s="327"/>
      <c r="SI9" s="327"/>
      <c r="SJ9" s="327"/>
      <c r="SK9" s="327"/>
      <c r="SL9" s="327"/>
      <c r="SM9" s="328"/>
    </row>
    <row r="10" spans="2:507" s="326" customFormat="1">
      <c r="S10" s="330"/>
      <c r="AX10" s="330"/>
      <c r="CB10" s="330"/>
      <c r="DG10" s="330"/>
      <c r="EK10" s="330"/>
      <c r="FP10" s="330"/>
      <c r="GU10" s="330"/>
      <c r="HW10" s="330"/>
      <c r="JB10" s="330"/>
      <c r="KG10" s="330"/>
      <c r="LL10" s="330"/>
      <c r="MP10" s="330"/>
      <c r="NU10" s="330"/>
      <c r="OZ10" s="330"/>
      <c r="QD10" s="330"/>
      <c r="RI10" s="330"/>
      <c r="SM10" s="330"/>
    </row>
    <row r="11" spans="2:507" s="331" customFormat="1">
      <c r="D11" s="931" t="s">
        <v>17</v>
      </c>
      <c r="E11" s="931"/>
      <c r="F11" s="332">
        <f>+F4</f>
        <v>3403018.93</v>
      </c>
      <c r="G11" s="333">
        <f>+F11+G4</f>
        <v>6806037.8600000003</v>
      </c>
      <c r="H11" s="332">
        <f>+G11+H4</f>
        <v>6806037.8600000003</v>
      </c>
      <c r="I11" s="333">
        <f t="shared" ref="I11:BT11" si="8">+H11+I4</f>
        <v>9007991.290000001</v>
      </c>
      <c r="J11" s="332">
        <f t="shared" si="8"/>
        <v>9007991.290000001</v>
      </c>
      <c r="K11" s="333">
        <f t="shared" si="8"/>
        <v>12411010.220000001</v>
      </c>
      <c r="L11" s="332">
        <f t="shared" si="8"/>
        <v>15814029.15</v>
      </c>
      <c r="M11" s="333">
        <f t="shared" si="8"/>
        <v>19217048.080000002</v>
      </c>
      <c r="N11" s="332">
        <f t="shared" si="8"/>
        <v>22620067.010000002</v>
      </c>
      <c r="O11" s="333">
        <f t="shared" si="8"/>
        <v>26023085.940000001</v>
      </c>
      <c r="P11" s="332">
        <f t="shared" si="8"/>
        <v>28225039.370000001</v>
      </c>
      <c r="Q11" s="333">
        <f t="shared" si="8"/>
        <v>28225039.370000001</v>
      </c>
      <c r="R11" s="332">
        <f t="shared" si="8"/>
        <v>31628058.300000001</v>
      </c>
      <c r="S11" s="334">
        <f t="shared" si="8"/>
        <v>35031077.230000004</v>
      </c>
      <c r="T11" s="335">
        <f t="shared" si="8"/>
        <v>38434096.160000004</v>
      </c>
      <c r="U11" s="333">
        <f t="shared" si="8"/>
        <v>41837115.090000004</v>
      </c>
      <c r="V11" s="332">
        <f t="shared" si="8"/>
        <v>41837115.090000004</v>
      </c>
      <c r="W11" s="333">
        <f t="shared" si="8"/>
        <v>41837115.090000004</v>
      </c>
      <c r="X11" s="332">
        <f t="shared" si="8"/>
        <v>41837115.090000004</v>
      </c>
      <c r="Y11" s="333">
        <f t="shared" si="8"/>
        <v>41837115.090000004</v>
      </c>
      <c r="Z11" s="332">
        <f t="shared" si="8"/>
        <v>41837115.090000004</v>
      </c>
      <c r="AA11" s="333">
        <f t="shared" si="8"/>
        <v>41837115.090000004</v>
      </c>
      <c r="AB11" s="332">
        <f t="shared" si="8"/>
        <v>41837115.090000004</v>
      </c>
      <c r="AC11" s="333">
        <f t="shared" si="8"/>
        <v>41837115.090000004</v>
      </c>
      <c r="AD11" s="332">
        <f t="shared" si="8"/>
        <v>41837115.090000004</v>
      </c>
      <c r="AE11" s="333">
        <f t="shared" si="8"/>
        <v>41837115.090000004</v>
      </c>
      <c r="AF11" s="332">
        <f t="shared" si="8"/>
        <v>41837115.090000004</v>
      </c>
      <c r="AG11" s="333">
        <f t="shared" si="8"/>
        <v>41837115.090000004</v>
      </c>
      <c r="AH11" s="332">
        <f t="shared" si="8"/>
        <v>41837115.090000004</v>
      </c>
      <c r="AI11" s="333">
        <f t="shared" si="8"/>
        <v>41837115.090000004</v>
      </c>
      <c r="AJ11" s="332">
        <f t="shared" si="8"/>
        <v>41837115.090000004</v>
      </c>
      <c r="AK11" s="333">
        <f t="shared" si="8"/>
        <v>41837115.090000004</v>
      </c>
      <c r="AL11" s="332">
        <f t="shared" si="8"/>
        <v>41837115.090000004</v>
      </c>
      <c r="AM11" s="333">
        <f t="shared" si="8"/>
        <v>41837115.090000004</v>
      </c>
      <c r="AN11" s="332">
        <f t="shared" si="8"/>
        <v>41837115.090000004</v>
      </c>
      <c r="AO11" s="333">
        <f t="shared" si="8"/>
        <v>41837115.090000004</v>
      </c>
      <c r="AP11" s="332">
        <f t="shared" si="8"/>
        <v>41837115.090000004</v>
      </c>
      <c r="AQ11" s="333">
        <f t="shared" si="8"/>
        <v>41837115.090000004</v>
      </c>
      <c r="AR11" s="332">
        <f t="shared" si="8"/>
        <v>41837115.090000004</v>
      </c>
      <c r="AS11" s="333">
        <f t="shared" si="8"/>
        <v>41837115.090000004</v>
      </c>
      <c r="AT11" s="332">
        <f t="shared" si="8"/>
        <v>41837115.090000004</v>
      </c>
      <c r="AU11" s="333">
        <f t="shared" si="8"/>
        <v>41837115.090000004</v>
      </c>
      <c r="AV11" s="332">
        <f t="shared" si="8"/>
        <v>41837115.090000004</v>
      </c>
      <c r="AW11" s="333">
        <f t="shared" si="8"/>
        <v>41837115.090000004</v>
      </c>
      <c r="AX11" s="336">
        <f t="shared" si="8"/>
        <v>41837115.090000004</v>
      </c>
      <c r="AY11" s="337">
        <f t="shared" si="8"/>
        <v>41837115.090000004</v>
      </c>
      <c r="AZ11" s="332">
        <f t="shared" si="8"/>
        <v>41837115.090000004</v>
      </c>
      <c r="BA11" s="333">
        <f t="shared" si="8"/>
        <v>41837115.090000004</v>
      </c>
      <c r="BB11" s="332">
        <f t="shared" si="8"/>
        <v>41837115.090000004</v>
      </c>
      <c r="BC11" s="333">
        <f t="shared" si="8"/>
        <v>41837115.090000004</v>
      </c>
      <c r="BD11" s="332">
        <f t="shared" si="8"/>
        <v>41837115.090000004</v>
      </c>
      <c r="BE11" s="333">
        <f t="shared" si="8"/>
        <v>41837115.090000004</v>
      </c>
      <c r="BF11" s="332">
        <f t="shared" si="8"/>
        <v>41837115.090000004</v>
      </c>
      <c r="BG11" s="333">
        <f t="shared" si="8"/>
        <v>41837115.090000004</v>
      </c>
      <c r="BH11" s="332">
        <f t="shared" si="8"/>
        <v>41837115.090000004</v>
      </c>
      <c r="BI11" s="333">
        <f t="shared" si="8"/>
        <v>41837115.090000004</v>
      </c>
      <c r="BJ11" s="332">
        <f t="shared" si="8"/>
        <v>41837115.090000004</v>
      </c>
      <c r="BK11" s="333">
        <f t="shared" si="8"/>
        <v>41837115.090000004</v>
      </c>
      <c r="BL11" s="332">
        <f t="shared" si="8"/>
        <v>41837115.090000004</v>
      </c>
      <c r="BM11" s="333">
        <f t="shared" si="8"/>
        <v>41837115.090000004</v>
      </c>
      <c r="BN11" s="332">
        <f t="shared" si="8"/>
        <v>41837115.090000004</v>
      </c>
      <c r="BO11" s="333">
        <f t="shared" si="8"/>
        <v>41837115.090000004</v>
      </c>
      <c r="BP11" s="332">
        <f t="shared" si="8"/>
        <v>41837115.090000004</v>
      </c>
      <c r="BQ11" s="333">
        <f t="shared" si="8"/>
        <v>41837115.090000004</v>
      </c>
      <c r="BR11" s="332">
        <f t="shared" si="8"/>
        <v>41837115.090000004</v>
      </c>
      <c r="BS11" s="333">
        <f t="shared" si="8"/>
        <v>41837115.090000004</v>
      </c>
      <c r="BT11" s="332">
        <f t="shared" si="8"/>
        <v>41837115.090000004</v>
      </c>
      <c r="BU11" s="333">
        <f t="shared" ref="BU11:EF11" si="9">+BT11+BU4</f>
        <v>41837115.090000004</v>
      </c>
      <c r="BV11" s="332">
        <f t="shared" si="9"/>
        <v>41837115.090000004</v>
      </c>
      <c r="BW11" s="333">
        <f t="shared" si="9"/>
        <v>41837115.090000004</v>
      </c>
      <c r="BX11" s="332">
        <f t="shared" si="9"/>
        <v>41837115.090000004</v>
      </c>
      <c r="BY11" s="333">
        <f t="shared" si="9"/>
        <v>41837115.090000004</v>
      </c>
      <c r="BZ11" s="332">
        <f t="shared" si="9"/>
        <v>41837115.090000004</v>
      </c>
      <c r="CA11" s="333">
        <f t="shared" si="9"/>
        <v>41837115.090000004</v>
      </c>
      <c r="CB11" s="336">
        <f t="shared" si="9"/>
        <v>41837115.090000004</v>
      </c>
      <c r="CC11" s="337">
        <f t="shared" si="9"/>
        <v>41837115.090000004</v>
      </c>
      <c r="CD11" s="332">
        <f t="shared" si="9"/>
        <v>41837115.090000004</v>
      </c>
      <c r="CE11" s="333">
        <f t="shared" si="9"/>
        <v>48993082.430000007</v>
      </c>
      <c r="CF11" s="332">
        <f t="shared" si="9"/>
        <v>55376406.100000009</v>
      </c>
      <c r="CG11" s="333">
        <f t="shared" si="9"/>
        <v>60240370.260000005</v>
      </c>
      <c r="CH11" s="332">
        <f t="shared" si="9"/>
        <v>63387641.190000005</v>
      </c>
      <c r="CI11" s="333">
        <f t="shared" si="9"/>
        <v>63387641.190000005</v>
      </c>
      <c r="CJ11" s="332">
        <f t="shared" si="9"/>
        <v>68251605.350000009</v>
      </c>
      <c r="CK11" s="333">
        <f t="shared" si="9"/>
        <v>73115569.510000005</v>
      </c>
      <c r="CL11" s="332">
        <f t="shared" si="9"/>
        <v>77979533.670000002</v>
      </c>
      <c r="CM11" s="333">
        <f t="shared" si="9"/>
        <v>82843497.829999998</v>
      </c>
      <c r="CN11" s="332">
        <f t="shared" si="9"/>
        <v>87707461.989999995</v>
      </c>
      <c r="CO11" s="333">
        <f t="shared" si="9"/>
        <v>90854732.920000002</v>
      </c>
      <c r="CP11" s="332">
        <f t="shared" si="9"/>
        <v>90854732.920000002</v>
      </c>
      <c r="CQ11" s="333">
        <f t="shared" si="9"/>
        <v>90854732.920000002</v>
      </c>
      <c r="CR11" s="332">
        <f t="shared" si="9"/>
        <v>95718697.079999998</v>
      </c>
      <c r="CS11" s="333">
        <f t="shared" si="9"/>
        <v>100582661.23999999</v>
      </c>
      <c r="CT11" s="332">
        <f t="shared" si="9"/>
        <v>105446625.39999999</v>
      </c>
      <c r="CU11" s="333">
        <f t="shared" si="9"/>
        <v>110310589.55999999</v>
      </c>
      <c r="CV11" s="332">
        <f t="shared" si="9"/>
        <v>113457860.48999999</v>
      </c>
      <c r="CW11" s="333">
        <f t="shared" si="9"/>
        <v>113457860.48999999</v>
      </c>
      <c r="CX11" s="332">
        <f t="shared" si="9"/>
        <v>118321824.64999999</v>
      </c>
      <c r="CY11" s="333">
        <f t="shared" si="9"/>
        <v>123185788.80999999</v>
      </c>
      <c r="CZ11" s="332">
        <f t="shared" si="9"/>
        <v>128049752.96999998</v>
      </c>
      <c r="DA11" s="333">
        <f t="shared" si="9"/>
        <v>132913717.12999998</v>
      </c>
      <c r="DB11" s="332">
        <f t="shared" si="9"/>
        <v>137777681.28999999</v>
      </c>
      <c r="DC11" s="333">
        <f t="shared" si="9"/>
        <v>140924952.22</v>
      </c>
      <c r="DD11" s="332">
        <f t="shared" si="9"/>
        <v>140924952.22</v>
      </c>
      <c r="DE11" s="333">
        <f t="shared" si="9"/>
        <v>145788916.38</v>
      </c>
      <c r="DF11" s="332">
        <f t="shared" si="9"/>
        <v>150652880.53999999</v>
      </c>
      <c r="DG11" s="334">
        <f t="shared" si="9"/>
        <v>155516844.69999999</v>
      </c>
      <c r="DH11" s="335">
        <f t="shared" si="9"/>
        <v>160380808.85999998</v>
      </c>
      <c r="DI11" s="333">
        <f t="shared" si="9"/>
        <v>165244773.01999998</v>
      </c>
      <c r="DJ11" s="332">
        <f t="shared" si="9"/>
        <v>168392043.94999999</v>
      </c>
      <c r="DK11" s="333">
        <f t="shared" si="9"/>
        <v>168392043.94999999</v>
      </c>
      <c r="DL11" s="332">
        <f t="shared" si="9"/>
        <v>168392043.94999999</v>
      </c>
      <c r="DM11" s="333">
        <f t="shared" si="9"/>
        <v>176656010.45999998</v>
      </c>
      <c r="DN11" s="332">
        <f t="shared" si="9"/>
        <v>185373310.60999998</v>
      </c>
      <c r="DO11" s="333">
        <f t="shared" si="9"/>
        <v>199020254.06999999</v>
      </c>
      <c r="DP11" s="332">
        <f t="shared" si="9"/>
        <v>212143135.40000001</v>
      </c>
      <c r="DQ11" s="333">
        <f t="shared" si="9"/>
        <v>220634411.56999999</v>
      </c>
      <c r="DR11" s="332">
        <f t="shared" si="9"/>
        <v>220634411.56999999</v>
      </c>
      <c r="DS11" s="333">
        <f t="shared" si="9"/>
        <v>220634411.56999999</v>
      </c>
      <c r="DT11" s="332">
        <f t="shared" si="9"/>
        <v>233008227.12</v>
      </c>
      <c r="DU11" s="333">
        <f t="shared" si="9"/>
        <v>245221528.58000001</v>
      </c>
      <c r="DV11" s="332">
        <f t="shared" si="9"/>
        <v>257434830.04000002</v>
      </c>
      <c r="DW11" s="333">
        <f t="shared" si="9"/>
        <v>269648131.5</v>
      </c>
      <c r="DX11" s="332">
        <f t="shared" si="9"/>
        <v>277550855.99000001</v>
      </c>
      <c r="DY11" s="333">
        <f t="shared" si="9"/>
        <v>277550855.99000001</v>
      </c>
      <c r="DZ11" s="332">
        <f t="shared" si="9"/>
        <v>289988076.36000001</v>
      </c>
      <c r="EA11" s="333">
        <f t="shared" si="9"/>
        <v>302494194.85000002</v>
      </c>
      <c r="EB11" s="332">
        <f t="shared" si="9"/>
        <v>315000313.34000003</v>
      </c>
      <c r="EC11" s="333">
        <f t="shared" si="9"/>
        <v>327506431.83000004</v>
      </c>
      <c r="ED11" s="332">
        <f t="shared" si="9"/>
        <v>344725504.14000005</v>
      </c>
      <c r="EE11" s="333">
        <f t="shared" si="9"/>
        <v>404660190.48000002</v>
      </c>
      <c r="EF11" s="332">
        <f t="shared" si="9"/>
        <v>404660190.48000002</v>
      </c>
      <c r="EG11" s="333">
        <f t="shared" ref="EG11:GR11" si="10">+EF11+EG4</f>
        <v>497286523.88999999</v>
      </c>
      <c r="EH11" s="332">
        <f t="shared" si="10"/>
        <v>589912857.29999995</v>
      </c>
      <c r="EI11" s="333">
        <f t="shared" si="10"/>
        <v>679831018.2299999</v>
      </c>
      <c r="EJ11" s="332">
        <f t="shared" si="10"/>
        <v>769168856.4799999</v>
      </c>
      <c r="EK11" s="334">
        <f t="shared" si="10"/>
        <v>867662830.19999993</v>
      </c>
      <c r="EL11" s="335">
        <f t="shared" si="10"/>
        <v>931394224.9799999</v>
      </c>
      <c r="EM11" s="333">
        <f t="shared" si="10"/>
        <v>931394224.9799999</v>
      </c>
      <c r="EN11" s="332">
        <f t="shared" si="10"/>
        <v>1029888198.6999999</v>
      </c>
      <c r="EO11" s="333">
        <f t="shared" si="10"/>
        <v>1128382172.4199998</v>
      </c>
      <c r="EP11" s="332">
        <f t="shared" si="10"/>
        <v>1226876146.1399999</v>
      </c>
      <c r="EQ11" s="333">
        <f t="shared" si="10"/>
        <v>1325370119.8599999</v>
      </c>
      <c r="ER11" s="332">
        <f t="shared" si="10"/>
        <v>1423864093.5799999</v>
      </c>
      <c r="ES11" s="333">
        <f t="shared" si="10"/>
        <v>1423864093.5799999</v>
      </c>
      <c r="ET11" s="332">
        <f t="shared" si="10"/>
        <v>1423864093.5799999</v>
      </c>
      <c r="EU11" s="333">
        <f t="shared" si="10"/>
        <v>1522358067.3</v>
      </c>
      <c r="EV11" s="332">
        <f t="shared" si="10"/>
        <v>1620852041.02</v>
      </c>
      <c r="EW11" s="333">
        <f t="shared" si="10"/>
        <v>1719519329.1500001</v>
      </c>
      <c r="EX11" s="332">
        <f t="shared" si="10"/>
        <v>1818749889.1300001</v>
      </c>
      <c r="EY11" s="333">
        <f t="shared" si="10"/>
        <v>1917980449.1100001</v>
      </c>
      <c r="EZ11" s="332">
        <f t="shared" si="10"/>
        <v>1982188458.5300002</v>
      </c>
      <c r="FA11" s="333">
        <f t="shared" si="10"/>
        <v>1982188458.5300002</v>
      </c>
      <c r="FB11" s="332">
        <f t="shared" si="10"/>
        <v>2081419018.5100002</v>
      </c>
      <c r="FC11" s="333">
        <f t="shared" si="10"/>
        <v>2180649578.4900002</v>
      </c>
      <c r="FD11" s="332">
        <f t="shared" si="10"/>
        <v>2279880138.4700003</v>
      </c>
      <c r="FE11" s="333">
        <f t="shared" si="10"/>
        <v>2379110698.4500003</v>
      </c>
      <c r="FF11" s="332">
        <f t="shared" si="10"/>
        <v>2478341258.4300003</v>
      </c>
      <c r="FG11" s="333">
        <f t="shared" si="10"/>
        <v>2542549267.8500004</v>
      </c>
      <c r="FH11" s="332">
        <f t="shared" si="10"/>
        <v>2542549267.8500004</v>
      </c>
      <c r="FI11" s="333">
        <f t="shared" si="10"/>
        <v>2641844375.3500004</v>
      </c>
      <c r="FJ11" s="332">
        <f t="shared" si="10"/>
        <v>2641844375.3500004</v>
      </c>
      <c r="FK11" s="333">
        <f t="shared" si="10"/>
        <v>2641844375.3500004</v>
      </c>
      <c r="FL11" s="332">
        <f t="shared" si="10"/>
        <v>2641844375.3500004</v>
      </c>
      <c r="FM11" s="333">
        <f t="shared" si="10"/>
        <v>2641844375.3500004</v>
      </c>
      <c r="FN11" s="332">
        <f t="shared" si="10"/>
        <v>2641844375.3500004</v>
      </c>
      <c r="FO11" s="333">
        <f t="shared" si="10"/>
        <v>2641844375.3500004</v>
      </c>
      <c r="FP11" s="336">
        <f t="shared" si="10"/>
        <v>2641844375.3500004</v>
      </c>
      <c r="FQ11" s="337">
        <f t="shared" si="10"/>
        <v>2641844375.3500004</v>
      </c>
      <c r="FR11" s="332">
        <f t="shared" si="10"/>
        <v>2641844375.3500004</v>
      </c>
      <c r="FS11" s="333">
        <f t="shared" si="10"/>
        <v>2641844375.3500004</v>
      </c>
      <c r="FT11" s="332">
        <f t="shared" si="10"/>
        <v>2641844375.3500004</v>
      </c>
      <c r="FU11" s="333">
        <f t="shared" si="10"/>
        <v>2706407396.1500006</v>
      </c>
      <c r="FV11" s="332">
        <f t="shared" si="10"/>
        <v>2706407396.1500006</v>
      </c>
      <c r="FW11" s="333">
        <f t="shared" si="10"/>
        <v>2706407396.1500006</v>
      </c>
      <c r="FX11" s="332">
        <f t="shared" si="10"/>
        <v>2806186610.0800004</v>
      </c>
      <c r="FY11" s="333">
        <f t="shared" si="10"/>
        <v>2905965824.0100002</v>
      </c>
      <c r="FZ11" s="332">
        <f t="shared" si="10"/>
        <v>3005745037.9400001</v>
      </c>
      <c r="GA11" s="333">
        <f t="shared" si="10"/>
        <v>3105297585.0500002</v>
      </c>
      <c r="GB11" s="332">
        <f t="shared" si="10"/>
        <v>3167367270.79</v>
      </c>
      <c r="GC11" s="333">
        <f t="shared" si="10"/>
        <v>3167367270.79</v>
      </c>
      <c r="GD11" s="332">
        <f t="shared" si="10"/>
        <v>3263293148.73</v>
      </c>
      <c r="GE11" s="333">
        <f t="shared" si="10"/>
        <v>3359219026.6700001</v>
      </c>
      <c r="GF11" s="332">
        <f t="shared" si="10"/>
        <v>3455144904.6100001</v>
      </c>
      <c r="GG11" s="333">
        <f t="shared" si="10"/>
        <v>3551070782.5500002</v>
      </c>
      <c r="GH11" s="332">
        <f t="shared" si="10"/>
        <v>3651415202.4700003</v>
      </c>
      <c r="GI11" s="333">
        <f t="shared" si="10"/>
        <v>3716343944.7900004</v>
      </c>
      <c r="GJ11" s="332">
        <f t="shared" si="10"/>
        <v>3716343944.7900004</v>
      </c>
      <c r="GK11" s="333">
        <f t="shared" si="10"/>
        <v>3816688364.7100005</v>
      </c>
      <c r="GL11" s="332">
        <f t="shared" si="10"/>
        <v>3917032784.6300006</v>
      </c>
      <c r="GM11" s="333">
        <f t="shared" si="10"/>
        <v>4017377204.5500007</v>
      </c>
      <c r="GN11" s="332">
        <f t="shared" si="10"/>
        <v>4117721624.4700007</v>
      </c>
      <c r="GO11" s="333">
        <f t="shared" si="10"/>
        <v>4218066044.3900008</v>
      </c>
      <c r="GP11" s="332">
        <f t="shared" si="10"/>
        <v>4282994786.710001</v>
      </c>
      <c r="GQ11" s="333">
        <f t="shared" si="10"/>
        <v>4282994786.710001</v>
      </c>
      <c r="GR11" s="332">
        <f t="shared" si="10"/>
        <v>4383339206.6300011</v>
      </c>
      <c r="GS11" s="333">
        <f t="shared" ref="GS11:JD11" si="11">+GR11+GS4</f>
        <v>4483683626.5500011</v>
      </c>
      <c r="GT11" s="332">
        <f t="shared" si="11"/>
        <v>4584028046.4700012</v>
      </c>
      <c r="GU11" s="334">
        <f t="shared" si="11"/>
        <v>4684372466.3900013</v>
      </c>
      <c r="GV11" s="335">
        <f t="shared" si="11"/>
        <v>4784716886.3100014</v>
      </c>
      <c r="GW11" s="333">
        <f t="shared" si="11"/>
        <v>4849645628.6300011</v>
      </c>
      <c r="GX11" s="332">
        <f t="shared" si="11"/>
        <v>4849645628.6300011</v>
      </c>
      <c r="GY11" s="333">
        <f t="shared" si="11"/>
        <v>4949990048.5500011</v>
      </c>
      <c r="GZ11" s="332">
        <f t="shared" si="11"/>
        <v>5050334468.4700012</v>
      </c>
      <c r="HA11" s="333">
        <f t="shared" si="11"/>
        <v>5150678888.3900013</v>
      </c>
      <c r="HB11" s="332">
        <f t="shared" si="11"/>
        <v>5251023308.3100014</v>
      </c>
      <c r="HC11" s="333">
        <f t="shared" si="11"/>
        <v>5351367728.2300014</v>
      </c>
      <c r="HD11" s="332">
        <f t="shared" si="11"/>
        <v>5416296470.5500011</v>
      </c>
      <c r="HE11" s="333">
        <f t="shared" si="11"/>
        <v>5416296470.5500011</v>
      </c>
      <c r="HF11" s="332">
        <f t="shared" si="11"/>
        <v>5530662061.500001</v>
      </c>
      <c r="HG11" s="333">
        <f t="shared" si="11"/>
        <v>5652675563.9300013</v>
      </c>
      <c r="HH11" s="332">
        <f t="shared" si="11"/>
        <v>5774689066.3600016</v>
      </c>
      <c r="HI11" s="333">
        <f t="shared" si="11"/>
        <v>5898955895.130002</v>
      </c>
      <c r="HJ11" s="332">
        <f t="shared" si="11"/>
        <v>6023832665.6000023</v>
      </c>
      <c r="HK11" s="333">
        <f t="shared" si="11"/>
        <v>6105950996.2000027</v>
      </c>
      <c r="HL11" s="332">
        <f t="shared" si="11"/>
        <v>6105950996.2000027</v>
      </c>
      <c r="HM11" s="333">
        <f t="shared" si="11"/>
        <v>6232861143.4800024</v>
      </c>
      <c r="HN11" s="332">
        <f t="shared" si="11"/>
        <v>6359771290.7600021</v>
      </c>
      <c r="HO11" s="333">
        <f t="shared" si="11"/>
        <v>6486681438.0400019</v>
      </c>
      <c r="HP11" s="332">
        <f t="shared" si="11"/>
        <v>6613591585.3200016</v>
      </c>
      <c r="HQ11" s="333">
        <f t="shared" si="11"/>
        <v>6749961552.2200012</v>
      </c>
      <c r="HR11" s="332">
        <f t="shared" si="11"/>
        <v>6839017083.8700008</v>
      </c>
      <c r="HS11" s="333">
        <f t="shared" si="11"/>
        <v>6839017083.8700008</v>
      </c>
      <c r="HT11" s="332">
        <f t="shared" si="11"/>
        <v>6976648360.0500011</v>
      </c>
      <c r="HU11" s="333">
        <f t="shared" si="11"/>
        <v>7114279636.2300014</v>
      </c>
      <c r="HV11" s="332">
        <f t="shared" si="11"/>
        <v>7251910912.4100018</v>
      </c>
      <c r="HW11" s="334">
        <f t="shared" si="11"/>
        <v>7389963992.3900013</v>
      </c>
      <c r="HX11" s="335">
        <f t="shared" si="11"/>
        <v>7528043435.1100016</v>
      </c>
      <c r="HY11" s="333">
        <f t="shared" si="11"/>
        <v>7617388956.8700018</v>
      </c>
      <c r="HZ11" s="332">
        <f t="shared" si="11"/>
        <v>7617388956.8700018</v>
      </c>
      <c r="IA11" s="333">
        <f t="shared" si="11"/>
        <v>7755468399.5900021</v>
      </c>
      <c r="IB11" s="332">
        <f t="shared" si="11"/>
        <v>7893547842.3100023</v>
      </c>
      <c r="IC11" s="333">
        <f t="shared" si="11"/>
        <v>8047445467.6400023</v>
      </c>
      <c r="ID11" s="332">
        <f t="shared" si="11"/>
        <v>8206152918.4500027</v>
      </c>
      <c r="IE11" s="333">
        <f t="shared" si="11"/>
        <v>8364860369.2600031</v>
      </c>
      <c r="IF11" s="332">
        <f t="shared" si="11"/>
        <v>8467553425.6800032</v>
      </c>
      <c r="IG11" s="333">
        <f t="shared" si="11"/>
        <v>8467553425.6800032</v>
      </c>
      <c r="IH11" s="332">
        <f t="shared" si="11"/>
        <v>8626260876.4900036</v>
      </c>
      <c r="II11" s="333">
        <f t="shared" si="11"/>
        <v>8791246418.2800045</v>
      </c>
      <c r="IJ11" s="332">
        <f t="shared" si="11"/>
        <v>8958847831.3200054</v>
      </c>
      <c r="IK11" s="333">
        <f t="shared" si="11"/>
        <v>9126449244.3600063</v>
      </c>
      <c r="IL11" s="332">
        <f t="shared" si="11"/>
        <v>9294050657.4000072</v>
      </c>
      <c r="IM11" s="333">
        <f t="shared" si="11"/>
        <v>9402498630.5600071</v>
      </c>
      <c r="IN11" s="332">
        <f t="shared" si="11"/>
        <v>9402498630.5600071</v>
      </c>
      <c r="IO11" s="333">
        <f t="shared" si="11"/>
        <v>9572578111.6900063</v>
      </c>
      <c r="IP11" s="332">
        <f t="shared" si="11"/>
        <v>9743420075.3100071</v>
      </c>
      <c r="IQ11" s="333">
        <f t="shared" si="11"/>
        <v>9909912353.6500072</v>
      </c>
      <c r="IR11" s="332">
        <f t="shared" si="11"/>
        <v>10075824673.960007</v>
      </c>
      <c r="IS11" s="333">
        <f t="shared" si="11"/>
        <v>10242872684.840006</v>
      </c>
      <c r="IT11" s="332">
        <f t="shared" si="11"/>
        <v>10368741945.290007</v>
      </c>
      <c r="IU11" s="333">
        <f t="shared" si="11"/>
        <v>10368741945.290007</v>
      </c>
      <c r="IV11" s="332">
        <f t="shared" si="11"/>
        <v>10368741945.290007</v>
      </c>
      <c r="IW11" s="333">
        <f t="shared" si="11"/>
        <v>10564382509.680006</v>
      </c>
      <c r="IX11" s="332">
        <f t="shared" si="11"/>
        <v>10760023074.070005</v>
      </c>
      <c r="IY11" s="333">
        <f t="shared" si="11"/>
        <v>10955663638.460005</v>
      </c>
      <c r="IZ11" s="332">
        <f t="shared" si="11"/>
        <v>11151304202.850004</v>
      </c>
      <c r="JA11" s="333">
        <f t="shared" si="11"/>
        <v>11277698840.910004</v>
      </c>
      <c r="JB11" s="336">
        <f t="shared" si="11"/>
        <v>11277698840.910004</v>
      </c>
      <c r="JC11" s="337">
        <f t="shared" si="11"/>
        <v>11473036008.780005</v>
      </c>
      <c r="JD11" s="332">
        <f t="shared" si="11"/>
        <v>11668373176.650005</v>
      </c>
      <c r="JE11" s="333">
        <f t="shared" ref="JE11:LP11" si="12">+JD11+JE4</f>
        <v>11863710344.520006</v>
      </c>
      <c r="JF11" s="332">
        <f t="shared" si="12"/>
        <v>12059047512.390007</v>
      </c>
      <c r="JG11" s="333">
        <f t="shared" si="12"/>
        <v>12276340663.580008</v>
      </c>
      <c r="JH11" s="332">
        <f t="shared" si="12"/>
        <v>12419487377.790007</v>
      </c>
      <c r="JI11" s="333">
        <f t="shared" si="12"/>
        <v>12419487377.790007</v>
      </c>
      <c r="JJ11" s="332">
        <f t="shared" si="12"/>
        <v>12640714117.900007</v>
      </c>
      <c r="JK11" s="333">
        <f t="shared" si="12"/>
        <v>12861940858.010008</v>
      </c>
      <c r="JL11" s="332">
        <f t="shared" si="12"/>
        <v>13083167598.120008</v>
      </c>
      <c r="JM11" s="333">
        <f t="shared" si="12"/>
        <v>13303785839.190008</v>
      </c>
      <c r="JN11" s="332">
        <f t="shared" si="12"/>
        <v>13524274157.410007</v>
      </c>
      <c r="JO11" s="333">
        <f t="shared" si="12"/>
        <v>13666943069.220007</v>
      </c>
      <c r="JP11" s="332">
        <f t="shared" si="12"/>
        <v>13666943069.220007</v>
      </c>
      <c r="JQ11" s="333">
        <f t="shared" si="12"/>
        <v>13887431387.440006</v>
      </c>
      <c r="JR11" s="332">
        <f t="shared" si="12"/>
        <v>14107919705.660006</v>
      </c>
      <c r="JS11" s="333">
        <f t="shared" si="12"/>
        <v>14334754991.440006</v>
      </c>
      <c r="JT11" s="332">
        <f t="shared" si="12"/>
        <v>14334754991.440006</v>
      </c>
      <c r="JU11" s="333">
        <f t="shared" si="12"/>
        <v>14334754991.440006</v>
      </c>
      <c r="JV11" s="332">
        <f t="shared" si="12"/>
        <v>14483252653.030006</v>
      </c>
      <c r="JW11" s="333">
        <f t="shared" si="12"/>
        <v>15299562236.840006</v>
      </c>
      <c r="JX11" s="501">
        <f>SUM(JX5:JX9)</f>
        <v>1.7934308376017009E-2</v>
      </c>
      <c r="JY11" s="332">
        <f>+JW11+JY4</f>
        <v>15529058622.900005</v>
      </c>
      <c r="JZ11" s="333">
        <f t="shared" si="12"/>
        <v>15758555008.960005</v>
      </c>
      <c r="KA11" s="332">
        <f t="shared" si="12"/>
        <v>15988051395.020004</v>
      </c>
      <c r="KB11" s="333">
        <f t="shared" si="12"/>
        <v>16217151482.880005</v>
      </c>
      <c r="KC11" s="332">
        <f t="shared" si="12"/>
        <v>16446129632.830006</v>
      </c>
      <c r="KD11" s="333">
        <f t="shared" si="12"/>
        <v>16594291965.180006</v>
      </c>
      <c r="KE11" s="332">
        <f t="shared" si="12"/>
        <v>16594291965.180006</v>
      </c>
      <c r="KF11" s="333">
        <f t="shared" si="12"/>
        <v>16823270115.130007</v>
      </c>
      <c r="KG11" s="336">
        <f t="shared" si="12"/>
        <v>17052248265.080008</v>
      </c>
      <c r="KH11" s="337">
        <f t="shared" si="12"/>
        <v>17052248265.080008</v>
      </c>
      <c r="KI11" s="332">
        <f t="shared" si="12"/>
        <v>17283425566.210007</v>
      </c>
      <c r="KJ11" s="333">
        <f t="shared" si="12"/>
        <v>17515519180.330006</v>
      </c>
      <c r="KK11" s="332">
        <f t="shared" si="12"/>
        <v>17665697401.270004</v>
      </c>
      <c r="KL11" s="333">
        <f t="shared" si="12"/>
        <v>17665697401.270004</v>
      </c>
      <c r="KM11" s="332">
        <f t="shared" si="12"/>
        <v>17897791015.390003</v>
      </c>
      <c r="KN11" s="333">
        <f t="shared" si="12"/>
        <v>18129884629.510002</v>
      </c>
      <c r="KO11" s="332">
        <f t="shared" si="12"/>
        <v>18365629909.190002</v>
      </c>
      <c r="KP11" s="333">
        <f t="shared" si="12"/>
        <v>18603636842.230003</v>
      </c>
      <c r="KQ11" s="332">
        <f t="shared" si="12"/>
        <v>18841643775.270004</v>
      </c>
      <c r="KR11" s="333">
        <f t="shared" si="12"/>
        <v>18995648261.390003</v>
      </c>
      <c r="KS11" s="332">
        <f t="shared" si="12"/>
        <v>18995648261.390003</v>
      </c>
      <c r="KT11" s="333">
        <f t="shared" si="12"/>
        <v>19246381244.430004</v>
      </c>
      <c r="KU11" s="332">
        <f t="shared" si="12"/>
        <v>19507344332.120003</v>
      </c>
      <c r="KV11" s="333">
        <f t="shared" si="12"/>
        <v>19767612264.230003</v>
      </c>
      <c r="KW11" s="332">
        <f t="shared" si="12"/>
        <v>20027880196.340004</v>
      </c>
      <c r="KX11" s="333">
        <f t="shared" si="12"/>
        <v>20288148128.450005</v>
      </c>
      <c r="KY11" s="332">
        <f t="shared" si="12"/>
        <v>20456556790.450005</v>
      </c>
      <c r="KZ11" s="333">
        <f t="shared" si="12"/>
        <v>20456556790.450005</v>
      </c>
      <c r="LA11" s="332">
        <f t="shared" si="12"/>
        <v>20720397508.210003</v>
      </c>
      <c r="LB11" s="333">
        <f t="shared" si="12"/>
        <v>20989153344.160004</v>
      </c>
      <c r="LC11" s="332">
        <f t="shared" si="12"/>
        <v>21257909180.110004</v>
      </c>
      <c r="LD11" s="333">
        <f t="shared" si="12"/>
        <v>21527699100.150005</v>
      </c>
      <c r="LE11" s="332">
        <f t="shared" si="12"/>
        <v>21798212879.060005</v>
      </c>
      <c r="LF11" s="333">
        <f t="shared" si="12"/>
        <v>21973251206.630005</v>
      </c>
      <c r="LG11" s="332">
        <f t="shared" si="12"/>
        <v>21973251206.630005</v>
      </c>
      <c r="LH11" s="333">
        <f t="shared" si="12"/>
        <v>22243764985.540005</v>
      </c>
      <c r="LI11" s="332">
        <f t="shared" si="12"/>
        <v>22514278764.450005</v>
      </c>
      <c r="LJ11" s="333">
        <f t="shared" si="12"/>
        <v>22784792543.360004</v>
      </c>
      <c r="LK11" s="332">
        <f t="shared" si="12"/>
        <v>23055306322.270004</v>
      </c>
      <c r="LL11" s="334">
        <f t="shared" si="12"/>
        <v>23324178401.420006</v>
      </c>
      <c r="LM11" s="335">
        <f t="shared" si="12"/>
        <v>23497575029.230007</v>
      </c>
      <c r="LN11" s="333">
        <f t="shared" si="12"/>
        <v>23497575029.230007</v>
      </c>
      <c r="LO11" s="332">
        <f t="shared" si="12"/>
        <v>23497575029.230007</v>
      </c>
      <c r="LP11" s="333">
        <f t="shared" si="12"/>
        <v>23765551635.790009</v>
      </c>
      <c r="LQ11" s="332">
        <f t="shared" ref="LQ11:OB11" si="13">+LP11+LQ4</f>
        <v>24034315211.970009</v>
      </c>
      <c r="LR11" s="333">
        <f t="shared" si="13"/>
        <v>24303885057.51001</v>
      </c>
      <c r="LS11" s="332">
        <f t="shared" si="13"/>
        <v>24518587756.62001</v>
      </c>
      <c r="LT11" s="333">
        <f t="shared" si="13"/>
        <v>24642730644.78001</v>
      </c>
      <c r="LU11" s="332">
        <f t="shared" si="13"/>
        <v>24642730644.78001</v>
      </c>
      <c r="LV11" s="333">
        <f t="shared" si="13"/>
        <v>24834587835.53001</v>
      </c>
      <c r="LW11" s="332">
        <f t="shared" si="13"/>
        <v>25026515294.28001</v>
      </c>
      <c r="LX11" s="333">
        <f t="shared" si="13"/>
        <v>25218521804.53001</v>
      </c>
      <c r="LY11" s="332">
        <f t="shared" si="13"/>
        <v>25405161696.390011</v>
      </c>
      <c r="LZ11" s="333">
        <f t="shared" si="13"/>
        <v>25588874341.860012</v>
      </c>
      <c r="MA11" s="332">
        <f t="shared" si="13"/>
        <v>25707747230.130013</v>
      </c>
      <c r="MB11" s="333">
        <f t="shared" si="13"/>
        <v>25707747230.130013</v>
      </c>
      <c r="MC11" s="332">
        <f t="shared" si="13"/>
        <v>25891459875.600014</v>
      </c>
      <c r="MD11" s="333">
        <f t="shared" si="13"/>
        <v>26081012713.810013</v>
      </c>
      <c r="ME11" s="332">
        <f t="shared" si="13"/>
        <v>26265554476.640015</v>
      </c>
      <c r="MF11" s="333">
        <f t="shared" si="13"/>
        <v>26442954589.010014</v>
      </c>
      <c r="MG11" s="332">
        <f t="shared" si="13"/>
        <v>26620354701.380013</v>
      </c>
      <c r="MH11" s="333">
        <f t="shared" si="13"/>
        <v>26735848778.110012</v>
      </c>
      <c r="MI11" s="332">
        <f t="shared" si="13"/>
        <v>26735848778.110012</v>
      </c>
      <c r="MJ11" s="333">
        <f t="shared" si="13"/>
        <v>26735848778.110012</v>
      </c>
      <c r="MK11" s="332">
        <f t="shared" si="13"/>
        <v>26916702602.360012</v>
      </c>
      <c r="ML11" s="333">
        <f t="shared" si="13"/>
        <v>27091640571.330013</v>
      </c>
      <c r="MM11" s="332">
        <f t="shared" si="13"/>
        <v>27257108839.850014</v>
      </c>
      <c r="MN11" s="333">
        <f t="shared" si="13"/>
        <v>27422577108.370014</v>
      </c>
      <c r="MO11" s="332">
        <f t="shared" si="13"/>
        <v>27528927061.370014</v>
      </c>
      <c r="MP11" s="334">
        <f t="shared" si="13"/>
        <v>27528927061.370014</v>
      </c>
      <c r="MQ11" s="335">
        <f t="shared" si="13"/>
        <v>27528927061.370014</v>
      </c>
      <c r="MR11" s="333">
        <f t="shared" si="13"/>
        <v>27691344891.460014</v>
      </c>
      <c r="MS11" s="332">
        <f t="shared" si="13"/>
        <v>27854209431.850014</v>
      </c>
      <c r="MT11" s="333">
        <f t="shared" si="13"/>
        <v>28017892941.110012</v>
      </c>
      <c r="MU11" s="332">
        <f t="shared" si="13"/>
        <v>28181576450.37001</v>
      </c>
      <c r="MV11" s="333">
        <f t="shared" si="13"/>
        <v>28287489309.35001</v>
      </c>
      <c r="MW11" s="332">
        <f t="shared" si="13"/>
        <v>28287489309.35001</v>
      </c>
      <c r="MX11" s="333">
        <f t="shared" si="13"/>
        <v>28451172818.610008</v>
      </c>
      <c r="MY11" s="332">
        <f t="shared" si="13"/>
        <v>28613216838.310009</v>
      </c>
      <c r="MZ11" s="333">
        <f t="shared" si="13"/>
        <v>28772794325.590008</v>
      </c>
      <c r="NA11" s="332">
        <f t="shared" si="13"/>
        <v>28932371812.870007</v>
      </c>
      <c r="NB11" s="333">
        <f t="shared" si="13"/>
        <v>29099888671.660007</v>
      </c>
      <c r="NC11" s="332">
        <f t="shared" si="13"/>
        <v>29213955202.380009</v>
      </c>
      <c r="ND11" s="333">
        <f t="shared" si="13"/>
        <v>29213955202.380009</v>
      </c>
      <c r="NE11" s="332">
        <f t="shared" si="13"/>
        <v>29391036083.60001</v>
      </c>
      <c r="NF11" s="333">
        <f t="shared" si="13"/>
        <v>29570704754.060009</v>
      </c>
      <c r="NG11" s="332">
        <f t="shared" si="13"/>
        <v>29750373424.520008</v>
      </c>
      <c r="NH11" s="333">
        <f t="shared" si="13"/>
        <v>29930042094.980007</v>
      </c>
      <c r="NI11" s="332">
        <f t="shared" si="13"/>
        <v>30109710765.440006</v>
      </c>
      <c r="NJ11" s="333">
        <f t="shared" si="13"/>
        <v>30225827285.080006</v>
      </c>
      <c r="NK11" s="332">
        <f t="shared" si="13"/>
        <v>30225827285.080006</v>
      </c>
      <c r="NL11" s="333">
        <f t="shared" si="13"/>
        <v>30405070211.050007</v>
      </c>
      <c r="NM11" s="332">
        <f t="shared" si="13"/>
        <v>30584313137.020008</v>
      </c>
      <c r="NN11" s="333">
        <f t="shared" si="13"/>
        <v>30763556062.990009</v>
      </c>
      <c r="NO11" s="332">
        <f t="shared" si="13"/>
        <v>30942798988.960011</v>
      </c>
      <c r="NP11" s="333">
        <f t="shared" si="13"/>
        <v>31124043116.180012</v>
      </c>
      <c r="NQ11" s="332">
        <f t="shared" si="13"/>
        <v>31243315795.310013</v>
      </c>
      <c r="NR11" s="333">
        <f t="shared" si="13"/>
        <v>31243315795.310013</v>
      </c>
      <c r="NS11" s="332">
        <f t="shared" si="13"/>
        <v>31427646299.420013</v>
      </c>
      <c r="NT11" s="333">
        <f t="shared" si="13"/>
        <v>31611436767.350014</v>
      </c>
      <c r="NU11" s="336">
        <f t="shared" si="13"/>
        <v>31793621027.400013</v>
      </c>
      <c r="NV11" s="337">
        <f t="shared" si="13"/>
        <v>31975650241.520012</v>
      </c>
      <c r="NW11" s="332">
        <f t="shared" si="13"/>
        <v>32157541637.03001</v>
      </c>
      <c r="NX11" s="333">
        <f t="shared" si="13"/>
        <v>32275236069.42001</v>
      </c>
      <c r="NY11" s="332">
        <f t="shared" si="13"/>
        <v>32275236069.42001</v>
      </c>
      <c r="NZ11" s="333">
        <f t="shared" si="13"/>
        <v>32457127464.930008</v>
      </c>
      <c r="OA11" s="332">
        <f t="shared" si="13"/>
        <v>32639018860.440006</v>
      </c>
      <c r="OB11" s="333">
        <f t="shared" si="13"/>
        <v>32639018860.440006</v>
      </c>
      <c r="OC11" s="332">
        <f t="shared" ref="OC11:QN11" si="14">+OB11+OC4</f>
        <v>32823639990.790005</v>
      </c>
      <c r="OD11" s="333">
        <f t="shared" si="14"/>
        <v>33013265635.010006</v>
      </c>
      <c r="OE11" s="332">
        <f t="shared" si="14"/>
        <v>33135964581.270004</v>
      </c>
      <c r="OF11" s="333">
        <f t="shared" si="14"/>
        <v>33135964581.270004</v>
      </c>
      <c r="OG11" s="332">
        <f t="shared" si="14"/>
        <v>33325590225.490005</v>
      </c>
      <c r="OH11" s="333">
        <f t="shared" si="14"/>
        <v>33515215869.710007</v>
      </c>
      <c r="OI11" s="332">
        <f t="shared" si="14"/>
        <v>33699177111.630005</v>
      </c>
      <c r="OJ11" s="333">
        <f t="shared" si="14"/>
        <v>33870247667.450005</v>
      </c>
      <c r="OK11" s="332">
        <f t="shared" si="14"/>
        <v>34041318223.270004</v>
      </c>
      <c r="OL11" s="333">
        <f t="shared" si="14"/>
        <v>34153970666.720005</v>
      </c>
      <c r="OM11" s="332">
        <f t="shared" si="14"/>
        <v>34153970666.720005</v>
      </c>
      <c r="ON11" s="333">
        <f t="shared" si="14"/>
        <v>34153970666.720005</v>
      </c>
      <c r="OO11" s="332">
        <f t="shared" si="14"/>
        <v>34336469571.920006</v>
      </c>
      <c r="OP11" s="333">
        <f t="shared" si="14"/>
        <v>34516081705.120003</v>
      </c>
      <c r="OQ11" s="332">
        <f t="shared" si="14"/>
        <v>34686311829.300003</v>
      </c>
      <c r="OR11" s="333">
        <f t="shared" si="14"/>
        <v>34856541953.480003</v>
      </c>
      <c r="OS11" s="332">
        <f t="shared" si="14"/>
        <v>34966776650.370003</v>
      </c>
      <c r="OT11" s="333">
        <f t="shared" si="14"/>
        <v>34966776650.370003</v>
      </c>
      <c r="OU11" s="332">
        <f t="shared" si="14"/>
        <v>35137736015.150002</v>
      </c>
      <c r="OV11" s="333">
        <f t="shared" si="14"/>
        <v>35307392727.25</v>
      </c>
      <c r="OW11" s="332">
        <f t="shared" si="14"/>
        <v>35472137405.150002</v>
      </c>
      <c r="OX11" s="333">
        <f t="shared" si="14"/>
        <v>35636882083.050003</v>
      </c>
      <c r="OY11" s="332">
        <f t="shared" si="14"/>
        <v>35801630749.230003</v>
      </c>
      <c r="OZ11" s="334">
        <f t="shared" si="14"/>
        <v>35908236513.980003</v>
      </c>
      <c r="PA11" s="335">
        <f t="shared" si="14"/>
        <v>35908236513.980003</v>
      </c>
      <c r="PB11" s="333">
        <f t="shared" si="14"/>
        <v>36072542895.510002</v>
      </c>
      <c r="PC11" s="332">
        <f t="shared" si="14"/>
        <v>36241091370.150002</v>
      </c>
      <c r="PD11" s="333">
        <f t="shared" si="14"/>
        <v>36409639844.790001</v>
      </c>
      <c r="PE11" s="332">
        <f t="shared" si="14"/>
        <v>36577641047</v>
      </c>
      <c r="PF11" s="333">
        <f t="shared" si="14"/>
        <v>36744638916.43</v>
      </c>
      <c r="PG11" s="332">
        <f t="shared" si="14"/>
        <v>36851914733.93</v>
      </c>
      <c r="PH11" s="333">
        <f t="shared" si="14"/>
        <v>36851914733.93</v>
      </c>
      <c r="PI11" s="332">
        <f t="shared" si="14"/>
        <v>37014483381.300003</v>
      </c>
      <c r="PJ11" s="333">
        <f t="shared" si="14"/>
        <v>37177052028.670006</v>
      </c>
      <c r="PK11" s="332">
        <f t="shared" si="14"/>
        <v>37339620676.040009</v>
      </c>
      <c r="PL11" s="333">
        <f t="shared" si="14"/>
        <v>37502601921.380005</v>
      </c>
      <c r="PM11" s="332">
        <f t="shared" si="14"/>
        <v>37658027002.270004</v>
      </c>
      <c r="PN11" s="333">
        <f t="shared" si="14"/>
        <v>37748933266.320007</v>
      </c>
      <c r="PO11" s="332">
        <f t="shared" si="14"/>
        <v>37748933266.320007</v>
      </c>
      <c r="PP11" s="333">
        <f t="shared" si="14"/>
        <v>37889424765.310005</v>
      </c>
      <c r="PQ11" s="332">
        <f t="shared" si="14"/>
        <v>38029760997.050003</v>
      </c>
      <c r="PR11" s="333">
        <f t="shared" si="14"/>
        <v>38169615728.470001</v>
      </c>
      <c r="PS11" s="332">
        <f t="shared" si="14"/>
        <v>38309470459.889999</v>
      </c>
      <c r="PT11" s="333">
        <f t="shared" si="14"/>
        <v>38449325191.309998</v>
      </c>
      <c r="PU11" s="332">
        <f t="shared" si="14"/>
        <v>38539819429.290001</v>
      </c>
      <c r="PV11" s="333">
        <f t="shared" si="14"/>
        <v>38539819429.290001</v>
      </c>
      <c r="PW11" s="332">
        <f t="shared" si="14"/>
        <v>38677805376.129997</v>
      </c>
      <c r="PX11" s="333">
        <f t="shared" si="14"/>
        <v>38807070328.290001</v>
      </c>
      <c r="PY11" s="332">
        <f t="shared" si="14"/>
        <v>38936520225.970001</v>
      </c>
      <c r="PZ11" s="333">
        <f t="shared" si="14"/>
        <v>39066571196.599998</v>
      </c>
      <c r="QA11" s="332">
        <f t="shared" si="14"/>
        <v>39196622167.229996</v>
      </c>
      <c r="QB11" s="333">
        <f t="shared" si="14"/>
        <v>39280677328.489998</v>
      </c>
      <c r="QC11" s="332">
        <f t="shared" si="14"/>
        <v>39280677328.489998</v>
      </c>
      <c r="QD11" s="334">
        <f t="shared" si="14"/>
        <v>39409916863.269997</v>
      </c>
      <c r="QE11" s="335">
        <f t="shared" si="14"/>
        <v>39538750681.719994</v>
      </c>
      <c r="QF11" s="333">
        <f t="shared" si="14"/>
        <v>39665691157.299995</v>
      </c>
      <c r="QG11" s="332">
        <f t="shared" si="14"/>
        <v>39792631632.879997</v>
      </c>
      <c r="QH11" s="333">
        <f t="shared" si="14"/>
        <v>39919572108.459999</v>
      </c>
      <c r="QI11" s="332">
        <f t="shared" si="14"/>
        <v>40001710063.25</v>
      </c>
      <c r="QJ11" s="333">
        <f t="shared" si="14"/>
        <v>40001710063.25</v>
      </c>
      <c r="QK11" s="332">
        <f t="shared" si="14"/>
        <v>40128354786.360001</v>
      </c>
      <c r="QL11" s="333">
        <f t="shared" si="14"/>
        <v>40252781365.989998</v>
      </c>
      <c r="QM11" s="332">
        <f t="shared" si="14"/>
        <v>40377207945.619995</v>
      </c>
      <c r="QN11" s="333">
        <f t="shared" si="14"/>
        <v>40522731470.289993</v>
      </c>
      <c r="QO11" s="332">
        <f t="shared" ref="QO11:SM11" si="15">+QN11+QO4</f>
        <v>40718887663.05999</v>
      </c>
      <c r="QP11" s="333">
        <f t="shared" si="15"/>
        <v>40845409816.649986</v>
      </c>
      <c r="QQ11" s="332">
        <f t="shared" si="15"/>
        <v>40845409816.649986</v>
      </c>
      <c r="QR11" s="333">
        <f t="shared" si="15"/>
        <v>40845409816.649986</v>
      </c>
      <c r="QS11" s="332">
        <f t="shared" si="15"/>
        <v>41034724500.009987</v>
      </c>
      <c r="QT11" s="333">
        <f t="shared" si="15"/>
        <v>41224039183.369987</v>
      </c>
      <c r="QU11" s="332">
        <f t="shared" si="15"/>
        <v>41413012357.659988</v>
      </c>
      <c r="QV11" s="333">
        <f t="shared" si="15"/>
        <v>41601165910.189987</v>
      </c>
      <c r="QW11" s="332">
        <f t="shared" si="15"/>
        <v>41722912326.529984</v>
      </c>
      <c r="QX11" s="333">
        <f t="shared" si="15"/>
        <v>41722912326.529984</v>
      </c>
      <c r="QY11" s="332">
        <f t="shared" si="15"/>
        <v>41902638198.999985</v>
      </c>
      <c r="QZ11" s="333">
        <f t="shared" si="15"/>
        <v>42082364071.469986</v>
      </c>
      <c r="RA11" s="332">
        <f t="shared" si="15"/>
        <v>42262089943.939987</v>
      </c>
      <c r="RB11" s="333">
        <f t="shared" si="15"/>
        <v>42441815816.409988</v>
      </c>
      <c r="RC11" s="332">
        <f t="shared" si="15"/>
        <v>42619597321.23999</v>
      </c>
      <c r="RD11" s="333">
        <f t="shared" si="15"/>
        <v>42731612924.049988</v>
      </c>
      <c r="RE11" s="332">
        <f t="shared" si="15"/>
        <v>42731612924.049988</v>
      </c>
      <c r="RF11" s="333">
        <f t="shared" si="15"/>
        <v>42904727946.569984</v>
      </c>
      <c r="RG11" s="332">
        <f t="shared" si="15"/>
        <v>43076040909.119987</v>
      </c>
      <c r="RH11" s="333">
        <f t="shared" si="15"/>
        <v>43230559913.199989</v>
      </c>
      <c r="RI11" s="336">
        <f t="shared" si="15"/>
        <v>43376473006.079987</v>
      </c>
      <c r="RJ11" s="337">
        <f t="shared" si="15"/>
        <v>43519939254.099983</v>
      </c>
      <c r="RK11" s="332">
        <f t="shared" si="15"/>
        <v>43612692705.359985</v>
      </c>
      <c r="RL11" s="333">
        <f t="shared" si="15"/>
        <v>43612692705.359985</v>
      </c>
      <c r="RM11" s="332">
        <f t="shared" si="15"/>
        <v>43612692705.359985</v>
      </c>
      <c r="RN11" s="333">
        <f t="shared" si="15"/>
        <v>43756038948.209984</v>
      </c>
      <c r="RO11" s="332">
        <f t="shared" si="15"/>
        <v>43899385191.059982</v>
      </c>
      <c r="RP11" s="333">
        <f t="shared" si="15"/>
        <v>44042709732.719986</v>
      </c>
      <c r="RQ11" s="332">
        <f t="shared" si="15"/>
        <v>44185933002.209984</v>
      </c>
      <c r="RR11" s="333">
        <f t="shared" si="15"/>
        <v>44278606882.47998</v>
      </c>
      <c r="RS11" s="332">
        <f t="shared" si="15"/>
        <v>44278606882.47998</v>
      </c>
      <c r="RT11" s="333">
        <f t="shared" si="15"/>
        <v>44278606882.47998</v>
      </c>
      <c r="RU11" s="332">
        <f t="shared" si="15"/>
        <v>44421830151.969978</v>
      </c>
      <c r="RV11" s="333">
        <f t="shared" si="15"/>
        <v>44565053421.459976</v>
      </c>
      <c r="RW11" s="332">
        <f t="shared" si="15"/>
        <v>44708276690.949974</v>
      </c>
      <c r="RX11" s="333">
        <f t="shared" si="15"/>
        <v>44851499960.439972</v>
      </c>
      <c r="RY11" s="332">
        <f t="shared" si="15"/>
        <v>44944173840.709969</v>
      </c>
      <c r="RZ11" s="333">
        <f t="shared" si="15"/>
        <v>44944173840.709969</v>
      </c>
      <c r="SA11" s="332">
        <f t="shared" si="15"/>
        <v>45087397110.199966</v>
      </c>
      <c r="SB11" s="333">
        <f t="shared" si="15"/>
        <v>45230620379.689964</v>
      </c>
      <c r="SC11" s="332">
        <f t="shared" si="15"/>
        <v>45373458746.239967</v>
      </c>
      <c r="SD11" s="333">
        <f t="shared" si="15"/>
        <v>45510138665.849968</v>
      </c>
      <c r="SE11" s="332">
        <f t="shared" si="15"/>
        <v>45646818585.459969</v>
      </c>
      <c r="SF11" s="333">
        <f t="shared" si="15"/>
        <v>45735258533.459969</v>
      </c>
      <c r="SG11" s="332">
        <f t="shared" si="15"/>
        <v>45735258533.459969</v>
      </c>
      <c r="SH11" s="333">
        <f t="shared" si="15"/>
        <v>45863844496.279968</v>
      </c>
      <c r="SI11" s="332">
        <f t="shared" si="15"/>
        <v>45991351264.85997</v>
      </c>
      <c r="SJ11" s="333">
        <f t="shared" si="15"/>
        <v>46111389220.60997</v>
      </c>
      <c r="SK11" s="332">
        <f t="shared" si="15"/>
        <v>46228953262.759972</v>
      </c>
      <c r="SL11" s="333">
        <f t="shared" si="15"/>
        <v>46315304785.869972</v>
      </c>
      <c r="SM11" s="336">
        <f t="shared" si="15"/>
        <v>46332956600.419975</v>
      </c>
    </row>
    <row r="12" spans="2:507" s="301" customFormat="1">
      <c r="D12" s="932" t="s">
        <v>18</v>
      </c>
      <c r="E12" s="932"/>
      <c r="F12" s="338">
        <f>+F11/$D$4</f>
        <v>7.3447048911197565E-5</v>
      </c>
      <c r="G12" s="339">
        <f t="shared" ref="G12:BR12" si="16">+G11/$D$4</f>
        <v>1.4689409782239513E-4</v>
      </c>
      <c r="H12" s="338">
        <f t="shared" si="16"/>
        <v>1.4689409782239513E-4</v>
      </c>
      <c r="I12" s="339">
        <f t="shared" si="16"/>
        <v>1.9441865898414844E-4</v>
      </c>
      <c r="J12" s="338">
        <f t="shared" si="16"/>
        <v>1.9441865898414844E-4</v>
      </c>
      <c r="K12" s="339">
        <f t="shared" si="16"/>
        <v>2.6786570789534602E-4</v>
      </c>
      <c r="L12" s="338">
        <f t="shared" si="16"/>
        <v>3.4131275680654357E-4</v>
      </c>
      <c r="M12" s="339">
        <f t="shared" si="16"/>
        <v>4.1475980571774117E-4</v>
      </c>
      <c r="N12" s="338">
        <f t="shared" si="16"/>
        <v>4.8820685462893872E-4</v>
      </c>
      <c r="O12" s="339">
        <f t="shared" si="16"/>
        <v>5.6165390354013633E-4</v>
      </c>
      <c r="P12" s="338">
        <f t="shared" si="16"/>
        <v>6.0917846470188953E-4</v>
      </c>
      <c r="Q12" s="339">
        <f t="shared" si="16"/>
        <v>6.0917846470188953E-4</v>
      </c>
      <c r="R12" s="338">
        <f t="shared" si="16"/>
        <v>6.8262551361308714E-4</v>
      </c>
      <c r="S12" s="340">
        <f t="shared" si="16"/>
        <v>7.5607256252428474E-4</v>
      </c>
      <c r="T12" s="341">
        <f t="shared" si="16"/>
        <v>8.2951961143548235E-4</v>
      </c>
      <c r="U12" s="339">
        <f t="shared" si="16"/>
        <v>9.0296666034667995E-4</v>
      </c>
      <c r="V12" s="338">
        <f t="shared" si="16"/>
        <v>9.0296666034667995E-4</v>
      </c>
      <c r="W12" s="339">
        <f t="shared" si="16"/>
        <v>9.0296666034667995E-4</v>
      </c>
      <c r="X12" s="338">
        <f t="shared" si="16"/>
        <v>9.0296666034667995E-4</v>
      </c>
      <c r="Y12" s="339">
        <f t="shared" si="16"/>
        <v>9.0296666034667995E-4</v>
      </c>
      <c r="Z12" s="338">
        <f t="shared" si="16"/>
        <v>9.0296666034667995E-4</v>
      </c>
      <c r="AA12" s="339">
        <f t="shared" si="16"/>
        <v>9.0296666034667995E-4</v>
      </c>
      <c r="AB12" s="338">
        <f t="shared" si="16"/>
        <v>9.0296666034667995E-4</v>
      </c>
      <c r="AC12" s="339">
        <f t="shared" si="16"/>
        <v>9.0296666034667995E-4</v>
      </c>
      <c r="AD12" s="338">
        <f t="shared" si="16"/>
        <v>9.0296666034667995E-4</v>
      </c>
      <c r="AE12" s="339">
        <f t="shared" si="16"/>
        <v>9.0296666034667995E-4</v>
      </c>
      <c r="AF12" s="338">
        <f t="shared" si="16"/>
        <v>9.0296666034667995E-4</v>
      </c>
      <c r="AG12" s="339">
        <f t="shared" si="16"/>
        <v>9.0296666034667995E-4</v>
      </c>
      <c r="AH12" s="338">
        <f t="shared" si="16"/>
        <v>9.0296666034667995E-4</v>
      </c>
      <c r="AI12" s="339">
        <f t="shared" si="16"/>
        <v>9.0296666034667995E-4</v>
      </c>
      <c r="AJ12" s="338">
        <f t="shared" si="16"/>
        <v>9.0296666034667995E-4</v>
      </c>
      <c r="AK12" s="339">
        <f t="shared" si="16"/>
        <v>9.0296666034667995E-4</v>
      </c>
      <c r="AL12" s="338">
        <f t="shared" si="16"/>
        <v>9.0296666034667995E-4</v>
      </c>
      <c r="AM12" s="339">
        <f t="shared" si="16"/>
        <v>9.0296666034667995E-4</v>
      </c>
      <c r="AN12" s="338">
        <f t="shared" si="16"/>
        <v>9.0296666034667995E-4</v>
      </c>
      <c r="AO12" s="339">
        <f t="shared" si="16"/>
        <v>9.0296666034667995E-4</v>
      </c>
      <c r="AP12" s="338">
        <f t="shared" si="16"/>
        <v>9.0296666034667995E-4</v>
      </c>
      <c r="AQ12" s="339">
        <f t="shared" si="16"/>
        <v>9.0296666034667995E-4</v>
      </c>
      <c r="AR12" s="338">
        <f t="shared" si="16"/>
        <v>9.0296666034667995E-4</v>
      </c>
      <c r="AS12" s="339">
        <f t="shared" si="16"/>
        <v>9.0296666034667995E-4</v>
      </c>
      <c r="AT12" s="338">
        <f t="shared" si="16"/>
        <v>9.0296666034667995E-4</v>
      </c>
      <c r="AU12" s="339">
        <f t="shared" si="16"/>
        <v>9.0296666034667995E-4</v>
      </c>
      <c r="AV12" s="338">
        <f t="shared" si="16"/>
        <v>9.0296666034667995E-4</v>
      </c>
      <c r="AW12" s="339">
        <f t="shared" si="16"/>
        <v>9.0296666034667995E-4</v>
      </c>
      <c r="AX12" s="342">
        <f t="shared" si="16"/>
        <v>9.0296666034667995E-4</v>
      </c>
      <c r="AY12" s="343">
        <f t="shared" si="16"/>
        <v>9.0296666034667995E-4</v>
      </c>
      <c r="AZ12" s="338">
        <f t="shared" si="16"/>
        <v>9.0296666034667995E-4</v>
      </c>
      <c r="BA12" s="339">
        <f t="shared" si="16"/>
        <v>9.0296666034667995E-4</v>
      </c>
      <c r="BB12" s="338">
        <f t="shared" si="16"/>
        <v>9.0296666034667995E-4</v>
      </c>
      <c r="BC12" s="339">
        <f t="shared" si="16"/>
        <v>9.0296666034667995E-4</v>
      </c>
      <c r="BD12" s="338">
        <f t="shared" si="16"/>
        <v>9.0296666034667995E-4</v>
      </c>
      <c r="BE12" s="339">
        <f t="shared" si="16"/>
        <v>9.0296666034667995E-4</v>
      </c>
      <c r="BF12" s="338">
        <f t="shared" si="16"/>
        <v>9.0296666034667995E-4</v>
      </c>
      <c r="BG12" s="339">
        <f t="shared" si="16"/>
        <v>9.0296666034667995E-4</v>
      </c>
      <c r="BH12" s="338">
        <f t="shared" si="16"/>
        <v>9.0296666034667995E-4</v>
      </c>
      <c r="BI12" s="339">
        <f t="shared" si="16"/>
        <v>9.0296666034667995E-4</v>
      </c>
      <c r="BJ12" s="338">
        <f t="shared" si="16"/>
        <v>9.0296666034667995E-4</v>
      </c>
      <c r="BK12" s="339">
        <f t="shared" si="16"/>
        <v>9.0296666034667995E-4</v>
      </c>
      <c r="BL12" s="338">
        <f t="shared" si="16"/>
        <v>9.0296666034667995E-4</v>
      </c>
      <c r="BM12" s="339">
        <f t="shared" si="16"/>
        <v>9.0296666034667995E-4</v>
      </c>
      <c r="BN12" s="338">
        <f t="shared" si="16"/>
        <v>9.0296666034667995E-4</v>
      </c>
      <c r="BO12" s="339">
        <f t="shared" si="16"/>
        <v>9.0296666034667995E-4</v>
      </c>
      <c r="BP12" s="338">
        <f t="shared" si="16"/>
        <v>9.0296666034667995E-4</v>
      </c>
      <c r="BQ12" s="339">
        <f t="shared" si="16"/>
        <v>9.0296666034667995E-4</v>
      </c>
      <c r="BR12" s="338">
        <f t="shared" si="16"/>
        <v>9.0296666034667995E-4</v>
      </c>
      <c r="BS12" s="339">
        <f t="shared" ref="BS12:ED12" si="17">+BS11/$D$4</f>
        <v>9.0296666034667995E-4</v>
      </c>
      <c r="BT12" s="338">
        <f t="shared" si="17"/>
        <v>9.0296666034667995E-4</v>
      </c>
      <c r="BU12" s="339">
        <f t="shared" si="17"/>
        <v>9.0296666034667995E-4</v>
      </c>
      <c r="BV12" s="338">
        <f t="shared" si="17"/>
        <v>9.0296666034667995E-4</v>
      </c>
      <c r="BW12" s="339">
        <f t="shared" si="17"/>
        <v>9.0296666034667995E-4</v>
      </c>
      <c r="BX12" s="338">
        <f t="shared" si="17"/>
        <v>9.0296666034667995E-4</v>
      </c>
      <c r="BY12" s="339">
        <f t="shared" si="17"/>
        <v>9.0296666034667995E-4</v>
      </c>
      <c r="BZ12" s="338">
        <f t="shared" si="17"/>
        <v>9.0296666034667995E-4</v>
      </c>
      <c r="CA12" s="339">
        <f t="shared" si="17"/>
        <v>9.0296666034667995E-4</v>
      </c>
      <c r="CB12" s="342">
        <f t="shared" si="17"/>
        <v>9.0296666034667995E-4</v>
      </c>
      <c r="CC12" s="343">
        <f t="shared" si="17"/>
        <v>9.0296666034667995E-4</v>
      </c>
      <c r="CD12" s="338">
        <f t="shared" si="17"/>
        <v>9.0296666034667995E-4</v>
      </c>
      <c r="CE12" s="339">
        <f t="shared" si="17"/>
        <v>1.0574132543971905E-3</v>
      </c>
      <c r="CF12" s="338">
        <f t="shared" si="17"/>
        <v>1.1951839501971387E-3</v>
      </c>
      <c r="CG12" s="339">
        <f t="shared" si="17"/>
        <v>1.3001624474991891E-3</v>
      </c>
      <c r="CH12" s="338">
        <f t="shared" si="17"/>
        <v>1.3680897105228186E-3</v>
      </c>
      <c r="CI12" s="339">
        <f t="shared" si="17"/>
        <v>1.3680897105228186E-3</v>
      </c>
      <c r="CJ12" s="338">
        <f t="shared" si="17"/>
        <v>1.4730682078248692E-3</v>
      </c>
      <c r="CK12" s="339">
        <f t="shared" si="17"/>
        <v>1.5780467051269198E-3</v>
      </c>
      <c r="CL12" s="338">
        <f t="shared" si="17"/>
        <v>1.6830252024289702E-3</v>
      </c>
      <c r="CM12" s="339">
        <f t="shared" si="17"/>
        <v>1.7880036997310208E-3</v>
      </c>
      <c r="CN12" s="338">
        <f t="shared" si="17"/>
        <v>1.8929821970330712E-3</v>
      </c>
      <c r="CO12" s="339">
        <f t="shared" si="17"/>
        <v>1.9609094600567009E-3</v>
      </c>
      <c r="CP12" s="338">
        <f t="shared" si="17"/>
        <v>1.9609094600567009E-3</v>
      </c>
      <c r="CQ12" s="339">
        <f t="shared" si="17"/>
        <v>1.9609094600567009E-3</v>
      </c>
      <c r="CR12" s="338">
        <f t="shared" si="17"/>
        <v>2.0658879573587515E-3</v>
      </c>
      <c r="CS12" s="339">
        <f t="shared" si="17"/>
        <v>2.1708664546608017E-3</v>
      </c>
      <c r="CT12" s="338">
        <f t="shared" si="17"/>
        <v>2.2758449519628523E-3</v>
      </c>
      <c r="CU12" s="339">
        <f t="shared" si="17"/>
        <v>2.3808234492649029E-3</v>
      </c>
      <c r="CV12" s="338">
        <f t="shared" si="17"/>
        <v>2.4487507122885324E-3</v>
      </c>
      <c r="CW12" s="339">
        <f t="shared" si="17"/>
        <v>2.4487507122885324E-3</v>
      </c>
      <c r="CX12" s="338">
        <f t="shared" si="17"/>
        <v>2.553729209590583E-3</v>
      </c>
      <c r="CY12" s="339">
        <f t="shared" si="17"/>
        <v>2.6587077068926336E-3</v>
      </c>
      <c r="CZ12" s="338">
        <f t="shared" si="17"/>
        <v>2.7636862041946837E-3</v>
      </c>
      <c r="DA12" s="339">
        <f t="shared" si="17"/>
        <v>2.8686647014967343E-3</v>
      </c>
      <c r="DB12" s="338">
        <f t="shared" si="17"/>
        <v>2.9736431987987854E-3</v>
      </c>
      <c r="DC12" s="339">
        <f t="shared" si="17"/>
        <v>3.0415704618224149E-3</v>
      </c>
      <c r="DD12" s="338">
        <f t="shared" si="17"/>
        <v>3.0415704618224149E-3</v>
      </c>
      <c r="DE12" s="339">
        <f t="shared" si="17"/>
        <v>3.1465489591244655E-3</v>
      </c>
      <c r="DF12" s="338">
        <f t="shared" si="17"/>
        <v>3.2515274564265157E-3</v>
      </c>
      <c r="DG12" s="340">
        <f t="shared" si="17"/>
        <v>3.3565059537285663E-3</v>
      </c>
      <c r="DH12" s="341">
        <f t="shared" si="17"/>
        <v>3.4614844510306168E-3</v>
      </c>
      <c r="DI12" s="339">
        <f t="shared" si="17"/>
        <v>3.5664629483326674E-3</v>
      </c>
      <c r="DJ12" s="338">
        <f t="shared" si="17"/>
        <v>3.634390211356297E-3</v>
      </c>
      <c r="DK12" s="339">
        <f t="shared" si="17"/>
        <v>3.634390211356297E-3</v>
      </c>
      <c r="DL12" s="338">
        <f t="shared" si="17"/>
        <v>3.634390211356297E-3</v>
      </c>
      <c r="DM12" s="339">
        <f t="shared" si="17"/>
        <v>3.8127506509970095E-3</v>
      </c>
      <c r="DN12" s="338">
        <f t="shared" si="17"/>
        <v>4.0008953494723252E-3</v>
      </c>
      <c r="DO12" s="339">
        <f t="shared" si="17"/>
        <v>4.2954360923870196E-3</v>
      </c>
      <c r="DP12" s="338">
        <f t="shared" si="17"/>
        <v>4.5786660498825403E-3</v>
      </c>
      <c r="DQ12" s="339">
        <f t="shared" si="17"/>
        <v>4.7619324932979684E-3</v>
      </c>
      <c r="DR12" s="338">
        <f t="shared" si="17"/>
        <v>4.7619324932979684E-3</v>
      </c>
      <c r="DS12" s="339">
        <f t="shared" si="17"/>
        <v>4.7619324932979684E-3</v>
      </c>
      <c r="DT12" s="338">
        <f t="shared" si="17"/>
        <v>5.028995432004274E-3</v>
      </c>
      <c r="DU12" s="339">
        <f t="shared" si="17"/>
        <v>5.2925940096647927E-3</v>
      </c>
      <c r="DV12" s="338">
        <f t="shared" si="17"/>
        <v>5.5561925873253122E-3</v>
      </c>
      <c r="DW12" s="339">
        <f t="shared" si="17"/>
        <v>5.8197911649858301E-3</v>
      </c>
      <c r="DX12" s="338">
        <f t="shared" si="17"/>
        <v>5.9903549508736591E-3</v>
      </c>
      <c r="DY12" s="339">
        <f t="shared" si="17"/>
        <v>5.9903549508736591E-3</v>
      </c>
      <c r="DZ12" s="338">
        <f t="shared" si="17"/>
        <v>6.2587863500591862E-3</v>
      </c>
      <c r="EA12" s="339">
        <f t="shared" si="17"/>
        <v>6.5287047711195889E-3</v>
      </c>
      <c r="EB12" s="338">
        <f t="shared" si="17"/>
        <v>6.7986231921799926E-3</v>
      </c>
      <c r="EC12" s="339">
        <f t="shared" si="17"/>
        <v>7.0685416132403953E-3</v>
      </c>
      <c r="ED12" s="338">
        <f t="shared" si="17"/>
        <v>7.4401792891313195E-3</v>
      </c>
      <c r="EE12" s="339">
        <f t="shared" ref="EE12:GP12" si="18">+EE11/$D$4</f>
        <v>8.7337441883107853E-3</v>
      </c>
      <c r="EF12" s="338">
        <f t="shared" si="18"/>
        <v>8.7337441883107853E-3</v>
      </c>
      <c r="EG12" s="339">
        <f t="shared" si="18"/>
        <v>1.0732889941058378E-2</v>
      </c>
      <c r="EH12" s="338">
        <f t="shared" si="18"/>
        <v>1.2732035693805972E-2</v>
      </c>
      <c r="EI12" s="339">
        <f t="shared" si="18"/>
        <v>1.4672731205549905E-2</v>
      </c>
      <c r="EJ12" s="338">
        <f t="shared" si="18"/>
        <v>1.6600901665526867E-2</v>
      </c>
      <c r="EK12" s="340">
        <f t="shared" si="18"/>
        <v>1.8726688166888189E-2</v>
      </c>
      <c r="EL12" s="341">
        <f t="shared" si="18"/>
        <v>2.0102197079965408E-2</v>
      </c>
      <c r="EM12" s="339">
        <f t="shared" si="18"/>
        <v>2.0102197079965408E-2</v>
      </c>
      <c r="EN12" s="338">
        <f t="shared" si="18"/>
        <v>2.222798358132673E-2</v>
      </c>
      <c r="EO12" s="339">
        <f t="shared" si="18"/>
        <v>2.4353770082688048E-2</v>
      </c>
      <c r="EP12" s="338">
        <f t="shared" si="18"/>
        <v>2.6479556584049369E-2</v>
      </c>
      <c r="EQ12" s="339">
        <f t="shared" si="18"/>
        <v>2.8605343085410694E-2</v>
      </c>
      <c r="ER12" s="338">
        <f t="shared" si="18"/>
        <v>3.0731129586772016E-2</v>
      </c>
      <c r="ES12" s="339">
        <f t="shared" si="18"/>
        <v>3.0731129586772016E-2</v>
      </c>
      <c r="ET12" s="338">
        <f t="shared" si="18"/>
        <v>3.0731129586772016E-2</v>
      </c>
      <c r="EU12" s="339">
        <f t="shared" si="18"/>
        <v>3.2856916088133334E-2</v>
      </c>
      <c r="EV12" s="338">
        <f t="shared" si="18"/>
        <v>3.4982702589494659E-2</v>
      </c>
      <c r="EW12" s="339">
        <f t="shared" si="18"/>
        <v>3.7112229720047338E-2</v>
      </c>
      <c r="EX12" s="338">
        <f t="shared" si="18"/>
        <v>3.9253913895849611E-2</v>
      </c>
      <c r="EY12" s="339">
        <f t="shared" si="18"/>
        <v>4.1395598071651885E-2</v>
      </c>
      <c r="EZ12" s="338">
        <f t="shared" si="18"/>
        <v>4.2781393715275111E-2</v>
      </c>
      <c r="FA12" s="339">
        <f t="shared" si="18"/>
        <v>4.2781393715275111E-2</v>
      </c>
      <c r="FB12" s="338">
        <f t="shared" si="18"/>
        <v>4.4923077891077384E-2</v>
      </c>
      <c r="FC12" s="339">
        <f t="shared" si="18"/>
        <v>4.7064762066879658E-2</v>
      </c>
      <c r="FD12" s="338">
        <f t="shared" si="18"/>
        <v>4.9206446242681931E-2</v>
      </c>
      <c r="FE12" s="339">
        <f t="shared" si="18"/>
        <v>5.1348130418484204E-2</v>
      </c>
      <c r="FF12" s="338">
        <f t="shared" si="18"/>
        <v>5.3489814594286478E-2</v>
      </c>
      <c r="FG12" s="339">
        <f t="shared" si="18"/>
        <v>5.4875610237909711E-2</v>
      </c>
      <c r="FH12" s="338">
        <f t="shared" si="18"/>
        <v>5.4875610237909711E-2</v>
      </c>
      <c r="FI12" s="339">
        <f t="shared" si="18"/>
        <v>5.7018687536981659E-2</v>
      </c>
      <c r="FJ12" s="338">
        <f t="shared" si="18"/>
        <v>5.7018687536981659E-2</v>
      </c>
      <c r="FK12" s="339">
        <f t="shared" si="18"/>
        <v>5.7018687536981659E-2</v>
      </c>
      <c r="FL12" s="338">
        <f t="shared" si="18"/>
        <v>5.7018687536981659E-2</v>
      </c>
      <c r="FM12" s="339">
        <f t="shared" si="18"/>
        <v>5.7018687536981659E-2</v>
      </c>
      <c r="FN12" s="338">
        <f t="shared" si="18"/>
        <v>5.7018687536981659E-2</v>
      </c>
      <c r="FO12" s="339">
        <f t="shared" si="18"/>
        <v>5.7018687536981659E-2</v>
      </c>
      <c r="FP12" s="342">
        <f t="shared" si="18"/>
        <v>5.7018687536981659E-2</v>
      </c>
      <c r="FQ12" s="343">
        <f t="shared" si="18"/>
        <v>5.7018687536981659E-2</v>
      </c>
      <c r="FR12" s="338">
        <f t="shared" si="18"/>
        <v>5.7018687536981659E-2</v>
      </c>
      <c r="FS12" s="339">
        <f t="shared" si="18"/>
        <v>5.7018687536981659E-2</v>
      </c>
      <c r="FT12" s="338">
        <f t="shared" si="18"/>
        <v>5.7018687536981659E-2</v>
      </c>
      <c r="FU12" s="339">
        <f t="shared" si="18"/>
        <v>5.8412145359019778E-2</v>
      </c>
      <c r="FV12" s="338">
        <f t="shared" si="18"/>
        <v>5.8412145359019778E-2</v>
      </c>
      <c r="FW12" s="339">
        <f t="shared" si="18"/>
        <v>5.8412145359019778E-2</v>
      </c>
      <c r="FX12" s="338">
        <f t="shared" si="18"/>
        <v>6.0565671083261795E-2</v>
      </c>
      <c r="FY12" s="339">
        <f t="shared" si="18"/>
        <v>6.2719196807503805E-2</v>
      </c>
      <c r="FZ12" s="338">
        <f t="shared" si="18"/>
        <v>6.4872722531745822E-2</v>
      </c>
      <c r="GA12" s="339">
        <f t="shared" si="18"/>
        <v>6.702135612657055E-2</v>
      </c>
      <c r="GB12" s="338">
        <f t="shared" si="18"/>
        <v>6.836100052415503E-2</v>
      </c>
      <c r="GC12" s="339">
        <f t="shared" si="18"/>
        <v>6.836100052415503E-2</v>
      </c>
      <c r="GD12" s="338">
        <f t="shared" si="18"/>
        <v>7.0431360047223779E-2</v>
      </c>
      <c r="GE12" s="339">
        <f t="shared" si="18"/>
        <v>7.2501719570292542E-2</v>
      </c>
      <c r="GF12" s="338">
        <f t="shared" si="18"/>
        <v>7.457207909336129E-2</v>
      </c>
      <c r="GG12" s="339">
        <f t="shared" si="18"/>
        <v>7.6642438616430053E-2</v>
      </c>
      <c r="GH12" s="338">
        <f t="shared" si="18"/>
        <v>7.8808163130289863E-2</v>
      </c>
      <c r="GI12" s="339">
        <f t="shared" si="18"/>
        <v>8.0209514286723071E-2</v>
      </c>
      <c r="GJ12" s="338">
        <f t="shared" si="18"/>
        <v>8.0209514286723071E-2</v>
      </c>
      <c r="GK12" s="339">
        <f t="shared" si="18"/>
        <v>8.2375238800582895E-2</v>
      </c>
      <c r="GL12" s="338">
        <f t="shared" si="18"/>
        <v>8.4540963314442705E-2</v>
      </c>
      <c r="GM12" s="339">
        <f t="shared" si="18"/>
        <v>8.6706687828302514E-2</v>
      </c>
      <c r="GN12" s="338">
        <f t="shared" si="18"/>
        <v>8.8872412342162324E-2</v>
      </c>
      <c r="GO12" s="339">
        <f t="shared" si="18"/>
        <v>9.1038136856022148E-2</v>
      </c>
      <c r="GP12" s="338">
        <f t="shared" si="18"/>
        <v>9.2439488012455356E-2</v>
      </c>
      <c r="GQ12" s="339">
        <f t="shared" ref="GQ12:JB12" si="19">+GQ11/$D$4</f>
        <v>9.2439488012455356E-2</v>
      </c>
      <c r="GR12" s="338">
        <f t="shared" si="19"/>
        <v>9.4605212526315166E-2</v>
      </c>
      <c r="GS12" s="339">
        <f t="shared" si="19"/>
        <v>9.6770937040174976E-2</v>
      </c>
      <c r="GT12" s="338">
        <f t="shared" si="19"/>
        <v>9.8936661554034785E-2</v>
      </c>
      <c r="GU12" s="340">
        <f t="shared" si="19"/>
        <v>0.10110238606789461</v>
      </c>
      <c r="GV12" s="341">
        <f t="shared" si="19"/>
        <v>0.10326811058175442</v>
      </c>
      <c r="GW12" s="339">
        <f t="shared" si="19"/>
        <v>0.10466946173818761</v>
      </c>
      <c r="GX12" s="338">
        <f t="shared" si="19"/>
        <v>0.10466946173818761</v>
      </c>
      <c r="GY12" s="339">
        <f t="shared" si="19"/>
        <v>0.10683518625204742</v>
      </c>
      <c r="GZ12" s="338">
        <f t="shared" si="19"/>
        <v>0.10900091076590725</v>
      </c>
      <c r="HA12" s="339">
        <f t="shared" si="19"/>
        <v>0.11116663527976706</v>
      </c>
      <c r="HB12" s="338">
        <f t="shared" si="19"/>
        <v>0.11333235979362687</v>
      </c>
      <c r="HC12" s="339">
        <f t="shared" si="19"/>
        <v>0.11549808430748669</v>
      </c>
      <c r="HD12" s="338">
        <f t="shared" si="19"/>
        <v>0.11689943546391988</v>
      </c>
      <c r="HE12" s="339">
        <f t="shared" si="19"/>
        <v>0.11689943546391988</v>
      </c>
      <c r="HF12" s="338">
        <f t="shared" si="19"/>
        <v>0.11936777764039512</v>
      </c>
      <c r="HG12" s="339">
        <f t="shared" si="19"/>
        <v>0.12200118399667501</v>
      </c>
      <c r="HH12" s="338">
        <f t="shared" si="19"/>
        <v>0.12463459035295488</v>
      </c>
      <c r="HI12" s="339">
        <f t="shared" si="19"/>
        <v>0.12731663004725352</v>
      </c>
      <c r="HJ12" s="338">
        <f t="shared" si="19"/>
        <v>0.13001183405794131</v>
      </c>
      <c r="HK12" s="339">
        <f t="shared" si="19"/>
        <v>0.13178418653912016</v>
      </c>
      <c r="HL12" s="338">
        <f t="shared" si="19"/>
        <v>0.13178418653912016</v>
      </c>
      <c r="HM12" s="339">
        <f t="shared" si="19"/>
        <v>0.13452327673707021</v>
      </c>
      <c r="HN12" s="338">
        <f t="shared" si="19"/>
        <v>0.13726236693502025</v>
      </c>
      <c r="HO12" s="339">
        <f t="shared" si="19"/>
        <v>0.14000145713297027</v>
      </c>
      <c r="HP12" s="338">
        <f t="shared" si="19"/>
        <v>0.14274054733092031</v>
      </c>
      <c r="HQ12" s="339">
        <f t="shared" si="19"/>
        <v>0.1456838079577199</v>
      </c>
      <c r="HR12" s="338">
        <f t="shared" si="19"/>
        <v>0.14760588541995437</v>
      </c>
      <c r="HS12" s="339">
        <f t="shared" si="19"/>
        <v>0.14760588541995437</v>
      </c>
      <c r="HT12" s="338">
        <f t="shared" si="19"/>
        <v>0.15057636877054303</v>
      </c>
      <c r="HU12" s="339">
        <f t="shared" si="19"/>
        <v>0.15354685212113167</v>
      </c>
      <c r="HV12" s="338">
        <f t="shared" si="19"/>
        <v>0.15651733547172034</v>
      </c>
      <c r="HW12" s="340">
        <f t="shared" si="19"/>
        <v>0.15949692257546663</v>
      </c>
      <c r="HX12" s="341">
        <f t="shared" si="19"/>
        <v>0.16247707866383923</v>
      </c>
      <c r="HY12" s="339">
        <f t="shared" si="19"/>
        <v>0.16440541495631564</v>
      </c>
      <c r="HZ12" s="338">
        <f t="shared" si="19"/>
        <v>0.16440541495631564</v>
      </c>
      <c r="IA12" s="339">
        <f t="shared" si="19"/>
        <v>0.16738557104468826</v>
      </c>
      <c r="IB12" s="338">
        <f t="shared" si="19"/>
        <v>0.17036572713306086</v>
      </c>
      <c r="IC12" s="339">
        <f t="shared" si="19"/>
        <v>0.17368728562199048</v>
      </c>
      <c r="ID12" s="338">
        <f t="shared" si="19"/>
        <v>0.17711265413800212</v>
      </c>
      <c r="IE12" s="339">
        <f t="shared" si="19"/>
        <v>0.18053802265401372</v>
      </c>
      <c r="IF12" s="338">
        <f t="shared" si="19"/>
        <v>0.18275443757643092</v>
      </c>
      <c r="IG12" s="339">
        <f t="shared" si="19"/>
        <v>0.18275443757643092</v>
      </c>
      <c r="IH12" s="338">
        <f t="shared" si="19"/>
        <v>0.18617980609244253</v>
      </c>
      <c r="II12" s="339">
        <f t="shared" si="19"/>
        <v>0.18974067407665049</v>
      </c>
      <c r="IJ12" s="338">
        <f t="shared" si="19"/>
        <v>0.19335800017278679</v>
      </c>
      <c r="IK12" s="339">
        <f t="shared" si="19"/>
        <v>0.19697532626892306</v>
      </c>
      <c r="IL12" s="338">
        <f t="shared" si="19"/>
        <v>0.20059265236505935</v>
      </c>
      <c r="IM12" s="339">
        <f t="shared" si="19"/>
        <v>0.20293327513350301</v>
      </c>
      <c r="IN12" s="338">
        <f t="shared" si="19"/>
        <v>0.20293327513350301</v>
      </c>
      <c r="IO12" s="339">
        <f t="shared" si="19"/>
        <v>0.2066040851484641</v>
      </c>
      <c r="IP12" s="338">
        <f t="shared" si="19"/>
        <v>0.21029135175384944</v>
      </c>
      <c r="IQ12" s="339">
        <f t="shared" si="19"/>
        <v>0.2138847394963545</v>
      </c>
      <c r="IR12" s="338">
        <f t="shared" si="19"/>
        <v>0.21746561005730047</v>
      </c>
      <c r="IS12" s="339">
        <f t="shared" si="19"/>
        <v>0.22107099212481121</v>
      </c>
      <c r="IT12" s="338">
        <f t="shared" si="19"/>
        <v>0.22378761695671817</v>
      </c>
      <c r="IU12" s="339">
        <f t="shared" si="19"/>
        <v>0.22378761695671817</v>
      </c>
      <c r="IV12" s="338">
        <f t="shared" si="19"/>
        <v>0.22378761695671817</v>
      </c>
      <c r="IW12" s="339">
        <f t="shared" si="19"/>
        <v>0.22801010951328077</v>
      </c>
      <c r="IX12" s="338">
        <f t="shared" si="19"/>
        <v>0.23223260206984334</v>
      </c>
      <c r="IY12" s="339">
        <f t="shared" si="19"/>
        <v>0.23645509462640593</v>
      </c>
      <c r="IZ12" s="338">
        <f t="shared" si="19"/>
        <v>0.24067758718296853</v>
      </c>
      <c r="JA12" s="339">
        <f t="shared" si="19"/>
        <v>0.24340555119218016</v>
      </c>
      <c r="JB12" s="342">
        <f t="shared" si="19"/>
        <v>0.24340555119218016</v>
      </c>
      <c r="JC12" s="343">
        <f t="shared" ref="JC12:LN12" si="20">+JC11/$D$4</f>
        <v>0.24762149556916979</v>
      </c>
      <c r="JD12" s="338">
        <f t="shared" si="20"/>
        <v>0.25183743994615942</v>
      </c>
      <c r="JE12" s="339">
        <f t="shared" si="20"/>
        <v>0.25605338432314906</v>
      </c>
      <c r="JF12" s="338">
        <f t="shared" si="20"/>
        <v>0.26026932870013869</v>
      </c>
      <c r="JG12" s="339">
        <f t="shared" si="20"/>
        <v>0.2649591470737086</v>
      </c>
      <c r="JH12" s="338">
        <f t="shared" si="20"/>
        <v>0.26804866962304658</v>
      </c>
      <c r="JI12" s="339">
        <f t="shared" si="20"/>
        <v>0.26804866962304658</v>
      </c>
      <c r="JJ12" s="338">
        <f t="shared" si="20"/>
        <v>0.27282338628949898</v>
      </c>
      <c r="JK12" s="339">
        <f t="shared" si="20"/>
        <v>0.27759810295595139</v>
      </c>
      <c r="JL12" s="338">
        <f t="shared" si="20"/>
        <v>0.28237281962240374</v>
      </c>
      <c r="JM12" s="339">
        <f t="shared" si="20"/>
        <v>0.28713440310926691</v>
      </c>
      <c r="JN12" s="338">
        <f t="shared" si="20"/>
        <v>0.29189318248304252</v>
      </c>
      <c r="JO12" s="339">
        <f t="shared" si="20"/>
        <v>0.29497239266651815</v>
      </c>
      <c r="JP12" s="338">
        <f t="shared" si="20"/>
        <v>0.29497239266651815</v>
      </c>
      <c r="JQ12" s="339">
        <f t="shared" si="20"/>
        <v>0.29973117204029376</v>
      </c>
      <c r="JR12" s="338">
        <f t="shared" si="20"/>
        <v>0.30448995141406937</v>
      </c>
      <c r="JS12" s="339">
        <f t="shared" si="20"/>
        <v>0.30938571681302035</v>
      </c>
      <c r="JT12" s="338">
        <f t="shared" si="20"/>
        <v>0.30938571681302035</v>
      </c>
      <c r="JU12" s="339">
        <f t="shared" si="20"/>
        <v>0.30938571681302035</v>
      </c>
      <c r="JV12" s="338">
        <f t="shared" si="20"/>
        <v>0.31259072837432816</v>
      </c>
      <c r="JW12" s="339">
        <f t="shared" si="20"/>
        <v>0.33020906408213813</v>
      </c>
      <c r="JX12" s="339"/>
      <c r="JY12" s="338">
        <f t="shared" si="20"/>
        <v>0.33516226376706965</v>
      </c>
      <c r="JZ12" s="339">
        <f t="shared" si="20"/>
        <v>0.34011546345200111</v>
      </c>
      <c r="KA12" s="338">
        <f t="shared" si="20"/>
        <v>0.34506866313693257</v>
      </c>
      <c r="KB12" s="339">
        <f t="shared" si="20"/>
        <v>0.35001330955375787</v>
      </c>
      <c r="KC12" s="338">
        <f t="shared" si="20"/>
        <v>0.35495532419573145</v>
      </c>
      <c r="KD12" s="339">
        <f t="shared" si="20"/>
        <v>0.35815309837646675</v>
      </c>
      <c r="KE12" s="338">
        <f t="shared" si="20"/>
        <v>0.35815309837646675</v>
      </c>
      <c r="KF12" s="339">
        <f t="shared" si="20"/>
        <v>0.36309511301844033</v>
      </c>
      <c r="KG12" s="342">
        <f t="shared" si="20"/>
        <v>0.36803712766041391</v>
      </c>
      <c r="KH12" s="343">
        <f t="shared" si="20"/>
        <v>0.36803712766041391</v>
      </c>
      <c r="KI12" s="338">
        <f t="shared" si="20"/>
        <v>0.37302660638284163</v>
      </c>
      <c r="KJ12" s="339">
        <f t="shared" si="20"/>
        <v>0.37803586180542259</v>
      </c>
      <c r="KK12" s="338">
        <f t="shared" si="20"/>
        <v>0.38127714472675406</v>
      </c>
      <c r="KL12" s="339">
        <f t="shared" si="20"/>
        <v>0.38127714472675406</v>
      </c>
      <c r="KM12" s="338">
        <f t="shared" si="20"/>
        <v>0.38628640014933502</v>
      </c>
      <c r="KN12" s="339">
        <f t="shared" si="20"/>
        <v>0.39129565557191598</v>
      </c>
      <c r="KO12" s="338">
        <f t="shared" si="20"/>
        <v>0.39638372456107113</v>
      </c>
      <c r="KP12" s="339">
        <f t="shared" si="20"/>
        <v>0.40152060660956246</v>
      </c>
      <c r="KQ12" s="338">
        <f t="shared" si="20"/>
        <v>0.40665748865805373</v>
      </c>
      <c r="KR12" s="339">
        <f t="shared" si="20"/>
        <v>0.40998135351372161</v>
      </c>
      <c r="KS12" s="338">
        <f t="shared" si="20"/>
        <v>0.40998135351372161</v>
      </c>
      <c r="KT12" s="339">
        <f t="shared" si="20"/>
        <v>0.41539290074510576</v>
      </c>
      <c r="KU12" s="338">
        <f t="shared" si="20"/>
        <v>0.42102524339727682</v>
      </c>
      <c r="KV12" s="339">
        <f t="shared" si="20"/>
        <v>0.42664258256961562</v>
      </c>
      <c r="KW12" s="338">
        <f t="shared" si="20"/>
        <v>0.43225992174195438</v>
      </c>
      <c r="KX12" s="339">
        <f t="shared" si="20"/>
        <v>0.43787726091429319</v>
      </c>
      <c r="KY12" s="338">
        <f t="shared" si="20"/>
        <v>0.44151200979151539</v>
      </c>
      <c r="KZ12" s="339">
        <f t="shared" si="20"/>
        <v>0.44151200979151539</v>
      </c>
      <c r="LA12" s="338">
        <f t="shared" si="20"/>
        <v>0.44720646007248521</v>
      </c>
      <c r="LB12" s="339">
        <f t="shared" si="20"/>
        <v>0.4530069929035469</v>
      </c>
      <c r="LC12" s="338">
        <f t="shared" si="20"/>
        <v>0.45880752573460859</v>
      </c>
      <c r="LD12" s="339">
        <f t="shared" si="20"/>
        <v>0.46463037710879301</v>
      </c>
      <c r="LE12" s="338">
        <f t="shared" si="20"/>
        <v>0.47046885146331435</v>
      </c>
      <c r="LF12" s="339">
        <f t="shared" si="20"/>
        <v>0.47424668781122087</v>
      </c>
      <c r="LG12" s="338">
        <f t="shared" si="20"/>
        <v>0.47424668781122087</v>
      </c>
      <c r="LH12" s="339">
        <f t="shared" si="20"/>
        <v>0.48008516216574221</v>
      </c>
      <c r="LI12" s="338">
        <f t="shared" si="20"/>
        <v>0.48592363652026355</v>
      </c>
      <c r="LJ12" s="339">
        <f t="shared" si="20"/>
        <v>0.49176211087478489</v>
      </c>
      <c r="LK12" s="338">
        <f t="shared" si="20"/>
        <v>0.49760058522930622</v>
      </c>
      <c r="LL12" s="340">
        <f t="shared" si="20"/>
        <v>0.50340362692681029</v>
      </c>
      <c r="LM12" s="341">
        <f t="shared" si="20"/>
        <v>0.50714603061769947</v>
      </c>
      <c r="LN12" s="339">
        <f t="shared" si="20"/>
        <v>0.50714603061769947</v>
      </c>
      <c r="LO12" s="338">
        <f t="shared" ref="LO12:OA12" si="21">+LO11/$D$4</f>
        <v>0.50714603061769947</v>
      </c>
      <c r="LP12" s="339">
        <f t="shared" si="21"/>
        <v>0.51292974541151326</v>
      </c>
      <c r="LQ12" s="338">
        <f t="shared" si="21"/>
        <v>0.51873044529925694</v>
      </c>
      <c r="LR12" s="339">
        <f t="shared" si="21"/>
        <v>0.5245485468254687</v>
      </c>
      <c r="LS12" s="338">
        <f t="shared" si="21"/>
        <v>0.52918245570675082</v>
      </c>
      <c r="LT12" s="339">
        <f t="shared" si="21"/>
        <v>0.53186182040210528</v>
      </c>
      <c r="LU12" s="338">
        <f t="shared" si="21"/>
        <v>0.53186182040210528</v>
      </c>
      <c r="LV12" s="339">
        <f t="shared" si="21"/>
        <v>0.53600265674854908</v>
      </c>
      <c r="LW12" s="338">
        <f t="shared" si="21"/>
        <v>0.5401450096828635</v>
      </c>
      <c r="LX12" s="339">
        <f t="shared" si="21"/>
        <v>0.54428906877853245</v>
      </c>
      <c r="LY12" s="338">
        <f t="shared" si="21"/>
        <v>0.54831730063624418</v>
      </c>
      <c r="LZ12" s="339">
        <f t="shared" si="21"/>
        <v>0.55228235400062287</v>
      </c>
      <c r="MA12" s="338">
        <f t="shared" si="21"/>
        <v>0.55484797676634223</v>
      </c>
      <c r="MB12" s="339">
        <f t="shared" si="21"/>
        <v>0.55484797676634223</v>
      </c>
      <c r="MC12" s="338">
        <f t="shared" si="21"/>
        <v>0.55881303013072081</v>
      </c>
      <c r="MD12" s="339">
        <f t="shared" si="21"/>
        <v>0.56290413184529942</v>
      </c>
      <c r="ME12" s="338">
        <f t="shared" si="21"/>
        <v>0.56688707997445764</v>
      </c>
      <c r="MF12" s="339">
        <f t="shared" si="21"/>
        <v>0.5707158905094879</v>
      </c>
      <c r="MG12" s="338">
        <f t="shared" si="21"/>
        <v>0.57454470104451816</v>
      </c>
      <c r="MH12" s="339">
        <f t="shared" si="21"/>
        <v>0.57703739922722908</v>
      </c>
      <c r="MI12" s="338">
        <f t="shared" si="21"/>
        <v>0.57703739922722908</v>
      </c>
      <c r="MJ12" s="339">
        <f t="shared" si="21"/>
        <v>0.57703739922722908</v>
      </c>
      <c r="MK12" s="338">
        <f t="shared" si="21"/>
        <v>0.5809407509125124</v>
      </c>
      <c r="ML12" s="339">
        <f t="shared" si="21"/>
        <v>0.58471642122985779</v>
      </c>
      <c r="MM12" s="338">
        <f t="shared" si="21"/>
        <v>0.58828770786129581</v>
      </c>
      <c r="MN12" s="339">
        <f t="shared" si="21"/>
        <v>0.59185899449273394</v>
      </c>
      <c r="MO12" s="338">
        <f t="shared" si="21"/>
        <v>0.59415433588235544</v>
      </c>
      <c r="MP12" s="340">
        <f t="shared" si="21"/>
        <v>0.59415433588235544</v>
      </c>
      <c r="MQ12" s="341">
        <f t="shared" si="21"/>
        <v>0.59415433588235544</v>
      </c>
      <c r="MR12" s="339">
        <f t="shared" si="21"/>
        <v>0.59765978517783458</v>
      </c>
      <c r="MS12" s="338">
        <f t="shared" si="21"/>
        <v>0.60117487578120188</v>
      </c>
      <c r="MT12" s="339">
        <f t="shared" si="21"/>
        <v>0.60470764211540962</v>
      </c>
      <c r="MU12" s="338">
        <f t="shared" si="21"/>
        <v>0.60824040844961735</v>
      </c>
      <c r="MV12" s="339">
        <f t="shared" si="21"/>
        <v>0.61052631607864971</v>
      </c>
      <c r="MW12" s="338">
        <f t="shared" si="21"/>
        <v>0.61052631607864971</v>
      </c>
      <c r="MX12" s="339">
        <f t="shared" si="21"/>
        <v>0.61405908241285745</v>
      </c>
      <c r="MY12" s="338">
        <f t="shared" si="21"/>
        <v>0.61755646379259399</v>
      </c>
      <c r="MZ12" s="339">
        <f t="shared" si="21"/>
        <v>0.62100061022682507</v>
      </c>
      <c r="NA12" s="338">
        <f t="shared" si="21"/>
        <v>0.62444475666105603</v>
      </c>
      <c r="NB12" s="339">
        <f t="shared" si="21"/>
        <v>0.62806025783048369</v>
      </c>
      <c r="NC12" s="338">
        <f t="shared" si="21"/>
        <v>0.63052214541713969</v>
      </c>
      <c r="ND12" s="339">
        <f t="shared" si="21"/>
        <v>0.63052214541713969</v>
      </c>
      <c r="NE12" s="338">
        <f t="shared" si="21"/>
        <v>0.63434406601521387</v>
      </c>
      <c r="NF12" s="339">
        <f t="shared" si="21"/>
        <v>0.6382218386337416</v>
      </c>
      <c r="NG12" s="338">
        <f t="shared" si="21"/>
        <v>0.64209961125226922</v>
      </c>
      <c r="NH12" s="339">
        <f t="shared" si="21"/>
        <v>0.64597738387079695</v>
      </c>
      <c r="NI12" s="338">
        <f t="shared" si="21"/>
        <v>0.64985515648932468</v>
      </c>
      <c r="NJ12" s="339">
        <f t="shared" si="21"/>
        <v>0.65236128880090627</v>
      </c>
      <c r="NK12" s="338">
        <f t="shared" si="21"/>
        <v>0.65236128880090627</v>
      </c>
      <c r="NL12" s="339">
        <f t="shared" si="21"/>
        <v>0.65622987261472154</v>
      </c>
      <c r="NM12" s="338">
        <f t="shared" si="21"/>
        <v>0.66009845642853682</v>
      </c>
      <c r="NN12" s="339">
        <f t="shared" si="21"/>
        <v>0.66396704024235198</v>
      </c>
      <c r="NO12" s="338">
        <f t="shared" si="21"/>
        <v>0.66783562405616725</v>
      </c>
      <c r="NP12" s="339">
        <f t="shared" si="21"/>
        <v>0.67174739961505159</v>
      </c>
      <c r="NQ12" s="338">
        <f t="shared" si="21"/>
        <v>0.67432165103064123</v>
      </c>
      <c r="NR12" s="339">
        <f t="shared" si="21"/>
        <v>0.67432165103064123</v>
      </c>
      <c r="NS12" s="338">
        <f t="shared" si="21"/>
        <v>0.67830003958200691</v>
      </c>
      <c r="NT12" s="339">
        <f t="shared" si="21"/>
        <v>0.68226677258148127</v>
      </c>
      <c r="NU12" s="342">
        <f t="shared" si="21"/>
        <v>0.68619883894196498</v>
      </c>
      <c r="NV12" s="343">
        <f t="shared" si="21"/>
        <v>0.69012755896020439</v>
      </c>
      <c r="NW12" s="338">
        <f t="shared" si="21"/>
        <v>0.69405330445188429</v>
      </c>
      <c r="NX12" s="339">
        <f t="shared" si="21"/>
        <v>0.69659349271123194</v>
      </c>
      <c r="NY12" s="338">
        <f t="shared" si="21"/>
        <v>0.69659349271123194</v>
      </c>
      <c r="NZ12" s="339">
        <f t="shared" si="21"/>
        <v>0.70051923820291184</v>
      </c>
      <c r="OA12" s="338">
        <f t="shared" si="21"/>
        <v>0.70444498369459174</v>
      </c>
      <c r="OB12" s="339">
        <f t="shared" ref="OB12:QM12" si="22">+OB11/$D$4</f>
        <v>0.70444498369459174</v>
      </c>
      <c r="OC12" s="338">
        <f t="shared" si="22"/>
        <v>0.70842964480573545</v>
      </c>
      <c r="OD12" s="339">
        <f t="shared" si="22"/>
        <v>0.71252231788582432</v>
      </c>
      <c r="OE12" s="338">
        <f t="shared" si="22"/>
        <v>0.71517051811411703</v>
      </c>
      <c r="OF12" s="339">
        <f t="shared" si="22"/>
        <v>0.71517051811411703</v>
      </c>
      <c r="OG12" s="338">
        <f t="shared" si="22"/>
        <v>0.7192631911942059</v>
      </c>
      <c r="OH12" s="339">
        <f t="shared" si="22"/>
        <v>0.72335586427429477</v>
      </c>
      <c r="OI12" s="338">
        <f t="shared" si="22"/>
        <v>0.72732628307330593</v>
      </c>
      <c r="OJ12" s="339">
        <f t="shared" si="22"/>
        <v>0.73101848336341047</v>
      </c>
      <c r="OK12" s="338">
        <f t="shared" si="22"/>
        <v>0.734710683653515</v>
      </c>
      <c r="OL12" s="339">
        <f t="shared" si="22"/>
        <v>0.73714205112288078</v>
      </c>
      <c r="OM12" s="338">
        <f t="shared" si="22"/>
        <v>0.73714205112288078</v>
      </c>
      <c r="ON12" s="339">
        <f t="shared" si="22"/>
        <v>0.73714205112288078</v>
      </c>
      <c r="OO12" s="338">
        <f t="shared" si="22"/>
        <v>0.74108090844109875</v>
      </c>
      <c r="OP12" s="339">
        <f t="shared" si="22"/>
        <v>0.74495746082107173</v>
      </c>
      <c r="OQ12" s="338">
        <f t="shared" si="22"/>
        <v>0.74863152215131756</v>
      </c>
      <c r="OR12" s="339">
        <f t="shared" si="22"/>
        <v>0.75230558348156351</v>
      </c>
      <c r="OS12" s="338">
        <f t="shared" si="22"/>
        <v>0.75468476894621528</v>
      </c>
      <c r="OT12" s="339">
        <f t="shared" si="22"/>
        <v>0.75468476894621528</v>
      </c>
      <c r="OU12" s="338">
        <f t="shared" si="22"/>
        <v>0.75837456941018855</v>
      </c>
      <c r="OV12" s="339">
        <f t="shared" si="22"/>
        <v>0.76203625483952042</v>
      </c>
      <c r="OW12" s="338">
        <f t="shared" si="22"/>
        <v>0.76559192428023692</v>
      </c>
      <c r="OX12" s="339">
        <f t="shared" si="22"/>
        <v>0.76914759372095343</v>
      </c>
      <c r="OY12" s="338">
        <f t="shared" si="22"/>
        <v>0.77270334924035544</v>
      </c>
      <c r="OZ12" s="340">
        <f t="shared" si="22"/>
        <v>0.77500421179177503</v>
      </c>
      <c r="PA12" s="341">
        <f t="shared" si="22"/>
        <v>0.77500421179177503</v>
      </c>
      <c r="PB12" s="339">
        <f t="shared" si="22"/>
        <v>0.7785504215216914</v>
      </c>
      <c r="PC12" s="338">
        <f t="shared" si="22"/>
        <v>0.78218818796244172</v>
      </c>
      <c r="PD12" s="339">
        <f t="shared" si="22"/>
        <v>0.78582595440319192</v>
      </c>
      <c r="PE12" s="338">
        <f t="shared" si="22"/>
        <v>0.78945190911272323</v>
      </c>
      <c r="PF12" s="339">
        <f t="shared" si="22"/>
        <v>0.79305620898186657</v>
      </c>
      <c r="PG12" s="338">
        <f t="shared" si="22"/>
        <v>0.79537153322101528</v>
      </c>
      <c r="PH12" s="339">
        <f t="shared" si="22"/>
        <v>0.79537153322101528</v>
      </c>
      <c r="PI12" s="338">
        <f t="shared" si="22"/>
        <v>0.79888023759216964</v>
      </c>
      <c r="PJ12" s="339">
        <f t="shared" si="22"/>
        <v>0.80238894196332389</v>
      </c>
      <c r="PK12" s="338">
        <f t="shared" si="22"/>
        <v>0.80589764633447825</v>
      </c>
      <c r="PL12" s="339">
        <f t="shared" si="22"/>
        <v>0.80941525577019613</v>
      </c>
      <c r="PM12" s="338">
        <f t="shared" si="22"/>
        <v>0.81276978119393639</v>
      </c>
      <c r="PN12" s="339">
        <f t="shared" si="22"/>
        <v>0.81473180284569813</v>
      </c>
      <c r="PO12" s="338">
        <f t="shared" si="22"/>
        <v>0.81473180284569813</v>
      </c>
      <c r="PP12" s="339">
        <f t="shared" si="22"/>
        <v>0.81776401812577171</v>
      </c>
      <c r="PQ12" s="338">
        <f t="shared" si="22"/>
        <v>0.82079288228687142</v>
      </c>
      <c r="PR12" s="339">
        <f t="shared" si="22"/>
        <v>0.82381135427023677</v>
      </c>
      <c r="PS12" s="338">
        <f t="shared" si="22"/>
        <v>0.82682982625360213</v>
      </c>
      <c r="PT12" s="339">
        <f t="shared" si="22"/>
        <v>0.82984829823696749</v>
      </c>
      <c r="PU12" s="338">
        <f t="shared" si="22"/>
        <v>0.83180142716743133</v>
      </c>
      <c r="PV12" s="339">
        <f t="shared" si="22"/>
        <v>0.83180142716743133</v>
      </c>
      <c r="PW12" s="338">
        <f t="shared" si="22"/>
        <v>0.83477956534270592</v>
      </c>
      <c r="PX12" s="339">
        <f t="shared" si="22"/>
        <v>0.83756947908079948</v>
      </c>
      <c r="PY12" s="338">
        <f t="shared" si="22"/>
        <v>0.84036338448127645</v>
      </c>
      <c r="PZ12" s="339">
        <f t="shared" si="22"/>
        <v>0.84317026278471574</v>
      </c>
      <c r="QA12" s="338">
        <f t="shared" si="22"/>
        <v>0.84597714108815503</v>
      </c>
      <c r="QB12" s="339">
        <f t="shared" si="22"/>
        <v>0.84779129600979752</v>
      </c>
      <c r="QC12" s="338">
        <f t="shared" si="22"/>
        <v>0.84779129600979752</v>
      </c>
      <c r="QD12" s="340">
        <f t="shared" si="22"/>
        <v>0.85058066116688369</v>
      </c>
      <c r="QE12" s="341">
        <f t="shared" si="22"/>
        <v>0.8533612697852182</v>
      </c>
      <c r="QF12" s="339">
        <f t="shared" si="22"/>
        <v>0.85610101455611642</v>
      </c>
      <c r="QG12" s="338">
        <f t="shared" si="22"/>
        <v>0.85884075932701454</v>
      </c>
      <c r="QH12" s="339">
        <f t="shared" si="22"/>
        <v>0.86158050409791276</v>
      </c>
      <c r="QI12" s="338">
        <f t="shared" si="22"/>
        <v>0.86335328012620449</v>
      </c>
      <c r="QJ12" s="339">
        <f t="shared" si="22"/>
        <v>0.86335328012620449</v>
      </c>
      <c r="QK12" s="338">
        <f t="shared" si="22"/>
        <v>0.86608664169836747</v>
      </c>
      <c r="QL12" s="339">
        <f t="shared" si="22"/>
        <v>0.86877212928098801</v>
      </c>
      <c r="QM12" s="338">
        <f t="shared" si="22"/>
        <v>0.87145761686360845</v>
      </c>
      <c r="QN12" s="339">
        <f t="shared" ref="QN12:SM12" si="23">+QN11/$D$4</f>
        <v>0.87459843789752711</v>
      </c>
      <c r="QO12" s="338">
        <f t="shared" si="23"/>
        <v>0.87883205921464747</v>
      </c>
      <c r="QP12" s="339">
        <f t="shared" si="23"/>
        <v>0.88156277537997729</v>
      </c>
      <c r="QQ12" s="338">
        <f t="shared" si="23"/>
        <v>0.88156277537997729</v>
      </c>
      <c r="QR12" s="339">
        <f t="shared" si="23"/>
        <v>0.88156277537997729</v>
      </c>
      <c r="QS12" s="338">
        <f t="shared" si="23"/>
        <v>0.885648737020029</v>
      </c>
      <c r="QT12" s="339">
        <f t="shared" si="23"/>
        <v>0.88973469866008081</v>
      </c>
      <c r="QU12" s="338">
        <f t="shared" si="23"/>
        <v>0.89381328954084971</v>
      </c>
      <c r="QV12" s="339">
        <f t="shared" si="23"/>
        <v>0.89787419059951246</v>
      </c>
      <c r="QW12" s="338">
        <f t="shared" si="23"/>
        <v>0.90050183246093651</v>
      </c>
      <c r="QX12" s="339">
        <f t="shared" si="23"/>
        <v>0.90050183246093651</v>
      </c>
      <c r="QY12" s="338">
        <f t="shared" si="23"/>
        <v>0.90438083966525784</v>
      </c>
      <c r="QZ12" s="339">
        <f t="shared" si="23"/>
        <v>0.90825984686957917</v>
      </c>
      <c r="RA12" s="338">
        <f t="shared" si="23"/>
        <v>0.9121388540739005</v>
      </c>
      <c r="RB12" s="339">
        <f t="shared" si="23"/>
        <v>0.91601786127822182</v>
      </c>
      <c r="RC12" s="338">
        <f t="shared" si="23"/>
        <v>0.91985490337212383</v>
      </c>
      <c r="RD12" s="339">
        <f t="shared" si="23"/>
        <v>0.92227252596771814</v>
      </c>
      <c r="RE12" s="338">
        <f t="shared" si="23"/>
        <v>0.92227252596771814</v>
      </c>
      <c r="RF12" s="339">
        <f t="shared" si="23"/>
        <v>0.92600885179717496</v>
      </c>
      <c r="RG12" s="338">
        <f t="shared" si="23"/>
        <v>0.92970628392974675</v>
      </c>
      <c r="RH12" s="339">
        <f t="shared" si="23"/>
        <v>0.93304125357987844</v>
      </c>
      <c r="RI12" s="342">
        <f t="shared" si="23"/>
        <v>0.93619048262913951</v>
      </c>
      <c r="RJ12" s="343">
        <f t="shared" si="23"/>
        <v>0.93928690164771678</v>
      </c>
      <c r="RK12" s="338">
        <f t="shared" si="23"/>
        <v>0.94128879097349138</v>
      </c>
      <c r="RL12" s="339">
        <f t="shared" si="23"/>
        <v>0.94128879097349138</v>
      </c>
      <c r="RM12" s="338">
        <f t="shared" si="23"/>
        <v>0.94128879097349138</v>
      </c>
      <c r="RN12" s="339">
        <f t="shared" si="23"/>
        <v>0.94438261993136907</v>
      </c>
      <c r="RO12" s="338">
        <f t="shared" si="23"/>
        <v>0.94747644888924687</v>
      </c>
      <c r="RP12" s="339">
        <f t="shared" si="23"/>
        <v>0.95056980947230929</v>
      </c>
      <c r="RQ12" s="338">
        <f t="shared" si="23"/>
        <v>0.95366098430731194</v>
      </c>
      <c r="RR12" s="339">
        <f t="shared" si="23"/>
        <v>0.95566115625962633</v>
      </c>
      <c r="RS12" s="338">
        <f t="shared" si="23"/>
        <v>0.95566115625962633</v>
      </c>
      <c r="RT12" s="339">
        <f t="shared" si="23"/>
        <v>0.95566115625962633</v>
      </c>
      <c r="RU12" s="338">
        <f t="shared" si="23"/>
        <v>0.95875233109462887</v>
      </c>
      <c r="RV12" s="339">
        <f t="shared" si="23"/>
        <v>0.96184350592963153</v>
      </c>
      <c r="RW12" s="338">
        <f t="shared" si="23"/>
        <v>0.96493468076463418</v>
      </c>
      <c r="RX12" s="339">
        <f t="shared" si="23"/>
        <v>0.96802585559963672</v>
      </c>
      <c r="RY12" s="338">
        <f t="shared" si="23"/>
        <v>0.97002602755195111</v>
      </c>
      <c r="RZ12" s="339">
        <f t="shared" si="23"/>
        <v>0.97002602755195111</v>
      </c>
      <c r="SA12" s="338">
        <f t="shared" si="23"/>
        <v>0.97311720238695376</v>
      </c>
      <c r="SB12" s="339">
        <f t="shared" si="23"/>
        <v>0.9762083772219563</v>
      </c>
      <c r="SC12" s="338">
        <f t="shared" si="23"/>
        <v>0.97929124473171592</v>
      </c>
      <c r="SD12" s="339">
        <f t="shared" si="23"/>
        <v>0.98224119503974261</v>
      </c>
      <c r="SE12" s="338">
        <f t="shared" si="23"/>
        <v>0.9851911453477693</v>
      </c>
      <c r="SF12" s="339">
        <f t="shared" si="23"/>
        <v>0.98709993672391949</v>
      </c>
      <c r="SG12" s="338">
        <f t="shared" si="23"/>
        <v>0.98709993672391949</v>
      </c>
      <c r="SH12" s="339">
        <f t="shared" si="23"/>
        <v>0.98987519589667228</v>
      </c>
      <c r="SI12" s="338">
        <f t="shared" si="23"/>
        <v>0.99262716291802655</v>
      </c>
      <c r="SJ12" s="339">
        <f t="shared" si="23"/>
        <v>0.99521793122949476</v>
      </c>
      <c r="SK12" s="338">
        <f t="shared" si="23"/>
        <v>0.99775530528811895</v>
      </c>
      <c r="SL12" s="339">
        <f t="shared" si="23"/>
        <v>0.99961902237928912</v>
      </c>
      <c r="SM12" s="342">
        <f t="shared" si="23"/>
        <v>0.99999999989169619</v>
      </c>
    </row>
    <row r="13" spans="2:507">
      <c r="S13" s="300"/>
      <c r="AX13" s="300"/>
      <c r="CB13" s="300"/>
      <c r="DG13" s="300"/>
      <c r="EK13" s="300"/>
      <c r="FP13" s="300"/>
      <c r="GU13" s="300"/>
      <c r="HW13" s="300"/>
      <c r="JB13" s="300"/>
      <c r="KG13" s="300"/>
      <c r="LL13" s="300"/>
      <c r="MP13" s="300"/>
      <c r="NU13" s="300"/>
      <c r="OZ13" s="300"/>
      <c r="QD13" s="300"/>
      <c r="RI13" s="300"/>
      <c r="SM13" s="300"/>
    </row>
    <row r="14" spans="2:507" s="344" customFormat="1">
      <c r="D14" s="505">
        <v>53186647015</v>
      </c>
      <c r="F14" s="345">
        <v>43282</v>
      </c>
      <c r="S14" s="346"/>
      <c r="T14" s="345">
        <v>43313</v>
      </c>
      <c r="AX14" s="346"/>
      <c r="AY14" s="345">
        <v>43344</v>
      </c>
      <c r="CB14" s="346"/>
      <c r="CC14" s="345">
        <v>43374</v>
      </c>
      <c r="DG14" s="346"/>
      <c r="DH14" s="345">
        <v>43405</v>
      </c>
      <c r="EK14" s="346"/>
      <c r="EL14" s="345">
        <v>43435</v>
      </c>
      <c r="FP14" s="346"/>
      <c r="FQ14" s="345">
        <v>43466</v>
      </c>
      <c r="GU14" s="346"/>
      <c r="GV14" s="345">
        <v>43497</v>
      </c>
      <c r="HW14" s="346"/>
      <c r="HX14" s="345">
        <v>43525</v>
      </c>
      <c r="JB14" s="346"/>
      <c r="JC14" s="345">
        <v>43556</v>
      </c>
      <c r="JP14" s="301">
        <v>45516647015.037689</v>
      </c>
      <c r="KG14" s="346"/>
      <c r="KH14" s="345">
        <v>43586</v>
      </c>
      <c r="LL14" s="346"/>
      <c r="LM14" s="345">
        <v>43617</v>
      </c>
      <c r="MP14" s="346"/>
      <c r="MQ14" s="345">
        <v>43647</v>
      </c>
      <c r="NU14" s="346"/>
      <c r="NV14" s="345">
        <v>43678</v>
      </c>
      <c r="OZ14" s="346"/>
      <c r="PA14" s="345">
        <v>43709</v>
      </c>
      <c r="QD14" s="346"/>
      <c r="QE14" s="345">
        <v>43739</v>
      </c>
      <c r="RI14" s="346"/>
      <c r="RJ14" s="345">
        <v>43770</v>
      </c>
      <c r="SM14" s="346"/>
    </row>
    <row r="15" spans="2:507" s="301" customFormat="1">
      <c r="C15" s="347" t="s">
        <v>12</v>
      </c>
      <c r="D15" s="348">
        <f>SUM(F15:SM15)+1</f>
        <v>29202991306.257645</v>
      </c>
      <c r="F15" s="348">
        <f>SUM(F5:S5)</f>
        <v>35031077.230000004</v>
      </c>
      <c r="S15" s="349"/>
      <c r="T15" s="348">
        <f>SUM(T5:AX5)</f>
        <v>6806037.8600000003</v>
      </c>
      <c r="AX15" s="349"/>
      <c r="AY15" s="348">
        <f>SUM(AY5:CB5)</f>
        <v>0</v>
      </c>
      <c r="CB15" s="349"/>
      <c r="CC15" s="348">
        <f>SUM(CC5:DG5)</f>
        <v>113679729.60999997</v>
      </c>
      <c r="DG15" s="349"/>
      <c r="DH15" s="348">
        <f>SUM(DH5:EK5)</f>
        <v>81865280.36999996</v>
      </c>
      <c r="EK15" s="349"/>
      <c r="EL15" s="348">
        <f>SUM(EL5:FP5)</f>
        <v>30351957.170000002</v>
      </c>
      <c r="FP15" s="349"/>
      <c r="FQ15" s="348">
        <f>SUM(FQ5:GU5)</f>
        <v>53162013.299999997</v>
      </c>
      <c r="GU15" s="349"/>
      <c r="GV15" s="348">
        <f>SUM(GV5:HW5)</f>
        <v>458811993.46999997</v>
      </c>
      <c r="HW15" s="349"/>
      <c r="HX15" s="348">
        <f>SUM(HX5:JB5)</f>
        <v>1105829598.1499999</v>
      </c>
      <c r="JB15" s="349"/>
      <c r="JC15" s="348">
        <f>SUM(JC5:KG5)</f>
        <v>2399317742.1776457</v>
      </c>
      <c r="KG15" s="349"/>
      <c r="KH15" s="348">
        <f>SUM(KH5:LL5)</f>
        <v>3277756542.8699999</v>
      </c>
      <c r="LL15" s="349"/>
      <c r="LM15" s="348">
        <f>SUM(LM5:MP5)</f>
        <v>3306275020.8300004</v>
      </c>
      <c r="MP15" s="349"/>
      <c r="MQ15" s="348">
        <f>SUM(MQ5:NU5)</f>
        <v>4242297018.48</v>
      </c>
      <c r="NU15" s="349"/>
      <c r="NV15" s="348">
        <f>SUM(NV5:OZ5)</f>
        <v>3927753001.6499996</v>
      </c>
      <c r="OZ15" s="349"/>
      <c r="PA15" s="348">
        <f>SUM(PA5:QD5)</f>
        <v>3256109255.7300005</v>
      </c>
      <c r="QD15" s="349"/>
      <c r="QE15" s="348">
        <f>SUM(QE5:RI5)</f>
        <v>3951461442.0199995</v>
      </c>
      <c r="RI15" s="349"/>
      <c r="RJ15" s="348">
        <f>SUM(RJ5:SM5)</f>
        <v>2956483594.3400006</v>
      </c>
      <c r="SM15" s="349"/>
    </row>
    <row r="16" spans="2:507" s="301" customFormat="1">
      <c r="C16" s="347" t="s">
        <v>13</v>
      </c>
      <c r="D16" s="348">
        <f>SUM(F16:SM16)+1</f>
        <v>469925227.8300001</v>
      </c>
      <c r="F16" s="348">
        <f>SUM(F6:S6)</f>
        <v>0</v>
      </c>
      <c r="S16" s="349"/>
      <c r="T16" s="348">
        <f>SUM(T6:AX6)</f>
        <v>0</v>
      </c>
      <c r="AX16" s="349"/>
      <c r="AY16" s="348">
        <f>SUM(AY6:CB6)</f>
        <v>0</v>
      </c>
      <c r="CB16" s="349"/>
      <c r="CC16" s="348">
        <f>SUM(CC6:DG6)</f>
        <v>0</v>
      </c>
      <c r="DG16" s="349"/>
      <c r="DH16" s="348">
        <f>SUM(DH6:EK6)</f>
        <v>0</v>
      </c>
      <c r="EK16" s="349"/>
      <c r="EL16" s="348">
        <f>SUM(EL6:FP6)</f>
        <v>0</v>
      </c>
      <c r="FP16" s="349"/>
      <c r="FQ16" s="348">
        <f>SUM(FQ6:GU6)</f>
        <v>0</v>
      </c>
      <c r="GU16" s="349"/>
      <c r="GV16" s="348">
        <f>SUM(GV6:HW6)</f>
        <v>0</v>
      </c>
      <c r="HW16" s="349"/>
      <c r="HX16" s="348">
        <f>SUM(HX6:JB6)</f>
        <v>0</v>
      </c>
      <c r="JB16" s="349"/>
      <c r="JC16" s="348">
        <f>SUM(JC6:KG6)</f>
        <v>0</v>
      </c>
      <c r="KG16" s="349"/>
      <c r="KH16" s="348">
        <f>SUM(KH6:LL6)</f>
        <v>0</v>
      </c>
      <c r="LL16" s="349"/>
      <c r="LM16" s="348">
        <f>SUM(LM6:MP6)</f>
        <v>0</v>
      </c>
      <c r="MP16" s="349"/>
      <c r="MQ16" s="348">
        <f>SUM(MQ6:NU6)</f>
        <v>22396947.549999997</v>
      </c>
      <c r="NU16" s="349"/>
      <c r="NV16" s="348">
        <f>SUM(NV6:OZ6)</f>
        <v>186862484.93000004</v>
      </c>
      <c r="OZ16" s="349"/>
      <c r="PA16" s="348">
        <f>SUM(PA6:QD6)</f>
        <v>245571093.56000006</v>
      </c>
      <c r="QD16" s="349"/>
      <c r="QE16" s="348">
        <f>SUM(QE6:RI6)</f>
        <v>15094700.790000001</v>
      </c>
      <c r="RI16" s="349"/>
      <c r="RJ16" s="348">
        <f>SUM(RJ6:SM6)</f>
        <v>0</v>
      </c>
      <c r="SM16" s="349"/>
    </row>
    <row r="17" spans="3:507" s="301" customFormat="1">
      <c r="C17" s="347" t="s">
        <v>14</v>
      </c>
      <c r="D17" s="348">
        <f>SUM(F17:SM17)+1</f>
        <v>1748231187.8318005</v>
      </c>
      <c r="F17" s="348">
        <f>SUM(F7:S7)</f>
        <v>0</v>
      </c>
      <c r="S17" s="349"/>
      <c r="T17" s="348">
        <f>SUM(T7:AX7)</f>
        <v>0</v>
      </c>
      <c r="AX17" s="349"/>
      <c r="AY17" s="348">
        <f>SUM(AY7:CB7)</f>
        <v>0</v>
      </c>
      <c r="CB17" s="349"/>
      <c r="CC17" s="348">
        <f>SUM(CC7:DG7)</f>
        <v>0</v>
      </c>
      <c r="DG17" s="349"/>
      <c r="DH17" s="348">
        <f>SUM(DH7:EK7)</f>
        <v>0</v>
      </c>
      <c r="EK17" s="349"/>
      <c r="EL17" s="348">
        <f>SUM(EL7:FP7)</f>
        <v>0</v>
      </c>
      <c r="FP17" s="349"/>
      <c r="FQ17" s="348">
        <f>SUM(FQ7:GU7)</f>
        <v>0</v>
      </c>
      <c r="GU17" s="349"/>
      <c r="GV17" s="348">
        <f>SUM(GV7:HW7)</f>
        <v>38502488.00999999</v>
      </c>
      <c r="HW17" s="349"/>
      <c r="HX17" s="348">
        <f>SUM(HX7:JB7)</f>
        <v>452010664.71999985</v>
      </c>
      <c r="JB17" s="349"/>
      <c r="JC17" s="348">
        <f>SUM(JC7:KG7)</f>
        <v>592814133.97180057</v>
      </c>
      <c r="KG17" s="349"/>
      <c r="KH17" s="348">
        <f>SUM(KH7:LL7)</f>
        <v>414744092.2700001</v>
      </c>
      <c r="LL17" s="349"/>
      <c r="LM17" s="348">
        <f>SUM(LM7:MP7)</f>
        <v>250159807.86000007</v>
      </c>
      <c r="MP17" s="349"/>
      <c r="MQ17" s="348">
        <f>SUM(MQ7:NU7)</f>
        <v>0</v>
      </c>
      <c r="NU17" s="349"/>
      <c r="NV17" s="348">
        <f>SUM(NV7:OZ7)</f>
        <v>0</v>
      </c>
      <c r="OZ17" s="349"/>
      <c r="PA17" s="348">
        <f>SUM(PA7:QD7)</f>
        <v>0</v>
      </c>
      <c r="QD17" s="349"/>
      <c r="QE17" s="348">
        <f>SUM(QE7:RI7)</f>
        <v>0</v>
      </c>
      <c r="RI17" s="349"/>
      <c r="RJ17" s="348">
        <f>SUM(RJ7:SM7)</f>
        <v>0</v>
      </c>
      <c r="SM17" s="349"/>
    </row>
    <row r="18" spans="3:507" s="301" customFormat="1">
      <c r="C18" s="347" t="s">
        <v>15</v>
      </c>
      <c r="D18" s="348">
        <f>SUM(F18:SM18)+1</f>
        <v>13635475032.297085</v>
      </c>
      <c r="F18" s="348">
        <f>SUM(F8:S8)</f>
        <v>0</v>
      </c>
      <c r="S18" s="349"/>
      <c r="T18" s="348">
        <f>SUM(T8:AX8)</f>
        <v>0</v>
      </c>
      <c r="AX18" s="349"/>
      <c r="AY18" s="348">
        <f>SUM(AY8:CB8)</f>
        <v>0</v>
      </c>
      <c r="CB18" s="349"/>
      <c r="CC18" s="348">
        <f>SUM(CC8:DG8)</f>
        <v>0</v>
      </c>
      <c r="DG18" s="349"/>
      <c r="DH18" s="348">
        <f>SUM(DH8:EK8)</f>
        <v>630280705.13</v>
      </c>
      <c r="EK18" s="349"/>
      <c r="EL18" s="348">
        <f>SUM(EL8:FP8)</f>
        <v>1743829587.98</v>
      </c>
      <c r="FP18" s="349"/>
      <c r="FQ18" s="348">
        <f>SUM(FQ8:GU8)</f>
        <v>1989366077.74</v>
      </c>
      <c r="GU18" s="349"/>
      <c r="GV18" s="348">
        <f>SUM(GV8:HW8)</f>
        <v>2208277044.52</v>
      </c>
      <c r="HW18" s="349"/>
      <c r="HX18" s="348">
        <f>SUM(HX8:JB8)</f>
        <v>2228368840.5800004</v>
      </c>
      <c r="JB18" s="349"/>
      <c r="JC18" s="348">
        <f>SUM(JC8:KG8)</f>
        <v>2319569385.1070848</v>
      </c>
      <c r="KG18" s="349"/>
      <c r="KH18" s="348">
        <f>SUM(KH8:LL8)</f>
        <v>2137412881.0100007</v>
      </c>
      <c r="LL18" s="349"/>
      <c r="LM18" s="348">
        <f>SUM(LM8:MP8)</f>
        <v>378370509.2299999</v>
      </c>
      <c r="MP18" s="349"/>
      <c r="MQ18" s="348">
        <f>SUM(MQ8:NU8)</f>
        <v>0</v>
      </c>
      <c r="NU18" s="349"/>
      <c r="NV18" s="348">
        <f>SUM(NV8:OZ8)</f>
        <v>0</v>
      </c>
      <c r="OZ18" s="349"/>
      <c r="PA18" s="348">
        <f>SUM(PA8:QD8)</f>
        <v>0</v>
      </c>
      <c r="QD18" s="349"/>
      <c r="QE18" s="348">
        <f>SUM(QE8:RI8)</f>
        <v>0</v>
      </c>
      <c r="RI18" s="349"/>
      <c r="RJ18" s="348">
        <f>SUM(RJ8:SM8)</f>
        <v>0</v>
      </c>
      <c r="SM18" s="349"/>
    </row>
    <row r="19" spans="3:507" s="301" customFormat="1">
      <c r="C19" s="347" t="s">
        <v>16</v>
      </c>
      <c r="D19" s="348">
        <f>SUM(F19:SM19)+1</f>
        <v>1276333851.2214043</v>
      </c>
      <c r="F19" s="348">
        <f>SUM(F9:S9)</f>
        <v>0</v>
      </c>
      <c r="S19" s="349"/>
      <c r="T19" s="348">
        <f>SUM(T9:AX9)</f>
        <v>0</v>
      </c>
      <c r="AX19" s="349"/>
      <c r="AY19" s="348">
        <f>SUM(AY9:CB9)</f>
        <v>0</v>
      </c>
      <c r="CB19" s="349"/>
      <c r="CC19" s="348">
        <f>SUM(CC9:DG9)</f>
        <v>0</v>
      </c>
      <c r="DG19" s="349"/>
      <c r="DH19" s="348">
        <f>SUM(DH9:EK9)</f>
        <v>0</v>
      </c>
      <c r="EK19" s="349"/>
      <c r="EL19" s="348">
        <f>SUM(EL9:FP9)</f>
        <v>0</v>
      </c>
      <c r="FP19" s="349"/>
      <c r="FQ19" s="348">
        <f>SUM(FQ9:GU9)</f>
        <v>0</v>
      </c>
      <c r="GU19" s="349"/>
      <c r="GV19" s="348">
        <f>SUM(GV9:HW9)</f>
        <v>0</v>
      </c>
      <c r="HW19" s="349"/>
      <c r="HX19" s="348">
        <f>SUM(HX9:JB9)</f>
        <v>101525745.06999999</v>
      </c>
      <c r="JB19" s="349"/>
      <c r="JC19" s="348">
        <f>SUM(JC9:KG9)</f>
        <v>462848162.93140447</v>
      </c>
      <c r="KG19" s="349"/>
      <c r="KH19" s="348">
        <f>SUM(KH9:LL9)</f>
        <v>442016620.18999988</v>
      </c>
      <c r="LL19" s="349"/>
      <c r="LM19" s="348">
        <f>SUM(LM9:MP9)</f>
        <v>269943322.03000003</v>
      </c>
      <c r="MP19" s="349"/>
      <c r="MQ19" s="348">
        <f>SUM(MQ9:NU9)</f>
        <v>0</v>
      </c>
      <c r="NU19" s="349"/>
      <c r="NV19" s="348">
        <f>SUM(NV9:OZ9)</f>
        <v>0</v>
      </c>
      <c r="OZ19" s="349"/>
      <c r="PA19" s="348">
        <f>SUM(PA9:QD9)</f>
        <v>0</v>
      </c>
      <c r="QD19" s="349"/>
      <c r="QE19" s="348">
        <f>SUM(QE9:RI9)</f>
        <v>0</v>
      </c>
      <c r="RI19" s="349"/>
      <c r="RJ19" s="348">
        <f>SUM(RJ9:SM9)</f>
        <v>0</v>
      </c>
      <c r="SM19" s="349"/>
    </row>
    <row r="20" spans="3:507" s="301" customFormat="1">
      <c r="S20" s="349"/>
      <c r="AX20" s="349"/>
      <c r="CB20" s="349"/>
      <c r="DG20" s="349"/>
      <c r="EK20" s="349"/>
      <c r="FP20" s="349"/>
      <c r="GU20" s="349"/>
      <c r="HW20" s="349"/>
      <c r="JB20" s="349"/>
      <c r="KG20" s="349"/>
      <c r="LL20" s="349"/>
      <c r="MP20" s="349"/>
      <c r="NU20" s="349"/>
      <c r="OZ20" s="349"/>
      <c r="QD20" s="349"/>
      <c r="RI20" s="349"/>
      <c r="SM20" s="349"/>
    </row>
    <row r="21" spans="3:507">
      <c r="F21" s="354">
        <f>+F14</f>
        <v>43282</v>
      </c>
      <c r="S21" s="300"/>
      <c r="T21" s="354">
        <f>+T14</f>
        <v>43313</v>
      </c>
      <c r="AX21" s="300"/>
      <c r="AY21" s="354">
        <f>+AY14</f>
        <v>43344</v>
      </c>
      <c r="CB21" s="300"/>
      <c r="CC21" s="354">
        <f>+CC14</f>
        <v>43374</v>
      </c>
      <c r="DG21" s="300"/>
      <c r="DH21" s="354">
        <f>+DH14</f>
        <v>43405</v>
      </c>
      <c r="EK21" s="300"/>
      <c r="EL21" s="354">
        <f>+EL14</f>
        <v>43435</v>
      </c>
      <c r="FP21" s="300"/>
      <c r="FQ21" s="354">
        <f>+FQ14</f>
        <v>43466</v>
      </c>
      <c r="GU21" s="300"/>
      <c r="GV21" s="354">
        <f>+GV14</f>
        <v>43497</v>
      </c>
      <c r="HW21" s="300"/>
      <c r="HX21" s="354">
        <f>+HX14</f>
        <v>43525</v>
      </c>
      <c r="JB21" s="300"/>
      <c r="JC21" s="354">
        <f>+JC14</f>
        <v>43556</v>
      </c>
      <c r="KG21" s="300"/>
      <c r="KH21" s="354">
        <f>+KH14</f>
        <v>43586</v>
      </c>
      <c r="LL21" s="300"/>
      <c r="LM21" s="354">
        <f>+LM14</f>
        <v>43617</v>
      </c>
      <c r="MP21" s="300"/>
      <c r="MQ21" s="354">
        <f>+MQ14</f>
        <v>43647</v>
      </c>
      <c r="NU21" s="300"/>
      <c r="NV21" s="354">
        <f>+NV14</f>
        <v>43678</v>
      </c>
      <c r="OZ21" s="300"/>
      <c r="PA21" s="354">
        <f>+PA14</f>
        <v>43709</v>
      </c>
      <c r="QD21" s="300"/>
      <c r="QE21" s="354">
        <f>+QE14</f>
        <v>43739</v>
      </c>
      <c r="RI21" s="300"/>
      <c r="RJ21" s="354">
        <f>+RJ14</f>
        <v>43770</v>
      </c>
      <c r="SM21" s="300"/>
    </row>
    <row r="22" spans="3:507">
      <c r="F22" s="354"/>
      <c r="T22" s="354"/>
      <c r="AX22" s="300"/>
      <c r="AY22" s="354"/>
      <c r="CB22" s="300"/>
      <c r="CC22" s="354"/>
      <c r="DG22" s="300"/>
      <c r="DH22" s="354"/>
      <c r="EK22" s="300"/>
      <c r="EL22" s="354"/>
      <c r="FP22" s="300"/>
      <c r="FQ22" s="354"/>
      <c r="GU22" s="300"/>
      <c r="GV22" s="354"/>
      <c r="HW22" s="300"/>
      <c r="HX22" s="354"/>
      <c r="JB22" s="300"/>
      <c r="JC22" s="354"/>
      <c r="KG22" s="300"/>
      <c r="KH22" s="354"/>
      <c r="LL22" s="300"/>
      <c r="LM22" s="354"/>
      <c r="MP22" s="300"/>
      <c r="MQ22" s="354"/>
      <c r="NU22" s="300"/>
      <c r="NV22" s="354"/>
      <c r="OZ22" s="300"/>
      <c r="PA22" s="354"/>
      <c r="QD22" s="300"/>
      <c r="QE22" s="354"/>
      <c r="RI22" s="300"/>
      <c r="RJ22" s="354"/>
      <c r="SM22" s="300"/>
    </row>
    <row r="23" spans="3:507">
      <c r="D23" s="357">
        <v>45516647018.580009</v>
      </c>
      <c r="F23" s="348">
        <f>SUM(F15:F19)</f>
        <v>35031077.230000004</v>
      </c>
      <c r="T23" s="348">
        <f>SUM(T15:T19)</f>
        <v>6806037.8600000003</v>
      </c>
      <c r="AX23" s="300"/>
      <c r="AY23" s="348">
        <f>SUM(AY15:AY19)</f>
        <v>0</v>
      </c>
      <c r="CB23" s="300"/>
      <c r="CC23" s="348">
        <f>SUM(CC15:CC19)</f>
        <v>113679729.60999997</v>
      </c>
      <c r="DG23" s="300"/>
      <c r="DH23" s="348">
        <f>SUM(DH15:DH19)</f>
        <v>712145985.5</v>
      </c>
      <c r="EK23" s="300"/>
      <c r="EL23" s="348">
        <f>SUM(EL15:EL19)</f>
        <v>1774181545.1500001</v>
      </c>
      <c r="FP23" s="300"/>
      <c r="FQ23" s="348">
        <f>SUM(FQ15:FQ19)</f>
        <v>2042528091.04</v>
      </c>
      <c r="GU23" s="300"/>
      <c r="GV23" s="348">
        <f>SUM(GV15:GV19)</f>
        <v>2705591526</v>
      </c>
      <c r="HW23" s="300"/>
      <c r="HX23" s="348">
        <f>SUM(HX15:HX19)</f>
        <v>3887734848.52</v>
      </c>
      <c r="JB23" s="300"/>
      <c r="JC23" s="348">
        <f>SUM(JC15:JC19)</f>
        <v>5774549424.1879349</v>
      </c>
      <c r="KG23" s="300"/>
      <c r="KH23" s="348">
        <f>SUM(KH15:KH19)</f>
        <v>6271930136.3400002</v>
      </c>
      <c r="LL23" s="300"/>
      <c r="LM23" s="348">
        <f>SUM(LM15:LM19)</f>
        <v>4204748659.9500008</v>
      </c>
      <c r="MP23" s="300"/>
      <c r="MQ23" s="348">
        <f>SUM(MQ15:MQ19)</f>
        <v>4264693966.0300002</v>
      </c>
      <c r="NU23" s="300"/>
      <c r="NV23" s="348">
        <f>SUM(NV15:NV19)</f>
        <v>4114615486.5799994</v>
      </c>
      <c r="OZ23" s="300"/>
      <c r="PA23" s="348">
        <f>SUM(PA15:PA19)</f>
        <v>3501680349.2900004</v>
      </c>
      <c r="QD23" s="300"/>
      <c r="QE23" s="348">
        <f>SUM(QE15:QE19)</f>
        <v>3966556142.8099995</v>
      </c>
      <c r="RI23" s="300"/>
      <c r="RJ23" s="348">
        <f>SUM(RJ15:RJ19)</f>
        <v>2956483594.3400006</v>
      </c>
      <c r="SM23" s="300"/>
    </row>
    <row r="24" spans="3:507">
      <c r="C24" s="504" t="s">
        <v>19</v>
      </c>
      <c r="AX24" s="300"/>
      <c r="CB24" s="300"/>
      <c r="DG24" s="300"/>
      <c r="EK24" s="300"/>
      <c r="FP24" s="300"/>
      <c r="GU24" s="300"/>
      <c r="HW24" s="300"/>
      <c r="JB24" s="300"/>
      <c r="KG24" s="300"/>
      <c r="LL24" s="300"/>
      <c r="MP24" s="300"/>
      <c r="ND24" s="357">
        <f>SUM(F5:NC5)</f>
        <v>12552371478.537659</v>
      </c>
      <c r="NE24" s="301"/>
      <c r="NF24" s="301"/>
      <c r="NK24" s="357">
        <f>SUM($F5:NJ5)</f>
        <v>13556834014.807663</v>
      </c>
      <c r="NU24" s="300"/>
      <c r="OZ24" s="300"/>
      <c r="QD24" s="300"/>
      <c r="RI24" s="300"/>
      <c r="SM24" s="300"/>
    </row>
    <row r="25" spans="3:507">
      <c r="C25" s="504" t="s">
        <v>20</v>
      </c>
      <c r="D25" s="503">
        <f>+D23-D4</f>
        <v>-816309586.85800171</v>
      </c>
      <c r="ND25" s="357">
        <f>SUM(F6:NC6)</f>
        <v>1543655.51</v>
      </c>
      <c r="NK25" s="357">
        <f>SUM($F6:NJ6)</f>
        <v>8953201.9399999995</v>
      </c>
    </row>
    <row r="26" spans="3:507" ht="18.75">
      <c r="C26" s="507" t="s">
        <v>21</v>
      </c>
      <c r="D26" s="503"/>
      <c r="ND26" s="357"/>
      <c r="NE26" s="348">
        <f>ND24+ND25</f>
        <v>12553915134.047659</v>
      </c>
      <c r="NF26" s="259">
        <f>NE26/$D$14</f>
        <v>0.23603509223860517</v>
      </c>
      <c r="NK26" s="357"/>
      <c r="NL26" s="357">
        <f>NK24+NK25</f>
        <v>13565787216.747663</v>
      </c>
      <c r="NM26" s="509">
        <v>0.23603509223860517</v>
      </c>
    </row>
    <row r="27" spans="3:507">
      <c r="C27" s="504" t="s">
        <v>22</v>
      </c>
      <c r="ND27" s="357">
        <f>SUM(F7:NC7)</f>
        <v>1748231186.8318007</v>
      </c>
      <c r="NF27" s="502"/>
      <c r="NK27" s="357">
        <f>SUM($F7:NJ7)</f>
        <v>1748231186.8318007</v>
      </c>
      <c r="NM27" s="510"/>
    </row>
    <row r="28" spans="3:507">
      <c r="C28" s="504" t="s">
        <v>23</v>
      </c>
      <c r="ND28" s="357">
        <f>SUM(F8:NC8)</f>
        <v>13635475031.297102</v>
      </c>
      <c r="NF28" s="502"/>
      <c r="NK28" s="357">
        <f>SUM($F8:NJ8)</f>
        <v>13635475031.297102</v>
      </c>
      <c r="NM28" s="510"/>
    </row>
    <row r="29" spans="3:507">
      <c r="C29" s="504" t="s">
        <v>24</v>
      </c>
      <c r="NC29" s="357"/>
      <c r="ND29" s="357">
        <f>SUM(F9:NC9)</f>
        <v>1276333850.2214038</v>
      </c>
      <c r="NK29" s="357">
        <f>SUM($F9:NJ9)</f>
        <v>1276333850.2214038</v>
      </c>
    </row>
    <row r="30" spans="3:507" ht="21">
      <c r="C30" s="508" t="s">
        <v>25</v>
      </c>
      <c r="NE30" s="348">
        <f>ND27+ND28+ND29</f>
        <v>16660040068.350306</v>
      </c>
      <c r="NF30" s="259">
        <f>NE30/D14</f>
        <v>0.31323726918998573</v>
      </c>
      <c r="NL30" s="357">
        <f>NK27+NK28+NK29</f>
        <v>16660040068.350306</v>
      </c>
      <c r="NM30" s="509">
        <v>0.31323726918998573</v>
      </c>
    </row>
    <row r="31" spans="3:507" ht="21">
      <c r="C31" s="508" t="s">
        <v>26</v>
      </c>
      <c r="NE31" s="348">
        <f>SUM(ND24:ND29)</f>
        <v>29213955202.397964</v>
      </c>
      <c r="NF31" s="506">
        <f>NE31/D14</f>
        <v>0.54927236142859093</v>
      </c>
      <c r="NL31" s="357">
        <f>SUM(NK24:NK29)</f>
        <v>30225827285.097969</v>
      </c>
      <c r="NM31" s="509">
        <v>0.54927236142859093</v>
      </c>
    </row>
  </sheetData>
  <mergeCells count="5">
    <mergeCell ref="B2:B3"/>
    <mergeCell ref="C2:C3"/>
    <mergeCell ref="D2:D3"/>
    <mergeCell ref="D11:E11"/>
    <mergeCell ref="D12:E1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rgb="FF0099CC"/>
  </sheetPr>
  <dimension ref="B1:TQ45"/>
  <sheetViews>
    <sheetView zoomScale="95" zoomScaleNormal="95" workbookViewId="0">
      <pane xSplit="3" topLeftCell="RX1" activePane="topRight" state="frozen"/>
      <selection activeCell="I367" sqref="I367"/>
      <selection pane="topRight" activeCell="SE15" sqref="SE15:SG28"/>
    </sheetView>
  </sheetViews>
  <sheetFormatPr baseColWidth="10" defaultColWidth="11.42578125" defaultRowHeight="15"/>
  <cols>
    <col min="1" max="1" width="1.5703125" customWidth="1"/>
    <col min="2" max="2" width="4.85546875" bestFit="1" customWidth="1"/>
    <col min="3" max="3" width="53.42578125" customWidth="1"/>
    <col min="4" max="4" width="19.28515625" bestFit="1" customWidth="1"/>
    <col min="6" max="7" width="14.5703125" customWidth="1"/>
    <col min="8" max="8" width="13.140625" customWidth="1"/>
    <col min="9" max="9" width="14.5703125" customWidth="1"/>
    <col min="10" max="10" width="13.140625" customWidth="1"/>
    <col min="11" max="16" width="14.5703125" customWidth="1"/>
    <col min="17" max="17" width="14.140625" customWidth="1"/>
    <col min="18" max="19" width="14.5703125" customWidth="1"/>
    <col min="20" max="20" width="14.5703125" bestFit="1" customWidth="1"/>
    <col min="21" max="21" width="14.5703125" customWidth="1"/>
    <col min="22" max="50" width="14.140625" customWidth="1"/>
    <col min="51" max="51" width="14.140625" bestFit="1" customWidth="1"/>
    <col min="52" max="80" width="14.140625" customWidth="1"/>
    <col min="81" max="81" width="14.140625" bestFit="1" customWidth="1"/>
    <col min="82" max="82" width="14.140625" customWidth="1"/>
    <col min="83" max="83" width="15.5703125" customWidth="1"/>
    <col min="84" max="86" width="14.5703125" customWidth="1"/>
    <col min="87" max="87" width="14.140625" customWidth="1"/>
    <col min="88" max="90" width="14.5703125" customWidth="1"/>
    <col min="91" max="93" width="15.42578125" customWidth="1"/>
    <col min="94" max="95" width="15.140625" customWidth="1"/>
    <col min="96" max="100" width="15.42578125" customWidth="1"/>
    <col min="101" max="101" width="15.140625" customWidth="1"/>
    <col min="102" max="107" width="15.42578125" customWidth="1"/>
    <col min="108" max="108" width="15.140625" customWidth="1"/>
    <col min="109" max="111" width="15.42578125" customWidth="1"/>
    <col min="112" max="112" width="15.42578125" bestFit="1" customWidth="1"/>
    <col min="113" max="114" width="15.42578125" customWidth="1"/>
    <col min="115" max="116" width="15.140625" customWidth="1"/>
    <col min="117" max="121" width="15.42578125" customWidth="1"/>
    <col min="122" max="123" width="15.140625" customWidth="1"/>
    <col min="124" max="128" width="15.42578125" customWidth="1"/>
    <col min="129" max="129" width="15.140625" customWidth="1"/>
    <col min="130" max="133" width="15.42578125" customWidth="1"/>
    <col min="134" max="135" width="15.5703125" customWidth="1"/>
    <col min="136" max="136" width="15.140625" customWidth="1"/>
    <col min="137" max="140" width="15.5703125" customWidth="1"/>
    <col min="141" max="141" width="17.140625" customWidth="1"/>
    <col min="142" max="142" width="17.140625" bestFit="1" customWidth="1"/>
    <col min="143" max="143" width="16.85546875" customWidth="1"/>
    <col min="144" max="148" width="17.140625" customWidth="1"/>
    <col min="149" max="150" width="16.85546875" customWidth="1"/>
    <col min="151" max="156" width="17.140625" customWidth="1"/>
    <col min="157" max="157" width="16.85546875" customWidth="1"/>
    <col min="158" max="163" width="17.140625" customWidth="1"/>
    <col min="164" max="164" width="16.85546875" customWidth="1"/>
    <col min="165" max="165" width="17.140625" customWidth="1"/>
    <col min="166" max="172" width="16.85546875" customWidth="1"/>
    <col min="173" max="173" width="16.85546875" bestFit="1" customWidth="1"/>
    <col min="174" max="176" width="16.85546875" customWidth="1"/>
    <col min="177" max="177" width="17.140625" customWidth="1"/>
    <col min="178" max="179" width="16.85546875" customWidth="1"/>
    <col min="180" max="184" width="17.140625" customWidth="1"/>
    <col min="185" max="185" width="16.85546875" customWidth="1"/>
    <col min="186" max="191" width="17.140625" customWidth="1"/>
    <col min="192" max="192" width="16.85546875" customWidth="1"/>
    <col min="193" max="198" width="17.140625" customWidth="1"/>
    <col min="199" max="199" width="16.85546875" customWidth="1"/>
    <col min="200" max="203" width="17.140625" customWidth="1"/>
    <col min="204" max="204" width="17.140625" bestFit="1" customWidth="1"/>
    <col min="205" max="205" width="17.140625" customWidth="1"/>
    <col min="206" max="206" width="16.85546875" customWidth="1"/>
    <col min="207" max="212" width="17.140625" customWidth="1"/>
    <col min="213" max="213" width="16.85546875" customWidth="1"/>
    <col min="214" max="219" width="17.140625" customWidth="1"/>
    <col min="220" max="220" width="16.85546875" customWidth="1"/>
    <col min="221" max="226" width="17.140625" customWidth="1"/>
    <col min="227" max="227" width="16.85546875" customWidth="1"/>
    <col min="228" max="231" width="17.140625" customWidth="1"/>
    <col min="232" max="232" width="17.140625" bestFit="1" customWidth="1"/>
    <col min="233" max="233" width="17.140625" customWidth="1"/>
    <col min="234" max="234" width="16.85546875" customWidth="1"/>
    <col min="235" max="240" width="17.140625" customWidth="1"/>
    <col min="241" max="241" width="16.85546875" customWidth="1"/>
    <col min="242" max="245" width="17.140625" customWidth="1"/>
    <col min="246" max="247" width="18.140625" customWidth="1"/>
    <col min="248" max="248" width="17.85546875" customWidth="1"/>
    <col min="249" max="254" width="18.140625" customWidth="1"/>
    <col min="255" max="256" width="17.85546875" customWidth="1"/>
    <col min="257" max="261" width="18.140625" customWidth="1"/>
    <col min="262" max="262" width="17.85546875" customWidth="1"/>
    <col min="263" max="263" width="18.140625" bestFit="1" customWidth="1"/>
    <col min="264" max="268" width="18.140625" customWidth="1"/>
    <col min="269" max="269" width="17.85546875" customWidth="1"/>
    <col min="270" max="275" width="18.140625" customWidth="1"/>
    <col min="276" max="276" width="17.85546875" customWidth="1"/>
    <col min="277" max="279" width="18.140625" customWidth="1"/>
    <col min="280" max="281" width="17.85546875" customWidth="1"/>
    <col min="282" max="282" width="18.140625" customWidth="1"/>
    <col min="283" max="283" width="17.85546875" customWidth="1"/>
    <col min="284" max="289" width="18.140625" customWidth="1"/>
    <col min="290" max="290" width="17.85546875" customWidth="1"/>
    <col min="291" max="292" width="18.140625" customWidth="1"/>
    <col min="293" max="293" width="17.85546875" bestFit="1" customWidth="1"/>
    <col min="294" max="296" width="18.140625" customWidth="1"/>
    <col min="297" max="297" width="17.85546875" customWidth="1"/>
    <col min="298" max="303" width="18.140625" customWidth="1"/>
    <col min="304" max="304" width="17.85546875" customWidth="1"/>
    <col min="305" max="310" width="18.140625" customWidth="1"/>
    <col min="311" max="311" width="17.85546875" customWidth="1"/>
    <col min="312" max="317" width="18.140625" customWidth="1"/>
    <col min="318" max="318" width="17.85546875" customWidth="1"/>
    <col min="319" max="323" width="18.140625" customWidth="1"/>
    <col min="324" max="324" width="18.140625" bestFit="1" customWidth="1"/>
    <col min="325" max="326" width="17.85546875" customWidth="1"/>
    <col min="327" max="331" width="18.140625" customWidth="1"/>
    <col min="332" max="332" width="17.85546875" customWidth="1"/>
    <col min="333" max="338" width="18.140625" customWidth="1"/>
    <col min="339" max="339" width="17.85546875" customWidth="1"/>
    <col min="340" max="345" width="18.140625" customWidth="1"/>
    <col min="346" max="347" width="17.85546875" customWidth="1"/>
    <col min="348" max="352" width="18.140625" customWidth="1"/>
    <col min="353" max="353" width="20" bestFit="1" customWidth="1"/>
    <col min="354" max="354" width="17.85546875" bestFit="1" customWidth="1"/>
    <col min="355" max="359" width="18.140625" customWidth="1"/>
    <col min="360" max="360" width="17.85546875" customWidth="1"/>
    <col min="361" max="366" width="18.140625" customWidth="1"/>
    <col min="367" max="367" width="17.85546875" customWidth="1"/>
    <col min="368" max="373" width="18.140625" customWidth="1"/>
    <col min="374" max="374" width="17.85546875" customWidth="1"/>
    <col min="375" max="380" width="18.140625" customWidth="1"/>
    <col min="381" max="381" width="17.85546875" customWidth="1"/>
    <col min="382" max="384" width="18.140625" customWidth="1"/>
    <col min="385" max="385" width="18.140625" bestFit="1" customWidth="1"/>
    <col min="386" max="387" width="18.140625" customWidth="1"/>
    <col min="388" max="388" width="17.85546875" customWidth="1"/>
    <col min="389" max="390" width="18.140625" customWidth="1"/>
    <col min="391" max="391" width="17.85546875" customWidth="1"/>
    <col min="392" max="394" width="18.140625" customWidth="1"/>
    <col min="395" max="395" width="17.85546875" customWidth="1"/>
    <col min="396" max="401" width="18.140625" customWidth="1"/>
    <col min="402" max="403" width="17.85546875" customWidth="1"/>
    <col min="404" max="408" width="18.140625" customWidth="1"/>
    <col min="409" max="409" width="17.85546875" customWidth="1"/>
    <col min="410" max="415" width="18.140625" customWidth="1"/>
    <col min="416" max="416" width="17.85546875" bestFit="1" customWidth="1"/>
    <col min="417" max="422" width="18.140625" customWidth="1"/>
    <col min="423" max="423" width="17.85546875" customWidth="1"/>
    <col min="424" max="429" width="18.140625" customWidth="1"/>
    <col min="430" max="430" width="17.85546875" customWidth="1"/>
    <col min="431" max="436" width="18.140625" customWidth="1"/>
    <col min="437" max="437" width="17.85546875" customWidth="1"/>
    <col min="438" max="443" width="18.140625" customWidth="1"/>
    <col min="444" max="444" width="17.85546875" customWidth="1"/>
    <col min="445" max="445" width="18.140625" customWidth="1"/>
    <col min="446" max="446" width="18.140625" bestFit="1" customWidth="1"/>
    <col min="447" max="450" width="18.140625" customWidth="1"/>
    <col min="451" max="451" width="17.85546875" customWidth="1"/>
    <col min="452" max="457" width="18.140625" customWidth="1"/>
    <col min="458" max="459" width="17.85546875" customWidth="1"/>
    <col min="460" max="464" width="18.140625" customWidth="1"/>
    <col min="465" max="465" width="17.85546875" customWidth="1"/>
    <col min="466" max="471" width="18.140625" customWidth="1"/>
    <col min="472" max="472" width="17.85546875" customWidth="1"/>
    <col min="473" max="476" width="18.140625" customWidth="1"/>
    <col min="477" max="477" width="18.140625" bestFit="1" customWidth="1"/>
    <col min="478" max="478" width="18.140625" customWidth="1"/>
    <col min="479" max="480" width="17.85546875" customWidth="1"/>
    <col min="481" max="485" width="18.140625" customWidth="1"/>
    <col min="486" max="487" width="17.85546875" customWidth="1"/>
    <col min="488" max="492" width="18.140625" customWidth="1"/>
    <col min="493" max="493" width="17.85546875" customWidth="1"/>
    <col min="494" max="499" width="18.140625" customWidth="1"/>
    <col min="500" max="500" width="17.85546875" customWidth="1"/>
    <col min="501" max="506" width="18.140625" customWidth="1"/>
    <col min="507" max="507" width="17.28515625" bestFit="1" customWidth="1"/>
    <col min="510" max="510" width="17.28515625" bestFit="1" customWidth="1"/>
    <col min="514" max="514" width="17.28515625" bestFit="1" customWidth="1"/>
    <col min="521" max="521" width="17.28515625" bestFit="1" customWidth="1"/>
    <col min="528" max="528" width="17.28515625" bestFit="1" customWidth="1"/>
    <col min="535" max="535" width="17.28515625" bestFit="1" customWidth="1"/>
  </cols>
  <sheetData>
    <row r="1" spans="2:537" ht="8.25" customHeight="1">
      <c r="S1" s="300"/>
      <c r="AX1" s="300"/>
      <c r="CB1" s="300"/>
      <c r="DG1" s="300"/>
      <c r="EK1" s="300"/>
      <c r="FP1" s="300"/>
      <c r="GU1" s="300"/>
      <c r="HW1" s="300"/>
      <c r="JB1" s="300"/>
      <c r="KF1" s="300"/>
      <c r="LK1" s="300"/>
      <c r="NT1" s="300"/>
      <c r="OY1" s="300"/>
      <c r="QC1" s="300"/>
      <c r="RH1" s="300"/>
    </row>
    <row r="2" spans="2:537" s="301" customFormat="1">
      <c r="B2" s="930" t="s">
        <v>0</v>
      </c>
      <c r="C2" s="930" t="s">
        <v>1</v>
      </c>
      <c r="D2" s="930" t="s">
        <v>2</v>
      </c>
      <c r="F2" s="302" t="s">
        <v>3</v>
      </c>
      <c r="G2" s="303" t="s">
        <v>4</v>
      </c>
      <c r="H2" s="302" t="s">
        <v>5</v>
      </c>
      <c r="I2" s="303" t="s">
        <v>6</v>
      </c>
      <c r="J2" s="302" t="s">
        <v>7</v>
      </c>
      <c r="K2" s="303" t="s">
        <v>8</v>
      </c>
      <c r="L2" s="302" t="s">
        <v>9</v>
      </c>
      <c r="M2" s="303" t="s">
        <v>10</v>
      </c>
      <c r="N2" s="302" t="s">
        <v>4</v>
      </c>
      <c r="O2" s="303" t="s">
        <v>5</v>
      </c>
      <c r="P2" s="302" t="s">
        <v>6</v>
      </c>
      <c r="Q2" s="303" t="s">
        <v>7</v>
      </c>
      <c r="R2" s="302" t="s">
        <v>8</v>
      </c>
      <c r="S2" s="304" t="s">
        <v>9</v>
      </c>
      <c r="T2" s="305" t="s">
        <v>10</v>
      </c>
      <c r="U2" s="303" t="s">
        <v>4</v>
      </c>
      <c r="V2" s="302" t="s">
        <v>5</v>
      </c>
      <c r="W2" s="303" t="s">
        <v>6</v>
      </c>
      <c r="X2" s="302" t="s">
        <v>7</v>
      </c>
      <c r="Y2" s="303" t="s">
        <v>8</v>
      </c>
      <c r="Z2" s="302" t="s">
        <v>9</v>
      </c>
      <c r="AA2" s="303" t="s">
        <v>10</v>
      </c>
      <c r="AB2" s="302" t="s">
        <v>4</v>
      </c>
      <c r="AC2" s="303" t="s">
        <v>5</v>
      </c>
      <c r="AD2" s="302" t="s">
        <v>6</v>
      </c>
      <c r="AE2" s="303" t="s">
        <v>7</v>
      </c>
      <c r="AF2" s="302" t="s">
        <v>8</v>
      </c>
      <c r="AG2" s="303" t="s">
        <v>9</v>
      </c>
      <c r="AH2" s="302" t="s">
        <v>10</v>
      </c>
      <c r="AI2" s="303" t="s">
        <v>4</v>
      </c>
      <c r="AJ2" s="302" t="s">
        <v>5</v>
      </c>
      <c r="AK2" s="303" t="s">
        <v>6</v>
      </c>
      <c r="AL2" s="302" t="s">
        <v>7</v>
      </c>
      <c r="AM2" s="303" t="s">
        <v>8</v>
      </c>
      <c r="AN2" s="302" t="s">
        <v>9</v>
      </c>
      <c r="AO2" s="303" t="s">
        <v>10</v>
      </c>
      <c r="AP2" s="302" t="s">
        <v>4</v>
      </c>
      <c r="AQ2" s="303" t="s">
        <v>5</v>
      </c>
      <c r="AR2" s="302" t="s">
        <v>6</v>
      </c>
      <c r="AS2" s="303" t="s">
        <v>7</v>
      </c>
      <c r="AT2" s="302" t="s">
        <v>8</v>
      </c>
      <c r="AU2" s="303" t="s">
        <v>9</v>
      </c>
      <c r="AV2" s="302" t="s">
        <v>10</v>
      </c>
      <c r="AW2" s="303" t="s">
        <v>4</v>
      </c>
      <c r="AX2" s="306" t="s">
        <v>5</v>
      </c>
      <c r="AY2" s="307" t="s">
        <v>6</v>
      </c>
      <c r="AZ2" s="302" t="s">
        <v>7</v>
      </c>
      <c r="BA2" s="303" t="s">
        <v>8</v>
      </c>
      <c r="BB2" s="302" t="s">
        <v>9</v>
      </c>
      <c r="BC2" s="303" t="s">
        <v>10</v>
      </c>
      <c r="BD2" s="302" t="s">
        <v>4</v>
      </c>
      <c r="BE2" s="303" t="s">
        <v>5</v>
      </c>
      <c r="BF2" s="302" t="s">
        <v>6</v>
      </c>
      <c r="BG2" s="303" t="s">
        <v>7</v>
      </c>
      <c r="BH2" s="302" t="s">
        <v>8</v>
      </c>
      <c r="BI2" s="303" t="s">
        <v>9</v>
      </c>
      <c r="BJ2" s="302" t="s">
        <v>10</v>
      </c>
      <c r="BK2" s="303" t="s">
        <v>4</v>
      </c>
      <c r="BL2" s="302" t="s">
        <v>5</v>
      </c>
      <c r="BM2" s="303" t="s">
        <v>6</v>
      </c>
      <c r="BN2" s="302" t="s">
        <v>7</v>
      </c>
      <c r="BO2" s="303" t="s">
        <v>8</v>
      </c>
      <c r="BP2" s="302" t="s">
        <v>9</v>
      </c>
      <c r="BQ2" s="303" t="s">
        <v>10</v>
      </c>
      <c r="BR2" s="302" t="s">
        <v>4</v>
      </c>
      <c r="BS2" s="303" t="s">
        <v>5</v>
      </c>
      <c r="BT2" s="302" t="s">
        <v>6</v>
      </c>
      <c r="BU2" s="303" t="s">
        <v>7</v>
      </c>
      <c r="BV2" s="302" t="s">
        <v>8</v>
      </c>
      <c r="BW2" s="303" t="s">
        <v>9</v>
      </c>
      <c r="BX2" s="302" t="s">
        <v>10</v>
      </c>
      <c r="BY2" s="303" t="s">
        <v>4</v>
      </c>
      <c r="BZ2" s="302" t="s">
        <v>5</v>
      </c>
      <c r="CA2" s="303" t="s">
        <v>6</v>
      </c>
      <c r="CB2" s="306" t="s">
        <v>7</v>
      </c>
      <c r="CC2" s="307" t="s">
        <v>8</v>
      </c>
      <c r="CD2" s="302" t="s">
        <v>9</v>
      </c>
      <c r="CE2" s="303" t="s">
        <v>10</v>
      </c>
      <c r="CF2" s="302" t="s">
        <v>4</v>
      </c>
      <c r="CG2" s="303" t="s">
        <v>5</v>
      </c>
      <c r="CH2" s="302" t="s">
        <v>6</v>
      </c>
      <c r="CI2" s="303" t="s">
        <v>7</v>
      </c>
      <c r="CJ2" s="302" t="s">
        <v>8</v>
      </c>
      <c r="CK2" s="303" t="s">
        <v>9</v>
      </c>
      <c r="CL2" s="302" t="s">
        <v>10</v>
      </c>
      <c r="CM2" s="303" t="s">
        <v>4</v>
      </c>
      <c r="CN2" s="302" t="s">
        <v>5</v>
      </c>
      <c r="CO2" s="303" t="s">
        <v>6</v>
      </c>
      <c r="CP2" s="302" t="s">
        <v>7</v>
      </c>
      <c r="CQ2" s="303" t="s">
        <v>8</v>
      </c>
      <c r="CR2" s="302" t="s">
        <v>9</v>
      </c>
      <c r="CS2" s="303" t="s">
        <v>10</v>
      </c>
      <c r="CT2" s="302" t="s">
        <v>4</v>
      </c>
      <c r="CU2" s="303" t="s">
        <v>5</v>
      </c>
      <c r="CV2" s="302" t="s">
        <v>6</v>
      </c>
      <c r="CW2" s="303" t="s">
        <v>7</v>
      </c>
      <c r="CX2" s="302" t="s">
        <v>8</v>
      </c>
      <c r="CY2" s="303" t="s">
        <v>9</v>
      </c>
      <c r="CZ2" s="302" t="s">
        <v>10</v>
      </c>
      <c r="DA2" s="303" t="s">
        <v>4</v>
      </c>
      <c r="DB2" s="302" t="s">
        <v>5</v>
      </c>
      <c r="DC2" s="303" t="s">
        <v>6</v>
      </c>
      <c r="DD2" s="302" t="s">
        <v>7</v>
      </c>
      <c r="DE2" s="303" t="s">
        <v>8</v>
      </c>
      <c r="DF2" s="302" t="s">
        <v>9</v>
      </c>
      <c r="DG2" s="304" t="s">
        <v>10</v>
      </c>
      <c r="DH2" s="305" t="s">
        <v>4</v>
      </c>
      <c r="DI2" s="303" t="s">
        <v>5</v>
      </c>
      <c r="DJ2" s="302" t="s">
        <v>6</v>
      </c>
      <c r="DK2" s="303" t="s">
        <v>7</v>
      </c>
      <c r="DL2" s="302" t="s">
        <v>8</v>
      </c>
      <c r="DM2" s="303" t="s">
        <v>9</v>
      </c>
      <c r="DN2" s="302" t="s">
        <v>10</v>
      </c>
      <c r="DO2" s="303" t="s">
        <v>4</v>
      </c>
      <c r="DP2" s="302" t="s">
        <v>5</v>
      </c>
      <c r="DQ2" s="303" t="s">
        <v>6</v>
      </c>
      <c r="DR2" s="302" t="s">
        <v>7</v>
      </c>
      <c r="DS2" s="303" t="s">
        <v>8</v>
      </c>
      <c r="DT2" s="302" t="s">
        <v>9</v>
      </c>
      <c r="DU2" s="303" t="s">
        <v>10</v>
      </c>
      <c r="DV2" s="302" t="s">
        <v>4</v>
      </c>
      <c r="DW2" s="303" t="s">
        <v>5</v>
      </c>
      <c r="DX2" s="302" t="s">
        <v>6</v>
      </c>
      <c r="DY2" s="303" t="s">
        <v>7</v>
      </c>
      <c r="DZ2" s="302" t="s">
        <v>8</v>
      </c>
      <c r="EA2" s="303" t="s">
        <v>9</v>
      </c>
      <c r="EB2" s="302" t="s">
        <v>10</v>
      </c>
      <c r="EC2" s="303" t="s">
        <v>4</v>
      </c>
      <c r="ED2" s="302" t="s">
        <v>5</v>
      </c>
      <c r="EE2" s="303" t="s">
        <v>6</v>
      </c>
      <c r="EF2" s="302" t="s">
        <v>7</v>
      </c>
      <c r="EG2" s="303" t="s">
        <v>8</v>
      </c>
      <c r="EH2" s="302" t="s">
        <v>9</v>
      </c>
      <c r="EI2" s="303" t="s">
        <v>10</v>
      </c>
      <c r="EJ2" s="302" t="s">
        <v>4</v>
      </c>
      <c r="EK2" s="304" t="s">
        <v>5</v>
      </c>
      <c r="EL2" s="305" t="s">
        <v>6</v>
      </c>
      <c r="EM2" s="303" t="s">
        <v>7</v>
      </c>
      <c r="EN2" s="302" t="s">
        <v>8</v>
      </c>
      <c r="EO2" s="303" t="s">
        <v>9</v>
      </c>
      <c r="EP2" s="302" t="s">
        <v>10</v>
      </c>
      <c r="EQ2" s="303" t="s">
        <v>4</v>
      </c>
      <c r="ER2" s="302" t="s">
        <v>5</v>
      </c>
      <c r="ES2" s="303" t="s">
        <v>6</v>
      </c>
      <c r="ET2" s="302" t="s">
        <v>7</v>
      </c>
      <c r="EU2" s="303" t="s">
        <v>8</v>
      </c>
      <c r="EV2" s="302" t="s">
        <v>9</v>
      </c>
      <c r="EW2" s="303" t="s">
        <v>10</v>
      </c>
      <c r="EX2" s="302" t="s">
        <v>4</v>
      </c>
      <c r="EY2" s="303" t="s">
        <v>5</v>
      </c>
      <c r="EZ2" s="302" t="s">
        <v>6</v>
      </c>
      <c r="FA2" s="303" t="s">
        <v>7</v>
      </c>
      <c r="FB2" s="302" t="s">
        <v>8</v>
      </c>
      <c r="FC2" s="303" t="s">
        <v>9</v>
      </c>
      <c r="FD2" s="302" t="s">
        <v>10</v>
      </c>
      <c r="FE2" s="303" t="s">
        <v>4</v>
      </c>
      <c r="FF2" s="302" t="s">
        <v>5</v>
      </c>
      <c r="FG2" s="303" t="s">
        <v>6</v>
      </c>
      <c r="FH2" s="302" t="s">
        <v>7</v>
      </c>
      <c r="FI2" s="303" t="s">
        <v>8</v>
      </c>
      <c r="FJ2" s="302" t="s">
        <v>9</v>
      </c>
      <c r="FK2" s="303" t="s">
        <v>10</v>
      </c>
      <c r="FL2" s="302" t="s">
        <v>4</v>
      </c>
      <c r="FM2" s="303" t="s">
        <v>5</v>
      </c>
      <c r="FN2" s="302" t="s">
        <v>6</v>
      </c>
      <c r="FO2" s="303" t="s">
        <v>7</v>
      </c>
      <c r="FP2" s="306" t="s">
        <v>8</v>
      </c>
      <c r="FQ2" s="307" t="s">
        <v>9</v>
      </c>
      <c r="FR2" s="302" t="s">
        <v>10</v>
      </c>
      <c r="FS2" s="303" t="s">
        <v>4</v>
      </c>
      <c r="FT2" s="302" t="s">
        <v>5</v>
      </c>
      <c r="FU2" s="303" t="s">
        <v>6</v>
      </c>
      <c r="FV2" s="302" t="s">
        <v>7</v>
      </c>
      <c r="FW2" s="303" t="s">
        <v>8</v>
      </c>
      <c r="FX2" s="302" t="s">
        <v>9</v>
      </c>
      <c r="FY2" s="303" t="s">
        <v>10</v>
      </c>
      <c r="FZ2" s="302" t="s">
        <v>4</v>
      </c>
      <c r="GA2" s="303" t="s">
        <v>5</v>
      </c>
      <c r="GB2" s="302" t="s">
        <v>6</v>
      </c>
      <c r="GC2" s="303" t="s">
        <v>7</v>
      </c>
      <c r="GD2" s="302" t="s">
        <v>8</v>
      </c>
      <c r="GE2" s="303" t="s">
        <v>9</v>
      </c>
      <c r="GF2" s="302" t="s">
        <v>10</v>
      </c>
      <c r="GG2" s="303" t="s">
        <v>4</v>
      </c>
      <c r="GH2" s="302" t="s">
        <v>5</v>
      </c>
      <c r="GI2" s="303" t="s">
        <v>6</v>
      </c>
      <c r="GJ2" s="302" t="s">
        <v>7</v>
      </c>
      <c r="GK2" s="303" t="s">
        <v>8</v>
      </c>
      <c r="GL2" s="302" t="s">
        <v>9</v>
      </c>
      <c r="GM2" s="303" t="s">
        <v>10</v>
      </c>
      <c r="GN2" s="302" t="s">
        <v>4</v>
      </c>
      <c r="GO2" s="303" t="s">
        <v>5</v>
      </c>
      <c r="GP2" s="302" t="s">
        <v>6</v>
      </c>
      <c r="GQ2" s="303" t="s">
        <v>7</v>
      </c>
      <c r="GR2" s="302" t="s">
        <v>8</v>
      </c>
      <c r="GS2" s="303" t="s">
        <v>9</v>
      </c>
      <c r="GT2" s="302" t="s">
        <v>10</v>
      </c>
      <c r="GU2" s="304" t="s">
        <v>4</v>
      </c>
      <c r="GV2" s="305" t="s">
        <v>5</v>
      </c>
      <c r="GW2" s="303" t="s">
        <v>6</v>
      </c>
      <c r="GX2" s="302" t="s">
        <v>7</v>
      </c>
      <c r="GY2" s="303" t="s">
        <v>8</v>
      </c>
      <c r="GZ2" s="302" t="s">
        <v>9</v>
      </c>
      <c r="HA2" s="303" t="s">
        <v>10</v>
      </c>
      <c r="HB2" s="302" t="s">
        <v>4</v>
      </c>
      <c r="HC2" s="303" t="s">
        <v>5</v>
      </c>
      <c r="HD2" s="302" t="s">
        <v>6</v>
      </c>
      <c r="HE2" s="303" t="s">
        <v>7</v>
      </c>
      <c r="HF2" s="302" t="s">
        <v>8</v>
      </c>
      <c r="HG2" s="303" t="s">
        <v>9</v>
      </c>
      <c r="HH2" s="302" t="s">
        <v>10</v>
      </c>
      <c r="HI2" s="303" t="s">
        <v>4</v>
      </c>
      <c r="HJ2" s="302" t="s">
        <v>5</v>
      </c>
      <c r="HK2" s="303" t="s">
        <v>6</v>
      </c>
      <c r="HL2" s="302" t="s">
        <v>7</v>
      </c>
      <c r="HM2" s="303" t="s">
        <v>8</v>
      </c>
      <c r="HN2" s="302" t="s">
        <v>9</v>
      </c>
      <c r="HO2" s="303" t="s">
        <v>10</v>
      </c>
      <c r="HP2" s="302" t="s">
        <v>4</v>
      </c>
      <c r="HQ2" s="303" t="s">
        <v>5</v>
      </c>
      <c r="HR2" s="302" t="s">
        <v>6</v>
      </c>
      <c r="HS2" s="303" t="s">
        <v>7</v>
      </c>
      <c r="HT2" s="302" t="s">
        <v>8</v>
      </c>
      <c r="HU2" s="303" t="s">
        <v>9</v>
      </c>
      <c r="HV2" s="302" t="s">
        <v>10</v>
      </c>
      <c r="HW2" s="304" t="s">
        <v>4</v>
      </c>
      <c r="HX2" s="305" t="s">
        <v>5</v>
      </c>
      <c r="HY2" s="303" t="s">
        <v>6</v>
      </c>
      <c r="HZ2" s="302" t="s">
        <v>7</v>
      </c>
      <c r="IA2" s="303" t="s">
        <v>8</v>
      </c>
      <c r="IB2" s="302" t="s">
        <v>9</v>
      </c>
      <c r="IC2" s="303" t="s">
        <v>10</v>
      </c>
      <c r="ID2" s="302" t="s">
        <v>4</v>
      </c>
      <c r="IE2" s="303" t="s">
        <v>5</v>
      </c>
      <c r="IF2" s="302" t="s">
        <v>6</v>
      </c>
      <c r="IG2" s="303" t="s">
        <v>7</v>
      </c>
      <c r="IH2" s="302" t="s">
        <v>8</v>
      </c>
      <c r="II2" s="303" t="s">
        <v>9</v>
      </c>
      <c r="IJ2" s="302" t="s">
        <v>10</v>
      </c>
      <c r="IK2" s="303" t="s">
        <v>4</v>
      </c>
      <c r="IL2" s="302" t="s">
        <v>5</v>
      </c>
      <c r="IM2" s="303" t="s">
        <v>6</v>
      </c>
      <c r="IN2" s="302" t="s">
        <v>7</v>
      </c>
      <c r="IO2" s="303" t="s">
        <v>8</v>
      </c>
      <c r="IP2" s="302" t="s">
        <v>9</v>
      </c>
      <c r="IQ2" s="303" t="s">
        <v>10</v>
      </c>
      <c r="IR2" s="302" t="s">
        <v>4</v>
      </c>
      <c r="IS2" s="303" t="s">
        <v>5</v>
      </c>
      <c r="IT2" s="302" t="s">
        <v>6</v>
      </c>
      <c r="IU2" s="303" t="s">
        <v>7</v>
      </c>
      <c r="IV2" s="302" t="s">
        <v>8</v>
      </c>
      <c r="IW2" s="303" t="s">
        <v>9</v>
      </c>
      <c r="IX2" s="302" t="s">
        <v>10</v>
      </c>
      <c r="IY2" s="303" t="s">
        <v>4</v>
      </c>
      <c r="IZ2" s="302" t="s">
        <v>5</v>
      </c>
      <c r="JA2" s="303" t="s">
        <v>6</v>
      </c>
      <c r="JB2" s="306" t="s">
        <v>7</v>
      </c>
      <c r="JC2" s="307" t="s">
        <v>8</v>
      </c>
      <c r="JD2" s="302" t="s">
        <v>9</v>
      </c>
      <c r="JE2" s="303" t="s">
        <v>10</v>
      </c>
      <c r="JF2" s="302" t="s">
        <v>4</v>
      </c>
      <c r="JG2" s="303" t="s">
        <v>5</v>
      </c>
      <c r="JH2" s="302" t="s">
        <v>6</v>
      </c>
      <c r="JI2" s="303" t="s">
        <v>7</v>
      </c>
      <c r="JJ2" s="302" t="s">
        <v>8</v>
      </c>
      <c r="JK2" s="303" t="s">
        <v>9</v>
      </c>
      <c r="JL2" s="302" t="s">
        <v>10</v>
      </c>
      <c r="JM2" s="303" t="s">
        <v>4</v>
      </c>
      <c r="JN2" s="302" t="s">
        <v>5</v>
      </c>
      <c r="JO2" s="303" t="s">
        <v>6</v>
      </c>
      <c r="JP2" s="302" t="s">
        <v>7</v>
      </c>
      <c r="JQ2" s="303" t="s">
        <v>8</v>
      </c>
      <c r="JR2" s="302" t="s">
        <v>9</v>
      </c>
      <c r="JS2" s="303" t="s">
        <v>10</v>
      </c>
      <c r="JT2" s="302" t="s">
        <v>4</v>
      </c>
      <c r="JU2" s="303" t="s">
        <v>5</v>
      </c>
      <c r="JV2" s="302" t="s">
        <v>6</v>
      </c>
      <c r="JW2" s="303" t="s">
        <v>7</v>
      </c>
      <c r="JX2" s="302" t="s">
        <v>8</v>
      </c>
      <c r="JY2" s="303" t="s">
        <v>9</v>
      </c>
      <c r="JZ2" s="302" t="s">
        <v>10</v>
      </c>
      <c r="KA2" s="303" t="s">
        <v>4</v>
      </c>
      <c r="KB2" s="302" t="s">
        <v>5</v>
      </c>
      <c r="KC2" s="303" t="s">
        <v>6</v>
      </c>
      <c r="KD2" s="302" t="s">
        <v>7</v>
      </c>
      <c r="KE2" s="303" t="s">
        <v>8</v>
      </c>
      <c r="KF2" s="306" t="s">
        <v>9</v>
      </c>
      <c r="KG2" s="307" t="s">
        <v>10</v>
      </c>
      <c r="KH2" s="302" t="s">
        <v>4</v>
      </c>
      <c r="KI2" s="303" t="s">
        <v>5</v>
      </c>
      <c r="KJ2" s="302" t="s">
        <v>6</v>
      </c>
      <c r="KK2" s="303" t="s">
        <v>7</v>
      </c>
      <c r="KL2" s="302" t="s">
        <v>8</v>
      </c>
      <c r="KM2" s="303" t="s">
        <v>9</v>
      </c>
      <c r="KN2" s="302" t="s">
        <v>10</v>
      </c>
      <c r="KO2" s="303" t="s">
        <v>4</v>
      </c>
      <c r="KP2" s="302" t="s">
        <v>5</v>
      </c>
      <c r="KQ2" s="303" t="s">
        <v>6</v>
      </c>
      <c r="KR2" s="302" t="s">
        <v>7</v>
      </c>
      <c r="KS2" s="303" t="s">
        <v>8</v>
      </c>
      <c r="KT2" s="302" t="s">
        <v>9</v>
      </c>
      <c r="KU2" s="303" t="s">
        <v>10</v>
      </c>
      <c r="KV2" s="302" t="s">
        <v>4</v>
      </c>
      <c r="KW2" s="303" t="s">
        <v>5</v>
      </c>
      <c r="KX2" s="302" t="s">
        <v>6</v>
      </c>
      <c r="KY2" s="303" t="s">
        <v>7</v>
      </c>
      <c r="KZ2" s="302" t="s">
        <v>8</v>
      </c>
      <c r="LA2" s="303" t="s">
        <v>9</v>
      </c>
      <c r="LB2" s="302" t="s">
        <v>10</v>
      </c>
      <c r="LC2" s="303" t="s">
        <v>4</v>
      </c>
      <c r="LD2" s="302" t="s">
        <v>5</v>
      </c>
      <c r="LE2" s="303" t="s">
        <v>6</v>
      </c>
      <c r="LF2" s="302" t="s">
        <v>7</v>
      </c>
      <c r="LG2" s="303" t="s">
        <v>8</v>
      </c>
      <c r="LH2" s="302" t="s">
        <v>9</v>
      </c>
      <c r="LI2" s="303" t="s">
        <v>10</v>
      </c>
      <c r="LJ2" s="302" t="s">
        <v>4</v>
      </c>
      <c r="LK2" s="304" t="s">
        <v>5</v>
      </c>
      <c r="LL2" s="305" t="s">
        <v>6</v>
      </c>
      <c r="LM2" s="303" t="s">
        <v>7</v>
      </c>
      <c r="LN2" s="302" t="s">
        <v>8</v>
      </c>
      <c r="LO2" s="303" t="s">
        <v>9</v>
      </c>
      <c r="LP2" s="302" t="s">
        <v>10</v>
      </c>
      <c r="LQ2" s="303" t="s">
        <v>4</v>
      </c>
      <c r="LR2" s="302" t="s">
        <v>5</v>
      </c>
      <c r="LS2" s="303" t="s">
        <v>6</v>
      </c>
      <c r="LT2" s="302" t="s">
        <v>7</v>
      </c>
      <c r="LU2" s="303" t="s">
        <v>8</v>
      </c>
      <c r="LV2" s="302" t="s">
        <v>9</v>
      </c>
      <c r="LW2" s="303" t="s">
        <v>10</v>
      </c>
      <c r="LX2" s="302" t="s">
        <v>4</v>
      </c>
      <c r="LY2" s="303" t="s">
        <v>5</v>
      </c>
      <c r="LZ2" s="302" t="s">
        <v>6</v>
      </c>
      <c r="MA2" s="303" t="s">
        <v>7</v>
      </c>
      <c r="MB2" s="302" t="s">
        <v>8</v>
      </c>
      <c r="MC2" s="303" t="s">
        <v>9</v>
      </c>
      <c r="MD2" s="302" t="s">
        <v>10</v>
      </c>
      <c r="ME2" s="303" t="s">
        <v>4</v>
      </c>
      <c r="MF2" s="302" t="s">
        <v>5</v>
      </c>
      <c r="MG2" s="303" t="s">
        <v>6</v>
      </c>
      <c r="MH2" s="302" t="s">
        <v>7</v>
      </c>
      <c r="MI2" s="303" t="s">
        <v>8</v>
      </c>
      <c r="MJ2" s="302" t="s">
        <v>9</v>
      </c>
      <c r="MK2" s="303" t="s">
        <v>10</v>
      </c>
      <c r="ML2" s="302" t="s">
        <v>4</v>
      </c>
      <c r="MM2" s="303" t="s">
        <v>5</v>
      </c>
      <c r="MN2" s="302" t="s">
        <v>6</v>
      </c>
      <c r="MO2" s="303" t="s">
        <v>7</v>
      </c>
      <c r="MP2" s="305" t="s">
        <v>8</v>
      </c>
      <c r="MQ2" s="303" t="s">
        <v>9</v>
      </c>
      <c r="MR2" s="302" t="s">
        <v>10</v>
      </c>
      <c r="MS2" s="303" t="s">
        <v>4</v>
      </c>
      <c r="MT2" s="302" t="s">
        <v>5</v>
      </c>
      <c r="MU2" s="303" t="s">
        <v>6</v>
      </c>
      <c r="MV2" s="302" t="s">
        <v>7</v>
      </c>
      <c r="MW2" s="303" t="s">
        <v>8</v>
      </c>
      <c r="MX2" s="302" t="s">
        <v>9</v>
      </c>
      <c r="MY2" s="303" t="s">
        <v>10</v>
      </c>
      <c r="MZ2" s="302" t="s">
        <v>4</v>
      </c>
      <c r="NA2" s="303" t="s">
        <v>5</v>
      </c>
      <c r="NB2" s="302" t="s">
        <v>6</v>
      </c>
      <c r="NC2" s="303" t="s">
        <v>7</v>
      </c>
      <c r="ND2" s="302" t="s">
        <v>8</v>
      </c>
      <c r="NE2" s="303" t="s">
        <v>9</v>
      </c>
      <c r="NF2" s="302" t="s">
        <v>10</v>
      </c>
      <c r="NG2" s="303" t="s">
        <v>4</v>
      </c>
      <c r="NH2" s="302" t="s">
        <v>5</v>
      </c>
      <c r="NI2" s="303" t="s">
        <v>6</v>
      </c>
      <c r="NJ2" s="302" t="s">
        <v>7</v>
      </c>
      <c r="NK2" s="303" t="s">
        <v>8</v>
      </c>
      <c r="NL2" s="302" t="s">
        <v>9</v>
      </c>
      <c r="NM2" s="303" t="s">
        <v>10</v>
      </c>
      <c r="NN2" s="302" t="s">
        <v>4</v>
      </c>
      <c r="NO2" s="303" t="s">
        <v>5</v>
      </c>
      <c r="NP2" s="302" t="s">
        <v>6</v>
      </c>
      <c r="NQ2" s="303" t="s">
        <v>7</v>
      </c>
      <c r="NR2" s="302" t="s">
        <v>8</v>
      </c>
      <c r="NS2" s="303" t="s">
        <v>9</v>
      </c>
      <c r="NT2" s="306" t="s">
        <v>10</v>
      </c>
      <c r="NU2" s="307" t="s">
        <v>4</v>
      </c>
      <c r="NV2" s="302" t="s">
        <v>5</v>
      </c>
      <c r="NW2" s="303" t="s">
        <v>6</v>
      </c>
      <c r="NX2" s="302" t="s">
        <v>7</v>
      </c>
      <c r="NY2" s="303" t="s">
        <v>8</v>
      </c>
      <c r="NZ2" s="302" t="s">
        <v>9</v>
      </c>
      <c r="OA2" s="303" t="s">
        <v>10</v>
      </c>
      <c r="OB2" s="302" t="s">
        <v>4</v>
      </c>
      <c r="OC2" s="303" t="s">
        <v>5</v>
      </c>
      <c r="OD2" s="302" t="s">
        <v>6</v>
      </c>
      <c r="OE2" s="303" t="s">
        <v>7</v>
      </c>
      <c r="OF2" s="302" t="s">
        <v>8</v>
      </c>
      <c r="OG2" s="303" t="s">
        <v>9</v>
      </c>
      <c r="OH2" s="302" t="s">
        <v>10</v>
      </c>
      <c r="OI2" s="303" t="s">
        <v>4</v>
      </c>
      <c r="OJ2" s="302" t="s">
        <v>5</v>
      </c>
      <c r="OK2" s="303" t="s">
        <v>6</v>
      </c>
      <c r="OL2" s="302" t="s">
        <v>7</v>
      </c>
      <c r="OM2" s="303" t="s">
        <v>8</v>
      </c>
      <c r="ON2" s="302" t="s">
        <v>9</v>
      </c>
      <c r="OO2" s="303" t="s">
        <v>10</v>
      </c>
      <c r="OP2" s="302" t="s">
        <v>4</v>
      </c>
      <c r="OQ2" s="303" t="s">
        <v>5</v>
      </c>
      <c r="OR2" s="302" t="s">
        <v>6</v>
      </c>
      <c r="OS2" s="303" t="s">
        <v>7</v>
      </c>
      <c r="OT2" s="302" t="s">
        <v>8</v>
      </c>
      <c r="OU2" s="303" t="s">
        <v>9</v>
      </c>
      <c r="OV2" s="302" t="s">
        <v>10</v>
      </c>
      <c r="OW2" s="303" t="s">
        <v>4</v>
      </c>
      <c r="OX2" s="302" t="s">
        <v>5</v>
      </c>
      <c r="OY2" s="304" t="s">
        <v>6</v>
      </c>
      <c r="OZ2" s="305" t="s">
        <v>7</v>
      </c>
      <c r="PA2" s="303" t="s">
        <v>8</v>
      </c>
      <c r="PB2" s="302" t="s">
        <v>9</v>
      </c>
      <c r="PC2" s="303" t="s">
        <v>10</v>
      </c>
      <c r="PD2" s="302" t="s">
        <v>4</v>
      </c>
      <c r="PE2" s="303" t="s">
        <v>5</v>
      </c>
      <c r="PF2" s="302" t="s">
        <v>6</v>
      </c>
      <c r="PG2" s="303" t="s">
        <v>7</v>
      </c>
      <c r="PH2" s="302" t="s">
        <v>8</v>
      </c>
      <c r="PI2" s="303" t="s">
        <v>9</v>
      </c>
      <c r="PJ2" s="302" t="s">
        <v>10</v>
      </c>
      <c r="PK2" s="303" t="s">
        <v>4</v>
      </c>
      <c r="PL2" s="302" t="s">
        <v>5</v>
      </c>
      <c r="PM2" s="302" t="s">
        <v>6</v>
      </c>
      <c r="PN2" s="303" t="s">
        <v>7</v>
      </c>
      <c r="PO2" s="302" t="s">
        <v>8</v>
      </c>
      <c r="PP2" s="303" t="s">
        <v>9</v>
      </c>
      <c r="PQ2" s="302" t="s">
        <v>10</v>
      </c>
      <c r="PR2" s="303" t="s">
        <v>4</v>
      </c>
      <c r="PS2" s="302" t="s">
        <v>5</v>
      </c>
      <c r="PT2" s="303" t="s">
        <v>6</v>
      </c>
      <c r="PU2" s="302" t="s">
        <v>7</v>
      </c>
      <c r="PV2" s="303" t="s">
        <v>8</v>
      </c>
      <c r="PW2" s="302" t="s">
        <v>9</v>
      </c>
      <c r="PX2" s="303" t="s">
        <v>10</v>
      </c>
      <c r="PY2" s="302" t="s">
        <v>4</v>
      </c>
      <c r="PZ2" s="303" t="s">
        <v>5</v>
      </c>
      <c r="QA2" s="302" t="s">
        <v>6</v>
      </c>
      <c r="QB2" s="303" t="s">
        <v>7</v>
      </c>
      <c r="QC2" s="306" t="s">
        <v>8</v>
      </c>
      <c r="QD2" s="307" t="s">
        <v>9</v>
      </c>
      <c r="QE2" s="302" t="s">
        <v>10</v>
      </c>
      <c r="QF2" s="303" t="s">
        <v>4</v>
      </c>
      <c r="QG2" s="302" t="s">
        <v>5</v>
      </c>
      <c r="QH2" s="303" t="s">
        <v>6</v>
      </c>
      <c r="QI2" s="302" t="s">
        <v>7</v>
      </c>
      <c r="QJ2" s="303" t="s">
        <v>8</v>
      </c>
      <c r="QK2" s="302" t="s">
        <v>9</v>
      </c>
      <c r="QL2" s="303" t="s">
        <v>10</v>
      </c>
      <c r="QM2" s="302" t="s">
        <v>4</v>
      </c>
      <c r="QN2" s="303" t="s">
        <v>5</v>
      </c>
      <c r="QO2" s="302" t="s">
        <v>6</v>
      </c>
      <c r="QP2" s="303" t="s">
        <v>7</v>
      </c>
      <c r="QQ2" s="302" t="s">
        <v>8</v>
      </c>
      <c r="QR2" s="303" t="s">
        <v>9</v>
      </c>
      <c r="QS2" s="302" t="s">
        <v>10</v>
      </c>
      <c r="QT2" s="303" t="s">
        <v>4</v>
      </c>
      <c r="QU2" s="302" t="s">
        <v>5</v>
      </c>
      <c r="QV2" s="303" t="s">
        <v>6</v>
      </c>
      <c r="QW2" s="302" t="s">
        <v>7</v>
      </c>
      <c r="QX2" s="303" t="s">
        <v>8</v>
      </c>
      <c r="QY2" s="302" t="s">
        <v>9</v>
      </c>
      <c r="QZ2" s="303" t="s">
        <v>10</v>
      </c>
      <c r="RA2" s="302" t="s">
        <v>4</v>
      </c>
      <c r="RB2" s="303" t="s">
        <v>5</v>
      </c>
      <c r="RC2" s="302" t="s">
        <v>6</v>
      </c>
      <c r="RD2" s="303" t="s">
        <v>7</v>
      </c>
      <c r="RE2" s="302" t="s">
        <v>8</v>
      </c>
      <c r="RF2" s="303" t="s">
        <v>9</v>
      </c>
      <c r="RG2" s="302" t="s">
        <v>10</v>
      </c>
      <c r="RH2" s="304" t="s">
        <v>4</v>
      </c>
      <c r="RI2" s="305" t="s">
        <v>5</v>
      </c>
      <c r="RJ2" s="303" t="s">
        <v>6</v>
      </c>
      <c r="RK2" s="302" t="s">
        <v>7</v>
      </c>
      <c r="RL2" s="303" t="s">
        <v>8</v>
      </c>
      <c r="RM2" s="302" t="s">
        <v>9</v>
      </c>
      <c r="RN2" s="303" t="s">
        <v>10</v>
      </c>
      <c r="RO2" s="302" t="s">
        <v>4</v>
      </c>
      <c r="RP2" s="303" t="s">
        <v>5</v>
      </c>
      <c r="RQ2" s="302" t="s">
        <v>6</v>
      </c>
      <c r="RR2" s="303" t="s">
        <v>7</v>
      </c>
      <c r="RS2" s="302" t="s">
        <v>8</v>
      </c>
      <c r="RT2" s="303" t="s">
        <v>9</v>
      </c>
      <c r="RU2" s="302" t="s">
        <v>10</v>
      </c>
      <c r="RV2" s="303" t="s">
        <v>4</v>
      </c>
      <c r="RW2" s="302" t="s">
        <v>5</v>
      </c>
      <c r="RX2" s="303" t="s">
        <v>6</v>
      </c>
      <c r="RY2" s="302" t="s">
        <v>7</v>
      </c>
      <c r="RZ2" s="303" t="s">
        <v>8</v>
      </c>
      <c r="SA2" s="302" t="s">
        <v>9</v>
      </c>
      <c r="SB2" s="303" t="s">
        <v>10</v>
      </c>
      <c r="SC2" s="302" t="s">
        <v>4</v>
      </c>
      <c r="SD2" s="303" t="s">
        <v>5</v>
      </c>
      <c r="SE2" s="302" t="s">
        <v>6</v>
      </c>
      <c r="SF2" s="303" t="s">
        <v>7</v>
      </c>
      <c r="SG2" s="302" t="s">
        <v>8</v>
      </c>
      <c r="SH2" s="303" t="s">
        <v>9</v>
      </c>
      <c r="SI2" s="302" t="s">
        <v>10</v>
      </c>
      <c r="SJ2" s="303" t="s">
        <v>4</v>
      </c>
      <c r="SK2" s="302" t="s">
        <v>5</v>
      </c>
      <c r="SL2" s="302" t="s">
        <v>6</v>
      </c>
      <c r="SM2" s="302" t="s">
        <v>7</v>
      </c>
      <c r="SN2" s="302" t="s">
        <v>8</v>
      </c>
      <c r="SO2" s="302" t="s">
        <v>9</v>
      </c>
      <c r="SP2" s="302" t="s">
        <v>10</v>
      </c>
      <c r="SQ2" s="302" t="s">
        <v>4</v>
      </c>
      <c r="SR2" s="302" t="s">
        <v>5</v>
      </c>
      <c r="SS2" s="302" t="s">
        <v>6</v>
      </c>
      <c r="ST2" s="302" t="s">
        <v>7</v>
      </c>
      <c r="SU2" s="302" t="s">
        <v>8</v>
      </c>
      <c r="SV2" s="302" t="s">
        <v>9</v>
      </c>
      <c r="SW2" s="302" t="s">
        <v>10</v>
      </c>
      <c r="SX2" s="302" t="s">
        <v>4</v>
      </c>
      <c r="SY2" s="302" t="s">
        <v>5</v>
      </c>
      <c r="SZ2" s="302" t="s">
        <v>6</v>
      </c>
      <c r="TA2" s="302" t="s">
        <v>7</v>
      </c>
      <c r="TB2" s="302" t="s">
        <v>8</v>
      </c>
      <c r="TC2" s="302" t="s">
        <v>9</v>
      </c>
      <c r="TD2" s="302" t="s">
        <v>10</v>
      </c>
      <c r="TE2" s="302" t="s">
        <v>4</v>
      </c>
      <c r="TF2" s="302" t="s">
        <v>5</v>
      </c>
      <c r="TG2" s="302" t="s">
        <v>6</v>
      </c>
      <c r="TH2" s="302" t="s">
        <v>7</v>
      </c>
      <c r="TI2" s="302" t="s">
        <v>8</v>
      </c>
      <c r="TJ2" s="302" t="s">
        <v>9</v>
      </c>
      <c r="TK2" s="302" t="s">
        <v>10</v>
      </c>
      <c r="TL2" s="302" t="s">
        <v>4</v>
      </c>
      <c r="TM2" s="302" t="s">
        <v>5</v>
      </c>
      <c r="TN2" s="302" t="s">
        <v>6</v>
      </c>
      <c r="TO2" s="302" t="s">
        <v>7</v>
      </c>
      <c r="TP2" s="302" t="s">
        <v>8</v>
      </c>
      <c r="TQ2" s="302" t="s">
        <v>9</v>
      </c>
    </row>
    <row r="3" spans="2:537" s="301" customFormat="1">
      <c r="B3" s="930"/>
      <c r="C3" s="930"/>
      <c r="D3" s="930"/>
      <c r="F3" s="308">
        <v>43299</v>
      </c>
      <c r="G3" s="309">
        <v>43300</v>
      </c>
      <c r="H3" s="308">
        <v>43301</v>
      </c>
      <c r="I3" s="309">
        <v>43302</v>
      </c>
      <c r="J3" s="308">
        <v>43303</v>
      </c>
      <c r="K3" s="309">
        <v>43304</v>
      </c>
      <c r="L3" s="308">
        <v>43305</v>
      </c>
      <c r="M3" s="309">
        <v>43306</v>
      </c>
      <c r="N3" s="308">
        <v>43307</v>
      </c>
      <c r="O3" s="309">
        <v>43308</v>
      </c>
      <c r="P3" s="308">
        <v>43309</v>
      </c>
      <c r="Q3" s="309">
        <v>43310</v>
      </c>
      <c r="R3" s="308">
        <v>43311</v>
      </c>
      <c r="S3" s="310">
        <v>43312</v>
      </c>
      <c r="T3" s="311">
        <v>43313</v>
      </c>
      <c r="U3" s="309">
        <v>43314</v>
      </c>
      <c r="V3" s="308">
        <v>43315</v>
      </c>
      <c r="W3" s="309">
        <v>43316</v>
      </c>
      <c r="X3" s="308">
        <v>43317</v>
      </c>
      <c r="Y3" s="309">
        <v>43318</v>
      </c>
      <c r="Z3" s="308">
        <v>43319</v>
      </c>
      <c r="AA3" s="309">
        <v>43320</v>
      </c>
      <c r="AB3" s="308">
        <v>43321</v>
      </c>
      <c r="AC3" s="309">
        <v>43322</v>
      </c>
      <c r="AD3" s="308">
        <v>43323</v>
      </c>
      <c r="AE3" s="309">
        <v>43324</v>
      </c>
      <c r="AF3" s="308">
        <v>43325</v>
      </c>
      <c r="AG3" s="309">
        <v>43326</v>
      </c>
      <c r="AH3" s="308">
        <v>43327</v>
      </c>
      <c r="AI3" s="309">
        <v>43328</v>
      </c>
      <c r="AJ3" s="308">
        <v>43329</v>
      </c>
      <c r="AK3" s="309">
        <v>43330</v>
      </c>
      <c r="AL3" s="308">
        <v>43331</v>
      </c>
      <c r="AM3" s="309">
        <v>43332</v>
      </c>
      <c r="AN3" s="308">
        <v>43333</v>
      </c>
      <c r="AO3" s="309">
        <v>43334</v>
      </c>
      <c r="AP3" s="308">
        <v>43335</v>
      </c>
      <c r="AQ3" s="309">
        <v>43336</v>
      </c>
      <c r="AR3" s="308">
        <v>43337</v>
      </c>
      <c r="AS3" s="309">
        <v>43338</v>
      </c>
      <c r="AT3" s="308">
        <v>43339</v>
      </c>
      <c r="AU3" s="309">
        <v>43340</v>
      </c>
      <c r="AV3" s="308">
        <v>43341</v>
      </c>
      <c r="AW3" s="309">
        <v>43342</v>
      </c>
      <c r="AX3" s="312">
        <v>43343</v>
      </c>
      <c r="AY3" s="313">
        <v>43344</v>
      </c>
      <c r="AZ3" s="308">
        <v>43345</v>
      </c>
      <c r="BA3" s="309">
        <v>43346</v>
      </c>
      <c r="BB3" s="308">
        <v>43347</v>
      </c>
      <c r="BC3" s="309">
        <v>43348</v>
      </c>
      <c r="BD3" s="308">
        <v>43349</v>
      </c>
      <c r="BE3" s="309">
        <v>43350</v>
      </c>
      <c r="BF3" s="308">
        <v>43351</v>
      </c>
      <c r="BG3" s="309">
        <v>43352</v>
      </c>
      <c r="BH3" s="308">
        <v>43353</v>
      </c>
      <c r="BI3" s="309">
        <v>43354</v>
      </c>
      <c r="BJ3" s="308">
        <v>43355</v>
      </c>
      <c r="BK3" s="309">
        <v>43356</v>
      </c>
      <c r="BL3" s="308">
        <v>43357</v>
      </c>
      <c r="BM3" s="309">
        <v>43358</v>
      </c>
      <c r="BN3" s="308">
        <v>43359</v>
      </c>
      <c r="BO3" s="309">
        <v>43360</v>
      </c>
      <c r="BP3" s="308">
        <v>43361</v>
      </c>
      <c r="BQ3" s="309">
        <v>43362</v>
      </c>
      <c r="BR3" s="308">
        <v>43363</v>
      </c>
      <c r="BS3" s="309">
        <v>43364</v>
      </c>
      <c r="BT3" s="308">
        <v>43365</v>
      </c>
      <c r="BU3" s="309">
        <v>43366</v>
      </c>
      <c r="BV3" s="308">
        <v>43367</v>
      </c>
      <c r="BW3" s="309">
        <v>43368</v>
      </c>
      <c r="BX3" s="308">
        <v>43369</v>
      </c>
      <c r="BY3" s="309">
        <v>43370</v>
      </c>
      <c r="BZ3" s="308">
        <v>43371</v>
      </c>
      <c r="CA3" s="309">
        <v>43372</v>
      </c>
      <c r="CB3" s="312">
        <v>43373</v>
      </c>
      <c r="CC3" s="313">
        <v>43374</v>
      </c>
      <c r="CD3" s="308">
        <v>43375</v>
      </c>
      <c r="CE3" s="309">
        <v>43376</v>
      </c>
      <c r="CF3" s="308">
        <v>43377</v>
      </c>
      <c r="CG3" s="309">
        <v>43378</v>
      </c>
      <c r="CH3" s="308">
        <v>43379</v>
      </c>
      <c r="CI3" s="309">
        <v>43380</v>
      </c>
      <c r="CJ3" s="308">
        <v>43381</v>
      </c>
      <c r="CK3" s="309">
        <v>43382</v>
      </c>
      <c r="CL3" s="308">
        <v>43383</v>
      </c>
      <c r="CM3" s="309">
        <v>43384</v>
      </c>
      <c r="CN3" s="308">
        <v>43385</v>
      </c>
      <c r="CO3" s="309">
        <v>43386</v>
      </c>
      <c r="CP3" s="308">
        <v>43387</v>
      </c>
      <c r="CQ3" s="309">
        <v>43388</v>
      </c>
      <c r="CR3" s="308">
        <v>43389</v>
      </c>
      <c r="CS3" s="309">
        <v>43390</v>
      </c>
      <c r="CT3" s="308">
        <v>43391</v>
      </c>
      <c r="CU3" s="309">
        <v>43392</v>
      </c>
      <c r="CV3" s="308">
        <v>43393</v>
      </c>
      <c r="CW3" s="309">
        <v>43394</v>
      </c>
      <c r="CX3" s="308">
        <v>43395</v>
      </c>
      <c r="CY3" s="309">
        <v>43396</v>
      </c>
      <c r="CZ3" s="308">
        <v>43397</v>
      </c>
      <c r="DA3" s="309">
        <v>43398</v>
      </c>
      <c r="DB3" s="308">
        <v>43399</v>
      </c>
      <c r="DC3" s="309">
        <v>43400</v>
      </c>
      <c r="DD3" s="308">
        <v>43401</v>
      </c>
      <c r="DE3" s="309">
        <v>43402</v>
      </c>
      <c r="DF3" s="308">
        <v>43403</v>
      </c>
      <c r="DG3" s="310">
        <v>43404</v>
      </c>
      <c r="DH3" s="311">
        <v>43405</v>
      </c>
      <c r="DI3" s="309">
        <v>43406</v>
      </c>
      <c r="DJ3" s="308">
        <v>43407</v>
      </c>
      <c r="DK3" s="309">
        <v>43408</v>
      </c>
      <c r="DL3" s="308">
        <v>43409</v>
      </c>
      <c r="DM3" s="309">
        <v>43410</v>
      </c>
      <c r="DN3" s="308">
        <v>43411</v>
      </c>
      <c r="DO3" s="309">
        <v>43412</v>
      </c>
      <c r="DP3" s="308">
        <v>43413</v>
      </c>
      <c r="DQ3" s="309">
        <v>43414</v>
      </c>
      <c r="DR3" s="308">
        <v>43415</v>
      </c>
      <c r="DS3" s="309">
        <v>43416</v>
      </c>
      <c r="DT3" s="308">
        <v>43417</v>
      </c>
      <c r="DU3" s="309">
        <v>43418</v>
      </c>
      <c r="DV3" s="308">
        <v>43419</v>
      </c>
      <c r="DW3" s="309">
        <v>43420</v>
      </c>
      <c r="DX3" s="308">
        <v>43421</v>
      </c>
      <c r="DY3" s="309">
        <v>43422</v>
      </c>
      <c r="DZ3" s="308">
        <v>43423</v>
      </c>
      <c r="EA3" s="309">
        <v>43424</v>
      </c>
      <c r="EB3" s="308">
        <v>43425</v>
      </c>
      <c r="EC3" s="309">
        <v>43426</v>
      </c>
      <c r="ED3" s="308">
        <v>43427</v>
      </c>
      <c r="EE3" s="309">
        <v>43428</v>
      </c>
      <c r="EF3" s="308">
        <v>43429</v>
      </c>
      <c r="EG3" s="309">
        <v>43430</v>
      </c>
      <c r="EH3" s="308">
        <v>43431</v>
      </c>
      <c r="EI3" s="309">
        <v>43432</v>
      </c>
      <c r="EJ3" s="308">
        <v>43433</v>
      </c>
      <c r="EK3" s="310">
        <v>43434</v>
      </c>
      <c r="EL3" s="311">
        <v>43435</v>
      </c>
      <c r="EM3" s="309">
        <v>43436</v>
      </c>
      <c r="EN3" s="308">
        <v>43437</v>
      </c>
      <c r="EO3" s="309">
        <v>43438</v>
      </c>
      <c r="EP3" s="308">
        <v>43439</v>
      </c>
      <c r="EQ3" s="309">
        <v>43440</v>
      </c>
      <c r="ER3" s="308">
        <v>43441</v>
      </c>
      <c r="ES3" s="309">
        <v>43442</v>
      </c>
      <c r="ET3" s="308">
        <v>43443</v>
      </c>
      <c r="EU3" s="309">
        <v>43444</v>
      </c>
      <c r="EV3" s="308">
        <v>43445</v>
      </c>
      <c r="EW3" s="309">
        <v>43446</v>
      </c>
      <c r="EX3" s="308">
        <v>43447</v>
      </c>
      <c r="EY3" s="309">
        <v>43448</v>
      </c>
      <c r="EZ3" s="308">
        <v>43449</v>
      </c>
      <c r="FA3" s="309">
        <v>43450</v>
      </c>
      <c r="FB3" s="308">
        <v>43451</v>
      </c>
      <c r="FC3" s="309">
        <v>43452</v>
      </c>
      <c r="FD3" s="308">
        <v>43453</v>
      </c>
      <c r="FE3" s="309">
        <v>43454</v>
      </c>
      <c r="FF3" s="308">
        <v>43455</v>
      </c>
      <c r="FG3" s="309">
        <v>43456</v>
      </c>
      <c r="FH3" s="308">
        <v>43457</v>
      </c>
      <c r="FI3" s="309">
        <v>43458</v>
      </c>
      <c r="FJ3" s="308">
        <v>43459</v>
      </c>
      <c r="FK3" s="309">
        <v>43460</v>
      </c>
      <c r="FL3" s="308">
        <v>43461</v>
      </c>
      <c r="FM3" s="309">
        <v>43462</v>
      </c>
      <c r="FN3" s="308">
        <v>43463</v>
      </c>
      <c r="FO3" s="309">
        <v>43464</v>
      </c>
      <c r="FP3" s="312">
        <v>43465</v>
      </c>
      <c r="FQ3" s="313">
        <v>43466</v>
      </c>
      <c r="FR3" s="308">
        <v>43467</v>
      </c>
      <c r="FS3" s="309">
        <v>43468</v>
      </c>
      <c r="FT3" s="308">
        <v>43469</v>
      </c>
      <c r="FU3" s="309">
        <v>43470</v>
      </c>
      <c r="FV3" s="308">
        <v>43471</v>
      </c>
      <c r="FW3" s="309">
        <v>43472</v>
      </c>
      <c r="FX3" s="308">
        <v>43473</v>
      </c>
      <c r="FY3" s="309">
        <v>43474</v>
      </c>
      <c r="FZ3" s="308">
        <v>43475</v>
      </c>
      <c r="GA3" s="309">
        <v>43476</v>
      </c>
      <c r="GB3" s="308">
        <v>43477</v>
      </c>
      <c r="GC3" s="309">
        <v>43478</v>
      </c>
      <c r="GD3" s="308">
        <v>43479</v>
      </c>
      <c r="GE3" s="309">
        <v>43480</v>
      </c>
      <c r="GF3" s="308">
        <v>43481</v>
      </c>
      <c r="GG3" s="309">
        <v>43482</v>
      </c>
      <c r="GH3" s="308">
        <v>43483</v>
      </c>
      <c r="GI3" s="309">
        <v>43484</v>
      </c>
      <c r="GJ3" s="308">
        <v>43485</v>
      </c>
      <c r="GK3" s="309">
        <v>43486</v>
      </c>
      <c r="GL3" s="308">
        <v>43487</v>
      </c>
      <c r="GM3" s="309">
        <v>43488</v>
      </c>
      <c r="GN3" s="308">
        <v>43489</v>
      </c>
      <c r="GO3" s="309">
        <v>43490</v>
      </c>
      <c r="GP3" s="308">
        <v>43491</v>
      </c>
      <c r="GQ3" s="309">
        <v>43492</v>
      </c>
      <c r="GR3" s="308">
        <v>43493</v>
      </c>
      <c r="GS3" s="309">
        <v>43494</v>
      </c>
      <c r="GT3" s="308">
        <v>43495</v>
      </c>
      <c r="GU3" s="310">
        <v>43496</v>
      </c>
      <c r="GV3" s="311">
        <v>43497</v>
      </c>
      <c r="GW3" s="309">
        <v>43498</v>
      </c>
      <c r="GX3" s="308">
        <v>43499</v>
      </c>
      <c r="GY3" s="309">
        <v>43500</v>
      </c>
      <c r="GZ3" s="308">
        <v>43501</v>
      </c>
      <c r="HA3" s="309">
        <v>43502</v>
      </c>
      <c r="HB3" s="308">
        <v>43503</v>
      </c>
      <c r="HC3" s="309">
        <v>43504</v>
      </c>
      <c r="HD3" s="308">
        <v>43505</v>
      </c>
      <c r="HE3" s="309">
        <v>43506</v>
      </c>
      <c r="HF3" s="308">
        <v>43507</v>
      </c>
      <c r="HG3" s="309">
        <v>43508</v>
      </c>
      <c r="HH3" s="308">
        <v>43509</v>
      </c>
      <c r="HI3" s="309">
        <v>43510</v>
      </c>
      <c r="HJ3" s="308">
        <v>43511</v>
      </c>
      <c r="HK3" s="309">
        <v>43512</v>
      </c>
      <c r="HL3" s="308">
        <v>43513</v>
      </c>
      <c r="HM3" s="309">
        <v>43514</v>
      </c>
      <c r="HN3" s="308">
        <v>43515</v>
      </c>
      <c r="HO3" s="309">
        <v>43516</v>
      </c>
      <c r="HP3" s="308">
        <v>43517</v>
      </c>
      <c r="HQ3" s="309">
        <v>43518</v>
      </c>
      <c r="HR3" s="308">
        <v>43519</v>
      </c>
      <c r="HS3" s="309">
        <v>43520</v>
      </c>
      <c r="HT3" s="308">
        <v>43521</v>
      </c>
      <c r="HU3" s="309">
        <v>43522</v>
      </c>
      <c r="HV3" s="308">
        <v>43523</v>
      </c>
      <c r="HW3" s="310">
        <v>43524</v>
      </c>
      <c r="HX3" s="311">
        <v>43525</v>
      </c>
      <c r="HY3" s="309">
        <v>43526</v>
      </c>
      <c r="HZ3" s="308">
        <v>43527</v>
      </c>
      <c r="IA3" s="309">
        <v>43528</v>
      </c>
      <c r="IB3" s="308">
        <v>43529</v>
      </c>
      <c r="IC3" s="309">
        <v>43530</v>
      </c>
      <c r="ID3" s="308">
        <v>43531</v>
      </c>
      <c r="IE3" s="309">
        <v>43532</v>
      </c>
      <c r="IF3" s="308">
        <v>43533</v>
      </c>
      <c r="IG3" s="309">
        <v>43534</v>
      </c>
      <c r="IH3" s="308">
        <v>43535</v>
      </c>
      <c r="II3" s="309">
        <v>43536</v>
      </c>
      <c r="IJ3" s="308">
        <v>43537</v>
      </c>
      <c r="IK3" s="309">
        <v>43538</v>
      </c>
      <c r="IL3" s="308">
        <v>43539</v>
      </c>
      <c r="IM3" s="309">
        <v>43540</v>
      </c>
      <c r="IN3" s="308">
        <v>43541</v>
      </c>
      <c r="IO3" s="309">
        <v>43542</v>
      </c>
      <c r="IP3" s="308">
        <v>43543</v>
      </c>
      <c r="IQ3" s="309">
        <v>43544</v>
      </c>
      <c r="IR3" s="308">
        <v>43545</v>
      </c>
      <c r="IS3" s="309">
        <v>43546</v>
      </c>
      <c r="IT3" s="308">
        <v>43547</v>
      </c>
      <c r="IU3" s="309">
        <v>43548</v>
      </c>
      <c r="IV3" s="308">
        <v>43549</v>
      </c>
      <c r="IW3" s="309">
        <v>43550</v>
      </c>
      <c r="IX3" s="308">
        <v>43551</v>
      </c>
      <c r="IY3" s="309">
        <v>43552</v>
      </c>
      <c r="IZ3" s="308">
        <v>43553</v>
      </c>
      <c r="JA3" s="309">
        <v>43554</v>
      </c>
      <c r="JB3" s="312">
        <v>43555</v>
      </c>
      <c r="JC3" s="313">
        <v>43556</v>
      </c>
      <c r="JD3" s="308">
        <v>43557</v>
      </c>
      <c r="JE3" s="309">
        <v>43558</v>
      </c>
      <c r="JF3" s="308">
        <v>43559</v>
      </c>
      <c r="JG3" s="309">
        <v>43560</v>
      </c>
      <c r="JH3" s="308">
        <v>43561</v>
      </c>
      <c r="JI3" s="309">
        <v>43562</v>
      </c>
      <c r="JJ3" s="308">
        <v>43563</v>
      </c>
      <c r="JK3" s="309">
        <v>43564</v>
      </c>
      <c r="JL3" s="308">
        <v>43565</v>
      </c>
      <c r="JM3" s="309">
        <v>43566</v>
      </c>
      <c r="JN3" s="308">
        <v>43567</v>
      </c>
      <c r="JO3" s="309">
        <v>43568</v>
      </c>
      <c r="JP3" s="308">
        <v>43569</v>
      </c>
      <c r="JQ3" s="309">
        <v>43570</v>
      </c>
      <c r="JR3" s="308">
        <v>43571</v>
      </c>
      <c r="JS3" s="309">
        <v>43572</v>
      </c>
      <c r="JT3" s="308">
        <v>43573</v>
      </c>
      <c r="JU3" s="309">
        <v>43574</v>
      </c>
      <c r="JV3" s="308">
        <v>43575</v>
      </c>
      <c r="JW3" s="309">
        <v>43576</v>
      </c>
      <c r="JX3" s="308">
        <v>43577</v>
      </c>
      <c r="JY3" s="309">
        <v>43578</v>
      </c>
      <c r="JZ3" s="308">
        <v>43579</v>
      </c>
      <c r="KA3" s="309">
        <v>43580</v>
      </c>
      <c r="KB3" s="308">
        <v>43581</v>
      </c>
      <c r="KC3" s="309">
        <v>43582</v>
      </c>
      <c r="KD3" s="308">
        <v>43583</v>
      </c>
      <c r="KE3" s="309">
        <v>43584</v>
      </c>
      <c r="KF3" s="312">
        <v>43585</v>
      </c>
      <c r="KG3" s="313">
        <v>43586</v>
      </c>
      <c r="KH3" s="308">
        <v>43587</v>
      </c>
      <c r="KI3" s="309">
        <v>43588</v>
      </c>
      <c r="KJ3" s="308">
        <v>43589</v>
      </c>
      <c r="KK3" s="309">
        <v>43590</v>
      </c>
      <c r="KL3" s="308">
        <v>43591</v>
      </c>
      <c r="KM3" s="309">
        <v>43592</v>
      </c>
      <c r="KN3" s="308">
        <v>43593</v>
      </c>
      <c r="KO3" s="309">
        <v>43594</v>
      </c>
      <c r="KP3" s="308">
        <v>43595</v>
      </c>
      <c r="KQ3" s="309">
        <v>43596</v>
      </c>
      <c r="KR3" s="308">
        <v>43597</v>
      </c>
      <c r="KS3" s="309">
        <v>43598</v>
      </c>
      <c r="KT3" s="308">
        <v>43599</v>
      </c>
      <c r="KU3" s="309">
        <v>43600</v>
      </c>
      <c r="KV3" s="308">
        <v>43601</v>
      </c>
      <c r="KW3" s="309">
        <v>43602</v>
      </c>
      <c r="KX3" s="308">
        <v>43603</v>
      </c>
      <c r="KY3" s="309">
        <v>43604</v>
      </c>
      <c r="KZ3" s="308">
        <v>43605</v>
      </c>
      <c r="LA3" s="309">
        <v>43606</v>
      </c>
      <c r="LB3" s="308">
        <v>43607</v>
      </c>
      <c r="LC3" s="309">
        <v>43608</v>
      </c>
      <c r="LD3" s="308">
        <v>43609</v>
      </c>
      <c r="LE3" s="309">
        <v>43610</v>
      </c>
      <c r="LF3" s="308">
        <v>43611</v>
      </c>
      <c r="LG3" s="309">
        <v>43612</v>
      </c>
      <c r="LH3" s="308">
        <v>43613</v>
      </c>
      <c r="LI3" s="309">
        <v>43614</v>
      </c>
      <c r="LJ3" s="308">
        <v>43615</v>
      </c>
      <c r="LK3" s="310">
        <v>43616</v>
      </c>
      <c r="LL3" s="311">
        <v>43617</v>
      </c>
      <c r="LM3" s="309">
        <v>43618</v>
      </c>
      <c r="LN3" s="308">
        <v>43619</v>
      </c>
      <c r="LO3" s="309">
        <v>43620</v>
      </c>
      <c r="LP3" s="308">
        <v>43621</v>
      </c>
      <c r="LQ3" s="309">
        <v>43622</v>
      </c>
      <c r="LR3" s="308">
        <v>43623</v>
      </c>
      <c r="LS3" s="309">
        <v>43624</v>
      </c>
      <c r="LT3" s="308">
        <v>43625</v>
      </c>
      <c r="LU3" s="309">
        <v>43626</v>
      </c>
      <c r="LV3" s="308">
        <v>43627</v>
      </c>
      <c r="LW3" s="309">
        <v>43628</v>
      </c>
      <c r="LX3" s="308">
        <v>43629</v>
      </c>
      <c r="LY3" s="309">
        <v>43630</v>
      </c>
      <c r="LZ3" s="308">
        <v>43631</v>
      </c>
      <c r="MA3" s="309">
        <v>43632</v>
      </c>
      <c r="MB3" s="308">
        <v>43633</v>
      </c>
      <c r="MC3" s="309">
        <v>43634</v>
      </c>
      <c r="MD3" s="308">
        <v>43635</v>
      </c>
      <c r="ME3" s="309">
        <v>43636</v>
      </c>
      <c r="MF3" s="308">
        <v>43637</v>
      </c>
      <c r="MG3" s="309">
        <v>43638</v>
      </c>
      <c r="MH3" s="308">
        <v>43639</v>
      </c>
      <c r="MI3" s="309">
        <v>43640</v>
      </c>
      <c r="MJ3" s="308">
        <v>43641</v>
      </c>
      <c r="MK3" s="309">
        <v>43642</v>
      </c>
      <c r="ML3" s="308">
        <v>43643</v>
      </c>
      <c r="MM3" s="309">
        <v>43644</v>
      </c>
      <c r="MN3" s="308">
        <v>43645</v>
      </c>
      <c r="MO3" s="309">
        <v>43646</v>
      </c>
      <c r="MP3" s="311">
        <v>43647</v>
      </c>
      <c r="MQ3" s="309">
        <v>43648</v>
      </c>
      <c r="MR3" s="308">
        <v>43649</v>
      </c>
      <c r="MS3" s="309">
        <v>43650</v>
      </c>
      <c r="MT3" s="308">
        <v>43651</v>
      </c>
      <c r="MU3" s="309">
        <v>43652</v>
      </c>
      <c r="MV3" s="308">
        <v>43653</v>
      </c>
      <c r="MW3" s="309">
        <v>43654</v>
      </c>
      <c r="MX3" s="308">
        <v>43655</v>
      </c>
      <c r="MY3" s="309">
        <v>43656</v>
      </c>
      <c r="MZ3" s="308">
        <v>43657</v>
      </c>
      <c r="NA3" s="309">
        <v>43658</v>
      </c>
      <c r="NB3" s="308">
        <v>43659</v>
      </c>
      <c r="NC3" s="309">
        <v>43660</v>
      </c>
      <c r="ND3" s="308">
        <v>43661</v>
      </c>
      <c r="NE3" s="309">
        <v>43662</v>
      </c>
      <c r="NF3" s="308">
        <v>43663</v>
      </c>
      <c r="NG3" s="309">
        <v>43664</v>
      </c>
      <c r="NH3" s="308">
        <v>43665</v>
      </c>
      <c r="NI3" s="309">
        <v>43666</v>
      </c>
      <c r="NJ3" s="308">
        <v>43667</v>
      </c>
      <c r="NK3" s="309">
        <v>43668</v>
      </c>
      <c r="NL3" s="308">
        <v>43669</v>
      </c>
      <c r="NM3" s="309">
        <v>43670</v>
      </c>
      <c r="NN3" s="308">
        <v>43671</v>
      </c>
      <c r="NO3" s="309">
        <v>43672</v>
      </c>
      <c r="NP3" s="308">
        <v>43673</v>
      </c>
      <c r="NQ3" s="309">
        <v>43674</v>
      </c>
      <c r="NR3" s="308">
        <v>43675</v>
      </c>
      <c r="NS3" s="309">
        <v>43676</v>
      </c>
      <c r="NT3" s="312">
        <v>43677</v>
      </c>
      <c r="NU3" s="313">
        <v>43678</v>
      </c>
      <c r="NV3" s="308">
        <v>43679</v>
      </c>
      <c r="NW3" s="309">
        <v>43680</v>
      </c>
      <c r="NX3" s="308">
        <v>43681</v>
      </c>
      <c r="NY3" s="309">
        <v>43682</v>
      </c>
      <c r="NZ3" s="308">
        <v>43683</v>
      </c>
      <c r="OA3" s="309">
        <v>43684</v>
      </c>
      <c r="OB3" s="308">
        <v>43685</v>
      </c>
      <c r="OC3" s="309">
        <v>43686</v>
      </c>
      <c r="OD3" s="308">
        <v>43687</v>
      </c>
      <c r="OE3" s="309">
        <v>43688</v>
      </c>
      <c r="OF3" s="308">
        <v>43689</v>
      </c>
      <c r="OG3" s="309">
        <v>43690</v>
      </c>
      <c r="OH3" s="308">
        <v>43691</v>
      </c>
      <c r="OI3" s="309">
        <v>43692</v>
      </c>
      <c r="OJ3" s="308">
        <v>43693</v>
      </c>
      <c r="OK3" s="309">
        <v>43694</v>
      </c>
      <c r="OL3" s="308">
        <v>43695</v>
      </c>
      <c r="OM3" s="309">
        <v>43696</v>
      </c>
      <c r="ON3" s="308">
        <v>43697</v>
      </c>
      <c r="OO3" s="309">
        <v>43698</v>
      </c>
      <c r="OP3" s="308">
        <v>43699</v>
      </c>
      <c r="OQ3" s="309">
        <v>43700</v>
      </c>
      <c r="OR3" s="308">
        <v>43701</v>
      </c>
      <c r="OS3" s="309">
        <v>43702</v>
      </c>
      <c r="OT3" s="308">
        <v>43703</v>
      </c>
      <c r="OU3" s="309">
        <v>43704</v>
      </c>
      <c r="OV3" s="308">
        <v>43705</v>
      </c>
      <c r="OW3" s="309">
        <v>43706</v>
      </c>
      <c r="OX3" s="308">
        <v>43707</v>
      </c>
      <c r="OY3" s="310">
        <v>43708</v>
      </c>
      <c r="OZ3" s="311">
        <v>43709</v>
      </c>
      <c r="PA3" s="309">
        <v>43710</v>
      </c>
      <c r="PB3" s="308">
        <v>43711</v>
      </c>
      <c r="PC3" s="309">
        <v>43712</v>
      </c>
      <c r="PD3" s="308">
        <v>43713</v>
      </c>
      <c r="PE3" s="309">
        <v>43714</v>
      </c>
      <c r="PF3" s="308">
        <v>43715</v>
      </c>
      <c r="PG3" s="309">
        <v>43716</v>
      </c>
      <c r="PH3" s="308">
        <v>43717</v>
      </c>
      <c r="PI3" s="309">
        <v>43718</v>
      </c>
      <c r="PJ3" s="308">
        <v>43719</v>
      </c>
      <c r="PK3" s="309">
        <v>43720</v>
      </c>
      <c r="PL3" s="308">
        <v>43721</v>
      </c>
      <c r="PM3" s="308">
        <v>43722</v>
      </c>
      <c r="PN3" s="309">
        <v>43723</v>
      </c>
      <c r="PO3" s="308">
        <v>43724</v>
      </c>
      <c r="PP3" s="309">
        <v>43725</v>
      </c>
      <c r="PQ3" s="308">
        <v>43726</v>
      </c>
      <c r="PR3" s="309">
        <v>43727</v>
      </c>
      <c r="PS3" s="308">
        <v>43728</v>
      </c>
      <c r="PT3" s="309">
        <v>43729</v>
      </c>
      <c r="PU3" s="308">
        <v>43730</v>
      </c>
      <c r="PV3" s="309">
        <v>43731</v>
      </c>
      <c r="PW3" s="308">
        <v>43732</v>
      </c>
      <c r="PX3" s="309">
        <v>43733</v>
      </c>
      <c r="PY3" s="308">
        <v>43734</v>
      </c>
      <c r="PZ3" s="309">
        <v>43735</v>
      </c>
      <c r="QA3" s="308">
        <v>43736</v>
      </c>
      <c r="QB3" s="309">
        <v>43737</v>
      </c>
      <c r="QC3" s="312">
        <v>43738</v>
      </c>
      <c r="QD3" s="313">
        <v>43739</v>
      </c>
      <c r="QE3" s="308">
        <v>43740</v>
      </c>
      <c r="QF3" s="309">
        <v>43741</v>
      </c>
      <c r="QG3" s="308">
        <v>43742</v>
      </c>
      <c r="QH3" s="309">
        <v>43743</v>
      </c>
      <c r="QI3" s="308">
        <v>43744</v>
      </c>
      <c r="QJ3" s="309">
        <v>43745</v>
      </c>
      <c r="QK3" s="308">
        <v>43746</v>
      </c>
      <c r="QL3" s="309">
        <v>43747</v>
      </c>
      <c r="QM3" s="308">
        <v>43748</v>
      </c>
      <c r="QN3" s="309">
        <v>43749</v>
      </c>
      <c r="QO3" s="308">
        <v>43750</v>
      </c>
      <c r="QP3" s="309">
        <v>43751</v>
      </c>
      <c r="QQ3" s="308">
        <v>43752</v>
      </c>
      <c r="QR3" s="309">
        <v>43753</v>
      </c>
      <c r="QS3" s="308">
        <v>43754</v>
      </c>
      <c r="QT3" s="309">
        <v>43755</v>
      </c>
      <c r="QU3" s="308">
        <v>43756</v>
      </c>
      <c r="QV3" s="309">
        <v>43757</v>
      </c>
      <c r="QW3" s="308">
        <v>43758</v>
      </c>
      <c r="QX3" s="309">
        <v>43759</v>
      </c>
      <c r="QY3" s="308">
        <v>43760</v>
      </c>
      <c r="QZ3" s="309">
        <v>43761</v>
      </c>
      <c r="RA3" s="308">
        <v>43762</v>
      </c>
      <c r="RB3" s="309">
        <v>43763</v>
      </c>
      <c r="RC3" s="308">
        <v>43764</v>
      </c>
      <c r="RD3" s="309">
        <v>43765</v>
      </c>
      <c r="RE3" s="308">
        <v>43766</v>
      </c>
      <c r="RF3" s="309">
        <v>43767</v>
      </c>
      <c r="RG3" s="308">
        <v>43768</v>
      </c>
      <c r="RH3" s="310">
        <v>43769</v>
      </c>
      <c r="RI3" s="311">
        <v>43770</v>
      </c>
      <c r="RJ3" s="309">
        <v>43771</v>
      </c>
      <c r="RK3" s="308">
        <v>43772</v>
      </c>
      <c r="RL3" s="309">
        <v>43773</v>
      </c>
      <c r="RM3" s="308">
        <v>43774</v>
      </c>
      <c r="RN3" s="309">
        <v>43775</v>
      </c>
      <c r="RO3" s="308">
        <v>43776</v>
      </c>
      <c r="RP3" s="309">
        <v>43777</v>
      </c>
      <c r="RQ3" s="308">
        <v>43778</v>
      </c>
      <c r="RR3" s="309">
        <v>43779</v>
      </c>
      <c r="RS3" s="308">
        <v>43780</v>
      </c>
      <c r="RT3" s="309">
        <v>43781</v>
      </c>
      <c r="RU3" s="308">
        <v>43782</v>
      </c>
      <c r="RV3" s="309">
        <v>43783</v>
      </c>
      <c r="RW3" s="308">
        <v>43784</v>
      </c>
      <c r="RX3" s="309">
        <v>43785</v>
      </c>
      <c r="RY3" s="308">
        <v>43786</v>
      </c>
      <c r="RZ3" s="309">
        <v>43787</v>
      </c>
      <c r="SA3" s="308">
        <v>43788</v>
      </c>
      <c r="SB3" s="309">
        <v>43789</v>
      </c>
      <c r="SC3" s="308">
        <v>43790</v>
      </c>
      <c r="SD3" s="309">
        <v>43791</v>
      </c>
      <c r="SE3" s="308">
        <v>43792</v>
      </c>
      <c r="SF3" s="309">
        <v>43793</v>
      </c>
      <c r="SG3" s="308">
        <v>43794</v>
      </c>
      <c r="SH3" s="309">
        <v>43795</v>
      </c>
      <c r="SI3" s="308">
        <v>43796</v>
      </c>
      <c r="SJ3" s="309">
        <v>43797</v>
      </c>
      <c r="SK3" s="308">
        <v>43798</v>
      </c>
      <c r="SL3" s="308">
        <v>43799</v>
      </c>
      <c r="SM3" s="308">
        <v>43800</v>
      </c>
      <c r="SN3" s="308">
        <v>43801</v>
      </c>
      <c r="SO3" s="308">
        <v>43802</v>
      </c>
      <c r="SP3" s="308">
        <v>43803</v>
      </c>
      <c r="SQ3" s="308">
        <v>43804</v>
      </c>
      <c r="SR3" s="308">
        <v>43805</v>
      </c>
      <c r="SS3" s="308">
        <v>43806</v>
      </c>
      <c r="ST3" s="308">
        <v>43807</v>
      </c>
      <c r="SU3" s="308">
        <v>43808</v>
      </c>
      <c r="SV3" s="308">
        <v>43809</v>
      </c>
      <c r="SW3" s="308">
        <v>43810</v>
      </c>
      <c r="SX3" s="308">
        <v>43811</v>
      </c>
      <c r="SY3" s="308">
        <v>43812</v>
      </c>
      <c r="SZ3" s="308">
        <v>43813</v>
      </c>
      <c r="TA3" s="308">
        <v>43814</v>
      </c>
      <c r="TB3" s="308">
        <v>43815</v>
      </c>
      <c r="TC3" s="308">
        <v>43816</v>
      </c>
      <c r="TD3" s="308">
        <v>43817</v>
      </c>
      <c r="TE3" s="308">
        <v>43818</v>
      </c>
      <c r="TF3" s="308">
        <v>43819</v>
      </c>
      <c r="TG3" s="308">
        <v>43820</v>
      </c>
      <c r="TH3" s="308">
        <v>43821</v>
      </c>
      <c r="TI3" s="308">
        <v>43822</v>
      </c>
      <c r="TJ3" s="308">
        <v>43823</v>
      </c>
      <c r="TK3" s="308">
        <v>43824</v>
      </c>
      <c r="TL3" s="308">
        <v>43825</v>
      </c>
      <c r="TM3" s="308">
        <v>43826</v>
      </c>
      <c r="TN3" s="308">
        <v>43827</v>
      </c>
      <c r="TO3" s="308">
        <v>43828</v>
      </c>
      <c r="TP3" s="308">
        <v>43829</v>
      </c>
      <c r="TQ3" s="308">
        <v>43830</v>
      </c>
    </row>
    <row r="4" spans="2:537" s="316" customFormat="1" ht="60">
      <c r="B4" s="314"/>
      <c r="C4" s="314" t="s">
        <v>11</v>
      </c>
      <c r="D4" s="315">
        <f>SUM(D5:D9)</f>
        <v>53186647014.999992</v>
      </c>
      <c r="E4" s="588">
        <f>SUM(E5:E9)</f>
        <v>1</v>
      </c>
      <c r="F4" s="317">
        <f>SUM(F5:F9)</f>
        <v>3403018.93</v>
      </c>
      <c r="G4" s="317">
        <f t="shared" ref="G4:BR4" si="0">SUM(G5:G9)</f>
        <v>3403018.93</v>
      </c>
      <c r="H4" s="317">
        <f t="shared" si="0"/>
        <v>0</v>
      </c>
      <c r="I4" s="317">
        <f t="shared" si="0"/>
        <v>2201953.4300000002</v>
      </c>
      <c r="J4" s="317">
        <f t="shared" si="0"/>
        <v>0</v>
      </c>
      <c r="K4" s="317">
        <f t="shared" si="0"/>
        <v>3403018.93</v>
      </c>
      <c r="L4" s="317">
        <f t="shared" si="0"/>
        <v>3403018.93</v>
      </c>
      <c r="M4" s="317">
        <f t="shared" si="0"/>
        <v>3403018.93</v>
      </c>
      <c r="N4" s="317">
        <f t="shared" si="0"/>
        <v>3403018.93</v>
      </c>
      <c r="O4" s="317">
        <f t="shared" si="0"/>
        <v>3403018.93</v>
      </c>
      <c r="P4" s="317">
        <f t="shared" si="0"/>
        <v>2201953.4300000002</v>
      </c>
      <c r="Q4" s="317">
        <f t="shared" si="0"/>
        <v>0</v>
      </c>
      <c r="R4" s="317">
        <f t="shared" si="0"/>
        <v>3403018.93</v>
      </c>
      <c r="S4" s="317">
        <f t="shared" si="0"/>
        <v>3403018.93</v>
      </c>
      <c r="T4" s="317">
        <f t="shared" si="0"/>
        <v>3403018.93</v>
      </c>
      <c r="U4" s="317">
        <f t="shared" si="0"/>
        <v>3403018.93</v>
      </c>
      <c r="V4" s="317">
        <f t="shared" si="0"/>
        <v>0</v>
      </c>
      <c r="W4" s="317">
        <f t="shared" si="0"/>
        <v>0</v>
      </c>
      <c r="X4" s="317">
        <f t="shared" si="0"/>
        <v>0</v>
      </c>
      <c r="Y4" s="317">
        <f t="shared" si="0"/>
        <v>0</v>
      </c>
      <c r="Z4" s="317">
        <f t="shared" si="0"/>
        <v>0</v>
      </c>
      <c r="AA4" s="317">
        <f t="shared" si="0"/>
        <v>0</v>
      </c>
      <c r="AB4" s="317">
        <f t="shared" si="0"/>
        <v>0</v>
      </c>
      <c r="AC4" s="317">
        <f t="shared" si="0"/>
        <v>0</v>
      </c>
      <c r="AD4" s="317">
        <f t="shared" si="0"/>
        <v>0</v>
      </c>
      <c r="AE4" s="317">
        <f t="shared" si="0"/>
        <v>0</v>
      </c>
      <c r="AF4" s="317">
        <f t="shared" si="0"/>
        <v>0</v>
      </c>
      <c r="AG4" s="317">
        <f t="shared" si="0"/>
        <v>0</v>
      </c>
      <c r="AH4" s="317">
        <f t="shared" si="0"/>
        <v>0</v>
      </c>
      <c r="AI4" s="317">
        <f t="shared" si="0"/>
        <v>0</v>
      </c>
      <c r="AJ4" s="317">
        <f t="shared" si="0"/>
        <v>0</v>
      </c>
      <c r="AK4" s="317">
        <f t="shared" si="0"/>
        <v>0</v>
      </c>
      <c r="AL4" s="317">
        <f t="shared" si="0"/>
        <v>0</v>
      </c>
      <c r="AM4" s="317">
        <f t="shared" si="0"/>
        <v>0</v>
      </c>
      <c r="AN4" s="317">
        <f t="shared" si="0"/>
        <v>0</v>
      </c>
      <c r="AO4" s="317">
        <f t="shared" si="0"/>
        <v>0</v>
      </c>
      <c r="AP4" s="317">
        <f t="shared" si="0"/>
        <v>0</v>
      </c>
      <c r="AQ4" s="317">
        <f t="shared" si="0"/>
        <v>0</v>
      </c>
      <c r="AR4" s="317">
        <f t="shared" si="0"/>
        <v>0</v>
      </c>
      <c r="AS4" s="317">
        <f t="shared" si="0"/>
        <v>0</v>
      </c>
      <c r="AT4" s="317">
        <f t="shared" si="0"/>
        <v>0</v>
      </c>
      <c r="AU4" s="317">
        <f t="shared" si="0"/>
        <v>0</v>
      </c>
      <c r="AV4" s="317">
        <f t="shared" si="0"/>
        <v>0</v>
      </c>
      <c r="AW4" s="317">
        <f t="shared" si="0"/>
        <v>0</v>
      </c>
      <c r="AX4" s="317">
        <f t="shared" si="0"/>
        <v>0</v>
      </c>
      <c r="AY4" s="317">
        <f t="shared" si="0"/>
        <v>0</v>
      </c>
      <c r="AZ4" s="317">
        <f t="shared" si="0"/>
        <v>0</v>
      </c>
      <c r="BA4" s="317">
        <f t="shared" si="0"/>
        <v>0</v>
      </c>
      <c r="BB4" s="317">
        <f t="shared" si="0"/>
        <v>0</v>
      </c>
      <c r="BC4" s="317">
        <f t="shared" si="0"/>
        <v>0</v>
      </c>
      <c r="BD4" s="317">
        <f t="shared" si="0"/>
        <v>0</v>
      </c>
      <c r="BE4" s="317">
        <f t="shared" si="0"/>
        <v>0</v>
      </c>
      <c r="BF4" s="317">
        <f t="shared" si="0"/>
        <v>0</v>
      </c>
      <c r="BG4" s="317">
        <f t="shared" si="0"/>
        <v>0</v>
      </c>
      <c r="BH4" s="317">
        <f t="shared" si="0"/>
        <v>0</v>
      </c>
      <c r="BI4" s="317">
        <f t="shared" si="0"/>
        <v>0</v>
      </c>
      <c r="BJ4" s="317">
        <f t="shared" si="0"/>
        <v>0</v>
      </c>
      <c r="BK4" s="317">
        <f t="shared" si="0"/>
        <v>0</v>
      </c>
      <c r="BL4" s="317">
        <f t="shared" si="0"/>
        <v>0</v>
      </c>
      <c r="BM4" s="317">
        <f t="shared" si="0"/>
        <v>0</v>
      </c>
      <c r="BN4" s="317">
        <f t="shared" si="0"/>
        <v>0</v>
      </c>
      <c r="BO4" s="317">
        <f t="shared" si="0"/>
        <v>0</v>
      </c>
      <c r="BP4" s="317">
        <f t="shared" si="0"/>
        <v>0</v>
      </c>
      <c r="BQ4" s="317">
        <f t="shared" si="0"/>
        <v>0</v>
      </c>
      <c r="BR4" s="317">
        <f t="shared" si="0"/>
        <v>0</v>
      </c>
      <c r="BS4" s="317">
        <f t="shared" ref="BS4:ED4" si="1">SUM(BS5:BS9)</f>
        <v>0</v>
      </c>
      <c r="BT4" s="317">
        <f t="shared" si="1"/>
        <v>0</v>
      </c>
      <c r="BU4" s="317">
        <f t="shared" si="1"/>
        <v>0</v>
      </c>
      <c r="BV4" s="317">
        <f t="shared" si="1"/>
        <v>0</v>
      </c>
      <c r="BW4" s="317">
        <f t="shared" si="1"/>
        <v>0</v>
      </c>
      <c r="BX4" s="317">
        <f t="shared" si="1"/>
        <v>0</v>
      </c>
      <c r="BY4" s="317">
        <f t="shared" si="1"/>
        <v>0</v>
      </c>
      <c r="BZ4" s="317">
        <f t="shared" si="1"/>
        <v>0</v>
      </c>
      <c r="CA4" s="317">
        <f t="shared" si="1"/>
        <v>0</v>
      </c>
      <c r="CB4" s="317">
        <f t="shared" si="1"/>
        <v>0</v>
      </c>
      <c r="CC4" s="317">
        <f t="shared" si="1"/>
        <v>0</v>
      </c>
      <c r="CD4" s="317">
        <f t="shared" si="1"/>
        <v>0</v>
      </c>
      <c r="CE4" s="317">
        <f t="shared" si="1"/>
        <v>7155967.3399999999</v>
      </c>
      <c r="CF4" s="317">
        <f t="shared" si="1"/>
        <v>6383323.6699999999</v>
      </c>
      <c r="CG4" s="317">
        <f t="shared" si="1"/>
        <v>4863964.16</v>
      </c>
      <c r="CH4" s="317">
        <f t="shared" si="1"/>
        <v>3147270.93</v>
      </c>
      <c r="CI4" s="317">
        <f t="shared" si="1"/>
        <v>0</v>
      </c>
      <c r="CJ4" s="317">
        <f t="shared" si="1"/>
        <v>4863964.16</v>
      </c>
      <c r="CK4" s="317">
        <f t="shared" si="1"/>
        <v>4863964.16</v>
      </c>
      <c r="CL4" s="317">
        <f t="shared" si="1"/>
        <v>4863964.16</v>
      </c>
      <c r="CM4" s="317">
        <f t="shared" si="1"/>
        <v>4863964.16</v>
      </c>
      <c r="CN4" s="317">
        <f t="shared" si="1"/>
        <v>4863964.16</v>
      </c>
      <c r="CO4" s="317">
        <f t="shared" si="1"/>
        <v>3147270.93</v>
      </c>
      <c r="CP4" s="317">
        <f t="shared" si="1"/>
        <v>0</v>
      </c>
      <c r="CQ4" s="317">
        <f t="shared" si="1"/>
        <v>0</v>
      </c>
      <c r="CR4" s="317">
        <f t="shared" si="1"/>
        <v>4863964.16</v>
      </c>
      <c r="CS4" s="317">
        <f t="shared" si="1"/>
        <v>4863964.16</v>
      </c>
      <c r="CT4" s="317">
        <f t="shared" si="1"/>
        <v>4863964.16</v>
      </c>
      <c r="CU4" s="317">
        <f t="shared" si="1"/>
        <v>4863964.16</v>
      </c>
      <c r="CV4" s="317">
        <f t="shared" si="1"/>
        <v>3147270.93</v>
      </c>
      <c r="CW4" s="317">
        <f t="shared" si="1"/>
        <v>0</v>
      </c>
      <c r="CX4" s="317">
        <f t="shared" si="1"/>
        <v>4863964.16</v>
      </c>
      <c r="CY4" s="317">
        <f t="shared" si="1"/>
        <v>4863964.16</v>
      </c>
      <c r="CZ4" s="317">
        <f t="shared" si="1"/>
        <v>4863964.16</v>
      </c>
      <c r="DA4" s="317">
        <f t="shared" si="1"/>
        <v>4863964.16</v>
      </c>
      <c r="DB4" s="317">
        <f t="shared" si="1"/>
        <v>4863964.16</v>
      </c>
      <c r="DC4" s="317">
        <f t="shared" si="1"/>
        <v>3147270.93</v>
      </c>
      <c r="DD4" s="317">
        <f t="shared" si="1"/>
        <v>0</v>
      </c>
      <c r="DE4" s="317">
        <f t="shared" si="1"/>
        <v>4863964.16</v>
      </c>
      <c r="DF4" s="317">
        <f t="shared" si="1"/>
        <v>4863964.16</v>
      </c>
      <c r="DG4" s="317">
        <f t="shared" si="1"/>
        <v>4863964.16</v>
      </c>
      <c r="DH4" s="317">
        <f t="shared" si="1"/>
        <v>4863964.16</v>
      </c>
      <c r="DI4" s="317">
        <f t="shared" si="1"/>
        <v>4863964.16</v>
      </c>
      <c r="DJ4" s="317">
        <f t="shared" si="1"/>
        <v>3147270.93</v>
      </c>
      <c r="DK4" s="317">
        <f t="shared" si="1"/>
        <v>0</v>
      </c>
      <c r="DL4" s="317">
        <f t="shared" si="1"/>
        <v>0</v>
      </c>
      <c r="DM4" s="317">
        <f t="shared" si="1"/>
        <v>7375717.75</v>
      </c>
      <c r="DN4" s="317">
        <f t="shared" si="1"/>
        <v>7710618.2200000007</v>
      </c>
      <c r="DO4" s="317">
        <f t="shared" si="1"/>
        <v>7950670.2599999998</v>
      </c>
      <c r="DP4" s="317">
        <f t="shared" si="1"/>
        <v>7426608.1300000008</v>
      </c>
      <c r="DQ4" s="317">
        <f t="shared" si="1"/>
        <v>4805452.32</v>
      </c>
      <c r="DR4" s="317">
        <f t="shared" si="1"/>
        <v>0</v>
      </c>
      <c r="DS4" s="317">
        <f t="shared" si="1"/>
        <v>0</v>
      </c>
      <c r="DT4" s="317">
        <f t="shared" si="1"/>
        <v>6595862.3599999994</v>
      </c>
      <c r="DU4" s="317">
        <f t="shared" si="1"/>
        <v>6417845.4100000001</v>
      </c>
      <c r="DV4" s="317">
        <f t="shared" si="1"/>
        <v>6417845.4100000001</v>
      </c>
      <c r="DW4" s="317">
        <f t="shared" si="1"/>
        <v>6417845.4100000001</v>
      </c>
      <c r="DX4" s="317">
        <f t="shared" si="1"/>
        <v>4152723.5</v>
      </c>
      <c r="DY4" s="317">
        <f t="shared" si="1"/>
        <v>0</v>
      </c>
      <c r="DZ4" s="317">
        <f t="shared" si="1"/>
        <v>6417845.4100000001</v>
      </c>
      <c r="EA4" s="317">
        <f t="shared" si="1"/>
        <v>6417845.4100000001</v>
      </c>
      <c r="EB4" s="317">
        <f t="shared" si="1"/>
        <v>6417845.4100000001</v>
      </c>
      <c r="EC4" s="317">
        <f t="shared" si="1"/>
        <v>6417845.4100000001</v>
      </c>
      <c r="ED4" s="317">
        <f t="shared" si="1"/>
        <v>11340469.23</v>
      </c>
      <c r="EE4" s="317">
        <f t="shared" ref="EE4:GP4" si="2">SUM(EE5:EE9)</f>
        <v>58301585.609999999</v>
      </c>
      <c r="EF4" s="317">
        <f t="shared" si="2"/>
        <v>0</v>
      </c>
      <c r="EG4" s="317">
        <f t="shared" si="2"/>
        <v>90102450.480000004</v>
      </c>
      <c r="EH4" s="317">
        <f t="shared" si="2"/>
        <v>90102450.480000004</v>
      </c>
      <c r="EI4" s="317">
        <f t="shared" si="2"/>
        <v>87394278</v>
      </c>
      <c r="EJ4" s="317">
        <f t="shared" si="2"/>
        <v>86813955.320000008</v>
      </c>
      <c r="EK4" s="317">
        <f t="shared" si="2"/>
        <v>88962478.160000011</v>
      </c>
      <c r="EL4" s="317">
        <f t="shared" si="2"/>
        <v>57563956.460000001</v>
      </c>
      <c r="EM4" s="317">
        <f t="shared" si="2"/>
        <v>0</v>
      </c>
      <c r="EN4" s="317">
        <f t="shared" si="2"/>
        <v>88962478.160000011</v>
      </c>
      <c r="EO4" s="317">
        <f t="shared" si="2"/>
        <v>88962478.160000011</v>
      </c>
      <c r="EP4" s="317">
        <f t="shared" si="2"/>
        <v>88962478.160000011</v>
      </c>
      <c r="EQ4" s="317">
        <f t="shared" si="2"/>
        <v>88962478.160000011</v>
      </c>
      <c r="ER4" s="317">
        <f t="shared" si="2"/>
        <v>88962478.160000011</v>
      </c>
      <c r="ES4" s="317">
        <f t="shared" si="2"/>
        <v>0</v>
      </c>
      <c r="ET4" s="317">
        <f t="shared" si="2"/>
        <v>0</v>
      </c>
      <c r="EU4" s="317">
        <f t="shared" si="2"/>
        <v>88962478.160000011</v>
      </c>
      <c r="EV4" s="317">
        <f t="shared" si="2"/>
        <v>88962478.160000011</v>
      </c>
      <c r="EW4" s="317">
        <f t="shared" si="2"/>
        <v>88978140.390000001</v>
      </c>
      <c r="EX4" s="317">
        <f t="shared" si="2"/>
        <v>89095607.13000001</v>
      </c>
      <c r="EY4" s="317">
        <f t="shared" si="2"/>
        <v>89095607.13000001</v>
      </c>
      <c r="EZ4" s="317">
        <f t="shared" si="2"/>
        <v>57650098.729999997</v>
      </c>
      <c r="FA4" s="317">
        <f t="shared" si="2"/>
        <v>0</v>
      </c>
      <c r="FB4" s="317">
        <f t="shared" si="2"/>
        <v>89095607.13000001</v>
      </c>
      <c r="FC4" s="317">
        <f t="shared" si="2"/>
        <v>89095607.13000001</v>
      </c>
      <c r="FD4" s="317">
        <f t="shared" si="2"/>
        <v>89095607.13000001</v>
      </c>
      <c r="FE4" s="317">
        <f t="shared" si="2"/>
        <v>89095607.13000001</v>
      </c>
      <c r="FF4" s="317">
        <f t="shared" si="2"/>
        <v>89095607.13000001</v>
      </c>
      <c r="FG4" s="317">
        <f t="shared" si="2"/>
        <v>57650098.729999997</v>
      </c>
      <c r="FH4" s="317">
        <f t="shared" si="2"/>
        <v>0</v>
      </c>
      <c r="FI4" s="317">
        <f t="shared" si="2"/>
        <v>89095607.13000001</v>
      </c>
      <c r="FJ4" s="317">
        <f t="shared" si="2"/>
        <v>0</v>
      </c>
      <c r="FK4" s="317">
        <f t="shared" si="2"/>
        <v>0</v>
      </c>
      <c r="FL4" s="317">
        <f t="shared" si="2"/>
        <v>0</v>
      </c>
      <c r="FM4" s="317">
        <f t="shared" si="2"/>
        <v>0</v>
      </c>
      <c r="FN4" s="317">
        <f t="shared" si="2"/>
        <v>0</v>
      </c>
      <c r="FO4" s="317">
        <f t="shared" si="2"/>
        <v>0</v>
      </c>
      <c r="FP4" s="317">
        <f t="shared" si="2"/>
        <v>0</v>
      </c>
      <c r="FQ4" s="317">
        <f t="shared" si="2"/>
        <v>0</v>
      </c>
      <c r="FR4" s="317">
        <f t="shared" si="2"/>
        <v>0</v>
      </c>
      <c r="FS4" s="317">
        <f t="shared" si="2"/>
        <v>0</v>
      </c>
      <c r="FT4" s="317">
        <f t="shared" si="2"/>
        <v>0</v>
      </c>
      <c r="FU4" s="317">
        <f t="shared" si="2"/>
        <v>57650098.729999997</v>
      </c>
      <c r="FV4" s="317">
        <f t="shared" si="2"/>
        <v>0</v>
      </c>
      <c r="FW4" s="317">
        <f t="shared" si="2"/>
        <v>0</v>
      </c>
      <c r="FX4" s="317">
        <f t="shared" si="2"/>
        <v>89095607.13000001</v>
      </c>
      <c r="FY4" s="317">
        <f t="shared" si="2"/>
        <v>89095607.13000001</v>
      </c>
      <c r="FZ4" s="317">
        <f t="shared" si="2"/>
        <v>89095607.13000001</v>
      </c>
      <c r="GA4" s="317">
        <f t="shared" si="2"/>
        <v>88928156.900000006</v>
      </c>
      <c r="GB4" s="317">
        <f t="shared" si="2"/>
        <v>55808146.099999994</v>
      </c>
      <c r="GC4" s="317">
        <f t="shared" si="2"/>
        <v>0</v>
      </c>
      <c r="GD4" s="317">
        <f t="shared" si="2"/>
        <v>86248953.070000008</v>
      </c>
      <c r="GE4" s="317">
        <f t="shared" si="2"/>
        <v>86248953.070000008</v>
      </c>
      <c r="GF4" s="317">
        <f t="shared" si="2"/>
        <v>86248953.070000008</v>
      </c>
      <c r="GG4" s="317">
        <f t="shared" si="2"/>
        <v>86248953.070000008</v>
      </c>
      <c r="GH4" s="317">
        <f t="shared" si="2"/>
        <v>86248953.070000008</v>
      </c>
      <c r="GI4" s="317">
        <f t="shared" si="2"/>
        <v>55808146.099999994</v>
      </c>
      <c r="GJ4" s="317">
        <f t="shared" si="2"/>
        <v>0</v>
      </c>
      <c r="GK4" s="317">
        <f t="shared" si="2"/>
        <v>86248953.070000008</v>
      </c>
      <c r="GL4" s="317">
        <f t="shared" si="2"/>
        <v>86248953.070000008</v>
      </c>
      <c r="GM4" s="317">
        <f t="shared" si="2"/>
        <v>86248953.070000008</v>
      </c>
      <c r="GN4" s="317">
        <f t="shared" si="2"/>
        <v>86248953.070000008</v>
      </c>
      <c r="GO4" s="317">
        <f t="shared" si="2"/>
        <v>86248953.070000008</v>
      </c>
      <c r="GP4" s="317">
        <f t="shared" si="2"/>
        <v>55808146.099999994</v>
      </c>
      <c r="GQ4" s="317">
        <f t="shared" ref="GQ4:JB4" si="3">SUM(GQ5:GQ9)</f>
        <v>0</v>
      </c>
      <c r="GR4" s="317">
        <f t="shared" si="3"/>
        <v>86248953.070000008</v>
      </c>
      <c r="GS4" s="317">
        <f t="shared" si="3"/>
        <v>86248953.070000008</v>
      </c>
      <c r="GT4" s="317">
        <f t="shared" si="3"/>
        <v>86809429.019999996</v>
      </c>
      <c r="GU4" s="317">
        <f t="shared" si="3"/>
        <v>86981883.159999996</v>
      </c>
      <c r="GV4" s="317">
        <f t="shared" si="3"/>
        <v>86981883.159999996</v>
      </c>
      <c r="GW4" s="317">
        <f t="shared" si="3"/>
        <v>56282394.979999997</v>
      </c>
      <c r="GX4" s="317">
        <f t="shared" si="3"/>
        <v>0</v>
      </c>
      <c r="GY4" s="317">
        <f t="shared" si="3"/>
        <v>86981883.159999996</v>
      </c>
      <c r="GZ4" s="317">
        <f t="shared" si="3"/>
        <v>86981883.159999996</v>
      </c>
      <c r="HA4" s="317">
        <f t="shared" si="3"/>
        <v>86981883.159999996</v>
      </c>
      <c r="HB4" s="317">
        <f t="shared" si="3"/>
        <v>86981883.159999996</v>
      </c>
      <c r="HC4" s="317">
        <f t="shared" si="3"/>
        <v>86981883.159999996</v>
      </c>
      <c r="HD4" s="317">
        <f t="shared" si="3"/>
        <v>56282394.979999997</v>
      </c>
      <c r="HE4" s="317">
        <f t="shared" si="3"/>
        <v>0</v>
      </c>
      <c r="HF4" s="317">
        <f t="shared" si="3"/>
        <v>97237341.189999998</v>
      </c>
      <c r="HG4" s="317">
        <f t="shared" si="3"/>
        <v>102831227.38</v>
      </c>
      <c r="HH4" s="317">
        <f t="shared" si="3"/>
        <v>102831227.38</v>
      </c>
      <c r="HI4" s="317">
        <f t="shared" si="3"/>
        <v>102831227.38</v>
      </c>
      <c r="HJ4" s="317">
        <f t="shared" si="3"/>
        <v>102828718.90000001</v>
      </c>
      <c r="HK4" s="317">
        <f t="shared" si="3"/>
        <v>66510259.729999997</v>
      </c>
      <c r="HL4" s="317">
        <f t="shared" si="3"/>
        <v>0</v>
      </c>
      <c r="HM4" s="317">
        <f t="shared" si="3"/>
        <v>102788583.23</v>
      </c>
      <c r="HN4" s="317">
        <f t="shared" si="3"/>
        <v>102788583.23</v>
      </c>
      <c r="HO4" s="317">
        <f t="shared" si="3"/>
        <v>102788583.23</v>
      </c>
      <c r="HP4" s="317">
        <f t="shared" si="3"/>
        <v>102788583.23</v>
      </c>
      <c r="HQ4" s="317">
        <f t="shared" si="3"/>
        <v>106196834.58</v>
      </c>
      <c r="HR4" s="317">
        <f t="shared" si="3"/>
        <v>69009644.060000002</v>
      </c>
      <c r="HS4" s="317">
        <f t="shared" si="3"/>
        <v>0</v>
      </c>
      <c r="HT4" s="317">
        <f t="shared" si="3"/>
        <v>106651268.09999999</v>
      </c>
      <c r="HU4" s="317">
        <f t="shared" si="3"/>
        <v>106651268.09999999</v>
      </c>
      <c r="HV4" s="317">
        <f t="shared" si="3"/>
        <v>106651268.09999999</v>
      </c>
      <c r="HW4" s="317">
        <f t="shared" si="3"/>
        <v>115824618.7</v>
      </c>
      <c r="HX4" s="317">
        <f t="shared" si="3"/>
        <v>117790336.69</v>
      </c>
      <c r="HY4" s="317">
        <f t="shared" si="3"/>
        <v>76217276.679999992</v>
      </c>
      <c r="HZ4" s="317">
        <f t="shared" si="3"/>
        <v>0</v>
      </c>
      <c r="IA4" s="317">
        <f t="shared" si="3"/>
        <v>117790336.69</v>
      </c>
      <c r="IB4" s="317">
        <f t="shared" si="3"/>
        <v>117790336.69</v>
      </c>
      <c r="IC4" s="317">
        <f t="shared" si="3"/>
        <v>117790336.69</v>
      </c>
      <c r="ID4" s="317">
        <f t="shared" si="3"/>
        <v>117790336.69</v>
      </c>
      <c r="IE4" s="317">
        <f t="shared" si="3"/>
        <v>117790336.69</v>
      </c>
      <c r="IF4" s="317">
        <f t="shared" si="3"/>
        <v>76217276.679999992</v>
      </c>
      <c r="IG4" s="317">
        <f t="shared" si="3"/>
        <v>0</v>
      </c>
      <c r="IH4" s="317">
        <f t="shared" si="3"/>
        <v>117790336.69</v>
      </c>
      <c r="II4" s="317">
        <f t="shared" si="3"/>
        <v>126388221.02000001</v>
      </c>
      <c r="IJ4" s="317">
        <f t="shared" si="3"/>
        <v>129970672.81999999</v>
      </c>
      <c r="IK4" s="317">
        <f t="shared" si="3"/>
        <v>129970672.81999999</v>
      </c>
      <c r="IL4" s="317">
        <f t="shared" si="3"/>
        <v>129970672.81999999</v>
      </c>
      <c r="IM4" s="317">
        <f t="shared" si="3"/>
        <v>84098670.650000006</v>
      </c>
      <c r="IN4" s="317">
        <f t="shared" si="3"/>
        <v>0</v>
      </c>
      <c r="IO4" s="317">
        <f t="shared" si="3"/>
        <v>137927901.53999999</v>
      </c>
      <c r="IP4" s="317">
        <f t="shared" si="3"/>
        <v>142268208.12</v>
      </c>
      <c r="IQ4" s="317">
        <f t="shared" si="3"/>
        <v>142056397.5</v>
      </c>
      <c r="IR4" s="317">
        <f t="shared" si="3"/>
        <v>142028156.07999998</v>
      </c>
      <c r="IS4" s="317">
        <f t="shared" si="3"/>
        <v>142028156.07999998</v>
      </c>
      <c r="IT4" s="317">
        <f t="shared" si="3"/>
        <v>92307918.859999999</v>
      </c>
      <c r="IU4" s="317">
        <f t="shared" si="3"/>
        <v>0</v>
      </c>
      <c r="IV4" s="317">
        <f t="shared" si="3"/>
        <v>692490.36</v>
      </c>
      <c r="IW4" s="317">
        <f t="shared" si="3"/>
        <v>142720646.44</v>
      </c>
      <c r="IX4" s="317">
        <f t="shared" si="3"/>
        <v>142720646.44</v>
      </c>
      <c r="IY4" s="317">
        <f t="shared" si="3"/>
        <v>142720646.44</v>
      </c>
      <c r="IZ4" s="317">
        <f t="shared" si="3"/>
        <v>157050645.81999999</v>
      </c>
      <c r="JA4" s="317">
        <f t="shared" si="3"/>
        <v>110074249.80999999</v>
      </c>
      <c r="JB4" s="317">
        <f t="shared" si="3"/>
        <v>0</v>
      </c>
      <c r="JC4" s="317">
        <f t="shared" ref="JC4:LN4" si="4">SUM(JC5:JC9)</f>
        <v>172593291.30999997</v>
      </c>
      <c r="JD4" s="317">
        <f t="shared" si="4"/>
        <v>172593291.30999997</v>
      </c>
      <c r="JE4" s="317">
        <f t="shared" si="4"/>
        <v>172593291.30999997</v>
      </c>
      <c r="JF4" s="317">
        <f t="shared" si="4"/>
        <v>185675933.64999998</v>
      </c>
      <c r="JG4" s="317">
        <f t="shared" si="4"/>
        <v>187393868.24999997</v>
      </c>
      <c r="JH4" s="317">
        <f t="shared" si="4"/>
        <v>121104346.98</v>
      </c>
      <c r="JI4" s="317">
        <f t="shared" si="4"/>
        <v>0</v>
      </c>
      <c r="JJ4" s="317">
        <f t="shared" si="4"/>
        <v>187161263.50999999</v>
      </c>
      <c r="JK4" s="317">
        <f t="shared" si="4"/>
        <v>191163629.41999999</v>
      </c>
      <c r="JL4" s="317">
        <f t="shared" si="4"/>
        <v>195666291.06999999</v>
      </c>
      <c r="JM4" s="317">
        <f t="shared" si="4"/>
        <v>201787565.65000001</v>
      </c>
      <c r="JN4" s="317">
        <f t="shared" si="4"/>
        <v>203671034.73999998</v>
      </c>
      <c r="JO4" s="317">
        <f t="shared" si="4"/>
        <v>131787140.14999999</v>
      </c>
      <c r="JP4" s="317">
        <f t="shared" si="4"/>
        <v>0</v>
      </c>
      <c r="JQ4" s="317">
        <f t="shared" si="4"/>
        <v>203671034.73999998</v>
      </c>
      <c r="JR4" s="317">
        <f t="shared" si="4"/>
        <v>205444017.74999997</v>
      </c>
      <c r="JS4" s="317">
        <f t="shared" si="4"/>
        <v>206182760.67999998</v>
      </c>
      <c r="JT4" s="317">
        <f t="shared" si="4"/>
        <v>57537492.530000001</v>
      </c>
      <c r="JU4" s="317">
        <f t="shared" si="4"/>
        <v>57537492.530000001</v>
      </c>
      <c r="JV4" s="317">
        <f t="shared" si="4"/>
        <v>133450084.8</v>
      </c>
      <c r="JW4" s="317">
        <f t="shared" si="4"/>
        <v>0</v>
      </c>
      <c r="JX4" s="317">
        <f t="shared" si="4"/>
        <v>214664153.85999998</v>
      </c>
      <c r="JY4" s="317">
        <f t="shared" si="4"/>
        <v>219232088.86999997</v>
      </c>
      <c r="JZ4" s="317">
        <f t="shared" si="4"/>
        <v>219232088.86999997</v>
      </c>
      <c r="KA4" s="317">
        <f t="shared" si="4"/>
        <v>219232088.86999997</v>
      </c>
      <c r="KB4" s="317">
        <f t="shared" si="4"/>
        <v>219232088.86999997</v>
      </c>
      <c r="KC4" s="317">
        <f t="shared" si="4"/>
        <v>141448710.27000001</v>
      </c>
      <c r="KD4" s="317">
        <f t="shared" si="4"/>
        <v>0</v>
      </c>
      <c r="KE4" s="317">
        <f t="shared" si="4"/>
        <v>218539598.50999999</v>
      </c>
      <c r="KF4" s="317">
        <f t="shared" si="4"/>
        <v>218539598.50999999</v>
      </c>
      <c r="KG4" s="317">
        <f t="shared" si="4"/>
        <v>69264445.480000004</v>
      </c>
      <c r="KH4" s="317">
        <f t="shared" si="4"/>
        <v>216905705.94999999</v>
      </c>
      <c r="KI4" s="317">
        <f t="shared" si="4"/>
        <v>219941117.11000001</v>
      </c>
      <c r="KJ4" s="317">
        <f t="shared" si="4"/>
        <v>142635453.81999999</v>
      </c>
      <c r="KK4" s="317">
        <f t="shared" si="4"/>
        <v>0</v>
      </c>
      <c r="KL4" s="317">
        <f t="shared" si="4"/>
        <v>220436610.40000001</v>
      </c>
      <c r="KM4" s="317">
        <f t="shared" si="4"/>
        <v>220436610.40000001</v>
      </c>
      <c r="KN4" s="317">
        <f t="shared" si="4"/>
        <v>223562652.59</v>
      </c>
      <c r="KO4" s="317">
        <f t="shared" si="4"/>
        <v>231285076.01999998</v>
      </c>
      <c r="KP4" s="317">
        <f t="shared" si="4"/>
        <v>231285076.01999998</v>
      </c>
      <c r="KQ4" s="317">
        <f t="shared" si="4"/>
        <v>149655049.22</v>
      </c>
      <c r="KR4" s="317">
        <f t="shared" si="4"/>
        <v>0</v>
      </c>
      <c r="KS4" s="317">
        <f t="shared" si="4"/>
        <v>231356857.28</v>
      </c>
      <c r="KT4" s="317">
        <f t="shared" si="4"/>
        <v>232595733.11999997</v>
      </c>
      <c r="KU4" s="317">
        <f t="shared" si="4"/>
        <v>238000302.08999997</v>
      </c>
      <c r="KV4" s="317">
        <f t="shared" si="4"/>
        <v>227271746.72999999</v>
      </c>
      <c r="KW4" s="317">
        <f t="shared" si="4"/>
        <v>223970652.76999998</v>
      </c>
      <c r="KX4" s="317">
        <f t="shared" si="4"/>
        <v>144922187.12</v>
      </c>
      <c r="KY4" s="317">
        <f t="shared" si="4"/>
        <v>0</v>
      </c>
      <c r="KZ4" s="317">
        <f t="shared" si="4"/>
        <v>224088724.32999998</v>
      </c>
      <c r="LA4" s="317">
        <f t="shared" si="4"/>
        <v>224257398</v>
      </c>
      <c r="LB4" s="317">
        <f t="shared" si="4"/>
        <v>224257398</v>
      </c>
      <c r="LC4" s="317">
        <f t="shared" si="4"/>
        <v>224257398</v>
      </c>
      <c r="LD4" s="317">
        <f t="shared" si="4"/>
        <v>224257398</v>
      </c>
      <c r="LE4" s="317">
        <f t="shared" si="4"/>
        <v>145457452.08000001</v>
      </c>
      <c r="LF4" s="317">
        <f t="shared" si="4"/>
        <v>0</v>
      </c>
      <c r="LG4" s="317">
        <f t="shared" si="4"/>
        <v>230202562.13</v>
      </c>
      <c r="LH4" s="317">
        <f t="shared" si="4"/>
        <v>230202562.13</v>
      </c>
      <c r="LI4" s="317">
        <f t="shared" si="4"/>
        <v>230202562.13</v>
      </c>
      <c r="LJ4" s="317">
        <f t="shared" si="4"/>
        <v>230202562.13</v>
      </c>
      <c r="LK4" s="317">
        <f t="shared" si="4"/>
        <v>236780615.66999999</v>
      </c>
      <c r="LL4" s="317">
        <f t="shared" si="4"/>
        <v>161227021.21000001</v>
      </c>
      <c r="LM4" s="317">
        <f t="shared" si="4"/>
        <v>0</v>
      </c>
      <c r="LN4" s="317">
        <f t="shared" si="4"/>
        <v>94323305.510000005</v>
      </c>
      <c r="LO4" s="317">
        <f t="shared" ref="LO4:NZ4" si="5">SUM(LO5:LO9)</f>
        <v>249169032.72999999</v>
      </c>
      <c r="LP4" s="317">
        <f t="shared" si="5"/>
        <v>259350795.27000001</v>
      </c>
      <c r="LQ4" s="317">
        <f t="shared" si="5"/>
        <v>260243837.66999999</v>
      </c>
      <c r="LR4" s="317">
        <f t="shared" si="5"/>
        <v>197734790.18000001</v>
      </c>
      <c r="LS4" s="317">
        <f t="shared" si="5"/>
        <v>112022877.84</v>
      </c>
      <c r="LT4" s="317">
        <f t="shared" si="5"/>
        <v>0</v>
      </c>
      <c r="LU4" s="317">
        <f t="shared" si="5"/>
        <v>173126265.72999999</v>
      </c>
      <c r="LV4" s="317">
        <f t="shared" si="5"/>
        <v>180437228.42000002</v>
      </c>
      <c r="LW4" s="317">
        <f t="shared" si="5"/>
        <v>182003863.28</v>
      </c>
      <c r="LX4" s="317">
        <f t="shared" si="5"/>
        <v>181079748.5</v>
      </c>
      <c r="LY4" s="317">
        <f t="shared" si="5"/>
        <v>180258313.14000002</v>
      </c>
      <c r="LZ4" s="317">
        <f t="shared" si="5"/>
        <v>116637732.03999999</v>
      </c>
      <c r="MA4" s="317">
        <f t="shared" si="5"/>
        <v>0</v>
      </c>
      <c r="MB4" s="317">
        <f t="shared" si="5"/>
        <v>180258313.14000002</v>
      </c>
      <c r="MC4" s="317">
        <f t="shared" si="5"/>
        <v>180258313.14000002</v>
      </c>
      <c r="MD4" s="317">
        <f t="shared" si="5"/>
        <v>170827857.05000001</v>
      </c>
      <c r="ME4" s="317">
        <f t="shared" si="5"/>
        <v>168001714.56999999</v>
      </c>
      <c r="MF4" s="317">
        <f t="shared" si="5"/>
        <v>169834026.38</v>
      </c>
      <c r="MG4" s="317">
        <f t="shared" si="5"/>
        <v>111776027.44</v>
      </c>
      <c r="MH4" s="317">
        <f t="shared" si="5"/>
        <v>0</v>
      </c>
      <c r="MI4" s="317">
        <f t="shared" si="5"/>
        <v>87498542.459999993</v>
      </c>
      <c r="MJ4" s="317">
        <f t="shared" si="5"/>
        <v>165617078.05000001</v>
      </c>
      <c r="MK4" s="317">
        <f t="shared" si="5"/>
        <v>167240313.05000001</v>
      </c>
      <c r="ML4" s="317">
        <f t="shared" si="5"/>
        <v>166793380.20000002</v>
      </c>
      <c r="MM4" s="317">
        <f t="shared" si="5"/>
        <v>168106625.74000001</v>
      </c>
      <c r="MN4" s="317">
        <f t="shared" si="5"/>
        <v>104998428.11999999</v>
      </c>
      <c r="MO4" s="317">
        <f t="shared" si="5"/>
        <v>0</v>
      </c>
      <c r="MP4" s="317">
        <f t="shared" si="5"/>
        <v>69641502.959999993</v>
      </c>
      <c r="MQ4" s="317">
        <f t="shared" si="5"/>
        <v>154023018.77000001</v>
      </c>
      <c r="MR4" s="317">
        <f t="shared" si="5"/>
        <v>150091582.80000001</v>
      </c>
      <c r="MS4" s="317">
        <f t="shared" si="5"/>
        <v>142883950.18000001</v>
      </c>
      <c r="MT4" s="317">
        <f t="shared" si="5"/>
        <v>136050707.85999998</v>
      </c>
      <c r="MU4" s="317">
        <f t="shared" si="5"/>
        <v>79926709.769999996</v>
      </c>
      <c r="MV4" s="317">
        <f t="shared" si="5"/>
        <v>0</v>
      </c>
      <c r="MW4" s="317">
        <f t="shared" si="5"/>
        <v>123523096.92</v>
      </c>
      <c r="MX4" s="317">
        <f t="shared" si="5"/>
        <v>122396107.11</v>
      </c>
      <c r="MY4" s="317">
        <f t="shared" si="5"/>
        <v>123148286.68000001</v>
      </c>
      <c r="MZ4" s="317">
        <f t="shared" si="5"/>
        <v>122339494.61</v>
      </c>
      <c r="NA4" s="317">
        <f t="shared" si="5"/>
        <v>118972623.72</v>
      </c>
      <c r="NB4" s="317">
        <f t="shared" si="5"/>
        <v>76982285.939999998</v>
      </c>
      <c r="NC4" s="317">
        <f t="shared" si="5"/>
        <v>0</v>
      </c>
      <c r="ND4" s="317">
        <f t="shared" si="5"/>
        <v>115348360.09999999</v>
      </c>
      <c r="NE4" s="317">
        <f t="shared" si="5"/>
        <v>103478843.83</v>
      </c>
      <c r="NF4" s="317">
        <f t="shared" si="5"/>
        <v>103406036.27</v>
      </c>
      <c r="NG4" s="317">
        <f t="shared" si="5"/>
        <v>102119868.45</v>
      </c>
      <c r="NH4" s="317">
        <f t="shared" si="5"/>
        <v>101844261.06</v>
      </c>
      <c r="NI4" s="317">
        <f t="shared" si="5"/>
        <v>64217867.880000003</v>
      </c>
      <c r="NJ4" s="317">
        <f t="shared" si="5"/>
        <v>0</v>
      </c>
      <c r="NK4" s="317">
        <f t="shared" si="5"/>
        <v>94172185.629999995</v>
      </c>
      <c r="NL4" s="317">
        <f t="shared" si="5"/>
        <v>94743148.859999999</v>
      </c>
      <c r="NM4" s="317">
        <f t="shared" si="5"/>
        <v>94743148.859999999</v>
      </c>
      <c r="NN4" s="317">
        <f t="shared" si="5"/>
        <v>94743148.859999999</v>
      </c>
      <c r="NO4" s="317">
        <f t="shared" si="5"/>
        <v>94187155.390000001</v>
      </c>
      <c r="NP4" s="317">
        <f t="shared" si="5"/>
        <v>59265747.740000002</v>
      </c>
      <c r="NQ4" s="317">
        <f t="shared" si="5"/>
        <v>0</v>
      </c>
      <c r="NR4" s="317">
        <f t="shared" si="5"/>
        <v>91592519.200000003</v>
      </c>
      <c r="NS4" s="317">
        <f t="shared" si="5"/>
        <v>81712878.129999995</v>
      </c>
      <c r="NT4" s="317">
        <f t="shared" si="5"/>
        <v>78295028.299999997</v>
      </c>
      <c r="NU4" s="317">
        <f t="shared" si="5"/>
        <v>82830607.960000008</v>
      </c>
      <c r="NV4" s="317">
        <f t="shared" si="5"/>
        <v>88894134.079999998</v>
      </c>
      <c r="NW4" s="317">
        <f t="shared" si="5"/>
        <v>57519733.850000001</v>
      </c>
      <c r="NX4" s="317">
        <f t="shared" si="5"/>
        <v>0</v>
      </c>
      <c r="NY4" s="317">
        <f t="shared" si="5"/>
        <v>88894134.079999998</v>
      </c>
      <c r="NZ4" s="317">
        <f t="shared" si="5"/>
        <v>88840298.140000001</v>
      </c>
      <c r="OA4" s="317">
        <f t="shared" ref="OA4:QL4" si="6">SUM(OA5:OA9)</f>
        <v>31226430.91</v>
      </c>
      <c r="OB4" s="317">
        <f t="shared" si="6"/>
        <v>102204058.60000001</v>
      </c>
      <c r="OC4" s="317">
        <f t="shared" si="6"/>
        <v>105732611.74000001</v>
      </c>
      <c r="OD4" s="317">
        <f t="shared" si="6"/>
        <v>69140390.200000003</v>
      </c>
      <c r="OE4" s="317">
        <f t="shared" si="6"/>
        <v>0</v>
      </c>
      <c r="OF4" s="317">
        <f t="shared" si="6"/>
        <v>123655532.73999999</v>
      </c>
      <c r="OG4" s="317">
        <f t="shared" si="6"/>
        <v>135576911.59</v>
      </c>
      <c r="OH4" s="317">
        <f t="shared" si="6"/>
        <v>132887370.94999999</v>
      </c>
      <c r="OI4" s="317">
        <f t="shared" si="6"/>
        <v>126432473.38999999</v>
      </c>
      <c r="OJ4" s="317">
        <f t="shared" si="6"/>
        <v>124438823.78999999</v>
      </c>
      <c r="OK4" s="317">
        <f t="shared" si="6"/>
        <v>80347237.799999997</v>
      </c>
      <c r="OL4" s="317">
        <f t="shared" si="6"/>
        <v>0</v>
      </c>
      <c r="OM4" s="317">
        <f t="shared" si="6"/>
        <v>64227847.710000001</v>
      </c>
      <c r="ON4" s="317">
        <f t="shared" si="6"/>
        <v>129878384.72</v>
      </c>
      <c r="OO4" s="317">
        <f t="shared" si="6"/>
        <v>135880265.87</v>
      </c>
      <c r="OP4" s="317">
        <f t="shared" si="6"/>
        <v>140393503.81999999</v>
      </c>
      <c r="OQ4" s="317">
        <f t="shared" si="6"/>
        <v>147640785.32999998</v>
      </c>
      <c r="OR4" s="317">
        <f t="shared" si="6"/>
        <v>98165050.109999999</v>
      </c>
      <c r="OS4" s="317">
        <f t="shared" si="6"/>
        <v>0</v>
      </c>
      <c r="OT4" s="317">
        <f t="shared" si="6"/>
        <v>151828905.34999999</v>
      </c>
      <c r="OU4" s="317">
        <f t="shared" si="6"/>
        <v>149556052.28999999</v>
      </c>
      <c r="OV4" s="317">
        <f t="shared" si="6"/>
        <v>132739821.52000001</v>
      </c>
      <c r="OW4" s="317">
        <f t="shared" si="6"/>
        <v>130829180.56</v>
      </c>
      <c r="OX4" s="317">
        <f t="shared" si="6"/>
        <v>130829180.56</v>
      </c>
      <c r="OY4" s="317">
        <f t="shared" si="6"/>
        <v>85060607.950000003</v>
      </c>
      <c r="OZ4" s="317">
        <f t="shared" si="6"/>
        <v>0</v>
      </c>
      <c r="PA4" s="317">
        <f t="shared" si="6"/>
        <v>132569469.24000001</v>
      </c>
      <c r="PB4" s="317">
        <f t="shared" si="6"/>
        <v>133407238.85000001</v>
      </c>
      <c r="PC4" s="317">
        <f t="shared" si="6"/>
        <v>133059559.75000001</v>
      </c>
      <c r="PD4" s="317">
        <f t="shared" si="6"/>
        <v>127317329.41000001</v>
      </c>
      <c r="PE4" s="317">
        <f t="shared" si="6"/>
        <v>138538134.25999999</v>
      </c>
      <c r="PF4" s="317">
        <f t="shared" si="6"/>
        <v>92298859.75</v>
      </c>
      <c r="PG4" s="317">
        <f t="shared" si="6"/>
        <v>0</v>
      </c>
      <c r="PH4" s="317">
        <f t="shared" si="6"/>
        <v>141360984.99000001</v>
      </c>
      <c r="PI4" s="317">
        <f t="shared" si="6"/>
        <v>141115039.06999999</v>
      </c>
      <c r="PJ4" s="317">
        <f t="shared" si="6"/>
        <v>142386140.34999999</v>
      </c>
      <c r="PK4" s="317">
        <f t="shared" si="6"/>
        <v>143094657.54999998</v>
      </c>
      <c r="PL4" s="317">
        <f t="shared" si="6"/>
        <v>143098847.91</v>
      </c>
      <c r="PM4" s="317">
        <f t="shared" si="6"/>
        <v>94681125.549999997</v>
      </c>
      <c r="PN4" s="317">
        <f t="shared" si="6"/>
        <v>0</v>
      </c>
      <c r="PO4" s="317">
        <f t="shared" si="6"/>
        <v>145730883.47</v>
      </c>
      <c r="PP4" s="317">
        <f t="shared" si="6"/>
        <v>143041290.57999998</v>
      </c>
      <c r="PQ4" s="317">
        <f t="shared" si="6"/>
        <v>152665274.53</v>
      </c>
      <c r="PR4" s="317">
        <f t="shared" si="6"/>
        <v>169970152.25</v>
      </c>
      <c r="PS4" s="317">
        <f t="shared" si="6"/>
        <v>195991253.21000001</v>
      </c>
      <c r="PT4" s="317">
        <f t="shared" si="6"/>
        <v>123999354.77000001</v>
      </c>
      <c r="PU4" s="317">
        <f t="shared" si="6"/>
        <v>0</v>
      </c>
      <c r="PV4" s="317">
        <f t="shared" si="6"/>
        <v>191396594.55999997</v>
      </c>
      <c r="PW4" s="317">
        <f t="shared" si="6"/>
        <v>219565550.95000002</v>
      </c>
      <c r="PX4" s="317">
        <f t="shared" si="6"/>
        <v>245723802.55999997</v>
      </c>
      <c r="PY4" s="317">
        <f t="shared" si="6"/>
        <v>281225111.47000003</v>
      </c>
      <c r="PZ4" s="317">
        <f t="shared" si="6"/>
        <v>286916441.80000001</v>
      </c>
      <c r="QA4" s="317">
        <f t="shared" si="6"/>
        <v>188439819.47</v>
      </c>
      <c r="QB4" s="317">
        <f t="shared" si="6"/>
        <v>0</v>
      </c>
      <c r="QC4" s="317">
        <f t="shared" si="6"/>
        <v>302506677.29000002</v>
      </c>
      <c r="QD4" s="317">
        <f t="shared" si="6"/>
        <v>337019913.80000001</v>
      </c>
      <c r="QE4" s="317">
        <f t="shared" si="6"/>
        <v>387256141.52999997</v>
      </c>
      <c r="QF4" s="317">
        <f t="shared" si="6"/>
        <v>393740885.66999996</v>
      </c>
      <c r="QG4" s="317">
        <f t="shared" si="6"/>
        <v>393773953.89999998</v>
      </c>
      <c r="QH4" s="317">
        <f t="shared" si="6"/>
        <v>254918724.25999999</v>
      </c>
      <c r="QI4" s="317">
        <f t="shared" si="6"/>
        <v>0</v>
      </c>
      <c r="QJ4" s="317">
        <f t="shared" si="6"/>
        <v>393732507.88</v>
      </c>
      <c r="QK4" s="317">
        <f t="shared" si="6"/>
        <v>375316117.15000004</v>
      </c>
      <c r="QL4" s="317">
        <f t="shared" si="6"/>
        <v>376209969.15000004</v>
      </c>
      <c r="QM4" s="317">
        <f t="shared" ref="QM4:SL4" si="7">SUM(QM5:QM9)</f>
        <v>376324203.91000003</v>
      </c>
      <c r="QN4" s="317">
        <f t="shared" si="7"/>
        <v>376498548.88999999</v>
      </c>
      <c r="QO4" s="317">
        <f t="shared" si="7"/>
        <v>249426151.24000001</v>
      </c>
      <c r="QP4" s="317">
        <f t="shared" si="7"/>
        <v>0</v>
      </c>
      <c r="QQ4" s="317">
        <f t="shared" si="7"/>
        <v>103286717.58000001</v>
      </c>
      <c r="QR4" s="317">
        <f t="shared" si="7"/>
        <v>420232107.34999996</v>
      </c>
      <c r="QS4" s="317">
        <f t="shared" si="7"/>
        <v>410531625.30999994</v>
      </c>
      <c r="QT4" s="317">
        <f t="shared" si="7"/>
        <v>400477708.87</v>
      </c>
      <c r="QU4" s="317">
        <f t="shared" si="7"/>
        <v>400530547.65999997</v>
      </c>
      <c r="QV4" s="317">
        <f t="shared" si="7"/>
        <v>259910721.77999997</v>
      </c>
      <c r="QW4" s="317">
        <f t="shared" si="7"/>
        <v>0</v>
      </c>
      <c r="QX4" s="317">
        <f t="shared" si="7"/>
        <v>395454073.01999992</v>
      </c>
      <c r="QY4" s="317">
        <f t="shared" si="7"/>
        <v>386780258.4199999</v>
      </c>
      <c r="QZ4" s="317">
        <f t="shared" si="7"/>
        <v>386788972.52999991</v>
      </c>
      <c r="RA4" s="317">
        <f t="shared" si="7"/>
        <v>386886365.08999991</v>
      </c>
      <c r="RB4" s="317">
        <f t="shared" si="7"/>
        <v>400884311.8499999</v>
      </c>
      <c r="RC4" s="317">
        <f t="shared" si="7"/>
        <v>260626814.37</v>
      </c>
      <c r="RD4" s="317">
        <f t="shared" si="7"/>
        <v>0</v>
      </c>
      <c r="RE4" s="317">
        <f t="shared" si="7"/>
        <v>402786894.90999991</v>
      </c>
      <c r="RF4" s="317">
        <f t="shared" si="7"/>
        <v>395040348.31999999</v>
      </c>
      <c r="RG4" s="317">
        <f t="shared" si="7"/>
        <v>395869852.03999996</v>
      </c>
      <c r="RH4" s="317">
        <f t="shared" si="7"/>
        <v>402774016.57999992</v>
      </c>
      <c r="RI4" s="317">
        <f t="shared" si="7"/>
        <v>415640139.31999993</v>
      </c>
      <c r="RJ4" s="317">
        <f t="shared" si="7"/>
        <v>281433567.70999998</v>
      </c>
      <c r="RK4" s="317">
        <f t="shared" si="7"/>
        <v>0</v>
      </c>
      <c r="RL4" s="317">
        <f t="shared" si="7"/>
        <v>123421194.03</v>
      </c>
      <c r="RM4" s="317">
        <f t="shared" si="7"/>
        <v>438603269.69</v>
      </c>
      <c r="RN4" s="317">
        <f t="shared" si="7"/>
        <v>450353101.89999998</v>
      </c>
      <c r="RO4" s="317">
        <f t="shared" si="7"/>
        <v>455935265.13999999</v>
      </c>
      <c r="RP4" s="317">
        <f t="shared" si="7"/>
        <v>450684871.56999999</v>
      </c>
      <c r="RQ4" s="317">
        <f t="shared" si="7"/>
        <v>290778913.58000004</v>
      </c>
      <c r="RR4" s="317">
        <f t="shared" si="7"/>
        <v>0</v>
      </c>
      <c r="RS4" s="317">
        <f t="shared" si="7"/>
        <v>154158341.08000001</v>
      </c>
      <c r="RT4" s="317">
        <f t="shared" si="7"/>
        <v>449156904.82999998</v>
      </c>
      <c r="RU4" s="317">
        <f t="shared" si="7"/>
        <v>452945236.48000002</v>
      </c>
      <c r="RV4" s="317">
        <f t="shared" si="7"/>
        <v>476225439.12</v>
      </c>
      <c r="RW4" s="317">
        <f t="shared" si="7"/>
        <v>477878644.16000003</v>
      </c>
      <c r="RX4" s="317">
        <f t="shared" si="7"/>
        <v>314542715.71999997</v>
      </c>
      <c r="RY4" s="317">
        <f t="shared" si="7"/>
        <v>0</v>
      </c>
      <c r="RZ4" s="317">
        <f t="shared" si="7"/>
        <v>487512456.06999999</v>
      </c>
      <c r="SA4" s="317">
        <f t="shared" si="7"/>
        <v>502525797.97000003</v>
      </c>
      <c r="SB4" s="317">
        <f t="shared" si="7"/>
        <v>507696758.82999998</v>
      </c>
      <c r="SC4" s="317">
        <f t="shared" si="7"/>
        <v>493196085.35000002</v>
      </c>
      <c r="SD4" s="317">
        <f t="shared" si="7"/>
        <v>483727029.31</v>
      </c>
      <c r="SE4" s="317">
        <f t="shared" si="7"/>
        <v>304475782.27999997</v>
      </c>
      <c r="SF4" s="317">
        <f t="shared" si="7"/>
        <v>0</v>
      </c>
      <c r="SG4" s="317">
        <f t="shared" si="7"/>
        <v>439416910.5</v>
      </c>
      <c r="SH4" s="317">
        <f t="shared" si="7"/>
        <v>379482873.53000003</v>
      </c>
      <c r="SI4" s="317">
        <f t="shared" si="7"/>
        <v>259471830.44999999</v>
      </c>
      <c r="SJ4" s="317">
        <f t="shared" si="7"/>
        <v>233263497.5</v>
      </c>
      <c r="SK4" s="317">
        <f t="shared" si="7"/>
        <v>174030302.15000001</v>
      </c>
      <c r="SL4" s="317">
        <f t="shared" si="7"/>
        <v>70368293.299981385</v>
      </c>
    </row>
    <row r="5" spans="2:537" s="321" customFormat="1">
      <c r="B5" s="318"/>
      <c r="C5" s="319" t="s">
        <v>12</v>
      </c>
      <c r="D5" s="320">
        <f>SUM(F5:SL5)+1</f>
        <v>36701440180.099976</v>
      </c>
      <c r="E5" s="587">
        <f>D5/$D$4</f>
        <v>0.69004989484953305</v>
      </c>
      <c r="F5" s="322">
        <v>3403018.93</v>
      </c>
      <c r="G5" s="322">
        <v>3403018.93</v>
      </c>
      <c r="H5" s="322"/>
      <c r="I5" s="322">
        <v>2201953.4300000002</v>
      </c>
      <c r="J5" s="322"/>
      <c r="K5" s="322">
        <v>3403018.93</v>
      </c>
      <c r="L5" s="322">
        <v>3403018.93</v>
      </c>
      <c r="M5" s="322">
        <v>3403018.93</v>
      </c>
      <c r="N5" s="322">
        <v>3403018.93</v>
      </c>
      <c r="O5" s="322">
        <v>3403018.93</v>
      </c>
      <c r="P5" s="322">
        <v>2201953.4300000002</v>
      </c>
      <c r="Q5" s="322"/>
      <c r="R5" s="322">
        <v>3403018.93</v>
      </c>
      <c r="S5" s="323">
        <v>3403018.93</v>
      </c>
      <c r="T5" s="324">
        <v>3403018.93</v>
      </c>
      <c r="U5" s="322">
        <v>3403018.93</v>
      </c>
      <c r="V5" s="322"/>
      <c r="W5" s="322"/>
      <c r="X5" s="322"/>
      <c r="Y5" s="322"/>
      <c r="Z5" s="322"/>
      <c r="AA5" s="322"/>
      <c r="AB5" s="322"/>
      <c r="AC5" s="322"/>
      <c r="AD5" s="322"/>
      <c r="AE5" s="322"/>
      <c r="AF5" s="322"/>
      <c r="AG5" s="322"/>
      <c r="AH5" s="322"/>
      <c r="AI5" s="322"/>
      <c r="AJ5" s="322"/>
      <c r="AK5" s="322"/>
      <c r="AL5" s="322"/>
      <c r="AM5" s="322"/>
      <c r="AN5" s="322"/>
      <c r="AO5" s="322"/>
      <c r="AP5" s="322"/>
      <c r="AQ5" s="322"/>
      <c r="AR5" s="322"/>
      <c r="AS5" s="322"/>
      <c r="AT5" s="322"/>
      <c r="AU5" s="322"/>
      <c r="AV5" s="322"/>
      <c r="AW5" s="322"/>
      <c r="AX5" s="323"/>
      <c r="AY5" s="324"/>
      <c r="AZ5" s="322"/>
      <c r="BA5" s="322"/>
      <c r="BB5" s="322"/>
      <c r="BC5" s="322"/>
      <c r="BD5" s="322"/>
      <c r="BE5" s="322"/>
      <c r="BF5" s="322"/>
      <c r="BG5" s="322"/>
      <c r="BH5" s="322"/>
      <c r="BI5" s="322"/>
      <c r="BJ5" s="322"/>
      <c r="BK5" s="322"/>
      <c r="BL5" s="322"/>
      <c r="BM5" s="322"/>
      <c r="BN5" s="322"/>
      <c r="BO5" s="322"/>
      <c r="BP5" s="322"/>
      <c r="BQ5" s="322"/>
      <c r="BR5" s="322"/>
      <c r="BS5" s="322"/>
      <c r="BT5" s="322"/>
      <c r="BU5" s="322"/>
      <c r="BV5" s="322"/>
      <c r="BW5" s="322"/>
      <c r="BX5" s="322"/>
      <c r="BY5" s="322"/>
      <c r="BZ5" s="322"/>
      <c r="CA5" s="322"/>
      <c r="CB5" s="323"/>
      <c r="CC5" s="324"/>
      <c r="CD5" s="322"/>
      <c r="CE5" s="322">
        <v>7155967.3399999999</v>
      </c>
      <c r="CF5" s="322">
        <v>6383323.6699999999</v>
      </c>
      <c r="CG5" s="322">
        <v>4863964.16</v>
      </c>
      <c r="CH5" s="322">
        <v>3147270.93</v>
      </c>
      <c r="CI5" s="322"/>
      <c r="CJ5" s="322">
        <v>4863964.16</v>
      </c>
      <c r="CK5" s="322">
        <v>4863964.16</v>
      </c>
      <c r="CL5" s="322">
        <v>4863964.16</v>
      </c>
      <c r="CM5" s="322">
        <v>4863964.16</v>
      </c>
      <c r="CN5" s="322">
        <v>4863964.16</v>
      </c>
      <c r="CO5" s="322">
        <v>3147270.93</v>
      </c>
      <c r="CP5" s="322"/>
      <c r="CQ5" s="322"/>
      <c r="CR5" s="322">
        <v>4863964.16</v>
      </c>
      <c r="CS5" s="322">
        <v>4863964.16</v>
      </c>
      <c r="CT5" s="322">
        <v>4863964.16</v>
      </c>
      <c r="CU5" s="322">
        <v>4863964.16</v>
      </c>
      <c r="CV5" s="322">
        <v>3147270.93</v>
      </c>
      <c r="CW5" s="322"/>
      <c r="CX5" s="322">
        <v>4863964.16</v>
      </c>
      <c r="CY5" s="322">
        <v>4863964.16</v>
      </c>
      <c r="CZ5" s="322">
        <v>4863964.16</v>
      </c>
      <c r="DA5" s="322">
        <v>4863964.16</v>
      </c>
      <c r="DB5" s="322">
        <v>4863964.16</v>
      </c>
      <c r="DC5" s="322">
        <v>3147270.93</v>
      </c>
      <c r="DD5" s="322"/>
      <c r="DE5" s="322">
        <v>4863964.16</v>
      </c>
      <c r="DF5" s="322">
        <v>4863964.16</v>
      </c>
      <c r="DG5" s="323">
        <v>4863964.16</v>
      </c>
      <c r="DH5" s="324">
        <v>4863964.16</v>
      </c>
      <c r="DI5" s="322">
        <v>4863964.16</v>
      </c>
      <c r="DJ5" s="322">
        <v>3147270.93</v>
      </c>
      <c r="DK5" s="322"/>
      <c r="DL5" s="322"/>
      <c r="DM5" s="322">
        <v>4863964.16</v>
      </c>
      <c r="DN5" s="322">
        <v>4863964.16</v>
      </c>
      <c r="DO5" s="322">
        <v>4863964.16</v>
      </c>
      <c r="DP5" s="322">
        <v>4339902.03</v>
      </c>
      <c r="DQ5" s="322">
        <v>2808171.91</v>
      </c>
      <c r="DR5" s="322"/>
      <c r="DS5" s="322"/>
      <c r="DT5" s="322">
        <v>3509156.26</v>
      </c>
      <c r="DU5" s="322">
        <v>3331139.31</v>
      </c>
      <c r="DV5" s="322">
        <v>3331139.31</v>
      </c>
      <c r="DW5" s="322">
        <v>3331139.31</v>
      </c>
      <c r="DX5" s="322">
        <v>2155443.09</v>
      </c>
      <c r="DY5" s="322"/>
      <c r="DZ5" s="322">
        <v>3331139.31</v>
      </c>
      <c r="EA5" s="322">
        <v>3331139.31</v>
      </c>
      <c r="EB5" s="322">
        <v>3331139.31</v>
      </c>
      <c r="EC5" s="322">
        <v>3331139.31</v>
      </c>
      <c r="ED5" s="322">
        <v>3331139.31</v>
      </c>
      <c r="EE5" s="322">
        <v>2155443.09</v>
      </c>
      <c r="EF5" s="322"/>
      <c r="EG5" s="322">
        <v>3331139.31</v>
      </c>
      <c r="EH5" s="322">
        <v>3331139.31</v>
      </c>
      <c r="EI5" s="322">
        <v>622966.82999999996</v>
      </c>
      <c r="EJ5" s="322">
        <v>42644.15</v>
      </c>
      <c r="EK5" s="323">
        <v>42644.15</v>
      </c>
      <c r="EL5" s="324">
        <v>27593.279999999999</v>
      </c>
      <c r="EM5" s="322"/>
      <c r="EN5" s="322">
        <v>42644.15</v>
      </c>
      <c r="EO5" s="322">
        <v>42644.15</v>
      </c>
      <c r="EP5" s="322">
        <v>42644.15</v>
      </c>
      <c r="EQ5" s="322">
        <v>42644.15</v>
      </c>
      <c r="ER5" s="322">
        <v>42644.15</v>
      </c>
      <c r="ES5" s="322"/>
      <c r="ET5" s="322"/>
      <c r="EU5" s="322">
        <v>42644.15</v>
      </c>
      <c r="EV5" s="322">
        <v>42644.15</v>
      </c>
      <c r="EW5" s="322">
        <v>58306.38</v>
      </c>
      <c r="EX5" s="322">
        <v>175773.12</v>
      </c>
      <c r="EY5" s="322">
        <v>175773.12</v>
      </c>
      <c r="EZ5" s="322">
        <v>113735.55</v>
      </c>
      <c r="FA5" s="322"/>
      <c r="FB5" s="322">
        <v>175773.12</v>
      </c>
      <c r="FC5" s="322">
        <v>175773.12</v>
      </c>
      <c r="FD5" s="322">
        <v>175773.12</v>
      </c>
      <c r="FE5" s="322">
        <v>175773.12</v>
      </c>
      <c r="FF5" s="322">
        <v>175773.12</v>
      </c>
      <c r="FG5" s="322">
        <v>113735.55</v>
      </c>
      <c r="FH5" s="322"/>
      <c r="FI5" s="322">
        <v>175773.12</v>
      </c>
      <c r="FJ5" s="322"/>
      <c r="FK5" s="322"/>
      <c r="FL5" s="322"/>
      <c r="FM5" s="322"/>
      <c r="FN5" s="322"/>
      <c r="FO5" s="322"/>
      <c r="FP5" s="323"/>
      <c r="FQ5" s="324"/>
      <c r="FR5" s="322"/>
      <c r="FS5" s="322"/>
      <c r="FT5" s="322"/>
      <c r="FU5" s="322">
        <v>113735.55</v>
      </c>
      <c r="FV5" s="322"/>
      <c r="FW5" s="322"/>
      <c r="FX5" s="322">
        <v>175773.12</v>
      </c>
      <c r="FY5" s="322">
        <v>175773.12</v>
      </c>
      <c r="FZ5" s="322">
        <v>175773.12</v>
      </c>
      <c r="GA5" s="322">
        <v>175773.12</v>
      </c>
      <c r="GB5" s="322">
        <v>113735.55</v>
      </c>
      <c r="GC5" s="322"/>
      <c r="GD5" s="322">
        <v>175773.12</v>
      </c>
      <c r="GE5" s="322">
        <v>175773.12</v>
      </c>
      <c r="GF5" s="322">
        <v>175773.12</v>
      </c>
      <c r="GG5" s="322">
        <v>175773.12</v>
      </c>
      <c r="GH5" s="322">
        <v>175773.12</v>
      </c>
      <c r="GI5" s="322">
        <v>113735.55</v>
      </c>
      <c r="GJ5" s="322"/>
      <c r="GK5" s="322">
        <v>175773.12</v>
      </c>
      <c r="GL5" s="322">
        <v>175773.12</v>
      </c>
      <c r="GM5" s="322">
        <v>175773.12</v>
      </c>
      <c r="GN5" s="322">
        <v>175773.12</v>
      </c>
      <c r="GO5" s="322">
        <v>175773.12</v>
      </c>
      <c r="GP5" s="322">
        <v>113735.55</v>
      </c>
      <c r="GQ5" s="322"/>
      <c r="GR5" s="322">
        <v>175773.12</v>
      </c>
      <c r="GS5" s="322">
        <v>175773.12</v>
      </c>
      <c r="GT5" s="322">
        <v>736249.07</v>
      </c>
      <c r="GU5" s="323">
        <v>908703.21</v>
      </c>
      <c r="GV5" s="324">
        <v>908703.21</v>
      </c>
      <c r="GW5" s="322">
        <v>587984.43000000005</v>
      </c>
      <c r="GX5" s="322"/>
      <c r="GY5" s="322">
        <v>908703.21</v>
      </c>
      <c r="GZ5" s="322">
        <v>908703.21</v>
      </c>
      <c r="HA5" s="322">
        <v>908703.21</v>
      </c>
      <c r="HB5" s="322">
        <v>908703.21</v>
      </c>
      <c r="HC5" s="322">
        <v>908703.21</v>
      </c>
      <c r="HD5" s="322">
        <v>587984.43000000005</v>
      </c>
      <c r="HE5" s="322"/>
      <c r="HF5" s="322">
        <v>11164161.24</v>
      </c>
      <c r="HG5" s="322">
        <v>16758047.43</v>
      </c>
      <c r="HH5" s="322">
        <v>16758047.43</v>
      </c>
      <c r="HI5" s="322">
        <v>16758047.43</v>
      </c>
      <c r="HJ5" s="322">
        <v>16755538.949999999</v>
      </c>
      <c r="HK5" s="322">
        <v>10815849.18</v>
      </c>
      <c r="HL5" s="322"/>
      <c r="HM5" s="322">
        <v>16715403.279999999</v>
      </c>
      <c r="HN5" s="322">
        <v>16715403.279999999</v>
      </c>
      <c r="HO5" s="322">
        <v>16715403.279999999</v>
      </c>
      <c r="HP5" s="322">
        <v>16715403.279999999</v>
      </c>
      <c r="HQ5" s="322">
        <v>20123654.629999999</v>
      </c>
      <c r="HR5" s="322">
        <v>13315233.51</v>
      </c>
      <c r="HS5" s="322"/>
      <c r="HT5" s="322">
        <v>20578088.149999999</v>
      </c>
      <c r="HU5" s="322">
        <v>20578088.149999999</v>
      </c>
      <c r="HV5" s="322">
        <v>20578088.149999999</v>
      </c>
      <c r="HW5" s="323">
        <v>29751438.75</v>
      </c>
      <c r="HX5" s="324">
        <v>31717156.739999998</v>
      </c>
      <c r="HY5" s="322">
        <v>20522866.129999999</v>
      </c>
      <c r="HZ5" s="322"/>
      <c r="IA5" s="322">
        <v>31717156.739999998</v>
      </c>
      <c r="IB5" s="322">
        <v>31717156.739999998</v>
      </c>
      <c r="IC5" s="322">
        <v>31717156.739999998</v>
      </c>
      <c r="ID5" s="322">
        <v>31717156.739999998</v>
      </c>
      <c r="IE5" s="322">
        <v>31717156.739999998</v>
      </c>
      <c r="IF5" s="322">
        <v>20522866.129999999</v>
      </c>
      <c r="IG5" s="322"/>
      <c r="IH5" s="322">
        <v>31717156.739999998</v>
      </c>
      <c r="II5" s="322">
        <v>40315041.07</v>
      </c>
      <c r="IJ5" s="322">
        <v>43897492.869999997</v>
      </c>
      <c r="IK5" s="322">
        <v>43897492.869999997</v>
      </c>
      <c r="IL5" s="322">
        <v>43897492.869999997</v>
      </c>
      <c r="IM5" s="322">
        <v>28404260.100000001</v>
      </c>
      <c r="IN5" s="322"/>
      <c r="IO5" s="322">
        <v>46743718.810000002</v>
      </c>
      <c r="IP5" s="322">
        <v>48296205.689999998</v>
      </c>
      <c r="IQ5" s="322">
        <v>48296205.689999998</v>
      </c>
      <c r="IR5" s="322">
        <v>48296205.689999998</v>
      </c>
      <c r="IS5" s="322">
        <v>48296205.689999998</v>
      </c>
      <c r="IT5" s="322">
        <v>31250486.039999999</v>
      </c>
      <c r="IU5" s="322"/>
      <c r="IV5" s="322"/>
      <c r="IW5" s="322">
        <v>48296205.689999998</v>
      </c>
      <c r="IX5" s="322">
        <v>48296205.689999998</v>
      </c>
      <c r="IY5" s="322">
        <v>48296205.689999998</v>
      </c>
      <c r="IZ5" s="322">
        <v>48296205.689999998</v>
      </c>
      <c r="JA5" s="322">
        <v>38467416.049999997</v>
      </c>
      <c r="JB5" s="323"/>
      <c r="JC5" s="324">
        <v>61928184.600000001</v>
      </c>
      <c r="JD5" s="322">
        <v>61928184.600000001</v>
      </c>
      <c r="JE5" s="322">
        <v>61928184.600000001</v>
      </c>
      <c r="JF5" s="322">
        <v>75010826.939999998</v>
      </c>
      <c r="JG5" s="322">
        <v>77814250.310000002</v>
      </c>
      <c r="JH5" s="322">
        <v>50350397.259999998</v>
      </c>
      <c r="JI5" s="322"/>
      <c r="JJ5" s="322">
        <v>77814250.310000002</v>
      </c>
      <c r="JK5" s="322">
        <v>81816616.219999999</v>
      </c>
      <c r="JL5" s="322">
        <v>86319277.870000005</v>
      </c>
      <c r="JM5" s="322">
        <v>86217473.359999999</v>
      </c>
      <c r="JN5" s="322">
        <v>86186148.900000006</v>
      </c>
      <c r="JO5" s="322">
        <v>55767508.119999997</v>
      </c>
      <c r="JP5" s="322"/>
      <c r="JQ5" s="322">
        <v>86186148.900000006</v>
      </c>
      <c r="JR5" s="322">
        <v>87959131.909999996</v>
      </c>
      <c r="JS5" s="322">
        <v>88697874.840000004</v>
      </c>
      <c r="JT5" s="322">
        <v>26574686.890000001</v>
      </c>
      <c r="JU5" s="322">
        <v>26574686.890000001</v>
      </c>
      <c r="JV5" s="322">
        <v>57430452.770000003</v>
      </c>
      <c r="JW5" s="322"/>
      <c r="JX5" s="322">
        <v>97179268.019999996</v>
      </c>
      <c r="JY5" s="322">
        <v>101747203.03</v>
      </c>
      <c r="JZ5" s="322">
        <v>101747203.03</v>
      </c>
      <c r="KA5" s="322">
        <v>101747203.03</v>
      </c>
      <c r="KB5" s="322">
        <v>101747203.03</v>
      </c>
      <c r="KC5" s="322">
        <v>65836425.509999998</v>
      </c>
      <c r="KD5" s="322"/>
      <c r="KE5" s="322">
        <v>101747203.03</v>
      </c>
      <c r="KF5" s="323">
        <v>101747203.03</v>
      </c>
      <c r="KG5" s="324">
        <v>38994130.200000003</v>
      </c>
      <c r="KH5" s="322">
        <v>101747203.03</v>
      </c>
      <c r="KI5" s="322">
        <v>119793402.13</v>
      </c>
      <c r="KJ5" s="322">
        <v>79070304.849999994</v>
      </c>
      <c r="KK5" s="322"/>
      <c r="KL5" s="322">
        <v>122199562.01000001</v>
      </c>
      <c r="KM5" s="322">
        <v>122199562.01000001</v>
      </c>
      <c r="KN5" s="322">
        <v>125325604.2</v>
      </c>
      <c r="KO5" s="322">
        <v>133048027.63</v>
      </c>
      <c r="KP5" s="322">
        <v>133048027.63</v>
      </c>
      <c r="KQ5" s="322">
        <v>86089900.25</v>
      </c>
      <c r="KR5" s="322"/>
      <c r="KS5" s="322">
        <v>133119808.89</v>
      </c>
      <c r="KT5" s="322">
        <v>134358684.72999999</v>
      </c>
      <c r="KU5" s="322">
        <v>139763253.69999999</v>
      </c>
      <c r="KV5" s="322">
        <v>139763253.69999999</v>
      </c>
      <c r="KW5" s="322">
        <v>139763253.69999999</v>
      </c>
      <c r="KX5" s="322">
        <v>90435046.540000007</v>
      </c>
      <c r="KY5" s="322"/>
      <c r="KZ5" s="322">
        <v>140002618.63999999</v>
      </c>
      <c r="LA5" s="322">
        <v>140344568.56</v>
      </c>
      <c r="LB5" s="322">
        <v>140344568.56</v>
      </c>
      <c r="LC5" s="322">
        <v>140344568.56</v>
      </c>
      <c r="LD5" s="322">
        <v>140344568.56</v>
      </c>
      <c r="LE5" s="322">
        <v>91160915.379999995</v>
      </c>
      <c r="LF5" s="322"/>
      <c r="LG5" s="322">
        <v>146289732.69</v>
      </c>
      <c r="LH5" s="322">
        <v>146289732.69</v>
      </c>
      <c r="LI5" s="322">
        <v>146289732.69</v>
      </c>
      <c r="LJ5" s="322">
        <v>146289732.69</v>
      </c>
      <c r="LK5" s="323">
        <v>153122975.00999999</v>
      </c>
      <c r="LL5" s="324">
        <v>107185673.29000001</v>
      </c>
      <c r="LM5" s="322"/>
      <c r="LN5" s="322">
        <v>94323305.510000005</v>
      </c>
      <c r="LO5" s="322">
        <v>165650585.94999999</v>
      </c>
      <c r="LP5" s="322">
        <v>175832348.49000001</v>
      </c>
      <c r="LQ5" s="322">
        <v>176725390.88999999</v>
      </c>
      <c r="LR5" s="322">
        <v>171653936.77000001</v>
      </c>
      <c r="LS5" s="322">
        <v>110632657.18000001</v>
      </c>
      <c r="LT5" s="322"/>
      <c r="LU5" s="322">
        <v>170977742.88999999</v>
      </c>
      <c r="LV5" s="322">
        <v>178288705.58000001</v>
      </c>
      <c r="LW5" s="322">
        <v>179855340.44</v>
      </c>
      <c r="LX5" s="322">
        <v>178931225.66</v>
      </c>
      <c r="LY5" s="322">
        <v>178109790.30000001</v>
      </c>
      <c r="LZ5" s="322">
        <v>115247511.38</v>
      </c>
      <c r="MA5" s="322"/>
      <c r="MB5" s="322">
        <v>178109790.30000001</v>
      </c>
      <c r="MC5" s="322">
        <v>178109790.30000001</v>
      </c>
      <c r="MD5" s="322">
        <v>168679334.21000001</v>
      </c>
      <c r="ME5" s="322">
        <v>165853191.72999999</v>
      </c>
      <c r="MF5" s="322">
        <v>167685503.53999999</v>
      </c>
      <c r="MG5" s="322">
        <v>110385806.78</v>
      </c>
      <c r="MH5" s="322"/>
      <c r="MI5" s="322">
        <v>87498542.459999993</v>
      </c>
      <c r="MJ5" s="322">
        <v>163468555.21000001</v>
      </c>
      <c r="MK5" s="322">
        <v>165091790.21000001</v>
      </c>
      <c r="ML5" s="322">
        <v>164644857.36000001</v>
      </c>
      <c r="MM5" s="322">
        <v>165958102.90000001</v>
      </c>
      <c r="MN5" s="322">
        <v>103608207.45999999</v>
      </c>
      <c r="MO5" s="322"/>
      <c r="MP5" s="324">
        <v>69641502.959999993</v>
      </c>
      <c r="MQ5" s="322">
        <v>151874495.93000001</v>
      </c>
      <c r="MR5" s="322">
        <v>147943059.96000001</v>
      </c>
      <c r="MS5" s="322">
        <v>140735427.34</v>
      </c>
      <c r="MT5" s="322">
        <v>133902185.02</v>
      </c>
      <c r="MU5" s="322">
        <v>78536489.109999999</v>
      </c>
      <c r="MV5" s="322"/>
      <c r="MW5" s="322">
        <v>121374574.08</v>
      </c>
      <c r="MX5" s="322">
        <v>120247584.27</v>
      </c>
      <c r="MY5" s="322">
        <v>120999763.84</v>
      </c>
      <c r="MZ5" s="322">
        <v>120190971.77</v>
      </c>
      <c r="NA5" s="322">
        <v>116824100.88</v>
      </c>
      <c r="NB5" s="322">
        <v>75592065.280000001</v>
      </c>
      <c r="NC5" s="322"/>
      <c r="ND5" s="322">
        <v>113958139.44</v>
      </c>
      <c r="NE5" s="322">
        <v>103478843.83</v>
      </c>
      <c r="NF5" s="322">
        <v>103406036.27</v>
      </c>
      <c r="NG5" s="322">
        <v>102119868.45</v>
      </c>
      <c r="NH5" s="322">
        <v>101844261.06</v>
      </c>
      <c r="NI5" s="322">
        <v>64217867.880000003</v>
      </c>
      <c r="NJ5" s="322"/>
      <c r="NK5" s="322">
        <v>94172185.629999995</v>
      </c>
      <c r="NL5" s="322">
        <v>94743148.859999999</v>
      </c>
      <c r="NM5" s="322">
        <v>94743148.859999999</v>
      </c>
      <c r="NN5" s="322">
        <v>94743148.859999999</v>
      </c>
      <c r="NO5" s="322">
        <v>94187155.390000001</v>
      </c>
      <c r="NP5" s="322">
        <v>59265747.740000002</v>
      </c>
      <c r="NQ5" s="322"/>
      <c r="NR5" s="322">
        <v>91592519.200000003</v>
      </c>
      <c r="NS5" s="322">
        <v>81712878.129999995</v>
      </c>
      <c r="NT5" s="323">
        <v>77596361.019999996</v>
      </c>
      <c r="NU5" s="324">
        <v>77596361.019999996</v>
      </c>
      <c r="NV5" s="322">
        <v>77596361.019999996</v>
      </c>
      <c r="NW5" s="322">
        <v>50209410.100000001</v>
      </c>
      <c r="NX5" s="322"/>
      <c r="NY5" s="322">
        <v>77596361.019999996</v>
      </c>
      <c r="NZ5" s="322">
        <v>77542525.079999998</v>
      </c>
      <c r="OA5" s="322">
        <v>30236652.260000002</v>
      </c>
      <c r="OB5" s="322">
        <v>90906285.540000007</v>
      </c>
      <c r="OC5" s="322">
        <v>94434838.680000007</v>
      </c>
      <c r="OD5" s="322">
        <v>61830066.450000003</v>
      </c>
      <c r="OE5" s="322"/>
      <c r="OF5" s="322">
        <v>95327218.469999999</v>
      </c>
      <c r="OG5" s="322">
        <v>95327218.469999999</v>
      </c>
      <c r="OH5" s="322">
        <v>92637677.829999998</v>
      </c>
      <c r="OI5" s="322">
        <v>86182780.269999996</v>
      </c>
      <c r="OJ5" s="322">
        <v>84189130.670000002</v>
      </c>
      <c r="OK5" s="322">
        <v>54303318.719999999</v>
      </c>
      <c r="OL5" s="322"/>
      <c r="OM5" s="322">
        <v>34286149</v>
      </c>
      <c r="ON5" s="322">
        <v>89628691.599999994</v>
      </c>
      <c r="OO5" s="322">
        <v>95630572.75</v>
      </c>
      <c r="OP5" s="322">
        <v>100143810.7</v>
      </c>
      <c r="OQ5" s="322">
        <v>107391092.20999999</v>
      </c>
      <c r="OR5" s="322">
        <v>71349303.280000001</v>
      </c>
      <c r="OS5" s="322"/>
      <c r="OT5" s="322">
        <v>110267105.05</v>
      </c>
      <c r="OU5" s="322">
        <v>107994251.98999999</v>
      </c>
      <c r="OV5" s="322">
        <v>91178021.219999999</v>
      </c>
      <c r="OW5" s="322">
        <v>89267380.260000005</v>
      </c>
      <c r="OX5" s="322">
        <v>89267380.260000005</v>
      </c>
      <c r="OY5" s="323">
        <v>57772981.789999999</v>
      </c>
      <c r="OZ5" s="324"/>
      <c r="PA5" s="322">
        <v>90049120.170000002</v>
      </c>
      <c r="PB5" s="322">
        <v>90886889.780000001</v>
      </c>
      <c r="PC5" s="322">
        <v>90539210.680000007</v>
      </c>
      <c r="PD5" s="322">
        <v>84796980.340000004</v>
      </c>
      <c r="PE5" s="322">
        <v>96017785.189999998</v>
      </c>
      <c r="PF5" s="322">
        <v>64785692.700000003</v>
      </c>
      <c r="PG5" s="322"/>
      <c r="PH5" s="322">
        <v>98840635.920000002</v>
      </c>
      <c r="PI5" s="322">
        <v>98594690</v>
      </c>
      <c r="PJ5" s="322">
        <v>98594690</v>
      </c>
      <c r="PK5" s="322">
        <v>98912099.109999999</v>
      </c>
      <c r="PL5" s="322">
        <v>98916289.469999999</v>
      </c>
      <c r="PM5" s="322">
        <v>66092411.259999998</v>
      </c>
      <c r="PN5" s="322"/>
      <c r="PO5" s="322">
        <v>101548325.03</v>
      </c>
      <c r="PP5" s="322">
        <v>98858732.140000001</v>
      </c>
      <c r="PQ5" s="322">
        <v>108482716.09</v>
      </c>
      <c r="PR5" s="322">
        <v>117886024.40000001</v>
      </c>
      <c r="PS5" s="322">
        <v>124943358.79000001</v>
      </c>
      <c r="PT5" s="322">
        <v>78027187.790000007</v>
      </c>
      <c r="PU5" s="322"/>
      <c r="PV5" s="322">
        <v>120348700.14</v>
      </c>
      <c r="PW5" s="322">
        <v>148517656.53</v>
      </c>
      <c r="PX5" s="322">
        <v>174675908.13999999</v>
      </c>
      <c r="PY5" s="322">
        <v>210177217.05000001</v>
      </c>
      <c r="PZ5" s="322">
        <v>215868547.38</v>
      </c>
      <c r="QA5" s="322">
        <v>139679648.31</v>
      </c>
      <c r="QB5" s="322"/>
      <c r="QC5" s="323">
        <v>226719175.77000001</v>
      </c>
      <c r="QD5" s="324">
        <v>261232412.28</v>
      </c>
      <c r="QE5" s="322">
        <v>306189523.45999998</v>
      </c>
      <c r="QF5" s="322">
        <v>311049924.05000001</v>
      </c>
      <c r="QG5" s="322">
        <v>311049924.05000001</v>
      </c>
      <c r="QH5" s="322">
        <v>201267597.91999999</v>
      </c>
      <c r="QI5" s="322"/>
      <c r="QJ5" s="322">
        <v>314916377.88</v>
      </c>
      <c r="QK5" s="322">
        <v>328045503.66000003</v>
      </c>
      <c r="QL5" s="322">
        <v>328939355.66000003</v>
      </c>
      <c r="QM5" s="322">
        <v>328573149.55000001</v>
      </c>
      <c r="QN5" s="322">
        <v>328644542.92000002</v>
      </c>
      <c r="QO5" s="322">
        <v>218461794.44</v>
      </c>
      <c r="QP5" s="322"/>
      <c r="QQ5" s="322">
        <v>73345018.870000005</v>
      </c>
      <c r="QR5" s="322">
        <v>373018546.38999999</v>
      </c>
      <c r="QS5" s="322">
        <v>363667397.99000001</v>
      </c>
      <c r="QT5" s="322">
        <v>354884582.82999998</v>
      </c>
      <c r="QU5" s="322">
        <v>355328529.70999998</v>
      </c>
      <c r="QV5" s="322">
        <v>230662357.22999999</v>
      </c>
      <c r="QW5" s="322"/>
      <c r="QX5" s="322">
        <v>367282596.27999997</v>
      </c>
      <c r="QY5" s="322">
        <v>370530160.52999997</v>
      </c>
      <c r="QZ5" s="322">
        <v>370538874.63999999</v>
      </c>
      <c r="RA5" s="322">
        <v>370636267.19999999</v>
      </c>
      <c r="RB5" s="322">
        <v>384634213.95999998</v>
      </c>
      <c r="RC5" s="322">
        <v>250112045.15000001</v>
      </c>
      <c r="RD5" s="322"/>
      <c r="RE5" s="322">
        <v>386536797.01999998</v>
      </c>
      <c r="RF5" s="322">
        <v>378814500.47000003</v>
      </c>
      <c r="RG5" s="322">
        <v>379657231.48000002</v>
      </c>
      <c r="RH5" s="323">
        <v>386561396.01999998</v>
      </c>
      <c r="RI5" s="324">
        <v>399427518.75999999</v>
      </c>
      <c r="RJ5" s="322">
        <v>270943048.52999997</v>
      </c>
      <c r="RK5" s="322"/>
      <c r="RL5" s="322">
        <v>123421194.03</v>
      </c>
      <c r="RM5" s="322">
        <v>424883642.67000002</v>
      </c>
      <c r="RN5" s="322">
        <v>438378570.36000001</v>
      </c>
      <c r="RO5" s="322">
        <v>443960733.60000002</v>
      </c>
      <c r="RP5" s="322">
        <v>443989456.57999998</v>
      </c>
      <c r="RQ5" s="322">
        <v>287497632.06</v>
      </c>
      <c r="RR5" s="322"/>
      <c r="RS5" s="322">
        <v>154158341.08000001</v>
      </c>
      <c r="RT5" s="322">
        <v>444766581.04000002</v>
      </c>
      <c r="RU5" s="322">
        <v>449675678.23000002</v>
      </c>
      <c r="RV5" s="322">
        <v>473859797.16000003</v>
      </c>
      <c r="RW5" s="322">
        <v>476767483.10000002</v>
      </c>
      <c r="RX5" s="322">
        <v>313823729.14999998</v>
      </c>
      <c r="RY5" s="322"/>
      <c r="RZ5" s="322">
        <v>486401295.00999999</v>
      </c>
      <c r="SA5" s="322">
        <v>501414636.91000003</v>
      </c>
      <c r="SB5" s="322">
        <v>506585597.76999998</v>
      </c>
      <c r="SC5" s="322">
        <v>492084924.29000002</v>
      </c>
      <c r="SD5" s="322">
        <v>482615868.25</v>
      </c>
      <c r="SE5" s="322">
        <v>303756795.70999998</v>
      </c>
      <c r="SF5" s="322"/>
      <c r="SG5" s="322">
        <v>438305749.44</v>
      </c>
      <c r="SH5" s="322">
        <v>378371712.47000003</v>
      </c>
      <c r="SI5" s="322">
        <v>258360669.38999999</v>
      </c>
      <c r="SJ5" s="322">
        <v>232152336.44</v>
      </c>
      <c r="SK5" s="322">
        <v>173703490.06999999</v>
      </c>
      <c r="SL5" s="322">
        <f>70368302.53-9.23001861572265</f>
        <v>70368293.299981385</v>
      </c>
    </row>
    <row r="6" spans="2:537" s="326" customFormat="1">
      <c r="B6" s="325"/>
      <c r="C6" s="319" t="s">
        <v>13</v>
      </c>
      <c r="D6" s="320">
        <f>SUM(F6:SL6)+1</f>
        <v>293506660.50000006</v>
      </c>
      <c r="E6" s="587">
        <f>D6/$D$4</f>
        <v>5.5184275936255899E-3</v>
      </c>
      <c r="F6" s="327"/>
      <c r="G6" s="327"/>
      <c r="H6" s="327"/>
      <c r="I6" s="327"/>
      <c r="J6" s="327"/>
      <c r="K6" s="327"/>
      <c r="L6" s="327"/>
      <c r="M6" s="327"/>
      <c r="N6" s="327"/>
      <c r="O6" s="327"/>
      <c r="P6" s="327"/>
      <c r="Q6" s="327"/>
      <c r="R6" s="327"/>
      <c r="S6" s="328"/>
      <c r="T6" s="324"/>
      <c r="U6" s="322"/>
      <c r="V6" s="322"/>
      <c r="W6" s="322"/>
      <c r="X6" s="322"/>
      <c r="Y6" s="322"/>
      <c r="Z6" s="322"/>
      <c r="AA6" s="322"/>
      <c r="AB6" s="322"/>
      <c r="AC6" s="322"/>
      <c r="AD6" s="322"/>
      <c r="AE6" s="322"/>
      <c r="AF6" s="322"/>
      <c r="AG6" s="322"/>
      <c r="AH6" s="322"/>
      <c r="AI6" s="322"/>
      <c r="AJ6" s="322"/>
      <c r="AK6" s="322"/>
      <c r="AL6" s="322"/>
      <c r="AM6" s="322"/>
      <c r="AN6" s="322"/>
      <c r="AO6" s="322"/>
      <c r="AP6" s="322"/>
      <c r="AQ6" s="322"/>
      <c r="AR6" s="322"/>
      <c r="AS6" s="322"/>
      <c r="AT6" s="322"/>
      <c r="AU6" s="322"/>
      <c r="AV6" s="322"/>
      <c r="AW6" s="322"/>
      <c r="AX6" s="323"/>
      <c r="AY6" s="324"/>
      <c r="AZ6" s="322"/>
      <c r="BA6" s="322"/>
      <c r="BB6" s="322"/>
      <c r="BC6" s="322"/>
      <c r="BD6" s="322"/>
      <c r="BE6" s="322"/>
      <c r="BF6" s="322"/>
      <c r="BG6" s="322"/>
      <c r="BH6" s="322"/>
      <c r="BI6" s="322"/>
      <c r="BJ6" s="322"/>
      <c r="BK6" s="322"/>
      <c r="BL6" s="322"/>
      <c r="BM6" s="322"/>
      <c r="BN6" s="322"/>
      <c r="BO6" s="322"/>
      <c r="BP6" s="322"/>
      <c r="BQ6" s="322"/>
      <c r="BR6" s="322"/>
      <c r="BS6" s="322"/>
      <c r="BT6" s="322"/>
      <c r="BU6" s="322"/>
      <c r="BV6" s="322"/>
      <c r="BW6" s="322"/>
      <c r="BX6" s="322"/>
      <c r="BY6" s="322"/>
      <c r="BZ6" s="322"/>
      <c r="CA6" s="322"/>
      <c r="CB6" s="323"/>
      <c r="CC6" s="324"/>
      <c r="CD6" s="322"/>
      <c r="CE6" s="322"/>
      <c r="CF6" s="322"/>
      <c r="CG6" s="322"/>
      <c r="CH6" s="322"/>
      <c r="CI6" s="322"/>
      <c r="CJ6" s="322"/>
      <c r="CK6" s="322"/>
      <c r="CL6" s="322"/>
      <c r="CM6" s="322"/>
      <c r="CN6" s="322"/>
      <c r="CO6" s="322"/>
      <c r="CP6" s="322"/>
      <c r="CQ6" s="322"/>
      <c r="CR6" s="322"/>
      <c r="CS6" s="322"/>
      <c r="CT6" s="322"/>
      <c r="CU6" s="322"/>
      <c r="CV6" s="322"/>
      <c r="CW6" s="322"/>
      <c r="CX6" s="322"/>
      <c r="CY6" s="322"/>
      <c r="CZ6" s="322"/>
      <c r="DA6" s="322"/>
      <c r="DB6" s="322"/>
      <c r="DC6" s="322"/>
      <c r="DD6" s="322"/>
      <c r="DE6" s="322"/>
      <c r="DF6" s="322"/>
      <c r="DG6" s="323"/>
      <c r="DH6" s="324"/>
      <c r="DI6" s="322"/>
      <c r="DJ6" s="322"/>
      <c r="DK6" s="322"/>
      <c r="DL6" s="322"/>
      <c r="DM6" s="322"/>
      <c r="DN6" s="322"/>
      <c r="DO6" s="322"/>
      <c r="DP6" s="322"/>
      <c r="DQ6" s="322"/>
      <c r="DR6" s="322"/>
      <c r="DS6" s="322"/>
      <c r="DT6" s="322"/>
      <c r="DU6" s="322"/>
      <c r="DV6" s="322"/>
      <c r="DW6" s="322"/>
      <c r="DX6" s="322"/>
      <c r="DY6" s="322"/>
      <c r="DZ6" s="322"/>
      <c r="EA6" s="322"/>
      <c r="EB6" s="322"/>
      <c r="EC6" s="322"/>
      <c r="ED6" s="322"/>
      <c r="EE6" s="322"/>
      <c r="EF6" s="322"/>
      <c r="EG6" s="322"/>
      <c r="EH6" s="322"/>
      <c r="EI6" s="322"/>
      <c r="EJ6" s="322"/>
      <c r="EK6" s="323"/>
      <c r="EL6" s="324"/>
      <c r="EM6" s="322"/>
      <c r="EN6" s="322"/>
      <c r="EO6" s="322"/>
      <c r="EP6" s="322"/>
      <c r="EQ6" s="322"/>
      <c r="ER6" s="322"/>
      <c r="ES6" s="322"/>
      <c r="ET6" s="322"/>
      <c r="EU6" s="322"/>
      <c r="EV6" s="322"/>
      <c r="EW6" s="322"/>
      <c r="EX6" s="322"/>
      <c r="EY6" s="322"/>
      <c r="EZ6" s="322"/>
      <c r="FA6" s="322"/>
      <c r="FB6" s="322"/>
      <c r="FC6" s="322"/>
      <c r="FD6" s="322"/>
      <c r="FE6" s="322"/>
      <c r="FF6" s="322"/>
      <c r="FG6" s="322"/>
      <c r="FH6" s="322"/>
      <c r="FI6" s="322"/>
      <c r="FJ6" s="322"/>
      <c r="FK6" s="322"/>
      <c r="FL6" s="322"/>
      <c r="FM6" s="322"/>
      <c r="FN6" s="322"/>
      <c r="FO6" s="322"/>
      <c r="FP6" s="323"/>
      <c r="FQ6" s="324"/>
      <c r="FR6" s="322"/>
      <c r="FS6" s="322"/>
      <c r="FT6" s="322"/>
      <c r="FU6" s="322"/>
      <c r="FV6" s="322"/>
      <c r="FW6" s="322"/>
      <c r="FX6" s="322"/>
      <c r="FY6" s="322"/>
      <c r="FZ6" s="322"/>
      <c r="GA6" s="322"/>
      <c r="GB6" s="322"/>
      <c r="GC6" s="322"/>
      <c r="GD6" s="322"/>
      <c r="GE6" s="322"/>
      <c r="GF6" s="322"/>
      <c r="GG6" s="322"/>
      <c r="GH6" s="322"/>
      <c r="GI6" s="322"/>
      <c r="GJ6" s="322"/>
      <c r="GK6" s="322"/>
      <c r="GL6" s="322"/>
      <c r="GM6" s="322"/>
      <c r="GN6" s="322"/>
      <c r="GO6" s="322"/>
      <c r="GP6" s="322"/>
      <c r="GQ6" s="322"/>
      <c r="GR6" s="322"/>
      <c r="GS6" s="322"/>
      <c r="GT6" s="322"/>
      <c r="GU6" s="323"/>
      <c r="GV6" s="324"/>
      <c r="GW6" s="322"/>
      <c r="GX6" s="322"/>
      <c r="GY6" s="322"/>
      <c r="GZ6" s="322"/>
      <c r="HA6" s="322"/>
      <c r="HB6" s="322"/>
      <c r="HC6" s="322"/>
      <c r="HD6" s="322"/>
      <c r="HE6" s="322"/>
      <c r="HF6" s="322"/>
      <c r="HG6" s="322"/>
      <c r="HH6" s="322"/>
      <c r="HI6" s="322"/>
      <c r="HJ6" s="322"/>
      <c r="HK6" s="322"/>
      <c r="HL6" s="322"/>
      <c r="HM6" s="322"/>
      <c r="HN6" s="322"/>
      <c r="HO6" s="322"/>
      <c r="HP6" s="322"/>
      <c r="HQ6" s="322"/>
      <c r="HR6" s="322"/>
      <c r="HS6" s="322"/>
      <c r="HT6" s="322"/>
      <c r="HU6" s="322"/>
      <c r="HV6" s="322"/>
      <c r="HW6" s="323"/>
      <c r="HX6" s="324"/>
      <c r="HY6" s="322"/>
      <c r="HZ6" s="322"/>
      <c r="IA6" s="322"/>
      <c r="IB6" s="322"/>
      <c r="IC6" s="322"/>
      <c r="ID6" s="322"/>
      <c r="IE6" s="322"/>
      <c r="IF6" s="322"/>
      <c r="IG6" s="322"/>
      <c r="IH6" s="322"/>
      <c r="II6" s="322"/>
      <c r="IJ6" s="322"/>
      <c r="IK6" s="322"/>
      <c r="IL6" s="322"/>
      <c r="IM6" s="322"/>
      <c r="IN6" s="322"/>
      <c r="IO6" s="322"/>
      <c r="IP6" s="322"/>
      <c r="IQ6" s="322"/>
      <c r="IR6" s="322"/>
      <c r="IS6" s="327"/>
      <c r="IT6" s="327"/>
      <c r="IU6" s="327"/>
      <c r="IV6" s="327"/>
      <c r="IW6" s="327"/>
      <c r="IX6" s="327"/>
      <c r="IY6" s="327"/>
      <c r="IZ6" s="327"/>
      <c r="JA6" s="327"/>
      <c r="JB6" s="328"/>
      <c r="JC6" s="329"/>
      <c r="JD6" s="327"/>
      <c r="JE6" s="327"/>
      <c r="JF6" s="327"/>
      <c r="JG6" s="327"/>
      <c r="JH6" s="327"/>
      <c r="JI6" s="327"/>
      <c r="JJ6" s="327"/>
      <c r="JK6" s="327"/>
      <c r="JL6" s="327"/>
      <c r="JM6" s="327"/>
      <c r="JN6" s="327"/>
      <c r="JO6" s="327"/>
      <c r="JP6" s="327"/>
      <c r="JQ6" s="327"/>
      <c r="JR6" s="327"/>
      <c r="JS6" s="327"/>
      <c r="JT6" s="327"/>
      <c r="JU6" s="327"/>
      <c r="JV6" s="327"/>
      <c r="JW6" s="327"/>
      <c r="JX6" s="327"/>
      <c r="JY6" s="327"/>
      <c r="JZ6" s="327"/>
      <c r="KA6" s="327"/>
      <c r="KB6" s="327"/>
      <c r="KC6" s="327"/>
      <c r="KD6" s="327"/>
      <c r="KE6" s="327"/>
      <c r="KF6" s="328"/>
      <c r="KG6" s="329"/>
      <c r="KH6" s="327"/>
      <c r="KI6" s="327"/>
      <c r="KJ6" s="327"/>
      <c r="KK6" s="327"/>
      <c r="KL6" s="327"/>
      <c r="KM6" s="327"/>
      <c r="KN6" s="327"/>
      <c r="KO6" s="327"/>
      <c r="KP6" s="327"/>
      <c r="KQ6" s="327"/>
      <c r="KR6" s="327"/>
      <c r="KS6" s="327"/>
      <c r="KT6" s="327"/>
      <c r="KU6" s="327"/>
      <c r="KV6" s="327"/>
      <c r="KW6" s="327"/>
      <c r="KX6" s="327"/>
      <c r="KY6" s="327"/>
      <c r="KZ6" s="327"/>
      <c r="LA6" s="327"/>
      <c r="LB6" s="327"/>
      <c r="LC6" s="327"/>
      <c r="LD6" s="327"/>
      <c r="LE6" s="327"/>
      <c r="LF6" s="327"/>
      <c r="LG6" s="327"/>
      <c r="LH6" s="327"/>
      <c r="LI6" s="327"/>
      <c r="LJ6" s="327"/>
      <c r="LK6" s="328"/>
      <c r="LL6" s="329"/>
      <c r="LM6" s="327"/>
      <c r="LN6" s="327"/>
      <c r="LO6" s="327"/>
      <c r="LP6" s="327"/>
      <c r="LQ6" s="327"/>
      <c r="LR6" s="327"/>
      <c r="LS6" s="327"/>
      <c r="LT6" s="327"/>
      <c r="LU6" s="327"/>
      <c r="LV6" s="327"/>
      <c r="LW6" s="327"/>
      <c r="LX6" s="327"/>
      <c r="LY6" s="327"/>
      <c r="LZ6" s="327"/>
      <c r="MA6" s="327"/>
      <c r="MB6" s="327"/>
      <c r="MC6" s="327"/>
      <c r="MD6" s="327"/>
      <c r="ME6" s="327"/>
      <c r="MF6" s="327"/>
      <c r="MG6" s="327"/>
      <c r="MH6" s="327"/>
      <c r="MI6" s="327"/>
      <c r="MJ6" s="327"/>
      <c r="MK6" s="327"/>
      <c r="ML6" s="327"/>
      <c r="MM6" s="327"/>
      <c r="MN6" s="327"/>
      <c r="MO6" s="327"/>
      <c r="MP6" s="329"/>
      <c r="MQ6" s="327"/>
      <c r="MR6" s="327"/>
      <c r="MS6" s="327"/>
      <c r="MT6" s="327"/>
      <c r="MU6" s="327"/>
      <c r="MV6" s="327"/>
      <c r="MW6" s="327"/>
      <c r="MX6" s="327"/>
      <c r="MY6" s="327"/>
      <c r="MZ6" s="327"/>
      <c r="NA6" s="327"/>
      <c r="NB6" s="327"/>
      <c r="NC6" s="327"/>
      <c r="ND6" s="327"/>
      <c r="NE6" s="327"/>
      <c r="NF6" s="327"/>
      <c r="NG6" s="327"/>
      <c r="NH6" s="327"/>
      <c r="NI6" s="327"/>
      <c r="NJ6" s="327"/>
      <c r="NK6" s="327"/>
      <c r="NL6" s="327"/>
      <c r="NM6" s="327"/>
      <c r="NN6" s="327"/>
      <c r="NO6" s="327"/>
      <c r="NP6" s="327"/>
      <c r="NQ6" s="327"/>
      <c r="NR6" s="327"/>
      <c r="NS6" s="327"/>
      <c r="NT6" s="328"/>
      <c r="NU6" s="329"/>
      <c r="NV6" s="327"/>
      <c r="NW6" s="327"/>
      <c r="NX6" s="327"/>
      <c r="NY6" s="327"/>
      <c r="NZ6" s="327"/>
      <c r="OA6" s="327"/>
      <c r="OB6" s="327"/>
      <c r="OC6" s="327"/>
      <c r="OD6" s="327"/>
      <c r="OE6" s="327"/>
      <c r="OF6" s="327"/>
      <c r="OG6" s="327"/>
      <c r="OH6" s="327"/>
      <c r="OI6" s="327"/>
      <c r="OJ6" s="327"/>
      <c r="OK6" s="327"/>
      <c r="OL6" s="327"/>
      <c r="OM6" s="327"/>
      <c r="ON6" s="327"/>
      <c r="OO6" s="327"/>
      <c r="OP6" s="327"/>
      <c r="OQ6" s="327"/>
      <c r="OR6" s="327">
        <v>771827.75</v>
      </c>
      <c r="OS6" s="327"/>
      <c r="OT6" s="327">
        <v>1312107.18</v>
      </c>
      <c r="OU6" s="327">
        <v>1312107.18</v>
      </c>
      <c r="OV6" s="327">
        <v>1312107.18</v>
      </c>
      <c r="OW6" s="327">
        <v>1312107.18</v>
      </c>
      <c r="OX6" s="327">
        <v>1312107.18</v>
      </c>
      <c r="OY6" s="328">
        <v>849010.53</v>
      </c>
      <c r="OZ6" s="329"/>
      <c r="PA6" s="327">
        <v>1312107.18</v>
      </c>
      <c r="PB6" s="327">
        <v>1312107.18</v>
      </c>
      <c r="PC6" s="327">
        <v>1312107.18</v>
      </c>
      <c r="PD6" s="327">
        <v>1312107.18</v>
      </c>
      <c r="PE6" s="327">
        <v>1312107.18</v>
      </c>
      <c r="PF6" s="327">
        <v>849010.53</v>
      </c>
      <c r="PG6" s="327"/>
      <c r="PH6" s="327">
        <v>1312107.18</v>
      </c>
      <c r="PI6" s="327">
        <v>1312107.18</v>
      </c>
      <c r="PJ6" s="327">
        <v>2583208.46</v>
      </c>
      <c r="PK6" s="327">
        <v>2974316.55</v>
      </c>
      <c r="PL6" s="327">
        <v>2974316.55</v>
      </c>
      <c r="PM6" s="327">
        <v>1924557.77</v>
      </c>
      <c r="PN6" s="327"/>
      <c r="PO6" s="327">
        <v>2974316.55</v>
      </c>
      <c r="PP6" s="327">
        <v>2974316.55</v>
      </c>
      <c r="PQ6" s="327">
        <v>2974316.55</v>
      </c>
      <c r="PR6" s="327">
        <v>2974316.55</v>
      </c>
      <c r="PS6" s="327">
        <v>2974316.55</v>
      </c>
      <c r="PT6" s="327">
        <v>1924557.77</v>
      </c>
      <c r="PU6" s="327"/>
      <c r="PV6" s="327">
        <v>2974316.55</v>
      </c>
      <c r="PW6" s="327">
        <v>2974316.55</v>
      </c>
      <c r="PX6" s="327">
        <v>2974316.55</v>
      </c>
      <c r="PY6" s="327">
        <v>2974316.55</v>
      </c>
      <c r="PZ6" s="327">
        <v>2974316.55</v>
      </c>
      <c r="QA6" s="327">
        <v>4712561.95</v>
      </c>
      <c r="QB6" s="327"/>
      <c r="QC6" s="328">
        <v>7713923.6500000004</v>
      </c>
      <c r="QD6" s="329">
        <v>7713923.6500000004</v>
      </c>
      <c r="QE6" s="327">
        <v>7713923.6500000004</v>
      </c>
      <c r="QF6" s="327">
        <v>7713923.6500000004</v>
      </c>
      <c r="QG6" s="327">
        <v>7746991.8799999999</v>
      </c>
      <c r="QH6" s="327">
        <v>5015612.4000000004</v>
      </c>
      <c r="QI6" s="327"/>
      <c r="QJ6" s="327">
        <v>7751400.9800000004</v>
      </c>
      <c r="QK6" s="327">
        <v>7751400.9800000004</v>
      </c>
      <c r="QL6" s="327">
        <v>7751400.9800000004</v>
      </c>
      <c r="QM6" s="327">
        <v>8231841.8499999996</v>
      </c>
      <c r="QN6" s="327">
        <v>8334793.46</v>
      </c>
      <c r="QO6" s="327">
        <v>5393101.6500000004</v>
      </c>
      <c r="QP6" s="327"/>
      <c r="QQ6" s="327"/>
      <c r="QR6" s="327">
        <v>8334793.46</v>
      </c>
      <c r="QS6" s="327">
        <v>8334793.46</v>
      </c>
      <c r="QT6" s="327">
        <v>7063692.1799999997</v>
      </c>
      <c r="QU6" s="327">
        <v>6672584.0899999999</v>
      </c>
      <c r="QV6" s="327">
        <v>4317554.41</v>
      </c>
      <c r="QW6" s="327"/>
      <c r="QX6" s="327">
        <v>6672584.0899999999</v>
      </c>
      <c r="QY6" s="327">
        <v>6672584.0899999999</v>
      </c>
      <c r="QZ6" s="327">
        <v>6672584.0899999999</v>
      </c>
      <c r="RA6" s="327">
        <v>6672584.0899999999</v>
      </c>
      <c r="RB6" s="327">
        <v>6672584.0899999999</v>
      </c>
      <c r="RC6" s="327">
        <v>4317554.41</v>
      </c>
      <c r="RD6" s="327"/>
      <c r="RE6" s="327">
        <v>6672584.0899999999</v>
      </c>
      <c r="RF6" s="327">
        <v>6648334.0499999998</v>
      </c>
      <c r="RG6" s="327">
        <v>6635106.7599999998</v>
      </c>
      <c r="RH6" s="328">
        <v>6635106.7599999998</v>
      </c>
      <c r="RI6" s="329">
        <v>6635106.7599999998</v>
      </c>
      <c r="RJ6" s="327">
        <v>4293304.37</v>
      </c>
      <c r="RK6" s="327"/>
      <c r="RL6" s="327"/>
      <c r="RM6" s="327">
        <v>4142113.22</v>
      </c>
      <c r="RN6" s="327">
        <v>2397017.7400000002</v>
      </c>
      <c r="RO6" s="327">
        <v>2397017.7400000002</v>
      </c>
      <c r="RP6" s="327">
        <v>2397017.7400000002</v>
      </c>
      <c r="RQ6" s="327">
        <v>1551011.48</v>
      </c>
      <c r="RR6" s="327"/>
      <c r="RS6" s="327"/>
      <c r="RT6" s="327">
        <v>1716270.09</v>
      </c>
      <c r="RU6" s="327">
        <v>1111161.06</v>
      </c>
      <c r="RV6" s="327">
        <v>1111161.06</v>
      </c>
      <c r="RW6" s="327">
        <v>1111161.06</v>
      </c>
      <c r="RX6" s="327">
        <v>718986.57</v>
      </c>
      <c r="RY6" s="327"/>
      <c r="RZ6" s="327">
        <v>1111161.06</v>
      </c>
      <c r="SA6" s="327">
        <v>1111161.06</v>
      </c>
      <c r="SB6" s="327">
        <v>1111161.06</v>
      </c>
      <c r="SC6" s="327">
        <v>1111161.06</v>
      </c>
      <c r="SD6" s="327">
        <v>1111161.06</v>
      </c>
      <c r="SE6" s="327">
        <v>718986.57</v>
      </c>
      <c r="SF6" s="327"/>
      <c r="SG6" s="327">
        <v>1111161.06</v>
      </c>
      <c r="SH6" s="327">
        <v>1111161.06</v>
      </c>
      <c r="SI6" s="327">
        <v>1111161.06</v>
      </c>
      <c r="SJ6" s="327">
        <v>1111161.06</v>
      </c>
      <c r="SK6" s="327">
        <v>326812.08</v>
      </c>
      <c r="SL6" s="327"/>
    </row>
    <row r="7" spans="2:537" s="326" customFormat="1">
      <c r="B7" s="325"/>
      <c r="C7" s="319" t="s">
        <v>14</v>
      </c>
      <c r="D7" s="320">
        <f>SUM(F7:SL7)+1</f>
        <v>1492514805.9899998</v>
      </c>
      <c r="E7" s="587">
        <f>D7/$D$4</f>
        <v>2.8061832992951643E-2</v>
      </c>
      <c r="F7" s="327"/>
      <c r="G7" s="327"/>
      <c r="H7" s="327"/>
      <c r="I7" s="327"/>
      <c r="J7" s="327"/>
      <c r="K7" s="327"/>
      <c r="L7" s="327"/>
      <c r="M7" s="327"/>
      <c r="N7" s="327"/>
      <c r="O7" s="327"/>
      <c r="P7" s="327"/>
      <c r="Q7" s="327"/>
      <c r="R7" s="327"/>
      <c r="S7" s="328"/>
      <c r="T7" s="324"/>
      <c r="U7" s="322"/>
      <c r="V7" s="322"/>
      <c r="W7" s="322"/>
      <c r="X7" s="322"/>
      <c r="Y7" s="322"/>
      <c r="Z7" s="322"/>
      <c r="AA7" s="322"/>
      <c r="AB7" s="322"/>
      <c r="AC7" s="322"/>
      <c r="AD7" s="322"/>
      <c r="AE7" s="322"/>
      <c r="AF7" s="322"/>
      <c r="AG7" s="322"/>
      <c r="AH7" s="322"/>
      <c r="AI7" s="322"/>
      <c r="AJ7" s="322"/>
      <c r="AK7" s="322"/>
      <c r="AL7" s="322"/>
      <c r="AM7" s="322"/>
      <c r="AN7" s="322"/>
      <c r="AO7" s="322"/>
      <c r="AP7" s="322"/>
      <c r="AQ7" s="322"/>
      <c r="AR7" s="322"/>
      <c r="AS7" s="322"/>
      <c r="AT7" s="322"/>
      <c r="AU7" s="322"/>
      <c r="AV7" s="322"/>
      <c r="AW7" s="322"/>
      <c r="AX7" s="323"/>
      <c r="AY7" s="324"/>
      <c r="AZ7" s="322"/>
      <c r="BA7" s="322"/>
      <c r="BB7" s="322"/>
      <c r="BC7" s="322"/>
      <c r="BD7" s="322"/>
      <c r="BE7" s="322"/>
      <c r="BF7" s="322"/>
      <c r="BG7" s="322"/>
      <c r="BH7" s="322"/>
      <c r="BI7" s="322"/>
      <c r="BJ7" s="322"/>
      <c r="BK7" s="322"/>
      <c r="BL7" s="322"/>
      <c r="BM7" s="322"/>
      <c r="BN7" s="322"/>
      <c r="BO7" s="322"/>
      <c r="BP7" s="322"/>
      <c r="BQ7" s="322"/>
      <c r="BR7" s="322"/>
      <c r="BS7" s="322"/>
      <c r="BT7" s="322"/>
      <c r="BU7" s="322"/>
      <c r="BV7" s="322"/>
      <c r="BW7" s="322"/>
      <c r="BX7" s="322"/>
      <c r="BY7" s="322"/>
      <c r="BZ7" s="322"/>
      <c r="CA7" s="322"/>
      <c r="CB7" s="323"/>
      <c r="CC7" s="324"/>
      <c r="CD7" s="322"/>
      <c r="CE7" s="322"/>
      <c r="CF7" s="322"/>
      <c r="CG7" s="322"/>
      <c r="CH7" s="322"/>
      <c r="CI7" s="322"/>
      <c r="CJ7" s="322"/>
      <c r="CK7" s="322"/>
      <c r="CL7" s="322"/>
      <c r="CM7" s="322"/>
      <c r="CN7" s="322"/>
      <c r="CO7" s="322"/>
      <c r="CP7" s="322"/>
      <c r="CQ7" s="322"/>
      <c r="CR7" s="322"/>
      <c r="CS7" s="322"/>
      <c r="CT7" s="322"/>
      <c r="CU7" s="322"/>
      <c r="CV7" s="322"/>
      <c r="CW7" s="322"/>
      <c r="CX7" s="322"/>
      <c r="CY7" s="322"/>
      <c r="CZ7" s="322"/>
      <c r="DA7" s="322"/>
      <c r="DB7" s="322"/>
      <c r="DC7" s="322"/>
      <c r="DD7" s="322"/>
      <c r="DE7" s="322"/>
      <c r="DF7" s="322"/>
      <c r="DG7" s="323"/>
      <c r="DH7" s="324"/>
      <c r="DI7" s="322"/>
      <c r="DJ7" s="322"/>
      <c r="DK7" s="322"/>
      <c r="DL7" s="322"/>
      <c r="DM7" s="322"/>
      <c r="DN7" s="322"/>
      <c r="DO7" s="322"/>
      <c r="DP7" s="322"/>
      <c r="DQ7" s="322"/>
      <c r="DR7" s="322"/>
      <c r="DS7" s="322"/>
      <c r="DT7" s="322"/>
      <c r="DU7" s="322"/>
      <c r="DV7" s="322"/>
      <c r="DW7" s="322"/>
      <c r="DX7" s="322"/>
      <c r="DY7" s="322"/>
      <c r="DZ7" s="322"/>
      <c r="EA7" s="322"/>
      <c r="EB7" s="322"/>
      <c r="EC7" s="322"/>
      <c r="ED7" s="322"/>
      <c r="EE7" s="322"/>
      <c r="EF7" s="322"/>
      <c r="EG7" s="322"/>
      <c r="EH7" s="322"/>
      <c r="EI7" s="322"/>
      <c r="EJ7" s="322"/>
      <c r="EK7" s="323"/>
      <c r="EL7" s="324"/>
      <c r="EM7" s="322"/>
      <c r="EN7" s="322"/>
      <c r="EO7" s="322"/>
      <c r="EP7" s="322"/>
      <c r="EQ7" s="322"/>
      <c r="ER7" s="322"/>
      <c r="ES7" s="322"/>
      <c r="ET7" s="322"/>
      <c r="EU7" s="322"/>
      <c r="EV7" s="322"/>
      <c r="EW7" s="322"/>
      <c r="EX7" s="322"/>
      <c r="EY7" s="322"/>
      <c r="EZ7" s="322"/>
      <c r="FA7" s="322"/>
      <c r="FB7" s="322"/>
      <c r="FC7" s="322"/>
      <c r="FD7" s="322"/>
      <c r="FE7" s="322"/>
      <c r="FF7" s="322"/>
      <c r="FG7" s="322"/>
      <c r="FH7" s="322"/>
      <c r="FI7" s="322"/>
      <c r="FJ7" s="322"/>
      <c r="FK7" s="322"/>
      <c r="FL7" s="322"/>
      <c r="FM7" s="322"/>
      <c r="FN7" s="322"/>
      <c r="FO7" s="322"/>
      <c r="FP7" s="323"/>
      <c r="FQ7" s="324"/>
      <c r="FR7" s="322"/>
      <c r="FS7" s="322"/>
      <c r="FT7" s="322"/>
      <c r="FU7" s="322"/>
      <c r="FV7" s="322"/>
      <c r="FW7" s="322"/>
      <c r="FX7" s="322"/>
      <c r="FY7" s="322"/>
      <c r="FZ7" s="322"/>
      <c r="GA7" s="322"/>
      <c r="GB7" s="322"/>
      <c r="GC7" s="322"/>
      <c r="GD7" s="322"/>
      <c r="GE7" s="322"/>
      <c r="GF7" s="322"/>
      <c r="GG7" s="322"/>
      <c r="GH7" s="322"/>
      <c r="GI7" s="322"/>
      <c r="GJ7" s="322"/>
      <c r="GK7" s="322"/>
      <c r="GL7" s="322"/>
      <c r="GM7" s="322"/>
      <c r="GN7" s="322"/>
      <c r="GO7" s="322"/>
      <c r="GP7" s="322"/>
      <c r="GQ7" s="322"/>
      <c r="GR7" s="322"/>
      <c r="GS7" s="322"/>
      <c r="GT7" s="322"/>
      <c r="GU7" s="323"/>
      <c r="GV7" s="324"/>
      <c r="GW7" s="322"/>
      <c r="GX7" s="322"/>
      <c r="GY7" s="322"/>
      <c r="GZ7" s="322"/>
      <c r="HA7" s="322"/>
      <c r="HB7" s="322"/>
      <c r="HC7" s="322"/>
      <c r="HD7" s="322"/>
      <c r="HE7" s="322"/>
      <c r="HF7" s="322"/>
      <c r="HG7" s="322"/>
      <c r="HH7" s="322"/>
      <c r="HI7" s="322"/>
      <c r="HJ7" s="322"/>
      <c r="HK7" s="322"/>
      <c r="HL7" s="322"/>
      <c r="HM7" s="322"/>
      <c r="HN7" s="322"/>
      <c r="HO7" s="322"/>
      <c r="HP7" s="322"/>
      <c r="HQ7" s="322"/>
      <c r="HR7" s="322"/>
      <c r="HS7" s="322"/>
      <c r="HT7" s="322"/>
      <c r="HU7" s="322"/>
      <c r="HV7" s="322"/>
      <c r="HW7" s="323"/>
      <c r="HX7" s="324"/>
      <c r="HY7" s="322"/>
      <c r="HZ7" s="322"/>
      <c r="IA7" s="322"/>
      <c r="IB7" s="322"/>
      <c r="IC7" s="322"/>
      <c r="ID7" s="322"/>
      <c r="IE7" s="322"/>
      <c r="IF7" s="322"/>
      <c r="IG7" s="322"/>
      <c r="IH7" s="322"/>
      <c r="II7" s="322"/>
      <c r="IJ7" s="322"/>
      <c r="IK7" s="322"/>
      <c r="IL7" s="322"/>
      <c r="IM7" s="322"/>
      <c r="IN7" s="322"/>
      <c r="IO7" s="322">
        <v>4855814</v>
      </c>
      <c r="IP7" s="322">
        <v>7504439.8200000003</v>
      </c>
      <c r="IQ7" s="322">
        <v>7504439.8200000003</v>
      </c>
      <c r="IR7" s="322">
        <v>7504439.8200000003</v>
      </c>
      <c r="IS7" s="327">
        <v>7504439.8200000003</v>
      </c>
      <c r="IT7" s="327">
        <v>4855814</v>
      </c>
      <c r="IU7" s="327"/>
      <c r="IV7" s="327"/>
      <c r="IW7" s="327">
        <v>7504439.8200000003</v>
      </c>
      <c r="IX7" s="327">
        <v>7504439.8200000003</v>
      </c>
      <c r="IY7" s="327">
        <v>7504439.8200000003</v>
      </c>
      <c r="IZ7" s="327">
        <v>7504439.8200000003</v>
      </c>
      <c r="JA7" s="327">
        <v>4855814</v>
      </c>
      <c r="JB7" s="328"/>
      <c r="JC7" s="329">
        <v>7504439.8200000003</v>
      </c>
      <c r="JD7" s="327">
        <v>7504439.8200000003</v>
      </c>
      <c r="JE7" s="327">
        <v>7504439.8200000003</v>
      </c>
      <c r="JF7" s="327">
        <v>7504439.8200000003</v>
      </c>
      <c r="JG7" s="327">
        <v>6418951.0499999998</v>
      </c>
      <c r="JH7" s="327">
        <v>4002929.96</v>
      </c>
      <c r="JI7" s="327"/>
      <c r="JJ7" s="327">
        <v>6186346.3099999996</v>
      </c>
      <c r="JK7" s="327">
        <v>6186346.3099999996</v>
      </c>
      <c r="JL7" s="327">
        <v>6186346.3099999996</v>
      </c>
      <c r="JM7" s="327">
        <v>12409425.4</v>
      </c>
      <c r="JN7" s="327">
        <v>14324218.949999999</v>
      </c>
      <c r="JO7" s="327">
        <v>9268612.2699999996</v>
      </c>
      <c r="JP7" s="327"/>
      <c r="JQ7" s="327">
        <v>14324218.949999999</v>
      </c>
      <c r="JR7" s="327">
        <v>14324218.949999999</v>
      </c>
      <c r="JS7" s="327">
        <v>14324218.949999999</v>
      </c>
      <c r="JT7" s="327">
        <v>14029649.32</v>
      </c>
      <c r="JU7" s="327">
        <v>14029649.32</v>
      </c>
      <c r="JV7" s="327">
        <v>9268612.2699999996</v>
      </c>
      <c r="JW7" s="327"/>
      <c r="JX7" s="327">
        <v>14324218.949999999</v>
      </c>
      <c r="JY7" s="327">
        <v>14324218.949999999</v>
      </c>
      <c r="JZ7" s="327">
        <v>14324218.949999999</v>
      </c>
      <c r="KA7" s="327">
        <v>14324218.949999999</v>
      </c>
      <c r="KB7" s="327">
        <v>14324218.949999999</v>
      </c>
      <c r="KC7" s="327">
        <v>9268612.2699999996</v>
      </c>
      <c r="KD7" s="327"/>
      <c r="KE7" s="327">
        <v>14324218.949999999</v>
      </c>
      <c r="KF7" s="328">
        <v>14324218.949999999</v>
      </c>
      <c r="KG7" s="329">
        <v>14029649.32</v>
      </c>
      <c r="KH7" s="327">
        <v>14324218.949999999</v>
      </c>
      <c r="KI7" s="327">
        <v>14324218.949999999</v>
      </c>
      <c r="KJ7" s="327">
        <v>9268612.2699999996</v>
      </c>
      <c r="KK7" s="327"/>
      <c r="KL7" s="327">
        <v>14324218.949999999</v>
      </c>
      <c r="KM7" s="327">
        <v>14324218.949999999</v>
      </c>
      <c r="KN7" s="327">
        <v>14324218.949999999</v>
      </c>
      <c r="KO7" s="327">
        <v>14324218.949999999</v>
      </c>
      <c r="KP7" s="327">
        <v>14324218.949999999</v>
      </c>
      <c r="KQ7" s="327">
        <v>9268612.2699999996</v>
      </c>
      <c r="KR7" s="327"/>
      <c r="KS7" s="327">
        <v>14324218.949999999</v>
      </c>
      <c r="KT7" s="327">
        <v>14324218.949999999</v>
      </c>
      <c r="KU7" s="327">
        <v>14324218.949999999</v>
      </c>
      <c r="KV7" s="327">
        <v>3595663.59</v>
      </c>
      <c r="KW7" s="327">
        <v>294569.63</v>
      </c>
      <c r="KX7" s="327">
        <v>190603.88</v>
      </c>
      <c r="KY7" s="327"/>
      <c r="KZ7" s="327">
        <v>173276.25</v>
      </c>
      <c r="LA7" s="327"/>
      <c r="LB7" s="327"/>
      <c r="LC7" s="327"/>
      <c r="LD7" s="327"/>
      <c r="LE7" s="327"/>
      <c r="LF7" s="327"/>
      <c r="LG7" s="327"/>
      <c r="LH7" s="327"/>
      <c r="LI7" s="327"/>
      <c r="LJ7" s="327"/>
      <c r="LK7" s="328"/>
      <c r="LL7" s="329"/>
      <c r="LM7" s="327"/>
      <c r="LN7" s="327"/>
      <c r="LO7" s="327"/>
      <c r="LP7" s="327"/>
      <c r="LQ7" s="327"/>
      <c r="LR7" s="327"/>
      <c r="LS7" s="327"/>
      <c r="LT7" s="327"/>
      <c r="LU7" s="327"/>
      <c r="LV7" s="327"/>
      <c r="LW7" s="327"/>
      <c r="LX7" s="327"/>
      <c r="LY7" s="327"/>
      <c r="LZ7" s="327"/>
      <c r="MA7" s="327"/>
      <c r="MB7" s="327"/>
      <c r="MC7" s="327"/>
      <c r="MD7" s="327"/>
      <c r="ME7" s="327"/>
      <c r="MF7" s="327"/>
      <c r="MG7" s="327"/>
      <c r="MH7" s="327"/>
      <c r="MI7" s="327"/>
      <c r="MJ7" s="327"/>
      <c r="MK7" s="327"/>
      <c r="ML7" s="327"/>
      <c r="MM7" s="327"/>
      <c r="MN7" s="327"/>
      <c r="MO7" s="327"/>
      <c r="MP7" s="329"/>
      <c r="MQ7" s="327"/>
      <c r="MR7" s="327"/>
      <c r="MS7" s="327"/>
      <c r="MT7" s="327"/>
      <c r="MU7" s="327"/>
      <c r="MV7" s="327"/>
      <c r="MW7" s="327"/>
      <c r="MX7" s="327"/>
      <c r="MY7" s="327"/>
      <c r="MZ7" s="327"/>
      <c r="NA7" s="327"/>
      <c r="NB7" s="327"/>
      <c r="NC7" s="327"/>
      <c r="ND7" s="327"/>
      <c r="NE7" s="327"/>
      <c r="NF7" s="327"/>
      <c r="NG7" s="327"/>
      <c r="NH7" s="327"/>
      <c r="NI7" s="327"/>
      <c r="NJ7" s="327"/>
      <c r="NK7" s="327"/>
      <c r="NL7" s="327"/>
      <c r="NM7" s="327"/>
      <c r="NN7" s="327"/>
      <c r="NO7" s="327"/>
      <c r="NP7" s="327"/>
      <c r="NQ7" s="327"/>
      <c r="NR7" s="327"/>
      <c r="NS7" s="327"/>
      <c r="NT7" s="328"/>
      <c r="NU7" s="329">
        <v>4244468.29</v>
      </c>
      <c r="NV7" s="327">
        <v>10307994.41</v>
      </c>
      <c r="NW7" s="327">
        <v>6669878.7400000002</v>
      </c>
      <c r="NX7" s="327"/>
      <c r="NY7" s="327">
        <v>10307994.41</v>
      </c>
      <c r="NZ7" s="327">
        <v>10307994.41</v>
      </c>
      <c r="OA7" s="327"/>
      <c r="OB7" s="327">
        <v>10307994.41</v>
      </c>
      <c r="OC7" s="327">
        <v>10307994.41</v>
      </c>
      <c r="OD7" s="327">
        <v>6669878.7400000002</v>
      </c>
      <c r="OE7" s="327"/>
      <c r="OF7" s="327">
        <v>10307994.41</v>
      </c>
      <c r="OG7" s="327">
        <v>10307994.41</v>
      </c>
      <c r="OH7" s="327">
        <v>10307994.41</v>
      </c>
      <c r="OI7" s="327">
        <v>10307994.41</v>
      </c>
      <c r="OJ7" s="327">
        <v>10307994.41</v>
      </c>
      <c r="OK7" s="327">
        <v>6669878.7400000002</v>
      </c>
      <c r="OL7" s="327"/>
      <c r="OM7" s="327"/>
      <c r="ON7" s="327">
        <v>10307994.41</v>
      </c>
      <c r="OO7" s="327">
        <v>10307994.41</v>
      </c>
      <c r="OP7" s="327">
        <v>10307994.41</v>
      </c>
      <c r="OQ7" s="327">
        <v>10307994.41</v>
      </c>
      <c r="OR7" s="327">
        <v>6669878.7400000002</v>
      </c>
      <c r="OS7" s="327"/>
      <c r="OT7" s="327">
        <v>10307994.41</v>
      </c>
      <c r="OU7" s="327">
        <v>10307994.41</v>
      </c>
      <c r="OV7" s="327">
        <v>10307994.41</v>
      </c>
      <c r="OW7" s="327">
        <v>10307994.41</v>
      </c>
      <c r="OX7" s="327">
        <v>10307994.41</v>
      </c>
      <c r="OY7" s="328">
        <v>6669878.7400000002</v>
      </c>
      <c r="OZ7" s="329"/>
      <c r="PA7" s="327">
        <v>10307994.41</v>
      </c>
      <c r="PB7" s="327">
        <v>10307994.41</v>
      </c>
      <c r="PC7" s="327">
        <v>10307994.41</v>
      </c>
      <c r="PD7" s="327">
        <v>10307994.41</v>
      </c>
      <c r="PE7" s="327">
        <v>10307994.41</v>
      </c>
      <c r="PF7" s="327">
        <v>6669878.7400000002</v>
      </c>
      <c r="PG7" s="327"/>
      <c r="PH7" s="327">
        <v>10307994.41</v>
      </c>
      <c r="PI7" s="327">
        <v>10307994.41</v>
      </c>
      <c r="PJ7" s="327">
        <v>10307994.41</v>
      </c>
      <c r="PK7" s="327">
        <v>10307994.41</v>
      </c>
      <c r="PL7" s="327">
        <v>10307994.41</v>
      </c>
      <c r="PM7" s="327">
        <v>6669878.7400000002</v>
      </c>
      <c r="PN7" s="327"/>
      <c r="PO7" s="327">
        <v>10307994.41</v>
      </c>
      <c r="PP7" s="327">
        <v>10307994.41</v>
      </c>
      <c r="PQ7" s="327">
        <v>10307994.41</v>
      </c>
      <c r="PR7" s="327">
        <v>18209563.82</v>
      </c>
      <c r="PS7" s="327">
        <v>37173330.390000001</v>
      </c>
      <c r="PT7" s="327">
        <v>24053331.43</v>
      </c>
      <c r="PU7" s="327"/>
      <c r="PV7" s="327">
        <v>37173330.390000001</v>
      </c>
      <c r="PW7" s="327">
        <v>37173330.390000001</v>
      </c>
      <c r="PX7" s="327">
        <v>37173330.390000001</v>
      </c>
      <c r="PY7" s="327">
        <v>37173330.390000001</v>
      </c>
      <c r="PZ7" s="327">
        <v>37173330.390000001</v>
      </c>
      <c r="QA7" s="327">
        <v>24053331.43</v>
      </c>
      <c r="QB7" s="327"/>
      <c r="QC7" s="328">
        <v>37173330.390000001</v>
      </c>
      <c r="QD7" s="329">
        <v>37173330.390000001</v>
      </c>
      <c r="QE7" s="327">
        <v>37173330.390000001</v>
      </c>
      <c r="QF7" s="327">
        <v>37173330.390000001</v>
      </c>
      <c r="QG7" s="327">
        <v>37173330.390000001</v>
      </c>
      <c r="QH7" s="327">
        <v>24053331.43</v>
      </c>
      <c r="QI7" s="327"/>
      <c r="QJ7" s="327">
        <v>32967261.530000001</v>
      </c>
      <c r="QK7" s="327">
        <v>1421745.02</v>
      </c>
      <c r="QL7" s="327">
        <v>1421745.02</v>
      </c>
      <c r="QM7" s="327">
        <v>1421745.02</v>
      </c>
      <c r="QN7" s="327">
        <v>1421745.02</v>
      </c>
      <c r="QO7" s="327">
        <v>919952.66</v>
      </c>
      <c r="QP7" s="327"/>
      <c r="QQ7" s="327"/>
      <c r="QR7" s="327">
        <v>1421745.02</v>
      </c>
      <c r="QS7" s="327">
        <v>1421745.02</v>
      </c>
      <c r="QT7" s="327">
        <v>1421745.02</v>
      </c>
      <c r="QU7" s="327">
        <v>1421745.02</v>
      </c>
      <c r="QV7" s="327">
        <v>919952.66</v>
      </c>
      <c r="QW7" s="327"/>
      <c r="QX7" s="327">
        <v>1421745.02</v>
      </c>
      <c r="QY7" s="327">
        <v>1421745.02</v>
      </c>
      <c r="QZ7" s="327">
        <v>1421745.02</v>
      </c>
      <c r="RA7" s="327">
        <v>1421745.02</v>
      </c>
      <c r="RB7" s="327">
        <v>1421745.02</v>
      </c>
      <c r="RC7" s="327">
        <v>919952.66</v>
      </c>
      <c r="RD7" s="327"/>
      <c r="RE7" s="327">
        <v>1421745.02</v>
      </c>
      <c r="RF7" s="327">
        <v>1421745.02</v>
      </c>
      <c r="RG7" s="327">
        <v>1421745.02</v>
      </c>
      <c r="RH7" s="328">
        <v>1421745.02</v>
      </c>
      <c r="RI7" s="329">
        <v>1421745.02</v>
      </c>
      <c r="RJ7" s="327">
        <v>919952.66</v>
      </c>
      <c r="RK7" s="327"/>
      <c r="RL7" s="327"/>
      <c r="RM7" s="327">
        <v>1421745.02</v>
      </c>
      <c r="RN7" s="327">
        <v>1421745.02</v>
      </c>
      <c r="RO7" s="327">
        <v>1421745.02</v>
      </c>
      <c r="RP7" s="327">
        <v>1421745.02</v>
      </c>
      <c r="RQ7" s="327">
        <v>919952.66</v>
      </c>
      <c r="RR7" s="327"/>
      <c r="RS7" s="327"/>
      <c r="RT7" s="327">
        <v>1421745.02</v>
      </c>
      <c r="RU7" s="327">
        <v>1421745.02</v>
      </c>
      <c r="RV7" s="327">
        <v>1254480.8999999999</v>
      </c>
      <c r="RW7" s="327"/>
      <c r="RX7" s="327"/>
      <c r="RY7" s="327"/>
      <c r="RZ7" s="327"/>
      <c r="SA7" s="327"/>
      <c r="SB7" s="327"/>
      <c r="SC7" s="327"/>
      <c r="SD7" s="327"/>
      <c r="SE7" s="327"/>
      <c r="SF7" s="327"/>
      <c r="SG7" s="327"/>
      <c r="SH7" s="327"/>
      <c r="SI7" s="327"/>
      <c r="SJ7" s="327"/>
      <c r="SK7" s="327"/>
      <c r="SL7" s="327"/>
    </row>
    <row r="8" spans="2:537" s="326" customFormat="1">
      <c r="B8" s="325"/>
      <c r="C8" s="319" t="s">
        <v>15</v>
      </c>
      <c r="D8" s="320">
        <f>SUM(F8:SL8)+1</f>
        <v>12245973140.070013</v>
      </c>
      <c r="E8" s="587">
        <f>D8/$D$4</f>
        <v>0.23024525566758017</v>
      </c>
      <c r="F8" s="327"/>
      <c r="G8" s="327"/>
      <c r="H8" s="327"/>
      <c r="I8" s="327"/>
      <c r="J8" s="327"/>
      <c r="K8" s="327"/>
      <c r="L8" s="327"/>
      <c r="M8" s="327"/>
      <c r="N8" s="327"/>
      <c r="O8" s="327"/>
      <c r="P8" s="327"/>
      <c r="Q8" s="327"/>
      <c r="R8" s="327"/>
      <c r="S8" s="328"/>
      <c r="T8" s="324"/>
      <c r="U8" s="322"/>
      <c r="V8" s="322"/>
      <c r="W8" s="322"/>
      <c r="X8" s="322"/>
      <c r="Y8" s="322"/>
      <c r="Z8" s="322"/>
      <c r="AA8" s="322"/>
      <c r="AB8" s="322"/>
      <c r="AC8" s="322"/>
      <c r="AD8" s="322"/>
      <c r="AE8" s="322"/>
      <c r="AF8" s="322"/>
      <c r="AG8" s="322"/>
      <c r="AH8" s="322"/>
      <c r="AI8" s="322"/>
      <c r="AJ8" s="322"/>
      <c r="AK8" s="322"/>
      <c r="AL8" s="322"/>
      <c r="AM8" s="322"/>
      <c r="AN8" s="322"/>
      <c r="AO8" s="322"/>
      <c r="AP8" s="322"/>
      <c r="AQ8" s="322"/>
      <c r="AR8" s="322"/>
      <c r="AS8" s="322"/>
      <c r="AT8" s="322"/>
      <c r="AU8" s="322"/>
      <c r="AV8" s="322"/>
      <c r="AW8" s="322"/>
      <c r="AX8" s="323"/>
      <c r="AY8" s="324"/>
      <c r="AZ8" s="322"/>
      <c r="BA8" s="322"/>
      <c r="BB8" s="322"/>
      <c r="BC8" s="322"/>
      <c r="BD8" s="322"/>
      <c r="BE8" s="322"/>
      <c r="BF8" s="322"/>
      <c r="BG8" s="322"/>
      <c r="BH8" s="322"/>
      <c r="BI8" s="322"/>
      <c r="BJ8" s="322"/>
      <c r="BK8" s="322"/>
      <c r="BL8" s="322"/>
      <c r="BM8" s="322"/>
      <c r="BN8" s="322"/>
      <c r="BO8" s="322"/>
      <c r="BP8" s="322"/>
      <c r="BQ8" s="322"/>
      <c r="BR8" s="322"/>
      <c r="BS8" s="322"/>
      <c r="BT8" s="322"/>
      <c r="BU8" s="322"/>
      <c r="BV8" s="322"/>
      <c r="BW8" s="322"/>
      <c r="BX8" s="322"/>
      <c r="BY8" s="322"/>
      <c r="BZ8" s="322"/>
      <c r="CA8" s="322"/>
      <c r="CB8" s="323"/>
      <c r="CC8" s="324"/>
      <c r="CD8" s="322"/>
      <c r="CE8" s="322"/>
      <c r="CF8" s="322"/>
      <c r="CG8" s="322"/>
      <c r="CH8" s="322"/>
      <c r="CI8" s="322"/>
      <c r="CJ8" s="322"/>
      <c r="CK8" s="322"/>
      <c r="CL8" s="322"/>
      <c r="CM8" s="322"/>
      <c r="CN8" s="322"/>
      <c r="CO8" s="322"/>
      <c r="CP8" s="322"/>
      <c r="CQ8" s="322"/>
      <c r="CR8" s="322"/>
      <c r="CS8" s="322"/>
      <c r="CT8" s="322"/>
      <c r="CU8" s="322"/>
      <c r="CV8" s="322"/>
      <c r="CW8" s="322"/>
      <c r="CX8" s="322"/>
      <c r="CY8" s="322"/>
      <c r="CZ8" s="322"/>
      <c r="DA8" s="322"/>
      <c r="DB8" s="322"/>
      <c r="DC8" s="322"/>
      <c r="DD8" s="322"/>
      <c r="DE8" s="322"/>
      <c r="DF8" s="322"/>
      <c r="DG8" s="323"/>
      <c r="DH8" s="324"/>
      <c r="DI8" s="322"/>
      <c r="DJ8" s="322"/>
      <c r="DK8" s="322"/>
      <c r="DL8" s="322"/>
      <c r="DM8" s="322">
        <v>2511753.59</v>
      </c>
      <c r="DN8" s="322">
        <v>2846654.06</v>
      </c>
      <c r="DO8" s="322">
        <v>3086706.1</v>
      </c>
      <c r="DP8" s="322">
        <v>3086706.1</v>
      </c>
      <c r="DQ8" s="322">
        <v>1997280.41</v>
      </c>
      <c r="DR8" s="322"/>
      <c r="DS8" s="322"/>
      <c r="DT8" s="322">
        <v>3086706.1</v>
      </c>
      <c r="DU8" s="322">
        <v>3086706.1</v>
      </c>
      <c r="DV8" s="322">
        <v>3086706.1</v>
      </c>
      <c r="DW8" s="322">
        <v>3086706.1</v>
      </c>
      <c r="DX8" s="322">
        <v>1997280.41</v>
      </c>
      <c r="DY8" s="322"/>
      <c r="DZ8" s="322">
        <v>3086706.1</v>
      </c>
      <c r="EA8" s="322">
        <v>3086706.1</v>
      </c>
      <c r="EB8" s="322">
        <v>3086706.1</v>
      </c>
      <c r="EC8" s="322">
        <v>3086706.1</v>
      </c>
      <c r="ED8" s="322">
        <v>8009329.9199999999</v>
      </c>
      <c r="EE8" s="322">
        <v>56146142.520000003</v>
      </c>
      <c r="EF8" s="322"/>
      <c r="EG8" s="322">
        <v>86771311.170000002</v>
      </c>
      <c r="EH8" s="322">
        <v>86771311.170000002</v>
      </c>
      <c r="EI8" s="322">
        <v>86771311.170000002</v>
      </c>
      <c r="EJ8" s="322">
        <v>86771311.170000002</v>
      </c>
      <c r="EK8" s="323">
        <v>88919834.010000005</v>
      </c>
      <c r="EL8" s="324">
        <v>57536363.18</v>
      </c>
      <c r="EM8" s="322"/>
      <c r="EN8" s="322">
        <v>88919834.010000005</v>
      </c>
      <c r="EO8" s="322">
        <v>88919834.010000005</v>
      </c>
      <c r="EP8" s="322">
        <v>88919834.010000005</v>
      </c>
      <c r="EQ8" s="322">
        <v>88919834.010000005</v>
      </c>
      <c r="ER8" s="322">
        <v>88919834.010000005</v>
      </c>
      <c r="ES8" s="322"/>
      <c r="ET8" s="322"/>
      <c r="EU8" s="322">
        <v>88919834.010000005</v>
      </c>
      <c r="EV8" s="322">
        <v>88919834.010000005</v>
      </c>
      <c r="EW8" s="322">
        <v>88919834.010000005</v>
      </c>
      <c r="EX8" s="322">
        <v>88919834.010000005</v>
      </c>
      <c r="EY8" s="322">
        <v>88919834.010000005</v>
      </c>
      <c r="EZ8" s="322">
        <v>57536363.18</v>
      </c>
      <c r="FA8" s="322"/>
      <c r="FB8" s="322">
        <v>88919834.010000005</v>
      </c>
      <c r="FC8" s="322">
        <v>88919834.010000005</v>
      </c>
      <c r="FD8" s="322">
        <v>88919834.010000005</v>
      </c>
      <c r="FE8" s="322">
        <v>88919834.010000005</v>
      </c>
      <c r="FF8" s="322">
        <v>88919834.010000005</v>
      </c>
      <c r="FG8" s="322">
        <v>57536363.18</v>
      </c>
      <c r="FH8" s="322"/>
      <c r="FI8" s="322">
        <v>88919834.010000005</v>
      </c>
      <c r="FJ8" s="322"/>
      <c r="FK8" s="322"/>
      <c r="FL8" s="322"/>
      <c r="FM8" s="322"/>
      <c r="FN8" s="322"/>
      <c r="FO8" s="322"/>
      <c r="FP8" s="323"/>
      <c r="FQ8" s="324"/>
      <c r="FR8" s="322"/>
      <c r="FS8" s="322"/>
      <c r="FT8" s="322"/>
      <c r="FU8" s="322">
        <v>57536363.18</v>
      </c>
      <c r="FV8" s="322"/>
      <c r="FW8" s="322"/>
      <c r="FX8" s="322">
        <v>88919834.010000005</v>
      </c>
      <c r="FY8" s="322">
        <v>88919834.010000005</v>
      </c>
      <c r="FZ8" s="322">
        <v>88919834.010000005</v>
      </c>
      <c r="GA8" s="322">
        <v>88752383.780000001</v>
      </c>
      <c r="GB8" s="322">
        <v>55694410.549999997</v>
      </c>
      <c r="GC8" s="322"/>
      <c r="GD8" s="322">
        <v>86073179.950000003</v>
      </c>
      <c r="GE8" s="322">
        <v>86073179.950000003</v>
      </c>
      <c r="GF8" s="322">
        <v>86073179.950000003</v>
      </c>
      <c r="GG8" s="322">
        <v>86073179.950000003</v>
      </c>
      <c r="GH8" s="322">
        <v>86073179.950000003</v>
      </c>
      <c r="GI8" s="322">
        <v>55694410.549999997</v>
      </c>
      <c r="GJ8" s="322"/>
      <c r="GK8" s="322">
        <v>86073179.950000003</v>
      </c>
      <c r="GL8" s="322">
        <v>86073179.950000003</v>
      </c>
      <c r="GM8" s="322">
        <v>86073179.950000003</v>
      </c>
      <c r="GN8" s="322">
        <v>86073179.950000003</v>
      </c>
      <c r="GO8" s="322">
        <v>86073179.950000003</v>
      </c>
      <c r="GP8" s="322">
        <v>55694410.549999997</v>
      </c>
      <c r="GQ8" s="322"/>
      <c r="GR8" s="322">
        <v>86073179.950000003</v>
      </c>
      <c r="GS8" s="322">
        <v>86073179.950000003</v>
      </c>
      <c r="GT8" s="322">
        <v>86073179.950000003</v>
      </c>
      <c r="GU8" s="323">
        <v>86073179.950000003</v>
      </c>
      <c r="GV8" s="324">
        <v>86073179.950000003</v>
      </c>
      <c r="GW8" s="322">
        <v>55694410.549999997</v>
      </c>
      <c r="GX8" s="322"/>
      <c r="GY8" s="322">
        <v>86073179.950000003</v>
      </c>
      <c r="GZ8" s="322">
        <v>86073179.950000003</v>
      </c>
      <c r="HA8" s="322">
        <v>86073179.950000003</v>
      </c>
      <c r="HB8" s="322">
        <v>86073179.950000003</v>
      </c>
      <c r="HC8" s="322">
        <v>86073179.950000003</v>
      </c>
      <c r="HD8" s="322">
        <v>55694410.549999997</v>
      </c>
      <c r="HE8" s="322"/>
      <c r="HF8" s="322">
        <v>86073179.950000003</v>
      </c>
      <c r="HG8" s="322">
        <v>86073179.950000003</v>
      </c>
      <c r="HH8" s="322">
        <v>86073179.950000003</v>
      </c>
      <c r="HI8" s="322">
        <v>86073179.950000003</v>
      </c>
      <c r="HJ8" s="322">
        <v>86073179.950000003</v>
      </c>
      <c r="HK8" s="322">
        <v>55694410.549999997</v>
      </c>
      <c r="HL8" s="322"/>
      <c r="HM8" s="322">
        <v>86073179.950000003</v>
      </c>
      <c r="HN8" s="322">
        <v>86073179.950000003</v>
      </c>
      <c r="HO8" s="322">
        <v>86073179.950000003</v>
      </c>
      <c r="HP8" s="322">
        <v>86073179.950000003</v>
      </c>
      <c r="HQ8" s="322">
        <v>86073179.950000003</v>
      </c>
      <c r="HR8" s="322">
        <v>55694410.549999997</v>
      </c>
      <c r="HS8" s="322"/>
      <c r="HT8" s="322">
        <v>86073179.950000003</v>
      </c>
      <c r="HU8" s="322">
        <v>86073179.950000003</v>
      </c>
      <c r="HV8" s="322">
        <v>86073179.950000003</v>
      </c>
      <c r="HW8" s="323">
        <v>86073179.950000003</v>
      </c>
      <c r="HX8" s="324">
        <v>86073179.950000003</v>
      </c>
      <c r="HY8" s="322">
        <v>55694410.549999997</v>
      </c>
      <c r="HZ8" s="322"/>
      <c r="IA8" s="322">
        <v>86073179.950000003</v>
      </c>
      <c r="IB8" s="322">
        <v>86073179.950000003</v>
      </c>
      <c r="IC8" s="322">
        <v>86073179.950000003</v>
      </c>
      <c r="ID8" s="322">
        <v>86073179.950000003</v>
      </c>
      <c r="IE8" s="322">
        <v>86073179.950000003</v>
      </c>
      <c r="IF8" s="322">
        <v>55694410.549999997</v>
      </c>
      <c r="IG8" s="322"/>
      <c r="IH8" s="322">
        <v>86073179.950000003</v>
      </c>
      <c r="II8" s="322">
        <v>86073179.950000003</v>
      </c>
      <c r="IJ8" s="322">
        <v>86073179.950000003</v>
      </c>
      <c r="IK8" s="322">
        <v>86073179.950000003</v>
      </c>
      <c r="IL8" s="322">
        <v>86073179.950000003</v>
      </c>
      <c r="IM8" s="322">
        <v>55694410.549999997</v>
      </c>
      <c r="IN8" s="322"/>
      <c r="IO8" s="322">
        <v>86073179.950000003</v>
      </c>
      <c r="IP8" s="322">
        <v>86073179.950000003</v>
      </c>
      <c r="IQ8" s="322">
        <v>85861369.329999998</v>
      </c>
      <c r="IR8" s="322">
        <v>85833127.909999996</v>
      </c>
      <c r="IS8" s="327">
        <v>85833127.909999996</v>
      </c>
      <c r="IT8" s="327">
        <v>55539082.770000003</v>
      </c>
      <c r="IU8" s="327"/>
      <c r="IV8" s="327"/>
      <c r="IW8" s="327">
        <v>85833127.909999996</v>
      </c>
      <c r="IX8" s="327">
        <v>85833127.909999996</v>
      </c>
      <c r="IY8" s="327">
        <v>85833127.909999996</v>
      </c>
      <c r="IZ8" s="327">
        <v>85833127.909999996</v>
      </c>
      <c r="JA8" s="327">
        <v>55539082.770000003</v>
      </c>
      <c r="JB8" s="328"/>
      <c r="JC8" s="329">
        <v>85833127.909999996</v>
      </c>
      <c r="JD8" s="327">
        <v>85833127.909999996</v>
      </c>
      <c r="JE8" s="327">
        <v>85833127.909999996</v>
      </c>
      <c r="JF8" s="327">
        <v>85833127.909999996</v>
      </c>
      <c r="JG8" s="327">
        <v>85833127.909999996</v>
      </c>
      <c r="JH8" s="327">
        <v>55539082.770000003</v>
      </c>
      <c r="JI8" s="327"/>
      <c r="JJ8" s="327">
        <v>85833127.909999996</v>
      </c>
      <c r="JK8" s="327">
        <v>85833127.909999996</v>
      </c>
      <c r="JL8" s="327">
        <v>85833127.909999996</v>
      </c>
      <c r="JM8" s="327">
        <v>85833127.909999996</v>
      </c>
      <c r="JN8" s="327">
        <v>85833127.909999996</v>
      </c>
      <c r="JO8" s="327">
        <v>55539082.770000003</v>
      </c>
      <c r="JP8" s="327"/>
      <c r="JQ8" s="327">
        <v>85833127.909999996</v>
      </c>
      <c r="JR8" s="327">
        <v>85833127.909999996</v>
      </c>
      <c r="JS8" s="327">
        <v>85833127.909999996</v>
      </c>
      <c r="JT8" s="327"/>
      <c r="JU8" s="327"/>
      <c r="JV8" s="327">
        <v>55539082.770000003</v>
      </c>
      <c r="JW8" s="327"/>
      <c r="JX8" s="327">
        <v>85833127.909999996</v>
      </c>
      <c r="JY8" s="327">
        <v>85833127.909999996</v>
      </c>
      <c r="JZ8" s="327">
        <v>85833127.909999996</v>
      </c>
      <c r="KA8" s="327">
        <v>85833127.909999996</v>
      </c>
      <c r="KB8" s="327">
        <v>85833127.909999996</v>
      </c>
      <c r="KC8" s="327">
        <v>55539082.770000003</v>
      </c>
      <c r="KD8" s="327"/>
      <c r="KE8" s="327">
        <v>85833127.909999996</v>
      </c>
      <c r="KF8" s="328">
        <v>85833127.909999996</v>
      </c>
      <c r="KG8" s="329"/>
      <c r="KH8" s="327">
        <v>84199235.349999994</v>
      </c>
      <c r="KI8" s="327">
        <v>83518446.780000001</v>
      </c>
      <c r="KJ8" s="327">
        <v>54041347.920000002</v>
      </c>
      <c r="KK8" s="327"/>
      <c r="KL8" s="327">
        <v>83518446.780000001</v>
      </c>
      <c r="KM8" s="327">
        <v>83518446.780000001</v>
      </c>
      <c r="KN8" s="327">
        <v>83518446.780000001</v>
      </c>
      <c r="KO8" s="327">
        <v>83518446.780000001</v>
      </c>
      <c r="KP8" s="327">
        <v>83518446.780000001</v>
      </c>
      <c r="KQ8" s="327">
        <v>54041347.920000002</v>
      </c>
      <c r="KR8" s="327"/>
      <c r="KS8" s="327">
        <v>83518446.780000001</v>
      </c>
      <c r="KT8" s="327">
        <v>83518446.780000001</v>
      </c>
      <c r="KU8" s="327">
        <v>83518446.780000001</v>
      </c>
      <c r="KV8" s="327">
        <v>83518446.780000001</v>
      </c>
      <c r="KW8" s="327">
        <v>83518446.780000001</v>
      </c>
      <c r="KX8" s="327">
        <v>54041347.920000002</v>
      </c>
      <c r="KY8" s="327"/>
      <c r="KZ8" s="327">
        <v>83518446.780000001</v>
      </c>
      <c r="LA8" s="327">
        <v>83518446.780000001</v>
      </c>
      <c r="LB8" s="327">
        <v>83518446.780000001</v>
      </c>
      <c r="LC8" s="327">
        <v>83518446.780000001</v>
      </c>
      <c r="LD8" s="327">
        <v>83518446.780000001</v>
      </c>
      <c r="LE8" s="327">
        <v>54041347.920000002</v>
      </c>
      <c r="LF8" s="327"/>
      <c r="LG8" s="327">
        <v>83518446.780000001</v>
      </c>
      <c r="LH8" s="327">
        <v>83518446.780000001</v>
      </c>
      <c r="LI8" s="327">
        <v>83518446.780000001</v>
      </c>
      <c r="LJ8" s="327">
        <v>83518446.780000001</v>
      </c>
      <c r="LK8" s="328">
        <v>83518446.780000001</v>
      </c>
      <c r="LL8" s="329">
        <v>54041347.920000002</v>
      </c>
      <c r="LM8" s="327"/>
      <c r="LN8" s="327"/>
      <c r="LO8" s="327">
        <v>83518446.780000001</v>
      </c>
      <c r="LP8" s="327">
        <v>83518446.780000001</v>
      </c>
      <c r="LQ8" s="327">
        <v>83518446.780000001</v>
      </c>
      <c r="LR8" s="327">
        <v>26080853.41</v>
      </c>
      <c r="LS8" s="327">
        <v>1390220.66</v>
      </c>
      <c r="LT8" s="327"/>
      <c r="LU8" s="327">
        <v>2148522.84</v>
      </c>
      <c r="LV8" s="327">
        <v>2148522.84</v>
      </c>
      <c r="LW8" s="327">
        <v>2148522.84</v>
      </c>
      <c r="LX8" s="327">
        <v>2148522.84</v>
      </c>
      <c r="LY8" s="327">
        <v>2148522.84</v>
      </c>
      <c r="LZ8" s="327">
        <v>1390220.66</v>
      </c>
      <c r="MA8" s="327"/>
      <c r="MB8" s="327">
        <v>2148522.84</v>
      </c>
      <c r="MC8" s="327">
        <v>2148522.84</v>
      </c>
      <c r="MD8" s="327">
        <v>2148522.84</v>
      </c>
      <c r="ME8" s="327">
        <v>2148522.84</v>
      </c>
      <c r="MF8" s="327">
        <v>2148522.84</v>
      </c>
      <c r="MG8" s="327">
        <v>1390220.66</v>
      </c>
      <c r="MH8" s="327"/>
      <c r="MI8" s="327"/>
      <c r="MJ8" s="327">
        <v>2148522.84</v>
      </c>
      <c r="MK8" s="327">
        <v>2148522.84</v>
      </c>
      <c r="ML8" s="327">
        <v>2148522.84</v>
      </c>
      <c r="MM8" s="327">
        <v>2148522.84</v>
      </c>
      <c r="MN8" s="327">
        <v>1390220.66</v>
      </c>
      <c r="MO8" s="327"/>
      <c r="MP8" s="329"/>
      <c r="MQ8" s="327">
        <v>2148522.84</v>
      </c>
      <c r="MR8" s="327">
        <v>2148522.84</v>
      </c>
      <c r="MS8" s="327">
        <v>2148522.84</v>
      </c>
      <c r="MT8" s="327">
        <v>2148522.84</v>
      </c>
      <c r="MU8" s="327">
        <v>1390220.66</v>
      </c>
      <c r="MV8" s="327"/>
      <c r="MW8" s="327">
        <v>2148522.84</v>
      </c>
      <c r="MX8" s="327">
        <v>2148522.84</v>
      </c>
      <c r="MY8" s="327">
        <v>2148522.84</v>
      </c>
      <c r="MZ8" s="327">
        <v>2148522.84</v>
      </c>
      <c r="NA8" s="327">
        <v>2148522.84</v>
      </c>
      <c r="NB8" s="327">
        <v>1390220.66</v>
      </c>
      <c r="NC8" s="327"/>
      <c r="ND8" s="327">
        <v>1390220.66</v>
      </c>
      <c r="NE8" s="327"/>
      <c r="NF8" s="327"/>
      <c r="NG8" s="327"/>
      <c r="NH8" s="327"/>
      <c r="NI8" s="327"/>
      <c r="NJ8" s="327"/>
      <c r="NK8" s="327"/>
      <c r="NL8" s="327"/>
      <c r="NM8" s="327"/>
      <c r="NN8" s="327"/>
      <c r="NO8" s="327"/>
      <c r="NP8" s="327"/>
      <c r="NQ8" s="327"/>
      <c r="NR8" s="327"/>
      <c r="NS8" s="327"/>
      <c r="NT8" s="328"/>
      <c r="NU8" s="329"/>
      <c r="NV8" s="327"/>
      <c r="NW8" s="327"/>
      <c r="NX8" s="327"/>
      <c r="NY8" s="327"/>
      <c r="NZ8" s="327"/>
      <c r="OA8" s="327"/>
      <c r="OB8" s="327"/>
      <c r="OC8" s="327"/>
      <c r="OD8" s="327"/>
      <c r="OE8" s="327"/>
      <c r="OF8" s="327"/>
      <c r="OG8" s="327"/>
      <c r="OH8" s="327"/>
      <c r="OI8" s="327"/>
      <c r="OJ8" s="327"/>
      <c r="OK8" s="327"/>
      <c r="OL8" s="327"/>
      <c r="OM8" s="327"/>
      <c r="ON8" s="327"/>
      <c r="OO8" s="327"/>
      <c r="OP8" s="327"/>
      <c r="OQ8" s="327"/>
      <c r="OR8" s="327"/>
      <c r="OS8" s="327"/>
      <c r="OT8" s="327"/>
      <c r="OU8" s="327"/>
      <c r="OV8" s="327"/>
      <c r="OW8" s="327"/>
      <c r="OX8" s="327"/>
      <c r="OY8" s="328"/>
      <c r="OZ8" s="329"/>
      <c r="PA8" s="327"/>
      <c r="PB8" s="327"/>
      <c r="PC8" s="327"/>
      <c r="PD8" s="327"/>
      <c r="PE8" s="327"/>
      <c r="PF8" s="327"/>
      <c r="PG8" s="327"/>
      <c r="PH8" s="327"/>
      <c r="PI8" s="327"/>
      <c r="PJ8" s="327"/>
      <c r="PK8" s="327"/>
      <c r="PL8" s="327"/>
      <c r="PM8" s="327"/>
      <c r="PN8" s="327"/>
      <c r="PO8" s="327"/>
      <c r="PP8" s="327"/>
      <c r="PQ8" s="327"/>
      <c r="PR8" s="327"/>
      <c r="PS8" s="327"/>
      <c r="PT8" s="327"/>
      <c r="PU8" s="327"/>
      <c r="PV8" s="327"/>
      <c r="PW8" s="327"/>
      <c r="PX8" s="327"/>
      <c r="PY8" s="327"/>
      <c r="PZ8" s="327"/>
      <c r="QA8" s="327"/>
      <c r="QB8" s="327"/>
      <c r="QC8" s="328"/>
      <c r="QD8" s="329"/>
      <c r="QE8" s="327"/>
      <c r="QF8" s="327"/>
      <c r="QG8" s="327"/>
      <c r="QH8" s="327"/>
      <c r="QI8" s="327"/>
      <c r="QJ8" s="327"/>
      <c r="QK8" s="327"/>
      <c r="QL8" s="327"/>
      <c r="QM8" s="327"/>
      <c r="QN8" s="327"/>
      <c r="QO8" s="327"/>
      <c r="QP8" s="327"/>
      <c r="QQ8" s="327"/>
      <c r="QR8" s="327"/>
      <c r="QS8" s="327"/>
      <c r="QT8" s="327"/>
      <c r="QU8" s="327"/>
      <c r="QV8" s="327"/>
      <c r="QW8" s="327"/>
      <c r="QX8" s="327"/>
      <c r="QY8" s="327"/>
      <c r="QZ8" s="327"/>
      <c r="RA8" s="327"/>
      <c r="RB8" s="327"/>
      <c r="RC8" s="327"/>
      <c r="RD8" s="327"/>
      <c r="RE8" s="327"/>
      <c r="RF8" s="327"/>
      <c r="RG8" s="327"/>
      <c r="RH8" s="328"/>
      <c r="RI8" s="329"/>
      <c r="RJ8" s="327"/>
      <c r="RK8" s="327"/>
      <c r="RL8" s="327"/>
      <c r="RM8" s="327"/>
      <c r="RN8" s="327"/>
      <c r="RO8" s="327"/>
      <c r="RP8" s="327"/>
      <c r="RQ8" s="327"/>
      <c r="RR8" s="327"/>
      <c r="RS8" s="327"/>
      <c r="RT8" s="327"/>
      <c r="RU8" s="327"/>
      <c r="RV8" s="327"/>
      <c r="RW8" s="327"/>
      <c r="RX8" s="327"/>
      <c r="RY8" s="327"/>
      <c r="RZ8" s="327"/>
      <c r="SA8" s="327"/>
      <c r="SB8" s="327"/>
      <c r="SC8" s="327"/>
      <c r="SD8" s="327"/>
      <c r="SE8" s="327"/>
      <c r="SF8" s="327"/>
      <c r="SG8" s="327"/>
      <c r="SH8" s="327"/>
      <c r="SI8" s="327"/>
      <c r="SJ8" s="327"/>
      <c r="SK8" s="327"/>
      <c r="SL8" s="327"/>
    </row>
    <row r="9" spans="2:537" s="326" customFormat="1">
      <c r="B9" s="325"/>
      <c r="C9" s="319" t="s">
        <v>16</v>
      </c>
      <c r="D9" s="320">
        <f>SUM(F9:SL9)+1</f>
        <v>2453212228.340004</v>
      </c>
      <c r="E9" s="587">
        <f>D9/$D$4</f>
        <v>4.6124588896309549E-2</v>
      </c>
      <c r="F9" s="327"/>
      <c r="G9" s="327"/>
      <c r="H9" s="327"/>
      <c r="I9" s="327"/>
      <c r="J9" s="327"/>
      <c r="K9" s="327"/>
      <c r="L9" s="327"/>
      <c r="M9" s="327"/>
      <c r="N9" s="327"/>
      <c r="O9" s="327"/>
      <c r="P9" s="327"/>
      <c r="Q9" s="327"/>
      <c r="R9" s="327"/>
      <c r="S9" s="328"/>
      <c r="T9" s="324"/>
      <c r="U9" s="322"/>
      <c r="V9" s="322"/>
      <c r="W9" s="322"/>
      <c r="X9" s="322"/>
      <c r="Y9" s="322"/>
      <c r="Z9" s="322"/>
      <c r="AA9" s="322"/>
      <c r="AB9" s="322"/>
      <c r="AC9" s="322"/>
      <c r="AD9" s="322"/>
      <c r="AE9" s="322"/>
      <c r="AF9" s="322"/>
      <c r="AG9" s="322"/>
      <c r="AH9" s="322"/>
      <c r="AI9" s="322"/>
      <c r="AJ9" s="322"/>
      <c r="AK9" s="322"/>
      <c r="AL9" s="322"/>
      <c r="AM9" s="322"/>
      <c r="AN9" s="322"/>
      <c r="AO9" s="322"/>
      <c r="AP9" s="322"/>
      <c r="AQ9" s="322"/>
      <c r="AR9" s="322"/>
      <c r="AS9" s="322"/>
      <c r="AT9" s="322"/>
      <c r="AU9" s="322"/>
      <c r="AV9" s="322"/>
      <c r="AW9" s="322"/>
      <c r="AX9" s="323"/>
      <c r="AY9" s="324"/>
      <c r="AZ9" s="322"/>
      <c r="BA9" s="322"/>
      <c r="BB9" s="322"/>
      <c r="BC9" s="322"/>
      <c r="BD9" s="322"/>
      <c r="BE9" s="322"/>
      <c r="BF9" s="322"/>
      <c r="BG9" s="322"/>
      <c r="BH9" s="322"/>
      <c r="BI9" s="322"/>
      <c r="BJ9" s="322"/>
      <c r="BK9" s="322"/>
      <c r="BL9" s="322"/>
      <c r="BM9" s="322"/>
      <c r="BN9" s="322"/>
      <c r="BO9" s="322"/>
      <c r="BP9" s="322"/>
      <c r="BQ9" s="322"/>
      <c r="BR9" s="322"/>
      <c r="BS9" s="322"/>
      <c r="BT9" s="322"/>
      <c r="BU9" s="322"/>
      <c r="BV9" s="322"/>
      <c r="BW9" s="322"/>
      <c r="BX9" s="322"/>
      <c r="BY9" s="322"/>
      <c r="BZ9" s="322"/>
      <c r="CA9" s="322"/>
      <c r="CB9" s="323"/>
      <c r="CC9" s="324"/>
      <c r="CD9" s="322"/>
      <c r="CE9" s="322"/>
      <c r="CF9" s="322"/>
      <c r="CG9" s="322"/>
      <c r="CH9" s="322"/>
      <c r="CI9" s="322"/>
      <c r="CJ9" s="322"/>
      <c r="CK9" s="322"/>
      <c r="CL9" s="322"/>
      <c r="CM9" s="322"/>
      <c r="CN9" s="322"/>
      <c r="CO9" s="322"/>
      <c r="CP9" s="322"/>
      <c r="CQ9" s="322"/>
      <c r="CR9" s="322"/>
      <c r="CS9" s="322"/>
      <c r="CT9" s="322"/>
      <c r="CU9" s="322"/>
      <c r="CV9" s="322"/>
      <c r="CW9" s="322"/>
      <c r="CX9" s="322"/>
      <c r="CY9" s="322"/>
      <c r="CZ9" s="322"/>
      <c r="DA9" s="322"/>
      <c r="DB9" s="322"/>
      <c r="DC9" s="322"/>
      <c r="DD9" s="322"/>
      <c r="DE9" s="322"/>
      <c r="DF9" s="322"/>
      <c r="DG9" s="323"/>
      <c r="DH9" s="324"/>
      <c r="DI9" s="322"/>
      <c r="DJ9" s="322"/>
      <c r="DK9" s="322"/>
      <c r="DL9" s="322"/>
      <c r="DM9" s="322"/>
      <c r="DN9" s="322"/>
      <c r="DO9" s="322"/>
      <c r="DP9" s="322"/>
      <c r="DQ9" s="322"/>
      <c r="DR9" s="322"/>
      <c r="DS9" s="322"/>
      <c r="DT9" s="322"/>
      <c r="DU9" s="322"/>
      <c r="DV9" s="322"/>
      <c r="DW9" s="322"/>
      <c r="DX9" s="322"/>
      <c r="DY9" s="322"/>
      <c r="DZ9" s="322"/>
      <c r="EA9" s="322"/>
      <c r="EB9" s="322"/>
      <c r="EC9" s="322"/>
      <c r="ED9" s="322"/>
      <c r="EE9" s="322"/>
      <c r="EF9" s="322"/>
      <c r="EG9" s="322"/>
      <c r="EH9" s="322"/>
      <c r="EI9" s="322"/>
      <c r="EJ9" s="322"/>
      <c r="EK9" s="323"/>
      <c r="EL9" s="324"/>
      <c r="EM9" s="322"/>
      <c r="EN9" s="322"/>
      <c r="EO9" s="322"/>
      <c r="EP9" s="322"/>
      <c r="EQ9" s="322"/>
      <c r="ER9" s="322"/>
      <c r="ES9" s="322"/>
      <c r="ET9" s="322"/>
      <c r="EU9" s="322"/>
      <c r="EV9" s="322"/>
      <c r="EW9" s="322"/>
      <c r="EX9" s="322"/>
      <c r="EY9" s="322"/>
      <c r="EZ9" s="322"/>
      <c r="FA9" s="322"/>
      <c r="FB9" s="322"/>
      <c r="FC9" s="322"/>
      <c r="FD9" s="322"/>
      <c r="FE9" s="322"/>
      <c r="FF9" s="322"/>
      <c r="FG9" s="322"/>
      <c r="FH9" s="322"/>
      <c r="FI9" s="322"/>
      <c r="FJ9" s="322"/>
      <c r="FK9" s="322"/>
      <c r="FL9" s="322"/>
      <c r="FM9" s="322"/>
      <c r="FN9" s="322"/>
      <c r="FO9" s="322"/>
      <c r="FP9" s="323"/>
      <c r="FQ9" s="324"/>
      <c r="FR9" s="322"/>
      <c r="FS9" s="322"/>
      <c r="FT9" s="322"/>
      <c r="FU9" s="322"/>
      <c r="FV9" s="322"/>
      <c r="FW9" s="322"/>
      <c r="FX9" s="322"/>
      <c r="FY9" s="322"/>
      <c r="FZ9" s="322"/>
      <c r="GA9" s="322"/>
      <c r="GB9" s="322"/>
      <c r="GC9" s="322"/>
      <c r="GD9" s="322"/>
      <c r="GE9" s="322"/>
      <c r="GF9" s="322"/>
      <c r="GG9" s="322"/>
      <c r="GH9" s="322"/>
      <c r="GI9" s="322"/>
      <c r="GJ9" s="322"/>
      <c r="GK9" s="322"/>
      <c r="GL9" s="322"/>
      <c r="GM9" s="322"/>
      <c r="GN9" s="322"/>
      <c r="GO9" s="322"/>
      <c r="GP9" s="322"/>
      <c r="GQ9" s="322"/>
      <c r="GR9" s="322"/>
      <c r="GS9" s="322"/>
      <c r="GT9" s="322"/>
      <c r="GU9" s="323"/>
      <c r="GV9" s="324"/>
      <c r="GW9" s="322"/>
      <c r="GX9" s="322"/>
      <c r="GY9" s="322"/>
      <c r="GZ9" s="322"/>
      <c r="HA9" s="322"/>
      <c r="HB9" s="322"/>
      <c r="HC9" s="322"/>
      <c r="HD9" s="322"/>
      <c r="HE9" s="322"/>
      <c r="HF9" s="322"/>
      <c r="HG9" s="322"/>
      <c r="HH9" s="322"/>
      <c r="HI9" s="322"/>
      <c r="HJ9" s="322"/>
      <c r="HK9" s="322"/>
      <c r="HL9" s="322"/>
      <c r="HM9" s="322"/>
      <c r="HN9" s="322"/>
      <c r="HO9" s="322"/>
      <c r="HP9" s="322"/>
      <c r="HQ9" s="322"/>
      <c r="HR9" s="322"/>
      <c r="HS9" s="322"/>
      <c r="HT9" s="322"/>
      <c r="HU9" s="322"/>
      <c r="HV9" s="322"/>
      <c r="HW9" s="323"/>
      <c r="HX9" s="324"/>
      <c r="HY9" s="322"/>
      <c r="HZ9" s="322"/>
      <c r="IA9" s="322"/>
      <c r="IB9" s="322"/>
      <c r="IC9" s="322"/>
      <c r="ID9" s="322"/>
      <c r="IE9" s="322"/>
      <c r="IF9" s="322"/>
      <c r="IG9" s="322"/>
      <c r="IH9" s="322"/>
      <c r="II9" s="322"/>
      <c r="IJ9" s="322"/>
      <c r="IK9" s="322"/>
      <c r="IL9" s="322"/>
      <c r="IM9" s="322"/>
      <c r="IN9" s="322"/>
      <c r="IO9" s="322">
        <v>255188.78</v>
      </c>
      <c r="IP9" s="322">
        <v>394382.66</v>
      </c>
      <c r="IQ9" s="322">
        <v>394382.66</v>
      </c>
      <c r="IR9" s="322">
        <v>394382.66</v>
      </c>
      <c r="IS9" s="327">
        <v>394382.66</v>
      </c>
      <c r="IT9" s="327">
        <v>662536.05000000005</v>
      </c>
      <c r="IU9" s="327"/>
      <c r="IV9" s="327">
        <v>692490.36</v>
      </c>
      <c r="IW9" s="327">
        <v>1086873.02</v>
      </c>
      <c r="IX9" s="327">
        <v>1086873.02</v>
      </c>
      <c r="IY9" s="327">
        <v>1086873.02</v>
      </c>
      <c r="IZ9" s="327">
        <v>15416872.4</v>
      </c>
      <c r="JA9" s="327">
        <v>11211936.99</v>
      </c>
      <c r="JB9" s="328"/>
      <c r="JC9" s="329">
        <v>17327538.98</v>
      </c>
      <c r="JD9" s="327">
        <v>17327538.98</v>
      </c>
      <c r="JE9" s="327">
        <v>17327538.98</v>
      </c>
      <c r="JF9" s="327">
        <v>17327538.98</v>
      </c>
      <c r="JG9" s="327">
        <v>17327538.98</v>
      </c>
      <c r="JH9" s="327">
        <v>11211936.99</v>
      </c>
      <c r="JI9" s="327"/>
      <c r="JJ9" s="327">
        <v>17327538.98</v>
      </c>
      <c r="JK9" s="327">
        <v>17327538.98</v>
      </c>
      <c r="JL9" s="327">
        <v>17327538.98</v>
      </c>
      <c r="JM9" s="327">
        <v>17327538.98</v>
      </c>
      <c r="JN9" s="327">
        <v>17327538.98</v>
      </c>
      <c r="JO9" s="327">
        <v>11211936.99</v>
      </c>
      <c r="JP9" s="327"/>
      <c r="JQ9" s="327">
        <v>17327538.98</v>
      </c>
      <c r="JR9" s="327">
        <v>17327538.98</v>
      </c>
      <c r="JS9" s="327">
        <v>17327538.98</v>
      </c>
      <c r="JT9" s="327">
        <v>16933156.32</v>
      </c>
      <c r="JU9" s="327">
        <v>16933156.32</v>
      </c>
      <c r="JV9" s="327">
        <v>11211936.99</v>
      </c>
      <c r="JW9" s="327"/>
      <c r="JX9" s="327">
        <v>17327538.98</v>
      </c>
      <c r="JY9" s="327">
        <v>17327538.98</v>
      </c>
      <c r="JZ9" s="327">
        <v>17327538.98</v>
      </c>
      <c r="KA9" s="327">
        <v>17327538.98</v>
      </c>
      <c r="KB9" s="327">
        <v>17327538.98</v>
      </c>
      <c r="KC9" s="327">
        <v>10804589.720000001</v>
      </c>
      <c r="KD9" s="327"/>
      <c r="KE9" s="327">
        <v>16635048.619999999</v>
      </c>
      <c r="KF9" s="328">
        <v>16635048.619999999</v>
      </c>
      <c r="KG9" s="329">
        <v>16240665.960000001</v>
      </c>
      <c r="KH9" s="327">
        <v>16635048.619999999</v>
      </c>
      <c r="KI9" s="327">
        <v>2305049.25</v>
      </c>
      <c r="KJ9" s="327">
        <v>255188.78</v>
      </c>
      <c r="KK9" s="327"/>
      <c r="KL9" s="327">
        <v>394382.66</v>
      </c>
      <c r="KM9" s="327">
        <v>394382.66</v>
      </c>
      <c r="KN9" s="327">
        <v>394382.66</v>
      </c>
      <c r="KO9" s="327">
        <v>394382.66</v>
      </c>
      <c r="KP9" s="327">
        <v>394382.66</v>
      </c>
      <c r="KQ9" s="327">
        <v>255188.78</v>
      </c>
      <c r="KR9" s="327"/>
      <c r="KS9" s="327">
        <v>394382.66</v>
      </c>
      <c r="KT9" s="327">
        <v>394382.66</v>
      </c>
      <c r="KU9" s="327">
        <v>394382.66</v>
      </c>
      <c r="KV9" s="327">
        <v>394382.66</v>
      </c>
      <c r="KW9" s="327">
        <v>394382.66</v>
      </c>
      <c r="KX9" s="327">
        <v>255188.78</v>
      </c>
      <c r="KY9" s="327"/>
      <c r="KZ9" s="327">
        <v>394382.66</v>
      </c>
      <c r="LA9" s="327">
        <v>394382.66</v>
      </c>
      <c r="LB9" s="327">
        <v>394382.66</v>
      </c>
      <c r="LC9" s="327">
        <v>394382.66</v>
      </c>
      <c r="LD9" s="327">
        <v>394382.66</v>
      </c>
      <c r="LE9" s="327">
        <v>255188.78</v>
      </c>
      <c r="LF9" s="327"/>
      <c r="LG9" s="327">
        <v>394382.66</v>
      </c>
      <c r="LH9" s="327">
        <v>394382.66</v>
      </c>
      <c r="LI9" s="327">
        <v>394382.66</v>
      </c>
      <c r="LJ9" s="327">
        <v>394382.66</v>
      </c>
      <c r="LK9" s="328">
        <v>139193.88</v>
      </c>
      <c r="LL9" s="329"/>
      <c r="LM9" s="327"/>
      <c r="LN9" s="327"/>
      <c r="LO9" s="327"/>
      <c r="LP9" s="327"/>
      <c r="LQ9" s="327"/>
      <c r="LR9" s="327"/>
      <c r="LS9" s="327"/>
      <c r="LT9" s="327"/>
      <c r="LU9" s="327"/>
      <c r="LV9" s="327"/>
      <c r="LW9" s="327"/>
      <c r="LX9" s="327"/>
      <c r="LY9" s="327"/>
      <c r="LZ9" s="327"/>
      <c r="MA9" s="327"/>
      <c r="MB9" s="327"/>
      <c r="MC9" s="327"/>
      <c r="MD9" s="327"/>
      <c r="ME9" s="327"/>
      <c r="MF9" s="327"/>
      <c r="MG9" s="327"/>
      <c r="MH9" s="327"/>
      <c r="MI9" s="327"/>
      <c r="MJ9" s="327"/>
      <c r="MK9" s="327"/>
      <c r="ML9" s="327"/>
      <c r="MM9" s="327"/>
      <c r="MN9" s="327"/>
      <c r="MO9" s="327"/>
      <c r="MP9" s="329"/>
      <c r="MQ9" s="327"/>
      <c r="MR9" s="327"/>
      <c r="MS9" s="327"/>
      <c r="MT9" s="327"/>
      <c r="MU9" s="327"/>
      <c r="MV9" s="327"/>
      <c r="MW9" s="327"/>
      <c r="MX9" s="327"/>
      <c r="MY9" s="327"/>
      <c r="MZ9" s="327"/>
      <c r="NA9" s="327"/>
      <c r="NB9" s="327"/>
      <c r="NC9" s="327"/>
      <c r="ND9" s="327"/>
      <c r="NE9" s="327"/>
      <c r="NF9" s="327"/>
      <c r="NG9" s="327"/>
      <c r="NH9" s="327"/>
      <c r="NI9" s="327"/>
      <c r="NJ9" s="327"/>
      <c r="NK9" s="327"/>
      <c r="NL9" s="327"/>
      <c r="NM9" s="327"/>
      <c r="NN9" s="327"/>
      <c r="NO9" s="327"/>
      <c r="NP9" s="327"/>
      <c r="NQ9" s="327"/>
      <c r="NR9" s="327"/>
      <c r="NS9" s="327"/>
      <c r="NT9" s="328">
        <v>698667.28</v>
      </c>
      <c r="NU9" s="329">
        <v>989778.65</v>
      </c>
      <c r="NV9" s="327">
        <v>989778.65</v>
      </c>
      <c r="NW9" s="327">
        <v>640445.01</v>
      </c>
      <c r="NX9" s="327"/>
      <c r="NY9" s="327">
        <v>989778.65</v>
      </c>
      <c r="NZ9" s="327">
        <v>989778.65</v>
      </c>
      <c r="OA9" s="327">
        <v>989778.65</v>
      </c>
      <c r="OB9" s="327">
        <v>989778.65</v>
      </c>
      <c r="OC9" s="327">
        <v>989778.65</v>
      </c>
      <c r="OD9" s="327">
        <v>640445.01</v>
      </c>
      <c r="OE9" s="327"/>
      <c r="OF9" s="327">
        <v>18020319.859999999</v>
      </c>
      <c r="OG9" s="327">
        <v>29941698.710000001</v>
      </c>
      <c r="OH9" s="327">
        <v>29941698.710000001</v>
      </c>
      <c r="OI9" s="327">
        <v>29941698.710000001</v>
      </c>
      <c r="OJ9" s="327">
        <v>29941698.710000001</v>
      </c>
      <c r="OK9" s="327">
        <v>19374040.34</v>
      </c>
      <c r="OL9" s="327"/>
      <c r="OM9" s="327">
        <v>29941698.710000001</v>
      </c>
      <c r="ON9" s="327">
        <v>29941698.710000001</v>
      </c>
      <c r="OO9" s="327">
        <v>29941698.710000001</v>
      </c>
      <c r="OP9" s="327">
        <v>29941698.710000001</v>
      </c>
      <c r="OQ9" s="327">
        <v>29941698.710000001</v>
      </c>
      <c r="OR9" s="327">
        <v>19374040.34</v>
      </c>
      <c r="OS9" s="327"/>
      <c r="OT9" s="327">
        <v>29941698.710000001</v>
      </c>
      <c r="OU9" s="327">
        <v>29941698.710000001</v>
      </c>
      <c r="OV9" s="327">
        <v>29941698.710000001</v>
      </c>
      <c r="OW9" s="327">
        <v>29941698.710000001</v>
      </c>
      <c r="OX9" s="327">
        <v>29941698.710000001</v>
      </c>
      <c r="OY9" s="328">
        <v>19768736.890000001</v>
      </c>
      <c r="OZ9" s="329"/>
      <c r="PA9" s="327">
        <v>30900247.48</v>
      </c>
      <c r="PB9" s="327">
        <v>30900247.48</v>
      </c>
      <c r="PC9" s="327">
        <v>30900247.48</v>
      </c>
      <c r="PD9" s="327">
        <v>30900247.48</v>
      </c>
      <c r="PE9" s="327">
        <v>30900247.48</v>
      </c>
      <c r="PF9" s="327">
        <v>19994277.780000001</v>
      </c>
      <c r="PG9" s="327"/>
      <c r="PH9" s="327">
        <v>30900247.48</v>
      </c>
      <c r="PI9" s="327">
        <v>30900247.48</v>
      </c>
      <c r="PJ9" s="327">
        <v>30900247.48</v>
      </c>
      <c r="PK9" s="327">
        <v>30900247.48</v>
      </c>
      <c r="PL9" s="327">
        <v>30900247.48</v>
      </c>
      <c r="PM9" s="327">
        <v>19994277.780000001</v>
      </c>
      <c r="PN9" s="327"/>
      <c r="PO9" s="327">
        <v>30900247.48</v>
      </c>
      <c r="PP9" s="327">
        <v>30900247.48</v>
      </c>
      <c r="PQ9" s="327">
        <v>30900247.48</v>
      </c>
      <c r="PR9" s="327">
        <v>30900247.48</v>
      </c>
      <c r="PS9" s="327">
        <v>30900247.48</v>
      </c>
      <c r="PT9" s="327">
        <v>19994277.780000001</v>
      </c>
      <c r="PU9" s="327"/>
      <c r="PV9" s="327">
        <v>30900247.48</v>
      </c>
      <c r="PW9" s="327">
        <v>30900247.48</v>
      </c>
      <c r="PX9" s="327">
        <v>30900247.48</v>
      </c>
      <c r="PY9" s="327">
        <v>30900247.48</v>
      </c>
      <c r="PZ9" s="327">
        <v>30900247.48</v>
      </c>
      <c r="QA9" s="327">
        <v>19994277.780000001</v>
      </c>
      <c r="QB9" s="327"/>
      <c r="QC9" s="328">
        <v>30900247.48</v>
      </c>
      <c r="QD9" s="329">
        <v>30900247.48</v>
      </c>
      <c r="QE9" s="327">
        <v>36179364.030000001</v>
      </c>
      <c r="QF9" s="327">
        <v>37803707.579999998</v>
      </c>
      <c r="QG9" s="327">
        <v>37803707.579999998</v>
      </c>
      <c r="QH9" s="327">
        <v>24582182.510000002</v>
      </c>
      <c r="QI9" s="327"/>
      <c r="QJ9" s="327">
        <v>38097467.490000002</v>
      </c>
      <c r="QK9" s="327">
        <v>38097467.490000002</v>
      </c>
      <c r="QL9" s="327">
        <v>38097467.490000002</v>
      </c>
      <c r="QM9" s="327">
        <v>38097467.490000002</v>
      </c>
      <c r="QN9" s="327">
        <v>38097467.490000002</v>
      </c>
      <c r="QO9" s="327">
        <v>24651302.489999998</v>
      </c>
      <c r="QP9" s="327"/>
      <c r="QQ9" s="327">
        <v>29941698.710000001</v>
      </c>
      <c r="QR9" s="327">
        <v>37457022.479999997</v>
      </c>
      <c r="QS9" s="327">
        <v>37107688.840000004</v>
      </c>
      <c r="QT9" s="327">
        <v>37107688.840000004</v>
      </c>
      <c r="QU9" s="327">
        <v>37107688.840000004</v>
      </c>
      <c r="QV9" s="327">
        <v>24010857.48</v>
      </c>
      <c r="QW9" s="327"/>
      <c r="QX9" s="327">
        <v>20077147.629999999</v>
      </c>
      <c r="QY9" s="327">
        <v>8155768.7800000003</v>
      </c>
      <c r="QZ9" s="327">
        <v>8155768.7800000003</v>
      </c>
      <c r="RA9" s="327">
        <v>8155768.7800000003</v>
      </c>
      <c r="RB9" s="327">
        <v>8155768.7800000003</v>
      </c>
      <c r="RC9" s="327">
        <v>5277262.1500000004</v>
      </c>
      <c r="RD9" s="327"/>
      <c r="RE9" s="327">
        <v>8155768.7800000003</v>
      </c>
      <c r="RF9" s="327">
        <v>8155768.7800000003</v>
      </c>
      <c r="RG9" s="327">
        <v>8155768.7800000003</v>
      </c>
      <c r="RH9" s="328">
        <v>8155768.7800000003</v>
      </c>
      <c r="RI9" s="329">
        <v>8155768.7800000003</v>
      </c>
      <c r="RJ9" s="327">
        <v>5277262.1500000004</v>
      </c>
      <c r="RK9" s="327"/>
      <c r="RL9" s="327"/>
      <c r="RM9" s="327">
        <v>8155768.7800000003</v>
      </c>
      <c r="RN9" s="327">
        <v>8155768.7800000003</v>
      </c>
      <c r="RO9" s="327">
        <v>8155768.7800000003</v>
      </c>
      <c r="RP9" s="327">
        <v>2876652.23</v>
      </c>
      <c r="RQ9" s="327">
        <v>810317.38</v>
      </c>
      <c r="RR9" s="327"/>
      <c r="RS9" s="327"/>
      <c r="RT9" s="327">
        <v>1252308.68</v>
      </c>
      <c r="RU9" s="327">
        <v>736652.17</v>
      </c>
      <c r="RV9" s="327"/>
      <c r="RW9" s="327"/>
      <c r="RX9" s="327"/>
      <c r="RY9" s="327"/>
      <c r="RZ9" s="327"/>
      <c r="SA9" s="327"/>
      <c r="SB9" s="327"/>
      <c r="SC9" s="327"/>
      <c r="SD9" s="327"/>
      <c r="SE9" s="327"/>
      <c r="SF9" s="327"/>
      <c r="SG9" s="327"/>
      <c r="SH9" s="327"/>
      <c r="SI9" s="327"/>
      <c r="SJ9" s="327"/>
      <c r="SK9" s="327"/>
      <c r="SL9" s="327"/>
    </row>
    <row r="10" spans="2:537" s="326" customFormat="1">
      <c r="S10" s="330"/>
      <c r="AX10" s="330"/>
      <c r="CB10" s="330"/>
      <c r="DG10" s="330"/>
      <c r="EK10" s="330"/>
      <c r="FP10" s="330"/>
      <c r="GU10" s="330"/>
      <c r="HW10" s="330"/>
      <c r="JB10" s="330"/>
      <c r="KF10" s="330"/>
      <c r="LK10" s="330"/>
      <c r="NT10" s="330"/>
      <c r="OY10" s="330"/>
      <c r="QC10" s="330"/>
      <c r="RH10" s="330"/>
    </row>
    <row r="11" spans="2:537" s="331" customFormat="1">
      <c r="D11" s="931" t="s">
        <v>17</v>
      </c>
      <c r="E11" s="931"/>
      <c r="F11" s="332">
        <f>+F4</f>
        <v>3403018.93</v>
      </c>
      <c r="G11" s="333">
        <f>+F11+G4</f>
        <v>6806037.8600000003</v>
      </c>
      <c r="H11" s="332">
        <f>+G11+H4</f>
        <v>6806037.8600000003</v>
      </c>
      <c r="I11" s="333">
        <f t="shared" ref="I11:BT11" si="8">+H11+I4</f>
        <v>9007991.290000001</v>
      </c>
      <c r="J11" s="332">
        <f t="shared" si="8"/>
        <v>9007991.290000001</v>
      </c>
      <c r="K11" s="333">
        <f t="shared" si="8"/>
        <v>12411010.220000001</v>
      </c>
      <c r="L11" s="332">
        <f t="shared" si="8"/>
        <v>15814029.15</v>
      </c>
      <c r="M11" s="333">
        <f t="shared" si="8"/>
        <v>19217048.080000002</v>
      </c>
      <c r="N11" s="332">
        <f t="shared" si="8"/>
        <v>22620067.010000002</v>
      </c>
      <c r="O11" s="333">
        <f t="shared" si="8"/>
        <v>26023085.940000001</v>
      </c>
      <c r="P11" s="332">
        <f t="shared" si="8"/>
        <v>28225039.370000001</v>
      </c>
      <c r="Q11" s="333">
        <f t="shared" si="8"/>
        <v>28225039.370000001</v>
      </c>
      <c r="R11" s="332">
        <f t="shared" si="8"/>
        <v>31628058.300000001</v>
      </c>
      <c r="S11" s="334">
        <f t="shared" si="8"/>
        <v>35031077.230000004</v>
      </c>
      <c r="T11" s="335">
        <f t="shared" si="8"/>
        <v>38434096.160000004</v>
      </c>
      <c r="U11" s="333">
        <f t="shared" si="8"/>
        <v>41837115.090000004</v>
      </c>
      <c r="V11" s="332">
        <f t="shared" si="8"/>
        <v>41837115.090000004</v>
      </c>
      <c r="W11" s="333">
        <f t="shared" si="8"/>
        <v>41837115.090000004</v>
      </c>
      <c r="X11" s="332">
        <f t="shared" si="8"/>
        <v>41837115.090000004</v>
      </c>
      <c r="Y11" s="333">
        <f t="shared" si="8"/>
        <v>41837115.090000004</v>
      </c>
      <c r="Z11" s="332">
        <f t="shared" si="8"/>
        <v>41837115.090000004</v>
      </c>
      <c r="AA11" s="333">
        <f t="shared" si="8"/>
        <v>41837115.090000004</v>
      </c>
      <c r="AB11" s="332">
        <f t="shared" si="8"/>
        <v>41837115.090000004</v>
      </c>
      <c r="AC11" s="333">
        <f t="shared" si="8"/>
        <v>41837115.090000004</v>
      </c>
      <c r="AD11" s="332">
        <f t="shared" si="8"/>
        <v>41837115.090000004</v>
      </c>
      <c r="AE11" s="333">
        <f t="shared" si="8"/>
        <v>41837115.090000004</v>
      </c>
      <c r="AF11" s="332">
        <f t="shared" si="8"/>
        <v>41837115.090000004</v>
      </c>
      <c r="AG11" s="333">
        <f t="shared" si="8"/>
        <v>41837115.090000004</v>
      </c>
      <c r="AH11" s="332">
        <f t="shared" si="8"/>
        <v>41837115.090000004</v>
      </c>
      <c r="AI11" s="333">
        <f t="shared" si="8"/>
        <v>41837115.090000004</v>
      </c>
      <c r="AJ11" s="332">
        <f t="shared" si="8"/>
        <v>41837115.090000004</v>
      </c>
      <c r="AK11" s="333">
        <f t="shared" si="8"/>
        <v>41837115.090000004</v>
      </c>
      <c r="AL11" s="332">
        <f t="shared" si="8"/>
        <v>41837115.090000004</v>
      </c>
      <c r="AM11" s="333">
        <f t="shared" si="8"/>
        <v>41837115.090000004</v>
      </c>
      <c r="AN11" s="332">
        <f t="shared" si="8"/>
        <v>41837115.090000004</v>
      </c>
      <c r="AO11" s="333">
        <f t="shared" si="8"/>
        <v>41837115.090000004</v>
      </c>
      <c r="AP11" s="332">
        <f t="shared" si="8"/>
        <v>41837115.090000004</v>
      </c>
      <c r="AQ11" s="333">
        <f t="shared" si="8"/>
        <v>41837115.090000004</v>
      </c>
      <c r="AR11" s="332">
        <f t="shared" si="8"/>
        <v>41837115.090000004</v>
      </c>
      <c r="AS11" s="333">
        <f t="shared" si="8"/>
        <v>41837115.090000004</v>
      </c>
      <c r="AT11" s="332">
        <f t="shared" si="8"/>
        <v>41837115.090000004</v>
      </c>
      <c r="AU11" s="333">
        <f t="shared" si="8"/>
        <v>41837115.090000004</v>
      </c>
      <c r="AV11" s="332">
        <f t="shared" si="8"/>
        <v>41837115.090000004</v>
      </c>
      <c r="AW11" s="333">
        <f t="shared" si="8"/>
        <v>41837115.090000004</v>
      </c>
      <c r="AX11" s="336">
        <f t="shared" si="8"/>
        <v>41837115.090000004</v>
      </c>
      <c r="AY11" s="337">
        <f t="shared" si="8"/>
        <v>41837115.090000004</v>
      </c>
      <c r="AZ11" s="332">
        <f t="shared" si="8"/>
        <v>41837115.090000004</v>
      </c>
      <c r="BA11" s="333">
        <f t="shared" si="8"/>
        <v>41837115.090000004</v>
      </c>
      <c r="BB11" s="332">
        <f t="shared" si="8"/>
        <v>41837115.090000004</v>
      </c>
      <c r="BC11" s="333">
        <f t="shared" si="8"/>
        <v>41837115.090000004</v>
      </c>
      <c r="BD11" s="332">
        <f t="shared" si="8"/>
        <v>41837115.090000004</v>
      </c>
      <c r="BE11" s="333">
        <f t="shared" si="8"/>
        <v>41837115.090000004</v>
      </c>
      <c r="BF11" s="332">
        <f t="shared" si="8"/>
        <v>41837115.090000004</v>
      </c>
      <c r="BG11" s="333">
        <f t="shared" si="8"/>
        <v>41837115.090000004</v>
      </c>
      <c r="BH11" s="332">
        <f t="shared" si="8"/>
        <v>41837115.090000004</v>
      </c>
      <c r="BI11" s="333">
        <f t="shared" si="8"/>
        <v>41837115.090000004</v>
      </c>
      <c r="BJ11" s="332">
        <f t="shared" si="8"/>
        <v>41837115.090000004</v>
      </c>
      <c r="BK11" s="333">
        <f t="shared" si="8"/>
        <v>41837115.090000004</v>
      </c>
      <c r="BL11" s="332">
        <f t="shared" si="8"/>
        <v>41837115.090000004</v>
      </c>
      <c r="BM11" s="333">
        <f t="shared" si="8"/>
        <v>41837115.090000004</v>
      </c>
      <c r="BN11" s="332">
        <f t="shared" si="8"/>
        <v>41837115.090000004</v>
      </c>
      <c r="BO11" s="333">
        <f t="shared" si="8"/>
        <v>41837115.090000004</v>
      </c>
      <c r="BP11" s="332">
        <f t="shared" si="8"/>
        <v>41837115.090000004</v>
      </c>
      <c r="BQ11" s="333">
        <f t="shared" si="8"/>
        <v>41837115.090000004</v>
      </c>
      <c r="BR11" s="332">
        <f t="shared" si="8"/>
        <v>41837115.090000004</v>
      </c>
      <c r="BS11" s="333">
        <f t="shared" si="8"/>
        <v>41837115.090000004</v>
      </c>
      <c r="BT11" s="332">
        <f t="shared" si="8"/>
        <v>41837115.090000004</v>
      </c>
      <c r="BU11" s="333">
        <f t="shared" ref="BU11:EF11" si="9">+BT11+BU4</f>
        <v>41837115.090000004</v>
      </c>
      <c r="BV11" s="332">
        <f t="shared" si="9"/>
        <v>41837115.090000004</v>
      </c>
      <c r="BW11" s="333">
        <f t="shared" si="9"/>
        <v>41837115.090000004</v>
      </c>
      <c r="BX11" s="332">
        <f t="shared" si="9"/>
        <v>41837115.090000004</v>
      </c>
      <c r="BY11" s="333">
        <f t="shared" si="9"/>
        <v>41837115.090000004</v>
      </c>
      <c r="BZ11" s="332">
        <f t="shared" si="9"/>
        <v>41837115.090000004</v>
      </c>
      <c r="CA11" s="333">
        <f t="shared" si="9"/>
        <v>41837115.090000004</v>
      </c>
      <c r="CB11" s="336">
        <f t="shared" si="9"/>
        <v>41837115.090000004</v>
      </c>
      <c r="CC11" s="337">
        <f t="shared" si="9"/>
        <v>41837115.090000004</v>
      </c>
      <c r="CD11" s="332">
        <f t="shared" si="9"/>
        <v>41837115.090000004</v>
      </c>
      <c r="CE11" s="333">
        <f t="shared" si="9"/>
        <v>48993082.430000007</v>
      </c>
      <c r="CF11" s="332">
        <f t="shared" si="9"/>
        <v>55376406.100000009</v>
      </c>
      <c r="CG11" s="333">
        <f t="shared" si="9"/>
        <v>60240370.260000005</v>
      </c>
      <c r="CH11" s="332">
        <f t="shared" si="9"/>
        <v>63387641.190000005</v>
      </c>
      <c r="CI11" s="333">
        <f t="shared" si="9"/>
        <v>63387641.190000005</v>
      </c>
      <c r="CJ11" s="332">
        <f t="shared" si="9"/>
        <v>68251605.350000009</v>
      </c>
      <c r="CK11" s="333">
        <f t="shared" si="9"/>
        <v>73115569.510000005</v>
      </c>
      <c r="CL11" s="332">
        <f t="shared" si="9"/>
        <v>77979533.670000002</v>
      </c>
      <c r="CM11" s="333">
        <f t="shared" si="9"/>
        <v>82843497.829999998</v>
      </c>
      <c r="CN11" s="332">
        <f t="shared" si="9"/>
        <v>87707461.989999995</v>
      </c>
      <c r="CO11" s="333">
        <f t="shared" si="9"/>
        <v>90854732.920000002</v>
      </c>
      <c r="CP11" s="332">
        <f t="shared" si="9"/>
        <v>90854732.920000002</v>
      </c>
      <c r="CQ11" s="333">
        <f t="shared" si="9"/>
        <v>90854732.920000002</v>
      </c>
      <c r="CR11" s="332">
        <f t="shared" si="9"/>
        <v>95718697.079999998</v>
      </c>
      <c r="CS11" s="333">
        <f t="shared" si="9"/>
        <v>100582661.23999999</v>
      </c>
      <c r="CT11" s="332">
        <f t="shared" si="9"/>
        <v>105446625.39999999</v>
      </c>
      <c r="CU11" s="333">
        <f t="shared" si="9"/>
        <v>110310589.55999999</v>
      </c>
      <c r="CV11" s="332">
        <f t="shared" si="9"/>
        <v>113457860.48999999</v>
      </c>
      <c r="CW11" s="333">
        <f t="shared" si="9"/>
        <v>113457860.48999999</v>
      </c>
      <c r="CX11" s="332">
        <f t="shared" si="9"/>
        <v>118321824.64999999</v>
      </c>
      <c r="CY11" s="333">
        <f t="shared" si="9"/>
        <v>123185788.80999999</v>
      </c>
      <c r="CZ11" s="332">
        <f t="shared" si="9"/>
        <v>128049752.96999998</v>
      </c>
      <c r="DA11" s="333">
        <f t="shared" si="9"/>
        <v>132913717.12999998</v>
      </c>
      <c r="DB11" s="332">
        <f t="shared" si="9"/>
        <v>137777681.28999999</v>
      </c>
      <c r="DC11" s="333">
        <f t="shared" si="9"/>
        <v>140924952.22</v>
      </c>
      <c r="DD11" s="332">
        <f t="shared" si="9"/>
        <v>140924952.22</v>
      </c>
      <c r="DE11" s="333">
        <f t="shared" si="9"/>
        <v>145788916.38</v>
      </c>
      <c r="DF11" s="332">
        <f t="shared" si="9"/>
        <v>150652880.53999999</v>
      </c>
      <c r="DG11" s="334">
        <f t="shared" si="9"/>
        <v>155516844.69999999</v>
      </c>
      <c r="DH11" s="335">
        <f t="shared" si="9"/>
        <v>160380808.85999998</v>
      </c>
      <c r="DI11" s="333">
        <f t="shared" si="9"/>
        <v>165244773.01999998</v>
      </c>
      <c r="DJ11" s="332">
        <f t="shared" si="9"/>
        <v>168392043.94999999</v>
      </c>
      <c r="DK11" s="333">
        <f t="shared" si="9"/>
        <v>168392043.94999999</v>
      </c>
      <c r="DL11" s="332">
        <f t="shared" si="9"/>
        <v>168392043.94999999</v>
      </c>
      <c r="DM11" s="333">
        <f t="shared" si="9"/>
        <v>175767761.69999999</v>
      </c>
      <c r="DN11" s="332">
        <f t="shared" si="9"/>
        <v>183478379.91999999</v>
      </c>
      <c r="DO11" s="333">
        <f t="shared" si="9"/>
        <v>191429050.17999998</v>
      </c>
      <c r="DP11" s="332">
        <f t="shared" si="9"/>
        <v>198855658.30999997</v>
      </c>
      <c r="DQ11" s="333">
        <f t="shared" si="9"/>
        <v>203661110.62999997</v>
      </c>
      <c r="DR11" s="332">
        <f t="shared" si="9"/>
        <v>203661110.62999997</v>
      </c>
      <c r="DS11" s="333">
        <f t="shared" si="9"/>
        <v>203661110.62999997</v>
      </c>
      <c r="DT11" s="332">
        <f t="shared" si="9"/>
        <v>210256972.98999995</v>
      </c>
      <c r="DU11" s="333">
        <f t="shared" si="9"/>
        <v>216674818.39999995</v>
      </c>
      <c r="DV11" s="332">
        <f t="shared" si="9"/>
        <v>223092663.80999994</v>
      </c>
      <c r="DW11" s="333">
        <f t="shared" si="9"/>
        <v>229510509.21999994</v>
      </c>
      <c r="DX11" s="332">
        <f t="shared" si="9"/>
        <v>233663232.71999994</v>
      </c>
      <c r="DY11" s="333">
        <f t="shared" si="9"/>
        <v>233663232.71999994</v>
      </c>
      <c r="DZ11" s="332">
        <f t="shared" si="9"/>
        <v>240081078.12999994</v>
      </c>
      <c r="EA11" s="333">
        <f t="shared" si="9"/>
        <v>246498923.53999993</v>
      </c>
      <c r="EB11" s="332">
        <f t="shared" si="9"/>
        <v>252916768.94999993</v>
      </c>
      <c r="EC11" s="333">
        <f t="shared" si="9"/>
        <v>259334614.35999992</v>
      </c>
      <c r="ED11" s="332">
        <f t="shared" si="9"/>
        <v>270675083.58999991</v>
      </c>
      <c r="EE11" s="333">
        <f t="shared" si="9"/>
        <v>328976669.19999993</v>
      </c>
      <c r="EF11" s="332">
        <f t="shared" si="9"/>
        <v>328976669.19999993</v>
      </c>
      <c r="EG11" s="333">
        <f t="shared" ref="EG11:GR11" si="10">+EF11+EG4</f>
        <v>419079119.67999995</v>
      </c>
      <c r="EH11" s="332">
        <f t="shared" si="10"/>
        <v>509181570.15999997</v>
      </c>
      <c r="EI11" s="333">
        <f t="shared" si="10"/>
        <v>596575848.15999997</v>
      </c>
      <c r="EJ11" s="332">
        <f t="shared" si="10"/>
        <v>683389803.48000002</v>
      </c>
      <c r="EK11" s="334">
        <f t="shared" si="10"/>
        <v>772352281.63999999</v>
      </c>
      <c r="EL11" s="335">
        <f t="shared" si="10"/>
        <v>829916238.10000002</v>
      </c>
      <c r="EM11" s="333">
        <f t="shared" si="10"/>
        <v>829916238.10000002</v>
      </c>
      <c r="EN11" s="332">
        <f t="shared" si="10"/>
        <v>918878716.25999999</v>
      </c>
      <c r="EO11" s="333">
        <f t="shared" si="10"/>
        <v>1007841194.42</v>
      </c>
      <c r="EP11" s="332">
        <f t="shared" si="10"/>
        <v>1096803672.5799999</v>
      </c>
      <c r="EQ11" s="333">
        <f t="shared" si="10"/>
        <v>1185766150.74</v>
      </c>
      <c r="ER11" s="332">
        <f t="shared" si="10"/>
        <v>1274728628.9000001</v>
      </c>
      <c r="ES11" s="333">
        <f t="shared" si="10"/>
        <v>1274728628.9000001</v>
      </c>
      <c r="ET11" s="332">
        <f t="shared" si="10"/>
        <v>1274728628.9000001</v>
      </c>
      <c r="EU11" s="333">
        <f t="shared" si="10"/>
        <v>1363691107.0600002</v>
      </c>
      <c r="EV11" s="332">
        <f t="shared" si="10"/>
        <v>1452653585.2200003</v>
      </c>
      <c r="EW11" s="333">
        <f t="shared" si="10"/>
        <v>1541631725.6100004</v>
      </c>
      <c r="EX11" s="332">
        <f t="shared" si="10"/>
        <v>1630727332.7400005</v>
      </c>
      <c r="EY11" s="333">
        <f t="shared" si="10"/>
        <v>1719822939.8700006</v>
      </c>
      <c r="EZ11" s="332">
        <f t="shared" si="10"/>
        <v>1777473038.6000006</v>
      </c>
      <c r="FA11" s="333">
        <f t="shared" si="10"/>
        <v>1777473038.6000006</v>
      </c>
      <c r="FB11" s="332">
        <f t="shared" si="10"/>
        <v>1866568645.7300007</v>
      </c>
      <c r="FC11" s="333">
        <f t="shared" si="10"/>
        <v>1955664252.8600008</v>
      </c>
      <c r="FD11" s="332">
        <f t="shared" si="10"/>
        <v>2044759859.990001</v>
      </c>
      <c r="FE11" s="333">
        <f t="shared" si="10"/>
        <v>2133855467.1200011</v>
      </c>
      <c r="FF11" s="332">
        <f t="shared" si="10"/>
        <v>2222951074.250001</v>
      </c>
      <c r="FG11" s="333">
        <f t="shared" si="10"/>
        <v>2280601172.980001</v>
      </c>
      <c r="FH11" s="332">
        <f t="shared" si="10"/>
        <v>2280601172.980001</v>
      </c>
      <c r="FI11" s="333">
        <f t="shared" si="10"/>
        <v>2369696780.1100011</v>
      </c>
      <c r="FJ11" s="332">
        <f t="shared" si="10"/>
        <v>2369696780.1100011</v>
      </c>
      <c r="FK11" s="333">
        <f t="shared" si="10"/>
        <v>2369696780.1100011</v>
      </c>
      <c r="FL11" s="332">
        <f t="shared" si="10"/>
        <v>2369696780.1100011</v>
      </c>
      <c r="FM11" s="333">
        <f t="shared" si="10"/>
        <v>2369696780.1100011</v>
      </c>
      <c r="FN11" s="332">
        <f t="shared" si="10"/>
        <v>2369696780.1100011</v>
      </c>
      <c r="FO11" s="333">
        <f t="shared" si="10"/>
        <v>2369696780.1100011</v>
      </c>
      <c r="FP11" s="336">
        <f t="shared" si="10"/>
        <v>2369696780.1100011</v>
      </c>
      <c r="FQ11" s="337">
        <f t="shared" si="10"/>
        <v>2369696780.1100011</v>
      </c>
      <c r="FR11" s="332">
        <f t="shared" si="10"/>
        <v>2369696780.1100011</v>
      </c>
      <c r="FS11" s="333">
        <f t="shared" si="10"/>
        <v>2369696780.1100011</v>
      </c>
      <c r="FT11" s="332">
        <f t="shared" si="10"/>
        <v>2369696780.1100011</v>
      </c>
      <c r="FU11" s="333">
        <f t="shared" si="10"/>
        <v>2427346878.8400011</v>
      </c>
      <c r="FV11" s="332">
        <f t="shared" si="10"/>
        <v>2427346878.8400011</v>
      </c>
      <c r="FW11" s="333">
        <f t="shared" si="10"/>
        <v>2427346878.8400011</v>
      </c>
      <c r="FX11" s="332">
        <f t="shared" si="10"/>
        <v>2516442485.9700012</v>
      </c>
      <c r="FY11" s="333">
        <f t="shared" si="10"/>
        <v>2605538093.1000013</v>
      </c>
      <c r="FZ11" s="332">
        <f t="shared" si="10"/>
        <v>2694633700.2300014</v>
      </c>
      <c r="GA11" s="333">
        <f t="shared" si="10"/>
        <v>2783561857.1300015</v>
      </c>
      <c r="GB11" s="332">
        <f t="shared" si="10"/>
        <v>2839370003.2300014</v>
      </c>
      <c r="GC11" s="333">
        <f t="shared" si="10"/>
        <v>2839370003.2300014</v>
      </c>
      <c r="GD11" s="332">
        <f t="shared" si="10"/>
        <v>2925618956.3000016</v>
      </c>
      <c r="GE11" s="333">
        <f t="shared" si="10"/>
        <v>3011867909.3700018</v>
      </c>
      <c r="GF11" s="332">
        <f t="shared" si="10"/>
        <v>3098116862.440002</v>
      </c>
      <c r="GG11" s="333">
        <f t="shared" si="10"/>
        <v>3184365815.5100021</v>
      </c>
      <c r="GH11" s="332">
        <f t="shared" si="10"/>
        <v>3270614768.5800023</v>
      </c>
      <c r="GI11" s="333">
        <f t="shared" si="10"/>
        <v>3326422914.6800022</v>
      </c>
      <c r="GJ11" s="332">
        <f t="shared" si="10"/>
        <v>3326422914.6800022</v>
      </c>
      <c r="GK11" s="333">
        <f t="shared" si="10"/>
        <v>3412671867.7500024</v>
      </c>
      <c r="GL11" s="332">
        <f t="shared" si="10"/>
        <v>3498920820.8200026</v>
      </c>
      <c r="GM11" s="333">
        <f t="shared" si="10"/>
        <v>3585169773.8900027</v>
      </c>
      <c r="GN11" s="332">
        <f t="shared" si="10"/>
        <v>3671418726.9600029</v>
      </c>
      <c r="GO11" s="333">
        <f t="shared" si="10"/>
        <v>3757667680.0300031</v>
      </c>
      <c r="GP11" s="332">
        <f t="shared" si="10"/>
        <v>3813475826.130003</v>
      </c>
      <c r="GQ11" s="333">
        <f t="shared" si="10"/>
        <v>3813475826.130003</v>
      </c>
      <c r="GR11" s="332">
        <f t="shared" si="10"/>
        <v>3899724779.2000031</v>
      </c>
      <c r="GS11" s="333">
        <f t="shared" ref="GS11:JD11" si="11">+GR11+GS4</f>
        <v>3985973732.2700033</v>
      </c>
      <c r="GT11" s="332">
        <f t="shared" si="11"/>
        <v>4072783161.2900033</v>
      </c>
      <c r="GU11" s="334">
        <f t="shared" si="11"/>
        <v>4159765044.4500031</v>
      </c>
      <c r="GV11" s="335">
        <f t="shared" si="11"/>
        <v>4246746927.610003</v>
      </c>
      <c r="GW11" s="333">
        <f t="shared" si="11"/>
        <v>4303029322.590003</v>
      </c>
      <c r="GX11" s="332">
        <f t="shared" si="11"/>
        <v>4303029322.590003</v>
      </c>
      <c r="GY11" s="333">
        <f t="shared" si="11"/>
        <v>4390011205.7500029</v>
      </c>
      <c r="GZ11" s="332">
        <f t="shared" si="11"/>
        <v>4476993088.9100027</v>
      </c>
      <c r="HA11" s="333">
        <f t="shared" si="11"/>
        <v>4563974972.0700026</v>
      </c>
      <c r="HB11" s="332">
        <f t="shared" si="11"/>
        <v>4650956855.2300024</v>
      </c>
      <c r="HC11" s="333">
        <f t="shared" si="11"/>
        <v>4737938738.3900023</v>
      </c>
      <c r="HD11" s="332">
        <f t="shared" si="11"/>
        <v>4794221133.3700018</v>
      </c>
      <c r="HE11" s="333">
        <f t="shared" si="11"/>
        <v>4794221133.3700018</v>
      </c>
      <c r="HF11" s="332">
        <f t="shared" si="11"/>
        <v>4891458474.5600014</v>
      </c>
      <c r="HG11" s="333">
        <f t="shared" si="11"/>
        <v>4994289701.9400015</v>
      </c>
      <c r="HH11" s="332">
        <f t="shared" si="11"/>
        <v>5097120929.3200016</v>
      </c>
      <c r="HI11" s="333">
        <f t="shared" si="11"/>
        <v>5199952156.7000017</v>
      </c>
      <c r="HJ11" s="332">
        <f t="shared" si="11"/>
        <v>5302780875.6000013</v>
      </c>
      <c r="HK11" s="333">
        <f t="shared" si="11"/>
        <v>5369291135.3300009</v>
      </c>
      <c r="HL11" s="332">
        <f t="shared" si="11"/>
        <v>5369291135.3300009</v>
      </c>
      <c r="HM11" s="333">
        <f t="shared" si="11"/>
        <v>5472079718.5600004</v>
      </c>
      <c r="HN11" s="332">
        <f t="shared" si="11"/>
        <v>5574868301.79</v>
      </c>
      <c r="HO11" s="333">
        <f t="shared" si="11"/>
        <v>5677656885.0199995</v>
      </c>
      <c r="HP11" s="332">
        <f t="shared" si="11"/>
        <v>5780445468.249999</v>
      </c>
      <c r="HQ11" s="333">
        <f t="shared" si="11"/>
        <v>5886642302.829999</v>
      </c>
      <c r="HR11" s="332">
        <f t="shared" si="11"/>
        <v>5955651946.8899994</v>
      </c>
      <c r="HS11" s="333">
        <f t="shared" si="11"/>
        <v>5955651946.8899994</v>
      </c>
      <c r="HT11" s="332">
        <f t="shared" si="11"/>
        <v>6062303214.9899998</v>
      </c>
      <c r="HU11" s="333">
        <f t="shared" si="11"/>
        <v>6168954483.0900002</v>
      </c>
      <c r="HV11" s="332">
        <f t="shared" si="11"/>
        <v>6275605751.1900005</v>
      </c>
      <c r="HW11" s="334">
        <f t="shared" si="11"/>
        <v>6391430369.8900003</v>
      </c>
      <c r="HX11" s="335">
        <f t="shared" si="11"/>
        <v>6509220706.5799999</v>
      </c>
      <c r="HY11" s="333">
        <f t="shared" si="11"/>
        <v>6585437983.2600002</v>
      </c>
      <c r="HZ11" s="332">
        <f t="shared" si="11"/>
        <v>6585437983.2600002</v>
      </c>
      <c r="IA11" s="333">
        <f t="shared" si="11"/>
        <v>6703228319.9499998</v>
      </c>
      <c r="IB11" s="332">
        <f t="shared" si="11"/>
        <v>6821018656.6399994</v>
      </c>
      <c r="IC11" s="333">
        <f t="shared" si="11"/>
        <v>6938808993.329999</v>
      </c>
      <c r="ID11" s="332">
        <f t="shared" si="11"/>
        <v>7056599330.0199986</v>
      </c>
      <c r="IE11" s="333">
        <f t="shared" si="11"/>
        <v>7174389666.7099981</v>
      </c>
      <c r="IF11" s="332">
        <f t="shared" si="11"/>
        <v>7250606943.3899984</v>
      </c>
      <c r="IG11" s="333">
        <f t="shared" si="11"/>
        <v>7250606943.3899984</v>
      </c>
      <c r="IH11" s="332">
        <f t="shared" si="11"/>
        <v>7368397280.079998</v>
      </c>
      <c r="II11" s="333">
        <f t="shared" si="11"/>
        <v>7494785501.0999985</v>
      </c>
      <c r="IJ11" s="332">
        <f t="shared" si="11"/>
        <v>7624756173.9199982</v>
      </c>
      <c r="IK11" s="333">
        <f t="shared" si="11"/>
        <v>7754726846.7399979</v>
      </c>
      <c r="IL11" s="332">
        <f t="shared" si="11"/>
        <v>7884697519.5599976</v>
      </c>
      <c r="IM11" s="333">
        <f t="shared" si="11"/>
        <v>7968796190.2099972</v>
      </c>
      <c r="IN11" s="332">
        <f t="shared" si="11"/>
        <v>7968796190.2099972</v>
      </c>
      <c r="IO11" s="333">
        <f t="shared" si="11"/>
        <v>8106724091.7499971</v>
      </c>
      <c r="IP11" s="332">
        <f t="shared" si="11"/>
        <v>8248992299.869997</v>
      </c>
      <c r="IQ11" s="333">
        <f t="shared" si="11"/>
        <v>8391048697.369997</v>
      </c>
      <c r="IR11" s="332">
        <f t="shared" si="11"/>
        <v>8533076853.4499969</v>
      </c>
      <c r="IS11" s="333">
        <f t="shared" si="11"/>
        <v>8675105009.5299969</v>
      </c>
      <c r="IT11" s="332">
        <f t="shared" si="11"/>
        <v>8767412928.3899975</v>
      </c>
      <c r="IU11" s="333">
        <f t="shared" si="11"/>
        <v>8767412928.3899975</v>
      </c>
      <c r="IV11" s="332">
        <f t="shared" si="11"/>
        <v>8768105418.7499981</v>
      </c>
      <c r="IW11" s="333">
        <f t="shared" si="11"/>
        <v>8910826065.1899986</v>
      </c>
      <c r="IX11" s="332">
        <f t="shared" si="11"/>
        <v>9053546711.6299992</v>
      </c>
      <c r="IY11" s="333">
        <f t="shared" si="11"/>
        <v>9196267358.0699997</v>
      </c>
      <c r="IZ11" s="332">
        <f t="shared" si="11"/>
        <v>9353318003.8899994</v>
      </c>
      <c r="JA11" s="333">
        <f t="shared" si="11"/>
        <v>9463392253.6999989</v>
      </c>
      <c r="JB11" s="336">
        <f t="shared" si="11"/>
        <v>9463392253.6999989</v>
      </c>
      <c r="JC11" s="337">
        <f t="shared" si="11"/>
        <v>9635985545.0099983</v>
      </c>
      <c r="JD11" s="332">
        <f t="shared" si="11"/>
        <v>9808578836.3199978</v>
      </c>
      <c r="JE11" s="333">
        <f t="shared" ref="JE11:LP11" si="12">+JD11+JE4</f>
        <v>9981172127.6299973</v>
      </c>
      <c r="JF11" s="332">
        <f t="shared" si="12"/>
        <v>10166848061.279997</v>
      </c>
      <c r="JG11" s="333">
        <f t="shared" si="12"/>
        <v>10354241929.529997</v>
      </c>
      <c r="JH11" s="332">
        <f t="shared" si="12"/>
        <v>10475346276.509996</v>
      </c>
      <c r="JI11" s="333">
        <f t="shared" si="12"/>
        <v>10475346276.509996</v>
      </c>
      <c r="JJ11" s="332">
        <f t="shared" si="12"/>
        <v>10662507540.019997</v>
      </c>
      <c r="JK11" s="333">
        <f t="shared" si="12"/>
        <v>10853671169.439997</v>
      </c>
      <c r="JL11" s="332">
        <f t="shared" si="12"/>
        <v>11049337460.509996</v>
      </c>
      <c r="JM11" s="333">
        <f t="shared" si="12"/>
        <v>11251125026.159996</v>
      </c>
      <c r="JN11" s="332">
        <f t="shared" si="12"/>
        <v>11454796060.899996</v>
      </c>
      <c r="JO11" s="333">
        <f t="shared" si="12"/>
        <v>11586583201.049995</v>
      </c>
      <c r="JP11" s="332">
        <f t="shared" si="12"/>
        <v>11586583201.049995</v>
      </c>
      <c r="JQ11" s="333">
        <f t="shared" si="12"/>
        <v>11790254235.789995</v>
      </c>
      <c r="JR11" s="332">
        <f t="shared" si="12"/>
        <v>11995698253.539995</v>
      </c>
      <c r="JS11" s="333">
        <f t="shared" si="12"/>
        <v>12201881014.219995</v>
      </c>
      <c r="JT11" s="332">
        <f t="shared" si="12"/>
        <v>12259418506.749996</v>
      </c>
      <c r="JU11" s="333">
        <f t="shared" si="12"/>
        <v>12316955999.279997</v>
      </c>
      <c r="JV11" s="332">
        <f t="shared" si="12"/>
        <v>12450406084.079996</v>
      </c>
      <c r="JW11" s="333">
        <f t="shared" si="12"/>
        <v>12450406084.079996</v>
      </c>
      <c r="JX11" s="332">
        <f t="shared" si="12"/>
        <v>12665070237.939997</v>
      </c>
      <c r="JY11" s="333">
        <f t="shared" si="12"/>
        <v>12884302326.809998</v>
      </c>
      <c r="JZ11" s="332">
        <f t="shared" si="12"/>
        <v>13103534415.679998</v>
      </c>
      <c r="KA11" s="333">
        <f t="shared" si="12"/>
        <v>13322766504.549999</v>
      </c>
      <c r="KB11" s="332">
        <f t="shared" si="12"/>
        <v>13541998593.42</v>
      </c>
      <c r="KC11" s="333">
        <f t="shared" si="12"/>
        <v>13683447303.690001</v>
      </c>
      <c r="KD11" s="332">
        <f t="shared" si="12"/>
        <v>13683447303.690001</v>
      </c>
      <c r="KE11" s="333">
        <f t="shared" si="12"/>
        <v>13901986902.200001</v>
      </c>
      <c r="KF11" s="336">
        <f t="shared" si="12"/>
        <v>14120526500.710001</v>
      </c>
      <c r="KG11" s="337">
        <f t="shared" si="12"/>
        <v>14189790946.190001</v>
      </c>
      <c r="KH11" s="332">
        <f t="shared" si="12"/>
        <v>14406696652.140001</v>
      </c>
      <c r="KI11" s="333">
        <f t="shared" si="12"/>
        <v>14626637769.250002</v>
      </c>
      <c r="KJ11" s="332">
        <f t="shared" si="12"/>
        <v>14769273223.070002</v>
      </c>
      <c r="KK11" s="333">
        <f t="shared" si="12"/>
        <v>14769273223.070002</v>
      </c>
      <c r="KL11" s="332">
        <f t="shared" si="12"/>
        <v>14989709833.470001</v>
      </c>
      <c r="KM11" s="333">
        <f t="shared" si="12"/>
        <v>15210146443.870001</v>
      </c>
      <c r="KN11" s="332">
        <f t="shared" si="12"/>
        <v>15433709096.460001</v>
      </c>
      <c r="KO11" s="333">
        <f t="shared" si="12"/>
        <v>15664994172.480001</v>
      </c>
      <c r="KP11" s="332">
        <f t="shared" si="12"/>
        <v>15896279248.500002</v>
      </c>
      <c r="KQ11" s="333">
        <f t="shared" si="12"/>
        <v>16045934297.720001</v>
      </c>
      <c r="KR11" s="332">
        <f t="shared" si="12"/>
        <v>16045934297.720001</v>
      </c>
      <c r="KS11" s="333">
        <f t="shared" si="12"/>
        <v>16277291155.000002</v>
      </c>
      <c r="KT11" s="332">
        <f t="shared" si="12"/>
        <v>16509886888.120003</v>
      </c>
      <c r="KU11" s="333">
        <f t="shared" si="12"/>
        <v>16747887190.210003</v>
      </c>
      <c r="KV11" s="332">
        <f t="shared" si="12"/>
        <v>16975158936.940002</v>
      </c>
      <c r="KW11" s="333">
        <f t="shared" si="12"/>
        <v>17199129589.710003</v>
      </c>
      <c r="KX11" s="332">
        <f t="shared" si="12"/>
        <v>17344051776.830002</v>
      </c>
      <c r="KY11" s="333">
        <f t="shared" si="12"/>
        <v>17344051776.830002</v>
      </c>
      <c r="KZ11" s="332">
        <f t="shared" si="12"/>
        <v>17568140501.160004</v>
      </c>
      <c r="LA11" s="333">
        <f t="shared" si="12"/>
        <v>17792397899.160004</v>
      </c>
      <c r="LB11" s="332">
        <f t="shared" si="12"/>
        <v>18016655297.160004</v>
      </c>
      <c r="LC11" s="333">
        <f t="shared" si="12"/>
        <v>18240912695.160004</v>
      </c>
      <c r="LD11" s="332">
        <f t="shared" si="12"/>
        <v>18465170093.160004</v>
      </c>
      <c r="LE11" s="333">
        <f t="shared" si="12"/>
        <v>18610627545.240005</v>
      </c>
      <c r="LF11" s="332">
        <f t="shared" si="12"/>
        <v>18610627545.240005</v>
      </c>
      <c r="LG11" s="333">
        <f t="shared" si="12"/>
        <v>18840830107.370007</v>
      </c>
      <c r="LH11" s="332">
        <f t="shared" si="12"/>
        <v>19071032669.500008</v>
      </c>
      <c r="LI11" s="333">
        <f t="shared" si="12"/>
        <v>19301235231.630009</v>
      </c>
      <c r="LJ11" s="332">
        <f t="shared" si="12"/>
        <v>19531437793.76001</v>
      </c>
      <c r="LK11" s="334">
        <f t="shared" si="12"/>
        <v>19768218409.430008</v>
      </c>
      <c r="LL11" s="335">
        <f t="shared" si="12"/>
        <v>19929445430.640007</v>
      </c>
      <c r="LM11" s="333">
        <f t="shared" si="12"/>
        <v>19929445430.640007</v>
      </c>
      <c r="LN11" s="332">
        <f t="shared" si="12"/>
        <v>20023768736.150005</v>
      </c>
      <c r="LO11" s="333">
        <f t="shared" si="12"/>
        <v>20272937768.880005</v>
      </c>
      <c r="LP11" s="332">
        <f t="shared" si="12"/>
        <v>20532288564.150005</v>
      </c>
      <c r="LQ11" s="333">
        <f t="shared" ref="LQ11:OB11" si="13">+LP11+LQ4</f>
        <v>20792532401.820004</v>
      </c>
      <c r="LR11" s="332">
        <f t="shared" si="13"/>
        <v>20990267192.000004</v>
      </c>
      <c r="LS11" s="333">
        <f t="shared" si="13"/>
        <v>21102290069.840004</v>
      </c>
      <c r="LT11" s="332">
        <f t="shared" si="13"/>
        <v>21102290069.840004</v>
      </c>
      <c r="LU11" s="333">
        <f t="shared" si="13"/>
        <v>21275416335.570004</v>
      </c>
      <c r="LV11" s="332">
        <f t="shared" si="13"/>
        <v>21455853563.990002</v>
      </c>
      <c r="LW11" s="333">
        <f t="shared" si="13"/>
        <v>21637857427.27</v>
      </c>
      <c r="LX11" s="332">
        <f t="shared" si="13"/>
        <v>21818937175.77</v>
      </c>
      <c r="LY11" s="333">
        <f t="shared" si="13"/>
        <v>21999195488.91</v>
      </c>
      <c r="LZ11" s="332">
        <f t="shared" si="13"/>
        <v>22115833220.950001</v>
      </c>
      <c r="MA11" s="333">
        <f t="shared" si="13"/>
        <v>22115833220.950001</v>
      </c>
      <c r="MB11" s="332">
        <f t="shared" si="13"/>
        <v>22296091534.09</v>
      </c>
      <c r="MC11" s="333">
        <f t="shared" si="13"/>
        <v>22476349847.23</v>
      </c>
      <c r="MD11" s="332">
        <f t="shared" si="13"/>
        <v>22647177704.279999</v>
      </c>
      <c r="ME11" s="333">
        <f t="shared" si="13"/>
        <v>22815179418.849998</v>
      </c>
      <c r="MF11" s="332">
        <f t="shared" si="13"/>
        <v>22985013445.23</v>
      </c>
      <c r="MG11" s="333">
        <f t="shared" si="13"/>
        <v>23096789472.669998</v>
      </c>
      <c r="MH11" s="332">
        <f t="shared" si="13"/>
        <v>23096789472.669998</v>
      </c>
      <c r="MI11" s="333">
        <f t="shared" si="13"/>
        <v>23184288015.129997</v>
      </c>
      <c r="MJ11" s="332">
        <f t="shared" si="13"/>
        <v>23349905093.179996</v>
      </c>
      <c r="MK11" s="333">
        <f t="shared" si="13"/>
        <v>23517145406.229996</v>
      </c>
      <c r="ML11" s="332">
        <f t="shared" si="13"/>
        <v>23683938786.429996</v>
      </c>
      <c r="MM11" s="333">
        <f t="shared" si="13"/>
        <v>23852045412.169998</v>
      </c>
      <c r="MN11" s="332">
        <f t="shared" si="13"/>
        <v>23957043840.289997</v>
      </c>
      <c r="MO11" s="333">
        <f t="shared" si="13"/>
        <v>23957043840.289997</v>
      </c>
      <c r="MP11" s="335">
        <f t="shared" si="13"/>
        <v>24026685343.249996</v>
      </c>
      <c r="MQ11" s="333">
        <f t="shared" si="13"/>
        <v>24180708362.019997</v>
      </c>
      <c r="MR11" s="332">
        <f t="shared" si="13"/>
        <v>24330799944.819996</v>
      </c>
      <c r="MS11" s="333">
        <f t="shared" si="13"/>
        <v>24473683894.999996</v>
      </c>
      <c r="MT11" s="332">
        <f t="shared" si="13"/>
        <v>24609734602.859997</v>
      </c>
      <c r="MU11" s="333">
        <f t="shared" si="13"/>
        <v>24689661312.629997</v>
      </c>
      <c r="MV11" s="332">
        <f t="shared" si="13"/>
        <v>24689661312.629997</v>
      </c>
      <c r="MW11" s="333">
        <f t="shared" si="13"/>
        <v>24813184409.549995</v>
      </c>
      <c r="MX11" s="332">
        <f t="shared" si="13"/>
        <v>24935580516.659996</v>
      </c>
      <c r="MY11" s="333">
        <f t="shared" si="13"/>
        <v>25058728803.339996</v>
      </c>
      <c r="MZ11" s="332">
        <f t="shared" si="13"/>
        <v>25181068297.949997</v>
      </c>
      <c r="NA11" s="333">
        <f t="shared" si="13"/>
        <v>25300040921.669998</v>
      </c>
      <c r="NB11" s="332">
        <f t="shared" si="13"/>
        <v>25377023207.609997</v>
      </c>
      <c r="NC11" s="333">
        <f t="shared" si="13"/>
        <v>25377023207.609997</v>
      </c>
      <c r="ND11" s="332">
        <f t="shared" si="13"/>
        <v>25492371567.709995</v>
      </c>
      <c r="NE11" s="333">
        <f t="shared" si="13"/>
        <v>25595850411.539997</v>
      </c>
      <c r="NF11" s="332">
        <f t="shared" si="13"/>
        <v>25699256447.809998</v>
      </c>
      <c r="NG11" s="333">
        <f t="shared" si="13"/>
        <v>25801376316.259998</v>
      </c>
      <c r="NH11" s="332">
        <f t="shared" si="13"/>
        <v>25903220577.32</v>
      </c>
      <c r="NI11" s="333">
        <f t="shared" si="13"/>
        <v>25967438445.200001</v>
      </c>
      <c r="NJ11" s="332">
        <f t="shared" si="13"/>
        <v>25967438445.200001</v>
      </c>
      <c r="NK11" s="333">
        <f t="shared" si="13"/>
        <v>26061610630.830002</v>
      </c>
      <c r="NL11" s="332">
        <f t="shared" si="13"/>
        <v>26156353779.690002</v>
      </c>
      <c r="NM11" s="333">
        <f t="shared" si="13"/>
        <v>26251096928.550003</v>
      </c>
      <c r="NN11" s="332">
        <f t="shared" si="13"/>
        <v>26345840077.410004</v>
      </c>
      <c r="NO11" s="333">
        <f t="shared" si="13"/>
        <v>26440027232.800003</v>
      </c>
      <c r="NP11" s="332">
        <f t="shared" si="13"/>
        <v>26499292980.540005</v>
      </c>
      <c r="NQ11" s="333">
        <f t="shared" si="13"/>
        <v>26499292980.540005</v>
      </c>
      <c r="NR11" s="332">
        <f t="shared" si="13"/>
        <v>26590885499.740005</v>
      </c>
      <c r="NS11" s="333">
        <f t="shared" si="13"/>
        <v>26672598377.870007</v>
      </c>
      <c r="NT11" s="336">
        <f t="shared" si="13"/>
        <v>26750893406.170006</v>
      </c>
      <c r="NU11" s="337">
        <f t="shared" si="13"/>
        <v>26833724014.130005</v>
      </c>
      <c r="NV11" s="332">
        <f t="shared" si="13"/>
        <v>26922618148.210007</v>
      </c>
      <c r="NW11" s="333">
        <f t="shared" si="13"/>
        <v>26980137882.060005</v>
      </c>
      <c r="NX11" s="332">
        <f t="shared" si="13"/>
        <v>26980137882.060005</v>
      </c>
      <c r="NY11" s="333">
        <f t="shared" si="13"/>
        <v>27069032016.140007</v>
      </c>
      <c r="NZ11" s="332">
        <f t="shared" si="13"/>
        <v>27157872314.280006</v>
      </c>
      <c r="OA11" s="333">
        <f t="shared" si="13"/>
        <v>27189098745.190006</v>
      </c>
      <c r="OB11" s="332">
        <f t="shared" si="13"/>
        <v>27291302803.790005</v>
      </c>
      <c r="OC11" s="333">
        <f t="shared" ref="OC11:QN11" si="14">+OB11+OC4</f>
        <v>27397035415.530006</v>
      </c>
      <c r="OD11" s="332">
        <f t="shared" si="14"/>
        <v>27466175805.730007</v>
      </c>
      <c r="OE11" s="333">
        <f t="shared" si="14"/>
        <v>27466175805.730007</v>
      </c>
      <c r="OF11" s="332">
        <f t="shared" si="14"/>
        <v>27589831338.470009</v>
      </c>
      <c r="OG11" s="333">
        <f t="shared" si="14"/>
        <v>27725408250.060009</v>
      </c>
      <c r="OH11" s="332">
        <f t="shared" si="14"/>
        <v>27858295621.01001</v>
      </c>
      <c r="OI11" s="333">
        <f t="shared" si="14"/>
        <v>27984728094.400009</v>
      </c>
      <c r="OJ11" s="332">
        <f t="shared" si="14"/>
        <v>28109166918.19001</v>
      </c>
      <c r="OK11" s="333">
        <f t="shared" si="14"/>
        <v>28189514155.990009</v>
      </c>
      <c r="OL11" s="332">
        <f t="shared" si="14"/>
        <v>28189514155.990009</v>
      </c>
      <c r="OM11" s="333">
        <f t="shared" si="14"/>
        <v>28253742003.700008</v>
      </c>
      <c r="ON11" s="332">
        <f t="shared" si="14"/>
        <v>28383620388.42001</v>
      </c>
      <c r="OO11" s="333">
        <f t="shared" si="14"/>
        <v>28519500654.290009</v>
      </c>
      <c r="OP11" s="332">
        <f t="shared" si="14"/>
        <v>28659894158.110008</v>
      </c>
      <c r="OQ11" s="333">
        <f t="shared" si="14"/>
        <v>28807534943.44001</v>
      </c>
      <c r="OR11" s="332">
        <f t="shared" si="14"/>
        <v>28905699993.550011</v>
      </c>
      <c r="OS11" s="333">
        <f t="shared" si="14"/>
        <v>28905699993.550011</v>
      </c>
      <c r="OT11" s="332">
        <f t="shared" si="14"/>
        <v>29057528898.900009</v>
      </c>
      <c r="OU11" s="333">
        <f t="shared" si="14"/>
        <v>29207084951.19001</v>
      </c>
      <c r="OV11" s="332">
        <f t="shared" si="14"/>
        <v>29339824772.710011</v>
      </c>
      <c r="OW11" s="333">
        <f t="shared" si="14"/>
        <v>29470653953.270012</v>
      </c>
      <c r="OX11" s="332">
        <f t="shared" si="14"/>
        <v>29601483133.830013</v>
      </c>
      <c r="OY11" s="334">
        <f t="shared" si="14"/>
        <v>29686543741.780014</v>
      </c>
      <c r="OZ11" s="335">
        <f t="shared" si="14"/>
        <v>29686543741.780014</v>
      </c>
      <c r="PA11" s="333">
        <f t="shared" si="14"/>
        <v>29819113211.020016</v>
      </c>
      <c r="PB11" s="332">
        <f t="shared" si="14"/>
        <v>29952520449.870014</v>
      </c>
      <c r="PC11" s="333">
        <f t="shared" si="14"/>
        <v>30085580009.620014</v>
      </c>
      <c r="PD11" s="332">
        <f t="shared" si="14"/>
        <v>30212897339.030014</v>
      </c>
      <c r="PE11" s="333">
        <f t="shared" si="14"/>
        <v>30351435473.290012</v>
      </c>
      <c r="PF11" s="332">
        <f t="shared" si="14"/>
        <v>30443734333.040012</v>
      </c>
      <c r="PG11" s="333">
        <f t="shared" si="14"/>
        <v>30443734333.040012</v>
      </c>
      <c r="PH11" s="332">
        <f t="shared" si="14"/>
        <v>30585095318.030014</v>
      </c>
      <c r="PI11" s="333">
        <f t="shared" si="14"/>
        <v>30726210357.100014</v>
      </c>
      <c r="PJ11" s="332">
        <f t="shared" si="14"/>
        <v>30868596497.450012</v>
      </c>
      <c r="PK11" s="333">
        <f t="shared" si="14"/>
        <v>31011691155.000011</v>
      </c>
      <c r="PL11" s="332">
        <f t="shared" si="14"/>
        <v>31154790002.910011</v>
      </c>
      <c r="PM11" s="333">
        <f t="shared" si="14"/>
        <v>31249471128.460011</v>
      </c>
      <c r="PN11" s="332">
        <f t="shared" si="14"/>
        <v>31249471128.460011</v>
      </c>
      <c r="PO11" s="333">
        <f t="shared" si="14"/>
        <v>31395202011.930012</v>
      </c>
      <c r="PP11" s="332">
        <f t="shared" si="14"/>
        <v>31538243302.510014</v>
      </c>
      <c r="PQ11" s="333">
        <f t="shared" si="14"/>
        <v>31690908577.040012</v>
      </c>
      <c r="PR11" s="332">
        <f t="shared" si="14"/>
        <v>31860878729.290012</v>
      </c>
      <c r="PS11" s="333">
        <f t="shared" si="14"/>
        <v>32056869982.500011</v>
      </c>
      <c r="PT11" s="332">
        <f t="shared" si="14"/>
        <v>32180869337.270012</v>
      </c>
      <c r="PU11" s="333">
        <f t="shared" si="14"/>
        <v>32180869337.270012</v>
      </c>
      <c r="PV11" s="332">
        <f t="shared" si="14"/>
        <v>32372265931.830013</v>
      </c>
      <c r="PW11" s="333">
        <f t="shared" si="14"/>
        <v>32591831482.780014</v>
      </c>
      <c r="PX11" s="332">
        <f t="shared" si="14"/>
        <v>32837555285.340015</v>
      </c>
      <c r="PY11" s="333">
        <f t="shared" si="14"/>
        <v>33118780396.810017</v>
      </c>
      <c r="PZ11" s="332">
        <f t="shared" si="14"/>
        <v>33405696838.610016</v>
      </c>
      <c r="QA11" s="333">
        <f t="shared" si="14"/>
        <v>33594136658.080017</v>
      </c>
      <c r="QB11" s="332">
        <f t="shared" si="14"/>
        <v>33594136658.080017</v>
      </c>
      <c r="QC11" s="334">
        <f t="shared" si="14"/>
        <v>33896643335.370018</v>
      </c>
      <c r="QD11" s="335">
        <f t="shared" si="14"/>
        <v>34233663249.170017</v>
      </c>
      <c r="QE11" s="333">
        <f t="shared" si="14"/>
        <v>34620919390.70002</v>
      </c>
      <c r="QF11" s="332">
        <f t="shared" si="14"/>
        <v>35014660276.370018</v>
      </c>
      <c r="QG11" s="333">
        <f t="shared" si="14"/>
        <v>35408434230.27002</v>
      </c>
      <c r="QH11" s="332">
        <f t="shared" si="14"/>
        <v>35663352954.530022</v>
      </c>
      <c r="QI11" s="333">
        <f t="shared" si="14"/>
        <v>35663352954.530022</v>
      </c>
      <c r="QJ11" s="332">
        <f t="shared" si="14"/>
        <v>36057085462.410019</v>
      </c>
      <c r="QK11" s="333">
        <f t="shared" si="14"/>
        <v>36432401579.56002</v>
      </c>
      <c r="QL11" s="332">
        <f t="shared" si="14"/>
        <v>36808611548.710022</v>
      </c>
      <c r="QM11" s="333">
        <f t="shared" si="14"/>
        <v>37184935752.620026</v>
      </c>
      <c r="QN11" s="332">
        <f t="shared" si="14"/>
        <v>37561434301.510025</v>
      </c>
      <c r="QO11" s="333">
        <f t="shared" ref="QO11:SJ11" si="15">+QN11+QO4</f>
        <v>37810860452.750023</v>
      </c>
      <c r="QP11" s="332">
        <f t="shared" si="15"/>
        <v>37810860452.750023</v>
      </c>
      <c r="QQ11" s="333">
        <f t="shared" si="15"/>
        <v>37914147170.330025</v>
      </c>
      <c r="QR11" s="332">
        <f t="shared" si="15"/>
        <v>38334379277.680023</v>
      </c>
      <c r="QS11" s="333">
        <f t="shared" si="15"/>
        <v>38744910902.990021</v>
      </c>
      <c r="QT11" s="332">
        <f t="shared" si="15"/>
        <v>39145388611.860023</v>
      </c>
      <c r="QU11" s="333">
        <f t="shared" si="15"/>
        <v>39545919159.520027</v>
      </c>
      <c r="QV11" s="332">
        <f t="shared" si="15"/>
        <v>39805829881.300026</v>
      </c>
      <c r="QW11" s="333">
        <f t="shared" si="15"/>
        <v>39805829881.300026</v>
      </c>
      <c r="QX11" s="332">
        <f t="shared" si="15"/>
        <v>40201283954.320023</v>
      </c>
      <c r="QY11" s="333">
        <f t="shared" si="15"/>
        <v>40588064212.740021</v>
      </c>
      <c r="QZ11" s="332">
        <f t="shared" si="15"/>
        <v>40974853185.27002</v>
      </c>
      <c r="RA11" s="333">
        <f t="shared" si="15"/>
        <v>41361739550.360016</v>
      </c>
      <c r="RB11" s="332">
        <f t="shared" si="15"/>
        <v>41762623862.210014</v>
      </c>
      <c r="RC11" s="333">
        <f t="shared" si="15"/>
        <v>42023250676.580017</v>
      </c>
      <c r="RD11" s="332">
        <f t="shared" si="15"/>
        <v>42023250676.580017</v>
      </c>
      <c r="RE11" s="333">
        <f t="shared" si="15"/>
        <v>42426037571.490021</v>
      </c>
      <c r="RF11" s="332">
        <f t="shared" si="15"/>
        <v>42821077919.81002</v>
      </c>
      <c r="RG11" s="333">
        <f t="shared" si="15"/>
        <v>43216947771.850021</v>
      </c>
      <c r="RH11" s="336">
        <f t="shared" si="15"/>
        <v>43619721788.430023</v>
      </c>
      <c r="RI11" s="337">
        <f t="shared" si="15"/>
        <v>44035361927.750023</v>
      </c>
      <c r="RJ11" s="332">
        <f t="shared" si="15"/>
        <v>44316795495.460022</v>
      </c>
      <c r="RK11" s="333">
        <f t="shared" si="15"/>
        <v>44316795495.460022</v>
      </c>
      <c r="RL11" s="332">
        <f t="shared" si="15"/>
        <v>44440216689.490021</v>
      </c>
      <c r="RM11" s="333">
        <f t="shared" si="15"/>
        <v>44878819959.180023</v>
      </c>
      <c r="RN11" s="332">
        <f t="shared" si="15"/>
        <v>45329173061.080025</v>
      </c>
      <c r="RO11" s="333">
        <f t="shared" si="15"/>
        <v>45785108326.220024</v>
      </c>
      <c r="RP11" s="332">
        <f t="shared" si="15"/>
        <v>46235793197.790024</v>
      </c>
      <c r="RQ11" s="333">
        <f t="shared" si="15"/>
        <v>46526572111.370026</v>
      </c>
      <c r="RR11" s="332">
        <f t="shared" si="15"/>
        <v>46526572111.370026</v>
      </c>
      <c r="RS11" s="333">
        <f t="shared" si="15"/>
        <v>46680730452.450027</v>
      </c>
      <c r="RT11" s="332">
        <f t="shared" si="15"/>
        <v>47129887357.280029</v>
      </c>
      <c r="RU11" s="333">
        <f t="shared" si="15"/>
        <v>47582832593.760033</v>
      </c>
      <c r="RV11" s="332">
        <f t="shared" si="15"/>
        <v>48059058032.880035</v>
      </c>
      <c r="RW11" s="333">
        <f t="shared" si="15"/>
        <v>48536936677.040039</v>
      </c>
      <c r="RX11" s="332">
        <f t="shared" si="15"/>
        <v>48851479392.76004</v>
      </c>
      <c r="RY11" s="333">
        <f t="shared" si="15"/>
        <v>48851479392.76004</v>
      </c>
      <c r="RZ11" s="332">
        <f t="shared" si="15"/>
        <v>49338991848.83004</v>
      </c>
      <c r="SA11" s="333">
        <f t="shared" si="15"/>
        <v>49841517646.800041</v>
      </c>
      <c r="SB11" s="332">
        <f t="shared" si="15"/>
        <v>50349214405.630043</v>
      </c>
      <c r="SC11" s="333">
        <f t="shared" si="15"/>
        <v>50842410490.980042</v>
      </c>
      <c r="SD11" s="332">
        <f t="shared" si="15"/>
        <v>51326137520.290039</v>
      </c>
      <c r="SE11" s="333">
        <f t="shared" si="15"/>
        <v>51630613302.570038</v>
      </c>
      <c r="SF11" s="332">
        <f t="shared" si="15"/>
        <v>51630613302.570038</v>
      </c>
      <c r="SG11" s="333">
        <f t="shared" si="15"/>
        <v>52070030213.070038</v>
      </c>
      <c r="SH11" s="332">
        <f t="shared" si="15"/>
        <v>52449513086.600037</v>
      </c>
      <c r="SI11" s="333">
        <f t="shared" si="15"/>
        <v>52708984917.050034</v>
      </c>
      <c r="SJ11" s="332">
        <f t="shared" si="15"/>
        <v>52942248414.550034</v>
      </c>
      <c r="SK11" s="333">
        <f>+SJ11+SK4</f>
        <v>53116278716.700035</v>
      </c>
      <c r="SL11" s="333">
        <f>+SK11+SL4</f>
        <v>53186647010.000015</v>
      </c>
    </row>
    <row r="12" spans="2:537" s="301" customFormat="1">
      <c r="D12" s="932" t="s">
        <v>18</v>
      </c>
      <c r="E12" s="932"/>
      <c r="F12" s="338">
        <f>+F11/$D$4</f>
        <v>6.3982580609758349E-5</v>
      </c>
      <c r="G12" s="339">
        <f t="shared" ref="G12:BR12" si="16">+G11/$D$4</f>
        <v>1.279651612195167E-4</v>
      </c>
      <c r="H12" s="338">
        <f t="shared" si="16"/>
        <v>1.279651612195167E-4</v>
      </c>
      <c r="I12" s="339">
        <f t="shared" si="16"/>
        <v>1.6936565464372133E-4</v>
      </c>
      <c r="J12" s="338">
        <f t="shared" si="16"/>
        <v>1.6936565464372133E-4</v>
      </c>
      <c r="K12" s="339">
        <f t="shared" si="16"/>
        <v>2.3334823525347968E-4</v>
      </c>
      <c r="L12" s="338">
        <f t="shared" si="16"/>
        <v>2.9733081586323803E-4</v>
      </c>
      <c r="M12" s="339">
        <f t="shared" si="16"/>
        <v>3.613133964729964E-4</v>
      </c>
      <c r="N12" s="338">
        <f t="shared" si="16"/>
        <v>4.2529597708275472E-4</v>
      </c>
      <c r="O12" s="339">
        <f t="shared" si="16"/>
        <v>4.8927855769251305E-4</v>
      </c>
      <c r="P12" s="338">
        <f t="shared" si="16"/>
        <v>5.3067905111671768E-4</v>
      </c>
      <c r="Q12" s="339">
        <f t="shared" si="16"/>
        <v>5.3067905111671768E-4</v>
      </c>
      <c r="R12" s="338">
        <f t="shared" si="16"/>
        <v>5.9466163172647605E-4</v>
      </c>
      <c r="S12" s="340">
        <f t="shared" si="16"/>
        <v>6.5864421233623443E-4</v>
      </c>
      <c r="T12" s="341">
        <f t="shared" si="16"/>
        <v>7.2262679294599281E-4</v>
      </c>
      <c r="U12" s="339">
        <f t="shared" si="16"/>
        <v>7.8660937355575107E-4</v>
      </c>
      <c r="V12" s="338">
        <f t="shared" si="16"/>
        <v>7.8660937355575107E-4</v>
      </c>
      <c r="W12" s="339">
        <f t="shared" si="16"/>
        <v>7.8660937355575107E-4</v>
      </c>
      <c r="X12" s="338">
        <f t="shared" si="16"/>
        <v>7.8660937355575107E-4</v>
      </c>
      <c r="Y12" s="339">
        <f t="shared" si="16"/>
        <v>7.8660937355575107E-4</v>
      </c>
      <c r="Z12" s="338">
        <f t="shared" si="16"/>
        <v>7.8660937355575107E-4</v>
      </c>
      <c r="AA12" s="339">
        <f t="shared" si="16"/>
        <v>7.8660937355575107E-4</v>
      </c>
      <c r="AB12" s="338">
        <f t="shared" si="16"/>
        <v>7.8660937355575107E-4</v>
      </c>
      <c r="AC12" s="339">
        <f t="shared" si="16"/>
        <v>7.8660937355575107E-4</v>
      </c>
      <c r="AD12" s="338">
        <f t="shared" si="16"/>
        <v>7.8660937355575107E-4</v>
      </c>
      <c r="AE12" s="339">
        <f t="shared" si="16"/>
        <v>7.8660937355575107E-4</v>
      </c>
      <c r="AF12" s="338">
        <f t="shared" si="16"/>
        <v>7.8660937355575107E-4</v>
      </c>
      <c r="AG12" s="339">
        <f t="shared" si="16"/>
        <v>7.8660937355575107E-4</v>
      </c>
      <c r="AH12" s="338">
        <f t="shared" si="16"/>
        <v>7.8660937355575107E-4</v>
      </c>
      <c r="AI12" s="339">
        <f t="shared" si="16"/>
        <v>7.8660937355575107E-4</v>
      </c>
      <c r="AJ12" s="338">
        <f t="shared" si="16"/>
        <v>7.8660937355575107E-4</v>
      </c>
      <c r="AK12" s="339">
        <f t="shared" si="16"/>
        <v>7.8660937355575107E-4</v>
      </c>
      <c r="AL12" s="338">
        <f t="shared" si="16"/>
        <v>7.8660937355575107E-4</v>
      </c>
      <c r="AM12" s="339">
        <f t="shared" si="16"/>
        <v>7.8660937355575107E-4</v>
      </c>
      <c r="AN12" s="338">
        <f t="shared" si="16"/>
        <v>7.8660937355575107E-4</v>
      </c>
      <c r="AO12" s="339">
        <f t="shared" si="16"/>
        <v>7.8660937355575107E-4</v>
      </c>
      <c r="AP12" s="338">
        <f t="shared" si="16"/>
        <v>7.8660937355575107E-4</v>
      </c>
      <c r="AQ12" s="339">
        <f t="shared" si="16"/>
        <v>7.8660937355575107E-4</v>
      </c>
      <c r="AR12" s="338">
        <f t="shared" si="16"/>
        <v>7.8660937355575107E-4</v>
      </c>
      <c r="AS12" s="339">
        <f t="shared" si="16"/>
        <v>7.8660937355575107E-4</v>
      </c>
      <c r="AT12" s="338">
        <f t="shared" si="16"/>
        <v>7.8660937355575107E-4</v>
      </c>
      <c r="AU12" s="339">
        <f t="shared" si="16"/>
        <v>7.8660937355575107E-4</v>
      </c>
      <c r="AV12" s="338">
        <f t="shared" si="16"/>
        <v>7.8660937355575107E-4</v>
      </c>
      <c r="AW12" s="339">
        <f t="shared" si="16"/>
        <v>7.8660937355575107E-4</v>
      </c>
      <c r="AX12" s="342">
        <f t="shared" si="16"/>
        <v>7.8660937355575107E-4</v>
      </c>
      <c r="AY12" s="343">
        <f t="shared" si="16"/>
        <v>7.8660937355575107E-4</v>
      </c>
      <c r="AZ12" s="338">
        <f t="shared" si="16"/>
        <v>7.8660937355575107E-4</v>
      </c>
      <c r="BA12" s="339">
        <f t="shared" si="16"/>
        <v>7.8660937355575107E-4</v>
      </c>
      <c r="BB12" s="338">
        <f t="shared" si="16"/>
        <v>7.8660937355575107E-4</v>
      </c>
      <c r="BC12" s="339">
        <f t="shared" si="16"/>
        <v>7.8660937355575107E-4</v>
      </c>
      <c r="BD12" s="338">
        <f t="shared" si="16"/>
        <v>7.8660937355575107E-4</v>
      </c>
      <c r="BE12" s="339">
        <f t="shared" si="16"/>
        <v>7.8660937355575107E-4</v>
      </c>
      <c r="BF12" s="338">
        <f t="shared" si="16"/>
        <v>7.8660937355575107E-4</v>
      </c>
      <c r="BG12" s="339">
        <f t="shared" si="16"/>
        <v>7.8660937355575107E-4</v>
      </c>
      <c r="BH12" s="338">
        <f t="shared" si="16"/>
        <v>7.8660937355575107E-4</v>
      </c>
      <c r="BI12" s="339">
        <f t="shared" si="16"/>
        <v>7.8660937355575107E-4</v>
      </c>
      <c r="BJ12" s="338">
        <f t="shared" si="16"/>
        <v>7.8660937355575107E-4</v>
      </c>
      <c r="BK12" s="339">
        <f t="shared" si="16"/>
        <v>7.8660937355575107E-4</v>
      </c>
      <c r="BL12" s="338">
        <f t="shared" si="16"/>
        <v>7.8660937355575107E-4</v>
      </c>
      <c r="BM12" s="339">
        <f t="shared" si="16"/>
        <v>7.8660937355575107E-4</v>
      </c>
      <c r="BN12" s="338">
        <f t="shared" si="16"/>
        <v>7.8660937355575107E-4</v>
      </c>
      <c r="BO12" s="339">
        <f t="shared" si="16"/>
        <v>7.8660937355575107E-4</v>
      </c>
      <c r="BP12" s="338">
        <f t="shared" si="16"/>
        <v>7.8660937355575107E-4</v>
      </c>
      <c r="BQ12" s="339">
        <f t="shared" si="16"/>
        <v>7.8660937355575107E-4</v>
      </c>
      <c r="BR12" s="338">
        <f t="shared" si="16"/>
        <v>7.8660937355575107E-4</v>
      </c>
      <c r="BS12" s="339">
        <f t="shared" ref="BS12:ED12" si="17">+BS11/$D$4</f>
        <v>7.8660937355575107E-4</v>
      </c>
      <c r="BT12" s="338">
        <f t="shared" si="17"/>
        <v>7.8660937355575107E-4</v>
      </c>
      <c r="BU12" s="339">
        <f t="shared" si="17"/>
        <v>7.8660937355575107E-4</v>
      </c>
      <c r="BV12" s="338">
        <f t="shared" si="17"/>
        <v>7.8660937355575107E-4</v>
      </c>
      <c r="BW12" s="339">
        <f t="shared" si="17"/>
        <v>7.8660937355575107E-4</v>
      </c>
      <c r="BX12" s="338">
        <f t="shared" si="17"/>
        <v>7.8660937355575107E-4</v>
      </c>
      <c r="BY12" s="339">
        <f t="shared" si="17"/>
        <v>7.8660937355575107E-4</v>
      </c>
      <c r="BZ12" s="338">
        <f t="shared" si="17"/>
        <v>7.8660937355575107E-4</v>
      </c>
      <c r="CA12" s="339">
        <f t="shared" si="17"/>
        <v>7.8660937355575107E-4</v>
      </c>
      <c r="CB12" s="342">
        <f t="shared" si="17"/>
        <v>7.8660937355575107E-4</v>
      </c>
      <c r="CC12" s="343">
        <f t="shared" si="17"/>
        <v>7.8660937355575107E-4</v>
      </c>
      <c r="CD12" s="338">
        <f t="shared" si="17"/>
        <v>7.8660937355575107E-4</v>
      </c>
      <c r="CE12" s="339">
        <f t="shared" si="17"/>
        <v>9.2115380795075705E-4</v>
      </c>
      <c r="CF12" s="338">
        <f t="shared" si="17"/>
        <v>1.0411712188659393E-3</v>
      </c>
      <c r="CG12" s="339">
        <f t="shared" si="17"/>
        <v>1.1326220704044509E-3</v>
      </c>
      <c r="CH12" s="338">
        <f t="shared" si="17"/>
        <v>1.1917961508670226E-3</v>
      </c>
      <c r="CI12" s="339">
        <f t="shared" si="17"/>
        <v>1.1917961508670226E-3</v>
      </c>
      <c r="CJ12" s="338">
        <f t="shared" si="17"/>
        <v>1.2832470024055345E-3</v>
      </c>
      <c r="CK12" s="339">
        <f t="shared" si="17"/>
        <v>1.3746978539440464E-3</v>
      </c>
      <c r="CL12" s="338">
        <f t="shared" si="17"/>
        <v>1.466148705482558E-3</v>
      </c>
      <c r="CM12" s="339">
        <f t="shared" si="17"/>
        <v>1.5575995570210699E-3</v>
      </c>
      <c r="CN12" s="338">
        <f t="shared" si="17"/>
        <v>1.6490504085595818E-3</v>
      </c>
      <c r="CO12" s="339">
        <f t="shared" si="17"/>
        <v>1.7082244890221534E-3</v>
      </c>
      <c r="CP12" s="338">
        <f t="shared" si="17"/>
        <v>1.7082244890221534E-3</v>
      </c>
      <c r="CQ12" s="339">
        <f t="shared" si="17"/>
        <v>1.7082244890221534E-3</v>
      </c>
      <c r="CR12" s="338">
        <f t="shared" si="17"/>
        <v>1.7996753405606651E-3</v>
      </c>
      <c r="CS12" s="339">
        <f t="shared" si="17"/>
        <v>1.891126192099177E-3</v>
      </c>
      <c r="CT12" s="338">
        <f t="shared" si="17"/>
        <v>1.9825770436376886E-3</v>
      </c>
      <c r="CU12" s="339">
        <f t="shared" si="17"/>
        <v>2.0740278951762005E-3</v>
      </c>
      <c r="CV12" s="338">
        <f t="shared" si="17"/>
        <v>2.1332019756387724E-3</v>
      </c>
      <c r="CW12" s="339">
        <f t="shared" si="17"/>
        <v>2.1332019756387724E-3</v>
      </c>
      <c r="CX12" s="338">
        <f t="shared" si="17"/>
        <v>2.2246528271772843E-3</v>
      </c>
      <c r="CY12" s="339">
        <f t="shared" si="17"/>
        <v>2.3161036787157957E-3</v>
      </c>
      <c r="CZ12" s="338">
        <f t="shared" si="17"/>
        <v>2.4075545302543076E-3</v>
      </c>
      <c r="DA12" s="339">
        <f t="shared" si="17"/>
        <v>2.4990053817928195E-3</v>
      </c>
      <c r="DB12" s="338">
        <f t="shared" si="17"/>
        <v>2.5904562333313318E-3</v>
      </c>
      <c r="DC12" s="339">
        <f t="shared" si="17"/>
        <v>2.6496303137939032E-3</v>
      </c>
      <c r="DD12" s="338">
        <f t="shared" si="17"/>
        <v>2.6496303137939032E-3</v>
      </c>
      <c r="DE12" s="339">
        <f t="shared" si="17"/>
        <v>2.7410811653324151E-3</v>
      </c>
      <c r="DF12" s="338">
        <f t="shared" si="17"/>
        <v>2.832532016870927E-3</v>
      </c>
      <c r="DG12" s="340">
        <f t="shared" si="17"/>
        <v>2.9239828684094389E-3</v>
      </c>
      <c r="DH12" s="341">
        <f t="shared" si="17"/>
        <v>3.0154337199479503E-3</v>
      </c>
      <c r="DI12" s="339">
        <f t="shared" si="17"/>
        <v>3.1068845714864622E-3</v>
      </c>
      <c r="DJ12" s="338">
        <f t="shared" si="17"/>
        <v>3.1660586519490341E-3</v>
      </c>
      <c r="DK12" s="339">
        <f t="shared" si="17"/>
        <v>3.1660586519490341E-3</v>
      </c>
      <c r="DL12" s="338">
        <f t="shared" si="17"/>
        <v>3.1660586519490341E-3</v>
      </c>
      <c r="DM12" s="339">
        <f t="shared" si="17"/>
        <v>3.3047347701844975E-3</v>
      </c>
      <c r="DN12" s="338">
        <f t="shared" si="17"/>
        <v>3.4497075904832732E-3</v>
      </c>
      <c r="DO12" s="339">
        <f t="shared" si="17"/>
        <v>3.5991938000154832E-3</v>
      </c>
      <c r="DP12" s="338">
        <f t="shared" si="17"/>
        <v>3.7388267445006939E-3</v>
      </c>
      <c r="DQ12" s="339">
        <f t="shared" si="17"/>
        <v>3.8291774732963019E-3</v>
      </c>
      <c r="DR12" s="338">
        <f t="shared" si="17"/>
        <v>3.8291774732963019E-3</v>
      </c>
      <c r="DS12" s="339">
        <f t="shared" si="17"/>
        <v>3.8291774732963019E-3</v>
      </c>
      <c r="DT12" s="338">
        <f t="shared" si="17"/>
        <v>3.95319097537211E-3</v>
      </c>
      <c r="DU12" s="339">
        <f t="shared" si="17"/>
        <v>4.0738574540879055E-3</v>
      </c>
      <c r="DV12" s="338">
        <f t="shared" si="17"/>
        <v>4.1945239328037001E-3</v>
      </c>
      <c r="DW12" s="339">
        <f t="shared" si="17"/>
        <v>4.3151904115194947E-3</v>
      </c>
      <c r="DX12" s="338">
        <f t="shared" si="17"/>
        <v>4.3932687212657143E-3</v>
      </c>
      <c r="DY12" s="339">
        <f t="shared" si="17"/>
        <v>4.3932687212657143E-3</v>
      </c>
      <c r="DZ12" s="338">
        <f t="shared" si="17"/>
        <v>4.513935199981509E-3</v>
      </c>
      <c r="EA12" s="339">
        <f t="shared" si="17"/>
        <v>4.6346016786973044E-3</v>
      </c>
      <c r="EB12" s="338">
        <f t="shared" si="17"/>
        <v>4.755268157413099E-3</v>
      </c>
      <c r="EC12" s="339">
        <f t="shared" si="17"/>
        <v>4.8759346361288945E-3</v>
      </c>
      <c r="ED12" s="338">
        <f t="shared" si="17"/>
        <v>5.0891548683951182E-3</v>
      </c>
      <c r="EE12" s="339">
        <f t="shared" ref="EE12:GP12" si="18">+EE11/$D$4</f>
        <v>6.1853244688882172E-3</v>
      </c>
      <c r="EF12" s="338">
        <f t="shared" si="18"/>
        <v>6.1853244688882172E-3</v>
      </c>
      <c r="EG12" s="339">
        <f t="shared" si="18"/>
        <v>7.8794047604055385E-3</v>
      </c>
      <c r="EH12" s="338">
        <f t="shared" si="18"/>
        <v>9.573485051922858E-3</v>
      </c>
      <c r="EI12" s="339">
        <f t="shared" si="18"/>
        <v>1.1216647065413813E-2</v>
      </c>
      <c r="EJ12" s="338">
        <f t="shared" si="18"/>
        <v>1.284889801922025E-2</v>
      </c>
      <c r="EK12" s="340">
        <f t="shared" si="18"/>
        <v>1.4521544879905231E-2</v>
      </c>
      <c r="EL12" s="341">
        <f t="shared" si="18"/>
        <v>1.5603845789826579E-2</v>
      </c>
      <c r="EM12" s="339">
        <f t="shared" si="18"/>
        <v>1.5603845789826579E-2</v>
      </c>
      <c r="EN12" s="338">
        <f t="shared" si="18"/>
        <v>1.7276492650511559E-2</v>
      </c>
      <c r="EO12" s="339">
        <f t="shared" si="18"/>
        <v>1.894913951119654E-2</v>
      </c>
      <c r="EP12" s="338">
        <f t="shared" si="18"/>
        <v>2.0621786371881522E-2</v>
      </c>
      <c r="EQ12" s="339">
        <f t="shared" si="18"/>
        <v>2.2294433232566507E-2</v>
      </c>
      <c r="ER12" s="338">
        <f t="shared" si="18"/>
        <v>2.3967080093251492E-2</v>
      </c>
      <c r="ES12" s="339">
        <f t="shared" si="18"/>
        <v>2.3967080093251492E-2</v>
      </c>
      <c r="ET12" s="338">
        <f t="shared" si="18"/>
        <v>2.3967080093251492E-2</v>
      </c>
      <c r="EU12" s="339">
        <f t="shared" si="18"/>
        <v>2.5639726953936473E-2</v>
      </c>
      <c r="EV12" s="338">
        <f t="shared" si="18"/>
        <v>2.7312373814621458E-2</v>
      </c>
      <c r="EW12" s="339">
        <f t="shared" si="18"/>
        <v>2.8985315152038459E-2</v>
      </c>
      <c r="EX12" s="338">
        <f t="shared" si="18"/>
        <v>3.0660465065227627E-2</v>
      </c>
      <c r="EY12" s="339">
        <f t="shared" si="18"/>
        <v>3.2335614978416791E-2</v>
      </c>
      <c r="EZ12" s="338">
        <f t="shared" si="18"/>
        <v>3.3419535510458252E-2</v>
      </c>
      <c r="FA12" s="339">
        <f t="shared" si="18"/>
        <v>3.3419535510458252E-2</v>
      </c>
      <c r="FB12" s="338">
        <f t="shared" si="18"/>
        <v>3.5094685423647416E-2</v>
      </c>
      <c r="FC12" s="339">
        <f t="shared" si="18"/>
        <v>3.6769835336836587E-2</v>
      </c>
      <c r="FD12" s="338">
        <f t="shared" si="18"/>
        <v>3.8444985250025751E-2</v>
      </c>
      <c r="FE12" s="339">
        <f t="shared" si="18"/>
        <v>4.0120135163214922E-2</v>
      </c>
      <c r="FF12" s="338">
        <f t="shared" si="18"/>
        <v>4.1795285076404086E-2</v>
      </c>
      <c r="FG12" s="339">
        <f t="shared" si="18"/>
        <v>4.2879205608445541E-2</v>
      </c>
      <c r="FH12" s="338">
        <f t="shared" si="18"/>
        <v>4.2879205608445541E-2</v>
      </c>
      <c r="FI12" s="339">
        <f t="shared" si="18"/>
        <v>4.4554355521634711E-2</v>
      </c>
      <c r="FJ12" s="338">
        <f t="shared" si="18"/>
        <v>4.4554355521634711E-2</v>
      </c>
      <c r="FK12" s="339">
        <f t="shared" si="18"/>
        <v>4.4554355521634711E-2</v>
      </c>
      <c r="FL12" s="338">
        <f t="shared" si="18"/>
        <v>4.4554355521634711E-2</v>
      </c>
      <c r="FM12" s="339">
        <f t="shared" si="18"/>
        <v>4.4554355521634711E-2</v>
      </c>
      <c r="FN12" s="338">
        <f t="shared" si="18"/>
        <v>4.4554355521634711E-2</v>
      </c>
      <c r="FO12" s="339">
        <f t="shared" si="18"/>
        <v>4.4554355521634711E-2</v>
      </c>
      <c r="FP12" s="342">
        <f t="shared" si="18"/>
        <v>4.4554355521634711E-2</v>
      </c>
      <c r="FQ12" s="343">
        <f t="shared" si="18"/>
        <v>4.4554355521634711E-2</v>
      </c>
      <c r="FR12" s="338">
        <f t="shared" si="18"/>
        <v>4.4554355521634711E-2</v>
      </c>
      <c r="FS12" s="339">
        <f t="shared" si="18"/>
        <v>4.4554355521634711E-2</v>
      </c>
      <c r="FT12" s="338">
        <f t="shared" si="18"/>
        <v>4.4554355521634711E-2</v>
      </c>
      <c r="FU12" s="339">
        <f t="shared" si="18"/>
        <v>4.5638276053676166E-2</v>
      </c>
      <c r="FV12" s="338">
        <f t="shared" si="18"/>
        <v>4.5638276053676166E-2</v>
      </c>
      <c r="FW12" s="339">
        <f t="shared" si="18"/>
        <v>4.5638276053676166E-2</v>
      </c>
      <c r="FX12" s="338">
        <f t="shared" si="18"/>
        <v>4.731342596686533E-2</v>
      </c>
      <c r="FY12" s="339">
        <f t="shared" si="18"/>
        <v>4.8988575880054501E-2</v>
      </c>
      <c r="FZ12" s="338">
        <f t="shared" si="18"/>
        <v>5.0663725793243665E-2</v>
      </c>
      <c r="GA12" s="339">
        <f t="shared" si="18"/>
        <v>5.2335727355495187E-2</v>
      </c>
      <c r="GB12" s="338">
        <f t="shared" si="18"/>
        <v>5.3385016025342347E-2</v>
      </c>
      <c r="GC12" s="339">
        <f t="shared" si="18"/>
        <v>5.3385016025342347E-2</v>
      </c>
      <c r="GD12" s="338">
        <f t="shared" si="18"/>
        <v>5.5006643969771257E-2</v>
      </c>
      <c r="GE12" s="339">
        <f t="shared" si="18"/>
        <v>5.6628271914200161E-2</v>
      </c>
      <c r="GF12" s="338">
        <f t="shared" si="18"/>
        <v>5.8249899858629064E-2</v>
      </c>
      <c r="GG12" s="339">
        <f t="shared" si="18"/>
        <v>5.9871527803057968E-2</v>
      </c>
      <c r="GH12" s="338">
        <f t="shared" si="18"/>
        <v>6.1493155747486872E-2</v>
      </c>
      <c r="GI12" s="339">
        <f t="shared" si="18"/>
        <v>6.2542444417334031E-2</v>
      </c>
      <c r="GJ12" s="338">
        <f t="shared" si="18"/>
        <v>6.2542444417334031E-2</v>
      </c>
      <c r="GK12" s="339">
        <f t="shared" si="18"/>
        <v>6.4164072361762942E-2</v>
      </c>
      <c r="GL12" s="338">
        <f t="shared" si="18"/>
        <v>6.5785700306191838E-2</v>
      </c>
      <c r="GM12" s="339">
        <f t="shared" si="18"/>
        <v>6.7407328250620749E-2</v>
      </c>
      <c r="GN12" s="338">
        <f t="shared" si="18"/>
        <v>6.9028956195049659E-2</v>
      </c>
      <c r="GO12" s="339">
        <f t="shared" si="18"/>
        <v>7.0650584139478556E-2</v>
      </c>
      <c r="GP12" s="338">
        <f t="shared" si="18"/>
        <v>7.1699872809325715E-2</v>
      </c>
      <c r="GQ12" s="339">
        <f t="shared" ref="GQ12:JB12" si="19">+GQ11/$D$4</f>
        <v>7.1699872809325715E-2</v>
      </c>
      <c r="GR12" s="338">
        <f t="shared" si="19"/>
        <v>7.3321500753754626E-2</v>
      </c>
      <c r="GS12" s="339">
        <f t="shared" si="19"/>
        <v>7.4943128698183537E-2</v>
      </c>
      <c r="GT12" s="338">
        <f t="shared" si="19"/>
        <v>7.6575294549802594E-2</v>
      </c>
      <c r="GU12" s="340">
        <f t="shared" si="19"/>
        <v>7.8210702834432169E-2</v>
      </c>
      <c r="GV12" s="341">
        <f t="shared" si="19"/>
        <v>7.9846111119061744E-2</v>
      </c>
      <c r="GW12" s="339">
        <f t="shared" si="19"/>
        <v>8.0904316479593813E-2</v>
      </c>
      <c r="GX12" s="338">
        <f t="shared" si="19"/>
        <v>8.0904316479593813E-2</v>
      </c>
      <c r="GY12" s="339">
        <f t="shared" si="19"/>
        <v>8.2539724764223388E-2</v>
      </c>
      <c r="GZ12" s="338">
        <f t="shared" si="19"/>
        <v>8.4175133048852963E-2</v>
      </c>
      <c r="HA12" s="339">
        <f t="shared" si="19"/>
        <v>8.5810541333482537E-2</v>
      </c>
      <c r="HB12" s="338">
        <f t="shared" si="19"/>
        <v>8.7445949618112112E-2</v>
      </c>
      <c r="HC12" s="339">
        <f t="shared" si="19"/>
        <v>8.9081357902741687E-2</v>
      </c>
      <c r="HD12" s="338">
        <f t="shared" si="19"/>
        <v>9.0139563263273756E-2</v>
      </c>
      <c r="HE12" s="339">
        <f t="shared" si="19"/>
        <v>9.0139563263273756E-2</v>
      </c>
      <c r="HF12" s="338">
        <f t="shared" si="19"/>
        <v>9.1967791712466579E-2</v>
      </c>
      <c r="HG12" s="339">
        <f t="shared" si="19"/>
        <v>9.390119479672189E-2</v>
      </c>
      <c r="HH12" s="338">
        <f t="shared" si="19"/>
        <v>9.5834597880977215E-2</v>
      </c>
      <c r="HI12" s="339">
        <f t="shared" si="19"/>
        <v>9.776800096523254E-2</v>
      </c>
      <c r="HJ12" s="338">
        <f t="shared" si="19"/>
        <v>9.9701356885770254E-2</v>
      </c>
      <c r="HK12" s="339">
        <f t="shared" si="19"/>
        <v>0.10095186360997195</v>
      </c>
      <c r="HL12" s="338">
        <f t="shared" si="19"/>
        <v>0.10095186360997195</v>
      </c>
      <c r="HM12" s="339">
        <f t="shared" si="19"/>
        <v>0.10288446491121604</v>
      </c>
      <c r="HN12" s="338">
        <f t="shared" si="19"/>
        <v>0.10481706621246015</v>
      </c>
      <c r="HO12" s="339">
        <f t="shared" si="19"/>
        <v>0.10674966751370424</v>
      </c>
      <c r="HP12" s="338">
        <f t="shared" si="19"/>
        <v>0.10868226881494834</v>
      </c>
      <c r="HQ12" s="339">
        <f t="shared" si="19"/>
        <v>0.1106789510752542</v>
      </c>
      <c r="HR12" s="338">
        <f t="shared" si="19"/>
        <v>0.1119764505028932</v>
      </c>
      <c r="HS12" s="339">
        <f t="shared" si="19"/>
        <v>0.1119764505028932</v>
      </c>
      <c r="HT12" s="338">
        <f t="shared" si="19"/>
        <v>0.11398167689119931</v>
      </c>
      <c r="HU12" s="339">
        <f t="shared" si="19"/>
        <v>0.11598690327950542</v>
      </c>
      <c r="HV12" s="338">
        <f t="shared" si="19"/>
        <v>0.11799212966781154</v>
      </c>
      <c r="HW12" s="340">
        <f t="shared" si="19"/>
        <v>0.12016983074882412</v>
      </c>
      <c r="HX12" s="341">
        <f t="shared" si="19"/>
        <v>0.12238449069264008</v>
      </c>
      <c r="HY12" s="339">
        <f t="shared" si="19"/>
        <v>0.12381750595037018</v>
      </c>
      <c r="HZ12" s="338">
        <f t="shared" si="19"/>
        <v>0.12381750595037018</v>
      </c>
      <c r="IA12" s="339">
        <f t="shared" si="19"/>
        <v>0.12603216589418614</v>
      </c>
      <c r="IB12" s="338">
        <f t="shared" si="19"/>
        <v>0.12824682583800212</v>
      </c>
      <c r="IC12" s="339">
        <f t="shared" si="19"/>
        <v>0.1304614857818181</v>
      </c>
      <c r="ID12" s="338">
        <f t="shared" si="19"/>
        <v>0.13267614572563405</v>
      </c>
      <c r="IE12" s="339">
        <f t="shared" si="19"/>
        <v>0.13489080566945003</v>
      </c>
      <c r="IF12" s="338">
        <f t="shared" si="19"/>
        <v>0.13632382092718012</v>
      </c>
      <c r="IG12" s="339">
        <f t="shared" si="19"/>
        <v>0.13632382092718012</v>
      </c>
      <c r="IH12" s="338">
        <f t="shared" si="19"/>
        <v>0.1385384808709961</v>
      </c>
      <c r="II12" s="339">
        <f t="shared" si="19"/>
        <v>0.14091479575665444</v>
      </c>
      <c r="IJ12" s="338">
        <f t="shared" si="19"/>
        <v>0.14335846686800208</v>
      </c>
      <c r="IK12" s="339">
        <f t="shared" si="19"/>
        <v>0.14580213797934971</v>
      </c>
      <c r="IL12" s="338">
        <f t="shared" si="19"/>
        <v>0.14824580909069737</v>
      </c>
      <c r="IM12" s="339">
        <f t="shared" si="19"/>
        <v>0.14982700804513197</v>
      </c>
      <c r="IN12" s="338">
        <f t="shared" si="19"/>
        <v>0.14982700804513197</v>
      </c>
      <c r="IO12" s="339">
        <f t="shared" si="19"/>
        <v>0.15242028867628549</v>
      </c>
      <c r="IP12" s="338">
        <f t="shared" si="19"/>
        <v>0.155095174500163</v>
      </c>
      <c r="IQ12" s="339">
        <f t="shared" si="19"/>
        <v>0.15776607792184205</v>
      </c>
      <c r="IR12" s="338">
        <f t="shared" si="19"/>
        <v>0.16043645035648613</v>
      </c>
      <c r="IS12" s="339">
        <f t="shared" si="19"/>
        <v>0.16310682279113017</v>
      </c>
      <c r="IT12" s="338">
        <f t="shared" si="19"/>
        <v>0.16484236966314803</v>
      </c>
      <c r="IU12" s="339">
        <f t="shared" si="19"/>
        <v>0.16484236966314803</v>
      </c>
      <c r="IV12" s="338">
        <f t="shared" si="19"/>
        <v>0.16485538966720667</v>
      </c>
      <c r="IW12" s="339">
        <f t="shared" si="19"/>
        <v>0.16753878210590936</v>
      </c>
      <c r="IX12" s="338">
        <f t="shared" si="19"/>
        <v>0.17022217454461208</v>
      </c>
      <c r="IY12" s="339">
        <f t="shared" si="19"/>
        <v>0.17290556698331477</v>
      </c>
      <c r="IZ12" s="338">
        <f t="shared" si="19"/>
        <v>0.17585838793808764</v>
      </c>
      <c r="JA12" s="339">
        <f t="shared" si="19"/>
        <v>0.17792797224143647</v>
      </c>
      <c r="JB12" s="342">
        <f t="shared" si="19"/>
        <v>0.17792797224143647</v>
      </c>
      <c r="JC12" s="343">
        <f t="shared" ref="JC12:LN12" si="20">+JC11/$D$4</f>
        <v>0.18117302153475484</v>
      </c>
      <c r="JD12" s="338">
        <f t="shared" si="20"/>
        <v>0.18441807082807321</v>
      </c>
      <c r="JE12" s="339">
        <f t="shared" si="20"/>
        <v>0.18766312012139161</v>
      </c>
      <c r="JF12" s="338">
        <f t="shared" si="20"/>
        <v>0.19115414548340839</v>
      </c>
      <c r="JG12" s="339">
        <f t="shared" si="20"/>
        <v>0.19467747095638191</v>
      </c>
      <c r="JH12" s="338">
        <f t="shared" si="20"/>
        <v>0.19695443996602532</v>
      </c>
      <c r="JI12" s="339">
        <f t="shared" si="20"/>
        <v>0.19695443996602532</v>
      </c>
      <c r="JJ12" s="338">
        <f t="shared" si="20"/>
        <v>0.20047339207175247</v>
      </c>
      <c r="JK12" s="339">
        <f t="shared" si="20"/>
        <v>0.20406759550717654</v>
      </c>
      <c r="JL12" s="338">
        <f t="shared" si="20"/>
        <v>0.20774645668853314</v>
      </c>
      <c r="JM12" s="339">
        <f t="shared" si="20"/>
        <v>0.21154040830938059</v>
      </c>
      <c r="JN12" s="338">
        <f t="shared" si="20"/>
        <v>0.21536977237293134</v>
      </c>
      <c r="JO12" s="339">
        <f t="shared" si="20"/>
        <v>0.21784759617921173</v>
      </c>
      <c r="JP12" s="338">
        <f t="shared" si="20"/>
        <v>0.21784759617921173</v>
      </c>
      <c r="JQ12" s="339">
        <f t="shared" si="20"/>
        <v>0.22167696024276248</v>
      </c>
      <c r="JR12" s="338">
        <f t="shared" si="20"/>
        <v>0.22553965942160073</v>
      </c>
      <c r="JS12" s="339">
        <f t="shared" si="20"/>
        <v>0.22941624823198112</v>
      </c>
      <c r="JT12" s="338">
        <f t="shared" si="20"/>
        <v>0.23049805157472189</v>
      </c>
      <c r="JU12" s="339">
        <f t="shared" si="20"/>
        <v>0.23157985491746266</v>
      </c>
      <c r="JV12" s="338">
        <f t="shared" si="20"/>
        <v>0.23408894492951707</v>
      </c>
      <c r="JW12" s="339">
        <f t="shared" si="20"/>
        <v>0.23408894492951707</v>
      </c>
      <c r="JX12" s="338">
        <f t="shared" si="20"/>
        <v>0.2381249984487295</v>
      </c>
      <c r="JY12" s="339">
        <f t="shared" si="20"/>
        <v>0.24224693696476665</v>
      </c>
      <c r="JZ12" s="338">
        <f t="shared" si="20"/>
        <v>0.2463688754808038</v>
      </c>
      <c r="KA12" s="339">
        <f t="shared" si="20"/>
        <v>0.25049081399684098</v>
      </c>
      <c r="KB12" s="338">
        <f t="shared" si="20"/>
        <v>0.25461275251287813</v>
      </c>
      <c r="KC12" s="339">
        <f t="shared" si="20"/>
        <v>0.25727223037449454</v>
      </c>
      <c r="KD12" s="338">
        <f t="shared" si="20"/>
        <v>0.25727223037449454</v>
      </c>
      <c r="KE12" s="339">
        <f t="shared" si="20"/>
        <v>0.26138114888647307</v>
      </c>
      <c r="KF12" s="342">
        <f t="shared" si="20"/>
        <v>0.26549006739845155</v>
      </c>
      <c r="KG12" s="343">
        <f t="shared" si="20"/>
        <v>0.26679235752891356</v>
      </c>
      <c r="KH12" s="338">
        <f t="shared" si="20"/>
        <v>0.27087055606413663</v>
      </c>
      <c r="KI12" s="339">
        <f t="shared" si="20"/>
        <v>0.27500582552468322</v>
      </c>
      <c r="KJ12" s="338">
        <f t="shared" si="20"/>
        <v>0.27768761619631127</v>
      </c>
      <c r="KK12" s="339">
        <f t="shared" si="20"/>
        <v>0.27768761619631127</v>
      </c>
      <c r="KL12" s="338">
        <f t="shared" si="20"/>
        <v>0.28183220177881341</v>
      </c>
      <c r="KM12" s="339">
        <f t="shared" si="20"/>
        <v>0.28597678736131554</v>
      </c>
      <c r="KN12" s="338">
        <f t="shared" si="20"/>
        <v>0.29018014788763241</v>
      </c>
      <c r="KO12" s="339">
        <f t="shared" si="20"/>
        <v>0.29452870319240226</v>
      </c>
      <c r="KP12" s="338">
        <f t="shared" si="20"/>
        <v>0.29887725849717217</v>
      </c>
      <c r="KQ12" s="339">
        <f t="shared" si="20"/>
        <v>0.3016910295773042</v>
      </c>
      <c r="KR12" s="338">
        <f t="shared" si="20"/>
        <v>0.3016910295773042</v>
      </c>
      <c r="KS12" s="339">
        <f t="shared" si="20"/>
        <v>0.30604093449262537</v>
      </c>
      <c r="KT12" s="338">
        <f t="shared" si="20"/>
        <v>0.31041413239424159</v>
      </c>
      <c r="KU12" s="339">
        <f t="shared" si="20"/>
        <v>0.31488894544314233</v>
      </c>
      <c r="KV12" s="338">
        <f t="shared" si="20"/>
        <v>0.31916204328790598</v>
      </c>
      <c r="KW12" s="339">
        <f t="shared" si="20"/>
        <v>0.32337307491595418</v>
      </c>
      <c r="KX12" s="338">
        <f t="shared" si="20"/>
        <v>0.32609786008767455</v>
      </c>
      <c r="KY12" s="339">
        <f t="shared" si="20"/>
        <v>0.32609786008767455</v>
      </c>
      <c r="KZ12" s="338">
        <f t="shared" si="20"/>
        <v>0.3303111116631462</v>
      </c>
      <c r="LA12" s="339">
        <f t="shared" si="20"/>
        <v>0.33452753459232148</v>
      </c>
      <c r="LB12" s="338">
        <f t="shared" si="20"/>
        <v>0.33874395752149683</v>
      </c>
      <c r="LC12" s="339">
        <f t="shared" si="20"/>
        <v>0.34296038045067218</v>
      </c>
      <c r="LD12" s="338">
        <f t="shared" si="20"/>
        <v>0.34717680337984747</v>
      </c>
      <c r="LE12" s="339">
        <f t="shared" si="20"/>
        <v>0.34991165244899408</v>
      </c>
      <c r="LF12" s="338">
        <f t="shared" si="20"/>
        <v>0.34991165244899408</v>
      </c>
      <c r="LG12" s="339">
        <f t="shared" si="20"/>
        <v>0.35423985463976349</v>
      </c>
      <c r="LH12" s="338">
        <f t="shared" si="20"/>
        <v>0.35856805683053283</v>
      </c>
      <c r="LI12" s="339">
        <f t="shared" si="20"/>
        <v>0.36289625902130224</v>
      </c>
      <c r="LJ12" s="338">
        <f t="shared" si="20"/>
        <v>0.36722446121207164</v>
      </c>
      <c r="LK12" s="340">
        <f t="shared" si="20"/>
        <v>0.37167634206861855</v>
      </c>
      <c r="LL12" s="341">
        <f t="shared" si="20"/>
        <v>0.37470768602915305</v>
      </c>
      <c r="LM12" s="339">
        <f t="shared" si="20"/>
        <v>0.37470768602915305</v>
      </c>
      <c r="LN12" s="338">
        <f t="shared" si="20"/>
        <v>0.37648112561979685</v>
      </c>
      <c r="LO12" s="339">
        <f t="shared" ref="LO12:NZ12" si="21">+LO11/$D$4</f>
        <v>0.38116592992151804</v>
      </c>
      <c r="LP12" s="338">
        <f t="shared" si="21"/>
        <v>0.38604216878645076</v>
      </c>
      <c r="LQ12" s="339">
        <f t="shared" si="21"/>
        <v>0.39093519837706592</v>
      </c>
      <c r="LR12" s="338">
        <f t="shared" si="21"/>
        <v>0.3946529508822057</v>
      </c>
      <c r="LS12" s="339">
        <f t="shared" si="21"/>
        <v>0.39675917272785816</v>
      </c>
      <c r="LT12" s="338">
        <f t="shared" si="21"/>
        <v>0.39675917272785816</v>
      </c>
      <c r="LU12" s="339">
        <f t="shared" si="21"/>
        <v>0.40001424285253012</v>
      </c>
      <c r="LV12" s="338">
        <f t="shared" si="21"/>
        <v>0.40340677158947252</v>
      </c>
      <c r="LW12" s="339">
        <f t="shared" si="21"/>
        <v>0.40682875574328969</v>
      </c>
      <c r="LX12" s="338">
        <f t="shared" si="21"/>
        <v>0.41023336495749585</v>
      </c>
      <c r="LY12" s="339">
        <f t="shared" si="21"/>
        <v>0.41362252978093667</v>
      </c>
      <c r="LZ12" s="338">
        <f t="shared" si="21"/>
        <v>0.41581551878449435</v>
      </c>
      <c r="MA12" s="339">
        <f t="shared" si="21"/>
        <v>0.41581551878449435</v>
      </c>
      <c r="MB12" s="338">
        <f t="shared" si="21"/>
        <v>0.41920468360793517</v>
      </c>
      <c r="MC12" s="339">
        <f t="shared" si="21"/>
        <v>0.42259384843137593</v>
      </c>
      <c r="MD12" s="338">
        <f t="shared" si="21"/>
        <v>0.42580570453882749</v>
      </c>
      <c r="ME12" s="339">
        <f t="shared" si="21"/>
        <v>0.42896442433033116</v>
      </c>
      <c r="MF12" s="338">
        <f t="shared" si="21"/>
        <v>0.43215759472011162</v>
      </c>
      <c r="MG12" s="339">
        <f t="shared" si="21"/>
        <v>0.43425917535572628</v>
      </c>
      <c r="MH12" s="338">
        <f t="shared" si="21"/>
        <v>0.43425917535572628</v>
      </c>
      <c r="MI12" s="339">
        <f t="shared" si="21"/>
        <v>0.43590429771952793</v>
      </c>
      <c r="MJ12" s="338">
        <f t="shared" si="21"/>
        <v>0.43901818226282863</v>
      </c>
      <c r="MK12" s="339">
        <f t="shared" si="21"/>
        <v>0.44216258640251493</v>
      </c>
      <c r="ML12" s="338">
        <f t="shared" si="21"/>
        <v>0.44529858743963541</v>
      </c>
      <c r="MM12" s="339">
        <f t="shared" si="21"/>
        <v>0.44845927974070471</v>
      </c>
      <c r="MN12" s="338">
        <f t="shared" si="21"/>
        <v>0.4504334299083283</v>
      </c>
      <c r="MO12" s="339">
        <f t="shared" si="21"/>
        <v>0.4504334299083283</v>
      </c>
      <c r="MP12" s="341">
        <f t="shared" si="21"/>
        <v>0.45174280936479899</v>
      </c>
      <c r="MQ12" s="339">
        <f t="shared" si="21"/>
        <v>0.45463870574883991</v>
      </c>
      <c r="MR12" s="338">
        <f t="shared" si="21"/>
        <v>0.45746068440746207</v>
      </c>
      <c r="MS12" s="339">
        <f t="shared" si="21"/>
        <v>0.46014714723599315</v>
      </c>
      <c r="MT12" s="338">
        <f t="shared" si="21"/>
        <v>0.4627051334128926</v>
      </c>
      <c r="MU12" s="339">
        <f t="shared" si="21"/>
        <v>0.46420789236190962</v>
      </c>
      <c r="MV12" s="338">
        <f t="shared" si="21"/>
        <v>0.46420789236190962</v>
      </c>
      <c r="MW12" s="339">
        <f t="shared" si="21"/>
        <v>0.46653033801044169</v>
      </c>
      <c r="MX12" s="338">
        <f t="shared" si="21"/>
        <v>0.4688315943215508</v>
      </c>
      <c r="MY12" s="339">
        <f t="shared" si="21"/>
        <v>0.47114699289603262</v>
      </c>
      <c r="MZ12" s="338">
        <f t="shared" si="21"/>
        <v>0.47344718479524178</v>
      </c>
      <c r="NA12" s="339">
        <f t="shared" si="21"/>
        <v>0.47568407375886546</v>
      </c>
      <c r="NB12" s="338">
        <f t="shared" si="21"/>
        <v>0.47713147250010002</v>
      </c>
      <c r="NC12" s="339">
        <f t="shared" si="21"/>
        <v>0.47713147250010002</v>
      </c>
      <c r="ND12" s="338">
        <f t="shared" si="21"/>
        <v>0.4793002191042518</v>
      </c>
      <c r="NE12" s="339">
        <f t="shared" si="21"/>
        <v>0.48124579848624999</v>
      </c>
      <c r="NF12" s="338">
        <f t="shared" si="21"/>
        <v>0.48319000896150027</v>
      </c>
      <c r="NG12" s="339">
        <f t="shared" si="21"/>
        <v>0.48511003728028484</v>
      </c>
      <c r="NH12" s="338">
        <f t="shared" si="21"/>
        <v>0.4870248837083983</v>
      </c>
      <c r="NI12" s="339">
        <f t="shared" si="21"/>
        <v>0.48823228954208225</v>
      </c>
      <c r="NJ12" s="338">
        <f t="shared" si="21"/>
        <v>0.48823228954208225</v>
      </c>
      <c r="NK12" s="339">
        <f t="shared" si="21"/>
        <v>0.49000288782032003</v>
      </c>
      <c r="NL12" s="338">
        <f t="shared" si="21"/>
        <v>0.49178422118456239</v>
      </c>
      <c r="NM12" s="339">
        <f t="shared" si="21"/>
        <v>0.49356555454880474</v>
      </c>
      <c r="NN12" s="338">
        <f t="shared" si="21"/>
        <v>0.49534688791304715</v>
      </c>
      <c r="NO12" s="339">
        <f t="shared" si="21"/>
        <v>0.49711776764839566</v>
      </c>
      <c r="NP12" s="338">
        <f t="shared" si="21"/>
        <v>0.49823206514722629</v>
      </c>
      <c r="NQ12" s="339">
        <f t="shared" si="21"/>
        <v>0.49823206514722629</v>
      </c>
      <c r="NR12" s="338">
        <f t="shared" si="21"/>
        <v>0.49995416128113318</v>
      </c>
      <c r="NS12" s="339">
        <f t="shared" si="21"/>
        <v>0.50149050325258615</v>
      </c>
      <c r="NT12" s="342">
        <f t="shared" si="21"/>
        <v>0.50296258379712433</v>
      </c>
      <c r="NU12" s="343">
        <f t="shared" si="21"/>
        <v>0.50451994100252662</v>
      </c>
      <c r="NV12" s="338">
        <f t="shared" si="21"/>
        <v>0.50619130287752756</v>
      </c>
      <c r="NW12" s="339">
        <f t="shared" si="21"/>
        <v>0.50727277232668788</v>
      </c>
      <c r="NX12" s="338">
        <f t="shared" si="21"/>
        <v>0.50727277232668788</v>
      </c>
      <c r="NY12" s="339">
        <f t="shared" si="21"/>
        <v>0.50894413420168882</v>
      </c>
      <c r="NZ12" s="338">
        <f t="shared" si="21"/>
        <v>0.51061448386887021</v>
      </c>
      <c r="OA12" s="339">
        <f t="shared" ref="OA12:QL12" si="22">+OA11/$D$4</f>
        <v>0.5112015942182252</v>
      </c>
      <c r="OB12" s="338">
        <f t="shared" si="22"/>
        <v>0.5131232054559326</v>
      </c>
      <c r="OC12" s="339">
        <f t="shared" si="22"/>
        <v>0.51511115953226649</v>
      </c>
      <c r="OD12" s="338">
        <f t="shared" si="22"/>
        <v>0.5164111172111272</v>
      </c>
      <c r="OE12" s="339">
        <f t="shared" si="22"/>
        <v>0.5164111172111272</v>
      </c>
      <c r="OF12" s="338">
        <f t="shared" si="22"/>
        <v>0.5187360528797571</v>
      </c>
      <c r="OG12" s="339">
        <f t="shared" si="22"/>
        <v>0.5212851308758143</v>
      </c>
      <c r="OH12" s="338">
        <f t="shared" si="22"/>
        <v>0.52378364090432805</v>
      </c>
      <c r="OI12" s="339">
        <f t="shared" si="22"/>
        <v>0.5261607878102863</v>
      </c>
      <c r="OJ12" s="338">
        <f t="shared" si="22"/>
        <v>0.52850045069136442</v>
      </c>
      <c r="OK12" s="339">
        <f t="shared" si="22"/>
        <v>0.53001111628713593</v>
      </c>
      <c r="OL12" s="338">
        <f t="shared" si="22"/>
        <v>0.53001111628713593</v>
      </c>
      <c r="OM12" s="339">
        <f t="shared" si="22"/>
        <v>0.53121870975870567</v>
      </c>
      <c r="ON12" s="338">
        <f t="shared" si="22"/>
        <v>0.53366064569580973</v>
      </c>
      <c r="OO12" s="339">
        <f t="shared" si="22"/>
        <v>0.53621542727156279</v>
      </c>
      <c r="OP12" s="338">
        <f t="shared" si="22"/>
        <v>0.53885506544579109</v>
      </c>
      <c r="OQ12" s="339">
        <f t="shared" si="22"/>
        <v>0.54163096491710694</v>
      </c>
      <c r="OR12" s="338">
        <f t="shared" si="22"/>
        <v>0.54347663588189465</v>
      </c>
      <c r="OS12" s="339">
        <f t="shared" si="22"/>
        <v>0.54347663588189465</v>
      </c>
      <c r="OT12" s="338">
        <f t="shared" si="22"/>
        <v>0.54633127917811863</v>
      </c>
      <c r="OU12" s="339">
        <f t="shared" si="22"/>
        <v>0.54914318894652014</v>
      </c>
      <c r="OV12" s="338">
        <f t="shared" si="22"/>
        <v>0.55163892479319909</v>
      </c>
      <c r="OW12" s="339">
        <f t="shared" si="22"/>
        <v>0.55409873731951054</v>
      </c>
      <c r="OX12" s="338">
        <f t="shared" si="22"/>
        <v>0.55655854984582198</v>
      </c>
      <c r="OY12" s="340">
        <f t="shared" si="22"/>
        <v>0.55815783486798198</v>
      </c>
      <c r="OZ12" s="341">
        <f t="shared" si="22"/>
        <v>0.55815783486798198</v>
      </c>
      <c r="PA12" s="339">
        <f t="shared" si="22"/>
        <v>0.56065036780021615</v>
      </c>
      <c r="PB12" s="338">
        <f t="shared" si="22"/>
        <v>0.56315865223507389</v>
      </c>
      <c r="PC12" s="339">
        <f t="shared" si="22"/>
        <v>0.56566039970775206</v>
      </c>
      <c r="PD12" s="338">
        <f t="shared" si="22"/>
        <v>0.56805418342143665</v>
      </c>
      <c r="PE12" s="339">
        <f t="shared" si="22"/>
        <v>0.57065893747222174</v>
      </c>
      <c r="PF12" s="338">
        <f t="shared" si="22"/>
        <v>0.57239431401746577</v>
      </c>
      <c r="PG12" s="339">
        <f t="shared" si="22"/>
        <v>0.57239431401746577</v>
      </c>
      <c r="PH12" s="338">
        <f t="shared" si="22"/>
        <v>0.57505214249366454</v>
      </c>
      <c r="PI12" s="339">
        <f t="shared" si="22"/>
        <v>0.5777053467655977</v>
      </c>
      <c r="PJ12" s="338">
        <f t="shared" si="22"/>
        <v>0.58038244991725607</v>
      </c>
      <c r="PK12" s="339">
        <f t="shared" si="22"/>
        <v>0.58307287440499722</v>
      </c>
      <c r="PL12" s="338">
        <f t="shared" si="22"/>
        <v>0.5857633776786787</v>
      </c>
      <c r="PM12" s="339">
        <f t="shared" si="22"/>
        <v>0.58754354489853178</v>
      </c>
      <c r="PN12" s="338">
        <f t="shared" si="22"/>
        <v>0.58754354489853178</v>
      </c>
      <c r="PO12" s="339">
        <f t="shared" si="22"/>
        <v>0.59028353494582508</v>
      </c>
      <c r="PP12" s="338">
        <f t="shared" si="22"/>
        <v>0.59297295604318545</v>
      </c>
      <c r="PQ12" s="339">
        <f t="shared" si="22"/>
        <v>0.59584332451155209</v>
      </c>
      <c r="PR12" s="338">
        <f t="shared" si="22"/>
        <v>0.59903905430068627</v>
      </c>
      <c r="PS12" s="339">
        <f t="shared" si="22"/>
        <v>0.60272402532649139</v>
      </c>
      <c r="PT12" s="338">
        <f t="shared" si="22"/>
        <v>0.60505542543778301</v>
      </c>
      <c r="PU12" s="339">
        <f t="shared" si="22"/>
        <v>0.60505542543778301</v>
      </c>
      <c r="PV12" s="338">
        <f t="shared" si="22"/>
        <v>0.60865400901659039</v>
      </c>
      <c r="PW12" s="339">
        <f t="shared" si="22"/>
        <v>0.61278221719049686</v>
      </c>
      <c r="PX12" s="338">
        <f t="shared" si="22"/>
        <v>0.6174022452680461</v>
      </c>
      <c r="PY12" s="339">
        <f t="shared" si="22"/>
        <v>0.6226897587183805</v>
      </c>
      <c r="PZ12" s="338">
        <f t="shared" si="22"/>
        <v>0.62808427892039809</v>
      </c>
      <c r="QA12" s="339">
        <f t="shared" si="22"/>
        <v>0.63162727006659425</v>
      </c>
      <c r="QB12" s="338">
        <f t="shared" si="22"/>
        <v>0.63162727006659425</v>
      </c>
      <c r="QC12" s="340">
        <f t="shared" si="22"/>
        <v>0.63731491338061408</v>
      </c>
      <c r="QD12" s="341">
        <f t="shared" si="22"/>
        <v>0.64365146461507994</v>
      </c>
      <c r="QE12" s="339">
        <f t="shared" si="22"/>
        <v>0.65093254291694747</v>
      </c>
      <c r="QF12" s="338">
        <f t="shared" si="22"/>
        <v>0.65833554550816087</v>
      </c>
      <c r="QG12" s="339">
        <f t="shared" si="22"/>
        <v>0.66573916983869907</v>
      </c>
      <c r="QH12" s="338">
        <f t="shared" si="22"/>
        <v>0.67053207818255667</v>
      </c>
      <c r="QI12" s="339">
        <f t="shared" si="22"/>
        <v>0.67053207818255667</v>
      </c>
      <c r="QJ12" s="338">
        <f t="shared" si="22"/>
        <v>0.67793492325697835</v>
      </c>
      <c r="QK12" s="339">
        <f t="shared" si="22"/>
        <v>0.68499150866354019</v>
      </c>
      <c r="QL12" s="338">
        <f t="shared" si="22"/>
        <v>0.6920649000176502</v>
      </c>
      <c r="QM12" s="339">
        <f t="shared" ref="QM12:SL12" si="23">+QM11/$D$4</f>
        <v>0.6991404391807764</v>
      </c>
      <c r="QN12" s="338">
        <f t="shared" si="23"/>
        <v>0.70621925632794147</v>
      </c>
      <c r="QO12" s="339">
        <f t="shared" si="23"/>
        <v>0.71090889489774367</v>
      </c>
      <c r="QP12" s="338">
        <f t="shared" si="23"/>
        <v>0.71090889489774367</v>
      </c>
      <c r="QQ12" s="339">
        <f t="shared" si="23"/>
        <v>0.71285086197739189</v>
      </c>
      <c r="QR12" s="338">
        <f t="shared" si="23"/>
        <v>0.72075194487948735</v>
      </c>
      <c r="QS12" s="339">
        <f t="shared" si="23"/>
        <v>0.72847064211554768</v>
      </c>
      <c r="QT12" s="338">
        <f t="shared" si="23"/>
        <v>0.73600030851390241</v>
      </c>
      <c r="QU12" s="339">
        <f t="shared" si="23"/>
        <v>0.74353096837194999</v>
      </c>
      <c r="QV12" s="338">
        <f t="shared" si="23"/>
        <v>0.74841773481366036</v>
      </c>
      <c r="QW12" s="339">
        <f t="shared" si="23"/>
        <v>0.74841773481366036</v>
      </c>
      <c r="QX12" s="338">
        <f t="shared" si="23"/>
        <v>0.75585294825940497</v>
      </c>
      <c r="QY12" s="339">
        <f t="shared" si="23"/>
        <v>0.76312507914426619</v>
      </c>
      <c r="QZ12" s="338">
        <f t="shared" si="23"/>
        <v>0.77039737386931095</v>
      </c>
      <c r="RA12" s="339">
        <f t="shared" si="23"/>
        <v>0.7776714997411841</v>
      </c>
      <c r="RB12" s="338">
        <f t="shared" si="23"/>
        <v>0.78520881097151862</v>
      </c>
      <c r="RC12" s="339">
        <f t="shared" si="23"/>
        <v>0.79010904117961012</v>
      </c>
      <c r="RD12" s="338">
        <f t="shared" si="23"/>
        <v>0.79010904117961012</v>
      </c>
      <c r="RE12" s="339">
        <f t="shared" si="23"/>
        <v>0.79768212422800022</v>
      </c>
      <c r="RF12" s="338">
        <f t="shared" si="23"/>
        <v>0.80510955894123926</v>
      </c>
      <c r="RG12" s="339">
        <f t="shared" si="23"/>
        <v>0.81255258974422173</v>
      </c>
      <c r="RH12" s="342">
        <f t="shared" si="23"/>
        <v>0.82012543065796473</v>
      </c>
      <c r="RI12" s="343">
        <f t="shared" si="23"/>
        <v>0.82794017670132369</v>
      </c>
      <c r="RJ12" s="338">
        <f t="shared" si="23"/>
        <v>0.83323160948577102</v>
      </c>
      <c r="RK12" s="339">
        <f t="shared" si="23"/>
        <v>0.83323160948577102</v>
      </c>
      <c r="RL12" s="338">
        <f t="shared" si="23"/>
        <v>0.8355521391855506</v>
      </c>
      <c r="RM12" s="339">
        <f t="shared" si="23"/>
        <v>0.84379863138435951</v>
      </c>
      <c r="RN12" s="338">
        <f t="shared" si="23"/>
        <v>0.85226604054013855</v>
      </c>
      <c r="RO12" s="339">
        <f t="shared" si="23"/>
        <v>0.86083840391945476</v>
      </c>
      <c r="RP12" s="338">
        <f t="shared" si="23"/>
        <v>0.86931205091289832</v>
      </c>
      <c r="RQ12" s="339">
        <f t="shared" si="23"/>
        <v>0.87477919219552125</v>
      </c>
      <c r="RR12" s="338">
        <f t="shared" si="23"/>
        <v>0.87477919219552125</v>
      </c>
      <c r="RS12" s="339">
        <f t="shared" si="23"/>
        <v>0.87767763287061262</v>
      </c>
      <c r="RT12" s="338">
        <f t="shared" si="23"/>
        <v>0.88612255147402308</v>
      </c>
      <c r="RU12" s="339">
        <f t="shared" si="23"/>
        <v>0.89463869719669409</v>
      </c>
      <c r="RV12" s="338">
        <f t="shared" si="23"/>
        <v>0.90359255057620302</v>
      </c>
      <c r="RW12" s="339">
        <f t="shared" si="23"/>
        <v>0.91257748704014718</v>
      </c>
      <c r="RX12" s="338">
        <f t="shared" si="23"/>
        <v>0.91849142847795384</v>
      </c>
      <c r="RY12" s="339">
        <f t="shared" si="23"/>
        <v>0.91849142847795384</v>
      </c>
      <c r="RZ12" s="338">
        <f t="shared" si="23"/>
        <v>0.92765749709537404</v>
      </c>
      <c r="SA12" s="339">
        <f t="shared" si="23"/>
        <v>0.93710584223787341</v>
      </c>
      <c r="SB12" s="338">
        <f t="shared" si="23"/>
        <v>0.9466514102953375</v>
      </c>
      <c r="SC12" s="339">
        <f t="shared" si="23"/>
        <v>0.95592434087151956</v>
      </c>
      <c r="SD12" s="338">
        <f t="shared" si="23"/>
        <v>0.96501923698658343</v>
      </c>
      <c r="SE12" s="339">
        <f t="shared" si="23"/>
        <v>0.97074390284480405</v>
      </c>
      <c r="SF12" s="338">
        <f t="shared" si="23"/>
        <v>0.97074390284480405</v>
      </c>
      <c r="SG12" s="339">
        <f t="shared" si="23"/>
        <v>0.97900569288349681</v>
      </c>
      <c r="SH12" s="338">
        <f t="shared" si="23"/>
        <v>0.98614062044196793</v>
      </c>
      <c r="SI12" s="339">
        <f t="shared" si="23"/>
        <v>0.99101913497545269</v>
      </c>
      <c r="SJ12" s="338">
        <f t="shared" si="23"/>
        <v>0.99540488799038163</v>
      </c>
      <c r="SK12" s="339">
        <f t="shared" si="23"/>
        <v>0.99867695554712987</v>
      </c>
      <c r="SL12" s="339">
        <f t="shared" si="23"/>
        <v>0.99999999990599187</v>
      </c>
    </row>
    <row r="13" spans="2:537">
      <c r="S13" s="300"/>
      <c r="AX13" s="300"/>
      <c r="CB13" s="300"/>
      <c r="DG13" s="300"/>
      <c r="EK13" s="300"/>
      <c r="FP13" s="300"/>
      <c r="GU13" s="300"/>
      <c r="HW13" s="300"/>
      <c r="JB13" s="300"/>
      <c r="KF13" s="300"/>
      <c r="LK13" s="300"/>
      <c r="NT13" s="300"/>
      <c r="OY13" s="300"/>
      <c r="QC13" s="300"/>
      <c r="RH13" s="300"/>
    </row>
    <row r="14" spans="2:537" s="344" customFormat="1">
      <c r="D14" s="727">
        <f>D15+380000000</f>
        <v>37081440180.099976</v>
      </c>
      <c r="F14" s="345">
        <v>43282</v>
      </c>
      <c r="S14" s="346"/>
      <c r="T14" s="345">
        <v>43313</v>
      </c>
      <c r="AX14" s="346"/>
      <c r="AY14" s="345">
        <v>43344</v>
      </c>
      <c r="CB14" s="346"/>
      <c r="CC14" s="345">
        <v>43374</v>
      </c>
      <c r="DG14" s="346"/>
      <c r="DH14" s="345">
        <v>43405</v>
      </c>
      <c r="EK14" s="346"/>
      <c r="EL14" s="345">
        <v>43435</v>
      </c>
      <c r="FP14" s="346"/>
      <c r="FQ14" s="345">
        <v>43466</v>
      </c>
      <c r="GU14" s="346"/>
      <c r="GV14" s="345">
        <v>43497</v>
      </c>
      <c r="HW14" s="346"/>
      <c r="HX14" s="345">
        <v>43525</v>
      </c>
      <c r="JB14" s="346"/>
      <c r="JC14" s="345">
        <v>43556</v>
      </c>
      <c r="KF14" s="346"/>
      <c r="KG14" s="345">
        <v>43586</v>
      </c>
      <c r="LK14" s="346"/>
      <c r="LL14" s="345">
        <v>43617</v>
      </c>
      <c r="MP14" s="345">
        <v>43647</v>
      </c>
      <c r="NT14" s="346"/>
      <c r="NU14" s="345">
        <v>43678</v>
      </c>
      <c r="OY14" s="346"/>
      <c r="OZ14" s="345">
        <v>43709</v>
      </c>
      <c r="QC14" s="346"/>
      <c r="QD14" s="345">
        <v>43739</v>
      </c>
      <c r="RH14" s="346"/>
      <c r="RI14" s="345">
        <v>43770</v>
      </c>
    </row>
    <row r="15" spans="2:537" s="301" customFormat="1">
      <c r="C15" s="347" t="s">
        <v>12</v>
      </c>
      <c r="D15" s="348">
        <f>D5</f>
        <v>36701440180.099976</v>
      </c>
      <c r="E15" s="726">
        <f>D14/$D$23</f>
        <v>0.6922486705153722</v>
      </c>
      <c r="F15" s="348">
        <f>SUM(F5:S5)</f>
        <v>35031077.230000004</v>
      </c>
      <c r="S15" s="349"/>
      <c r="T15" s="348">
        <f>SUM(T5:AX5)</f>
        <v>6806037.8600000003</v>
      </c>
      <c r="AX15" s="349"/>
      <c r="AY15" s="348">
        <f>SUM(AY5:CB5)</f>
        <v>0</v>
      </c>
      <c r="CB15" s="349"/>
      <c r="CC15" s="348">
        <f>SUM(CC5:DG5)</f>
        <v>113679729.60999997</v>
      </c>
      <c r="DG15" s="349"/>
      <c r="DH15" s="348">
        <f>SUM(DH5:EK5)</f>
        <v>76454856.340000033</v>
      </c>
      <c r="EK15" s="349"/>
      <c r="EL15" s="348">
        <f>SUM(EL5:FP5)</f>
        <v>2018064.7700000005</v>
      </c>
      <c r="FP15" s="349"/>
      <c r="FQ15" s="348">
        <f>SUM(FQ5:GU5)</f>
        <v>4912264.4000000004</v>
      </c>
      <c r="GU15" s="349"/>
      <c r="GV15" s="348">
        <f>SUM(GV5:HW5)</f>
        <v>287424084.24000001</v>
      </c>
      <c r="HW15" s="349"/>
      <c r="HX15" s="348">
        <f>SUM(HX5:JB5)</f>
        <v>966308875.64000034</v>
      </c>
      <c r="JB15" s="349"/>
      <c r="JC15" s="348">
        <f>SUM(JC5:KF5)</f>
        <v>2010003197</v>
      </c>
      <c r="KF15" s="349"/>
      <c r="KG15" s="348">
        <f>SUM(KG5:LK5)</f>
        <v>3369542739.2300005</v>
      </c>
      <c r="LK15" s="349"/>
      <c r="LL15" s="348">
        <f>SUM(LL5:MO5)</f>
        <v>3822507686.7900009</v>
      </c>
      <c r="MP15" s="348">
        <f>SUM(MP5:NT5)</f>
        <v>2769643531.0599999</v>
      </c>
      <c r="NT15" s="349"/>
      <c r="NU15" s="348">
        <f>SUM(NU5:OY5)</f>
        <v>2190092945.71</v>
      </c>
      <c r="NV15" s="301" t="s">
        <v>126</v>
      </c>
      <c r="NW15" s="357">
        <f>SUM(NR5:NW5)</f>
        <v>456303890.48999995</v>
      </c>
      <c r="OD15" s="357">
        <f>SUM(NY5:OD5)</f>
        <v>432546729.02999997</v>
      </c>
      <c r="OK15" s="357">
        <f>SUM(OF5:OK5)</f>
        <v>507967344.42999995</v>
      </c>
      <c r="OR15" s="357">
        <f>SUM(OM5:OR5)</f>
        <v>498429619.53999996</v>
      </c>
      <c r="OX15" s="357">
        <f>SUM(OT5:OY5)</f>
        <v>545747120.56999993</v>
      </c>
      <c r="OZ15" s="348">
        <f>SUM(OZ5:QC5)</f>
        <v>2942759692.1800003</v>
      </c>
      <c r="PF15" s="357">
        <f>SUM(PB5:PG5)</f>
        <v>427026558.69</v>
      </c>
      <c r="PM15" s="357">
        <f>SUM(PH5:PM5)</f>
        <v>559950815.75999999</v>
      </c>
      <c r="PT15" s="357">
        <f>SUM(PO5:PT5)</f>
        <v>629746344.23999989</v>
      </c>
      <c r="QA15" s="357">
        <f>SUM(PV5:QA5)</f>
        <v>1009267677.55</v>
      </c>
      <c r="QD15" s="348">
        <f>SUM(QD5:RH5)</f>
        <v>8634580621.6399994</v>
      </c>
      <c r="QH15" s="357">
        <f>SUM(QC5:QH5)</f>
        <v>1617508557.53</v>
      </c>
      <c r="QO15" s="357">
        <f>SUM(QJ5:QO5)</f>
        <v>1847580724.1100001</v>
      </c>
      <c r="QV15" s="357">
        <f>SUM(QQ5:QV5)</f>
        <v>1750906433.02</v>
      </c>
      <c r="RC15" s="357">
        <f>SUM(QX5:RC5)</f>
        <v>2113734157.76</v>
      </c>
      <c r="RH15" s="349"/>
      <c r="RI15" s="348">
        <f>SUM(RI5:SK5)</f>
        <v>9399306482.0999985</v>
      </c>
      <c r="RJ15" s="357">
        <f>SUM(RE5:RJ5)</f>
        <v>2201940492.2799997</v>
      </c>
      <c r="RQ15" s="357">
        <f>SUM(RL5:RQ5)</f>
        <v>2162131229.3000002</v>
      </c>
      <c r="RX15" s="357">
        <f>SUM(RS5:RX5)</f>
        <v>2313051609.7600002</v>
      </c>
      <c r="SE15" s="357">
        <f>SUM(RZ5:SE5)</f>
        <v>2772859117.9400001</v>
      </c>
      <c r="SL15" s="670">
        <f>SUM(SG5:SL5)</f>
        <v>1551262251.1099815</v>
      </c>
      <c r="SM15" s="671"/>
      <c r="SN15" s="671"/>
    </row>
    <row r="16" spans="2:537" s="301" customFormat="1">
      <c r="C16" s="347" t="s">
        <v>13</v>
      </c>
      <c r="D16" s="348">
        <f>D6</f>
        <v>293506660.50000006</v>
      </c>
      <c r="E16" s="726">
        <f>D16/$D$23</f>
        <v>5.4792800530862216E-3</v>
      </c>
      <c r="F16" s="348">
        <f>SUM(F6:S6)</f>
        <v>0</v>
      </c>
      <c r="S16" s="349"/>
      <c r="T16" s="348">
        <f>SUM(T6:AX6)</f>
        <v>0</v>
      </c>
      <c r="AX16" s="349"/>
      <c r="AY16" s="348">
        <f>SUM(AY6:CB6)</f>
        <v>0</v>
      </c>
      <c r="CB16" s="349"/>
      <c r="CC16" s="348">
        <f>SUM(CC6:DG6)</f>
        <v>0</v>
      </c>
      <c r="DG16" s="349"/>
      <c r="DH16" s="348">
        <f>SUM(DH6:EK6)</f>
        <v>0</v>
      </c>
      <c r="EK16" s="349"/>
      <c r="EL16" s="348">
        <f>SUM(EL6:FP6)</f>
        <v>0</v>
      </c>
      <c r="FP16" s="349"/>
      <c r="FQ16" s="348">
        <f>SUM(FQ6:GU6)</f>
        <v>0</v>
      </c>
      <c r="GU16" s="349"/>
      <c r="GV16" s="348">
        <f>SUM(GV6:HW6)</f>
        <v>0</v>
      </c>
      <c r="HW16" s="349"/>
      <c r="HX16" s="348">
        <f>SUM(HX6:JB6)</f>
        <v>0</v>
      </c>
      <c r="JB16" s="349"/>
      <c r="JC16" s="348">
        <f>SUM(JC6:KF6)</f>
        <v>0</v>
      </c>
      <c r="KF16" s="349"/>
      <c r="KG16" s="348">
        <f>SUM(KG6:LK6)</f>
        <v>0</v>
      </c>
      <c r="LK16" s="349"/>
      <c r="LL16" s="348">
        <f>SUM(LL6:MO6)</f>
        <v>0</v>
      </c>
      <c r="MP16" s="348">
        <f>SUM(MP6:NT6)</f>
        <v>0</v>
      </c>
      <c r="NT16" s="349"/>
      <c r="NU16" s="348">
        <f>SUM(NU6:OY6)</f>
        <v>8181374.1799999997</v>
      </c>
      <c r="NW16" s="357">
        <f>SUM(NR6:NW6)</f>
        <v>0</v>
      </c>
      <c r="NX16" s="348">
        <f>NW15+NW16</f>
        <v>456303890.48999995</v>
      </c>
      <c r="OD16" s="357">
        <f>SUM(NY6:OD6)</f>
        <v>0</v>
      </c>
      <c r="OE16" s="357">
        <f>OD15+OD16</f>
        <v>432546729.02999997</v>
      </c>
      <c r="OF16" s="568">
        <f>OE16/$D22</f>
        <v>8.1326188678148992E-3</v>
      </c>
      <c r="OK16" s="357">
        <f>SUM(OF6:OK6)</f>
        <v>0</v>
      </c>
      <c r="OL16" s="357">
        <f>OK15+OK16</f>
        <v>507967344.42999995</v>
      </c>
      <c r="OM16" s="568">
        <f>OL16/$D22</f>
        <v>9.5506555298877967E-3</v>
      </c>
      <c r="OR16" s="357">
        <f>SUM(OM6:OR6)</f>
        <v>771827.75</v>
      </c>
      <c r="OS16" s="357">
        <f>OR15+OR16</f>
        <v>499201447.28999996</v>
      </c>
      <c r="OT16" s="568">
        <f>OS16/$D22</f>
        <v>9.3858416596408565E-3</v>
      </c>
      <c r="OX16" s="357">
        <f>SUM(OT6:OY6)</f>
        <v>7409546.4299999997</v>
      </c>
      <c r="OY16" s="357">
        <f>OX15+OX16</f>
        <v>553156666.99999988</v>
      </c>
      <c r="OZ16" s="348">
        <f>SUM(OZ6:QC6)</f>
        <v>64584368.989999995</v>
      </c>
      <c r="PE16" t="s">
        <v>127</v>
      </c>
      <c r="PF16" s="357">
        <f>SUM(PB6:PG6)</f>
        <v>6097439.25</v>
      </c>
      <c r="PG16" s="357">
        <f>PF15+PF16</f>
        <v>433123997.94</v>
      </c>
      <c r="PH16" s="663">
        <f>PG16/$D22</f>
        <v>8.1434725113964778E-3</v>
      </c>
      <c r="PL16" s="301" t="s">
        <v>127</v>
      </c>
      <c r="PM16" s="357">
        <f>SUM(PH6:PM6)</f>
        <v>13080613.689999999</v>
      </c>
      <c r="PN16" s="357">
        <f>PM15+PM16</f>
        <v>573031429.45000005</v>
      </c>
      <c r="PO16" s="663">
        <f>PN16/$D22</f>
        <v>1.0773971694218487E-2</v>
      </c>
      <c r="PS16" s="301" t="s">
        <v>127</v>
      </c>
      <c r="PT16" s="357">
        <f>SUM(PO6:PT6)</f>
        <v>16796140.52</v>
      </c>
      <c r="PU16" s="357">
        <f>PT15+PT16</f>
        <v>646542484.75999987</v>
      </c>
      <c r="PV16" s="663">
        <f>PU16/$D22</f>
        <v>1.2156105358129802E-2</v>
      </c>
      <c r="PZ16" s="301" t="s">
        <v>127</v>
      </c>
      <c r="QA16" s="357">
        <f>SUM(PV6:QA6)</f>
        <v>19584144.699999999</v>
      </c>
      <c r="QB16" s="357">
        <f>QA15+QA16</f>
        <v>1028851822.25</v>
      </c>
      <c r="QC16" s="663">
        <f>QB16/$D22</f>
        <v>1.9344175276923125E-2</v>
      </c>
      <c r="QD16" s="348">
        <f>SUM(QD6:RH6)</f>
        <v>180113339.25</v>
      </c>
      <c r="QG16" s="301" t="s">
        <v>127</v>
      </c>
      <c r="QH16" s="357">
        <f>SUM(QC6:QH6)</f>
        <v>43618298.880000003</v>
      </c>
      <c r="QI16" s="357">
        <f>QH15+QH16</f>
        <v>1661126856.4100001</v>
      </c>
      <c r="QJ16" s="663">
        <f>QI16/$D22</f>
        <v>3.123202814310742E-2</v>
      </c>
      <c r="QN16" s="301" t="s">
        <v>127</v>
      </c>
      <c r="QO16" s="357">
        <f>SUM(QJ6:QO6)</f>
        <v>45213939.899999999</v>
      </c>
      <c r="QP16" s="357">
        <f>QO15+QO16</f>
        <v>1892794664.0100002</v>
      </c>
      <c r="QQ16" s="663">
        <f>QP16/$D22</f>
        <v>3.5587779456677987E-2</v>
      </c>
      <c r="QU16" s="301" t="s">
        <v>127</v>
      </c>
      <c r="QV16" s="357">
        <f>SUM(QQ6:QV6)</f>
        <v>34723417.600000001</v>
      </c>
      <c r="QW16" s="357">
        <f>QV15+QV16</f>
        <v>1785629850.6199999</v>
      </c>
      <c r="QX16" s="663">
        <f>QW16/$D22</f>
        <v>3.3572897537917867E-2</v>
      </c>
      <c r="RB16" s="301" t="s">
        <v>127</v>
      </c>
      <c r="RC16" s="357">
        <f>SUM(QX6:RC6)</f>
        <v>37680474.859999999</v>
      </c>
      <c r="RD16" s="357">
        <f>RC15+RC16</f>
        <v>2151414632.6199999</v>
      </c>
      <c r="RE16" s="663">
        <f>RD16/$D22</f>
        <v>4.0450277529494309E-2</v>
      </c>
      <c r="RH16" s="349"/>
      <c r="RI16" s="348">
        <f>SUM(RI6:SK6)</f>
        <v>40627577.080000006</v>
      </c>
      <c r="RJ16" s="357">
        <f>SUM(RE6:RJ6)</f>
        <v>37519542.789999992</v>
      </c>
      <c r="RK16" s="357">
        <f>RJ15+RJ16</f>
        <v>2239460035.0699997</v>
      </c>
      <c r="RL16" s="663">
        <f>RK16/$D23</f>
        <v>4.1806985500565219E-2</v>
      </c>
      <c r="RQ16" s="357">
        <f>SUM(RL6:RQ6)</f>
        <v>12884177.920000002</v>
      </c>
      <c r="RR16" s="357">
        <f>RQ15+RQ16</f>
        <v>2175015407.2200003</v>
      </c>
      <c r="RS16" s="663">
        <f>RR16/$D23</f>
        <v>4.0603911732816543E-2</v>
      </c>
      <c r="RX16" s="357">
        <f>SUM(RS6:RX6)</f>
        <v>5768739.8400000008</v>
      </c>
      <c r="RY16" s="357">
        <f>RX15+RX16</f>
        <v>2318820349.6000004</v>
      </c>
      <c r="RZ16" s="663">
        <f>RY16/$D23</f>
        <v>4.3288510273018825E-2</v>
      </c>
      <c r="SE16" s="357">
        <f>SUM(RZ6:SE6)</f>
        <v>6274791.870000001</v>
      </c>
      <c r="SF16" s="357">
        <f>SE15+SE16</f>
        <v>2779133909.8099999</v>
      </c>
      <c r="SG16" s="663">
        <f>SF16/$D23</f>
        <v>5.1881797063605142E-2</v>
      </c>
      <c r="SL16" s="670">
        <f>SUM(SG6:SL6)</f>
        <v>4771456.32</v>
      </c>
      <c r="SM16" s="670">
        <f>SL15+SL16</f>
        <v>1556033707.4299815</v>
      </c>
      <c r="SN16" s="672">
        <f>SM16/$D23</f>
        <v>2.904855528841022E-2</v>
      </c>
    </row>
    <row r="17" spans="3:536" s="301" customFormat="1">
      <c r="C17" s="347" t="s">
        <v>14</v>
      </c>
      <c r="D17" s="348">
        <f>D7</f>
        <v>1492514805.9899998</v>
      </c>
      <c r="E17" s="726">
        <f>D17/$D$23</f>
        <v>2.7862763289478593E-2</v>
      </c>
      <c r="F17" s="348">
        <f>SUM(F7:S7)</f>
        <v>0</v>
      </c>
      <c r="S17" s="349"/>
      <c r="T17" s="348">
        <f>SUM(T7:AX7)</f>
        <v>0</v>
      </c>
      <c r="AX17" s="349"/>
      <c r="AY17" s="348">
        <f>SUM(AY7:CB7)</f>
        <v>0</v>
      </c>
      <c r="CB17" s="349"/>
      <c r="CC17" s="348">
        <f>SUM(CC7:DG7)</f>
        <v>0</v>
      </c>
      <c r="DG17" s="349"/>
      <c r="DH17" s="348">
        <f>SUM(DH7:EK7)</f>
        <v>0</v>
      </c>
      <c r="EK17" s="349"/>
      <c r="EL17" s="348">
        <f>SUM(EL7:FP7)</f>
        <v>0</v>
      </c>
      <c r="FP17" s="349"/>
      <c r="FQ17" s="348">
        <f>SUM(FQ7:GU7)</f>
        <v>0</v>
      </c>
      <c r="GU17" s="349"/>
      <c r="GV17" s="348">
        <f>SUM(GV7:HW7)</f>
        <v>0</v>
      </c>
      <c r="HW17" s="349"/>
      <c r="HX17" s="348">
        <f>SUM(HX7:JB7)</f>
        <v>74602960.560000002</v>
      </c>
      <c r="JB17" s="349"/>
      <c r="JC17" s="348">
        <f>SUM(JC7:KF7)</f>
        <v>284839648.51999992</v>
      </c>
      <c r="KF17" s="349"/>
      <c r="KG17" s="348">
        <f>SUM(KG7:LK7)</f>
        <v>180063176.70999998</v>
      </c>
      <c r="LK17" s="349"/>
      <c r="LL17" s="348">
        <f>SUM(LL7:MO7)</f>
        <v>0</v>
      </c>
      <c r="MP17" s="348">
        <f>SUM(MP7:NT7)</f>
        <v>0</v>
      </c>
      <c r="MT17" s="350"/>
      <c r="NT17" s="349"/>
      <c r="NU17" s="348">
        <f>SUM(NU7:OY7)</f>
        <v>233445755.77999997</v>
      </c>
      <c r="NW17" s="357">
        <f>SUM(NR7:NW7)</f>
        <v>21222341.439999998</v>
      </c>
      <c r="OD17" s="357">
        <f>SUM(NY7:OD7)</f>
        <v>47901856.380000003</v>
      </c>
      <c r="OE17"/>
      <c r="OF17" s="568" t="s">
        <v>126</v>
      </c>
      <c r="OK17" s="357">
        <f>SUM(OF7:OK7)</f>
        <v>58209850.789999999</v>
      </c>
      <c r="OL17"/>
      <c r="OM17" s="568" t="s">
        <v>126</v>
      </c>
      <c r="OR17" s="357">
        <f>SUM(OM7:OR7)</f>
        <v>47901856.380000003</v>
      </c>
      <c r="OS17"/>
      <c r="OT17" s="568" t="s">
        <v>126</v>
      </c>
      <c r="OX17" s="357">
        <f>SUM(OT7:OY7)</f>
        <v>58209850.789999999</v>
      </c>
      <c r="OY17"/>
      <c r="OZ17" s="348">
        <f>SUM(OZ7:QC7)</f>
        <v>473873224.21999991</v>
      </c>
      <c r="PE17"/>
      <c r="PF17" s="357">
        <f>SUM(PB7:PG7)</f>
        <v>47901856.380000003</v>
      </c>
      <c r="PG17"/>
      <c r="PH17" s="663" t="s">
        <v>126</v>
      </c>
      <c r="PM17" s="357">
        <f>SUM(PH7:PM7)</f>
        <v>58209850.789999999</v>
      </c>
      <c r="PN17"/>
      <c r="PO17" s="663" t="s">
        <v>126</v>
      </c>
      <c r="PT17" s="357">
        <f>SUM(PO7:PT7)</f>
        <v>110360208.87</v>
      </c>
      <c r="PU17"/>
      <c r="PV17" s="663" t="s">
        <v>126</v>
      </c>
      <c r="QA17" s="357">
        <f>SUM(PV7:QA7)</f>
        <v>209919983.38</v>
      </c>
      <c r="QB17"/>
      <c r="QC17" s="663" t="s">
        <v>126</v>
      </c>
      <c r="QD17" s="348">
        <f>SUM(QD7:RH7)</f>
        <v>232643437.84000018</v>
      </c>
      <c r="QH17" s="357">
        <f>SUM(QC7:QH7)</f>
        <v>209919983.38</v>
      </c>
      <c r="QI17"/>
      <c r="QJ17" s="663" t="s">
        <v>126</v>
      </c>
      <c r="QO17" s="357">
        <f>SUM(QJ7:QO7)</f>
        <v>39574194.270000011</v>
      </c>
      <c r="QP17"/>
      <c r="QQ17" s="663" t="s">
        <v>126</v>
      </c>
      <c r="QV17" s="357">
        <f>SUM(QQ7:QV7)</f>
        <v>6606932.7400000002</v>
      </c>
      <c r="QW17"/>
      <c r="QX17" s="663" t="s">
        <v>126</v>
      </c>
      <c r="RC17" s="357">
        <f>SUM(QX7:RC7)</f>
        <v>8028677.7599999998</v>
      </c>
      <c r="RD17"/>
      <c r="RE17" s="663" t="s">
        <v>126</v>
      </c>
      <c r="RH17" s="349"/>
      <c r="RI17" s="348">
        <f>SUM(RI7:SK7)</f>
        <v>13046601.359999999</v>
      </c>
      <c r="RJ17" s="357">
        <f>SUM(RE7:RJ7)</f>
        <v>8028677.7599999998</v>
      </c>
      <c r="RK17"/>
      <c r="RL17" s="663" t="s">
        <v>126</v>
      </c>
      <c r="RQ17" s="357">
        <f>SUM(RL7:RQ7)</f>
        <v>6606932.7400000002</v>
      </c>
      <c r="RR17"/>
      <c r="RS17" s="663" t="s">
        <v>126</v>
      </c>
      <c r="RX17" s="357">
        <f>SUM(RS7:RX7)</f>
        <v>4097970.94</v>
      </c>
      <c r="RY17" s="729">
        <f>RY25-RR25</f>
        <v>1184448903.5849991</v>
      </c>
      <c r="RZ17" s="733">
        <f>RY17/$D23</f>
        <v>2.2111686461415515E-2</v>
      </c>
      <c r="SE17" s="357">
        <f>SUM(RZ7:SE7)</f>
        <v>0</v>
      </c>
      <c r="SF17"/>
      <c r="SG17" s="663" t="s">
        <v>126</v>
      </c>
      <c r="SL17" s="670">
        <f>SUM(SG7:SL7)</f>
        <v>0</v>
      </c>
      <c r="SM17" s="671"/>
      <c r="SN17" s="672" t="s">
        <v>126</v>
      </c>
    </row>
    <row r="18" spans="3:536" s="301" customFormat="1">
      <c r="C18" s="347" t="s">
        <v>15</v>
      </c>
      <c r="D18" s="348">
        <f>D8</f>
        <v>12245973140.070013</v>
      </c>
      <c r="E18" s="726">
        <f>D18/$D$23</f>
        <v>0.22861190353469082</v>
      </c>
      <c r="F18" s="348">
        <f>SUM(F8:S8)</f>
        <v>0</v>
      </c>
      <c r="S18" s="349"/>
      <c r="T18" s="348">
        <f>SUM(T8:AX8)</f>
        <v>0</v>
      </c>
      <c r="AX18" s="349"/>
      <c r="AY18" s="348">
        <f>SUM(AY8:CB8)</f>
        <v>0</v>
      </c>
      <c r="CB18" s="349"/>
      <c r="CC18" s="348">
        <f>SUM(CC8:DG8)</f>
        <v>0</v>
      </c>
      <c r="DG18" s="349"/>
      <c r="DH18" s="348">
        <f>SUM(DH8:EK8)</f>
        <v>540380580.60000002</v>
      </c>
      <c r="EK18" s="349"/>
      <c r="EL18" s="348">
        <f>SUM(EL8:FP8)</f>
        <v>1595326433.7</v>
      </c>
      <c r="FP18" s="349"/>
      <c r="FQ18" s="348">
        <f>SUM(FQ8:GU8)</f>
        <v>1785155999.9400005</v>
      </c>
      <c r="GU18" s="349"/>
      <c r="GV18" s="348">
        <f>SUM(GV8:HW8)</f>
        <v>1944241241.2000005</v>
      </c>
      <c r="HW18" s="349"/>
      <c r="HX18" s="348">
        <f>SUM(HX8:JB8)</f>
        <v>1997972873.3300006</v>
      </c>
      <c r="JB18" s="349"/>
      <c r="JC18" s="348">
        <f>SUM(JC8:KF8)</f>
        <v>1938818889.2800004</v>
      </c>
      <c r="KF18" s="349"/>
      <c r="KG18" s="348">
        <f>SUM(KG8:LK8)</f>
        <v>2054252009.4099996</v>
      </c>
      <c r="LK18" s="349"/>
      <c r="LL18" s="348">
        <f>SUM(LL8:MO8)</f>
        <v>366317744.06999975</v>
      </c>
      <c r="MP18" s="348">
        <f>SUM(MP8:NT8)</f>
        <v>23507367.539999999</v>
      </c>
      <c r="NT18" s="349"/>
      <c r="NU18" s="348">
        <f>SUM(NU8:OY8)</f>
        <v>0</v>
      </c>
      <c r="NW18" s="357">
        <f>SUM(NR8:NW8)</f>
        <v>0</v>
      </c>
      <c r="OD18" s="357">
        <f>SUM(NY8:OD8)</f>
        <v>0</v>
      </c>
      <c r="OE18"/>
      <c r="OF18" s="568" t="s">
        <v>126</v>
      </c>
      <c r="OK18" s="357">
        <f>SUM(OF8:OK8)</f>
        <v>0</v>
      </c>
      <c r="OL18"/>
      <c r="OM18" s="568" t="s">
        <v>126</v>
      </c>
      <c r="OR18" s="357">
        <f>SUM(OM8:OR8)</f>
        <v>0</v>
      </c>
      <c r="OS18"/>
      <c r="OT18" s="568" t="s">
        <v>126</v>
      </c>
      <c r="OX18" s="357">
        <f>SUM(OT8:OY8)</f>
        <v>0</v>
      </c>
      <c r="OY18"/>
      <c r="OZ18" s="348">
        <f>SUM(OZ8:QC8)</f>
        <v>0</v>
      </c>
      <c r="PE18"/>
      <c r="PF18" s="357">
        <f>SUM(PB8:PG8)</f>
        <v>0</v>
      </c>
      <c r="PG18"/>
      <c r="PH18" s="663" t="s">
        <v>126</v>
      </c>
      <c r="PM18" s="357">
        <f>SUM(PH8:PM8)</f>
        <v>0</v>
      </c>
      <c r="PN18"/>
      <c r="PO18" s="663" t="s">
        <v>126</v>
      </c>
      <c r="PT18" s="357">
        <f>SUM(PO8:PT8)</f>
        <v>0</v>
      </c>
      <c r="PU18"/>
      <c r="PV18" s="663" t="s">
        <v>126</v>
      </c>
      <c r="QA18" s="357">
        <f>SUM(PV8:QA8)</f>
        <v>0</v>
      </c>
      <c r="QB18"/>
      <c r="QC18" s="663" t="s">
        <v>126</v>
      </c>
      <c r="QD18" s="348">
        <f>SUM(QD8:RH8)</f>
        <v>0</v>
      </c>
      <c r="QH18" s="357">
        <f>SUM(QC8:QH8)</f>
        <v>0</v>
      </c>
      <c r="QI18"/>
      <c r="QJ18" s="663" t="s">
        <v>126</v>
      </c>
      <c r="QO18" s="357">
        <f>SUM(QJ8:QO8)</f>
        <v>0</v>
      </c>
      <c r="QP18"/>
      <c r="QQ18" s="663" t="s">
        <v>126</v>
      </c>
      <c r="QV18" s="357">
        <f>SUM(QQ8:QV8)</f>
        <v>0</v>
      </c>
      <c r="QW18"/>
      <c r="QX18" s="663" t="s">
        <v>126</v>
      </c>
      <c r="RC18" s="357">
        <f>SUM(QX8:RC8)</f>
        <v>0</v>
      </c>
      <c r="RD18"/>
      <c r="RE18" s="663" t="s">
        <v>126</v>
      </c>
      <c r="RH18" s="349"/>
      <c r="RI18" s="348">
        <f>SUM(RI8:SK8)</f>
        <v>0</v>
      </c>
      <c r="RJ18" s="357">
        <f>SUM(RE8:RJ8)</f>
        <v>0</v>
      </c>
      <c r="RK18"/>
      <c r="RL18" s="663" t="s">
        <v>126</v>
      </c>
      <c r="RQ18" s="357">
        <f>SUM(RL8:RQ8)</f>
        <v>0</v>
      </c>
      <c r="RR18"/>
      <c r="RS18" s="663" t="s">
        <v>126</v>
      </c>
      <c r="RX18" s="357">
        <f>SUM(RS8:RX8)</f>
        <v>0</v>
      </c>
      <c r="RY18"/>
      <c r="RZ18" s="663" t="s">
        <v>126</v>
      </c>
      <c r="SE18" s="357">
        <f>SUM(RZ8:SE8)</f>
        <v>0</v>
      </c>
      <c r="SF18"/>
      <c r="SG18" s="663" t="s">
        <v>126</v>
      </c>
      <c r="SL18" s="670">
        <f>SUM(SG8:SL8)</f>
        <v>0</v>
      </c>
      <c r="SM18" s="671"/>
      <c r="SN18" s="672" t="s">
        <v>126</v>
      </c>
    </row>
    <row r="19" spans="3:536" s="301" customFormat="1">
      <c r="C19" s="347" t="s">
        <v>16</v>
      </c>
      <c r="D19" s="348">
        <f>D9</f>
        <v>2453212228.340004</v>
      </c>
      <c r="E19" s="726">
        <f>D19/$D$23</f>
        <v>4.579738260737215E-2</v>
      </c>
      <c r="F19" s="348">
        <f>SUM(F9:S9)</f>
        <v>0</v>
      </c>
      <c r="S19" s="349"/>
      <c r="T19" s="348">
        <f>SUM(T9:AX9)</f>
        <v>0</v>
      </c>
      <c r="AX19" s="349"/>
      <c r="AY19" s="348">
        <f>SUM(AY9:CB9)</f>
        <v>0</v>
      </c>
      <c r="CB19" s="349"/>
      <c r="CC19" s="348">
        <f>SUM(CC9:DG9)</f>
        <v>0</v>
      </c>
      <c r="DG19" s="349"/>
      <c r="DH19" s="348">
        <f>SUM(DH9:EK9)</f>
        <v>0</v>
      </c>
      <c r="EK19" s="349"/>
      <c r="EL19" s="348">
        <f>SUM(EL9:FP9)</f>
        <v>0</v>
      </c>
      <c r="FP19" s="349"/>
      <c r="FQ19" s="348">
        <f>SUM(FQ9:GU9)</f>
        <v>0</v>
      </c>
      <c r="GU19" s="349"/>
      <c r="GV19" s="348">
        <f>SUM(GV9:HW9)</f>
        <v>0</v>
      </c>
      <c r="HW19" s="349"/>
      <c r="HX19" s="348">
        <f>SUM(HX9:JB9)</f>
        <v>33077174.280000001</v>
      </c>
      <c r="JB19" s="349"/>
      <c r="JC19" s="348">
        <f>SUM(JC9:KF9)</f>
        <v>423472512.2100001</v>
      </c>
      <c r="KF19" s="349"/>
      <c r="KG19" s="348">
        <f>SUM(KG9:LK9)</f>
        <v>43833983.369999938</v>
      </c>
      <c r="LK19" s="349"/>
      <c r="LL19" s="348">
        <f>SUM(LL9:MO9)</f>
        <v>0</v>
      </c>
      <c r="MP19" s="348">
        <f>SUM(MP9:NT9)</f>
        <v>698667.28</v>
      </c>
      <c r="MT19" s="351"/>
      <c r="NT19" s="349"/>
      <c r="NU19" s="348">
        <f>SUM(NU9:OY9)</f>
        <v>503930259.93999988</v>
      </c>
      <c r="NW19" s="357">
        <f>SUM(NR9:NW9)</f>
        <v>3318669.59</v>
      </c>
      <c r="NX19" s="348">
        <f>NW17+NW18+NW19</f>
        <v>24541011.029999997</v>
      </c>
      <c r="OD19" s="357">
        <f>SUM(NY9:OD9)</f>
        <v>5589338.2599999998</v>
      </c>
      <c r="OE19" s="357">
        <f>OD17+OD18+OD19</f>
        <v>53491194.640000001</v>
      </c>
      <c r="OF19" s="568">
        <f>OE19/$D22</f>
        <v>1.0057260166243252E-3</v>
      </c>
      <c r="OK19" s="357">
        <f>SUM(OF9:OK9)</f>
        <v>157161155.04000002</v>
      </c>
      <c r="OL19" s="357">
        <f>OK17+OK18+OK19</f>
        <v>215371005.83000001</v>
      </c>
      <c r="OM19" s="568">
        <f>OL19/$D22</f>
        <v>4.0493435461208876E-3</v>
      </c>
      <c r="OR19" s="357">
        <f>SUM(OM9:OR9)</f>
        <v>169082533.89000002</v>
      </c>
      <c r="OS19" s="357">
        <f>OR17+OR18+OR19</f>
        <v>216984390.27000001</v>
      </c>
      <c r="OT19" s="568">
        <f>OS19/$D22</f>
        <v>4.0796779351179044E-3</v>
      </c>
      <c r="OX19" s="357">
        <f>SUM(OT9:OY9)</f>
        <v>169477230.44</v>
      </c>
      <c r="OY19" s="357">
        <f>OX17+OX18+OX19</f>
        <v>227687081.22999999</v>
      </c>
      <c r="OZ19" s="348">
        <f>SUM(OZ9:QC9)</f>
        <v>728882308.20000017</v>
      </c>
      <c r="PE19" t="s">
        <v>128</v>
      </c>
      <c r="PF19" s="357">
        <f>SUM(PB9:PG9)</f>
        <v>143595267.69999999</v>
      </c>
      <c r="PG19" s="357">
        <f>PF17+PF18+PF19</f>
        <v>191497124.07999998</v>
      </c>
      <c r="PH19" s="663">
        <f>PG19/$D22</f>
        <v>3.6004737058531423E-3</v>
      </c>
      <c r="PL19" s="301" t="s">
        <v>128</v>
      </c>
      <c r="PM19" s="357">
        <f>SUM(PH9:PM9)</f>
        <v>174495515.18000001</v>
      </c>
      <c r="PN19" s="357">
        <f>PM17+PM18+PM19</f>
        <v>232705365.97</v>
      </c>
      <c r="PO19" s="663">
        <f>PN19/$D22</f>
        <v>4.3752591868476149E-3</v>
      </c>
      <c r="PS19" s="301" t="s">
        <v>128</v>
      </c>
      <c r="PT19" s="357">
        <f>SUM(PO9:PT9)</f>
        <v>174495515.18000001</v>
      </c>
      <c r="PU19" s="357">
        <f>PT17+PT18+PT19</f>
        <v>284855724.05000001</v>
      </c>
      <c r="PV19" s="663">
        <f>PU19/$D22</f>
        <v>5.3557751811213706E-3</v>
      </c>
      <c r="PZ19" s="301" t="s">
        <v>128</v>
      </c>
      <c r="QA19" s="357">
        <f>SUM(PV9:QA9)</f>
        <v>174495515.18000001</v>
      </c>
      <c r="QB19" s="357">
        <f>QA17+QA18+QA19</f>
        <v>384415498.56</v>
      </c>
      <c r="QC19" s="663">
        <f>QB19/$D22</f>
        <v>7.2276693518879848E-3</v>
      </c>
      <c r="QD19" s="348">
        <f>SUM(QD9:RH9)</f>
        <v>675741054.32999992</v>
      </c>
      <c r="QG19" s="301" t="s">
        <v>128</v>
      </c>
      <c r="QH19" s="357">
        <f>SUM(QC9:QH9)</f>
        <v>198169456.65999997</v>
      </c>
      <c r="QI19" s="357">
        <f>QH17+QH18+QH19</f>
        <v>408089440.03999996</v>
      </c>
      <c r="QJ19" s="663">
        <f>QI19/$D22</f>
        <v>7.6727799728549973E-3</v>
      </c>
      <c r="QN19" s="301" t="s">
        <v>128</v>
      </c>
      <c r="QO19" s="357">
        <f>SUM(QJ9:QO9)</f>
        <v>215138639.94000003</v>
      </c>
      <c r="QP19" s="357">
        <f>QO17+QO18+QO19</f>
        <v>254712834.21000004</v>
      </c>
      <c r="QQ19" s="663">
        <f>QP19/$D22</f>
        <v>4.7890372585089732E-3</v>
      </c>
      <c r="QU19" s="301" t="s">
        <v>128</v>
      </c>
      <c r="QV19" s="357">
        <f>SUM(QQ9:QV9)</f>
        <v>202732645.19</v>
      </c>
      <c r="QW19" s="357">
        <f>QV17+QV18+QV19</f>
        <v>209339577.93000001</v>
      </c>
      <c r="QX19" s="663">
        <f>QW19/$D22</f>
        <v>3.9359423779987655E-3</v>
      </c>
      <c r="RB19" s="301" t="s">
        <v>128</v>
      </c>
      <c r="RC19" s="357">
        <f>SUM(QX9:RC9)</f>
        <v>57977484.899999999</v>
      </c>
      <c r="RD19" s="357">
        <f>RC17+RC18+RC19</f>
        <v>66006162.659999996</v>
      </c>
      <c r="RE19" s="663">
        <f>RD19/$D22</f>
        <v>1.241028836455597E-3</v>
      </c>
      <c r="RH19" s="349"/>
      <c r="RI19" s="348">
        <f>SUM(RI9:SK9)</f>
        <v>43576267.730000004</v>
      </c>
      <c r="RJ19" s="357">
        <f>SUM(RE9:RJ9)</f>
        <v>46056106.049999997</v>
      </c>
      <c r="RK19" s="357">
        <f>RJ17+RJ18+RJ19</f>
        <v>54084783.809999995</v>
      </c>
      <c r="RL19" s="663">
        <f>RK19/$D23</f>
        <v>1.0096727501882825E-3</v>
      </c>
      <c r="RQ19" s="357">
        <f>SUM(RL9:RQ9)</f>
        <v>28154275.949999999</v>
      </c>
      <c r="RR19" s="357">
        <f>RQ17+RQ18+RQ19</f>
        <v>34761208.689999998</v>
      </c>
      <c r="RS19" s="663">
        <f>RR19/$D23</f>
        <v>6.4893381660169986E-4</v>
      </c>
      <c r="RX19" s="357">
        <f>SUM(RS9:RX9)</f>
        <v>1988960.85</v>
      </c>
      <c r="RY19" s="729">
        <f>RX17+RX18+RX19</f>
        <v>6086931.79</v>
      </c>
      <c r="RZ19" s="733">
        <f>RY19/$D$23</f>
        <v>1.1363286913021657E-4</v>
      </c>
      <c r="SE19" s="357">
        <f>SUM(RZ9:SE9)</f>
        <v>0</v>
      </c>
      <c r="SF19" s="357">
        <f>SE17+SE18+SE19</f>
        <v>0</v>
      </c>
      <c r="SG19" s="663">
        <f>SF19/$D23</f>
        <v>0</v>
      </c>
      <c r="SL19" s="670">
        <f>SUM(SG9:SL9)</f>
        <v>0</v>
      </c>
      <c r="SM19" s="670">
        <f>SL17+SL18+SL19</f>
        <v>0</v>
      </c>
      <c r="SN19" s="672">
        <f>SM19/$D23</f>
        <v>0</v>
      </c>
    </row>
    <row r="20" spans="3:536" s="301" customFormat="1">
      <c r="C20" s="352"/>
      <c r="E20" s="569">
        <f>SUM(E15:E19)</f>
        <v>1</v>
      </c>
      <c r="S20" s="349"/>
      <c r="AX20" s="349"/>
      <c r="CB20" s="349"/>
      <c r="DG20" s="349"/>
      <c r="EK20" s="349"/>
      <c r="FP20" s="349"/>
      <c r="GU20" s="349"/>
      <c r="HW20" s="349"/>
      <c r="JB20" s="349"/>
      <c r="KF20" s="349"/>
      <c r="LK20" s="349"/>
      <c r="NT20" s="349"/>
      <c r="OE20" s="348">
        <f>SUM(OE16:OE19)</f>
        <v>486037923.66999996</v>
      </c>
      <c r="OF20" s="506">
        <f>OE20/$D22</f>
        <v>9.1383448844392246E-3</v>
      </c>
      <c r="OL20" s="348">
        <f>SUM(OL16:OL19)</f>
        <v>723338350.25999999</v>
      </c>
      <c r="OM20" s="506">
        <f>OL20/$D22</f>
        <v>1.3599999076008685E-2</v>
      </c>
      <c r="OS20" s="348">
        <f>SUM(OS16:OS19)</f>
        <v>716185837.55999994</v>
      </c>
      <c r="OT20" s="506">
        <f>OS20/$D22</f>
        <v>1.346551959475876E-2</v>
      </c>
      <c r="OY20" s="348">
        <f>SUM(OY16:OY19)</f>
        <v>780843748.2299999</v>
      </c>
      <c r="PE20" s="644" t="s">
        <v>129</v>
      </c>
      <c r="PG20" s="643">
        <f>SUM(PG16:PG19)</f>
        <v>624621122.01999998</v>
      </c>
      <c r="PH20" s="664">
        <f>PG20/$D22</f>
        <v>1.1743946217249621E-2</v>
      </c>
      <c r="PL20" s="644" t="s">
        <v>129</v>
      </c>
      <c r="PN20" s="643">
        <f>SUM(PN16:PN19)</f>
        <v>805736795.42000008</v>
      </c>
      <c r="PO20" s="668">
        <f>PN20/$D22</f>
        <v>1.5149230881066102E-2</v>
      </c>
      <c r="PS20" s="644" t="s">
        <v>129</v>
      </c>
      <c r="PU20" s="643">
        <f>SUM(PU16:PU19)</f>
        <v>931398208.80999994</v>
      </c>
      <c r="PV20" s="668">
        <f>PU20/$D22</f>
        <v>1.7511880539251175E-2</v>
      </c>
      <c r="PZ20" s="644" t="s">
        <v>129</v>
      </c>
      <c r="QB20" s="643">
        <f>SUM(QB16:QB19)</f>
        <v>1413267320.8099999</v>
      </c>
      <c r="QC20" s="668">
        <f>QB20/$D22</f>
        <v>2.6571844628811108E-2</v>
      </c>
      <c r="QG20" s="644" t="s">
        <v>129</v>
      </c>
      <c r="QI20" s="643">
        <f>SUM(QI16:QI19)</f>
        <v>2069216296.45</v>
      </c>
      <c r="QJ20" s="668">
        <f>QI20/$D22</f>
        <v>3.8904808115962419E-2</v>
      </c>
      <c r="QN20" s="644" t="s">
        <v>129</v>
      </c>
      <c r="QP20" s="643">
        <f>SUM(QP16:QP19)</f>
        <v>2147507498.2200003</v>
      </c>
      <c r="QQ20" s="668">
        <f>QP20/$D22</f>
        <v>4.0376816715186961E-2</v>
      </c>
      <c r="QU20" s="644" t="s">
        <v>129</v>
      </c>
      <c r="QW20" s="643">
        <f>SUM(QW16:QW19)</f>
        <v>1994969428.55</v>
      </c>
      <c r="QX20" s="668">
        <f>QW20/$D22</f>
        <v>3.7508839915916636E-2</v>
      </c>
      <c r="RB20" s="644" t="s">
        <v>129</v>
      </c>
      <c r="RD20" s="643">
        <f>SUM(RD16:RD19)</f>
        <v>2217420795.2799997</v>
      </c>
      <c r="RE20" s="668">
        <f>RD20/$D22</f>
        <v>4.1691306365949907E-2</v>
      </c>
      <c r="RH20" s="349"/>
      <c r="RK20" s="643">
        <f>SUM(RK16:RK19)</f>
        <v>2293544818.8799996</v>
      </c>
      <c r="RL20" s="668">
        <f>RK20/$D23</f>
        <v>4.2816658250753495E-2</v>
      </c>
      <c r="RR20" s="643">
        <f>SUM(RR16:RR19)</f>
        <v>2209776615.9100003</v>
      </c>
      <c r="RS20" s="668">
        <f>RR20/$D23</f>
        <v>4.1252845549418243E-2</v>
      </c>
      <c r="RY20" s="643">
        <f>SUM(RY16:RY19)</f>
        <v>3509356184.9749994</v>
      </c>
      <c r="RZ20" s="668">
        <f>RY20/$D23</f>
        <v>6.5513829603564555E-2</v>
      </c>
      <c r="SF20" s="643">
        <f>SUM(SF16:SF19)</f>
        <v>2779133909.8099999</v>
      </c>
      <c r="SG20" s="668">
        <f>SF20/$D23</f>
        <v>5.1881797063605142E-2</v>
      </c>
      <c r="SL20" s="671"/>
      <c r="SM20" s="670">
        <f>SUM(SM16:SM19)</f>
        <v>1556033707.4299815</v>
      </c>
      <c r="SN20" s="672">
        <f>SM20/$D23</f>
        <v>2.904855528841022E-2</v>
      </c>
    </row>
    <row r="21" spans="3:536">
      <c r="C21" s="353"/>
      <c r="F21" s="354">
        <f>+F14</f>
        <v>43282</v>
      </c>
      <c r="S21" s="300"/>
      <c r="T21" s="354">
        <f>+T14</f>
        <v>43313</v>
      </c>
      <c r="AX21" s="300"/>
      <c r="AY21" s="354">
        <f>+AY14</f>
        <v>43344</v>
      </c>
      <c r="CB21" s="300"/>
      <c r="CC21" s="354">
        <f>+CC14</f>
        <v>43374</v>
      </c>
      <c r="DG21" s="300"/>
      <c r="DH21" s="354">
        <f>+DH14</f>
        <v>43405</v>
      </c>
      <c r="EK21" s="300"/>
      <c r="EL21" s="354">
        <f>+EL14</f>
        <v>43435</v>
      </c>
      <c r="FP21" s="300"/>
      <c r="FQ21" s="354">
        <f>+FQ14</f>
        <v>43466</v>
      </c>
      <c r="GU21" s="300"/>
      <c r="GV21" s="354">
        <f>+GV14</f>
        <v>43497</v>
      </c>
      <c r="HW21" s="300"/>
      <c r="HX21" s="354">
        <f>+HX14</f>
        <v>43525</v>
      </c>
      <c r="JB21" s="300"/>
      <c r="JC21" s="354">
        <f>+JC14</f>
        <v>43556</v>
      </c>
      <c r="KF21" s="300"/>
      <c r="KG21" s="354">
        <f>+KG14</f>
        <v>43586</v>
      </c>
      <c r="LK21" s="300"/>
      <c r="LL21" s="354">
        <f>+LL14</f>
        <v>43617</v>
      </c>
      <c r="MB21" s="301"/>
      <c r="MP21" s="354">
        <f>+MP14</f>
        <v>43647</v>
      </c>
      <c r="NT21" s="300"/>
      <c r="NU21" s="354">
        <f>+NU14</f>
        <v>43678</v>
      </c>
      <c r="OZ21" s="354">
        <f>+OZ14</f>
        <v>43709</v>
      </c>
      <c r="PH21" s="665"/>
      <c r="PO21" s="665"/>
      <c r="PV21" s="665"/>
      <c r="QC21" s="665"/>
      <c r="QD21" s="354">
        <f>+QD14</f>
        <v>43739</v>
      </c>
      <c r="QJ21" s="665"/>
      <c r="QQ21" s="665"/>
      <c r="QX21" s="665"/>
      <c r="RE21" s="665"/>
      <c r="RH21" s="300"/>
      <c r="RI21" s="354">
        <f>+RI14</f>
        <v>43770</v>
      </c>
      <c r="RL21" s="665"/>
      <c r="RS21" s="665"/>
      <c r="RY21" s="729">
        <f>RY17+RY19</f>
        <v>1190535835.374999</v>
      </c>
      <c r="RZ21" s="732">
        <f>RY21/$D$23</f>
        <v>2.222531933054573E-2</v>
      </c>
      <c r="SG21" s="665"/>
      <c r="SL21" s="671"/>
      <c r="SM21" s="671"/>
      <c r="SN21" s="673"/>
    </row>
    <row r="22" spans="3:536" ht="30.75" thickBot="1">
      <c r="C22" s="356" t="s">
        <v>130</v>
      </c>
      <c r="D22" s="355">
        <f>SUM(D15:D21)</f>
        <v>53186647014.999992</v>
      </c>
      <c r="F22" s="348">
        <f>SUM(F15:F19)</f>
        <v>35031077.230000004</v>
      </c>
      <c r="T22" s="348">
        <f>SUM(T15:T19)</f>
        <v>6806037.8600000003</v>
      </c>
      <c r="AX22" s="300"/>
      <c r="AY22" s="348">
        <f>SUM(AY15:AY19)</f>
        <v>0</v>
      </c>
      <c r="CB22" s="300"/>
      <c r="CC22" s="348">
        <f>SUM(CC15:CC19)</f>
        <v>113679729.60999997</v>
      </c>
      <c r="DG22" s="300"/>
      <c r="DH22" s="348">
        <f>SUM(DH15:DH19)</f>
        <v>616835436.94000006</v>
      </c>
      <c r="EK22" s="300"/>
      <c r="EL22" s="348">
        <f>SUM(EL15:EL19)</f>
        <v>1597344498.47</v>
      </c>
      <c r="FP22" s="300"/>
      <c r="FQ22" s="348">
        <f>SUM(FQ15:FQ19)</f>
        <v>1790068264.3400006</v>
      </c>
      <c r="GU22" s="300"/>
      <c r="GV22" s="348">
        <f>SUM(GV15:GV19)</f>
        <v>2231665325.4400005</v>
      </c>
      <c r="HW22" s="300"/>
      <c r="HX22" s="348">
        <f>SUM(HX15:HX19)</f>
        <v>3071961883.8100009</v>
      </c>
      <c r="JB22" s="300"/>
      <c r="JC22" s="348">
        <f>SUM(JC15:JC19)</f>
        <v>4657134247.0100002</v>
      </c>
      <c r="KF22" s="300"/>
      <c r="KG22" s="348">
        <f>SUM(KG15:KG19)</f>
        <v>5647691908.7200003</v>
      </c>
      <c r="LK22" s="300"/>
      <c r="LL22" s="348">
        <f>SUM(LL15:LL19)</f>
        <v>4188825430.8600006</v>
      </c>
      <c r="MB22" s="301"/>
      <c r="MP22" s="348">
        <f>SUM(MP15:MP19)</f>
        <v>2793849565.8800001</v>
      </c>
      <c r="NT22" s="300"/>
      <c r="NU22" s="348">
        <f>SUM(NU15:NU19)</f>
        <v>2935650335.6100001</v>
      </c>
      <c r="OZ22" s="348">
        <f>SUM(OZ15:OZ19)</f>
        <v>4210099593.5900002</v>
      </c>
      <c r="PH22" s="665"/>
      <c r="PO22" s="665"/>
      <c r="PV22" s="665"/>
      <c r="QC22" s="665"/>
      <c r="QD22" s="348">
        <f>SUM(QD15:QD19)</f>
        <v>9723078453.0599995</v>
      </c>
      <c r="QJ22" s="665"/>
      <c r="QQ22" s="665"/>
      <c r="QX22" s="665"/>
      <c r="RE22" s="665"/>
      <c r="RH22" s="300"/>
      <c r="RI22" s="348">
        <f>SUM(RI15:RI19)</f>
        <v>9496556928.2699986</v>
      </c>
      <c r="RL22" s="665"/>
      <c r="RS22" s="665"/>
      <c r="RZ22" s="665"/>
      <c r="SG22" s="665"/>
      <c r="SL22" s="671"/>
      <c r="SM22" s="671"/>
      <c r="SN22" s="673"/>
    </row>
    <row r="23" spans="3:536">
      <c r="C23" t="s">
        <v>131</v>
      </c>
      <c r="D23" s="634">
        <f>D22+380000000</f>
        <v>53566647014.999992</v>
      </c>
      <c r="AX23" s="300"/>
      <c r="CB23" s="300"/>
      <c r="DG23" s="300"/>
      <c r="EK23" s="300"/>
      <c r="FP23" s="300"/>
      <c r="GU23" s="300"/>
      <c r="HW23" s="300"/>
      <c r="JB23" s="300"/>
      <c r="KF23" s="300"/>
      <c r="LK23" s="300"/>
      <c r="MB23" s="301"/>
      <c r="MO23" s="556"/>
      <c r="NT23" s="300"/>
      <c r="NW23" s="357">
        <f>SUM(F5:NW5)</f>
        <v>13669734276.309999</v>
      </c>
      <c r="NZ23" t="s">
        <v>126</v>
      </c>
      <c r="OD23" s="357">
        <f>SUM(M5:OD5)</f>
        <v>14086466976.190002</v>
      </c>
      <c r="OK23" s="357">
        <f>SUM($M5:OK5)</f>
        <v>14594434320.620001</v>
      </c>
      <c r="OR23" s="357">
        <f>SUM($M5:OR5)</f>
        <v>15092863940.160002</v>
      </c>
      <c r="OX23" s="357">
        <f>SUM($M5:OY5)</f>
        <v>15638611060.730001</v>
      </c>
      <c r="PF23" s="357">
        <f>SUM($M5:PG5)</f>
        <v>16155686739.590004</v>
      </c>
      <c r="PH23" s="665"/>
      <c r="PM23" s="357">
        <f>SUM($F5:PN5)</f>
        <v>16731451584.500004</v>
      </c>
      <c r="PO23" s="665"/>
      <c r="PT23" s="357">
        <f>SUM($F5:PU5)</f>
        <v>17361197928.740005</v>
      </c>
      <c r="PV23" s="665"/>
      <c r="QA23" s="357">
        <f>SUM($F5:QB5)</f>
        <v>18370465606.290005</v>
      </c>
      <c r="QC23" s="665"/>
      <c r="QH23" s="357">
        <f>SUM($F5:QI5)</f>
        <v>19987974163.82</v>
      </c>
      <c r="QJ23" s="665"/>
      <c r="QO23" s="357">
        <f>SUM($F5:QP5)</f>
        <v>21835554887.929996</v>
      </c>
      <c r="QQ23" s="665"/>
      <c r="QV23" s="357">
        <f>SUM($F5:QW5)</f>
        <v>23586461320.949997</v>
      </c>
      <c r="QX23" s="665"/>
      <c r="RC23" s="357">
        <f>SUM($F5:RD5)</f>
        <v>25700195478.709995</v>
      </c>
      <c r="RE23" s="665"/>
      <c r="RH23" s="300"/>
      <c r="RJ23" s="357">
        <f>SUM($F5:RK5)</f>
        <v>27902135970.989994</v>
      </c>
      <c r="RL23" s="665"/>
      <c r="RQ23" s="357">
        <f>SUM($F5:RR5)</f>
        <v>30064267200.289993</v>
      </c>
      <c r="RS23" s="665"/>
      <c r="RX23" s="357">
        <f>SUM($F5:RY5)</f>
        <v>32377318810.049995</v>
      </c>
      <c r="RZ23" s="665"/>
      <c r="SE23" s="357">
        <f>SUM($F5:SF5)</f>
        <v>35150177927.98999</v>
      </c>
      <c r="SG23" s="665"/>
      <c r="SL23" s="670">
        <f>SUM($F5:SM5)</f>
        <v>36701440179.099976</v>
      </c>
      <c r="SM23" s="671"/>
      <c r="SN23" s="673"/>
    </row>
    <row r="24" spans="3:536">
      <c r="C24" t="s">
        <v>132</v>
      </c>
      <c r="D24" s="586" t="s">
        <v>126</v>
      </c>
      <c r="MB24" s="301"/>
      <c r="MO24" s="557"/>
      <c r="NF24" s="558">
        <v>3070000000</v>
      </c>
      <c r="NW24" s="357">
        <f>SUM(F6:NW6)</f>
        <v>0</v>
      </c>
      <c r="NX24" s="357">
        <f>NW23+NW24</f>
        <v>13669734276.309999</v>
      </c>
      <c r="NY24" s="259">
        <f>NX24/$D$22</f>
        <v>0.25701440198805509</v>
      </c>
      <c r="OD24" s="357">
        <f>SUM(M6:OD6)</f>
        <v>0</v>
      </c>
      <c r="OE24" s="357">
        <f>OD23+OD24</f>
        <v>14086466976.190002</v>
      </c>
      <c r="OF24" s="509">
        <f>OE24/$D$22</f>
        <v>0.2648496900400068</v>
      </c>
      <c r="OK24" s="357">
        <f>SUM($M6:OK6)</f>
        <v>0</v>
      </c>
      <c r="OL24" s="357">
        <f>OK23+OK24</f>
        <v>14594434320.620001</v>
      </c>
      <c r="OM24" s="509">
        <f>OL24/$D$22</f>
        <v>0.27440034556989462</v>
      </c>
      <c r="OR24" s="357">
        <f>SUM($M6:OR6)</f>
        <v>771827.75</v>
      </c>
      <c r="OS24" s="357">
        <f>OR23+OR24</f>
        <v>15093635767.910002</v>
      </c>
      <c r="OT24" s="509">
        <f>OS24/$D$22</f>
        <v>0.28378618722953547</v>
      </c>
      <c r="OX24" s="357">
        <f>SUM($M6:OY6)</f>
        <v>8181374.1799999997</v>
      </c>
      <c r="OY24" s="357">
        <f>OX23+OX24</f>
        <v>15646792434.910002</v>
      </c>
      <c r="OZ24" s="509">
        <f>OY24/$D$22</f>
        <v>0.29418647937135811</v>
      </c>
      <c r="PE24" t="s">
        <v>133</v>
      </c>
      <c r="PF24" s="357">
        <f>SUM($M6:PG6)</f>
        <v>15590920.609999998</v>
      </c>
      <c r="PG24" s="357">
        <f>PF23+PF24</f>
        <v>16171277660.200005</v>
      </c>
      <c r="PH24" s="666">
        <f>PG24/$D$22</f>
        <v>0.30404769933399434</v>
      </c>
      <c r="PL24" t="s">
        <v>133</v>
      </c>
      <c r="PM24" s="357">
        <f>SUM($F6:PN6)</f>
        <v>28671534.300000001</v>
      </c>
      <c r="PN24" s="357">
        <f>PM23+PM24</f>
        <v>16760123118.800003</v>
      </c>
      <c r="PO24" s="666">
        <f>PN24/$D$22</f>
        <v>0.31511900184407604</v>
      </c>
      <c r="PS24" t="s">
        <v>133</v>
      </c>
      <c r="PT24" s="357">
        <f>SUM($F6:PU6)</f>
        <v>45467674.819999993</v>
      </c>
      <c r="PU24" s="357">
        <f>PT23+PT24</f>
        <v>17406665603.560005</v>
      </c>
      <c r="PV24" s="666">
        <f>PU24/$D$22</f>
        <v>0.32727510720220587</v>
      </c>
      <c r="PZ24" t="s">
        <v>133</v>
      </c>
      <c r="QA24" s="357">
        <f>SUM($F6:QB6)</f>
        <v>65051819.519999981</v>
      </c>
      <c r="QB24" s="357">
        <f>QA23+QA24</f>
        <v>18435517425.810005</v>
      </c>
      <c r="QC24" s="666">
        <f>QB24/$D$22</f>
        <v>0.34661928247912899</v>
      </c>
      <c r="QG24" t="s">
        <v>133</v>
      </c>
      <c r="QH24" s="357">
        <f>SUM($F6:QI6)</f>
        <v>108670118.40000001</v>
      </c>
      <c r="QI24" s="357">
        <f>QH23+QH24</f>
        <v>20096644282.220001</v>
      </c>
      <c r="QJ24" s="666">
        <f>QI24/$D$22</f>
        <v>0.37785131062223631</v>
      </c>
      <c r="QN24" t="s">
        <v>133</v>
      </c>
      <c r="QO24" s="357">
        <f>SUM($F6:QP6)</f>
        <v>153884058.30000004</v>
      </c>
      <c r="QP24" s="357">
        <f>QO23+QO24</f>
        <v>21989438946.229996</v>
      </c>
      <c r="QQ24" s="666">
        <f>QP24/$D$22</f>
        <v>0.41343909007891422</v>
      </c>
      <c r="QU24" t="s">
        <v>133</v>
      </c>
      <c r="QV24" s="357">
        <f>SUM($F6:QW6)</f>
        <v>188607475.90000007</v>
      </c>
      <c r="QW24" s="357">
        <f>QV23+QV24</f>
        <v>23775068796.849998</v>
      </c>
      <c r="QX24" s="666">
        <f>QW24/$D$22</f>
        <v>0.44701198761683214</v>
      </c>
      <c r="RB24" t="s">
        <v>133</v>
      </c>
      <c r="RC24" s="357">
        <f>SUM($F6:RD6)</f>
        <v>226287950.76000008</v>
      </c>
      <c r="RD24" s="357">
        <f>RC23+RC24</f>
        <v>25926483429.469994</v>
      </c>
      <c r="RE24" s="666">
        <f>RD24/$D$22</f>
        <v>0.48746226514632635</v>
      </c>
      <c r="RJ24" s="357">
        <f>SUM($F6:RK6)</f>
        <v>263807493.55000007</v>
      </c>
      <c r="RK24" s="357">
        <f>RJ23+RJ24</f>
        <v>28165943464.539993</v>
      </c>
      <c r="RL24" s="666">
        <f>RK24/$D$23</f>
        <v>0.52581120966284911</v>
      </c>
      <c r="RQ24" s="357">
        <f>SUM($F6:RR6)</f>
        <v>276691671.47000009</v>
      </c>
      <c r="RR24" s="357">
        <f>RQ23+RQ24</f>
        <v>30340958871.759995</v>
      </c>
      <c r="RS24" s="666">
        <f>RR24/$D$23</f>
        <v>0.56641512139566574</v>
      </c>
      <c r="RX24" s="357">
        <f>SUM($F6:RY6)</f>
        <v>282460411.31000006</v>
      </c>
      <c r="RY24" s="357">
        <f>RX23+RX24</f>
        <v>32659779221.359997</v>
      </c>
      <c r="RZ24" s="666">
        <f>RY24/$D$23</f>
        <v>0.60970363166868458</v>
      </c>
      <c r="SE24" s="357">
        <f>SUM($F6:SF6)</f>
        <v>288735203.18000007</v>
      </c>
      <c r="SF24" s="357">
        <f>SE23+SE24</f>
        <v>35438913131.169991</v>
      </c>
      <c r="SG24" s="666">
        <f>SF24/$D$23</f>
        <v>0.66158542873228965</v>
      </c>
      <c r="SL24" s="670">
        <f>SUM($F6:SM6)</f>
        <v>293506659.50000006</v>
      </c>
      <c r="SM24" s="670">
        <f>SL23+SL24</f>
        <v>36994946838.599976</v>
      </c>
      <c r="SN24" s="672">
        <f>SM24/$D$23</f>
        <v>0.69063398402069986</v>
      </c>
    </row>
    <row r="25" spans="3:536" ht="18" customHeight="1">
      <c r="C25" t="s">
        <v>134</v>
      </c>
      <c r="MB25" s="301"/>
      <c r="MO25" s="559" t="s">
        <v>135</v>
      </c>
      <c r="NW25" s="357">
        <f>SUM(F7:NW7)</f>
        <v>560728127.22999966</v>
      </c>
      <c r="NY25" s="259"/>
      <c r="OD25" s="357">
        <f>SUM(M7:OD7)</f>
        <v>608629983.60999954</v>
      </c>
      <c r="OF25" s="509"/>
      <c r="OK25" s="357">
        <f>SUM($M7:OK7)</f>
        <v>666839834.39999938</v>
      </c>
      <c r="OM25" s="509"/>
      <c r="OR25" s="357">
        <f>SUM($M7:OR7)</f>
        <v>714741690.77999926</v>
      </c>
      <c r="OT25" s="509"/>
      <c r="OX25" s="357">
        <f>SUM($M7:OY7)</f>
        <v>772951541.5699991</v>
      </c>
      <c r="OZ25" s="509"/>
      <c r="PE25" t="s">
        <v>136</v>
      </c>
      <c r="PF25" s="357">
        <f>SUM($M7:PG7)</f>
        <v>831161392.35999894</v>
      </c>
      <c r="PH25" s="666"/>
      <c r="PL25" t="s">
        <v>136</v>
      </c>
      <c r="PM25" s="357">
        <f>SUM($F7:PN7)</f>
        <v>889371243.14999878</v>
      </c>
      <c r="PO25" s="666"/>
      <c r="PS25" t="s">
        <v>136</v>
      </c>
      <c r="PT25" s="357">
        <f>SUM($F7:PU7)</f>
        <v>999731452.01999867</v>
      </c>
      <c r="PV25" s="666"/>
      <c r="PZ25" t="s">
        <v>136</v>
      </c>
      <c r="QA25" s="357">
        <f>SUM($F7:QB7)</f>
        <v>1209651435.3999991</v>
      </c>
      <c r="QC25" s="666"/>
      <c r="QG25" t="s">
        <v>136</v>
      </c>
      <c r="QH25" s="357">
        <f>SUM($F7:QI7)</f>
        <v>1419571418.7799997</v>
      </c>
      <c r="QJ25" s="666"/>
      <c r="QN25" t="s">
        <v>136</v>
      </c>
      <c r="QO25" s="357">
        <f>SUM($F7:QP7)</f>
        <v>1459145613.0499997</v>
      </c>
      <c r="QQ25" s="666"/>
      <c r="QU25" t="s">
        <v>136</v>
      </c>
      <c r="QV25" s="357">
        <f>SUM($F7:QW7)</f>
        <v>1465752545.7899997</v>
      </c>
      <c r="QX25" s="666"/>
      <c r="RB25" t="s">
        <v>136</v>
      </c>
      <c r="RC25" s="357">
        <f>SUM($F7:RD7)</f>
        <v>1473781223.5499997</v>
      </c>
      <c r="RE25" s="666"/>
      <c r="RJ25" s="357">
        <f>SUM($F7:RK7)</f>
        <v>1481809901.3099997</v>
      </c>
      <c r="RL25" s="666"/>
      <c r="RQ25" s="357">
        <f>SUM($F7:RR7)</f>
        <v>1488416834.0499997</v>
      </c>
      <c r="RR25" s="729">
        <f>RR30-RR27</f>
        <v>29047282927.764984</v>
      </c>
      <c r="RS25" s="666"/>
      <c r="RX25" s="357">
        <f>SUM($F7:RY7)</f>
        <v>1492514804.9899998</v>
      </c>
      <c r="RY25" s="729">
        <f>RY30-RY27</f>
        <v>30231731831.349983</v>
      </c>
      <c r="RZ25" s="731">
        <f>RY25/$D$23</f>
        <v>0.56437603464118913</v>
      </c>
      <c r="SE25" s="357">
        <f>SUM($F7:SF7)</f>
        <v>1492514804.9899998</v>
      </c>
      <c r="SG25" s="666"/>
      <c r="SL25" s="670">
        <f>SUM($F7:SM7)</f>
        <v>1492514804.9899998</v>
      </c>
      <c r="SM25" s="671"/>
      <c r="SN25" s="672"/>
    </row>
    <row r="26" spans="3:536">
      <c r="C26" t="s">
        <v>137</v>
      </c>
      <c r="D26" s="359"/>
      <c r="MB26" s="301"/>
      <c r="MO26" s="560" t="e">
        <v>#REF!</v>
      </c>
      <c r="NW26" s="357">
        <f>SUM(F8:NW8)</f>
        <v>12245973139.070013</v>
      </c>
      <c r="NY26" s="259"/>
      <c r="OD26" s="357">
        <f>SUM(M8:OD8)</f>
        <v>12245973139.070013</v>
      </c>
      <c r="OF26" s="509"/>
      <c r="OK26" s="357">
        <f>SUM($M8:OK8)</f>
        <v>12245973139.070013</v>
      </c>
      <c r="OM26" s="509"/>
      <c r="OR26" s="357">
        <f>SUM($M8:OR8)</f>
        <v>12245973139.070013</v>
      </c>
      <c r="OT26" s="509"/>
      <c r="OX26" s="357">
        <f>SUM($M8:OY8)</f>
        <v>12245973139.070013</v>
      </c>
      <c r="OZ26" s="509"/>
      <c r="PF26" s="357">
        <f>SUM($M8:PG8)</f>
        <v>12245973139.070013</v>
      </c>
      <c r="PH26" s="666"/>
      <c r="PM26" s="357">
        <f>SUM($F8:PN8)</f>
        <v>12245973139.070013</v>
      </c>
      <c r="PO26" s="666"/>
      <c r="PT26" s="357">
        <f>SUM($F8:PU8)</f>
        <v>12245973139.070013</v>
      </c>
      <c r="PV26" s="666"/>
      <c r="QA26" s="357">
        <f>SUM($F8:QB8)</f>
        <v>12245973139.070013</v>
      </c>
      <c r="QC26" s="666"/>
      <c r="QH26" s="357">
        <f>SUM($F8:QI8)</f>
        <v>12245973139.070013</v>
      </c>
      <c r="QJ26" s="666"/>
      <c r="QO26" s="357">
        <f>SUM($F8:QP8)</f>
        <v>12245973139.070013</v>
      </c>
      <c r="QQ26" s="666"/>
      <c r="QV26" s="357">
        <f>SUM($F8:QW8)</f>
        <v>12245973139.070013</v>
      </c>
      <c r="QX26" s="666"/>
      <c r="RC26" s="357">
        <f>SUM($F8:RD8)</f>
        <v>12245973139.070013</v>
      </c>
      <c r="RE26" s="666"/>
      <c r="RJ26" s="357">
        <f>SUM($F8:RK8)</f>
        <v>12245973139.070013</v>
      </c>
      <c r="RL26" s="666"/>
      <c r="RQ26" s="357">
        <f>SUM($F8:RR8)</f>
        <v>12245973139.070013</v>
      </c>
      <c r="RS26" s="666"/>
      <c r="RX26" s="357">
        <f>SUM($F8:RY8)</f>
        <v>12245973139.070013</v>
      </c>
      <c r="RZ26" s="666"/>
      <c r="SE26" s="357">
        <f>SUM($F8:SF8)</f>
        <v>12245973139.070013</v>
      </c>
      <c r="SG26" s="666"/>
      <c r="SL26" s="670">
        <f>SUM($F8:SM8)</f>
        <v>12245973139.070013</v>
      </c>
      <c r="SM26" s="671"/>
      <c r="SN26" s="672"/>
    </row>
    <row r="27" spans="3:536">
      <c r="C27" t="s">
        <v>138</v>
      </c>
      <c r="D27" s="359"/>
      <c r="MB27" s="301"/>
      <c r="MO27" s="561" t="e">
        <f>+MO26/$D$22</f>
        <v>#REF!</v>
      </c>
      <c r="NW27" s="357">
        <f>SUM(F9:NW9)</f>
        <v>503702339.45000035</v>
      </c>
      <c r="NX27" s="357">
        <f>NW25+NW26+NW27</f>
        <v>13310403605.750013</v>
      </c>
      <c r="NY27" s="259">
        <f>NX27/$D$22</f>
        <v>0.25025837033863291</v>
      </c>
      <c r="OD27" s="357">
        <f>SUM(M9:OD9)</f>
        <v>509291677.71000022</v>
      </c>
      <c r="OE27" s="357">
        <f>OD25+OD26+OD27</f>
        <v>13363894800.390013</v>
      </c>
      <c r="OF27" s="509">
        <f>OE27/$D$22</f>
        <v>0.25126409635525726</v>
      </c>
      <c r="OK27" s="357">
        <f>SUM($M9:OK9)</f>
        <v>666452832.75000036</v>
      </c>
      <c r="OL27" s="357">
        <f>OK25+OK26+OK27</f>
        <v>13579265806.220013</v>
      </c>
      <c r="OM27" s="509">
        <f>OL27/$D$22</f>
        <v>0.25531343990137811</v>
      </c>
      <c r="OR27" s="357">
        <f>SUM($M9:OR9)</f>
        <v>835535366.64000058</v>
      </c>
      <c r="OS27" s="357">
        <f>OR25+OR26+OR27</f>
        <v>13796250196.490013</v>
      </c>
      <c r="OT27" s="509">
        <f>OS27/$D$22</f>
        <v>0.25939311783649605</v>
      </c>
      <c r="OX27" s="357">
        <f>SUM($M9:OY9)</f>
        <v>1005012597.0800008</v>
      </c>
      <c r="OY27" s="357">
        <f>OX25+OX26+OX27</f>
        <v>14023937277.720013</v>
      </c>
      <c r="OZ27" s="509">
        <f>OY27/$D$22</f>
        <v>0.26367402468076062</v>
      </c>
      <c r="PF27" s="357">
        <f>SUM($M9:PG9)</f>
        <v>1179508112.2600007</v>
      </c>
      <c r="PG27" s="357">
        <f>PF25+PF26+PF27</f>
        <v>14256642643.690012</v>
      </c>
      <c r="PH27" s="666">
        <f>PG27/$D$22</f>
        <v>0.26804928386760823</v>
      </c>
      <c r="PM27" s="357">
        <f>SUM($F9:PN9)</f>
        <v>1354003627.4400008</v>
      </c>
      <c r="PN27" s="357">
        <f>PM25+PM26+PM27</f>
        <v>14489348009.660013</v>
      </c>
      <c r="PO27" s="666">
        <f>PN27/$D$22</f>
        <v>0.2724245430544559</v>
      </c>
      <c r="PT27" s="357">
        <f>SUM($F9:PU9)</f>
        <v>1528499142.6200008</v>
      </c>
      <c r="PU27" s="357">
        <f>PT25+PT26+PT27</f>
        <v>14774203733.710012</v>
      </c>
      <c r="PV27" s="666">
        <f>PU27/$D$22</f>
        <v>0.27778031823557725</v>
      </c>
      <c r="QA27" s="357">
        <f>SUM($F9:QB9)</f>
        <v>1702994657.8000009</v>
      </c>
      <c r="QB27" s="357">
        <f>QA25+QA26+QA27</f>
        <v>15158619232.270014</v>
      </c>
      <c r="QC27" s="666">
        <f>QB27/$D$22</f>
        <v>0.28500798758746526</v>
      </c>
      <c r="QH27" s="357">
        <f>SUM($F9:QI9)</f>
        <v>1901164114.4600008</v>
      </c>
      <c r="QI27" s="357">
        <f>QH25+QH26+QH27</f>
        <v>15566708672.310015</v>
      </c>
      <c r="QJ27" s="666">
        <f>QI27/$D$22</f>
        <v>0.29268076756032024</v>
      </c>
      <c r="QO27" s="357">
        <f>SUM($F9:QP9)</f>
        <v>2116302754.4000008</v>
      </c>
      <c r="QP27" s="357">
        <f>QO25+QO26+QO27</f>
        <v>15821421506.520014</v>
      </c>
      <c r="QQ27" s="666">
        <f>QP27/$D$22</f>
        <v>0.29746980481882923</v>
      </c>
      <c r="QV27" s="357">
        <f>SUM($F9:QW9)</f>
        <v>2319035399.5900011</v>
      </c>
      <c r="QW27" s="357">
        <f>QV25+QV26+QV27</f>
        <v>16030761084.450012</v>
      </c>
      <c r="QX27" s="666">
        <f>QW27/$D$22</f>
        <v>0.30140574719682794</v>
      </c>
      <c r="RC27" s="357">
        <f>SUM($F9:RD9)</f>
        <v>2377012884.4900022</v>
      </c>
      <c r="RD27" s="357">
        <f>RC25+RC26+RC27</f>
        <v>16096767247.110014</v>
      </c>
      <c r="RE27" s="666">
        <f>RD27/$D$22</f>
        <v>0.3026467760332836</v>
      </c>
      <c r="RJ27" s="357">
        <f>SUM($F9:RK9)</f>
        <v>2423068990.5400033</v>
      </c>
      <c r="RK27" s="357">
        <f>RJ25+RJ26+RJ27</f>
        <v>16150852030.920015</v>
      </c>
      <c r="RL27" s="666">
        <f>RK27/$D$23</f>
        <v>0.30150948268980465</v>
      </c>
      <c r="RQ27" s="357">
        <f>SUM($F9:RR9)</f>
        <v>2451223266.4900041</v>
      </c>
      <c r="RR27" s="357">
        <f>RQ25+RQ26+RQ27</f>
        <v>16185613239.610016</v>
      </c>
      <c r="RS27" s="666">
        <f>RR27/$D$23</f>
        <v>0.30215841650640635</v>
      </c>
      <c r="RX27" s="357">
        <f>SUM($F9:RY9)</f>
        <v>2453212227.340004</v>
      </c>
      <c r="RY27" s="729">
        <f>RX25+RX26+RX27</f>
        <v>16191700171.400017</v>
      </c>
      <c r="RZ27" s="731">
        <f>RY27/$D$23</f>
        <v>0.30227204937553659</v>
      </c>
      <c r="SE27" s="357">
        <f>SUM($F9:SF9)</f>
        <v>2453212227.340004</v>
      </c>
      <c r="SF27" s="357">
        <f>SE25+SE26+SE27</f>
        <v>16191700171.400017</v>
      </c>
      <c r="SG27" s="666">
        <f>SF27/$D$23</f>
        <v>0.30227204937553659</v>
      </c>
      <c r="SL27" s="670">
        <f>SUM($F9:SM9)</f>
        <v>2453212227.340004</v>
      </c>
      <c r="SM27" s="670">
        <f>SL25+SL26+SL27</f>
        <v>16191700171.400017</v>
      </c>
      <c r="SN27" s="672">
        <f>SM27/$D$23</f>
        <v>0.30227204937553659</v>
      </c>
    </row>
    <row r="28" spans="3:536">
      <c r="MB28" s="301"/>
      <c r="MO28" s="562"/>
      <c r="NX28" s="357">
        <f>SUM(NX24:NX27)</f>
        <v>26980137882.060013</v>
      </c>
      <c r="NY28" s="259">
        <f>NX28/$D$22</f>
        <v>0.50727277232668799</v>
      </c>
      <c r="OE28" s="348">
        <f>SUM(OE24:OE27)</f>
        <v>27450361776.580017</v>
      </c>
      <c r="OF28" s="569">
        <f>OE28/$D$22</f>
        <v>0.51611378639526406</v>
      </c>
      <c r="OL28" s="348">
        <f>SUM(OL24:OL27)</f>
        <v>28173700126.840012</v>
      </c>
      <c r="OM28" s="569">
        <f>OL28/$D$22</f>
        <v>0.52971378547127268</v>
      </c>
      <c r="OS28" s="348">
        <f>SUM(OS24:OS27)</f>
        <v>28889885964.400017</v>
      </c>
      <c r="OT28" s="569">
        <f>OS28/$D$22</f>
        <v>0.54317930506603151</v>
      </c>
      <c r="OY28" s="348">
        <f>SUM(OY24:OY27)</f>
        <v>29670729712.630013</v>
      </c>
      <c r="OZ28" s="569">
        <f>OY28/$D$22</f>
        <v>0.55786050405211873</v>
      </c>
      <c r="PE28" s="645" t="s">
        <v>139</v>
      </c>
      <c r="PG28" s="643">
        <f>SUM(PG24:PG27)</f>
        <v>30427920303.890015</v>
      </c>
      <c r="PH28" s="667">
        <f>PG28/$D$22</f>
        <v>0.57209698320160252</v>
      </c>
      <c r="PL28" s="644" t="s">
        <v>139</v>
      </c>
      <c r="PN28" s="643">
        <f>SUM(PN24:PN27)</f>
        <v>31249471128.460014</v>
      </c>
      <c r="PO28" s="669">
        <f>PN28/$D$22</f>
        <v>0.58754354489853189</v>
      </c>
      <c r="PS28" s="644" t="s">
        <v>139</v>
      </c>
      <c r="PU28" s="643">
        <f>SUM(PU24:PU27)</f>
        <v>32180869337.27002</v>
      </c>
      <c r="PV28" s="669">
        <f>PU28/$D$22</f>
        <v>0.60505542543778312</v>
      </c>
      <c r="PZ28" s="644" t="s">
        <v>139</v>
      </c>
      <c r="QB28" s="643">
        <f>SUM(QB24:QB27)</f>
        <v>33594136658.080017</v>
      </c>
      <c r="QC28" s="669">
        <f>QB28/$D$22</f>
        <v>0.63162727006659425</v>
      </c>
      <c r="QG28" s="644" t="s">
        <v>139</v>
      </c>
      <c r="QI28" s="643">
        <f>SUM(QI24:QI27)</f>
        <v>35663352954.530014</v>
      </c>
      <c r="QJ28" s="669">
        <f>QI28/$D$22</f>
        <v>0.67053207818255656</v>
      </c>
      <c r="QN28" s="644" t="s">
        <v>139</v>
      </c>
      <c r="QP28" s="643">
        <f>SUM(QP24:QP27)</f>
        <v>37810860452.750008</v>
      </c>
      <c r="QQ28" s="669">
        <f>QP28/$D$22</f>
        <v>0.71090889489774345</v>
      </c>
      <c r="QU28" s="644" t="s">
        <v>139</v>
      </c>
      <c r="QW28" s="643">
        <f>SUM(QW24:QW27)</f>
        <v>39805829881.300011</v>
      </c>
      <c r="QX28" s="669">
        <f>QW28/$D$22</f>
        <v>0.74841773481366014</v>
      </c>
      <c r="RB28" s="644" t="s">
        <v>139</v>
      </c>
      <c r="RD28" s="643">
        <f>SUM(RD24:RD27)</f>
        <v>42023250676.580009</v>
      </c>
      <c r="RE28" s="669">
        <f>RD28/$D$22</f>
        <v>0.79010904117961001</v>
      </c>
      <c r="RK28" s="643">
        <f>SUM(RK24:RK27)</f>
        <v>44316795495.460007</v>
      </c>
      <c r="RL28" s="669">
        <f>RK28/$D$23</f>
        <v>0.82732069235265371</v>
      </c>
      <c r="RR28" s="643">
        <f>SUM(RR24:RR27)</f>
        <v>75573855039.134995</v>
      </c>
      <c r="RS28" s="669">
        <f>RR28/$D$23</f>
        <v>1.4108378860818456</v>
      </c>
      <c r="RY28" s="643">
        <f>SUM(RY24:RY27)</f>
        <v>79083211224.109985</v>
      </c>
      <c r="RZ28" s="669">
        <f>RY28/$D$23</f>
        <v>1.47635171568541</v>
      </c>
      <c r="SF28" s="643">
        <f>SUM(SF24:SF27)</f>
        <v>51630613302.570007</v>
      </c>
      <c r="SG28" s="669">
        <f>SF28/$D$23</f>
        <v>0.96385747810782618</v>
      </c>
      <c r="SL28" s="671"/>
      <c r="SM28" s="670">
        <f>SUM(SM24:SM27)</f>
        <v>53186647009.999992</v>
      </c>
      <c r="SN28" s="672">
        <f>SM28/$D$23</f>
        <v>0.99290603339623651</v>
      </c>
    </row>
    <row r="29" spans="3:536">
      <c r="MB29" s="301"/>
      <c r="MO29" s="563" t="s">
        <v>140</v>
      </c>
      <c r="NY29" s="259" t="s">
        <v>126</v>
      </c>
      <c r="RL29" s="728"/>
      <c r="RQ29" s="729">
        <f>D23-44042360332</f>
        <v>9524286682.9999924</v>
      </c>
      <c r="RR29" s="729">
        <f>$RQ$29/8</f>
        <v>1190535835.374999</v>
      </c>
      <c r="RS29" s="728"/>
      <c r="RY29" s="729">
        <f>$RQ$29/8</f>
        <v>1190535835.374999</v>
      </c>
      <c r="RZ29" s="728"/>
      <c r="SF29" s="729">
        <f>$RQ$29/8</f>
        <v>1190535835.374999</v>
      </c>
      <c r="SG29" s="728"/>
      <c r="SM29" s="729">
        <f>$RQ$29/8</f>
        <v>1190535835.374999</v>
      </c>
      <c r="SN29" s="728"/>
      <c r="ST29" s="729">
        <f>$RQ$29/8</f>
        <v>1190535835.374999</v>
      </c>
      <c r="SU29" s="728"/>
      <c r="TA29" s="729">
        <f>$RQ$29/8</f>
        <v>1190535835.374999</v>
      </c>
      <c r="TB29" s="728"/>
      <c r="TH29" s="729">
        <f>$RQ$29/8</f>
        <v>1190535835.374999</v>
      </c>
      <c r="TI29" s="728"/>
      <c r="TO29" s="729">
        <f>$RQ$29/8</f>
        <v>1190535835.374999</v>
      </c>
      <c r="TP29" s="728"/>
    </row>
    <row r="30" spans="3:536">
      <c r="MB30" s="301"/>
      <c r="MO30" s="564" t="e">
        <f>+MO27-MO12</f>
        <v>#REF!</v>
      </c>
      <c r="RK30" s="729">
        <v>44042360332</v>
      </c>
      <c r="RL30" s="730">
        <f>RK30/$D$23</f>
        <v>0.82219744535563422</v>
      </c>
      <c r="RQ30" s="728"/>
      <c r="RR30" s="729">
        <f>RK30+RR29</f>
        <v>45232896167.375</v>
      </c>
      <c r="RS30" s="730">
        <f>RR30/$D$23</f>
        <v>0.84442276468617994</v>
      </c>
      <c r="RY30" s="729">
        <f>RR30+RY29</f>
        <v>46423432002.75</v>
      </c>
      <c r="RZ30" s="732">
        <f>RY30/$D$23</f>
        <v>0.86664808401672566</v>
      </c>
      <c r="SF30" s="729">
        <f>RY30+SF29</f>
        <v>47613967838.125</v>
      </c>
      <c r="SG30" s="730">
        <f>SF30/$D$23</f>
        <v>0.88887340334727138</v>
      </c>
      <c r="SM30" s="729">
        <f>SF30+SM29</f>
        <v>48804503673.5</v>
      </c>
      <c r="SN30" s="730">
        <f>SM30/$D$23</f>
        <v>0.91109872267781711</v>
      </c>
      <c r="ST30" s="729">
        <f>SM30+ST29</f>
        <v>49995039508.875</v>
      </c>
      <c r="SU30" s="730">
        <f>ST30/$D$23</f>
        <v>0.93332404200836294</v>
      </c>
      <c r="TA30" s="729">
        <f>ST30+TA29</f>
        <v>51185575344.25</v>
      </c>
      <c r="TB30" s="730">
        <f>TA30/$D$23</f>
        <v>0.95554936133890866</v>
      </c>
      <c r="TH30" s="729">
        <f>TA30+TH29</f>
        <v>52376111179.625</v>
      </c>
      <c r="TI30" s="730">
        <f>TH30/$D$23</f>
        <v>0.97777468066945439</v>
      </c>
      <c r="TO30" s="729">
        <f>TH30+TO29</f>
        <v>53566647015</v>
      </c>
      <c r="TP30" s="730">
        <f>TO30/$D$23</f>
        <v>1.0000000000000002</v>
      </c>
    </row>
    <row r="31" spans="3:536">
      <c r="MB31" s="301"/>
      <c r="MO31" s="565" t="e">
        <f>+MO26-MO11</f>
        <v>#REF!</v>
      </c>
    </row>
    <row r="32" spans="3:536">
      <c r="MB32" s="301"/>
      <c r="MO32" s="557"/>
      <c r="RL32" t="s">
        <v>126</v>
      </c>
    </row>
    <row r="33" spans="340:487">
      <c r="MB33" s="301"/>
      <c r="MO33" s="557"/>
      <c r="RR33" t="s">
        <v>126</v>
      </c>
      <c r="RS33" t="s">
        <v>126</v>
      </c>
    </row>
    <row r="34" spans="340:487">
      <c r="MB34" s="301"/>
      <c r="MO34" s="557"/>
    </row>
    <row r="35" spans="340:487">
      <c r="MB35" s="301"/>
      <c r="MO35" s="557"/>
    </row>
    <row r="36" spans="340:487">
      <c r="MB36" s="301"/>
      <c r="MO36" s="557"/>
    </row>
    <row r="37" spans="340:487" ht="15.75" thickBot="1">
      <c r="MB37" s="301"/>
      <c r="MO37" s="566"/>
    </row>
    <row r="38" spans="340:487">
      <c r="MB38" s="301"/>
    </row>
    <row r="39" spans="340:487">
      <c r="MB39" s="301"/>
    </row>
    <row r="40" spans="340:487">
      <c r="MB40" s="301"/>
    </row>
    <row r="41" spans="340:487">
      <c r="MB41" s="301"/>
    </row>
    <row r="42" spans="340:487">
      <c r="MB42" s="301"/>
    </row>
    <row r="43" spans="340:487">
      <c r="MB43" s="301"/>
    </row>
    <row r="44" spans="340:487">
      <c r="MB44" s="301"/>
    </row>
    <row r="45" spans="340:487">
      <c r="MB45" s="301"/>
    </row>
  </sheetData>
  <mergeCells count="5">
    <mergeCell ref="B2:B3"/>
    <mergeCell ref="C2:C3"/>
    <mergeCell ref="D2:D3"/>
    <mergeCell ref="D11:E11"/>
    <mergeCell ref="D12:E1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tabColor rgb="FF00B050"/>
    <pageSetUpPr fitToPage="1"/>
  </sheetPr>
  <dimension ref="A1:K150"/>
  <sheetViews>
    <sheetView view="pageBreakPreview" zoomScale="90" zoomScaleNormal="70" zoomScaleSheetLayoutView="90" zoomScalePageLayoutView="200" workbookViewId="0">
      <selection activeCell="F81" sqref="F81"/>
    </sheetView>
  </sheetViews>
  <sheetFormatPr baseColWidth="10" defaultColWidth="8.85546875" defaultRowHeight="15"/>
  <cols>
    <col min="1" max="1" width="25.140625" style="17" customWidth="1"/>
    <col min="2" max="2" width="18.5703125" style="17" customWidth="1"/>
    <col min="3" max="3" width="5.28515625" style="17" customWidth="1"/>
    <col min="4" max="4" width="22.42578125" style="17" customWidth="1"/>
    <col min="5" max="5" width="21.42578125" style="17" customWidth="1"/>
    <col min="6" max="6" width="20.42578125" style="17" customWidth="1"/>
    <col min="7" max="7" width="5.7109375" style="17" customWidth="1"/>
    <col min="8" max="8" width="7.85546875" style="17" customWidth="1"/>
    <col min="9" max="9" width="13.85546875" style="17" customWidth="1"/>
    <col min="10" max="10" width="4.7109375" style="17" customWidth="1"/>
    <col min="11" max="11" width="13" style="17" bestFit="1" customWidth="1"/>
    <col min="12" max="207" width="8.85546875" style="1"/>
    <col min="208" max="208" width="22.28515625" style="1" customWidth="1"/>
    <col min="209" max="209" width="17.140625" style="1" customWidth="1"/>
    <col min="210" max="210" width="5.28515625" style="1" customWidth="1"/>
    <col min="211" max="211" width="15.7109375" style="1" customWidth="1"/>
    <col min="212" max="212" width="21.42578125" style="1" customWidth="1"/>
    <col min="213" max="213" width="20.7109375" style="1" customWidth="1"/>
    <col min="214" max="214" width="5.140625" style="1" customWidth="1"/>
    <col min="215" max="215" width="7.42578125" style="1" customWidth="1"/>
    <col min="216" max="216" width="5.7109375" style="1" customWidth="1"/>
    <col min="217" max="217" width="4.7109375" style="1" customWidth="1"/>
    <col min="218" max="218" width="5.42578125" style="1" customWidth="1"/>
    <col min="219" max="219" width="4.7109375" style="1" customWidth="1"/>
    <col min="220" max="220" width="11.85546875" style="1" bestFit="1" customWidth="1"/>
    <col min="221" max="223" width="8.85546875" style="1"/>
    <col min="224" max="224" width="15.28515625" style="1" bestFit="1" customWidth="1"/>
    <col min="225" max="463" width="8.85546875" style="1"/>
    <col min="464" max="464" width="22.28515625" style="1" customWidth="1"/>
    <col min="465" max="465" width="17.140625" style="1" customWidth="1"/>
    <col min="466" max="466" width="5.28515625" style="1" customWidth="1"/>
    <col min="467" max="467" width="15.7109375" style="1" customWidth="1"/>
    <col min="468" max="468" width="21.42578125" style="1" customWidth="1"/>
    <col min="469" max="469" width="20.7109375" style="1" customWidth="1"/>
    <col min="470" max="470" width="5.140625" style="1" customWidth="1"/>
    <col min="471" max="471" width="7.42578125" style="1" customWidth="1"/>
    <col min="472" max="472" width="5.7109375" style="1" customWidth="1"/>
    <col min="473" max="473" width="4.7109375" style="1" customWidth="1"/>
    <col min="474" max="474" width="5.42578125" style="1" customWidth="1"/>
    <col min="475" max="475" width="4.7109375" style="1" customWidth="1"/>
    <col min="476" max="476" width="11.85546875" style="1" bestFit="1" customWidth="1"/>
    <col min="477" max="479" width="8.85546875" style="1"/>
    <col min="480" max="480" width="15.28515625" style="1" bestFit="1" customWidth="1"/>
    <col min="481" max="719" width="8.85546875" style="1"/>
    <col min="720" max="720" width="22.28515625" style="1" customWidth="1"/>
    <col min="721" max="721" width="17.140625" style="1" customWidth="1"/>
    <col min="722" max="722" width="5.28515625" style="1" customWidth="1"/>
    <col min="723" max="723" width="15.7109375" style="1" customWidth="1"/>
    <col min="724" max="724" width="21.42578125" style="1" customWidth="1"/>
    <col min="725" max="725" width="20.7109375" style="1" customWidth="1"/>
    <col min="726" max="726" width="5.140625" style="1" customWidth="1"/>
    <col min="727" max="727" width="7.42578125" style="1" customWidth="1"/>
    <col min="728" max="728" width="5.7109375" style="1" customWidth="1"/>
    <col min="729" max="729" width="4.7109375" style="1" customWidth="1"/>
    <col min="730" max="730" width="5.42578125" style="1" customWidth="1"/>
    <col min="731" max="731" width="4.7109375" style="1" customWidth="1"/>
    <col min="732" max="732" width="11.85546875" style="1" bestFit="1" customWidth="1"/>
    <col min="733" max="735" width="8.85546875" style="1"/>
    <col min="736" max="736" width="15.28515625" style="1" bestFit="1" customWidth="1"/>
    <col min="737" max="975" width="8.85546875" style="1"/>
    <col min="976" max="976" width="22.28515625" style="1" customWidth="1"/>
    <col min="977" max="977" width="17.140625" style="1" customWidth="1"/>
    <col min="978" max="978" width="5.28515625" style="1" customWidth="1"/>
    <col min="979" max="979" width="15.7109375" style="1" customWidth="1"/>
    <col min="980" max="980" width="21.42578125" style="1" customWidth="1"/>
    <col min="981" max="981" width="20.7109375" style="1" customWidth="1"/>
    <col min="982" max="982" width="5.140625" style="1" customWidth="1"/>
    <col min="983" max="983" width="7.42578125" style="1" customWidth="1"/>
    <col min="984" max="984" width="5.7109375" style="1" customWidth="1"/>
    <col min="985" max="985" width="4.7109375" style="1" customWidth="1"/>
    <col min="986" max="986" width="5.42578125" style="1" customWidth="1"/>
    <col min="987" max="987" width="4.7109375" style="1" customWidth="1"/>
    <col min="988" max="988" width="11.85546875" style="1" bestFit="1" customWidth="1"/>
    <col min="989" max="991" width="8.85546875" style="1"/>
    <col min="992" max="992" width="15.28515625" style="1" bestFit="1" customWidth="1"/>
    <col min="993" max="1231" width="8.85546875" style="1"/>
    <col min="1232" max="1232" width="22.28515625" style="1" customWidth="1"/>
    <col min="1233" max="1233" width="17.140625" style="1" customWidth="1"/>
    <col min="1234" max="1234" width="5.28515625" style="1" customWidth="1"/>
    <col min="1235" max="1235" width="15.7109375" style="1" customWidth="1"/>
    <col min="1236" max="1236" width="21.42578125" style="1" customWidth="1"/>
    <col min="1237" max="1237" width="20.7109375" style="1" customWidth="1"/>
    <col min="1238" max="1238" width="5.140625" style="1" customWidth="1"/>
    <col min="1239" max="1239" width="7.42578125" style="1" customWidth="1"/>
    <col min="1240" max="1240" width="5.7109375" style="1" customWidth="1"/>
    <col min="1241" max="1241" width="4.7109375" style="1" customWidth="1"/>
    <col min="1242" max="1242" width="5.42578125" style="1" customWidth="1"/>
    <col min="1243" max="1243" width="4.7109375" style="1" customWidth="1"/>
    <col min="1244" max="1244" width="11.85546875" style="1" bestFit="1" customWidth="1"/>
    <col min="1245" max="1247" width="8.85546875" style="1"/>
    <col min="1248" max="1248" width="15.28515625" style="1" bestFit="1" customWidth="1"/>
    <col min="1249" max="1487" width="8.85546875" style="1"/>
    <col min="1488" max="1488" width="22.28515625" style="1" customWidth="1"/>
    <col min="1489" max="1489" width="17.140625" style="1" customWidth="1"/>
    <col min="1490" max="1490" width="5.28515625" style="1" customWidth="1"/>
    <col min="1491" max="1491" width="15.7109375" style="1" customWidth="1"/>
    <col min="1492" max="1492" width="21.42578125" style="1" customWidth="1"/>
    <col min="1493" max="1493" width="20.7109375" style="1" customWidth="1"/>
    <col min="1494" max="1494" width="5.140625" style="1" customWidth="1"/>
    <col min="1495" max="1495" width="7.42578125" style="1" customWidth="1"/>
    <col min="1496" max="1496" width="5.7109375" style="1" customWidth="1"/>
    <col min="1497" max="1497" width="4.7109375" style="1" customWidth="1"/>
    <col min="1498" max="1498" width="5.42578125" style="1" customWidth="1"/>
    <col min="1499" max="1499" width="4.7109375" style="1" customWidth="1"/>
    <col min="1500" max="1500" width="11.85546875" style="1" bestFit="1" customWidth="1"/>
    <col min="1501" max="1503" width="8.85546875" style="1"/>
    <col min="1504" max="1504" width="15.28515625" style="1" bestFit="1" customWidth="1"/>
    <col min="1505" max="1743" width="8.85546875" style="1"/>
    <col min="1744" max="1744" width="22.28515625" style="1" customWidth="1"/>
    <col min="1745" max="1745" width="17.140625" style="1" customWidth="1"/>
    <col min="1746" max="1746" width="5.28515625" style="1" customWidth="1"/>
    <col min="1747" max="1747" width="15.7109375" style="1" customWidth="1"/>
    <col min="1748" max="1748" width="21.42578125" style="1" customWidth="1"/>
    <col min="1749" max="1749" width="20.7109375" style="1" customWidth="1"/>
    <col min="1750" max="1750" width="5.140625" style="1" customWidth="1"/>
    <col min="1751" max="1751" width="7.42578125" style="1" customWidth="1"/>
    <col min="1752" max="1752" width="5.7109375" style="1" customWidth="1"/>
    <col min="1753" max="1753" width="4.7109375" style="1" customWidth="1"/>
    <col min="1754" max="1754" width="5.42578125" style="1" customWidth="1"/>
    <col min="1755" max="1755" width="4.7109375" style="1" customWidth="1"/>
    <col min="1756" max="1756" width="11.85546875" style="1" bestFit="1" customWidth="1"/>
    <col min="1757" max="1759" width="8.85546875" style="1"/>
    <col min="1760" max="1760" width="15.28515625" style="1" bestFit="1" customWidth="1"/>
    <col min="1761" max="1999" width="8.85546875" style="1"/>
    <col min="2000" max="2000" width="22.28515625" style="1" customWidth="1"/>
    <col min="2001" max="2001" width="17.140625" style="1" customWidth="1"/>
    <col min="2002" max="2002" width="5.28515625" style="1" customWidth="1"/>
    <col min="2003" max="2003" width="15.7109375" style="1" customWidth="1"/>
    <col min="2004" max="2004" width="21.42578125" style="1" customWidth="1"/>
    <col min="2005" max="2005" width="20.7109375" style="1" customWidth="1"/>
    <col min="2006" max="2006" width="5.140625" style="1" customWidth="1"/>
    <col min="2007" max="2007" width="7.42578125" style="1" customWidth="1"/>
    <col min="2008" max="2008" width="5.7109375" style="1" customWidth="1"/>
    <col min="2009" max="2009" width="4.7109375" style="1" customWidth="1"/>
    <col min="2010" max="2010" width="5.42578125" style="1" customWidth="1"/>
    <col min="2011" max="2011" width="4.7109375" style="1" customWidth="1"/>
    <col min="2012" max="2012" width="11.85546875" style="1" bestFit="1" customWidth="1"/>
    <col min="2013" max="2015" width="8.85546875" style="1"/>
    <col min="2016" max="2016" width="15.28515625" style="1" bestFit="1" customWidth="1"/>
    <col min="2017" max="2255" width="8.85546875" style="1"/>
    <col min="2256" max="2256" width="22.28515625" style="1" customWidth="1"/>
    <col min="2257" max="2257" width="17.140625" style="1" customWidth="1"/>
    <col min="2258" max="2258" width="5.28515625" style="1" customWidth="1"/>
    <col min="2259" max="2259" width="15.7109375" style="1" customWidth="1"/>
    <col min="2260" max="2260" width="21.42578125" style="1" customWidth="1"/>
    <col min="2261" max="2261" width="20.7109375" style="1" customWidth="1"/>
    <col min="2262" max="2262" width="5.140625" style="1" customWidth="1"/>
    <col min="2263" max="2263" width="7.42578125" style="1" customWidth="1"/>
    <col min="2264" max="2264" width="5.7109375" style="1" customWidth="1"/>
    <col min="2265" max="2265" width="4.7109375" style="1" customWidth="1"/>
    <col min="2266" max="2266" width="5.42578125" style="1" customWidth="1"/>
    <col min="2267" max="2267" width="4.7109375" style="1" customWidth="1"/>
    <col min="2268" max="2268" width="11.85546875" style="1" bestFit="1" customWidth="1"/>
    <col min="2269" max="2271" width="8.85546875" style="1"/>
    <col min="2272" max="2272" width="15.28515625" style="1" bestFit="1" customWidth="1"/>
    <col min="2273" max="2511" width="8.85546875" style="1"/>
    <col min="2512" max="2512" width="22.28515625" style="1" customWidth="1"/>
    <col min="2513" max="2513" width="17.140625" style="1" customWidth="1"/>
    <col min="2514" max="2514" width="5.28515625" style="1" customWidth="1"/>
    <col min="2515" max="2515" width="15.7109375" style="1" customWidth="1"/>
    <col min="2516" max="2516" width="21.42578125" style="1" customWidth="1"/>
    <col min="2517" max="2517" width="20.7109375" style="1" customWidth="1"/>
    <col min="2518" max="2518" width="5.140625" style="1" customWidth="1"/>
    <col min="2519" max="2519" width="7.42578125" style="1" customWidth="1"/>
    <col min="2520" max="2520" width="5.7109375" style="1" customWidth="1"/>
    <col min="2521" max="2521" width="4.7109375" style="1" customWidth="1"/>
    <col min="2522" max="2522" width="5.42578125" style="1" customWidth="1"/>
    <col min="2523" max="2523" width="4.7109375" style="1" customWidth="1"/>
    <col min="2524" max="2524" width="11.85546875" style="1" bestFit="1" customWidth="1"/>
    <col min="2525" max="2527" width="8.85546875" style="1"/>
    <col min="2528" max="2528" width="15.28515625" style="1" bestFit="1" customWidth="1"/>
    <col min="2529" max="2767" width="8.85546875" style="1"/>
    <col min="2768" max="2768" width="22.28515625" style="1" customWidth="1"/>
    <col min="2769" max="2769" width="17.140625" style="1" customWidth="1"/>
    <col min="2770" max="2770" width="5.28515625" style="1" customWidth="1"/>
    <col min="2771" max="2771" width="15.7109375" style="1" customWidth="1"/>
    <col min="2772" max="2772" width="21.42578125" style="1" customWidth="1"/>
    <col min="2773" max="2773" width="20.7109375" style="1" customWidth="1"/>
    <col min="2774" max="2774" width="5.140625" style="1" customWidth="1"/>
    <col min="2775" max="2775" width="7.42578125" style="1" customWidth="1"/>
    <col min="2776" max="2776" width="5.7109375" style="1" customWidth="1"/>
    <col min="2777" max="2777" width="4.7109375" style="1" customWidth="1"/>
    <col min="2778" max="2778" width="5.42578125" style="1" customWidth="1"/>
    <col min="2779" max="2779" width="4.7109375" style="1" customWidth="1"/>
    <col min="2780" max="2780" width="11.85546875" style="1" bestFit="1" customWidth="1"/>
    <col min="2781" max="2783" width="8.85546875" style="1"/>
    <col min="2784" max="2784" width="15.28515625" style="1" bestFit="1" customWidth="1"/>
    <col min="2785" max="3023" width="8.85546875" style="1"/>
    <col min="3024" max="3024" width="22.28515625" style="1" customWidth="1"/>
    <col min="3025" max="3025" width="17.140625" style="1" customWidth="1"/>
    <col min="3026" max="3026" width="5.28515625" style="1" customWidth="1"/>
    <col min="3027" max="3027" width="15.7109375" style="1" customWidth="1"/>
    <col min="3028" max="3028" width="21.42578125" style="1" customWidth="1"/>
    <col min="3029" max="3029" width="20.7109375" style="1" customWidth="1"/>
    <col min="3030" max="3030" width="5.140625" style="1" customWidth="1"/>
    <col min="3031" max="3031" width="7.42578125" style="1" customWidth="1"/>
    <col min="3032" max="3032" width="5.7109375" style="1" customWidth="1"/>
    <col min="3033" max="3033" width="4.7109375" style="1" customWidth="1"/>
    <col min="3034" max="3034" width="5.42578125" style="1" customWidth="1"/>
    <col min="3035" max="3035" width="4.7109375" style="1" customWidth="1"/>
    <col min="3036" max="3036" width="11.85546875" style="1" bestFit="1" customWidth="1"/>
    <col min="3037" max="3039" width="8.85546875" style="1"/>
    <col min="3040" max="3040" width="15.28515625" style="1" bestFit="1" customWidth="1"/>
    <col min="3041" max="3279" width="8.85546875" style="1"/>
    <col min="3280" max="3280" width="22.28515625" style="1" customWidth="1"/>
    <col min="3281" max="3281" width="17.140625" style="1" customWidth="1"/>
    <col min="3282" max="3282" width="5.28515625" style="1" customWidth="1"/>
    <col min="3283" max="3283" width="15.7109375" style="1" customWidth="1"/>
    <col min="3284" max="3284" width="21.42578125" style="1" customWidth="1"/>
    <col min="3285" max="3285" width="20.7109375" style="1" customWidth="1"/>
    <col min="3286" max="3286" width="5.140625" style="1" customWidth="1"/>
    <col min="3287" max="3287" width="7.42578125" style="1" customWidth="1"/>
    <col min="3288" max="3288" width="5.7109375" style="1" customWidth="1"/>
    <col min="3289" max="3289" width="4.7109375" style="1" customWidth="1"/>
    <col min="3290" max="3290" width="5.42578125" style="1" customWidth="1"/>
    <col min="3291" max="3291" width="4.7109375" style="1" customWidth="1"/>
    <col min="3292" max="3292" width="11.85546875" style="1" bestFit="1" customWidth="1"/>
    <col min="3293" max="3295" width="8.85546875" style="1"/>
    <col min="3296" max="3296" width="15.28515625" style="1" bestFit="1" customWidth="1"/>
    <col min="3297" max="3535" width="8.85546875" style="1"/>
    <col min="3536" max="3536" width="22.28515625" style="1" customWidth="1"/>
    <col min="3537" max="3537" width="17.140625" style="1" customWidth="1"/>
    <col min="3538" max="3538" width="5.28515625" style="1" customWidth="1"/>
    <col min="3539" max="3539" width="15.7109375" style="1" customWidth="1"/>
    <col min="3540" max="3540" width="21.42578125" style="1" customWidth="1"/>
    <col min="3541" max="3541" width="20.7109375" style="1" customWidth="1"/>
    <col min="3542" max="3542" width="5.140625" style="1" customWidth="1"/>
    <col min="3543" max="3543" width="7.42578125" style="1" customWidth="1"/>
    <col min="3544" max="3544" width="5.7109375" style="1" customWidth="1"/>
    <col min="3545" max="3545" width="4.7109375" style="1" customWidth="1"/>
    <col min="3546" max="3546" width="5.42578125" style="1" customWidth="1"/>
    <col min="3547" max="3547" width="4.7109375" style="1" customWidth="1"/>
    <col min="3548" max="3548" width="11.85546875" style="1" bestFit="1" customWidth="1"/>
    <col min="3549" max="3551" width="8.85546875" style="1"/>
    <col min="3552" max="3552" width="15.28515625" style="1" bestFit="1" customWidth="1"/>
    <col min="3553" max="3791" width="8.85546875" style="1"/>
    <col min="3792" max="3792" width="22.28515625" style="1" customWidth="1"/>
    <col min="3793" max="3793" width="17.140625" style="1" customWidth="1"/>
    <col min="3794" max="3794" width="5.28515625" style="1" customWidth="1"/>
    <col min="3795" max="3795" width="15.7109375" style="1" customWidth="1"/>
    <col min="3796" max="3796" width="21.42578125" style="1" customWidth="1"/>
    <col min="3797" max="3797" width="20.7109375" style="1" customWidth="1"/>
    <col min="3798" max="3798" width="5.140625" style="1" customWidth="1"/>
    <col min="3799" max="3799" width="7.42578125" style="1" customWidth="1"/>
    <col min="3800" max="3800" width="5.7109375" style="1" customWidth="1"/>
    <col min="3801" max="3801" width="4.7109375" style="1" customWidth="1"/>
    <col min="3802" max="3802" width="5.42578125" style="1" customWidth="1"/>
    <col min="3803" max="3803" width="4.7109375" style="1" customWidth="1"/>
    <col min="3804" max="3804" width="11.85546875" style="1" bestFit="1" customWidth="1"/>
    <col min="3805" max="3807" width="8.85546875" style="1"/>
    <col min="3808" max="3808" width="15.28515625" style="1" bestFit="1" customWidth="1"/>
    <col min="3809" max="4047" width="8.85546875" style="1"/>
    <col min="4048" max="4048" width="22.28515625" style="1" customWidth="1"/>
    <col min="4049" max="4049" width="17.140625" style="1" customWidth="1"/>
    <col min="4050" max="4050" width="5.28515625" style="1" customWidth="1"/>
    <col min="4051" max="4051" width="15.7109375" style="1" customWidth="1"/>
    <col min="4052" max="4052" width="21.42578125" style="1" customWidth="1"/>
    <col min="4053" max="4053" width="20.7109375" style="1" customWidth="1"/>
    <col min="4054" max="4054" width="5.140625" style="1" customWidth="1"/>
    <col min="4055" max="4055" width="7.42578125" style="1" customWidth="1"/>
    <col min="4056" max="4056" width="5.7109375" style="1" customWidth="1"/>
    <col min="4057" max="4057" width="4.7109375" style="1" customWidth="1"/>
    <col min="4058" max="4058" width="5.42578125" style="1" customWidth="1"/>
    <col min="4059" max="4059" width="4.7109375" style="1" customWidth="1"/>
    <col min="4060" max="4060" width="11.85546875" style="1" bestFit="1" customWidth="1"/>
    <col min="4061" max="4063" width="8.85546875" style="1"/>
    <col min="4064" max="4064" width="15.28515625" style="1" bestFit="1" customWidth="1"/>
    <col min="4065" max="4303" width="8.85546875" style="1"/>
    <col min="4304" max="4304" width="22.28515625" style="1" customWidth="1"/>
    <col min="4305" max="4305" width="17.140625" style="1" customWidth="1"/>
    <col min="4306" max="4306" width="5.28515625" style="1" customWidth="1"/>
    <col min="4307" max="4307" width="15.7109375" style="1" customWidth="1"/>
    <col min="4308" max="4308" width="21.42578125" style="1" customWidth="1"/>
    <col min="4309" max="4309" width="20.7109375" style="1" customWidth="1"/>
    <col min="4310" max="4310" width="5.140625" style="1" customWidth="1"/>
    <col min="4311" max="4311" width="7.42578125" style="1" customWidth="1"/>
    <col min="4312" max="4312" width="5.7109375" style="1" customWidth="1"/>
    <col min="4313" max="4313" width="4.7109375" style="1" customWidth="1"/>
    <col min="4314" max="4314" width="5.42578125" style="1" customWidth="1"/>
    <col min="4315" max="4315" width="4.7109375" style="1" customWidth="1"/>
    <col min="4316" max="4316" width="11.85546875" style="1" bestFit="1" customWidth="1"/>
    <col min="4317" max="4319" width="8.85546875" style="1"/>
    <col min="4320" max="4320" width="15.28515625" style="1" bestFit="1" customWidth="1"/>
    <col min="4321" max="4559" width="8.85546875" style="1"/>
    <col min="4560" max="4560" width="22.28515625" style="1" customWidth="1"/>
    <col min="4561" max="4561" width="17.140625" style="1" customWidth="1"/>
    <col min="4562" max="4562" width="5.28515625" style="1" customWidth="1"/>
    <col min="4563" max="4563" width="15.7109375" style="1" customWidth="1"/>
    <col min="4564" max="4564" width="21.42578125" style="1" customWidth="1"/>
    <col min="4565" max="4565" width="20.7109375" style="1" customWidth="1"/>
    <col min="4566" max="4566" width="5.140625" style="1" customWidth="1"/>
    <col min="4567" max="4567" width="7.42578125" style="1" customWidth="1"/>
    <col min="4568" max="4568" width="5.7109375" style="1" customWidth="1"/>
    <col min="4569" max="4569" width="4.7109375" style="1" customWidth="1"/>
    <col min="4570" max="4570" width="5.42578125" style="1" customWidth="1"/>
    <col min="4571" max="4571" width="4.7109375" style="1" customWidth="1"/>
    <col min="4572" max="4572" width="11.85546875" style="1" bestFit="1" customWidth="1"/>
    <col min="4573" max="4575" width="8.85546875" style="1"/>
    <col min="4576" max="4576" width="15.28515625" style="1" bestFit="1" customWidth="1"/>
    <col min="4577" max="4815" width="8.85546875" style="1"/>
    <col min="4816" max="4816" width="22.28515625" style="1" customWidth="1"/>
    <col min="4817" max="4817" width="17.140625" style="1" customWidth="1"/>
    <col min="4818" max="4818" width="5.28515625" style="1" customWidth="1"/>
    <col min="4819" max="4819" width="15.7109375" style="1" customWidth="1"/>
    <col min="4820" max="4820" width="21.42578125" style="1" customWidth="1"/>
    <col min="4821" max="4821" width="20.7109375" style="1" customWidth="1"/>
    <col min="4822" max="4822" width="5.140625" style="1" customWidth="1"/>
    <col min="4823" max="4823" width="7.42578125" style="1" customWidth="1"/>
    <col min="4824" max="4824" width="5.7109375" style="1" customWidth="1"/>
    <col min="4825" max="4825" width="4.7109375" style="1" customWidth="1"/>
    <col min="4826" max="4826" width="5.42578125" style="1" customWidth="1"/>
    <col min="4827" max="4827" width="4.7109375" style="1" customWidth="1"/>
    <col min="4828" max="4828" width="11.85546875" style="1" bestFit="1" customWidth="1"/>
    <col min="4829" max="4831" width="8.85546875" style="1"/>
    <col min="4832" max="4832" width="15.28515625" style="1" bestFit="1" customWidth="1"/>
    <col min="4833" max="5071" width="8.85546875" style="1"/>
    <col min="5072" max="5072" width="22.28515625" style="1" customWidth="1"/>
    <col min="5073" max="5073" width="17.140625" style="1" customWidth="1"/>
    <col min="5074" max="5074" width="5.28515625" style="1" customWidth="1"/>
    <col min="5075" max="5075" width="15.7109375" style="1" customWidth="1"/>
    <col min="5076" max="5076" width="21.42578125" style="1" customWidth="1"/>
    <col min="5077" max="5077" width="20.7109375" style="1" customWidth="1"/>
    <col min="5078" max="5078" width="5.140625" style="1" customWidth="1"/>
    <col min="5079" max="5079" width="7.42578125" style="1" customWidth="1"/>
    <col min="5080" max="5080" width="5.7109375" style="1" customWidth="1"/>
    <col min="5081" max="5081" width="4.7109375" style="1" customWidth="1"/>
    <col min="5082" max="5082" width="5.42578125" style="1" customWidth="1"/>
    <col min="5083" max="5083" width="4.7109375" style="1" customWidth="1"/>
    <col min="5084" max="5084" width="11.85546875" style="1" bestFit="1" customWidth="1"/>
    <col min="5085" max="5087" width="8.85546875" style="1"/>
    <col min="5088" max="5088" width="15.28515625" style="1" bestFit="1" customWidth="1"/>
    <col min="5089" max="5327" width="8.85546875" style="1"/>
    <col min="5328" max="5328" width="22.28515625" style="1" customWidth="1"/>
    <col min="5329" max="5329" width="17.140625" style="1" customWidth="1"/>
    <col min="5330" max="5330" width="5.28515625" style="1" customWidth="1"/>
    <col min="5331" max="5331" width="15.7109375" style="1" customWidth="1"/>
    <col min="5332" max="5332" width="21.42578125" style="1" customWidth="1"/>
    <col min="5333" max="5333" width="20.7109375" style="1" customWidth="1"/>
    <col min="5334" max="5334" width="5.140625" style="1" customWidth="1"/>
    <col min="5335" max="5335" width="7.42578125" style="1" customWidth="1"/>
    <col min="5336" max="5336" width="5.7109375" style="1" customWidth="1"/>
    <col min="5337" max="5337" width="4.7109375" style="1" customWidth="1"/>
    <col min="5338" max="5338" width="5.42578125" style="1" customWidth="1"/>
    <col min="5339" max="5339" width="4.7109375" style="1" customWidth="1"/>
    <col min="5340" max="5340" width="11.85546875" style="1" bestFit="1" customWidth="1"/>
    <col min="5341" max="5343" width="8.85546875" style="1"/>
    <col min="5344" max="5344" width="15.28515625" style="1" bestFit="1" customWidth="1"/>
    <col min="5345" max="5583" width="8.85546875" style="1"/>
    <col min="5584" max="5584" width="22.28515625" style="1" customWidth="1"/>
    <col min="5585" max="5585" width="17.140625" style="1" customWidth="1"/>
    <col min="5586" max="5586" width="5.28515625" style="1" customWidth="1"/>
    <col min="5587" max="5587" width="15.7109375" style="1" customWidth="1"/>
    <col min="5588" max="5588" width="21.42578125" style="1" customWidth="1"/>
    <col min="5589" max="5589" width="20.7109375" style="1" customWidth="1"/>
    <col min="5590" max="5590" width="5.140625" style="1" customWidth="1"/>
    <col min="5591" max="5591" width="7.42578125" style="1" customWidth="1"/>
    <col min="5592" max="5592" width="5.7109375" style="1" customWidth="1"/>
    <col min="5593" max="5593" width="4.7109375" style="1" customWidth="1"/>
    <col min="5594" max="5594" width="5.42578125" style="1" customWidth="1"/>
    <col min="5595" max="5595" width="4.7109375" style="1" customWidth="1"/>
    <col min="5596" max="5596" width="11.85546875" style="1" bestFit="1" customWidth="1"/>
    <col min="5597" max="5599" width="8.85546875" style="1"/>
    <col min="5600" max="5600" width="15.28515625" style="1" bestFit="1" customWidth="1"/>
    <col min="5601" max="5839" width="8.85546875" style="1"/>
    <col min="5840" max="5840" width="22.28515625" style="1" customWidth="1"/>
    <col min="5841" max="5841" width="17.140625" style="1" customWidth="1"/>
    <col min="5842" max="5842" width="5.28515625" style="1" customWidth="1"/>
    <col min="5843" max="5843" width="15.7109375" style="1" customWidth="1"/>
    <col min="5844" max="5844" width="21.42578125" style="1" customWidth="1"/>
    <col min="5845" max="5845" width="20.7109375" style="1" customWidth="1"/>
    <col min="5846" max="5846" width="5.140625" style="1" customWidth="1"/>
    <col min="5847" max="5847" width="7.42578125" style="1" customWidth="1"/>
    <col min="5848" max="5848" width="5.7109375" style="1" customWidth="1"/>
    <col min="5849" max="5849" width="4.7109375" style="1" customWidth="1"/>
    <col min="5850" max="5850" width="5.42578125" style="1" customWidth="1"/>
    <col min="5851" max="5851" width="4.7109375" style="1" customWidth="1"/>
    <col min="5852" max="5852" width="11.85546875" style="1" bestFit="1" customWidth="1"/>
    <col min="5853" max="5855" width="8.85546875" style="1"/>
    <col min="5856" max="5856" width="15.28515625" style="1" bestFit="1" customWidth="1"/>
    <col min="5857" max="6095" width="8.85546875" style="1"/>
    <col min="6096" max="6096" width="22.28515625" style="1" customWidth="1"/>
    <col min="6097" max="6097" width="17.140625" style="1" customWidth="1"/>
    <col min="6098" max="6098" width="5.28515625" style="1" customWidth="1"/>
    <col min="6099" max="6099" width="15.7109375" style="1" customWidth="1"/>
    <col min="6100" max="6100" width="21.42578125" style="1" customWidth="1"/>
    <col min="6101" max="6101" width="20.7109375" style="1" customWidth="1"/>
    <col min="6102" max="6102" width="5.140625" style="1" customWidth="1"/>
    <col min="6103" max="6103" width="7.42578125" style="1" customWidth="1"/>
    <col min="6104" max="6104" width="5.7109375" style="1" customWidth="1"/>
    <col min="6105" max="6105" width="4.7109375" style="1" customWidth="1"/>
    <col min="6106" max="6106" width="5.42578125" style="1" customWidth="1"/>
    <col min="6107" max="6107" width="4.7109375" style="1" customWidth="1"/>
    <col min="6108" max="6108" width="11.85546875" style="1" bestFit="1" customWidth="1"/>
    <col min="6109" max="6111" width="8.85546875" style="1"/>
    <col min="6112" max="6112" width="15.28515625" style="1" bestFit="1" customWidth="1"/>
    <col min="6113" max="6351" width="8.85546875" style="1"/>
    <col min="6352" max="6352" width="22.28515625" style="1" customWidth="1"/>
    <col min="6353" max="6353" width="17.140625" style="1" customWidth="1"/>
    <col min="6354" max="6354" width="5.28515625" style="1" customWidth="1"/>
    <col min="6355" max="6355" width="15.7109375" style="1" customWidth="1"/>
    <col min="6356" max="6356" width="21.42578125" style="1" customWidth="1"/>
    <col min="6357" max="6357" width="20.7109375" style="1" customWidth="1"/>
    <col min="6358" max="6358" width="5.140625" style="1" customWidth="1"/>
    <col min="6359" max="6359" width="7.42578125" style="1" customWidth="1"/>
    <col min="6360" max="6360" width="5.7109375" style="1" customWidth="1"/>
    <col min="6361" max="6361" width="4.7109375" style="1" customWidth="1"/>
    <col min="6362" max="6362" width="5.42578125" style="1" customWidth="1"/>
    <col min="6363" max="6363" width="4.7109375" style="1" customWidth="1"/>
    <col min="6364" max="6364" width="11.85546875" style="1" bestFit="1" customWidth="1"/>
    <col min="6365" max="6367" width="8.85546875" style="1"/>
    <col min="6368" max="6368" width="15.28515625" style="1" bestFit="1" customWidth="1"/>
    <col min="6369" max="6607" width="8.85546875" style="1"/>
    <col min="6608" max="6608" width="22.28515625" style="1" customWidth="1"/>
    <col min="6609" max="6609" width="17.140625" style="1" customWidth="1"/>
    <col min="6610" max="6610" width="5.28515625" style="1" customWidth="1"/>
    <col min="6611" max="6611" width="15.7109375" style="1" customWidth="1"/>
    <col min="6612" max="6612" width="21.42578125" style="1" customWidth="1"/>
    <col min="6613" max="6613" width="20.7109375" style="1" customWidth="1"/>
    <col min="6614" max="6614" width="5.140625" style="1" customWidth="1"/>
    <col min="6615" max="6615" width="7.42578125" style="1" customWidth="1"/>
    <col min="6616" max="6616" width="5.7109375" style="1" customWidth="1"/>
    <col min="6617" max="6617" width="4.7109375" style="1" customWidth="1"/>
    <col min="6618" max="6618" width="5.42578125" style="1" customWidth="1"/>
    <col min="6619" max="6619" width="4.7109375" style="1" customWidth="1"/>
    <col min="6620" max="6620" width="11.85546875" style="1" bestFit="1" customWidth="1"/>
    <col min="6621" max="6623" width="8.85546875" style="1"/>
    <col min="6624" max="6624" width="15.28515625" style="1" bestFit="1" customWidth="1"/>
    <col min="6625" max="6863" width="8.85546875" style="1"/>
    <col min="6864" max="6864" width="22.28515625" style="1" customWidth="1"/>
    <col min="6865" max="6865" width="17.140625" style="1" customWidth="1"/>
    <col min="6866" max="6866" width="5.28515625" style="1" customWidth="1"/>
    <col min="6867" max="6867" width="15.7109375" style="1" customWidth="1"/>
    <col min="6868" max="6868" width="21.42578125" style="1" customWidth="1"/>
    <col min="6869" max="6869" width="20.7109375" style="1" customWidth="1"/>
    <col min="6870" max="6870" width="5.140625" style="1" customWidth="1"/>
    <col min="6871" max="6871" width="7.42578125" style="1" customWidth="1"/>
    <col min="6872" max="6872" width="5.7109375" style="1" customWidth="1"/>
    <col min="6873" max="6873" width="4.7109375" style="1" customWidth="1"/>
    <col min="6874" max="6874" width="5.42578125" style="1" customWidth="1"/>
    <col min="6875" max="6875" width="4.7109375" style="1" customWidth="1"/>
    <col min="6876" max="6876" width="11.85546875" style="1" bestFit="1" customWidth="1"/>
    <col min="6877" max="6879" width="8.85546875" style="1"/>
    <col min="6880" max="6880" width="15.28515625" style="1" bestFit="1" customWidth="1"/>
    <col min="6881" max="7119" width="8.85546875" style="1"/>
    <col min="7120" max="7120" width="22.28515625" style="1" customWidth="1"/>
    <col min="7121" max="7121" width="17.140625" style="1" customWidth="1"/>
    <col min="7122" max="7122" width="5.28515625" style="1" customWidth="1"/>
    <col min="7123" max="7123" width="15.7109375" style="1" customWidth="1"/>
    <col min="7124" max="7124" width="21.42578125" style="1" customWidth="1"/>
    <col min="7125" max="7125" width="20.7109375" style="1" customWidth="1"/>
    <col min="7126" max="7126" width="5.140625" style="1" customWidth="1"/>
    <col min="7127" max="7127" width="7.42578125" style="1" customWidth="1"/>
    <col min="7128" max="7128" width="5.7109375" style="1" customWidth="1"/>
    <col min="7129" max="7129" width="4.7109375" style="1" customWidth="1"/>
    <col min="7130" max="7130" width="5.42578125" style="1" customWidth="1"/>
    <col min="7131" max="7131" width="4.7109375" style="1" customWidth="1"/>
    <col min="7132" max="7132" width="11.85546875" style="1" bestFit="1" customWidth="1"/>
    <col min="7133" max="7135" width="8.85546875" style="1"/>
    <col min="7136" max="7136" width="15.28515625" style="1" bestFit="1" customWidth="1"/>
    <col min="7137" max="7375" width="8.85546875" style="1"/>
    <col min="7376" max="7376" width="22.28515625" style="1" customWidth="1"/>
    <col min="7377" max="7377" width="17.140625" style="1" customWidth="1"/>
    <col min="7378" max="7378" width="5.28515625" style="1" customWidth="1"/>
    <col min="7379" max="7379" width="15.7109375" style="1" customWidth="1"/>
    <col min="7380" max="7380" width="21.42578125" style="1" customWidth="1"/>
    <col min="7381" max="7381" width="20.7109375" style="1" customWidth="1"/>
    <col min="7382" max="7382" width="5.140625" style="1" customWidth="1"/>
    <col min="7383" max="7383" width="7.42578125" style="1" customWidth="1"/>
    <col min="7384" max="7384" width="5.7109375" style="1" customWidth="1"/>
    <col min="7385" max="7385" width="4.7109375" style="1" customWidth="1"/>
    <col min="7386" max="7386" width="5.42578125" style="1" customWidth="1"/>
    <col min="7387" max="7387" width="4.7109375" style="1" customWidth="1"/>
    <col min="7388" max="7388" width="11.85546875" style="1" bestFit="1" customWidth="1"/>
    <col min="7389" max="7391" width="8.85546875" style="1"/>
    <col min="7392" max="7392" width="15.28515625" style="1" bestFit="1" customWidth="1"/>
    <col min="7393" max="7631" width="8.85546875" style="1"/>
    <col min="7632" max="7632" width="22.28515625" style="1" customWidth="1"/>
    <col min="7633" max="7633" width="17.140625" style="1" customWidth="1"/>
    <col min="7634" max="7634" width="5.28515625" style="1" customWidth="1"/>
    <col min="7635" max="7635" width="15.7109375" style="1" customWidth="1"/>
    <col min="7636" max="7636" width="21.42578125" style="1" customWidth="1"/>
    <col min="7637" max="7637" width="20.7109375" style="1" customWidth="1"/>
    <col min="7638" max="7638" width="5.140625" style="1" customWidth="1"/>
    <col min="7639" max="7639" width="7.42578125" style="1" customWidth="1"/>
    <col min="7640" max="7640" width="5.7109375" style="1" customWidth="1"/>
    <col min="7641" max="7641" width="4.7109375" style="1" customWidth="1"/>
    <col min="7642" max="7642" width="5.42578125" style="1" customWidth="1"/>
    <col min="7643" max="7643" width="4.7109375" style="1" customWidth="1"/>
    <col min="7644" max="7644" width="11.85546875" style="1" bestFit="1" customWidth="1"/>
    <col min="7645" max="7647" width="8.85546875" style="1"/>
    <col min="7648" max="7648" width="15.28515625" style="1" bestFit="1" customWidth="1"/>
    <col min="7649" max="7887" width="8.85546875" style="1"/>
    <col min="7888" max="7888" width="22.28515625" style="1" customWidth="1"/>
    <col min="7889" max="7889" width="17.140625" style="1" customWidth="1"/>
    <col min="7890" max="7890" width="5.28515625" style="1" customWidth="1"/>
    <col min="7891" max="7891" width="15.7109375" style="1" customWidth="1"/>
    <col min="7892" max="7892" width="21.42578125" style="1" customWidth="1"/>
    <col min="7893" max="7893" width="20.7109375" style="1" customWidth="1"/>
    <col min="7894" max="7894" width="5.140625" style="1" customWidth="1"/>
    <col min="7895" max="7895" width="7.42578125" style="1" customWidth="1"/>
    <col min="7896" max="7896" width="5.7109375" style="1" customWidth="1"/>
    <col min="7897" max="7897" width="4.7109375" style="1" customWidth="1"/>
    <col min="7898" max="7898" width="5.42578125" style="1" customWidth="1"/>
    <col min="7899" max="7899" width="4.7109375" style="1" customWidth="1"/>
    <col min="7900" max="7900" width="11.85546875" style="1" bestFit="1" customWidth="1"/>
    <col min="7901" max="7903" width="8.85546875" style="1"/>
    <col min="7904" max="7904" width="15.28515625" style="1" bestFit="1" customWidth="1"/>
    <col min="7905" max="8143" width="8.85546875" style="1"/>
    <col min="8144" max="8144" width="22.28515625" style="1" customWidth="1"/>
    <col min="8145" max="8145" width="17.140625" style="1" customWidth="1"/>
    <col min="8146" max="8146" width="5.28515625" style="1" customWidth="1"/>
    <col min="8147" max="8147" width="15.7109375" style="1" customWidth="1"/>
    <col min="8148" max="8148" width="21.42578125" style="1" customWidth="1"/>
    <col min="8149" max="8149" width="20.7109375" style="1" customWidth="1"/>
    <col min="8150" max="8150" width="5.140625" style="1" customWidth="1"/>
    <col min="8151" max="8151" width="7.42578125" style="1" customWidth="1"/>
    <col min="8152" max="8152" width="5.7109375" style="1" customWidth="1"/>
    <col min="8153" max="8153" width="4.7109375" style="1" customWidth="1"/>
    <col min="8154" max="8154" width="5.42578125" style="1" customWidth="1"/>
    <col min="8155" max="8155" width="4.7109375" style="1" customWidth="1"/>
    <col min="8156" max="8156" width="11.85546875" style="1" bestFit="1" customWidth="1"/>
    <col min="8157" max="8159" width="8.85546875" style="1"/>
    <col min="8160" max="8160" width="15.28515625" style="1" bestFit="1" customWidth="1"/>
    <col min="8161" max="8399" width="8.85546875" style="1"/>
    <col min="8400" max="8400" width="22.28515625" style="1" customWidth="1"/>
    <col min="8401" max="8401" width="17.140625" style="1" customWidth="1"/>
    <col min="8402" max="8402" width="5.28515625" style="1" customWidth="1"/>
    <col min="8403" max="8403" width="15.7109375" style="1" customWidth="1"/>
    <col min="8404" max="8404" width="21.42578125" style="1" customWidth="1"/>
    <col min="8405" max="8405" width="20.7109375" style="1" customWidth="1"/>
    <col min="8406" max="8406" width="5.140625" style="1" customWidth="1"/>
    <col min="8407" max="8407" width="7.42578125" style="1" customWidth="1"/>
    <col min="8408" max="8408" width="5.7109375" style="1" customWidth="1"/>
    <col min="8409" max="8409" width="4.7109375" style="1" customWidth="1"/>
    <col min="8410" max="8410" width="5.42578125" style="1" customWidth="1"/>
    <col min="8411" max="8411" width="4.7109375" style="1" customWidth="1"/>
    <col min="8412" max="8412" width="11.85546875" style="1" bestFit="1" customWidth="1"/>
    <col min="8413" max="8415" width="8.85546875" style="1"/>
    <col min="8416" max="8416" width="15.28515625" style="1" bestFit="1" customWidth="1"/>
    <col min="8417" max="8655" width="8.85546875" style="1"/>
    <col min="8656" max="8656" width="22.28515625" style="1" customWidth="1"/>
    <col min="8657" max="8657" width="17.140625" style="1" customWidth="1"/>
    <col min="8658" max="8658" width="5.28515625" style="1" customWidth="1"/>
    <col min="8659" max="8659" width="15.7109375" style="1" customWidth="1"/>
    <col min="8660" max="8660" width="21.42578125" style="1" customWidth="1"/>
    <col min="8661" max="8661" width="20.7109375" style="1" customWidth="1"/>
    <col min="8662" max="8662" width="5.140625" style="1" customWidth="1"/>
    <col min="8663" max="8663" width="7.42578125" style="1" customWidth="1"/>
    <col min="8664" max="8664" width="5.7109375" style="1" customWidth="1"/>
    <col min="8665" max="8665" width="4.7109375" style="1" customWidth="1"/>
    <col min="8666" max="8666" width="5.42578125" style="1" customWidth="1"/>
    <col min="8667" max="8667" width="4.7109375" style="1" customWidth="1"/>
    <col min="8668" max="8668" width="11.85546875" style="1" bestFit="1" customWidth="1"/>
    <col min="8669" max="8671" width="8.85546875" style="1"/>
    <col min="8672" max="8672" width="15.28515625" style="1" bestFit="1" customWidth="1"/>
    <col min="8673" max="8911" width="8.85546875" style="1"/>
    <col min="8912" max="8912" width="22.28515625" style="1" customWidth="1"/>
    <col min="8913" max="8913" width="17.140625" style="1" customWidth="1"/>
    <col min="8914" max="8914" width="5.28515625" style="1" customWidth="1"/>
    <col min="8915" max="8915" width="15.7109375" style="1" customWidth="1"/>
    <col min="8916" max="8916" width="21.42578125" style="1" customWidth="1"/>
    <col min="8917" max="8917" width="20.7109375" style="1" customWidth="1"/>
    <col min="8918" max="8918" width="5.140625" style="1" customWidth="1"/>
    <col min="8919" max="8919" width="7.42578125" style="1" customWidth="1"/>
    <col min="8920" max="8920" width="5.7109375" style="1" customWidth="1"/>
    <col min="8921" max="8921" width="4.7109375" style="1" customWidth="1"/>
    <col min="8922" max="8922" width="5.42578125" style="1" customWidth="1"/>
    <col min="8923" max="8923" width="4.7109375" style="1" customWidth="1"/>
    <col min="8924" max="8924" width="11.85546875" style="1" bestFit="1" customWidth="1"/>
    <col min="8925" max="8927" width="8.85546875" style="1"/>
    <col min="8928" max="8928" width="15.28515625" style="1" bestFit="1" customWidth="1"/>
    <col min="8929" max="9167" width="8.85546875" style="1"/>
    <col min="9168" max="9168" width="22.28515625" style="1" customWidth="1"/>
    <col min="9169" max="9169" width="17.140625" style="1" customWidth="1"/>
    <col min="9170" max="9170" width="5.28515625" style="1" customWidth="1"/>
    <col min="9171" max="9171" width="15.7109375" style="1" customWidth="1"/>
    <col min="9172" max="9172" width="21.42578125" style="1" customWidth="1"/>
    <col min="9173" max="9173" width="20.7109375" style="1" customWidth="1"/>
    <col min="9174" max="9174" width="5.140625" style="1" customWidth="1"/>
    <col min="9175" max="9175" width="7.42578125" style="1" customWidth="1"/>
    <col min="9176" max="9176" width="5.7109375" style="1" customWidth="1"/>
    <col min="9177" max="9177" width="4.7109375" style="1" customWidth="1"/>
    <col min="9178" max="9178" width="5.42578125" style="1" customWidth="1"/>
    <col min="9179" max="9179" width="4.7109375" style="1" customWidth="1"/>
    <col min="9180" max="9180" width="11.85546875" style="1" bestFit="1" customWidth="1"/>
    <col min="9181" max="9183" width="8.85546875" style="1"/>
    <col min="9184" max="9184" width="15.28515625" style="1" bestFit="1" customWidth="1"/>
    <col min="9185" max="9423" width="8.85546875" style="1"/>
    <col min="9424" max="9424" width="22.28515625" style="1" customWidth="1"/>
    <col min="9425" max="9425" width="17.140625" style="1" customWidth="1"/>
    <col min="9426" max="9426" width="5.28515625" style="1" customWidth="1"/>
    <col min="9427" max="9427" width="15.7109375" style="1" customWidth="1"/>
    <col min="9428" max="9428" width="21.42578125" style="1" customWidth="1"/>
    <col min="9429" max="9429" width="20.7109375" style="1" customWidth="1"/>
    <col min="9430" max="9430" width="5.140625" style="1" customWidth="1"/>
    <col min="9431" max="9431" width="7.42578125" style="1" customWidth="1"/>
    <col min="9432" max="9432" width="5.7109375" style="1" customWidth="1"/>
    <col min="9433" max="9433" width="4.7109375" style="1" customWidth="1"/>
    <col min="9434" max="9434" width="5.42578125" style="1" customWidth="1"/>
    <col min="9435" max="9435" width="4.7109375" style="1" customWidth="1"/>
    <col min="9436" max="9436" width="11.85546875" style="1" bestFit="1" customWidth="1"/>
    <col min="9437" max="9439" width="8.85546875" style="1"/>
    <col min="9440" max="9440" width="15.28515625" style="1" bestFit="1" customWidth="1"/>
    <col min="9441" max="9679" width="8.85546875" style="1"/>
    <col min="9680" max="9680" width="22.28515625" style="1" customWidth="1"/>
    <col min="9681" max="9681" width="17.140625" style="1" customWidth="1"/>
    <col min="9682" max="9682" width="5.28515625" style="1" customWidth="1"/>
    <col min="9683" max="9683" width="15.7109375" style="1" customWidth="1"/>
    <col min="9684" max="9684" width="21.42578125" style="1" customWidth="1"/>
    <col min="9685" max="9685" width="20.7109375" style="1" customWidth="1"/>
    <col min="9686" max="9686" width="5.140625" style="1" customWidth="1"/>
    <col min="9687" max="9687" width="7.42578125" style="1" customWidth="1"/>
    <col min="9688" max="9688" width="5.7109375" style="1" customWidth="1"/>
    <col min="9689" max="9689" width="4.7109375" style="1" customWidth="1"/>
    <col min="9690" max="9690" width="5.42578125" style="1" customWidth="1"/>
    <col min="9691" max="9691" width="4.7109375" style="1" customWidth="1"/>
    <col min="9692" max="9692" width="11.85546875" style="1" bestFit="1" customWidth="1"/>
    <col min="9693" max="9695" width="8.85546875" style="1"/>
    <col min="9696" max="9696" width="15.28515625" style="1" bestFit="1" customWidth="1"/>
    <col min="9697" max="9935" width="8.85546875" style="1"/>
    <col min="9936" max="9936" width="22.28515625" style="1" customWidth="1"/>
    <col min="9937" max="9937" width="17.140625" style="1" customWidth="1"/>
    <col min="9938" max="9938" width="5.28515625" style="1" customWidth="1"/>
    <col min="9939" max="9939" width="15.7109375" style="1" customWidth="1"/>
    <col min="9940" max="9940" width="21.42578125" style="1" customWidth="1"/>
    <col min="9941" max="9941" width="20.7109375" style="1" customWidth="1"/>
    <col min="9942" max="9942" width="5.140625" style="1" customWidth="1"/>
    <col min="9943" max="9943" width="7.42578125" style="1" customWidth="1"/>
    <col min="9944" max="9944" width="5.7109375" style="1" customWidth="1"/>
    <col min="9945" max="9945" width="4.7109375" style="1" customWidth="1"/>
    <col min="9946" max="9946" width="5.42578125" style="1" customWidth="1"/>
    <col min="9947" max="9947" width="4.7109375" style="1" customWidth="1"/>
    <col min="9948" max="9948" width="11.85546875" style="1" bestFit="1" customWidth="1"/>
    <col min="9949" max="9951" width="8.85546875" style="1"/>
    <col min="9952" max="9952" width="15.28515625" style="1" bestFit="1" customWidth="1"/>
    <col min="9953" max="10191" width="8.85546875" style="1"/>
    <col min="10192" max="10192" width="22.28515625" style="1" customWidth="1"/>
    <col min="10193" max="10193" width="17.140625" style="1" customWidth="1"/>
    <col min="10194" max="10194" width="5.28515625" style="1" customWidth="1"/>
    <col min="10195" max="10195" width="15.7109375" style="1" customWidth="1"/>
    <col min="10196" max="10196" width="21.42578125" style="1" customWidth="1"/>
    <col min="10197" max="10197" width="20.7109375" style="1" customWidth="1"/>
    <col min="10198" max="10198" width="5.140625" style="1" customWidth="1"/>
    <col min="10199" max="10199" width="7.42578125" style="1" customWidth="1"/>
    <col min="10200" max="10200" width="5.7109375" style="1" customWidth="1"/>
    <col min="10201" max="10201" width="4.7109375" style="1" customWidth="1"/>
    <col min="10202" max="10202" width="5.42578125" style="1" customWidth="1"/>
    <col min="10203" max="10203" width="4.7109375" style="1" customWidth="1"/>
    <col min="10204" max="10204" width="11.85546875" style="1" bestFit="1" customWidth="1"/>
    <col min="10205" max="10207" width="8.85546875" style="1"/>
    <col min="10208" max="10208" width="15.28515625" style="1" bestFit="1" customWidth="1"/>
    <col min="10209" max="10447" width="8.85546875" style="1"/>
    <col min="10448" max="10448" width="22.28515625" style="1" customWidth="1"/>
    <col min="10449" max="10449" width="17.140625" style="1" customWidth="1"/>
    <col min="10450" max="10450" width="5.28515625" style="1" customWidth="1"/>
    <col min="10451" max="10451" width="15.7109375" style="1" customWidth="1"/>
    <col min="10452" max="10452" width="21.42578125" style="1" customWidth="1"/>
    <col min="10453" max="10453" width="20.7109375" style="1" customWidth="1"/>
    <col min="10454" max="10454" width="5.140625" style="1" customWidth="1"/>
    <col min="10455" max="10455" width="7.42578125" style="1" customWidth="1"/>
    <col min="10456" max="10456" width="5.7109375" style="1" customWidth="1"/>
    <col min="10457" max="10457" width="4.7109375" style="1" customWidth="1"/>
    <col min="10458" max="10458" width="5.42578125" style="1" customWidth="1"/>
    <col min="10459" max="10459" width="4.7109375" style="1" customWidth="1"/>
    <col min="10460" max="10460" width="11.85546875" style="1" bestFit="1" customWidth="1"/>
    <col min="10461" max="10463" width="8.85546875" style="1"/>
    <col min="10464" max="10464" width="15.28515625" style="1" bestFit="1" customWidth="1"/>
    <col min="10465" max="10703" width="8.85546875" style="1"/>
    <col min="10704" max="10704" width="22.28515625" style="1" customWidth="1"/>
    <col min="10705" max="10705" width="17.140625" style="1" customWidth="1"/>
    <col min="10706" max="10706" width="5.28515625" style="1" customWidth="1"/>
    <col min="10707" max="10707" width="15.7109375" style="1" customWidth="1"/>
    <col min="10708" max="10708" width="21.42578125" style="1" customWidth="1"/>
    <col min="10709" max="10709" width="20.7109375" style="1" customWidth="1"/>
    <col min="10710" max="10710" width="5.140625" style="1" customWidth="1"/>
    <col min="10711" max="10711" width="7.42578125" style="1" customWidth="1"/>
    <col min="10712" max="10712" width="5.7109375" style="1" customWidth="1"/>
    <col min="10713" max="10713" width="4.7109375" style="1" customWidth="1"/>
    <col min="10714" max="10714" width="5.42578125" style="1" customWidth="1"/>
    <col min="10715" max="10715" width="4.7109375" style="1" customWidth="1"/>
    <col min="10716" max="10716" width="11.85546875" style="1" bestFit="1" customWidth="1"/>
    <col min="10717" max="10719" width="8.85546875" style="1"/>
    <col min="10720" max="10720" width="15.28515625" style="1" bestFit="1" customWidth="1"/>
    <col min="10721" max="10959" width="8.85546875" style="1"/>
    <col min="10960" max="10960" width="22.28515625" style="1" customWidth="1"/>
    <col min="10961" max="10961" width="17.140625" style="1" customWidth="1"/>
    <col min="10962" max="10962" width="5.28515625" style="1" customWidth="1"/>
    <col min="10963" max="10963" width="15.7109375" style="1" customWidth="1"/>
    <col min="10964" max="10964" width="21.42578125" style="1" customWidth="1"/>
    <col min="10965" max="10965" width="20.7109375" style="1" customWidth="1"/>
    <col min="10966" max="10966" width="5.140625" style="1" customWidth="1"/>
    <col min="10967" max="10967" width="7.42578125" style="1" customWidth="1"/>
    <col min="10968" max="10968" width="5.7109375" style="1" customWidth="1"/>
    <col min="10969" max="10969" width="4.7109375" style="1" customWidth="1"/>
    <col min="10970" max="10970" width="5.42578125" style="1" customWidth="1"/>
    <col min="10971" max="10971" width="4.7109375" style="1" customWidth="1"/>
    <col min="10972" max="10972" width="11.85546875" style="1" bestFit="1" customWidth="1"/>
    <col min="10973" max="10975" width="8.85546875" style="1"/>
    <col min="10976" max="10976" width="15.28515625" style="1" bestFit="1" customWidth="1"/>
    <col min="10977" max="11215" width="8.85546875" style="1"/>
    <col min="11216" max="11216" width="22.28515625" style="1" customWidth="1"/>
    <col min="11217" max="11217" width="17.140625" style="1" customWidth="1"/>
    <col min="11218" max="11218" width="5.28515625" style="1" customWidth="1"/>
    <col min="11219" max="11219" width="15.7109375" style="1" customWidth="1"/>
    <col min="11220" max="11220" width="21.42578125" style="1" customWidth="1"/>
    <col min="11221" max="11221" width="20.7109375" style="1" customWidth="1"/>
    <col min="11222" max="11222" width="5.140625" style="1" customWidth="1"/>
    <col min="11223" max="11223" width="7.42578125" style="1" customWidth="1"/>
    <col min="11224" max="11224" width="5.7109375" style="1" customWidth="1"/>
    <col min="11225" max="11225" width="4.7109375" style="1" customWidth="1"/>
    <col min="11226" max="11226" width="5.42578125" style="1" customWidth="1"/>
    <col min="11227" max="11227" width="4.7109375" style="1" customWidth="1"/>
    <col min="11228" max="11228" width="11.85546875" style="1" bestFit="1" customWidth="1"/>
    <col min="11229" max="11231" width="8.85546875" style="1"/>
    <col min="11232" max="11232" width="15.28515625" style="1" bestFit="1" customWidth="1"/>
    <col min="11233" max="11471" width="8.85546875" style="1"/>
    <col min="11472" max="11472" width="22.28515625" style="1" customWidth="1"/>
    <col min="11473" max="11473" width="17.140625" style="1" customWidth="1"/>
    <col min="11474" max="11474" width="5.28515625" style="1" customWidth="1"/>
    <col min="11475" max="11475" width="15.7109375" style="1" customWidth="1"/>
    <col min="11476" max="11476" width="21.42578125" style="1" customWidth="1"/>
    <col min="11477" max="11477" width="20.7109375" style="1" customWidth="1"/>
    <col min="11478" max="11478" width="5.140625" style="1" customWidth="1"/>
    <col min="11479" max="11479" width="7.42578125" style="1" customWidth="1"/>
    <col min="11480" max="11480" width="5.7109375" style="1" customWidth="1"/>
    <col min="11481" max="11481" width="4.7109375" style="1" customWidth="1"/>
    <col min="11482" max="11482" width="5.42578125" style="1" customWidth="1"/>
    <col min="11483" max="11483" width="4.7109375" style="1" customWidth="1"/>
    <col min="11484" max="11484" width="11.85546875" style="1" bestFit="1" customWidth="1"/>
    <col min="11485" max="11487" width="8.85546875" style="1"/>
    <col min="11488" max="11488" width="15.28515625" style="1" bestFit="1" customWidth="1"/>
    <col min="11489" max="11727" width="8.85546875" style="1"/>
    <col min="11728" max="11728" width="22.28515625" style="1" customWidth="1"/>
    <col min="11729" max="11729" width="17.140625" style="1" customWidth="1"/>
    <col min="11730" max="11730" width="5.28515625" style="1" customWidth="1"/>
    <col min="11731" max="11731" width="15.7109375" style="1" customWidth="1"/>
    <col min="11732" max="11732" width="21.42578125" style="1" customWidth="1"/>
    <col min="11733" max="11733" width="20.7109375" style="1" customWidth="1"/>
    <col min="11734" max="11734" width="5.140625" style="1" customWidth="1"/>
    <col min="11735" max="11735" width="7.42578125" style="1" customWidth="1"/>
    <col min="11736" max="11736" width="5.7109375" style="1" customWidth="1"/>
    <col min="11737" max="11737" width="4.7109375" style="1" customWidth="1"/>
    <col min="11738" max="11738" width="5.42578125" style="1" customWidth="1"/>
    <col min="11739" max="11739" width="4.7109375" style="1" customWidth="1"/>
    <col min="11740" max="11740" width="11.85546875" style="1" bestFit="1" customWidth="1"/>
    <col min="11741" max="11743" width="8.85546875" style="1"/>
    <col min="11744" max="11744" width="15.28515625" style="1" bestFit="1" customWidth="1"/>
    <col min="11745" max="11983" width="8.85546875" style="1"/>
    <col min="11984" max="11984" width="22.28515625" style="1" customWidth="1"/>
    <col min="11985" max="11985" width="17.140625" style="1" customWidth="1"/>
    <col min="11986" max="11986" width="5.28515625" style="1" customWidth="1"/>
    <col min="11987" max="11987" width="15.7109375" style="1" customWidth="1"/>
    <col min="11988" max="11988" width="21.42578125" style="1" customWidth="1"/>
    <col min="11989" max="11989" width="20.7109375" style="1" customWidth="1"/>
    <col min="11990" max="11990" width="5.140625" style="1" customWidth="1"/>
    <col min="11991" max="11991" width="7.42578125" style="1" customWidth="1"/>
    <col min="11992" max="11992" width="5.7109375" style="1" customWidth="1"/>
    <col min="11993" max="11993" width="4.7109375" style="1" customWidth="1"/>
    <col min="11994" max="11994" width="5.42578125" style="1" customWidth="1"/>
    <col min="11995" max="11995" width="4.7109375" style="1" customWidth="1"/>
    <col min="11996" max="11996" width="11.85546875" style="1" bestFit="1" customWidth="1"/>
    <col min="11997" max="11999" width="8.85546875" style="1"/>
    <col min="12000" max="12000" width="15.28515625" style="1" bestFit="1" customWidth="1"/>
    <col min="12001" max="12239" width="8.85546875" style="1"/>
    <col min="12240" max="12240" width="22.28515625" style="1" customWidth="1"/>
    <col min="12241" max="12241" width="17.140625" style="1" customWidth="1"/>
    <col min="12242" max="12242" width="5.28515625" style="1" customWidth="1"/>
    <col min="12243" max="12243" width="15.7109375" style="1" customWidth="1"/>
    <col min="12244" max="12244" width="21.42578125" style="1" customWidth="1"/>
    <col min="12245" max="12245" width="20.7109375" style="1" customWidth="1"/>
    <col min="12246" max="12246" width="5.140625" style="1" customWidth="1"/>
    <col min="12247" max="12247" width="7.42578125" style="1" customWidth="1"/>
    <col min="12248" max="12248" width="5.7109375" style="1" customWidth="1"/>
    <col min="12249" max="12249" width="4.7109375" style="1" customWidth="1"/>
    <col min="12250" max="12250" width="5.42578125" style="1" customWidth="1"/>
    <col min="12251" max="12251" width="4.7109375" style="1" customWidth="1"/>
    <col min="12252" max="12252" width="11.85546875" style="1" bestFit="1" customWidth="1"/>
    <col min="12253" max="12255" width="8.85546875" style="1"/>
    <col min="12256" max="12256" width="15.28515625" style="1" bestFit="1" customWidth="1"/>
    <col min="12257" max="12495" width="8.85546875" style="1"/>
    <col min="12496" max="12496" width="22.28515625" style="1" customWidth="1"/>
    <col min="12497" max="12497" width="17.140625" style="1" customWidth="1"/>
    <col min="12498" max="12498" width="5.28515625" style="1" customWidth="1"/>
    <col min="12499" max="12499" width="15.7109375" style="1" customWidth="1"/>
    <col min="12500" max="12500" width="21.42578125" style="1" customWidth="1"/>
    <col min="12501" max="12501" width="20.7109375" style="1" customWidth="1"/>
    <col min="12502" max="12502" width="5.140625" style="1" customWidth="1"/>
    <col min="12503" max="12503" width="7.42578125" style="1" customWidth="1"/>
    <col min="12504" max="12504" width="5.7109375" style="1" customWidth="1"/>
    <col min="12505" max="12505" width="4.7109375" style="1" customWidth="1"/>
    <col min="12506" max="12506" width="5.42578125" style="1" customWidth="1"/>
    <col min="12507" max="12507" width="4.7109375" style="1" customWidth="1"/>
    <col min="12508" max="12508" width="11.85546875" style="1" bestFit="1" customWidth="1"/>
    <col min="12509" max="12511" width="8.85546875" style="1"/>
    <col min="12512" max="12512" width="15.28515625" style="1" bestFit="1" customWidth="1"/>
    <col min="12513" max="12751" width="8.85546875" style="1"/>
    <col min="12752" max="12752" width="22.28515625" style="1" customWidth="1"/>
    <col min="12753" max="12753" width="17.140625" style="1" customWidth="1"/>
    <col min="12754" max="12754" width="5.28515625" style="1" customWidth="1"/>
    <col min="12755" max="12755" width="15.7109375" style="1" customWidth="1"/>
    <col min="12756" max="12756" width="21.42578125" style="1" customWidth="1"/>
    <col min="12757" max="12757" width="20.7109375" style="1" customWidth="1"/>
    <col min="12758" max="12758" width="5.140625" style="1" customWidth="1"/>
    <col min="12759" max="12759" width="7.42578125" style="1" customWidth="1"/>
    <col min="12760" max="12760" width="5.7109375" style="1" customWidth="1"/>
    <col min="12761" max="12761" width="4.7109375" style="1" customWidth="1"/>
    <col min="12762" max="12762" width="5.42578125" style="1" customWidth="1"/>
    <col min="12763" max="12763" width="4.7109375" style="1" customWidth="1"/>
    <col min="12764" max="12764" width="11.85546875" style="1" bestFit="1" customWidth="1"/>
    <col min="12765" max="12767" width="8.85546875" style="1"/>
    <col min="12768" max="12768" width="15.28515625" style="1" bestFit="1" customWidth="1"/>
    <col min="12769" max="13007" width="8.85546875" style="1"/>
    <col min="13008" max="13008" width="22.28515625" style="1" customWidth="1"/>
    <col min="13009" max="13009" width="17.140625" style="1" customWidth="1"/>
    <col min="13010" max="13010" width="5.28515625" style="1" customWidth="1"/>
    <col min="13011" max="13011" width="15.7109375" style="1" customWidth="1"/>
    <col min="13012" max="13012" width="21.42578125" style="1" customWidth="1"/>
    <col min="13013" max="13013" width="20.7109375" style="1" customWidth="1"/>
    <col min="13014" max="13014" width="5.140625" style="1" customWidth="1"/>
    <col min="13015" max="13015" width="7.42578125" style="1" customWidth="1"/>
    <col min="13016" max="13016" width="5.7109375" style="1" customWidth="1"/>
    <col min="13017" max="13017" width="4.7109375" style="1" customWidth="1"/>
    <col min="13018" max="13018" width="5.42578125" style="1" customWidth="1"/>
    <col min="13019" max="13019" width="4.7109375" style="1" customWidth="1"/>
    <col min="13020" max="13020" width="11.85546875" style="1" bestFit="1" customWidth="1"/>
    <col min="13021" max="13023" width="8.85546875" style="1"/>
    <col min="13024" max="13024" width="15.28515625" style="1" bestFit="1" customWidth="1"/>
    <col min="13025" max="13263" width="8.85546875" style="1"/>
    <col min="13264" max="13264" width="22.28515625" style="1" customWidth="1"/>
    <col min="13265" max="13265" width="17.140625" style="1" customWidth="1"/>
    <col min="13266" max="13266" width="5.28515625" style="1" customWidth="1"/>
    <col min="13267" max="13267" width="15.7109375" style="1" customWidth="1"/>
    <col min="13268" max="13268" width="21.42578125" style="1" customWidth="1"/>
    <col min="13269" max="13269" width="20.7109375" style="1" customWidth="1"/>
    <col min="13270" max="13270" width="5.140625" style="1" customWidth="1"/>
    <col min="13271" max="13271" width="7.42578125" style="1" customWidth="1"/>
    <col min="13272" max="13272" width="5.7109375" style="1" customWidth="1"/>
    <col min="13273" max="13273" width="4.7109375" style="1" customWidth="1"/>
    <col min="13274" max="13274" width="5.42578125" style="1" customWidth="1"/>
    <col min="13275" max="13275" width="4.7109375" style="1" customWidth="1"/>
    <col min="13276" max="13276" width="11.85546875" style="1" bestFit="1" customWidth="1"/>
    <col min="13277" max="13279" width="8.85546875" style="1"/>
    <col min="13280" max="13280" width="15.28515625" style="1" bestFit="1" customWidth="1"/>
    <col min="13281" max="13519" width="8.85546875" style="1"/>
    <col min="13520" max="13520" width="22.28515625" style="1" customWidth="1"/>
    <col min="13521" max="13521" width="17.140625" style="1" customWidth="1"/>
    <col min="13522" max="13522" width="5.28515625" style="1" customWidth="1"/>
    <col min="13523" max="13523" width="15.7109375" style="1" customWidth="1"/>
    <col min="13524" max="13524" width="21.42578125" style="1" customWidth="1"/>
    <col min="13525" max="13525" width="20.7109375" style="1" customWidth="1"/>
    <col min="13526" max="13526" width="5.140625" style="1" customWidth="1"/>
    <col min="13527" max="13527" width="7.42578125" style="1" customWidth="1"/>
    <col min="13528" max="13528" width="5.7109375" style="1" customWidth="1"/>
    <col min="13529" max="13529" width="4.7109375" style="1" customWidth="1"/>
    <col min="13530" max="13530" width="5.42578125" style="1" customWidth="1"/>
    <col min="13531" max="13531" width="4.7109375" style="1" customWidth="1"/>
    <col min="13532" max="13532" width="11.85546875" style="1" bestFit="1" customWidth="1"/>
    <col min="13533" max="13535" width="8.85546875" style="1"/>
    <col min="13536" max="13536" width="15.28515625" style="1" bestFit="1" customWidth="1"/>
    <col min="13537" max="13775" width="8.85546875" style="1"/>
    <col min="13776" max="13776" width="22.28515625" style="1" customWidth="1"/>
    <col min="13777" max="13777" width="17.140625" style="1" customWidth="1"/>
    <col min="13778" max="13778" width="5.28515625" style="1" customWidth="1"/>
    <col min="13779" max="13779" width="15.7109375" style="1" customWidth="1"/>
    <col min="13780" max="13780" width="21.42578125" style="1" customWidth="1"/>
    <col min="13781" max="13781" width="20.7109375" style="1" customWidth="1"/>
    <col min="13782" max="13782" width="5.140625" style="1" customWidth="1"/>
    <col min="13783" max="13783" width="7.42578125" style="1" customWidth="1"/>
    <col min="13784" max="13784" width="5.7109375" style="1" customWidth="1"/>
    <col min="13785" max="13785" width="4.7109375" style="1" customWidth="1"/>
    <col min="13786" max="13786" width="5.42578125" style="1" customWidth="1"/>
    <col min="13787" max="13787" width="4.7109375" style="1" customWidth="1"/>
    <col min="13788" max="13788" width="11.85546875" style="1" bestFit="1" customWidth="1"/>
    <col min="13789" max="13791" width="8.85546875" style="1"/>
    <col min="13792" max="13792" width="15.28515625" style="1" bestFit="1" customWidth="1"/>
    <col min="13793" max="14031" width="8.85546875" style="1"/>
    <col min="14032" max="14032" width="22.28515625" style="1" customWidth="1"/>
    <col min="14033" max="14033" width="17.140625" style="1" customWidth="1"/>
    <col min="14034" max="14034" width="5.28515625" style="1" customWidth="1"/>
    <col min="14035" max="14035" width="15.7109375" style="1" customWidth="1"/>
    <col min="14036" max="14036" width="21.42578125" style="1" customWidth="1"/>
    <col min="14037" max="14037" width="20.7109375" style="1" customWidth="1"/>
    <col min="14038" max="14038" width="5.140625" style="1" customWidth="1"/>
    <col min="14039" max="14039" width="7.42578125" style="1" customWidth="1"/>
    <col min="14040" max="14040" width="5.7109375" style="1" customWidth="1"/>
    <col min="14041" max="14041" width="4.7109375" style="1" customWidth="1"/>
    <col min="14042" max="14042" width="5.42578125" style="1" customWidth="1"/>
    <col min="14043" max="14043" width="4.7109375" style="1" customWidth="1"/>
    <col min="14044" max="14044" width="11.85546875" style="1" bestFit="1" customWidth="1"/>
    <col min="14045" max="14047" width="8.85546875" style="1"/>
    <col min="14048" max="14048" width="15.28515625" style="1" bestFit="1" customWidth="1"/>
    <col min="14049" max="14287" width="8.85546875" style="1"/>
    <col min="14288" max="14288" width="22.28515625" style="1" customWidth="1"/>
    <col min="14289" max="14289" width="17.140625" style="1" customWidth="1"/>
    <col min="14290" max="14290" width="5.28515625" style="1" customWidth="1"/>
    <col min="14291" max="14291" width="15.7109375" style="1" customWidth="1"/>
    <col min="14292" max="14292" width="21.42578125" style="1" customWidth="1"/>
    <col min="14293" max="14293" width="20.7109375" style="1" customWidth="1"/>
    <col min="14294" max="14294" width="5.140625" style="1" customWidth="1"/>
    <col min="14295" max="14295" width="7.42578125" style="1" customWidth="1"/>
    <col min="14296" max="14296" width="5.7109375" style="1" customWidth="1"/>
    <col min="14297" max="14297" width="4.7109375" style="1" customWidth="1"/>
    <col min="14298" max="14298" width="5.42578125" style="1" customWidth="1"/>
    <col min="14299" max="14299" width="4.7109375" style="1" customWidth="1"/>
    <col min="14300" max="14300" width="11.85546875" style="1" bestFit="1" customWidth="1"/>
    <col min="14301" max="14303" width="8.85546875" style="1"/>
    <col min="14304" max="14304" width="15.28515625" style="1" bestFit="1" customWidth="1"/>
    <col min="14305" max="14543" width="8.85546875" style="1"/>
    <col min="14544" max="14544" width="22.28515625" style="1" customWidth="1"/>
    <col min="14545" max="14545" width="17.140625" style="1" customWidth="1"/>
    <col min="14546" max="14546" width="5.28515625" style="1" customWidth="1"/>
    <col min="14547" max="14547" width="15.7109375" style="1" customWidth="1"/>
    <col min="14548" max="14548" width="21.42578125" style="1" customWidth="1"/>
    <col min="14549" max="14549" width="20.7109375" style="1" customWidth="1"/>
    <col min="14550" max="14550" width="5.140625" style="1" customWidth="1"/>
    <col min="14551" max="14551" width="7.42578125" style="1" customWidth="1"/>
    <col min="14552" max="14552" width="5.7109375" style="1" customWidth="1"/>
    <col min="14553" max="14553" width="4.7109375" style="1" customWidth="1"/>
    <col min="14554" max="14554" width="5.42578125" style="1" customWidth="1"/>
    <col min="14555" max="14555" width="4.7109375" style="1" customWidth="1"/>
    <col min="14556" max="14556" width="11.85546875" style="1" bestFit="1" customWidth="1"/>
    <col min="14557" max="14559" width="8.85546875" style="1"/>
    <col min="14560" max="14560" width="15.28515625" style="1" bestFit="1" customWidth="1"/>
    <col min="14561" max="14799" width="8.85546875" style="1"/>
    <col min="14800" max="14800" width="22.28515625" style="1" customWidth="1"/>
    <col min="14801" max="14801" width="17.140625" style="1" customWidth="1"/>
    <col min="14802" max="14802" width="5.28515625" style="1" customWidth="1"/>
    <col min="14803" max="14803" width="15.7109375" style="1" customWidth="1"/>
    <col min="14804" max="14804" width="21.42578125" style="1" customWidth="1"/>
    <col min="14805" max="14805" width="20.7109375" style="1" customWidth="1"/>
    <col min="14806" max="14806" width="5.140625" style="1" customWidth="1"/>
    <col min="14807" max="14807" width="7.42578125" style="1" customWidth="1"/>
    <col min="14808" max="14808" width="5.7109375" style="1" customWidth="1"/>
    <col min="14809" max="14809" width="4.7109375" style="1" customWidth="1"/>
    <col min="14810" max="14810" width="5.42578125" style="1" customWidth="1"/>
    <col min="14811" max="14811" width="4.7109375" style="1" customWidth="1"/>
    <col min="14812" max="14812" width="11.85546875" style="1" bestFit="1" customWidth="1"/>
    <col min="14813" max="14815" width="8.85546875" style="1"/>
    <col min="14816" max="14816" width="15.28515625" style="1" bestFit="1" customWidth="1"/>
    <col min="14817" max="15055" width="8.85546875" style="1"/>
    <col min="15056" max="15056" width="22.28515625" style="1" customWidth="1"/>
    <col min="15057" max="15057" width="17.140625" style="1" customWidth="1"/>
    <col min="15058" max="15058" width="5.28515625" style="1" customWidth="1"/>
    <col min="15059" max="15059" width="15.7109375" style="1" customWidth="1"/>
    <col min="15060" max="15060" width="21.42578125" style="1" customWidth="1"/>
    <col min="15061" max="15061" width="20.7109375" style="1" customWidth="1"/>
    <col min="15062" max="15062" width="5.140625" style="1" customWidth="1"/>
    <col min="15063" max="15063" width="7.42578125" style="1" customWidth="1"/>
    <col min="15064" max="15064" width="5.7109375" style="1" customWidth="1"/>
    <col min="15065" max="15065" width="4.7109375" style="1" customWidth="1"/>
    <col min="15066" max="15066" width="5.42578125" style="1" customWidth="1"/>
    <col min="15067" max="15067" width="4.7109375" style="1" customWidth="1"/>
    <col min="15068" max="15068" width="11.85546875" style="1" bestFit="1" customWidth="1"/>
    <col min="15069" max="15071" width="8.85546875" style="1"/>
    <col min="15072" max="15072" width="15.28515625" style="1" bestFit="1" customWidth="1"/>
    <col min="15073" max="15311" width="8.85546875" style="1"/>
    <col min="15312" max="15312" width="22.28515625" style="1" customWidth="1"/>
    <col min="15313" max="15313" width="17.140625" style="1" customWidth="1"/>
    <col min="15314" max="15314" width="5.28515625" style="1" customWidth="1"/>
    <col min="15315" max="15315" width="15.7109375" style="1" customWidth="1"/>
    <col min="15316" max="15316" width="21.42578125" style="1" customWidth="1"/>
    <col min="15317" max="15317" width="20.7109375" style="1" customWidth="1"/>
    <col min="15318" max="15318" width="5.140625" style="1" customWidth="1"/>
    <col min="15319" max="15319" width="7.42578125" style="1" customWidth="1"/>
    <col min="15320" max="15320" width="5.7109375" style="1" customWidth="1"/>
    <col min="15321" max="15321" width="4.7109375" style="1" customWidth="1"/>
    <col min="15322" max="15322" width="5.42578125" style="1" customWidth="1"/>
    <col min="15323" max="15323" width="4.7109375" style="1" customWidth="1"/>
    <col min="15324" max="15324" width="11.85546875" style="1" bestFit="1" customWidth="1"/>
    <col min="15325" max="15327" width="8.85546875" style="1"/>
    <col min="15328" max="15328" width="15.28515625" style="1" bestFit="1" customWidth="1"/>
    <col min="15329" max="15567" width="8.85546875" style="1"/>
    <col min="15568" max="15568" width="22.28515625" style="1" customWidth="1"/>
    <col min="15569" max="15569" width="17.140625" style="1" customWidth="1"/>
    <col min="15570" max="15570" width="5.28515625" style="1" customWidth="1"/>
    <col min="15571" max="15571" width="15.7109375" style="1" customWidth="1"/>
    <col min="15572" max="15572" width="21.42578125" style="1" customWidth="1"/>
    <col min="15573" max="15573" width="20.7109375" style="1" customWidth="1"/>
    <col min="15574" max="15574" width="5.140625" style="1" customWidth="1"/>
    <col min="15575" max="15575" width="7.42578125" style="1" customWidth="1"/>
    <col min="15576" max="15576" width="5.7109375" style="1" customWidth="1"/>
    <col min="15577" max="15577" width="4.7109375" style="1" customWidth="1"/>
    <col min="15578" max="15578" width="5.42578125" style="1" customWidth="1"/>
    <col min="15579" max="15579" width="4.7109375" style="1" customWidth="1"/>
    <col min="15580" max="15580" width="11.85546875" style="1" bestFit="1" customWidth="1"/>
    <col min="15581" max="15583" width="8.85546875" style="1"/>
    <col min="15584" max="15584" width="15.28515625" style="1" bestFit="1" customWidth="1"/>
    <col min="15585" max="15823" width="8.85546875" style="1"/>
    <col min="15824" max="15824" width="22.28515625" style="1" customWidth="1"/>
    <col min="15825" max="15825" width="17.140625" style="1" customWidth="1"/>
    <col min="15826" max="15826" width="5.28515625" style="1" customWidth="1"/>
    <col min="15827" max="15827" width="15.7109375" style="1" customWidth="1"/>
    <col min="15828" max="15828" width="21.42578125" style="1" customWidth="1"/>
    <col min="15829" max="15829" width="20.7109375" style="1" customWidth="1"/>
    <col min="15830" max="15830" width="5.140625" style="1" customWidth="1"/>
    <col min="15831" max="15831" width="7.42578125" style="1" customWidth="1"/>
    <col min="15832" max="15832" width="5.7109375" style="1" customWidth="1"/>
    <col min="15833" max="15833" width="4.7109375" style="1" customWidth="1"/>
    <col min="15834" max="15834" width="5.42578125" style="1" customWidth="1"/>
    <col min="15835" max="15835" width="4.7109375" style="1" customWidth="1"/>
    <col min="15836" max="15836" width="11.85546875" style="1" bestFit="1" customWidth="1"/>
    <col min="15837" max="15839" width="8.85546875" style="1"/>
    <col min="15840" max="15840" width="15.28515625" style="1" bestFit="1" customWidth="1"/>
    <col min="15841" max="16079" width="8.85546875" style="1"/>
    <col min="16080" max="16080" width="22.28515625" style="1" customWidth="1"/>
    <col min="16081" max="16081" width="17.140625" style="1" customWidth="1"/>
    <col min="16082" max="16082" width="5.28515625" style="1" customWidth="1"/>
    <col min="16083" max="16083" width="15.7109375" style="1" customWidth="1"/>
    <col min="16084" max="16084" width="21.42578125" style="1" customWidth="1"/>
    <col min="16085" max="16085" width="20.7109375" style="1" customWidth="1"/>
    <col min="16086" max="16086" width="5.140625" style="1" customWidth="1"/>
    <col min="16087" max="16087" width="7.42578125" style="1" customWidth="1"/>
    <col min="16088" max="16088" width="5.7109375" style="1" customWidth="1"/>
    <col min="16089" max="16089" width="4.7109375" style="1" customWidth="1"/>
    <col min="16090" max="16090" width="5.42578125" style="1" customWidth="1"/>
    <col min="16091" max="16091" width="4.7109375" style="1" customWidth="1"/>
    <col min="16092" max="16092" width="11.85546875" style="1" bestFit="1" customWidth="1"/>
    <col min="16093" max="16095" width="8.85546875" style="1"/>
    <col min="16096" max="16096" width="15.28515625" style="1" bestFit="1" customWidth="1"/>
    <col min="16097" max="16384" width="8.85546875" style="1"/>
  </cols>
  <sheetData>
    <row r="1" spans="1:11" ht="15" customHeight="1" thickTop="1">
      <c r="A1" s="769"/>
      <c r="B1" s="953" t="s">
        <v>141</v>
      </c>
      <c r="C1" s="953"/>
      <c r="D1" s="953"/>
      <c r="E1" s="953"/>
      <c r="F1" s="953"/>
      <c r="G1" s="953"/>
      <c r="H1" s="953"/>
      <c r="I1" s="953"/>
      <c r="J1" s="953"/>
      <c r="K1" s="954"/>
    </row>
    <row r="2" spans="1:11" ht="75" customHeight="1">
      <c r="A2" s="770"/>
      <c r="B2" s="955" t="s">
        <v>142</v>
      </c>
      <c r="C2" s="955"/>
      <c r="D2" s="955"/>
      <c r="E2" s="955"/>
      <c r="F2" s="955"/>
      <c r="G2" s="955"/>
      <c r="H2" s="955"/>
      <c r="I2" s="955"/>
      <c r="J2" s="955"/>
      <c r="K2" s="956"/>
    </row>
    <row r="3" spans="1:11" ht="47.25" customHeight="1" thickBot="1">
      <c r="A3" s="780" t="s">
        <v>143</v>
      </c>
      <c r="B3" s="960" t="s">
        <v>144</v>
      </c>
      <c r="C3" s="960"/>
      <c r="D3" s="960"/>
      <c r="E3" s="771" t="s">
        <v>145</v>
      </c>
      <c r="F3" s="959" t="s">
        <v>146</v>
      </c>
      <c r="G3" s="959"/>
      <c r="H3" s="959"/>
      <c r="I3" s="957" t="s">
        <v>147</v>
      </c>
      <c r="J3" s="957"/>
      <c r="K3" s="958"/>
    </row>
    <row r="4" spans="1:11" ht="9.6" customHeight="1" thickTop="1">
      <c r="A4" s="1080"/>
      <c r="B4" s="1081"/>
      <c r="C4" s="1081"/>
      <c r="D4" s="1081"/>
      <c r="E4" s="1081"/>
      <c r="F4" s="1081"/>
      <c r="G4" s="1081"/>
      <c r="H4" s="1081"/>
      <c r="I4" s="1081"/>
      <c r="J4" s="1081"/>
      <c r="K4" s="1082"/>
    </row>
    <row r="5" spans="1:11" ht="15" customHeight="1">
      <c r="A5" s="1083" t="s">
        <v>148</v>
      </c>
      <c r="B5" s="1012"/>
      <c r="C5" s="1084" t="s">
        <v>149</v>
      </c>
      <c r="D5" s="1084"/>
      <c r="E5" s="1084"/>
      <c r="F5" s="261"/>
      <c r="G5" s="1012" t="s">
        <v>150</v>
      </c>
      <c r="H5" s="1012"/>
      <c r="I5" s="1085">
        <v>45108</v>
      </c>
      <c r="J5" s="1085"/>
      <c r="K5" s="1086"/>
    </row>
    <row r="6" spans="1:11" ht="17.100000000000001" hidden="1" customHeight="1">
      <c r="A6" s="1087" t="s">
        <v>151</v>
      </c>
      <c r="B6" s="1088"/>
      <c r="C6" s="14"/>
      <c r="D6" s="1089"/>
      <c r="E6" s="1089"/>
      <c r="F6" s="15"/>
      <c r="G6" s="15"/>
      <c r="H6" s="15"/>
      <c r="I6" s="1090"/>
      <c r="J6" s="1090"/>
      <c r="K6" s="1091"/>
    </row>
    <row r="7" spans="1:11" s="2" customFormat="1" ht="12.6" customHeight="1">
      <c r="A7" s="262" t="s">
        <v>152</v>
      </c>
      <c r="B7" s="943">
        <v>1</v>
      </c>
      <c r="C7" s="943"/>
      <c r="D7" s="943"/>
      <c r="E7" s="60" t="s">
        <v>153</v>
      </c>
      <c r="F7" s="1097">
        <v>45100</v>
      </c>
      <c r="G7" s="1098"/>
      <c r="H7" s="738" t="s">
        <v>154</v>
      </c>
      <c r="I7" s="1099">
        <v>45108</v>
      </c>
      <c r="J7" s="1100"/>
      <c r="K7" s="1101"/>
    </row>
    <row r="8" spans="1:11" s="2" customFormat="1" ht="3.75" customHeight="1">
      <c r="A8" s="263"/>
      <c r="B8" s="740"/>
      <c r="C8" s="740"/>
      <c r="D8" s="740"/>
      <c r="E8" s="264"/>
      <c r="F8" s="58"/>
      <c r="G8" s="740"/>
      <c r="H8" s="740"/>
      <c r="I8" s="265"/>
      <c r="J8" s="740"/>
      <c r="K8" s="266"/>
    </row>
    <row r="9" spans="1:11" s="2" customFormat="1" ht="12.6" customHeight="1">
      <c r="A9" s="267" t="s">
        <v>155</v>
      </c>
      <c r="B9" s="740"/>
      <c r="C9" s="740"/>
      <c r="D9" s="740"/>
      <c r="E9" s="18">
        <v>548</v>
      </c>
      <c r="F9" s="260" t="s">
        <v>156</v>
      </c>
      <c r="G9" s="740"/>
      <c r="H9" s="740"/>
      <c r="I9" s="268"/>
      <c r="J9" s="740"/>
      <c r="K9" s="266"/>
    </row>
    <row r="10" spans="1:11" s="2" customFormat="1" ht="12.6" customHeight="1">
      <c r="A10" s="1102" t="s">
        <v>157</v>
      </c>
      <c r="B10" s="961"/>
      <c r="C10" s="961"/>
      <c r="D10" s="961"/>
      <c r="E10" s="18">
        <f>B7*7</f>
        <v>7</v>
      </c>
      <c r="F10" s="260" t="s">
        <v>156</v>
      </c>
      <c r="G10" s="269"/>
      <c r="H10" s="269"/>
      <c r="I10" s="269"/>
      <c r="J10" s="269"/>
      <c r="K10" s="270"/>
    </row>
    <row r="11" spans="1:11" s="2" customFormat="1" ht="12.6" customHeight="1">
      <c r="A11" s="1102" t="s">
        <v>158</v>
      </c>
      <c r="B11" s="961"/>
      <c r="C11" s="961"/>
      <c r="D11" s="961"/>
      <c r="E11" s="19">
        <f>E10/E9</f>
        <v>1.2773722627737226E-2</v>
      </c>
      <c r="F11" s="738"/>
      <c r="G11" s="269"/>
      <c r="H11" s="661"/>
      <c r="I11" s="269"/>
      <c r="J11" s="269"/>
      <c r="K11" s="270"/>
    </row>
    <row r="12" spans="1:11" s="2" customFormat="1" ht="14.25" customHeight="1">
      <c r="A12" s="1102" t="s">
        <v>159</v>
      </c>
      <c r="B12" s="961"/>
      <c r="C12" s="1004" t="s">
        <v>2474</v>
      </c>
      <c r="D12" s="1004"/>
      <c r="E12" s="1004"/>
      <c r="F12" s="1004"/>
      <c r="G12" s="271"/>
      <c r="H12" s="271"/>
      <c r="I12" s="271"/>
      <c r="J12" s="271"/>
      <c r="K12" s="272"/>
    </row>
    <row r="13" spans="1:11" s="2" customFormat="1" ht="9.75" customHeight="1">
      <c r="A13" s="1038" t="s">
        <v>160</v>
      </c>
      <c r="B13" s="1039"/>
      <c r="C13" s="1039"/>
      <c r="D13" s="1039"/>
      <c r="E13" s="1039"/>
      <c r="F13" s="1039"/>
      <c r="G13" s="1039"/>
      <c r="H13" s="1039"/>
      <c r="I13" s="1039"/>
      <c r="J13" s="1039"/>
      <c r="K13" s="1040"/>
    </row>
    <row r="14" spans="1:11" ht="27.75" customHeight="1">
      <c r="A14" s="1092" t="s">
        <v>2475</v>
      </c>
      <c r="B14" s="1093"/>
      <c r="C14" s="1093"/>
      <c r="D14" s="1093"/>
      <c r="E14" s="1093"/>
      <c r="F14" s="1093"/>
      <c r="G14" s="1093"/>
      <c r="H14" s="1093"/>
      <c r="I14" s="1093"/>
      <c r="J14" s="1093"/>
      <c r="K14" s="1094"/>
    </row>
    <row r="15" spans="1:11" ht="12" customHeight="1">
      <c r="A15" s="1038" t="s">
        <v>161</v>
      </c>
      <c r="B15" s="1039"/>
      <c r="C15" s="1039"/>
      <c r="D15" s="1039"/>
      <c r="E15" s="1039"/>
      <c r="F15" s="1039"/>
      <c r="G15" s="1039"/>
      <c r="H15" s="1039"/>
      <c r="I15" s="1039"/>
      <c r="J15" s="1039"/>
      <c r="K15" s="1040"/>
    </row>
    <row r="16" spans="1:11" ht="10.5" customHeight="1">
      <c r="A16" s="1038" t="s">
        <v>162</v>
      </c>
      <c r="B16" s="1039"/>
      <c r="C16" s="1039"/>
      <c r="D16" s="1039"/>
      <c r="E16" s="1039"/>
      <c r="F16" s="1039"/>
      <c r="G16" s="1039"/>
      <c r="H16" s="1039"/>
      <c r="I16" s="1039"/>
      <c r="J16" s="1039"/>
      <c r="K16" s="1040"/>
    </row>
    <row r="17" spans="1:11" ht="10.5" customHeight="1">
      <c r="A17" s="273"/>
      <c r="B17" s="60" t="s">
        <v>163</v>
      </c>
      <c r="C17" s="60"/>
      <c r="D17" s="122" t="s">
        <v>124</v>
      </c>
      <c r="E17" s="9"/>
      <c r="F17" s="60" t="s">
        <v>163</v>
      </c>
      <c r="G17" s="129"/>
      <c r="H17" s="1095" t="s">
        <v>124</v>
      </c>
      <c r="I17" s="1095"/>
      <c r="J17" s="1095"/>
      <c r="K17" s="274"/>
    </row>
    <row r="18" spans="1:11" s="2" customFormat="1" ht="13.5" customHeight="1">
      <c r="A18" s="275" t="s">
        <v>164</v>
      </c>
      <c r="B18" s="276">
        <v>3.0000000000000001E-3</v>
      </c>
      <c r="C18" s="277"/>
      <c r="D18" s="123">
        <f>0.9961+B18</f>
        <v>0.99909999999999999</v>
      </c>
      <c r="E18" s="10" t="s">
        <v>165</v>
      </c>
      <c r="F18" s="737">
        <f>+F19/B38</f>
        <v>0.27443953275355837</v>
      </c>
      <c r="G18" s="130"/>
      <c r="H18" s="1096">
        <f>0.96+F18</f>
        <v>1.2344395327535582</v>
      </c>
      <c r="I18" s="1096"/>
      <c r="J18" s="1096"/>
      <c r="K18" s="278"/>
    </row>
    <row r="19" spans="1:11" s="2" customFormat="1" ht="23.25" customHeight="1">
      <c r="A19" s="275" t="s">
        <v>166</v>
      </c>
      <c r="B19" s="739">
        <v>181740838.94999999</v>
      </c>
      <c r="C19" s="280"/>
      <c r="D19" s="279">
        <v>60373932060.010002</v>
      </c>
      <c r="E19" s="10" t="s">
        <v>167</v>
      </c>
      <c r="F19" s="739">
        <v>859144102</v>
      </c>
      <c r="G19" s="131"/>
      <c r="H19" s="1070">
        <f>F19+58011603282</f>
        <v>58870747384</v>
      </c>
      <c r="I19" s="1070"/>
      <c r="J19" s="1070"/>
      <c r="K19" s="278"/>
    </row>
    <row r="20" spans="1:11" s="2" customFormat="1" ht="4.5" customHeight="1">
      <c r="A20" s="275"/>
      <c r="B20" s="281"/>
      <c r="C20" s="282"/>
      <c r="D20" s="124"/>
      <c r="E20" s="10"/>
      <c r="F20" s="132"/>
      <c r="G20" s="133"/>
      <c r="H20" s="134"/>
      <c r="I20" s="134"/>
      <c r="J20" s="134"/>
      <c r="K20" s="278"/>
    </row>
    <row r="21" spans="1:11" s="2" customFormat="1" ht="9" customHeight="1">
      <c r="A21" s="275"/>
      <c r="B21" s="283"/>
      <c r="C21" s="284"/>
      <c r="D21" s="125"/>
      <c r="E21" s="1071" t="s">
        <v>168</v>
      </c>
      <c r="F21" s="132" t="s">
        <v>169</v>
      </c>
      <c r="G21" s="135"/>
      <c r="H21" s="1073">
        <f>+H18-D18</f>
        <v>0.23533953275355823</v>
      </c>
      <c r="I21" s="1073"/>
      <c r="J21" s="1073"/>
      <c r="K21" s="278"/>
    </row>
    <row r="22" spans="1:11" s="2" customFormat="1" ht="12.75" customHeight="1">
      <c r="A22" s="285"/>
      <c r="B22" s="126"/>
      <c r="C22" s="127"/>
      <c r="D22" s="128"/>
      <c r="E22" s="1072"/>
      <c r="F22" s="132" t="s">
        <v>170</v>
      </c>
      <c r="G22" s="135"/>
      <c r="H22" s="1070">
        <f>+H19-D19</f>
        <v>-1503184676.0100021</v>
      </c>
      <c r="I22" s="1070"/>
      <c r="J22" s="1070"/>
      <c r="K22" s="286"/>
    </row>
    <row r="23" spans="1:11" s="2" customFormat="1" ht="69" hidden="1" customHeight="1">
      <c r="A23" s="1074" t="s">
        <v>171</v>
      </c>
      <c r="B23" s="1075"/>
      <c r="C23" s="1075"/>
      <c r="D23" s="1075"/>
      <c r="E23" s="1075"/>
      <c r="F23" s="1075"/>
      <c r="G23" s="1075"/>
      <c r="H23" s="1075"/>
      <c r="I23" s="1075"/>
      <c r="J23" s="1075"/>
      <c r="K23" s="1076"/>
    </row>
    <row r="24" spans="1:11" ht="9.75" customHeight="1" thickBot="1">
      <c r="A24" s="1077" t="s">
        <v>172</v>
      </c>
      <c r="B24" s="1078"/>
      <c r="C24" s="1078"/>
      <c r="D24" s="1078"/>
      <c r="E24" s="1078"/>
      <c r="F24" s="1078"/>
      <c r="G24" s="1078"/>
      <c r="H24" s="1078"/>
      <c r="I24" s="1078"/>
      <c r="J24" s="1078"/>
      <c r="K24" s="1079"/>
    </row>
    <row r="25" spans="1:11" s="2" customFormat="1" ht="10.5" customHeight="1">
      <c r="A25" s="1103" t="s">
        <v>173</v>
      </c>
      <c r="B25" s="1104"/>
      <c r="C25" s="1104"/>
      <c r="D25" s="1105"/>
      <c r="E25" s="1103" t="s">
        <v>174</v>
      </c>
      <c r="F25" s="1104"/>
      <c r="G25" s="1104"/>
      <c r="H25" s="1104"/>
      <c r="I25" s="1104"/>
      <c r="J25" s="1104"/>
      <c r="K25" s="1105"/>
    </row>
    <row r="26" spans="1:11" ht="12.75" customHeight="1">
      <c r="A26" s="844" t="s">
        <v>175</v>
      </c>
      <c r="B26" s="1066" t="s">
        <v>2479</v>
      </c>
      <c r="C26" s="1066"/>
      <c r="D26" s="1067"/>
      <c r="E26" s="844" t="s">
        <v>175</v>
      </c>
      <c r="F26" s="1066" t="s">
        <v>2476</v>
      </c>
      <c r="G26" s="1066"/>
      <c r="H26" s="1066"/>
      <c r="I26" s="1066"/>
      <c r="J26" s="1066"/>
      <c r="K26" s="1067"/>
    </row>
    <row r="27" spans="1:11" ht="12.75" customHeight="1">
      <c r="A27" s="844" t="s">
        <v>176</v>
      </c>
      <c r="B27" s="1020" t="s">
        <v>2480</v>
      </c>
      <c r="C27" s="1020"/>
      <c r="D27" s="1021"/>
      <c r="E27" s="844" t="s">
        <v>176</v>
      </c>
      <c r="F27" s="1066" t="s">
        <v>2477</v>
      </c>
      <c r="G27" s="1066"/>
      <c r="H27" s="1066"/>
      <c r="I27" s="1066"/>
      <c r="J27" s="1066"/>
      <c r="K27" s="1067"/>
    </row>
    <row r="28" spans="1:11" ht="12.75" customHeight="1">
      <c r="A28" s="844" t="s">
        <v>177</v>
      </c>
      <c r="B28" s="1068">
        <v>3130540609</v>
      </c>
      <c r="C28" s="1068"/>
      <c r="D28" s="1068"/>
      <c r="E28" s="844" t="s">
        <v>177</v>
      </c>
      <c r="F28" s="1068">
        <v>537129527</v>
      </c>
      <c r="G28" s="1068"/>
      <c r="H28" s="1068"/>
      <c r="I28" s="1068"/>
      <c r="J28" s="1068"/>
      <c r="K28" s="1069"/>
    </row>
    <row r="29" spans="1:11" ht="22.5" customHeight="1">
      <c r="A29" s="844" t="s">
        <v>179</v>
      </c>
      <c r="B29" s="1068" t="s">
        <v>184</v>
      </c>
      <c r="C29" s="1068"/>
      <c r="D29" s="1068"/>
      <c r="E29" s="844" t="s">
        <v>179</v>
      </c>
      <c r="F29" s="1060" t="s">
        <v>184</v>
      </c>
      <c r="G29" s="1060"/>
      <c r="H29" s="1060"/>
      <c r="I29" s="1060"/>
      <c r="J29" s="1060"/>
      <c r="K29" s="1061"/>
    </row>
    <row r="30" spans="1:11" ht="12.75" customHeight="1">
      <c r="A30" s="844" t="s">
        <v>178</v>
      </c>
      <c r="B30" s="1063" t="s">
        <v>2478</v>
      </c>
      <c r="C30" s="1063"/>
      <c r="D30" s="1064"/>
      <c r="E30" s="844" t="s">
        <v>178</v>
      </c>
      <c r="F30" s="1065" t="s">
        <v>2478</v>
      </c>
      <c r="G30" s="1066"/>
      <c r="H30" s="1066"/>
      <c r="I30" s="1066"/>
      <c r="J30" s="1066"/>
      <c r="K30" s="1067"/>
    </row>
    <row r="31" spans="1:11" ht="12.75" customHeight="1">
      <c r="A31" s="844" t="s">
        <v>180</v>
      </c>
      <c r="B31" s="1060" t="s">
        <v>184</v>
      </c>
      <c r="C31" s="1060"/>
      <c r="D31" s="1061"/>
      <c r="E31" s="844" t="s">
        <v>180</v>
      </c>
      <c r="F31" s="1065" t="s">
        <v>2478</v>
      </c>
      <c r="G31" s="1066"/>
      <c r="H31" s="1066"/>
      <c r="I31" s="1066"/>
      <c r="J31" s="1066"/>
      <c r="K31" s="1067"/>
    </row>
    <row r="32" spans="1:11" ht="12.75" customHeight="1">
      <c r="A32" s="844" t="s">
        <v>181</v>
      </c>
      <c r="B32" s="1019">
        <v>45100</v>
      </c>
      <c r="C32" s="1019"/>
      <c r="D32" s="1062"/>
      <c r="E32" s="844" t="s">
        <v>181</v>
      </c>
      <c r="F32" s="1022">
        <v>45100</v>
      </c>
      <c r="G32" s="1022"/>
      <c r="H32" s="1022"/>
      <c r="I32" s="1022"/>
      <c r="J32" s="1022"/>
      <c r="K32" s="1023"/>
    </row>
    <row r="33" spans="1:11" ht="12.75" customHeight="1">
      <c r="A33" s="844" t="s">
        <v>182</v>
      </c>
      <c r="B33" s="1019">
        <v>45648</v>
      </c>
      <c r="C33" s="1020"/>
      <c r="D33" s="1021"/>
      <c r="E33" s="844" t="s">
        <v>182</v>
      </c>
      <c r="F33" s="1022">
        <v>45648</v>
      </c>
      <c r="G33" s="1022"/>
      <c r="H33" s="1022"/>
      <c r="I33" s="1022"/>
      <c r="J33" s="1022"/>
      <c r="K33" s="1023"/>
    </row>
    <row r="34" spans="1:11" ht="18" customHeight="1">
      <c r="A34" s="844" t="s">
        <v>183</v>
      </c>
      <c r="B34" s="1060" t="s">
        <v>184</v>
      </c>
      <c r="C34" s="1060"/>
      <c r="D34" s="1061"/>
      <c r="E34" s="844" t="s">
        <v>183</v>
      </c>
      <c r="F34" s="1060" t="s">
        <v>184</v>
      </c>
      <c r="G34" s="1060"/>
      <c r="H34" s="1060"/>
      <c r="I34" s="1060"/>
      <c r="J34" s="1060"/>
      <c r="K34" s="1061"/>
    </row>
    <row r="35" spans="1:11" ht="18" customHeight="1">
      <c r="A35" s="844" t="s">
        <v>185</v>
      </c>
      <c r="B35" s="1060" t="s">
        <v>184</v>
      </c>
      <c r="C35" s="1060"/>
      <c r="D35" s="1061"/>
      <c r="E35" s="844" t="s">
        <v>185</v>
      </c>
      <c r="F35" s="1060" t="s">
        <v>184</v>
      </c>
      <c r="G35" s="1060"/>
      <c r="H35" s="1060"/>
      <c r="I35" s="1060"/>
      <c r="J35" s="1060"/>
      <c r="K35" s="1061"/>
    </row>
    <row r="36" spans="1:11" ht="18" customHeight="1">
      <c r="A36" s="844" t="s">
        <v>186</v>
      </c>
      <c r="B36" s="1060" t="s">
        <v>184</v>
      </c>
      <c r="C36" s="1060"/>
      <c r="D36" s="1061"/>
      <c r="E36" s="844" t="s">
        <v>186</v>
      </c>
      <c r="F36" s="1019" t="s">
        <v>184</v>
      </c>
      <c r="G36" s="1019"/>
      <c r="H36" s="1019"/>
      <c r="I36" s="1019"/>
      <c r="J36" s="1019"/>
      <c r="K36" s="1062"/>
    </row>
    <row r="37" spans="1:11" ht="17.25" customHeight="1">
      <c r="A37" s="844" t="s">
        <v>187</v>
      </c>
      <c r="B37" s="1019">
        <v>45648</v>
      </c>
      <c r="C37" s="1020"/>
      <c r="D37" s="1021"/>
      <c r="E37" s="844" t="s">
        <v>187</v>
      </c>
      <c r="F37" s="1022">
        <v>45648</v>
      </c>
      <c r="G37" s="1022"/>
      <c r="H37" s="1022"/>
      <c r="I37" s="1022"/>
      <c r="J37" s="1022"/>
      <c r="K37" s="1023"/>
    </row>
    <row r="38" spans="1:11" ht="18.75" customHeight="1" thickBot="1">
      <c r="A38" s="845" t="s">
        <v>188</v>
      </c>
      <c r="B38" s="1017">
        <f>B28</f>
        <v>3130540609</v>
      </c>
      <c r="C38" s="1017"/>
      <c r="D38" s="1018"/>
      <c r="E38" s="845" t="s">
        <v>188</v>
      </c>
      <c r="F38" s="1017">
        <f>F28</f>
        <v>537129527</v>
      </c>
      <c r="G38" s="1017"/>
      <c r="H38" s="1017"/>
      <c r="I38" s="1017"/>
      <c r="J38" s="1017"/>
      <c r="K38" s="1018"/>
    </row>
    <row r="39" spans="1:11" ht="15.75" customHeight="1">
      <c r="A39" s="1035" t="s">
        <v>189</v>
      </c>
      <c r="B39" s="1036"/>
      <c r="C39" s="1036"/>
      <c r="D39" s="1036"/>
      <c r="E39" s="1036"/>
      <c r="F39" s="1036"/>
      <c r="G39" s="1036"/>
      <c r="H39" s="1036"/>
      <c r="I39" s="1036"/>
      <c r="J39" s="1036"/>
      <c r="K39" s="1037"/>
    </row>
    <row r="40" spans="1:11" ht="15.75" customHeight="1" thickBot="1">
      <c r="A40" s="1038" t="s">
        <v>190</v>
      </c>
      <c r="B40" s="1039"/>
      <c r="C40" s="1039"/>
      <c r="D40" s="1039"/>
      <c r="E40" s="1039"/>
      <c r="F40" s="1039"/>
      <c r="G40" s="1039"/>
      <c r="H40" s="1039"/>
      <c r="I40" s="1039"/>
      <c r="J40" s="1039"/>
      <c r="K40" s="1040"/>
    </row>
    <row r="41" spans="1:11" ht="117.75" customHeight="1" thickTop="1">
      <c r="A41" s="1041" t="s">
        <v>2481</v>
      </c>
      <c r="B41" s="1042"/>
      <c r="C41" s="1042"/>
      <c r="D41" s="1042"/>
      <c r="E41" s="1042"/>
      <c r="F41" s="1042"/>
      <c r="G41" s="1042"/>
      <c r="H41" s="1042"/>
      <c r="I41" s="1042"/>
      <c r="J41" s="1042"/>
      <c r="K41" s="1043"/>
    </row>
    <row r="42" spans="1:11" ht="11.25" customHeight="1" thickBot="1">
      <c r="A42" s="1044" t="s">
        <v>2482</v>
      </c>
      <c r="B42" s="1045"/>
      <c r="C42" s="1045"/>
      <c r="D42" s="1045"/>
      <c r="E42" s="1045"/>
      <c r="F42" s="1045"/>
      <c r="G42" s="1045"/>
      <c r="H42" s="1045"/>
      <c r="I42" s="1045"/>
      <c r="J42" s="1045"/>
      <c r="K42" s="1046"/>
    </row>
    <row r="43" spans="1:11" ht="129" customHeight="1" thickTop="1" thickBot="1">
      <c r="A43" s="1024" t="s">
        <v>2485</v>
      </c>
      <c r="B43" s="1025"/>
      <c r="C43" s="1025"/>
      <c r="D43" s="1025"/>
      <c r="E43" s="1025"/>
      <c r="F43" s="1025"/>
      <c r="G43" s="1025"/>
      <c r="H43" s="1025"/>
      <c r="I43" s="1025"/>
      <c r="J43" s="1025"/>
      <c r="K43" s="1026"/>
    </row>
    <row r="44" spans="1:11" ht="11.25" customHeight="1" thickTop="1" thickBot="1">
      <c r="A44" s="1044" t="s">
        <v>2483</v>
      </c>
      <c r="B44" s="1045"/>
      <c r="C44" s="1045"/>
      <c r="D44" s="1045"/>
      <c r="E44" s="1045"/>
      <c r="F44" s="1045"/>
      <c r="G44" s="1045"/>
      <c r="H44" s="1045"/>
      <c r="I44" s="1045"/>
      <c r="J44" s="1045"/>
      <c r="K44" s="1046"/>
    </row>
    <row r="45" spans="1:11" ht="129" customHeight="1" thickTop="1" thickBot="1">
      <c r="A45" s="1024" t="s">
        <v>2485</v>
      </c>
      <c r="B45" s="1025"/>
      <c r="C45" s="1025"/>
      <c r="D45" s="1025"/>
      <c r="E45" s="1025"/>
      <c r="F45" s="1025"/>
      <c r="G45" s="1025"/>
      <c r="H45" s="1025"/>
      <c r="I45" s="1025"/>
      <c r="J45" s="1025"/>
      <c r="K45" s="1026"/>
    </row>
    <row r="46" spans="1:11" ht="16.5" customHeight="1" thickTop="1" thickBot="1">
      <c r="A46" s="1047" t="s">
        <v>2484</v>
      </c>
      <c r="B46" s="1048"/>
      <c r="C46" s="1048"/>
      <c r="D46" s="1048"/>
      <c r="E46" s="1048"/>
      <c r="F46" s="1048"/>
      <c r="G46" s="1048"/>
      <c r="H46" s="1048"/>
      <c r="I46" s="1048"/>
      <c r="J46" s="1048"/>
      <c r="K46" s="1049"/>
    </row>
    <row r="47" spans="1:11" ht="129" customHeight="1" thickTop="1" thickBot="1">
      <c r="A47" s="1024" t="s">
        <v>2485</v>
      </c>
      <c r="B47" s="1025"/>
      <c r="C47" s="1025"/>
      <c r="D47" s="1025"/>
      <c r="E47" s="1025"/>
      <c r="F47" s="1025"/>
      <c r="G47" s="1025"/>
      <c r="H47" s="1025"/>
      <c r="I47" s="1025"/>
      <c r="J47" s="1025"/>
      <c r="K47" s="1026"/>
    </row>
    <row r="48" spans="1:11" ht="3.75" customHeight="1" thickTop="1" thickBot="1">
      <c r="A48" s="1027"/>
      <c r="B48" s="1028"/>
      <c r="C48" s="1028"/>
      <c r="D48" s="1028"/>
      <c r="E48" s="1028"/>
      <c r="F48" s="1028"/>
      <c r="G48" s="1028"/>
      <c r="H48" s="1028"/>
      <c r="I48" s="1028"/>
      <c r="J48" s="1028"/>
      <c r="K48" s="1029"/>
    </row>
    <row r="49" spans="1:11" ht="83.25" customHeight="1" thickBot="1">
      <c r="A49" s="1030" t="s">
        <v>2486</v>
      </c>
      <c r="B49" s="1031"/>
      <c r="C49" s="1031"/>
      <c r="D49" s="1031"/>
      <c r="E49" s="1031"/>
      <c r="F49" s="1031"/>
      <c r="G49" s="1031"/>
      <c r="H49" s="1031"/>
      <c r="I49" s="1031"/>
      <c r="J49" s="1031"/>
      <c r="K49" s="1032"/>
    </row>
    <row r="50" spans="1:11" ht="39.950000000000003" customHeight="1">
      <c r="A50" s="1050"/>
      <c r="B50" s="1051"/>
      <c r="C50" s="1051"/>
      <c r="D50" s="1051"/>
      <c r="E50" s="1051"/>
      <c r="F50" s="1051"/>
      <c r="G50" s="1051"/>
      <c r="H50" s="1051"/>
      <c r="I50" s="1051"/>
      <c r="J50" s="1051"/>
      <c r="K50" s="1052"/>
    </row>
    <row r="51" spans="1:11" ht="7.5" customHeight="1">
      <c r="A51" s="1053"/>
      <c r="B51" s="1054"/>
      <c r="C51" s="1054"/>
      <c r="D51" s="1054"/>
      <c r="E51" s="1054"/>
      <c r="F51" s="1054"/>
      <c r="G51" s="1054"/>
      <c r="H51" s="1054"/>
      <c r="I51" s="1054"/>
      <c r="J51" s="1054"/>
      <c r="K51" s="1055"/>
    </row>
    <row r="52" spans="1:11" ht="30" customHeight="1">
      <c r="A52" s="1056"/>
      <c r="B52" s="1057"/>
      <c r="C52" s="1057"/>
      <c r="D52" s="1057"/>
      <c r="E52" s="1057"/>
      <c r="F52" s="1057"/>
      <c r="G52" s="1057"/>
      <c r="H52" s="1057"/>
      <c r="I52" s="1057"/>
      <c r="J52" s="1057"/>
      <c r="K52" s="1058"/>
    </row>
    <row r="53" spans="1:11" ht="23.25" customHeight="1">
      <c r="A53" s="1059"/>
      <c r="B53" s="967"/>
      <c r="C53" s="967"/>
      <c r="D53" s="967"/>
      <c r="E53" s="967"/>
      <c r="F53" s="967"/>
      <c r="G53" s="967"/>
      <c r="H53" s="967"/>
      <c r="I53" s="967"/>
      <c r="J53" s="967"/>
      <c r="K53" s="968"/>
    </row>
    <row r="54" spans="1:11" ht="81.75" customHeight="1">
      <c r="A54" s="966"/>
      <c r="B54" s="967"/>
      <c r="C54" s="967"/>
      <c r="D54" s="967"/>
      <c r="E54" s="967"/>
      <c r="F54" s="967"/>
      <c r="G54" s="967"/>
      <c r="H54" s="967"/>
      <c r="I54" s="967"/>
      <c r="J54" s="967"/>
      <c r="K54" s="968"/>
    </row>
    <row r="55" spans="1:11" ht="34.5" customHeight="1">
      <c r="A55" s="966"/>
      <c r="B55" s="967"/>
      <c r="C55" s="967"/>
      <c r="D55" s="967"/>
      <c r="E55" s="967"/>
      <c r="F55" s="967"/>
      <c r="G55" s="967"/>
      <c r="H55" s="967"/>
      <c r="I55" s="967"/>
      <c r="J55" s="967"/>
      <c r="K55" s="968"/>
    </row>
    <row r="56" spans="1:11" ht="166.5" customHeight="1">
      <c r="A56" s="969"/>
      <c r="B56" s="970"/>
      <c r="C56" s="970"/>
      <c r="D56" s="970"/>
      <c r="E56" s="970"/>
      <c r="F56" s="970"/>
      <c r="G56" s="970"/>
      <c r="H56" s="970"/>
      <c r="I56" s="970"/>
      <c r="J56" s="970"/>
      <c r="K56" s="971"/>
    </row>
    <row r="57" spans="1:11" ht="102" customHeight="1">
      <c r="A57" s="966"/>
      <c r="B57" s="967"/>
      <c r="C57" s="967"/>
      <c r="D57" s="967"/>
      <c r="E57" s="967"/>
      <c r="F57" s="967"/>
      <c r="G57" s="967"/>
      <c r="H57" s="967"/>
      <c r="I57" s="967"/>
      <c r="J57" s="967"/>
      <c r="K57" s="968"/>
    </row>
    <row r="58" spans="1:11" ht="135" customHeight="1">
      <c r="A58" s="969"/>
      <c r="B58" s="970"/>
      <c r="C58" s="970"/>
      <c r="D58" s="970"/>
      <c r="E58" s="970"/>
      <c r="F58" s="970"/>
      <c r="G58" s="970"/>
      <c r="H58" s="970"/>
      <c r="I58" s="970"/>
      <c r="J58" s="970"/>
      <c r="K58" s="971"/>
    </row>
    <row r="59" spans="1:11" ht="57" customHeight="1">
      <c r="A59" s="966"/>
      <c r="B59" s="967"/>
      <c r="C59" s="967"/>
      <c r="D59" s="967"/>
      <c r="E59" s="967"/>
      <c r="F59" s="967"/>
      <c r="G59" s="967"/>
      <c r="H59" s="967"/>
      <c r="I59" s="967"/>
      <c r="J59" s="967"/>
      <c r="K59" s="968"/>
    </row>
    <row r="60" spans="1:11" ht="225.75" customHeight="1">
      <c r="A60" s="1056"/>
      <c r="B60" s="1057"/>
      <c r="C60" s="1057"/>
      <c r="D60" s="1057"/>
      <c r="E60" s="1057"/>
      <c r="F60" s="1057"/>
      <c r="G60" s="1057"/>
      <c r="H60" s="1057"/>
      <c r="I60" s="1057"/>
      <c r="J60" s="1057"/>
      <c r="K60" s="1058"/>
    </row>
    <row r="61" spans="1:11" ht="15" customHeight="1">
      <c r="A61" s="972" t="s">
        <v>191</v>
      </c>
      <c r="B61" s="973"/>
      <c r="C61" s="973"/>
      <c r="D61" s="973"/>
      <c r="E61" s="973"/>
      <c r="F61" s="973"/>
      <c r="G61" s="973"/>
      <c r="H61" s="973"/>
      <c r="I61" s="973"/>
      <c r="J61" s="973"/>
      <c r="K61" s="974"/>
    </row>
    <row r="62" spans="1:11" ht="15" customHeight="1">
      <c r="A62" s="934" t="s">
        <v>192</v>
      </c>
      <c r="B62" s="935"/>
      <c r="C62" s="935"/>
      <c r="D62" s="935"/>
      <c r="E62" s="935"/>
      <c r="F62" s="935"/>
      <c r="G62" s="935"/>
      <c r="H62" s="935"/>
      <c r="I62" s="935"/>
      <c r="J62" s="935"/>
      <c r="K62" s="936"/>
    </row>
    <row r="63" spans="1:11" ht="15" customHeight="1">
      <c r="A63" s="962" t="s">
        <v>193</v>
      </c>
      <c r="B63" s="963"/>
      <c r="C63" s="774">
        <v>0</v>
      </c>
      <c r="D63" s="773"/>
      <c r="E63" s="964" t="s">
        <v>194</v>
      </c>
      <c r="F63" s="964"/>
      <c r="G63" s="774">
        <v>0</v>
      </c>
      <c r="H63" s="781"/>
      <c r="I63" s="781"/>
      <c r="J63" s="781"/>
      <c r="K63" s="782"/>
    </row>
    <row r="64" spans="1:11" ht="15" customHeight="1">
      <c r="A64" s="964" t="s">
        <v>194</v>
      </c>
      <c r="B64" s="964"/>
      <c r="C64" s="774">
        <v>0</v>
      </c>
      <c r="D64" s="773"/>
      <c r="E64" s="964" t="s">
        <v>195</v>
      </c>
      <c r="F64" s="965"/>
      <c r="G64" s="783">
        <v>0</v>
      </c>
      <c r="H64" s="781"/>
      <c r="I64" s="781"/>
      <c r="J64" s="781"/>
      <c r="K64" s="782"/>
    </row>
    <row r="65" spans="1:11" ht="15" customHeight="1">
      <c r="A65" s="964" t="s">
        <v>196</v>
      </c>
      <c r="B65" s="964"/>
      <c r="C65" s="774">
        <v>0</v>
      </c>
      <c r="D65" s="773"/>
      <c r="E65" s="964" t="s">
        <v>197</v>
      </c>
      <c r="F65" s="964"/>
      <c r="G65" s="774">
        <v>0</v>
      </c>
      <c r="H65" s="781"/>
      <c r="I65" s="781"/>
      <c r="J65" s="781"/>
      <c r="K65" s="782"/>
    </row>
    <row r="66" spans="1:11" ht="230.25" customHeight="1">
      <c r="A66" s="962" t="s">
        <v>198</v>
      </c>
      <c r="B66" s="964"/>
      <c r="C66" s="933" t="s">
        <v>199</v>
      </c>
      <c r="D66" s="933"/>
      <c r="E66" s="933"/>
      <c r="F66" s="933"/>
      <c r="G66" s="933"/>
      <c r="H66" s="933"/>
      <c r="I66" s="784"/>
      <c r="J66" s="784"/>
      <c r="K66" s="785"/>
    </row>
    <row r="67" spans="1:11" ht="15" customHeight="1">
      <c r="A67" s="961" t="s">
        <v>200</v>
      </c>
      <c r="B67" s="961"/>
      <c r="C67" s="961"/>
      <c r="D67" s="961"/>
      <c r="E67" s="961"/>
      <c r="F67" s="961"/>
      <c r="G67" s="961"/>
      <c r="H67" s="961"/>
      <c r="I67" s="961"/>
      <c r="J67" s="961"/>
      <c r="K67" s="961"/>
    </row>
    <row r="68" spans="1:11" ht="15" customHeight="1">
      <c r="A68" s="962" t="s">
        <v>193</v>
      </c>
      <c r="B68" s="963"/>
      <c r="C68" s="774">
        <v>0</v>
      </c>
      <c r="D68" s="773"/>
      <c r="E68" s="964" t="s">
        <v>194</v>
      </c>
      <c r="F68" s="964"/>
      <c r="G68" s="774">
        <v>0</v>
      </c>
      <c r="H68" s="781"/>
      <c r="I68" s="781"/>
      <c r="J68" s="781"/>
      <c r="K68" s="781"/>
    </row>
    <row r="69" spans="1:11" ht="15" customHeight="1">
      <c r="A69" s="964" t="s">
        <v>194</v>
      </c>
      <c r="B69" s="964"/>
      <c r="C69" s="774">
        <v>0</v>
      </c>
      <c r="D69" s="773"/>
      <c r="E69" s="964" t="s">
        <v>195</v>
      </c>
      <c r="F69" s="965"/>
      <c r="G69" s="783">
        <v>0</v>
      </c>
      <c r="H69" s="781"/>
      <c r="I69" s="781"/>
      <c r="J69" s="781"/>
      <c r="K69" s="781"/>
    </row>
    <row r="70" spans="1:11" ht="15" customHeight="1">
      <c r="A70" s="964" t="s">
        <v>196</v>
      </c>
      <c r="B70" s="964"/>
      <c r="C70" s="774">
        <v>0</v>
      </c>
      <c r="D70" s="773"/>
      <c r="E70" s="964" t="s">
        <v>197</v>
      </c>
      <c r="F70" s="964"/>
      <c r="G70" s="774">
        <v>0</v>
      </c>
      <c r="H70" s="781"/>
      <c r="I70" s="781"/>
      <c r="J70" s="781"/>
      <c r="K70" s="781"/>
    </row>
    <row r="71" spans="1:11" ht="76.5" customHeight="1">
      <c r="A71" s="964" t="s">
        <v>198</v>
      </c>
      <c r="B71" s="964"/>
      <c r="C71" s="1004" t="s">
        <v>201</v>
      </c>
      <c r="D71" s="1004"/>
      <c r="E71" s="1004"/>
      <c r="F71" s="1004"/>
      <c r="G71" s="1004"/>
      <c r="H71" s="1004"/>
      <c r="I71" s="781"/>
      <c r="J71" s="781"/>
      <c r="K71" s="781"/>
    </row>
    <row r="72" spans="1:11" ht="17.25" customHeight="1">
      <c r="A72" s="1033" t="s">
        <v>202</v>
      </c>
      <c r="B72" s="993"/>
      <c r="C72" s="993"/>
      <c r="D72" s="993"/>
      <c r="E72" s="993"/>
      <c r="F72" s="993"/>
      <c r="G72" s="993"/>
      <c r="H72" s="993"/>
      <c r="I72" s="993"/>
      <c r="J72" s="993"/>
      <c r="K72" s="1034"/>
    </row>
    <row r="73" spans="1:11" s="16" customFormat="1" ht="15" customHeight="1" thickBot="1">
      <c r="A73" s="1009"/>
      <c r="B73" s="1010"/>
      <c r="C73" s="754"/>
      <c r="D73" s="1011"/>
      <c r="E73" s="1011"/>
      <c r="F73" s="755"/>
      <c r="G73" s="754"/>
      <c r="H73" s="1012"/>
      <c r="I73" s="1012"/>
      <c r="J73" s="754"/>
      <c r="K73" s="756"/>
    </row>
    <row r="74" spans="1:11" s="16" customFormat="1" ht="15" customHeight="1">
      <c r="A74" s="1007"/>
      <c r="B74" s="1004"/>
      <c r="C74" s="748"/>
      <c r="D74" s="1013" t="s">
        <v>203</v>
      </c>
      <c r="E74" s="1014"/>
      <c r="F74" s="745">
        <v>1</v>
      </c>
      <c r="G74" s="748"/>
      <c r="H74" s="1004"/>
      <c r="I74" s="1004"/>
      <c r="J74" s="748"/>
      <c r="K74" s="757"/>
    </row>
    <row r="75" spans="1:11" s="16" customFormat="1" ht="15" customHeight="1">
      <c r="A75" s="1007"/>
      <c r="B75" s="1004"/>
      <c r="C75" s="748"/>
      <c r="D75" s="1015" t="s">
        <v>204</v>
      </c>
      <c r="E75" s="1016"/>
      <c r="F75" s="746">
        <v>4</v>
      </c>
      <c r="G75" s="748"/>
      <c r="H75" s="1004"/>
      <c r="I75" s="1004"/>
      <c r="J75" s="748"/>
      <c r="K75" s="757"/>
    </row>
    <row r="76" spans="1:11" s="16" customFormat="1" ht="15.75" customHeight="1" thickBot="1">
      <c r="A76" s="1007"/>
      <c r="B76" s="1004"/>
      <c r="C76" s="748"/>
      <c r="D76" s="1111" t="s">
        <v>205</v>
      </c>
      <c r="E76" s="1112"/>
      <c r="F76" s="747">
        <f>F74+F75</f>
        <v>5</v>
      </c>
      <c r="G76" s="748"/>
      <c r="H76" s="1004"/>
      <c r="I76" s="1004"/>
      <c r="J76" s="748"/>
      <c r="K76" s="757"/>
    </row>
    <row r="77" spans="1:11" s="16" customFormat="1">
      <c r="A77" s="1007"/>
      <c r="B77" s="1004"/>
      <c r="C77" s="748"/>
      <c r="D77" s="1008"/>
      <c r="E77" s="1008"/>
      <c r="F77" s="261"/>
      <c r="G77" s="748"/>
      <c r="H77" s="1004"/>
      <c r="I77" s="1004"/>
      <c r="J77" s="748"/>
      <c r="K77" s="757"/>
    </row>
    <row r="78" spans="1:11" s="16" customFormat="1">
      <c r="A78" s="1007"/>
      <c r="B78" s="1004"/>
      <c r="C78" s="748"/>
      <c r="D78" s="964"/>
      <c r="E78" s="964"/>
      <c r="F78" s="749"/>
      <c r="G78" s="748"/>
      <c r="H78" s="1004"/>
      <c r="I78" s="1004"/>
      <c r="J78" s="748"/>
      <c r="K78" s="757"/>
    </row>
    <row r="79" spans="1:11" s="16" customFormat="1" ht="17.25" customHeight="1">
      <c r="A79" s="1007"/>
      <c r="B79" s="1004"/>
      <c r="C79" s="748"/>
      <c r="D79" s="964"/>
      <c r="E79" s="964"/>
      <c r="F79" s="261"/>
      <c r="G79" s="748"/>
      <c r="H79" s="1004"/>
      <c r="I79" s="1004"/>
      <c r="J79" s="748"/>
      <c r="K79" s="757"/>
    </row>
    <row r="80" spans="1:11" s="16" customFormat="1" ht="17.25" customHeight="1">
      <c r="A80" s="1007"/>
      <c r="B80" s="1004"/>
      <c r="C80" s="748"/>
      <c r="D80" s="964"/>
      <c r="E80" s="964"/>
      <c r="F80" s="261"/>
      <c r="G80" s="748"/>
      <c r="H80" s="1004"/>
      <c r="I80" s="1004"/>
      <c r="J80" s="740"/>
      <c r="K80" s="757"/>
    </row>
    <row r="81" spans="1:11" s="16" customFormat="1" ht="17.25" customHeight="1">
      <c r="A81" s="758"/>
      <c r="B81" s="269"/>
      <c r="C81" s="748"/>
      <c r="D81" s="740"/>
      <c r="E81" s="740"/>
      <c r="F81" s="261"/>
      <c r="G81" s="748"/>
      <c r="H81" s="269"/>
      <c r="I81" s="269"/>
      <c r="J81" s="740"/>
      <c r="K81" s="757"/>
    </row>
    <row r="82" spans="1:11" s="16" customFormat="1" ht="17.25" customHeight="1">
      <c r="A82" s="758"/>
      <c r="B82" s="269"/>
      <c r="C82" s="748"/>
      <c r="D82" s="740"/>
      <c r="E82" s="740"/>
      <c r="F82" s="261"/>
      <c r="G82" s="748"/>
      <c r="H82" s="269"/>
      <c r="I82" s="269"/>
      <c r="J82" s="740"/>
      <c r="K82" s="757"/>
    </row>
    <row r="83" spans="1:11" s="16" customFormat="1">
      <c r="A83" s="758"/>
      <c r="B83" s="269"/>
      <c r="C83" s="748"/>
      <c r="D83" s="740"/>
      <c r="E83" s="740"/>
      <c r="F83" s="261"/>
      <c r="G83" s="748"/>
      <c r="H83" s="269"/>
      <c r="I83" s="269"/>
      <c r="J83" s="740"/>
      <c r="K83" s="757"/>
    </row>
    <row r="84" spans="1:11" s="16" customFormat="1">
      <c r="A84" s="758"/>
      <c r="B84" s="269"/>
      <c r="C84" s="748"/>
      <c r="D84" s="740"/>
      <c r="E84" s="740"/>
      <c r="F84" s="261"/>
      <c r="G84" s="748"/>
      <c r="H84" s="269"/>
      <c r="I84" s="269"/>
      <c r="J84" s="740"/>
      <c r="K84" s="757"/>
    </row>
    <row r="85" spans="1:11" s="16" customFormat="1">
      <c r="A85" s="758"/>
      <c r="B85" s="269"/>
      <c r="C85" s="748"/>
      <c r="D85" s="740"/>
      <c r="E85" s="740"/>
      <c r="F85" s="261"/>
      <c r="G85" s="748"/>
      <c r="H85" s="269"/>
      <c r="I85" s="269"/>
      <c r="J85" s="740"/>
      <c r="K85" s="757"/>
    </row>
    <row r="86" spans="1:11" s="16" customFormat="1">
      <c r="A86" s="758"/>
      <c r="B86" s="269"/>
      <c r="C86" s="748"/>
      <c r="D86" s="740"/>
      <c r="E86" s="740"/>
      <c r="F86" s="261"/>
      <c r="G86" s="748"/>
      <c r="H86" s="269"/>
      <c r="I86" s="269"/>
      <c r="J86" s="740"/>
      <c r="K86" s="757"/>
    </row>
    <row r="87" spans="1:11" s="16" customFormat="1">
      <c r="A87" s="758"/>
      <c r="B87" s="269"/>
      <c r="C87" s="748"/>
      <c r="D87" s="740"/>
      <c r="E87" s="740"/>
      <c r="F87" s="261"/>
      <c r="G87" s="748"/>
      <c r="H87" s="269"/>
      <c r="I87" s="269"/>
      <c r="J87" s="740"/>
      <c r="K87" s="757"/>
    </row>
    <row r="88" spans="1:11" s="16" customFormat="1">
      <c r="A88" s="758"/>
      <c r="B88" s="269"/>
      <c r="C88" s="748"/>
      <c r="D88" s="740"/>
      <c r="E88" s="740"/>
      <c r="F88" s="261"/>
      <c r="G88" s="748"/>
      <c r="H88" s="269"/>
      <c r="I88" s="269"/>
      <c r="J88" s="740"/>
      <c r="K88" s="757"/>
    </row>
    <row r="89" spans="1:11" s="16" customFormat="1">
      <c r="A89" s="758"/>
      <c r="B89" s="269"/>
      <c r="C89" s="748"/>
      <c r="D89" s="740"/>
      <c r="E89" s="740"/>
      <c r="F89" s="261"/>
      <c r="G89" s="748"/>
      <c r="H89" s="269"/>
      <c r="I89" s="269"/>
      <c r="J89" s="740"/>
      <c r="K89" s="757"/>
    </row>
    <row r="90" spans="1:11" s="16" customFormat="1">
      <c r="A90" s="758"/>
      <c r="B90" s="269"/>
      <c r="C90" s="748"/>
      <c r="D90" s="740"/>
      <c r="E90" s="740"/>
      <c r="F90" s="261"/>
      <c r="G90" s="748"/>
      <c r="H90" s="269"/>
      <c r="I90" s="269"/>
      <c r="J90" s="740"/>
      <c r="K90" s="757"/>
    </row>
    <row r="91" spans="1:11" s="16" customFormat="1">
      <c r="A91" s="758"/>
      <c r="B91" s="269"/>
      <c r="C91" s="748"/>
      <c r="D91" s="740"/>
      <c r="E91" s="740"/>
      <c r="F91" s="261"/>
      <c r="G91" s="748"/>
      <c r="H91" s="269"/>
      <c r="I91" s="269"/>
      <c r="J91" s="740"/>
      <c r="K91" s="757"/>
    </row>
    <row r="92" spans="1:11" s="16" customFormat="1">
      <c r="A92" s="758"/>
      <c r="B92" s="269"/>
      <c r="C92" s="748"/>
      <c r="D92" s="740"/>
      <c r="E92" s="740"/>
      <c r="F92" s="261"/>
      <c r="G92" s="748"/>
      <c r="H92" s="269"/>
      <c r="I92" s="269"/>
      <c r="J92" s="740"/>
      <c r="K92" s="757"/>
    </row>
    <row r="93" spans="1:11" s="16" customFormat="1">
      <c r="A93" s="758"/>
      <c r="B93" s="269"/>
      <c r="C93" s="748"/>
      <c r="D93" s="740"/>
      <c r="E93" s="740"/>
      <c r="F93" s="261"/>
      <c r="G93" s="748"/>
      <c r="H93" s="269"/>
      <c r="I93" s="269"/>
      <c r="J93" s="740"/>
      <c r="K93" s="757"/>
    </row>
    <row r="94" spans="1:11" s="16" customFormat="1">
      <c r="A94" s="758"/>
      <c r="B94" s="269"/>
      <c r="C94" s="748"/>
      <c r="D94" s="740"/>
      <c r="E94" s="740"/>
      <c r="F94" s="261"/>
      <c r="G94" s="748"/>
      <c r="H94" s="269"/>
      <c r="I94" s="269"/>
      <c r="J94" s="740"/>
      <c r="K94" s="757"/>
    </row>
    <row r="95" spans="1:11" s="16" customFormat="1">
      <c r="A95" s="758"/>
      <c r="B95" s="269"/>
      <c r="C95" s="748"/>
      <c r="D95" s="740"/>
      <c r="E95" s="740"/>
      <c r="F95" s="261"/>
      <c r="G95" s="748"/>
      <c r="H95" s="269"/>
      <c r="I95" s="269"/>
      <c r="J95" s="740"/>
      <c r="K95" s="757"/>
    </row>
    <row r="96" spans="1:11" s="16" customFormat="1">
      <c r="A96" s="758"/>
      <c r="B96" s="269"/>
      <c r="C96" s="748"/>
      <c r="D96" s="740"/>
      <c r="E96" s="740"/>
      <c r="F96" s="261"/>
      <c r="G96" s="748"/>
      <c r="H96" s="269"/>
      <c r="I96" s="269"/>
      <c r="J96" s="740"/>
      <c r="K96" s="757"/>
    </row>
    <row r="97" spans="1:11" s="16" customFormat="1">
      <c r="A97" s="1002"/>
      <c r="B97" s="1003"/>
      <c r="C97" s="748"/>
      <c r="D97" s="964"/>
      <c r="E97" s="964"/>
      <c r="F97" s="261"/>
      <c r="G97" s="748"/>
      <c r="H97" s="1004"/>
      <c r="I97" s="1004"/>
      <c r="J97" s="740"/>
      <c r="K97" s="757"/>
    </row>
    <row r="98" spans="1:11" s="16" customFormat="1">
      <c r="A98" s="759"/>
      <c r="B98" s="752"/>
      <c r="C98" s="748"/>
      <c r="D98" s="740"/>
      <c r="E98" s="740"/>
      <c r="F98" s="261"/>
      <c r="G98" s="748"/>
      <c r="H98" s="269"/>
      <c r="I98" s="269"/>
      <c r="J98" s="740"/>
      <c r="K98" s="757"/>
    </row>
    <row r="99" spans="1:11" s="16" customFormat="1">
      <c r="A99" s="1002"/>
      <c r="B99" s="1003"/>
      <c r="C99" s="748"/>
      <c r="D99" s="964"/>
      <c r="E99" s="964"/>
      <c r="F99" s="750"/>
      <c r="G99" s="748"/>
      <c r="H99" s="1004"/>
      <c r="I99" s="1004"/>
      <c r="J99" s="740"/>
      <c r="K99" s="757"/>
    </row>
    <row r="100" spans="1:11" s="16" customFormat="1">
      <c r="A100" s="759"/>
      <c r="B100" s="752"/>
      <c r="C100" s="748"/>
      <c r="D100" s="740"/>
      <c r="E100" s="740"/>
      <c r="F100" s="750"/>
      <c r="G100" s="748"/>
      <c r="H100" s="269"/>
      <c r="I100" s="269"/>
      <c r="J100" s="740"/>
      <c r="K100" s="757"/>
    </row>
    <row r="101" spans="1:11" s="16" customFormat="1">
      <c r="A101" s="759"/>
      <c r="B101" s="752"/>
      <c r="C101" s="748"/>
      <c r="D101" s="740"/>
      <c r="E101" s="740"/>
      <c r="F101" s="750"/>
      <c r="G101" s="748"/>
      <c r="H101" s="269"/>
      <c r="I101" s="269"/>
      <c r="J101" s="740"/>
      <c r="K101" s="757"/>
    </row>
    <row r="102" spans="1:11" s="16" customFormat="1">
      <c r="A102" s="759"/>
      <c r="B102" s="752"/>
      <c r="C102" s="748"/>
      <c r="D102" s="740"/>
      <c r="E102" s="740"/>
      <c r="F102" s="750"/>
      <c r="G102" s="748"/>
      <c r="H102" s="269"/>
      <c r="I102" s="269"/>
      <c r="J102" s="740"/>
      <c r="K102" s="757"/>
    </row>
    <row r="103" spans="1:11" s="16" customFormat="1">
      <c r="A103" s="759"/>
      <c r="B103" s="752"/>
      <c r="C103" s="748"/>
      <c r="D103" s="740"/>
      <c r="E103" s="740"/>
      <c r="F103" s="750"/>
      <c r="G103" s="748"/>
      <c r="H103" s="269"/>
      <c r="I103" s="269"/>
      <c r="J103" s="740"/>
      <c r="K103" s="757"/>
    </row>
    <row r="104" spans="1:11" s="16" customFormat="1">
      <c r="A104" s="759"/>
      <c r="B104" s="752"/>
      <c r="C104" s="748"/>
      <c r="D104" s="740"/>
      <c r="E104" s="740"/>
      <c r="F104" s="750"/>
      <c r="G104" s="748"/>
      <c r="H104" s="269"/>
      <c r="I104" s="269"/>
      <c r="J104" s="740"/>
      <c r="K104" s="757"/>
    </row>
    <row r="105" spans="1:11" s="16" customFormat="1">
      <c r="A105" s="760"/>
      <c r="B105" s="761"/>
      <c r="C105" s="18"/>
      <c r="D105" s="260"/>
      <c r="E105" s="260"/>
      <c r="F105" s="762"/>
      <c r="G105" s="18"/>
      <c r="H105" s="763"/>
      <c r="I105" s="763"/>
      <c r="J105" s="260"/>
      <c r="K105" s="764"/>
    </row>
    <row r="106" spans="1:11" s="16" customFormat="1">
      <c r="A106" s="1005" t="s">
        <v>206</v>
      </c>
      <c r="B106" s="1005"/>
      <c r="C106" s="1005"/>
      <c r="D106" s="1005"/>
      <c r="E106" s="1005"/>
      <c r="F106" s="1005"/>
      <c r="G106" s="1005"/>
      <c r="H106" s="1005"/>
      <c r="I106" s="1005"/>
      <c r="J106" s="1005"/>
      <c r="K106" s="1005"/>
    </row>
    <row r="107" spans="1:11" s="16" customFormat="1">
      <c r="A107" s="765"/>
      <c r="B107" s="766"/>
      <c r="C107" s="754"/>
      <c r="D107" s="738"/>
      <c r="E107" s="738"/>
      <c r="F107" s="767"/>
      <c r="G107" s="754"/>
      <c r="H107" s="768"/>
      <c r="I107" s="768"/>
      <c r="J107" s="738"/>
      <c r="K107" s="756"/>
    </row>
    <row r="108" spans="1:11" s="16" customFormat="1" ht="33.75" customHeight="1">
      <c r="A108" s="759"/>
      <c r="B108" s="751" t="s">
        <v>207</v>
      </c>
      <c r="C108" s="1006" t="s">
        <v>208</v>
      </c>
      <c r="D108" s="1006"/>
      <c r="E108" s="751" t="s">
        <v>209</v>
      </c>
      <c r="F108" s="1006" t="s">
        <v>210</v>
      </c>
      <c r="G108" s="1006"/>
      <c r="H108" s="1006"/>
      <c r="I108" s="269"/>
      <c r="J108" s="740"/>
      <c r="K108" s="757"/>
    </row>
    <row r="109" spans="1:11" s="16" customFormat="1">
      <c r="A109" s="759"/>
      <c r="B109" s="776"/>
      <c r="C109" s="952">
        <v>0</v>
      </c>
      <c r="D109" s="952"/>
      <c r="E109" s="772">
        <v>0</v>
      </c>
      <c r="F109" s="952"/>
      <c r="G109" s="952"/>
      <c r="H109" s="952"/>
      <c r="I109" s="269"/>
      <c r="J109" s="740"/>
      <c r="K109" s="757"/>
    </row>
    <row r="110" spans="1:11" s="16" customFormat="1">
      <c r="A110" s="759"/>
      <c r="B110" s="772"/>
      <c r="C110" s="952">
        <v>0</v>
      </c>
      <c r="D110" s="952"/>
      <c r="E110" s="789">
        <v>0</v>
      </c>
      <c r="F110" s="952"/>
      <c r="G110" s="952"/>
      <c r="H110" s="952"/>
      <c r="I110" s="269"/>
      <c r="J110" s="740"/>
      <c r="K110" s="757"/>
    </row>
    <row r="111" spans="1:11" s="16" customFormat="1">
      <c r="A111" s="759"/>
      <c r="B111" s="777"/>
      <c r="C111" s="952">
        <v>0</v>
      </c>
      <c r="D111" s="952"/>
      <c r="E111" s="789">
        <v>0</v>
      </c>
      <c r="F111" s="952"/>
      <c r="G111" s="952"/>
      <c r="H111" s="952"/>
      <c r="I111" s="269"/>
      <c r="J111" s="740"/>
      <c r="K111" s="757"/>
    </row>
    <row r="112" spans="1:11" s="16" customFormat="1">
      <c r="A112" s="759"/>
      <c r="B112" s="777"/>
      <c r="C112" s="952">
        <v>0</v>
      </c>
      <c r="D112" s="952"/>
      <c r="E112" s="789">
        <v>0</v>
      </c>
      <c r="F112" s="952"/>
      <c r="G112" s="952"/>
      <c r="H112" s="952"/>
      <c r="I112" s="269"/>
      <c r="J112" s="740"/>
      <c r="K112" s="757"/>
    </row>
    <row r="113" spans="1:11" s="16" customFormat="1">
      <c r="A113" s="759"/>
      <c r="B113" s="777"/>
      <c r="C113" s="952">
        <v>0</v>
      </c>
      <c r="D113" s="952"/>
      <c r="E113" s="789">
        <v>0</v>
      </c>
      <c r="F113" s="952"/>
      <c r="G113" s="952"/>
      <c r="H113" s="952"/>
      <c r="I113" s="269"/>
      <c r="J113" s="740"/>
      <c r="K113" s="757"/>
    </row>
    <row r="114" spans="1:11" s="16" customFormat="1">
      <c r="A114" s="759"/>
      <c r="B114" s="777"/>
      <c r="C114" s="952">
        <v>0</v>
      </c>
      <c r="D114" s="952"/>
      <c r="E114" s="789">
        <v>0</v>
      </c>
      <c r="F114" s="952"/>
      <c r="G114" s="952"/>
      <c r="H114" s="952"/>
      <c r="I114" s="269"/>
      <c r="J114" s="740"/>
      <c r="K114" s="757"/>
    </row>
    <row r="115" spans="1:11" s="16" customFormat="1">
      <c r="A115" s="759"/>
      <c r="B115" s="777"/>
      <c r="C115" s="952">
        <v>0</v>
      </c>
      <c r="D115" s="952"/>
      <c r="E115" s="789">
        <v>0</v>
      </c>
      <c r="F115" s="952"/>
      <c r="G115" s="952"/>
      <c r="H115" s="952"/>
      <c r="I115" s="269"/>
      <c r="J115" s="740"/>
      <c r="K115" s="757"/>
    </row>
    <row r="116" spans="1:11" s="16" customFormat="1">
      <c r="A116" s="759"/>
      <c r="B116" s="777"/>
      <c r="C116" s="952">
        <v>0</v>
      </c>
      <c r="D116" s="952"/>
      <c r="E116" s="789">
        <v>0</v>
      </c>
      <c r="F116" s="952"/>
      <c r="G116" s="952"/>
      <c r="H116" s="952"/>
      <c r="I116" s="269"/>
      <c r="J116" s="740"/>
      <c r="K116" s="757"/>
    </row>
    <row r="117" spans="1:11" s="16" customFormat="1">
      <c r="A117" s="759"/>
      <c r="B117" s="777"/>
      <c r="C117" s="952">
        <v>0</v>
      </c>
      <c r="D117" s="952"/>
      <c r="E117" s="789">
        <v>0</v>
      </c>
      <c r="F117" s="952"/>
      <c r="G117" s="952"/>
      <c r="H117" s="952"/>
      <c r="I117" s="269"/>
      <c r="J117" s="740"/>
      <c r="K117" s="757"/>
    </row>
    <row r="118" spans="1:11" s="16" customFormat="1">
      <c r="A118" s="759"/>
      <c r="B118" s="777"/>
      <c r="C118" s="952">
        <v>0</v>
      </c>
      <c r="D118" s="952"/>
      <c r="E118" s="789">
        <v>0</v>
      </c>
      <c r="F118" s="952"/>
      <c r="G118" s="952"/>
      <c r="H118" s="952"/>
      <c r="I118" s="269"/>
      <c r="J118" s="740"/>
      <c r="K118" s="757"/>
    </row>
    <row r="119" spans="1:11" s="16" customFormat="1">
      <c r="A119" s="759"/>
      <c r="B119" s="777"/>
      <c r="C119" s="952">
        <v>0</v>
      </c>
      <c r="D119" s="952"/>
      <c r="E119" s="789">
        <v>0</v>
      </c>
      <c r="F119" s="952"/>
      <c r="G119" s="952"/>
      <c r="H119" s="952"/>
      <c r="I119" s="269"/>
      <c r="J119" s="740"/>
      <c r="K119" s="757"/>
    </row>
    <row r="120" spans="1:11" s="16" customFormat="1">
      <c r="A120" s="759"/>
      <c r="B120" s="777"/>
      <c r="C120" s="952">
        <v>0</v>
      </c>
      <c r="D120" s="952"/>
      <c r="E120" s="789">
        <v>0</v>
      </c>
      <c r="F120" s="952"/>
      <c r="G120" s="952"/>
      <c r="H120" s="952"/>
      <c r="I120" s="269"/>
      <c r="J120" s="740"/>
      <c r="K120" s="757"/>
    </row>
    <row r="121" spans="1:11" s="16" customFormat="1">
      <c r="A121" s="759"/>
      <c r="B121" s="774"/>
      <c r="C121" s="952">
        <v>0</v>
      </c>
      <c r="D121" s="952"/>
      <c r="E121" s="789">
        <v>0</v>
      </c>
      <c r="F121" s="1110"/>
      <c r="G121" s="1110"/>
      <c r="H121" s="1110"/>
      <c r="I121" s="269"/>
      <c r="J121" s="740"/>
      <c r="K121" s="757"/>
    </row>
    <row r="122" spans="1:11" s="16" customFormat="1">
      <c r="A122" s="759"/>
      <c r="B122" s="775"/>
      <c r="C122" s="952"/>
      <c r="D122" s="952"/>
      <c r="E122" s="772"/>
      <c r="F122" s="1107"/>
      <c r="G122" s="1108"/>
      <c r="H122" s="1109"/>
      <c r="I122" s="269"/>
      <c r="J122" s="740"/>
      <c r="K122" s="757"/>
    </row>
    <row r="123" spans="1:11" s="16" customFormat="1">
      <c r="A123" s="759"/>
      <c r="B123" s="753" t="s">
        <v>211</v>
      </c>
      <c r="C123" s="952">
        <f>SUM(C109:D122)</f>
        <v>0</v>
      </c>
      <c r="D123" s="952"/>
      <c r="E123" s="772">
        <f>SUM(E109:E121)</f>
        <v>0</v>
      </c>
      <c r="F123" s="1106"/>
      <c r="G123" s="1106"/>
      <c r="H123" s="1106"/>
      <c r="I123" s="269"/>
      <c r="J123" s="740"/>
      <c r="K123" s="757"/>
    </row>
    <row r="124" spans="1:11" s="16" customFormat="1">
      <c r="A124" s="760"/>
      <c r="B124" s="761"/>
      <c r="C124" s="18"/>
      <c r="D124" s="260"/>
      <c r="E124" s="260"/>
      <c r="F124" s="762"/>
      <c r="G124" s="18"/>
      <c r="H124" s="763"/>
      <c r="I124" s="763"/>
      <c r="J124" s="260"/>
      <c r="K124" s="764"/>
    </row>
    <row r="125" spans="1:11" s="17" customFormat="1" ht="15.95" customHeight="1">
      <c r="A125" s="992" t="s">
        <v>212</v>
      </c>
      <c r="B125" s="993"/>
      <c r="C125" s="993"/>
      <c r="D125" s="993"/>
      <c r="E125" s="993"/>
      <c r="F125" s="993"/>
      <c r="G125" s="993"/>
      <c r="H125" s="993"/>
      <c r="I125" s="993"/>
      <c r="J125" s="993"/>
      <c r="K125" s="994"/>
    </row>
    <row r="126" spans="1:11">
      <c r="A126" s="287" t="s">
        <v>213</v>
      </c>
      <c r="B126" s="942" t="s">
        <v>214</v>
      </c>
      <c r="C126" s="944"/>
      <c r="D126" s="736" t="s">
        <v>215</v>
      </c>
      <c r="E126" s="942" t="s">
        <v>216</v>
      </c>
      <c r="F126" s="943"/>
      <c r="G126" s="943"/>
      <c r="H126" s="943"/>
      <c r="I126" s="943"/>
      <c r="J126" s="943"/>
      <c r="K126" s="995"/>
    </row>
    <row r="127" spans="1:11">
      <c r="A127" s="288">
        <v>1</v>
      </c>
      <c r="B127" s="941"/>
      <c r="C127" s="941"/>
      <c r="D127" s="778"/>
      <c r="E127" s="741"/>
      <c r="F127" s="942" t="s">
        <v>217</v>
      </c>
      <c r="G127" s="943"/>
      <c r="H127" s="944"/>
      <c r="I127" s="289"/>
      <c r="J127" s="289"/>
      <c r="K127" s="290"/>
    </row>
    <row r="128" spans="1:11">
      <c r="A128" s="288">
        <v>2</v>
      </c>
      <c r="B128" s="941"/>
      <c r="C128" s="941"/>
      <c r="D128" s="778"/>
      <c r="E128" s="741"/>
      <c r="F128" s="996">
        <f>B38</f>
        <v>3130540609</v>
      </c>
      <c r="G128" s="997"/>
      <c r="H128" s="998"/>
      <c r="I128" s="289"/>
      <c r="J128" s="289"/>
      <c r="K128" s="290"/>
    </row>
    <row r="129" spans="1:11">
      <c r="A129" s="288">
        <v>3</v>
      </c>
      <c r="B129" s="941"/>
      <c r="C129" s="941"/>
      <c r="D129" s="778"/>
      <c r="E129" s="741"/>
      <c r="F129" s="942" t="s">
        <v>218</v>
      </c>
      <c r="G129" s="943"/>
      <c r="H129" s="944"/>
      <c r="I129" s="289"/>
      <c r="J129" s="289"/>
      <c r="K129" s="290"/>
    </row>
    <row r="130" spans="1:11">
      <c r="A130" s="288">
        <v>4</v>
      </c>
      <c r="B130" s="941"/>
      <c r="C130" s="941"/>
      <c r="D130" s="778"/>
      <c r="E130" s="741"/>
      <c r="F130" s="996">
        <f>+B135</f>
        <v>0</v>
      </c>
      <c r="G130" s="997"/>
      <c r="H130" s="998"/>
      <c r="I130" s="289"/>
      <c r="J130" s="289"/>
      <c r="K130" s="290"/>
    </row>
    <row r="131" spans="1:11">
      <c r="A131" s="288">
        <v>5</v>
      </c>
      <c r="B131" s="941"/>
      <c r="C131" s="941"/>
      <c r="D131" s="778"/>
      <c r="E131" s="741"/>
      <c r="F131" s="942" t="s">
        <v>219</v>
      </c>
      <c r="G131" s="943"/>
      <c r="H131" s="944"/>
      <c r="I131" s="289"/>
      <c r="J131" s="289"/>
      <c r="K131" s="290"/>
    </row>
    <row r="132" spans="1:11">
      <c r="A132" s="288">
        <v>6</v>
      </c>
      <c r="B132" s="941"/>
      <c r="C132" s="941"/>
      <c r="D132" s="778"/>
      <c r="E132" s="741"/>
      <c r="F132" s="999">
        <f>+F130/F128</f>
        <v>0</v>
      </c>
      <c r="G132" s="1000"/>
      <c r="H132" s="1001"/>
      <c r="I132" s="289"/>
      <c r="J132" s="289"/>
      <c r="K132" s="290"/>
    </row>
    <row r="133" spans="1:11">
      <c r="A133" s="292">
        <v>7</v>
      </c>
      <c r="B133" s="941"/>
      <c r="C133" s="941"/>
      <c r="D133" s="778"/>
      <c r="E133" s="741"/>
      <c r="F133" s="293"/>
      <c r="G133" s="293"/>
      <c r="H133" s="293"/>
      <c r="I133" s="289"/>
      <c r="J133" s="289"/>
      <c r="K133" s="290"/>
    </row>
    <row r="134" spans="1:11">
      <c r="A134" s="292">
        <v>9</v>
      </c>
      <c r="B134" s="941"/>
      <c r="C134" s="941"/>
      <c r="D134" s="778"/>
      <c r="E134" s="741"/>
      <c r="F134" s="293"/>
      <c r="G134" s="293"/>
      <c r="H134" s="293"/>
      <c r="I134" s="289"/>
      <c r="J134" s="289"/>
      <c r="K134" s="290"/>
    </row>
    <row r="135" spans="1:11">
      <c r="A135" s="294" t="s">
        <v>220</v>
      </c>
      <c r="B135" s="945">
        <f>SUM(D127:D134)</f>
        <v>0</v>
      </c>
      <c r="C135" s="946"/>
      <c r="D135" s="947"/>
      <c r="E135" s="734"/>
      <c r="F135" s="948"/>
      <c r="G135" s="948"/>
      <c r="H135" s="948"/>
      <c r="I135" s="4"/>
      <c r="J135" s="4"/>
      <c r="K135" s="295"/>
    </row>
    <row r="136" spans="1:11">
      <c r="A136" s="949" t="s">
        <v>221</v>
      </c>
      <c r="B136" s="950"/>
      <c r="C136" s="950"/>
      <c r="D136" s="950"/>
      <c r="E136" s="950"/>
      <c r="F136" s="950"/>
      <c r="G136" s="950"/>
      <c r="H136" s="950"/>
      <c r="I136" s="950"/>
      <c r="J136" s="950"/>
      <c r="K136" s="951"/>
    </row>
    <row r="137" spans="1:11" ht="22.5">
      <c r="A137" s="287" t="s">
        <v>222</v>
      </c>
      <c r="B137" s="942" t="s">
        <v>214</v>
      </c>
      <c r="C137" s="944"/>
      <c r="D137" s="736" t="s">
        <v>215</v>
      </c>
      <c r="E137" s="743"/>
      <c r="F137" s="939"/>
      <c r="G137" s="939"/>
      <c r="H137" s="939"/>
      <c r="I137" s="26"/>
      <c r="J137" s="26"/>
      <c r="K137" s="742"/>
    </row>
    <row r="138" spans="1:11" ht="19.5" customHeight="1">
      <c r="A138" s="288">
        <v>1</v>
      </c>
      <c r="B138" s="937"/>
      <c r="C138" s="937"/>
      <c r="D138" s="779"/>
      <c r="E138" s="744"/>
      <c r="F138" s="939" t="s">
        <v>223</v>
      </c>
      <c r="G138" s="939"/>
      <c r="H138" s="939"/>
      <c r="I138" s="291" t="s">
        <v>224</v>
      </c>
      <c r="J138" s="289"/>
      <c r="K138" s="735" t="str">
        <f>I138</f>
        <v xml:space="preserve">  </v>
      </c>
    </row>
    <row r="139" spans="1:11">
      <c r="A139" s="288">
        <v>2</v>
      </c>
      <c r="B139" s="937"/>
      <c r="C139" s="937"/>
      <c r="D139" s="779"/>
      <c r="E139" s="744"/>
      <c r="F139" s="938">
        <f>F38</f>
        <v>537129527</v>
      </c>
      <c r="G139" s="938"/>
      <c r="H139" s="938"/>
      <c r="I139" s="291" t="s">
        <v>126</v>
      </c>
      <c r="J139" s="289"/>
      <c r="K139" s="735" t="s">
        <v>126</v>
      </c>
    </row>
    <row r="140" spans="1:11" ht="21.75" customHeight="1">
      <c r="A140" s="288">
        <v>3</v>
      </c>
      <c r="B140" s="937"/>
      <c r="C140" s="937"/>
      <c r="D140" s="779"/>
      <c r="E140" s="744"/>
      <c r="F140" s="939" t="s">
        <v>225</v>
      </c>
      <c r="G140" s="939"/>
      <c r="H140" s="939"/>
      <c r="I140" s="291" t="s">
        <v>126</v>
      </c>
      <c r="J140" s="289"/>
      <c r="K140" s="735" t="s">
        <v>126</v>
      </c>
    </row>
    <row r="141" spans="1:11">
      <c r="A141" s="288">
        <v>4</v>
      </c>
      <c r="B141" s="937"/>
      <c r="C141" s="937"/>
      <c r="D141" s="779"/>
      <c r="E141" s="291"/>
      <c r="F141" s="938">
        <f>+B145</f>
        <v>0</v>
      </c>
      <c r="G141" s="938"/>
      <c r="H141" s="938"/>
      <c r="I141" s="291" t="s">
        <v>126</v>
      </c>
      <c r="J141" s="289"/>
      <c r="K141" s="735" t="s">
        <v>126</v>
      </c>
    </row>
    <row r="142" spans="1:11">
      <c r="A142" s="288">
        <v>5</v>
      </c>
      <c r="B142" s="937"/>
      <c r="C142" s="937"/>
      <c r="D142" s="779"/>
      <c r="E142" s="291"/>
      <c r="F142" s="939" t="s">
        <v>219</v>
      </c>
      <c r="G142" s="939"/>
      <c r="H142" s="939"/>
      <c r="I142" s="291" t="s">
        <v>126</v>
      </c>
      <c r="J142" s="289"/>
      <c r="K142" s="735" t="s">
        <v>126</v>
      </c>
    </row>
    <row r="143" spans="1:11">
      <c r="A143" s="288">
        <v>6</v>
      </c>
      <c r="B143" s="937"/>
      <c r="C143" s="937"/>
      <c r="D143" s="779"/>
      <c r="E143" s="291"/>
      <c r="F143" s="940">
        <f>+F141/F139</f>
        <v>0</v>
      </c>
      <c r="G143" s="940"/>
      <c r="H143" s="940"/>
      <c r="I143" s="291" t="s">
        <v>126</v>
      </c>
      <c r="J143" s="289"/>
      <c r="K143" s="735" t="s">
        <v>126</v>
      </c>
    </row>
    <row r="144" spans="1:11">
      <c r="A144" s="292">
        <v>7</v>
      </c>
      <c r="B144" s="937"/>
      <c r="C144" s="937"/>
      <c r="D144" s="779"/>
      <c r="E144" s="291"/>
      <c r="F144" s="567"/>
      <c r="G144" s="293"/>
      <c r="H144" s="293"/>
      <c r="I144" s="291" t="s">
        <v>126</v>
      </c>
      <c r="J144" s="289"/>
      <c r="K144" s="735" t="s">
        <v>126</v>
      </c>
    </row>
    <row r="145" spans="1:11">
      <c r="A145" s="294" t="s">
        <v>220</v>
      </c>
      <c r="B145" s="945">
        <f>SUM(D138:D144)</f>
        <v>0</v>
      </c>
      <c r="C145" s="946"/>
      <c r="D145" s="947"/>
      <c r="E145" s="3"/>
      <c r="F145" s="948"/>
      <c r="G145" s="948"/>
      <c r="H145" s="948"/>
      <c r="I145" s="4"/>
      <c r="J145" s="4"/>
      <c r="K145" s="295"/>
    </row>
    <row r="146" spans="1:11" s="2" customFormat="1">
      <c r="A146" s="987" t="s">
        <v>210</v>
      </c>
      <c r="B146" s="988"/>
      <c r="C146" s="988"/>
      <c r="D146" s="988"/>
      <c r="E146" s="988"/>
      <c r="F146" s="989" t="s">
        <v>226</v>
      </c>
      <c r="G146" s="990"/>
      <c r="H146" s="990"/>
      <c r="I146" s="990"/>
      <c r="J146" s="990"/>
      <c r="K146" s="991"/>
    </row>
    <row r="147" spans="1:11" ht="60.6" customHeight="1">
      <c r="A147" s="975" t="s">
        <v>126</v>
      </c>
      <c r="B147" s="976"/>
      <c r="C147" s="976"/>
      <c r="D147" s="976"/>
      <c r="E147" s="977"/>
      <c r="F147" s="981" t="s">
        <v>227</v>
      </c>
      <c r="G147" s="982"/>
      <c r="H147" s="982"/>
      <c r="I147" s="982"/>
      <c r="J147" s="982"/>
      <c r="K147" s="983"/>
    </row>
    <row r="148" spans="1:11" ht="20.45" customHeight="1" thickBot="1">
      <c r="A148" s="978"/>
      <c r="B148" s="979"/>
      <c r="C148" s="979"/>
      <c r="D148" s="979"/>
      <c r="E148" s="980"/>
      <c r="F148" s="984"/>
      <c r="G148" s="985"/>
      <c r="H148" s="985"/>
      <c r="I148" s="985"/>
      <c r="J148" s="985"/>
      <c r="K148" s="986"/>
    </row>
    <row r="150" spans="1:11" ht="63.75" customHeight="1">
      <c r="E150" s="59"/>
    </row>
  </sheetData>
  <mergeCells count="207">
    <mergeCell ref="A44:K44"/>
    <mergeCell ref="A45:K45"/>
    <mergeCell ref="F123:H123"/>
    <mergeCell ref="C110:D110"/>
    <mergeCell ref="F110:H110"/>
    <mergeCell ref="F122:H122"/>
    <mergeCell ref="C114:D114"/>
    <mergeCell ref="C115:D115"/>
    <mergeCell ref="C116:D116"/>
    <mergeCell ref="C117:D117"/>
    <mergeCell ref="C118:D118"/>
    <mergeCell ref="C119:D119"/>
    <mergeCell ref="C120:D120"/>
    <mergeCell ref="C121:D121"/>
    <mergeCell ref="F115:H115"/>
    <mergeCell ref="F116:H116"/>
    <mergeCell ref="F117:H117"/>
    <mergeCell ref="F118:H118"/>
    <mergeCell ref="F119:H119"/>
    <mergeCell ref="F120:H120"/>
    <mergeCell ref="F121:H121"/>
    <mergeCell ref="A76:B76"/>
    <mergeCell ref="D76:E76"/>
    <mergeCell ref="H76:I76"/>
    <mergeCell ref="A4:K4"/>
    <mergeCell ref="A5:B5"/>
    <mergeCell ref="C5:E5"/>
    <mergeCell ref="G5:H5"/>
    <mergeCell ref="I5:K5"/>
    <mergeCell ref="A6:B6"/>
    <mergeCell ref="D6:E6"/>
    <mergeCell ref="I6:K6"/>
    <mergeCell ref="C108:D108"/>
    <mergeCell ref="A13:K13"/>
    <mergeCell ref="A14:K14"/>
    <mergeCell ref="A15:K15"/>
    <mergeCell ref="A16:K16"/>
    <mergeCell ref="H17:J17"/>
    <mergeCell ref="H18:J18"/>
    <mergeCell ref="B7:D7"/>
    <mergeCell ref="F7:G7"/>
    <mergeCell ref="I7:K7"/>
    <mergeCell ref="A10:D10"/>
    <mergeCell ref="A11:D11"/>
    <mergeCell ref="A12:B12"/>
    <mergeCell ref="C12:F12"/>
    <mergeCell ref="A25:D25"/>
    <mergeCell ref="E25:K25"/>
    <mergeCell ref="B28:D28"/>
    <mergeCell ref="F28:K28"/>
    <mergeCell ref="B29:D29"/>
    <mergeCell ref="F29:K29"/>
    <mergeCell ref="B26:D26"/>
    <mergeCell ref="F26:K26"/>
    <mergeCell ref="B27:D27"/>
    <mergeCell ref="F27:K27"/>
    <mergeCell ref="H19:J19"/>
    <mergeCell ref="E21:E22"/>
    <mergeCell ref="H21:J21"/>
    <mergeCell ref="H22:J22"/>
    <mergeCell ref="A23:K23"/>
    <mergeCell ref="A24:K24"/>
    <mergeCell ref="B34:D34"/>
    <mergeCell ref="F34:K34"/>
    <mergeCell ref="B35:D35"/>
    <mergeCell ref="F35:K35"/>
    <mergeCell ref="B36:D36"/>
    <mergeCell ref="F36:K36"/>
    <mergeCell ref="B33:D33"/>
    <mergeCell ref="F33:K33"/>
    <mergeCell ref="B30:D30"/>
    <mergeCell ref="F30:K30"/>
    <mergeCell ref="B31:D31"/>
    <mergeCell ref="F31:K31"/>
    <mergeCell ref="B32:D32"/>
    <mergeCell ref="F32:K32"/>
    <mergeCell ref="B38:D38"/>
    <mergeCell ref="F38:K38"/>
    <mergeCell ref="B37:D37"/>
    <mergeCell ref="F37:K37"/>
    <mergeCell ref="A47:K47"/>
    <mergeCell ref="A48:K48"/>
    <mergeCell ref="A49:K49"/>
    <mergeCell ref="A72:K72"/>
    <mergeCell ref="A39:K39"/>
    <mergeCell ref="A40:K40"/>
    <mergeCell ref="A41:K41"/>
    <mergeCell ref="A42:K42"/>
    <mergeCell ref="A43:K43"/>
    <mergeCell ref="A46:K46"/>
    <mergeCell ref="A50:K50"/>
    <mergeCell ref="A51:K51"/>
    <mergeCell ref="A60:K60"/>
    <mergeCell ref="A52:K52"/>
    <mergeCell ref="A53:K53"/>
    <mergeCell ref="C71:H71"/>
    <mergeCell ref="A63:B63"/>
    <mergeCell ref="E63:F63"/>
    <mergeCell ref="A64:B64"/>
    <mergeCell ref="E64:F64"/>
    <mergeCell ref="A73:B73"/>
    <mergeCell ref="D73:E73"/>
    <mergeCell ref="H73:I73"/>
    <mergeCell ref="A74:B74"/>
    <mergeCell ref="D74:E74"/>
    <mergeCell ref="H74:I74"/>
    <mergeCell ref="A75:B75"/>
    <mergeCell ref="D75:E75"/>
    <mergeCell ref="H75:I75"/>
    <mergeCell ref="A79:B79"/>
    <mergeCell ref="D79:E79"/>
    <mergeCell ref="H79:I79"/>
    <mergeCell ref="A80:B80"/>
    <mergeCell ref="D80:E80"/>
    <mergeCell ref="H80:I80"/>
    <mergeCell ref="A77:B77"/>
    <mergeCell ref="D77:E77"/>
    <mergeCell ref="H77:I77"/>
    <mergeCell ref="A78:B78"/>
    <mergeCell ref="D78:E78"/>
    <mergeCell ref="H78:I78"/>
    <mergeCell ref="A97:B97"/>
    <mergeCell ref="D97:E97"/>
    <mergeCell ref="H97:I97"/>
    <mergeCell ref="A99:B99"/>
    <mergeCell ref="D99:E99"/>
    <mergeCell ref="H99:I99"/>
    <mergeCell ref="A106:K106"/>
    <mergeCell ref="F108:H108"/>
    <mergeCell ref="F109:H109"/>
    <mergeCell ref="C109:D109"/>
    <mergeCell ref="F113:H113"/>
    <mergeCell ref="F114:H114"/>
    <mergeCell ref="B127:C127"/>
    <mergeCell ref="F127:H127"/>
    <mergeCell ref="C111:D111"/>
    <mergeCell ref="C112:D112"/>
    <mergeCell ref="C113:D113"/>
    <mergeCell ref="C122:D122"/>
    <mergeCell ref="C123:D123"/>
    <mergeCell ref="A147:E148"/>
    <mergeCell ref="F147:K147"/>
    <mergeCell ref="F148:K148"/>
    <mergeCell ref="B145:D145"/>
    <mergeCell ref="F145:H145"/>
    <mergeCell ref="A146:E146"/>
    <mergeCell ref="F146:K146"/>
    <mergeCell ref="A125:K125"/>
    <mergeCell ref="B126:C126"/>
    <mergeCell ref="E126:K126"/>
    <mergeCell ref="B133:C133"/>
    <mergeCell ref="B130:C130"/>
    <mergeCell ref="F130:H130"/>
    <mergeCell ref="B131:C131"/>
    <mergeCell ref="F131:H131"/>
    <mergeCell ref="B132:C132"/>
    <mergeCell ref="F132:H132"/>
    <mergeCell ref="B128:C128"/>
    <mergeCell ref="F128:H128"/>
    <mergeCell ref="B1:K1"/>
    <mergeCell ref="B2:K2"/>
    <mergeCell ref="I3:K3"/>
    <mergeCell ref="F3:H3"/>
    <mergeCell ref="B3:D3"/>
    <mergeCell ref="B144:C144"/>
    <mergeCell ref="A67:K67"/>
    <mergeCell ref="A68:B68"/>
    <mergeCell ref="E68:F68"/>
    <mergeCell ref="A69:B69"/>
    <mergeCell ref="E69:F69"/>
    <mergeCell ref="A70:B70"/>
    <mergeCell ref="E70:F70"/>
    <mergeCell ref="A71:B71"/>
    <mergeCell ref="A54:K54"/>
    <mergeCell ref="A55:K55"/>
    <mergeCell ref="A56:K56"/>
    <mergeCell ref="A57:K57"/>
    <mergeCell ref="A58:K58"/>
    <mergeCell ref="A59:K59"/>
    <mergeCell ref="A61:K61"/>
    <mergeCell ref="A65:B65"/>
    <mergeCell ref="E65:F65"/>
    <mergeCell ref="A66:B66"/>
    <mergeCell ref="C66:H66"/>
    <mergeCell ref="A62:K62"/>
    <mergeCell ref="B141:C141"/>
    <mergeCell ref="F141:H141"/>
    <mergeCell ref="B142:C142"/>
    <mergeCell ref="F142:H142"/>
    <mergeCell ref="B143:C143"/>
    <mergeCell ref="F143:H143"/>
    <mergeCell ref="B138:C138"/>
    <mergeCell ref="F138:H138"/>
    <mergeCell ref="B139:C139"/>
    <mergeCell ref="F139:H139"/>
    <mergeCell ref="B140:C140"/>
    <mergeCell ref="F140:H140"/>
    <mergeCell ref="B129:C129"/>
    <mergeCell ref="F129:H129"/>
    <mergeCell ref="B135:D135"/>
    <mergeCell ref="F135:H135"/>
    <mergeCell ref="A136:K136"/>
    <mergeCell ref="B137:C137"/>
    <mergeCell ref="F137:H137"/>
    <mergeCell ref="B134:C134"/>
    <mergeCell ref="F111:H111"/>
    <mergeCell ref="F112:H112"/>
  </mergeCells>
  <printOptions horizontalCentered="1"/>
  <pageMargins left="0.23622047244094491" right="0.23622047244094491" top="0.74803149606299213" bottom="0.74803149606299213" header="0.31496062992125984" footer="0.31496062992125984"/>
  <pageSetup scale="64" fitToHeight="0" orientation="portrait" r:id="rId1"/>
  <rowBreaks count="3" manualBreakCount="3">
    <brk id="45" max="10" man="1"/>
    <brk id="60" max="10" man="1"/>
    <brk id="90" max="10"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80E99-55D5-4CAB-8008-D1D1A21E356D}">
  <sheetPr>
    <tabColor rgb="FF00B050"/>
    <pageSetUpPr fitToPage="1"/>
  </sheetPr>
  <dimension ref="A1:K150"/>
  <sheetViews>
    <sheetView view="pageBreakPreview" zoomScale="90" zoomScaleNormal="70" zoomScaleSheetLayoutView="90" zoomScalePageLayoutView="200" workbookViewId="0">
      <selection activeCell="H19" sqref="H19:J19"/>
    </sheetView>
  </sheetViews>
  <sheetFormatPr baseColWidth="10" defaultColWidth="8.85546875" defaultRowHeight="15"/>
  <cols>
    <col min="1" max="1" width="25.140625" style="17" customWidth="1"/>
    <col min="2" max="2" width="18.5703125" style="17" customWidth="1"/>
    <col min="3" max="3" width="5.28515625" style="17" customWidth="1"/>
    <col min="4" max="4" width="22.42578125" style="17" customWidth="1"/>
    <col min="5" max="5" width="21.42578125" style="17" customWidth="1"/>
    <col min="6" max="6" width="20.42578125" style="17" customWidth="1"/>
    <col min="7" max="7" width="5.7109375" style="17" customWidth="1"/>
    <col min="8" max="8" width="7.85546875" style="17" customWidth="1"/>
    <col min="9" max="9" width="13.85546875" style="17" customWidth="1"/>
    <col min="10" max="10" width="4.7109375" style="17" customWidth="1"/>
    <col min="11" max="11" width="13" style="17" bestFit="1" customWidth="1"/>
    <col min="12" max="207" width="8.85546875" style="1"/>
    <col min="208" max="208" width="22.28515625" style="1" customWidth="1"/>
    <col min="209" max="209" width="17.140625" style="1" customWidth="1"/>
    <col min="210" max="210" width="5.28515625" style="1" customWidth="1"/>
    <col min="211" max="211" width="15.7109375" style="1" customWidth="1"/>
    <col min="212" max="212" width="21.42578125" style="1" customWidth="1"/>
    <col min="213" max="213" width="20.7109375" style="1" customWidth="1"/>
    <col min="214" max="214" width="5.140625" style="1" customWidth="1"/>
    <col min="215" max="215" width="7.42578125" style="1" customWidth="1"/>
    <col min="216" max="216" width="5.7109375" style="1" customWidth="1"/>
    <col min="217" max="217" width="4.7109375" style="1" customWidth="1"/>
    <col min="218" max="218" width="5.42578125" style="1" customWidth="1"/>
    <col min="219" max="219" width="4.7109375" style="1" customWidth="1"/>
    <col min="220" max="220" width="11.85546875" style="1" bestFit="1" customWidth="1"/>
    <col min="221" max="223" width="8.85546875" style="1"/>
    <col min="224" max="224" width="15.28515625" style="1" bestFit="1" customWidth="1"/>
    <col min="225" max="463" width="8.85546875" style="1"/>
    <col min="464" max="464" width="22.28515625" style="1" customWidth="1"/>
    <col min="465" max="465" width="17.140625" style="1" customWidth="1"/>
    <col min="466" max="466" width="5.28515625" style="1" customWidth="1"/>
    <col min="467" max="467" width="15.7109375" style="1" customWidth="1"/>
    <col min="468" max="468" width="21.42578125" style="1" customWidth="1"/>
    <col min="469" max="469" width="20.7109375" style="1" customWidth="1"/>
    <col min="470" max="470" width="5.140625" style="1" customWidth="1"/>
    <col min="471" max="471" width="7.42578125" style="1" customWidth="1"/>
    <col min="472" max="472" width="5.7109375" style="1" customWidth="1"/>
    <col min="473" max="473" width="4.7109375" style="1" customWidth="1"/>
    <col min="474" max="474" width="5.42578125" style="1" customWidth="1"/>
    <col min="475" max="475" width="4.7109375" style="1" customWidth="1"/>
    <col min="476" max="476" width="11.85546875" style="1" bestFit="1" customWidth="1"/>
    <col min="477" max="479" width="8.85546875" style="1"/>
    <col min="480" max="480" width="15.28515625" style="1" bestFit="1" customWidth="1"/>
    <col min="481" max="719" width="8.85546875" style="1"/>
    <col min="720" max="720" width="22.28515625" style="1" customWidth="1"/>
    <col min="721" max="721" width="17.140625" style="1" customWidth="1"/>
    <col min="722" max="722" width="5.28515625" style="1" customWidth="1"/>
    <col min="723" max="723" width="15.7109375" style="1" customWidth="1"/>
    <col min="724" max="724" width="21.42578125" style="1" customWidth="1"/>
    <col min="725" max="725" width="20.7109375" style="1" customWidth="1"/>
    <col min="726" max="726" width="5.140625" style="1" customWidth="1"/>
    <col min="727" max="727" width="7.42578125" style="1" customWidth="1"/>
    <col min="728" max="728" width="5.7109375" style="1" customWidth="1"/>
    <col min="729" max="729" width="4.7109375" style="1" customWidth="1"/>
    <col min="730" max="730" width="5.42578125" style="1" customWidth="1"/>
    <col min="731" max="731" width="4.7109375" style="1" customWidth="1"/>
    <col min="732" max="732" width="11.85546875" style="1" bestFit="1" customWidth="1"/>
    <col min="733" max="735" width="8.85546875" style="1"/>
    <col min="736" max="736" width="15.28515625" style="1" bestFit="1" customWidth="1"/>
    <col min="737" max="975" width="8.85546875" style="1"/>
    <col min="976" max="976" width="22.28515625" style="1" customWidth="1"/>
    <col min="977" max="977" width="17.140625" style="1" customWidth="1"/>
    <col min="978" max="978" width="5.28515625" style="1" customWidth="1"/>
    <col min="979" max="979" width="15.7109375" style="1" customWidth="1"/>
    <col min="980" max="980" width="21.42578125" style="1" customWidth="1"/>
    <col min="981" max="981" width="20.7109375" style="1" customWidth="1"/>
    <col min="982" max="982" width="5.140625" style="1" customWidth="1"/>
    <col min="983" max="983" width="7.42578125" style="1" customWidth="1"/>
    <col min="984" max="984" width="5.7109375" style="1" customWidth="1"/>
    <col min="985" max="985" width="4.7109375" style="1" customWidth="1"/>
    <col min="986" max="986" width="5.42578125" style="1" customWidth="1"/>
    <col min="987" max="987" width="4.7109375" style="1" customWidth="1"/>
    <col min="988" max="988" width="11.85546875" style="1" bestFit="1" customWidth="1"/>
    <col min="989" max="991" width="8.85546875" style="1"/>
    <col min="992" max="992" width="15.28515625" style="1" bestFit="1" customWidth="1"/>
    <col min="993" max="1231" width="8.85546875" style="1"/>
    <col min="1232" max="1232" width="22.28515625" style="1" customWidth="1"/>
    <col min="1233" max="1233" width="17.140625" style="1" customWidth="1"/>
    <col min="1234" max="1234" width="5.28515625" style="1" customWidth="1"/>
    <col min="1235" max="1235" width="15.7109375" style="1" customWidth="1"/>
    <col min="1236" max="1236" width="21.42578125" style="1" customWidth="1"/>
    <col min="1237" max="1237" width="20.7109375" style="1" customWidth="1"/>
    <col min="1238" max="1238" width="5.140625" style="1" customWidth="1"/>
    <col min="1239" max="1239" width="7.42578125" style="1" customWidth="1"/>
    <col min="1240" max="1240" width="5.7109375" style="1" customWidth="1"/>
    <col min="1241" max="1241" width="4.7109375" style="1" customWidth="1"/>
    <col min="1242" max="1242" width="5.42578125" style="1" customWidth="1"/>
    <col min="1243" max="1243" width="4.7109375" style="1" customWidth="1"/>
    <col min="1244" max="1244" width="11.85546875" style="1" bestFit="1" customWidth="1"/>
    <col min="1245" max="1247" width="8.85546875" style="1"/>
    <col min="1248" max="1248" width="15.28515625" style="1" bestFit="1" customWidth="1"/>
    <col min="1249" max="1487" width="8.85546875" style="1"/>
    <col min="1488" max="1488" width="22.28515625" style="1" customWidth="1"/>
    <col min="1489" max="1489" width="17.140625" style="1" customWidth="1"/>
    <col min="1490" max="1490" width="5.28515625" style="1" customWidth="1"/>
    <col min="1491" max="1491" width="15.7109375" style="1" customWidth="1"/>
    <col min="1492" max="1492" width="21.42578125" style="1" customWidth="1"/>
    <col min="1493" max="1493" width="20.7109375" style="1" customWidth="1"/>
    <col min="1494" max="1494" width="5.140625" style="1" customWidth="1"/>
    <col min="1495" max="1495" width="7.42578125" style="1" customWidth="1"/>
    <col min="1496" max="1496" width="5.7109375" style="1" customWidth="1"/>
    <col min="1497" max="1497" width="4.7109375" style="1" customWidth="1"/>
    <col min="1498" max="1498" width="5.42578125" style="1" customWidth="1"/>
    <col min="1499" max="1499" width="4.7109375" style="1" customWidth="1"/>
    <col min="1500" max="1500" width="11.85546875" style="1" bestFit="1" customWidth="1"/>
    <col min="1501" max="1503" width="8.85546875" style="1"/>
    <col min="1504" max="1504" width="15.28515625" style="1" bestFit="1" customWidth="1"/>
    <col min="1505" max="1743" width="8.85546875" style="1"/>
    <col min="1744" max="1744" width="22.28515625" style="1" customWidth="1"/>
    <col min="1745" max="1745" width="17.140625" style="1" customWidth="1"/>
    <col min="1746" max="1746" width="5.28515625" style="1" customWidth="1"/>
    <col min="1747" max="1747" width="15.7109375" style="1" customWidth="1"/>
    <col min="1748" max="1748" width="21.42578125" style="1" customWidth="1"/>
    <col min="1749" max="1749" width="20.7109375" style="1" customWidth="1"/>
    <col min="1750" max="1750" width="5.140625" style="1" customWidth="1"/>
    <col min="1751" max="1751" width="7.42578125" style="1" customWidth="1"/>
    <col min="1752" max="1752" width="5.7109375" style="1" customWidth="1"/>
    <col min="1753" max="1753" width="4.7109375" style="1" customWidth="1"/>
    <col min="1754" max="1754" width="5.42578125" style="1" customWidth="1"/>
    <col min="1755" max="1755" width="4.7109375" style="1" customWidth="1"/>
    <col min="1756" max="1756" width="11.85546875" style="1" bestFit="1" customWidth="1"/>
    <col min="1757" max="1759" width="8.85546875" style="1"/>
    <col min="1760" max="1760" width="15.28515625" style="1" bestFit="1" customWidth="1"/>
    <col min="1761" max="1999" width="8.85546875" style="1"/>
    <col min="2000" max="2000" width="22.28515625" style="1" customWidth="1"/>
    <col min="2001" max="2001" width="17.140625" style="1" customWidth="1"/>
    <col min="2002" max="2002" width="5.28515625" style="1" customWidth="1"/>
    <col min="2003" max="2003" width="15.7109375" style="1" customWidth="1"/>
    <col min="2004" max="2004" width="21.42578125" style="1" customWidth="1"/>
    <col min="2005" max="2005" width="20.7109375" style="1" customWidth="1"/>
    <col min="2006" max="2006" width="5.140625" style="1" customWidth="1"/>
    <col min="2007" max="2007" width="7.42578125" style="1" customWidth="1"/>
    <col min="2008" max="2008" width="5.7109375" style="1" customWidth="1"/>
    <col min="2009" max="2009" width="4.7109375" style="1" customWidth="1"/>
    <col min="2010" max="2010" width="5.42578125" style="1" customWidth="1"/>
    <col min="2011" max="2011" width="4.7109375" style="1" customWidth="1"/>
    <col min="2012" max="2012" width="11.85546875" style="1" bestFit="1" customWidth="1"/>
    <col min="2013" max="2015" width="8.85546875" style="1"/>
    <col min="2016" max="2016" width="15.28515625" style="1" bestFit="1" customWidth="1"/>
    <col min="2017" max="2255" width="8.85546875" style="1"/>
    <col min="2256" max="2256" width="22.28515625" style="1" customWidth="1"/>
    <col min="2257" max="2257" width="17.140625" style="1" customWidth="1"/>
    <col min="2258" max="2258" width="5.28515625" style="1" customWidth="1"/>
    <col min="2259" max="2259" width="15.7109375" style="1" customWidth="1"/>
    <col min="2260" max="2260" width="21.42578125" style="1" customWidth="1"/>
    <col min="2261" max="2261" width="20.7109375" style="1" customWidth="1"/>
    <col min="2262" max="2262" width="5.140625" style="1" customWidth="1"/>
    <col min="2263" max="2263" width="7.42578125" style="1" customWidth="1"/>
    <col min="2264" max="2264" width="5.7109375" style="1" customWidth="1"/>
    <col min="2265" max="2265" width="4.7109375" style="1" customWidth="1"/>
    <col min="2266" max="2266" width="5.42578125" style="1" customWidth="1"/>
    <col min="2267" max="2267" width="4.7109375" style="1" customWidth="1"/>
    <col min="2268" max="2268" width="11.85546875" style="1" bestFit="1" customWidth="1"/>
    <col min="2269" max="2271" width="8.85546875" style="1"/>
    <col min="2272" max="2272" width="15.28515625" style="1" bestFit="1" customWidth="1"/>
    <col min="2273" max="2511" width="8.85546875" style="1"/>
    <col min="2512" max="2512" width="22.28515625" style="1" customWidth="1"/>
    <col min="2513" max="2513" width="17.140625" style="1" customWidth="1"/>
    <col min="2514" max="2514" width="5.28515625" style="1" customWidth="1"/>
    <col min="2515" max="2515" width="15.7109375" style="1" customWidth="1"/>
    <col min="2516" max="2516" width="21.42578125" style="1" customWidth="1"/>
    <col min="2517" max="2517" width="20.7109375" style="1" customWidth="1"/>
    <col min="2518" max="2518" width="5.140625" style="1" customWidth="1"/>
    <col min="2519" max="2519" width="7.42578125" style="1" customWidth="1"/>
    <col min="2520" max="2520" width="5.7109375" style="1" customWidth="1"/>
    <col min="2521" max="2521" width="4.7109375" style="1" customWidth="1"/>
    <col min="2522" max="2522" width="5.42578125" style="1" customWidth="1"/>
    <col min="2523" max="2523" width="4.7109375" style="1" customWidth="1"/>
    <col min="2524" max="2524" width="11.85546875" style="1" bestFit="1" customWidth="1"/>
    <col min="2525" max="2527" width="8.85546875" style="1"/>
    <col min="2528" max="2528" width="15.28515625" style="1" bestFit="1" customWidth="1"/>
    <col min="2529" max="2767" width="8.85546875" style="1"/>
    <col min="2768" max="2768" width="22.28515625" style="1" customWidth="1"/>
    <col min="2769" max="2769" width="17.140625" style="1" customWidth="1"/>
    <col min="2770" max="2770" width="5.28515625" style="1" customWidth="1"/>
    <col min="2771" max="2771" width="15.7109375" style="1" customWidth="1"/>
    <col min="2772" max="2772" width="21.42578125" style="1" customWidth="1"/>
    <col min="2773" max="2773" width="20.7109375" style="1" customWidth="1"/>
    <col min="2774" max="2774" width="5.140625" style="1" customWidth="1"/>
    <col min="2775" max="2775" width="7.42578125" style="1" customWidth="1"/>
    <col min="2776" max="2776" width="5.7109375" style="1" customWidth="1"/>
    <col min="2777" max="2777" width="4.7109375" style="1" customWidth="1"/>
    <col min="2778" max="2778" width="5.42578125" style="1" customWidth="1"/>
    <col min="2779" max="2779" width="4.7109375" style="1" customWidth="1"/>
    <col min="2780" max="2780" width="11.85546875" style="1" bestFit="1" customWidth="1"/>
    <col min="2781" max="2783" width="8.85546875" style="1"/>
    <col min="2784" max="2784" width="15.28515625" style="1" bestFit="1" customWidth="1"/>
    <col min="2785" max="3023" width="8.85546875" style="1"/>
    <col min="3024" max="3024" width="22.28515625" style="1" customWidth="1"/>
    <col min="3025" max="3025" width="17.140625" style="1" customWidth="1"/>
    <col min="3026" max="3026" width="5.28515625" style="1" customWidth="1"/>
    <col min="3027" max="3027" width="15.7109375" style="1" customWidth="1"/>
    <col min="3028" max="3028" width="21.42578125" style="1" customWidth="1"/>
    <col min="3029" max="3029" width="20.7109375" style="1" customWidth="1"/>
    <col min="3030" max="3030" width="5.140625" style="1" customWidth="1"/>
    <col min="3031" max="3031" width="7.42578125" style="1" customWidth="1"/>
    <col min="3032" max="3032" width="5.7109375" style="1" customWidth="1"/>
    <col min="3033" max="3033" width="4.7109375" style="1" customWidth="1"/>
    <col min="3034" max="3034" width="5.42578125" style="1" customWidth="1"/>
    <col min="3035" max="3035" width="4.7109375" style="1" customWidth="1"/>
    <col min="3036" max="3036" width="11.85546875" style="1" bestFit="1" customWidth="1"/>
    <col min="3037" max="3039" width="8.85546875" style="1"/>
    <col min="3040" max="3040" width="15.28515625" style="1" bestFit="1" customWidth="1"/>
    <col min="3041" max="3279" width="8.85546875" style="1"/>
    <col min="3280" max="3280" width="22.28515625" style="1" customWidth="1"/>
    <col min="3281" max="3281" width="17.140625" style="1" customWidth="1"/>
    <col min="3282" max="3282" width="5.28515625" style="1" customWidth="1"/>
    <col min="3283" max="3283" width="15.7109375" style="1" customWidth="1"/>
    <col min="3284" max="3284" width="21.42578125" style="1" customWidth="1"/>
    <col min="3285" max="3285" width="20.7109375" style="1" customWidth="1"/>
    <col min="3286" max="3286" width="5.140625" style="1" customWidth="1"/>
    <col min="3287" max="3287" width="7.42578125" style="1" customWidth="1"/>
    <col min="3288" max="3288" width="5.7109375" style="1" customWidth="1"/>
    <col min="3289" max="3289" width="4.7109375" style="1" customWidth="1"/>
    <col min="3290" max="3290" width="5.42578125" style="1" customWidth="1"/>
    <col min="3291" max="3291" width="4.7109375" style="1" customWidth="1"/>
    <col min="3292" max="3292" width="11.85546875" style="1" bestFit="1" customWidth="1"/>
    <col min="3293" max="3295" width="8.85546875" style="1"/>
    <col min="3296" max="3296" width="15.28515625" style="1" bestFit="1" customWidth="1"/>
    <col min="3297" max="3535" width="8.85546875" style="1"/>
    <col min="3536" max="3536" width="22.28515625" style="1" customWidth="1"/>
    <col min="3537" max="3537" width="17.140625" style="1" customWidth="1"/>
    <col min="3538" max="3538" width="5.28515625" style="1" customWidth="1"/>
    <col min="3539" max="3539" width="15.7109375" style="1" customWidth="1"/>
    <col min="3540" max="3540" width="21.42578125" style="1" customWidth="1"/>
    <col min="3541" max="3541" width="20.7109375" style="1" customWidth="1"/>
    <col min="3542" max="3542" width="5.140625" style="1" customWidth="1"/>
    <col min="3543" max="3543" width="7.42578125" style="1" customWidth="1"/>
    <col min="3544" max="3544" width="5.7109375" style="1" customWidth="1"/>
    <col min="3545" max="3545" width="4.7109375" style="1" customWidth="1"/>
    <col min="3546" max="3546" width="5.42578125" style="1" customWidth="1"/>
    <col min="3547" max="3547" width="4.7109375" style="1" customWidth="1"/>
    <col min="3548" max="3548" width="11.85546875" style="1" bestFit="1" customWidth="1"/>
    <col min="3549" max="3551" width="8.85546875" style="1"/>
    <col min="3552" max="3552" width="15.28515625" style="1" bestFit="1" customWidth="1"/>
    <col min="3553" max="3791" width="8.85546875" style="1"/>
    <col min="3792" max="3792" width="22.28515625" style="1" customWidth="1"/>
    <col min="3793" max="3793" width="17.140625" style="1" customWidth="1"/>
    <col min="3794" max="3794" width="5.28515625" style="1" customWidth="1"/>
    <col min="3795" max="3795" width="15.7109375" style="1" customWidth="1"/>
    <col min="3796" max="3796" width="21.42578125" style="1" customWidth="1"/>
    <col min="3797" max="3797" width="20.7109375" style="1" customWidth="1"/>
    <col min="3798" max="3798" width="5.140625" style="1" customWidth="1"/>
    <col min="3799" max="3799" width="7.42578125" style="1" customWidth="1"/>
    <col min="3800" max="3800" width="5.7109375" style="1" customWidth="1"/>
    <col min="3801" max="3801" width="4.7109375" style="1" customWidth="1"/>
    <col min="3802" max="3802" width="5.42578125" style="1" customWidth="1"/>
    <col min="3803" max="3803" width="4.7109375" style="1" customWidth="1"/>
    <col min="3804" max="3804" width="11.85546875" style="1" bestFit="1" customWidth="1"/>
    <col min="3805" max="3807" width="8.85546875" style="1"/>
    <col min="3808" max="3808" width="15.28515625" style="1" bestFit="1" customWidth="1"/>
    <col min="3809" max="4047" width="8.85546875" style="1"/>
    <col min="4048" max="4048" width="22.28515625" style="1" customWidth="1"/>
    <col min="4049" max="4049" width="17.140625" style="1" customWidth="1"/>
    <col min="4050" max="4050" width="5.28515625" style="1" customWidth="1"/>
    <col min="4051" max="4051" width="15.7109375" style="1" customWidth="1"/>
    <col min="4052" max="4052" width="21.42578125" style="1" customWidth="1"/>
    <col min="4053" max="4053" width="20.7109375" style="1" customWidth="1"/>
    <col min="4054" max="4054" width="5.140625" style="1" customWidth="1"/>
    <col min="4055" max="4055" width="7.42578125" style="1" customWidth="1"/>
    <col min="4056" max="4056" width="5.7109375" style="1" customWidth="1"/>
    <col min="4057" max="4057" width="4.7109375" style="1" customWidth="1"/>
    <col min="4058" max="4058" width="5.42578125" style="1" customWidth="1"/>
    <col min="4059" max="4059" width="4.7109375" style="1" customWidth="1"/>
    <col min="4060" max="4060" width="11.85546875" style="1" bestFit="1" customWidth="1"/>
    <col min="4061" max="4063" width="8.85546875" style="1"/>
    <col min="4064" max="4064" width="15.28515625" style="1" bestFit="1" customWidth="1"/>
    <col min="4065" max="4303" width="8.85546875" style="1"/>
    <col min="4304" max="4304" width="22.28515625" style="1" customWidth="1"/>
    <col min="4305" max="4305" width="17.140625" style="1" customWidth="1"/>
    <col min="4306" max="4306" width="5.28515625" style="1" customWidth="1"/>
    <col min="4307" max="4307" width="15.7109375" style="1" customWidth="1"/>
    <col min="4308" max="4308" width="21.42578125" style="1" customWidth="1"/>
    <col min="4309" max="4309" width="20.7109375" style="1" customWidth="1"/>
    <col min="4310" max="4310" width="5.140625" style="1" customWidth="1"/>
    <col min="4311" max="4311" width="7.42578125" style="1" customWidth="1"/>
    <col min="4312" max="4312" width="5.7109375" style="1" customWidth="1"/>
    <col min="4313" max="4313" width="4.7109375" style="1" customWidth="1"/>
    <col min="4314" max="4314" width="5.42578125" style="1" customWidth="1"/>
    <col min="4315" max="4315" width="4.7109375" style="1" customWidth="1"/>
    <col min="4316" max="4316" width="11.85546875" style="1" bestFit="1" customWidth="1"/>
    <col min="4317" max="4319" width="8.85546875" style="1"/>
    <col min="4320" max="4320" width="15.28515625" style="1" bestFit="1" customWidth="1"/>
    <col min="4321" max="4559" width="8.85546875" style="1"/>
    <col min="4560" max="4560" width="22.28515625" style="1" customWidth="1"/>
    <col min="4561" max="4561" width="17.140625" style="1" customWidth="1"/>
    <col min="4562" max="4562" width="5.28515625" style="1" customWidth="1"/>
    <col min="4563" max="4563" width="15.7109375" style="1" customWidth="1"/>
    <col min="4564" max="4564" width="21.42578125" style="1" customWidth="1"/>
    <col min="4565" max="4565" width="20.7109375" style="1" customWidth="1"/>
    <col min="4566" max="4566" width="5.140625" style="1" customWidth="1"/>
    <col min="4567" max="4567" width="7.42578125" style="1" customWidth="1"/>
    <col min="4568" max="4568" width="5.7109375" style="1" customWidth="1"/>
    <col min="4569" max="4569" width="4.7109375" style="1" customWidth="1"/>
    <col min="4570" max="4570" width="5.42578125" style="1" customWidth="1"/>
    <col min="4571" max="4571" width="4.7109375" style="1" customWidth="1"/>
    <col min="4572" max="4572" width="11.85546875" style="1" bestFit="1" customWidth="1"/>
    <col min="4573" max="4575" width="8.85546875" style="1"/>
    <col min="4576" max="4576" width="15.28515625" style="1" bestFit="1" customWidth="1"/>
    <col min="4577" max="4815" width="8.85546875" style="1"/>
    <col min="4816" max="4816" width="22.28515625" style="1" customWidth="1"/>
    <col min="4817" max="4817" width="17.140625" style="1" customWidth="1"/>
    <col min="4818" max="4818" width="5.28515625" style="1" customWidth="1"/>
    <col min="4819" max="4819" width="15.7109375" style="1" customWidth="1"/>
    <col min="4820" max="4820" width="21.42578125" style="1" customWidth="1"/>
    <col min="4821" max="4821" width="20.7109375" style="1" customWidth="1"/>
    <col min="4822" max="4822" width="5.140625" style="1" customWidth="1"/>
    <col min="4823" max="4823" width="7.42578125" style="1" customWidth="1"/>
    <col min="4824" max="4824" width="5.7109375" style="1" customWidth="1"/>
    <col min="4825" max="4825" width="4.7109375" style="1" customWidth="1"/>
    <col min="4826" max="4826" width="5.42578125" style="1" customWidth="1"/>
    <col min="4827" max="4827" width="4.7109375" style="1" customWidth="1"/>
    <col min="4828" max="4828" width="11.85546875" style="1" bestFit="1" customWidth="1"/>
    <col min="4829" max="4831" width="8.85546875" style="1"/>
    <col min="4832" max="4832" width="15.28515625" style="1" bestFit="1" customWidth="1"/>
    <col min="4833" max="5071" width="8.85546875" style="1"/>
    <col min="5072" max="5072" width="22.28515625" style="1" customWidth="1"/>
    <col min="5073" max="5073" width="17.140625" style="1" customWidth="1"/>
    <col min="5074" max="5074" width="5.28515625" style="1" customWidth="1"/>
    <col min="5075" max="5075" width="15.7109375" style="1" customWidth="1"/>
    <col min="5076" max="5076" width="21.42578125" style="1" customWidth="1"/>
    <col min="5077" max="5077" width="20.7109375" style="1" customWidth="1"/>
    <col min="5078" max="5078" width="5.140625" style="1" customWidth="1"/>
    <col min="5079" max="5079" width="7.42578125" style="1" customWidth="1"/>
    <col min="5080" max="5080" width="5.7109375" style="1" customWidth="1"/>
    <col min="5081" max="5081" width="4.7109375" style="1" customWidth="1"/>
    <col min="5082" max="5082" width="5.42578125" style="1" customWidth="1"/>
    <col min="5083" max="5083" width="4.7109375" style="1" customWidth="1"/>
    <col min="5084" max="5084" width="11.85546875" style="1" bestFit="1" customWidth="1"/>
    <col min="5085" max="5087" width="8.85546875" style="1"/>
    <col min="5088" max="5088" width="15.28515625" style="1" bestFit="1" customWidth="1"/>
    <col min="5089" max="5327" width="8.85546875" style="1"/>
    <col min="5328" max="5328" width="22.28515625" style="1" customWidth="1"/>
    <col min="5329" max="5329" width="17.140625" style="1" customWidth="1"/>
    <col min="5330" max="5330" width="5.28515625" style="1" customWidth="1"/>
    <col min="5331" max="5331" width="15.7109375" style="1" customWidth="1"/>
    <col min="5332" max="5332" width="21.42578125" style="1" customWidth="1"/>
    <col min="5333" max="5333" width="20.7109375" style="1" customWidth="1"/>
    <col min="5334" max="5334" width="5.140625" style="1" customWidth="1"/>
    <col min="5335" max="5335" width="7.42578125" style="1" customWidth="1"/>
    <col min="5336" max="5336" width="5.7109375" style="1" customWidth="1"/>
    <col min="5337" max="5337" width="4.7109375" style="1" customWidth="1"/>
    <col min="5338" max="5338" width="5.42578125" style="1" customWidth="1"/>
    <col min="5339" max="5339" width="4.7109375" style="1" customWidth="1"/>
    <col min="5340" max="5340" width="11.85546875" style="1" bestFit="1" customWidth="1"/>
    <col min="5341" max="5343" width="8.85546875" style="1"/>
    <col min="5344" max="5344" width="15.28515625" style="1" bestFit="1" customWidth="1"/>
    <col min="5345" max="5583" width="8.85546875" style="1"/>
    <col min="5584" max="5584" width="22.28515625" style="1" customWidth="1"/>
    <col min="5585" max="5585" width="17.140625" style="1" customWidth="1"/>
    <col min="5586" max="5586" width="5.28515625" style="1" customWidth="1"/>
    <col min="5587" max="5587" width="15.7109375" style="1" customWidth="1"/>
    <col min="5588" max="5588" width="21.42578125" style="1" customWidth="1"/>
    <col min="5589" max="5589" width="20.7109375" style="1" customWidth="1"/>
    <col min="5590" max="5590" width="5.140625" style="1" customWidth="1"/>
    <col min="5591" max="5591" width="7.42578125" style="1" customWidth="1"/>
    <col min="5592" max="5592" width="5.7109375" style="1" customWidth="1"/>
    <col min="5593" max="5593" width="4.7109375" style="1" customWidth="1"/>
    <col min="5594" max="5594" width="5.42578125" style="1" customWidth="1"/>
    <col min="5595" max="5595" width="4.7109375" style="1" customWidth="1"/>
    <col min="5596" max="5596" width="11.85546875" style="1" bestFit="1" customWidth="1"/>
    <col min="5597" max="5599" width="8.85546875" style="1"/>
    <col min="5600" max="5600" width="15.28515625" style="1" bestFit="1" customWidth="1"/>
    <col min="5601" max="5839" width="8.85546875" style="1"/>
    <col min="5840" max="5840" width="22.28515625" style="1" customWidth="1"/>
    <col min="5841" max="5841" width="17.140625" style="1" customWidth="1"/>
    <col min="5842" max="5842" width="5.28515625" style="1" customWidth="1"/>
    <col min="5843" max="5843" width="15.7109375" style="1" customWidth="1"/>
    <col min="5844" max="5844" width="21.42578125" style="1" customWidth="1"/>
    <col min="5845" max="5845" width="20.7109375" style="1" customWidth="1"/>
    <col min="5846" max="5846" width="5.140625" style="1" customWidth="1"/>
    <col min="5847" max="5847" width="7.42578125" style="1" customWidth="1"/>
    <col min="5848" max="5848" width="5.7109375" style="1" customWidth="1"/>
    <col min="5849" max="5849" width="4.7109375" style="1" customWidth="1"/>
    <col min="5850" max="5850" width="5.42578125" style="1" customWidth="1"/>
    <col min="5851" max="5851" width="4.7109375" style="1" customWidth="1"/>
    <col min="5852" max="5852" width="11.85546875" style="1" bestFit="1" customWidth="1"/>
    <col min="5853" max="5855" width="8.85546875" style="1"/>
    <col min="5856" max="5856" width="15.28515625" style="1" bestFit="1" customWidth="1"/>
    <col min="5857" max="6095" width="8.85546875" style="1"/>
    <col min="6096" max="6096" width="22.28515625" style="1" customWidth="1"/>
    <col min="6097" max="6097" width="17.140625" style="1" customWidth="1"/>
    <col min="6098" max="6098" width="5.28515625" style="1" customWidth="1"/>
    <col min="6099" max="6099" width="15.7109375" style="1" customWidth="1"/>
    <col min="6100" max="6100" width="21.42578125" style="1" customWidth="1"/>
    <col min="6101" max="6101" width="20.7109375" style="1" customWidth="1"/>
    <col min="6102" max="6102" width="5.140625" style="1" customWidth="1"/>
    <col min="6103" max="6103" width="7.42578125" style="1" customWidth="1"/>
    <col min="6104" max="6104" width="5.7109375" style="1" customWidth="1"/>
    <col min="6105" max="6105" width="4.7109375" style="1" customWidth="1"/>
    <col min="6106" max="6106" width="5.42578125" style="1" customWidth="1"/>
    <col min="6107" max="6107" width="4.7109375" style="1" customWidth="1"/>
    <col min="6108" max="6108" width="11.85546875" style="1" bestFit="1" customWidth="1"/>
    <col min="6109" max="6111" width="8.85546875" style="1"/>
    <col min="6112" max="6112" width="15.28515625" style="1" bestFit="1" customWidth="1"/>
    <col min="6113" max="6351" width="8.85546875" style="1"/>
    <col min="6352" max="6352" width="22.28515625" style="1" customWidth="1"/>
    <col min="6353" max="6353" width="17.140625" style="1" customWidth="1"/>
    <col min="6354" max="6354" width="5.28515625" style="1" customWidth="1"/>
    <col min="6355" max="6355" width="15.7109375" style="1" customWidth="1"/>
    <col min="6356" max="6356" width="21.42578125" style="1" customWidth="1"/>
    <col min="6357" max="6357" width="20.7109375" style="1" customWidth="1"/>
    <col min="6358" max="6358" width="5.140625" style="1" customWidth="1"/>
    <col min="6359" max="6359" width="7.42578125" style="1" customWidth="1"/>
    <col min="6360" max="6360" width="5.7109375" style="1" customWidth="1"/>
    <col min="6361" max="6361" width="4.7109375" style="1" customWidth="1"/>
    <col min="6362" max="6362" width="5.42578125" style="1" customWidth="1"/>
    <col min="6363" max="6363" width="4.7109375" style="1" customWidth="1"/>
    <col min="6364" max="6364" width="11.85546875" style="1" bestFit="1" customWidth="1"/>
    <col min="6365" max="6367" width="8.85546875" style="1"/>
    <col min="6368" max="6368" width="15.28515625" style="1" bestFit="1" customWidth="1"/>
    <col min="6369" max="6607" width="8.85546875" style="1"/>
    <col min="6608" max="6608" width="22.28515625" style="1" customWidth="1"/>
    <col min="6609" max="6609" width="17.140625" style="1" customWidth="1"/>
    <col min="6610" max="6610" width="5.28515625" style="1" customWidth="1"/>
    <col min="6611" max="6611" width="15.7109375" style="1" customWidth="1"/>
    <col min="6612" max="6612" width="21.42578125" style="1" customWidth="1"/>
    <col min="6613" max="6613" width="20.7109375" style="1" customWidth="1"/>
    <col min="6614" max="6614" width="5.140625" style="1" customWidth="1"/>
    <col min="6615" max="6615" width="7.42578125" style="1" customWidth="1"/>
    <col min="6616" max="6616" width="5.7109375" style="1" customWidth="1"/>
    <col min="6617" max="6617" width="4.7109375" style="1" customWidth="1"/>
    <col min="6618" max="6618" width="5.42578125" style="1" customWidth="1"/>
    <col min="6619" max="6619" width="4.7109375" style="1" customWidth="1"/>
    <col min="6620" max="6620" width="11.85546875" style="1" bestFit="1" customWidth="1"/>
    <col min="6621" max="6623" width="8.85546875" style="1"/>
    <col min="6624" max="6624" width="15.28515625" style="1" bestFit="1" customWidth="1"/>
    <col min="6625" max="6863" width="8.85546875" style="1"/>
    <col min="6864" max="6864" width="22.28515625" style="1" customWidth="1"/>
    <col min="6865" max="6865" width="17.140625" style="1" customWidth="1"/>
    <col min="6866" max="6866" width="5.28515625" style="1" customWidth="1"/>
    <col min="6867" max="6867" width="15.7109375" style="1" customWidth="1"/>
    <col min="6868" max="6868" width="21.42578125" style="1" customWidth="1"/>
    <col min="6869" max="6869" width="20.7109375" style="1" customWidth="1"/>
    <col min="6870" max="6870" width="5.140625" style="1" customWidth="1"/>
    <col min="6871" max="6871" width="7.42578125" style="1" customWidth="1"/>
    <col min="6872" max="6872" width="5.7109375" style="1" customWidth="1"/>
    <col min="6873" max="6873" width="4.7109375" style="1" customWidth="1"/>
    <col min="6874" max="6874" width="5.42578125" style="1" customWidth="1"/>
    <col min="6875" max="6875" width="4.7109375" style="1" customWidth="1"/>
    <col min="6876" max="6876" width="11.85546875" style="1" bestFit="1" customWidth="1"/>
    <col min="6877" max="6879" width="8.85546875" style="1"/>
    <col min="6880" max="6880" width="15.28515625" style="1" bestFit="1" customWidth="1"/>
    <col min="6881" max="7119" width="8.85546875" style="1"/>
    <col min="7120" max="7120" width="22.28515625" style="1" customWidth="1"/>
    <col min="7121" max="7121" width="17.140625" style="1" customWidth="1"/>
    <col min="7122" max="7122" width="5.28515625" style="1" customWidth="1"/>
    <col min="7123" max="7123" width="15.7109375" style="1" customWidth="1"/>
    <col min="7124" max="7124" width="21.42578125" style="1" customWidth="1"/>
    <col min="7125" max="7125" width="20.7109375" style="1" customWidth="1"/>
    <col min="7126" max="7126" width="5.140625" style="1" customWidth="1"/>
    <col min="7127" max="7127" width="7.42578125" style="1" customWidth="1"/>
    <col min="7128" max="7128" width="5.7109375" style="1" customWidth="1"/>
    <col min="7129" max="7129" width="4.7109375" style="1" customWidth="1"/>
    <col min="7130" max="7130" width="5.42578125" style="1" customWidth="1"/>
    <col min="7131" max="7131" width="4.7109375" style="1" customWidth="1"/>
    <col min="7132" max="7132" width="11.85546875" style="1" bestFit="1" customWidth="1"/>
    <col min="7133" max="7135" width="8.85546875" style="1"/>
    <col min="7136" max="7136" width="15.28515625" style="1" bestFit="1" customWidth="1"/>
    <col min="7137" max="7375" width="8.85546875" style="1"/>
    <col min="7376" max="7376" width="22.28515625" style="1" customWidth="1"/>
    <col min="7377" max="7377" width="17.140625" style="1" customWidth="1"/>
    <col min="7378" max="7378" width="5.28515625" style="1" customWidth="1"/>
    <col min="7379" max="7379" width="15.7109375" style="1" customWidth="1"/>
    <col min="7380" max="7380" width="21.42578125" style="1" customWidth="1"/>
    <col min="7381" max="7381" width="20.7109375" style="1" customWidth="1"/>
    <col min="7382" max="7382" width="5.140625" style="1" customWidth="1"/>
    <col min="7383" max="7383" width="7.42578125" style="1" customWidth="1"/>
    <col min="7384" max="7384" width="5.7109375" style="1" customWidth="1"/>
    <col min="7385" max="7385" width="4.7109375" style="1" customWidth="1"/>
    <col min="7386" max="7386" width="5.42578125" style="1" customWidth="1"/>
    <col min="7387" max="7387" width="4.7109375" style="1" customWidth="1"/>
    <col min="7388" max="7388" width="11.85546875" style="1" bestFit="1" customWidth="1"/>
    <col min="7389" max="7391" width="8.85546875" style="1"/>
    <col min="7392" max="7392" width="15.28515625" style="1" bestFit="1" customWidth="1"/>
    <col min="7393" max="7631" width="8.85546875" style="1"/>
    <col min="7632" max="7632" width="22.28515625" style="1" customWidth="1"/>
    <col min="7633" max="7633" width="17.140625" style="1" customWidth="1"/>
    <col min="7634" max="7634" width="5.28515625" style="1" customWidth="1"/>
    <col min="7635" max="7635" width="15.7109375" style="1" customWidth="1"/>
    <col min="7636" max="7636" width="21.42578125" style="1" customWidth="1"/>
    <col min="7637" max="7637" width="20.7109375" style="1" customWidth="1"/>
    <col min="7638" max="7638" width="5.140625" style="1" customWidth="1"/>
    <col min="7639" max="7639" width="7.42578125" style="1" customWidth="1"/>
    <col min="7640" max="7640" width="5.7109375" style="1" customWidth="1"/>
    <col min="7641" max="7641" width="4.7109375" style="1" customWidth="1"/>
    <col min="7642" max="7642" width="5.42578125" style="1" customWidth="1"/>
    <col min="7643" max="7643" width="4.7109375" style="1" customWidth="1"/>
    <col min="7644" max="7644" width="11.85546875" style="1" bestFit="1" customWidth="1"/>
    <col min="7645" max="7647" width="8.85546875" style="1"/>
    <col min="7648" max="7648" width="15.28515625" style="1" bestFit="1" customWidth="1"/>
    <col min="7649" max="7887" width="8.85546875" style="1"/>
    <col min="7888" max="7888" width="22.28515625" style="1" customWidth="1"/>
    <col min="7889" max="7889" width="17.140625" style="1" customWidth="1"/>
    <col min="7890" max="7890" width="5.28515625" style="1" customWidth="1"/>
    <col min="7891" max="7891" width="15.7109375" style="1" customWidth="1"/>
    <col min="7892" max="7892" width="21.42578125" style="1" customWidth="1"/>
    <col min="7893" max="7893" width="20.7109375" style="1" customWidth="1"/>
    <col min="7894" max="7894" width="5.140625" style="1" customWidth="1"/>
    <col min="7895" max="7895" width="7.42578125" style="1" customWidth="1"/>
    <col min="7896" max="7896" width="5.7109375" style="1" customWidth="1"/>
    <col min="7897" max="7897" width="4.7109375" style="1" customWidth="1"/>
    <col min="7898" max="7898" width="5.42578125" style="1" customWidth="1"/>
    <col min="7899" max="7899" width="4.7109375" style="1" customWidth="1"/>
    <col min="7900" max="7900" width="11.85546875" style="1" bestFit="1" customWidth="1"/>
    <col min="7901" max="7903" width="8.85546875" style="1"/>
    <col min="7904" max="7904" width="15.28515625" style="1" bestFit="1" customWidth="1"/>
    <col min="7905" max="8143" width="8.85546875" style="1"/>
    <col min="8144" max="8144" width="22.28515625" style="1" customWidth="1"/>
    <col min="8145" max="8145" width="17.140625" style="1" customWidth="1"/>
    <col min="8146" max="8146" width="5.28515625" style="1" customWidth="1"/>
    <col min="8147" max="8147" width="15.7109375" style="1" customWidth="1"/>
    <col min="8148" max="8148" width="21.42578125" style="1" customWidth="1"/>
    <col min="8149" max="8149" width="20.7109375" style="1" customWidth="1"/>
    <col min="8150" max="8150" width="5.140625" style="1" customWidth="1"/>
    <col min="8151" max="8151" width="7.42578125" style="1" customWidth="1"/>
    <col min="8152" max="8152" width="5.7109375" style="1" customWidth="1"/>
    <col min="8153" max="8153" width="4.7109375" style="1" customWidth="1"/>
    <col min="8154" max="8154" width="5.42578125" style="1" customWidth="1"/>
    <col min="8155" max="8155" width="4.7109375" style="1" customWidth="1"/>
    <col min="8156" max="8156" width="11.85546875" style="1" bestFit="1" customWidth="1"/>
    <col min="8157" max="8159" width="8.85546875" style="1"/>
    <col min="8160" max="8160" width="15.28515625" style="1" bestFit="1" customWidth="1"/>
    <col min="8161" max="8399" width="8.85546875" style="1"/>
    <col min="8400" max="8400" width="22.28515625" style="1" customWidth="1"/>
    <col min="8401" max="8401" width="17.140625" style="1" customWidth="1"/>
    <col min="8402" max="8402" width="5.28515625" style="1" customWidth="1"/>
    <col min="8403" max="8403" width="15.7109375" style="1" customWidth="1"/>
    <col min="8404" max="8404" width="21.42578125" style="1" customWidth="1"/>
    <col min="8405" max="8405" width="20.7109375" style="1" customWidth="1"/>
    <col min="8406" max="8406" width="5.140625" style="1" customWidth="1"/>
    <col min="8407" max="8407" width="7.42578125" style="1" customWidth="1"/>
    <col min="8408" max="8408" width="5.7109375" style="1" customWidth="1"/>
    <col min="8409" max="8409" width="4.7109375" style="1" customWidth="1"/>
    <col min="8410" max="8410" width="5.42578125" style="1" customWidth="1"/>
    <col min="8411" max="8411" width="4.7109375" style="1" customWidth="1"/>
    <col min="8412" max="8412" width="11.85546875" style="1" bestFit="1" customWidth="1"/>
    <col min="8413" max="8415" width="8.85546875" style="1"/>
    <col min="8416" max="8416" width="15.28515625" style="1" bestFit="1" customWidth="1"/>
    <col min="8417" max="8655" width="8.85546875" style="1"/>
    <col min="8656" max="8656" width="22.28515625" style="1" customWidth="1"/>
    <col min="8657" max="8657" width="17.140625" style="1" customWidth="1"/>
    <col min="8658" max="8658" width="5.28515625" style="1" customWidth="1"/>
    <col min="8659" max="8659" width="15.7109375" style="1" customWidth="1"/>
    <col min="8660" max="8660" width="21.42578125" style="1" customWidth="1"/>
    <col min="8661" max="8661" width="20.7109375" style="1" customWidth="1"/>
    <col min="8662" max="8662" width="5.140625" style="1" customWidth="1"/>
    <col min="8663" max="8663" width="7.42578125" style="1" customWidth="1"/>
    <col min="8664" max="8664" width="5.7109375" style="1" customWidth="1"/>
    <col min="8665" max="8665" width="4.7109375" style="1" customWidth="1"/>
    <col min="8666" max="8666" width="5.42578125" style="1" customWidth="1"/>
    <col min="8667" max="8667" width="4.7109375" style="1" customWidth="1"/>
    <col min="8668" max="8668" width="11.85546875" style="1" bestFit="1" customWidth="1"/>
    <col min="8669" max="8671" width="8.85546875" style="1"/>
    <col min="8672" max="8672" width="15.28515625" style="1" bestFit="1" customWidth="1"/>
    <col min="8673" max="8911" width="8.85546875" style="1"/>
    <col min="8912" max="8912" width="22.28515625" style="1" customWidth="1"/>
    <col min="8913" max="8913" width="17.140625" style="1" customWidth="1"/>
    <col min="8914" max="8914" width="5.28515625" style="1" customWidth="1"/>
    <col min="8915" max="8915" width="15.7109375" style="1" customWidth="1"/>
    <col min="8916" max="8916" width="21.42578125" style="1" customWidth="1"/>
    <col min="8917" max="8917" width="20.7109375" style="1" customWidth="1"/>
    <col min="8918" max="8918" width="5.140625" style="1" customWidth="1"/>
    <col min="8919" max="8919" width="7.42578125" style="1" customWidth="1"/>
    <col min="8920" max="8920" width="5.7109375" style="1" customWidth="1"/>
    <col min="8921" max="8921" width="4.7109375" style="1" customWidth="1"/>
    <col min="8922" max="8922" width="5.42578125" style="1" customWidth="1"/>
    <col min="8923" max="8923" width="4.7109375" style="1" customWidth="1"/>
    <col min="8924" max="8924" width="11.85546875" style="1" bestFit="1" customWidth="1"/>
    <col min="8925" max="8927" width="8.85546875" style="1"/>
    <col min="8928" max="8928" width="15.28515625" style="1" bestFit="1" customWidth="1"/>
    <col min="8929" max="9167" width="8.85546875" style="1"/>
    <col min="9168" max="9168" width="22.28515625" style="1" customWidth="1"/>
    <col min="9169" max="9169" width="17.140625" style="1" customWidth="1"/>
    <col min="9170" max="9170" width="5.28515625" style="1" customWidth="1"/>
    <col min="9171" max="9171" width="15.7109375" style="1" customWidth="1"/>
    <col min="9172" max="9172" width="21.42578125" style="1" customWidth="1"/>
    <col min="9173" max="9173" width="20.7109375" style="1" customWidth="1"/>
    <col min="9174" max="9174" width="5.140625" style="1" customWidth="1"/>
    <col min="9175" max="9175" width="7.42578125" style="1" customWidth="1"/>
    <col min="9176" max="9176" width="5.7109375" style="1" customWidth="1"/>
    <col min="9177" max="9177" width="4.7109375" style="1" customWidth="1"/>
    <col min="9178" max="9178" width="5.42578125" style="1" customWidth="1"/>
    <col min="9179" max="9179" width="4.7109375" style="1" customWidth="1"/>
    <col min="9180" max="9180" width="11.85546875" style="1" bestFit="1" customWidth="1"/>
    <col min="9181" max="9183" width="8.85546875" style="1"/>
    <col min="9184" max="9184" width="15.28515625" style="1" bestFit="1" customWidth="1"/>
    <col min="9185" max="9423" width="8.85546875" style="1"/>
    <col min="9424" max="9424" width="22.28515625" style="1" customWidth="1"/>
    <col min="9425" max="9425" width="17.140625" style="1" customWidth="1"/>
    <col min="9426" max="9426" width="5.28515625" style="1" customWidth="1"/>
    <col min="9427" max="9427" width="15.7109375" style="1" customWidth="1"/>
    <col min="9428" max="9428" width="21.42578125" style="1" customWidth="1"/>
    <col min="9429" max="9429" width="20.7109375" style="1" customWidth="1"/>
    <col min="9430" max="9430" width="5.140625" style="1" customWidth="1"/>
    <col min="9431" max="9431" width="7.42578125" style="1" customWidth="1"/>
    <col min="9432" max="9432" width="5.7109375" style="1" customWidth="1"/>
    <col min="9433" max="9433" width="4.7109375" style="1" customWidth="1"/>
    <col min="9434" max="9434" width="5.42578125" style="1" customWidth="1"/>
    <col min="9435" max="9435" width="4.7109375" style="1" customWidth="1"/>
    <col min="9436" max="9436" width="11.85546875" style="1" bestFit="1" customWidth="1"/>
    <col min="9437" max="9439" width="8.85546875" style="1"/>
    <col min="9440" max="9440" width="15.28515625" style="1" bestFit="1" customWidth="1"/>
    <col min="9441" max="9679" width="8.85546875" style="1"/>
    <col min="9680" max="9680" width="22.28515625" style="1" customWidth="1"/>
    <col min="9681" max="9681" width="17.140625" style="1" customWidth="1"/>
    <col min="9682" max="9682" width="5.28515625" style="1" customWidth="1"/>
    <col min="9683" max="9683" width="15.7109375" style="1" customWidth="1"/>
    <col min="9684" max="9684" width="21.42578125" style="1" customWidth="1"/>
    <col min="9685" max="9685" width="20.7109375" style="1" customWidth="1"/>
    <col min="9686" max="9686" width="5.140625" style="1" customWidth="1"/>
    <col min="9687" max="9687" width="7.42578125" style="1" customWidth="1"/>
    <col min="9688" max="9688" width="5.7109375" style="1" customWidth="1"/>
    <col min="9689" max="9689" width="4.7109375" style="1" customWidth="1"/>
    <col min="9690" max="9690" width="5.42578125" style="1" customWidth="1"/>
    <col min="9691" max="9691" width="4.7109375" style="1" customWidth="1"/>
    <col min="9692" max="9692" width="11.85546875" style="1" bestFit="1" customWidth="1"/>
    <col min="9693" max="9695" width="8.85546875" style="1"/>
    <col min="9696" max="9696" width="15.28515625" style="1" bestFit="1" customWidth="1"/>
    <col min="9697" max="9935" width="8.85546875" style="1"/>
    <col min="9936" max="9936" width="22.28515625" style="1" customWidth="1"/>
    <col min="9937" max="9937" width="17.140625" style="1" customWidth="1"/>
    <col min="9938" max="9938" width="5.28515625" style="1" customWidth="1"/>
    <col min="9939" max="9939" width="15.7109375" style="1" customWidth="1"/>
    <col min="9940" max="9940" width="21.42578125" style="1" customWidth="1"/>
    <col min="9941" max="9941" width="20.7109375" style="1" customWidth="1"/>
    <col min="9942" max="9942" width="5.140625" style="1" customWidth="1"/>
    <col min="9943" max="9943" width="7.42578125" style="1" customWidth="1"/>
    <col min="9944" max="9944" width="5.7109375" style="1" customWidth="1"/>
    <col min="9945" max="9945" width="4.7109375" style="1" customWidth="1"/>
    <col min="9946" max="9946" width="5.42578125" style="1" customWidth="1"/>
    <col min="9947" max="9947" width="4.7109375" style="1" customWidth="1"/>
    <col min="9948" max="9948" width="11.85546875" style="1" bestFit="1" customWidth="1"/>
    <col min="9949" max="9951" width="8.85546875" style="1"/>
    <col min="9952" max="9952" width="15.28515625" style="1" bestFit="1" customWidth="1"/>
    <col min="9953" max="10191" width="8.85546875" style="1"/>
    <col min="10192" max="10192" width="22.28515625" style="1" customWidth="1"/>
    <col min="10193" max="10193" width="17.140625" style="1" customWidth="1"/>
    <col min="10194" max="10194" width="5.28515625" style="1" customWidth="1"/>
    <col min="10195" max="10195" width="15.7109375" style="1" customWidth="1"/>
    <col min="10196" max="10196" width="21.42578125" style="1" customWidth="1"/>
    <col min="10197" max="10197" width="20.7109375" style="1" customWidth="1"/>
    <col min="10198" max="10198" width="5.140625" style="1" customWidth="1"/>
    <col min="10199" max="10199" width="7.42578125" style="1" customWidth="1"/>
    <col min="10200" max="10200" width="5.7109375" style="1" customWidth="1"/>
    <col min="10201" max="10201" width="4.7109375" style="1" customWidth="1"/>
    <col min="10202" max="10202" width="5.42578125" style="1" customWidth="1"/>
    <col min="10203" max="10203" width="4.7109375" style="1" customWidth="1"/>
    <col min="10204" max="10204" width="11.85546875" style="1" bestFit="1" customWidth="1"/>
    <col min="10205" max="10207" width="8.85546875" style="1"/>
    <col min="10208" max="10208" width="15.28515625" style="1" bestFit="1" customWidth="1"/>
    <col min="10209" max="10447" width="8.85546875" style="1"/>
    <col min="10448" max="10448" width="22.28515625" style="1" customWidth="1"/>
    <col min="10449" max="10449" width="17.140625" style="1" customWidth="1"/>
    <col min="10450" max="10450" width="5.28515625" style="1" customWidth="1"/>
    <col min="10451" max="10451" width="15.7109375" style="1" customWidth="1"/>
    <col min="10452" max="10452" width="21.42578125" style="1" customWidth="1"/>
    <col min="10453" max="10453" width="20.7109375" style="1" customWidth="1"/>
    <col min="10454" max="10454" width="5.140625" style="1" customWidth="1"/>
    <col min="10455" max="10455" width="7.42578125" style="1" customWidth="1"/>
    <col min="10456" max="10456" width="5.7109375" style="1" customWidth="1"/>
    <col min="10457" max="10457" width="4.7109375" style="1" customWidth="1"/>
    <col min="10458" max="10458" width="5.42578125" style="1" customWidth="1"/>
    <col min="10459" max="10459" width="4.7109375" style="1" customWidth="1"/>
    <col min="10460" max="10460" width="11.85546875" style="1" bestFit="1" customWidth="1"/>
    <col min="10461" max="10463" width="8.85546875" style="1"/>
    <col min="10464" max="10464" width="15.28515625" style="1" bestFit="1" customWidth="1"/>
    <col min="10465" max="10703" width="8.85546875" style="1"/>
    <col min="10704" max="10704" width="22.28515625" style="1" customWidth="1"/>
    <col min="10705" max="10705" width="17.140625" style="1" customWidth="1"/>
    <col min="10706" max="10706" width="5.28515625" style="1" customWidth="1"/>
    <col min="10707" max="10707" width="15.7109375" style="1" customWidth="1"/>
    <col min="10708" max="10708" width="21.42578125" style="1" customWidth="1"/>
    <col min="10709" max="10709" width="20.7109375" style="1" customWidth="1"/>
    <col min="10710" max="10710" width="5.140625" style="1" customWidth="1"/>
    <col min="10711" max="10711" width="7.42578125" style="1" customWidth="1"/>
    <col min="10712" max="10712" width="5.7109375" style="1" customWidth="1"/>
    <col min="10713" max="10713" width="4.7109375" style="1" customWidth="1"/>
    <col min="10714" max="10714" width="5.42578125" style="1" customWidth="1"/>
    <col min="10715" max="10715" width="4.7109375" style="1" customWidth="1"/>
    <col min="10716" max="10716" width="11.85546875" style="1" bestFit="1" customWidth="1"/>
    <col min="10717" max="10719" width="8.85546875" style="1"/>
    <col min="10720" max="10720" width="15.28515625" style="1" bestFit="1" customWidth="1"/>
    <col min="10721" max="10959" width="8.85546875" style="1"/>
    <col min="10960" max="10960" width="22.28515625" style="1" customWidth="1"/>
    <col min="10961" max="10961" width="17.140625" style="1" customWidth="1"/>
    <col min="10962" max="10962" width="5.28515625" style="1" customWidth="1"/>
    <col min="10963" max="10963" width="15.7109375" style="1" customWidth="1"/>
    <col min="10964" max="10964" width="21.42578125" style="1" customWidth="1"/>
    <col min="10965" max="10965" width="20.7109375" style="1" customWidth="1"/>
    <col min="10966" max="10966" width="5.140625" style="1" customWidth="1"/>
    <col min="10967" max="10967" width="7.42578125" style="1" customWidth="1"/>
    <col min="10968" max="10968" width="5.7109375" style="1" customWidth="1"/>
    <col min="10969" max="10969" width="4.7109375" style="1" customWidth="1"/>
    <col min="10970" max="10970" width="5.42578125" style="1" customWidth="1"/>
    <col min="10971" max="10971" width="4.7109375" style="1" customWidth="1"/>
    <col min="10972" max="10972" width="11.85546875" style="1" bestFit="1" customWidth="1"/>
    <col min="10973" max="10975" width="8.85546875" style="1"/>
    <col min="10976" max="10976" width="15.28515625" style="1" bestFit="1" customWidth="1"/>
    <col min="10977" max="11215" width="8.85546875" style="1"/>
    <col min="11216" max="11216" width="22.28515625" style="1" customWidth="1"/>
    <col min="11217" max="11217" width="17.140625" style="1" customWidth="1"/>
    <col min="11218" max="11218" width="5.28515625" style="1" customWidth="1"/>
    <col min="11219" max="11219" width="15.7109375" style="1" customWidth="1"/>
    <col min="11220" max="11220" width="21.42578125" style="1" customWidth="1"/>
    <col min="11221" max="11221" width="20.7109375" style="1" customWidth="1"/>
    <col min="11222" max="11222" width="5.140625" style="1" customWidth="1"/>
    <col min="11223" max="11223" width="7.42578125" style="1" customWidth="1"/>
    <col min="11224" max="11224" width="5.7109375" style="1" customWidth="1"/>
    <col min="11225" max="11225" width="4.7109375" style="1" customWidth="1"/>
    <col min="11226" max="11226" width="5.42578125" style="1" customWidth="1"/>
    <col min="11227" max="11227" width="4.7109375" style="1" customWidth="1"/>
    <col min="11228" max="11228" width="11.85546875" style="1" bestFit="1" customWidth="1"/>
    <col min="11229" max="11231" width="8.85546875" style="1"/>
    <col min="11232" max="11232" width="15.28515625" style="1" bestFit="1" customWidth="1"/>
    <col min="11233" max="11471" width="8.85546875" style="1"/>
    <col min="11472" max="11472" width="22.28515625" style="1" customWidth="1"/>
    <col min="11473" max="11473" width="17.140625" style="1" customWidth="1"/>
    <col min="11474" max="11474" width="5.28515625" style="1" customWidth="1"/>
    <col min="11475" max="11475" width="15.7109375" style="1" customWidth="1"/>
    <col min="11476" max="11476" width="21.42578125" style="1" customWidth="1"/>
    <col min="11477" max="11477" width="20.7109375" style="1" customWidth="1"/>
    <col min="11478" max="11478" width="5.140625" style="1" customWidth="1"/>
    <col min="11479" max="11479" width="7.42578125" style="1" customWidth="1"/>
    <col min="11480" max="11480" width="5.7109375" style="1" customWidth="1"/>
    <col min="11481" max="11481" width="4.7109375" style="1" customWidth="1"/>
    <col min="11482" max="11482" width="5.42578125" style="1" customWidth="1"/>
    <col min="11483" max="11483" width="4.7109375" style="1" customWidth="1"/>
    <col min="11484" max="11484" width="11.85546875" style="1" bestFit="1" customWidth="1"/>
    <col min="11485" max="11487" width="8.85546875" style="1"/>
    <col min="11488" max="11488" width="15.28515625" style="1" bestFit="1" customWidth="1"/>
    <col min="11489" max="11727" width="8.85546875" style="1"/>
    <col min="11728" max="11728" width="22.28515625" style="1" customWidth="1"/>
    <col min="11729" max="11729" width="17.140625" style="1" customWidth="1"/>
    <col min="11730" max="11730" width="5.28515625" style="1" customWidth="1"/>
    <col min="11731" max="11731" width="15.7109375" style="1" customWidth="1"/>
    <col min="11732" max="11732" width="21.42578125" style="1" customWidth="1"/>
    <col min="11733" max="11733" width="20.7109375" style="1" customWidth="1"/>
    <col min="11734" max="11734" width="5.140625" style="1" customWidth="1"/>
    <col min="11735" max="11735" width="7.42578125" style="1" customWidth="1"/>
    <col min="11736" max="11736" width="5.7109375" style="1" customWidth="1"/>
    <col min="11737" max="11737" width="4.7109375" style="1" customWidth="1"/>
    <col min="11738" max="11738" width="5.42578125" style="1" customWidth="1"/>
    <col min="11739" max="11739" width="4.7109375" style="1" customWidth="1"/>
    <col min="11740" max="11740" width="11.85546875" style="1" bestFit="1" customWidth="1"/>
    <col min="11741" max="11743" width="8.85546875" style="1"/>
    <col min="11744" max="11744" width="15.28515625" style="1" bestFit="1" customWidth="1"/>
    <col min="11745" max="11983" width="8.85546875" style="1"/>
    <col min="11984" max="11984" width="22.28515625" style="1" customWidth="1"/>
    <col min="11985" max="11985" width="17.140625" style="1" customWidth="1"/>
    <col min="11986" max="11986" width="5.28515625" style="1" customWidth="1"/>
    <col min="11987" max="11987" width="15.7109375" style="1" customWidth="1"/>
    <col min="11988" max="11988" width="21.42578125" style="1" customWidth="1"/>
    <col min="11989" max="11989" width="20.7109375" style="1" customWidth="1"/>
    <col min="11990" max="11990" width="5.140625" style="1" customWidth="1"/>
    <col min="11991" max="11991" width="7.42578125" style="1" customWidth="1"/>
    <col min="11992" max="11992" width="5.7109375" style="1" customWidth="1"/>
    <col min="11993" max="11993" width="4.7109375" style="1" customWidth="1"/>
    <col min="11994" max="11994" width="5.42578125" style="1" customWidth="1"/>
    <col min="11995" max="11995" width="4.7109375" style="1" customWidth="1"/>
    <col min="11996" max="11996" width="11.85546875" style="1" bestFit="1" customWidth="1"/>
    <col min="11997" max="11999" width="8.85546875" style="1"/>
    <col min="12000" max="12000" width="15.28515625" style="1" bestFit="1" customWidth="1"/>
    <col min="12001" max="12239" width="8.85546875" style="1"/>
    <col min="12240" max="12240" width="22.28515625" style="1" customWidth="1"/>
    <col min="12241" max="12241" width="17.140625" style="1" customWidth="1"/>
    <col min="12242" max="12242" width="5.28515625" style="1" customWidth="1"/>
    <col min="12243" max="12243" width="15.7109375" style="1" customWidth="1"/>
    <col min="12244" max="12244" width="21.42578125" style="1" customWidth="1"/>
    <col min="12245" max="12245" width="20.7109375" style="1" customWidth="1"/>
    <col min="12246" max="12246" width="5.140625" style="1" customWidth="1"/>
    <col min="12247" max="12247" width="7.42578125" style="1" customWidth="1"/>
    <col min="12248" max="12248" width="5.7109375" style="1" customWidth="1"/>
    <col min="12249" max="12249" width="4.7109375" style="1" customWidth="1"/>
    <col min="12250" max="12250" width="5.42578125" style="1" customWidth="1"/>
    <col min="12251" max="12251" width="4.7109375" style="1" customWidth="1"/>
    <col min="12252" max="12252" width="11.85546875" style="1" bestFit="1" customWidth="1"/>
    <col min="12253" max="12255" width="8.85546875" style="1"/>
    <col min="12256" max="12256" width="15.28515625" style="1" bestFit="1" customWidth="1"/>
    <col min="12257" max="12495" width="8.85546875" style="1"/>
    <col min="12496" max="12496" width="22.28515625" style="1" customWidth="1"/>
    <col min="12497" max="12497" width="17.140625" style="1" customWidth="1"/>
    <col min="12498" max="12498" width="5.28515625" style="1" customWidth="1"/>
    <col min="12499" max="12499" width="15.7109375" style="1" customWidth="1"/>
    <col min="12500" max="12500" width="21.42578125" style="1" customWidth="1"/>
    <col min="12501" max="12501" width="20.7109375" style="1" customWidth="1"/>
    <col min="12502" max="12502" width="5.140625" style="1" customWidth="1"/>
    <col min="12503" max="12503" width="7.42578125" style="1" customWidth="1"/>
    <col min="12504" max="12504" width="5.7109375" style="1" customWidth="1"/>
    <col min="12505" max="12505" width="4.7109375" style="1" customWidth="1"/>
    <col min="12506" max="12506" width="5.42578125" style="1" customWidth="1"/>
    <col min="12507" max="12507" width="4.7109375" style="1" customWidth="1"/>
    <col min="12508" max="12508" width="11.85546875" style="1" bestFit="1" customWidth="1"/>
    <col min="12509" max="12511" width="8.85546875" style="1"/>
    <col min="12512" max="12512" width="15.28515625" style="1" bestFit="1" customWidth="1"/>
    <col min="12513" max="12751" width="8.85546875" style="1"/>
    <col min="12752" max="12752" width="22.28515625" style="1" customWidth="1"/>
    <col min="12753" max="12753" width="17.140625" style="1" customWidth="1"/>
    <col min="12754" max="12754" width="5.28515625" style="1" customWidth="1"/>
    <col min="12755" max="12755" width="15.7109375" style="1" customWidth="1"/>
    <col min="12756" max="12756" width="21.42578125" style="1" customWidth="1"/>
    <col min="12757" max="12757" width="20.7109375" style="1" customWidth="1"/>
    <col min="12758" max="12758" width="5.140625" style="1" customWidth="1"/>
    <col min="12759" max="12759" width="7.42578125" style="1" customWidth="1"/>
    <col min="12760" max="12760" width="5.7109375" style="1" customWidth="1"/>
    <col min="12761" max="12761" width="4.7109375" style="1" customWidth="1"/>
    <col min="12762" max="12762" width="5.42578125" style="1" customWidth="1"/>
    <col min="12763" max="12763" width="4.7109375" style="1" customWidth="1"/>
    <col min="12764" max="12764" width="11.85546875" style="1" bestFit="1" customWidth="1"/>
    <col min="12765" max="12767" width="8.85546875" style="1"/>
    <col min="12768" max="12768" width="15.28515625" style="1" bestFit="1" customWidth="1"/>
    <col min="12769" max="13007" width="8.85546875" style="1"/>
    <col min="13008" max="13008" width="22.28515625" style="1" customWidth="1"/>
    <col min="13009" max="13009" width="17.140625" style="1" customWidth="1"/>
    <col min="13010" max="13010" width="5.28515625" style="1" customWidth="1"/>
    <col min="13011" max="13011" width="15.7109375" style="1" customWidth="1"/>
    <col min="13012" max="13012" width="21.42578125" style="1" customWidth="1"/>
    <col min="13013" max="13013" width="20.7109375" style="1" customWidth="1"/>
    <col min="13014" max="13014" width="5.140625" style="1" customWidth="1"/>
    <col min="13015" max="13015" width="7.42578125" style="1" customWidth="1"/>
    <col min="13016" max="13016" width="5.7109375" style="1" customWidth="1"/>
    <col min="13017" max="13017" width="4.7109375" style="1" customWidth="1"/>
    <col min="13018" max="13018" width="5.42578125" style="1" customWidth="1"/>
    <col min="13019" max="13019" width="4.7109375" style="1" customWidth="1"/>
    <col min="13020" max="13020" width="11.85546875" style="1" bestFit="1" customWidth="1"/>
    <col min="13021" max="13023" width="8.85546875" style="1"/>
    <col min="13024" max="13024" width="15.28515625" style="1" bestFit="1" customWidth="1"/>
    <col min="13025" max="13263" width="8.85546875" style="1"/>
    <col min="13264" max="13264" width="22.28515625" style="1" customWidth="1"/>
    <col min="13265" max="13265" width="17.140625" style="1" customWidth="1"/>
    <col min="13266" max="13266" width="5.28515625" style="1" customWidth="1"/>
    <col min="13267" max="13267" width="15.7109375" style="1" customWidth="1"/>
    <col min="13268" max="13268" width="21.42578125" style="1" customWidth="1"/>
    <col min="13269" max="13269" width="20.7109375" style="1" customWidth="1"/>
    <col min="13270" max="13270" width="5.140625" style="1" customWidth="1"/>
    <col min="13271" max="13271" width="7.42578125" style="1" customWidth="1"/>
    <col min="13272" max="13272" width="5.7109375" style="1" customWidth="1"/>
    <col min="13273" max="13273" width="4.7109375" style="1" customWidth="1"/>
    <col min="13274" max="13274" width="5.42578125" style="1" customWidth="1"/>
    <col min="13275" max="13275" width="4.7109375" style="1" customWidth="1"/>
    <col min="13276" max="13276" width="11.85546875" style="1" bestFit="1" customWidth="1"/>
    <col min="13277" max="13279" width="8.85546875" style="1"/>
    <col min="13280" max="13280" width="15.28515625" style="1" bestFit="1" customWidth="1"/>
    <col min="13281" max="13519" width="8.85546875" style="1"/>
    <col min="13520" max="13520" width="22.28515625" style="1" customWidth="1"/>
    <col min="13521" max="13521" width="17.140625" style="1" customWidth="1"/>
    <col min="13522" max="13522" width="5.28515625" style="1" customWidth="1"/>
    <col min="13523" max="13523" width="15.7109375" style="1" customWidth="1"/>
    <col min="13524" max="13524" width="21.42578125" style="1" customWidth="1"/>
    <col min="13525" max="13525" width="20.7109375" style="1" customWidth="1"/>
    <col min="13526" max="13526" width="5.140625" style="1" customWidth="1"/>
    <col min="13527" max="13527" width="7.42578125" style="1" customWidth="1"/>
    <col min="13528" max="13528" width="5.7109375" style="1" customWidth="1"/>
    <col min="13529" max="13529" width="4.7109375" style="1" customWidth="1"/>
    <col min="13530" max="13530" width="5.42578125" style="1" customWidth="1"/>
    <col min="13531" max="13531" width="4.7109375" style="1" customWidth="1"/>
    <col min="13532" max="13532" width="11.85546875" style="1" bestFit="1" customWidth="1"/>
    <col min="13533" max="13535" width="8.85546875" style="1"/>
    <col min="13536" max="13536" width="15.28515625" style="1" bestFit="1" customWidth="1"/>
    <col min="13537" max="13775" width="8.85546875" style="1"/>
    <col min="13776" max="13776" width="22.28515625" style="1" customWidth="1"/>
    <col min="13777" max="13777" width="17.140625" style="1" customWidth="1"/>
    <col min="13778" max="13778" width="5.28515625" style="1" customWidth="1"/>
    <col min="13779" max="13779" width="15.7109375" style="1" customWidth="1"/>
    <col min="13780" max="13780" width="21.42578125" style="1" customWidth="1"/>
    <col min="13781" max="13781" width="20.7109375" style="1" customWidth="1"/>
    <col min="13782" max="13782" width="5.140625" style="1" customWidth="1"/>
    <col min="13783" max="13783" width="7.42578125" style="1" customWidth="1"/>
    <col min="13784" max="13784" width="5.7109375" style="1" customWidth="1"/>
    <col min="13785" max="13785" width="4.7109375" style="1" customWidth="1"/>
    <col min="13786" max="13786" width="5.42578125" style="1" customWidth="1"/>
    <col min="13787" max="13787" width="4.7109375" style="1" customWidth="1"/>
    <col min="13788" max="13788" width="11.85546875" style="1" bestFit="1" customWidth="1"/>
    <col min="13789" max="13791" width="8.85546875" style="1"/>
    <col min="13792" max="13792" width="15.28515625" style="1" bestFit="1" customWidth="1"/>
    <col min="13793" max="14031" width="8.85546875" style="1"/>
    <col min="14032" max="14032" width="22.28515625" style="1" customWidth="1"/>
    <col min="14033" max="14033" width="17.140625" style="1" customWidth="1"/>
    <col min="14034" max="14034" width="5.28515625" style="1" customWidth="1"/>
    <col min="14035" max="14035" width="15.7109375" style="1" customWidth="1"/>
    <col min="14036" max="14036" width="21.42578125" style="1" customWidth="1"/>
    <col min="14037" max="14037" width="20.7109375" style="1" customWidth="1"/>
    <col min="14038" max="14038" width="5.140625" style="1" customWidth="1"/>
    <col min="14039" max="14039" width="7.42578125" style="1" customWidth="1"/>
    <col min="14040" max="14040" width="5.7109375" style="1" customWidth="1"/>
    <col min="14041" max="14041" width="4.7109375" style="1" customWidth="1"/>
    <col min="14042" max="14042" width="5.42578125" style="1" customWidth="1"/>
    <col min="14043" max="14043" width="4.7109375" style="1" customWidth="1"/>
    <col min="14044" max="14044" width="11.85546875" style="1" bestFit="1" customWidth="1"/>
    <col min="14045" max="14047" width="8.85546875" style="1"/>
    <col min="14048" max="14048" width="15.28515625" style="1" bestFit="1" customWidth="1"/>
    <col min="14049" max="14287" width="8.85546875" style="1"/>
    <col min="14288" max="14288" width="22.28515625" style="1" customWidth="1"/>
    <col min="14289" max="14289" width="17.140625" style="1" customWidth="1"/>
    <col min="14290" max="14290" width="5.28515625" style="1" customWidth="1"/>
    <col min="14291" max="14291" width="15.7109375" style="1" customWidth="1"/>
    <col min="14292" max="14292" width="21.42578125" style="1" customWidth="1"/>
    <col min="14293" max="14293" width="20.7109375" style="1" customWidth="1"/>
    <col min="14294" max="14294" width="5.140625" style="1" customWidth="1"/>
    <col min="14295" max="14295" width="7.42578125" style="1" customWidth="1"/>
    <col min="14296" max="14296" width="5.7109375" style="1" customWidth="1"/>
    <col min="14297" max="14297" width="4.7109375" style="1" customWidth="1"/>
    <col min="14298" max="14298" width="5.42578125" style="1" customWidth="1"/>
    <col min="14299" max="14299" width="4.7109375" style="1" customWidth="1"/>
    <col min="14300" max="14300" width="11.85546875" style="1" bestFit="1" customWidth="1"/>
    <col min="14301" max="14303" width="8.85546875" style="1"/>
    <col min="14304" max="14304" width="15.28515625" style="1" bestFit="1" customWidth="1"/>
    <col min="14305" max="14543" width="8.85546875" style="1"/>
    <col min="14544" max="14544" width="22.28515625" style="1" customWidth="1"/>
    <col min="14545" max="14545" width="17.140625" style="1" customWidth="1"/>
    <col min="14546" max="14546" width="5.28515625" style="1" customWidth="1"/>
    <col min="14547" max="14547" width="15.7109375" style="1" customWidth="1"/>
    <col min="14548" max="14548" width="21.42578125" style="1" customWidth="1"/>
    <col min="14549" max="14549" width="20.7109375" style="1" customWidth="1"/>
    <col min="14550" max="14550" width="5.140625" style="1" customWidth="1"/>
    <col min="14551" max="14551" width="7.42578125" style="1" customWidth="1"/>
    <col min="14552" max="14552" width="5.7109375" style="1" customWidth="1"/>
    <col min="14553" max="14553" width="4.7109375" style="1" customWidth="1"/>
    <col min="14554" max="14554" width="5.42578125" style="1" customWidth="1"/>
    <col min="14555" max="14555" width="4.7109375" style="1" customWidth="1"/>
    <col min="14556" max="14556" width="11.85546875" style="1" bestFit="1" customWidth="1"/>
    <col min="14557" max="14559" width="8.85546875" style="1"/>
    <col min="14560" max="14560" width="15.28515625" style="1" bestFit="1" customWidth="1"/>
    <col min="14561" max="14799" width="8.85546875" style="1"/>
    <col min="14800" max="14800" width="22.28515625" style="1" customWidth="1"/>
    <col min="14801" max="14801" width="17.140625" style="1" customWidth="1"/>
    <col min="14802" max="14802" width="5.28515625" style="1" customWidth="1"/>
    <col min="14803" max="14803" width="15.7109375" style="1" customWidth="1"/>
    <col min="14804" max="14804" width="21.42578125" style="1" customWidth="1"/>
    <col min="14805" max="14805" width="20.7109375" style="1" customWidth="1"/>
    <col min="14806" max="14806" width="5.140625" style="1" customWidth="1"/>
    <col min="14807" max="14807" width="7.42578125" style="1" customWidth="1"/>
    <col min="14808" max="14808" width="5.7109375" style="1" customWidth="1"/>
    <col min="14809" max="14809" width="4.7109375" style="1" customWidth="1"/>
    <col min="14810" max="14810" width="5.42578125" style="1" customWidth="1"/>
    <col min="14811" max="14811" width="4.7109375" style="1" customWidth="1"/>
    <col min="14812" max="14812" width="11.85546875" style="1" bestFit="1" customWidth="1"/>
    <col min="14813" max="14815" width="8.85546875" style="1"/>
    <col min="14816" max="14816" width="15.28515625" style="1" bestFit="1" customWidth="1"/>
    <col min="14817" max="15055" width="8.85546875" style="1"/>
    <col min="15056" max="15056" width="22.28515625" style="1" customWidth="1"/>
    <col min="15057" max="15057" width="17.140625" style="1" customWidth="1"/>
    <col min="15058" max="15058" width="5.28515625" style="1" customWidth="1"/>
    <col min="15059" max="15059" width="15.7109375" style="1" customWidth="1"/>
    <col min="15060" max="15060" width="21.42578125" style="1" customWidth="1"/>
    <col min="15061" max="15061" width="20.7109375" style="1" customWidth="1"/>
    <col min="15062" max="15062" width="5.140625" style="1" customWidth="1"/>
    <col min="15063" max="15063" width="7.42578125" style="1" customWidth="1"/>
    <col min="15064" max="15064" width="5.7109375" style="1" customWidth="1"/>
    <col min="15065" max="15065" width="4.7109375" style="1" customWidth="1"/>
    <col min="15066" max="15066" width="5.42578125" style="1" customWidth="1"/>
    <col min="15067" max="15067" width="4.7109375" style="1" customWidth="1"/>
    <col min="15068" max="15068" width="11.85546875" style="1" bestFit="1" customWidth="1"/>
    <col min="15069" max="15071" width="8.85546875" style="1"/>
    <col min="15072" max="15072" width="15.28515625" style="1" bestFit="1" customWidth="1"/>
    <col min="15073" max="15311" width="8.85546875" style="1"/>
    <col min="15312" max="15312" width="22.28515625" style="1" customWidth="1"/>
    <col min="15313" max="15313" width="17.140625" style="1" customWidth="1"/>
    <col min="15314" max="15314" width="5.28515625" style="1" customWidth="1"/>
    <col min="15315" max="15315" width="15.7109375" style="1" customWidth="1"/>
    <col min="15316" max="15316" width="21.42578125" style="1" customWidth="1"/>
    <col min="15317" max="15317" width="20.7109375" style="1" customWidth="1"/>
    <col min="15318" max="15318" width="5.140625" style="1" customWidth="1"/>
    <col min="15319" max="15319" width="7.42578125" style="1" customWidth="1"/>
    <col min="15320" max="15320" width="5.7109375" style="1" customWidth="1"/>
    <col min="15321" max="15321" width="4.7109375" style="1" customWidth="1"/>
    <col min="15322" max="15322" width="5.42578125" style="1" customWidth="1"/>
    <col min="15323" max="15323" width="4.7109375" style="1" customWidth="1"/>
    <col min="15324" max="15324" width="11.85546875" style="1" bestFit="1" customWidth="1"/>
    <col min="15325" max="15327" width="8.85546875" style="1"/>
    <col min="15328" max="15328" width="15.28515625" style="1" bestFit="1" customWidth="1"/>
    <col min="15329" max="15567" width="8.85546875" style="1"/>
    <col min="15568" max="15568" width="22.28515625" style="1" customWidth="1"/>
    <col min="15569" max="15569" width="17.140625" style="1" customWidth="1"/>
    <col min="15570" max="15570" width="5.28515625" style="1" customWidth="1"/>
    <col min="15571" max="15571" width="15.7109375" style="1" customWidth="1"/>
    <col min="15572" max="15572" width="21.42578125" style="1" customWidth="1"/>
    <col min="15573" max="15573" width="20.7109375" style="1" customWidth="1"/>
    <col min="15574" max="15574" width="5.140625" style="1" customWidth="1"/>
    <col min="15575" max="15575" width="7.42578125" style="1" customWidth="1"/>
    <col min="15576" max="15576" width="5.7109375" style="1" customWidth="1"/>
    <col min="15577" max="15577" width="4.7109375" style="1" customWidth="1"/>
    <col min="15578" max="15578" width="5.42578125" style="1" customWidth="1"/>
    <col min="15579" max="15579" width="4.7109375" style="1" customWidth="1"/>
    <col min="15580" max="15580" width="11.85546875" style="1" bestFit="1" customWidth="1"/>
    <col min="15581" max="15583" width="8.85546875" style="1"/>
    <col min="15584" max="15584" width="15.28515625" style="1" bestFit="1" customWidth="1"/>
    <col min="15585" max="15823" width="8.85546875" style="1"/>
    <col min="15824" max="15824" width="22.28515625" style="1" customWidth="1"/>
    <col min="15825" max="15825" width="17.140625" style="1" customWidth="1"/>
    <col min="15826" max="15826" width="5.28515625" style="1" customWidth="1"/>
    <col min="15827" max="15827" width="15.7109375" style="1" customWidth="1"/>
    <col min="15828" max="15828" width="21.42578125" style="1" customWidth="1"/>
    <col min="15829" max="15829" width="20.7109375" style="1" customWidth="1"/>
    <col min="15830" max="15830" width="5.140625" style="1" customWidth="1"/>
    <col min="15831" max="15831" width="7.42578125" style="1" customWidth="1"/>
    <col min="15832" max="15832" width="5.7109375" style="1" customWidth="1"/>
    <col min="15833" max="15833" width="4.7109375" style="1" customWidth="1"/>
    <col min="15834" max="15834" width="5.42578125" style="1" customWidth="1"/>
    <col min="15835" max="15835" width="4.7109375" style="1" customWidth="1"/>
    <col min="15836" max="15836" width="11.85546875" style="1" bestFit="1" customWidth="1"/>
    <col min="15837" max="15839" width="8.85546875" style="1"/>
    <col min="15840" max="15840" width="15.28515625" style="1" bestFit="1" customWidth="1"/>
    <col min="15841" max="16079" width="8.85546875" style="1"/>
    <col min="16080" max="16080" width="22.28515625" style="1" customWidth="1"/>
    <col min="16081" max="16081" width="17.140625" style="1" customWidth="1"/>
    <col min="16082" max="16082" width="5.28515625" style="1" customWidth="1"/>
    <col min="16083" max="16083" width="15.7109375" style="1" customWidth="1"/>
    <col min="16084" max="16084" width="21.42578125" style="1" customWidth="1"/>
    <col min="16085" max="16085" width="20.7109375" style="1" customWidth="1"/>
    <col min="16086" max="16086" width="5.140625" style="1" customWidth="1"/>
    <col min="16087" max="16087" width="7.42578125" style="1" customWidth="1"/>
    <col min="16088" max="16088" width="5.7109375" style="1" customWidth="1"/>
    <col min="16089" max="16089" width="4.7109375" style="1" customWidth="1"/>
    <col min="16090" max="16090" width="5.42578125" style="1" customWidth="1"/>
    <col min="16091" max="16091" width="4.7109375" style="1" customWidth="1"/>
    <col min="16092" max="16092" width="11.85546875" style="1" bestFit="1" customWidth="1"/>
    <col min="16093" max="16095" width="8.85546875" style="1"/>
    <col min="16096" max="16096" width="15.28515625" style="1" bestFit="1" customWidth="1"/>
    <col min="16097" max="16384" width="8.85546875" style="1"/>
  </cols>
  <sheetData>
    <row r="1" spans="1:11" ht="15" customHeight="1" thickTop="1">
      <c r="A1" s="769"/>
      <c r="B1" s="953" t="s">
        <v>141</v>
      </c>
      <c r="C1" s="953"/>
      <c r="D1" s="953"/>
      <c r="E1" s="953"/>
      <c r="F1" s="953"/>
      <c r="G1" s="953"/>
      <c r="H1" s="953"/>
      <c r="I1" s="953"/>
      <c r="J1" s="953"/>
      <c r="K1" s="954"/>
    </row>
    <row r="2" spans="1:11" ht="75" customHeight="1">
      <c r="A2" s="770"/>
      <c r="B2" s="955" t="s">
        <v>142</v>
      </c>
      <c r="C2" s="955"/>
      <c r="D2" s="955"/>
      <c r="E2" s="955"/>
      <c r="F2" s="955"/>
      <c r="G2" s="955"/>
      <c r="H2" s="955"/>
      <c r="I2" s="955"/>
      <c r="J2" s="955"/>
      <c r="K2" s="956"/>
    </row>
    <row r="3" spans="1:11" ht="47.25" customHeight="1" thickBot="1">
      <c r="A3" s="780" t="s">
        <v>143</v>
      </c>
      <c r="B3" s="960" t="s">
        <v>144</v>
      </c>
      <c r="C3" s="960"/>
      <c r="D3" s="960"/>
      <c r="E3" s="803" t="s">
        <v>145</v>
      </c>
      <c r="F3" s="959" t="s">
        <v>146</v>
      </c>
      <c r="G3" s="959"/>
      <c r="H3" s="959"/>
      <c r="I3" s="957" t="s">
        <v>147</v>
      </c>
      <c r="J3" s="957"/>
      <c r="K3" s="958"/>
    </row>
    <row r="4" spans="1:11" ht="9.6" customHeight="1" thickTop="1">
      <c r="A4" s="1080"/>
      <c r="B4" s="1081"/>
      <c r="C4" s="1081"/>
      <c r="D4" s="1081"/>
      <c r="E4" s="1081"/>
      <c r="F4" s="1081"/>
      <c r="G4" s="1081"/>
      <c r="H4" s="1081"/>
      <c r="I4" s="1081"/>
      <c r="J4" s="1081"/>
      <c r="K4" s="1082"/>
    </row>
    <row r="5" spans="1:11" ht="15" customHeight="1">
      <c r="A5" s="1083" t="s">
        <v>148</v>
      </c>
      <c r="B5" s="1012"/>
      <c r="C5" s="1084" t="s">
        <v>149</v>
      </c>
      <c r="D5" s="1084"/>
      <c r="E5" s="1084"/>
      <c r="F5" s="261"/>
      <c r="G5" s="1012" t="s">
        <v>150</v>
      </c>
      <c r="H5" s="1012"/>
      <c r="I5" s="1085">
        <v>45108</v>
      </c>
      <c r="J5" s="1085"/>
      <c r="K5" s="1086"/>
    </row>
    <row r="6" spans="1:11" ht="17.100000000000001" hidden="1" customHeight="1">
      <c r="A6" s="1087" t="s">
        <v>151</v>
      </c>
      <c r="B6" s="1088"/>
      <c r="C6" s="14"/>
      <c r="D6" s="1089"/>
      <c r="E6" s="1089"/>
      <c r="F6" s="15"/>
      <c r="G6" s="15"/>
      <c r="H6" s="15"/>
      <c r="I6" s="1090"/>
      <c r="J6" s="1090"/>
      <c r="K6" s="1091"/>
    </row>
    <row r="7" spans="1:11" s="2" customFormat="1" ht="12.6" customHeight="1">
      <c r="A7" s="262" t="s">
        <v>152</v>
      </c>
      <c r="B7" s="943">
        <v>2</v>
      </c>
      <c r="C7" s="943"/>
      <c r="D7" s="943"/>
      <c r="E7" s="791" t="s">
        <v>153</v>
      </c>
      <c r="F7" s="1097">
        <v>45109</v>
      </c>
      <c r="G7" s="1098"/>
      <c r="H7" s="738" t="s">
        <v>154</v>
      </c>
      <c r="I7" s="1099">
        <v>45115</v>
      </c>
      <c r="J7" s="1100"/>
      <c r="K7" s="1101"/>
    </row>
    <row r="8" spans="1:11" s="2" customFormat="1" ht="3.75" customHeight="1">
      <c r="A8" s="263"/>
      <c r="B8" s="794"/>
      <c r="C8" s="794"/>
      <c r="D8" s="794"/>
      <c r="E8" s="797"/>
      <c r="F8" s="58"/>
      <c r="G8" s="794"/>
      <c r="H8" s="794"/>
      <c r="I8" s="265"/>
      <c r="J8" s="794"/>
      <c r="K8" s="266"/>
    </row>
    <row r="9" spans="1:11" s="2" customFormat="1" ht="12.6" customHeight="1">
      <c r="A9" s="267" t="s">
        <v>155</v>
      </c>
      <c r="B9" s="794"/>
      <c r="C9" s="794"/>
      <c r="D9" s="794"/>
      <c r="E9" s="18">
        <v>548</v>
      </c>
      <c r="F9" s="260" t="s">
        <v>156</v>
      </c>
      <c r="G9" s="794"/>
      <c r="H9" s="794"/>
      <c r="I9" s="268"/>
      <c r="J9" s="794"/>
      <c r="K9" s="266"/>
    </row>
    <row r="10" spans="1:11" s="2" customFormat="1" ht="12.6" customHeight="1">
      <c r="A10" s="1102" t="s">
        <v>157</v>
      </c>
      <c r="B10" s="961"/>
      <c r="C10" s="961"/>
      <c r="D10" s="961"/>
      <c r="E10" s="18">
        <f>B7*7</f>
        <v>14</v>
      </c>
      <c r="F10" s="260" t="s">
        <v>156</v>
      </c>
      <c r="G10" s="796"/>
      <c r="H10" s="796"/>
      <c r="I10" s="796"/>
      <c r="J10" s="796"/>
      <c r="K10" s="270"/>
    </row>
    <row r="11" spans="1:11" s="2" customFormat="1" ht="12.6" customHeight="1">
      <c r="A11" s="1102" t="s">
        <v>158</v>
      </c>
      <c r="B11" s="961"/>
      <c r="C11" s="961"/>
      <c r="D11" s="961"/>
      <c r="E11" s="19">
        <f>E10/E9</f>
        <v>2.5547445255474453E-2</v>
      </c>
      <c r="F11" s="738"/>
      <c r="G11" s="796"/>
      <c r="H11" s="661"/>
      <c r="I11" s="796"/>
      <c r="J11" s="796"/>
      <c r="K11" s="270"/>
    </row>
    <row r="12" spans="1:11" s="2" customFormat="1" ht="14.25" customHeight="1">
      <c r="A12" s="1102" t="s">
        <v>159</v>
      </c>
      <c r="B12" s="961"/>
      <c r="C12" s="1004" t="s">
        <v>2474</v>
      </c>
      <c r="D12" s="1004"/>
      <c r="E12" s="1004"/>
      <c r="F12" s="1004"/>
      <c r="G12" s="271"/>
      <c r="H12" s="271"/>
      <c r="I12" s="271"/>
      <c r="J12" s="271"/>
      <c r="K12" s="272"/>
    </row>
    <row r="13" spans="1:11" s="2" customFormat="1" ht="9.75" customHeight="1">
      <c r="A13" s="1038" t="s">
        <v>160</v>
      </c>
      <c r="B13" s="1039"/>
      <c r="C13" s="1039"/>
      <c r="D13" s="1039"/>
      <c r="E13" s="1039"/>
      <c r="F13" s="1039"/>
      <c r="G13" s="1039"/>
      <c r="H13" s="1039"/>
      <c r="I13" s="1039"/>
      <c r="J13" s="1039"/>
      <c r="K13" s="1040"/>
    </row>
    <row r="14" spans="1:11" ht="27.75" customHeight="1">
      <c r="A14" s="1092" t="s">
        <v>2475</v>
      </c>
      <c r="B14" s="1093"/>
      <c r="C14" s="1093"/>
      <c r="D14" s="1093"/>
      <c r="E14" s="1093"/>
      <c r="F14" s="1093"/>
      <c r="G14" s="1093"/>
      <c r="H14" s="1093"/>
      <c r="I14" s="1093"/>
      <c r="J14" s="1093"/>
      <c r="K14" s="1094"/>
    </row>
    <row r="15" spans="1:11" ht="12" customHeight="1">
      <c r="A15" s="1038" t="s">
        <v>161</v>
      </c>
      <c r="B15" s="1039"/>
      <c r="C15" s="1039"/>
      <c r="D15" s="1039"/>
      <c r="E15" s="1039"/>
      <c r="F15" s="1039"/>
      <c r="G15" s="1039"/>
      <c r="H15" s="1039"/>
      <c r="I15" s="1039"/>
      <c r="J15" s="1039"/>
      <c r="K15" s="1040"/>
    </row>
    <row r="16" spans="1:11" ht="10.5" customHeight="1">
      <c r="A16" s="1038" t="s">
        <v>162</v>
      </c>
      <c r="B16" s="1039"/>
      <c r="C16" s="1039"/>
      <c r="D16" s="1039"/>
      <c r="E16" s="1039"/>
      <c r="F16" s="1039"/>
      <c r="G16" s="1039"/>
      <c r="H16" s="1039"/>
      <c r="I16" s="1039"/>
      <c r="J16" s="1039"/>
      <c r="K16" s="1040"/>
    </row>
    <row r="17" spans="1:11" ht="10.5" customHeight="1">
      <c r="A17" s="273"/>
      <c r="B17" s="791" t="s">
        <v>163</v>
      </c>
      <c r="C17" s="791"/>
      <c r="D17" s="122" t="s">
        <v>124</v>
      </c>
      <c r="E17" s="9"/>
      <c r="F17" s="791" t="s">
        <v>163</v>
      </c>
      <c r="G17" s="129"/>
      <c r="H17" s="1095" t="s">
        <v>124</v>
      </c>
      <c r="I17" s="1095"/>
      <c r="J17" s="1095"/>
      <c r="K17" s="274"/>
    </row>
    <row r="18" spans="1:11" s="2" customFormat="1" ht="13.5" customHeight="1">
      <c r="A18" s="275" t="s">
        <v>164</v>
      </c>
      <c r="B18" s="276">
        <v>0</v>
      </c>
      <c r="C18" s="277"/>
      <c r="D18" s="123">
        <v>0</v>
      </c>
      <c r="E18" s="10" t="s">
        <v>165</v>
      </c>
      <c r="F18" s="792">
        <v>0</v>
      </c>
      <c r="G18" s="130"/>
      <c r="H18" s="1096">
        <v>0</v>
      </c>
      <c r="I18" s="1096"/>
      <c r="J18" s="1096"/>
      <c r="K18" s="278"/>
    </row>
    <row r="19" spans="1:11" s="2" customFormat="1" ht="23.25" customHeight="1">
      <c r="A19" s="275" t="s">
        <v>166</v>
      </c>
      <c r="B19" s="795">
        <v>0</v>
      </c>
      <c r="C19" s="280"/>
      <c r="D19" s="279">
        <v>0</v>
      </c>
      <c r="E19" s="10" t="s">
        <v>167</v>
      </c>
      <c r="F19" s="795">
        <v>0</v>
      </c>
      <c r="G19" s="131"/>
      <c r="H19" s="1070">
        <v>0</v>
      </c>
      <c r="I19" s="1070"/>
      <c r="J19" s="1070"/>
      <c r="K19" s="278"/>
    </row>
    <row r="20" spans="1:11" s="2" customFormat="1" ht="4.5" customHeight="1">
      <c r="A20" s="275"/>
      <c r="B20" s="281"/>
      <c r="C20" s="282"/>
      <c r="D20" s="124"/>
      <c r="E20" s="10"/>
      <c r="F20" s="132"/>
      <c r="G20" s="133"/>
      <c r="H20" s="134"/>
      <c r="I20" s="134"/>
      <c r="J20" s="134"/>
      <c r="K20" s="278"/>
    </row>
    <row r="21" spans="1:11" s="2" customFormat="1" ht="9" customHeight="1">
      <c r="A21" s="275"/>
      <c r="B21" s="283"/>
      <c r="C21" s="793"/>
      <c r="D21" s="125"/>
      <c r="E21" s="1071" t="s">
        <v>168</v>
      </c>
      <c r="F21" s="132" t="s">
        <v>169</v>
      </c>
      <c r="G21" s="135"/>
      <c r="H21" s="1073">
        <f>+H18-D18</f>
        <v>0</v>
      </c>
      <c r="I21" s="1073"/>
      <c r="J21" s="1073"/>
      <c r="K21" s="278"/>
    </row>
    <row r="22" spans="1:11" s="2" customFormat="1" ht="12.75" customHeight="1">
      <c r="A22" s="285"/>
      <c r="B22" s="126"/>
      <c r="C22" s="127"/>
      <c r="D22" s="128"/>
      <c r="E22" s="1072"/>
      <c r="F22" s="132" t="s">
        <v>170</v>
      </c>
      <c r="G22" s="135"/>
      <c r="H22" s="1070">
        <f>+H19-D19</f>
        <v>0</v>
      </c>
      <c r="I22" s="1070"/>
      <c r="J22" s="1070"/>
      <c r="K22" s="286"/>
    </row>
    <row r="23" spans="1:11" s="2" customFormat="1" ht="69" hidden="1" customHeight="1">
      <c r="A23" s="1074" t="s">
        <v>171</v>
      </c>
      <c r="B23" s="1075"/>
      <c r="C23" s="1075"/>
      <c r="D23" s="1075"/>
      <c r="E23" s="1075"/>
      <c r="F23" s="1075"/>
      <c r="G23" s="1075"/>
      <c r="H23" s="1075"/>
      <c r="I23" s="1075"/>
      <c r="J23" s="1075"/>
      <c r="K23" s="1076"/>
    </row>
    <row r="24" spans="1:11" ht="9.75" customHeight="1" thickBot="1">
      <c r="A24" s="1077" t="s">
        <v>172</v>
      </c>
      <c r="B24" s="1078"/>
      <c r="C24" s="1078"/>
      <c r="D24" s="1078"/>
      <c r="E24" s="1078"/>
      <c r="F24" s="1078"/>
      <c r="G24" s="1078"/>
      <c r="H24" s="1078"/>
      <c r="I24" s="1078"/>
      <c r="J24" s="1078"/>
      <c r="K24" s="1079"/>
    </row>
    <row r="25" spans="1:11" s="2" customFormat="1" ht="10.5" customHeight="1">
      <c r="A25" s="1103" t="s">
        <v>173</v>
      </c>
      <c r="B25" s="1104"/>
      <c r="C25" s="1104"/>
      <c r="D25" s="1105"/>
      <c r="E25" s="1103" t="s">
        <v>174</v>
      </c>
      <c r="F25" s="1104"/>
      <c r="G25" s="1104"/>
      <c r="H25" s="1104"/>
      <c r="I25" s="1104"/>
      <c r="J25" s="1104"/>
      <c r="K25" s="1105"/>
    </row>
    <row r="26" spans="1:11" ht="12.75" customHeight="1">
      <c r="A26" s="844" t="s">
        <v>175</v>
      </c>
      <c r="B26" s="1066" t="s">
        <v>2479</v>
      </c>
      <c r="C26" s="1066"/>
      <c r="D26" s="1067"/>
      <c r="E26" s="844" t="s">
        <v>175</v>
      </c>
      <c r="F26" s="1066" t="s">
        <v>2476</v>
      </c>
      <c r="G26" s="1066"/>
      <c r="H26" s="1066"/>
      <c r="I26" s="1066"/>
      <c r="J26" s="1066"/>
      <c r="K26" s="1067"/>
    </row>
    <row r="27" spans="1:11" ht="12.75" customHeight="1">
      <c r="A27" s="844" t="s">
        <v>176</v>
      </c>
      <c r="B27" s="1020" t="s">
        <v>2480</v>
      </c>
      <c r="C27" s="1020"/>
      <c r="D27" s="1021"/>
      <c r="E27" s="844" t="s">
        <v>176</v>
      </c>
      <c r="F27" s="1066" t="s">
        <v>2477</v>
      </c>
      <c r="G27" s="1066"/>
      <c r="H27" s="1066"/>
      <c r="I27" s="1066"/>
      <c r="J27" s="1066"/>
      <c r="K27" s="1067"/>
    </row>
    <row r="28" spans="1:11" ht="12.75" customHeight="1">
      <c r="A28" s="844" t="s">
        <v>177</v>
      </c>
      <c r="B28" s="1068">
        <v>3130540609</v>
      </c>
      <c r="C28" s="1068"/>
      <c r="D28" s="1068"/>
      <c r="E28" s="844" t="s">
        <v>177</v>
      </c>
      <c r="F28" s="1068">
        <v>537129527</v>
      </c>
      <c r="G28" s="1068"/>
      <c r="H28" s="1068"/>
      <c r="I28" s="1068"/>
      <c r="J28" s="1068"/>
      <c r="K28" s="1069"/>
    </row>
    <row r="29" spans="1:11" ht="22.5" customHeight="1">
      <c r="A29" s="844" t="s">
        <v>179</v>
      </c>
      <c r="B29" s="1068" t="s">
        <v>184</v>
      </c>
      <c r="C29" s="1068"/>
      <c r="D29" s="1068"/>
      <c r="E29" s="844" t="s">
        <v>179</v>
      </c>
      <c r="F29" s="1060" t="s">
        <v>184</v>
      </c>
      <c r="G29" s="1060"/>
      <c r="H29" s="1060"/>
      <c r="I29" s="1060"/>
      <c r="J29" s="1060"/>
      <c r="K29" s="1061"/>
    </row>
    <row r="30" spans="1:11" ht="12.75" customHeight="1">
      <c r="A30" s="844" t="s">
        <v>178</v>
      </c>
      <c r="B30" s="1063" t="s">
        <v>2478</v>
      </c>
      <c r="C30" s="1063"/>
      <c r="D30" s="1064"/>
      <c r="E30" s="844" t="s">
        <v>178</v>
      </c>
      <c r="F30" s="1065" t="s">
        <v>2478</v>
      </c>
      <c r="G30" s="1066"/>
      <c r="H30" s="1066"/>
      <c r="I30" s="1066"/>
      <c r="J30" s="1066"/>
      <c r="K30" s="1067"/>
    </row>
    <row r="31" spans="1:11" ht="12.75" customHeight="1">
      <c r="A31" s="844" t="s">
        <v>180</v>
      </c>
      <c r="B31" s="1060" t="s">
        <v>184</v>
      </c>
      <c r="C31" s="1060"/>
      <c r="D31" s="1061"/>
      <c r="E31" s="844" t="s">
        <v>180</v>
      </c>
      <c r="F31" s="1065" t="s">
        <v>2478</v>
      </c>
      <c r="G31" s="1066"/>
      <c r="H31" s="1066"/>
      <c r="I31" s="1066"/>
      <c r="J31" s="1066"/>
      <c r="K31" s="1067"/>
    </row>
    <row r="32" spans="1:11" ht="12.75" customHeight="1">
      <c r="A32" s="844" t="s">
        <v>181</v>
      </c>
      <c r="B32" s="1019">
        <v>45100</v>
      </c>
      <c r="C32" s="1019"/>
      <c r="D32" s="1062"/>
      <c r="E32" s="844" t="s">
        <v>181</v>
      </c>
      <c r="F32" s="1022">
        <v>45100</v>
      </c>
      <c r="G32" s="1022"/>
      <c r="H32" s="1022"/>
      <c r="I32" s="1022"/>
      <c r="J32" s="1022"/>
      <c r="K32" s="1023"/>
    </row>
    <row r="33" spans="1:11" ht="12.75" customHeight="1">
      <c r="A33" s="844" t="s">
        <v>182</v>
      </c>
      <c r="B33" s="1019">
        <v>45648</v>
      </c>
      <c r="C33" s="1020"/>
      <c r="D33" s="1021"/>
      <c r="E33" s="844" t="s">
        <v>182</v>
      </c>
      <c r="F33" s="1022">
        <v>45648</v>
      </c>
      <c r="G33" s="1022"/>
      <c r="H33" s="1022"/>
      <c r="I33" s="1022"/>
      <c r="J33" s="1022"/>
      <c r="K33" s="1023"/>
    </row>
    <row r="34" spans="1:11" ht="18" customHeight="1">
      <c r="A34" s="844" t="s">
        <v>183</v>
      </c>
      <c r="B34" s="1060" t="s">
        <v>184</v>
      </c>
      <c r="C34" s="1060"/>
      <c r="D34" s="1061"/>
      <c r="E34" s="844" t="s">
        <v>183</v>
      </c>
      <c r="F34" s="1060" t="s">
        <v>184</v>
      </c>
      <c r="G34" s="1060"/>
      <c r="H34" s="1060"/>
      <c r="I34" s="1060"/>
      <c r="J34" s="1060"/>
      <c r="K34" s="1061"/>
    </row>
    <row r="35" spans="1:11" ht="18" customHeight="1">
      <c r="A35" s="844" t="s">
        <v>185</v>
      </c>
      <c r="B35" s="1060" t="s">
        <v>184</v>
      </c>
      <c r="C35" s="1060"/>
      <c r="D35" s="1061"/>
      <c r="E35" s="844" t="s">
        <v>185</v>
      </c>
      <c r="F35" s="1060" t="s">
        <v>184</v>
      </c>
      <c r="G35" s="1060"/>
      <c r="H35" s="1060"/>
      <c r="I35" s="1060"/>
      <c r="J35" s="1060"/>
      <c r="K35" s="1061"/>
    </row>
    <row r="36" spans="1:11" ht="18" customHeight="1">
      <c r="A36" s="844" t="s">
        <v>186</v>
      </c>
      <c r="B36" s="1060" t="s">
        <v>184</v>
      </c>
      <c r="C36" s="1060"/>
      <c r="D36" s="1061"/>
      <c r="E36" s="844" t="s">
        <v>186</v>
      </c>
      <c r="F36" s="1019" t="s">
        <v>184</v>
      </c>
      <c r="G36" s="1019"/>
      <c r="H36" s="1019"/>
      <c r="I36" s="1019"/>
      <c r="J36" s="1019"/>
      <c r="K36" s="1062"/>
    </row>
    <row r="37" spans="1:11" ht="17.25" customHeight="1">
      <c r="A37" s="844" t="s">
        <v>187</v>
      </c>
      <c r="B37" s="1019">
        <v>45648</v>
      </c>
      <c r="C37" s="1020"/>
      <c r="D37" s="1021"/>
      <c r="E37" s="844" t="s">
        <v>187</v>
      </c>
      <c r="F37" s="1022">
        <v>45648</v>
      </c>
      <c r="G37" s="1022"/>
      <c r="H37" s="1022"/>
      <c r="I37" s="1022"/>
      <c r="J37" s="1022"/>
      <c r="K37" s="1023"/>
    </row>
    <row r="38" spans="1:11" ht="18.75" customHeight="1" thickBot="1">
      <c r="A38" s="845" t="s">
        <v>188</v>
      </c>
      <c r="B38" s="1017">
        <f>B28</f>
        <v>3130540609</v>
      </c>
      <c r="C38" s="1017"/>
      <c r="D38" s="1018"/>
      <c r="E38" s="845" t="s">
        <v>188</v>
      </c>
      <c r="F38" s="1017">
        <f>F28</f>
        <v>537129527</v>
      </c>
      <c r="G38" s="1017"/>
      <c r="H38" s="1017"/>
      <c r="I38" s="1017"/>
      <c r="J38" s="1017"/>
      <c r="K38" s="1018"/>
    </row>
    <row r="39" spans="1:11" ht="15.75" customHeight="1">
      <c r="A39" s="1035" t="s">
        <v>189</v>
      </c>
      <c r="B39" s="1036"/>
      <c r="C39" s="1036"/>
      <c r="D39" s="1036"/>
      <c r="E39" s="1036"/>
      <c r="F39" s="1036"/>
      <c r="G39" s="1036"/>
      <c r="H39" s="1036"/>
      <c r="I39" s="1036"/>
      <c r="J39" s="1036"/>
      <c r="K39" s="1037"/>
    </row>
    <row r="40" spans="1:11" ht="15.75" customHeight="1" thickBot="1">
      <c r="A40" s="1038" t="s">
        <v>190</v>
      </c>
      <c r="B40" s="1039"/>
      <c r="C40" s="1039"/>
      <c r="D40" s="1039"/>
      <c r="E40" s="1039"/>
      <c r="F40" s="1039"/>
      <c r="G40" s="1039"/>
      <c r="H40" s="1039"/>
      <c r="I40" s="1039"/>
      <c r="J40" s="1039"/>
      <c r="K40" s="1040"/>
    </row>
    <row r="41" spans="1:11" ht="117.75" customHeight="1" thickTop="1">
      <c r="A41" s="1041" t="s">
        <v>2487</v>
      </c>
      <c r="B41" s="1042"/>
      <c r="C41" s="1042"/>
      <c r="D41" s="1042"/>
      <c r="E41" s="1042"/>
      <c r="F41" s="1042"/>
      <c r="G41" s="1042"/>
      <c r="H41" s="1042"/>
      <c r="I41" s="1042"/>
      <c r="J41" s="1042"/>
      <c r="K41" s="1043"/>
    </row>
    <row r="42" spans="1:11" ht="11.25" customHeight="1" thickBot="1">
      <c r="A42" s="1044" t="s">
        <v>2482</v>
      </c>
      <c r="B42" s="1045"/>
      <c r="C42" s="1045"/>
      <c r="D42" s="1045"/>
      <c r="E42" s="1045"/>
      <c r="F42" s="1045"/>
      <c r="G42" s="1045"/>
      <c r="H42" s="1045"/>
      <c r="I42" s="1045"/>
      <c r="J42" s="1045"/>
      <c r="K42" s="1046"/>
    </row>
    <row r="43" spans="1:11" ht="129" customHeight="1" thickTop="1" thickBot="1">
      <c r="A43" s="1024" t="s">
        <v>2488</v>
      </c>
      <c r="B43" s="1025"/>
      <c r="C43" s="1025"/>
      <c r="D43" s="1025"/>
      <c r="E43" s="1025"/>
      <c r="F43" s="1025"/>
      <c r="G43" s="1025"/>
      <c r="H43" s="1025"/>
      <c r="I43" s="1025"/>
      <c r="J43" s="1025"/>
      <c r="K43" s="1026"/>
    </row>
    <row r="44" spans="1:11" ht="11.25" customHeight="1" thickTop="1" thickBot="1">
      <c r="A44" s="1044" t="s">
        <v>2483</v>
      </c>
      <c r="B44" s="1045"/>
      <c r="C44" s="1045"/>
      <c r="D44" s="1045"/>
      <c r="E44" s="1045"/>
      <c r="F44" s="1045"/>
      <c r="G44" s="1045"/>
      <c r="H44" s="1045"/>
      <c r="I44" s="1045"/>
      <c r="J44" s="1045"/>
      <c r="K44" s="1046"/>
    </row>
    <row r="45" spans="1:11" ht="129" customHeight="1" thickTop="1" thickBot="1">
      <c r="A45" s="1024" t="s">
        <v>2485</v>
      </c>
      <c r="B45" s="1025"/>
      <c r="C45" s="1025"/>
      <c r="D45" s="1025"/>
      <c r="E45" s="1025"/>
      <c r="F45" s="1025"/>
      <c r="G45" s="1025"/>
      <c r="H45" s="1025"/>
      <c r="I45" s="1025"/>
      <c r="J45" s="1025"/>
      <c r="K45" s="1026"/>
    </row>
    <row r="46" spans="1:11" ht="16.5" customHeight="1" thickTop="1" thickBot="1">
      <c r="A46" s="1047" t="s">
        <v>2484</v>
      </c>
      <c r="B46" s="1048"/>
      <c r="C46" s="1048"/>
      <c r="D46" s="1048"/>
      <c r="E46" s="1048"/>
      <c r="F46" s="1048"/>
      <c r="G46" s="1048"/>
      <c r="H46" s="1048"/>
      <c r="I46" s="1048"/>
      <c r="J46" s="1048"/>
      <c r="K46" s="1049"/>
    </row>
    <row r="47" spans="1:11" ht="129" customHeight="1" thickTop="1" thickBot="1">
      <c r="A47" s="1024" t="s">
        <v>2485</v>
      </c>
      <c r="B47" s="1025"/>
      <c r="C47" s="1025"/>
      <c r="D47" s="1025"/>
      <c r="E47" s="1025"/>
      <c r="F47" s="1025"/>
      <c r="G47" s="1025"/>
      <c r="H47" s="1025"/>
      <c r="I47" s="1025"/>
      <c r="J47" s="1025"/>
      <c r="K47" s="1026"/>
    </row>
    <row r="48" spans="1:11" ht="3.75" customHeight="1" thickTop="1" thickBot="1">
      <c r="A48" s="1027"/>
      <c r="B48" s="1028"/>
      <c r="C48" s="1028"/>
      <c r="D48" s="1028"/>
      <c r="E48" s="1028"/>
      <c r="F48" s="1028"/>
      <c r="G48" s="1028"/>
      <c r="H48" s="1028"/>
      <c r="I48" s="1028"/>
      <c r="J48" s="1028"/>
      <c r="K48" s="1029"/>
    </row>
    <row r="49" spans="1:11" ht="83.25" customHeight="1" thickBot="1">
      <c r="A49" s="1030" t="s">
        <v>2486</v>
      </c>
      <c r="B49" s="1031"/>
      <c r="C49" s="1031"/>
      <c r="D49" s="1031"/>
      <c r="E49" s="1031"/>
      <c r="F49" s="1031"/>
      <c r="G49" s="1031"/>
      <c r="H49" s="1031"/>
      <c r="I49" s="1031"/>
      <c r="J49" s="1031"/>
      <c r="K49" s="1032"/>
    </row>
    <row r="50" spans="1:11" ht="39.950000000000003" customHeight="1">
      <c r="A50" s="1050"/>
      <c r="B50" s="1051"/>
      <c r="C50" s="1051"/>
      <c r="D50" s="1051"/>
      <c r="E50" s="1051"/>
      <c r="F50" s="1051"/>
      <c r="G50" s="1051"/>
      <c r="H50" s="1051"/>
      <c r="I50" s="1051"/>
      <c r="J50" s="1051"/>
      <c r="K50" s="1052"/>
    </row>
    <row r="51" spans="1:11" ht="7.5" customHeight="1">
      <c r="A51" s="1053"/>
      <c r="B51" s="1054"/>
      <c r="C51" s="1054"/>
      <c r="D51" s="1054"/>
      <c r="E51" s="1054"/>
      <c r="F51" s="1054"/>
      <c r="G51" s="1054"/>
      <c r="H51" s="1054"/>
      <c r="I51" s="1054"/>
      <c r="J51" s="1054"/>
      <c r="K51" s="1055"/>
    </row>
    <row r="52" spans="1:11" ht="30" customHeight="1">
      <c r="A52" s="1056"/>
      <c r="B52" s="1057"/>
      <c r="C52" s="1057"/>
      <c r="D52" s="1057"/>
      <c r="E52" s="1057"/>
      <c r="F52" s="1057"/>
      <c r="G52" s="1057"/>
      <c r="H52" s="1057"/>
      <c r="I52" s="1057"/>
      <c r="J52" s="1057"/>
      <c r="K52" s="1058"/>
    </row>
    <row r="53" spans="1:11" ht="23.25" customHeight="1">
      <c r="A53" s="1059"/>
      <c r="B53" s="967"/>
      <c r="C53" s="967"/>
      <c r="D53" s="967"/>
      <c r="E53" s="967"/>
      <c r="F53" s="967"/>
      <c r="G53" s="967"/>
      <c r="H53" s="967"/>
      <c r="I53" s="967"/>
      <c r="J53" s="967"/>
      <c r="K53" s="968"/>
    </row>
    <row r="54" spans="1:11" ht="81.75" customHeight="1">
      <c r="A54" s="966"/>
      <c r="B54" s="967"/>
      <c r="C54" s="967"/>
      <c r="D54" s="967"/>
      <c r="E54" s="967"/>
      <c r="F54" s="967"/>
      <c r="G54" s="967"/>
      <c r="H54" s="967"/>
      <c r="I54" s="967"/>
      <c r="J54" s="967"/>
      <c r="K54" s="968"/>
    </row>
    <row r="55" spans="1:11" ht="34.5" customHeight="1">
      <c r="A55" s="966"/>
      <c r="B55" s="967"/>
      <c r="C55" s="967"/>
      <c r="D55" s="967"/>
      <c r="E55" s="967"/>
      <c r="F55" s="967"/>
      <c r="G55" s="967"/>
      <c r="H55" s="967"/>
      <c r="I55" s="967"/>
      <c r="J55" s="967"/>
      <c r="K55" s="968"/>
    </row>
    <row r="56" spans="1:11" ht="166.5" customHeight="1">
      <c r="A56" s="969"/>
      <c r="B56" s="970"/>
      <c r="C56" s="970"/>
      <c r="D56" s="970"/>
      <c r="E56" s="970"/>
      <c r="F56" s="970"/>
      <c r="G56" s="970"/>
      <c r="H56" s="970"/>
      <c r="I56" s="970"/>
      <c r="J56" s="970"/>
      <c r="K56" s="971"/>
    </row>
    <row r="57" spans="1:11" ht="102" customHeight="1">
      <c r="A57" s="966"/>
      <c r="B57" s="967"/>
      <c r="C57" s="967"/>
      <c r="D57" s="967"/>
      <c r="E57" s="967"/>
      <c r="F57" s="967"/>
      <c r="G57" s="967"/>
      <c r="H57" s="967"/>
      <c r="I57" s="967"/>
      <c r="J57" s="967"/>
      <c r="K57" s="968"/>
    </row>
    <row r="58" spans="1:11" ht="135" customHeight="1">
      <c r="A58" s="969"/>
      <c r="B58" s="970"/>
      <c r="C58" s="970"/>
      <c r="D58" s="970"/>
      <c r="E58" s="970"/>
      <c r="F58" s="970"/>
      <c r="G58" s="970"/>
      <c r="H58" s="970"/>
      <c r="I58" s="970"/>
      <c r="J58" s="970"/>
      <c r="K58" s="971"/>
    </row>
    <row r="59" spans="1:11" ht="57" customHeight="1">
      <c r="A59" s="966"/>
      <c r="B59" s="967"/>
      <c r="C59" s="967"/>
      <c r="D59" s="967"/>
      <c r="E59" s="967"/>
      <c r="F59" s="967"/>
      <c r="G59" s="967"/>
      <c r="H59" s="967"/>
      <c r="I59" s="967"/>
      <c r="J59" s="967"/>
      <c r="K59" s="968"/>
    </row>
    <row r="60" spans="1:11" ht="225.75" customHeight="1">
      <c r="A60" s="1056"/>
      <c r="B60" s="1057"/>
      <c r="C60" s="1057"/>
      <c r="D60" s="1057"/>
      <c r="E60" s="1057"/>
      <c r="F60" s="1057"/>
      <c r="G60" s="1057"/>
      <c r="H60" s="1057"/>
      <c r="I60" s="1057"/>
      <c r="J60" s="1057"/>
      <c r="K60" s="1058"/>
    </row>
    <row r="61" spans="1:11" ht="15" customHeight="1">
      <c r="A61" s="972" t="s">
        <v>191</v>
      </c>
      <c r="B61" s="973"/>
      <c r="C61" s="973"/>
      <c r="D61" s="973"/>
      <c r="E61" s="973"/>
      <c r="F61" s="973"/>
      <c r="G61" s="973"/>
      <c r="H61" s="973"/>
      <c r="I61" s="973"/>
      <c r="J61" s="973"/>
      <c r="K61" s="974"/>
    </row>
    <row r="62" spans="1:11" ht="15" customHeight="1">
      <c r="A62" s="934" t="s">
        <v>192</v>
      </c>
      <c r="B62" s="935"/>
      <c r="C62" s="935"/>
      <c r="D62" s="935"/>
      <c r="E62" s="935"/>
      <c r="F62" s="935"/>
      <c r="G62" s="935"/>
      <c r="H62" s="935"/>
      <c r="I62" s="935"/>
      <c r="J62" s="935"/>
      <c r="K62" s="936"/>
    </row>
    <row r="63" spans="1:11" ht="15" customHeight="1">
      <c r="A63" s="962" t="s">
        <v>193</v>
      </c>
      <c r="B63" s="963"/>
      <c r="C63" s="843">
        <v>0</v>
      </c>
      <c r="D63" s="805"/>
      <c r="E63" s="964" t="s">
        <v>194</v>
      </c>
      <c r="F63" s="964"/>
      <c r="G63" s="843">
        <v>0</v>
      </c>
      <c r="H63" s="804"/>
      <c r="I63" s="804"/>
      <c r="J63" s="804"/>
      <c r="K63" s="782"/>
    </row>
    <row r="64" spans="1:11" ht="15" customHeight="1">
      <c r="A64" s="964" t="s">
        <v>194</v>
      </c>
      <c r="B64" s="964"/>
      <c r="C64" s="843">
        <v>0</v>
      </c>
      <c r="D64" s="805"/>
      <c r="E64" s="964" t="s">
        <v>195</v>
      </c>
      <c r="F64" s="965"/>
      <c r="G64" s="783">
        <v>0</v>
      </c>
      <c r="H64" s="804"/>
      <c r="I64" s="804"/>
      <c r="J64" s="804"/>
      <c r="K64" s="782"/>
    </row>
    <row r="65" spans="1:11" ht="15" customHeight="1">
      <c r="A65" s="964" t="s">
        <v>196</v>
      </c>
      <c r="B65" s="964"/>
      <c r="C65" s="843">
        <v>0</v>
      </c>
      <c r="D65" s="805"/>
      <c r="E65" s="964" t="s">
        <v>197</v>
      </c>
      <c r="F65" s="964"/>
      <c r="G65" s="843">
        <v>0</v>
      </c>
      <c r="H65" s="804"/>
      <c r="I65" s="804"/>
      <c r="J65" s="804"/>
      <c r="K65" s="782"/>
    </row>
    <row r="66" spans="1:11" ht="126" customHeight="1">
      <c r="A66" s="962" t="s">
        <v>198</v>
      </c>
      <c r="B66" s="964"/>
      <c r="C66" s="933"/>
      <c r="D66" s="933"/>
      <c r="E66" s="933"/>
      <c r="F66" s="933"/>
      <c r="G66" s="933"/>
      <c r="H66" s="933"/>
      <c r="I66" s="784"/>
      <c r="J66" s="784"/>
      <c r="K66" s="785"/>
    </row>
    <row r="67" spans="1:11" ht="15" customHeight="1">
      <c r="A67" s="961" t="s">
        <v>200</v>
      </c>
      <c r="B67" s="961"/>
      <c r="C67" s="961"/>
      <c r="D67" s="961"/>
      <c r="E67" s="961"/>
      <c r="F67" s="961"/>
      <c r="G67" s="961"/>
      <c r="H67" s="961"/>
      <c r="I67" s="961"/>
      <c r="J67" s="961"/>
      <c r="K67" s="961"/>
    </row>
    <row r="68" spans="1:11" ht="15" customHeight="1">
      <c r="A68" s="962" t="s">
        <v>193</v>
      </c>
      <c r="B68" s="963"/>
      <c r="C68" s="843">
        <v>0</v>
      </c>
      <c r="D68" s="805"/>
      <c r="E68" s="964" t="s">
        <v>194</v>
      </c>
      <c r="F68" s="964"/>
      <c r="G68" s="843">
        <v>0</v>
      </c>
      <c r="H68" s="804"/>
      <c r="I68" s="804"/>
      <c r="J68" s="804"/>
      <c r="K68" s="804"/>
    </row>
    <row r="69" spans="1:11" ht="15" customHeight="1">
      <c r="A69" s="964" t="s">
        <v>194</v>
      </c>
      <c r="B69" s="964"/>
      <c r="C69" s="843">
        <v>0</v>
      </c>
      <c r="D69" s="805"/>
      <c r="E69" s="964" t="s">
        <v>195</v>
      </c>
      <c r="F69" s="965"/>
      <c r="G69" s="783">
        <v>0</v>
      </c>
      <c r="H69" s="804"/>
      <c r="I69" s="804"/>
      <c r="J69" s="804"/>
      <c r="K69" s="804"/>
    </row>
    <row r="70" spans="1:11" ht="15" customHeight="1">
      <c r="A70" s="964" t="s">
        <v>196</v>
      </c>
      <c r="B70" s="964"/>
      <c r="C70" s="843">
        <v>0</v>
      </c>
      <c r="D70" s="805"/>
      <c r="E70" s="964" t="s">
        <v>197</v>
      </c>
      <c r="F70" s="964"/>
      <c r="G70" s="843">
        <v>0</v>
      </c>
      <c r="H70" s="804"/>
      <c r="I70" s="804"/>
      <c r="J70" s="804"/>
      <c r="K70" s="804"/>
    </row>
    <row r="71" spans="1:11" ht="76.5" customHeight="1">
      <c r="A71" s="964" t="s">
        <v>198</v>
      </c>
      <c r="B71" s="964"/>
      <c r="C71" s="1004" t="s">
        <v>201</v>
      </c>
      <c r="D71" s="1004"/>
      <c r="E71" s="1004"/>
      <c r="F71" s="1004"/>
      <c r="G71" s="1004"/>
      <c r="H71" s="1004"/>
      <c r="I71" s="804"/>
      <c r="J71" s="804"/>
      <c r="K71" s="804"/>
    </row>
    <row r="72" spans="1:11" ht="17.25" customHeight="1">
      <c r="A72" s="1033" t="s">
        <v>202</v>
      </c>
      <c r="B72" s="993"/>
      <c r="C72" s="993"/>
      <c r="D72" s="993"/>
      <c r="E72" s="993"/>
      <c r="F72" s="993"/>
      <c r="G72" s="993"/>
      <c r="H72" s="993"/>
      <c r="I72" s="993"/>
      <c r="J72" s="993"/>
      <c r="K72" s="1034"/>
    </row>
    <row r="73" spans="1:11" s="16" customFormat="1" ht="15" customHeight="1" thickBot="1">
      <c r="A73" s="1009"/>
      <c r="B73" s="1010"/>
      <c r="C73" s="754"/>
      <c r="D73" s="1011"/>
      <c r="E73" s="1011"/>
      <c r="F73" s="755"/>
      <c r="G73" s="754"/>
      <c r="H73" s="1012"/>
      <c r="I73" s="1012"/>
      <c r="J73" s="754"/>
      <c r="K73" s="756"/>
    </row>
    <row r="74" spans="1:11" s="16" customFormat="1" ht="15" customHeight="1">
      <c r="A74" s="1007"/>
      <c r="B74" s="1004"/>
      <c r="C74" s="748"/>
      <c r="D74" s="1013" t="s">
        <v>203</v>
      </c>
      <c r="E74" s="1014"/>
      <c r="F74" s="745">
        <v>1</v>
      </c>
      <c r="G74" s="748"/>
      <c r="H74" s="1004"/>
      <c r="I74" s="1004"/>
      <c r="J74" s="748"/>
      <c r="K74" s="757"/>
    </row>
    <row r="75" spans="1:11" s="16" customFormat="1" ht="15" customHeight="1">
      <c r="A75" s="1007"/>
      <c r="B75" s="1004"/>
      <c r="C75" s="748"/>
      <c r="D75" s="1015" t="s">
        <v>204</v>
      </c>
      <c r="E75" s="1016"/>
      <c r="F75" s="746">
        <v>4</v>
      </c>
      <c r="G75" s="748"/>
      <c r="H75" s="1004"/>
      <c r="I75" s="1004"/>
      <c r="J75" s="748"/>
      <c r="K75" s="757"/>
    </row>
    <row r="76" spans="1:11" s="16" customFormat="1" ht="15.75" customHeight="1" thickBot="1">
      <c r="A76" s="1007"/>
      <c r="B76" s="1004"/>
      <c r="C76" s="748"/>
      <c r="D76" s="1111" t="s">
        <v>205</v>
      </c>
      <c r="E76" s="1112"/>
      <c r="F76" s="747">
        <f>F74+F75</f>
        <v>5</v>
      </c>
      <c r="G76" s="748"/>
      <c r="H76" s="1004"/>
      <c r="I76" s="1004"/>
      <c r="J76" s="748"/>
      <c r="K76" s="757"/>
    </row>
    <row r="77" spans="1:11" s="16" customFormat="1">
      <c r="A77" s="1007"/>
      <c r="B77" s="1004"/>
      <c r="C77" s="748"/>
      <c r="D77" s="1008"/>
      <c r="E77" s="1008"/>
      <c r="F77" s="261"/>
      <c r="G77" s="748"/>
      <c r="H77" s="1004"/>
      <c r="I77" s="1004"/>
      <c r="J77" s="748"/>
      <c r="K77" s="757"/>
    </row>
    <row r="78" spans="1:11" s="16" customFormat="1">
      <c r="A78" s="1007"/>
      <c r="B78" s="1004"/>
      <c r="C78" s="748"/>
      <c r="D78" s="964"/>
      <c r="E78" s="964"/>
      <c r="F78" s="749"/>
      <c r="G78" s="748"/>
      <c r="H78" s="1004"/>
      <c r="I78" s="1004"/>
      <c r="J78" s="748"/>
      <c r="K78" s="757"/>
    </row>
    <row r="79" spans="1:11" s="16" customFormat="1" ht="17.25" customHeight="1">
      <c r="A79" s="1007"/>
      <c r="B79" s="1004"/>
      <c r="C79" s="748"/>
      <c r="D79" s="964"/>
      <c r="E79" s="964"/>
      <c r="F79" s="261"/>
      <c r="G79" s="748"/>
      <c r="H79" s="1004"/>
      <c r="I79" s="1004"/>
      <c r="J79" s="748"/>
      <c r="K79" s="757"/>
    </row>
    <row r="80" spans="1:11" s="16" customFormat="1" ht="17.25" customHeight="1">
      <c r="A80" s="1007"/>
      <c r="B80" s="1004"/>
      <c r="C80" s="748"/>
      <c r="D80" s="964"/>
      <c r="E80" s="964"/>
      <c r="F80" s="261"/>
      <c r="G80" s="748"/>
      <c r="H80" s="1004"/>
      <c r="I80" s="1004"/>
      <c r="J80" s="794"/>
      <c r="K80" s="757"/>
    </row>
    <row r="81" spans="1:11" s="16" customFormat="1" ht="17.25" customHeight="1">
      <c r="A81" s="798"/>
      <c r="B81" s="796"/>
      <c r="C81" s="748"/>
      <c r="D81" s="794"/>
      <c r="E81" s="794"/>
      <c r="F81" s="261"/>
      <c r="G81" s="748"/>
      <c r="H81" s="796"/>
      <c r="I81" s="796"/>
      <c r="J81" s="794"/>
      <c r="K81" s="757"/>
    </row>
    <row r="82" spans="1:11" s="16" customFormat="1" ht="17.25" customHeight="1">
      <c r="A82" s="798"/>
      <c r="B82" s="796"/>
      <c r="C82" s="748"/>
      <c r="D82" s="794"/>
      <c r="E82" s="794"/>
      <c r="F82" s="261"/>
      <c r="G82" s="748"/>
      <c r="H82" s="796"/>
      <c r="I82" s="796"/>
      <c r="J82" s="794"/>
      <c r="K82" s="757"/>
    </row>
    <row r="83" spans="1:11" s="16" customFormat="1">
      <c r="A83" s="798"/>
      <c r="B83" s="796"/>
      <c r="C83" s="748"/>
      <c r="D83" s="794"/>
      <c r="E83" s="794"/>
      <c r="F83" s="261"/>
      <c r="G83" s="748"/>
      <c r="H83" s="796"/>
      <c r="I83" s="796"/>
      <c r="J83" s="794"/>
      <c r="K83" s="757"/>
    </row>
    <row r="84" spans="1:11" s="16" customFormat="1">
      <c r="A84" s="798"/>
      <c r="B84" s="796"/>
      <c r="C84" s="748"/>
      <c r="D84" s="794"/>
      <c r="E84" s="794"/>
      <c r="F84" s="261"/>
      <c r="G84" s="748"/>
      <c r="H84" s="796"/>
      <c r="I84" s="796"/>
      <c r="J84" s="794"/>
      <c r="K84" s="757"/>
    </row>
    <row r="85" spans="1:11" s="16" customFormat="1">
      <c r="A85" s="798"/>
      <c r="B85" s="796"/>
      <c r="C85" s="748"/>
      <c r="D85" s="794"/>
      <c r="E85" s="794"/>
      <c r="F85" s="261"/>
      <c r="G85" s="748"/>
      <c r="H85" s="796"/>
      <c r="I85" s="796"/>
      <c r="J85" s="794"/>
      <c r="K85" s="757"/>
    </row>
    <row r="86" spans="1:11" s="16" customFormat="1">
      <c r="A86" s="798"/>
      <c r="B86" s="796"/>
      <c r="C86" s="748"/>
      <c r="D86" s="794"/>
      <c r="E86" s="794"/>
      <c r="F86" s="261"/>
      <c r="G86" s="748"/>
      <c r="H86" s="796"/>
      <c r="I86" s="796"/>
      <c r="J86" s="794"/>
      <c r="K86" s="757"/>
    </row>
    <row r="87" spans="1:11" s="16" customFormat="1">
      <c r="A87" s="798"/>
      <c r="B87" s="796"/>
      <c r="C87" s="748"/>
      <c r="D87" s="794"/>
      <c r="E87" s="794"/>
      <c r="F87" s="261"/>
      <c r="G87" s="748"/>
      <c r="H87" s="796"/>
      <c r="I87" s="796"/>
      <c r="J87" s="794"/>
      <c r="K87" s="757"/>
    </row>
    <row r="88" spans="1:11" s="16" customFormat="1">
      <c r="A88" s="798"/>
      <c r="B88" s="796"/>
      <c r="C88" s="748"/>
      <c r="D88" s="794"/>
      <c r="E88" s="794"/>
      <c r="F88" s="261"/>
      <c r="G88" s="748"/>
      <c r="H88" s="796"/>
      <c r="I88" s="796"/>
      <c r="J88" s="794"/>
      <c r="K88" s="757"/>
    </row>
    <row r="89" spans="1:11" s="16" customFormat="1">
      <c r="A89" s="798"/>
      <c r="B89" s="796"/>
      <c r="C89" s="748"/>
      <c r="D89" s="794"/>
      <c r="E89" s="794"/>
      <c r="F89" s="261"/>
      <c r="G89" s="748"/>
      <c r="H89" s="796"/>
      <c r="I89" s="796"/>
      <c r="J89" s="794"/>
      <c r="K89" s="757"/>
    </row>
    <row r="90" spans="1:11" s="16" customFormat="1">
      <c r="A90" s="798"/>
      <c r="B90" s="796"/>
      <c r="C90" s="748"/>
      <c r="D90" s="794"/>
      <c r="E90" s="794"/>
      <c r="F90" s="261"/>
      <c r="G90" s="748"/>
      <c r="H90" s="796"/>
      <c r="I90" s="796"/>
      <c r="J90" s="794"/>
      <c r="K90" s="757"/>
    </row>
    <row r="91" spans="1:11" s="16" customFormat="1">
      <c r="A91" s="798"/>
      <c r="B91" s="796"/>
      <c r="C91" s="748"/>
      <c r="D91" s="794"/>
      <c r="E91" s="794"/>
      <c r="F91" s="261"/>
      <c r="G91" s="748"/>
      <c r="H91" s="796"/>
      <c r="I91" s="796"/>
      <c r="J91" s="794"/>
      <c r="K91" s="757"/>
    </row>
    <row r="92" spans="1:11" s="16" customFormat="1">
      <c r="A92" s="798"/>
      <c r="B92" s="796"/>
      <c r="C92" s="748"/>
      <c r="D92" s="794"/>
      <c r="E92" s="794"/>
      <c r="F92" s="261"/>
      <c r="G92" s="748"/>
      <c r="H92" s="796"/>
      <c r="I92" s="796"/>
      <c r="J92" s="794"/>
      <c r="K92" s="757"/>
    </row>
    <row r="93" spans="1:11" s="16" customFormat="1">
      <c r="A93" s="798"/>
      <c r="B93" s="796"/>
      <c r="C93" s="748"/>
      <c r="D93" s="794"/>
      <c r="E93" s="794"/>
      <c r="F93" s="261"/>
      <c r="G93" s="748"/>
      <c r="H93" s="796"/>
      <c r="I93" s="796"/>
      <c r="J93" s="794"/>
      <c r="K93" s="757"/>
    </row>
    <row r="94" spans="1:11" s="16" customFormat="1">
      <c r="A94" s="798"/>
      <c r="B94" s="796"/>
      <c r="C94" s="748"/>
      <c r="D94" s="794"/>
      <c r="E94" s="794"/>
      <c r="F94" s="261"/>
      <c r="G94" s="748"/>
      <c r="H94" s="796"/>
      <c r="I94" s="796"/>
      <c r="J94" s="794"/>
      <c r="K94" s="757"/>
    </row>
    <row r="95" spans="1:11" s="16" customFormat="1">
      <c r="A95" s="798"/>
      <c r="B95" s="796"/>
      <c r="C95" s="748"/>
      <c r="D95" s="794"/>
      <c r="E95" s="794"/>
      <c r="F95" s="261"/>
      <c r="G95" s="748"/>
      <c r="H95" s="796"/>
      <c r="I95" s="796"/>
      <c r="J95" s="794"/>
      <c r="K95" s="757"/>
    </row>
    <row r="96" spans="1:11" s="16" customFormat="1">
      <c r="A96" s="798"/>
      <c r="B96" s="796"/>
      <c r="C96" s="748"/>
      <c r="D96" s="794"/>
      <c r="E96" s="794"/>
      <c r="F96" s="261"/>
      <c r="G96" s="748"/>
      <c r="H96" s="796"/>
      <c r="I96" s="796"/>
      <c r="J96" s="794"/>
      <c r="K96" s="757"/>
    </row>
    <row r="97" spans="1:11" s="16" customFormat="1">
      <c r="A97" s="1002"/>
      <c r="B97" s="1003"/>
      <c r="C97" s="748"/>
      <c r="D97" s="964"/>
      <c r="E97" s="964"/>
      <c r="F97" s="261"/>
      <c r="G97" s="748"/>
      <c r="H97" s="1004"/>
      <c r="I97" s="1004"/>
      <c r="J97" s="794"/>
      <c r="K97" s="757"/>
    </row>
    <row r="98" spans="1:11" s="16" customFormat="1">
      <c r="A98" s="800"/>
      <c r="B98" s="801"/>
      <c r="C98" s="748"/>
      <c r="D98" s="794"/>
      <c r="E98" s="794"/>
      <c r="F98" s="261"/>
      <c r="G98" s="748"/>
      <c r="H98" s="796"/>
      <c r="I98" s="796"/>
      <c r="J98" s="794"/>
      <c r="K98" s="757"/>
    </row>
    <row r="99" spans="1:11" s="16" customFormat="1">
      <c r="A99" s="1002"/>
      <c r="B99" s="1003"/>
      <c r="C99" s="748"/>
      <c r="D99" s="964"/>
      <c r="E99" s="964"/>
      <c r="F99" s="750"/>
      <c r="G99" s="748"/>
      <c r="H99" s="1004"/>
      <c r="I99" s="1004"/>
      <c r="J99" s="794"/>
      <c r="K99" s="757"/>
    </row>
    <row r="100" spans="1:11" s="16" customFormat="1">
      <c r="A100" s="800"/>
      <c r="B100" s="801"/>
      <c r="C100" s="748"/>
      <c r="D100" s="794"/>
      <c r="E100" s="794"/>
      <c r="F100" s="750"/>
      <c r="G100" s="748"/>
      <c r="H100" s="796"/>
      <c r="I100" s="796"/>
      <c r="J100" s="794"/>
      <c r="K100" s="757"/>
    </row>
    <row r="101" spans="1:11" s="16" customFormat="1">
      <c r="A101" s="800"/>
      <c r="B101" s="801"/>
      <c r="C101" s="748"/>
      <c r="D101" s="794"/>
      <c r="E101" s="794"/>
      <c r="F101" s="750"/>
      <c r="G101" s="748"/>
      <c r="H101" s="796"/>
      <c r="I101" s="796"/>
      <c r="J101" s="794"/>
      <c r="K101" s="757"/>
    </row>
    <row r="102" spans="1:11" s="16" customFormat="1">
      <c r="A102" s="800"/>
      <c r="B102" s="801"/>
      <c r="C102" s="748"/>
      <c r="D102" s="794"/>
      <c r="E102" s="794"/>
      <c r="F102" s="750"/>
      <c r="G102" s="748"/>
      <c r="H102" s="796"/>
      <c r="I102" s="796"/>
      <c r="J102" s="794"/>
      <c r="K102" s="757"/>
    </row>
    <row r="103" spans="1:11" s="16" customFormat="1">
      <c r="A103" s="800"/>
      <c r="B103" s="801"/>
      <c r="C103" s="748"/>
      <c r="D103" s="794"/>
      <c r="E103" s="794"/>
      <c r="F103" s="750"/>
      <c r="G103" s="748"/>
      <c r="H103" s="796"/>
      <c r="I103" s="796"/>
      <c r="J103" s="794"/>
      <c r="K103" s="757"/>
    </row>
    <row r="104" spans="1:11" s="16" customFormat="1">
      <c r="A104" s="800"/>
      <c r="B104" s="801"/>
      <c r="C104" s="748"/>
      <c r="D104" s="794"/>
      <c r="E104" s="794"/>
      <c r="F104" s="750"/>
      <c r="G104" s="748"/>
      <c r="H104" s="796"/>
      <c r="I104" s="796"/>
      <c r="J104" s="794"/>
      <c r="K104" s="757"/>
    </row>
    <row r="105" spans="1:11" s="16" customFormat="1">
      <c r="A105" s="760"/>
      <c r="B105" s="761"/>
      <c r="C105" s="18"/>
      <c r="D105" s="260"/>
      <c r="E105" s="260"/>
      <c r="F105" s="762"/>
      <c r="G105" s="18"/>
      <c r="H105" s="763"/>
      <c r="I105" s="763"/>
      <c r="J105" s="260"/>
      <c r="K105" s="764"/>
    </row>
    <row r="106" spans="1:11" s="16" customFormat="1">
      <c r="A106" s="1005" t="s">
        <v>206</v>
      </c>
      <c r="B106" s="1005"/>
      <c r="C106" s="1005"/>
      <c r="D106" s="1005"/>
      <c r="E106" s="1005"/>
      <c r="F106" s="1005"/>
      <c r="G106" s="1005"/>
      <c r="H106" s="1005"/>
      <c r="I106" s="1005"/>
      <c r="J106" s="1005"/>
      <c r="K106" s="1005"/>
    </row>
    <row r="107" spans="1:11" s="16" customFormat="1">
      <c r="A107" s="765"/>
      <c r="B107" s="766"/>
      <c r="C107" s="754"/>
      <c r="D107" s="738"/>
      <c r="E107" s="738"/>
      <c r="F107" s="767"/>
      <c r="G107" s="754"/>
      <c r="H107" s="799"/>
      <c r="I107" s="799"/>
      <c r="J107" s="738"/>
      <c r="K107" s="756"/>
    </row>
    <row r="108" spans="1:11" s="16" customFormat="1" ht="33.75" customHeight="1">
      <c r="A108" s="800"/>
      <c r="B108" s="790" t="s">
        <v>207</v>
      </c>
      <c r="C108" s="1006" t="s">
        <v>208</v>
      </c>
      <c r="D108" s="1006"/>
      <c r="E108" s="790" t="s">
        <v>209</v>
      </c>
      <c r="F108" s="1006" t="s">
        <v>210</v>
      </c>
      <c r="G108" s="1006"/>
      <c r="H108" s="1006"/>
      <c r="I108" s="796"/>
      <c r="J108" s="794"/>
      <c r="K108" s="757"/>
    </row>
    <row r="109" spans="1:11" s="16" customFormat="1">
      <c r="A109" s="800"/>
      <c r="B109" s="776"/>
      <c r="C109" s="952">
        <v>0</v>
      </c>
      <c r="D109" s="952"/>
      <c r="E109" s="789">
        <v>0</v>
      </c>
      <c r="F109" s="952"/>
      <c r="G109" s="952"/>
      <c r="H109" s="952"/>
      <c r="I109" s="796"/>
      <c r="J109" s="794"/>
      <c r="K109" s="757"/>
    </row>
    <row r="110" spans="1:11" s="16" customFormat="1">
      <c r="A110" s="800"/>
      <c r="B110" s="789"/>
      <c r="C110" s="952">
        <v>0</v>
      </c>
      <c r="D110" s="952"/>
      <c r="E110" s="789">
        <v>0</v>
      </c>
      <c r="F110" s="952"/>
      <c r="G110" s="952"/>
      <c r="H110" s="952"/>
      <c r="I110" s="796"/>
      <c r="J110" s="794"/>
      <c r="K110" s="757"/>
    </row>
    <row r="111" spans="1:11" s="16" customFormat="1">
      <c r="A111" s="800"/>
      <c r="B111" s="777"/>
      <c r="C111" s="952">
        <v>0</v>
      </c>
      <c r="D111" s="952"/>
      <c r="E111" s="789">
        <v>0</v>
      </c>
      <c r="F111" s="952"/>
      <c r="G111" s="952"/>
      <c r="H111" s="952"/>
      <c r="I111" s="796"/>
      <c r="J111" s="794"/>
      <c r="K111" s="757"/>
    </row>
    <row r="112" spans="1:11" s="16" customFormat="1">
      <c r="A112" s="800"/>
      <c r="B112" s="777"/>
      <c r="C112" s="952">
        <v>0</v>
      </c>
      <c r="D112" s="952"/>
      <c r="E112" s="789">
        <v>0</v>
      </c>
      <c r="F112" s="952"/>
      <c r="G112" s="952"/>
      <c r="H112" s="952"/>
      <c r="I112" s="796"/>
      <c r="J112" s="794"/>
      <c r="K112" s="757"/>
    </row>
    <row r="113" spans="1:11" s="16" customFormat="1">
      <c r="A113" s="800"/>
      <c r="B113" s="777"/>
      <c r="C113" s="952">
        <v>0</v>
      </c>
      <c r="D113" s="952"/>
      <c r="E113" s="789">
        <v>0</v>
      </c>
      <c r="F113" s="952"/>
      <c r="G113" s="952"/>
      <c r="H113" s="952"/>
      <c r="I113" s="796"/>
      <c r="J113" s="794"/>
      <c r="K113" s="757"/>
    </row>
    <row r="114" spans="1:11" s="16" customFormat="1">
      <c r="A114" s="800"/>
      <c r="B114" s="777"/>
      <c r="C114" s="952">
        <v>0</v>
      </c>
      <c r="D114" s="952"/>
      <c r="E114" s="789">
        <v>0</v>
      </c>
      <c r="F114" s="952"/>
      <c r="G114" s="952"/>
      <c r="H114" s="952"/>
      <c r="I114" s="796"/>
      <c r="J114" s="794"/>
      <c r="K114" s="757"/>
    </row>
    <row r="115" spans="1:11" s="16" customFormat="1">
      <c r="A115" s="800"/>
      <c r="B115" s="777"/>
      <c r="C115" s="952">
        <v>0</v>
      </c>
      <c r="D115" s="952"/>
      <c r="E115" s="789">
        <v>0</v>
      </c>
      <c r="F115" s="952"/>
      <c r="G115" s="952"/>
      <c r="H115" s="952"/>
      <c r="I115" s="796"/>
      <c r="J115" s="794"/>
      <c r="K115" s="757"/>
    </row>
    <row r="116" spans="1:11" s="16" customFormat="1">
      <c r="A116" s="800"/>
      <c r="B116" s="777"/>
      <c r="C116" s="952">
        <v>0</v>
      </c>
      <c r="D116" s="952"/>
      <c r="E116" s="789">
        <v>0</v>
      </c>
      <c r="F116" s="952"/>
      <c r="G116" s="952"/>
      <c r="H116" s="952"/>
      <c r="I116" s="796"/>
      <c r="J116" s="794"/>
      <c r="K116" s="757"/>
    </row>
    <row r="117" spans="1:11" s="16" customFormat="1">
      <c r="A117" s="800"/>
      <c r="B117" s="777"/>
      <c r="C117" s="952">
        <v>0</v>
      </c>
      <c r="D117" s="952"/>
      <c r="E117" s="789">
        <v>0</v>
      </c>
      <c r="F117" s="952"/>
      <c r="G117" s="952"/>
      <c r="H117" s="952"/>
      <c r="I117" s="796"/>
      <c r="J117" s="794"/>
      <c r="K117" s="757"/>
    </row>
    <row r="118" spans="1:11" s="16" customFormat="1">
      <c r="A118" s="800"/>
      <c r="B118" s="777"/>
      <c r="C118" s="952">
        <v>0</v>
      </c>
      <c r="D118" s="952"/>
      <c r="E118" s="789">
        <v>0</v>
      </c>
      <c r="F118" s="952"/>
      <c r="G118" s="952"/>
      <c r="H118" s="952"/>
      <c r="I118" s="796"/>
      <c r="J118" s="794"/>
      <c r="K118" s="757"/>
    </row>
    <row r="119" spans="1:11" s="16" customFormat="1">
      <c r="A119" s="800"/>
      <c r="B119" s="777"/>
      <c r="C119" s="952">
        <v>0</v>
      </c>
      <c r="D119" s="952"/>
      <c r="E119" s="789">
        <v>0</v>
      </c>
      <c r="F119" s="952"/>
      <c r="G119" s="952"/>
      <c r="H119" s="952"/>
      <c r="I119" s="796"/>
      <c r="J119" s="794"/>
      <c r="K119" s="757"/>
    </row>
    <row r="120" spans="1:11" s="16" customFormat="1">
      <c r="A120" s="800"/>
      <c r="B120" s="777"/>
      <c r="C120" s="952">
        <v>0</v>
      </c>
      <c r="D120" s="952"/>
      <c r="E120" s="789">
        <v>0</v>
      </c>
      <c r="F120" s="952"/>
      <c r="G120" s="952"/>
      <c r="H120" s="952"/>
      <c r="I120" s="796"/>
      <c r="J120" s="794"/>
      <c r="K120" s="757"/>
    </row>
    <row r="121" spans="1:11" s="16" customFormat="1">
      <c r="A121" s="800"/>
      <c r="B121" s="843"/>
      <c r="C121" s="952">
        <v>0</v>
      </c>
      <c r="D121" s="952"/>
      <c r="E121" s="789">
        <v>0</v>
      </c>
      <c r="F121" s="1110"/>
      <c r="G121" s="1110"/>
      <c r="H121" s="1110"/>
      <c r="I121" s="796"/>
      <c r="J121" s="794"/>
      <c r="K121" s="757"/>
    </row>
    <row r="122" spans="1:11" s="16" customFormat="1">
      <c r="A122" s="800"/>
      <c r="B122" s="775"/>
      <c r="C122" s="952"/>
      <c r="D122" s="952"/>
      <c r="E122" s="789"/>
      <c r="F122" s="1107"/>
      <c r="G122" s="1108"/>
      <c r="H122" s="1109"/>
      <c r="I122" s="796"/>
      <c r="J122" s="794"/>
      <c r="K122" s="757"/>
    </row>
    <row r="123" spans="1:11" s="16" customFormat="1">
      <c r="A123" s="800"/>
      <c r="B123" s="802" t="s">
        <v>211</v>
      </c>
      <c r="C123" s="952">
        <f>SUM(C109:D122)</f>
        <v>0</v>
      </c>
      <c r="D123" s="952"/>
      <c r="E123" s="789">
        <f>SUM(E109:E121)</f>
        <v>0</v>
      </c>
      <c r="F123" s="1106"/>
      <c r="G123" s="1106"/>
      <c r="H123" s="1106"/>
      <c r="I123" s="796"/>
      <c r="J123" s="794"/>
      <c r="K123" s="757"/>
    </row>
    <row r="124" spans="1:11" s="16" customFormat="1">
      <c r="A124" s="760"/>
      <c r="B124" s="761"/>
      <c r="C124" s="18"/>
      <c r="D124" s="260"/>
      <c r="E124" s="260"/>
      <c r="F124" s="762"/>
      <c r="G124" s="18"/>
      <c r="H124" s="763"/>
      <c r="I124" s="763"/>
      <c r="J124" s="260"/>
      <c r="K124" s="764"/>
    </row>
    <row r="125" spans="1:11" s="17" customFormat="1" ht="15.95" customHeight="1">
      <c r="A125" s="992" t="s">
        <v>212</v>
      </c>
      <c r="B125" s="993"/>
      <c r="C125" s="993"/>
      <c r="D125" s="993"/>
      <c r="E125" s="993"/>
      <c r="F125" s="993"/>
      <c r="G125" s="993"/>
      <c r="H125" s="993"/>
      <c r="I125" s="993"/>
      <c r="J125" s="993"/>
      <c r="K125" s="994"/>
    </row>
    <row r="126" spans="1:11">
      <c r="A126" s="287" t="s">
        <v>213</v>
      </c>
      <c r="B126" s="942" t="s">
        <v>214</v>
      </c>
      <c r="C126" s="944"/>
      <c r="D126" s="736" t="s">
        <v>215</v>
      </c>
      <c r="E126" s="942" t="s">
        <v>216</v>
      </c>
      <c r="F126" s="943"/>
      <c r="G126" s="943"/>
      <c r="H126" s="943"/>
      <c r="I126" s="943"/>
      <c r="J126" s="943"/>
      <c r="K126" s="995"/>
    </row>
    <row r="127" spans="1:11">
      <c r="A127" s="288">
        <v>1</v>
      </c>
      <c r="B127" s="941"/>
      <c r="C127" s="941"/>
      <c r="D127" s="778"/>
      <c r="E127" s="741"/>
      <c r="F127" s="942" t="s">
        <v>217</v>
      </c>
      <c r="G127" s="943"/>
      <c r="H127" s="944"/>
      <c r="I127" s="289"/>
      <c r="J127" s="289"/>
      <c r="K127" s="290"/>
    </row>
    <row r="128" spans="1:11">
      <c r="A128" s="288">
        <v>2</v>
      </c>
      <c r="B128" s="941"/>
      <c r="C128" s="941"/>
      <c r="D128" s="778"/>
      <c r="E128" s="741"/>
      <c r="F128" s="996">
        <f>B38</f>
        <v>3130540609</v>
      </c>
      <c r="G128" s="997"/>
      <c r="H128" s="998"/>
      <c r="I128" s="289"/>
      <c r="J128" s="289"/>
      <c r="K128" s="290"/>
    </row>
    <row r="129" spans="1:11">
      <c r="A129" s="288">
        <v>3</v>
      </c>
      <c r="B129" s="941"/>
      <c r="C129" s="941"/>
      <c r="D129" s="778"/>
      <c r="E129" s="741"/>
      <c r="F129" s="942" t="s">
        <v>218</v>
      </c>
      <c r="G129" s="943"/>
      <c r="H129" s="944"/>
      <c r="I129" s="289"/>
      <c r="J129" s="289"/>
      <c r="K129" s="290"/>
    </row>
    <row r="130" spans="1:11">
      <c r="A130" s="288">
        <v>4</v>
      </c>
      <c r="B130" s="941"/>
      <c r="C130" s="941"/>
      <c r="D130" s="778"/>
      <c r="E130" s="741"/>
      <c r="F130" s="996">
        <f>+B135</f>
        <v>0</v>
      </c>
      <c r="G130" s="997"/>
      <c r="H130" s="998"/>
      <c r="I130" s="289"/>
      <c r="J130" s="289"/>
      <c r="K130" s="290"/>
    </row>
    <row r="131" spans="1:11">
      <c r="A131" s="288">
        <v>5</v>
      </c>
      <c r="B131" s="941"/>
      <c r="C131" s="941"/>
      <c r="D131" s="778"/>
      <c r="E131" s="741"/>
      <c r="F131" s="942" t="s">
        <v>219</v>
      </c>
      <c r="G131" s="943"/>
      <c r="H131" s="944"/>
      <c r="I131" s="289"/>
      <c r="J131" s="289"/>
      <c r="K131" s="290"/>
    </row>
    <row r="132" spans="1:11">
      <c r="A132" s="288">
        <v>6</v>
      </c>
      <c r="B132" s="941"/>
      <c r="C132" s="941"/>
      <c r="D132" s="778"/>
      <c r="E132" s="741"/>
      <c r="F132" s="999">
        <f>+F130/F128</f>
        <v>0</v>
      </c>
      <c r="G132" s="1000"/>
      <c r="H132" s="1001"/>
      <c r="I132" s="289"/>
      <c r="J132" s="289"/>
      <c r="K132" s="290"/>
    </row>
    <row r="133" spans="1:11">
      <c r="A133" s="292">
        <v>7</v>
      </c>
      <c r="B133" s="941"/>
      <c r="C133" s="941"/>
      <c r="D133" s="778"/>
      <c r="E133" s="741"/>
      <c r="F133" s="293"/>
      <c r="G133" s="293"/>
      <c r="H133" s="293"/>
      <c r="I133" s="289"/>
      <c r="J133" s="289"/>
      <c r="K133" s="290"/>
    </row>
    <row r="134" spans="1:11">
      <c r="A134" s="292">
        <v>9</v>
      </c>
      <c r="B134" s="941"/>
      <c r="C134" s="941"/>
      <c r="D134" s="778"/>
      <c r="E134" s="741"/>
      <c r="F134" s="293"/>
      <c r="G134" s="293"/>
      <c r="H134" s="293"/>
      <c r="I134" s="289"/>
      <c r="J134" s="289"/>
      <c r="K134" s="290"/>
    </row>
    <row r="135" spans="1:11">
      <c r="A135" s="294" t="s">
        <v>220</v>
      </c>
      <c r="B135" s="945">
        <f>SUM(D127:D134)</f>
        <v>0</v>
      </c>
      <c r="C135" s="946"/>
      <c r="D135" s="947"/>
      <c r="E135" s="734"/>
      <c r="F135" s="948"/>
      <c r="G135" s="948"/>
      <c r="H135" s="948"/>
      <c r="I135" s="4"/>
      <c r="J135" s="4"/>
      <c r="K135" s="295"/>
    </row>
    <row r="136" spans="1:11">
      <c r="A136" s="949" t="s">
        <v>221</v>
      </c>
      <c r="B136" s="950"/>
      <c r="C136" s="950"/>
      <c r="D136" s="950"/>
      <c r="E136" s="950"/>
      <c r="F136" s="950"/>
      <c r="G136" s="950"/>
      <c r="H136" s="950"/>
      <c r="I136" s="950"/>
      <c r="J136" s="950"/>
      <c r="K136" s="951"/>
    </row>
    <row r="137" spans="1:11" ht="22.5">
      <c r="A137" s="287" t="s">
        <v>222</v>
      </c>
      <c r="B137" s="942" t="s">
        <v>214</v>
      </c>
      <c r="C137" s="944"/>
      <c r="D137" s="736" t="s">
        <v>215</v>
      </c>
      <c r="E137" s="743"/>
      <c r="F137" s="939"/>
      <c r="G137" s="939"/>
      <c r="H137" s="939"/>
      <c r="I137" s="26"/>
      <c r="J137" s="26"/>
      <c r="K137" s="742"/>
    </row>
    <row r="138" spans="1:11" ht="19.5" customHeight="1">
      <c r="A138" s="288">
        <v>1</v>
      </c>
      <c r="B138" s="937"/>
      <c r="C138" s="937"/>
      <c r="D138" s="779"/>
      <c r="E138" s="744"/>
      <c r="F138" s="939" t="s">
        <v>223</v>
      </c>
      <c r="G138" s="939"/>
      <c r="H138" s="939"/>
      <c r="I138" s="291" t="s">
        <v>224</v>
      </c>
      <c r="J138" s="289"/>
      <c r="K138" s="735" t="str">
        <f>I138</f>
        <v xml:space="preserve">  </v>
      </c>
    </row>
    <row r="139" spans="1:11">
      <c r="A139" s="288">
        <v>2</v>
      </c>
      <c r="B139" s="937"/>
      <c r="C139" s="937"/>
      <c r="D139" s="779"/>
      <c r="E139" s="744"/>
      <c r="F139" s="938">
        <f>F38</f>
        <v>537129527</v>
      </c>
      <c r="G139" s="938"/>
      <c r="H139" s="938"/>
      <c r="I139" s="291" t="s">
        <v>126</v>
      </c>
      <c r="J139" s="289"/>
      <c r="K139" s="735" t="s">
        <v>126</v>
      </c>
    </row>
    <row r="140" spans="1:11" ht="21.75" customHeight="1">
      <c r="A140" s="288">
        <v>3</v>
      </c>
      <c r="B140" s="937"/>
      <c r="C140" s="937"/>
      <c r="D140" s="779"/>
      <c r="E140" s="744"/>
      <c r="F140" s="939" t="s">
        <v>225</v>
      </c>
      <c r="G140" s="939"/>
      <c r="H140" s="939"/>
      <c r="I140" s="291" t="s">
        <v>126</v>
      </c>
      <c r="J140" s="289"/>
      <c r="K140" s="735" t="s">
        <v>126</v>
      </c>
    </row>
    <row r="141" spans="1:11">
      <c r="A141" s="288">
        <v>4</v>
      </c>
      <c r="B141" s="937"/>
      <c r="C141" s="937"/>
      <c r="D141" s="779"/>
      <c r="E141" s="291"/>
      <c r="F141" s="938">
        <f>+B145</f>
        <v>0</v>
      </c>
      <c r="G141" s="938"/>
      <c r="H141" s="938"/>
      <c r="I141" s="291" t="s">
        <v>126</v>
      </c>
      <c r="J141" s="289"/>
      <c r="K141" s="735" t="s">
        <v>126</v>
      </c>
    </row>
    <row r="142" spans="1:11">
      <c r="A142" s="288">
        <v>5</v>
      </c>
      <c r="B142" s="937"/>
      <c r="C142" s="937"/>
      <c r="D142" s="779"/>
      <c r="E142" s="291"/>
      <c r="F142" s="939" t="s">
        <v>219</v>
      </c>
      <c r="G142" s="939"/>
      <c r="H142" s="939"/>
      <c r="I142" s="291" t="s">
        <v>126</v>
      </c>
      <c r="J142" s="289"/>
      <c r="K142" s="735" t="s">
        <v>126</v>
      </c>
    </row>
    <row r="143" spans="1:11">
      <c r="A143" s="288">
        <v>6</v>
      </c>
      <c r="B143" s="937"/>
      <c r="C143" s="937"/>
      <c r="D143" s="779"/>
      <c r="E143" s="291"/>
      <c r="F143" s="940">
        <f>+F141/F139</f>
        <v>0</v>
      </c>
      <c r="G143" s="940"/>
      <c r="H143" s="940"/>
      <c r="I143" s="291" t="s">
        <v>126</v>
      </c>
      <c r="J143" s="289"/>
      <c r="K143" s="735" t="s">
        <v>126</v>
      </c>
    </row>
    <row r="144" spans="1:11">
      <c r="A144" s="292">
        <v>7</v>
      </c>
      <c r="B144" s="937"/>
      <c r="C144" s="937"/>
      <c r="D144" s="779"/>
      <c r="E144" s="291"/>
      <c r="F144" s="567"/>
      <c r="G144" s="293"/>
      <c r="H144" s="293"/>
      <c r="I144" s="291" t="s">
        <v>126</v>
      </c>
      <c r="J144" s="289"/>
      <c r="K144" s="735" t="s">
        <v>126</v>
      </c>
    </row>
    <row r="145" spans="1:11">
      <c r="A145" s="294" t="s">
        <v>220</v>
      </c>
      <c r="B145" s="945">
        <f>SUM(D138:D144)</f>
        <v>0</v>
      </c>
      <c r="C145" s="946"/>
      <c r="D145" s="947"/>
      <c r="E145" s="3"/>
      <c r="F145" s="948"/>
      <c r="G145" s="948"/>
      <c r="H145" s="948"/>
      <c r="I145" s="4"/>
      <c r="J145" s="4"/>
      <c r="K145" s="295"/>
    </row>
    <row r="146" spans="1:11" s="2" customFormat="1">
      <c r="A146" s="987" t="s">
        <v>210</v>
      </c>
      <c r="B146" s="988"/>
      <c r="C146" s="988"/>
      <c r="D146" s="988"/>
      <c r="E146" s="988"/>
      <c r="F146" s="989" t="s">
        <v>226</v>
      </c>
      <c r="G146" s="990"/>
      <c r="H146" s="990"/>
      <c r="I146" s="990"/>
      <c r="J146" s="990"/>
      <c r="K146" s="991"/>
    </row>
    <row r="147" spans="1:11" ht="60.6" customHeight="1">
      <c r="A147" s="975" t="s">
        <v>126</v>
      </c>
      <c r="B147" s="976"/>
      <c r="C147" s="976"/>
      <c r="D147" s="976"/>
      <c r="E147" s="977"/>
      <c r="F147" s="981" t="s">
        <v>227</v>
      </c>
      <c r="G147" s="982"/>
      <c r="H147" s="982"/>
      <c r="I147" s="982"/>
      <c r="J147" s="982"/>
      <c r="K147" s="983"/>
    </row>
    <row r="148" spans="1:11" ht="20.45" customHeight="1" thickBot="1">
      <c r="A148" s="978"/>
      <c r="B148" s="979"/>
      <c r="C148" s="979"/>
      <c r="D148" s="979"/>
      <c r="E148" s="980"/>
      <c r="F148" s="984"/>
      <c r="G148" s="985"/>
      <c r="H148" s="985"/>
      <c r="I148" s="985"/>
      <c r="J148" s="985"/>
      <c r="K148" s="986"/>
    </row>
    <row r="150" spans="1:11" ht="63.75" customHeight="1">
      <c r="E150" s="59"/>
    </row>
  </sheetData>
  <mergeCells count="207">
    <mergeCell ref="A147:E148"/>
    <mergeCell ref="F147:K147"/>
    <mergeCell ref="F148:K148"/>
    <mergeCell ref="B143:C143"/>
    <mergeCell ref="F143:H143"/>
    <mergeCell ref="B144:C144"/>
    <mergeCell ref="B145:D145"/>
    <mergeCell ref="F145:H145"/>
    <mergeCell ref="A146:E146"/>
    <mergeCell ref="F146:K146"/>
    <mergeCell ref="B140:C140"/>
    <mergeCell ref="F140:H140"/>
    <mergeCell ref="B141:C141"/>
    <mergeCell ref="F141:H141"/>
    <mergeCell ref="B142:C142"/>
    <mergeCell ref="F142:H142"/>
    <mergeCell ref="A136:K136"/>
    <mergeCell ref="B137:C137"/>
    <mergeCell ref="F137:H137"/>
    <mergeCell ref="B138:C138"/>
    <mergeCell ref="F138:H138"/>
    <mergeCell ref="B139:C139"/>
    <mergeCell ref="F139:H139"/>
    <mergeCell ref="B132:C132"/>
    <mergeCell ref="F132:H132"/>
    <mergeCell ref="B133:C133"/>
    <mergeCell ref="B134:C134"/>
    <mergeCell ref="B135:D135"/>
    <mergeCell ref="F135:H135"/>
    <mergeCell ref="B129:C129"/>
    <mergeCell ref="F129:H129"/>
    <mergeCell ref="B130:C130"/>
    <mergeCell ref="F130:H130"/>
    <mergeCell ref="B131:C131"/>
    <mergeCell ref="F131:H131"/>
    <mergeCell ref="A125:K125"/>
    <mergeCell ref="B126:C126"/>
    <mergeCell ref="E126:K126"/>
    <mergeCell ref="B127:C127"/>
    <mergeCell ref="F127:H127"/>
    <mergeCell ref="B128:C128"/>
    <mergeCell ref="F128:H128"/>
    <mergeCell ref="C121:D121"/>
    <mergeCell ref="F121:H121"/>
    <mergeCell ref="C122:D122"/>
    <mergeCell ref="F122:H122"/>
    <mergeCell ref="C123:D123"/>
    <mergeCell ref="F123:H123"/>
    <mergeCell ref="C118:D118"/>
    <mergeCell ref="F118:H118"/>
    <mergeCell ref="C119:D119"/>
    <mergeCell ref="F119:H119"/>
    <mergeCell ref="C120:D120"/>
    <mergeCell ref="F120:H120"/>
    <mergeCell ref="C115:D115"/>
    <mergeCell ref="F115:H115"/>
    <mergeCell ref="C116:D116"/>
    <mergeCell ref="F116:H116"/>
    <mergeCell ref="C117:D117"/>
    <mergeCell ref="F117:H117"/>
    <mergeCell ref="C112:D112"/>
    <mergeCell ref="F112:H112"/>
    <mergeCell ref="C113:D113"/>
    <mergeCell ref="F113:H113"/>
    <mergeCell ref="C114:D114"/>
    <mergeCell ref="F114:H114"/>
    <mergeCell ref="C109:D109"/>
    <mergeCell ref="F109:H109"/>
    <mergeCell ref="C110:D110"/>
    <mergeCell ref="F110:H110"/>
    <mergeCell ref="C111:D111"/>
    <mergeCell ref="F111:H111"/>
    <mergeCell ref="A99:B99"/>
    <mergeCell ref="D99:E99"/>
    <mergeCell ref="H99:I99"/>
    <mergeCell ref="A106:K106"/>
    <mergeCell ref="C108:D108"/>
    <mergeCell ref="F108:H108"/>
    <mergeCell ref="A80:B80"/>
    <mergeCell ref="D80:E80"/>
    <mergeCell ref="H80:I80"/>
    <mergeCell ref="A97:B97"/>
    <mergeCell ref="D97:E97"/>
    <mergeCell ref="H97:I97"/>
    <mergeCell ref="A78:B78"/>
    <mergeCell ref="D78:E78"/>
    <mergeCell ref="H78:I78"/>
    <mergeCell ref="A79:B79"/>
    <mergeCell ref="D79:E79"/>
    <mergeCell ref="H79:I79"/>
    <mergeCell ref="A76:B76"/>
    <mergeCell ref="D76:E76"/>
    <mergeCell ref="H76:I76"/>
    <mergeCell ref="A77:B77"/>
    <mergeCell ref="D77:E77"/>
    <mergeCell ref="H77:I77"/>
    <mergeCell ref="A74:B74"/>
    <mergeCell ref="D74:E74"/>
    <mergeCell ref="H74:I74"/>
    <mergeCell ref="A75:B75"/>
    <mergeCell ref="D75:E75"/>
    <mergeCell ref="H75:I75"/>
    <mergeCell ref="A71:B71"/>
    <mergeCell ref="C71:H71"/>
    <mergeCell ref="A72:K72"/>
    <mergeCell ref="A73:B73"/>
    <mergeCell ref="D73:E73"/>
    <mergeCell ref="H73:I73"/>
    <mergeCell ref="A67:K67"/>
    <mergeCell ref="A68:B68"/>
    <mergeCell ref="E68:F68"/>
    <mergeCell ref="A69:B69"/>
    <mergeCell ref="E69:F69"/>
    <mergeCell ref="A70:B70"/>
    <mergeCell ref="E70:F70"/>
    <mergeCell ref="A64:B64"/>
    <mergeCell ref="E64:F64"/>
    <mergeCell ref="A65:B65"/>
    <mergeCell ref="E65:F65"/>
    <mergeCell ref="A66:B66"/>
    <mergeCell ref="C66:H66"/>
    <mergeCell ref="A59:K59"/>
    <mergeCell ref="A60:K60"/>
    <mergeCell ref="A61:K61"/>
    <mergeCell ref="A62:K62"/>
    <mergeCell ref="A63:B63"/>
    <mergeCell ref="E63:F63"/>
    <mergeCell ref="A53:K53"/>
    <mergeCell ref="A54:K54"/>
    <mergeCell ref="A55:K55"/>
    <mergeCell ref="A56:K56"/>
    <mergeCell ref="A57:K57"/>
    <mergeCell ref="A58:K58"/>
    <mergeCell ref="A47:K47"/>
    <mergeCell ref="A48:K48"/>
    <mergeCell ref="A49:K49"/>
    <mergeCell ref="A50:K50"/>
    <mergeCell ref="A51:K51"/>
    <mergeCell ref="A52:K52"/>
    <mergeCell ref="A41:K41"/>
    <mergeCell ref="A42:K42"/>
    <mergeCell ref="A43:K43"/>
    <mergeCell ref="A44:K44"/>
    <mergeCell ref="A45:K45"/>
    <mergeCell ref="A46:K46"/>
    <mergeCell ref="B37:D37"/>
    <mergeCell ref="F37:K37"/>
    <mergeCell ref="B38:D38"/>
    <mergeCell ref="F38:K38"/>
    <mergeCell ref="A39:K39"/>
    <mergeCell ref="A40:K40"/>
    <mergeCell ref="B34:D34"/>
    <mergeCell ref="F34:K34"/>
    <mergeCell ref="B35:D35"/>
    <mergeCell ref="F35:K35"/>
    <mergeCell ref="B36:D36"/>
    <mergeCell ref="F36:K36"/>
    <mergeCell ref="B31:D31"/>
    <mergeCell ref="F31:K31"/>
    <mergeCell ref="B32:D32"/>
    <mergeCell ref="F32:K32"/>
    <mergeCell ref="B33:D33"/>
    <mergeCell ref="F33:K33"/>
    <mergeCell ref="B28:D28"/>
    <mergeCell ref="F28:K28"/>
    <mergeCell ref="B29:D29"/>
    <mergeCell ref="F29:K29"/>
    <mergeCell ref="B30:D30"/>
    <mergeCell ref="F30:K30"/>
    <mergeCell ref="A25:D25"/>
    <mergeCell ref="E25:K25"/>
    <mergeCell ref="B26:D26"/>
    <mergeCell ref="F26:K26"/>
    <mergeCell ref="B27:D27"/>
    <mergeCell ref="F27:K27"/>
    <mergeCell ref="H19:J19"/>
    <mergeCell ref="E21:E22"/>
    <mergeCell ref="H21:J21"/>
    <mergeCell ref="H22:J22"/>
    <mergeCell ref="A23:K23"/>
    <mergeCell ref="A24:K24"/>
    <mergeCell ref="A13:K13"/>
    <mergeCell ref="A14:K14"/>
    <mergeCell ref="A15:K15"/>
    <mergeCell ref="A16:K16"/>
    <mergeCell ref="H17:J17"/>
    <mergeCell ref="H18:J18"/>
    <mergeCell ref="B7:D7"/>
    <mergeCell ref="F7:G7"/>
    <mergeCell ref="I7:K7"/>
    <mergeCell ref="A10:D10"/>
    <mergeCell ref="A11:D11"/>
    <mergeCell ref="A12:B12"/>
    <mergeCell ref="C12:F12"/>
    <mergeCell ref="A5:B5"/>
    <mergeCell ref="C5:E5"/>
    <mergeCell ref="G5:H5"/>
    <mergeCell ref="I5:K5"/>
    <mergeCell ref="A6:B6"/>
    <mergeCell ref="D6:E6"/>
    <mergeCell ref="I6:K6"/>
    <mergeCell ref="B1:K1"/>
    <mergeCell ref="B2:K2"/>
    <mergeCell ref="B3:D3"/>
    <mergeCell ref="F3:H3"/>
    <mergeCell ref="I3:K3"/>
    <mergeCell ref="A4:K4"/>
  </mergeCells>
  <printOptions horizontalCentered="1"/>
  <pageMargins left="0.23622047244094491" right="0.23622047244094491" top="0.74803149606299213" bottom="0.74803149606299213" header="0.31496062992125984" footer="0.31496062992125984"/>
  <pageSetup scale="64" fitToHeight="0" orientation="portrait" r:id="rId1"/>
  <rowBreaks count="3" manualBreakCount="3">
    <brk id="45" max="10" man="1"/>
    <brk id="60" max="10" man="1"/>
    <brk id="90" max="10"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tabColor rgb="FF00B050"/>
  </sheetPr>
  <dimension ref="B2:BV30"/>
  <sheetViews>
    <sheetView workbookViewId="0">
      <pane xSplit="2" ySplit="3" topLeftCell="AK7" activePane="bottomRight" state="frozen"/>
      <selection pane="topRight" activeCell="J9" sqref="J9"/>
      <selection pane="bottomLeft" activeCell="J9" sqref="J9"/>
      <selection pane="bottomRight" activeCell="AR22" sqref="AR22:AR28"/>
    </sheetView>
  </sheetViews>
  <sheetFormatPr baseColWidth="10" defaultColWidth="11.42578125" defaultRowHeight="12.75"/>
  <cols>
    <col min="1" max="1" width="4.28515625" style="5" customWidth="1"/>
    <col min="2" max="2" width="21.7109375" style="5" customWidth="1"/>
    <col min="3" max="3" width="14.85546875" style="5" customWidth="1"/>
    <col min="4" max="32" width="22.140625" style="5" bestFit="1" customWidth="1"/>
    <col min="33" max="35" width="22.140625" style="51" bestFit="1" customWidth="1"/>
    <col min="36" max="65" width="22.140625" style="5" bestFit="1" customWidth="1"/>
    <col min="66" max="66" width="22.140625" style="5" customWidth="1"/>
    <col min="67" max="75" width="11.42578125" style="5"/>
    <col min="76" max="76" width="22.140625" style="5" bestFit="1" customWidth="1"/>
    <col min="77" max="82" width="11.42578125" style="5"/>
    <col min="83" max="83" width="22.140625" style="5" bestFit="1" customWidth="1"/>
    <col min="84" max="16384" width="11.42578125" style="5"/>
  </cols>
  <sheetData>
    <row r="2" spans="2:74" ht="13.5" thickBot="1">
      <c r="D2" s="5" t="s">
        <v>235</v>
      </c>
      <c r="E2" s="5" t="s">
        <v>236</v>
      </c>
      <c r="F2" s="5" t="s">
        <v>237</v>
      </c>
      <c r="G2" s="5" t="s">
        <v>238</v>
      </c>
      <c r="H2" s="5" t="s">
        <v>239</v>
      </c>
      <c r="I2" s="5" t="s">
        <v>240</v>
      </c>
      <c r="J2" s="5" t="s">
        <v>241</v>
      </c>
      <c r="K2" s="5" t="s">
        <v>242</v>
      </c>
      <c r="L2" s="5" t="s">
        <v>243</v>
      </c>
      <c r="M2" s="5" t="s">
        <v>244</v>
      </c>
      <c r="N2" s="5" t="s">
        <v>245</v>
      </c>
      <c r="O2" s="5" t="s">
        <v>246</v>
      </c>
      <c r="P2" s="5" t="s">
        <v>247</v>
      </c>
      <c r="Q2" s="5" t="s">
        <v>248</v>
      </c>
      <c r="R2" s="5" t="s">
        <v>249</v>
      </c>
      <c r="S2" s="5" t="s">
        <v>250</v>
      </c>
      <c r="T2" s="5" t="s">
        <v>251</v>
      </c>
      <c r="U2" s="5" t="s">
        <v>252</v>
      </c>
      <c r="V2" s="5" t="s">
        <v>253</v>
      </c>
      <c r="W2" s="5" t="s">
        <v>254</v>
      </c>
      <c r="X2" s="5" t="s">
        <v>255</v>
      </c>
      <c r="Y2" s="65" t="s">
        <v>256</v>
      </c>
      <c r="Z2" s="74" t="s">
        <v>257</v>
      </c>
      <c r="AA2" s="65" t="s">
        <v>258</v>
      </c>
      <c r="AB2" s="74" t="s">
        <v>259</v>
      </c>
      <c r="AC2" s="65" t="s">
        <v>260</v>
      </c>
      <c r="AD2" s="74" t="s">
        <v>261</v>
      </c>
      <c r="AE2" s="65" t="s">
        <v>262</v>
      </c>
      <c r="AF2" s="74" t="s">
        <v>263</v>
      </c>
      <c r="AG2" s="65" t="s">
        <v>264</v>
      </c>
      <c r="AH2" s="74" t="s">
        <v>265</v>
      </c>
      <c r="AI2" s="65" t="s">
        <v>266</v>
      </c>
      <c r="AJ2" s="74" t="s">
        <v>267</v>
      </c>
      <c r="AK2" s="65" t="s">
        <v>268</v>
      </c>
      <c r="AL2" s="5" t="s">
        <v>269</v>
      </c>
      <c r="AM2" s="5" t="s">
        <v>270</v>
      </c>
      <c r="AN2" s="5" t="s">
        <v>271</v>
      </c>
      <c r="AO2" s="5" t="s">
        <v>272</v>
      </c>
      <c r="AP2" s="5" t="s">
        <v>273</v>
      </c>
      <c r="AQ2" s="5" t="s">
        <v>274</v>
      </c>
      <c r="AR2" s="5" t="s">
        <v>275</v>
      </c>
      <c r="AS2" s="5" t="s">
        <v>276</v>
      </c>
      <c r="AT2" s="5" t="s">
        <v>277</v>
      </c>
      <c r="AU2" s="5" t="s">
        <v>278</v>
      </c>
      <c r="AV2" s="5" t="s">
        <v>279</v>
      </c>
      <c r="AW2" s="5" t="s">
        <v>280</v>
      </c>
      <c r="AX2" s="5" t="s">
        <v>281</v>
      </c>
      <c r="AY2" s="5" t="s">
        <v>282</v>
      </c>
      <c r="AZ2" s="5" t="s">
        <v>283</v>
      </c>
      <c r="BA2" s="5" t="s">
        <v>284</v>
      </c>
      <c r="BB2" s="5" t="s">
        <v>285</v>
      </c>
      <c r="BC2" s="5" t="s">
        <v>286</v>
      </c>
      <c r="BD2" s="5" t="s">
        <v>287</v>
      </c>
      <c r="BE2" s="5" t="s">
        <v>288</v>
      </c>
      <c r="BF2" s="5" t="s">
        <v>289</v>
      </c>
      <c r="BG2" s="5" t="s">
        <v>290</v>
      </c>
      <c r="BH2" s="5" t="s">
        <v>291</v>
      </c>
      <c r="BI2" s="5" t="s">
        <v>292</v>
      </c>
      <c r="BJ2" s="5" t="s">
        <v>293</v>
      </c>
      <c r="BK2" s="5" t="s">
        <v>294</v>
      </c>
      <c r="BL2" s="5" t="s">
        <v>295</v>
      </c>
      <c r="BM2" s="5" t="s">
        <v>296</v>
      </c>
    </row>
    <row r="3" spans="2:74" s="6" customFormat="1" ht="51" customHeight="1" thickBot="1">
      <c r="B3" s="34" t="s">
        <v>297</v>
      </c>
      <c r="C3" s="35" t="s">
        <v>298</v>
      </c>
      <c r="D3" s="8">
        <v>43310</v>
      </c>
      <c r="E3" s="7">
        <f>+D3+7-3</f>
        <v>43314</v>
      </c>
      <c r="F3" s="7">
        <f>+E3+66</f>
        <v>43380</v>
      </c>
      <c r="G3" s="7">
        <f>+F3+7</f>
        <v>43387</v>
      </c>
      <c r="H3" s="7">
        <f t="shared" ref="H3:BL3" si="0">+G3+7</f>
        <v>43394</v>
      </c>
      <c r="I3" s="7">
        <f t="shared" si="0"/>
        <v>43401</v>
      </c>
      <c r="J3" s="7">
        <f t="shared" si="0"/>
        <v>43408</v>
      </c>
      <c r="K3" s="7">
        <f t="shared" si="0"/>
        <v>43415</v>
      </c>
      <c r="L3" s="7">
        <f t="shared" si="0"/>
        <v>43422</v>
      </c>
      <c r="M3" s="7">
        <f t="shared" si="0"/>
        <v>43429</v>
      </c>
      <c r="N3" s="7">
        <f t="shared" si="0"/>
        <v>43436</v>
      </c>
      <c r="O3" s="7">
        <f t="shared" si="0"/>
        <v>43443</v>
      </c>
      <c r="P3" s="7">
        <f t="shared" si="0"/>
        <v>43450</v>
      </c>
      <c r="Q3" s="7">
        <f t="shared" si="0"/>
        <v>43457</v>
      </c>
      <c r="R3" s="7">
        <f>+Q3+14</f>
        <v>43471</v>
      </c>
      <c r="S3" s="7">
        <f t="shared" ref="S3:X3" si="1">+R3+7</f>
        <v>43478</v>
      </c>
      <c r="T3" s="7">
        <f t="shared" si="1"/>
        <v>43485</v>
      </c>
      <c r="U3" s="7">
        <f t="shared" si="1"/>
        <v>43492</v>
      </c>
      <c r="V3" s="7">
        <f t="shared" si="1"/>
        <v>43499</v>
      </c>
      <c r="W3" s="7">
        <f t="shared" si="1"/>
        <v>43506</v>
      </c>
      <c r="X3" s="7">
        <f t="shared" si="1"/>
        <v>43513</v>
      </c>
      <c r="Y3" s="66">
        <f t="shared" si="0"/>
        <v>43520</v>
      </c>
      <c r="Z3" s="77">
        <f t="shared" si="0"/>
        <v>43527</v>
      </c>
      <c r="AA3" s="66">
        <f t="shared" si="0"/>
        <v>43534</v>
      </c>
      <c r="AB3" s="77">
        <f t="shared" si="0"/>
        <v>43541</v>
      </c>
      <c r="AC3" s="66">
        <f t="shared" si="0"/>
        <v>43548</v>
      </c>
      <c r="AD3" s="77">
        <f t="shared" si="0"/>
        <v>43555</v>
      </c>
      <c r="AE3" s="66">
        <f t="shared" si="0"/>
        <v>43562</v>
      </c>
      <c r="AF3" s="77">
        <f t="shared" si="0"/>
        <v>43569</v>
      </c>
      <c r="AG3" s="66">
        <f t="shared" si="0"/>
        <v>43576</v>
      </c>
      <c r="AH3" s="77">
        <f t="shared" si="0"/>
        <v>43583</v>
      </c>
      <c r="AI3" s="66">
        <f t="shared" si="0"/>
        <v>43590</v>
      </c>
      <c r="AJ3" s="77">
        <f t="shared" si="0"/>
        <v>43597</v>
      </c>
      <c r="AK3" s="66">
        <f t="shared" si="0"/>
        <v>43604</v>
      </c>
      <c r="AL3" s="7">
        <f t="shared" si="0"/>
        <v>43611</v>
      </c>
      <c r="AM3" s="7">
        <f t="shared" si="0"/>
        <v>43618</v>
      </c>
      <c r="AN3" s="7">
        <f t="shared" si="0"/>
        <v>43625</v>
      </c>
      <c r="AO3" s="7">
        <f t="shared" si="0"/>
        <v>43632</v>
      </c>
      <c r="AP3" s="7">
        <f t="shared" si="0"/>
        <v>43639</v>
      </c>
      <c r="AQ3" s="7">
        <f t="shared" si="0"/>
        <v>43646</v>
      </c>
      <c r="AR3" s="7">
        <f t="shared" si="0"/>
        <v>43653</v>
      </c>
      <c r="AS3" s="7">
        <f t="shared" si="0"/>
        <v>43660</v>
      </c>
      <c r="AT3" s="7">
        <f t="shared" si="0"/>
        <v>43667</v>
      </c>
      <c r="AU3" s="7">
        <f t="shared" si="0"/>
        <v>43674</v>
      </c>
      <c r="AV3" s="7">
        <f t="shared" si="0"/>
        <v>43681</v>
      </c>
      <c r="AW3" s="7">
        <f t="shared" si="0"/>
        <v>43688</v>
      </c>
      <c r="AX3" s="7">
        <f t="shared" si="0"/>
        <v>43695</v>
      </c>
      <c r="AY3" s="7">
        <f t="shared" si="0"/>
        <v>43702</v>
      </c>
      <c r="AZ3" s="7">
        <f t="shared" si="0"/>
        <v>43709</v>
      </c>
      <c r="BA3" s="7">
        <f t="shared" si="0"/>
        <v>43716</v>
      </c>
      <c r="BB3" s="7">
        <f t="shared" si="0"/>
        <v>43723</v>
      </c>
      <c r="BC3" s="7">
        <f t="shared" si="0"/>
        <v>43730</v>
      </c>
      <c r="BD3" s="7">
        <f t="shared" si="0"/>
        <v>43737</v>
      </c>
      <c r="BE3" s="7">
        <f t="shared" si="0"/>
        <v>43744</v>
      </c>
      <c r="BF3" s="7">
        <f t="shared" si="0"/>
        <v>43751</v>
      </c>
      <c r="BG3" s="7">
        <f t="shared" si="0"/>
        <v>43758</v>
      </c>
      <c r="BH3" s="7">
        <f t="shared" si="0"/>
        <v>43765</v>
      </c>
      <c r="BI3" s="7">
        <f t="shared" si="0"/>
        <v>43772</v>
      </c>
      <c r="BJ3" s="7">
        <f t="shared" si="0"/>
        <v>43779</v>
      </c>
      <c r="BK3" s="7">
        <f t="shared" si="0"/>
        <v>43786</v>
      </c>
      <c r="BL3" s="7">
        <f t="shared" si="0"/>
        <v>43793</v>
      </c>
      <c r="BM3" s="7">
        <f>+BL3+7-1</f>
        <v>43799</v>
      </c>
      <c r="BN3" s="7" t="s">
        <v>299</v>
      </c>
    </row>
    <row r="4" spans="2:74" ht="45">
      <c r="B4" s="36" t="s">
        <v>300</v>
      </c>
      <c r="C4" s="37">
        <v>0.58592792706078911</v>
      </c>
      <c r="D4" s="38">
        <v>6.2010366055028254E-4</v>
      </c>
      <c r="E4" s="38">
        <v>4.136857961830777E-4</v>
      </c>
      <c r="F4" s="38">
        <v>3.7661152659897402E-3</v>
      </c>
      <c r="G4" s="38">
        <v>2.1738374203466785E-3</v>
      </c>
      <c r="H4" s="38">
        <v>3.1109165759336099E-3</v>
      </c>
      <c r="I4" s="38">
        <v>7.5541770945123038E-3</v>
      </c>
      <c r="J4" s="38">
        <v>8.0244301250777684E-3</v>
      </c>
      <c r="K4" s="38">
        <v>6.7083822606511636E-3</v>
      </c>
      <c r="L4" s="38">
        <v>7.3017403694124981E-3</v>
      </c>
      <c r="M4" s="38">
        <v>9.6001018881209776E-3</v>
      </c>
      <c r="N4" s="38">
        <v>1.0306830950333587E-2</v>
      </c>
      <c r="O4" s="38">
        <v>8.5147498351967211E-3</v>
      </c>
      <c r="P4" s="38">
        <v>1.0810564738378761E-2</v>
      </c>
      <c r="Q4" s="38">
        <v>1.410277201521294E-2</v>
      </c>
      <c r="R4" s="38">
        <v>1.4106489888367E-2</v>
      </c>
      <c r="S4" s="38">
        <v>1.4005352034155569E-2</v>
      </c>
      <c r="T4" s="38">
        <v>1.4919912570353395E-2</v>
      </c>
      <c r="U4" s="38">
        <v>2.0263672025430165E-2</v>
      </c>
      <c r="V4" s="38">
        <v>2.3164084880234352E-2</v>
      </c>
      <c r="W4" s="38">
        <v>2.6085916384344536E-2</v>
      </c>
      <c r="X4" s="38">
        <v>2.597984736044642E-2</v>
      </c>
      <c r="Y4" s="67">
        <v>-0.20193614267257715</v>
      </c>
      <c r="Z4" s="73">
        <v>1.3908259664985888E-2</v>
      </c>
      <c r="AA4" s="67">
        <f>Z4</f>
        <v>1.3908259664985888E-2</v>
      </c>
      <c r="AB4" s="73">
        <f t="shared" ref="AB4:BM5" si="2">AA4</f>
        <v>1.3908259664985888E-2</v>
      </c>
      <c r="AC4" s="38">
        <f t="shared" si="2"/>
        <v>1.3908259664985888E-2</v>
      </c>
      <c r="AD4" s="38">
        <f t="shared" si="2"/>
        <v>1.3908259664985888E-2</v>
      </c>
      <c r="AE4" s="38">
        <f t="shared" si="2"/>
        <v>1.3908259664985888E-2</v>
      </c>
      <c r="AF4" s="110">
        <v>1.142305251149593E-2</v>
      </c>
      <c r="AG4" s="110">
        <f t="shared" si="2"/>
        <v>1.142305251149593E-2</v>
      </c>
      <c r="AH4" s="110">
        <f t="shared" si="2"/>
        <v>1.142305251149593E-2</v>
      </c>
      <c r="AI4" s="110">
        <v>1.7999999999999999E-2</v>
      </c>
      <c r="AJ4" s="110">
        <v>1.7999999999999999E-2</v>
      </c>
      <c r="AK4" s="110">
        <f t="shared" si="2"/>
        <v>1.7999999999999999E-2</v>
      </c>
      <c r="AL4" s="110">
        <f t="shared" si="2"/>
        <v>1.7999999999999999E-2</v>
      </c>
      <c r="AM4" s="38">
        <f t="shared" si="2"/>
        <v>1.7999999999999999E-2</v>
      </c>
      <c r="AN4" s="38">
        <f t="shared" si="2"/>
        <v>1.7999999999999999E-2</v>
      </c>
      <c r="AO4" s="38">
        <f t="shared" si="2"/>
        <v>1.7999999999999999E-2</v>
      </c>
      <c r="AP4" s="38">
        <f t="shared" si="2"/>
        <v>1.7999999999999999E-2</v>
      </c>
      <c r="AQ4" s="38">
        <f t="shared" si="2"/>
        <v>1.7999999999999999E-2</v>
      </c>
      <c r="AR4" s="38">
        <f t="shared" si="2"/>
        <v>1.7999999999999999E-2</v>
      </c>
      <c r="AS4" s="38">
        <f t="shared" si="2"/>
        <v>1.7999999999999999E-2</v>
      </c>
      <c r="AT4" s="38">
        <f t="shared" si="2"/>
        <v>1.7999999999999999E-2</v>
      </c>
      <c r="AU4" s="38">
        <f t="shared" si="2"/>
        <v>1.7999999999999999E-2</v>
      </c>
      <c r="AV4" s="38">
        <f t="shared" si="2"/>
        <v>1.7999999999999999E-2</v>
      </c>
      <c r="AW4" s="38">
        <f t="shared" si="2"/>
        <v>1.7999999999999999E-2</v>
      </c>
      <c r="AX4" s="38">
        <f t="shared" si="2"/>
        <v>1.7999999999999999E-2</v>
      </c>
      <c r="AY4" s="38">
        <f t="shared" si="2"/>
        <v>1.7999999999999999E-2</v>
      </c>
      <c r="AZ4" s="38">
        <f t="shared" si="2"/>
        <v>1.7999999999999999E-2</v>
      </c>
      <c r="BA4" s="38">
        <f t="shared" si="2"/>
        <v>1.7999999999999999E-2</v>
      </c>
      <c r="BB4" s="38">
        <f t="shared" si="2"/>
        <v>1.7999999999999999E-2</v>
      </c>
      <c r="BC4" s="38">
        <f t="shared" si="2"/>
        <v>1.7999999999999999E-2</v>
      </c>
      <c r="BD4" s="38">
        <f t="shared" si="2"/>
        <v>1.7999999999999999E-2</v>
      </c>
      <c r="BE4" s="38">
        <f t="shared" si="2"/>
        <v>1.7999999999999999E-2</v>
      </c>
      <c r="BF4" s="38">
        <f t="shared" si="2"/>
        <v>1.7999999999999999E-2</v>
      </c>
      <c r="BG4" s="38">
        <f t="shared" si="2"/>
        <v>1.7999999999999999E-2</v>
      </c>
      <c r="BH4" s="38">
        <f t="shared" si="2"/>
        <v>1.7999999999999999E-2</v>
      </c>
      <c r="BI4" s="38">
        <f t="shared" si="2"/>
        <v>1.7999999999999999E-2</v>
      </c>
      <c r="BJ4" s="38">
        <f t="shared" si="2"/>
        <v>1.7999999999999999E-2</v>
      </c>
      <c r="BK4" s="38">
        <f t="shared" si="2"/>
        <v>1.7999999999999999E-2</v>
      </c>
      <c r="BL4" s="38">
        <f t="shared" si="2"/>
        <v>1.7999999999999999E-2</v>
      </c>
      <c r="BM4" s="38">
        <f t="shared" si="2"/>
        <v>1.7999999999999999E-2</v>
      </c>
      <c r="BN4" s="38">
        <f t="shared" ref="BN4:BN9" si="3">SUM(D4:BM4)</f>
        <v>0.70531625599105785</v>
      </c>
      <c r="BR4" s="51">
        <f t="shared" ref="BR4:BR9" si="4">C4</f>
        <v>0.58592792706078911</v>
      </c>
      <c r="BS4" s="39">
        <f t="shared" ref="BS4:BS9" si="5">BN4-BR4</f>
        <v>0.11938832893026874</v>
      </c>
    </row>
    <row r="5" spans="2:74" ht="30">
      <c r="B5" s="40" t="s">
        <v>301</v>
      </c>
      <c r="C5" s="41">
        <v>0.11090544804601991</v>
      </c>
      <c r="D5" s="43">
        <v>0</v>
      </c>
      <c r="E5" s="43">
        <v>0</v>
      </c>
      <c r="F5" s="43">
        <v>0</v>
      </c>
      <c r="G5" s="43">
        <v>0</v>
      </c>
      <c r="H5" s="43">
        <v>0</v>
      </c>
      <c r="I5" s="43">
        <v>0</v>
      </c>
      <c r="J5" s="43">
        <v>0</v>
      </c>
      <c r="K5" s="43">
        <v>0</v>
      </c>
      <c r="L5" s="43">
        <v>0</v>
      </c>
      <c r="M5" s="43">
        <v>0</v>
      </c>
      <c r="N5" s="43">
        <v>0</v>
      </c>
      <c r="O5" s="43">
        <v>0</v>
      </c>
      <c r="P5" s="43">
        <v>0</v>
      </c>
      <c r="Q5" s="43">
        <v>7.6306694753954939E-5</v>
      </c>
      <c r="R5" s="43">
        <v>1.3396064165239441E-4</v>
      </c>
      <c r="S5" s="43">
        <v>1.3396064165239441E-4</v>
      </c>
      <c r="T5" s="43">
        <v>2.1812560636814661E-4</v>
      </c>
      <c r="U5" s="43">
        <v>3.5516467754444041E-4</v>
      </c>
      <c r="V5" s="43">
        <v>3.5516467754444041E-4</v>
      </c>
      <c r="W5" s="43">
        <v>8.1152247736518308E-3</v>
      </c>
      <c r="X5" s="43">
        <v>1.2014612573710169E-2</v>
      </c>
      <c r="Y5" s="68">
        <v>-2.1402520286877773E-2</v>
      </c>
      <c r="Z5" s="75">
        <v>2.7726362011420958E-3</v>
      </c>
      <c r="AA5" s="68">
        <f>Z5</f>
        <v>2.7726362011420958E-3</v>
      </c>
      <c r="AB5" s="75">
        <f t="shared" si="2"/>
        <v>2.7726362011420958E-3</v>
      </c>
      <c r="AC5" s="43">
        <f t="shared" si="2"/>
        <v>2.7726362011420958E-3</v>
      </c>
      <c r="AD5" s="43">
        <f t="shared" si="2"/>
        <v>2.7726362011420958E-3</v>
      </c>
      <c r="AE5" s="43">
        <f t="shared" si="2"/>
        <v>2.7726362011420958E-3</v>
      </c>
      <c r="AF5" s="111"/>
      <c r="AG5" s="111">
        <f t="shared" si="2"/>
        <v>0</v>
      </c>
      <c r="AH5" s="111">
        <f t="shared" si="2"/>
        <v>0</v>
      </c>
      <c r="AI5" s="111">
        <f t="shared" si="2"/>
        <v>0</v>
      </c>
      <c r="AJ5" s="111">
        <v>0</v>
      </c>
      <c r="AK5" s="111">
        <f t="shared" si="2"/>
        <v>0</v>
      </c>
      <c r="AL5" s="111">
        <f t="shared" si="2"/>
        <v>0</v>
      </c>
      <c r="AM5" s="43">
        <f t="shared" si="2"/>
        <v>0</v>
      </c>
      <c r="AN5" s="43">
        <f t="shared" si="2"/>
        <v>0</v>
      </c>
      <c r="AO5" s="43">
        <f t="shared" si="2"/>
        <v>0</v>
      </c>
      <c r="AP5" s="43">
        <f t="shared" si="2"/>
        <v>0</v>
      </c>
      <c r="AQ5" s="43">
        <f t="shared" si="2"/>
        <v>0</v>
      </c>
      <c r="AR5" s="43">
        <f t="shared" si="2"/>
        <v>0</v>
      </c>
      <c r="AS5" s="43">
        <f t="shared" si="2"/>
        <v>0</v>
      </c>
      <c r="AT5" s="43">
        <f t="shared" si="2"/>
        <v>0</v>
      </c>
      <c r="AU5" s="43">
        <f t="shared" si="2"/>
        <v>0</v>
      </c>
      <c r="AV5" s="43">
        <f t="shared" si="2"/>
        <v>0</v>
      </c>
      <c r="AW5" s="43">
        <f t="shared" si="2"/>
        <v>0</v>
      </c>
      <c r="AX5" s="43">
        <f t="shared" si="2"/>
        <v>0</v>
      </c>
      <c r="AY5" s="43">
        <f t="shared" si="2"/>
        <v>0</v>
      </c>
      <c r="AZ5" s="43">
        <f t="shared" si="2"/>
        <v>0</v>
      </c>
      <c r="BA5" s="43">
        <f t="shared" si="2"/>
        <v>0</v>
      </c>
      <c r="BB5" s="43">
        <f t="shared" si="2"/>
        <v>0</v>
      </c>
      <c r="BC5" s="43">
        <f t="shared" si="2"/>
        <v>0</v>
      </c>
      <c r="BD5" s="43">
        <f t="shared" si="2"/>
        <v>0</v>
      </c>
      <c r="BE5" s="43">
        <f t="shared" si="2"/>
        <v>0</v>
      </c>
      <c r="BF5" s="43">
        <f t="shared" si="2"/>
        <v>0</v>
      </c>
      <c r="BG5" s="43">
        <f t="shared" si="2"/>
        <v>0</v>
      </c>
      <c r="BH5" s="43">
        <f t="shared" si="2"/>
        <v>0</v>
      </c>
      <c r="BI5" s="43">
        <f t="shared" si="2"/>
        <v>0</v>
      </c>
      <c r="BJ5" s="43">
        <f t="shared" si="2"/>
        <v>0</v>
      </c>
      <c r="BK5" s="43">
        <f t="shared" si="2"/>
        <v>0</v>
      </c>
      <c r="BL5" s="43">
        <f t="shared" si="2"/>
        <v>0</v>
      </c>
      <c r="BM5" s="43">
        <f t="shared" si="2"/>
        <v>0</v>
      </c>
      <c r="BN5" s="43">
        <f t="shared" si="3"/>
        <v>1.6635817206852574E-2</v>
      </c>
      <c r="BR5" s="51">
        <f t="shared" si="4"/>
        <v>0.11090544804601991</v>
      </c>
      <c r="BS5" s="39">
        <f t="shared" si="5"/>
        <v>-9.426963083916734E-2</v>
      </c>
    </row>
    <row r="6" spans="2:74" ht="30">
      <c r="B6" s="40" t="s">
        <v>302</v>
      </c>
      <c r="C6" s="41">
        <v>2.0237044163278557E-2</v>
      </c>
      <c r="D6" s="43">
        <v>0</v>
      </c>
      <c r="E6" s="43">
        <v>0</v>
      </c>
      <c r="F6" s="43">
        <v>0</v>
      </c>
      <c r="G6" s="43">
        <v>0</v>
      </c>
      <c r="H6" s="43">
        <v>0</v>
      </c>
      <c r="I6" s="43">
        <v>0</v>
      </c>
      <c r="J6" s="43">
        <v>0</v>
      </c>
      <c r="K6" s="43">
        <v>0</v>
      </c>
      <c r="L6" s="43">
        <v>0</v>
      </c>
      <c r="M6" s="43">
        <v>0</v>
      </c>
      <c r="N6" s="43">
        <v>0</v>
      </c>
      <c r="O6" s="43">
        <v>0</v>
      </c>
      <c r="P6" s="43">
        <v>0</v>
      </c>
      <c r="Q6" s="43">
        <v>1.0264252765491464E-5</v>
      </c>
      <c r="R6" s="43">
        <v>1.183253343380204E-3</v>
      </c>
      <c r="S6" s="43">
        <v>2.1101439279626239E-3</v>
      </c>
      <c r="T6" s="43">
        <v>2.3990018808706277E-3</v>
      </c>
      <c r="U6" s="43">
        <v>3.2244722822292074E-3</v>
      </c>
      <c r="V6" s="43">
        <v>3.2244722822292074E-3</v>
      </c>
      <c r="W6" s="43">
        <v>2.9391178956086612E-3</v>
      </c>
      <c r="X6" s="43">
        <v>6.602467495040083E-4</v>
      </c>
      <c r="Y6" s="68">
        <v>-1.5750972614550031E-2</v>
      </c>
      <c r="Z6" s="75">
        <v>2.2485604625433484E-3</v>
      </c>
      <c r="AA6" s="68">
        <v>2.2485604625433484E-3</v>
      </c>
      <c r="AB6" s="75">
        <v>2.2485604625433484E-3</v>
      </c>
      <c r="AC6" s="43">
        <v>2.2485604625433484E-3</v>
      </c>
      <c r="AD6" s="43">
        <v>2.2485604625433484E-3</v>
      </c>
      <c r="AE6" s="43">
        <v>2.2485604625433484E-3</v>
      </c>
      <c r="AF6" s="111">
        <v>2.814036564637184E-3</v>
      </c>
      <c r="AG6" s="111">
        <v>1.8006008004702789E-3</v>
      </c>
      <c r="AH6" s="111">
        <v>2.2485604625433484E-3</v>
      </c>
      <c r="AI6" s="111">
        <v>2.2750000000000001E-3</v>
      </c>
      <c r="AJ6" s="111">
        <v>2.2750000000000001E-3</v>
      </c>
      <c r="AK6" s="111">
        <v>2.3E-3</v>
      </c>
      <c r="AL6" s="111">
        <v>2.3E-3</v>
      </c>
      <c r="AM6" s="43"/>
      <c r="AN6" s="43"/>
      <c r="AO6" s="43"/>
      <c r="AP6" s="43"/>
      <c r="AQ6" s="43"/>
      <c r="AR6" s="43"/>
      <c r="AS6" s="43"/>
      <c r="AT6" s="43"/>
      <c r="AU6" s="43"/>
      <c r="AV6" s="43"/>
      <c r="AW6" s="43"/>
      <c r="AX6" s="43"/>
      <c r="AY6" s="43"/>
      <c r="AZ6" s="43"/>
      <c r="BA6" s="43"/>
      <c r="BB6" s="43"/>
      <c r="BC6" s="43"/>
      <c r="BD6" s="43"/>
      <c r="BE6" s="43"/>
      <c r="BF6" s="43"/>
      <c r="BG6" s="43"/>
      <c r="BH6" s="43"/>
      <c r="BI6" s="43"/>
      <c r="BJ6" s="43"/>
      <c r="BK6" s="43"/>
      <c r="BL6" s="43"/>
      <c r="BM6" s="43"/>
      <c r="BN6" s="43">
        <f t="shared" si="3"/>
        <v>2.9504560602910897E-2</v>
      </c>
      <c r="BO6" s="39">
        <f>SUM(D6:Y6)</f>
        <v>0</v>
      </c>
      <c r="BP6" s="39">
        <f>BN6-BO6</f>
        <v>2.9504560602910897E-2</v>
      </c>
      <c r="BQ6" s="39">
        <v>2.2485604625433484E-3</v>
      </c>
      <c r="BR6" s="51">
        <f t="shared" si="4"/>
        <v>2.0237044163278557E-2</v>
      </c>
      <c r="BS6" s="39">
        <f t="shared" si="5"/>
        <v>9.2675164396323409E-3</v>
      </c>
    </row>
    <row r="7" spans="2:74" ht="30">
      <c r="B7" s="40" t="s">
        <v>303</v>
      </c>
      <c r="C7" s="41">
        <v>2.0027707484868391E-2</v>
      </c>
      <c r="D7" s="43">
        <v>0</v>
      </c>
      <c r="E7" s="43">
        <v>0</v>
      </c>
      <c r="F7" s="43">
        <v>0</v>
      </c>
      <c r="G7" s="43">
        <v>0</v>
      </c>
      <c r="H7" s="43">
        <v>0</v>
      </c>
      <c r="I7" s="43">
        <v>0</v>
      </c>
      <c r="J7" s="43">
        <v>0</v>
      </c>
      <c r="K7" s="43">
        <v>0</v>
      </c>
      <c r="L7" s="43">
        <v>0</v>
      </c>
      <c r="M7" s="43">
        <v>0</v>
      </c>
      <c r="N7" s="43">
        <v>0</v>
      </c>
      <c r="O7" s="43">
        <v>0</v>
      </c>
      <c r="P7" s="43">
        <v>0</v>
      </c>
      <c r="Q7" s="43">
        <v>4.4547898691441393E-5</v>
      </c>
      <c r="R7" s="43">
        <v>7.8206310953088287E-5</v>
      </c>
      <c r="S7" s="43">
        <v>7.8206310953088287E-5</v>
      </c>
      <c r="T7" s="43">
        <v>7.8206310953088287E-5</v>
      </c>
      <c r="U7" s="43">
        <v>1.0893754604467733E-4</v>
      </c>
      <c r="V7" s="43">
        <v>2.5682120245232448E-3</v>
      </c>
      <c r="W7" s="43">
        <v>3.3521205637047835E-3</v>
      </c>
      <c r="X7" s="43">
        <v>3.3605003485750089E-3</v>
      </c>
      <c r="Y7" s="68">
        <v>-9.6689373143984195E-3</v>
      </c>
      <c r="Z7" s="75">
        <v>2.2253008317272669E-3</v>
      </c>
      <c r="AA7" s="68">
        <v>2.2253008317272669E-3</v>
      </c>
      <c r="AB7" s="75">
        <v>2.2253008317272669E-3</v>
      </c>
      <c r="AC7" s="43">
        <v>2.2253008317272669E-3</v>
      </c>
      <c r="AD7" s="43">
        <v>2.2253008317272669E-3</v>
      </c>
      <c r="AE7" s="43">
        <v>2.2253008317272669E-3</v>
      </c>
      <c r="AF7" s="111">
        <v>0</v>
      </c>
      <c r="AG7" s="111"/>
      <c r="AH7" s="111"/>
      <c r="AI7" s="111"/>
      <c r="AJ7" s="43"/>
      <c r="AK7" s="43"/>
      <c r="AL7" s="111"/>
      <c r="AM7" s="43"/>
      <c r="AN7" s="43"/>
      <c r="AO7" s="43"/>
      <c r="AP7" s="43"/>
      <c r="AQ7" s="43"/>
      <c r="AR7" s="43"/>
      <c r="AS7" s="43"/>
      <c r="AT7" s="43"/>
      <c r="AU7" s="43"/>
      <c r="AV7" s="43"/>
      <c r="AW7" s="43"/>
      <c r="AX7" s="43"/>
      <c r="AY7" s="43"/>
      <c r="AZ7" s="43"/>
      <c r="BA7" s="43"/>
      <c r="BB7" s="43"/>
      <c r="BC7" s="43"/>
      <c r="BD7" s="43"/>
      <c r="BE7" s="43"/>
      <c r="BF7" s="43"/>
      <c r="BG7" s="43"/>
      <c r="BH7" s="43"/>
      <c r="BI7" s="43"/>
      <c r="BJ7" s="43"/>
      <c r="BK7" s="43"/>
      <c r="BL7" s="43"/>
      <c r="BM7" s="43"/>
      <c r="BN7" s="43">
        <f t="shared" si="3"/>
        <v>1.33518049903636E-2</v>
      </c>
      <c r="BO7" s="39">
        <f>SUM(D7:Y7)</f>
        <v>0</v>
      </c>
      <c r="BP7" s="39">
        <f>BN7-BO7</f>
        <v>1.33518049903636E-2</v>
      </c>
      <c r="BQ7" s="39">
        <v>2.2253008317272669E-3</v>
      </c>
      <c r="BR7" s="51">
        <f t="shared" si="4"/>
        <v>2.0027707484868391E-2</v>
      </c>
      <c r="BS7" s="39">
        <f t="shared" si="5"/>
        <v>-6.6759024945047905E-3</v>
      </c>
    </row>
    <row r="8" spans="2:74" ht="30">
      <c r="B8" s="40" t="s">
        <v>304</v>
      </c>
      <c r="C8" s="41">
        <v>0.23710041978564483</v>
      </c>
      <c r="D8" s="43">
        <v>0</v>
      </c>
      <c r="E8" s="43">
        <v>0</v>
      </c>
      <c r="F8" s="43">
        <v>0</v>
      </c>
      <c r="G8" s="43">
        <v>1.1629346156036512E-4</v>
      </c>
      <c r="H8" s="42">
        <v>3.4026605419514239E-4</v>
      </c>
      <c r="I8" s="42">
        <v>4.1348786332574263E-4</v>
      </c>
      <c r="J8" s="42">
        <v>4.1348786332574263E-4</v>
      </c>
      <c r="K8" s="42">
        <v>3.4026605419514239E-4</v>
      </c>
      <c r="L8" s="42">
        <v>3.4026605419514239E-4</v>
      </c>
      <c r="M8" s="42">
        <v>1.093422383761207E-2</v>
      </c>
      <c r="N8" s="42">
        <v>1.4441135829114077E-2</v>
      </c>
      <c r="O8" s="43">
        <v>1.2730429200520041E-2</v>
      </c>
      <c r="P8" s="43">
        <v>1.4027647965788334E-2</v>
      </c>
      <c r="Q8" s="43">
        <v>1.4027647965788334E-2</v>
      </c>
      <c r="R8" s="43">
        <v>1.1543585305095309E-2</v>
      </c>
      <c r="S8" s="43">
        <v>1.1543585305095309E-2</v>
      </c>
      <c r="T8" s="43">
        <v>1.1543585305095309E-2</v>
      </c>
      <c r="U8" s="43">
        <v>1.4039087799434868E-2</v>
      </c>
      <c r="V8" s="43">
        <v>1.4046582862722092E-2</v>
      </c>
      <c r="W8" s="43">
        <v>1.4046582862722092E-2</v>
      </c>
      <c r="X8" s="43">
        <v>1.4046582862722092E-2</v>
      </c>
      <c r="Y8" s="68">
        <v>2.3143941533628393E-2</v>
      </c>
      <c r="Z8" s="75">
        <v>6.1135259777232503E-3</v>
      </c>
      <c r="AA8" s="68">
        <v>6.1135259777232503E-3</v>
      </c>
      <c r="AB8" s="75">
        <v>6.1135259777232503E-3</v>
      </c>
      <c r="AC8" s="43">
        <v>6.1135259777232503E-3</v>
      </c>
      <c r="AD8" s="43">
        <v>6.1135259777232503E-3</v>
      </c>
      <c r="AE8" s="43">
        <v>6.1135259777232503E-3</v>
      </c>
      <c r="AF8" s="111">
        <v>1.0999999999999999E-2</v>
      </c>
      <c r="AG8" s="111">
        <v>7.0842509421546193E-3</v>
      </c>
      <c r="AH8" s="111">
        <v>6.1135259777232503E-3</v>
      </c>
      <c r="AI8" s="111">
        <v>1.175E-2</v>
      </c>
      <c r="AJ8" s="111">
        <v>1.175E-2</v>
      </c>
      <c r="AK8" s="111">
        <v>1.18E-2</v>
      </c>
      <c r="AL8" s="111">
        <v>1.18E-2</v>
      </c>
      <c r="AM8" s="43"/>
      <c r="AN8" s="43"/>
      <c r="AO8" s="43"/>
      <c r="AP8" s="43"/>
      <c r="AQ8" s="43"/>
      <c r="AR8" s="43"/>
      <c r="AS8" s="43"/>
      <c r="AT8" s="43"/>
      <c r="AU8" s="43"/>
      <c r="AV8" s="43"/>
      <c r="AW8" s="43"/>
      <c r="AX8" s="43"/>
      <c r="AY8" s="43"/>
      <c r="AZ8" s="43"/>
      <c r="BA8" s="43"/>
      <c r="BB8" s="43"/>
      <c r="BC8" s="43"/>
      <c r="BD8" s="43"/>
      <c r="BE8" s="43"/>
      <c r="BF8" s="43"/>
      <c r="BG8" s="43"/>
      <c r="BH8" s="43"/>
      <c r="BI8" s="43"/>
      <c r="BJ8" s="43"/>
      <c r="BK8" s="43"/>
      <c r="BL8" s="43"/>
      <c r="BM8" s="43"/>
      <c r="BN8" s="43">
        <f t="shared" si="3"/>
        <v>0.29005761877235287</v>
      </c>
      <c r="BO8" s="39">
        <f>SUM(D8:Y8)</f>
        <v>0.18207868598613558</v>
      </c>
      <c r="BP8" s="39">
        <f>BN8-BO8</f>
        <v>0.10797893278621729</v>
      </c>
      <c r="BQ8" s="63">
        <f>BP8/9</f>
        <v>1.1997659198468588E-2</v>
      </c>
      <c r="BR8" s="51">
        <f t="shared" si="4"/>
        <v>0.23710041978564483</v>
      </c>
      <c r="BS8" s="39">
        <f t="shared" si="5"/>
        <v>5.2957198986708032E-2</v>
      </c>
      <c r="BT8" s="5">
        <f>BQ8*9</f>
        <v>0.10797893278621729</v>
      </c>
      <c r="BU8" s="5">
        <f>BS8/9</f>
        <v>5.8841332207453367E-3</v>
      </c>
      <c r="BV8" s="64">
        <v>6.1135259777232503E-3</v>
      </c>
    </row>
    <row r="9" spans="2:74" ht="30.75" thickBot="1">
      <c r="B9" s="44" t="s">
        <v>305</v>
      </c>
      <c r="C9" s="45">
        <v>2.5801453459399246E-2</v>
      </c>
      <c r="D9" s="46">
        <v>0</v>
      </c>
      <c r="E9" s="46">
        <v>0</v>
      </c>
      <c r="F9" s="46">
        <v>0</v>
      </c>
      <c r="G9" s="46">
        <v>0</v>
      </c>
      <c r="H9" s="46">
        <v>0</v>
      </c>
      <c r="I9" s="46">
        <v>0</v>
      </c>
      <c r="J9" s="46">
        <v>0</v>
      </c>
      <c r="K9" s="46">
        <v>0</v>
      </c>
      <c r="L9" s="46">
        <v>0</v>
      </c>
      <c r="M9" s="46">
        <v>0</v>
      </c>
      <c r="N9" s="46">
        <v>0</v>
      </c>
      <c r="O9" s="46">
        <v>0</v>
      </c>
      <c r="P9" s="46">
        <v>0</v>
      </c>
      <c r="Q9" s="46">
        <v>0</v>
      </c>
      <c r="R9" s="46">
        <v>0</v>
      </c>
      <c r="S9" s="46">
        <v>0</v>
      </c>
      <c r="T9" s="46">
        <v>0</v>
      </c>
      <c r="U9" s="46">
        <v>0</v>
      </c>
      <c r="V9" s="46">
        <v>0</v>
      </c>
      <c r="W9" s="46">
        <v>7.7528974373576744E-5</v>
      </c>
      <c r="X9" s="46">
        <v>8.2697572577268596E-5</v>
      </c>
      <c r="Y9" s="69">
        <v>-1.6022654695084534E-4</v>
      </c>
      <c r="Z9" s="72">
        <v>2.8668281621886684E-3</v>
      </c>
      <c r="AA9" s="69">
        <v>2.8668281621886684E-3</v>
      </c>
      <c r="AB9" s="72">
        <v>2.8668281621886684E-3</v>
      </c>
      <c r="AC9" s="46">
        <v>2.8668281621886684E-3</v>
      </c>
      <c r="AD9" s="46">
        <v>2.8668281621886684E-3</v>
      </c>
      <c r="AE9" s="46">
        <v>2.8668281621886684E-3</v>
      </c>
      <c r="AF9" s="112">
        <v>2.2000000000000001E-3</v>
      </c>
      <c r="AG9" s="111">
        <v>1.4045682369546802E-3</v>
      </c>
      <c r="AH9" s="112">
        <v>2.8668281621886684E-3</v>
      </c>
      <c r="AI9" s="111">
        <v>2.4250000000000001E-3</v>
      </c>
      <c r="AJ9" s="112">
        <v>2.4250000000000001E-3</v>
      </c>
      <c r="AK9" s="112">
        <v>2.3999999999999998E-3</v>
      </c>
      <c r="AL9" s="112">
        <v>2.3999999999999998E-3</v>
      </c>
      <c r="AM9" s="46"/>
      <c r="AN9" s="46"/>
      <c r="AO9" s="46"/>
      <c r="AP9" s="46"/>
      <c r="AQ9" s="46"/>
      <c r="AR9" s="46"/>
      <c r="AS9" s="46"/>
      <c r="AT9" s="46"/>
      <c r="AU9" s="46"/>
      <c r="AV9" s="46"/>
      <c r="AW9" s="46"/>
      <c r="AX9" s="46"/>
      <c r="AY9" s="46"/>
      <c r="AZ9" s="46"/>
      <c r="BA9" s="46"/>
      <c r="BB9" s="46"/>
      <c r="BC9" s="46"/>
      <c r="BD9" s="46"/>
      <c r="BE9" s="46"/>
      <c r="BF9" s="46"/>
      <c r="BG9" s="46"/>
      <c r="BH9" s="46"/>
      <c r="BI9" s="46"/>
      <c r="BJ9" s="46"/>
      <c r="BK9" s="46"/>
      <c r="BL9" s="46"/>
      <c r="BM9" s="46"/>
      <c r="BN9" s="43">
        <f t="shared" si="3"/>
        <v>3.3322365372275356E-2</v>
      </c>
      <c r="BO9" s="39">
        <f>SUM(D9:Y9)</f>
        <v>0</v>
      </c>
      <c r="BP9" s="39">
        <f>BN9-BO9</f>
        <v>3.3322365372275356E-2</v>
      </c>
      <c r="BQ9" s="39">
        <v>2.8668281621886684E-3</v>
      </c>
      <c r="BR9" s="51">
        <f t="shared" si="4"/>
        <v>2.5801453459399246E-2</v>
      </c>
      <c r="BS9" s="39">
        <f t="shared" si="5"/>
        <v>7.5209119128761097E-3</v>
      </c>
    </row>
    <row r="10" spans="2:74" ht="15.75" thickBot="1">
      <c r="B10" s="47" t="s">
        <v>123</v>
      </c>
      <c r="C10" s="48">
        <f>SUM(C4:C9)</f>
        <v>0.99999999999999989</v>
      </c>
      <c r="D10" s="49">
        <f>+SUM(D4:D9)</f>
        <v>6.2010366055028254E-4</v>
      </c>
      <c r="E10" s="50">
        <f>+SUM(E4:E9)</f>
        <v>4.136857961830777E-4</v>
      </c>
      <c r="F10" s="50">
        <f>+SUM(F4:F9)</f>
        <v>3.7661152659897402E-3</v>
      </c>
      <c r="G10" s="50">
        <f t="shared" ref="G10:BN10" si="6">+SUM(G4:G9)</f>
        <v>2.2901308819070435E-3</v>
      </c>
      <c r="H10" s="50">
        <f t="shared" si="6"/>
        <v>3.4511826301287522E-3</v>
      </c>
      <c r="I10" s="50">
        <f>+SUM(I4:I9)</f>
        <v>7.967664957838046E-3</v>
      </c>
      <c r="J10" s="50">
        <f t="shared" si="6"/>
        <v>8.4379179884035115E-3</v>
      </c>
      <c r="K10" s="50">
        <f t="shared" si="6"/>
        <v>7.0486483148463064E-3</v>
      </c>
      <c r="L10" s="50">
        <f t="shared" si="6"/>
        <v>7.6420064236076401E-3</v>
      </c>
      <c r="M10" s="50">
        <f t="shared" si="6"/>
        <v>2.0534325725733049E-2</v>
      </c>
      <c r="N10" s="50">
        <f t="shared" si="6"/>
        <v>2.4747966779447662E-2</v>
      </c>
      <c r="O10" s="50">
        <f t="shared" si="6"/>
        <v>2.1245179035716762E-2</v>
      </c>
      <c r="P10" s="50">
        <f t="shared" si="6"/>
        <v>2.4838212704167095E-2</v>
      </c>
      <c r="Q10" s="50">
        <f t="shared" si="6"/>
        <v>2.8261538827212163E-2</v>
      </c>
      <c r="R10" s="50">
        <f t="shared" si="6"/>
        <v>2.7045495489447999E-2</v>
      </c>
      <c r="S10" s="50">
        <f t="shared" si="6"/>
        <v>2.7871248219818984E-2</v>
      </c>
      <c r="T10" s="50">
        <f t="shared" si="6"/>
        <v>2.9158831673640567E-2</v>
      </c>
      <c r="U10" s="50">
        <f t="shared" si="6"/>
        <v>3.7991334330683357E-2</v>
      </c>
      <c r="V10" s="50">
        <f t="shared" si="6"/>
        <v>4.3358516727253334E-2</v>
      </c>
      <c r="W10" s="50">
        <f t="shared" si="6"/>
        <v>5.4616491454405482E-2</v>
      </c>
      <c r="X10" s="50">
        <f>+SUM(X4:X9)</f>
        <v>5.6144487467534969E-2</v>
      </c>
      <c r="Y10" s="70">
        <f t="shared" si="6"/>
        <v>-0.22577485790172583</v>
      </c>
      <c r="Z10" s="76">
        <f t="shared" si="6"/>
        <v>3.0135111300310515E-2</v>
      </c>
      <c r="AA10" s="70">
        <f t="shared" si="6"/>
        <v>3.0135111300310515E-2</v>
      </c>
      <c r="AB10" s="76">
        <f t="shared" si="6"/>
        <v>3.0135111300310515E-2</v>
      </c>
      <c r="AC10" s="50">
        <f t="shared" si="6"/>
        <v>3.0135111300310515E-2</v>
      </c>
      <c r="AD10" s="50">
        <f t="shared" si="6"/>
        <v>3.0135111300310515E-2</v>
      </c>
      <c r="AE10" s="50">
        <f t="shared" si="6"/>
        <v>3.0135111300310515E-2</v>
      </c>
      <c r="AF10" s="113">
        <f>SUM(AF4:AF9)</f>
        <v>2.7437089076133115E-2</v>
      </c>
      <c r="AG10" s="113">
        <f t="shared" si="6"/>
        <v>2.1712472491075507E-2</v>
      </c>
      <c r="AH10" s="113">
        <f>+SUM(AH4:AH9)</f>
        <v>2.2651967113951198E-2</v>
      </c>
      <c r="AI10" s="113">
        <f>SUM(AI4:AI9)</f>
        <v>3.4449999999999995E-2</v>
      </c>
      <c r="AJ10" s="113">
        <f>SUM(AJ4:AJ9)</f>
        <v>3.4449999999999995E-2</v>
      </c>
      <c r="AK10" s="113">
        <f t="shared" si="6"/>
        <v>3.4499999999999996E-2</v>
      </c>
      <c r="AL10" s="113">
        <f t="shared" si="6"/>
        <v>3.4499999999999996E-2</v>
      </c>
      <c r="AM10" s="50">
        <f t="shared" si="6"/>
        <v>1.7999999999999999E-2</v>
      </c>
      <c r="AN10" s="50">
        <f t="shared" si="6"/>
        <v>1.7999999999999999E-2</v>
      </c>
      <c r="AO10" s="50">
        <f t="shared" si="6"/>
        <v>1.7999999999999999E-2</v>
      </c>
      <c r="AP10" s="50">
        <f t="shared" si="6"/>
        <v>1.7999999999999999E-2</v>
      </c>
      <c r="AQ10" s="50">
        <f t="shared" si="6"/>
        <v>1.7999999999999999E-2</v>
      </c>
      <c r="AR10" s="50">
        <f t="shared" si="6"/>
        <v>1.7999999999999999E-2</v>
      </c>
      <c r="AS10" s="50">
        <f t="shared" si="6"/>
        <v>1.7999999999999999E-2</v>
      </c>
      <c r="AT10" s="50">
        <f t="shared" si="6"/>
        <v>1.7999999999999999E-2</v>
      </c>
      <c r="AU10" s="50">
        <f t="shared" si="6"/>
        <v>1.7999999999999999E-2</v>
      </c>
      <c r="AV10" s="50">
        <f t="shared" si="6"/>
        <v>1.7999999999999999E-2</v>
      </c>
      <c r="AW10" s="50">
        <f t="shared" si="6"/>
        <v>1.7999999999999999E-2</v>
      </c>
      <c r="AX10" s="50">
        <f t="shared" si="6"/>
        <v>1.7999999999999999E-2</v>
      </c>
      <c r="AY10" s="50">
        <f t="shared" si="6"/>
        <v>1.7999999999999999E-2</v>
      </c>
      <c r="AZ10" s="50">
        <f t="shared" si="6"/>
        <v>1.7999999999999999E-2</v>
      </c>
      <c r="BA10" s="50">
        <f t="shared" si="6"/>
        <v>1.7999999999999999E-2</v>
      </c>
      <c r="BB10" s="50">
        <f t="shared" si="6"/>
        <v>1.7999999999999999E-2</v>
      </c>
      <c r="BC10" s="50">
        <f t="shared" si="6"/>
        <v>1.7999999999999999E-2</v>
      </c>
      <c r="BD10" s="50">
        <f t="shared" si="6"/>
        <v>1.7999999999999999E-2</v>
      </c>
      <c r="BE10" s="50">
        <f t="shared" si="6"/>
        <v>1.7999999999999999E-2</v>
      </c>
      <c r="BF10" s="50">
        <f t="shared" si="6"/>
        <v>1.7999999999999999E-2</v>
      </c>
      <c r="BG10" s="50">
        <f t="shared" si="6"/>
        <v>1.7999999999999999E-2</v>
      </c>
      <c r="BH10" s="50">
        <f t="shared" si="6"/>
        <v>1.7999999999999999E-2</v>
      </c>
      <c r="BI10" s="50">
        <f t="shared" si="6"/>
        <v>1.7999999999999999E-2</v>
      </c>
      <c r="BJ10" s="50">
        <f t="shared" si="6"/>
        <v>1.7999999999999999E-2</v>
      </c>
      <c r="BK10" s="50">
        <f t="shared" si="6"/>
        <v>1.7999999999999999E-2</v>
      </c>
      <c r="BL10" s="50">
        <f t="shared" si="6"/>
        <v>1.7999999999999999E-2</v>
      </c>
      <c r="BM10" s="50">
        <f t="shared" si="6"/>
        <v>1.7999999999999999E-2</v>
      </c>
      <c r="BN10" s="50">
        <f t="shared" si="6"/>
        <v>1.0881884229358132</v>
      </c>
    </row>
    <row r="11" spans="2:74" ht="31.5" customHeight="1">
      <c r="E11" s="39">
        <f>D10+E10</f>
        <v>1.0337894567333601E-3</v>
      </c>
      <c r="F11" s="51">
        <f t="shared" ref="F11:L11" si="7">F10+E11</f>
        <v>4.7999047227231008E-3</v>
      </c>
      <c r="G11" s="51">
        <f t="shared" si="7"/>
        <v>7.0900356046301443E-3</v>
      </c>
      <c r="H11" s="51">
        <f t="shared" si="7"/>
        <v>1.0541218234758896E-2</v>
      </c>
      <c r="I11" s="39">
        <f t="shared" si="7"/>
        <v>1.8508883192596942E-2</v>
      </c>
      <c r="J11" s="52">
        <f t="shared" si="7"/>
        <v>2.6946801181000454E-2</v>
      </c>
      <c r="K11" s="52">
        <f t="shared" si="7"/>
        <v>3.3995449495846763E-2</v>
      </c>
      <c r="L11" s="52">
        <f t="shared" si="7"/>
        <v>4.1637455919454405E-2</v>
      </c>
      <c r="M11" s="52">
        <f>M10+L11</f>
        <v>6.2171781645187454E-2</v>
      </c>
      <c r="N11" s="52">
        <f>N10+M11</f>
        <v>8.6919748424635124E-2</v>
      </c>
    </row>
    <row r="12" spans="2:74">
      <c r="B12" s="5" t="s">
        <v>306</v>
      </c>
      <c r="C12" s="51">
        <f>+C4+C5</f>
        <v>0.69683337510680898</v>
      </c>
      <c r="D12" s="51">
        <f t="shared" ref="D12:X12" si="8">+D4+D5</f>
        <v>6.2010366055028254E-4</v>
      </c>
      <c r="E12" s="51">
        <f t="shared" si="8"/>
        <v>4.136857961830777E-4</v>
      </c>
      <c r="F12" s="51">
        <f t="shared" si="8"/>
        <v>3.7661152659897402E-3</v>
      </c>
      <c r="G12" s="51">
        <f t="shared" si="8"/>
        <v>2.1738374203466785E-3</v>
      </c>
      <c r="H12" s="51">
        <f t="shared" si="8"/>
        <v>3.1109165759336099E-3</v>
      </c>
      <c r="I12" s="57">
        <f t="shared" si="8"/>
        <v>7.5541770945123038E-3</v>
      </c>
      <c r="J12" s="57">
        <f t="shared" si="8"/>
        <v>8.0244301250777684E-3</v>
      </c>
      <c r="K12" s="57">
        <f t="shared" si="8"/>
        <v>6.7083822606511636E-3</v>
      </c>
      <c r="L12" s="57">
        <f t="shared" si="8"/>
        <v>7.3017403694124981E-3</v>
      </c>
      <c r="M12" s="57">
        <f t="shared" si="8"/>
        <v>9.6001018881209776E-3</v>
      </c>
      <c r="N12" s="57">
        <f t="shared" si="8"/>
        <v>1.0306830950333587E-2</v>
      </c>
      <c r="O12" s="57">
        <f t="shared" si="8"/>
        <v>8.5147498351967211E-3</v>
      </c>
      <c r="P12" s="57">
        <f t="shared" si="8"/>
        <v>1.0810564738378761E-2</v>
      </c>
      <c r="Q12" s="57">
        <f t="shared" si="8"/>
        <v>1.4179078709966896E-2</v>
      </c>
      <c r="R12" s="57">
        <f t="shared" si="8"/>
        <v>1.4240450530019395E-2</v>
      </c>
      <c r="S12" s="57">
        <f t="shared" si="8"/>
        <v>1.4139312675807965E-2</v>
      </c>
      <c r="T12" s="57">
        <f t="shared" si="8"/>
        <v>1.5138038176721541E-2</v>
      </c>
      <c r="U12" s="57">
        <f t="shared" si="8"/>
        <v>2.0618836702974604E-2</v>
      </c>
      <c r="V12" s="57">
        <f t="shared" si="8"/>
        <v>2.3519249557778791E-2</v>
      </c>
      <c r="W12" s="57">
        <f t="shared" si="8"/>
        <v>3.420114115799637E-2</v>
      </c>
      <c r="X12" s="57">
        <f t="shared" si="8"/>
        <v>3.7994459934156587E-2</v>
      </c>
      <c r="Y12" s="51">
        <f>+Y4+Y5</f>
        <v>-0.22333866295945493</v>
      </c>
      <c r="Z12" s="51">
        <f>+Z4+Z5</f>
        <v>1.6680895866127983E-2</v>
      </c>
      <c r="AA12" s="51">
        <f t="shared" ref="AA12:BM12" si="9">+AA4+AA5</f>
        <v>1.6680895866127983E-2</v>
      </c>
      <c r="AB12" s="51">
        <f t="shared" si="9"/>
        <v>1.6680895866127983E-2</v>
      </c>
      <c r="AC12" s="51">
        <f t="shared" si="9"/>
        <v>1.6680895866127983E-2</v>
      </c>
      <c r="AD12" s="51">
        <f t="shared" si="9"/>
        <v>1.6680895866127983E-2</v>
      </c>
      <c r="AE12" s="51">
        <f t="shared" si="9"/>
        <v>1.6680895866127983E-2</v>
      </c>
      <c r="AF12" s="51">
        <f>+AF4+AF5</f>
        <v>1.142305251149593E-2</v>
      </c>
      <c r="AG12" s="51">
        <f t="shared" si="9"/>
        <v>1.142305251149593E-2</v>
      </c>
      <c r="AH12" s="51">
        <f>+AH4+AH5</f>
        <v>1.142305251149593E-2</v>
      </c>
      <c r="AI12" s="51">
        <v>1.7999999999999999E-2</v>
      </c>
      <c r="AJ12" s="51">
        <v>1.7999999999999999E-2</v>
      </c>
      <c r="AK12" s="51">
        <f t="shared" si="9"/>
        <v>1.7999999999999999E-2</v>
      </c>
      <c r="AL12" s="51">
        <f t="shared" si="9"/>
        <v>1.7999999999999999E-2</v>
      </c>
      <c r="AM12" s="51">
        <f t="shared" si="9"/>
        <v>1.7999999999999999E-2</v>
      </c>
      <c r="AN12" s="51">
        <f t="shared" si="9"/>
        <v>1.7999999999999999E-2</v>
      </c>
      <c r="AO12" s="51">
        <f t="shared" si="9"/>
        <v>1.7999999999999999E-2</v>
      </c>
      <c r="AP12" s="51">
        <f t="shared" si="9"/>
        <v>1.7999999999999999E-2</v>
      </c>
      <c r="AQ12" s="51">
        <f t="shared" si="9"/>
        <v>1.7999999999999999E-2</v>
      </c>
      <c r="AR12" s="51">
        <f t="shared" si="9"/>
        <v>1.7999999999999999E-2</v>
      </c>
      <c r="AS12" s="51">
        <f t="shared" si="9"/>
        <v>1.7999999999999999E-2</v>
      </c>
      <c r="AT12" s="51">
        <f t="shared" si="9"/>
        <v>1.7999999999999999E-2</v>
      </c>
      <c r="AU12" s="51">
        <f t="shared" si="9"/>
        <v>1.7999999999999999E-2</v>
      </c>
      <c r="AV12" s="51">
        <f t="shared" si="9"/>
        <v>1.7999999999999999E-2</v>
      </c>
      <c r="AW12" s="51">
        <f t="shared" si="9"/>
        <v>1.7999999999999999E-2</v>
      </c>
      <c r="AX12" s="51">
        <f t="shared" si="9"/>
        <v>1.7999999999999999E-2</v>
      </c>
      <c r="AY12" s="51">
        <f t="shared" si="9"/>
        <v>1.7999999999999999E-2</v>
      </c>
      <c r="AZ12" s="51">
        <f t="shared" si="9"/>
        <v>1.7999999999999999E-2</v>
      </c>
      <c r="BA12" s="51">
        <f t="shared" si="9"/>
        <v>1.7999999999999999E-2</v>
      </c>
      <c r="BB12" s="51">
        <f t="shared" si="9"/>
        <v>1.7999999999999999E-2</v>
      </c>
      <c r="BC12" s="51">
        <f t="shared" si="9"/>
        <v>1.7999999999999999E-2</v>
      </c>
      <c r="BD12" s="51">
        <f t="shared" si="9"/>
        <v>1.7999999999999999E-2</v>
      </c>
      <c r="BE12" s="51">
        <f t="shared" si="9"/>
        <v>1.7999999999999999E-2</v>
      </c>
      <c r="BF12" s="51">
        <f t="shared" si="9"/>
        <v>1.7999999999999999E-2</v>
      </c>
      <c r="BG12" s="51">
        <f t="shared" si="9"/>
        <v>1.7999999999999999E-2</v>
      </c>
      <c r="BH12" s="51">
        <f t="shared" si="9"/>
        <v>1.7999999999999999E-2</v>
      </c>
      <c r="BI12" s="51">
        <f t="shared" si="9"/>
        <v>1.7999999999999999E-2</v>
      </c>
      <c r="BJ12" s="51">
        <f t="shared" si="9"/>
        <v>1.7999999999999999E-2</v>
      </c>
      <c r="BK12" s="51">
        <f t="shared" si="9"/>
        <v>1.7999999999999999E-2</v>
      </c>
      <c r="BL12" s="51">
        <f t="shared" si="9"/>
        <v>1.7999999999999999E-2</v>
      </c>
      <c r="BM12" s="51">
        <f t="shared" si="9"/>
        <v>1.7999999999999999E-2</v>
      </c>
    </row>
    <row r="13" spans="2:74">
      <c r="B13" s="5" t="s">
        <v>307</v>
      </c>
      <c r="C13" s="51">
        <f>+C6+C7+C8+C9</f>
        <v>0.30316662489319107</v>
      </c>
      <c r="D13" s="51">
        <f t="shared" ref="D13:Y13" si="10">+D6+D7+D8+D9</f>
        <v>0</v>
      </c>
      <c r="E13" s="51">
        <f t="shared" si="10"/>
        <v>0</v>
      </c>
      <c r="F13" s="51">
        <f t="shared" si="10"/>
        <v>0</v>
      </c>
      <c r="G13" s="51">
        <f t="shared" si="10"/>
        <v>1.1629346156036512E-4</v>
      </c>
      <c r="H13" s="51">
        <f t="shared" si="10"/>
        <v>3.4026605419514239E-4</v>
      </c>
      <c r="I13" s="51">
        <f t="shared" si="10"/>
        <v>4.1348786332574263E-4</v>
      </c>
      <c r="J13" s="51">
        <f t="shared" si="10"/>
        <v>4.1348786332574263E-4</v>
      </c>
      <c r="K13" s="51">
        <f t="shared" si="10"/>
        <v>3.4026605419514239E-4</v>
      </c>
      <c r="L13" s="51">
        <f t="shared" si="10"/>
        <v>3.4026605419514239E-4</v>
      </c>
      <c r="M13" s="51">
        <f t="shared" si="10"/>
        <v>1.093422383761207E-2</v>
      </c>
      <c r="N13" s="51">
        <f t="shared" si="10"/>
        <v>1.4441135829114077E-2</v>
      </c>
      <c r="O13" s="51">
        <f t="shared" si="10"/>
        <v>1.2730429200520041E-2</v>
      </c>
      <c r="P13" s="51">
        <f t="shared" si="10"/>
        <v>1.4027647965788334E-2</v>
      </c>
      <c r="Q13" s="51">
        <f t="shared" si="10"/>
        <v>1.4082460117245267E-2</v>
      </c>
      <c r="R13" s="51">
        <f t="shared" si="10"/>
        <v>1.2805044959428601E-2</v>
      </c>
      <c r="S13" s="51">
        <f t="shared" si="10"/>
        <v>1.3731935544011021E-2</v>
      </c>
      <c r="T13" s="51">
        <f t="shared" si="10"/>
        <v>1.4020793496919025E-2</v>
      </c>
      <c r="U13" s="51">
        <f t="shared" si="10"/>
        <v>1.7372497627708754E-2</v>
      </c>
      <c r="V13" s="51">
        <f t="shared" si="10"/>
        <v>1.9839267169474546E-2</v>
      </c>
      <c r="W13" s="51">
        <f t="shared" si="10"/>
        <v>2.0415350296409111E-2</v>
      </c>
      <c r="X13" s="51">
        <f t="shared" si="10"/>
        <v>1.8150027533378379E-2</v>
      </c>
      <c r="Y13" s="51">
        <f t="shared" si="10"/>
        <v>-2.4361949422709028E-3</v>
      </c>
      <c r="Z13" s="51">
        <f>+Z6+Z7+Z8+Z9</f>
        <v>1.3454215434182534E-2</v>
      </c>
      <c r="AA13" s="51">
        <f t="shared" ref="AA13:BM13" si="11">+AA6+AA7+AA8+AA9</f>
        <v>1.3454215434182534E-2</v>
      </c>
      <c r="AB13" s="51">
        <f t="shared" si="11"/>
        <v>1.3454215434182534E-2</v>
      </c>
      <c r="AC13" s="51">
        <f t="shared" si="11"/>
        <v>1.3454215434182534E-2</v>
      </c>
      <c r="AD13" s="51">
        <f t="shared" si="11"/>
        <v>1.3454215434182534E-2</v>
      </c>
      <c r="AE13" s="51">
        <f t="shared" si="11"/>
        <v>1.3454215434182534E-2</v>
      </c>
      <c r="AF13" s="51">
        <f t="shared" si="11"/>
        <v>1.6014036564637183E-2</v>
      </c>
      <c r="AG13" s="51">
        <f>+AG6+AG7+AG8+AG9</f>
        <v>1.0289419979579578E-2</v>
      </c>
      <c r="AH13" s="51">
        <f>+AH6+AH7+AH8+AH9</f>
        <v>1.1228914602455268E-2</v>
      </c>
      <c r="AI13" s="51">
        <v>1.6500000000000001E-2</v>
      </c>
      <c r="AJ13" s="51">
        <v>1.6500000000000001E-2</v>
      </c>
      <c r="AK13" s="51">
        <v>1.6500000000000001E-2</v>
      </c>
      <c r="AL13" s="51">
        <f t="shared" si="11"/>
        <v>1.6500000000000001E-2</v>
      </c>
      <c r="AM13" s="51">
        <f t="shared" si="11"/>
        <v>0</v>
      </c>
      <c r="AN13" s="51">
        <f t="shared" si="11"/>
        <v>0</v>
      </c>
      <c r="AO13" s="51">
        <f t="shared" si="11"/>
        <v>0</v>
      </c>
      <c r="AP13" s="51">
        <f t="shared" si="11"/>
        <v>0</v>
      </c>
      <c r="AQ13" s="51">
        <f t="shared" si="11"/>
        <v>0</v>
      </c>
      <c r="AR13" s="51">
        <f t="shared" si="11"/>
        <v>0</v>
      </c>
      <c r="AS13" s="51">
        <f t="shared" si="11"/>
        <v>0</v>
      </c>
      <c r="AT13" s="51">
        <f t="shared" si="11"/>
        <v>0</v>
      </c>
      <c r="AU13" s="51">
        <f t="shared" si="11"/>
        <v>0</v>
      </c>
      <c r="AV13" s="51">
        <f t="shared" si="11"/>
        <v>0</v>
      </c>
      <c r="AW13" s="51">
        <f t="shared" si="11"/>
        <v>0</v>
      </c>
      <c r="AX13" s="51">
        <f t="shared" si="11"/>
        <v>0</v>
      </c>
      <c r="AY13" s="51">
        <f t="shared" si="11"/>
        <v>0</v>
      </c>
      <c r="AZ13" s="51">
        <f t="shared" si="11"/>
        <v>0</v>
      </c>
      <c r="BA13" s="51">
        <f t="shared" si="11"/>
        <v>0</v>
      </c>
      <c r="BB13" s="51">
        <f t="shared" si="11"/>
        <v>0</v>
      </c>
      <c r="BC13" s="51">
        <f t="shared" si="11"/>
        <v>0</v>
      </c>
      <c r="BD13" s="51">
        <f t="shared" si="11"/>
        <v>0</v>
      </c>
      <c r="BE13" s="51">
        <f t="shared" si="11"/>
        <v>0</v>
      </c>
      <c r="BF13" s="51">
        <f t="shared" si="11"/>
        <v>0</v>
      </c>
      <c r="BG13" s="51">
        <f t="shared" si="11"/>
        <v>0</v>
      </c>
      <c r="BH13" s="51">
        <f t="shared" si="11"/>
        <v>0</v>
      </c>
      <c r="BI13" s="51">
        <f t="shared" si="11"/>
        <v>0</v>
      </c>
      <c r="BJ13" s="51">
        <f t="shared" si="11"/>
        <v>0</v>
      </c>
      <c r="BK13" s="51">
        <f t="shared" si="11"/>
        <v>0</v>
      </c>
      <c r="BL13" s="51">
        <f t="shared" si="11"/>
        <v>0</v>
      </c>
      <c r="BM13" s="51">
        <f t="shared" si="11"/>
        <v>0</v>
      </c>
    </row>
    <row r="14" spans="2:74">
      <c r="AJ14" s="51"/>
    </row>
    <row r="15" spans="2:74">
      <c r="B15" s="5" t="s">
        <v>308</v>
      </c>
      <c r="C15" s="51">
        <f>C12</f>
        <v>0.69683337510680898</v>
      </c>
      <c r="D15" s="51">
        <f>D12</f>
        <v>6.2010366055028254E-4</v>
      </c>
      <c r="E15" s="57">
        <f>E12+D15</f>
        <v>1.0337894567333601E-3</v>
      </c>
      <c r="F15" s="57">
        <f t="shared" ref="F15:AE16" si="12">F12+E15</f>
        <v>4.7999047227231008E-3</v>
      </c>
      <c r="G15" s="57">
        <f t="shared" si="12"/>
        <v>6.9737421430697798E-3</v>
      </c>
      <c r="H15" s="57">
        <f t="shared" si="12"/>
        <v>1.008465871900339E-2</v>
      </c>
      <c r="I15" s="57">
        <f t="shared" si="12"/>
        <v>1.7638835813515694E-2</v>
      </c>
      <c r="J15" s="57">
        <f t="shared" si="12"/>
        <v>2.5663265938593464E-2</v>
      </c>
      <c r="K15" s="57">
        <f t="shared" si="12"/>
        <v>3.2371648199244631E-2</v>
      </c>
      <c r="L15" s="57">
        <f t="shared" si="12"/>
        <v>3.9673388568657125E-2</v>
      </c>
      <c r="M15" s="57">
        <f t="shared" si="12"/>
        <v>4.9273490456778105E-2</v>
      </c>
      <c r="N15" s="57">
        <f t="shared" si="12"/>
        <v>5.958032140711169E-2</v>
      </c>
      <c r="O15" s="57">
        <f t="shared" si="12"/>
        <v>6.8095071242308416E-2</v>
      </c>
      <c r="P15" s="57">
        <f t="shared" si="12"/>
        <v>7.8905635980687172E-2</v>
      </c>
      <c r="Q15" s="57">
        <f t="shared" si="12"/>
        <v>9.3084714690654075E-2</v>
      </c>
      <c r="R15" s="57">
        <f t="shared" si="12"/>
        <v>0.10732516522067347</v>
      </c>
      <c r="S15" s="57">
        <f t="shared" si="12"/>
        <v>0.12146447789648143</v>
      </c>
      <c r="T15" s="57">
        <f t="shared" si="12"/>
        <v>0.13660251607320298</v>
      </c>
      <c r="U15" s="57">
        <f t="shared" si="12"/>
        <v>0.15722135277617758</v>
      </c>
      <c r="V15" s="57">
        <f t="shared" si="12"/>
        <v>0.18074060233395636</v>
      </c>
      <c r="W15" s="57">
        <f t="shared" si="12"/>
        <v>0.21494174349195272</v>
      </c>
      <c r="X15" s="57">
        <f t="shared" si="12"/>
        <v>0.25293620342610929</v>
      </c>
      <c r="Y15" s="51">
        <f t="shared" si="12"/>
        <v>2.959754046665436E-2</v>
      </c>
      <c r="Z15" s="51">
        <f t="shared" si="12"/>
        <v>4.6278436332782343E-2</v>
      </c>
      <c r="AA15" s="51">
        <f t="shared" si="12"/>
        <v>6.2959332198910326E-2</v>
      </c>
      <c r="AB15" s="51">
        <f t="shared" si="12"/>
        <v>7.9640228065038315E-2</v>
      </c>
      <c r="AC15" s="51">
        <f t="shared" si="12"/>
        <v>9.6321123931166291E-2</v>
      </c>
      <c r="AD15" s="51">
        <f t="shared" si="12"/>
        <v>0.11300201979729427</v>
      </c>
      <c r="AE15" s="51">
        <f t="shared" si="12"/>
        <v>0.12968291566342224</v>
      </c>
      <c r="AF15" s="51">
        <v>3.7499999999999999E-2</v>
      </c>
      <c r="AG15" s="51">
        <f>AG12+AF15</f>
        <v>4.8923052511495931E-2</v>
      </c>
      <c r="AH15" s="51">
        <v>9.4100000000000003E-2</v>
      </c>
      <c r="AI15" s="51">
        <f>ROUND((AI12+AH15),4)</f>
        <v>0.11210000000000001</v>
      </c>
      <c r="AJ15" s="51">
        <f>AJ12+AI15</f>
        <v>0.13009999999999999</v>
      </c>
      <c r="AK15" s="51">
        <f>AK12+AJ15</f>
        <v>0.14809999999999998</v>
      </c>
      <c r="AL15" s="51">
        <f>AL12+AK15</f>
        <v>0.16609999999999997</v>
      </c>
      <c r="AM15" s="51">
        <f t="shared" ref="AK15:BM16" si="13">AM12+AL15</f>
        <v>0.18409999999999996</v>
      </c>
      <c r="AN15" s="51">
        <f t="shared" si="13"/>
        <v>0.20209999999999995</v>
      </c>
      <c r="AO15" s="51">
        <f t="shared" si="13"/>
        <v>0.22009999999999993</v>
      </c>
      <c r="AP15" s="51">
        <f t="shared" si="13"/>
        <v>0.23809999999999992</v>
      </c>
      <c r="AQ15" s="51">
        <f t="shared" si="13"/>
        <v>0.25609999999999994</v>
      </c>
      <c r="AR15" s="51">
        <f t="shared" si="13"/>
        <v>0.27409999999999995</v>
      </c>
      <c r="AS15" s="51">
        <f t="shared" si="13"/>
        <v>0.29209999999999997</v>
      </c>
      <c r="AT15" s="51">
        <f t="shared" si="13"/>
        <v>0.31009999999999999</v>
      </c>
      <c r="AU15" s="51">
        <f t="shared" si="13"/>
        <v>0.3281</v>
      </c>
      <c r="AV15" s="51">
        <f t="shared" si="13"/>
        <v>0.34610000000000002</v>
      </c>
      <c r="AW15" s="51">
        <f t="shared" si="13"/>
        <v>0.36410000000000003</v>
      </c>
      <c r="AX15" s="51">
        <f t="shared" si="13"/>
        <v>0.38210000000000005</v>
      </c>
      <c r="AY15" s="51">
        <f t="shared" si="13"/>
        <v>0.40010000000000007</v>
      </c>
      <c r="AZ15" s="51">
        <f t="shared" si="13"/>
        <v>0.41810000000000008</v>
      </c>
      <c r="BA15" s="51">
        <f t="shared" si="13"/>
        <v>0.4361000000000001</v>
      </c>
      <c r="BB15" s="51">
        <f t="shared" si="13"/>
        <v>0.45410000000000011</v>
      </c>
      <c r="BC15" s="51">
        <f t="shared" si="13"/>
        <v>0.47210000000000013</v>
      </c>
      <c r="BD15" s="51">
        <f t="shared" si="13"/>
        <v>0.49010000000000015</v>
      </c>
      <c r="BE15" s="51">
        <f t="shared" si="13"/>
        <v>0.50810000000000011</v>
      </c>
      <c r="BF15" s="51">
        <f t="shared" si="13"/>
        <v>0.52610000000000012</v>
      </c>
      <c r="BG15" s="51">
        <f t="shared" si="13"/>
        <v>0.54410000000000014</v>
      </c>
      <c r="BH15" s="51">
        <f t="shared" si="13"/>
        <v>0.56210000000000016</v>
      </c>
      <c r="BI15" s="51">
        <f t="shared" si="13"/>
        <v>0.58010000000000017</v>
      </c>
      <c r="BJ15" s="51">
        <f t="shared" si="13"/>
        <v>0.59810000000000019</v>
      </c>
      <c r="BK15" s="51">
        <f t="shared" si="13"/>
        <v>0.6161000000000002</v>
      </c>
      <c r="BL15" s="51">
        <f t="shared" si="13"/>
        <v>0.63410000000000022</v>
      </c>
      <c r="BM15" s="51">
        <f t="shared" si="13"/>
        <v>0.65210000000000024</v>
      </c>
    </row>
    <row r="16" spans="2:74">
      <c r="B16" s="5" t="s">
        <v>309</v>
      </c>
      <c r="C16" s="51">
        <f>C13</f>
        <v>0.30316662489319107</v>
      </c>
      <c r="D16" s="51">
        <f>D13</f>
        <v>0</v>
      </c>
      <c r="E16" s="51">
        <f>E13+D16</f>
        <v>0</v>
      </c>
      <c r="F16" s="51">
        <f t="shared" si="12"/>
        <v>0</v>
      </c>
      <c r="G16" s="51">
        <f t="shared" si="12"/>
        <v>1.1629346156036512E-4</v>
      </c>
      <c r="H16" s="51">
        <f t="shared" si="12"/>
        <v>4.5655951575550752E-4</v>
      </c>
      <c r="I16" s="51">
        <f t="shared" si="12"/>
        <v>8.7004737908125021E-4</v>
      </c>
      <c r="J16" s="51">
        <f t="shared" si="12"/>
        <v>1.2835352424069928E-3</v>
      </c>
      <c r="K16" s="51">
        <f t="shared" si="12"/>
        <v>1.6238012966021352E-3</v>
      </c>
      <c r="L16" s="51">
        <f t="shared" si="12"/>
        <v>1.9640673507972774E-3</v>
      </c>
      <c r="M16" s="51">
        <f t="shared" si="12"/>
        <v>1.2898291188409346E-2</v>
      </c>
      <c r="N16" s="51">
        <f t="shared" si="12"/>
        <v>2.7339427017523423E-2</v>
      </c>
      <c r="O16" s="51">
        <f t="shared" si="12"/>
        <v>4.0069856218043466E-2</v>
      </c>
      <c r="P16" s="51">
        <f t="shared" si="12"/>
        <v>5.4097504183831802E-2</v>
      </c>
      <c r="Q16" s="51">
        <f t="shared" si="12"/>
        <v>6.8179964301077062E-2</v>
      </c>
      <c r="R16" s="51">
        <f t="shared" si="12"/>
        <v>8.0985009260505669E-2</v>
      </c>
      <c r="S16" s="51">
        <f t="shared" si="12"/>
        <v>9.4716944804516687E-2</v>
      </c>
      <c r="T16" s="51">
        <f t="shared" si="12"/>
        <v>0.10873773830143571</v>
      </c>
      <c r="U16" s="51">
        <f t="shared" si="12"/>
        <v>0.12611023592914447</v>
      </c>
      <c r="V16" s="51">
        <f t="shared" si="12"/>
        <v>0.14594950309861901</v>
      </c>
      <c r="W16" s="51">
        <f t="shared" si="12"/>
        <v>0.16636485339502813</v>
      </c>
      <c r="X16" s="51">
        <f t="shared" si="12"/>
        <v>0.18451488092840651</v>
      </c>
      <c r="Y16" s="51">
        <f t="shared" si="12"/>
        <v>0.18207868598613561</v>
      </c>
      <c r="Z16" s="51">
        <f t="shared" si="12"/>
        <v>0.19553290142031815</v>
      </c>
      <c r="AA16" s="51">
        <f t="shared" si="12"/>
        <v>0.20898711685450069</v>
      </c>
      <c r="AB16" s="51">
        <f t="shared" si="12"/>
        <v>0.22244133228868324</v>
      </c>
      <c r="AC16" s="51">
        <f t="shared" si="12"/>
        <v>0.23589554772286578</v>
      </c>
      <c r="AD16" s="51">
        <f t="shared" si="12"/>
        <v>0.24934976315704832</v>
      </c>
      <c r="AE16" s="51">
        <f t="shared" si="12"/>
        <v>0.26280397859123084</v>
      </c>
      <c r="AF16" s="51">
        <v>0.26279999999999998</v>
      </c>
      <c r="AG16" s="51">
        <f>AG13+AF16</f>
        <v>0.27308941997957958</v>
      </c>
      <c r="AH16" s="51">
        <v>0.28050000000000003</v>
      </c>
      <c r="AI16" s="51">
        <f>ROUND((AI13+AH16),4)</f>
        <v>0.29699999999999999</v>
      </c>
      <c r="AJ16" s="51">
        <f>AJ13+AI16</f>
        <v>0.3135</v>
      </c>
      <c r="AK16" s="51">
        <f t="shared" si="13"/>
        <v>0.33</v>
      </c>
      <c r="AL16" s="51">
        <f>AL13+AK16</f>
        <v>0.34650000000000003</v>
      </c>
      <c r="AM16" s="51">
        <f t="shared" si="13"/>
        <v>0.34650000000000003</v>
      </c>
      <c r="AN16" s="51">
        <f t="shared" si="13"/>
        <v>0.34650000000000003</v>
      </c>
      <c r="AO16" s="51">
        <f t="shared" si="13"/>
        <v>0.34650000000000003</v>
      </c>
      <c r="AP16" s="51">
        <f t="shared" si="13"/>
        <v>0.34650000000000003</v>
      </c>
      <c r="AQ16" s="51">
        <v>0.23960000000000001</v>
      </c>
      <c r="AR16" s="51">
        <f t="shared" si="13"/>
        <v>0.23960000000000001</v>
      </c>
      <c r="AS16" s="51">
        <f t="shared" si="13"/>
        <v>0.23960000000000001</v>
      </c>
      <c r="AT16" s="51">
        <f t="shared" si="13"/>
        <v>0.23960000000000001</v>
      </c>
      <c r="AU16" s="51">
        <f t="shared" si="13"/>
        <v>0.23960000000000001</v>
      </c>
      <c r="AV16" s="51">
        <f t="shared" si="13"/>
        <v>0.23960000000000001</v>
      </c>
      <c r="AW16" s="51">
        <f t="shared" si="13"/>
        <v>0.23960000000000001</v>
      </c>
      <c r="AX16" s="51">
        <f t="shared" si="13"/>
        <v>0.23960000000000001</v>
      </c>
      <c r="AY16" s="51">
        <f t="shared" si="13"/>
        <v>0.23960000000000001</v>
      </c>
      <c r="AZ16" s="51">
        <f t="shared" si="13"/>
        <v>0.23960000000000001</v>
      </c>
      <c r="BA16" s="51">
        <f t="shared" si="13"/>
        <v>0.23960000000000001</v>
      </c>
      <c r="BB16" s="51">
        <f t="shared" si="13"/>
        <v>0.23960000000000001</v>
      </c>
      <c r="BC16" s="51">
        <f t="shared" si="13"/>
        <v>0.23960000000000001</v>
      </c>
      <c r="BD16" s="51">
        <f t="shared" si="13"/>
        <v>0.23960000000000001</v>
      </c>
      <c r="BE16" s="51">
        <f t="shared" si="13"/>
        <v>0.23960000000000001</v>
      </c>
      <c r="BF16" s="51">
        <f t="shared" si="13"/>
        <v>0.23960000000000001</v>
      </c>
      <c r="BG16" s="51">
        <f t="shared" si="13"/>
        <v>0.23960000000000001</v>
      </c>
      <c r="BH16" s="51">
        <f t="shared" si="13"/>
        <v>0.23960000000000001</v>
      </c>
      <c r="BI16" s="51">
        <f t="shared" si="13"/>
        <v>0.23960000000000001</v>
      </c>
      <c r="BJ16" s="51">
        <f t="shared" si="13"/>
        <v>0.23960000000000001</v>
      </c>
      <c r="BK16" s="51">
        <f t="shared" si="13"/>
        <v>0.23960000000000001</v>
      </c>
      <c r="BL16" s="51">
        <f t="shared" si="13"/>
        <v>0.23960000000000001</v>
      </c>
      <c r="BM16" s="51">
        <f t="shared" si="13"/>
        <v>0.23960000000000001</v>
      </c>
    </row>
    <row r="17" spans="2:65">
      <c r="O17" s="51">
        <f t="shared" ref="O17:V17" si="14">SUM(O15:O16)</f>
        <v>0.10816492746035189</v>
      </c>
      <c r="P17" s="51">
        <f t="shared" si="14"/>
        <v>0.13300314016451897</v>
      </c>
      <c r="Q17" s="51">
        <f t="shared" si="14"/>
        <v>0.16126467899173114</v>
      </c>
      <c r="R17" s="51">
        <f t="shared" si="14"/>
        <v>0.18831017448117915</v>
      </c>
      <c r="S17" s="51">
        <f t="shared" si="14"/>
        <v>0.2161814227009981</v>
      </c>
      <c r="T17" s="51">
        <f t="shared" si="14"/>
        <v>0.24534025437463869</v>
      </c>
      <c r="U17" s="51">
        <f t="shared" si="14"/>
        <v>0.28333158870532205</v>
      </c>
      <c r="V17" s="51">
        <f t="shared" si="14"/>
        <v>0.32669010543257537</v>
      </c>
      <c r="W17" s="51">
        <f t="shared" ref="W17:BM17" si="15">SUM(W15:W16)</f>
        <v>0.38130659688698088</v>
      </c>
      <c r="X17" s="51">
        <f t="shared" si="15"/>
        <v>0.4374510843545158</v>
      </c>
      <c r="Y17" s="51">
        <f t="shared" si="15"/>
        <v>0.21167622645278997</v>
      </c>
      <c r="Z17" s="51">
        <f t="shared" si="15"/>
        <v>0.24181133775310049</v>
      </c>
      <c r="AA17" s="51">
        <f t="shared" si="15"/>
        <v>0.27194644905341103</v>
      </c>
      <c r="AB17" s="51">
        <f t="shared" si="15"/>
        <v>0.30208156035372158</v>
      </c>
      <c r="AC17" s="51">
        <f t="shared" si="15"/>
        <v>0.33221667165403207</v>
      </c>
      <c r="AD17" s="51">
        <f t="shared" si="15"/>
        <v>0.36235178295434256</v>
      </c>
      <c r="AE17" s="51">
        <f t="shared" si="15"/>
        <v>0.39248689425465311</v>
      </c>
      <c r="AF17" s="51">
        <f>SUM(AF15:AF16)</f>
        <v>0.30029999999999996</v>
      </c>
      <c r="AG17" s="51">
        <f t="shared" si="15"/>
        <v>0.32201247249107551</v>
      </c>
      <c r="AH17" s="51">
        <v>0.37459999999999999</v>
      </c>
      <c r="AI17" s="51">
        <f>SUM(AI15:AI16)</f>
        <v>0.40910000000000002</v>
      </c>
      <c r="AJ17" s="51">
        <f>AJ16+AJ15</f>
        <v>0.44359999999999999</v>
      </c>
      <c r="AK17" s="51">
        <f t="shared" si="15"/>
        <v>0.47809999999999997</v>
      </c>
      <c r="AL17" s="51">
        <f t="shared" si="15"/>
        <v>0.51259999999999994</v>
      </c>
      <c r="AM17" s="51">
        <f t="shared" si="15"/>
        <v>0.53059999999999996</v>
      </c>
      <c r="AN17" s="51">
        <f t="shared" si="15"/>
        <v>0.54859999999999998</v>
      </c>
      <c r="AO17" s="51">
        <f t="shared" si="15"/>
        <v>0.56659999999999999</v>
      </c>
      <c r="AP17" s="51">
        <f t="shared" si="15"/>
        <v>0.58460000000000001</v>
      </c>
      <c r="AQ17" s="51">
        <f t="shared" si="15"/>
        <v>0.49569999999999992</v>
      </c>
      <c r="AR17" s="51">
        <f t="shared" si="15"/>
        <v>0.51369999999999993</v>
      </c>
      <c r="AS17" s="51">
        <f t="shared" si="15"/>
        <v>0.53169999999999995</v>
      </c>
      <c r="AT17" s="51">
        <f t="shared" si="15"/>
        <v>0.54969999999999997</v>
      </c>
      <c r="AU17" s="51">
        <f t="shared" si="15"/>
        <v>0.56769999999999998</v>
      </c>
      <c r="AV17" s="51">
        <f t="shared" si="15"/>
        <v>0.5857</v>
      </c>
      <c r="AW17" s="51">
        <f t="shared" si="15"/>
        <v>0.60370000000000001</v>
      </c>
      <c r="AX17" s="51">
        <f t="shared" si="15"/>
        <v>0.62170000000000003</v>
      </c>
      <c r="AY17" s="51">
        <f t="shared" si="15"/>
        <v>0.63970000000000005</v>
      </c>
      <c r="AZ17" s="51">
        <f t="shared" si="15"/>
        <v>0.65770000000000006</v>
      </c>
      <c r="BA17" s="51">
        <f t="shared" si="15"/>
        <v>0.67570000000000008</v>
      </c>
      <c r="BB17" s="51">
        <f t="shared" si="15"/>
        <v>0.69370000000000009</v>
      </c>
      <c r="BC17" s="51">
        <f t="shared" si="15"/>
        <v>0.71170000000000011</v>
      </c>
      <c r="BD17" s="51">
        <f t="shared" si="15"/>
        <v>0.72970000000000013</v>
      </c>
      <c r="BE17" s="51">
        <f t="shared" si="15"/>
        <v>0.74770000000000014</v>
      </c>
      <c r="BF17" s="51">
        <f t="shared" si="15"/>
        <v>0.76570000000000016</v>
      </c>
      <c r="BG17" s="51">
        <f t="shared" si="15"/>
        <v>0.78370000000000017</v>
      </c>
      <c r="BH17" s="51">
        <f t="shared" si="15"/>
        <v>0.80170000000000019</v>
      </c>
      <c r="BI17" s="51">
        <f t="shared" si="15"/>
        <v>0.81970000000000021</v>
      </c>
      <c r="BJ17" s="51">
        <f t="shared" si="15"/>
        <v>0.83770000000000022</v>
      </c>
      <c r="BK17" s="51">
        <f t="shared" si="15"/>
        <v>0.85570000000000024</v>
      </c>
      <c r="BL17" s="51">
        <f t="shared" si="15"/>
        <v>0.87370000000000025</v>
      </c>
      <c r="BM17" s="51">
        <f t="shared" si="15"/>
        <v>0.89170000000000027</v>
      </c>
    </row>
    <row r="18" spans="2:65">
      <c r="AF18" s="114"/>
    </row>
    <row r="20" spans="2:65">
      <c r="P20" s="51">
        <f t="shared" ref="P20:Y20" si="16">P12+P13</f>
        <v>2.4838212704167095E-2</v>
      </c>
      <c r="Q20" s="51">
        <f t="shared" si="16"/>
        <v>2.8261538827212163E-2</v>
      </c>
      <c r="R20" s="51">
        <f t="shared" si="16"/>
        <v>2.7045495489447995E-2</v>
      </c>
      <c r="S20" s="51">
        <f t="shared" si="16"/>
        <v>2.7871248219818984E-2</v>
      </c>
      <c r="T20" s="51">
        <f t="shared" si="16"/>
        <v>2.9158831673640567E-2</v>
      </c>
      <c r="U20" s="51">
        <f t="shared" si="16"/>
        <v>3.7991334330683357E-2</v>
      </c>
      <c r="V20" s="51">
        <f t="shared" si="16"/>
        <v>4.3358516727253341E-2</v>
      </c>
      <c r="W20" s="51">
        <f t="shared" si="16"/>
        <v>5.4616491454405482E-2</v>
      </c>
      <c r="X20" s="51">
        <f t="shared" si="16"/>
        <v>5.6144487467534962E-2</v>
      </c>
      <c r="Y20" s="51">
        <f t="shared" si="16"/>
        <v>-0.22577485790172583</v>
      </c>
      <c r="Z20" s="51">
        <f t="shared" ref="Z20:BM20" si="17">Z12+Z13</f>
        <v>3.0135111300310519E-2</v>
      </c>
      <c r="AA20" s="51">
        <f t="shared" si="17"/>
        <v>3.0135111300310519E-2</v>
      </c>
      <c r="AB20" s="51">
        <f t="shared" si="17"/>
        <v>3.0135111300310519E-2</v>
      </c>
      <c r="AC20" s="51">
        <f t="shared" si="17"/>
        <v>3.0135111300310519E-2</v>
      </c>
      <c r="AD20" s="51">
        <f t="shared" si="17"/>
        <v>3.0135111300310519E-2</v>
      </c>
      <c r="AE20" s="51">
        <f t="shared" si="17"/>
        <v>3.0135111300310519E-2</v>
      </c>
      <c r="AF20" s="51">
        <f t="shared" si="17"/>
        <v>2.7437089076133112E-2</v>
      </c>
      <c r="AG20" s="51">
        <f t="shared" si="17"/>
        <v>2.171247249107551E-2</v>
      </c>
      <c r="AH20" s="51">
        <f>AH12+AH13</f>
        <v>2.2651967113951198E-2</v>
      </c>
      <c r="AI20" s="51">
        <f>AI12+AI13</f>
        <v>3.4500000000000003E-2</v>
      </c>
      <c r="AJ20" s="51">
        <f>AJ12+AJ13</f>
        <v>3.4500000000000003E-2</v>
      </c>
      <c r="AK20" s="51">
        <f>AK12+AK13</f>
        <v>3.4500000000000003E-2</v>
      </c>
      <c r="AL20" s="51">
        <f t="shared" si="17"/>
        <v>3.4500000000000003E-2</v>
      </c>
      <c r="AM20" s="51">
        <f t="shared" si="17"/>
        <v>1.7999999999999999E-2</v>
      </c>
      <c r="AN20" s="51">
        <f t="shared" si="17"/>
        <v>1.7999999999999999E-2</v>
      </c>
      <c r="AO20" s="51">
        <f t="shared" si="17"/>
        <v>1.7999999999999999E-2</v>
      </c>
      <c r="AP20" s="51">
        <f t="shared" si="17"/>
        <v>1.7999999999999999E-2</v>
      </c>
      <c r="AQ20" s="51">
        <f t="shared" si="17"/>
        <v>1.7999999999999999E-2</v>
      </c>
      <c r="AR20" s="51">
        <f t="shared" si="17"/>
        <v>1.7999999999999999E-2</v>
      </c>
      <c r="AS20" s="51">
        <f t="shared" si="17"/>
        <v>1.7999999999999999E-2</v>
      </c>
      <c r="AT20" s="51">
        <f t="shared" si="17"/>
        <v>1.7999999999999999E-2</v>
      </c>
      <c r="AU20" s="51">
        <f t="shared" si="17"/>
        <v>1.7999999999999999E-2</v>
      </c>
      <c r="AV20" s="51">
        <f t="shared" si="17"/>
        <v>1.7999999999999999E-2</v>
      </c>
      <c r="AW20" s="51">
        <f t="shared" si="17"/>
        <v>1.7999999999999999E-2</v>
      </c>
      <c r="AX20" s="51">
        <f t="shared" si="17"/>
        <v>1.7999999999999999E-2</v>
      </c>
      <c r="AY20" s="51">
        <f t="shared" si="17"/>
        <v>1.7999999999999999E-2</v>
      </c>
      <c r="AZ20" s="51">
        <f t="shared" si="17"/>
        <v>1.7999999999999999E-2</v>
      </c>
      <c r="BA20" s="51">
        <f t="shared" si="17"/>
        <v>1.7999999999999999E-2</v>
      </c>
      <c r="BB20" s="51">
        <f t="shared" si="17"/>
        <v>1.7999999999999999E-2</v>
      </c>
      <c r="BC20" s="51">
        <f t="shared" si="17"/>
        <v>1.7999999999999999E-2</v>
      </c>
      <c r="BD20" s="51">
        <f t="shared" si="17"/>
        <v>1.7999999999999999E-2</v>
      </c>
      <c r="BE20" s="51">
        <f t="shared" si="17"/>
        <v>1.7999999999999999E-2</v>
      </c>
      <c r="BF20" s="51">
        <f t="shared" si="17"/>
        <v>1.7999999999999999E-2</v>
      </c>
      <c r="BG20" s="51">
        <f t="shared" si="17"/>
        <v>1.7999999999999999E-2</v>
      </c>
      <c r="BH20" s="51">
        <f t="shared" si="17"/>
        <v>1.7999999999999999E-2</v>
      </c>
      <c r="BI20" s="51">
        <f t="shared" si="17"/>
        <v>1.7999999999999999E-2</v>
      </c>
      <c r="BJ20" s="51">
        <f t="shared" si="17"/>
        <v>1.7999999999999999E-2</v>
      </c>
      <c r="BK20" s="51">
        <f t="shared" si="17"/>
        <v>1.7999999999999999E-2</v>
      </c>
      <c r="BL20" s="51">
        <f t="shared" si="17"/>
        <v>1.7999999999999999E-2</v>
      </c>
      <c r="BM20" s="51">
        <f t="shared" si="17"/>
        <v>1.7999999999999999E-2</v>
      </c>
    </row>
    <row r="22" spans="2:65">
      <c r="B22" s="80">
        <v>45516647015.03775</v>
      </c>
      <c r="AB22" s="80">
        <f t="shared" ref="AB22:AH23" si="18">+AB12*$B$22</f>
        <v>759258449.03314984</v>
      </c>
      <c r="AC22" s="80">
        <f t="shared" si="18"/>
        <v>759258449.03314984</v>
      </c>
      <c r="AD22" s="80">
        <f t="shared" si="18"/>
        <v>759258449.03314984</v>
      </c>
      <c r="AE22" s="80">
        <f t="shared" ref="AE22:AJ22" si="19">+AE12*$B$22</f>
        <v>759258449.03314984</v>
      </c>
      <c r="AF22" s="80">
        <f t="shared" si="19"/>
        <v>519939049.00000072</v>
      </c>
      <c r="AG22" s="80">
        <f t="shared" si="19"/>
        <v>519939049.00000072</v>
      </c>
      <c r="AH22" s="80">
        <f t="shared" si="19"/>
        <v>519939049.00000072</v>
      </c>
      <c r="AI22" s="80">
        <f t="shared" si="19"/>
        <v>819299646.27067947</v>
      </c>
      <c r="AJ22" s="80">
        <f t="shared" si="19"/>
        <v>819299646.27067947</v>
      </c>
      <c r="AK22" s="144">
        <f>AK12*B22</f>
        <v>819299646.27067947</v>
      </c>
      <c r="AL22" s="144">
        <f t="shared" ref="AL22:AR23" si="20">AL12*$B$22</f>
        <v>819299646.27067947</v>
      </c>
      <c r="AM22" s="144">
        <f t="shared" si="20"/>
        <v>819299646.27067947</v>
      </c>
      <c r="AN22" s="144">
        <f t="shared" si="20"/>
        <v>819299646.27067947</v>
      </c>
      <c r="AO22" s="144">
        <f t="shared" si="20"/>
        <v>819299646.27067947</v>
      </c>
      <c r="AP22" s="144">
        <f t="shared" si="20"/>
        <v>819299646.27067947</v>
      </c>
      <c r="AQ22" s="144">
        <f t="shared" si="20"/>
        <v>819299646.27067947</v>
      </c>
      <c r="AR22" s="144">
        <f t="shared" si="20"/>
        <v>819299646.27067947</v>
      </c>
    </row>
    <row r="23" spans="2:65">
      <c r="AB23" s="80">
        <f t="shared" si="18"/>
        <v>612390774.7819593</v>
      </c>
      <c r="AC23" s="80">
        <f t="shared" si="18"/>
        <v>612390774.7819593</v>
      </c>
      <c r="AD23" s="80">
        <f t="shared" si="18"/>
        <v>612390774.7819593</v>
      </c>
      <c r="AE23" s="80">
        <f t="shared" si="18"/>
        <v>612390774.7819593</v>
      </c>
      <c r="AF23" s="80">
        <f t="shared" si="18"/>
        <v>728905249.59849846</v>
      </c>
      <c r="AG23" s="80">
        <f t="shared" si="18"/>
        <v>468339897.20000058</v>
      </c>
      <c r="AH23" s="80">
        <f t="shared" si="18"/>
        <v>511102542.32195938</v>
      </c>
      <c r="AI23" s="80">
        <f>+AI13*$B$22</f>
        <v>751024675.74812293</v>
      </c>
      <c r="AJ23" s="80">
        <f>+AJ13*$B$22</f>
        <v>751024675.74812293</v>
      </c>
      <c r="AK23" s="144">
        <f>AK13*B22</f>
        <v>751024675.74812293</v>
      </c>
      <c r="AL23" s="144">
        <f t="shared" si="20"/>
        <v>751024675.74812293</v>
      </c>
      <c r="AM23" s="144">
        <f t="shared" si="20"/>
        <v>0</v>
      </c>
      <c r="AN23" s="144">
        <f t="shared" si="20"/>
        <v>0</v>
      </c>
      <c r="AO23" s="144">
        <f t="shared" si="20"/>
        <v>0</v>
      </c>
      <c r="AP23" s="144">
        <f t="shared" si="20"/>
        <v>0</v>
      </c>
      <c r="AQ23" s="144">
        <f t="shared" si="20"/>
        <v>0</v>
      </c>
      <c r="AR23" s="144">
        <f t="shared" si="20"/>
        <v>0</v>
      </c>
    </row>
    <row r="24" spans="2:65">
      <c r="Z24" s="51"/>
      <c r="AB24" s="80">
        <f t="shared" ref="AB24:AD25" si="21">+AB15*$B$22</f>
        <v>3624956149.033452</v>
      </c>
      <c r="AC24" s="80">
        <f t="shared" si="21"/>
        <v>4384214598.0666018</v>
      </c>
      <c r="AD24" s="80">
        <f>+AD15*$B$22</f>
        <v>5143473047.0997505</v>
      </c>
      <c r="AE24" s="80">
        <f t="shared" ref="AE24:AH25" si="22">+AE15*$B$22</f>
        <v>5902731496.1329002</v>
      </c>
      <c r="AF24" s="80">
        <f t="shared" si="22"/>
        <v>1706874263.0639155</v>
      </c>
      <c r="AG24" s="80">
        <f t="shared" si="22"/>
        <v>2226813312.0639162</v>
      </c>
      <c r="AH24" s="80">
        <f t="shared" si="22"/>
        <v>4283116484.1150522</v>
      </c>
      <c r="AI24" s="80">
        <f>+AI15*$B$22</f>
        <v>5102416130.3857317</v>
      </c>
      <c r="AJ24" s="80">
        <f>AJ15*$B$22</f>
        <v>5921715776.6564112</v>
      </c>
      <c r="AK24" s="144">
        <f>AK15*B22</f>
        <v>6741015422.9270897</v>
      </c>
      <c r="AL24" s="144">
        <f t="shared" ref="AL24:AR25" si="23">AL15*$B$22</f>
        <v>7560315069.1977692</v>
      </c>
      <c r="AM24" s="144">
        <f t="shared" si="23"/>
        <v>8379614715.4684477</v>
      </c>
      <c r="AN24" s="144">
        <f t="shared" si="23"/>
        <v>9198914361.7391262</v>
      </c>
      <c r="AO24" s="144">
        <f t="shared" si="23"/>
        <v>10018214008.009806</v>
      </c>
      <c r="AP24" s="144">
        <f t="shared" si="23"/>
        <v>10837513654.280485</v>
      </c>
      <c r="AQ24" s="144">
        <f t="shared" si="23"/>
        <v>11656813300.551165</v>
      </c>
      <c r="AR24" s="144">
        <f t="shared" si="23"/>
        <v>12476112946.821846</v>
      </c>
    </row>
    <row r="25" spans="2:65">
      <c r="AB25" s="80">
        <f t="shared" si="21"/>
        <v>10124783603.338715</v>
      </c>
      <c r="AC25" s="80">
        <f t="shared" si="21"/>
        <v>10737174378.120674</v>
      </c>
      <c r="AD25" s="80">
        <f t="shared" si="21"/>
        <v>11349565152.902634</v>
      </c>
      <c r="AE25" s="80">
        <f t="shared" si="22"/>
        <v>11961955927.684591</v>
      </c>
      <c r="AF25" s="80">
        <f t="shared" si="22"/>
        <v>11961774835.55192</v>
      </c>
      <c r="AG25" s="80">
        <f t="shared" si="22"/>
        <v>12430114732.751921</v>
      </c>
      <c r="AH25" s="80">
        <f t="shared" si="22"/>
        <v>12767419487.71809</v>
      </c>
      <c r="AI25" s="80">
        <f>+AI16*$B$22</f>
        <v>13518444163.466211</v>
      </c>
      <c r="AJ25" s="80">
        <f>AJ16*$B$22</f>
        <v>14269468839.214334</v>
      </c>
      <c r="AK25" s="144">
        <f>AK16*B22</f>
        <v>15020493514.962458</v>
      </c>
      <c r="AL25" s="144">
        <f t="shared" si="23"/>
        <v>15771518190.710583</v>
      </c>
      <c r="AM25" s="144">
        <f t="shared" si="23"/>
        <v>15771518190.710583</v>
      </c>
      <c r="AN25" s="144">
        <f t="shared" si="23"/>
        <v>15771518190.710583</v>
      </c>
      <c r="AO25" s="144">
        <f t="shared" si="23"/>
        <v>15771518190.710583</v>
      </c>
      <c r="AP25" s="144">
        <f t="shared" si="23"/>
        <v>15771518190.710583</v>
      </c>
      <c r="AQ25" s="144">
        <f t="shared" si="23"/>
        <v>10905788624.803045</v>
      </c>
      <c r="AR25" s="144">
        <f t="shared" si="23"/>
        <v>10905788624.803045</v>
      </c>
    </row>
    <row r="27" spans="2:65">
      <c r="B27" s="5" t="s">
        <v>310</v>
      </c>
      <c r="Z27" s="51"/>
      <c r="AD27" s="116">
        <f t="shared" ref="AD27:AJ27" si="24">SUM(AD22:AD23)</f>
        <v>1371649223.8151093</v>
      </c>
      <c r="AE27" s="116">
        <f t="shared" si="24"/>
        <v>1371649223.8151093</v>
      </c>
      <c r="AF27" s="116">
        <f t="shared" si="24"/>
        <v>1248844298.5984993</v>
      </c>
      <c r="AG27" s="116">
        <f t="shared" si="24"/>
        <v>988278946.20000124</v>
      </c>
      <c r="AH27" s="116">
        <f t="shared" si="24"/>
        <v>1031041591.3219601</v>
      </c>
      <c r="AI27" s="116">
        <f t="shared" si="24"/>
        <v>1570324322.0188024</v>
      </c>
      <c r="AJ27" s="116">
        <f t="shared" si="24"/>
        <v>1570324322.0188024</v>
      </c>
      <c r="AK27" s="144">
        <f t="shared" ref="AK27:AR27" si="25">AK22+AK23</f>
        <v>1570324322.0188024</v>
      </c>
      <c r="AL27" s="144">
        <f t="shared" si="25"/>
        <v>1570324322.0188024</v>
      </c>
      <c r="AM27" s="144">
        <f t="shared" si="25"/>
        <v>819299646.27067947</v>
      </c>
      <c r="AN27" s="144">
        <f t="shared" si="25"/>
        <v>819299646.27067947</v>
      </c>
      <c r="AO27" s="144">
        <f t="shared" si="25"/>
        <v>819299646.27067947</v>
      </c>
      <c r="AP27" s="144">
        <f t="shared" si="25"/>
        <v>819299646.27067947</v>
      </c>
      <c r="AQ27" s="144">
        <f t="shared" si="25"/>
        <v>819299646.27067947</v>
      </c>
      <c r="AR27" s="144">
        <f t="shared" si="25"/>
        <v>819299646.27067947</v>
      </c>
    </row>
    <row r="28" spans="2:65">
      <c r="B28" s="5" t="s">
        <v>311</v>
      </c>
      <c r="Z28" s="51"/>
      <c r="AD28" s="116">
        <f t="shared" ref="AD28:AJ28" si="26">SUM(AD24:AD25)</f>
        <v>16493038200.002384</v>
      </c>
      <c r="AE28" s="116">
        <f t="shared" si="26"/>
        <v>17864687423.81749</v>
      </c>
      <c r="AF28" s="116">
        <f t="shared" si="26"/>
        <v>13668649098.615835</v>
      </c>
      <c r="AG28" s="116">
        <f t="shared" si="26"/>
        <v>14656928044.815838</v>
      </c>
      <c r="AH28" s="116">
        <f t="shared" si="26"/>
        <v>17050535971.833141</v>
      </c>
      <c r="AI28" s="116">
        <f t="shared" si="26"/>
        <v>18620860293.851944</v>
      </c>
      <c r="AJ28" s="116">
        <f t="shared" si="26"/>
        <v>20191184615.870747</v>
      </c>
      <c r="AK28" s="144">
        <f t="shared" ref="AK28:AR28" si="27">AK24+AK25</f>
        <v>21761508937.889549</v>
      </c>
      <c r="AL28" s="144">
        <f t="shared" si="27"/>
        <v>23331833259.908352</v>
      </c>
      <c r="AM28" s="144">
        <f t="shared" si="27"/>
        <v>24151132906.179031</v>
      </c>
      <c r="AN28" s="144">
        <f t="shared" si="27"/>
        <v>24970432552.449707</v>
      </c>
      <c r="AO28" s="144">
        <f t="shared" si="27"/>
        <v>25789732198.72039</v>
      </c>
      <c r="AP28" s="144">
        <f t="shared" si="27"/>
        <v>26609031844.991066</v>
      </c>
      <c r="AQ28" s="144">
        <f t="shared" si="27"/>
        <v>22562601925.35421</v>
      </c>
      <c r="AR28" s="144">
        <f t="shared" si="27"/>
        <v>23381901571.624893</v>
      </c>
    </row>
    <row r="29" spans="2:65">
      <c r="AI29" s="116"/>
    </row>
    <row r="30" spans="2:65">
      <c r="AL30" s="144"/>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tabColor rgb="FF00B050"/>
  </sheetPr>
  <dimension ref="A2:LT775"/>
  <sheetViews>
    <sheetView topLeftCell="A3" zoomScale="120" zoomScaleNormal="120" zoomScaleSheetLayoutView="91" workbookViewId="0">
      <pane xSplit="4" ySplit="3" topLeftCell="CD741" activePane="bottomRight" state="frozen"/>
      <selection pane="topRight" activeCell="E3" sqref="E3"/>
      <selection pane="bottomLeft" activeCell="A6" sqref="A6"/>
      <selection pane="bottomRight" activeCell="CL752" sqref="CL752"/>
    </sheetView>
  </sheetViews>
  <sheetFormatPr baseColWidth="10" defaultColWidth="11.42578125" defaultRowHeight="11.25"/>
  <cols>
    <col min="1" max="1" width="7.42578125" style="13" customWidth="1"/>
    <col min="2" max="2" width="38.5703125" style="257" customWidth="1"/>
    <col min="3" max="3" width="7.28515625" style="13" bestFit="1" customWidth="1"/>
    <col min="4" max="4" width="10" style="13" customWidth="1"/>
    <col min="5" max="5" width="13.85546875" style="13" customWidth="1"/>
    <col min="6" max="6" width="17.42578125" style="13" customWidth="1"/>
    <col min="7" max="7" width="8.28515625" style="11" customWidth="1"/>
    <col min="8" max="8" width="16.140625" style="12" customWidth="1"/>
    <col min="9" max="9" width="8.28515625" style="11" customWidth="1"/>
    <col min="10" max="10" width="13" style="13" customWidth="1"/>
    <col min="11" max="11" width="8.7109375" style="11" customWidth="1"/>
    <col min="12" max="12" width="13" style="13" customWidth="1"/>
    <col min="13" max="13" width="8.7109375" style="11" customWidth="1"/>
    <col min="14" max="14" width="13" style="13" customWidth="1"/>
    <col min="15" max="15" width="8.28515625" style="11" customWidth="1"/>
    <col min="16" max="16" width="13" style="13" customWidth="1"/>
    <col min="17" max="17" width="8.28515625" style="11" customWidth="1"/>
    <col min="18" max="18" width="13" style="13" customWidth="1"/>
    <col min="19" max="19" width="8.7109375" style="11" customWidth="1"/>
    <col min="20" max="20" width="13" style="13" customWidth="1"/>
    <col min="21" max="21" width="9.140625" style="11" customWidth="1"/>
    <col min="22" max="22" width="14.7109375" style="13" customWidth="1"/>
    <col min="23" max="23" width="8.28515625" style="11" customWidth="1"/>
    <col min="24" max="24" width="14.7109375" style="13" customWidth="1"/>
    <col min="25" max="25" width="8.28515625" style="11" customWidth="1"/>
    <col min="26" max="26" width="14.7109375" style="13" customWidth="1"/>
    <col min="27" max="27" width="8.28515625" style="11" customWidth="1"/>
    <col min="28" max="28" width="14.7109375" style="13" customWidth="1"/>
    <col min="29" max="29" width="8.28515625" style="11" customWidth="1"/>
    <col min="30" max="30" width="14.7109375" style="13" customWidth="1"/>
    <col min="31" max="31" width="8.28515625" style="11" customWidth="1"/>
    <col min="32" max="32" width="14.85546875" style="13" customWidth="1"/>
    <col min="33" max="33" width="8.28515625" style="11" customWidth="1"/>
    <col min="34" max="34" width="14.7109375" style="13" customWidth="1"/>
    <col min="35" max="35" width="8.7109375" style="11" customWidth="1"/>
    <col min="36" max="36" width="16.28515625" style="13" customWidth="1"/>
    <col min="37" max="37" width="8.28515625" style="11" customWidth="1"/>
    <col min="38" max="38" width="14.7109375" style="13" customWidth="1"/>
    <col min="39" max="39" width="8.28515625" style="11" customWidth="1"/>
    <col min="40" max="40" width="14.140625" style="13" customWidth="1"/>
    <col min="41" max="41" width="8.28515625" style="11" customWidth="1"/>
    <col min="42" max="42" width="14.7109375" style="13" customWidth="1"/>
    <col min="43" max="43" width="8.28515625" style="11" customWidth="1"/>
    <col min="44" max="44" width="14.7109375" style="13" customWidth="1"/>
    <col min="45" max="45" width="8.28515625" style="11" customWidth="1"/>
    <col min="46" max="46" width="16.28515625" style="13" customWidth="1"/>
    <col min="47" max="47" width="9.5703125" style="11" customWidth="1"/>
    <col min="48" max="48" width="16.28515625" style="13" customWidth="1"/>
    <col min="49" max="49" width="8.28515625" style="11" customWidth="1"/>
    <col min="50" max="50" width="16.28515625" style="13" customWidth="1"/>
    <col min="51" max="51" width="8.7109375" style="11" customWidth="1"/>
    <col min="52" max="52" width="16.28515625" style="13" customWidth="1"/>
    <col min="53" max="53" width="8.28515625" style="11" customWidth="1"/>
    <col min="54" max="54" width="16.28515625" style="13" customWidth="1"/>
    <col min="55" max="55" width="8.28515625" style="11" customWidth="1"/>
    <col min="56" max="56" width="16.28515625" style="13" customWidth="1"/>
    <col min="57" max="57" width="8.28515625" style="11" customWidth="1"/>
    <col min="58" max="58" width="15.85546875" style="13" customWidth="1"/>
    <col min="59" max="59" width="8.7109375" style="81" customWidth="1"/>
    <col min="60" max="60" width="17.140625" style="82" customWidth="1"/>
    <col min="61" max="61" width="10" style="11" customWidth="1"/>
    <col min="62" max="62" width="15.85546875" style="78" customWidth="1"/>
    <col min="63" max="63" width="10" style="11" customWidth="1"/>
    <col min="64" max="64" width="18.85546875" style="13" customWidth="1"/>
    <col min="65" max="65" width="9.85546875" style="11" customWidth="1"/>
    <col min="66" max="66" width="17.140625" style="78" customWidth="1"/>
    <col min="67" max="67" width="9.5703125" style="11" customWidth="1"/>
    <col min="68" max="68" width="15.85546875" style="13" customWidth="1"/>
    <col min="69" max="69" width="8.7109375" style="11" customWidth="1"/>
    <col min="70" max="70" width="15.85546875" style="13" customWidth="1"/>
    <col min="71" max="71" width="8.5703125" style="11" customWidth="1"/>
    <col min="72" max="72" width="15.85546875" style="13" customWidth="1"/>
    <col min="73" max="73" width="9.5703125" style="11" customWidth="1"/>
    <col min="74" max="74" width="18.5703125" style="13" customWidth="1"/>
    <col min="75" max="75" width="9.5703125" style="11" bestFit="1" customWidth="1"/>
    <col min="76" max="76" width="15.85546875" style="13" bestFit="1" customWidth="1"/>
    <col min="77" max="77" width="8.28515625" style="11" bestFit="1" customWidth="1"/>
    <col min="78" max="78" width="12.85546875" style="170" bestFit="1" customWidth="1"/>
    <col min="79" max="79" width="8.28515625" style="11" bestFit="1" customWidth="1"/>
    <col min="80" max="80" width="13.7109375" style="162" bestFit="1" customWidth="1"/>
    <col min="81" max="81" width="8.7109375" style="11" bestFit="1" customWidth="1"/>
    <col min="82" max="82" width="15.85546875" style="162" bestFit="1" customWidth="1"/>
    <col min="83" max="83" width="8.7109375" style="11" bestFit="1" customWidth="1"/>
    <col min="84" max="84" width="13.85546875" style="78" bestFit="1" customWidth="1"/>
    <col min="85" max="85" width="8.7109375" style="11" bestFit="1" customWidth="1"/>
    <col min="86" max="86" width="15.85546875" style="78" bestFit="1" customWidth="1"/>
    <col min="87" max="87" width="8.7109375" style="11" bestFit="1" customWidth="1"/>
    <col min="88" max="88" width="13.7109375" style="13" bestFit="1" customWidth="1"/>
    <col min="89" max="89" width="8.7109375" style="11" bestFit="1" customWidth="1"/>
    <col min="90" max="90" width="13.7109375" style="13" bestFit="1" customWidth="1"/>
    <col min="91" max="91" width="14.7109375" style="11" bestFit="1" customWidth="1"/>
    <col min="92" max="92" width="13" style="13" bestFit="1" customWidth="1"/>
    <col min="93" max="93" width="8.28515625" style="11" bestFit="1" customWidth="1"/>
    <col min="94" max="94" width="13" style="13" bestFit="1" customWidth="1"/>
    <col min="95" max="95" width="8.28515625" style="11" bestFit="1" customWidth="1"/>
    <col min="96" max="96" width="13" style="13" bestFit="1" customWidth="1"/>
    <col min="97" max="97" width="8.28515625" style="11" bestFit="1" customWidth="1"/>
    <col min="98" max="98" width="13" style="13" bestFit="1" customWidth="1"/>
    <col min="99" max="99" width="8.28515625" style="11" bestFit="1" customWidth="1"/>
    <col min="100" max="100" width="13" style="13" bestFit="1" customWidth="1"/>
    <col min="101" max="101" width="8.28515625" style="11" bestFit="1" customWidth="1"/>
    <col min="102" max="102" width="13" style="13" bestFit="1" customWidth="1"/>
    <col min="103" max="103" width="8.28515625" style="11" bestFit="1" customWidth="1"/>
    <col min="104" max="104" width="13" style="13" bestFit="1" customWidth="1"/>
    <col min="105" max="105" width="8.28515625" style="11" bestFit="1" customWidth="1"/>
    <col min="106" max="106" width="13" style="13" bestFit="1" customWidth="1"/>
    <col min="107" max="107" width="8.28515625" style="11" bestFit="1" customWidth="1"/>
    <col min="108" max="108" width="13" style="13" bestFit="1" customWidth="1"/>
    <col min="109" max="109" width="8.28515625" style="11" bestFit="1" customWidth="1"/>
    <col min="110" max="110" width="13" style="13" bestFit="1" customWidth="1"/>
    <col min="111" max="111" width="8.28515625" style="11" bestFit="1" customWidth="1"/>
    <col min="112" max="112" width="13" style="13" bestFit="1" customWidth="1"/>
    <col min="113" max="113" width="8.28515625" style="11" bestFit="1" customWidth="1"/>
    <col min="114" max="114" width="13" style="13" bestFit="1" customWidth="1"/>
    <col min="115" max="115" width="8.28515625" style="11" bestFit="1" customWidth="1"/>
    <col min="116" max="116" width="13" style="13" bestFit="1" customWidth="1"/>
    <col min="117" max="117" width="8.28515625" style="11" bestFit="1" customWidth="1"/>
    <col min="118" max="118" width="13" style="13" bestFit="1" customWidth="1"/>
    <col min="119" max="119" width="8.28515625" style="11" bestFit="1" customWidth="1"/>
    <col min="120" max="120" width="13" style="13" bestFit="1" customWidth="1"/>
    <col min="121" max="121" width="8.28515625" style="11" bestFit="1" customWidth="1"/>
    <col min="122" max="122" width="13" style="13" bestFit="1" customWidth="1"/>
    <col min="123" max="123" width="8.28515625" style="11" bestFit="1" customWidth="1"/>
    <col min="124" max="124" width="13" style="13" bestFit="1" customWidth="1"/>
    <col min="125" max="125" width="8.28515625" style="11" bestFit="1" customWidth="1"/>
    <col min="126" max="126" width="13" style="13" bestFit="1" customWidth="1"/>
    <col min="127" max="127" width="8.28515625" style="11" bestFit="1" customWidth="1"/>
    <col min="128" max="128" width="13" style="13" bestFit="1" customWidth="1"/>
    <col min="129" max="129" width="8.28515625" style="11" bestFit="1" customWidth="1"/>
    <col min="130" max="130" width="13" style="13" bestFit="1" customWidth="1"/>
    <col min="131" max="131" width="9.7109375" style="11" bestFit="1" customWidth="1"/>
    <col min="132" max="132" width="16.28515625" style="12" bestFit="1" customWidth="1"/>
    <col min="133" max="133" width="13.85546875" style="182" bestFit="1" customWidth="1"/>
    <col min="134" max="134" width="14.85546875" style="13" bestFit="1" customWidth="1"/>
    <col min="135" max="135" width="13.85546875" style="13" bestFit="1" customWidth="1"/>
    <col min="136" max="137" width="11.42578125" style="13"/>
    <col min="138" max="138" width="255.7109375" style="13" bestFit="1" customWidth="1"/>
    <col min="139" max="144" width="11.42578125" style="13"/>
    <col min="145" max="145" width="15.140625" style="13" bestFit="1" customWidth="1"/>
    <col min="146" max="146" width="11.42578125" style="13"/>
    <col min="147" max="147" width="15.140625" style="13" bestFit="1" customWidth="1"/>
    <col min="148" max="16384" width="11.42578125" style="13"/>
  </cols>
  <sheetData>
    <row r="2" spans="1:332" ht="30.75" customHeight="1">
      <c r="A2" s="1118" t="s">
        <v>312</v>
      </c>
      <c r="B2" s="1119"/>
      <c r="C2" s="1119"/>
      <c r="D2" s="1119"/>
      <c r="E2" s="1119"/>
      <c r="F2" s="1120"/>
    </row>
    <row r="3" spans="1:332" s="185" customFormat="1" ht="15" customHeight="1">
      <c r="A3" s="1121" t="s">
        <v>313</v>
      </c>
      <c r="B3" s="1121"/>
      <c r="C3" s="1121"/>
      <c r="D3" s="1122" t="s">
        <v>314</v>
      </c>
      <c r="E3" s="1122"/>
      <c r="F3" s="1122"/>
      <c r="G3" s="1117" t="s">
        <v>315</v>
      </c>
      <c r="H3" s="1116"/>
      <c r="I3" s="1116" t="s">
        <v>316</v>
      </c>
      <c r="J3" s="1116"/>
      <c r="K3" s="1117" t="s">
        <v>317</v>
      </c>
      <c r="L3" s="1116"/>
      <c r="M3" s="1116" t="s">
        <v>318</v>
      </c>
      <c r="N3" s="1116"/>
      <c r="O3" s="1117" t="s">
        <v>319</v>
      </c>
      <c r="P3" s="1116"/>
      <c r="Q3" s="1116" t="s">
        <v>320</v>
      </c>
      <c r="R3" s="1116"/>
      <c r="S3" s="1117" t="s">
        <v>321</v>
      </c>
      <c r="T3" s="1116"/>
      <c r="U3" s="1116" t="s">
        <v>322</v>
      </c>
      <c r="V3" s="1116"/>
      <c r="W3" s="1117" t="s">
        <v>323</v>
      </c>
      <c r="X3" s="1116"/>
      <c r="Y3" s="1116" t="s">
        <v>324</v>
      </c>
      <c r="Z3" s="1116"/>
      <c r="AA3" s="1117" t="s">
        <v>325</v>
      </c>
      <c r="AB3" s="1116"/>
      <c r="AC3" s="1116" t="s">
        <v>326</v>
      </c>
      <c r="AD3" s="1116"/>
      <c r="AE3" s="1116" t="s">
        <v>327</v>
      </c>
      <c r="AF3" s="1116"/>
      <c r="AG3" s="1116" t="s">
        <v>328</v>
      </c>
      <c r="AH3" s="1116"/>
      <c r="AI3" s="1116" t="s">
        <v>329</v>
      </c>
      <c r="AJ3" s="1116"/>
      <c r="AK3" s="1116" t="s">
        <v>330</v>
      </c>
      <c r="AL3" s="1116"/>
      <c r="AM3" s="1116" t="s">
        <v>331</v>
      </c>
      <c r="AN3" s="1116"/>
      <c r="AO3" s="1116" t="s">
        <v>332</v>
      </c>
      <c r="AP3" s="1116"/>
      <c r="AQ3" s="1116" t="s">
        <v>333</v>
      </c>
      <c r="AR3" s="1116"/>
      <c r="AS3" s="1116" t="s">
        <v>334</v>
      </c>
      <c r="AT3" s="1116"/>
      <c r="AU3" s="1116" t="s">
        <v>335</v>
      </c>
      <c r="AV3" s="1116"/>
      <c r="AW3" s="1116" t="s">
        <v>336</v>
      </c>
      <c r="AX3" s="1116"/>
      <c r="AY3" s="1116" t="s">
        <v>337</v>
      </c>
      <c r="AZ3" s="1116"/>
      <c r="BA3" s="1116" t="s">
        <v>338</v>
      </c>
      <c r="BB3" s="1116"/>
      <c r="BC3" s="1116" t="s">
        <v>339</v>
      </c>
      <c r="BD3" s="1116"/>
      <c r="BE3" s="1116" t="s">
        <v>340</v>
      </c>
      <c r="BF3" s="1116"/>
      <c r="BG3" s="1123" t="s">
        <v>341</v>
      </c>
      <c r="BH3" s="1123"/>
      <c r="BI3" s="1123" t="s">
        <v>342</v>
      </c>
      <c r="BJ3" s="1123"/>
      <c r="BK3" s="1123" t="s">
        <v>343</v>
      </c>
      <c r="BL3" s="1123"/>
      <c r="BM3" s="1124" t="s">
        <v>344</v>
      </c>
      <c r="BN3" s="1125"/>
      <c r="BO3" s="1124" t="s">
        <v>345</v>
      </c>
      <c r="BP3" s="1125"/>
      <c r="BQ3" s="1124" t="s">
        <v>346</v>
      </c>
      <c r="BR3" s="1125"/>
      <c r="BS3" s="1116" t="s">
        <v>347</v>
      </c>
      <c r="BT3" s="1116"/>
      <c r="BU3" s="1116" t="s">
        <v>348</v>
      </c>
      <c r="BV3" s="1116"/>
      <c r="BW3" s="1116" t="s">
        <v>349</v>
      </c>
      <c r="BX3" s="1116"/>
      <c r="BY3" s="1116" t="s">
        <v>350</v>
      </c>
      <c r="BZ3" s="1116"/>
      <c r="CA3" s="1116" t="s">
        <v>351</v>
      </c>
      <c r="CB3" s="1116"/>
      <c r="CC3" s="1116" t="s">
        <v>352</v>
      </c>
      <c r="CD3" s="1116"/>
      <c r="CE3" s="1116" t="s">
        <v>353</v>
      </c>
      <c r="CF3" s="1116"/>
      <c r="CG3" s="1116" t="s">
        <v>354</v>
      </c>
      <c r="CH3" s="1116"/>
      <c r="CI3" s="1116" t="s">
        <v>355</v>
      </c>
      <c r="CJ3" s="1116"/>
      <c r="CK3" s="1116" t="s">
        <v>356</v>
      </c>
      <c r="CL3" s="1116"/>
      <c r="CM3" s="1116" t="s">
        <v>357</v>
      </c>
      <c r="CN3" s="1116"/>
      <c r="CO3" s="1116" t="s">
        <v>358</v>
      </c>
      <c r="CP3" s="1116"/>
      <c r="CQ3" s="1116" t="s">
        <v>359</v>
      </c>
      <c r="CR3" s="1116"/>
      <c r="CS3" s="1116" t="s">
        <v>360</v>
      </c>
      <c r="CT3" s="1116"/>
      <c r="CU3" s="1116" t="s">
        <v>361</v>
      </c>
      <c r="CV3" s="1116"/>
      <c r="CW3" s="1116" t="s">
        <v>362</v>
      </c>
      <c r="CX3" s="1116"/>
      <c r="CY3" s="1116" t="s">
        <v>363</v>
      </c>
      <c r="CZ3" s="1116"/>
      <c r="DA3" s="1116" t="s">
        <v>364</v>
      </c>
      <c r="DB3" s="1116"/>
      <c r="DC3" s="1116" t="s">
        <v>365</v>
      </c>
      <c r="DD3" s="1116"/>
      <c r="DE3" s="1116" t="s">
        <v>366</v>
      </c>
      <c r="DF3" s="1116"/>
      <c r="DG3" s="1116" t="s">
        <v>367</v>
      </c>
      <c r="DH3" s="1116"/>
      <c r="DI3" s="1116" t="s">
        <v>368</v>
      </c>
      <c r="DJ3" s="1116"/>
      <c r="DK3" s="1116" t="s">
        <v>369</v>
      </c>
      <c r="DL3" s="1116"/>
      <c r="DM3" s="1116" t="s">
        <v>370</v>
      </c>
      <c r="DN3" s="1116"/>
      <c r="DO3" s="1116" t="s">
        <v>371</v>
      </c>
      <c r="DP3" s="1116"/>
      <c r="DQ3" s="1116" t="s">
        <v>372</v>
      </c>
      <c r="DR3" s="1116"/>
      <c r="DS3" s="1116" t="s">
        <v>373</v>
      </c>
      <c r="DT3" s="1116"/>
      <c r="DU3" s="1116" t="s">
        <v>374</v>
      </c>
      <c r="DV3" s="1116"/>
      <c r="DW3" s="1116" t="s">
        <v>375</v>
      </c>
      <c r="DX3" s="1116"/>
      <c r="DY3" s="1116" t="s">
        <v>376</v>
      </c>
      <c r="DZ3" s="1116"/>
      <c r="EA3" s="183" t="s">
        <v>377</v>
      </c>
      <c r="EB3" s="183"/>
      <c r="EC3" s="184"/>
      <c r="ED3" s="185" t="s">
        <v>378</v>
      </c>
      <c r="EE3" s="185" t="s">
        <v>379</v>
      </c>
    </row>
    <row r="4" spans="1:332" s="185" customFormat="1" ht="15.75" customHeight="1">
      <c r="A4" s="186" t="s">
        <v>380</v>
      </c>
      <c r="B4" s="250" t="s">
        <v>381</v>
      </c>
      <c r="C4" s="186" t="s">
        <v>382</v>
      </c>
      <c r="D4" s="186" t="s">
        <v>383</v>
      </c>
      <c r="E4" s="186" t="s">
        <v>384</v>
      </c>
      <c r="F4" s="186" t="s">
        <v>385</v>
      </c>
      <c r="G4" s="1117"/>
      <c r="H4" s="1116"/>
      <c r="I4" s="1116"/>
      <c r="J4" s="1116"/>
      <c r="K4" s="1117"/>
      <c r="L4" s="1116"/>
      <c r="M4" s="1116"/>
      <c r="N4" s="1116"/>
      <c r="O4" s="1117"/>
      <c r="P4" s="1116"/>
      <c r="Q4" s="1116"/>
      <c r="R4" s="1116"/>
      <c r="S4" s="1117"/>
      <c r="T4" s="1116"/>
      <c r="U4" s="1116"/>
      <c r="V4" s="1116"/>
      <c r="W4" s="1117"/>
      <c r="X4" s="1116"/>
      <c r="Y4" s="1116"/>
      <c r="Z4" s="1116"/>
      <c r="AA4" s="1117"/>
      <c r="AB4" s="1116"/>
      <c r="AC4" s="1116"/>
      <c r="AD4" s="1116"/>
      <c r="AE4" s="1116"/>
      <c r="AF4" s="1116"/>
      <c r="AG4" s="1116"/>
      <c r="AH4" s="1116"/>
      <c r="AI4" s="1116"/>
      <c r="AJ4" s="1116"/>
      <c r="AK4" s="1116"/>
      <c r="AL4" s="1116"/>
      <c r="AM4" s="1116"/>
      <c r="AN4" s="1116"/>
      <c r="AO4" s="1116"/>
      <c r="AP4" s="1116"/>
      <c r="AQ4" s="1116"/>
      <c r="AR4" s="1116"/>
      <c r="AS4" s="1116"/>
      <c r="AT4" s="1116"/>
      <c r="AU4" s="1116"/>
      <c r="AV4" s="1116"/>
      <c r="AW4" s="1116"/>
      <c r="AX4" s="1116"/>
      <c r="AY4" s="1116"/>
      <c r="AZ4" s="1116"/>
      <c r="BA4" s="1116"/>
      <c r="BB4" s="1116"/>
      <c r="BC4" s="1116"/>
      <c r="BD4" s="1116"/>
      <c r="BE4" s="1116"/>
      <c r="BF4" s="1116"/>
      <c r="BG4" s="1123"/>
      <c r="BH4" s="1123"/>
      <c r="BI4" s="1123"/>
      <c r="BJ4" s="1123"/>
      <c r="BK4" s="1123"/>
      <c r="BL4" s="1123"/>
      <c r="BM4" s="1126"/>
      <c r="BN4" s="1127"/>
      <c r="BO4" s="1126"/>
      <c r="BP4" s="1127"/>
      <c r="BQ4" s="1126"/>
      <c r="BR4" s="1127"/>
      <c r="BS4" s="1116"/>
      <c r="BT4" s="1116"/>
      <c r="BU4" s="1116"/>
      <c r="BV4" s="1116"/>
      <c r="BW4" s="1116"/>
      <c r="BX4" s="1116"/>
      <c r="BY4" s="1116"/>
      <c r="BZ4" s="1116"/>
      <c r="CA4" s="1116"/>
      <c r="CB4" s="1116"/>
      <c r="CC4" s="1116"/>
      <c r="CD4" s="1116"/>
      <c r="CE4" s="1116"/>
      <c r="CF4" s="1116"/>
      <c r="CG4" s="1116"/>
      <c r="CH4" s="1116"/>
      <c r="CI4" s="1116"/>
      <c r="CJ4" s="1116"/>
      <c r="CK4" s="1116"/>
      <c r="CL4" s="1116"/>
      <c r="CM4" s="1116"/>
      <c r="CN4" s="1116"/>
      <c r="CO4" s="1116"/>
      <c r="CP4" s="1116"/>
      <c r="CQ4" s="1116"/>
      <c r="CR4" s="1116"/>
      <c r="CS4" s="1116"/>
      <c r="CT4" s="1116"/>
      <c r="CU4" s="1116"/>
      <c r="CV4" s="1116"/>
      <c r="CW4" s="1116"/>
      <c r="CX4" s="1116"/>
      <c r="CY4" s="1116"/>
      <c r="CZ4" s="1116"/>
      <c r="DA4" s="1116"/>
      <c r="DB4" s="1116"/>
      <c r="DC4" s="1116"/>
      <c r="DD4" s="1116"/>
      <c r="DE4" s="1116"/>
      <c r="DF4" s="1116"/>
      <c r="DG4" s="1116"/>
      <c r="DH4" s="1116"/>
      <c r="DI4" s="1116"/>
      <c r="DJ4" s="1116"/>
      <c r="DK4" s="1116"/>
      <c r="DL4" s="1116"/>
      <c r="DM4" s="1116"/>
      <c r="DN4" s="1116"/>
      <c r="DO4" s="1116"/>
      <c r="DP4" s="1116"/>
      <c r="DQ4" s="1116"/>
      <c r="DR4" s="1116"/>
      <c r="DS4" s="1116"/>
      <c r="DT4" s="1116"/>
      <c r="DU4" s="1116"/>
      <c r="DV4" s="1116"/>
      <c r="DW4" s="1116"/>
      <c r="DX4" s="1116"/>
      <c r="DY4" s="1116"/>
      <c r="DZ4" s="1116"/>
      <c r="EA4" s="183"/>
      <c r="EB4" s="183"/>
      <c r="EC4" s="184"/>
    </row>
    <row r="5" spans="1:332" s="190" customFormat="1" ht="15" customHeight="1">
      <c r="A5" s="187"/>
      <c r="B5" s="251" t="str">
        <f t="shared" ref="B5:E20" si="0">EH5</f>
        <v xml:space="preserve">CONSTRUCCION DE TERMINAL </v>
      </c>
      <c r="C5" s="187">
        <f t="shared" si="0"/>
        <v>0</v>
      </c>
      <c r="D5" s="187">
        <f t="shared" si="0"/>
        <v>0</v>
      </c>
      <c r="E5" s="187">
        <f t="shared" si="0"/>
        <v>0</v>
      </c>
      <c r="F5" s="188">
        <f>+F6+F16+F22+F27+F35+F40+F44+F52+F137+F220+F295+F303+F409+F411+F425+F435+F441+F454+F468+F473+F480+F486</f>
        <v>20882003426.697598</v>
      </c>
      <c r="G5" s="27"/>
      <c r="H5" s="28"/>
      <c r="I5" s="27"/>
      <c r="J5" s="29"/>
      <c r="K5" s="27"/>
      <c r="L5" s="29"/>
      <c r="M5" s="27"/>
      <c r="N5" s="29"/>
      <c r="O5" s="27"/>
      <c r="P5" s="29"/>
      <c r="Q5" s="27"/>
      <c r="R5" s="29"/>
      <c r="S5" s="27"/>
      <c r="T5" s="29"/>
      <c r="U5" s="27"/>
      <c r="V5" s="29"/>
      <c r="W5" s="27"/>
      <c r="X5" s="29"/>
      <c r="Y5" s="27"/>
      <c r="Z5" s="29"/>
      <c r="AA5" s="27"/>
      <c r="AB5" s="29"/>
      <c r="AC5" s="27"/>
      <c r="AD5" s="29"/>
      <c r="AE5" s="27"/>
      <c r="AF5" s="29"/>
      <c r="AG5" s="27"/>
      <c r="AH5" s="29"/>
      <c r="AI5" s="27"/>
      <c r="AJ5" s="29"/>
      <c r="AK5" s="27"/>
      <c r="AL5" s="29"/>
      <c r="AM5" s="27"/>
      <c r="AN5" s="29"/>
      <c r="AO5" s="27"/>
      <c r="AP5" s="29"/>
      <c r="AQ5" s="27"/>
      <c r="AR5" s="29"/>
      <c r="AS5" s="27"/>
      <c r="AT5" s="29"/>
      <c r="AU5" s="27"/>
      <c r="AV5" s="29"/>
      <c r="AW5" s="27"/>
      <c r="AX5" s="29"/>
      <c r="AY5" s="27"/>
      <c r="AZ5" s="29"/>
      <c r="BA5" s="27"/>
      <c r="BB5" s="29"/>
      <c r="BC5" s="27"/>
      <c r="BD5" s="29"/>
      <c r="BE5" s="27"/>
      <c r="BF5" s="29"/>
      <c r="BG5" s="83"/>
      <c r="BH5" s="84"/>
      <c r="BI5" s="27"/>
      <c r="BJ5" s="96"/>
      <c r="BK5" s="27"/>
      <c r="BL5" s="29"/>
      <c r="BM5" s="27"/>
      <c r="BN5" s="96"/>
      <c r="BO5" s="27"/>
      <c r="BP5" s="29"/>
      <c r="BQ5" s="27"/>
      <c r="BR5" s="29"/>
      <c r="BS5" s="27"/>
      <c r="BT5" s="29"/>
      <c r="BU5" s="27"/>
      <c r="BV5" s="29"/>
      <c r="BW5" s="27"/>
      <c r="BX5" s="29"/>
      <c r="BY5" s="27"/>
      <c r="BZ5" s="171"/>
      <c r="CA5" s="27"/>
      <c r="CB5" s="163"/>
      <c r="CC5" s="27"/>
      <c r="CD5" s="163"/>
      <c r="CE5" s="27"/>
      <c r="CF5" s="96"/>
      <c r="CG5" s="27"/>
      <c r="CH5" s="96"/>
      <c r="CI5" s="27"/>
      <c r="CJ5" s="29"/>
      <c r="CK5" s="27"/>
      <c r="CL5" s="29"/>
      <c r="CM5" s="27"/>
      <c r="CN5" s="29"/>
      <c r="CO5" s="27"/>
      <c r="CP5" s="29"/>
      <c r="CQ5" s="27"/>
      <c r="CR5" s="29"/>
      <c r="CS5" s="27"/>
      <c r="CT5" s="29"/>
      <c r="CU5" s="27"/>
      <c r="CV5" s="29"/>
      <c r="CW5" s="27"/>
      <c r="CX5" s="29"/>
      <c r="CY5" s="27"/>
      <c r="CZ5" s="29"/>
      <c r="DA5" s="27"/>
      <c r="DB5" s="29"/>
      <c r="DC5" s="27"/>
      <c r="DD5" s="29"/>
      <c r="DE5" s="27"/>
      <c r="DF5" s="29"/>
      <c r="DG5" s="27"/>
      <c r="DH5" s="29"/>
      <c r="DI5" s="27"/>
      <c r="DJ5" s="29"/>
      <c r="DK5" s="27"/>
      <c r="DL5" s="29"/>
      <c r="DM5" s="27"/>
      <c r="DN5" s="29"/>
      <c r="DO5" s="27"/>
      <c r="DP5" s="29"/>
      <c r="DQ5" s="27"/>
      <c r="DR5" s="29"/>
      <c r="DS5" s="27"/>
      <c r="DT5" s="29"/>
      <c r="DU5" s="27"/>
      <c r="DV5" s="29"/>
      <c r="DW5" s="27"/>
      <c r="DX5" s="29"/>
      <c r="DY5" s="27"/>
      <c r="DZ5" s="29"/>
      <c r="EA5" s="27"/>
      <c r="EB5" s="28"/>
      <c r="EC5" s="189"/>
      <c r="ED5" s="185"/>
      <c r="EE5" s="185"/>
      <c r="EF5" s="185"/>
      <c r="EG5" s="185"/>
      <c r="EH5" s="185" t="s">
        <v>27</v>
      </c>
      <c r="EI5" s="185"/>
      <c r="EJ5" s="185"/>
      <c r="EK5" s="185"/>
      <c r="EL5" s="185"/>
      <c r="EM5" s="185"/>
      <c r="EN5" s="185"/>
      <c r="EO5" s="185"/>
      <c r="EP5" s="185"/>
      <c r="EQ5" s="185"/>
      <c r="ER5" s="185"/>
      <c r="ES5" s="185"/>
      <c r="ET5" s="185"/>
      <c r="EU5" s="185"/>
      <c r="EV5" s="185"/>
      <c r="EW5" s="185"/>
      <c r="EX5" s="185"/>
      <c r="EY5" s="185"/>
      <c r="EZ5" s="185"/>
      <c r="FA5" s="185"/>
      <c r="FB5" s="185"/>
      <c r="FC5" s="185"/>
      <c r="FD5" s="185"/>
      <c r="FE5" s="185"/>
      <c r="FF5" s="185"/>
      <c r="FG5" s="185"/>
      <c r="FH5" s="185"/>
      <c r="FI5" s="185"/>
      <c r="FJ5" s="185"/>
      <c r="FK5" s="185"/>
      <c r="FL5" s="185"/>
      <c r="FM5" s="185"/>
      <c r="FN5" s="185"/>
      <c r="FO5" s="185"/>
      <c r="FP5" s="185"/>
      <c r="FQ5" s="185"/>
      <c r="FR5" s="185"/>
      <c r="FS5" s="185"/>
      <c r="FT5" s="185"/>
      <c r="FU5" s="185"/>
      <c r="FV5" s="185"/>
      <c r="FW5" s="185"/>
      <c r="FX5" s="185"/>
      <c r="FY5" s="185"/>
      <c r="FZ5" s="185"/>
      <c r="GA5" s="185"/>
      <c r="GB5" s="185"/>
      <c r="GC5" s="185"/>
      <c r="GD5" s="185"/>
      <c r="GE5" s="185"/>
      <c r="GF5" s="185"/>
      <c r="GG5" s="185"/>
      <c r="GH5" s="185"/>
      <c r="GI5" s="185"/>
      <c r="GJ5" s="185"/>
      <c r="GK5" s="185"/>
      <c r="GL5" s="185"/>
      <c r="GM5" s="185"/>
      <c r="GN5" s="185"/>
      <c r="GO5" s="185"/>
      <c r="GP5" s="185"/>
      <c r="GQ5" s="185"/>
      <c r="GR5" s="185"/>
      <c r="GS5" s="185"/>
      <c r="GT5" s="185"/>
      <c r="GU5" s="185"/>
      <c r="GV5" s="185"/>
      <c r="GW5" s="185"/>
      <c r="GX5" s="185"/>
      <c r="GY5" s="185"/>
      <c r="GZ5" s="185"/>
      <c r="HA5" s="185"/>
      <c r="HB5" s="185"/>
      <c r="HC5" s="185"/>
      <c r="HD5" s="185"/>
      <c r="HE5" s="185"/>
      <c r="HF5" s="185"/>
      <c r="HG5" s="185"/>
      <c r="HH5" s="185"/>
      <c r="HI5" s="185"/>
      <c r="HJ5" s="185"/>
      <c r="HK5" s="185"/>
      <c r="HL5" s="185"/>
      <c r="HM5" s="185"/>
      <c r="HN5" s="185"/>
      <c r="HO5" s="185"/>
      <c r="HP5" s="185"/>
      <c r="HQ5" s="185"/>
      <c r="HR5" s="185"/>
      <c r="HS5" s="185"/>
      <c r="HT5" s="185"/>
      <c r="HU5" s="185"/>
      <c r="HV5" s="185"/>
      <c r="HW5" s="185"/>
      <c r="HX5" s="185"/>
      <c r="HY5" s="185"/>
      <c r="HZ5" s="185"/>
      <c r="IA5" s="185"/>
      <c r="IB5" s="185"/>
      <c r="IC5" s="185"/>
      <c r="ID5" s="185"/>
      <c r="IE5" s="185"/>
      <c r="IF5" s="185"/>
      <c r="IG5" s="185"/>
      <c r="IH5" s="185"/>
      <c r="II5" s="185"/>
      <c r="IJ5" s="185"/>
      <c r="IK5" s="185"/>
      <c r="IL5" s="185"/>
      <c r="IM5" s="185"/>
      <c r="IN5" s="185"/>
      <c r="IO5" s="185"/>
      <c r="IP5" s="185"/>
      <c r="IQ5" s="185"/>
      <c r="IR5" s="185"/>
      <c r="IS5" s="185"/>
      <c r="IT5" s="185"/>
      <c r="IU5" s="185"/>
      <c r="IV5" s="185"/>
      <c r="IW5" s="185"/>
      <c r="IX5" s="185"/>
      <c r="IY5" s="185"/>
      <c r="IZ5" s="185"/>
      <c r="JA5" s="185"/>
      <c r="JB5" s="185"/>
      <c r="JC5" s="185"/>
      <c r="JD5" s="185"/>
      <c r="JE5" s="185"/>
      <c r="JF5" s="185"/>
      <c r="JG5" s="185"/>
      <c r="JH5" s="185"/>
      <c r="JI5" s="185"/>
      <c r="JJ5" s="185"/>
      <c r="JK5" s="185"/>
      <c r="JL5" s="185"/>
      <c r="JM5" s="185"/>
      <c r="JN5" s="185"/>
      <c r="JO5" s="185"/>
      <c r="JP5" s="185"/>
      <c r="JQ5" s="185"/>
      <c r="JR5" s="185"/>
      <c r="JS5" s="185"/>
      <c r="JT5" s="185"/>
      <c r="JU5" s="185"/>
      <c r="JV5" s="185"/>
      <c r="JW5" s="185"/>
      <c r="JX5" s="185"/>
      <c r="JY5" s="185"/>
      <c r="JZ5" s="185"/>
      <c r="KA5" s="185"/>
      <c r="KB5" s="185"/>
      <c r="KC5" s="185"/>
      <c r="KD5" s="185"/>
      <c r="KE5" s="185"/>
      <c r="KF5" s="185"/>
      <c r="KG5" s="185"/>
      <c r="KH5" s="185"/>
      <c r="KI5" s="185"/>
      <c r="KJ5" s="185"/>
      <c r="KK5" s="185"/>
      <c r="KL5" s="185"/>
      <c r="KM5" s="185"/>
      <c r="KN5" s="185"/>
      <c r="KO5" s="185"/>
      <c r="KP5" s="185"/>
      <c r="KQ5" s="185"/>
      <c r="KR5" s="185"/>
      <c r="KS5" s="185"/>
      <c r="KT5" s="185"/>
      <c r="KU5" s="185"/>
      <c r="KV5" s="185"/>
      <c r="KW5" s="185"/>
      <c r="KX5" s="185"/>
      <c r="KY5" s="185"/>
      <c r="KZ5" s="185"/>
      <c r="LA5" s="185"/>
      <c r="LB5" s="185"/>
      <c r="LC5" s="185"/>
      <c r="LD5" s="185"/>
      <c r="LE5" s="185"/>
      <c r="LF5" s="185"/>
      <c r="LG5" s="185"/>
      <c r="LH5" s="185"/>
      <c r="LI5" s="185"/>
      <c r="LJ5" s="185"/>
      <c r="LK5" s="185"/>
      <c r="LL5" s="185"/>
      <c r="LM5" s="185"/>
      <c r="LN5" s="185"/>
      <c r="LO5" s="185"/>
      <c r="LP5" s="185"/>
      <c r="LQ5" s="185"/>
      <c r="LR5" s="185"/>
      <c r="LS5" s="185"/>
      <c r="LT5" s="185"/>
    </row>
    <row r="6" spans="1:332" ht="14.45" customHeight="1">
      <c r="A6" s="191" t="str">
        <f>EG6</f>
        <v>1.0</v>
      </c>
      <c r="B6" s="252" t="str">
        <f t="shared" si="0"/>
        <v>PRELIMINARES</v>
      </c>
      <c r="C6" s="191">
        <f t="shared" si="0"/>
        <v>0</v>
      </c>
      <c r="D6" s="191">
        <f t="shared" si="0"/>
        <v>0</v>
      </c>
      <c r="E6" s="191">
        <f t="shared" si="0"/>
        <v>0</v>
      </c>
      <c r="F6" s="192">
        <f>SUM(F7:F15)</f>
        <v>316870128.86760002</v>
      </c>
      <c r="G6" s="20"/>
      <c r="H6" s="21">
        <f>+E6*G6</f>
        <v>0</v>
      </c>
      <c r="I6" s="20"/>
      <c r="J6" s="21">
        <f>I6*E6</f>
        <v>0</v>
      </c>
      <c r="K6" s="20"/>
      <c r="L6" s="21">
        <f>K6*E6</f>
        <v>0</v>
      </c>
      <c r="M6" s="20"/>
      <c r="N6" s="33">
        <f>M6*E6</f>
        <v>0</v>
      </c>
      <c r="O6" s="20"/>
      <c r="P6" s="22"/>
      <c r="Q6" s="20"/>
      <c r="R6" s="22"/>
      <c r="S6" s="20"/>
      <c r="T6" s="22"/>
      <c r="U6" s="20"/>
      <c r="V6" s="22"/>
      <c r="W6" s="20"/>
      <c r="X6" s="22"/>
      <c r="Y6" s="20"/>
      <c r="Z6" s="22"/>
      <c r="AA6" s="20"/>
      <c r="AB6" s="22"/>
      <c r="AC6" s="20"/>
      <c r="AD6" s="22"/>
      <c r="AE6" s="20"/>
      <c r="AF6" s="22"/>
      <c r="AG6" s="20"/>
      <c r="AH6" s="22"/>
      <c r="AI6" s="20"/>
      <c r="AJ6" s="22"/>
      <c r="AK6" s="20"/>
      <c r="AL6" s="22"/>
      <c r="AM6" s="20"/>
      <c r="AN6" s="22"/>
      <c r="AO6" s="20"/>
      <c r="AP6" s="22"/>
      <c r="AQ6" s="20"/>
      <c r="AR6" s="22"/>
      <c r="AS6" s="20"/>
      <c r="AT6" s="22"/>
      <c r="AU6" s="20"/>
      <c r="AV6" s="22"/>
      <c r="AW6" s="20"/>
      <c r="AX6" s="22"/>
      <c r="AY6" s="20"/>
      <c r="AZ6" s="22"/>
      <c r="BA6" s="20"/>
      <c r="BB6" s="22"/>
      <c r="BC6" s="20"/>
      <c r="BD6" s="22"/>
      <c r="BE6" s="20"/>
      <c r="BF6" s="22"/>
      <c r="BG6" s="83"/>
      <c r="BH6" s="84"/>
      <c r="BI6" s="20"/>
      <c r="BJ6" s="95"/>
      <c r="BK6" s="20"/>
      <c r="BL6" s="22"/>
      <c r="BM6" s="20"/>
      <c r="BN6" s="95">
        <f t="shared" ref="BN6:BN69" si="1">+BM6*E6</f>
        <v>0</v>
      </c>
      <c r="BO6" s="20"/>
      <c r="BP6" s="22"/>
      <c r="BQ6" s="20"/>
      <c r="BR6" s="22"/>
      <c r="BS6" s="20"/>
      <c r="BT6" s="22"/>
      <c r="BU6" s="20"/>
      <c r="BV6" s="22"/>
      <c r="BW6" s="20"/>
      <c r="BX6" s="22"/>
      <c r="BY6" s="20"/>
      <c r="BZ6" s="172"/>
      <c r="CA6" s="20"/>
      <c r="CB6" s="164"/>
      <c r="CC6" s="20"/>
      <c r="CD6" s="178"/>
      <c r="CE6" s="20"/>
      <c r="CF6" s="95"/>
      <c r="CG6" s="20"/>
      <c r="CH6" s="95"/>
      <c r="CI6" s="20"/>
      <c r="CJ6" s="22"/>
      <c r="CK6" s="20"/>
      <c r="CL6" s="22"/>
      <c r="CM6" s="20"/>
      <c r="CN6" s="22"/>
      <c r="CO6" s="20"/>
      <c r="CP6" s="22"/>
      <c r="CQ6" s="20"/>
      <c r="CR6" s="22"/>
      <c r="CS6" s="20"/>
      <c r="CT6" s="22"/>
      <c r="CU6" s="20"/>
      <c r="CV6" s="22"/>
      <c r="CW6" s="20"/>
      <c r="CX6" s="22"/>
      <c r="CY6" s="20"/>
      <c r="CZ6" s="22"/>
      <c r="DA6" s="20"/>
      <c r="DB6" s="22"/>
      <c r="DC6" s="20"/>
      <c r="DD6" s="22"/>
      <c r="DE6" s="20"/>
      <c r="DF6" s="22"/>
      <c r="DG6" s="20"/>
      <c r="DH6" s="22"/>
      <c r="DI6" s="20"/>
      <c r="DJ6" s="22"/>
      <c r="DK6" s="20"/>
      <c r="DL6" s="22"/>
      <c r="DM6" s="20"/>
      <c r="DN6" s="22"/>
      <c r="DO6" s="20"/>
      <c r="DP6" s="22"/>
      <c r="DQ6" s="20"/>
      <c r="DR6" s="22"/>
      <c r="DS6" s="20"/>
      <c r="DT6" s="22"/>
      <c r="DU6" s="20"/>
      <c r="DV6" s="22"/>
      <c r="DW6" s="20"/>
      <c r="DX6" s="22"/>
      <c r="DY6" s="20"/>
      <c r="DZ6" s="22"/>
      <c r="EA6" s="23">
        <f>+G6+I6+K6+M6+O6+Q6+S6+U6+W6+Y6+AA6+AC6+AE6+AG6+AI6+AK6+AM6+AO6+AQ6+AW6+AS6+AU6+AY6+BA6+BC6+BE6+BG6+BI6+BK6+BM6+BO6+BQ6+BS6+BU6+BW6+BY6+CA6+CC6+CE6+CG6+CI6+CK6+CM6+CO6+CQ6+CS6+CU6+CW6+CY6+DA6+DC6+DE6+DG6+DI6+DK6+DM6+DO6+DQ6+DS6+DU6+DW6+DY6</f>
        <v>0</v>
      </c>
      <c r="EB6" s="21">
        <f t="shared" ref="EB6:EB69" si="2">+EA6*E6</f>
        <v>0</v>
      </c>
      <c r="EC6" s="193" t="e">
        <f t="shared" ref="EC6:EC69" si="3">+EB6/$EB$745</f>
        <v>#REF!</v>
      </c>
      <c r="ED6" s="193">
        <f t="shared" ref="ED6:ED69" si="4">+EB6/$F$745</f>
        <v>0</v>
      </c>
      <c r="EE6" s="194">
        <f>D6-EA6</f>
        <v>0</v>
      </c>
      <c r="EF6" s="185"/>
      <c r="EG6" s="185" t="s">
        <v>386</v>
      </c>
      <c r="EH6" s="185" t="s">
        <v>28</v>
      </c>
      <c r="EI6" s="185"/>
      <c r="EJ6" s="185"/>
      <c r="EK6" s="185"/>
      <c r="EL6" s="185"/>
      <c r="EM6" s="185"/>
      <c r="EN6" s="185"/>
      <c r="EO6" s="185"/>
      <c r="EP6" s="185"/>
      <c r="EQ6" s="185"/>
      <c r="ER6" s="185"/>
      <c r="ES6" s="185"/>
      <c r="ET6" s="185"/>
      <c r="EU6" s="185"/>
      <c r="EV6" s="185"/>
      <c r="EW6" s="185"/>
      <c r="EX6" s="185"/>
      <c r="EY6" s="185"/>
      <c r="EZ6" s="185"/>
      <c r="FA6" s="185"/>
      <c r="FB6" s="185"/>
      <c r="FC6" s="185"/>
      <c r="FD6" s="185"/>
      <c r="FE6" s="185"/>
      <c r="FF6" s="185"/>
      <c r="FG6" s="195"/>
      <c r="FH6" s="185"/>
      <c r="FI6" s="185"/>
      <c r="FJ6" s="185"/>
      <c r="FK6" s="185"/>
      <c r="FL6" s="185"/>
      <c r="FM6" s="185"/>
      <c r="FN6" s="185"/>
      <c r="FO6" s="185"/>
      <c r="FP6" s="185"/>
      <c r="FQ6" s="185"/>
      <c r="FR6" s="185"/>
      <c r="FS6" s="185"/>
      <c r="FT6" s="185"/>
      <c r="FU6" s="185"/>
      <c r="FV6" s="185"/>
      <c r="FW6" s="185"/>
      <c r="FX6" s="185"/>
      <c r="FY6" s="185"/>
      <c r="FZ6" s="185"/>
      <c r="GA6" s="185"/>
      <c r="GB6" s="185"/>
      <c r="GC6" s="185"/>
      <c r="GD6" s="185"/>
      <c r="GE6" s="185"/>
      <c r="GF6" s="185"/>
      <c r="GG6" s="185"/>
      <c r="GH6" s="185"/>
      <c r="GI6" s="185"/>
      <c r="GJ6" s="185"/>
      <c r="GK6" s="185"/>
      <c r="GL6" s="185"/>
      <c r="GM6" s="185"/>
      <c r="GN6" s="185"/>
      <c r="GO6" s="185"/>
      <c r="GP6" s="185"/>
      <c r="GQ6" s="185"/>
      <c r="GR6" s="185"/>
      <c r="GS6" s="185"/>
      <c r="GT6" s="185"/>
      <c r="GU6" s="185"/>
      <c r="GV6" s="185"/>
      <c r="GW6" s="185"/>
      <c r="GX6" s="185"/>
      <c r="GY6" s="185"/>
      <c r="GZ6" s="185"/>
      <c r="HA6" s="185"/>
      <c r="HB6" s="185"/>
      <c r="HC6" s="185"/>
      <c r="HD6" s="185"/>
      <c r="HE6" s="185"/>
      <c r="HF6" s="185"/>
      <c r="HG6" s="185"/>
      <c r="HH6" s="185"/>
      <c r="HI6" s="185"/>
      <c r="HJ6" s="185"/>
      <c r="HK6" s="185"/>
      <c r="HL6" s="185"/>
      <c r="HM6" s="185"/>
      <c r="HN6" s="185"/>
      <c r="HO6" s="185"/>
      <c r="HP6" s="185"/>
      <c r="HQ6" s="185"/>
      <c r="HR6" s="185"/>
      <c r="HS6" s="185"/>
      <c r="HT6" s="185"/>
      <c r="HU6" s="185"/>
      <c r="HV6" s="185"/>
      <c r="HW6" s="185"/>
      <c r="HX6" s="185"/>
      <c r="HY6" s="185"/>
      <c r="HZ6" s="185"/>
      <c r="IA6" s="185"/>
      <c r="IB6" s="185"/>
      <c r="IC6" s="185"/>
      <c r="ID6" s="185"/>
      <c r="IE6" s="185"/>
      <c r="IF6" s="185"/>
      <c r="IG6" s="185"/>
      <c r="IH6" s="185"/>
      <c r="II6" s="185"/>
      <c r="IJ6" s="185"/>
      <c r="IK6" s="185"/>
      <c r="IL6" s="185"/>
      <c r="IM6" s="185"/>
      <c r="IN6" s="185"/>
      <c r="IO6" s="185"/>
      <c r="IP6" s="185"/>
      <c r="IQ6" s="185"/>
      <c r="IR6" s="185"/>
      <c r="IS6" s="185"/>
      <c r="IT6" s="185"/>
      <c r="IU6" s="185"/>
      <c r="IV6" s="185"/>
      <c r="IW6" s="185"/>
      <c r="IX6" s="185"/>
      <c r="IY6" s="185"/>
      <c r="IZ6" s="185"/>
      <c r="JA6" s="185"/>
      <c r="JB6" s="185"/>
      <c r="JC6" s="185"/>
      <c r="JD6" s="185"/>
      <c r="JE6" s="185"/>
      <c r="JF6" s="185"/>
      <c r="JG6" s="185"/>
      <c r="JH6" s="185"/>
      <c r="JI6" s="185"/>
      <c r="JJ6" s="185"/>
      <c r="JK6" s="185"/>
      <c r="JL6" s="185"/>
      <c r="JM6" s="185"/>
      <c r="JN6" s="185"/>
      <c r="JO6" s="185"/>
      <c r="JP6" s="185"/>
      <c r="JQ6" s="185"/>
      <c r="JR6" s="185"/>
      <c r="JS6" s="185"/>
      <c r="JT6" s="185"/>
      <c r="JU6" s="185"/>
      <c r="JV6" s="185"/>
      <c r="JW6" s="185"/>
      <c r="JX6" s="185"/>
      <c r="JY6" s="185"/>
      <c r="JZ6" s="185"/>
      <c r="KA6" s="185"/>
      <c r="KB6" s="185"/>
      <c r="KC6" s="185"/>
      <c r="KD6" s="185"/>
      <c r="KE6" s="185"/>
      <c r="KF6" s="185"/>
      <c r="KG6" s="185"/>
      <c r="KH6" s="185"/>
      <c r="KI6" s="185"/>
      <c r="KJ6" s="185"/>
      <c r="KK6" s="185"/>
      <c r="KL6" s="185"/>
      <c r="KM6" s="185"/>
      <c r="KN6" s="185"/>
      <c r="KO6" s="185"/>
      <c r="KP6" s="185"/>
      <c r="KQ6" s="185"/>
      <c r="KR6" s="185"/>
      <c r="KS6" s="185"/>
      <c r="KT6" s="185"/>
      <c r="KU6" s="185"/>
      <c r="KV6" s="185"/>
      <c r="KW6" s="185"/>
      <c r="KX6" s="185"/>
      <c r="KY6" s="185"/>
      <c r="KZ6" s="185"/>
      <c r="LA6" s="185"/>
      <c r="LB6" s="185"/>
      <c r="LC6" s="185"/>
      <c r="LD6" s="185"/>
      <c r="LE6" s="185"/>
      <c r="LF6" s="185"/>
      <c r="LG6" s="185"/>
      <c r="LH6" s="185"/>
      <c r="LI6" s="185"/>
      <c r="LJ6" s="185"/>
      <c r="LK6" s="185"/>
      <c r="LL6" s="185"/>
      <c r="LM6" s="185"/>
      <c r="LN6" s="185"/>
      <c r="LO6" s="185"/>
      <c r="LP6" s="185"/>
      <c r="LQ6" s="185"/>
      <c r="LR6" s="185"/>
      <c r="LS6" s="185"/>
      <c r="LT6" s="185"/>
    </row>
    <row r="7" spans="1:332" ht="15" customHeight="1">
      <c r="A7" s="196" t="str">
        <f t="shared" ref="A7:E69" si="5">EG7</f>
        <v>1.1.1</v>
      </c>
      <c r="B7" s="253" t="str">
        <f t="shared" si="0"/>
        <v>CAMPAMENTO 18 M2</v>
      </c>
      <c r="C7" s="196" t="str">
        <f t="shared" si="0"/>
        <v>UN</v>
      </c>
      <c r="D7" s="196">
        <f t="shared" si="0"/>
        <v>3</v>
      </c>
      <c r="E7" s="196">
        <f t="shared" si="0"/>
        <v>1741858.47</v>
      </c>
      <c r="F7" s="197">
        <f t="shared" ref="F7:F70" si="6">+D7*E7</f>
        <v>5225575.41</v>
      </c>
      <c r="G7" s="20">
        <v>1</v>
      </c>
      <c r="H7" s="21">
        <f>+E7*G7</f>
        <v>1741858.47</v>
      </c>
      <c r="I7" s="20">
        <v>1</v>
      </c>
      <c r="J7" s="21">
        <f>I7*E7</f>
        <v>1741858.47</v>
      </c>
      <c r="K7" s="20">
        <v>1</v>
      </c>
      <c r="L7" s="21">
        <f>K7*E7</f>
        <v>1741858.47</v>
      </c>
      <c r="M7" s="20"/>
      <c r="N7" s="33">
        <f>M7*E7</f>
        <v>0</v>
      </c>
      <c r="O7" s="20"/>
      <c r="P7" s="21"/>
      <c r="Q7" s="20"/>
      <c r="R7" s="21"/>
      <c r="S7" s="20"/>
      <c r="T7" s="21"/>
      <c r="U7" s="20"/>
      <c r="V7" s="21"/>
      <c r="W7" s="20"/>
      <c r="X7" s="21"/>
      <c r="Y7" s="20"/>
      <c r="Z7" s="21"/>
      <c r="AA7" s="20"/>
      <c r="AB7" s="21"/>
      <c r="AC7" s="20"/>
      <c r="AD7" s="21"/>
      <c r="AE7" s="20"/>
      <c r="AF7" s="21"/>
      <c r="AG7" s="20"/>
      <c r="AH7" s="21"/>
      <c r="AI7" s="20"/>
      <c r="AJ7" s="21"/>
      <c r="AK7" s="20"/>
      <c r="AL7" s="21"/>
      <c r="AM7" s="20"/>
      <c r="AN7" s="21"/>
      <c r="AO7" s="20"/>
      <c r="AP7" s="21"/>
      <c r="AQ7" s="20"/>
      <c r="AR7" s="21"/>
      <c r="AS7" s="20"/>
      <c r="AT7" s="21"/>
      <c r="AU7" s="20"/>
      <c r="AV7" s="21"/>
      <c r="AW7" s="20"/>
      <c r="AX7" s="21"/>
      <c r="AY7" s="20"/>
      <c r="AZ7" s="21"/>
      <c r="BA7" s="20"/>
      <c r="BB7" s="21"/>
      <c r="BC7" s="20"/>
      <c r="BD7" s="21"/>
      <c r="BE7" s="20"/>
      <c r="BF7" s="21"/>
      <c r="BG7" s="83"/>
      <c r="BH7" s="85"/>
      <c r="BI7" s="20"/>
      <c r="BJ7" s="95"/>
      <c r="BK7" s="20">
        <v>0</v>
      </c>
      <c r="BL7" s="21">
        <f>BK7*E7</f>
        <v>0</v>
      </c>
      <c r="BM7" s="20"/>
      <c r="BN7" s="95">
        <f t="shared" si="1"/>
        <v>0</v>
      </c>
      <c r="BO7" s="20"/>
      <c r="BP7" s="21">
        <f>BO7*E7</f>
        <v>0</v>
      </c>
      <c r="BQ7" s="20"/>
      <c r="BR7" s="21"/>
      <c r="BS7" s="20"/>
      <c r="BT7" s="21"/>
      <c r="BU7" s="20"/>
      <c r="BV7" s="21"/>
      <c r="BW7" s="20"/>
      <c r="BX7" s="23">
        <f>BW7*E7</f>
        <v>0</v>
      </c>
      <c r="BY7" s="20"/>
      <c r="BZ7" s="173">
        <f>BX7/E17</f>
        <v>0</v>
      </c>
      <c r="CA7" s="20"/>
      <c r="CB7" s="164"/>
      <c r="CC7" s="20"/>
      <c r="CD7" s="178"/>
      <c r="CE7" s="20"/>
      <c r="CF7" s="95"/>
      <c r="CG7" s="20"/>
      <c r="CH7" s="95"/>
      <c r="CI7" s="20"/>
      <c r="CJ7" s="21"/>
      <c r="CK7" s="20"/>
      <c r="CL7" s="21"/>
      <c r="CM7" s="20"/>
      <c r="CN7" s="21"/>
      <c r="CO7" s="20"/>
      <c r="CP7" s="21"/>
      <c r="CQ7" s="20"/>
      <c r="CR7" s="21"/>
      <c r="CS7" s="20"/>
      <c r="CT7" s="21"/>
      <c r="CU7" s="20"/>
      <c r="CV7" s="21"/>
      <c r="CW7" s="20"/>
      <c r="CX7" s="21"/>
      <c r="CY7" s="20"/>
      <c r="CZ7" s="21"/>
      <c r="DA7" s="20"/>
      <c r="DB7" s="21"/>
      <c r="DC7" s="20"/>
      <c r="DD7" s="21"/>
      <c r="DE7" s="20"/>
      <c r="DF7" s="21"/>
      <c r="DG7" s="20"/>
      <c r="DH7" s="21"/>
      <c r="DI7" s="20"/>
      <c r="DJ7" s="21"/>
      <c r="DK7" s="20"/>
      <c r="DL7" s="21"/>
      <c r="DM7" s="20"/>
      <c r="DN7" s="21"/>
      <c r="DO7" s="20"/>
      <c r="DP7" s="21"/>
      <c r="DQ7" s="20"/>
      <c r="DR7" s="21"/>
      <c r="DS7" s="20"/>
      <c r="DT7" s="21"/>
      <c r="DU7" s="20"/>
      <c r="DV7" s="21"/>
      <c r="DW7" s="20"/>
      <c r="DX7" s="21"/>
      <c r="DY7" s="20"/>
      <c r="DZ7" s="21"/>
      <c r="EA7" s="23">
        <f t="shared" ref="EA7:EA70" si="7">+G7+I7+K7+M7+O7+Q7+S7+U7+W7+Y7+AA7+AC7+AE7+AG7+AI7+AK7+AM7+AO7+AQ7+AW7+AS7+AU7+AY7+BA7+BC7+BE7+BG7+BI7+BK7+BM7+BO7+BQ7+BS7+BU7+BW7+BY7+CA7+CC7+CE7+CG7+CI7+CK7+CM7+CO7+CQ7+CS7+CU7+CW7+CY7+DA7+DC7+DE7+DG7+DI7+DK7+DM7+DO7+DQ7+DS7+DU7+DW7+DY7</f>
        <v>3</v>
      </c>
      <c r="EB7" s="21">
        <f t="shared" si="2"/>
        <v>5225575.41</v>
      </c>
      <c r="EC7" s="193" t="e">
        <f t="shared" si="3"/>
        <v>#REF!</v>
      </c>
      <c r="ED7" s="193">
        <f t="shared" si="4"/>
        <v>1.4662928524463413E-4</v>
      </c>
      <c r="EE7" s="194">
        <f t="shared" ref="EE7:EE70" si="8">D7-EA7</f>
        <v>0</v>
      </c>
      <c r="EF7" s="185"/>
      <c r="EG7" s="185" t="s">
        <v>387</v>
      </c>
      <c r="EH7" s="185" t="s">
        <v>388</v>
      </c>
      <c r="EI7" s="185" t="s">
        <v>389</v>
      </c>
      <c r="EJ7" s="185">
        <v>3</v>
      </c>
      <c r="EK7" s="185">
        <v>1741858.47</v>
      </c>
      <c r="EL7" s="185"/>
      <c r="EM7" s="185"/>
      <c r="EN7" s="185"/>
      <c r="EO7" s="185"/>
      <c r="EP7" s="185"/>
      <c r="EQ7" s="185"/>
      <c r="ER7" s="185"/>
      <c r="ES7" s="185"/>
      <c r="ET7" s="185"/>
      <c r="EU7" s="185"/>
      <c r="EV7" s="185"/>
      <c r="EW7" s="185"/>
      <c r="EX7" s="185"/>
      <c r="EY7" s="185"/>
      <c r="EZ7" s="185"/>
      <c r="FA7" s="185"/>
      <c r="FB7" s="185"/>
      <c r="FC7" s="185"/>
      <c r="FD7" s="185"/>
      <c r="FE7" s="185"/>
      <c r="FF7" s="185"/>
      <c r="FG7" s="195"/>
      <c r="FH7" s="185"/>
      <c r="FI7" s="185"/>
      <c r="FJ7" s="185"/>
      <c r="FK7" s="185"/>
      <c r="FL7" s="185"/>
      <c r="FM7" s="185"/>
      <c r="FN7" s="185"/>
      <c r="FO7" s="185"/>
      <c r="FP7" s="185"/>
      <c r="FQ7" s="185"/>
      <c r="FR7" s="185"/>
      <c r="FS7" s="185"/>
      <c r="FT7" s="185"/>
      <c r="FU7" s="185"/>
      <c r="FV7" s="185"/>
      <c r="FW7" s="185"/>
      <c r="FX7" s="185"/>
      <c r="FY7" s="185"/>
      <c r="FZ7" s="185"/>
      <c r="GA7" s="185"/>
      <c r="GB7" s="185"/>
      <c r="GC7" s="185"/>
      <c r="GD7" s="185"/>
      <c r="GE7" s="185"/>
      <c r="GF7" s="185"/>
      <c r="GG7" s="185"/>
      <c r="GH7" s="185"/>
      <c r="GI7" s="185"/>
      <c r="GJ7" s="185"/>
      <c r="GK7" s="185"/>
      <c r="GL7" s="185"/>
      <c r="GM7" s="185"/>
      <c r="GN7" s="185"/>
      <c r="GO7" s="185"/>
      <c r="GP7" s="185"/>
      <c r="GQ7" s="185"/>
      <c r="GR7" s="185"/>
      <c r="GS7" s="185"/>
      <c r="GT7" s="185"/>
      <c r="GU7" s="185"/>
      <c r="GV7" s="185"/>
      <c r="GW7" s="185"/>
      <c r="GX7" s="185"/>
      <c r="GY7" s="185"/>
      <c r="GZ7" s="185"/>
      <c r="HA7" s="185"/>
      <c r="HB7" s="185"/>
      <c r="HC7" s="185"/>
      <c r="HD7" s="185"/>
      <c r="HE7" s="185"/>
      <c r="HF7" s="185"/>
      <c r="HG7" s="185"/>
      <c r="HH7" s="185"/>
      <c r="HI7" s="185"/>
      <c r="HJ7" s="185"/>
      <c r="HK7" s="185"/>
      <c r="HL7" s="185"/>
      <c r="HM7" s="185"/>
      <c r="HN7" s="185"/>
      <c r="HO7" s="185"/>
      <c r="HP7" s="185"/>
      <c r="HQ7" s="185"/>
      <c r="HR7" s="185"/>
      <c r="HS7" s="185"/>
      <c r="HT7" s="185"/>
      <c r="HU7" s="185"/>
      <c r="HV7" s="185"/>
      <c r="HW7" s="185"/>
      <c r="HX7" s="185"/>
      <c r="HY7" s="185"/>
      <c r="HZ7" s="185"/>
      <c r="IA7" s="185"/>
      <c r="IB7" s="185"/>
      <c r="IC7" s="185"/>
      <c r="ID7" s="185"/>
      <c r="IE7" s="185"/>
      <c r="IF7" s="185"/>
      <c r="IG7" s="185"/>
      <c r="IH7" s="185"/>
      <c r="II7" s="185"/>
      <c r="IJ7" s="185"/>
      <c r="IK7" s="185"/>
      <c r="IL7" s="185"/>
      <c r="IM7" s="185"/>
      <c r="IN7" s="185"/>
      <c r="IO7" s="185"/>
      <c r="IP7" s="185"/>
      <c r="IQ7" s="185"/>
      <c r="IR7" s="185"/>
      <c r="IS7" s="185"/>
      <c r="IT7" s="185"/>
      <c r="IU7" s="185"/>
      <c r="IV7" s="185"/>
      <c r="IW7" s="185"/>
      <c r="IX7" s="185"/>
      <c r="IY7" s="185"/>
      <c r="IZ7" s="185"/>
      <c r="JA7" s="185"/>
      <c r="JB7" s="185"/>
      <c r="JC7" s="185"/>
      <c r="JD7" s="185"/>
      <c r="JE7" s="185"/>
      <c r="JF7" s="185"/>
      <c r="JG7" s="185"/>
      <c r="JH7" s="185"/>
      <c r="JI7" s="185"/>
      <c r="JJ7" s="185"/>
      <c r="JK7" s="185"/>
      <c r="JL7" s="185"/>
      <c r="JM7" s="185"/>
      <c r="JN7" s="185"/>
      <c r="JO7" s="185"/>
      <c r="JP7" s="185"/>
      <c r="JQ7" s="185"/>
      <c r="JR7" s="185"/>
      <c r="JS7" s="185"/>
      <c r="JT7" s="185"/>
      <c r="JU7" s="185"/>
      <c r="JV7" s="185"/>
      <c r="JW7" s="185"/>
      <c r="JX7" s="185"/>
      <c r="JY7" s="185"/>
      <c r="JZ7" s="185"/>
      <c r="KA7" s="185"/>
      <c r="KB7" s="185"/>
      <c r="KC7" s="185"/>
      <c r="KD7" s="185"/>
      <c r="KE7" s="185"/>
      <c r="KF7" s="185"/>
      <c r="KG7" s="185"/>
      <c r="KH7" s="185"/>
      <c r="KI7" s="185"/>
      <c r="KJ7" s="185"/>
      <c r="KK7" s="185"/>
      <c r="KL7" s="185"/>
      <c r="KM7" s="185"/>
      <c r="KN7" s="185"/>
      <c r="KO7" s="185"/>
      <c r="KP7" s="185"/>
      <c r="KQ7" s="185"/>
      <c r="KR7" s="185"/>
      <c r="KS7" s="185"/>
      <c r="KT7" s="185"/>
      <c r="KU7" s="185"/>
      <c r="KV7" s="185"/>
      <c r="KW7" s="185"/>
      <c r="KX7" s="185"/>
      <c r="KY7" s="185"/>
      <c r="KZ7" s="185"/>
      <c r="LA7" s="185"/>
      <c r="LB7" s="185"/>
      <c r="LC7" s="185"/>
      <c r="LD7" s="185"/>
      <c r="LE7" s="185"/>
      <c r="LF7" s="185"/>
      <c r="LG7" s="185"/>
      <c r="LH7" s="185"/>
      <c r="LI7" s="185"/>
      <c r="LJ7" s="185"/>
      <c r="LK7" s="185"/>
      <c r="LL7" s="185"/>
      <c r="LM7" s="185"/>
      <c r="LN7" s="185"/>
      <c r="LO7" s="185"/>
      <c r="LP7" s="185"/>
      <c r="LQ7" s="185"/>
      <c r="LR7" s="185"/>
      <c r="LS7" s="185"/>
      <c r="LT7" s="185"/>
    </row>
    <row r="8" spans="1:332" ht="19.5" customHeight="1">
      <c r="A8" s="196" t="str">
        <f t="shared" si="5"/>
        <v>1.1.2</v>
      </c>
      <c r="B8" s="253" t="str">
        <f t="shared" si="0"/>
        <v>CERCA EN TEJA DE ZINC H=1.80 M</v>
      </c>
      <c r="C8" s="196" t="str">
        <f t="shared" si="0"/>
        <v>ML</v>
      </c>
      <c r="D8" s="196">
        <f t="shared" si="0"/>
        <v>700</v>
      </c>
      <c r="E8" s="196">
        <f t="shared" si="0"/>
        <v>40084.11</v>
      </c>
      <c r="F8" s="197">
        <f t="shared" si="6"/>
        <v>28058877</v>
      </c>
      <c r="G8" s="20">
        <v>40</v>
      </c>
      <c r="H8" s="21">
        <f t="shared" ref="H8:H71" si="9">+E8*G8</f>
        <v>1603364.4</v>
      </c>
      <c r="I8" s="20">
        <v>50</v>
      </c>
      <c r="J8" s="21">
        <f t="shared" ref="J8:J71" si="10">I8*E8</f>
        <v>2004205.5</v>
      </c>
      <c r="K8" s="20">
        <v>30</v>
      </c>
      <c r="L8" s="21">
        <f t="shared" ref="L8:L71" si="11">K8*E8</f>
        <v>1202523.3</v>
      </c>
      <c r="M8" s="20">
        <v>10</v>
      </c>
      <c r="N8" s="33">
        <f>M8*E8</f>
        <v>400841.1</v>
      </c>
      <c r="O8" s="20">
        <v>0.24</v>
      </c>
      <c r="P8" s="33">
        <f>O8*E8</f>
        <v>9620.1864000000005</v>
      </c>
      <c r="Q8" s="20"/>
      <c r="R8" s="22"/>
      <c r="S8" s="20"/>
      <c r="T8" s="22"/>
      <c r="U8" s="20"/>
      <c r="V8" s="22"/>
      <c r="W8" s="20"/>
      <c r="X8" s="22"/>
      <c r="Y8" s="20"/>
      <c r="Z8" s="22"/>
      <c r="AA8" s="20"/>
      <c r="AB8" s="22"/>
      <c r="AC8" s="20"/>
      <c r="AD8" s="22"/>
      <c r="AE8" s="20"/>
      <c r="AF8" s="22"/>
      <c r="AG8" s="20"/>
      <c r="AH8" s="22"/>
      <c r="AI8" s="20"/>
      <c r="AJ8" s="22"/>
      <c r="AK8" s="20"/>
      <c r="AL8" s="22"/>
      <c r="AM8" s="20"/>
      <c r="AN8" s="22"/>
      <c r="AO8" s="20"/>
      <c r="AP8" s="22"/>
      <c r="AQ8" s="20"/>
      <c r="AR8" s="22"/>
      <c r="AS8" s="20"/>
      <c r="AT8" s="22"/>
      <c r="AU8" s="20"/>
      <c r="AV8" s="22"/>
      <c r="AW8" s="20"/>
      <c r="AX8" s="22"/>
      <c r="AY8" s="20"/>
      <c r="AZ8" s="22"/>
      <c r="BA8" s="20"/>
      <c r="BB8" s="22"/>
      <c r="BC8" s="20"/>
      <c r="BD8" s="22"/>
      <c r="BE8" s="20"/>
      <c r="BF8" s="22"/>
      <c r="BG8" s="83"/>
      <c r="BH8" s="84"/>
      <c r="BI8" s="20"/>
      <c r="BJ8" s="95"/>
      <c r="BK8" s="20">
        <v>0</v>
      </c>
      <c r="BL8" s="21">
        <f t="shared" ref="BL8:BL71" si="12">BK8*E8</f>
        <v>0</v>
      </c>
      <c r="BM8" s="20"/>
      <c r="BN8" s="95">
        <f t="shared" si="1"/>
        <v>0</v>
      </c>
      <c r="BO8" s="20"/>
      <c r="BP8" s="21">
        <f t="shared" ref="BP8:BP71" si="13">BO8*E8</f>
        <v>0</v>
      </c>
      <c r="BQ8" s="20"/>
      <c r="BR8" s="22"/>
      <c r="BS8" s="20"/>
      <c r="BT8" s="22"/>
      <c r="BU8" s="20"/>
      <c r="BV8" s="22"/>
      <c r="BW8" s="20"/>
      <c r="BX8" s="23">
        <f>BW8*E8</f>
        <v>0</v>
      </c>
      <c r="BY8" s="20"/>
      <c r="BZ8" s="172"/>
      <c r="CA8" s="20"/>
      <c r="CB8" s="164"/>
      <c r="CC8" s="20"/>
      <c r="CD8" s="178"/>
      <c r="CE8" s="20"/>
      <c r="CF8" s="95"/>
      <c r="CG8" s="20"/>
      <c r="CH8" s="95"/>
      <c r="CI8" s="20"/>
      <c r="CJ8" s="22"/>
      <c r="CK8" s="20"/>
      <c r="CL8" s="22"/>
      <c r="CM8" s="20"/>
      <c r="CN8" s="22"/>
      <c r="CO8" s="20"/>
      <c r="CP8" s="22"/>
      <c r="CQ8" s="20"/>
      <c r="CR8" s="22"/>
      <c r="CS8" s="20"/>
      <c r="CT8" s="22"/>
      <c r="CU8" s="20"/>
      <c r="CV8" s="22"/>
      <c r="CW8" s="20"/>
      <c r="CX8" s="22"/>
      <c r="CY8" s="20"/>
      <c r="CZ8" s="22"/>
      <c r="DA8" s="20"/>
      <c r="DB8" s="22"/>
      <c r="DC8" s="20"/>
      <c r="DD8" s="22"/>
      <c r="DE8" s="20"/>
      <c r="DF8" s="22"/>
      <c r="DG8" s="20"/>
      <c r="DH8" s="22"/>
      <c r="DI8" s="20"/>
      <c r="DJ8" s="22"/>
      <c r="DK8" s="20"/>
      <c r="DL8" s="22"/>
      <c r="DM8" s="20"/>
      <c r="DN8" s="22"/>
      <c r="DO8" s="20"/>
      <c r="DP8" s="22"/>
      <c r="DQ8" s="20"/>
      <c r="DR8" s="22"/>
      <c r="DS8" s="20"/>
      <c r="DT8" s="22"/>
      <c r="DU8" s="20"/>
      <c r="DV8" s="22"/>
      <c r="DW8" s="20"/>
      <c r="DX8" s="22"/>
      <c r="DY8" s="20"/>
      <c r="DZ8" s="22"/>
      <c r="EA8" s="23">
        <f t="shared" si="7"/>
        <v>130.24</v>
      </c>
      <c r="EB8" s="21">
        <f t="shared" si="2"/>
        <v>5220554.4864000008</v>
      </c>
      <c r="EC8" s="193" t="e">
        <f t="shared" si="3"/>
        <v>#REF!</v>
      </c>
      <c r="ED8" s="193">
        <f t="shared" si="4"/>
        <v>1.4648839847504949E-4</v>
      </c>
      <c r="EE8" s="194">
        <f t="shared" si="8"/>
        <v>569.76</v>
      </c>
      <c r="EF8" s="185"/>
      <c r="EG8" s="185" t="s">
        <v>390</v>
      </c>
      <c r="EH8" s="185" t="s">
        <v>391</v>
      </c>
      <c r="EI8" s="185" t="s">
        <v>392</v>
      </c>
      <c r="EJ8" s="185">
        <v>700</v>
      </c>
      <c r="EK8" s="185">
        <v>40084.11</v>
      </c>
      <c r="EL8" s="185"/>
      <c r="EM8" s="185"/>
      <c r="EN8" s="185"/>
      <c r="EO8" s="185"/>
      <c r="EP8" s="185"/>
      <c r="EQ8" s="185"/>
      <c r="ER8" s="185"/>
      <c r="ES8" s="185"/>
      <c r="ET8" s="185"/>
      <c r="EU8" s="185"/>
      <c r="EV8" s="185"/>
      <c r="EW8" s="185"/>
      <c r="EX8" s="185"/>
      <c r="EY8" s="185"/>
      <c r="EZ8" s="185"/>
      <c r="FA8" s="185"/>
      <c r="FB8" s="185"/>
      <c r="FC8" s="185"/>
      <c r="FD8" s="185"/>
      <c r="FE8" s="185"/>
      <c r="FF8" s="185"/>
      <c r="FG8" s="195"/>
      <c r="FH8" s="185"/>
      <c r="FI8" s="185"/>
      <c r="FJ8" s="185"/>
      <c r="FK8" s="185"/>
      <c r="FL8" s="185"/>
      <c r="FM8" s="185"/>
      <c r="FN8" s="185"/>
      <c r="FO8" s="185"/>
      <c r="FP8" s="185"/>
      <c r="FQ8" s="185"/>
      <c r="FR8" s="185"/>
      <c r="FS8" s="185"/>
      <c r="FT8" s="185"/>
      <c r="FU8" s="185"/>
      <c r="FV8" s="185"/>
      <c r="FW8" s="185"/>
      <c r="FX8" s="185"/>
      <c r="FY8" s="185"/>
      <c r="FZ8" s="185"/>
      <c r="GA8" s="185"/>
      <c r="GB8" s="185"/>
      <c r="GC8" s="185"/>
      <c r="GD8" s="185"/>
      <c r="GE8" s="185"/>
      <c r="GF8" s="185"/>
      <c r="GG8" s="185"/>
      <c r="GH8" s="185"/>
      <c r="GI8" s="185"/>
      <c r="GJ8" s="185"/>
      <c r="GK8" s="185"/>
      <c r="GL8" s="185"/>
      <c r="GM8" s="185"/>
      <c r="GN8" s="185"/>
      <c r="GO8" s="185"/>
      <c r="GP8" s="185"/>
      <c r="GQ8" s="185"/>
      <c r="GR8" s="185"/>
      <c r="GS8" s="185"/>
      <c r="GT8" s="185"/>
      <c r="GU8" s="185"/>
      <c r="GV8" s="185"/>
      <c r="GW8" s="185"/>
      <c r="GX8" s="185"/>
      <c r="GY8" s="185"/>
      <c r="GZ8" s="185"/>
      <c r="HA8" s="185"/>
      <c r="HB8" s="185"/>
      <c r="HC8" s="185"/>
      <c r="HD8" s="185"/>
      <c r="HE8" s="185"/>
      <c r="HF8" s="185"/>
      <c r="HG8" s="185"/>
      <c r="HH8" s="185"/>
      <c r="HI8" s="185"/>
      <c r="HJ8" s="185"/>
      <c r="HK8" s="185"/>
      <c r="HL8" s="185"/>
      <c r="HM8" s="185"/>
      <c r="HN8" s="185"/>
      <c r="HO8" s="185"/>
      <c r="HP8" s="185"/>
      <c r="HQ8" s="185"/>
      <c r="HR8" s="185"/>
      <c r="HS8" s="185"/>
      <c r="HT8" s="185"/>
      <c r="HU8" s="185"/>
      <c r="HV8" s="185"/>
      <c r="HW8" s="185"/>
      <c r="HX8" s="185"/>
      <c r="HY8" s="185"/>
      <c r="HZ8" s="185"/>
      <c r="IA8" s="185"/>
      <c r="IB8" s="185"/>
      <c r="IC8" s="185"/>
      <c r="ID8" s="185"/>
      <c r="IE8" s="185"/>
      <c r="IF8" s="185"/>
      <c r="IG8" s="185"/>
      <c r="IH8" s="185"/>
      <c r="II8" s="185"/>
      <c r="IJ8" s="185"/>
      <c r="IK8" s="185"/>
      <c r="IL8" s="185"/>
      <c r="IM8" s="185"/>
      <c r="IN8" s="185"/>
      <c r="IO8" s="185"/>
      <c r="IP8" s="185"/>
      <c r="IQ8" s="185"/>
      <c r="IR8" s="185"/>
      <c r="IS8" s="185"/>
      <c r="IT8" s="185"/>
      <c r="IU8" s="185"/>
      <c r="IV8" s="185"/>
      <c r="IW8" s="185"/>
      <c r="IX8" s="185"/>
      <c r="IY8" s="185"/>
      <c r="IZ8" s="185"/>
      <c r="JA8" s="185"/>
      <c r="JB8" s="185"/>
      <c r="JC8" s="185"/>
      <c r="JD8" s="185"/>
      <c r="JE8" s="185"/>
      <c r="JF8" s="185"/>
      <c r="JG8" s="185"/>
      <c r="JH8" s="185"/>
      <c r="JI8" s="185"/>
      <c r="JJ8" s="185"/>
      <c r="JK8" s="185"/>
      <c r="JL8" s="185"/>
      <c r="JM8" s="185"/>
      <c r="JN8" s="185"/>
      <c r="JO8" s="185"/>
      <c r="JP8" s="185"/>
      <c r="JQ8" s="185"/>
      <c r="JR8" s="185"/>
      <c r="JS8" s="185"/>
      <c r="JT8" s="185"/>
      <c r="JU8" s="185"/>
      <c r="JV8" s="185"/>
      <c r="JW8" s="185"/>
      <c r="JX8" s="185"/>
      <c r="JY8" s="185"/>
      <c r="JZ8" s="185"/>
      <c r="KA8" s="185"/>
      <c r="KB8" s="185"/>
      <c r="KC8" s="185"/>
      <c r="KD8" s="185"/>
      <c r="KE8" s="185"/>
      <c r="KF8" s="185"/>
      <c r="KG8" s="185"/>
      <c r="KH8" s="185"/>
      <c r="KI8" s="185"/>
      <c r="KJ8" s="185"/>
      <c r="KK8" s="185"/>
      <c r="KL8" s="185"/>
      <c r="KM8" s="185"/>
      <c r="KN8" s="185"/>
      <c r="KO8" s="185"/>
      <c r="KP8" s="185"/>
      <c r="KQ8" s="185"/>
      <c r="KR8" s="185"/>
      <c r="KS8" s="185"/>
      <c r="KT8" s="185"/>
      <c r="KU8" s="185"/>
      <c r="KV8" s="185"/>
      <c r="KW8" s="185"/>
      <c r="KX8" s="185"/>
      <c r="KY8" s="185"/>
      <c r="KZ8" s="185"/>
      <c r="LA8" s="185"/>
      <c r="LB8" s="185"/>
      <c r="LC8" s="185"/>
      <c r="LD8" s="185"/>
      <c r="LE8" s="185"/>
      <c r="LF8" s="185"/>
      <c r="LG8" s="185"/>
      <c r="LH8" s="185"/>
      <c r="LI8" s="185"/>
      <c r="LJ8" s="185"/>
      <c r="LK8" s="185"/>
      <c r="LL8" s="185"/>
      <c r="LM8" s="185"/>
      <c r="LN8" s="185"/>
      <c r="LO8" s="185"/>
      <c r="LP8" s="185"/>
      <c r="LQ8" s="185"/>
      <c r="LR8" s="185"/>
      <c r="LS8" s="185"/>
      <c r="LT8" s="185"/>
    </row>
    <row r="9" spans="1:332" s="190" customFormat="1" ht="15" customHeight="1">
      <c r="A9" s="196" t="str">
        <f t="shared" si="5"/>
        <v>1.1.3</v>
      </c>
      <c r="B9" s="253" t="str">
        <f t="shared" si="0"/>
        <v>CERCA EN TELA VERDE H = 2.10 M</v>
      </c>
      <c r="C9" s="196" t="str">
        <f t="shared" si="0"/>
        <v>ML</v>
      </c>
      <c r="D9" s="196">
        <f t="shared" si="0"/>
        <v>221</v>
      </c>
      <c r="E9" s="196">
        <f t="shared" si="0"/>
        <v>17855.64</v>
      </c>
      <c r="F9" s="197">
        <f t="shared" si="6"/>
        <v>3946096.44</v>
      </c>
      <c r="G9" s="20"/>
      <c r="H9" s="21">
        <f t="shared" si="9"/>
        <v>0</v>
      </c>
      <c r="I9" s="20"/>
      <c r="J9" s="21">
        <f t="shared" si="10"/>
        <v>0</v>
      </c>
      <c r="K9" s="20"/>
      <c r="L9" s="21">
        <f t="shared" si="11"/>
        <v>0</v>
      </c>
      <c r="M9" s="20">
        <v>39.369999999999997</v>
      </c>
      <c r="N9" s="33">
        <f t="shared" ref="N9:N72" si="14">M9*E9</f>
        <v>702976.54679999989</v>
      </c>
      <c r="O9" s="20"/>
      <c r="P9" s="22"/>
      <c r="Q9" s="20"/>
      <c r="R9" s="22"/>
      <c r="S9" s="20"/>
      <c r="T9" s="22"/>
      <c r="U9" s="20"/>
      <c r="V9" s="22"/>
      <c r="W9" s="20"/>
      <c r="X9" s="22"/>
      <c r="Y9" s="20"/>
      <c r="Z9" s="22"/>
      <c r="AA9" s="20"/>
      <c r="AB9" s="22"/>
      <c r="AC9" s="20"/>
      <c r="AD9" s="22"/>
      <c r="AE9" s="20"/>
      <c r="AF9" s="22"/>
      <c r="AG9" s="20"/>
      <c r="AH9" s="22"/>
      <c r="AI9" s="20"/>
      <c r="AJ9" s="22"/>
      <c r="AK9" s="20"/>
      <c r="AL9" s="22"/>
      <c r="AM9" s="20"/>
      <c r="AN9" s="22"/>
      <c r="AO9" s="20"/>
      <c r="AP9" s="22"/>
      <c r="AQ9" s="20"/>
      <c r="AR9" s="22"/>
      <c r="AS9" s="20"/>
      <c r="AT9" s="22"/>
      <c r="AU9" s="20"/>
      <c r="AV9" s="22"/>
      <c r="AW9" s="20"/>
      <c r="AX9" s="22"/>
      <c r="AY9" s="20">
        <v>-39.369999999999997</v>
      </c>
      <c r="AZ9" s="33">
        <f>+AY9*E9</f>
        <v>-702976.54679999989</v>
      </c>
      <c r="BA9" s="20"/>
      <c r="BB9" s="22"/>
      <c r="BC9" s="20"/>
      <c r="BD9" s="22"/>
      <c r="BE9" s="20"/>
      <c r="BF9" s="22"/>
      <c r="BG9" s="83"/>
      <c r="BH9" s="84"/>
      <c r="BI9" s="20"/>
      <c r="BJ9" s="95"/>
      <c r="BK9" s="20">
        <v>0</v>
      </c>
      <c r="BL9" s="21">
        <f t="shared" si="12"/>
        <v>0</v>
      </c>
      <c r="BM9" s="20"/>
      <c r="BN9" s="95">
        <f t="shared" si="1"/>
        <v>0</v>
      </c>
      <c r="BO9" s="20"/>
      <c r="BP9" s="21">
        <f t="shared" si="13"/>
        <v>0</v>
      </c>
      <c r="BQ9" s="20"/>
      <c r="BR9" s="22"/>
      <c r="BS9" s="20"/>
      <c r="BT9" s="22"/>
      <c r="BU9" s="20"/>
      <c r="BV9" s="22"/>
      <c r="BW9" s="20">
        <v>0</v>
      </c>
      <c r="BX9" s="23"/>
      <c r="BY9" s="20"/>
      <c r="BZ9" s="172"/>
      <c r="CA9" s="20"/>
      <c r="CB9" s="164"/>
      <c r="CC9" s="20"/>
      <c r="CD9" s="178"/>
      <c r="CE9" s="20"/>
      <c r="CF9" s="95"/>
      <c r="CG9" s="20"/>
      <c r="CH9" s="95"/>
      <c r="CI9" s="20"/>
      <c r="CJ9" s="22"/>
      <c r="CK9" s="20"/>
      <c r="CL9" s="22"/>
      <c r="CM9" s="20"/>
      <c r="CN9" s="22"/>
      <c r="CO9" s="20"/>
      <c r="CP9" s="22"/>
      <c r="CQ9" s="20"/>
      <c r="CR9" s="22"/>
      <c r="CS9" s="20"/>
      <c r="CT9" s="22"/>
      <c r="CU9" s="20"/>
      <c r="CV9" s="22"/>
      <c r="CW9" s="20"/>
      <c r="CX9" s="22"/>
      <c r="CY9" s="20"/>
      <c r="CZ9" s="22"/>
      <c r="DA9" s="20"/>
      <c r="DB9" s="22"/>
      <c r="DC9" s="20"/>
      <c r="DD9" s="22"/>
      <c r="DE9" s="20"/>
      <c r="DF9" s="22"/>
      <c r="DG9" s="20"/>
      <c r="DH9" s="22"/>
      <c r="DI9" s="20"/>
      <c r="DJ9" s="22"/>
      <c r="DK9" s="20"/>
      <c r="DL9" s="22"/>
      <c r="DM9" s="20"/>
      <c r="DN9" s="22"/>
      <c r="DO9" s="20"/>
      <c r="DP9" s="22"/>
      <c r="DQ9" s="20"/>
      <c r="DR9" s="22"/>
      <c r="DS9" s="20"/>
      <c r="DT9" s="22"/>
      <c r="DU9" s="20"/>
      <c r="DV9" s="22"/>
      <c r="DW9" s="20"/>
      <c r="DX9" s="22"/>
      <c r="DY9" s="20"/>
      <c r="DZ9" s="22"/>
      <c r="EA9" s="23">
        <f t="shared" si="7"/>
        <v>0</v>
      </c>
      <c r="EB9" s="21">
        <f t="shared" si="2"/>
        <v>0</v>
      </c>
      <c r="EC9" s="193" t="e">
        <f t="shared" si="3"/>
        <v>#REF!</v>
      </c>
      <c r="ED9" s="193">
        <f t="shared" si="4"/>
        <v>0</v>
      </c>
      <c r="EE9" s="194">
        <f t="shared" si="8"/>
        <v>221</v>
      </c>
      <c r="EF9" s="185"/>
      <c r="EG9" s="185" t="s">
        <v>393</v>
      </c>
      <c r="EH9" s="185" t="s">
        <v>394</v>
      </c>
      <c r="EI9" s="185" t="s">
        <v>392</v>
      </c>
      <c r="EJ9" s="185">
        <v>221</v>
      </c>
      <c r="EK9" s="185">
        <v>17855.64</v>
      </c>
      <c r="EL9" s="185"/>
      <c r="EM9" s="185"/>
      <c r="EN9" s="185"/>
      <c r="EO9" s="185"/>
      <c r="EP9" s="185"/>
      <c r="EQ9" s="185"/>
      <c r="ER9" s="185"/>
      <c r="ES9" s="185"/>
      <c r="ET9" s="185"/>
      <c r="EU9" s="185"/>
      <c r="EV9" s="185"/>
      <c r="EW9" s="185"/>
      <c r="EX9" s="185"/>
      <c r="EY9" s="185"/>
      <c r="EZ9" s="185"/>
      <c r="FA9" s="185"/>
      <c r="FB9" s="185"/>
      <c r="FC9" s="185"/>
      <c r="FD9" s="185"/>
      <c r="FE9" s="185"/>
      <c r="FF9" s="185"/>
      <c r="FG9" s="195"/>
      <c r="FH9" s="185"/>
      <c r="FI9" s="185"/>
      <c r="FJ9" s="185"/>
      <c r="FK9" s="185"/>
      <c r="FL9" s="185"/>
      <c r="FM9" s="185"/>
      <c r="FN9" s="185"/>
      <c r="FO9" s="185"/>
      <c r="FP9" s="185"/>
      <c r="FQ9" s="185"/>
      <c r="FR9" s="185"/>
      <c r="FS9" s="185"/>
      <c r="FT9" s="185"/>
      <c r="FU9" s="185"/>
      <c r="FV9" s="185"/>
      <c r="FW9" s="185"/>
      <c r="FX9" s="185"/>
      <c r="FY9" s="185"/>
      <c r="FZ9" s="185"/>
      <c r="GA9" s="185"/>
      <c r="GB9" s="185"/>
      <c r="GC9" s="185"/>
      <c r="GD9" s="185"/>
      <c r="GE9" s="185"/>
      <c r="GF9" s="185"/>
      <c r="GG9" s="185"/>
      <c r="GH9" s="185"/>
      <c r="GI9" s="185"/>
      <c r="GJ9" s="185"/>
      <c r="GK9" s="185"/>
      <c r="GL9" s="185"/>
      <c r="GM9" s="185"/>
      <c r="GN9" s="185"/>
      <c r="GO9" s="185"/>
      <c r="GP9" s="185"/>
      <c r="GQ9" s="185"/>
      <c r="GR9" s="185"/>
      <c r="GS9" s="185"/>
      <c r="GT9" s="185"/>
      <c r="GU9" s="185"/>
      <c r="GV9" s="185"/>
      <c r="GW9" s="185"/>
      <c r="GX9" s="185"/>
      <c r="GY9" s="185"/>
      <c r="GZ9" s="185"/>
      <c r="HA9" s="185"/>
      <c r="HB9" s="185"/>
      <c r="HC9" s="185"/>
      <c r="HD9" s="185"/>
      <c r="HE9" s="185"/>
      <c r="HF9" s="185"/>
      <c r="HG9" s="185"/>
      <c r="HH9" s="185"/>
      <c r="HI9" s="185"/>
      <c r="HJ9" s="185"/>
      <c r="HK9" s="185"/>
      <c r="HL9" s="185"/>
      <c r="HM9" s="185"/>
      <c r="HN9" s="185"/>
      <c r="HO9" s="185"/>
      <c r="HP9" s="185"/>
      <c r="HQ9" s="185"/>
      <c r="HR9" s="185"/>
      <c r="HS9" s="185"/>
      <c r="HT9" s="185"/>
      <c r="HU9" s="185"/>
      <c r="HV9" s="185"/>
      <c r="HW9" s="185"/>
      <c r="HX9" s="185"/>
      <c r="HY9" s="185"/>
      <c r="HZ9" s="185"/>
      <c r="IA9" s="185"/>
      <c r="IB9" s="185"/>
      <c r="IC9" s="185"/>
      <c r="ID9" s="185"/>
      <c r="IE9" s="185"/>
      <c r="IF9" s="185"/>
      <c r="IG9" s="185"/>
      <c r="IH9" s="185"/>
      <c r="II9" s="185"/>
      <c r="IJ9" s="185"/>
      <c r="IK9" s="185"/>
      <c r="IL9" s="185"/>
      <c r="IM9" s="185"/>
      <c r="IN9" s="185"/>
      <c r="IO9" s="185"/>
      <c r="IP9" s="185"/>
      <c r="IQ9" s="185"/>
      <c r="IR9" s="185"/>
      <c r="IS9" s="185"/>
      <c r="IT9" s="185"/>
      <c r="IU9" s="185"/>
      <c r="IV9" s="185"/>
      <c r="IW9" s="185"/>
      <c r="IX9" s="185"/>
      <c r="IY9" s="185"/>
      <c r="IZ9" s="185"/>
      <c r="JA9" s="185"/>
      <c r="JB9" s="185"/>
      <c r="JC9" s="185"/>
      <c r="JD9" s="185"/>
      <c r="JE9" s="185"/>
      <c r="JF9" s="185"/>
      <c r="JG9" s="185"/>
      <c r="JH9" s="185"/>
      <c r="JI9" s="185"/>
      <c r="JJ9" s="185"/>
      <c r="JK9" s="185"/>
      <c r="JL9" s="185"/>
      <c r="JM9" s="185"/>
      <c r="JN9" s="185"/>
      <c r="JO9" s="185"/>
      <c r="JP9" s="185"/>
      <c r="JQ9" s="185"/>
      <c r="JR9" s="185"/>
      <c r="JS9" s="185"/>
      <c r="JT9" s="185"/>
      <c r="JU9" s="185"/>
      <c r="JV9" s="185"/>
      <c r="JW9" s="185"/>
      <c r="JX9" s="185"/>
      <c r="JY9" s="185"/>
      <c r="JZ9" s="185"/>
      <c r="KA9" s="185"/>
      <c r="KB9" s="185"/>
      <c r="KC9" s="185"/>
      <c r="KD9" s="185"/>
      <c r="KE9" s="185"/>
      <c r="KF9" s="185"/>
      <c r="KG9" s="185"/>
      <c r="KH9" s="185"/>
      <c r="KI9" s="185"/>
      <c r="KJ9" s="185"/>
      <c r="KK9" s="185"/>
      <c r="KL9" s="185"/>
      <c r="KM9" s="185"/>
      <c r="KN9" s="185"/>
      <c r="KO9" s="185"/>
      <c r="KP9" s="185"/>
      <c r="KQ9" s="185"/>
      <c r="KR9" s="185"/>
      <c r="KS9" s="185"/>
      <c r="KT9" s="185"/>
      <c r="KU9" s="185"/>
      <c r="KV9" s="185"/>
      <c r="KW9" s="185"/>
      <c r="KX9" s="185"/>
      <c r="KY9" s="185"/>
      <c r="KZ9" s="185"/>
      <c r="LA9" s="185"/>
      <c r="LB9" s="185"/>
      <c r="LC9" s="185"/>
      <c r="LD9" s="185"/>
      <c r="LE9" s="185"/>
      <c r="LF9" s="185"/>
      <c r="LG9" s="185"/>
      <c r="LH9" s="185"/>
      <c r="LI9" s="185"/>
      <c r="LJ9" s="185"/>
      <c r="LK9" s="185"/>
      <c r="LL9" s="185"/>
      <c r="LM9" s="185"/>
      <c r="LN9" s="185"/>
      <c r="LO9" s="185"/>
      <c r="LP9" s="185"/>
      <c r="LQ9" s="185"/>
      <c r="LR9" s="185"/>
      <c r="LS9" s="185"/>
      <c r="LT9" s="185"/>
    </row>
    <row r="10" spans="1:332" ht="14.45" customHeight="1">
      <c r="A10" s="196" t="str">
        <f t="shared" si="5"/>
        <v>1.1.4</v>
      </c>
      <c r="B10" s="253" t="str">
        <f t="shared" si="0"/>
        <v>DESCAPOTE A MAQUINA E=0.20 M</v>
      </c>
      <c r="C10" s="196" t="str">
        <f t="shared" si="0"/>
        <v>M2</v>
      </c>
      <c r="D10" s="191">
        <f>EJ10</f>
        <v>1492.08</v>
      </c>
      <c r="E10" s="196">
        <f t="shared" si="0"/>
        <v>5868.72</v>
      </c>
      <c r="F10" s="197">
        <f t="shared" si="6"/>
        <v>8756599.7376000006</v>
      </c>
      <c r="G10" s="20"/>
      <c r="H10" s="21">
        <f t="shared" si="9"/>
        <v>0</v>
      </c>
      <c r="I10" s="20"/>
      <c r="J10" s="21">
        <f t="shared" si="10"/>
        <v>0</v>
      </c>
      <c r="K10" s="20"/>
      <c r="L10" s="21">
        <f t="shared" si="11"/>
        <v>0</v>
      </c>
      <c r="M10" s="20">
        <v>242</v>
      </c>
      <c r="N10" s="33">
        <f t="shared" si="14"/>
        <v>1420230.24</v>
      </c>
      <c r="O10" s="20">
        <v>1250.08</v>
      </c>
      <c r="P10" s="33">
        <f>O10*E10</f>
        <v>7336369.4976000004</v>
      </c>
      <c r="Q10" s="20"/>
      <c r="R10" s="22"/>
      <c r="S10" s="20"/>
      <c r="T10" s="22"/>
      <c r="U10" s="20"/>
      <c r="V10" s="22"/>
      <c r="W10" s="20"/>
      <c r="X10" s="22"/>
      <c r="Y10" s="20"/>
      <c r="Z10" s="22"/>
      <c r="AA10" s="20"/>
      <c r="AB10" s="22"/>
      <c r="AC10" s="20"/>
      <c r="AD10" s="22"/>
      <c r="AE10" s="20"/>
      <c r="AF10" s="22"/>
      <c r="AG10" s="20"/>
      <c r="AH10" s="22"/>
      <c r="AI10" s="20"/>
      <c r="AJ10" s="22"/>
      <c r="AK10" s="20"/>
      <c r="AL10" s="22"/>
      <c r="AM10" s="20"/>
      <c r="AN10" s="22"/>
      <c r="AO10" s="20"/>
      <c r="AP10" s="22"/>
      <c r="AQ10" s="20"/>
      <c r="AR10" s="22"/>
      <c r="AS10" s="20"/>
      <c r="AT10" s="22"/>
      <c r="AU10" s="20"/>
      <c r="AV10" s="22"/>
      <c r="AW10" s="20"/>
      <c r="AX10" s="22"/>
      <c r="AY10" s="20"/>
      <c r="AZ10" s="22"/>
      <c r="BA10" s="20"/>
      <c r="BB10" s="22"/>
      <c r="BC10" s="20"/>
      <c r="BD10" s="22"/>
      <c r="BE10" s="20"/>
      <c r="BF10" s="22"/>
      <c r="BG10" s="83"/>
      <c r="BH10" s="84"/>
      <c r="BI10" s="20"/>
      <c r="BJ10" s="95"/>
      <c r="BK10" s="20">
        <v>20</v>
      </c>
      <c r="BL10" s="21">
        <f t="shared" si="12"/>
        <v>117374.40000000001</v>
      </c>
      <c r="BM10" s="20"/>
      <c r="BN10" s="95">
        <f t="shared" si="1"/>
        <v>0</v>
      </c>
      <c r="BO10" s="20"/>
      <c r="BP10" s="21">
        <f t="shared" si="13"/>
        <v>0</v>
      </c>
      <c r="BQ10" s="20"/>
      <c r="BR10" s="22"/>
      <c r="BS10" s="20"/>
      <c r="BT10" s="22"/>
      <c r="BU10" s="20"/>
      <c r="BV10" s="22"/>
      <c r="BW10" s="20">
        <v>1500.4</v>
      </c>
      <c r="BX10" s="23">
        <f t="shared" ref="BX10:BX15" si="15">BW10*E10</f>
        <v>8805427.4880000018</v>
      </c>
      <c r="BY10" s="20"/>
      <c r="BZ10" s="172"/>
      <c r="CA10" s="20"/>
      <c r="CB10" s="164"/>
      <c r="CC10" s="20"/>
      <c r="CD10" s="178"/>
      <c r="CE10" s="20"/>
      <c r="CF10" s="95"/>
      <c r="CG10" s="20"/>
      <c r="CH10" s="95"/>
      <c r="CI10" s="20"/>
      <c r="CJ10" s="22"/>
      <c r="CK10" s="20"/>
      <c r="CL10" s="22"/>
      <c r="CM10" s="20"/>
      <c r="CN10" s="22"/>
      <c r="CO10" s="20"/>
      <c r="CP10" s="22"/>
      <c r="CQ10" s="20"/>
      <c r="CR10" s="22"/>
      <c r="CS10" s="20"/>
      <c r="CT10" s="22"/>
      <c r="CU10" s="20"/>
      <c r="CV10" s="22"/>
      <c r="CW10" s="20"/>
      <c r="CX10" s="22"/>
      <c r="CY10" s="20"/>
      <c r="CZ10" s="22"/>
      <c r="DA10" s="20"/>
      <c r="DB10" s="22"/>
      <c r="DC10" s="20"/>
      <c r="DD10" s="22"/>
      <c r="DE10" s="20"/>
      <c r="DF10" s="22"/>
      <c r="DG10" s="20"/>
      <c r="DH10" s="22"/>
      <c r="DI10" s="20"/>
      <c r="DJ10" s="22"/>
      <c r="DK10" s="20"/>
      <c r="DL10" s="22"/>
      <c r="DM10" s="20"/>
      <c r="DN10" s="22"/>
      <c r="DO10" s="20"/>
      <c r="DP10" s="22"/>
      <c r="DQ10" s="20"/>
      <c r="DR10" s="22"/>
      <c r="DS10" s="20"/>
      <c r="DT10" s="22"/>
      <c r="DU10" s="20"/>
      <c r="DV10" s="22"/>
      <c r="DW10" s="20"/>
      <c r="DX10" s="22"/>
      <c r="DY10" s="20"/>
      <c r="DZ10" s="22"/>
      <c r="EA10" s="23">
        <f t="shared" si="7"/>
        <v>3012.48</v>
      </c>
      <c r="EB10" s="21">
        <f t="shared" si="2"/>
        <v>17679401.625600003</v>
      </c>
      <c r="EC10" s="193" t="e">
        <f t="shared" si="3"/>
        <v>#REF!</v>
      </c>
      <c r="ED10" s="193">
        <f t="shared" si="4"/>
        <v>4.9608278907500272E-4</v>
      </c>
      <c r="EE10" s="194">
        <f t="shared" si="8"/>
        <v>-1520.4</v>
      </c>
      <c r="EF10" s="185"/>
      <c r="EG10" s="185" t="s">
        <v>395</v>
      </c>
      <c r="EH10" s="185" t="s">
        <v>396</v>
      </c>
      <c r="EI10" s="185" t="s">
        <v>397</v>
      </c>
      <c r="EJ10" s="185">
        <f>242+1250.08</f>
        <v>1492.08</v>
      </c>
      <c r="EK10" s="185">
        <v>5868.72</v>
      </c>
      <c r="EL10" s="185"/>
      <c r="EM10" s="185"/>
      <c r="EN10" s="185"/>
      <c r="EO10" s="185"/>
      <c r="EP10" s="185"/>
      <c r="EQ10" s="185"/>
      <c r="ER10" s="185"/>
      <c r="ES10" s="185"/>
      <c r="ET10" s="185"/>
      <c r="EU10" s="185"/>
      <c r="EV10" s="185"/>
      <c r="EW10" s="185"/>
      <c r="EX10" s="185"/>
      <c r="EY10" s="185"/>
      <c r="EZ10" s="185"/>
      <c r="FA10" s="185"/>
      <c r="FB10" s="185"/>
      <c r="FC10" s="185"/>
      <c r="FD10" s="185"/>
      <c r="FE10" s="185"/>
      <c r="FF10" s="185"/>
      <c r="FG10" s="195"/>
      <c r="FH10" s="185"/>
      <c r="FI10" s="185"/>
      <c r="FJ10" s="185"/>
      <c r="FK10" s="185"/>
      <c r="FL10" s="185"/>
      <c r="FM10" s="185"/>
      <c r="FN10" s="185"/>
      <c r="FO10" s="185"/>
      <c r="FP10" s="185"/>
      <c r="FQ10" s="185"/>
      <c r="FR10" s="185"/>
      <c r="FS10" s="185"/>
      <c r="FT10" s="185"/>
      <c r="FU10" s="185"/>
      <c r="FV10" s="185"/>
      <c r="FW10" s="185"/>
      <c r="FX10" s="185"/>
      <c r="FY10" s="185"/>
      <c r="FZ10" s="185"/>
      <c r="GA10" s="185"/>
      <c r="GB10" s="185"/>
      <c r="GC10" s="185"/>
      <c r="GD10" s="185"/>
      <c r="GE10" s="185"/>
      <c r="GF10" s="185"/>
      <c r="GG10" s="185"/>
      <c r="GH10" s="185"/>
      <c r="GI10" s="185"/>
      <c r="GJ10" s="185"/>
      <c r="GK10" s="185"/>
      <c r="GL10" s="185"/>
      <c r="GM10" s="185"/>
      <c r="GN10" s="185"/>
      <c r="GO10" s="185"/>
      <c r="GP10" s="185"/>
      <c r="GQ10" s="185"/>
      <c r="GR10" s="185"/>
      <c r="GS10" s="185"/>
      <c r="GT10" s="185"/>
      <c r="GU10" s="185"/>
      <c r="GV10" s="185"/>
      <c r="GW10" s="185"/>
      <c r="GX10" s="185"/>
      <c r="GY10" s="185"/>
      <c r="GZ10" s="185"/>
      <c r="HA10" s="185"/>
      <c r="HB10" s="185"/>
      <c r="HC10" s="185"/>
      <c r="HD10" s="185"/>
      <c r="HE10" s="185"/>
      <c r="HF10" s="185"/>
      <c r="HG10" s="185"/>
      <c r="HH10" s="185"/>
      <c r="HI10" s="185"/>
      <c r="HJ10" s="185"/>
      <c r="HK10" s="185"/>
      <c r="HL10" s="185"/>
      <c r="HM10" s="185"/>
      <c r="HN10" s="185"/>
      <c r="HO10" s="185"/>
      <c r="HP10" s="185"/>
      <c r="HQ10" s="185"/>
      <c r="HR10" s="185"/>
      <c r="HS10" s="185"/>
      <c r="HT10" s="185"/>
      <c r="HU10" s="185"/>
      <c r="HV10" s="185"/>
      <c r="HW10" s="185"/>
      <c r="HX10" s="185"/>
      <c r="HY10" s="185"/>
      <c r="HZ10" s="185"/>
      <c r="IA10" s="185"/>
      <c r="IB10" s="185"/>
      <c r="IC10" s="185"/>
      <c r="ID10" s="185"/>
      <c r="IE10" s="185"/>
      <c r="IF10" s="185"/>
      <c r="IG10" s="185"/>
      <c r="IH10" s="185"/>
      <c r="II10" s="185"/>
      <c r="IJ10" s="185"/>
      <c r="IK10" s="185"/>
      <c r="IL10" s="185"/>
      <c r="IM10" s="185"/>
      <c r="IN10" s="185"/>
      <c r="IO10" s="185"/>
      <c r="IP10" s="185"/>
      <c r="IQ10" s="185"/>
      <c r="IR10" s="185"/>
      <c r="IS10" s="185"/>
      <c r="IT10" s="185"/>
      <c r="IU10" s="185"/>
      <c r="IV10" s="185"/>
      <c r="IW10" s="185"/>
      <c r="IX10" s="185"/>
      <c r="IY10" s="185"/>
      <c r="IZ10" s="185"/>
      <c r="JA10" s="185"/>
      <c r="JB10" s="185"/>
      <c r="JC10" s="185"/>
      <c r="JD10" s="185"/>
      <c r="JE10" s="185"/>
      <c r="JF10" s="185"/>
      <c r="JG10" s="185"/>
      <c r="JH10" s="185"/>
      <c r="JI10" s="185"/>
      <c r="JJ10" s="185"/>
      <c r="JK10" s="185"/>
      <c r="JL10" s="185"/>
      <c r="JM10" s="185"/>
      <c r="JN10" s="185"/>
      <c r="JO10" s="185"/>
      <c r="JP10" s="185"/>
      <c r="JQ10" s="185"/>
      <c r="JR10" s="185"/>
      <c r="JS10" s="185"/>
      <c r="JT10" s="185"/>
      <c r="JU10" s="185"/>
      <c r="JV10" s="185"/>
      <c r="JW10" s="185"/>
      <c r="JX10" s="185"/>
      <c r="JY10" s="185"/>
      <c r="JZ10" s="185"/>
      <c r="KA10" s="185"/>
      <c r="KB10" s="185"/>
      <c r="KC10" s="185"/>
      <c r="KD10" s="185"/>
      <c r="KE10" s="185"/>
      <c r="KF10" s="185"/>
      <c r="KG10" s="185"/>
      <c r="KH10" s="185"/>
      <c r="KI10" s="185"/>
      <c r="KJ10" s="185"/>
      <c r="KK10" s="185"/>
      <c r="KL10" s="185"/>
      <c r="KM10" s="185"/>
      <c r="KN10" s="185"/>
      <c r="KO10" s="185"/>
      <c r="KP10" s="185"/>
      <c r="KQ10" s="185"/>
      <c r="KR10" s="185"/>
      <c r="KS10" s="185"/>
      <c r="KT10" s="185"/>
      <c r="KU10" s="185"/>
      <c r="KV10" s="185"/>
      <c r="KW10" s="185"/>
      <c r="KX10" s="185"/>
      <c r="KY10" s="185"/>
      <c r="KZ10" s="185"/>
      <c r="LA10" s="185"/>
      <c r="LB10" s="185"/>
      <c r="LC10" s="185"/>
      <c r="LD10" s="185"/>
      <c r="LE10" s="185"/>
      <c r="LF10" s="185"/>
      <c r="LG10" s="185"/>
      <c r="LH10" s="185"/>
      <c r="LI10" s="185"/>
      <c r="LJ10" s="185"/>
      <c r="LK10" s="185"/>
      <c r="LL10" s="185"/>
      <c r="LM10" s="185"/>
      <c r="LN10" s="185"/>
      <c r="LO10" s="185"/>
      <c r="LP10" s="185"/>
      <c r="LQ10" s="185"/>
      <c r="LR10" s="185"/>
      <c r="LS10" s="185"/>
      <c r="LT10" s="185"/>
    </row>
    <row r="11" spans="1:332" ht="15" customHeight="1">
      <c r="A11" s="196" t="str">
        <f t="shared" si="5"/>
        <v>1.1.5</v>
      </c>
      <c r="B11" s="253" t="str">
        <f t="shared" si="0"/>
        <v>LOCALIZACIÓN Y REPLANTEO DE CIMIENTOS CON ELEMENTOS DE PRECISIÓN</v>
      </c>
      <c r="C11" s="196" t="str">
        <f t="shared" si="0"/>
        <v>M2</v>
      </c>
      <c r="D11" s="196">
        <f t="shared" si="0"/>
        <v>3937</v>
      </c>
      <c r="E11" s="196">
        <f t="shared" si="0"/>
        <v>797.93999999999994</v>
      </c>
      <c r="F11" s="197">
        <f t="shared" si="6"/>
        <v>3141489.78</v>
      </c>
      <c r="G11" s="20"/>
      <c r="H11" s="21">
        <f t="shared" si="9"/>
        <v>0</v>
      </c>
      <c r="I11" s="20">
        <v>100</v>
      </c>
      <c r="J11" s="21">
        <f t="shared" si="10"/>
        <v>79794</v>
      </c>
      <c r="K11" s="20">
        <v>100</v>
      </c>
      <c r="L11" s="21">
        <f t="shared" si="11"/>
        <v>79794</v>
      </c>
      <c r="M11" s="20">
        <v>600</v>
      </c>
      <c r="N11" s="33">
        <f t="shared" si="14"/>
        <v>478763.99999999994</v>
      </c>
      <c r="O11" s="20">
        <v>1747.22</v>
      </c>
      <c r="P11" s="33">
        <f>O11*E11</f>
        <v>1394176.7267999998</v>
      </c>
      <c r="Q11" s="20"/>
      <c r="R11" s="22"/>
      <c r="S11" s="20"/>
      <c r="T11" s="22"/>
      <c r="U11" s="20"/>
      <c r="V11" s="22"/>
      <c r="W11" s="20"/>
      <c r="X11" s="22"/>
      <c r="Y11" s="20"/>
      <c r="Z11" s="22"/>
      <c r="AA11" s="20"/>
      <c r="AB11" s="22"/>
      <c r="AC11" s="20"/>
      <c r="AD11" s="22"/>
      <c r="AE11" s="20"/>
      <c r="AF11" s="22"/>
      <c r="AG11" s="20"/>
      <c r="AH11" s="22"/>
      <c r="AI11" s="20"/>
      <c r="AJ11" s="22"/>
      <c r="AK11" s="20"/>
      <c r="AL11" s="22"/>
      <c r="AM11" s="20"/>
      <c r="AN11" s="22"/>
      <c r="AO11" s="20"/>
      <c r="AP11" s="22"/>
      <c r="AQ11" s="20"/>
      <c r="AR11" s="22"/>
      <c r="AS11" s="20"/>
      <c r="AT11" s="22"/>
      <c r="AU11" s="20"/>
      <c r="AV11" s="22"/>
      <c r="AW11" s="20"/>
      <c r="AX11" s="22"/>
      <c r="AY11" s="20"/>
      <c r="AZ11" s="22"/>
      <c r="BA11" s="20"/>
      <c r="BB11" s="22"/>
      <c r="BC11" s="20"/>
      <c r="BD11" s="22"/>
      <c r="BE11" s="20"/>
      <c r="BF11" s="22"/>
      <c r="BG11" s="83"/>
      <c r="BH11" s="84"/>
      <c r="BI11" s="20"/>
      <c r="BJ11" s="95"/>
      <c r="BK11" s="20">
        <v>0</v>
      </c>
      <c r="BL11" s="21">
        <f t="shared" si="12"/>
        <v>0</v>
      </c>
      <c r="BM11" s="20"/>
      <c r="BN11" s="95">
        <f t="shared" si="1"/>
        <v>0</v>
      </c>
      <c r="BO11" s="20"/>
      <c r="BP11" s="21">
        <f t="shared" si="13"/>
        <v>0</v>
      </c>
      <c r="BQ11" s="20"/>
      <c r="BR11" s="22"/>
      <c r="BS11" s="20"/>
      <c r="BT11" s="22"/>
      <c r="BU11" s="20"/>
      <c r="BV11" s="22"/>
      <c r="BW11" s="20">
        <v>2547.31</v>
      </c>
      <c r="BX11" s="23">
        <f t="shared" si="15"/>
        <v>2032600.5413999998</v>
      </c>
      <c r="BY11" s="20"/>
      <c r="BZ11" s="172"/>
      <c r="CA11" s="20"/>
      <c r="CB11" s="164"/>
      <c r="CC11" s="20"/>
      <c r="CD11" s="178"/>
      <c r="CE11" s="20"/>
      <c r="CF11" s="95"/>
      <c r="CG11" s="20"/>
      <c r="CH11" s="95"/>
      <c r="CI11" s="20"/>
      <c r="CJ11" s="22"/>
      <c r="CK11" s="20"/>
      <c r="CL11" s="22"/>
      <c r="CM11" s="20"/>
      <c r="CN11" s="22"/>
      <c r="CO11" s="20"/>
      <c r="CP11" s="22"/>
      <c r="CQ11" s="20"/>
      <c r="CR11" s="22"/>
      <c r="CS11" s="20"/>
      <c r="CT11" s="22"/>
      <c r="CU11" s="20"/>
      <c r="CV11" s="22"/>
      <c r="CW11" s="20"/>
      <c r="CX11" s="22"/>
      <c r="CY11" s="20"/>
      <c r="CZ11" s="22"/>
      <c r="DA11" s="20"/>
      <c r="DB11" s="22"/>
      <c r="DC11" s="20"/>
      <c r="DD11" s="22"/>
      <c r="DE11" s="20"/>
      <c r="DF11" s="22"/>
      <c r="DG11" s="20"/>
      <c r="DH11" s="22"/>
      <c r="DI11" s="20"/>
      <c r="DJ11" s="22"/>
      <c r="DK11" s="20"/>
      <c r="DL11" s="22"/>
      <c r="DM11" s="20"/>
      <c r="DN11" s="22"/>
      <c r="DO11" s="20"/>
      <c r="DP11" s="22"/>
      <c r="DQ11" s="20"/>
      <c r="DR11" s="22"/>
      <c r="DS11" s="20"/>
      <c r="DT11" s="22"/>
      <c r="DU11" s="20"/>
      <c r="DV11" s="22"/>
      <c r="DW11" s="20"/>
      <c r="DX11" s="22"/>
      <c r="DY11" s="20"/>
      <c r="DZ11" s="22"/>
      <c r="EA11" s="23">
        <f t="shared" si="7"/>
        <v>5094.5300000000007</v>
      </c>
      <c r="EB11" s="21">
        <f t="shared" si="2"/>
        <v>4065129.2682000003</v>
      </c>
      <c r="EC11" s="193" t="e">
        <f t="shared" si="3"/>
        <v>#REF!</v>
      </c>
      <c r="ED11" s="193">
        <f t="shared" si="4"/>
        <v>1.1406724661987198E-4</v>
      </c>
      <c r="EE11" s="194">
        <f t="shared" si="8"/>
        <v>-1157.5300000000007</v>
      </c>
      <c r="EF11" s="185"/>
      <c r="EG11" s="185" t="s">
        <v>398</v>
      </c>
      <c r="EH11" s="185" t="s">
        <v>399</v>
      </c>
      <c r="EI11" s="185" t="s">
        <v>397</v>
      </c>
      <c r="EJ11" s="185">
        <v>3937</v>
      </c>
      <c r="EK11" s="185">
        <v>797.93999999999994</v>
      </c>
      <c r="EL11" s="185"/>
      <c r="EM11" s="185"/>
      <c r="EN11" s="185"/>
      <c r="EO11" s="185"/>
      <c r="EP11" s="185"/>
      <c r="EQ11" s="185"/>
      <c r="ER11" s="185"/>
      <c r="ES11" s="185"/>
      <c r="ET11" s="185"/>
      <c r="EU11" s="185"/>
      <c r="EV11" s="185"/>
      <c r="EW11" s="185"/>
      <c r="EX11" s="185"/>
      <c r="EY11" s="185"/>
      <c r="EZ11" s="185"/>
      <c r="FA11" s="185"/>
      <c r="FB11" s="185"/>
      <c r="FC11" s="185"/>
      <c r="FD11" s="185"/>
      <c r="FE11" s="185"/>
      <c r="FF11" s="185"/>
      <c r="FG11" s="195"/>
      <c r="FH11" s="185"/>
      <c r="FI11" s="185"/>
      <c r="FJ11" s="185"/>
      <c r="FK11" s="185"/>
      <c r="FL11" s="185"/>
      <c r="FM11" s="185"/>
      <c r="FN11" s="185"/>
      <c r="FO11" s="185"/>
      <c r="FP11" s="185"/>
      <c r="FQ11" s="185"/>
      <c r="FR11" s="185"/>
      <c r="FS11" s="185"/>
      <c r="FT11" s="185"/>
      <c r="FU11" s="185"/>
      <c r="FV11" s="185"/>
      <c r="FW11" s="185"/>
      <c r="FX11" s="185"/>
      <c r="FY11" s="185"/>
      <c r="FZ11" s="185"/>
      <c r="GA11" s="185"/>
      <c r="GB11" s="185"/>
      <c r="GC11" s="185"/>
      <c r="GD11" s="185"/>
      <c r="GE11" s="185"/>
      <c r="GF11" s="185"/>
      <c r="GG11" s="185"/>
      <c r="GH11" s="185"/>
      <c r="GI11" s="185"/>
      <c r="GJ11" s="185"/>
      <c r="GK11" s="185"/>
      <c r="GL11" s="185"/>
      <c r="GM11" s="185"/>
      <c r="GN11" s="185"/>
      <c r="GO11" s="185"/>
      <c r="GP11" s="185"/>
      <c r="GQ11" s="185"/>
      <c r="GR11" s="185"/>
      <c r="GS11" s="185"/>
      <c r="GT11" s="185"/>
      <c r="GU11" s="185"/>
      <c r="GV11" s="185"/>
      <c r="GW11" s="185"/>
      <c r="GX11" s="185"/>
      <c r="GY11" s="185"/>
      <c r="GZ11" s="185"/>
      <c r="HA11" s="185"/>
      <c r="HB11" s="185"/>
      <c r="HC11" s="185"/>
      <c r="HD11" s="185"/>
      <c r="HE11" s="185"/>
      <c r="HF11" s="185"/>
      <c r="HG11" s="185"/>
      <c r="HH11" s="185"/>
      <c r="HI11" s="185"/>
      <c r="HJ11" s="185"/>
      <c r="HK11" s="185"/>
      <c r="HL11" s="185"/>
      <c r="HM11" s="185"/>
      <c r="HN11" s="185"/>
      <c r="HO11" s="185"/>
      <c r="HP11" s="185"/>
      <c r="HQ11" s="185"/>
      <c r="HR11" s="185"/>
      <c r="HS11" s="185"/>
      <c r="HT11" s="185"/>
      <c r="HU11" s="185"/>
      <c r="HV11" s="185"/>
      <c r="HW11" s="185"/>
      <c r="HX11" s="185"/>
      <c r="HY11" s="185"/>
      <c r="HZ11" s="185"/>
      <c r="IA11" s="185"/>
      <c r="IB11" s="185"/>
      <c r="IC11" s="185"/>
      <c r="ID11" s="185"/>
      <c r="IE11" s="185"/>
      <c r="IF11" s="185"/>
      <c r="IG11" s="185"/>
      <c r="IH11" s="185"/>
      <c r="II11" s="185"/>
      <c r="IJ11" s="185"/>
      <c r="IK11" s="185"/>
      <c r="IL11" s="185"/>
      <c r="IM11" s="185"/>
      <c r="IN11" s="185"/>
      <c r="IO11" s="185"/>
      <c r="IP11" s="185"/>
      <c r="IQ11" s="185"/>
      <c r="IR11" s="185"/>
      <c r="IS11" s="185"/>
      <c r="IT11" s="185"/>
      <c r="IU11" s="185"/>
      <c r="IV11" s="185"/>
      <c r="IW11" s="185"/>
      <c r="IX11" s="185"/>
      <c r="IY11" s="185"/>
      <c r="IZ11" s="185"/>
      <c r="JA11" s="185"/>
      <c r="JB11" s="185"/>
      <c r="JC11" s="185"/>
      <c r="JD11" s="185"/>
      <c r="JE11" s="185"/>
      <c r="JF11" s="185"/>
      <c r="JG11" s="185"/>
      <c r="JH11" s="185"/>
      <c r="JI11" s="185"/>
      <c r="JJ11" s="185"/>
      <c r="JK11" s="185"/>
      <c r="JL11" s="185"/>
      <c r="JM11" s="185"/>
      <c r="JN11" s="185"/>
      <c r="JO11" s="185"/>
      <c r="JP11" s="185"/>
      <c r="JQ11" s="185"/>
      <c r="JR11" s="185"/>
      <c r="JS11" s="185"/>
      <c r="JT11" s="185"/>
      <c r="JU11" s="185"/>
      <c r="JV11" s="185"/>
      <c r="JW11" s="185"/>
      <c r="JX11" s="185"/>
      <c r="JY11" s="185"/>
      <c r="JZ11" s="185"/>
      <c r="KA11" s="185"/>
      <c r="KB11" s="185"/>
      <c r="KC11" s="185"/>
      <c r="KD11" s="185"/>
      <c r="KE11" s="185"/>
      <c r="KF11" s="185"/>
      <c r="KG11" s="185"/>
      <c r="KH11" s="185"/>
      <c r="KI11" s="185"/>
      <c r="KJ11" s="185"/>
      <c r="KK11" s="185"/>
      <c r="KL11" s="185"/>
      <c r="KM11" s="185"/>
      <c r="KN11" s="185"/>
      <c r="KO11" s="185"/>
      <c r="KP11" s="185"/>
      <c r="KQ11" s="185"/>
      <c r="KR11" s="185"/>
      <c r="KS11" s="185"/>
      <c r="KT11" s="185"/>
      <c r="KU11" s="185"/>
      <c r="KV11" s="185"/>
      <c r="KW11" s="185"/>
      <c r="KX11" s="185"/>
      <c r="KY11" s="185"/>
      <c r="KZ11" s="185"/>
      <c r="LA11" s="185"/>
      <c r="LB11" s="185"/>
      <c r="LC11" s="185"/>
      <c r="LD11" s="185"/>
      <c r="LE11" s="185"/>
      <c r="LF11" s="185"/>
      <c r="LG11" s="185"/>
      <c r="LH11" s="185"/>
      <c r="LI11" s="185"/>
      <c r="LJ11" s="185"/>
      <c r="LK11" s="185"/>
      <c r="LL11" s="185"/>
      <c r="LM11" s="185"/>
      <c r="LN11" s="185"/>
      <c r="LO11" s="185"/>
      <c r="LP11" s="185"/>
      <c r="LQ11" s="185"/>
      <c r="LR11" s="185"/>
      <c r="LS11" s="185"/>
      <c r="LT11" s="185"/>
    </row>
    <row r="12" spans="1:332" ht="19.5" customHeight="1">
      <c r="A12" s="196" t="str">
        <f t="shared" si="5"/>
        <v>1.1.6</v>
      </c>
      <c r="B12" s="253" t="str">
        <f t="shared" si="0"/>
        <v>RED PROVISIONAL ELECTRICA DE 500 M CON TRANSFORMADOR DE 75 KVA</v>
      </c>
      <c r="C12" s="196" t="str">
        <f t="shared" si="0"/>
        <v>UN</v>
      </c>
      <c r="D12" s="196">
        <f t="shared" si="0"/>
        <v>2</v>
      </c>
      <c r="E12" s="196">
        <f t="shared" si="0"/>
        <v>105684366.15000001</v>
      </c>
      <c r="F12" s="197">
        <f t="shared" si="6"/>
        <v>211368732.30000001</v>
      </c>
      <c r="G12" s="20"/>
      <c r="H12" s="21">
        <f t="shared" si="9"/>
        <v>0</v>
      </c>
      <c r="I12" s="20"/>
      <c r="J12" s="21">
        <f t="shared" si="10"/>
        <v>0</v>
      </c>
      <c r="K12" s="20">
        <v>0.2</v>
      </c>
      <c r="L12" s="21">
        <f t="shared" si="11"/>
        <v>21136873.230000004</v>
      </c>
      <c r="M12" s="20">
        <v>0.2</v>
      </c>
      <c r="N12" s="33">
        <f t="shared" si="14"/>
        <v>21136873.230000004</v>
      </c>
      <c r="O12" s="20">
        <v>0.32</v>
      </c>
      <c r="P12" s="33">
        <f>O12*E12</f>
        <v>33818997.168000005</v>
      </c>
      <c r="Q12" s="20"/>
      <c r="R12" s="22"/>
      <c r="S12" s="20"/>
      <c r="T12" s="22"/>
      <c r="U12" s="20"/>
      <c r="V12" s="22"/>
      <c r="W12" s="20"/>
      <c r="X12" s="22"/>
      <c r="Y12" s="20"/>
      <c r="Z12" s="22"/>
      <c r="AA12" s="20"/>
      <c r="AB12" s="22"/>
      <c r="AC12" s="20"/>
      <c r="AD12" s="22"/>
      <c r="AE12" s="20"/>
      <c r="AF12" s="22"/>
      <c r="AG12" s="20"/>
      <c r="AH12" s="22"/>
      <c r="AI12" s="20"/>
      <c r="AJ12" s="22"/>
      <c r="AK12" s="20"/>
      <c r="AL12" s="22"/>
      <c r="AM12" s="20"/>
      <c r="AN12" s="22"/>
      <c r="AO12" s="20"/>
      <c r="AP12" s="22"/>
      <c r="AQ12" s="20"/>
      <c r="AR12" s="22"/>
      <c r="AS12" s="20"/>
      <c r="AT12" s="22"/>
      <c r="AU12" s="20"/>
      <c r="AV12" s="22"/>
      <c r="AW12" s="20"/>
      <c r="AX12" s="22"/>
      <c r="AY12" s="20">
        <v>-0.72</v>
      </c>
      <c r="AZ12" s="33">
        <f>+AY12*E12</f>
        <v>-76092743.628000006</v>
      </c>
      <c r="BA12" s="20"/>
      <c r="BB12" s="22"/>
      <c r="BC12" s="20"/>
      <c r="BD12" s="22"/>
      <c r="BE12" s="20"/>
      <c r="BF12" s="22"/>
      <c r="BG12" s="83"/>
      <c r="BH12" s="84"/>
      <c r="BI12" s="20"/>
      <c r="BJ12" s="95"/>
      <c r="BK12" s="20">
        <v>0</v>
      </c>
      <c r="BL12" s="21">
        <f t="shared" si="12"/>
        <v>0</v>
      </c>
      <c r="BM12" s="20"/>
      <c r="BN12" s="95">
        <f t="shared" si="1"/>
        <v>0</v>
      </c>
      <c r="BO12" s="20"/>
      <c r="BP12" s="21">
        <f t="shared" si="13"/>
        <v>0</v>
      </c>
      <c r="BQ12" s="20"/>
      <c r="BR12" s="22"/>
      <c r="BS12" s="20"/>
      <c r="BT12" s="22"/>
      <c r="BU12" s="20"/>
      <c r="BV12" s="22"/>
      <c r="BW12" s="20">
        <v>0</v>
      </c>
      <c r="BX12" s="23">
        <f t="shared" si="15"/>
        <v>0</v>
      </c>
      <c r="BY12" s="20"/>
      <c r="BZ12" s="172"/>
      <c r="CA12" s="20"/>
      <c r="CB12" s="164"/>
      <c r="CC12" s="20"/>
      <c r="CD12" s="178"/>
      <c r="CE12" s="20"/>
      <c r="CF12" s="95"/>
      <c r="CG12" s="20"/>
      <c r="CH12" s="95"/>
      <c r="CI12" s="20"/>
      <c r="CJ12" s="22"/>
      <c r="CK12" s="20"/>
      <c r="CL12" s="22"/>
      <c r="CM12" s="20"/>
      <c r="CN12" s="22"/>
      <c r="CO12" s="20"/>
      <c r="CP12" s="22"/>
      <c r="CQ12" s="20"/>
      <c r="CR12" s="22"/>
      <c r="CS12" s="20"/>
      <c r="CT12" s="22"/>
      <c r="CU12" s="20"/>
      <c r="CV12" s="22"/>
      <c r="CW12" s="20"/>
      <c r="CX12" s="22"/>
      <c r="CY12" s="20"/>
      <c r="CZ12" s="22"/>
      <c r="DA12" s="20"/>
      <c r="DB12" s="22"/>
      <c r="DC12" s="20"/>
      <c r="DD12" s="22"/>
      <c r="DE12" s="20"/>
      <c r="DF12" s="22"/>
      <c r="DG12" s="20"/>
      <c r="DH12" s="22"/>
      <c r="DI12" s="20"/>
      <c r="DJ12" s="22"/>
      <c r="DK12" s="20"/>
      <c r="DL12" s="22"/>
      <c r="DM12" s="20"/>
      <c r="DN12" s="22"/>
      <c r="DO12" s="20"/>
      <c r="DP12" s="22"/>
      <c r="DQ12" s="20"/>
      <c r="DR12" s="22"/>
      <c r="DS12" s="20"/>
      <c r="DT12" s="22"/>
      <c r="DU12" s="20"/>
      <c r="DV12" s="22"/>
      <c r="DW12" s="20"/>
      <c r="DX12" s="22"/>
      <c r="DY12" s="20"/>
      <c r="DZ12" s="22"/>
      <c r="EA12" s="23">
        <f t="shared" si="7"/>
        <v>0</v>
      </c>
      <c r="EB12" s="21">
        <f t="shared" si="2"/>
        <v>0</v>
      </c>
      <c r="EC12" s="193" t="e">
        <f t="shared" si="3"/>
        <v>#REF!</v>
      </c>
      <c r="ED12" s="193">
        <f t="shared" si="4"/>
        <v>0</v>
      </c>
      <c r="EE12" s="194">
        <f t="shared" si="8"/>
        <v>2</v>
      </c>
      <c r="EF12" s="185"/>
      <c r="EG12" s="185" t="s">
        <v>400</v>
      </c>
      <c r="EH12" s="185" t="s">
        <v>401</v>
      </c>
      <c r="EI12" s="185" t="s">
        <v>389</v>
      </c>
      <c r="EJ12" s="185">
        <v>2</v>
      </c>
      <c r="EK12" s="185">
        <v>105684366.15000001</v>
      </c>
      <c r="EL12" s="185"/>
      <c r="EM12" s="185"/>
      <c r="EN12" s="185"/>
      <c r="EO12" s="185"/>
      <c r="EP12" s="185"/>
      <c r="EQ12" s="185"/>
      <c r="ER12" s="185"/>
      <c r="ES12" s="185"/>
      <c r="ET12" s="185"/>
      <c r="EU12" s="185"/>
      <c r="EV12" s="185"/>
      <c r="EW12" s="185"/>
      <c r="EX12" s="185"/>
      <c r="EY12" s="185"/>
      <c r="EZ12" s="185"/>
      <c r="FA12" s="185"/>
      <c r="FB12" s="185"/>
      <c r="FC12" s="185"/>
      <c r="FD12" s="185"/>
      <c r="FE12" s="185"/>
      <c r="FF12" s="185"/>
      <c r="FG12" s="195"/>
      <c r="FH12" s="185"/>
      <c r="FI12" s="185"/>
      <c r="FJ12" s="185"/>
      <c r="FK12" s="185"/>
      <c r="FL12" s="185"/>
      <c r="FM12" s="185"/>
      <c r="FN12" s="185"/>
      <c r="FO12" s="185"/>
      <c r="FP12" s="185"/>
      <c r="FQ12" s="185"/>
      <c r="FR12" s="185"/>
      <c r="FS12" s="185"/>
      <c r="FT12" s="185"/>
      <c r="FU12" s="185"/>
      <c r="FV12" s="185"/>
      <c r="FW12" s="185"/>
      <c r="FX12" s="185"/>
      <c r="FY12" s="185"/>
      <c r="FZ12" s="185"/>
      <c r="GA12" s="185"/>
      <c r="GB12" s="185"/>
      <c r="GC12" s="185"/>
      <c r="GD12" s="185"/>
      <c r="GE12" s="185"/>
      <c r="GF12" s="185"/>
      <c r="GG12" s="185"/>
      <c r="GH12" s="185"/>
      <c r="GI12" s="185"/>
      <c r="GJ12" s="185"/>
      <c r="GK12" s="185"/>
      <c r="GL12" s="185"/>
      <c r="GM12" s="185"/>
      <c r="GN12" s="185"/>
      <c r="GO12" s="185"/>
      <c r="GP12" s="185"/>
      <c r="GQ12" s="185"/>
      <c r="GR12" s="185"/>
      <c r="GS12" s="185"/>
      <c r="GT12" s="185"/>
      <c r="GU12" s="185"/>
      <c r="GV12" s="185"/>
      <c r="GW12" s="185"/>
      <c r="GX12" s="185"/>
      <c r="GY12" s="185"/>
      <c r="GZ12" s="185"/>
      <c r="HA12" s="185"/>
      <c r="HB12" s="185"/>
      <c r="HC12" s="185"/>
      <c r="HD12" s="185"/>
      <c r="HE12" s="185"/>
      <c r="HF12" s="185"/>
      <c r="HG12" s="185"/>
      <c r="HH12" s="185"/>
      <c r="HI12" s="185"/>
      <c r="HJ12" s="185"/>
      <c r="HK12" s="185"/>
      <c r="HL12" s="185"/>
      <c r="HM12" s="185"/>
      <c r="HN12" s="185"/>
      <c r="HO12" s="185"/>
      <c r="HP12" s="185"/>
      <c r="HQ12" s="185"/>
      <c r="HR12" s="185"/>
      <c r="HS12" s="185"/>
      <c r="HT12" s="185"/>
      <c r="HU12" s="185"/>
      <c r="HV12" s="185"/>
      <c r="HW12" s="185"/>
      <c r="HX12" s="185"/>
      <c r="HY12" s="185"/>
      <c r="HZ12" s="185"/>
      <c r="IA12" s="185"/>
      <c r="IB12" s="185"/>
      <c r="IC12" s="185"/>
      <c r="ID12" s="185"/>
      <c r="IE12" s="185"/>
      <c r="IF12" s="185"/>
      <c r="IG12" s="185"/>
      <c r="IH12" s="185"/>
      <c r="II12" s="185"/>
      <c r="IJ12" s="185"/>
      <c r="IK12" s="185"/>
      <c r="IL12" s="185"/>
      <c r="IM12" s="185"/>
      <c r="IN12" s="185"/>
      <c r="IO12" s="185"/>
      <c r="IP12" s="185"/>
      <c r="IQ12" s="185"/>
      <c r="IR12" s="185"/>
      <c r="IS12" s="185"/>
      <c r="IT12" s="185"/>
      <c r="IU12" s="185"/>
      <c r="IV12" s="185"/>
      <c r="IW12" s="185"/>
      <c r="IX12" s="185"/>
      <c r="IY12" s="185"/>
      <c r="IZ12" s="185"/>
      <c r="JA12" s="185"/>
      <c r="JB12" s="185"/>
      <c r="JC12" s="185"/>
      <c r="JD12" s="185"/>
      <c r="JE12" s="185"/>
      <c r="JF12" s="185"/>
      <c r="JG12" s="185"/>
      <c r="JH12" s="185"/>
      <c r="JI12" s="185"/>
      <c r="JJ12" s="185"/>
      <c r="JK12" s="185"/>
      <c r="JL12" s="185"/>
      <c r="JM12" s="185"/>
      <c r="JN12" s="185"/>
      <c r="JO12" s="185"/>
      <c r="JP12" s="185"/>
      <c r="JQ12" s="185"/>
      <c r="JR12" s="185"/>
      <c r="JS12" s="185"/>
      <c r="JT12" s="185"/>
      <c r="JU12" s="185"/>
      <c r="JV12" s="185"/>
      <c r="JW12" s="185"/>
      <c r="JX12" s="185"/>
      <c r="JY12" s="185"/>
      <c r="JZ12" s="185"/>
      <c r="KA12" s="185"/>
      <c r="KB12" s="185"/>
      <c r="KC12" s="185"/>
      <c r="KD12" s="185"/>
      <c r="KE12" s="185"/>
      <c r="KF12" s="185"/>
      <c r="KG12" s="185"/>
      <c r="KH12" s="185"/>
      <c r="KI12" s="185"/>
      <c r="KJ12" s="185"/>
      <c r="KK12" s="185"/>
      <c r="KL12" s="185"/>
      <c r="KM12" s="185"/>
      <c r="KN12" s="185"/>
      <c r="KO12" s="185"/>
      <c r="KP12" s="185"/>
      <c r="KQ12" s="185"/>
      <c r="KR12" s="185"/>
      <c r="KS12" s="185"/>
      <c r="KT12" s="185"/>
      <c r="KU12" s="185"/>
      <c r="KV12" s="185"/>
      <c r="KW12" s="185"/>
      <c r="KX12" s="185"/>
      <c r="KY12" s="185"/>
      <c r="KZ12" s="185"/>
      <c r="LA12" s="185"/>
      <c r="LB12" s="185"/>
      <c r="LC12" s="185"/>
      <c r="LD12" s="185"/>
      <c r="LE12" s="185"/>
      <c r="LF12" s="185"/>
      <c r="LG12" s="185"/>
      <c r="LH12" s="185"/>
      <c r="LI12" s="185"/>
      <c r="LJ12" s="185"/>
      <c r="LK12" s="185"/>
      <c r="LL12" s="185"/>
      <c r="LM12" s="185"/>
      <c r="LN12" s="185"/>
      <c r="LO12" s="185"/>
      <c r="LP12" s="185"/>
      <c r="LQ12" s="185"/>
      <c r="LR12" s="185"/>
      <c r="LS12" s="185"/>
      <c r="LT12" s="185"/>
    </row>
    <row r="13" spans="1:332" ht="18" customHeight="1">
      <c r="A13" s="196" t="str">
        <f t="shared" si="5"/>
        <v>1.1.7</v>
      </c>
      <c r="B13" s="253" t="str">
        <f t="shared" si="0"/>
        <v>RETIRO DE SOBRANTES A UNA DISTANCIA DE 8 KM (INCLUYE CARGUE)</v>
      </c>
      <c r="C13" s="196" t="str">
        <f t="shared" si="0"/>
        <v>M3</v>
      </c>
      <c r="D13" s="196">
        <f t="shared" si="0"/>
        <v>3000</v>
      </c>
      <c r="E13" s="196">
        <f t="shared" si="0"/>
        <v>14380.74</v>
      </c>
      <c r="F13" s="197">
        <f t="shared" si="6"/>
        <v>43142220</v>
      </c>
      <c r="G13" s="20"/>
      <c r="H13" s="21">
        <f t="shared" si="9"/>
        <v>0</v>
      </c>
      <c r="I13" s="20"/>
      <c r="J13" s="21">
        <f t="shared" si="10"/>
        <v>0</v>
      </c>
      <c r="K13" s="20"/>
      <c r="L13" s="21">
        <f t="shared" si="11"/>
        <v>0</v>
      </c>
      <c r="M13" s="20"/>
      <c r="N13" s="33">
        <f t="shared" si="14"/>
        <v>0</v>
      </c>
      <c r="O13" s="20"/>
      <c r="P13" s="22"/>
      <c r="Q13" s="20"/>
      <c r="R13" s="22"/>
      <c r="S13" s="20"/>
      <c r="T13" s="22"/>
      <c r="U13" s="20"/>
      <c r="V13" s="22"/>
      <c r="W13" s="20"/>
      <c r="X13" s="22"/>
      <c r="Y13" s="20"/>
      <c r="Z13" s="22"/>
      <c r="AA13" s="20"/>
      <c r="AB13" s="22"/>
      <c r="AC13" s="20"/>
      <c r="AD13" s="22"/>
      <c r="AE13" s="20"/>
      <c r="AF13" s="22"/>
      <c r="AG13" s="20"/>
      <c r="AH13" s="22"/>
      <c r="AI13" s="20"/>
      <c r="AJ13" s="22"/>
      <c r="AK13" s="20"/>
      <c r="AL13" s="22"/>
      <c r="AM13" s="20"/>
      <c r="AN13" s="22"/>
      <c r="AO13" s="20"/>
      <c r="AP13" s="22"/>
      <c r="AQ13" s="20"/>
      <c r="AR13" s="22"/>
      <c r="AS13" s="20"/>
      <c r="AT13" s="22"/>
      <c r="AU13" s="20"/>
      <c r="AV13" s="22"/>
      <c r="AW13" s="20"/>
      <c r="AX13" s="22"/>
      <c r="AY13" s="20"/>
      <c r="AZ13" s="22"/>
      <c r="BA13" s="20"/>
      <c r="BB13" s="22"/>
      <c r="BC13" s="20"/>
      <c r="BD13" s="22"/>
      <c r="BE13" s="20"/>
      <c r="BF13" s="22"/>
      <c r="BG13" s="83"/>
      <c r="BH13" s="84"/>
      <c r="BI13" s="20"/>
      <c r="BJ13" s="95"/>
      <c r="BK13" s="20">
        <v>0</v>
      </c>
      <c r="BL13" s="21">
        <f t="shared" si="12"/>
        <v>0</v>
      </c>
      <c r="BM13" s="20"/>
      <c r="BN13" s="95">
        <f t="shared" si="1"/>
        <v>0</v>
      </c>
      <c r="BO13" s="20"/>
      <c r="BP13" s="21">
        <f t="shared" si="13"/>
        <v>0</v>
      </c>
      <c r="BQ13" s="20"/>
      <c r="BR13" s="22"/>
      <c r="BS13" s="20"/>
      <c r="BT13" s="22"/>
      <c r="BU13" s="20"/>
      <c r="BV13" s="22"/>
      <c r="BW13" s="20">
        <v>0</v>
      </c>
      <c r="BX13" s="23">
        <f t="shared" si="15"/>
        <v>0</v>
      </c>
      <c r="BY13" s="20"/>
      <c r="BZ13" s="172"/>
      <c r="CA13" s="20"/>
      <c r="CB13" s="164"/>
      <c r="CC13" s="20"/>
      <c r="CD13" s="178"/>
      <c r="CE13" s="20"/>
      <c r="CF13" s="95"/>
      <c r="CG13" s="20"/>
      <c r="CH13" s="95"/>
      <c r="CI13" s="20"/>
      <c r="CJ13" s="22"/>
      <c r="CK13" s="20"/>
      <c r="CL13" s="22"/>
      <c r="CM13" s="20"/>
      <c r="CN13" s="22"/>
      <c r="CO13" s="20"/>
      <c r="CP13" s="22"/>
      <c r="CQ13" s="20"/>
      <c r="CR13" s="22"/>
      <c r="CS13" s="20"/>
      <c r="CT13" s="22"/>
      <c r="CU13" s="20"/>
      <c r="CV13" s="22"/>
      <c r="CW13" s="20"/>
      <c r="CX13" s="22"/>
      <c r="CY13" s="20"/>
      <c r="CZ13" s="22"/>
      <c r="DA13" s="20"/>
      <c r="DB13" s="22"/>
      <c r="DC13" s="20"/>
      <c r="DD13" s="22"/>
      <c r="DE13" s="20"/>
      <c r="DF13" s="22"/>
      <c r="DG13" s="20"/>
      <c r="DH13" s="22"/>
      <c r="DI13" s="20"/>
      <c r="DJ13" s="22"/>
      <c r="DK13" s="20"/>
      <c r="DL13" s="22"/>
      <c r="DM13" s="20"/>
      <c r="DN13" s="22"/>
      <c r="DO13" s="20"/>
      <c r="DP13" s="22"/>
      <c r="DQ13" s="20"/>
      <c r="DR13" s="22"/>
      <c r="DS13" s="20"/>
      <c r="DT13" s="22"/>
      <c r="DU13" s="20"/>
      <c r="DV13" s="22"/>
      <c r="DW13" s="20"/>
      <c r="DX13" s="22"/>
      <c r="DY13" s="20"/>
      <c r="DZ13" s="22"/>
      <c r="EA13" s="23">
        <f t="shared" si="7"/>
        <v>0</v>
      </c>
      <c r="EB13" s="21">
        <f t="shared" si="2"/>
        <v>0</v>
      </c>
      <c r="EC13" s="193" t="e">
        <f t="shared" si="3"/>
        <v>#REF!</v>
      </c>
      <c r="ED13" s="193">
        <f t="shared" si="4"/>
        <v>0</v>
      </c>
      <c r="EE13" s="194">
        <f t="shared" si="8"/>
        <v>3000</v>
      </c>
      <c r="EF13" s="185"/>
      <c r="EG13" s="185" t="s">
        <v>402</v>
      </c>
      <c r="EH13" s="185" t="s">
        <v>403</v>
      </c>
      <c r="EI13" s="185" t="s">
        <v>404</v>
      </c>
      <c r="EJ13" s="185">
        <v>3000</v>
      </c>
      <c r="EK13" s="185">
        <v>14380.74</v>
      </c>
      <c r="EL13" s="185"/>
      <c r="EM13" s="185"/>
      <c r="EN13" s="185"/>
      <c r="EO13" s="185"/>
      <c r="EP13" s="185"/>
      <c r="EQ13" s="185"/>
      <c r="ER13" s="185"/>
      <c r="ES13" s="185"/>
      <c r="ET13" s="185"/>
      <c r="EU13" s="185"/>
      <c r="EV13" s="185"/>
      <c r="EW13" s="185"/>
      <c r="EX13" s="185"/>
      <c r="EY13" s="185"/>
      <c r="EZ13" s="185"/>
      <c r="FA13" s="185"/>
      <c r="FB13" s="185"/>
      <c r="FC13" s="185"/>
      <c r="FD13" s="185"/>
      <c r="FE13" s="185"/>
      <c r="FF13" s="185"/>
      <c r="FG13" s="195"/>
      <c r="FH13" s="185"/>
      <c r="FI13" s="185"/>
      <c r="FJ13" s="185"/>
      <c r="FK13" s="185"/>
      <c r="FL13" s="185"/>
      <c r="FM13" s="185"/>
      <c r="FN13" s="185"/>
      <c r="FO13" s="185"/>
      <c r="FP13" s="185"/>
      <c r="FQ13" s="185"/>
      <c r="FR13" s="185"/>
      <c r="FS13" s="185"/>
      <c r="FT13" s="185"/>
      <c r="FU13" s="185"/>
      <c r="FV13" s="185"/>
      <c r="FW13" s="185"/>
      <c r="FX13" s="185"/>
      <c r="FY13" s="185"/>
      <c r="FZ13" s="185"/>
      <c r="GA13" s="185"/>
      <c r="GB13" s="185"/>
      <c r="GC13" s="185"/>
      <c r="GD13" s="185"/>
      <c r="GE13" s="185"/>
      <c r="GF13" s="185"/>
      <c r="GG13" s="185"/>
      <c r="GH13" s="185"/>
      <c r="GI13" s="185"/>
      <c r="GJ13" s="185"/>
      <c r="GK13" s="185"/>
      <c r="GL13" s="185"/>
      <c r="GM13" s="185"/>
      <c r="GN13" s="185"/>
      <c r="GO13" s="185"/>
      <c r="GP13" s="185"/>
      <c r="GQ13" s="185"/>
      <c r="GR13" s="185"/>
      <c r="GS13" s="185"/>
      <c r="GT13" s="185"/>
      <c r="GU13" s="185"/>
      <c r="GV13" s="185"/>
      <c r="GW13" s="185"/>
      <c r="GX13" s="185"/>
      <c r="GY13" s="185"/>
      <c r="GZ13" s="185"/>
      <c r="HA13" s="185"/>
      <c r="HB13" s="185"/>
      <c r="HC13" s="185"/>
      <c r="HD13" s="185"/>
      <c r="HE13" s="185"/>
      <c r="HF13" s="185"/>
      <c r="HG13" s="185"/>
      <c r="HH13" s="185"/>
      <c r="HI13" s="185"/>
      <c r="HJ13" s="185"/>
      <c r="HK13" s="185"/>
      <c r="HL13" s="185"/>
      <c r="HM13" s="185"/>
      <c r="HN13" s="185"/>
      <c r="HO13" s="185"/>
      <c r="HP13" s="185"/>
      <c r="HQ13" s="185"/>
      <c r="HR13" s="185"/>
      <c r="HS13" s="185"/>
      <c r="HT13" s="185"/>
      <c r="HU13" s="185"/>
      <c r="HV13" s="185"/>
      <c r="HW13" s="185"/>
      <c r="HX13" s="185"/>
      <c r="HY13" s="185"/>
      <c r="HZ13" s="185"/>
      <c r="IA13" s="185"/>
      <c r="IB13" s="185"/>
      <c r="IC13" s="185"/>
      <c r="ID13" s="185"/>
      <c r="IE13" s="185"/>
      <c r="IF13" s="185"/>
      <c r="IG13" s="185"/>
      <c r="IH13" s="185"/>
      <c r="II13" s="185"/>
      <c r="IJ13" s="185"/>
      <c r="IK13" s="185"/>
      <c r="IL13" s="185"/>
      <c r="IM13" s="185"/>
      <c r="IN13" s="185"/>
      <c r="IO13" s="185"/>
      <c r="IP13" s="185"/>
      <c r="IQ13" s="185"/>
      <c r="IR13" s="185"/>
      <c r="IS13" s="185"/>
      <c r="IT13" s="185"/>
      <c r="IU13" s="185"/>
      <c r="IV13" s="185"/>
      <c r="IW13" s="185"/>
      <c r="IX13" s="185"/>
      <c r="IY13" s="185"/>
      <c r="IZ13" s="185"/>
      <c r="JA13" s="185"/>
      <c r="JB13" s="185"/>
      <c r="JC13" s="185"/>
      <c r="JD13" s="185"/>
      <c r="JE13" s="185"/>
      <c r="JF13" s="185"/>
      <c r="JG13" s="185"/>
      <c r="JH13" s="185"/>
      <c r="JI13" s="185"/>
      <c r="JJ13" s="185"/>
      <c r="JK13" s="185"/>
      <c r="JL13" s="185"/>
      <c r="JM13" s="185"/>
      <c r="JN13" s="185"/>
      <c r="JO13" s="185"/>
      <c r="JP13" s="185"/>
      <c r="JQ13" s="185"/>
      <c r="JR13" s="185"/>
      <c r="JS13" s="185"/>
      <c r="JT13" s="185"/>
      <c r="JU13" s="185"/>
      <c r="JV13" s="185"/>
      <c r="JW13" s="185"/>
      <c r="JX13" s="185"/>
      <c r="JY13" s="185"/>
      <c r="JZ13" s="185"/>
      <c r="KA13" s="185"/>
      <c r="KB13" s="185"/>
      <c r="KC13" s="185"/>
      <c r="KD13" s="185"/>
      <c r="KE13" s="185"/>
      <c r="KF13" s="185"/>
      <c r="KG13" s="185"/>
      <c r="KH13" s="185"/>
      <c r="KI13" s="185"/>
      <c r="KJ13" s="185"/>
      <c r="KK13" s="185"/>
      <c r="KL13" s="185"/>
      <c r="KM13" s="185"/>
      <c r="KN13" s="185"/>
      <c r="KO13" s="185"/>
      <c r="KP13" s="185"/>
      <c r="KQ13" s="185"/>
      <c r="KR13" s="185"/>
      <c r="KS13" s="185"/>
      <c r="KT13" s="185"/>
      <c r="KU13" s="185"/>
      <c r="KV13" s="185"/>
      <c r="KW13" s="185"/>
      <c r="KX13" s="185"/>
      <c r="KY13" s="185"/>
      <c r="KZ13" s="185"/>
      <c r="LA13" s="185"/>
      <c r="LB13" s="185"/>
      <c r="LC13" s="185"/>
      <c r="LD13" s="185"/>
      <c r="LE13" s="185"/>
      <c r="LF13" s="185"/>
      <c r="LG13" s="185"/>
      <c r="LH13" s="185"/>
      <c r="LI13" s="185"/>
      <c r="LJ13" s="185"/>
      <c r="LK13" s="185"/>
      <c r="LL13" s="185"/>
      <c r="LM13" s="185"/>
      <c r="LN13" s="185"/>
      <c r="LO13" s="185"/>
      <c r="LP13" s="185"/>
      <c r="LQ13" s="185"/>
      <c r="LR13" s="185"/>
      <c r="LS13" s="185"/>
      <c r="LT13" s="185"/>
    </row>
    <row r="14" spans="1:332" ht="14.45" customHeight="1">
      <c r="A14" s="196" t="str">
        <f t="shared" si="5"/>
        <v>1.1.8</v>
      </c>
      <c r="B14" s="253" t="str">
        <f t="shared" si="0"/>
        <v>RED DE ACUEDUCTO PROVISIONAL</v>
      </c>
      <c r="C14" s="196" t="str">
        <f t="shared" si="0"/>
        <v>UN</v>
      </c>
      <c r="D14" s="196">
        <f t="shared" si="0"/>
        <v>2</v>
      </c>
      <c r="E14" s="196">
        <f t="shared" si="0"/>
        <v>1665269.1</v>
      </c>
      <c r="F14" s="197">
        <f t="shared" si="6"/>
        <v>3330538.2</v>
      </c>
      <c r="G14" s="20"/>
      <c r="H14" s="21">
        <f t="shared" si="9"/>
        <v>0</v>
      </c>
      <c r="I14" s="20"/>
      <c r="J14" s="21">
        <f t="shared" si="10"/>
        <v>0</v>
      </c>
      <c r="K14" s="20">
        <v>1</v>
      </c>
      <c r="L14" s="21">
        <f t="shared" si="11"/>
        <v>1665269.1</v>
      </c>
      <c r="M14" s="20"/>
      <c r="N14" s="33">
        <f t="shared" si="14"/>
        <v>0</v>
      </c>
      <c r="O14" s="20"/>
      <c r="P14" s="22"/>
      <c r="Q14" s="20"/>
      <c r="R14" s="22"/>
      <c r="S14" s="20"/>
      <c r="T14" s="22"/>
      <c r="U14" s="20"/>
      <c r="V14" s="22"/>
      <c r="W14" s="20"/>
      <c r="X14" s="22"/>
      <c r="Y14" s="20"/>
      <c r="Z14" s="22"/>
      <c r="AA14" s="20"/>
      <c r="AB14" s="22"/>
      <c r="AC14" s="20"/>
      <c r="AD14" s="22"/>
      <c r="AE14" s="20"/>
      <c r="AF14" s="22"/>
      <c r="AG14" s="20"/>
      <c r="AH14" s="22"/>
      <c r="AI14" s="20"/>
      <c r="AJ14" s="22"/>
      <c r="AK14" s="20"/>
      <c r="AL14" s="22"/>
      <c r="AM14" s="20"/>
      <c r="AN14" s="22"/>
      <c r="AO14" s="20"/>
      <c r="AP14" s="22"/>
      <c r="AQ14" s="20"/>
      <c r="AR14" s="22"/>
      <c r="AS14" s="20"/>
      <c r="AT14" s="22"/>
      <c r="AU14" s="20"/>
      <c r="AV14" s="22"/>
      <c r="AW14" s="20"/>
      <c r="AX14" s="22"/>
      <c r="AY14" s="20"/>
      <c r="AZ14" s="22"/>
      <c r="BA14" s="20"/>
      <c r="BB14" s="22"/>
      <c r="BC14" s="20"/>
      <c r="BD14" s="22"/>
      <c r="BE14" s="20"/>
      <c r="BF14" s="22"/>
      <c r="BG14" s="83"/>
      <c r="BH14" s="84"/>
      <c r="BI14" s="20"/>
      <c r="BJ14" s="95"/>
      <c r="BK14" s="20">
        <v>0</v>
      </c>
      <c r="BL14" s="21">
        <f t="shared" si="12"/>
        <v>0</v>
      </c>
      <c r="BM14" s="20"/>
      <c r="BN14" s="95">
        <f t="shared" si="1"/>
        <v>0</v>
      </c>
      <c r="BO14" s="20"/>
      <c r="BP14" s="21">
        <f t="shared" si="13"/>
        <v>0</v>
      </c>
      <c r="BQ14" s="20"/>
      <c r="BR14" s="22"/>
      <c r="BS14" s="20"/>
      <c r="BT14" s="22"/>
      <c r="BU14" s="20"/>
      <c r="BV14" s="22"/>
      <c r="BW14" s="20">
        <v>1</v>
      </c>
      <c r="BX14" s="23">
        <f t="shared" si="15"/>
        <v>1665269.1</v>
      </c>
      <c r="BY14" s="20"/>
      <c r="BZ14" s="172"/>
      <c r="CA14" s="20"/>
      <c r="CB14" s="164"/>
      <c r="CC14" s="20"/>
      <c r="CD14" s="178"/>
      <c r="CE14" s="20"/>
      <c r="CF14" s="95"/>
      <c r="CG14" s="20"/>
      <c r="CH14" s="95"/>
      <c r="CI14" s="20"/>
      <c r="CJ14" s="22"/>
      <c r="CK14" s="20"/>
      <c r="CL14" s="22"/>
      <c r="CM14" s="20"/>
      <c r="CN14" s="22"/>
      <c r="CO14" s="20"/>
      <c r="CP14" s="22"/>
      <c r="CQ14" s="20"/>
      <c r="CR14" s="22"/>
      <c r="CS14" s="20"/>
      <c r="CT14" s="22"/>
      <c r="CU14" s="20"/>
      <c r="CV14" s="22"/>
      <c r="CW14" s="20"/>
      <c r="CX14" s="22"/>
      <c r="CY14" s="20"/>
      <c r="CZ14" s="22"/>
      <c r="DA14" s="20"/>
      <c r="DB14" s="22"/>
      <c r="DC14" s="20"/>
      <c r="DD14" s="22"/>
      <c r="DE14" s="20"/>
      <c r="DF14" s="22"/>
      <c r="DG14" s="20"/>
      <c r="DH14" s="22"/>
      <c r="DI14" s="20"/>
      <c r="DJ14" s="22"/>
      <c r="DK14" s="20"/>
      <c r="DL14" s="22"/>
      <c r="DM14" s="20"/>
      <c r="DN14" s="22"/>
      <c r="DO14" s="20"/>
      <c r="DP14" s="22"/>
      <c r="DQ14" s="20"/>
      <c r="DR14" s="22"/>
      <c r="DS14" s="20"/>
      <c r="DT14" s="22"/>
      <c r="DU14" s="20"/>
      <c r="DV14" s="22"/>
      <c r="DW14" s="20"/>
      <c r="DX14" s="22"/>
      <c r="DY14" s="20"/>
      <c r="DZ14" s="22"/>
      <c r="EA14" s="23">
        <f t="shared" si="7"/>
        <v>2</v>
      </c>
      <c r="EB14" s="21">
        <f t="shared" si="2"/>
        <v>3330538.2</v>
      </c>
      <c r="EC14" s="193" t="e">
        <f t="shared" si="3"/>
        <v>#REF!</v>
      </c>
      <c r="ED14" s="193">
        <f t="shared" si="4"/>
        <v>9.3454671960412934E-5</v>
      </c>
      <c r="EE14" s="194">
        <f t="shared" si="8"/>
        <v>0</v>
      </c>
      <c r="EF14" s="185"/>
      <c r="EG14" s="185" t="s">
        <v>405</v>
      </c>
      <c r="EH14" s="185" t="s">
        <v>29</v>
      </c>
      <c r="EI14" s="185" t="s">
        <v>389</v>
      </c>
      <c r="EJ14" s="185">
        <v>2</v>
      </c>
      <c r="EK14" s="185">
        <v>1665269.1</v>
      </c>
      <c r="EL14" s="185"/>
      <c r="EM14" s="185"/>
      <c r="EN14" s="185"/>
      <c r="EO14" s="185"/>
      <c r="EP14" s="185"/>
      <c r="EQ14" s="185"/>
      <c r="ER14" s="185"/>
      <c r="ES14" s="185"/>
      <c r="ET14" s="185"/>
      <c r="EU14" s="185"/>
      <c r="EV14" s="185"/>
      <c r="EW14" s="185"/>
      <c r="EX14" s="185"/>
      <c r="EY14" s="185"/>
      <c r="EZ14" s="185"/>
      <c r="FA14" s="185"/>
      <c r="FB14" s="185"/>
      <c r="FC14" s="185"/>
      <c r="FD14" s="185"/>
      <c r="FE14" s="185"/>
      <c r="FF14" s="185"/>
      <c r="FG14" s="195"/>
      <c r="FH14" s="185"/>
      <c r="FI14" s="185"/>
      <c r="FJ14" s="185"/>
      <c r="FK14" s="185"/>
      <c r="FL14" s="185"/>
      <c r="FM14" s="185"/>
      <c r="FN14" s="185"/>
      <c r="FO14" s="185"/>
      <c r="FP14" s="185"/>
      <c r="FQ14" s="185"/>
      <c r="FR14" s="185"/>
      <c r="FS14" s="185"/>
      <c r="FT14" s="185"/>
      <c r="FU14" s="185"/>
      <c r="FV14" s="185"/>
      <c r="FW14" s="185"/>
      <c r="FX14" s="185"/>
      <c r="FY14" s="185"/>
      <c r="FZ14" s="185"/>
      <c r="GA14" s="185"/>
      <c r="GB14" s="185"/>
      <c r="GC14" s="185"/>
      <c r="GD14" s="185"/>
      <c r="GE14" s="185"/>
      <c r="GF14" s="185"/>
      <c r="GG14" s="185"/>
      <c r="GH14" s="185"/>
      <c r="GI14" s="185"/>
      <c r="GJ14" s="185"/>
      <c r="GK14" s="185"/>
      <c r="GL14" s="185"/>
      <c r="GM14" s="185"/>
      <c r="GN14" s="185"/>
      <c r="GO14" s="185"/>
      <c r="GP14" s="185"/>
      <c r="GQ14" s="185"/>
      <c r="GR14" s="185"/>
      <c r="GS14" s="185"/>
      <c r="GT14" s="185"/>
      <c r="GU14" s="185"/>
      <c r="GV14" s="185"/>
      <c r="GW14" s="185"/>
      <c r="GX14" s="185"/>
      <c r="GY14" s="185"/>
      <c r="GZ14" s="185"/>
      <c r="HA14" s="185"/>
      <c r="HB14" s="185"/>
      <c r="HC14" s="185"/>
      <c r="HD14" s="185"/>
      <c r="HE14" s="185"/>
      <c r="HF14" s="185"/>
      <c r="HG14" s="185"/>
      <c r="HH14" s="185"/>
      <c r="HI14" s="185"/>
      <c r="HJ14" s="185"/>
      <c r="HK14" s="185"/>
      <c r="HL14" s="185"/>
      <c r="HM14" s="185"/>
      <c r="HN14" s="185"/>
      <c r="HO14" s="185"/>
      <c r="HP14" s="185"/>
      <c r="HQ14" s="185"/>
      <c r="HR14" s="185"/>
      <c r="HS14" s="185"/>
      <c r="HT14" s="185"/>
      <c r="HU14" s="185"/>
      <c r="HV14" s="185"/>
      <c r="HW14" s="185"/>
      <c r="HX14" s="185"/>
      <c r="HY14" s="185"/>
      <c r="HZ14" s="185"/>
      <c r="IA14" s="185"/>
      <c r="IB14" s="185"/>
      <c r="IC14" s="185"/>
      <c r="ID14" s="185"/>
      <c r="IE14" s="185"/>
      <c r="IF14" s="185"/>
      <c r="IG14" s="185"/>
      <c r="IH14" s="185"/>
      <c r="II14" s="185"/>
      <c r="IJ14" s="185"/>
      <c r="IK14" s="185"/>
      <c r="IL14" s="185"/>
      <c r="IM14" s="185"/>
      <c r="IN14" s="185"/>
      <c r="IO14" s="185"/>
      <c r="IP14" s="185"/>
      <c r="IQ14" s="185"/>
      <c r="IR14" s="185"/>
      <c r="IS14" s="185"/>
      <c r="IT14" s="185"/>
      <c r="IU14" s="185"/>
      <c r="IV14" s="185"/>
      <c r="IW14" s="185"/>
      <c r="IX14" s="185"/>
      <c r="IY14" s="185"/>
      <c r="IZ14" s="185"/>
      <c r="JA14" s="185"/>
      <c r="JB14" s="185"/>
      <c r="JC14" s="185"/>
      <c r="JD14" s="185"/>
      <c r="JE14" s="185"/>
      <c r="JF14" s="185"/>
      <c r="JG14" s="185"/>
      <c r="JH14" s="185"/>
      <c r="JI14" s="185"/>
      <c r="JJ14" s="185"/>
      <c r="JK14" s="185"/>
      <c r="JL14" s="185"/>
      <c r="JM14" s="185"/>
      <c r="JN14" s="185"/>
      <c r="JO14" s="185"/>
      <c r="JP14" s="185"/>
      <c r="JQ14" s="185"/>
      <c r="JR14" s="185"/>
      <c r="JS14" s="185"/>
      <c r="JT14" s="185"/>
      <c r="JU14" s="185"/>
      <c r="JV14" s="185"/>
      <c r="JW14" s="185"/>
      <c r="JX14" s="185"/>
      <c r="JY14" s="185"/>
      <c r="JZ14" s="185"/>
      <c r="KA14" s="185"/>
      <c r="KB14" s="185"/>
      <c r="KC14" s="185"/>
      <c r="KD14" s="185"/>
      <c r="KE14" s="185"/>
      <c r="KF14" s="185"/>
      <c r="KG14" s="185"/>
      <c r="KH14" s="185"/>
      <c r="KI14" s="185"/>
      <c r="KJ14" s="185"/>
      <c r="KK14" s="185"/>
      <c r="KL14" s="185"/>
      <c r="KM14" s="185"/>
      <c r="KN14" s="185"/>
      <c r="KO14" s="185"/>
      <c r="KP14" s="185"/>
      <c r="KQ14" s="185"/>
      <c r="KR14" s="185"/>
      <c r="KS14" s="185"/>
      <c r="KT14" s="185"/>
      <c r="KU14" s="185"/>
      <c r="KV14" s="185"/>
      <c r="KW14" s="185"/>
      <c r="KX14" s="185"/>
      <c r="KY14" s="185"/>
      <c r="KZ14" s="185"/>
      <c r="LA14" s="185"/>
      <c r="LB14" s="185"/>
      <c r="LC14" s="185"/>
      <c r="LD14" s="185"/>
      <c r="LE14" s="185"/>
      <c r="LF14" s="185"/>
      <c r="LG14" s="185"/>
      <c r="LH14" s="185"/>
      <c r="LI14" s="185"/>
      <c r="LJ14" s="185"/>
      <c r="LK14" s="185"/>
      <c r="LL14" s="185"/>
      <c r="LM14" s="185"/>
      <c r="LN14" s="185"/>
      <c r="LO14" s="185"/>
      <c r="LP14" s="185"/>
      <c r="LQ14" s="185"/>
      <c r="LR14" s="185"/>
      <c r="LS14" s="185"/>
      <c r="LT14" s="185"/>
    </row>
    <row r="15" spans="1:332" s="190" customFormat="1" ht="15" customHeight="1">
      <c r="A15" s="196" t="str">
        <f t="shared" si="5"/>
        <v>1.1.9</v>
      </c>
      <c r="B15" s="253" t="str">
        <f t="shared" si="0"/>
        <v>SUBESTACION MOVIL</v>
      </c>
      <c r="C15" s="196" t="str">
        <f t="shared" si="0"/>
        <v>MES</v>
      </c>
      <c r="D15" s="196">
        <f t="shared" si="0"/>
        <v>1</v>
      </c>
      <c r="E15" s="196">
        <f t="shared" si="0"/>
        <v>9900000</v>
      </c>
      <c r="F15" s="197">
        <f t="shared" si="6"/>
        <v>9900000</v>
      </c>
      <c r="G15" s="20"/>
      <c r="H15" s="21">
        <f t="shared" si="9"/>
        <v>0</v>
      </c>
      <c r="I15" s="20"/>
      <c r="J15" s="21">
        <f t="shared" si="10"/>
        <v>0</v>
      </c>
      <c r="K15" s="20"/>
      <c r="L15" s="21">
        <f t="shared" si="11"/>
        <v>0</v>
      </c>
      <c r="M15" s="20"/>
      <c r="N15" s="33">
        <f t="shared" si="14"/>
        <v>0</v>
      </c>
      <c r="O15" s="20"/>
      <c r="P15" s="22"/>
      <c r="Q15" s="20"/>
      <c r="R15" s="22"/>
      <c r="S15" s="20"/>
      <c r="T15" s="22"/>
      <c r="U15" s="20"/>
      <c r="V15" s="22"/>
      <c r="W15" s="20"/>
      <c r="X15" s="22"/>
      <c r="Y15" s="20"/>
      <c r="Z15" s="22"/>
      <c r="AA15" s="20"/>
      <c r="AB15" s="22"/>
      <c r="AC15" s="20"/>
      <c r="AD15" s="22"/>
      <c r="AE15" s="20"/>
      <c r="AF15" s="22"/>
      <c r="AG15" s="20"/>
      <c r="AH15" s="22"/>
      <c r="AI15" s="20"/>
      <c r="AJ15" s="22"/>
      <c r="AK15" s="20"/>
      <c r="AL15" s="22"/>
      <c r="AM15" s="20"/>
      <c r="AN15" s="22"/>
      <c r="AO15" s="20"/>
      <c r="AP15" s="22"/>
      <c r="AQ15" s="20"/>
      <c r="AR15" s="22"/>
      <c r="AS15" s="20"/>
      <c r="AT15" s="22"/>
      <c r="AU15" s="20"/>
      <c r="AV15" s="22"/>
      <c r="AW15" s="20"/>
      <c r="AX15" s="22"/>
      <c r="AY15" s="20"/>
      <c r="AZ15" s="22"/>
      <c r="BA15" s="20"/>
      <c r="BB15" s="22"/>
      <c r="BC15" s="20"/>
      <c r="BD15" s="22"/>
      <c r="BE15" s="20"/>
      <c r="BF15" s="22"/>
      <c r="BG15" s="83"/>
      <c r="BH15" s="84"/>
      <c r="BI15" s="20"/>
      <c r="BJ15" s="95"/>
      <c r="BK15" s="20">
        <v>0</v>
      </c>
      <c r="BL15" s="21">
        <f t="shared" si="12"/>
        <v>0</v>
      </c>
      <c r="BM15" s="20"/>
      <c r="BN15" s="95">
        <f t="shared" si="1"/>
        <v>0</v>
      </c>
      <c r="BO15" s="20"/>
      <c r="BP15" s="21">
        <f t="shared" si="13"/>
        <v>0</v>
      </c>
      <c r="BQ15" s="20"/>
      <c r="BR15" s="22"/>
      <c r="BS15" s="20"/>
      <c r="BT15" s="22"/>
      <c r="BU15" s="20"/>
      <c r="BV15" s="22"/>
      <c r="BW15" s="20"/>
      <c r="BX15" s="23">
        <f t="shared" si="15"/>
        <v>0</v>
      </c>
      <c r="BY15" s="20"/>
      <c r="BZ15" s="172"/>
      <c r="CA15" s="20"/>
      <c r="CB15" s="164"/>
      <c r="CC15" s="20"/>
      <c r="CD15" s="178"/>
      <c r="CE15" s="20"/>
      <c r="CF15" s="95"/>
      <c r="CG15" s="20"/>
      <c r="CH15" s="95"/>
      <c r="CI15" s="20"/>
      <c r="CJ15" s="22"/>
      <c r="CK15" s="20"/>
      <c r="CL15" s="22"/>
      <c r="CM15" s="20"/>
      <c r="CN15" s="22"/>
      <c r="CO15" s="20"/>
      <c r="CP15" s="22"/>
      <c r="CQ15" s="20"/>
      <c r="CR15" s="22"/>
      <c r="CS15" s="20"/>
      <c r="CT15" s="22"/>
      <c r="CU15" s="20"/>
      <c r="CV15" s="22"/>
      <c r="CW15" s="20"/>
      <c r="CX15" s="22"/>
      <c r="CY15" s="20"/>
      <c r="CZ15" s="22"/>
      <c r="DA15" s="20"/>
      <c r="DB15" s="22"/>
      <c r="DC15" s="20"/>
      <c r="DD15" s="22"/>
      <c r="DE15" s="20"/>
      <c r="DF15" s="22"/>
      <c r="DG15" s="20"/>
      <c r="DH15" s="22"/>
      <c r="DI15" s="20"/>
      <c r="DJ15" s="22"/>
      <c r="DK15" s="20"/>
      <c r="DL15" s="22"/>
      <c r="DM15" s="20"/>
      <c r="DN15" s="22"/>
      <c r="DO15" s="20"/>
      <c r="DP15" s="22"/>
      <c r="DQ15" s="20"/>
      <c r="DR15" s="22"/>
      <c r="DS15" s="20"/>
      <c r="DT15" s="22"/>
      <c r="DU15" s="20"/>
      <c r="DV15" s="22"/>
      <c r="DW15" s="20"/>
      <c r="DX15" s="22"/>
      <c r="DY15" s="20"/>
      <c r="DZ15" s="22"/>
      <c r="EA15" s="23">
        <f t="shared" si="7"/>
        <v>0</v>
      </c>
      <c r="EB15" s="21">
        <f t="shared" si="2"/>
        <v>0</v>
      </c>
      <c r="EC15" s="193" t="e">
        <f t="shared" si="3"/>
        <v>#REF!</v>
      </c>
      <c r="ED15" s="193">
        <f t="shared" si="4"/>
        <v>0</v>
      </c>
      <c r="EE15" s="194">
        <f t="shared" si="8"/>
        <v>1</v>
      </c>
      <c r="EF15" s="185"/>
      <c r="EG15" s="185" t="s">
        <v>406</v>
      </c>
      <c r="EH15" s="185" t="s">
        <v>30</v>
      </c>
      <c r="EI15" s="185" t="s">
        <v>407</v>
      </c>
      <c r="EJ15" s="185">
        <v>1</v>
      </c>
      <c r="EK15" s="185">
        <v>9900000</v>
      </c>
      <c r="EL15" s="185"/>
      <c r="EM15" s="185"/>
      <c r="EN15" s="185"/>
      <c r="EO15" s="185"/>
      <c r="EP15" s="185"/>
      <c r="EQ15" s="185"/>
      <c r="ER15" s="185"/>
      <c r="ES15" s="185"/>
      <c r="ET15" s="185"/>
      <c r="EU15" s="185"/>
      <c r="EV15" s="185"/>
      <c r="EW15" s="185"/>
      <c r="EX15" s="185"/>
      <c r="EY15" s="185"/>
      <c r="EZ15" s="185"/>
      <c r="FA15" s="185"/>
      <c r="FB15" s="185"/>
      <c r="FC15" s="185"/>
      <c r="FD15" s="185"/>
      <c r="FE15" s="185"/>
      <c r="FF15" s="185"/>
      <c r="FG15" s="195"/>
      <c r="FH15" s="185"/>
      <c r="FI15" s="185"/>
      <c r="FJ15" s="185"/>
      <c r="FK15" s="185"/>
      <c r="FL15" s="185"/>
      <c r="FM15" s="185"/>
      <c r="FN15" s="185"/>
      <c r="FO15" s="185"/>
      <c r="FP15" s="185"/>
      <c r="FQ15" s="185"/>
      <c r="FR15" s="185"/>
      <c r="FS15" s="185"/>
      <c r="FT15" s="185"/>
      <c r="FU15" s="185"/>
      <c r="FV15" s="185"/>
      <c r="FW15" s="185"/>
      <c r="FX15" s="185"/>
      <c r="FY15" s="185"/>
      <c r="FZ15" s="185"/>
      <c r="GA15" s="185"/>
      <c r="GB15" s="185"/>
      <c r="GC15" s="185"/>
      <c r="GD15" s="185"/>
      <c r="GE15" s="185"/>
      <c r="GF15" s="185"/>
      <c r="GG15" s="185"/>
      <c r="GH15" s="185"/>
      <c r="GI15" s="185"/>
      <c r="GJ15" s="185"/>
      <c r="GK15" s="185"/>
      <c r="GL15" s="185"/>
      <c r="GM15" s="185"/>
      <c r="GN15" s="185"/>
      <c r="GO15" s="185"/>
      <c r="GP15" s="185"/>
      <c r="GQ15" s="185"/>
      <c r="GR15" s="185"/>
      <c r="GS15" s="185"/>
      <c r="GT15" s="185"/>
      <c r="GU15" s="185"/>
      <c r="GV15" s="185"/>
      <c r="GW15" s="185"/>
      <c r="GX15" s="185"/>
      <c r="GY15" s="185"/>
      <c r="GZ15" s="185"/>
      <c r="HA15" s="185"/>
      <c r="HB15" s="185"/>
      <c r="HC15" s="185"/>
      <c r="HD15" s="185"/>
      <c r="HE15" s="185"/>
      <c r="HF15" s="185"/>
      <c r="HG15" s="185"/>
      <c r="HH15" s="185"/>
      <c r="HI15" s="185"/>
      <c r="HJ15" s="185"/>
      <c r="HK15" s="185"/>
      <c r="HL15" s="185"/>
      <c r="HM15" s="185"/>
      <c r="HN15" s="185"/>
      <c r="HO15" s="185"/>
      <c r="HP15" s="185"/>
      <c r="HQ15" s="185"/>
      <c r="HR15" s="185"/>
      <c r="HS15" s="185"/>
      <c r="HT15" s="185"/>
      <c r="HU15" s="185"/>
      <c r="HV15" s="185"/>
      <c r="HW15" s="185"/>
      <c r="HX15" s="185"/>
      <c r="HY15" s="185"/>
      <c r="HZ15" s="185"/>
      <c r="IA15" s="185"/>
      <c r="IB15" s="185"/>
      <c r="IC15" s="185"/>
      <c r="ID15" s="185"/>
      <c r="IE15" s="185"/>
      <c r="IF15" s="185"/>
      <c r="IG15" s="185"/>
      <c r="IH15" s="185"/>
      <c r="II15" s="185"/>
      <c r="IJ15" s="185"/>
      <c r="IK15" s="185"/>
      <c r="IL15" s="185"/>
      <c r="IM15" s="185"/>
      <c r="IN15" s="185"/>
      <c r="IO15" s="185"/>
      <c r="IP15" s="185"/>
      <c r="IQ15" s="185"/>
      <c r="IR15" s="185"/>
      <c r="IS15" s="185"/>
      <c r="IT15" s="185"/>
      <c r="IU15" s="185"/>
      <c r="IV15" s="185"/>
      <c r="IW15" s="185"/>
      <c r="IX15" s="185"/>
      <c r="IY15" s="185"/>
      <c r="IZ15" s="185"/>
      <c r="JA15" s="185"/>
      <c r="JB15" s="185"/>
      <c r="JC15" s="185"/>
      <c r="JD15" s="185"/>
      <c r="JE15" s="185"/>
      <c r="JF15" s="185"/>
      <c r="JG15" s="185"/>
      <c r="JH15" s="185"/>
      <c r="JI15" s="185"/>
      <c r="JJ15" s="185"/>
      <c r="JK15" s="185"/>
      <c r="JL15" s="185"/>
      <c r="JM15" s="185"/>
      <c r="JN15" s="185"/>
      <c r="JO15" s="185"/>
      <c r="JP15" s="185"/>
      <c r="JQ15" s="185"/>
      <c r="JR15" s="185"/>
      <c r="JS15" s="185"/>
      <c r="JT15" s="185"/>
      <c r="JU15" s="185"/>
      <c r="JV15" s="185"/>
      <c r="JW15" s="185"/>
      <c r="JX15" s="185"/>
      <c r="JY15" s="185"/>
      <c r="JZ15" s="185"/>
      <c r="KA15" s="185"/>
      <c r="KB15" s="185"/>
      <c r="KC15" s="185"/>
      <c r="KD15" s="185"/>
      <c r="KE15" s="185"/>
      <c r="KF15" s="185"/>
      <c r="KG15" s="185"/>
      <c r="KH15" s="185"/>
      <c r="KI15" s="185"/>
      <c r="KJ15" s="185"/>
      <c r="KK15" s="185"/>
      <c r="KL15" s="185"/>
      <c r="KM15" s="185"/>
      <c r="KN15" s="185"/>
      <c r="KO15" s="185"/>
      <c r="KP15" s="185"/>
      <c r="KQ15" s="185"/>
      <c r="KR15" s="185"/>
      <c r="KS15" s="185"/>
      <c r="KT15" s="185"/>
      <c r="KU15" s="185"/>
      <c r="KV15" s="185"/>
      <c r="KW15" s="185"/>
      <c r="KX15" s="185"/>
      <c r="KY15" s="185"/>
      <c r="KZ15" s="185"/>
      <c r="LA15" s="185"/>
      <c r="LB15" s="185"/>
      <c r="LC15" s="185"/>
      <c r="LD15" s="185"/>
      <c r="LE15" s="185"/>
      <c r="LF15" s="185"/>
      <c r="LG15" s="185"/>
      <c r="LH15" s="185"/>
      <c r="LI15" s="185"/>
      <c r="LJ15" s="185"/>
      <c r="LK15" s="185"/>
      <c r="LL15" s="185"/>
      <c r="LM15" s="185"/>
      <c r="LN15" s="185"/>
      <c r="LO15" s="185"/>
      <c r="LP15" s="185"/>
      <c r="LQ15" s="185"/>
      <c r="LR15" s="185"/>
      <c r="LS15" s="185"/>
      <c r="LT15" s="185"/>
    </row>
    <row r="16" spans="1:332" s="190" customFormat="1" ht="14.45" customHeight="1">
      <c r="A16" s="191" t="str">
        <f t="shared" si="5"/>
        <v>2.0</v>
      </c>
      <c r="B16" s="252" t="str">
        <f t="shared" si="0"/>
        <v>EXCAVACIONES Y RELLENOS</v>
      </c>
      <c r="C16" s="191">
        <f t="shared" si="0"/>
        <v>0</v>
      </c>
      <c r="D16" s="191">
        <f t="shared" si="0"/>
        <v>0</v>
      </c>
      <c r="E16" s="191">
        <f t="shared" si="0"/>
        <v>0</v>
      </c>
      <c r="F16" s="192">
        <f>SUM(F17:F21)</f>
        <v>275961096.18000001</v>
      </c>
      <c r="G16" s="20"/>
      <c r="H16" s="21">
        <f t="shared" si="9"/>
        <v>0</v>
      </c>
      <c r="I16" s="20"/>
      <c r="J16" s="21">
        <f t="shared" si="10"/>
        <v>0</v>
      </c>
      <c r="K16" s="20"/>
      <c r="L16" s="21">
        <f t="shared" si="11"/>
        <v>0</v>
      </c>
      <c r="M16" s="20"/>
      <c r="N16" s="33">
        <f t="shared" si="14"/>
        <v>0</v>
      </c>
      <c r="O16" s="20"/>
      <c r="P16" s="22"/>
      <c r="Q16" s="20"/>
      <c r="R16" s="22"/>
      <c r="S16" s="20"/>
      <c r="T16" s="22"/>
      <c r="U16" s="20"/>
      <c r="V16" s="22"/>
      <c r="W16" s="20"/>
      <c r="X16" s="22"/>
      <c r="Y16" s="20"/>
      <c r="Z16" s="22"/>
      <c r="AA16" s="20"/>
      <c r="AB16" s="22"/>
      <c r="AC16" s="20"/>
      <c r="AD16" s="22"/>
      <c r="AE16" s="20"/>
      <c r="AF16" s="22"/>
      <c r="AG16" s="20"/>
      <c r="AH16" s="22"/>
      <c r="AI16" s="20"/>
      <c r="AJ16" s="22"/>
      <c r="AK16" s="20"/>
      <c r="AL16" s="22"/>
      <c r="AM16" s="20"/>
      <c r="AN16" s="22"/>
      <c r="AO16" s="20"/>
      <c r="AP16" s="22"/>
      <c r="AQ16" s="20"/>
      <c r="AR16" s="22"/>
      <c r="AS16" s="20"/>
      <c r="AT16" s="22"/>
      <c r="AU16" s="20"/>
      <c r="AV16" s="22"/>
      <c r="AW16" s="20"/>
      <c r="AX16" s="22"/>
      <c r="AY16" s="20"/>
      <c r="AZ16" s="22"/>
      <c r="BA16" s="20"/>
      <c r="BB16" s="22"/>
      <c r="BC16" s="20"/>
      <c r="BD16" s="22"/>
      <c r="BE16" s="20"/>
      <c r="BF16" s="22"/>
      <c r="BG16" s="83"/>
      <c r="BH16" s="84"/>
      <c r="BI16" s="20"/>
      <c r="BJ16" s="95"/>
      <c r="BK16" s="20">
        <v>0</v>
      </c>
      <c r="BL16" s="21">
        <f t="shared" si="12"/>
        <v>0</v>
      </c>
      <c r="BM16" s="20"/>
      <c r="BN16" s="95">
        <f t="shared" si="1"/>
        <v>0</v>
      </c>
      <c r="BO16" s="20"/>
      <c r="BP16" s="21">
        <f t="shared" si="13"/>
        <v>0</v>
      </c>
      <c r="BQ16" s="20"/>
      <c r="BR16" s="22"/>
      <c r="BS16" s="20"/>
      <c r="BT16" s="22"/>
      <c r="BU16" s="20"/>
      <c r="BV16" s="22"/>
      <c r="BW16" s="20"/>
      <c r="BX16" s="22"/>
      <c r="BY16" s="20"/>
      <c r="BZ16" s="172"/>
      <c r="CA16" s="20"/>
      <c r="CB16" s="164"/>
      <c r="CC16" s="20"/>
      <c r="CD16" s="178"/>
      <c r="CE16" s="20"/>
      <c r="CF16" s="95"/>
      <c r="CG16" s="20"/>
      <c r="CH16" s="95"/>
      <c r="CI16" s="20"/>
      <c r="CJ16" s="22"/>
      <c r="CK16" s="20"/>
      <c r="CL16" s="22"/>
      <c r="CM16" s="20"/>
      <c r="CN16" s="22"/>
      <c r="CO16" s="20"/>
      <c r="CP16" s="22"/>
      <c r="CQ16" s="20"/>
      <c r="CR16" s="22"/>
      <c r="CS16" s="20"/>
      <c r="CT16" s="22"/>
      <c r="CU16" s="20"/>
      <c r="CV16" s="22"/>
      <c r="CW16" s="20"/>
      <c r="CX16" s="22"/>
      <c r="CY16" s="20"/>
      <c r="CZ16" s="22"/>
      <c r="DA16" s="20"/>
      <c r="DB16" s="22"/>
      <c r="DC16" s="20"/>
      <c r="DD16" s="22"/>
      <c r="DE16" s="20"/>
      <c r="DF16" s="22"/>
      <c r="DG16" s="20"/>
      <c r="DH16" s="22"/>
      <c r="DI16" s="20"/>
      <c r="DJ16" s="22"/>
      <c r="DK16" s="20"/>
      <c r="DL16" s="22"/>
      <c r="DM16" s="20"/>
      <c r="DN16" s="22"/>
      <c r="DO16" s="20"/>
      <c r="DP16" s="22"/>
      <c r="DQ16" s="20"/>
      <c r="DR16" s="22"/>
      <c r="DS16" s="20"/>
      <c r="DT16" s="22"/>
      <c r="DU16" s="20"/>
      <c r="DV16" s="22"/>
      <c r="DW16" s="20"/>
      <c r="DX16" s="22"/>
      <c r="DY16" s="20"/>
      <c r="DZ16" s="22"/>
      <c r="EA16" s="23">
        <f t="shared" si="7"/>
        <v>0</v>
      </c>
      <c r="EB16" s="21">
        <f t="shared" si="2"/>
        <v>0</v>
      </c>
      <c r="EC16" s="193" t="e">
        <f t="shared" si="3"/>
        <v>#REF!</v>
      </c>
      <c r="ED16" s="193">
        <f t="shared" si="4"/>
        <v>0</v>
      </c>
      <c r="EE16" s="194">
        <f t="shared" si="8"/>
        <v>0</v>
      </c>
      <c r="EF16" s="185"/>
      <c r="EG16" s="185" t="s">
        <v>408</v>
      </c>
      <c r="EH16" s="185" t="s">
        <v>31</v>
      </c>
      <c r="EI16" s="185"/>
      <c r="EJ16" s="185"/>
      <c r="EK16" s="185"/>
      <c r="EL16" s="185"/>
      <c r="EM16" s="185"/>
      <c r="EN16" s="185"/>
      <c r="EO16" s="185"/>
      <c r="EP16" s="185"/>
      <c r="EQ16" s="185"/>
      <c r="ER16" s="185"/>
      <c r="ES16" s="185"/>
      <c r="ET16" s="185"/>
      <c r="EU16" s="185"/>
      <c r="EV16" s="185"/>
      <c r="EW16" s="185"/>
      <c r="EX16" s="185"/>
      <c r="EY16" s="185"/>
      <c r="EZ16" s="185"/>
      <c r="FA16" s="185"/>
      <c r="FB16" s="185"/>
      <c r="FC16" s="185"/>
      <c r="FD16" s="185"/>
      <c r="FE16" s="185"/>
      <c r="FF16" s="185"/>
      <c r="FG16" s="195"/>
      <c r="FH16" s="185"/>
      <c r="FI16" s="185"/>
      <c r="FJ16" s="185"/>
      <c r="FK16" s="185"/>
      <c r="FL16" s="185"/>
      <c r="FM16" s="185"/>
      <c r="FN16" s="185"/>
      <c r="FO16" s="185"/>
      <c r="FP16" s="185"/>
      <c r="FQ16" s="185"/>
      <c r="FR16" s="185"/>
      <c r="FS16" s="185"/>
      <c r="FT16" s="185"/>
      <c r="FU16" s="185"/>
      <c r="FV16" s="185"/>
      <c r="FW16" s="185"/>
      <c r="FX16" s="185"/>
      <c r="FY16" s="185"/>
      <c r="FZ16" s="185"/>
      <c r="GA16" s="185"/>
      <c r="GB16" s="185"/>
      <c r="GC16" s="185"/>
      <c r="GD16" s="185"/>
      <c r="GE16" s="185"/>
      <c r="GF16" s="185"/>
      <c r="GG16" s="185"/>
      <c r="GH16" s="185"/>
      <c r="GI16" s="185"/>
      <c r="GJ16" s="185"/>
      <c r="GK16" s="185"/>
      <c r="GL16" s="185"/>
      <c r="GM16" s="185"/>
      <c r="GN16" s="185"/>
      <c r="GO16" s="185"/>
      <c r="GP16" s="185"/>
      <c r="GQ16" s="185"/>
      <c r="GR16" s="185"/>
      <c r="GS16" s="185"/>
      <c r="GT16" s="185"/>
      <c r="GU16" s="185"/>
      <c r="GV16" s="185"/>
      <c r="GW16" s="185"/>
      <c r="GX16" s="185"/>
      <c r="GY16" s="185"/>
      <c r="GZ16" s="185"/>
      <c r="HA16" s="185"/>
      <c r="HB16" s="185"/>
      <c r="HC16" s="185"/>
      <c r="HD16" s="185"/>
      <c r="HE16" s="185"/>
      <c r="HF16" s="185"/>
      <c r="HG16" s="185"/>
      <c r="HH16" s="185"/>
      <c r="HI16" s="185"/>
      <c r="HJ16" s="185"/>
      <c r="HK16" s="185"/>
      <c r="HL16" s="185"/>
      <c r="HM16" s="185"/>
      <c r="HN16" s="185"/>
      <c r="HO16" s="185"/>
      <c r="HP16" s="185"/>
      <c r="HQ16" s="185"/>
      <c r="HR16" s="185"/>
      <c r="HS16" s="185"/>
      <c r="HT16" s="185"/>
      <c r="HU16" s="185"/>
      <c r="HV16" s="185"/>
      <c r="HW16" s="185"/>
      <c r="HX16" s="185"/>
      <c r="HY16" s="185"/>
      <c r="HZ16" s="185"/>
      <c r="IA16" s="185"/>
      <c r="IB16" s="185"/>
      <c r="IC16" s="185"/>
      <c r="ID16" s="185"/>
      <c r="IE16" s="185"/>
      <c r="IF16" s="185"/>
      <c r="IG16" s="185"/>
      <c r="IH16" s="185"/>
      <c r="II16" s="185"/>
      <c r="IJ16" s="185"/>
      <c r="IK16" s="185"/>
      <c r="IL16" s="185"/>
      <c r="IM16" s="185"/>
      <c r="IN16" s="185"/>
      <c r="IO16" s="185"/>
      <c r="IP16" s="185"/>
      <c r="IQ16" s="185"/>
      <c r="IR16" s="185"/>
      <c r="IS16" s="185"/>
      <c r="IT16" s="185"/>
      <c r="IU16" s="185"/>
      <c r="IV16" s="185"/>
      <c r="IW16" s="185"/>
      <c r="IX16" s="185"/>
      <c r="IY16" s="185"/>
      <c r="IZ16" s="185"/>
      <c r="JA16" s="185"/>
      <c r="JB16" s="185"/>
      <c r="JC16" s="185"/>
      <c r="JD16" s="185"/>
      <c r="JE16" s="185"/>
      <c r="JF16" s="185"/>
      <c r="JG16" s="185"/>
      <c r="JH16" s="185"/>
      <c r="JI16" s="185"/>
      <c r="JJ16" s="185"/>
      <c r="JK16" s="185"/>
      <c r="JL16" s="185"/>
      <c r="JM16" s="185"/>
      <c r="JN16" s="185"/>
      <c r="JO16" s="185"/>
      <c r="JP16" s="185"/>
      <c r="JQ16" s="185"/>
      <c r="JR16" s="185"/>
      <c r="JS16" s="185"/>
      <c r="JT16" s="185"/>
      <c r="JU16" s="185"/>
      <c r="JV16" s="185"/>
      <c r="JW16" s="185"/>
      <c r="JX16" s="185"/>
      <c r="JY16" s="185"/>
      <c r="JZ16" s="185"/>
      <c r="KA16" s="185"/>
      <c r="KB16" s="185"/>
      <c r="KC16" s="185"/>
      <c r="KD16" s="185"/>
      <c r="KE16" s="185"/>
      <c r="KF16" s="185"/>
      <c r="KG16" s="185"/>
      <c r="KH16" s="185"/>
      <c r="KI16" s="185"/>
      <c r="KJ16" s="185"/>
      <c r="KK16" s="185"/>
      <c r="KL16" s="185"/>
      <c r="KM16" s="185"/>
      <c r="KN16" s="185"/>
      <c r="KO16" s="185"/>
      <c r="KP16" s="185"/>
      <c r="KQ16" s="185"/>
      <c r="KR16" s="185"/>
      <c r="KS16" s="185"/>
      <c r="KT16" s="185"/>
      <c r="KU16" s="185"/>
      <c r="KV16" s="185"/>
      <c r="KW16" s="185"/>
      <c r="KX16" s="185"/>
      <c r="KY16" s="185"/>
      <c r="KZ16" s="185"/>
      <c r="LA16" s="185"/>
      <c r="LB16" s="185"/>
      <c r="LC16" s="185"/>
      <c r="LD16" s="185"/>
      <c r="LE16" s="185"/>
      <c r="LF16" s="185"/>
      <c r="LG16" s="185"/>
      <c r="LH16" s="185"/>
      <c r="LI16" s="185"/>
      <c r="LJ16" s="185"/>
      <c r="LK16" s="185"/>
      <c r="LL16" s="185"/>
      <c r="LM16" s="185"/>
      <c r="LN16" s="185"/>
      <c r="LO16" s="185"/>
      <c r="LP16" s="185"/>
      <c r="LQ16" s="185"/>
      <c r="LR16" s="185"/>
      <c r="LS16" s="185"/>
      <c r="LT16" s="185"/>
    </row>
    <row r="17" spans="1:332" ht="15" customHeight="1">
      <c r="A17" s="196" t="str">
        <f t="shared" si="5"/>
        <v>2.1.1</v>
      </c>
      <c r="B17" s="253" t="str">
        <f t="shared" si="0"/>
        <v>EXCAVACIONES VARIAS A MÁQUINA SIN CLASIFICAR (INCLUYE RETIRO DE SOBRANTES A UNA DISTANCIA MENOR DE 8 KM)</v>
      </c>
      <c r="C17" s="196" t="str">
        <f t="shared" si="0"/>
        <v>M3</v>
      </c>
      <c r="D17" s="196">
        <f t="shared" si="0"/>
        <v>4666</v>
      </c>
      <c r="E17" s="196">
        <f t="shared" si="0"/>
        <v>23143.23</v>
      </c>
      <c r="F17" s="197">
        <f t="shared" si="6"/>
        <v>107986311.17999999</v>
      </c>
      <c r="G17" s="20"/>
      <c r="H17" s="21">
        <f t="shared" si="9"/>
        <v>0</v>
      </c>
      <c r="I17" s="20"/>
      <c r="J17" s="21">
        <f t="shared" si="10"/>
        <v>0</v>
      </c>
      <c r="K17" s="20"/>
      <c r="L17" s="21">
        <f t="shared" si="11"/>
        <v>0</v>
      </c>
      <c r="M17" s="20">
        <v>56</v>
      </c>
      <c r="N17" s="33">
        <f t="shared" si="14"/>
        <v>1296020.8799999999</v>
      </c>
      <c r="O17" s="20">
        <v>35.909999999999997</v>
      </c>
      <c r="P17" s="33">
        <f>O17*E17</f>
        <v>831073.38929999992</v>
      </c>
      <c r="Q17" s="20">
        <v>1106.23</v>
      </c>
      <c r="R17" s="33">
        <f>Q17*E17</f>
        <v>25601735.322900001</v>
      </c>
      <c r="S17" s="20"/>
      <c r="T17" s="22"/>
      <c r="U17" s="20">
        <v>1279.51</v>
      </c>
      <c r="V17" s="33">
        <f>+U17*E17</f>
        <v>29611994.217299998</v>
      </c>
      <c r="W17" s="20"/>
      <c r="X17" s="22"/>
      <c r="Y17" s="20"/>
      <c r="Z17" s="22"/>
      <c r="AA17" s="20"/>
      <c r="AB17" s="22"/>
      <c r="AC17" s="20"/>
      <c r="AD17" s="22"/>
      <c r="AE17" s="20"/>
      <c r="AF17" s="22"/>
      <c r="AG17" s="20"/>
      <c r="AH17" s="22"/>
      <c r="AI17" s="20"/>
      <c r="AJ17" s="22"/>
      <c r="AK17" s="20"/>
      <c r="AL17" s="22"/>
      <c r="AM17" s="20"/>
      <c r="AN17" s="22"/>
      <c r="AO17" s="20"/>
      <c r="AP17" s="22"/>
      <c r="AQ17" s="20"/>
      <c r="AR17" s="22"/>
      <c r="AS17" s="20"/>
      <c r="AT17" s="22"/>
      <c r="AU17" s="20"/>
      <c r="AV17" s="22"/>
      <c r="AW17" s="20"/>
      <c r="AX17" s="22"/>
      <c r="AY17" s="20">
        <f>-2477.65+2101.49</f>
        <v>-376.16000000000031</v>
      </c>
      <c r="AZ17" s="33">
        <f>+AY17*E17</f>
        <v>-8705557.3968000077</v>
      </c>
      <c r="BA17" s="20">
        <v>208.13</v>
      </c>
      <c r="BB17" s="33">
        <f>+BA17*E17</f>
        <v>4816800.4599000001</v>
      </c>
      <c r="BC17" s="20">
        <v>125.4</v>
      </c>
      <c r="BD17" s="33">
        <f>+BC17*$E$17</f>
        <v>2902161.0419999999</v>
      </c>
      <c r="BE17" s="20">
        <v>102.4</v>
      </c>
      <c r="BF17" s="33">
        <f>+BE17*$E$17</f>
        <v>2369866.7519999999</v>
      </c>
      <c r="BG17" s="83">
        <v>81.599999999999994</v>
      </c>
      <c r="BH17" s="86">
        <f>+BG17*$E$17</f>
        <v>1888487.5679999997</v>
      </c>
      <c r="BI17" s="20"/>
      <c r="BJ17" s="95"/>
      <c r="BK17" s="20">
        <v>192</v>
      </c>
      <c r="BL17" s="21">
        <f t="shared" si="12"/>
        <v>4443500.16</v>
      </c>
      <c r="BM17" s="20"/>
      <c r="BN17" s="95">
        <f t="shared" si="1"/>
        <v>0</v>
      </c>
      <c r="BO17" s="20"/>
      <c r="BP17" s="21">
        <f t="shared" si="13"/>
        <v>0</v>
      </c>
      <c r="BQ17" s="20">
        <f>150+190.99+136.39+59.34+31.88</f>
        <v>568.6</v>
      </c>
      <c r="BR17" s="118">
        <f>BQ17*E17</f>
        <v>13159240.578</v>
      </c>
      <c r="BS17" s="20">
        <v>50.2</v>
      </c>
      <c r="BT17" s="95">
        <f>BS17*E17</f>
        <v>1161790.1459999999</v>
      </c>
      <c r="BU17" s="20"/>
      <c r="BV17" s="23"/>
      <c r="BW17" s="20">
        <v>3072.11</v>
      </c>
      <c r="BX17" s="23">
        <f>BW17*E17</f>
        <v>71098548.315300003</v>
      </c>
      <c r="BY17" s="20"/>
      <c r="BZ17" s="172"/>
      <c r="CA17" s="20"/>
      <c r="CB17" s="164"/>
      <c r="CC17" s="20"/>
      <c r="CD17" s="178"/>
      <c r="CE17" s="20">
        <v>20.16</v>
      </c>
      <c r="CF17" s="296">
        <f>+CE17*$E17</f>
        <v>466567.51679999998</v>
      </c>
      <c r="CG17" s="20"/>
      <c r="CH17" s="95"/>
      <c r="CI17" s="20"/>
      <c r="CJ17" s="22"/>
      <c r="CK17" s="20"/>
      <c r="CL17" s="22"/>
      <c r="CM17" s="20"/>
      <c r="CN17" s="22"/>
      <c r="CO17" s="20"/>
      <c r="CP17" s="22"/>
      <c r="CQ17" s="20"/>
      <c r="CR17" s="22"/>
      <c r="CS17" s="20"/>
      <c r="CT17" s="22"/>
      <c r="CU17" s="20"/>
      <c r="CV17" s="22"/>
      <c r="CW17" s="20"/>
      <c r="CX17" s="22"/>
      <c r="CY17" s="20"/>
      <c r="CZ17" s="22"/>
      <c r="DA17" s="20"/>
      <c r="DB17" s="22"/>
      <c r="DC17" s="20"/>
      <c r="DD17" s="22"/>
      <c r="DE17" s="20"/>
      <c r="DF17" s="22"/>
      <c r="DG17" s="20"/>
      <c r="DH17" s="22"/>
      <c r="DI17" s="20"/>
      <c r="DJ17" s="22"/>
      <c r="DK17" s="20"/>
      <c r="DL17" s="22"/>
      <c r="DM17" s="20"/>
      <c r="DN17" s="22"/>
      <c r="DO17" s="20"/>
      <c r="DP17" s="22"/>
      <c r="DQ17" s="20"/>
      <c r="DR17" s="22"/>
      <c r="DS17" s="20"/>
      <c r="DT17" s="22"/>
      <c r="DU17" s="20"/>
      <c r="DV17" s="22"/>
      <c r="DW17" s="20"/>
      <c r="DX17" s="22"/>
      <c r="DY17" s="20"/>
      <c r="DZ17" s="22"/>
      <c r="EA17" s="71">
        <f t="shared" si="7"/>
        <v>6522.09</v>
      </c>
      <c r="EB17" s="21">
        <f t="shared" si="2"/>
        <v>150942228.95070001</v>
      </c>
      <c r="EC17" s="193" t="e">
        <f t="shared" si="3"/>
        <v>#REF!</v>
      </c>
      <c r="ED17" s="193">
        <f t="shared" si="4"/>
        <v>4.2354285237026302E-3</v>
      </c>
      <c r="EE17" s="194">
        <f t="shared" si="8"/>
        <v>-1856.0900000000001</v>
      </c>
      <c r="EF17" s="185"/>
      <c r="EG17" s="185" t="s">
        <v>409</v>
      </c>
      <c r="EH17" s="185" t="s">
        <v>410</v>
      </c>
      <c r="EI17" s="185" t="s">
        <v>404</v>
      </c>
      <c r="EJ17" s="185">
        <v>4666</v>
      </c>
      <c r="EK17" s="185">
        <v>23143.23</v>
      </c>
      <c r="EL17" s="185"/>
      <c r="EM17" s="185"/>
      <c r="EN17" s="185"/>
      <c r="EO17" s="185"/>
      <c r="EP17" s="185"/>
      <c r="EQ17" s="185"/>
      <c r="ER17" s="185"/>
      <c r="ES17" s="185"/>
      <c r="ET17" s="185"/>
      <c r="EU17" s="185"/>
      <c r="EV17" s="185"/>
      <c r="EW17" s="185"/>
      <c r="EX17" s="185"/>
      <c r="EY17" s="185"/>
      <c r="EZ17" s="185"/>
      <c r="FA17" s="185"/>
      <c r="FB17" s="185"/>
      <c r="FC17" s="185"/>
      <c r="FD17" s="185"/>
      <c r="FE17" s="185"/>
      <c r="FF17" s="185"/>
      <c r="FG17" s="195"/>
      <c r="FH17" s="185"/>
      <c r="FI17" s="185"/>
      <c r="FJ17" s="185"/>
      <c r="FK17" s="185"/>
      <c r="FL17" s="185"/>
      <c r="FM17" s="185"/>
      <c r="FN17" s="185"/>
      <c r="FO17" s="185"/>
      <c r="FP17" s="185"/>
      <c r="FQ17" s="185"/>
      <c r="FR17" s="185"/>
      <c r="FS17" s="185"/>
      <c r="FT17" s="185"/>
      <c r="FU17" s="185"/>
      <c r="FV17" s="185"/>
      <c r="FW17" s="185"/>
      <c r="FX17" s="185"/>
      <c r="FY17" s="185"/>
      <c r="FZ17" s="185"/>
      <c r="GA17" s="185"/>
      <c r="GB17" s="185"/>
      <c r="GC17" s="185"/>
      <c r="GD17" s="185"/>
      <c r="GE17" s="185"/>
      <c r="GF17" s="185"/>
      <c r="GG17" s="185"/>
      <c r="GH17" s="185"/>
      <c r="GI17" s="185"/>
      <c r="GJ17" s="185"/>
      <c r="GK17" s="185"/>
      <c r="GL17" s="185"/>
      <c r="GM17" s="185"/>
      <c r="GN17" s="185"/>
      <c r="GO17" s="185"/>
      <c r="GP17" s="185"/>
      <c r="GQ17" s="185"/>
      <c r="GR17" s="185"/>
      <c r="GS17" s="185"/>
      <c r="GT17" s="185"/>
      <c r="GU17" s="185"/>
      <c r="GV17" s="185"/>
      <c r="GW17" s="185"/>
      <c r="GX17" s="185"/>
      <c r="GY17" s="185"/>
      <c r="GZ17" s="185"/>
      <c r="HA17" s="185"/>
      <c r="HB17" s="185"/>
      <c r="HC17" s="185"/>
      <c r="HD17" s="185"/>
      <c r="HE17" s="185"/>
      <c r="HF17" s="185"/>
      <c r="HG17" s="185"/>
      <c r="HH17" s="185"/>
      <c r="HI17" s="185"/>
      <c r="HJ17" s="185"/>
      <c r="HK17" s="185"/>
      <c r="HL17" s="185"/>
      <c r="HM17" s="185"/>
      <c r="HN17" s="185"/>
      <c r="HO17" s="185"/>
      <c r="HP17" s="185"/>
      <c r="HQ17" s="185"/>
      <c r="HR17" s="185"/>
      <c r="HS17" s="185"/>
      <c r="HT17" s="185"/>
      <c r="HU17" s="185"/>
      <c r="HV17" s="185"/>
      <c r="HW17" s="185"/>
      <c r="HX17" s="185"/>
      <c r="HY17" s="185"/>
      <c r="HZ17" s="185"/>
      <c r="IA17" s="185"/>
      <c r="IB17" s="185"/>
      <c r="IC17" s="185"/>
      <c r="ID17" s="185"/>
      <c r="IE17" s="185"/>
      <c r="IF17" s="185"/>
      <c r="IG17" s="185"/>
      <c r="IH17" s="185"/>
      <c r="II17" s="185"/>
      <c r="IJ17" s="185"/>
      <c r="IK17" s="185"/>
      <c r="IL17" s="185"/>
      <c r="IM17" s="185"/>
      <c r="IN17" s="185"/>
      <c r="IO17" s="185"/>
      <c r="IP17" s="185"/>
      <c r="IQ17" s="185"/>
      <c r="IR17" s="185"/>
      <c r="IS17" s="185"/>
      <c r="IT17" s="185"/>
      <c r="IU17" s="185"/>
      <c r="IV17" s="185"/>
      <c r="IW17" s="185"/>
      <c r="IX17" s="185"/>
      <c r="IY17" s="185"/>
      <c r="IZ17" s="185"/>
      <c r="JA17" s="185"/>
      <c r="JB17" s="185"/>
      <c r="JC17" s="185"/>
      <c r="JD17" s="185"/>
      <c r="JE17" s="185"/>
      <c r="JF17" s="185"/>
      <c r="JG17" s="185"/>
      <c r="JH17" s="185"/>
      <c r="JI17" s="185"/>
      <c r="JJ17" s="185"/>
      <c r="JK17" s="185"/>
      <c r="JL17" s="185"/>
      <c r="JM17" s="185"/>
      <c r="JN17" s="185"/>
      <c r="JO17" s="185"/>
      <c r="JP17" s="185"/>
      <c r="JQ17" s="185"/>
      <c r="JR17" s="185"/>
      <c r="JS17" s="185"/>
      <c r="JT17" s="185"/>
      <c r="JU17" s="185"/>
      <c r="JV17" s="185"/>
      <c r="JW17" s="185"/>
      <c r="JX17" s="185"/>
      <c r="JY17" s="185"/>
      <c r="JZ17" s="185"/>
      <c r="KA17" s="185"/>
      <c r="KB17" s="185"/>
      <c r="KC17" s="185"/>
      <c r="KD17" s="185"/>
      <c r="KE17" s="185"/>
      <c r="KF17" s="185"/>
      <c r="KG17" s="185"/>
      <c r="KH17" s="185"/>
      <c r="KI17" s="185"/>
      <c r="KJ17" s="185"/>
      <c r="KK17" s="185"/>
      <c r="KL17" s="185"/>
      <c r="KM17" s="185"/>
      <c r="KN17" s="185"/>
      <c r="KO17" s="185"/>
      <c r="KP17" s="185"/>
      <c r="KQ17" s="185"/>
      <c r="KR17" s="185"/>
      <c r="KS17" s="185"/>
      <c r="KT17" s="185"/>
      <c r="KU17" s="185"/>
      <c r="KV17" s="185"/>
      <c r="KW17" s="185"/>
      <c r="KX17" s="185"/>
      <c r="KY17" s="185"/>
      <c r="KZ17" s="185"/>
      <c r="LA17" s="185"/>
      <c r="LB17" s="185"/>
      <c r="LC17" s="185"/>
      <c r="LD17" s="185"/>
      <c r="LE17" s="185"/>
      <c r="LF17" s="185"/>
      <c r="LG17" s="185"/>
      <c r="LH17" s="185"/>
      <c r="LI17" s="185"/>
      <c r="LJ17" s="185"/>
      <c r="LK17" s="185"/>
      <c r="LL17" s="185"/>
      <c r="LM17" s="185"/>
      <c r="LN17" s="185"/>
      <c r="LO17" s="185"/>
      <c r="LP17" s="185"/>
      <c r="LQ17" s="185"/>
      <c r="LR17" s="185"/>
      <c r="LS17" s="185"/>
      <c r="LT17" s="185"/>
    </row>
    <row r="18" spans="1:332" ht="14.45" customHeight="1">
      <c r="A18" s="196" t="str">
        <f t="shared" si="5"/>
        <v>2.2.2</v>
      </c>
      <c r="B18" s="253" t="str">
        <f t="shared" si="0"/>
        <v>EXCAVACIÓN MANUAL EN MATERIAL COMÚN H=0.0-2.0 M (INCLUYE RETIRO DE SOBRANTES A UNA DISTANCIA MENOR DE 8 KM)</v>
      </c>
      <c r="C18" s="196" t="str">
        <f t="shared" si="0"/>
        <v>M3</v>
      </c>
      <c r="D18" s="196">
        <f t="shared" si="0"/>
        <v>1400</v>
      </c>
      <c r="E18" s="196">
        <f t="shared" si="0"/>
        <v>41802.75</v>
      </c>
      <c r="F18" s="197">
        <f t="shared" si="6"/>
        <v>58523850</v>
      </c>
      <c r="G18" s="20"/>
      <c r="H18" s="21">
        <f t="shared" si="9"/>
        <v>0</v>
      </c>
      <c r="I18" s="20"/>
      <c r="J18" s="21">
        <f t="shared" si="10"/>
        <v>0</v>
      </c>
      <c r="K18" s="20"/>
      <c r="L18" s="21">
        <f t="shared" si="11"/>
        <v>0</v>
      </c>
      <c r="M18" s="20"/>
      <c r="N18" s="33">
        <f t="shared" si="14"/>
        <v>0</v>
      </c>
      <c r="O18" s="20"/>
      <c r="P18" s="22"/>
      <c r="Q18" s="20"/>
      <c r="R18" s="22"/>
      <c r="S18" s="20"/>
      <c r="T18" s="22"/>
      <c r="U18" s="20"/>
      <c r="V18" s="22"/>
      <c r="W18" s="20"/>
      <c r="X18" s="22"/>
      <c r="Y18" s="20"/>
      <c r="Z18" s="22"/>
      <c r="AA18" s="20"/>
      <c r="AB18" s="22"/>
      <c r="AC18" s="20"/>
      <c r="AD18" s="22"/>
      <c r="AE18" s="20"/>
      <c r="AF18" s="22"/>
      <c r="AG18" s="20"/>
      <c r="AH18" s="22"/>
      <c r="AI18" s="20"/>
      <c r="AJ18" s="22"/>
      <c r="AK18" s="20"/>
      <c r="AL18" s="22"/>
      <c r="AM18" s="20"/>
      <c r="AN18" s="22"/>
      <c r="AO18" s="20"/>
      <c r="AP18" s="22"/>
      <c r="AQ18" s="20"/>
      <c r="AR18" s="22"/>
      <c r="AS18" s="20"/>
      <c r="AT18" s="22"/>
      <c r="AU18" s="20"/>
      <c r="AV18" s="22"/>
      <c r="AW18" s="20"/>
      <c r="AX18" s="22"/>
      <c r="AY18" s="20">
        <v>94.89</v>
      </c>
      <c r="AZ18" s="33">
        <f>+AY18*E18</f>
        <v>3966662.9475000002</v>
      </c>
      <c r="BA18" s="20">
        <v>19.87</v>
      </c>
      <c r="BB18" s="33">
        <f>+BA18*E18</f>
        <v>830620.64250000007</v>
      </c>
      <c r="BC18" s="20"/>
      <c r="BD18" s="22"/>
      <c r="BE18" s="20"/>
      <c r="BF18" s="22"/>
      <c r="BG18" s="83"/>
      <c r="BH18" s="84"/>
      <c r="BI18" s="20">
        <f>89.3+64.52+207.28</f>
        <v>361.1</v>
      </c>
      <c r="BJ18" s="94">
        <f>+BI18*$E17</f>
        <v>8357020.3530000001</v>
      </c>
      <c r="BK18" s="20"/>
      <c r="BL18" s="21">
        <f t="shared" si="12"/>
        <v>0</v>
      </c>
      <c r="BM18" s="20">
        <v>87.85</v>
      </c>
      <c r="BN18" s="95">
        <f>+BM18*E18</f>
        <v>3672371.5874999999</v>
      </c>
      <c r="BO18" s="20"/>
      <c r="BP18" s="21">
        <f t="shared" si="13"/>
        <v>0</v>
      </c>
      <c r="BQ18" s="20"/>
      <c r="BR18" s="22"/>
      <c r="BS18" s="20"/>
      <c r="BT18" s="22"/>
      <c r="BU18" s="20">
        <v>62.34</v>
      </c>
      <c r="BV18" s="23">
        <f>BU18*E18</f>
        <v>2605983.4350000001</v>
      </c>
      <c r="BW18" s="20">
        <v>387.37</v>
      </c>
      <c r="BX18" s="23">
        <f>BW18*E18</f>
        <v>16193131.2675</v>
      </c>
      <c r="BY18" s="20"/>
      <c r="BZ18" s="172"/>
      <c r="CA18" s="20"/>
      <c r="CB18" s="164"/>
      <c r="CC18" s="20"/>
      <c r="CD18" s="178"/>
      <c r="CE18" s="20"/>
      <c r="CF18" s="95"/>
      <c r="CG18" s="20"/>
      <c r="CH18" s="95"/>
      <c r="CI18" s="20"/>
      <c r="CJ18" s="22"/>
      <c r="CK18" s="20"/>
      <c r="CL18" s="22"/>
      <c r="CM18" s="20"/>
      <c r="CN18" s="22"/>
      <c r="CO18" s="20"/>
      <c r="CP18" s="22"/>
      <c r="CQ18" s="20"/>
      <c r="CR18" s="22"/>
      <c r="CS18" s="20"/>
      <c r="CT18" s="22"/>
      <c r="CU18" s="20"/>
      <c r="CV18" s="22"/>
      <c r="CW18" s="20"/>
      <c r="CX18" s="22"/>
      <c r="CY18" s="20"/>
      <c r="CZ18" s="22"/>
      <c r="DA18" s="20"/>
      <c r="DB18" s="22"/>
      <c r="DC18" s="20"/>
      <c r="DD18" s="22"/>
      <c r="DE18" s="20"/>
      <c r="DF18" s="22"/>
      <c r="DG18" s="20"/>
      <c r="DH18" s="22"/>
      <c r="DI18" s="20"/>
      <c r="DJ18" s="22"/>
      <c r="DK18" s="20"/>
      <c r="DL18" s="22"/>
      <c r="DM18" s="20"/>
      <c r="DN18" s="22"/>
      <c r="DO18" s="20"/>
      <c r="DP18" s="22"/>
      <c r="DQ18" s="20"/>
      <c r="DR18" s="22"/>
      <c r="DS18" s="20"/>
      <c r="DT18" s="22"/>
      <c r="DU18" s="20"/>
      <c r="DV18" s="22"/>
      <c r="DW18" s="20"/>
      <c r="DX18" s="22"/>
      <c r="DY18" s="20"/>
      <c r="DZ18" s="22"/>
      <c r="EA18" s="23">
        <f t="shared" si="7"/>
        <v>1013.4200000000001</v>
      </c>
      <c r="EB18" s="21">
        <f t="shared" si="2"/>
        <v>42363742.905000001</v>
      </c>
      <c r="EC18" s="193" t="e">
        <f t="shared" si="3"/>
        <v>#REF!</v>
      </c>
      <c r="ED18" s="193">
        <f t="shared" si="4"/>
        <v>1.1887237012330456E-3</v>
      </c>
      <c r="EE18" s="194">
        <f t="shared" si="8"/>
        <v>386.57999999999993</v>
      </c>
      <c r="EF18" s="185"/>
      <c r="EG18" s="185" t="s">
        <v>411</v>
      </c>
      <c r="EH18" s="185" t="s">
        <v>412</v>
      </c>
      <c r="EI18" s="185" t="s">
        <v>404</v>
      </c>
      <c r="EJ18" s="185">
        <v>1400</v>
      </c>
      <c r="EK18" s="185">
        <v>41802.75</v>
      </c>
      <c r="EL18" s="185"/>
      <c r="EM18" s="185"/>
      <c r="EN18" s="185"/>
      <c r="EO18" s="185"/>
      <c r="EP18" s="185"/>
      <c r="EQ18" s="185"/>
      <c r="ER18" s="185"/>
      <c r="ES18" s="185"/>
      <c r="ET18" s="185"/>
      <c r="EU18" s="185"/>
      <c r="EV18" s="185"/>
      <c r="EW18" s="185"/>
      <c r="EX18" s="185"/>
      <c r="EY18" s="185"/>
      <c r="EZ18" s="185"/>
      <c r="FA18" s="185"/>
      <c r="FB18" s="185"/>
      <c r="FC18" s="185"/>
      <c r="FD18" s="185"/>
      <c r="FE18" s="185"/>
      <c r="FF18" s="185"/>
      <c r="FG18" s="195"/>
      <c r="FH18" s="185"/>
      <c r="FI18" s="185"/>
      <c r="FJ18" s="185"/>
      <c r="FK18" s="185"/>
      <c r="FL18" s="185"/>
      <c r="FM18" s="185"/>
      <c r="FN18" s="185"/>
      <c r="FO18" s="185"/>
      <c r="FP18" s="185"/>
      <c r="FQ18" s="185"/>
      <c r="FR18" s="185"/>
      <c r="FS18" s="185"/>
      <c r="FT18" s="185"/>
      <c r="FU18" s="185"/>
      <c r="FV18" s="185"/>
      <c r="FW18" s="185"/>
      <c r="FX18" s="185"/>
      <c r="FY18" s="185"/>
      <c r="FZ18" s="185"/>
      <c r="GA18" s="185"/>
      <c r="GB18" s="185"/>
      <c r="GC18" s="185"/>
      <c r="GD18" s="185"/>
      <c r="GE18" s="185"/>
      <c r="GF18" s="185"/>
      <c r="GG18" s="185"/>
      <c r="GH18" s="185"/>
      <c r="GI18" s="185"/>
      <c r="GJ18" s="185"/>
      <c r="GK18" s="185"/>
      <c r="GL18" s="185"/>
      <c r="GM18" s="185"/>
      <c r="GN18" s="185"/>
      <c r="GO18" s="185"/>
      <c r="GP18" s="185"/>
      <c r="GQ18" s="185"/>
      <c r="GR18" s="185"/>
      <c r="GS18" s="185"/>
      <c r="GT18" s="185"/>
      <c r="GU18" s="185"/>
      <c r="GV18" s="185"/>
      <c r="GW18" s="185"/>
      <c r="GX18" s="185"/>
      <c r="GY18" s="185"/>
      <c r="GZ18" s="185"/>
      <c r="HA18" s="185"/>
      <c r="HB18" s="185"/>
      <c r="HC18" s="185"/>
      <c r="HD18" s="185"/>
      <c r="HE18" s="185"/>
      <c r="HF18" s="185"/>
      <c r="HG18" s="185"/>
      <c r="HH18" s="185"/>
      <c r="HI18" s="185"/>
      <c r="HJ18" s="185"/>
      <c r="HK18" s="185"/>
      <c r="HL18" s="185"/>
      <c r="HM18" s="185"/>
      <c r="HN18" s="185"/>
      <c r="HO18" s="185"/>
      <c r="HP18" s="185"/>
      <c r="HQ18" s="185"/>
      <c r="HR18" s="185"/>
      <c r="HS18" s="185"/>
      <c r="HT18" s="185"/>
      <c r="HU18" s="185"/>
      <c r="HV18" s="185"/>
      <c r="HW18" s="185"/>
      <c r="HX18" s="185"/>
      <c r="HY18" s="185"/>
      <c r="HZ18" s="185"/>
      <c r="IA18" s="185"/>
      <c r="IB18" s="185"/>
      <c r="IC18" s="185"/>
      <c r="ID18" s="185"/>
      <c r="IE18" s="185"/>
      <c r="IF18" s="185"/>
      <c r="IG18" s="185"/>
      <c r="IH18" s="185"/>
      <c r="II18" s="185"/>
      <c r="IJ18" s="185"/>
      <c r="IK18" s="185"/>
      <c r="IL18" s="185"/>
      <c r="IM18" s="185"/>
      <c r="IN18" s="185"/>
      <c r="IO18" s="185"/>
      <c r="IP18" s="185"/>
      <c r="IQ18" s="185"/>
      <c r="IR18" s="185"/>
      <c r="IS18" s="185"/>
      <c r="IT18" s="185"/>
      <c r="IU18" s="185"/>
      <c r="IV18" s="185"/>
      <c r="IW18" s="185"/>
      <c r="IX18" s="185"/>
      <c r="IY18" s="185"/>
      <c r="IZ18" s="185"/>
      <c r="JA18" s="185"/>
      <c r="JB18" s="185"/>
      <c r="JC18" s="185"/>
      <c r="JD18" s="185"/>
      <c r="JE18" s="185"/>
      <c r="JF18" s="185"/>
      <c r="JG18" s="185"/>
      <c r="JH18" s="185"/>
      <c r="JI18" s="185"/>
      <c r="JJ18" s="185"/>
      <c r="JK18" s="185"/>
      <c r="JL18" s="185"/>
      <c r="JM18" s="185"/>
      <c r="JN18" s="185"/>
      <c r="JO18" s="185"/>
      <c r="JP18" s="185"/>
      <c r="JQ18" s="185"/>
      <c r="JR18" s="185"/>
      <c r="JS18" s="185"/>
      <c r="JT18" s="185"/>
      <c r="JU18" s="185"/>
      <c r="JV18" s="185"/>
      <c r="JW18" s="185"/>
      <c r="JX18" s="185"/>
      <c r="JY18" s="185"/>
      <c r="JZ18" s="185"/>
      <c r="KA18" s="185"/>
      <c r="KB18" s="185"/>
      <c r="KC18" s="185"/>
      <c r="KD18" s="185"/>
      <c r="KE18" s="185"/>
      <c r="KF18" s="185"/>
      <c r="KG18" s="185"/>
      <c r="KH18" s="185"/>
      <c r="KI18" s="185"/>
      <c r="KJ18" s="185"/>
      <c r="KK18" s="185"/>
      <c r="KL18" s="185"/>
      <c r="KM18" s="185"/>
      <c r="KN18" s="185"/>
      <c r="KO18" s="185"/>
      <c r="KP18" s="185"/>
      <c r="KQ18" s="185"/>
      <c r="KR18" s="185"/>
      <c r="KS18" s="185"/>
      <c r="KT18" s="185"/>
      <c r="KU18" s="185"/>
      <c r="KV18" s="185"/>
      <c r="KW18" s="185"/>
      <c r="KX18" s="185"/>
      <c r="KY18" s="185"/>
      <c r="KZ18" s="185"/>
      <c r="LA18" s="185"/>
      <c r="LB18" s="185"/>
      <c r="LC18" s="185"/>
      <c r="LD18" s="185"/>
      <c r="LE18" s="185"/>
      <c r="LF18" s="185"/>
      <c r="LG18" s="185"/>
      <c r="LH18" s="185"/>
      <c r="LI18" s="185"/>
      <c r="LJ18" s="185"/>
      <c r="LK18" s="185"/>
      <c r="LL18" s="185"/>
      <c r="LM18" s="185"/>
      <c r="LN18" s="185"/>
      <c r="LO18" s="185"/>
      <c r="LP18" s="185"/>
      <c r="LQ18" s="185"/>
      <c r="LR18" s="185"/>
      <c r="LS18" s="185"/>
      <c r="LT18" s="185"/>
    </row>
    <row r="19" spans="1:332" s="190" customFormat="1" ht="18" customHeight="1">
      <c r="A19" s="196" t="str">
        <f t="shared" si="5"/>
        <v>2.2.3</v>
      </c>
      <c r="B19" s="253" t="str">
        <f t="shared" si="0"/>
        <v>RELLENO CON MATERIAL DEL SITIO COMPACTADO MECÁNICAMENTE</v>
      </c>
      <c r="C19" s="196" t="str">
        <f t="shared" si="0"/>
        <v>M3</v>
      </c>
      <c r="D19" s="196">
        <f t="shared" si="0"/>
        <v>3000</v>
      </c>
      <c r="E19" s="196">
        <f t="shared" si="0"/>
        <v>13027.41</v>
      </c>
      <c r="F19" s="197">
        <f t="shared" si="6"/>
        <v>39082230</v>
      </c>
      <c r="G19" s="20"/>
      <c r="H19" s="21">
        <f t="shared" si="9"/>
        <v>0</v>
      </c>
      <c r="I19" s="20"/>
      <c r="J19" s="21">
        <f t="shared" si="10"/>
        <v>0</v>
      </c>
      <c r="K19" s="20"/>
      <c r="L19" s="21">
        <f t="shared" si="11"/>
        <v>0</v>
      </c>
      <c r="M19" s="20"/>
      <c r="N19" s="33">
        <f t="shared" si="14"/>
        <v>0</v>
      </c>
      <c r="O19" s="20">
        <v>5.67</v>
      </c>
      <c r="P19" s="33">
        <f>O19*E19</f>
        <v>73865.414699999994</v>
      </c>
      <c r="Q19" s="20"/>
      <c r="R19" s="22"/>
      <c r="S19" s="20"/>
      <c r="T19" s="22"/>
      <c r="U19" s="20"/>
      <c r="V19" s="22"/>
      <c r="W19" s="20"/>
      <c r="X19" s="22"/>
      <c r="Y19" s="20"/>
      <c r="Z19" s="22"/>
      <c r="AA19" s="20"/>
      <c r="AB19" s="22"/>
      <c r="AC19" s="20"/>
      <c r="AD19" s="22"/>
      <c r="AE19" s="20"/>
      <c r="AF19" s="22"/>
      <c r="AG19" s="20"/>
      <c r="AH19" s="22"/>
      <c r="AI19" s="20"/>
      <c r="AJ19" s="22"/>
      <c r="AK19" s="20"/>
      <c r="AL19" s="22"/>
      <c r="AM19" s="20"/>
      <c r="AN19" s="22"/>
      <c r="AO19" s="20"/>
      <c r="AP19" s="22"/>
      <c r="AQ19" s="20"/>
      <c r="AR19" s="22"/>
      <c r="AS19" s="20"/>
      <c r="AT19" s="22"/>
      <c r="AU19" s="20"/>
      <c r="AV19" s="22"/>
      <c r="AW19" s="20"/>
      <c r="AX19" s="22"/>
      <c r="AY19" s="20"/>
      <c r="AZ19" s="22"/>
      <c r="BA19" s="20"/>
      <c r="BB19" s="22"/>
      <c r="BC19" s="20"/>
      <c r="BD19" s="22"/>
      <c r="BE19" s="20"/>
      <c r="BF19" s="22"/>
      <c r="BG19" s="83"/>
      <c r="BH19" s="84"/>
      <c r="BI19" s="20"/>
      <c r="BJ19" s="95"/>
      <c r="BK19" s="20">
        <v>5.67</v>
      </c>
      <c r="BL19" s="21">
        <f t="shared" si="12"/>
        <v>73865.414699999994</v>
      </c>
      <c r="BM19" s="20"/>
      <c r="BN19" s="95">
        <f t="shared" si="1"/>
        <v>0</v>
      </c>
      <c r="BO19" s="20"/>
      <c r="BP19" s="21">
        <f t="shared" si="13"/>
        <v>0</v>
      </c>
      <c r="BQ19" s="20"/>
      <c r="BR19" s="22"/>
      <c r="BS19" s="20"/>
      <c r="BT19" s="22"/>
      <c r="BU19" s="20"/>
      <c r="BV19" s="22"/>
      <c r="BW19" s="20">
        <v>5.67</v>
      </c>
      <c r="BX19" s="23">
        <f t="shared" ref="BX19:BX28" si="16">BW19*E19</f>
        <v>73865.414699999994</v>
      </c>
      <c r="BY19" s="20"/>
      <c r="BZ19" s="172"/>
      <c r="CA19" s="20"/>
      <c r="CB19" s="164"/>
      <c r="CC19" s="20"/>
      <c r="CD19" s="178"/>
      <c r="CE19" s="20"/>
      <c r="CF19" s="95"/>
      <c r="CG19" s="20"/>
      <c r="CH19" s="95"/>
      <c r="CI19" s="20"/>
      <c r="CJ19" s="22"/>
      <c r="CK19" s="20"/>
      <c r="CL19" s="22"/>
      <c r="CM19" s="20"/>
      <c r="CN19" s="22"/>
      <c r="CO19" s="20"/>
      <c r="CP19" s="22"/>
      <c r="CQ19" s="20"/>
      <c r="CR19" s="22"/>
      <c r="CS19" s="20"/>
      <c r="CT19" s="22"/>
      <c r="CU19" s="20"/>
      <c r="CV19" s="22"/>
      <c r="CW19" s="20"/>
      <c r="CX19" s="22"/>
      <c r="CY19" s="20"/>
      <c r="CZ19" s="22"/>
      <c r="DA19" s="20"/>
      <c r="DB19" s="22"/>
      <c r="DC19" s="20"/>
      <c r="DD19" s="22"/>
      <c r="DE19" s="20"/>
      <c r="DF19" s="22"/>
      <c r="DG19" s="20"/>
      <c r="DH19" s="22"/>
      <c r="DI19" s="20"/>
      <c r="DJ19" s="22"/>
      <c r="DK19" s="20"/>
      <c r="DL19" s="22"/>
      <c r="DM19" s="20"/>
      <c r="DN19" s="22"/>
      <c r="DO19" s="20"/>
      <c r="DP19" s="22"/>
      <c r="DQ19" s="20"/>
      <c r="DR19" s="22"/>
      <c r="DS19" s="20"/>
      <c r="DT19" s="22"/>
      <c r="DU19" s="20"/>
      <c r="DV19" s="22"/>
      <c r="DW19" s="20"/>
      <c r="DX19" s="22"/>
      <c r="DY19" s="20"/>
      <c r="DZ19" s="22"/>
      <c r="EA19" s="23">
        <f t="shared" si="7"/>
        <v>17.009999999999998</v>
      </c>
      <c r="EB19" s="21">
        <f t="shared" si="2"/>
        <v>221596.24409999998</v>
      </c>
      <c r="EC19" s="193" t="e">
        <f t="shared" si="3"/>
        <v>#REF!</v>
      </c>
      <c r="ED19" s="193">
        <f t="shared" si="4"/>
        <v>6.2179753110248328E-6</v>
      </c>
      <c r="EE19" s="194">
        <f t="shared" si="8"/>
        <v>2982.99</v>
      </c>
      <c r="EF19" s="185"/>
      <c r="EG19" s="185" t="s">
        <v>413</v>
      </c>
      <c r="EH19" s="185" t="s">
        <v>414</v>
      </c>
      <c r="EI19" s="185" t="s">
        <v>404</v>
      </c>
      <c r="EJ19" s="185">
        <v>3000</v>
      </c>
      <c r="EK19" s="185">
        <v>13027.41</v>
      </c>
      <c r="EL19" s="185"/>
      <c r="EM19" s="185"/>
      <c r="EN19" s="185"/>
      <c r="EO19" s="185"/>
      <c r="EP19" s="185"/>
      <c r="EQ19" s="185"/>
      <c r="ER19" s="185"/>
      <c r="ES19" s="185"/>
      <c r="ET19" s="185"/>
      <c r="EU19" s="185"/>
      <c r="EV19" s="185"/>
      <c r="EW19" s="185"/>
      <c r="EX19" s="185"/>
      <c r="EY19" s="185"/>
      <c r="EZ19" s="185"/>
      <c r="FA19" s="185"/>
      <c r="FB19" s="185"/>
      <c r="FC19" s="185"/>
      <c r="FD19" s="185"/>
      <c r="FE19" s="185"/>
      <c r="FF19" s="185"/>
      <c r="FG19" s="195"/>
      <c r="FH19" s="185"/>
      <c r="FI19" s="185"/>
      <c r="FJ19" s="185"/>
      <c r="FK19" s="185"/>
      <c r="FL19" s="185"/>
      <c r="FM19" s="185"/>
      <c r="FN19" s="185"/>
      <c r="FO19" s="185"/>
      <c r="FP19" s="185"/>
      <c r="FQ19" s="185"/>
      <c r="FR19" s="185"/>
      <c r="FS19" s="185"/>
      <c r="FT19" s="185"/>
      <c r="FU19" s="185"/>
      <c r="FV19" s="185"/>
      <c r="FW19" s="185"/>
      <c r="FX19" s="185"/>
      <c r="FY19" s="185"/>
      <c r="FZ19" s="185"/>
      <c r="GA19" s="185"/>
      <c r="GB19" s="185"/>
      <c r="GC19" s="185"/>
      <c r="GD19" s="185"/>
      <c r="GE19" s="185"/>
      <c r="GF19" s="185"/>
      <c r="GG19" s="185"/>
      <c r="GH19" s="185"/>
      <c r="GI19" s="185"/>
      <c r="GJ19" s="185"/>
      <c r="GK19" s="185"/>
      <c r="GL19" s="185"/>
      <c r="GM19" s="185"/>
      <c r="GN19" s="185"/>
      <c r="GO19" s="185"/>
      <c r="GP19" s="185"/>
      <c r="GQ19" s="185"/>
      <c r="GR19" s="185"/>
      <c r="GS19" s="185"/>
      <c r="GT19" s="185"/>
      <c r="GU19" s="185"/>
      <c r="GV19" s="185"/>
      <c r="GW19" s="185"/>
      <c r="GX19" s="185"/>
      <c r="GY19" s="185"/>
      <c r="GZ19" s="185"/>
      <c r="HA19" s="185"/>
      <c r="HB19" s="185"/>
      <c r="HC19" s="185"/>
      <c r="HD19" s="185"/>
      <c r="HE19" s="185"/>
      <c r="HF19" s="185"/>
      <c r="HG19" s="185"/>
      <c r="HH19" s="185"/>
      <c r="HI19" s="185"/>
      <c r="HJ19" s="185"/>
      <c r="HK19" s="185"/>
      <c r="HL19" s="185"/>
      <c r="HM19" s="185"/>
      <c r="HN19" s="185"/>
      <c r="HO19" s="185"/>
      <c r="HP19" s="185"/>
      <c r="HQ19" s="185"/>
      <c r="HR19" s="185"/>
      <c r="HS19" s="185"/>
      <c r="HT19" s="185"/>
      <c r="HU19" s="185"/>
      <c r="HV19" s="185"/>
      <c r="HW19" s="185"/>
      <c r="HX19" s="185"/>
      <c r="HY19" s="185"/>
      <c r="HZ19" s="185"/>
      <c r="IA19" s="185"/>
      <c r="IB19" s="185"/>
      <c r="IC19" s="185"/>
      <c r="ID19" s="185"/>
      <c r="IE19" s="185"/>
      <c r="IF19" s="185"/>
      <c r="IG19" s="185"/>
      <c r="IH19" s="185"/>
      <c r="II19" s="185"/>
      <c r="IJ19" s="185"/>
      <c r="IK19" s="185"/>
      <c r="IL19" s="185"/>
      <c r="IM19" s="185"/>
      <c r="IN19" s="185"/>
      <c r="IO19" s="185"/>
      <c r="IP19" s="185"/>
      <c r="IQ19" s="185"/>
      <c r="IR19" s="185"/>
      <c r="IS19" s="185"/>
      <c r="IT19" s="185"/>
      <c r="IU19" s="185"/>
      <c r="IV19" s="185"/>
      <c r="IW19" s="185"/>
      <c r="IX19" s="185"/>
      <c r="IY19" s="185"/>
      <c r="IZ19" s="185"/>
      <c r="JA19" s="185"/>
      <c r="JB19" s="185"/>
      <c r="JC19" s="185"/>
      <c r="JD19" s="185"/>
      <c r="JE19" s="185"/>
      <c r="JF19" s="185"/>
      <c r="JG19" s="185"/>
      <c r="JH19" s="185"/>
      <c r="JI19" s="185"/>
      <c r="JJ19" s="185"/>
      <c r="JK19" s="185"/>
      <c r="JL19" s="185"/>
      <c r="JM19" s="185"/>
      <c r="JN19" s="185"/>
      <c r="JO19" s="185"/>
      <c r="JP19" s="185"/>
      <c r="JQ19" s="185"/>
      <c r="JR19" s="185"/>
      <c r="JS19" s="185"/>
      <c r="JT19" s="185"/>
      <c r="JU19" s="185"/>
      <c r="JV19" s="185"/>
      <c r="JW19" s="185"/>
      <c r="JX19" s="185"/>
      <c r="JY19" s="185"/>
      <c r="JZ19" s="185"/>
      <c r="KA19" s="185"/>
      <c r="KB19" s="185"/>
      <c r="KC19" s="185"/>
      <c r="KD19" s="185"/>
      <c r="KE19" s="185"/>
      <c r="KF19" s="185"/>
      <c r="KG19" s="185"/>
      <c r="KH19" s="185"/>
      <c r="KI19" s="185"/>
      <c r="KJ19" s="185"/>
      <c r="KK19" s="185"/>
      <c r="KL19" s="185"/>
      <c r="KM19" s="185"/>
      <c r="KN19" s="185"/>
      <c r="KO19" s="185"/>
      <c r="KP19" s="185"/>
      <c r="KQ19" s="185"/>
      <c r="KR19" s="185"/>
      <c r="KS19" s="185"/>
      <c r="KT19" s="185"/>
      <c r="KU19" s="185"/>
      <c r="KV19" s="185"/>
      <c r="KW19" s="185"/>
      <c r="KX19" s="185"/>
      <c r="KY19" s="185"/>
      <c r="KZ19" s="185"/>
      <c r="LA19" s="185"/>
      <c r="LB19" s="185"/>
      <c r="LC19" s="185"/>
      <c r="LD19" s="185"/>
      <c r="LE19" s="185"/>
      <c r="LF19" s="185"/>
      <c r="LG19" s="185"/>
      <c r="LH19" s="185"/>
      <c r="LI19" s="185"/>
      <c r="LJ19" s="185"/>
      <c r="LK19" s="185"/>
      <c r="LL19" s="185"/>
      <c r="LM19" s="185"/>
      <c r="LN19" s="185"/>
      <c r="LO19" s="185"/>
      <c r="LP19" s="185"/>
      <c r="LQ19" s="185"/>
      <c r="LR19" s="185"/>
      <c r="LS19" s="185"/>
      <c r="LT19" s="185"/>
    </row>
    <row r="20" spans="1:332" ht="14.45" customHeight="1">
      <c r="A20" s="196" t="str">
        <f t="shared" si="5"/>
        <v>2.2.4</v>
      </c>
      <c r="B20" s="253" t="str">
        <f>EH20</f>
        <v>RELLENO EN RECEBO COMÚN COMPACTADO MECÁNICAMENTE</v>
      </c>
      <c r="C20" s="196" t="str">
        <f t="shared" si="0"/>
        <v>M3</v>
      </c>
      <c r="D20" s="196">
        <f t="shared" si="0"/>
        <v>500</v>
      </c>
      <c r="E20" s="196">
        <f t="shared" si="0"/>
        <v>52049.25</v>
      </c>
      <c r="F20" s="197">
        <f t="shared" si="6"/>
        <v>26024625</v>
      </c>
      <c r="G20" s="20"/>
      <c r="H20" s="21">
        <f t="shared" si="9"/>
        <v>0</v>
      </c>
      <c r="I20" s="20"/>
      <c r="J20" s="21">
        <f t="shared" si="10"/>
        <v>0</v>
      </c>
      <c r="K20" s="20"/>
      <c r="L20" s="21">
        <f t="shared" si="11"/>
        <v>0</v>
      </c>
      <c r="M20" s="20"/>
      <c r="N20" s="33">
        <f t="shared" si="14"/>
        <v>0</v>
      </c>
      <c r="O20" s="20">
        <v>9.66</v>
      </c>
      <c r="P20" s="33">
        <f>O20*E20</f>
        <v>502795.755</v>
      </c>
      <c r="Q20" s="20"/>
      <c r="R20" s="22"/>
      <c r="S20" s="20"/>
      <c r="T20" s="22"/>
      <c r="U20" s="20"/>
      <c r="V20" s="22"/>
      <c r="W20" s="20"/>
      <c r="X20" s="22"/>
      <c r="Y20" s="20"/>
      <c r="Z20" s="22"/>
      <c r="AA20" s="20"/>
      <c r="AB20" s="22"/>
      <c r="AC20" s="20"/>
      <c r="AD20" s="22"/>
      <c r="AE20" s="20"/>
      <c r="AF20" s="22"/>
      <c r="AG20" s="20"/>
      <c r="AH20" s="22"/>
      <c r="AI20" s="20"/>
      <c r="AJ20" s="22"/>
      <c r="AK20" s="20"/>
      <c r="AL20" s="22"/>
      <c r="AM20" s="20"/>
      <c r="AN20" s="22"/>
      <c r="AO20" s="20"/>
      <c r="AP20" s="22"/>
      <c r="AQ20" s="20"/>
      <c r="AR20" s="22"/>
      <c r="AS20" s="20"/>
      <c r="AT20" s="22"/>
      <c r="AU20" s="20"/>
      <c r="AV20" s="22"/>
      <c r="AW20" s="20">
        <v>444.98</v>
      </c>
      <c r="AX20" s="33">
        <f>+AW20*E20</f>
        <v>23160875.265000001</v>
      </c>
      <c r="AY20" s="20">
        <f>-454.64+9.66</f>
        <v>-444.97999999999996</v>
      </c>
      <c r="AZ20" s="33">
        <f>+AY20*E20</f>
        <v>-23160875.264999997</v>
      </c>
      <c r="BA20" s="20"/>
      <c r="BB20" s="22"/>
      <c r="BC20" s="20"/>
      <c r="BD20" s="22"/>
      <c r="BE20" s="20"/>
      <c r="BF20" s="22"/>
      <c r="BG20" s="83"/>
      <c r="BH20" s="84"/>
      <c r="BI20" s="20"/>
      <c r="BJ20" s="95"/>
      <c r="BK20" s="20">
        <v>9.66</v>
      </c>
      <c r="BL20" s="21">
        <f t="shared" si="12"/>
        <v>502795.755</v>
      </c>
      <c r="BM20" s="20"/>
      <c r="BN20" s="95">
        <f t="shared" si="1"/>
        <v>0</v>
      </c>
      <c r="BO20" s="20"/>
      <c r="BP20" s="21">
        <f t="shared" si="13"/>
        <v>0</v>
      </c>
      <c r="BQ20" s="20"/>
      <c r="BR20" s="22"/>
      <c r="BS20" s="20"/>
      <c r="BT20" s="22"/>
      <c r="BU20" s="20"/>
      <c r="BV20" s="22"/>
      <c r="BW20" s="20">
        <v>9.66</v>
      </c>
      <c r="BX20" s="23">
        <f t="shared" si="16"/>
        <v>502795.755</v>
      </c>
      <c r="BY20" s="20"/>
      <c r="BZ20" s="172"/>
      <c r="CA20" s="20"/>
      <c r="CB20" s="164"/>
      <c r="CC20" s="20"/>
      <c r="CD20" s="178"/>
      <c r="CE20" s="20"/>
      <c r="CF20" s="95"/>
      <c r="CG20" s="20"/>
      <c r="CH20" s="95"/>
      <c r="CI20" s="20"/>
      <c r="CJ20" s="22"/>
      <c r="CK20" s="20"/>
      <c r="CL20" s="22"/>
      <c r="CM20" s="20"/>
      <c r="CN20" s="22"/>
      <c r="CO20" s="20"/>
      <c r="CP20" s="22"/>
      <c r="CQ20" s="20"/>
      <c r="CR20" s="22"/>
      <c r="CS20" s="20"/>
      <c r="CT20" s="22"/>
      <c r="CU20" s="20"/>
      <c r="CV20" s="22"/>
      <c r="CW20" s="20"/>
      <c r="CX20" s="22"/>
      <c r="CY20" s="20"/>
      <c r="CZ20" s="22"/>
      <c r="DA20" s="20"/>
      <c r="DB20" s="22"/>
      <c r="DC20" s="20"/>
      <c r="DD20" s="22"/>
      <c r="DE20" s="20"/>
      <c r="DF20" s="22"/>
      <c r="DG20" s="20"/>
      <c r="DH20" s="22"/>
      <c r="DI20" s="20"/>
      <c r="DJ20" s="22"/>
      <c r="DK20" s="20"/>
      <c r="DL20" s="22"/>
      <c r="DM20" s="20"/>
      <c r="DN20" s="22"/>
      <c r="DO20" s="20"/>
      <c r="DP20" s="22"/>
      <c r="DQ20" s="20"/>
      <c r="DR20" s="22"/>
      <c r="DS20" s="20"/>
      <c r="DT20" s="22"/>
      <c r="DU20" s="20"/>
      <c r="DV20" s="22"/>
      <c r="DW20" s="20"/>
      <c r="DX20" s="22"/>
      <c r="DY20" s="20"/>
      <c r="DZ20" s="22"/>
      <c r="EA20" s="23">
        <f t="shared" si="7"/>
        <v>28.980000000000082</v>
      </c>
      <c r="EB20" s="21">
        <f t="shared" si="2"/>
        <v>1508387.2650000043</v>
      </c>
      <c r="EC20" s="193" t="e">
        <f t="shared" si="3"/>
        <v>#REF!</v>
      </c>
      <c r="ED20" s="193">
        <f t="shared" si="4"/>
        <v>4.2325242520815359E-5</v>
      </c>
      <c r="EE20" s="194">
        <f t="shared" si="8"/>
        <v>471.01999999999992</v>
      </c>
      <c r="EF20" s="185"/>
      <c r="EG20" s="185" t="s">
        <v>415</v>
      </c>
      <c r="EH20" s="185" t="s">
        <v>416</v>
      </c>
      <c r="EI20" s="185" t="s">
        <v>404</v>
      </c>
      <c r="EJ20" s="185">
        <v>500</v>
      </c>
      <c r="EK20" s="185">
        <v>52049.25</v>
      </c>
      <c r="EL20" s="185"/>
      <c r="EM20" s="185"/>
      <c r="EN20" s="185"/>
      <c r="EO20" s="195">
        <v>9.66</v>
      </c>
      <c r="EP20" s="185"/>
      <c r="EQ20" s="185">
        <v>464.3</v>
      </c>
      <c r="ER20" s="195">
        <v>-454.64</v>
      </c>
      <c r="ES20" s="185"/>
      <c r="ET20" s="185"/>
      <c r="EU20" s="185"/>
      <c r="EV20" s="185"/>
      <c r="EW20" s="185"/>
      <c r="EX20" s="185"/>
      <c r="EY20" s="185"/>
      <c r="EZ20" s="185"/>
      <c r="FA20" s="185"/>
      <c r="FB20" s="185"/>
      <c r="FC20" s="185"/>
      <c r="FD20" s="185"/>
      <c r="FE20" s="185"/>
      <c r="FF20" s="185"/>
      <c r="FG20" s="195"/>
      <c r="FH20" s="185"/>
      <c r="FI20" s="185"/>
      <c r="FJ20" s="185"/>
      <c r="FK20" s="185"/>
      <c r="FL20" s="185"/>
      <c r="FM20" s="185"/>
      <c r="FN20" s="185"/>
      <c r="FO20" s="185"/>
      <c r="FP20" s="185"/>
      <c r="FQ20" s="185"/>
      <c r="FR20" s="185"/>
      <c r="FS20" s="185"/>
      <c r="FT20" s="185"/>
      <c r="FU20" s="185"/>
      <c r="FV20" s="185"/>
      <c r="FW20" s="185"/>
      <c r="FX20" s="185"/>
      <c r="FY20" s="185"/>
      <c r="FZ20" s="185"/>
      <c r="GA20" s="185"/>
      <c r="GB20" s="185"/>
      <c r="GC20" s="185"/>
      <c r="GD20" s="185"/>
      <c r="GE20" s="185"/>
      <c r="GF20" s="185"/>
      <c r="GG20" s="185"/>
      <c r="GH20" s="185"/>
      <c r="GI20" s="185"/>
      <c r="GJ20" s="185"/>
      <c r="GK20" s="185"/>
      <c r="GL20" s="185"/>
      <c r="GM20" s="185"/>
      <c r="GN20" s="185"/>
      <c r="GO20" s="185"/>
      <c r="GP20" s="185"/>
      <c r="GQ20" s="185"/>
      <c r="GR20" s="185"/>
      <c r="GS20" s="185"/>
      <c r="GT20" s="185"/>
      <c r="GU20" s="185"/>
      <c r="GV20" s="185"/>
      <c r="GW20" s="185"/>
      <c r="GX20" s="185"/>
      <c r="GY20" s="185"/>
      <c r="GZ20" s="185"/>
      <c r="HA20" s="185"/>
      <c r="HB20" s="185"/>
      <c r="HC20" s="185"/>
      <c r="HD20" s="185"/>
      <c r="HE20" s="185"/>
      <c r="HF20" s="185"/>
      <c r="HG20" s="185"/>
      <c r="HH20" s="185"/>
      <c r="HI20" s="185"/>
      <c r="HJ20" s="185"/>
      <c r="HK20" s="185"/>
      <c r="HL20" s="185"/>
      <c r="HM20" s="185"/>
      <c r="HN20" s="185"/>
      <c r="HO20" s="185"/>
      <c r="HP20" s="185"/>
      <c r="HQ20" s="185"/>
      <c r="HR20" s="185"/>
      <c r="HS20" s="185"/>
      <c r="HT20" s="185"/>
      <c r="HU20" s="185"/>
      <c r="HV20" s="185"/>
      <c r="HW20" s="185"/>
      <c r="HX20" s="185"/>
      <c r="HY20" s="185"/>
      <c r="HZ20" s="185"/>
      <c r="IA20" s="185"/>
      <c r="IB20" s="185"/>
      <c r="IC20" s="185"/>
      <c r="ID20" s="185"/>
      <c r="IE20" s="185"/>
      <c r="IF20" s="185"/>
      <c r="IG20" s="185"/>
      <c r="IH20" s="185"/>
      <c r="II20" s="185"/>
      <c r="IJ20" s="185"/>
      <c r="IK20" s="185"/>
      <c r="IL20" s="185"/>
      <c r="IM20" s="185"/>
      <c r="IN20" s="185"/>
      <c r="IO20" s="185"/>
      <c r="IP20" s="185"/>
      <c r="IQ20" s="185"/>
      <c r="IR20" s="185"/>
      <c r="IS20" s="185"/>
      <c r="IT20" s="185"/>
      <c r="IU20" s="185"/>
      <c r="IV20" s="185"/>
      <c r="IW20" s="185"/>
      <c r="IX20" s="185"/>
      <c r="IY20" s="185"/>
      <c r="IZ20" s="185"/>
      <c r="JA20" s="185"/>
      <c r="JB20" s="185"/>
      <c r="JC20" s="185"/>
      <c r="JD20" s="185"/>
      <c r="JE20" s="185"/>
      <c r="JF20" s="185"/>
      <c r="JG20" s="185"/>
      <c r="JH20" s="185"/>
      <c r="JI20" s="185"/>
      <c r="JJ20" s="185"/>
      <c r="JK20" s="185"/>
      <c r="JL20" s="185"/>
      <c r="JM20" s="185"/>
      <c r="JN20" s="185"/>
      <c r="JO20" s="185"/>
      <c r="JP20" s="185"/>
      <c r="JQ20" s="185"/>
      <c r="JR20" s="185"/>
      <c r="JS20" s="185"/>
      <c r="JT20" s="185"/>
      <c r="JU20" s="185"/>
      <c r="JV20" s="185"/>
      <c r="JW20" s="185"/>
      <c r="JX20" s="185"/>
      <c r="JY20" s="185"/>
      <c r="JZ20" s="185"/>
      <c r="KA20" s="185"/>
      <c r="KB20" s="185"/>
      <c r="KC20" s="185"/>
      <c r="KD20" s="185"/>
      <c r="KE20" s="185"/>
      <c r="KF20" s="185"/>
      <c r="KG20" s="185"/>
      <c r="KH20" s="185"/>
      <c r="KI20" s="185"/>
      <c r="KJ20" s="185"/>
      <c r="KK20" s="185"/>
      <c r="KL20" s="185"/>
      <c r="KM20" s="185"/>
      <c r="KN20" s="185"/>
      <c r="KO20" s="185"/>
      <c r="KP20" s="185"/>
      <c r="KQ20" s="185"/>
      <c r="KR20" s="185"/>
      <c r="KS20" s="185"/>
      <c r="KT20" s="185"/>
      <c r="KU20" s="185"/>
      <c r="KV20" s="185"/>
      <c r="KW20" s="185"/>
      <c r="KX20" s="185"/>
      <c r="KY20" s="185"/>
      <c r="KZ20" s="185"/>
      <c r="LA20" s="185"/>
      <c r="LB20" s="185"/>
      <c r="LC20" s="185"/>
      <c r="LD20" s="185"/>
      <c r="LE20" s="185"/>
      <c r="LF20" s="185"/>
      <c r="LG20" s="185"/>
      <c r="LH20" s="185"/>
      <c r="LI20" s="185"/>
      <c r="LJ20" s="185"/>
      <c r="LK20" s="185"/>
      <c r="LL20" s="185"/>
      <c r="LM20" s="185"/>
      <c r="LN20" s="185"/>
      <c r="LO20" s="185"/>
      <c r="LP20" s="185"/>
      <c r="LQ20" s="185"/>
      <c r="LR20" s="185"/>
      <c r="LS20" s="185"/>
      <c r="LT20" s="185"/>
    </row>
    <row r="21" spans="1:332" ht="18" customHeight="1">
      <c r="A21" s="196" t="str">
        <f t="shared" si="5"/>
        <v>2.2.5</v>
      </c>
      <c r="B21" s="253" t="str">
        <f t="shared" si="5"/>
        <v>RELLENO EN AFIRMADO PARA MEJORAMIENTO</v>
      </c>
      <c r="C21" s="196" t="str">
        <f t="shared" si="5"/>
        <v>M3</v>
      </c>
      <c r="D21" s="196">
        <f t="shared" si="5"/>
        <v>800</v>
      </c>
      <c r="E21" s="196">
        <f t="shared" si="5"/>
        <v>55430.1</v>
      </c>
      <c r="F21" s="197">
        <f t="shared" si="6"/>
        <v>44344080</v>
      </c>
      <c r="G21" s="20"/>
      <c r="H21" s="21">
        <f t="shared" si="9"/>
        <v>0</v>
      </c>
      <c r="I21" s="20"/>
      <c r="J21" s="21">
        <f t="shared" si="10"/>
        <v>0</v>
      </c>
      <c r="K21" s="20"/>
      <c r="L21" s="21">
        <f t="shared" si="11"/>
        <v>0</v>
      </c>
      <c r="M21" s="20"/>
      <c r="N21" s="33">
        <f t="shared" si="14"/>
        <v>0</v>
      </c>
      <c r="O21" s="20"/>
      <c r="P21" s="22"/>
      <c r="Q21" s="20"/>
      <c r="R21" s="22"/>
      <c r="S21" s="20"/>
      <c r="T21" s="22"/>
      <c r="U21" s="20"/>
      <c r="V21" s="22"/>
      <c r="W21" s="20"/>
      <c r="X21" s="22"/>
      <c r="Y21" s="20"/>
      <c r="Z21" s="22"/>
      <c r="AA21" s="20"/>
      <c r="AB21" s="22"/>
      <c r="AC21" s="20"/>
      <c r="AD21" s="22"/>
      <c r="AE21" s="20"/>
      <c r="AF21" s="22"/>
      <c r="AG21" s="20"/>
      <c r="AH21" s="22"/>
      <c r="AI21" s="20"/>
      <c r="AJ21" s="22"/>
      <c r="AK21" s="20"/>
      <c r="AL21" s="22"/>
      <c r="AM21" s="20"/>
      <c r="AN21" s="22"/>
      <c r="AO21" s="20"/>
      <c r="AP21" s="22"/>
      <c r="AQ21" s="20"/>
      <c r="AR21" s="22"/>
      <c r="AS21" s="20"/>
      <c r="AT21" s="22"/>
      <c r="AU21" s="20"/>
      <c r="AV21" s="22"/>
      <c r="AW21" s="20"/>
      <c r="AX21" s="22"/>
      <c r="AY21" s="20"/>
      <c r="AZ21" s="22"/>
      <c r="BA21" s="20"/>
      <c r="BB21" s="22"/>
      <c r="BC21" s="20"/>
      <c r="BD21" s="22"/>
      <c r="BE21" s="20"/>
      <c r="BF21" s="22"/>
      <c r="BG21" s="83"/>
      <c r="BH21" s="84"/>
      <c r="BI21" s="20"/>
      <c r="BJ21" s="95"/>
      <c r="BK21" s="20">
        <v>0</v>
      </c>
      <c r="BL21" s="21">
        <f t="shared" si="12"/>
        <v>0</v>
      </c>
      <c r="BM21" s="20"/>
      <c r="BN21" s="95">
        <f t="shared" si="1"/>
        <v>0</v>
      </c>
      <c r="BO21" s="20"/>
      <c r="BP21" s="21">
        <f t="shared" si="13"/>
        <v>0</v>
      </c>
      <c r="BQ21" s="20"/>
      <c r="BR21" s="22"/>
      <c r="BS21" s="20"/>
      <c r="BT21" s="22"/>
      <c r="BU21" s="20"/>
      <c r="BV21" s="22"/>
      <c r="BW21" s="20">
        <v>0</v>
      </c>
      <c r="BX21" s="23">
        <f t="shared" si="16"/>
        <v>0</v>
      </c>
      <c r="BY21" s="20"/>
      <c r="BZ21" s="172"/>
      <c r="CA21" s="20"/>
      <c r="CB21" s="164"/>
      <c r="CC21" s="20"/>
      <c r="CD21" s="178"/>
      <c r="CE21" s="20"/>
      <c r="CF21" s="95"/>
      <c r="CG21" s="20"/>
      <c r="CH21" s="95"/>
      <c r="CI21" s="20"/>
      <c r="CJ21" s="22"/>
      <c r="CK21" s="20"/>
      <c r="CL21" s="22"/>
      <c r="CM21" s="20"/>
      <c r="CN21" s="22"/>
      <c r="CO21" s="20"/>
      <c r="CP21" s="22"/>
      <c r="CQ21" s="20"/>
      <c r="CR21" s="22"/>
      <c r="CS21" s="20"/>
      <c r="CT21" s="22"/>
      <c r="CU21" s="20"/>
      <c r="CV21" s="22"/>
      <c r="CW21" s="20"/>
      <c r="CX21" s="22"/>
      <c r="CY21" s="20"/>
      <c r="CZ21" s="22"/>
      <c r="DA21" s="20"/>
      <c r="DB21" s="22"/>
      <c r="DC21" s="20"/>
      <c r="DD21" s="22"/>
      <c r="DE21" s="20"/>
      <c r="DF21" s="22"/>
      <c r="DG21" s="20"/>
      <c r="DH21" s="22"/>
      <c r="DI21" s="20"/>
      <c r="DJ21" s="22"/>
      <c r="DK21" s="20"/>
      <c r="DL21" s="22"/>
      <c r="DM21" s="20"/>
      <c r="DN21" s="22"/>
      <c r="DO21" s="20"/>
      <c r="DP21" s="22"/>
      <c r="DQ21" s="20"/>
      <c r="DR21" s="22"/>
      <c r="DS21" s="20"/>
      <c r="DT21" s="22"/>
      <c r="DU21" s="20"/>
      <c r="DV21" s="22"/>
      <c r="DW21" s="20"/>
      <c r="DX21" s="22"/>
      <c r="DY21" s="20"/>
      <c r="DZ21" s="22"/>
      <c r="EA21" s="23">
        <f t="shared" si="7"/>
        <v>0</v>
      </c>
      <c r="EB21" s="21">
        <f t="shared" si="2"/>
        <v>0</v>
      </c>
      <c r="EC21" s="193" t="e">
        <f t="shared" si="3"/>
        <v>#REF!</v>
      </c>
      <c r="ED21" s="193">
        <f t="shared" si="4"/>
        <v>0</v>
      </c>
      <c r="EE21" s="194">
        <f t="shared" si="8"/>
        <v>800</v>
      </c>
      <c r="EF21" s="185"/>
      <c r="EG21" s="185" t="s">
        <v>417</v>
      </c>
      <c r="EH21" s="185" t="s">
        <v>418</v>
      </c>
      <c r="EI21" s="185" t="s">
        <v>404</v>
      </c>
      <c r="EJ21" s="185">
        <v>800</v>
      </c>
      <c r="EK21" s="185">
        <v>55430.1</v>
      </c>
      <c r="EL21" s="185"/>
      <c r="EM21" s="185"/>
      <c r="EN21" s="185"/>
      <c r="EO21" s="185"/>
      <c r="EP21" s="185"/>
      <c r="EQ21" s="185"/>
      <c r="ER21" s="185"/>
      <c r="ES21" s="185"/>
      <c r="ET21" s="185"/>
      <c r="EU21" s="185"/>
      <c r="EV21" s="185"/>
      <c r="EW21" s="185"/>
      <c r="EX21" s="185"/>
      <c r="EY21" s="185"/>
      <c r="EZ21" s="185"/>
      <c r="FA21" s="185"/>
      <c r="FB21" s="185"/>
      <c r="FC21" s="185"/>
      <c r="FD21" s="185"/>
      <c r="FE21" s="185"/>
      <c r="FF21" s="185"/>
      <c r="FG21" s="195"/>
      <c r="FH21" s="185"/>
      <c r="FI21" s="185"/>
      <c r="FJ21" s="185"/>
      <c r="FK21" s="185"/>
      <c r="FL21" s="185"/>
      <c r="FM21" s="185"/>
      <c r="FN21" s="185"/>
      <c r="FO21" s="185"/>
      <c r="FP21" s="185"/>
      <c r="FQ21" s="185"/>
      <c r="FR21" s="185"/>
      <c r="FS21" s="185"/>
      <c r="FT21" s="185"/>
      <c r="FU21" s="185"/>
      <c r="FV21" s="185"/>
      <c r="FW21" s="185"/>
      <c r="FX21" s="185"/>
      <c r="FY21" s="185"/>
      <c r="FZ21" s="185"/>
      <c r="GA21" s="185"/>
      <c r="GB21" s="185"/>
      <c r="GC21" s="185"/>
      <c r="GD21" s="185"/>
      <c r="GE21" s="185"/>
      <c r="GF21" s="185"/>
      <c r="GG21" s="185"/>
      <c r="GH21" s="185"/>
      <c r="GI21" s="185"/>
      <c r="GJ21" s="185"/>
      <c r="GK21" s="185"/>
      <c r="GL21" s="185"/>
      <c r="GM21" s="185"/>
      <c r="GN21" s="185"/>
      <c r="GO21" s="185"/>
      <c r="GP21" s="185"/>
      <c r="GQ21" s="185"/>
      <c r="GR21" s="185"/>
      <c r="GS21" s="185"/>
      <c r="GT21" s="185"/>
      <c r="GU21" s="185"/>
      <c r="GV21" s="185"/>
      <c r="GW21" s="185"/>
      <c r="GX21" s="185"/>
      <c r="GY21" s="185"/>
      <c r="GZ21" s="185"/>
      <c r="HA21" s="185"/>
      <c r="HB21" s="185"/>
      <c r="HC21" s="185"/>
      <c r="HD21" s="185"/>
      <c r="HE21" s="185"/>
      <c r="HF21" s="185"/>
      <c r="HG21" s="185"/>
      <c r="HH21" s="185"/>
      <c r="HI21" s="185"/>
      <c r="HJ21" s="185"/>
      <c r="HK21" s="185"/>
      <c r="HL21" s="185"/>
      <c r="HM21" s="185"/>
      <c r="HN21" s="185"/>
      <c r="HO21" s="185"/>
      <c r="HP21" s="185"/>
      <c r="HQ21" s="185"/>
      <c r="HR21" s="185"/>
      <c r="HS21" s="185"/>
      <c r="HT21" s="185"/>
      <c r="HU21" s="185"/>
      <c r="HV21" s="185"/>
      <c r="HW21" s="185"/>
      <c r="HX21" s="185"/>
      <c r="HY21" s="185"/>
      <c r="HZ21" s="185"/>
      <c r="IA21" s="185"/>
      <c r="IB21" s="185"/>
      <c r="IC21" s="185"/>
      <c r="ID21" s="185"/>
      <c r="IE21" s="185"/>
      <c r="IF21" s="185"/>
      <c r="IG21" s="185"/>
      <c r="IH21" s="185"/>
      <c r="II21" s="185"/>
      <c r="IJ21" s="185"/>
      <c r="IK21" s="185"/>
      <c r="IL21" s="185"/>
      <c r="IM21" s="185"/>
      <c r="IN21" s="185"/>
      <c r="IO21" s="185"/>
      <c r="IP21" s="185"/>
      <c r="IQ21" s="185"/>
      <c r="IR21" s="185"/>
      <c r="IS21" s="185"/>
      <c r="IT21" s="185"/>
      <c r="IU21" s="185"/>
      <c r="IV21" s="185"/>
      <c r="IW21" s="185"/>
      <c r="IX21" s="185"/>
      <c r="IY21" s="185"/>
      <c r="IZ21" s="185"/>
      <c r="JA21" s="185"/>
      <c r="JB21" s="185"/>
      <c r="JC21" s="185"/>
      <c r="JD21" s="185"/>
      <c r="JE21" s="185"/>
      <c r="JF21" s="185"/>
      <c r="JG21" s="185"/>
      <c r="JH21" s="185"/>
      <c r="JI21" s="185"/>
      <c r="JJ21" s="185"/>
      <c r="JK21" s="185"/>
      <c r="JL21" s="185"/>
      <c r="JM21" s="185"/>
      <c r="JN21" s="185"/>
      <c r="JO21" s="185"/>
      <c r="JP21" s="185"/>
      <c r="JQ21" s="185"/>
      <c r="JR21" s="185"/>
      <c r="JS21" s="185"/>
      <c r="JT21" s="185"/>
      <c r="JU21" s="185"/>
      <c r="JV21" s="185"/>
      <c r="JW21" s="185"/>
      <c r="JX21" s="185"/>
      <c r="JY21" s="185"/>
      <c r="JZ21" s="185"/>
      <c r="KA21" s="185"/>
      <c r="KB21" s="185"/>
      <c r="KC21" s="185"/>
      <c r="KD21" s="185"/>
      <c r="KE21" s="185"/>
      <c r="KF21" s="185"/>
      <c r="KG21" s="185"/>
      <c r="KH21" s="185"/>
      <c r="KI21" s="185"/>
      <c r="KJ21" s="185"/>
      <c r="KK21" s="185"/>
      <c r="KL21" s="185"/>
      <c r="KM21" s="185"/>
      <c r="KN21" s="185"/>
      <c r="KO21" s="185"/>
      <c r="KP21" s="185"/>
      <c r="KQ21" s="185"/>
      <c r="KR21" s="185"/>
      <c r="KS21" s="185"/>
      <c r="KT21" s="185"/>
      <c r="KU21" s="185"/>
      <c r="KV21" s="185"/>
      <c r="KW21" s="185"/>
      <c r="KX21" s="185"/>
      <c r="KY21" s="185"/>
      <c r="KZ21" s="185"/>
      <c r="LA21" s="185"/>
      <c r="LB21" s="185"/>
      <c r="LC21" s="185"/>
      <c r="LD21" s="185"/>
      <c r="LE21" s="185"/>
      <c r="LF21" s="185"/>
      <c r="LG21" s="185"/>
      <c r="LH21" s="185"/>
      <c r="LI21" s="185"/>
      <c r="LJ21" s="185"/>
      <c r="LK21" s="185"/>
      <c r="LL21" s="185"/>
      <c r="LM21" s="185"/>
      <c r="LN21" s="185"/>
      <c r="LO21" s="185"/>
      <c r="LP21" s="185"/>
      <c r="LQ21" s="185"/>
      <c r="LR21" s="185"/>
      <c r="LS21" s="185"/>
      <c r="LT21" s="185"/>
    </row>
    <row r="22" spans="1:332" ht="14.45" customHeight="1">
      <c r="A22" s="191" t="str">
        <f t="shared" si="5"/>
        <v>3.0</v>
      </c>
      <c r="B22" s="252" t="str">
        <f t="shared" si="5"/>
        <v>CIMENTACION</v>
      </c>
      <c r="C22" s="191">
        <f t="shared" si="5"/>
        <v>0</v>
      </c>
      <c r="D22" s="191">
        <f t="shared" si="5"/>
        <v>0</v>
      </c>
      <c r="E22" s="191">
        <f t="shared" si="5"/>
        <v>0</v>
      </c>
      <c r="F22" s="192">
        <f>SUM(F23:F26)</f>
        <v>645205500.72000003</v>
      </c>
      <c r="G22" s="20"/>
      <c r="H22" s="21">
        <f t="shared" si="9"/>
        <v>0</v>
      </c>
      <c r="I22" s="20"/>
      <c r="J22" s="21">
        <f t="shared" si="10"/>
        <v>0</v>
      </c>
      <c r="K22" s="20"/>
      <c r="L22" s="21">
        <f t="shared" si="11"/>
        <v>0</v>
      </c>
      <c r="M22" s="20"/>
      <c r="N22" s="33">
        <f t="shared" si="14"/>
        <v>0</v>
      </c>
      <c r="O22" s="20"/>
      <c r="P22" s="22"/>
      <c r="Q22" s="20"/>
      <c r="R22" s="22"/>
      <c r="S22" s="20"/>
      <c r="T22" s="22"/>
      <c r="U22" s="20"/>
      <c r="V22" s="22"/>
      <c r="W22" s="20"/>
      <c r="X22" s="22"/>
      <c r="Y22" s="20"/>
      <c r="Z22" s="22"/>
      <c r="AA22" s="20"/>
      <c r="AB22" s="22"/>
      <c r="AC22" s="20"/>
      <c r="AD22" s="22"/>
      <c r="AE22" s="20"/>
      <c r="AF22" s="22"/>
      <c r="AG22" s="20"/>
      <c r="AH22" s="22"/>
      <c r="AI22" s="20"/>
      <c r="AJ22" s="22"/>
      <c r="AK22" s="20"/>
      <c r="AL22" s="22"/>
      <c r="AM22" s="20"/>
      <c r="AN22" s="22"/>
      <c r="AO22" s="20"/>
      <c r="AP22" s="22"/>
      <c r="AQ22" s="20"/>
      <c r="AR22" s="22"/>
      <c r="AS22" s="20"/>
      <c r="AT22" s="22"/>
      <c r="AU22" s="20"/>
      <c r="AV22" s="22"/>
      <c r="AW22" s="20"/>
      <c r="AX22" s="22"/>
      <c r="AY22" s="20"/>
      <c r="AZ22" s="22"/>
      <c r="BA22" s="20"/>
      <c r="BB22" s="22"/>
      <c r="BC22" s="20"/>
      <c r="BD22" s="22"/>
      <c r="BE22" s="20"/>
      <c r="BF22" s="22"/>
      <c r="BG22" s="83"/>
      <c r="BH22" s="84"/>
      <c r="BI22" s="20"/>
      <c r="BJ22" s="95"/>
      <c r="BK22" s="20">
        <v>0</v>
      </c>
      <c r="BL22" s="21">
        <f t="shared" si="12"/>
        <v>0</v>
      </c>
      <c r="BM22" s="20"/>
      <c r="BN22" s="95">
        <f t="shared" si="1"/>
        <v>0</v>
      </c>
      <c r="BO22" s="20"/>
      <c r="BP22" s="21">
        <f t="shared" si="13"/>
        <v>0</v>
      </c>
      <c r="BQ22" s="20"/>
      <c r="BR22" s="22"/>
      <c r="BS22" s="20"/>
      <c r="BT22" s="22"/>
      <c r="BU22" s="20"/>
      <c r="BV22" s="22"/>
      <c r="BW22" s="20"/>
      <c r="BX22" s="23">
        <f t="shared" si="16"/>
        <v>0</v>
      </c>
      <c r="BY22" s="20"/>
      <c r="BZ22" s="172"/>
      <c r="CA22" s="20"/>
      <c r="CB22" s="164"/>
      <c r="CC22" s="20"/>
      <c r="CD22" s="178"/>
      <c r="CE22" s="20"/>
      <c r="CF22" s="95"/>
      <c r="CG22" s="20"/>
      <c r="CH22" s="95"/>
      <c r="CI22" s="20"/>
      <c r="CJ22" s="22"/>
      <c r="CK22" s="20"/>
      <c r="CL22" s="22"/>
      <c r="CM22" s="20"/>
      <c r="CN22" s="22"/>
      <c r="CO22" s="20"/>
      <c r="CP22" s="22"/>
      <c r="CQ22" s="20"/>
      <c r="CR22" s="22"/>
      <c r="CS22" s="20"/>
      <c r="CT22" s="22"/>
      <c r="CU22" s="20"/>
      <c r="CV22" s="22"/>
      <c r="CW22" s="20"/>
      <c r="CX22" s="22"/>
      <c r="CY22" s="20"/>
      <c r="CZ22" s="22"/>
      <c r="DA22" s="20"/>
      <c r="DB22" s="22"/>
      <c r="DC22" s="20"/>
      <c r="DD22" s="22"/>
      <c r="DE22" s="20"/>
      <c r="DF22" s="22"/>
      <c r="DG22" s="20"/>
      <c r="DH22" s="22"/>
      <c r="DI22" s="20"/>
      <c r="DJ22" s="22"/>
      <c r="DK22" s="20"/>
      <c r="DL22" s="22"/>
      <c r="DM22" s="20"/>
      <c r="DN22" s="22"/>
      <c r="DO22" s="20"/>
      <c r="DP22" s="22"/>
      <c r="DQ22" s="20"/>
      <c r="DR22" s="22"/>
      <c r="DS22" s="20"/>
      <c r="DT22" s="22"/>
      <c r="DU22" s="20"/>
      <c r="DV22" s="22"/>
      <c r="DW22" s="20"/>
      <c r="DX22" s="22"/>
      <c r="DY22" s="20"/>
      <c r="DZ22" s="22"/>
      <c r="EA22" s="23">
        <f t="shared" si="7"/>
        <v>0</v>
      </c>
      <c r="EB22" s="21">
        <f t="shared" si="2"/>
        <v>0</v>
      </c>
      <c r="EC22" s="193" t="e">
        <f t="shared" si="3"/>
        <v>#REF!</v>
      </c>
      <c r="ED22" s="193">
        <f t="shared" si="4"/>
        <v>0</v>
      </c>
      <c r="EE22" s="194">
        <f t="shared" si="8"/>
        <v>0</v>
      </c>
      <c r="EF22" s="185"/>
      <c r="EG22" s="185" t="s">
        <v>419</v>
      </c>
      <c r="EH22" s="185" t="s">
        <v>32</v>
      </c>
      <c r="EI22" s="185"/>
      <c r="EJ22" s="185"/>
      <c r="EK22" s="185"/>
      <c r="EL22" s="185"/>
      <c r="EM22" s="185"/>
      <c r="EN22" s="185"/>
      <c r="EO22" s="185"/>
      <c r="EP22" s="185"/>
      <c r="EQ22" s="185"/>
      <c r="ER22" s="185"/>
      <c r="ES22" s="185"/>
      <c r="ET22" s="185"/>
      <c r="EU22" s="185"/>
      <c r="EV22" s="185"/>
      <c r="EW22" s="185"/>
      <c r="EX22" s="185"/>
      <c r="EY22" s="185"/>
      <c r="EZ22" s="185"/>
      <c r="FA22" s="185"/>
      <c r="FB22" s="185"/>
      <c r="FC22" s="185"/>
      <c r="FD22" s="185"/>
      <c r="FE22" s="185"/>
      <c r="FF22" s="185"/>
      <c r="FG22" s="195"/>
      <c r="FH22" s="185"/>
      <c r="FI22" s="185"/>
      <c r="FJ22" s="185"/>
      <c r="FK22" s="185"/>
      <c r="FL22" s="185"/>
      <c r="FM22" s="185"/>
      <c r="FN22" s="185"/>
      <c r="FO22" s="185"/>
      <c r="FP22" s="185"/>
      <c r="FQ22" s="185"/>
      <c r="FR22" s="185"/>
      <c r="FS22" s="185"/>
      <c r="FT22" s="185"/>
      <c r="FU22" s="185"/>
      <c r="FV22" s="185"/>
      <c r="FW22" s="185"/>
      <c r="FX22" s="185"/>
      <c r="FY22" s="185"/>
      <c r="FZ22" s="185"/>
      <c r="GA22" s="185"/>
      <c r="GB22" s="185"/>
      <c r="GC22" s="185"/>
      <c r="GD22" s="185"/>
      <c r="GE22" s="185"/>
      <c r="GF22" s="185"/>
      <c r="GG22" s="185"/>
      <c r="GH22" s="185"/>
      <c r="GI22" s="185"/>
      <c r="GJ22" s="185"/>
      <c r="GK22" s="185"/>
      <c r="GL22" s="185"/>
      <c r="GM22" s="185"/>
      <c r="GN22" s="185"/>
      <c r="GO22" s="185"/>
      <c r="GP22" s="185"/>
      <c r="GQ22" s="185"/>
      <c r="GR22" s="185"/>
      <c r="GS22" s="185"/>
      <c r="GT22" s="185"/>
      <c r="GU22" s="185"/>
      <c r="GV22" s="185"/>
      <c r="GW22" s="185"/>
      <c r="GX22" s="185"/>
      <c r="GY22" s="185"/>
      <c r="GZ22" s="185"/>
      <c r="HA22" s="185"/>
      <c r="HB22" s="185"/>
      <c r="HC22" s="185"/>
      <c r="HD22" s="185"/>
      <c r="HE22" s="185"/>
      <c r="HF22" s="185"/>
      <c r="HG22" s="185"/>
      <c r="HH22" s="185"/>
      <c r="HI22" s="185"/>
      <c r="HJ22" s="185"/>
      <c r="HK22" s="185"/>
      <c r="HL22" s="185"/>
      <c r="HM22" s="185"/>
      <c r="HN22" s="185"/>
      <c r="HO22" s="185"/>
      <c r="HP22" s="185"/>
      <c r="HQ22" s="185"/>
      <c r="HR22" s="185"/>
      <c r="HS22" s="185"/>
      <c r="HT22" s="185"/>
      <c r="HU22" s="185"/>
      <c r="HV22" s="185"/>
      <c r="HW22" s="185"/>
      <c r="HX22" s="185"/>
      <c r="HY22" s="185"/>
      <c r="HZ22" s="185"/>
      <c r="IA22" s="185"/>
      <c r="IB22" s="185"/>
      <c r="IC22" s="185"/>
      <c r="ID22" s="185"/>
      <c r="IE22" s="185"/>
      <c r="IF22" s="185"/>
      <c r="IG22" s="185"/>
      <c r="IH22" s="185"/>
      <c r="II22" s="185"/>
      <c r="IJ22" s="185"/>
      <c r="IK22" s="185"/>
      <c r="IL22" s="185"/>
      <c r="IM22" s="185"/>
      <c r="IN22" s="185"/>
      <c r="IO22" s="185"/>
      <c r="IP22" s="185"/>
      <c r="IQ22" s="185"/>
      <c r="IR22" s="185"/>
      <c r="IS22" s="185"/>
      <c r="IT22" s="185"/>
      <c r="IU22" s="185"/>
      <c r="IV22" s="185"/>
      <c r="IW22" s="185"/>
      <c r="IX22" s="185"/>
      <c r="IY22" s="185"/>
      <c r="IZ22" s="185"/>
      <c r="JA22" s="185"/>
      <c r="JB22" s="185"/>
      <c r="JC22" s="185"/>
      <c r="JD22" s="185"/>
      <c r="JE22" s="185"/>
      <c r="JF22" s="185"/>
      <c r="JG22" s="185"/>
      <c r="JH22" s="185"/>
      <c r="JI22" s="185"/>
      <c r="JJ22" s="185"/>
      <c r="JK22" s="185"/>
      <c r="JL22" s="185"/>
      <c r="JM22" s="185"/>
      <c r="JN22" s="185"/>
      <c r="JO22" s="185"/>
      <c r="JP22" s="185"/>
      <c r="JQ22" s="185"/>
      <c r="JR22" s="185"/>
      <c r="JS22" s="185"/>
      <c r="JT22" s="185"/>
      <c r="JU22" s="185"/>
      <c r="JV22" s="185"/>
      <c r="JW22" s="185"/>
      <c r="JX22" s="185"/>
      <c r="JY22" s="185"/>
      <c r="JZ22" s="185"/>
      <c r="KA22" s="185"/>
      <c r="KB22" s="185"/>
      <c r="KC22" s="185"/>
      <c r="KD22" s="185"/>
      <c r="KE22" s="185"/>
      <c r="KF22" s="185"/>
      <c r="KG22" s="185"/>
      <c r="KH22" s="185"/>
      <c r="KI22" s="185"/>
      <c r="KJ22" s="185"/>
      <c r="KK22" s="185"/>
      <c r="KL22" s="185"/>
      <c r="KM22" s="185"/>
      <c r="KN22" s="185"/>
      <c r="KO22" s="185"/>
      <c r="KP22" s="185"/>
      <c r="KQ22" s="185"/>
      <c r="KR22" s="185"/>
      <c r="KS22" s="185"/>
      <c r="KT22" s="185"/>
      <c r="KU22" s="185"/>
      <c r="KV22" s="185"/>
      <c r="KW22" s="185"/>
      <c r="KX22" s="185"/>
      <c r="KY22" s="185"/>
      <c r="KZ22" s="185"/>
      <c r="LA22" s="185"/>
      <c r="LB22" s="185"/>
      <c r="LC22" s="185"/>
      <c r="LD22" s="185"/>
      <c r="LE22" s="185"/>
      <c r="LF22" s="185"/>
      <c r="LG22" s="185"/>
      <c r="LH22" s="185"/>
      <c r="LI22" s="185"/>
      <c r="LJ22" s="185"/>
      <c r="LK22" s="185"/>
      <c r="LL22" s="185"/>
      <c r="LM22" s="185"/>
      <c r="LN22" s="185"/>
      <c r="LO22" s="185"/>
      <c r="LP22" s="185"/>
      <c r="LQ22" s="185"/>
      <c r="LR22" s="185"/>
      <c r="LS22" s="185"/>
      <c r="LT22" s="185"/>
    </row>
    <row r="23" spans="1:332" ht="15" customHeight="1">
      <c r="A23" s="196" t="str">
        <f t="shared" si="5"/>
        <v>3.1.1</v>
      </c>
      <c r="B23" s="253" t="str">
        <f t="shared" si="5"/>
        <v>BASE EN CONCRETO POBRE 1500 PSI</v>
      </c>
      <c r="C23" s="196" t="str">
        <f t="shared" si="5"/>
        <v>M3</v>
      </c>
      <c r="D23" s="196">
        <f t="shared" si="5"/>
        <v>1</v>
      </c>
      <c r="E23" s="196">
        <f t="shared" si="5"/>
        <v>328530.51</v>
      </c>
      <c r="F23" s="197">
        <f t="shared" si="6"/>
        <v>328530.51</v>
      </c>
      <c r="G23" s="20"/>
      <c r="H23" s="21">
        <f t="shared" si="9"/>
        <v>0</v>
      </c>
      <c r="I23" s="20"/>
      <c r="J23" s="21">
        <f t="shared" si="10"/>
        <v>0</v>
      </c>
      <c r="K23" s="20"/>
      <c r="L23" s="21">
        <f t="shared" si="11"/>
        <v>0</v>
      </c>
      <c r="M23" s="20"/>
      <c r="N23" s="33">
        <f t="shared" si="14"/>
        <v>0</v>
      </c>
      <c r="O23" s="20"/>
      <c r="P23" s="22"/>
      <c r="Q23" s="20"/>
      <c r="R23" s="22"/>
      <c r="S23" s="20"/>
      <c r="T23" s="22"/>
      <c r="U23" s="20"/>
      <c r="V23" s="22"/>
      <c r="W23" s="20"/>
      <c r="X23" s="22"/>
      <c r="Y23" s="20"/>
      <c r="Z23" s="22"/>
      <c r="AA23" s="20"/>
      <c r="AB23" s="22"/>
      <c r="AC23" s="20"/>
      <c r="AD23" s="22"/>
      <c r="AE23" s="20"/>
      <c r="AF23" s="22"/>
      <c r="AG23" s="20"/>
      <c r="AH23" s="22"/>
      <c r="AI23" s="20"/>
      <c r="AJ23" s="22"/>
      <c r="AK23" s="20"/>
      <c r="AL23" s="22"/>
      <c r="AM23" s="20"/>
      <c r="AN23" s="22"/>
      <c r="AO23" s="20"/>
      <c r="AP23" s="22"/>
      <c r="AQ23" s="20"/>
      <c r="AR23" s="22"/>
      <c r="AS23" s="20"/>
      <c r="AT23" s="22"/>
      <c r="AU23" s="20"/>
      <c r="AV23" s="22"/>
      <c r="AW23" s="20"/>
      <c r="AX23" s="22"/>
      <c r="AY23" s="20">
        <v>8.14</v>
      </c>
      <c r="AZ23" s="33">
        <f>+AY23*E23</f>
        <v>2674238.3514</v>
      </c>
      <c r="BA23" s="20"/>
      <c r="BB23" s="22"/>
      <c r="BC23" s="20"/>
      <c r="BD23" s="22"/>
      <c r="BE23" s="20"/>
      <c r="BF23" s="22"/>
      <c r="BG23" s="83"/>
      <c r="BH23" s="84"/>
      <c r="BI23" s="20">
        <v>2.76</v>
      </c>
      <c r="BJ23" s="94">
        <f>+BI23*$E23</f>
        <v>906744.20759999997</v>
      </c>
      <c r="BK23" s="100">
        <v>4.91</v>
      </c>
      <c r="BL23" s="21">
        <f t="shared" si="12"/>
        <v>1613084.8041000001</v>
      </c>
      <c r="BM23" s="20"/>
      <c r="BN23" s="95">
        <f t="shared" si="1"/>
        <v>0</v>
      </c>
      <c r="BO23" s="20"/>
      <c r="BP23" s="21">
        <f t="shared" si="13"/>
        <v>0</v>
      </c>
      <c r="BQ23" s="20"/>
      <c r="BR23" s="22"/>
      <c r="BS23" s="20"/>
      <c r="BT23" s="22"/>
      <c r="BU23" s="20"/>
      <c r="BV23" s="22"/>
      <c r="BW23" s="20"/>
      <c r="BX23" s="23">
        <f t="shared" si="16"/>
        <v>0</v>
      </c>
      <c r="BY23" s="20"/>
      <c r="BZ23" s="172"/>
      <c r="CA23" s="20"/>
      <c r="CB23" s="164"/>
      <c r="CC23" s="20"/>
      <c r="CD23" s="178"/>
      <c r="CE23" s="20"/>
      <c r="CF23" s="95"/>
      <c r="CG23" s="20">
        <v>0.17</v>
      </c>
      <c r="CH23" s="296">
        <f>+CG23*$E23</f>
        <v>55850.186700000006</v>
      </c>
      <c r="CI23" s="20"/>
      <c r="CJ23" s="22"/>
      <c r="CK23" s="20">
        <v>0</v>
      </c>
      <c r="CL23" s="296">
        <f>+CK23*$E23</f>
        <v>0</v>
      </c>
      <c r="CM23" s="20"/>
      <c r="CN23" s="22"/>
      <c r="CO23" s="20"/>
      <c r="CP23" s="22"/>
      <c r="CQ23" s="20"/>
      <c r="CR23" s="22"/>
      <c r="CS23" s="20"/>
      <c r="CT23" s="22"/>
      <c r="CU23" s="20"/>
      <c r="CV23" s="22"/>
      <c r="CW23" s="20"/>
      <c r="CX23" s="22"/>
      <c r="CY23" s="20"/>
      <c r="CZ23" s="22"/>
      <c r="DA23" s="20"/>
      <c r="DB23" s="22"/>
      <c r="DC23" s="20"/>
      <c r="DD23" s="22"/>
      <c r="DE23" s="20"/>
      <c r="DF23" s="22"/>
      <c r="DG23" s="20"/>
      <c r="DH23" s="22"/>
      <c r="DI23" s="20"/>
      <c r="DJ23" s="22"/>
      <c r="DK23" s="20"/>
      <c r="DL23" s="22"/>
      <c r="DM23" s="20"/>
      <c r="DN23" s="22"/>
      <c r="DO23" s="20"/>
      <c r="DP23" s="22"/>
      <c r="DQ23" s="20"/>
      <c r="DR23" s="22"/>
      <c r="DS23" s="20"/>
      <c r="DT23" s="22"/>
      <c r="DU23" s="20"/>
      <c r="DV23" s="22"/>
      <c r="DW23" s="20"/>
      <c r="DX23" s="22"/>
      <c r="DY23" s="20"/>
      <c r="DZ23" s="22"/>
      <c r="EA23" s="23">
        <f t="shared" si="7"/>
        <v>15.98</v>
      </c>
      <c r="EB23" s="21">
        <f t="shared" si="2"/>
        <v>5249917.5498000002</v>
      </c>
      <c r="EC23" s="193" t="e">
        <f t="shared" si="3"/>
        <v>#REF!</v>
      </c>
      <c r="ED23" s="193">
        <f t="shared" si="4"/>
        <v>1.4731232400690491E-4</v>
      </c>
      <c r="EE23" s="194">
        <f t="shared" si="8"/>
        <v>-14.98</v>
      </c>
      <c r="EF23" s="185"/>
      <c r="EG23" s="185" t="s">
        <v>34</v>
      </c>
      <c r="EH23" s="185" t="s">
        <v>33</v>
      </c>
      <c r="EI23" s="185" t="s">
        <v>404</v>
      </c>
      <c r="EJ23" s="185">
        <v>1</v>
      </c>
      <c r="EK23" s="185">
        <v>328530.51</v>
      </c>
      <c r="EL23" s="185"/>
      <c r="EM23" s="185"/>
      <c r="EN23" s="185"/>
      <c r="EO23" s="185"/>
      <c r="EP23" s="185"/>
      <c r="EQ23" s="185"/>
      <c r="ER23" s="185"/>
      <c r="ES23" s="185"/>
      <c r="ET23" s="185"/>
      <c r="EU23" s="185"/>
      <c r="EV23" s="185"/>
      <c r="EW23" s="185"/>
      <c r="EX23" s="185"/>
      <c r="EY23" s="185"/>
      <c r="EZ23" s="185"/>
      <c r="FA23" s="185"/>
      <c r="FB23" s="185"/>
      <c r="FC23" s="185"/>
      <c r="FD23" s="185"/>
      <c r="FE23" s="185"/>
      <c r="FF23" s="185"/>
      <c r="FG23" s="195"/>
      <c r="FH23" s="185"/>
      <c r="FI23" s="185"/>
      <c r="FJ23" s="185"/>
      <c r="FK23" s="185"/>
      <c r="FL23" s="185"/>
      <c r="FM23" s="185"/>
      <c r="FN23" s="185"/>
      <c r="FO23" s="185"/>
      <c r="FP23" s="185"/>
      <c r="FQ23" s="185"/>
      <c r="FR23" s="185"/>
      <c r="FS23" s="185"/>
      <c r="FT23" s="185"/>
      <c r="FU23" s="185"/>
      <c r="FV23" s="185"/>
      <c r="FW23" s="185"/>
      <c r="FX23" s="185"/>
      <c r="FY23" s="185"/>
      <c r="FZ23" s="185"/>
      <c r="GA23" s="185"/>
      <c r="GB23" s="185"/>
      <c r="GC23" s="185"/>
      <c r="GD23" s="185"/>
      <c r="GE23" s="185"/>
      <c r="GF23" s="185"/>
      <c r="GG23" s="185"/>
      <c r="GH23" s="185"/>
      <c r="GI23" s="185"/>
      <c r="GJ23" s="185"/>
      <c r="GK23" s="185"/>
      <c r="GL23" s="185"/>
      <c r="GM23" s="185"/>
      <c r="GN23" s="185"/>
      <c r="GO23" s="185"/>
      <c r="GP23" s="185"/>
      <c r="GQ23" s="185"/>
      <c r="GR23" s="185"/>
      <c r="GS23" s="185"/>
      <c r="GT23" s="185"/>
      <c r="GU23" s="185"/>
      <c r="GV23" s="185"/>
      <c r="GW23" s="185"/>
      <c r="GX23" s="185"/>
      <c r="GY23" s="185"/>
      <c r="GZ23" s="185"/>
      <c r="HA23" s="185"/>
      <c r="HB23" s="185"/>
      <c r="HC23" s="185"/>
      <c r="HD23" s="185"/>
      <c r="HE23" s="185"/>
      <c r="HF23" s="185"/>
      <c r="HG23" s="185"/>
      <c r="HH23" s="185"/>
      <c r="HI23" s="185"/>
      <c r="HJ23" s="185"/>
      <c r="HK23" s="185"/>
      <c r="HL23" s="185"/>
      <c r="HM23" s="185"/>
      <c r="HN23" s="185"/>
      <c r="HO23" s="185"/>
      <c r="HP23" s="185"/>
      <c r="HQ23" s="185"/>
      <c r="HR23" s="185"/>
      <c r="HS23" s="185"/>
      <c r="HT23" s="185"/>
      <c r="HU23" s="185"/>
      <c r="HV23" s="185"/>
      <c r="HW23" s="185"/>
      <c r="HX23" s="185"/>
      <c r="HY23" s="185"/>
      <c r="HZ23" s="185"/>
      <c r="IA23" s="185"/>
      <c r="IB23" s="185"/>
      <c r="IC23" s="185"/>
      <c r="ID23" s="185"/>
      <c r="IE23" s="185"/>
      <c r="IF23" s="185"/>
      <c r="IG23" s="185"/>
      <c r="IH23" s="185"/>
      <c r="II23" s="185"/>
      <c r="IJ23" s="185"/>
      <c r="IK23" s="185"/>
      <c r="IL23" s="185"/>
      <c r="IM23" s="185"/>
      <c r="IN23" s="185"/>
      <c r="IO23" s="185"/>
      <c r="IP23" s="185"/>
      <c r="IQ23" s="185"/>
      <c r="IR23" s="185"/>
      <c r="IS23" s="185"/>
      <c r="IT23" s="185"/>
      <c r="IU23" s="185"/>
      <c r="IV23" s="185"/>
      <c r="IW23" s="185"/>
      <c r="IX23" s="185"/>
      <c r="IY23" s="185"/>
      <c r="IZ23" s="185"/>
      <c r="JA23" s="185"/>
      <c r="JB23" s="185"/>
      <c r="JC23" s="185"/>
      <c r="JD23" s="185"/>
      <c r="JE23" s="185"/>
      <c r="JF23" s="185"/>
      <c r="JG23" s="185"/>
      <c r="JH23" s="185"/>
      <c r="JI23" s="185"/>
      <c r="JJ23" s="185"/>
      <c r="JK23" s="185"/>
      <c r="JL23" s="185"/>
      <c r="JM23" s="185"/>
      <c r="JN23" s="185"/>
      <c r="JO23" s="185"/>
      <c r="JP23" s="185"/>
      <c r="JQ23" s="185"/>
      <c r="JR23" s="185"/>
      <c r="JS23" s="185"/>
      <c r="JT23" s="185"/>
      <c r="JU23" s="185"/>
      <c r="JV23" s="185"/>
      <c r="JW23" s="185"/>
      <c r="JX23" s="185"/>
      <c r="JY23" s="185"/>
      <c r="JZ23" s="185"/>
      <c r="KA23" s="185"/>
      <c r="KB23" s="185"/>
      <c r="KC23" s="185"/>
      <c r="KD23" s="185"/>
      <c r="KE23" s="185"/>
      <c r="KF23" s="185"/>
      <c r="KG23" s="185"/>
      <c r="KH23" s="185"/>
      <c r="KI23" s="185"/>
      <c r="KJ23" s="185"/>
      <c r="KK23" s="185"/>
      <c r="KL23" s="185"/>
      <c r="KM23" s="185"/>
      <c r="KN23" s="185"/>
      <c r="KO23" s="185"/>
      <c r="KP23" s="185"/>
      <c r="KQ23" s="185"/>
      <c r="KR23" s="185"/>
      <c r="KS23" s="185"/>
      <c r="KT23" s="185"/>
      <c r="KU23" s="185"/>
      <c r="KV23" s="185"/>
      <c r="KW23" s="185"/>
      <c r="KX23" s="185"/>
      <c r="KY23" s="185"/>
      <c r="KZ23" s="185"/>
      <c r="LA23" s="185"/>
      <c r="LB23" s="185"/>
      <c r="LC23" s="185"/>
      <c r="LD23" s="185"/>
      <c r="LE23" s="185"/>
      <c r="LF23" s="185"/>
      <c r="LG23" s="185"/>
      <c r="LH23" s="185"/>
      <c r="LI23" s="185"/>
      <c r="LJ23" s="185"/>
      <c r="LK23" s="185"/>
      <c r="LL23" s="185"/>
      <c r="LM23" s="185"/>
      <c r="LN23" s="185"/>
      <c r="LO23" s="185"/>
      <c r="LP23" s="185"/>
      <c r="LQ23" s="185"/>
      <c r="LR23" s="185"/>
      <c r="LS23" s="185"/>
      <c r="LT23" s="185"/>
    </row>
    <row r="24" spans="1:332" s="190" customFormat="1" ht="14.45" customHeight="1">
      <c r="A24" s="196" t="str">
        <f t="shared" si="5"/>
        <v>3.1.2</v>
      </c>
      <c r="B24" s="253" t="str">
        <f t="shared" si="5"/>
        <v>VIGA DE AMARRE EN CONCRETO 3000 PSI</v>
      </c>
      <c r="C24" s="196" t="str">
        <f t="shared" si="5"/>
        <v>M3</v>
      </c>
      <c r="D24" s="196">
        <f t="shared" si="5"/>
        <v>48</v>
      </c>
      <c r="E24" s="196">
        <f t="shared" si="5"/>
        <v>600552.80999999994</v>
      </c>
      <c r="F24" s="197">
        <f t="shared" si="6"/>
        <v>28826534.879999995</v>
      </c>
      <c r="G24" s="20"/>
      <c r="H24" s="21">
        <f t="shared" si="9"/>
        <v>0</v>
      </c>
      <c r="I24" s="20"/>
      <c r="J24" s="21">
        <f t="shared" si="10"/>
        <v>0</v>
      </c>
      <c r="K24" s="20"/>
      <c r="L24" s="21">
        <f t="shared" si="11"/>
        <v>0</v>
      </c>
      <c r="M24" s="20"/>
      <c r="N24" s="33">
        <f t="shared" si="14"/>
        <v>0</v>
      </c>
      <c r="O24" s="20"/>
      <c r="P24" s="22"/>
      <c r="Q24" s="20"/>
      <c r="R24" s="22"/>
      <c r="S24" s="20"/>
      <c r="T24" s="22"/>
      <c r="U24" s="20"/>
      <c r="V24" s="22"/>
      <c r="W24" s="20"/>
      <c r="X24" s="22"/>
      <c r="Y24" s="20"/>
      <c r="Z24" s="22"/>
      <c r="AA24" s="20"/>
      <c r="AB24" s="22"/>
      <c r="AC24" s="20"/>
      <c r="AD24" s="22"/>
      <c r="AE24" s="20"/>
      <c r="AF24" s="22"/>
      <c r="AG24" s="20"/>
      <c r="AH24" s="22"/>
      <c r="AI24" s="20"/>
      <c r="AJ24" s="22"/>
      <c r="AK24" s="20"/>
      <c r="AL24" s="22"/>
      <c r="AM24" s="20"/>
      <c r="AN24" s="22"/>
      <c r="AO24" s="20"/>
      <c r="AP24" s="22"/>
      <c r="AQ24" s="20"/>
      <c r="AR24" s="22"/>
      <c r="AS24" s="20"/>
      <c r="AT24" s="22"/>
      <c r="AU24" s="20"/>
      <c r="AV24" s="22"/>
      <c r="AW24" s="20"/>
      <c r="AX24" s="22"/>
      <c r="AY24" s="20"/>
      <c r="AZ24" s="22"/>
      <c r="BA24" s="20"/>
      <c r="BB24" s="22"/>
      <c r="BC24" s="20"/>
      <c r="BD24" s="22"/>
      <c r="BE24" s="20">
        <v>10.8</v>
      </c>
      <c r="BF24" s="33">
        <f>+BE24*$E$17</f>
        <v>249946.88400000002</v>
      </c>
      <c r="BG24" s="83">
        <v>16.54</v>
      </c>
      <c r="BH24" s="86">
        <f>+BG24*$E$17</f>
        <v>382789.02419999999</v>
      </c>
      <c r="BI24" s="20"/>
      <c r="BJ24" s="95"/>
      <c r="BK24" s="100">
        <f>19.93+30.1</f>
        <v>50.03</v>
      </c>
      <c r="BL24" s="21">
        <f t="shared" si="12"/>
        <v>30045657.084299996</v>
      </c>
      <c r="BM24" s="20">
        <v>6.85</v>
      </c>
      <c r="BN24" s="95">
        <f t="shared" si="1"/>
        <v>4113786.7484999993</v>
      </c>
      <c r="BO24" s="20"/>
      <c r="BP24" s="21">
        <f t="shared" si="13"/>
        <v>0</v>
      </c>
      <c r="BQ24" s="20">
        <v>16.95</v>
      </c>
      <c r="BR24" s="118">
        <f>BQ24*E24</f>
        <v>10179370.129499998</v>
      </c>
      <c r="BS24" s="20">
        <v>28.45</v>
      </c>
      <c r="BT24" s="95">
        <f>BS24*E24</f>
        <v>17085727.444499999</v>
      </c>
      <c r="BU24" s="20"/>
      <c r="BV24" s="22"/>
      <c r="BW24" s="20"/>
      <c r="BX24" s="23">
        <f t="shared" si="16"/>
        <v>0</v>
      </c>
      <c r="BY24" s="20"/>
      <c r="BZ24" s="172"/>
      <c r="CA24" s="20">
        <v>6.03</v>
      </c>
      <c r="CB24" s="164">
        <f>+CA24*E24</f>
        <v>3621333.4442999996</v>
      </c>
      <c r="CC24" s="20">
        <v>19.760000000000002</v>
      </c>
      <c r="CD24" s="178">
        <f>+CC24*$E24</f>
        <v>11866923.525599999</v>
      </c>
      <c r="CE24" s="20">
        <v>25.79</v>
      </c>
      <c r="CF24" s="296">
        <f>+CE24*$E24</f>
        <v>15488256.969899997</v>
      </c>
      <c r="CG24" s="20"/>
      <c r="CH24" s="95"/>
      <c r="CI24" s="20"/>
      <c r="CJ24" s="22"/>
      <c r="CK24" s="20">
        <v>2.5299999999999998</v>
      </c>
      <c r="CL24" s="296">
        <f>+CK24*$E24</f>
        <v>1519398.6092999997</v>
      </c>
      <c r="CM24" s="20"/>
      <c r="CN24" s="22"/>
      <c r="CO24" s="20"/>
      <c r="CP24" s="22"/>
      <c r="CQ24" s="20"/>
      <c r="CR24" s="22"/>
      <c r="CS24" s="20"/>
      <c r="CT24" s="22"/>
      <c r="CU24" s="20"/>
      <c r="CV24" s="22"/>
      <c r="CW24" s="20"/>
      <c r="CX24" s="22"/>
      <c r="CY24" s="20"/>
      <c r="CZ24" s="22"/>
      <c r="DA24" s="20"/>
      <c r="DB24" s="22"/>
      <c r="DC24" s="20"/>
      <c r="DD24" s="22"/>
      <c r="DE24" s="20"/>
      <c r="DF24" s="22"/>
      <c r="DG24" s="20"/>
      <c r="DH24" s="22"/>
      <c r="DI24" s="20"/>
      <c r="DJ24" s="22"/>
      <c r="DK24" s="20"/>
      <c r="DL24" s="22"/>
      <c r="DM24" s="20"/>
      <c r="DN24" s="22"/>
      <c r="DO24" s="20"/>
      <c r="DP24" s="22"/>
      <c r="DQ24" s="20"/>
      <c r="DR24" s="22"/>
      <c r="DS24" s="20"/>
      <c r="DT24" s="22"/>
      <c r="DU24" s="20"/>
      <c r="DV24" s="22"/>
      <c r="DW24" s="20"/>
      <c r="DX24" s="22"/>
      <c r="DY24" s="20"/>
      <c r="DZ24" s="22"/>
      <c r="EA24" s="23">
        <f t="shared" si="7"/>
        <v>183.73</v>
      </c>
      <c r="EB24" s="21">
        <f t="shared" si="2"/>
        <v>110339567.78129998</v>
      </c>
      <c r="EC24" s="193" t="e">
        <f t="shared" si="3"/>
        <v>#REF!</v>
      </c>
      <c r="ED24" s="193">
        <f t="shared" si="4"/>
        <v>3.0961206543900733E-3</v>
      </c>
      <c r="EE24" s="194">
        <f t="shared" si="8"/>
        <v>-135.72999999999999</v>
      </c>
      <c r="EF24" s="185"/>
      <c r="EG24" s="185" t="s">
        <v>35</v>
      </c>
      <c r="EH24" s="185" t="s">
        <v>420</v>
      </c>
      <c r="EI24" s="185" t="s">
        <v>404</v>
      </c>
      <c r="EJ24" s="185">
        <v>48</v>
      </c>
      <c r="EK24" s="185">
        <v>600552.80999999994</v>
      </c>
      <c r="EL24" s="185"/>
      <c r="EM24" s="185"/>
      <c r="EN24" s="185"/>
      <c r="EO24" s="185"/>
      <c r="EP24" s="185"/>
      <c r="EQ24" s="185"/>
      <c r="ER24" s="185"/>
      <c r="ES24" s="185"/>
      <c r="ET24" s="185"/>
      <c r="EU24" s="185"/>
      <c r="EV24" s="185"/>
      <c r="EW24" s="185"/>
      <c r="EX24" s="185"/>
      <c r="EY24" s="185"/>
      <c r="EZ24" s="185"/>
      <c r="FA24" s="185"/>
      <c r="FB24" s="185"/>
      <c r="FC24" s="185"/>
      <c r="FD24" s="185"/>
      <c r="FE24" s="185"/>
      <c r="FF24" s="185"/>
      <c r="FG24" s="195"/>
      <c r="FH24" s="185"/>
      <c r="FI24" s="185"/>
      <c r="FJ24" s="185"/>
      <c r="FK24" s="185"/>
      <c r="FL24" s="185"/>
      <c r="FM24" s="185"/>
      <c r="FN24" s="185"/>
      <c r="FO24" s="185"/>
      <c r="FP24" s="185"/>
      <c r="FQ24" s="185"/>
      <c r="FR24" s="185"/>
      <c r="FS24" s="185"/>
      <c r="FT24" s="185"/>
      <c r="FU24" s="185"/>
      <c r="FV24" s="185"/>
      <c r="FW24" s="185"/>
      <c r="FX24" s="185"/>
      <c r="FY24" s="185"/>
      <c r="FZ24" s="185"/>
      <c r="GA24" s="185"/>
      <c r="GB24" s="185"/>
      <c r="GC24" s="185"/>
      <c r="GD24" s="185"/>
      <c r="GE24" s="185"/>
      <c r="GF24" s="185"/>
      <c r="GG24" s="185"/>
      <c r="GH24" s="185"/>
      <c r="GI24" s="185"/>
      <c r="GJ24" s="185"/>
      <c r="GK24" s="185"/>
      <c r="GL24" s="185"/>
      <c r="GM24" s="185"/>
      <c r="GN24" s="185"/>
      <c r="GO24" s="185"/>
      <c r="GP24" s="185"/>
      <c r="GQ24" s="185"/>
      <c r="GR24" s="185"/>
      <c r="GS24" s="185"/>
      <c r="GT24" s="185"/>
      <c r="GU24" s="185"/>
      <c r="GV24" s="185"/>
      <c r="GW24" s="185"/>
      <c r="GX24" s="185"/>
      <c r="GY24" s="185"/>
      <c r="GZ24" s="185"/>
      <c r="HA24" s="185"/>
      <c r="HB24" s="185"/>
      <c r="HC24" s="185"/>
      <c r="HD24" s="185"/>
      <c r="HE24" s="185"/>
      <c r="HF24" s="185"/>
      <c r="HG24" s="185"/>
      <c r="HH24" s="185"/>
      <c r="HI24" s="185"/>
      <c r="HJ24" s="185"/>
      <c r="HK24" s="185"/>
      <c r="HL24" s="185"/>
      <c r="HM24" s="185"/>
      <c r="HN24" s="185"/>
      <c r="HO24" s="185"/>
      <c r="HP24" s="185"/>
      <c r="HQ24" s="185"/>
      <c r="HR24" s="185"/>
      <c r="HS24" s="185"/>
      <c r="HT24" s="185"/>
      <c r="HU24" s="185"/>
      <c r="HV24" s="185"/>
      <c r="HW24" s="185"/>
      <c r="HX24" s="185"/>
      <c r="HY24" s="185"/>
      <c r="HZ24" s="185"/>
      <c r="IA24" s="185"/>
      <c r="IB24" s="185"/>
      <c r="IC24" s="185"/>
      <c r="ID24" s="185"/>
      <c r="IE24" s="185"/>
      <c r="IF24" s="185"/>
      <c r="IG24" s="185"/>
      <c r="IH24" s="185"/>
      <c r="II24" s="185"/>
      <c r="IJ24" s="185"/>
      <c r="IK24" s="185"/>
      <c r="IL24" s="185"/>
      <c r="IM24" s="185"/>
      <c r="IN24" s="185"/>
      <c r="IO24" s="185"/>
      <c r="IP24" s="185"/>
      <c r="IQ24" s="185"/>
      <c r="IR24" s="185"/>
      <c r="IS24" s="185"/>
      <c r="IT24" s="185"/>
      <c r="IU24" s="185"/>
      <c r="IV24" s="185"/>
      <c r="IW24" s="185"/>
      <c r="IX24" s="185"/>
      <c r="IY24" s="185"/>
      <c r="IZ24" s="185"/>
      <c r="JA24" s="185"/>
      <c r="JB24" s="185"/>
      <c r="JC24" s="185"/>
      <c r="JD24" s="185"/>
      <c r="JE24" s="185"/>
      <c r="JF24" s="185"/>
      <c r="JG24" s="185"/>
      <c r="JH24" s="185"/>
      <c r="JI24" s="185"/>
      <c r="JJ24" s="185"/>
      <c r="JK24" s="185"/>
      <c r="JL24" s="185"/>
      <c r="JM24" s="185"/>
      <c r="JN24" s="185"/>
      <c r="JO24" s="185"/>
      <c r="JP24" s="185"/>
      <c r="JQ24" s="185"/>
      <c r="JR24" s="185"/>
      <c r="JS24" s="185"/>
      <c r="JT24" s="185"/>
      <c r="JU24" s="185"/>
      <c r="JV24" s="185"/>
      <c r="JW24" s="185"/>
      <c r="JX24" s="185"/>
      <c r="JY24" s="185"/>
      <c r="JZ24" s="185"/>
      <c r="KA24" s="185"/>
      <c r="KB24" s="185"/>
      <c r="KC24" s="185"/>
      <c r="KD24" s="185"/>
      <c r="KE24" s="185"/>
      <c r="KF24" s="185"/>
      <c r="KG24" s="185"/>
      <c r="KH24" s="185"/>
      <c r="KI24" s="185"/>
      <c r="KJ24" s="185"/>
      <c r="KK24" s="185"/>
      <c r="KL24" s="185"/>
      <c r="KM24" s="185"/>
      <c r="KN24" s="185"/>
      <c r="KO24" s="185"/>
      <c r="KP24" s="185"/>
      <c r="KQ24" s="185"/>
      <c r="KR24" s="185"/>
      <c r="KS24" s="185"/>
      <c r="KT24" s="185"/>
      <c r="KU24" s="185"/>
      <c r="KV24" s="185"/>
      <c r="KW24" s="185"/>
      <c r="KX24" s="185"/>
      <c r="KY24" s="185"/>
      <c r="KZ24" s="185"/>
      <c r="LA24" s="185"/>
      <c r="LB24" s="185"/>
      <c r="LC24" s="185"/>
      <c r="LD24" s="185"/>
      <c r="LE24" s="185"/>
      <c r="LF24" s="185"/>
      <c r="LG24" s="185"/>
      <c r="LH24" s="185"/>
      <c r="LI24" s="185"/>
      <c r="LJ24" s="185"/>
      <c r="LK24" s="185"/>
      <c r="LL24" s="185"/>
      <c r="LM24" s="185"/>
      <c r="LN24" s="185"/>
      <c r="LO24" s="185"/>
      <c r="LP24" s="185"/>
      <c r="LQ24" s="185"/>
      <c r="LR24" s="185"/>
      <c r="LS24" s="185"/>
      <c r="LT24" s="185"/>
    </row>
    <row r="25" spans="1:332" ht="15" customHeight="1">
      <c r="A25" s="196" t="str">
        <f t="shared" si="5"/>
        <v>3.1.3</v>
      </c>
      <c r="B25" s="253" t="str">
        <f t="shared" si="5"/>
        <v>PILOTES EN CONCRETO 3000 PSI</v>
      </c>
      <c r="C25" s="196" t="str">
        <f t="shared" si="5"/>
        <v>M3</v>
      </c>
      <c r="D25" s="196">
        <f t="shared" si="5"/>
        <v>675</v>
      </c>
      <c r="E25" s="196">
        <f t="shared" si="5"/>
        <v>556541.37</v>
      </c>
      <c r="F25" s="197">
        <f t="shared" si="6"/>
        <v>375665424.75</v>
      </c>
      <c r="G25" s="20"/>
      <c r="H25" s="21">
        <f t="shared" si="9"/>
        <v>0</v>
      </c>
      <c r="I25" s="20"/>
      <c r="J25" s="21">
        <f t="shared" si="10"/>
        <v>0</v>
      </c>
      <c r="K25" s="20"/>
      <c r="L25" s="21">
        <f t="shared" si="11"/>
        <v>0</v>
      </c>
      <c r="M25" s="20"/>
      <c r="N25" s="33">
        <f t="shared" si="14"/>
        <v>0</v>
      </c>
      <c r="O25" s="20"/>
      <c r="P25" s="22"/>
      <c r="Q25" s="20"/>
      <c r="R25" s="22"/>
      <c r="S25" s="20"/>
      <c r="T25" s="22"/>
      <c r="U25" s="20"/>
      <c r="V25" s="22"/>
      <c r="W25" s="20"/>
      <c r="X25" s="22"/>
      <c r="Y25" s="20"/>
      <c r="Z25" s="22"/>
      <c r="AA25" s="20"/>
      <c r="AB25" s="22"/>
      <c r="AC25" s="20"/>
      <c r="AD25" s="22"/>
      <c r="AE25" s="20"/>
      <c r="AF25" s="22"/>
      <c r="AG25" s="20"/>
      <c r="AH25" s="22"/>
      <c r="AI25" s="20"/>
      <c r="AJ25" s="22"/>
      <c r="AK25" s="20"/>
      <c r="AL25" s="22"/>
      <c r="AM25" s="20"/>
      <c r="AN25" s="22"/>
      <c r="AO25" s="20"/>
      <c r="AP25" s="22"/>
      <c r="AQ25" s="20"/>
      <c r="AR25" s="22"/>
      <c r="AS25" s="20"/>
      <c r="AT25" s="22"/>
      <c r="AU25" s="20"/>
      <c r="AV25" s="22"/>
      <c r="AW25" s="20"/>
      <c r="AX25" s="22"/>
      <c r="AY25" s="20"/>
      <c r="AZ25" s="22"/>
      <c r="BA25" s="20"/>
      <c r="BB25" s="22"/>
      <c r="BC25" s="20"/>
      <c r="BD25" s="22"/>
      <c r="BE25" s="20"/>
      <c r="BF25" s="22"/>
      <c r="BG25" s="83"/>
      <c r="BH25" s="86">
        <f>+BG25*$E$17</f>
        <v>0</v>
      </c>
      <c r="BI25" s="20"/>
      <c r="BJ25" s="95"/>
      <c r="BK25" s="20">
        <v>0</v>
      </c>
      <c r="BL25" s="21">
        <f t="shared" si="12"/>
        <v>0</v>
      </c>
      <c r="BM25" s="20"/>
      <c r="BN25" s="95">
        <f t="shared" si="1"/>
        <v>0</v>
      </c>
      <c r="BO25" s="20"/>
      <c r="BP25" s="21">
        <f t="shared" si="13"/>
        <v>0</v>
      </c>
      <c r="BQ25" s="20"/>
      <c r="BR25" s="22"/>
      <c r="BS25" s="20"/>
      <c r="BT25" s="22"/>
      <c r="BU25" s="20"/>
      <c r="BV25" s="22"/>
      <c r="BW25" s="20">
        <v>0</v>
      </c>
      <c r="BX25" s="23">
        <f t="shared" si="16"/>
        <v>0</v>
      </c>
      <c r="BY25" s="20"/>
      <c r="BZ25" s="172"/>
      <c r="CA25" s="20"/>
      <c r="CB25" s="164"/>
      <c r="CC25" s="20"/>
      <c r="CD25" s="178"/>
      <c r="CE25" s="20"/>
      <c r="CF25" s="95"/>
      <c r="CG25" s="20"/>
      <c r="CH25" s="95"/>
      <c r="CI25" s="20"/>
      <c r="CJ25" s="22"/>
      <c r="CK25" s="20"/>
      <c r="CL25" s="22"/>
      <c r="CM25" s="20"/>
      <c r="CN25" s="22"/>
      <c r="CO25" s="20"/>
      <c r="CP25" s="22"/>
      <c r="CQ25" s="20"/>
      <c r="CR25" s="22"/>
      <c r="CS25" s="20"/>
      <c r="CT25" s="22"/>
      <c r="CU25" s="20"/>
      <c r="CV25" s="22"/>
      <c r="CW25" s="20"/>
      <c r="CX25" s="22"/>
      <c r="CY25" s="20"/>
      <c r="CZ25" s="22"/>
      <c r="DA25" s="20"/>
      <c r="DB25" s="22"/>
      <c r="DC25" s="20"/>
      <c r="DD25" s="22"/>
      <c r="DE25" s="20"/>
      <c r="DF25" s="22"/>
      <c r="DG25" s="20"/>
      <c r="DH25" s="22"/>
      <c r="DI25" s="20"/>
      <c r="DJ25" s="22"/>
      <c r="DK25" s="20"/>
      <c r="DL25" s="22"/>
      <c r="DM25" s="20"/>
      <c r="DN25" s="22"/>
      <c r="DO25" s="20"/>
      <c r="DP25" s="22"/>
      <c r="DQ25" s="20"/>
      <c r="DR25" s="22"/>
      <c r="DS25" s="20"/>
      <c r="DT25" s="22"/>
      <c r="DU25" s="20"/>
      <c r="DV25" s="22"/>
      <c r="DW25" s="20"/>
      <c r="DX25" s="22"/>
      <c r="DY25" s="20"/>
      <c r="DZ25" s="22"/>
      <c r="EA25" s="23">
        <f t="shared" si="7"/>
        <v>0</v>
      </c>
      <c r="EB25" s="21">
        <f t="shared" si="2"/>
        <v>0</v>
      </c>
      <c r="EC25" s="193" t="e">
        <f t="shared" si="3"/>
        <v>#REF!</v>
      </c>
      <c r="ED25" s="193">
        <f t="shared" si="4"/>
        <v>0</v>
      </c>
      <c r="EE25" s="194">
        <f t="shared" si="8"/>
        <v>675</v>
      </c>
      <c r="EF25" s="185"/>
      <c r="EG25" s="185" t="s">
        <v>421</v>
      </c>
      <c r="EH25" s="185" t="s">
        <v>422</v>
      </c>
      <c r="EI25" s="185" t="s">
        <v>404</v>
      </c>
      <c r="EJ25" s="185">
        <v>675</v>
      </c>
      <c r="EK25" s="185">
        <v>556541.37</v>
      </c>
      <c r="EL25" s="185"/>
      <c r="EM25" s="185"/>
      <c r="EN25" s="185"/>
      <c r="EO25" s="185"/>
      <c r="EP25" s="185"/>
      <c r="EQ25" s="185"/>
      <c r="ER25" s="185"/>
      <c r="ES25" s="185"/>
      <c r="ET25" s="185"/>
      <c r="EU25" s="185"/>
      <c r="EV25" s="185"/>
      <c r="EW25" s="185"/>
      <c r="EX25" s="185"/>
      <c r="EY25" s="185"/>
      <c r="EZ25" s="185"/>
      <c r="FA25" s="185"/>
      <c r="FB25" s="185"/>
      <c r="FC25" s="185"/>
      <c r="FD25" s="185"/>
      <c r="FE25" s="185"/>
      <c r="FF25" s="185"/>
      <c r="FG25" s="195"/>
      <c r="FH25" s="185"/>
      <c r="FI25" s="185"/>
      <c r="FJ25" s="185"/>
      <c r="FK25" s="185"/>
      <c r="FL25" s="185"/>
      <c r="FM25" s="185"/>
      <c r="FN25" s="185"/>
      <c r="FO25" s="185"/>
      <c r="FP25" s="185"/>
      <c r="FQ25" s="185"/>
      <c r="FR25" s="185"/>
      <c r="FS25" s="185"/>
      <c r="FT25" s="185"/>
      <c r="FU25" s="185"/>
      <c r="FV25" s="185"/>
      <c r="FW25" s="185"/>
      <c r="FX25" s="185"/>
      <c r="FY25" s="185"/>
      <c r="FZ25" s="185"/>
      <c r="GA25" s="185"/>
      <c r="GB25" s="185"/>
      <c r="GC25" s="185"/>
      <c r="GD25" s="185"/>
      <c r="GE25" s="185"/>
      <c r="GF25" s="185"/>
      <c r="GG25" s="185"/>
      <c r="GH25" s="185"/>
      <c r="GI25" s="185"/>
      <c r="GJ25" s="185"/>
      <c r="GK25" s="185"/>
      <c r="GL25" s="185"/>
      <c r="GM25" s="185"/>
      <c r="GN25" s="185"/>
      <c r="GO25" s="185"/>
      <c r="GP25" s="185"/>
      <c r="GQ25" s="185"/>
      <c r="GR25" s="185"/>
      <c r="GS25" s="185"/>
      <c r="GT25" s="185"/>
      <c r="GU25" s="185"/>
      <c r="GV25" s="185"/>
      <c r="GW25" s="185"/>
      <c r="GX25" s="185"/>
      <c r="GY25" s="185"/>
      <c r="GZ25" s="185"/>
      <c r="HA25" s="185"/>
      <c r="HB25" s="185"/>
      <c r="HC25" s="185"/>
      <c r="HD25" s="185"/>
      <c r="HE25" s="185"/>
      <c r="HF25" s="185"/>
      <c r="HG25" s="185"/>
      <c r="HH25" s="185"/>
      <c r="HI25" s="185"/>
      <c r="HJ25" s="185"/>
      <c r="HK25" s="185"/>
      <c r="HL25" s="185"/>
      <c r="HM25" s="185"/>
      <c r="HN25" s="185"/>
      <c r="HO25" s="185"/>
      <c r="HP25" s="185"/>
      <c r="HQ25" s="185"/>
      <c r="HR25" s="185"/>
      <c r="HS25" s="185"/>
      <c r="HT25" s="185"/>
      <c r="HU25" s="185"/>
      <c r="HV25" s="185"/>
      <c r="HW25" s="185"/>
      <c r="HX25" s="185"/>
      <c r="HY25" s="185"/>
      <c r="HZ25" s="185"/>
      <c r="IA25" s="185"/>
      <c r="IB25" s="185"/>
      <c r="IC25" s="185"/>
      <c r="ID25" s="185"/>
      <c r="IE25" s="185"/>
      <c r="IF25" s="185"/>
      <c r="IG25" s="185"/>
      <c r="IH25" s="185"/>
      <c r="II25" s="185"/>
      <c r="IJ25" s="185"/>
      <c r="IK25" s="185"/>
      <c r="IL25" s="185"/>
      <c r="IM25" s="185"/>
      <c r="IN25" s="185"/>
      <c r="IO25" s="185"/>
      <c r="IP25" s="185"/>
      <c r="IQ25" s="185"/>
      <c r="IR25" s="185"/>
      <c r="IS25" s="185"/>
      <c r="IT25" s="185"/>
      <c r="IU25" s="185"/>
      <c r="IV25" s="185"/>
      <c r="IW25" s="185"/>
      <c r="IX25" s="185"/>
      <c r="IY25" s="185"/>
      <c r="IZ25" s="185"/>
      <c r="JA25" s="185"/>
      <c r="JB25" s="185"/>
      <c r="JC25" s="185"/>
      <c r="JD25" s="185"/>
      <c r="JE25" s="185"/>
      <c r="JF25" s="185"/>
      <c r="JG25" s="185"/>
      <c r="JH25" s="185"/>
      <c r="JI25" s="185"/>
      <c r="JJ25" s="185"/>
      <c r="JK25" s="185"/>
      <c r="JL25" s="185"/>
      <c r="JM25" s="185"/>
      <c r="JN25" s="185"/>
      <c r="JO25" s="185"/>
      <c r="JP25" s="185"/>
      <c r="JQ25" s="185"/>
      <c r="JR25" s="185"/>
      <c r="JS25" s="185"/>
      <c r="JT25" s="185"/>
      <c r="JU25" s="185"/>
      <c r="JV25" s="185"/>
      <c r="JW25" s="185"/>
      <c r="JX25" s="185"/>
      <c r="JY25" s="185"/>
      <c r="JZ25" s="185"/>
      <c r="KA25" s="185"/>
      <c r="KB25" s="185"/>
      <c r="KC25" s="185"/>
      <c r="KD25" s="185"/>
      <c r="KE25" s="185"/>
      <c r="KF25" s="185"/>
      <c r="KG25" s="185"/>
      <c r="KH25" s="185"/>
      <c r="KI25" s="185"/>
      <c r="KJ25" s="185"/>
      <c r="KK25" s="185"/>
      <c r="KL25" s="185"/>
      <c r="KM25" s="185"/>
      <c r="KN25" s="185"/>
      <c r="KO25" s="185"/>
      <c r="KP25" s="185"/>
      <c r="KQ25" s="185"/>
      <c r="KR25" s="185"/>
      <c r="KS25" s="185"/>
      <c r="KT25" s="185"/>
      <c r="KU25" s="185"/>
      <c r="KV25" s="185"/>
      <c r="KW25" s="185"/>
      <c r="KX25" s="185"/>
      <c r="KY25" s="185"/>
      <c r="KZ25" s="185"/>
      <c r="LA25" s="185"/>
      <c r="LB25" s="185"/>
      <c r="LC25" s="185"/>
      <c r="LD25" s="185"/>
      <c r="LE25" s="185"/>
      <c r="LF25" s="185"/>
      <c r="LG25" s="185"/>
      <c r="LH25" s="185"/>
      <c r="LI25" s="185"/>
      <c r="LJ25" s="185"/>
      <c r="LK25" s="185"/>
      <c r="LL25" s="185"/>
      <c r="LM25" s="185"/>
      <c r="LN25" s="185"/>
      <c r="LO25" s="185"/>
      <c r="LP25" s="185"/>
      <c r="LQ25" s="185"/>
      <c r="LR25" s="185"/>
      <c r="LS25" s="185"/>
      <c r="LT25" s="185"/>
    </row>
    <row r="26" spans="1:332" ht="14.45" customHeight="1">
      <c r="A26" s="196" t="str">
        <f t="shared" si="5"/>
        <v>3.1.4</v>
      </c>
      <c r="B26" s="253" t="str">
        <f t="shared" si="5"/>
        <v>DADOS EN CONCRETO 3000PSI</v>
      </c>
      <c r="C26" s="196" t="str">
        <f t="shared" si="5"/>
        <v>M3</v>
      </c>
      <c r="D26" s="196">
        <f t="shared" si="5"/>
        <v>442</v>
      </c>
      <c r="E26" s="196">
        <f t="shared" si="5"/>
        <v>543857.49</v>
      </c>
      <c r="F26" s="197">
        <f t="shared" si="6"/>
        <v>240385010.57999998</v>
      </c>
      <c r="G26" s="20"/>
      <c r="H26" s="21">
        <f t="shared" si="9"/>
        <v>0</v>
      </c>
      <c r="I26" s="20"/>
      <c r="J26" s="21">
        <f t="shared" si="10"/>
        <v>0</v>
      </c>
      <c r="K26" s="20"/>
      <c r="L26" s="21">
        <f t="shared" si="11"/>
        <v>0</v>
      </c>
      <c r="M26" s="20"/>
      <c r="N26" s="33">
        <f t="shared" si="14"/>
        <v>0</v>
      </c>
      <c r="O26" s="20"/>
      <c r="P26" s="22"/>
      <c r="Q26" s="20"/>
      <c r="R26" s="22"/>
      <c r="S26" s="20"/>
      <c r="T26" s="22"/>
      <c r="U26" s="20"/>
      <c r="V26" s="22"/>
      <c r="W26" s="20"/>
      <c r="X26" s="22"/>
      <c r="Y26" s="20"/>
      <c r="Z26" s="22"/>
      <c r="AA26" s="20"/>
      <c r="AB26" s="22"/>
      <c r="AC26" s="20"/>
      <c r="AD26" s="22"/>
      <c r="AE26" s="20"/>
      <c r="AF26" s="22"/>
      <c r="AG26" s="20"/>
      <c r="AH26" s="22"/>
      <c r="AI26" s="20"/>
      <c r="AJ26" s="22"/>
      <c r="AK26" s="20"/>
      <c r="AL26" s="22"/>
      <c r="AM26" s="20"/>
      <c r="AN26" s="22"/>
      <c r="AO26" s="20"/>
      <c r="AP26" s="22"/>
      <c r="AQ26" s="20"/>
      <c r="AR26" s="22"/>
      <c r="AS26" s="20"/>
      <c r="AT26" s="22"/>
      <c r="AU26" s="20"/>
      <c r="AV26" s="22"/>
      <c r="AW26" s="20"/>
      <c r="AX26" s="22"/>
      <c r="AY26" s="20"/>
      <c r="AZ26" s="22"/>
      <c r="BA26" s="20"/>
      <c r="BB26" s="22"/>
      <c r="BC26" s="20"/>
      <c r="BD26" s="22"/>
      <c r="BE26" s="20">
        <v>9</v>
      </c>
      <c r="BF26" s="33">
        <f>+BE26*$E$17</f>
        <v>208289.07</v>
      </c>
      <c r="BG26" s="83">
        <v>4.5</v>
      </c>
      <c r="BH26" s="86">
        <f>+BG26*$E$17</f>
        <v>104144.535</v>
      </c>
      <c r="BI26" s="20"/>
      <c r="BJ26" s="95">
        <f>+(BG26*E26)-BH26</f>
        <v>2343214.17</v>
      </c>
      <c r="BK26" s="100"/>
      <c r="BL26" s="21">
        <f t="shared" si="12"/>
        <v>0</v>
      </c>
      <c r="BM26" s="20">
        <v>4.5</v>
      </c>
      <c r="BN26" s="95">
        <f t="shared" si="1"/>
        <v>2447358.7050000001</v>
      </c>
      <c r="BO26" s="20"/>
      <c r="BP26" s="21">
        <f t="shared" si="13"/>
        <v>0</v>
      </c>
      <c r="BQ26" s="20"/>
      <c r="BR26" s="22"/>
      <c r="BS26" s="20"/>
      <c r="BT26" s="22"/>
      <c r="BU26" s="20"/>
      <c r="BV26" s="22"/>
      <c r="BW26" s="20"/>
      <c r="BX26" s="23">
        <f t="shared" si="16"/>
        <v>0</v>
      </c>
      <c r="BY26" s="20"/>
      <c r="BZ26" s="172"/>
      <c r="CA26" s="20">
        <v>4.5</v>
      </c>
      <c r="CB26" s="164">
        <f>+CA26*E26</f>
        <v>2447358.7050000001</v>
      </c>
      <c r="CC26" s="20"/>
      <c r="CD26" s="178">
        <f>+CC26*E26</f>
        <v>0</v>
      </c>
      <c r="CE26" s="20"/>
      <c r="CF26" s="95"/>
      <c r="CG26" s="20"/>
      <c r="CH26" s="95"/>
      <c r="CI26" s="20"/>
      <c r="CJ26" s="22"/>
      <c r="CK26" s="20"/>
      <c r="CL26" s="22"/>
      <c r="CM26" s="20"/>
      <c r="CN26" s="22"/>
      <c r="CO26" s="20"/>
      <c r="CP26" s="22"/>
      <c r="CQ26" s="20"/>
      <c r="CR26" s="22"/>
      <c r="CS26" s="20"/>
      <c r="CT26" s="22"/>
      <c r="CU26" s="20"/>
      <c r="CV26" s="22"/>
      <c r="CW26" s="20"/>
      <c r="CX26" s="22"/>
      <c r="CY26" s="20"/>
      <c r="CZ26" s="22"/>
      <c r="DA26" s="20"/>
      <c r="DB26" s="22"/>
      <c r="DC26" s="20"/>
      <c r="DD26" s="22"/>
      <c r="DE26" s="20"/>
      <c r="DF26" s="22"/>
      <c r="DG26" s="20"/>
      <c r="DH26" s="22"/>
      <c r="DI26" s="20"/>
      <c r="DJ26" s="22"/>
      <c r="DK26" s="20"/>
      <c r="DL26" s="22"/>
      <c r="DM26" s="20"/>
      <c r="DN26" s="22"/>
      <c r="DO26" s="20"/>
      <c r="DP26" s="22"/>
      <c r="DQ26" s="20"/>
      <c r="DR26" s="22"/>
      <c r="DS26" s="20"/>
      <c r="DT26" s="22"/>
      <c r="DU26" s="20"/>
      <c r="DV26" s="22"/>
      <c r="DW26" s="20"/>
      <c r="DX26" s="22"/>
      <c r="DY26" s="20"/>
      <c r="DZ26" s="22"/>
      <c r="EA26" s="23">
        <f t="shared" si="7"/>
        <v>22.5</v>
      </c>
      <c r="EB26" s="21">
        <f t="shared" si="2"/>
        <v>12236793.525</v>
      </c>
      <c r="EC26" s="193" t="e">
        <f t="shared" si="3"/>
        <v>#REF!</v>
      </c>
      <c r="ED26" s="193">
        <f t="shared" si="4"/>
        <v>3.4336358151549804E-4</v>
      </c>
      <c r="EE26" s="194">
        <f t="shared" si="8"/>
        <v>419.5</v>
      </c>
      <c r="EF26" s="185"/>
      <c r="EG26" s="185" t="s">
        <v>423</v>
      </c>
      <c r="EH26" s="185" t="s">
        <v>424</v>
      </c>
      <c r="EI26" s="185" t="s">
        <v>404</v>
      </c>
      <c r="EJ26" s="185">
        <v>442</v>
      </c>
      <c r="EK26" s="185">
        <v>543857.49</v>
      </c>
      <c r="EL26" s="185"/>
      <c r="EM26" s="185"/>
      <c r="EN26" s="185"/>
      <c r="EO26" s="185"/>
      <c r="EP26" s="185"/>
      <c r="EQ26" s="185"/>
      <c r="ER26" s="185"/>
      <c r="ES26" s="185"/>
      <c r="ET26" s="185"/>
      <c r="EU26" s="185"/>
      <c r="EV26" s="185"/>
      <c r="EW26" s="185"/>
      <c r="EX26" s="185"/>
      <c r="EY26" s="185"/>
      <c r="EZ26" s="185"/>
      <c r="FA26" s="185"/>
      <c r="FB26" s="185"/>
      <c r="FC26" s="185"/>
      <c r="FD26" s="185"/>
      <c r="FE26" s="185"/>
      <c r="FF26" s="185"/>
      <c r="FG26" s="195"/>
      <c r="FH26" s="185"/>
      <c r="FI26" s="185"/>
      <c r="FJ26" s="185"/>
      <c r="FK26" s="185"/>
      <c r="FL26" s="185"/>
      <c r="FM26" s="185"/>
      <c r="FN26" s="185"/>
      <c r="FO26" s="185"/>
      <c r="FP26" s="185"/>
      <c r="FQ26" s="185"/>
      <c r="FR26" s="185"/>
      <c r="FS26" s="185"/>
      <c r="FT26" s="185"/>
      <c r="FU26" s="185"/>
      <c r="FV26" s="185"/>
      <c r="FW26" s="185"/>
      <c r="FX26" s="185"/>
      <c r="FY26" s="185"/>
      <c r="FZ26" s="185"/>
      <c r="GA26" s="185"/>
      <c r="GB26" s="185"/>
      <c r="GC26" s="185"/>
      <c r="GD26" s="185"/>
      <c r="GE26" s="185"/>
      <c r="GF26" s="185"/>
      <c r="GG26" s="185"/>
      <c r="GH26" s="185"/>
      <c r="GI26" s="185"/>
      <c r="GJ26" s="185"/>
      <c r="GK26" s="185"/>
      <c r="GL26" s="185"/>
      <c r="GM26" s="185"/>
      <c r="GN26" s="185"/>
      <c r="GO26" s="185"/>
      <c r="GP26" s="185"/>
      <c r="GQ26" s="185"/>
      <c r="GR26" s="185"/>
      <c r="GS26" s="185"/>
      <c r="GT26" s="185"/>
      <c r="GU26" s="185"/>
      <c r="GV26" s="185"/>
      <c r="GW26" s="185"/>
      <c r="GX26" s="185"/>
      <c r="GY26" s="185"/>
      <c r="GZ26" s="185"/>
      <c r="HA26" s="185"/>
      <c r="HB26" s="185"/>
      <c r="HC26" s="185"/>
      <c r="HD26" s="185"/>
      <c r="HE26" s="185"/>
      <c r="HF26" s="185"/>
      <c r="HG26" s="185"/>
      <c r="HH26" s="185"/>
      <c r="HI26" s="185"/>
      <c r="HJ26" s="185"/>
      <c r="HK26" s="185"/>
      <c r="HL26" s="185"/>
      <c r="HM26" s="185"/>
      <c r="HN26" s="185"/>
      <c r="HO26" s="185"/>
      <c r="HP26" s="185"/>
      <c r="HQ26" s="185"/>
      <c r="HR26" s="185"/>
      <c r="HS26" s="185"/>
      <c r="HT26" s="185"/>
      <c r="HU26" s="185"/>
      <c r="HV26" s="185"/>
      <c r="HW26" s="185"/>
      <c r="HX26" s="185"/>
      <c r="HY26" s="185"/>
      <c r="HZ26" s="185"/>
      <c r="IA26" s="185"/>
      <c r="IB26" s="185"/>
      <c r="IC26" s="185"/>
      <c r="ID26" s="185"/>
      <c r="IE26" s="185"/>
      <c r="IF26" s="185"/>
      <c r="IG26" s="185"/>
      <c r="IH26" s="185"/>
      <c r="II26" s="185"/>
      <c r="IJ26" s="185"/>
      <c r="IK26" s="185"/>
      <c r="IL26" s="185"/>
      <c r="IM26" s="185"/>
      <c r="IN26" s="185"/>
      <c r="IO26" s="185"/>
      <c r="IP26" s="185"/>
      <c r="IQ26" s="185"/>
      <c r="IR26" s="185"/>
      <c r="IS26" s="185"/>
      <c r="IT26" s="185"/>
      <c r="IU26" s="185"/>
      <c r="IV26" s="185"/>
      <c r="IW26" s="185"/>
      <c r="IX26" s="185"/>
      <c r="IY26" s="185"/>
      <c r="IZ26" s="185"/>
      <c r="JA26" s="185"/>
      <c r="JB26" s="185"/>
      <c r="JC26" s="185"/>
      <c r="JD26" s="185"/>
      <c r="JE26" s="185"/>
      <c r="JF26" s="185"/>
      <c r="JG26" s="185"/>
      <c r="JH26" s="185"/>
      <c r="JI26" s="185"/>
      <c r="JJ26" s="185"/>
      <c r="JK26" s="185"/>
      <c r="JL26" s="185"/>
      <c r="JM26" s="185"/>
      <c r="JN26" s="185"/>
      <c r="JO26" s="185"/>
      <c r="JP26" s="185"/>
      <c r="JQ26" s="185"/>
      <c r="JR26" s="185"/>
      <c r="JS26" s="185"/>
      <c r="JT26" s="185"/>
      <c r="JU26" s="185"/>
      <c r="JV26" s="185"/>
      <c r="JW26" s="185"/>
      <c r="JX26" s="185"/>
      <c r="JY26" s="185"/>
      <c r="JZ26" s="185"/>
      <c r="KA26" s="185"/>
      <c r="KB26" s="185"/>
      <c r="KC26" s="185"/>
      <c r="KD26" s="185"/>
      <c r="KE26" s="185"/>
      <c r="KF26" s="185"/>
      <c r="KG26" s="185"/>
      <c r="KH26" s="185"/>
      <c r="KI26" s="185"/>
      <c r="KJ26" s="185"/>
      <c r="KK26" s="185"/>
      <c r="KL26" s="185"/>
      <c r="KM26" s="185"/>
      <c r="KN26" s="185"/>
      <c r="KO26" s="185"/>
      <c r="KP26" s="185"/>
      <c r="KQ26" s="185"/>
      <c r="KR26" s="185"/>
      <c r="KS26" s="185"/>
      <c r="KT26" s="185"/>
      <c r="KU26" s="185"/>
      <c r="KV26" s="185"/>
      <c r="KW26" s="185"/>
      <c r="KX26" s="185"/>
      <c r="KY26" s="185"/>
      <c r="KZ26" s="185"/>
      <c r="LA26" s="185"/>
      <c r="LB26" s="185"/>
      <c r="LC26" s="185"/>
      <c r="LD26" s="185"/>
      <c r="LE26" s="185"/>
      <c r="LF26" s="185"/>
      <c r="LG26" s="185"/>
      <c r="LH26" s="185"/>
      <c r="LI26" s="185"/>
      <c r="LJ26" s="185"/>
      <c r="LK26" s="185"/>
      <c r="LL26" s="185"/>
      <c r="LM26" s="185"/>
      <c r="LN26" s="185"/>
      <c r="LO26" s="185"/>
      <c r="LP26" s="185"/>
      <c r="LQ26" s="185"/>
      <c r="LR26" s="185"/>
      <c r="LS26" s="185"/>
      <c r="LT26" s="185"/>
    </row>
    <row r="27" spans="1:332" ht="15" customHeight="1">
      <c r="A27" s="191" t="str">
        <f t="shared" si="5"/>
        <v>4.0</v>
      </c>
      <c r="B27" s="252" t="str">
        <f t="shared" si="5"/>
        <v>ESTRUCTURAS EN CONCRETO</v>
      </c>
      <c r="C27" s="191">
        <f t="shared" si="5"/>
        <v>0</v>
      </c>
      <c r="D27" s="191">
        <f t="shared" si="5"/>
        <v>0</v>
      </c>
      <c r="E27" s="191">
        <f t="shared" si="5"/>
        <v>0</v>
      </c>
      <c r="F27" s="192">
        <f>SUM(F28:F34)</f>
        <v>723750255.3599999</v>
      </c>
      <c r="G27" s="20"/>
      <c r="H27" s="21">
        <f t="shared" si="9"/>
        <v>0</v>
      </c>
      <c r="I27" s="20"/>
      <c r="J27" s="21">
        <f t="shared" si="10"/>
        <v>0</v>
      </c>
      <c r="K27" s="20"/>
      <c r="L27" s="21">
        <f t="shared" si="11"/>
        <v>0</v>
      </c>
      <c r="M27" s="20"/>
      <c r="N27" s="33">
        <f t="shared" si="14"/>
        <v>0</v>
      </c>
      <c r="O27" s="20"/>
      <c r="P27" s="22"/>
      <c r="Q27" s="20"/>
      <c r="R27" s="22"/>
      <c r="S27" s="20"/>
      <c r="T27" s="22"/>
      <c r="U27" s="20"/>
      <c r="V27" s="22"/>
      <c r="W27" s="20"/>
      <c r="X27" s="22"/>
      <c r="Y27" s="20"/>
      <c r="Z27" s="22"/>
      <c r="AA27" s="20"/>
      <c r="AB27" s="22"/>
      <c r="AC27" s="20"/>
      <c r="AD27" s="22"/>
      <c r="AE27" s="20"/>
      <c r="AF27" s="22"/>
      <c r="AG27" s="20"/>
      <c r="AH27" s="22"/>
      <c r="AI27" s="20"/>
      <c r="AJ27" s="22"/>
      <c r="AK27" s="20"/>
      <c r="AL27" s="22"/>
      <c r="AM27" s="20"/>
      <c r="AN27" s="22"/>
      <c r="AO27" s="20"/>
      <c r="AP27" s="22"/>
      <c r="AQ27" s="20"/>
      <c r="AR27" s="22"/>
      <c r="AS27" s="20"/>
      <c r="AT27" s="22"/>
      <c r="AU27" s="20"/>
      <c r="AV27" s="22"/>
      <c r="AW27" s="20"/>
      <c r="AX27" s="22"/>
      <c r="AY27" s="20"/>
      <c r="AZ27" s="22"/>
      <c r="BA27" s="20"/>
      <c r="BB27" s="22"/>
      <c r="BC27" s="20"/>
      <c r="BD27" s="22"/>
      <c r="BE27" s="20"/>
      <c r="BF27" s="22"/>
      <c r="BG27" s="83"/>
      <c r="BH27" s="84"/>
      <c r="BI27" s="20"/>
      <c r="BJ27" s="95"/>
      <c r="BK27" s="20">
        <v>0</v>
      </c>
      <c r="BL27" s="21">
        <f t="shared" si="12"/>
        <v>0</v>
      </c>
      <c r="BM27" s="20"/>
      <c r="BN27" s="95">
        <f t="shared" si="1"/>
        <v>0</v>
      </c>
      <c r="BO27" s="20"/>
      <c r="BP27" s="21">
        <f t="shared" si="13"/>
        <v>0</v>
      </c>
      <c r="BQ27" s="20"/>
      <c r="BR27" s="22"/>
      <c r="BS27" s="20"/>
      <c r="BT27" s="22"/>
      <c r="BU27" s="20"/>
      <c r="BV27" s="22"/>
      <c r="BW27" s="20">
        <v>0</v>
      </c>
      <c r="BX27" s="23">
        <f t="shared" si="16"/>
        <v>0</v>
      </c>
      <c r="BY27" s="20"/>
      <c r="BZ27" s="172"/>
      <c r="CA27" s="20"/>
      <c r="CB27" s="164"/>
      <c r="CC27" s="20"/>
      <c r="CD27" s="178"/>
      <c r="CE27" s="20"/>
      <c r="CF27" s="95"/>
      <c r="CG27" s="20"/>
      <c r="CH27" s="95"/>
      <c r="CI27" s="20"/>
      <c r="CJ27" s="22"/>
      <c r="CK27" s="20"/>
      <c r="CL27" s="22"/>
      <c r="CM27" s="20"/>
      <c r="CN27" s="22"/>
      <c r="CO27" s="20"/>
      <c r="CP27" s="22"/>
      <c r="CQ27" s="20"/>
      <c r="CR27" s="22"/>
      <c r="CS27" s="20"/>
      <c r="CT27" s="22"/>
      <c r="CU27" s="20"/>
      <c r="CV27" s="22"/>
      <c r="CW27" s="20"/>
      <c r="CX27" s="22"/>
      <c r="CY27" s="20"/>
      <c r="CZ27" s="22"/>
      <c r="DA27" s="20"/>
      <c r="DB27" s="22"/>
      <c r="DC27" s="20"/>
      <c r="DD27" s="22"/>
      <c r="DE27" s="20"/>
      <c r="DF27" s="22"/>
      <c r="DG27" s="20"/>
      <c r="DH27" s="22"/>
      <c r="DI27" s="20"/>
      <c r="DJ27" s="22"/>
      <c r="DK27" s="20"/>
      <c r="DL27" s="22"/>
      <c r="DM27" s="20"/>
      <c r="DN27" s="22"/>
      <c r="DO27" s="20"/>
      <c r="DP27" s="22"/>
      <c r="DQ27" s="20"/>
      <c r="DR27" s="22"/>
      <c r="DS27" s="20"/>
      <c r="DT27" s="22"/>
      <c r="DU27" s="20"/>
      <c r="DV27" s="22"/>
      <c r="DW27" s="20"/>
      <c r="DX27" s="22"/>
      <c r="DY27" s="20"/>
      <c r="DZ27" s="22"/>
      <c r="EA27" s="23">
        <f t="shared" si="7"/>
        <v>0</v>
      </c>
      <c r="EB27" s="21">
        <f t="shared" si="2"/>
        <v>0</v>
      </c>
      <c r="EC27" s="193" t="e">
        <f t="shared" si="3"/>
        <v>#REF!</v>
      </c>
      <c r="ED27" s="193">
        <f t="shared" si="4"/>
        <v>0</v>
      </c>
      <c r="EE27" s="194">
        <f t="shared" si="8"/>
        <v>0</v>
      </c>
      <c r="EF27" s="185"/>
      <c r="EG27" s="185" t="s">
        <v>425</v>
      </c>
      <c r="EH27" s="185" t="s">
        <v>36</v>
      </c>
      <c r="EI27" s="185"/>
      <c r="EJ27" s="185"/>
      <c r="EK27" s="185"/>
      <c r="EL27" s="185"/>
      <c r="EM27" s="185"/>
      <c r="EN27" s="185"/>
      <c r="EO27" s="185"/>
      <c r="EP27" s="185"/>
      <c r="EQ27" s="185"/>
      <c r="ER27" s="185"/>
      <c r="ES27" s="185"/>
      <c r="ET27" s="185"/>
      <c r="EU27" s="185"/>
      <c r="EV27" s="185"/>
      <c r="EW27" s="185"/>
      <c r="EX27" s="185"/>
      <c r="EY27" s="185"/>
      <c r="EZ27" s="185"/>
      <c r="FA27" s="185"/>
      <c r="FB27" s="185"/>
      <c r="FC27" s="185"/>
      <c r="FD27" s="185"/>
      <c r="FE27" s="185"/>
      <c r="FF27" s="185"/>
      <c r="FG27" s="195"/>
      <c r="FH27" s="185"/>
      <c r="FI27" s="185"/>
      <c r="FJ27" s="185"/>
      <c r="FK27" s="185"/>
      <c r="FL27" s="185"/>
      <c r="FM27" s="185"/>
      <c r="FN27" s="185"/>
      <c r="FO27" s="185"/>
      <c r="FP27" s="185"/>
      <c r="FQ27" s="185"/>
      <c r="FR27" s="185"/>
      <c r="FS27" s="185"/>
      <c r="FT27" s="185"/>
      <c r="FU27" s="185"/>
      <c r="FV27" s="185"/>
      <c r="FW27" s="185"/>
      <c r="FX27" s="185"/>
      <c r="FY27" s="185"/>
      <c r="FZ27" s="185"/>
      <c r="GA27" s="185"/>
      <c r="GB27" s="185"/>
      <c r="GC27" s="185"/>
      <c r="GD27" s="185"/>
      <c r="GE27" s="185"/>
      <c r="GF27" s="185"/>
      <c r="GG27" s="185"/>
      <c r="GH27" s="185"/>
      <c r="GI27" s="185"/>
      <c r="GJ27" s="185"/>
      <c r="GK27" s="185"/>
      <c r="GL27" s="185"/>
      <c r="GM27" s="185"/>
      <c r="GN27" s="185"/>
      <c r="GO27" s="185"/>
      <c r="GP27" s="185"/>
      <c r="GQ27" s="185"/>
      <c r="GR27" s="185"/>
      <c r="GS27" s="185"/>
      <c r="GT27" s="185"/>
      <c r="GU27" s="185"/>
      <c r="GV27" s="185"/>
      <c r="GW27" s="185"/>
      <c r="GX27" s="185"/>
      <c r="GY27" s="185"/>
      <c r="GZ27" s="185"/>
      <c r="HA27" s="185"/>
      <c r="HB27" s="185"/>
      <c r="HC27" s="185"/>
      <c r="HD27" s="185"/>
      <c r="HE27" s="185"/>
      <c r="HF27" s="185"/>
      <c r="HG27" s="185"/>
      <c r="HH27" s="185"/>
      <c r="HI27" s="185"/>
      <c r="HJ27" s="185"/>
      <c r="HK27" s="185"/>
      <c r="HL27" s="185"/>
      <c r="HM27" s="185"/>
      <c r="HN27" s="185"/>
      <c r="HO27" s="185"/>
      <c r="HP27" s="185"/>
      <c r="HQ27" s="185"/>
      <c r="HR27" s="185"/>
      <c r="HS27" s="185"/>
      <c r="HT27" s="185"/>
      <c r="HU27" s="185"/>
      <c r="HV27" s="185"/>
      <c r="HW27" s="185"/>
      <c r="HX27" s="185"/>
      <c r="HY27" s="185"/>
      <c r="HZ27" s="185"/>
      <c r="IA27" s="185"/>
      <c r="IB27" s="185"/>
      <c r="IC27" s="185"/>
      <c r="ID27" s="185"/>
      <c r="IE27" s="185"/>
      <c r="IF27" s="185"/>
      <c r="IG27" s="185"/>
      <c r="IH27" s="185"/>
      <c r="II27" s="185"/>
      <c r="IJ27" s="185"/>
      <c r="IK27" s="185"/>
      <c r="IL27" s="185"/>
      <c r="IM27" s="185"/>
      <c r="IN27" s="185"/>
      <c r="IO27" s="185"/>
      <c r="IP27" s="185"/>
      <c r="IQ27" s="185"/>
      <c r="IR27" s="185"/>
      <c r="IS27" s="185"/>
      <c r="IT27" s="185"/>
      <c r="IU27" s="185"/>
      <c r="IV27" s="185"/>
      <c r="IW27" s="185"/>
      <c r="IX27" s="185"/>
      <c r="IY27" s="185"/>
      <c r="IZ27" s="185"/>
      <c r="JA27" s="185"/>
      <c r="JB27" s="185"/>
      <c r="JC27" s="185"/>
      <c r="JD27" s="185"/>
      <c r="JE27" s="185"/>
      <c r="JF27" s="185"/>
      <c r="JG27" s="185"/>
      <c r="JH27" s="185"/>
      <c r="JI27" s="185"/>
      <c r="JJ27" s="185"/>
      <c r="JK27" s="185"/>
      <c r="JL27" s="185"/>
      <c r="JM27" s="185"/>
      <c r="JN27" s="185"/>
      <c r="JO27" s="185"/>
      <c r="JP27" s="185"/>
      <c r="JQ27" s="185"/>
      <c r="JR27" s="185"/>
      <c r="JS27" s="185"/>
      <c r="JT27" s="185"/>
      <c r="JU27" s="185"/>
      <c r="JV27" s="185"/>
      <c r="JW27" s="185"/>
      <c r="JX27" s="185"/>
      <c r="JY27" s="185"/>
      <c r="JZ27" s="185"/>
      <c r="KA27" s="185"/>
      <c r="KB27" s="185"/>
      <c r="KC27" s="185"/>
      <c r="KD27" s="185"/>
      <c r="KE27" s="185"/>
      <c r="KF27" s="185"/>
      <c r="KG27" s="185"/>
      <c r="KH27" s="185"/>
      <c r="KI27" s="185"/>
      <c r="KJ27" s="185"/>
      <c r="KK27" s="185"/>
      <c r="KL27" s="185"/>
      <c r="KM27" s="185"/>
      <c r="KN27" s="185"/>
      <c r="KO27" s="185"/>
      <c r="KP27" s="185"/>
      <c r="KQ27" s="185"/>
      <c r="KR27" s="185"/>
      <c r="KS27" s="185"/>
      <c r="KT27" s="185"/>
      <c r="KU27" s="185"/>
      <c r="KV27" s="185"/>
      <c r="KW27" s="185"/>
      <c r="KX27" s="185"/>
      <c r="KY27" s="185"/>
      <c r="KZ27" s="185"/>
      <c r="LA27" s="185"/>
      <c r="LB27" s="185"/>
      <c r="LC27" s="185"/>
      <c r="LD27" s="185"/>
      <c r="LE27" s="185"/>
      <c r="LF27" s="185"/>
      <c r="LG27" s="185"/>
      <c r="LH27" s="185"/>
      <c r="LI27" s="185"/>
      <c r="LJ27" s="185"/>
      <c r="LK27" s="185"/>
      <c r="LL27" s="185"/>
      <c r="LM27" s="185"/>
      <c r="LN27" s="185"/>
      <c r="LO27" s="185"/>
      <c r="LP27" s="185"/>
      <c r="LQ27" s="185"/>
      <c r="LR27" s="185"/>
      <c r="LS27" s="185"/>
      <c r="LT27" s="185"/>
    </row>
    <row r="28" spans="1:332" ht="14.45" customHeight="1">
      <c r="A28" s="196" t="str">
        <f t="shared" si="5"/>
        <v>4.1.1</v>
      </c>
      <c r="B28" s="253" t="str">
        <f t="shared" si="5"/>
        <v>COLUMNAS 4000 PSI</v>
      </c>
      <c r="C28" s="196" t="str">
        <f t="shared" si="5"/>
        <v>M3</v>
      </c>
      <c r="D28" s="196">
        <f t="shared" si="5"/>
        <v>140</v>
      </c>
      <c r="E28" s="196">
        <f t="shared" si="5"/>
        <v>774150.3</v>
      </c>
      <c r="F28" s="197">
        <f t="shared" si="6"/>
        <v>108381042</v>
      </c>
      <c r="G28" s="20"/>
      <c r="H28" s="21">
        <f t="shared" si="9"/>
        <v>0</v>
      </c>
      <c r="I28" s="20"/>
      <c r="J28" s="21">
        <f t="shared" si="10"/>
        <v>0</v>
      </c>
      <c r="K28" s="20"/>
      <c r="L28" s="21">
        <f t="shared" si="11"/>
        <v>0</v>
      </c>
      <c r="M28" s="20"/>
      <c r="N28" s="33">
        <f t="shared" si="14"/>
        <v>0</v>
      </c>
      <c r="O28" s="20"/>
      <c r="P28" s="22"/>
      <c r="Q28" s="20"/>
      <c r="R28" s="22"/>
      <c r="S28" s="20"/>
      <c r="T28" s="22"/>
      <c r="U28" s="20"/>
      <c r="V28" s="22"/>
      <c r="W28" s="20"/>
      <c r="X28" s="22"/>
      <c r="Y28" s="20"/>
      <c r="Z28" s="22"/>
      <c r="AA28" s="20"/>
      <c r="AB28" s="22"/>
      <c r="AC28" s="20"/>
      <c r="AD28" s="22"/>
      <c r="AE28" s="20"/>
      <c r="AF28" s="22"/>
      <c r="AG28" s="20"/>
      <c r="AH28" s="22"/>
      <c r="AI28" s="20"/>
      <c r="AJ28" s="22"/>
      <c r="AK28" s="20"/>
      <c r="AL28" s="22"/>
      <c r="AM28" s="20"/>
      <c r="AN28" s="22"/>
      <c r="AO28" s="20"/>
      <c r="AP28" s="22"/>
      <c r="AQ28" s="20"/>
      <c r="AR28" s="22"/>
      <c r="AS28" s="20"/>
      <c r="AT28" s="22"/>
      <c r="AU28" s="20"/>
      <c r="AV28" s="22"/>
      <c r="AW28" s="20"/>
      <c r="AX28" s="22"/>
      <c r="AY28" s="20"/>
      <c r="AZ28" s="22"/>
      <c r="BA28" s="20"/>
      <c r="BB28" s="22"/>
      <c r="BC28" s="20"/>
      <c r="BD28" s="22"/>
      <c r="BE28" s="20"/>
      <c r="BF28" s="22"/>
      <c r="BG28" s="83"/>
      <c r="BH28" s="84"/>
      <c r="BI28" s="20"/>
      <c r="BJ28" s="95"/>
      <c r="BK28" s="20">
        <v>0</v>
      </c>
      <c r="BL28" s="21">
        <f t="shared" si="12"/>
        <v>0</v>
      </c>
      <c r="BM28" s="20"/>
      <c r="BN28" s="95">
        <f t="shared" si="1"/>
        <v>0</v>
      </c>
      <c r="BO28" s="20"/>
      <c r="BP28" s="21">
        <f t="shared" si="13"/>
        <v>0</v>
      </c>
      <c r="BQ28" s="20">
        <v>9</v>
      </c>
      <c r="BR28" s="118">
        <f>BQ28*E28</f>
        <v>6967352.7000000002</v>
      </c>
      <c r="BS28" s="20"/>
      <c r="BT28" s="22"/>
      <c r="BU28" s="20"/>
      <c r="BV28" s="22"/>
      <c r="BW28" s="20">
        <v>47.25</v>
      </c>
      <c r="BX28" s="23">
        <f t="shared" si="16"/>
        <v>36578601.675000004</v>
      </c>
      <c r="BY28" s="20"/>
      <c r="BZ28" s="172"/>
      <c r="CA28" s="20"/>
      <c r="CB28" s="164"/>
      <c r="CC28" s="20">
        <v>5.13</v>
      </c>
      <c r="CD28" s="178">
        <f>+CC28*E28</f>
        <v>3971391.0390000003</v>
      </c>
      <c r="CE28" s="20">
        <v>24.73</v>
      </c>
      <c r="CF28" s="296">
        <f>+CE28*$E28</f>
        <v>19144736.919</v>
      </c>
      <c r="CG28" s="20"/>
      <c r="CH28" s="95"/>
      <c r="CI28" s="20"/>
      <c r="CJ28" s="22"/>
      <c r="CK28" s="20"/>
      <c r="CL28" s="22"/>
      <c r="CM28" s="20"/>
      <c r="CN28" s="22"/>
      <c r="CO28" s="20"/>
      <c r="CP28" s="22"/>
      <c r="CQ28" s="20"/>
      <c r="CR28" s="22"/>
      <c r="CS28" s="20"/>
      <c r="CT28" s="22"/>
      <c r="CU28" s="20"/>
      <c r="CV28" s="22"/>
      <c r="CW28" s="20"/>
      <c r="CX28" s="22"/>
      <c r="CY28" s="20"/>
      <c r="CZ28" s="22"/>
      <c r="DA28" s="20"/>
      <c r="DB28" s="22"/>
      <c r="DC28" s="20"/>
      <c r="DD28" s="22"/>
      <c r="DE28" s="20"/>
      <c r="DF28" s="22"/>
      <c r="DG28" s="20"/>
      <c r="DH28" s="22"/>
      <c r="DI28" s="20"/>
      <c r="DJ28" s="22"/>
      <c r="DK28" s="20"/>
      <c r="DL28" s="22"/>
      <c r="DM28" s="20"/>
      <c r="DN28" s="22"/>
      <c r="DO28" s="20"/>
      <c r="DP28" s="22"/>
      <c r="DQ28" s="20"/>
      <c r="DR28" s="22"/>
      <c r="DS28" s="20"/>
      <c r="DT28" s="22"/>
      <c r="DU28" s="20"/>
      <c r="DV28" s="22"/>
      <c r="DW28" s="20"/>
      <c r="DX28" s="22"/>
      <c r="DY28" s="20"/>
      <c r="DZ28" s="22"/>
      <c r="EA28" s="23">
        <f t="shared" si="7"/>
        <v>86.11</v>
      </c>
      <c r="EB28" s="21">
        <f t="shared" si="2"/>
        <v>66662082.333000004</v>
      </c>
      <c r="EC28" s="193" t="e">
        <f t="shared" si="3"/>
        <v>#REF!</v>
      </c>
      <c r="ED28" s="193">
        <f t="shared" si="4"/>
        <v>1.8705334280893562E-3</v>
      </c>
      <c r="EE28" s="194">
        <f t="shared" si="8"/>
        <v>53.89</v>
      </c>
      <c r="EF28" s="185"/>
      <c r="EG28" s="185" t="s">
        <v>426</v>
      </c>
      <c r="EH28" s="185" t="s">
        <v>427</v>
      </c>
      <c r="EI28" s="185" t="s">
        <v>404</v>
      </c>
      <c r="EJ28" s="185">
        <v>140</v>
      </c>
      <c r="EK28" s="185">
        <v>774150.3</v>
      </c>
      <c r="EL28" s="185"/>
      <c r="EM28" s="185"/>
      <c r="EN28" s="185"/>
      <c r="EO28" s="185"/>
      <c r="EP28" s="185"/>
      <c r="EQ28" s="185"/>
      <c r="ER28" s="185"/>
      <c r="ES28" s="185"/>
      <c r="ET28" s="185"/>
      <c r="EU28" s="185"/>
      <c r="EV28" s="185"/>
      <c r="EW28" s="185"/>
      <c r="EX28" s="185"/>
      <c r="EY28" s="185"/>
      <c r="EZ28" s="185"/>
      <c r="FA28" s="185"/>
      <c r="FB28" s="185"/>
      <c r="FC28" s="185"/>
      <c r="FD28" s="185"/>
      <c r="FE28" s="185"/>
      <c r="FF28" s="185"/>
      <c r="FG28" s="195"/>
      <c r="FH28" s="185"/>
      <c r="FI28" s="185"/>
      <c r="FJ28" s="185"/>
      <c r="FK28" s="185"/>
      <c r="FL28" s="185"/>
      <c r="FM28" s="185"/>
      <c r="FN28" s="185"/>
      <c r="FO28" s="185"/>
      <c r="FP28" s="185"/>
      <c r="FQ28" s="185"/>
      <c r="FR28" s="185"/>
      <c r="FS28" s="185"/>
      <c r="FT28" s="185"/>
      <c r="FU28" s="185"/>
      <c r="FV28" s="185"/>
      <c r="FW28" s="185"/>
      <c r="FX28" s="185"/>
      <c r="FY28" s="185"/>
      <c r="FZ28" s="185"/>
      <c r="GA28" s="185"/>
      <c r="GB28" s="185"/>
      <c r="GC28" s="185"/>
      <c r="GD28" s="185"/>
      <c r="GE28" s="185"/>
      <c r="GF28" s="185"/>
      <c r="GG28" s="185"/>
      <c r="GH28" s="185"/>
      <c r="GI28" s="185"/>
      <c r="GJ28" s="185"/>
      <c r="GK28" s="185"/>
      <c r="GL28" s="185"/>
      <c r="GM28" s="185"/>
      <c r="GN28" s="185"/>
      <c r="GO28" s="185"/>
      <c r="GP28" s="185"/>
      <c r="GQ28" s="185"/>
      <c r="GR28" s="185"/>
      <c r="GS28" s="185"/>
      <c r="GT28" s="185"/>
      <c r="GU28" s="185"/>
      <c r="GV28" s="185"/>
      <c r="GW28" s="185"/>
      <c r="GX28" s="185"/>
      <c r="GY28" s="185"/>
      <c r="GZ28" s="185"/>
      <c r="HA28" s="185"/>
      <c r="HB28" s="185"/>
      <c r="HC28" s="185"/>
      <c r="HD28" s="185"/>
      <c r="HE28" s="185"/>
      <c r="HF28" s="185"/>
      <c r="HG28" s="185"/>
      <c r="HH28" s="185"/>
      <c r="HI28" s="185"/>
      <c r="HJ28" s="185"/>
      <c r="HK28" s="185"/>
      <c r="HL28" s="185"/>
      <c r="HM28" s="185"/>
      <c r="HN28" s="185"/>
      <c r="HO28" s="185"/>
      <c r="HP28" s="185"/>
      <c r="HQ28" s="185"/>
      <c r="HR28" s="185"/>
      <c r="HS28" s="185"/>
      <c r="HT28" s="185"/>
      <c r="HU28" s="185"/>
      <c r="HV28" s="185"/>
      <c r="HW28" s="185"/>
      <c r="HX28" s="185"/>
      <c r="HY28" s="185"/>
      <c r="HZ28" s="185"/>
      <c r="IA28" s="185"/>
      <c r="IB28" s="185"/>
      <c r="IC28" s="185"/>
      <c r="ID28" s="185"/>
      <c r="IE28" s="185"/>
      <c r="IF28" s="185"/>
      <c r="IG28" s="185"/>
      <c r="IH28" s="185"/>
      <c r="II28" s="185"/>
      <c r="IJ28" s="185"/>
      <c r="IK28" s="185"/>
      <c r="IL28" s="185"/>
      <c r="IM28" s="185"/>
      <c r="IN28" s="185"/>
      <c r="IO28" s="185"/>
      <c r="IP28" s="185"/>
      <c r="IQ28" s="185"/>
      <c r="IR28" s="185"/>
      <c r="IS28" s="185"/>
      <c r="IT28" s="185"/>
      <c r="IU28" s="185"/>
      <c r="IV28" s="185"/>
      <c r="IW28" s="185"/>
      <c r="IX28" s="185"/>
      <c r="IY28" s="185"/>
      <c r="IZ28" s="185"/>
      <c r="JA28" s="185"/>
      <c r="JB28" s="185"/>
      <c r="JC28" s="185"/>
      <c r="JD28" s="185"/>
      <c r="JE28" s="185"/>
      <c r="JF28" s="185"/>
      <c r="JG28" s="185"/>
      <c r="JH28" s="185"/>
      <c r="JI28" s="185"/>
      <c r="JJ28" s="185"/>
      <c r="JK28" s="185"/>
      <c r="JL28" s="185"/>
      <c r="JM28" s="185"/>
      <c r="JN28" s="185"/>
      <c r="JO28" s="185"/>
      <c r="JP28" s="185"/>
      <c r="JQ28" s="185"/>
      <c r="JR28" s="185"/>
      <c r="JS28" s="185"/>
      <c r="JT28" s="185"/>
      <c r="JU28" s="185"/>
      <c r="JV28" s="185"/>
      <c r="JW28" s="185"/>
      <c r="JX28" s="185"/>
      <c r="JY28" s="185"/>
      <c r="JZ28" s="185"/>
      <c r="KA28" s="185"/>
      <c r="KB28" s="185"/>
      <c r="KC28" s="185"/>
      <c r="KD28" s="185"/>
      <c r="KE28" s="185"/>
      <c r="KF28" s="185"/>
      <c r="KG28" s="185"/>
      <c r="KH28" s="185"/>
      <c r="KI28" s="185"/>
      <c r="KJ28" s="185"/>
      <c r="KK28" s="185"/>
      <c r="KL28" s="185"/>
      <c r="KM28" s="185"/>
      <c r="KN28" s="185"/>
      <c r="KO28" s="185"/>
      <c r="KP28" s="185"/>
      <c r="KQ28" s="185"/>
      <c r="KR28" s="185"/>
      <c r="KS28" s="185"/>
      <c r="KT28" s="185"/>
      <c r="KU28" s="185"/>
      <c r="KV28" s="185"/>
      <c r="KW28" s="185"/>
      <c r="KX28" s="185"/>
      <c r="KY28" s="185"/>
      <c r="KZ28" s="185"/>
      <c r="LA28" s="185"/>
      <c r="LB28" s="185"/>
      <c r="LC28" s="185"/>
      <c r="LD28" s="185"/>
      <c r="LE28" s="185"/>
      <c r="LF28" s="185"/>
      <c r="LG28" s="185"/>
      <c r="LH28" s="185"/>
      <c r="LI28" s="185"/>
      <c r="LJ28" s="185"/>
      <c r="LK28" s="185"/>
      <c r="LL28" s="185"/>
      <c r="LM28" s="185"/>
      <c r="LN28" s="185"/>
      <c r="LO28" s="185"/>
      <c r="LP28" s="185"/>
      <c r="LQ28" s="185"/>
      <c r="LR28" s="185"/>
      <c r="LS28" s="185"/>
      <c r="LT28" s="185"/>
    </row>
    <row r="29" spans="1:332" s="190" customFormat="1" ht="15" customHeight="1">
      <c r="A29" s="196" t="str">
        <f t="shared" si="5"/>
        <v>4.1.2</v>
      </c>
      <c r="B29" s="253" t="str">
        <f t="shared" si="5"/>
        <v>ESCALERA MACIZA 4000 PSI</v>
      </c>
      <c r="C29" s="196" t="str">
        <f t="shared" si="5"/>
        <v>M3</v>
      </c>
      <c r="D29" s="196">
        <f t="shared" si="5"/>
        <v>11</v>
      </c>
      <c r="E29" s="196">
        <f t="shared" si="5"/>
        <v>1028701.08</v>
      </c>
      <c r="F29" s="197">
        <f t="shared" si="6"/>
        <v>11315711.879999999</v>
      </c>
      <c r="G29" s="20"/>
      <c r="H29" s="21">
        <f t="shared" si="9"/>
        <v>0</v>
      </c>
      <c r="I29" s="20"/>
      <c r="J29" s="21">
        <f t="shared" si="10"/>
        <v>0</v>
      </c>
      <c r="K29" s="20"/>
      <c r="L29" s="21">
        <f t="shared" si="11"/>
        <v>0</v>
      </c>
      <c r="M29" s="20"/>
      <c r="N29" s="33">
        <f t="shared" si="14"/>
        <v>0</v>
      </c>
      <c r="O29" s="20"/>
      <c r="P29" s="22"/>
      <c r="Q29" s="20"/>
      <c r="R29" s="22"/>
      <c r="S29" s="20"/>
      <c r="T29" s="22"/>
      <c r="U29" s="20"/>
      <c r="V29" s="22"/>
      <c r="W29" s="20"/>
      <c r="X29" s="22"/>
      <c r="Y29" s="20"/>
      <c r="Z29" s="22"/>
      <c r="AA29" s="20"/>
      <c r="AB29" s="22"/>
      <c r="AC29" s="20"/>
      <c r="AD29" s="22"/>
      <c r="AE29" s="20"/>
      <c r="AF29" s="22"/>
      <c r="AG29" s="20"/>
      <c r="AH29" s="22"/>
      <c r="AI29" s="20"/>
      <c r="AJ29" s="22"/>
      <c r="AK29" s="20"/>
      <c r="AL29" s="22"/>
      <c r="AM29" s="20"/>
      <c r="AN29" s="22"/>
      <c r="AO29" s="20"/>
      <c r="AP29" s="22"/>
      <c r="AQ29" s="20"/>
      <c r="AR29" s="22"/>
      <c r="AS29" s="20"/>
      <c r="AT29" s="22"/>
      <c r="AU29" s="20"/>
      <c r="AV29" s="22"/>
      <c r="AW29" s="20"/>
      <c r="AX29" s="22"/>
      <c r="AY29" s="20"/>
      <c r="AZ29" s="22"/>
      <c r="BA29" s="20"/>
      <c r="BB29" s="22"/>
      <c r="BC29" s="20"/>
      <c r="BD29" s="22"/>
      <c r="BE29" s="20"/>
      <c r="BF29" s="22"/>
      <c r="BG29" s="83"/>
      <c r="BH29" s="84"/>
      <c r="BI29" s="20"/>
      <c r="BJ29" s="95"/>
      <c r="BK29" s="20">
        <v>0</v>
      </c>
      <c r="BL29" s="21">
        <f t="shared" si="12"/>
        <v>0</v>
      </c>
      <c r="BM29" s="20"/>
      <c r="BN29" s="95">
        <f t="shared" si="1"/>
        <v>0</v>
      </c>
      <c r="BO29" s="20"/>
      <c r="BP29" s="21">
        <f t="shared" si="13"/>
        <v>0</v>
      </c>
      <c r="BQ29" s="20"/>
      <c r="BR29" s="22"/>
      <c r="BS29" s="20"/>
      <c r="BT29" s="22"/>
      <c r="BU29" s="20"/>
      <c r="BV29" s="22"/>
      <c r="BW29" s="20">
        <v>0</v>
      </c>
      <c r="BX29" s="22"/>
      <c r="BY29" s="20"/>
      <c r="BZ29" s="172"/>
      <c r="CA29" s="20"/>
      <c r="CB29" s="164"/>
      <c r="CC29" s="20"/>
      <c r="CD29" s="178"/>
      <c r="CE29" s="20"/>
      <c r="CF29" s="95"/>
      <c r="CG29" s="20"/>
      <c r="CH29" s="95"/>
      <c r="CI29" s="20"/>
      <c r="CJ29" s="22"/>
      <c r="CK29" s="20"/>
      <c r="CL29" s="22"/>
      <c r="CM29" s="20"/>
      <c r="CN29" s="22"/>
      <c r="CO29" s="20"/>
      <c r="CP29" s="22"/>
      <c r="CQ29" s="20"/>
      <c r="CR29" s="22"/>
      <c r="CS29" s="20"/>
      <c r="CT29" s="22"/>
      <c r="CU29" s="20"/>
      <c r="CV29" s="22"/>
      <c r="CW29" s="20"/>
      <c r="CX29" s="22"/>
      <c r="CY29" s="20"/>
      <c r="CZ29" s="22"/>
      <c r="DA29" s="20"/>
      <c r="DB29" s="22"/>
      <c r="DC29" s="20"/>
      <c r="DD29" s="22"/>
      <c r="DE29" s="20"/>
      <c r="DF29" s="22"/>
      <c r="DG29" s="20"/>
      <c r="DH29" s="22"/>
      <c r="DI29" s="20"/>
      <c r="DJ29" s="22"/>
      <c r="DK29" s="20"/>
      <c r="DL29" s="22"/>
      <c r="DM29" s="20"/>
      <c r="DN29" s="22"/>
      <c r="DO29" s="20"/>
      <c r="DP29" s="22"/>
      <c r="DQ29" s="20"/>
      <c r="DR29" s="22"/>
      <c r="DS29" s="20"/>
      <c r="DT29" s="22"/>
      <c r="DU29" s="20"/>
      <c r="DV29" s="22"/>
      <c r="DW29" s="20"/>
      <c r="DX29" s="22"/>
      <c r="DY29" s="20"/>
      <c r="DZ29" s="22"/>
      <c r="EA29" s="23">
        <f t="shared" si="7"/>
        <v>0</v>
      </c>
      <c r="EB29" s="21">
        <f t="shared" si="2"/>
        <v>0</v>
      </c>
      <c r="EC29" s="193" t="e">
        <f t="shared" si="3"/>
        <v>#REF!</v>
      </c>
      <c r="ED29" s="193">
        <f t="shared" si="4"/>
        <v>0</v>
      </c>
      <c r="EE29" s="194">
        <f t="shared" si="8"/>
        <v>11</v>
      </c>
      <c r="EF29" s="185"/>
      <c r="EG29" s="185" t="s">
        <v>428</v>
      </c>
      <c r="EH29" s="185" t="s">
        <v>429</v>
      </c>
      <c r="EI29" s="185" t="s">
        <v>404</v>
      </c>
      <c r="EJ29" s="185">
        <v>11</v>
      </c>
      <c r="EK29" s="185">
        <v>1028701.08</v>
      </c>
      <c r="EL29" s="185"/>
      <c r="EM29" s="185"/>
      <c r="EN29" s="185"/>
      <c r="EO29" s="185"/>
      <c r="EP29" s="185"/>
      <c r="EQ29" s="185"/>
      <c r="ER29" s="185"/>
      <c r="ES29" s="185"/>
      <c r="ET29" s="185"/>
      <c r="EU29" s="185"/>
      <c r="EV29" s="185"/>
      <c r="EW29" s="185"/>
      <c r="EX29" s="185"/>
      <c r="EY29" s="185"/>
      <c r="EZ29" s="185"/>
      <c r="FA29" s="185"/>
      <c r="FB29" s="185"/>
      <c r="FC29" s="185"/>
      <c r="FD29" s="185"/>
      <c r="FE29" s="185"/>
      <c r="FF29" s="185"/>
      <c r="FG29" s="195"/>
      <c r="FH29" s="185"/>
      <c r="FI29" s="185"/>
      <c r="FJ29" s="185"/>
      <c r="FK29" s="185"/>
      <c r="FL29" s="185"/>
      <c r="FM29" s="185"/>
      <c r="FN29" s="185"/>
      <c r="FO29" s="185"/>
      <c r="FP29" s="185"/>
      <c r="FQ29" s="185"/>
      <c r="FR29" s="185"/>
      <c r="FS29" s="185"/>
      <c r="FT29" s="185"/>
      <c r="FU29" s="185"/>
      <c r="FV29" s="185"/>
      <c r="FW29" s="185"/>
      <c r="FX29" s="185"/>
      <c r="FY29" s="185"/>
      <c r="FZ29" s="185"/>
      <c r="GA29" s="185"/>
      <c r="GB29" s="185"/>
      <c r="GC29" s="185"/>
      <c r="GD29" s="185"/>
      <c r="GE29" s="185"/>
      <c r="GF29" s="185"/>
      <c r="GG29" s="185"/>
      <c r="GH29" s="185"/>
      <c r="GI29" s="185"/>
      <c r="GJ29" s="185"/>
      <c r="GK29" s="185"/>
      <c r="GL29" s="185"/>
      <c r="GM29" s="185"/>
      <c r="GN29" s="185"/>
      <c r="GO29" s="185"/>
      <c r="GP29" s="185"/>
      <c r="GQ29" s="185"/>
      <c r="GR29" s="185"/>
      <c r="GS29" s="185"/>
      <c r="GT29" s="185"/>
      <c r="GU29" s="185"/>
      <c r="GV29" s="185"/>
      <c r="GW29" s="185"/>
      <c r="GX29" s="185"/>
      <c r="GY29" s="185"/>
      <c r="GZ29" s="185"/>
      <c r="HA29" s="185"/>
      <c r="HB29" s="185"/>
      <c r="HC29" s="185"/>
      <c r="HD29" s="185"/>
      <c r="HE29" s="185"/>
      <c r="HF29" s="185"/>
      <c r="HG29" s="185"/>
      <c r="HH29" s="185"/>
      <c r="HI29" s="185"/>
      <c r="HJ29" s="185"/>
      <c r="HK29" s="185"/>
      <c r="HL29" s="185"/>
      <c r="HM29" s="185"/>
      <c r="HN29" s="185"/>
      <c r="HO29" s="185"/>
      <c r="HP29" s="185"/>
      <c r="HQ29" s="185"/>
      <c r="HR29" s="185"/>
      <c r="HS29" s="185"/>
      <c r="HT29" s="185"/>
      <c r="HU29" s="185"/>
      <c r="HV29" s="185"/>
      <c r="HW29" s="185"/>
      <c r="HX29" s="185"/>
      <c r="HY29" s="185"/>
      <c r="HZ29" s="185"/>
      <c r="IA29" s="185"/>
      <c r="IB29" s="185"/>
      <c r="IC29" s="185"/>
      <c r="ID29" s="185"/>
      <c r="IE29" s="185"/>
      <c r="IF29" s="185"/>
      <c r="IG29" s="185"/>
      <c r="IH29" s="185"/>
      <c r="II29" s="185"/>
      <c r="IJ29" s="185"/>
      <c r="IK29" s="185"/>
      <c r="IL29" s="185"/>
      <c r="IM29" s="185"/>
      <c r="IN29" s="185"/>
      <c r="IO29" s="185"/>
      <c r="IP29" s="185"/>
      <c r="IQ29" s="185"/>
      <c r="IR29" s="185"/>
      <c r="IS29" s="185"/>
      <c r="IT29" s="185"/>
      <c r="IU29" s="185"/>
      <c r="IV29" s="185"/>
      <c r="IW29" s="185"/>
      <c r="IX29" s="185"/>
      <c r="IY29" s="185"/>
      <c r="IZ29" s="185"/>
      <c r="JA29" s="185"/>
      <c r="JB29" s="185"/>
      <c r="JC29" s="185"/>
      <c r="JD29" s="185"/>
      <c r="JE29" s="185"/>
      <c r="JF29" s="185"/>
      <c r="JG29" s="185"/>
      <c r="JH29" s="185"/>
      <c r="JI29" s="185"/>
      <c r="JJ29" s="185"/>
      <c r="JK29" s="185"/>
      <c r="JL29" s="185"/>
      <c r="JM29" s="185"/>
      <c r="JN29" s="185"/>
      <c r="JO29" s="185"/>
      <c r="JP29" s="185"/>
      <c r="JQ29" s="185"/>
      <c r="JR29" s="185"/>
      <c r="JS29" s="185"/>
      <c r="JT29" s="185"/>
      <c r="JU29" s="185"/>
      <c r="JV29" s="185"/>
      <c r="JW29" s="185"/>
      <c r="JX29" s="185"/>
      <c r="JY29" s="185"/>
      <c r="JZ29" s="185"/>
      <c r="KA29" s="185"/>
      <c r="KB29" s="185"/>
      <c r="KC29" s="185"/>
      <c r="KD29" s="185"/>
      <c r="KE29" s="185"/>
      <c r="KF29" s="185"/>
      <c r="KG29" s="185"/>
      <c r="KH29" s="185"/>
      <c r="KI29" s="185"/>
      <c r="KJ29" s="185"/>
      <c r="KK29" s="185"/>
      <c r="KL29" s="185"/>
      <c r="KM29" s="185"/>
      <c r="KN29" s="185"/>
      <c r="KO29" s="185"/>
      <c r="KP29" s="185"/>
      <c r="KQ29" s="185"/>
      <c r="KR29" s="185"/>
      <c r="KS29" s="185"/>
      <c r="KT29" s="185"/>
      <c r="KU29" s="185"/>
      <c r="KV29" s="185"/>
      <c r="KW29" s="185"/>
      <c r="KX29" s="185"/>
      <c r="KY29" s="185"/>
      <c r="KZ29" s="185"/>
      <c r="LA29" s="185"/>
      <c r="LB29" s="185"/>
      <c r="LC29" s="185"/>
      <c r="LD29" s="185"/>
      <c r="LE29" s="185"/>
      <c r="LF29" s="185"/>
      <c r="LG29" s="185"/>
      <c r="LH29" s="185"/>
      <c r="LI29" s="185"/>
      <c r="LJ29" s="185"/>
      <c r="LK29" s="185"/>
      <c r="LL29" s="185"/>
      <c r="LM29" s="185"/>
      <c r="LN29" s="185"/>
      <c r="LO29" s="185"/>
      <c r="LP29" s="185"/>
      <c r="LQ29" s="185"/>
      <c r="LR29" s="185"/>
      <c r="LS29" s="185"/>
      <c r="LT29" s="185"/>
    </row>
    <row r="30" spans="1:332" ht="14.45" customHeight="1">
      <c r="A30" s="196" t="str">
        <f t="shared" si="5"/>
        <v>4.1.3</v>
      </c>
      <c r="B30" s="253" t="str">
        <f t="shared" si="5"/>
        <v>REFUERZO MALLA ELECTROSOLDADA</v>
      </c>
      <c r="C30" s="196" t="str">
        <f t="shared" si="5"/>
        <v>KG</v>
      </c>
      <c r="D30" s="196">
        <f t="shared" si="5"/>
        <v>150</v>
      </c>
      <c r="E30" s="196">
        <f t="shared" si="5"/>
        <v>5325.21</v>
      </c>
      <c r="F30" s="197">
        <f t="shared" si="6"/>
        <v>798781.5</v>
      </c>
      <c r="G30" s="20"/>
      <c r="H30" s="21">
        <f t="shared" si="9"/>
        <v>0</v>
      </c>
      <c r="I30" s="20"/>
      <c r="J30" s="21">
        <f t="shared" si="10"/>
        <v>0</v>
      </c>
      <c r="K30" s="20"/>
      <c r="L30" s="21">
        <f t="shared" si="11"/>
        <v>0</v>
      </c>
      <c r="M30" s="20"/>
      <c r="N30" s="33">
        <f t="shared" si="14"/>
        <v>0</v>
      </c>
      <c r="O30" s="20"/>
      <c r="P30" s="22"/>
      <c r="Q30" s="20"/>
      <c r="R30" s="22"/>
      <c r="S30" s="20"/>
      <c r="T30" s="22"/>
      <c r="U30" s="20"/>
      <c r="V30" s="22"/>
      <c r="W30" s="20"/>
      <c r="X30" s="22"/>
      <c r="Y30" s="20"/>
      <c r="Z30" s="22"/>
      <c r="AA30" s="20"/>
      <c r="AB30" s="22"/>
      <c r="AC30" s="20"/>
      <c r="AD30" s="22"/>
      <c r="AE30" s="20"/>
      <c r="AF30" s="22"/>
      <c r="AG30" s="20"/>
      <c r="AH30" s="22"/>
      <c r="AI30" s="20"/>
      <c r="AJ30" s="22"/>
      <c r="AK30" s="20"/>
      <c r="AL30" s="22"/>
      <c r="AM30" s="20"/>
      <c r="AN30" s="22"/>
      <c r="AO30" s="20"/>
      <c r="AP30" s="22"/>
      <c r="AQ30" s="20"/>
      <c r="AR30" s="22"/>
      <c r="AS30" s="20"/>
      <c r="AT30" s="22"/>
      <c r="AU30" s="20"/>
      <c r="AV30" s="22"/>
      <c r="AW30" s="20"/>
      <c r="AX30" s="22"/>
      <c r="AY30" s="20">
        <v>148.21</v>
      </c>
      <c r="AZ30" s="33">
        <f>+AY30*E30</f>
        <v>789249.37410000002</v>
      </c>
      <c r="BA30" s="20"/>
      <c r="BB30" s="22"/>
      <c r="BC30" s="20"/>
      <c r="BD30" s="22"/>
      <c r="BE30" s="20"/>
      <c r="BF30" s="22"/>
      <c r="BG30" s="83"/>
      <c r="BH30" s="84"/>
      <c r="BI30" s="20"/>
      <c r="BJ30" s="95"/>
      <c r="BK30" s="20">
        <v>0</v>
      </c>
      <c r="BL30" s="21">
        <f t="shared" si="12"/>
        <v>0</v>
      </c>
      <c r="BM30" s="20"/>
      <c r="BN30" s="95">
        <f t="shared" si="1"/>
        <v>0</v>
      </c>
      <c r="BO30" s="20"/>
      <c r="BP30" s="21">
        <f t="shared" si="13"/>
        <v>0</v>
      </c>
      <c r="BQ30" s="20"/>
      <c r="BR30" s="22"/>
      <c r="BS30" s="20"/>
      <c r="BT30" s="22"/>
      <c r="BU30" s="20"/>
      <c r="BV30" s="22"/>
      <c r="BW30" s="20">
        <v>0</v>
      </c>
      <c r="BX30" s="22"/>
      <c r="BY30" s="20"/>
      <c r="BZ30" s="172"/>
      <c r="CA30" s="20"/>
      <c r="CB30" s="164"/>
      <c r="CC30" s="20"/>
      <c r="CD30" s="178"/>
      <c r="CE30" s="20"/>
      <c r="CF30" s="95"/>
      <c r="CG30" s="20"/>
      <c r="CH30" s="95"/>
      <c r="CI30" s="20"/>
      <c r="CJ30" s="22"/>
      <c r="CK30" s="20"/>
      <c r="CL30" s="22"/>
      <c r="CM30" s="20"/>
      <c r="CN30" s="22"/>
      <c r="CO30" s="20"/>
      <c r="CP30" s="22"/>
      <c r="CQ30" s="20"/>
      <c r="CR30" s="22"/>
      <c r="CS30" s="20"/>
      <c r="CT30" s="22"/>
      <c r="CU30" s="20"/>
      <c r="CV30" s="22"/>
      <c r="CW30" s="20"/>
      <c r="CX30" s="22"/>
      <c r="CY30" s="20"/>
      <c r="CZ30" s="22"/>
      <c r="DA30" s="20"/>
      <c r="DB30" s="22"/>
      <c r="DC30" s="20"/>
      <c r="DD30" s="22"/>
      <c r="DE30" s="20"/>
      <c r="DF30" s="22"/>
      <c r="DG30" s="20"/>
      <c r="DH30" s="22"/>
      <c r="DI30" s="20"/>
      <c r="DJ30" s="22"/>
      <c r="DK30" s="20"/>
      <c r="DL30" s="22"/>
      <c r="DM30" s="20"/>
      <c r="DN30" s="22"/>
      <c r="DO30" s="20"/>
      <c r="DP30" s="22"/>
      <c r="DQ30" s="20"/>
      <c r="DR30" s="22"/>
      <c r="DS30" s="20"/>
      <c r="DT30" s="22"/>
      <c r="DU30" s="20"/>
      <c r="DV30" s="22"/>
      <c r="DW30" s="20"/>
      <c r="DX30" s="22"/>
      <c r="DY30" s="20"/>
      <c r="DZ30" s="22"/>
      <c r="EA30" s="23">
        <f t="shared" si="7"/>
        <v>148.21</v>
      </c>
      <c r="EB30" s="21">
        <f t="shared" si="2"/>
        <v>789249.37410000002</v>
      </c>
      <c r="EC30" s="193" t="e">
        <f t="shared" si="3"/>
        <v>#REF!</v>
      </c>
      <c r="ED30" s="193">
        <f t="shared" si="4"/>
        <v>2.2146282949547531E-5</v>
      </c>
      <c r="EE30" s="194">
        <f t="shared" si="8"/>
        <v>1.789999999999992</v>
      </c>
      <c r="EF30" s="185"/>
      <c r="EG30" s="185" t="s">
        <v>430</v>
      </c>
      <c r="EH30" s="185" t="s">
        <v>431</v>
      </c>
      <c r="EI30" s="185" t="s">
        <v>432</v>
      </c>
      <c r="EJ30" s="185">
        <v>150</v>
      </c>
      <c r="EK30" s="185">
        <v>5325.21</v>
      </c>
      <c r="EL30" s="185"/>
      <c r="EM30" s="185"/>
      <c r="EN30" s="185"/>
      <c r="EO30" s="185"/>
      <c r="EP30" s="185"/>
      <c r="EQ30" s="185"/>
      <c r="ER30" s="185"/>
      <c r="ES30" s="185"/>
      <c r="ET30" s="185"/>
      <c r="EU30" s="185"/>
      <c r="EV30" s="185"/>
      <c r="EW30" s="185"/>
      <c r="EX30" s="185"/>
      <c r="EY30" s="185"/>
      <c r="EZ30" s="185"/>
      <c r="FA30" s="185"/>
      <c r="FB30" s="185"/>
      <c r="FC30" s="185"/>
      <c r="FD30" s="185"/>
      <c r="FE30" s="185"/>
      <c r="FF30" s="185"/>
      <c r="FG30" s="195"/>
      <c r="FH30" s="185"/>
      <c r="FI30" s="185"/>
      <c r="FJ30" s="185"/>
      <c r="FK30" s="185"/>
      <c r="FL30" s="185"/>
      <c r="FM30" s="185"/>
      <c r="FN30" s="185"/>
      <c r="FO30" s="185"/>
      <c r="FP30" s="185"/>
      <c r="FQ30" s="185"/>
      <c r="FR30" s="185"/>
      <c r="FS30" s="185"/>
      <c r="FT30" s="185"/>
      <c r="FU30" s="185"/>
      <c r="FV30" s="185"/>
      <c r="FW30" s="185"/>
      <c r="FX30" s="185"/>
      <c r="FY30" s="185"/>
      <c r="FZ30" s="185"/>
      <c r="GA30" s="185"/>
      <c r="GB30" s="185"/>
      <c r="GC30" s="185"/>
      <c r="GD30" s="185"/>
      <c r="GE30" s="185"/>
      <c r="GF30" s="185"/>
      <c r="GG30" s="185"/>
      <c r="GH30" s="185"/>
      <c r="GI30" s="185"/>
      <c r="GJ30" s="185"/>
      <c r="GK30" s="185"/>
      <c r="GL30" s="185"/>
      <c r="GM30" s="185"/>
      <c r="GN30" s="185"/>
      <c r="GO30" s="185"/>
      <c r="GP30" s="185"/>
      <c r="GQ30" s="185"/>
      <c r="GR30" s="185"/>
      <c r="GS30" s="185"/>
      <c r="GT30" s="185"/>
      <c r="GU30" s="185"/>
      <c r="GV30" s="185"/>
      <c r="GW30" s="185"/>
      <c r="GX30" s="185"/>
      <c r="GY30" s="185"/>
      <c r="GZ30" s="185"/>
      <c r="HA30" s="185"/>
      <c r="HB30" s="185"/>
      <c r="HC30" s="185"/>
      <c r="HD30" s="185"/>
      <c r="HE30" s="185"/>
      <c r="HF30" s="185"/>
      <c r="HG30" s="185"/>
      <c r="HH30" s="185"/>
      <c r="HI30" s="185"/>
      <c r="HJ30" s="185"/>
      <c r="HK30" s="185"/>
      <c r="HL30" s="185"/>
      <c r="HM30" s="185"/>
      <c r="HN30" s="185"/>
      <c r="HO30" s="185"/>
      <c r="HP30" s="185"/>
      <c r="HQ30" s="185"/>
      <c r="HR30" s="185"/>
      <c r="HS30" s="185"/>
      <c r="HT30" s="185"/>
      <c r="HU30" s="185"/>
      <c r="HV30" s="185"/>
      <c r="HW30" s="185"/>
      <c r="HX30" s="185"/>
      <c r="HY30" s="185"/>
      <c r="HZ30" s="185"/>
      <c r="IA30" s="185"/>
      <c r="IB30" s="185"/>
      <c r="IC30" s="185"/>
      <c r="ID30" s="185"/>
      <c r="IE30" s="185"/>
      <c r="IF30" s="185"/>
      <c r="IG30" s="185"/>
      <c r="IH30" s="185"/>
      <c r="II30" s="185"/>
      <c r="IJ30" s="185"/>
      <c r="IK30" s="185"/>
      <c r="IL30" s="185"/>
      <c r="IM30" s="185"/>
      <c r="IN30" s="185"/>
      <c r="IO30" s="185"/>
      <c r="IP30" s="185"/>
      <c r="IQ30" s="185"/>
      <c r="IR30" s="185"/>
      <c r="IS30" s="185"/>
      <c r="IT30" s="185"/>
      <c r="IU30" s="185"/>
      <c r="IV30" s="185"/>
      <c r="IW30" s="185"/>
      <c r="IX30" s="185"/>
      <c r="IY30" s="185"/>
      <c r="IZ30" s="185"/>
      <c r="JA30" s="185"/>
      <c r="JB30" s="185"/>
      <c r="JC30" s="185"/>
      <c r="JD30" s="185"/>
      <c r="JE30" s="185"/>
      <c r="JF30" s="185"/>
      <c r="JG30" s="185"/>
      <c r="JH30" s="185"/>
      <c r="JI30" s="185"/>
      <c r="JJ30" s="185"/>
      <c r="JK30" s="185"/>
      <c r="JL30" s="185"/>
      <c r="JM30" s="185"/>
      <c r="JN30" s="185"/>
      <c r="JO30" s="185"/>
      <c r="JP30" s="185"/>
      <c r="JQ30" s="185"/>
      <c r="JR30" s="185"/>
      <c r="JS30" s="185"/>
      <c r="JT30" s="185"/>
      <c r="JU30" s="185"/>
      <c r="JV30" s="185"/>
      <c r="JW30" s="185"/>
      <c r="JX30" s="185"/>
      <c r="JY30" s="185"/>
      <c r="JZ30" s="185"/>
      <c r="KA30" s="185"/>
      <c r="KB30" s="185"/>
      <c r="KC30" s="185"/>
      <c r="KD30" s="185"/>
      <c r="KE30" s="185"/>
      <c r="KF30" s="185"/>
      <c r="KG30" s="185"/>
      <c r="KH30" s="185"/>
      <c r="KI30" s="185"/>
      <c r="KJ30" s="185"/>
      <c r="KK30" s="185"/>
      <c r="KL30" s="185"/>
      <c r="KM30" s="185"/>
      <c r="KN30" s="185"/>
      <c r="KO30" s="185"/>
      <c r="KP30" s="185"/>
      <c r="KQ30" s="185"/>
      <c r="KR30" s="185"/>
      <c r="KS30" s="185"/>
      <c r="KT30" s="185"/>
      <c r="KU30" s="185"/>
      <c r="KV30" s="185"/>
      <c r="KW30" s="185"/>
      <c r="KX30" s="185"/>
      <c r="KY30" s="185"/>
      <c r="KZ30" s="185"/>
      <c r="LA30" s="185"/>
      <c r="LB30" s="185"/>
      <c r="LC30" s="185"/>
      <c r="LD30" s="185"/>
      <c r="LE30" s="185"/>
      <c r="LF30" s="185"/>
      <c r="LG30" s="185"/>
      <c r="LH30" s="185"/>
      <c r="LI30" s="185"/>
      <c r="LJ30" s="185"/>
      <c r="LK30" s="185"/>
      <c r="LL30" s="185"/>
      <c r="LM30" s="185"/>
      <c r="LN30" s="185"/>
      <c r="LO30" s="185"/>
      <c r="LP30" s="185"/>
      <c r="LQ30" s="185"/>
      <c r="LR30" s="185"/>
      <c r="LS30" s="185"/>
      <c r="LT30" s="185"/>
    </row>
    <row r="31" spans="1:332" ht="18" customHeight="1">
      <c r="A31" s="196" t="str">
        <f t="shared" si="5"/>
        <v>4.1.4</v>
      </c>
      <c r="B31" s="253" t="str">
        <f t="shared" si="5"/>
        <v>TANQUE EN CONCRETO BAJA PERMEABILIDAD DE 4000 PSI</v>
      </c>
      <c r="C31" s="196" t="str">
        <f t="shared" si="5"/>
        <v>M3</v>
      </c>
      <c r="D31" s="196">
        <f t="shared" si="5"/>
        <v>160</v>
      </c>
      <c r="E31" s="196">
        <f t="shared" si="5"/>
        <v>821712.87</v>
      </c>
      <c r="F31" s="197">
        <f t="shared" si="6"/>
        <v>131474059.2</v>
      </c>
      <c r="G31" s="20"/>
      <c r="H31" s="21">
        <f t="shared" si="9"/>
        <v>0</v>
      </c>
      <c r="I31" s="20"/>
      <c r="J31" s="21">
        <f t="shared" si="10"/>
        <v>0</v>
      </c>
      <c r="K31" s="20"/>
      <c r="L31" s="21">
        <f t="shared" si="11"/>
        <v>0</v>
      </c>
      <c r="M31" s="20"/>
      <c r="N31" s="33">
        <f t="shared" si="14"/>
        <v>0</v>
      </c>
      <c r="O31" s="20"/>
      <c r="P31" s="22"/>
      <c r="Q31" s="20"/>
      <c r="R31" s="22"/>
      <c r="S31" s="20"/>
      <c r="T31" s="22"/>
      <c r="U31" s="20"/>
      <c r="V31" s="22"/>
      <c r="W31" s="20"/>
      <c r="X31" s="22"/>
      <c r="Y31" s="20"/>
      <c r="Z31" s="22"/>
      <c r="AA31" s="20"/>
      <c r="AB31" s="22"/>
      <c r="AC31" s="20"/>
      <c r="AD31" s="22"/>
      <c r="AE31" s="20"/>
      <c r="AF31" s="22"/>
      <c r="AG31" s="20"/>
      <c r="AH31" s="22"/>
      <c r="AI31" s="20"/>
      <c r="AJ31" s="22"/>
      <c r="AK31" s="20"/>
      <c r="AL31" s="22"/>
      <c r="AM31" s="20"/>
      <c r="AN31" s="22"/>
      <c r="AO31" s="20"/>
      <c r="AP31" s="22"/>
      <c r="AQ31" s="20"/>
      <c r="AR31" s="22"/>
      <c r="AS31" s="20"/>
      <c r="AT31" s="22"/>
      <c r="AU31" s="20"/>
      <c r="AV31" s="22"/>
      <c r="AW31" s="20"/>
      <c r="AX31" s="22"/>
      <c r="AY31" s="20"/>
      <c r="AZ31" s="22"/>
      <c r="BA31" s="20"/>
      <c r="BB31" s="22"/>
      <c r="BC31" s="20"/>
      <c r="BD31" s="22"/>
      <c r="BE31" s="20"/>
      <c r="BF31" s="22"/>
      <c r="BG31" s="83"/>
      <c r="BH31" s="84"/>
      <c r="BI31" s="20"/>
      <c r="BJ31" s="95"/>
      <c r="BK31" s="20">
        <v>0</v>
      </c>
      <c r="BL31" s="21">
        <f t="shared" si="12"/>
        <v>0</v>
      </c>
      <c r="BM31" s="20"/>
      <c r="BN31" s="95">
        <f t="shared" si="1"/>
        <v>0</v>
      </c>
      <c r="BO31" s="20"/>
      <c r="BP31" s="21">
        <f t="shared" si="13"/>
        <v>0</v>
      </c>
      <c r="BQ31" s="20"/>
      <c r="BR31" s="22"/>
      <c r="BS31" s="20"/>
      <c r="BT31" s="22"/>
      <c r="BU31" s="20"/>
      <c r="BV31" s="22"/>
      <c r="BW31" s="20">
        <v>0</v>
      </c>
      <c r="BX31" s="22"/>
      <c r="BY31" s="20"/>
      <c r="BZ31" s="172"/>
      <c r="CA31" s="20"/>
      <c r="CB31" s="164"/>
      <c r="CC31" s="20"/>
      <c r="CD31" s="178"/>
      <c r="CE31" s="20"/>
      <c r="CF31" s="95"/>
      <c r="CG31" s="20">
        <v>128</v>
      </c>
      <c r="CH31" s="296">
        <f>+CG31*$E31</f>
        <v>105179247.36</v>
      </c>
      <c r="CI31" s="20"/>
      <c r="CJ31" s="22"/>
      <c r="CK31" s="20">
        <v>19.96</v>
      </c>
      <c r="CL31" s="296">
        <f>+CK31*$E31</f>
        <v>16401388.885200001</v>
      </c>
      <c r="CM31" s="20"/>
      <c r="CN31" s="22"/>
      <c r="CO31" s="20"/>
      <c r="CP31" s="22"/>
      <c r="CQ31" s="20"/>
      <c r="CR31" s="22"/>
      <c r="CS31" s="20"/>
      <c r="CT31" s="22"/>
      <c r="CU31" s="20"/>
      <c r="CV31" s="22"/>
      <c r="CW31" s="20"/>
      <c r="CX31" s="22"/>
      <c r="CY31" s="20"/>
      <c r="CZ31" s="22"/>
      <c r="DA31" s="20"/>
      <c r="DB31" s="22"/>
      <c r="DC31" s="20"/>
      <c r="DD31" s="22"/>
      <c r="DE31" s="20"/>
      <c r="DF31" s="22"/>
      <c r="DG31" s="20"/>
      <c r="DH31" s="22"/>
      <c r="DI31" s="20"/>
      <c r="DJ31" s="22"/>
      <c r="DK31" s="20"/>
      <c r="DL31" s="22"/>
      <c r="DM31" s="20"/>
      <c r="DN31" s="22"/>
      <c r="DO31" s="20"/>
      <c r="DP31" s="22"/>
      <c r="DQ31" s="20"/>
      <c r="DR31" s="22"/>
      <c r="DS31" s="20"/>
      <c r="DT31" s="22"/>
      <c r="DU31" s="20"/>
      <c r="DV31" s="22"/>
      <c r="DW31" s="20"/>
      <c r="DX31" s="22"/>
      <c r="DY31" s="20"/>
      <c r="DZ31" s="22"/>
      <c r="EA31" s="23">
        <f t="shared" si="7"/>
        <v>147.96</v>
      </c>
      <c r="EB31" s="21">
        <f t="shared" si="2"/>
        <v>121580636.24520001</v>
      </c>
      <c r="EC31" s="193" t="e">
        <f t="shared" si="3"/>
        <v>#REF!</v>
      </c>
      <c r="ED31" s="193">
        <f t="shared" si="4"/>
        <v>3.4115442594333423E-3</v>
      </c>
      <c r="EE31" s="194">
        <f t="shared" si="8"/>
        <v>12.039999999999992</v>
      </c>
      <c r="EF31" s="185"/>
      <c r="EG31" s="185" t="s">
        <v>433</v>
      </c>
      <c r="EH31" s="185" t="s">
        <v>434</v>
      </c>
      <c r="EI31" s="185" t="s">
        <v>404</v>
      </c>
      <c r="EJ31" s="185">
        <v>160</v>
      </c>
      <c r="EK31" s="185">
        <v>821712.87</v>
      </c>
      <c r="EL31" s="185"/>
      <c r="EM31" s="185"/>
      <c r="EN31" s="185"/>
      <c r="EO31" s="185"/>
      <c r="EP31" s="185"/>
      <c r="EQ31" s="185"/>
      <c r="ER31" s="185"/>
      <c r="ES31" s="185"/>
      <c r="ET31" s="185"/>
      <c r="EU31" s="185"/>
      <c r="EV31" s="185"/>
      <c r="EW31" s="185"/>
      <c r="EX31" s="185"/>
      <c r="EY31" s="185"/>
      <c r="EZ31" s="185"/>
      <c r="FA31" s="185"/>
      <c r="FB31" s="185"/>
      <c r="FC31" s="185"/>
      <c r="FD31" s="185"/>
      <c r="FE31" s="185"/>
      <c r="FF31" s="185"/>
      <c r="FG31" s="195"/>
      <c r="FH31" s="185"/>
      <c r="FI31" s="185"/>
      <c r="FJ31" s="185"/>
      <c r="FK31" s="185"/>
      <c r="FL31" s="185"/>
      <c r="FM31" s="185"/>
      <c r="FN31" s="185"/>
      <c r="FO31" s="185"/>
      <c r="FP31" s="185"/>
      <c r="FQ31" s="185"/>
      <c r="FR31" s="185"/>
      <c r="FS31" s="185"/>
      <c r="FT31" s="185"/>
      <c r="FU31" s="185"/>
      <c r="FV31" s="185"/>
      <c r="FW31" s="185"/>
      <c r="FX31" s="185"/>
      <c r="FY31" s="185"/>
      <c r="FZ31" s="185"/>
      <c r="GA31" s="185"/>
      <c r="GB31" s="185"/>
      <c r="GC31" s="185"/>
      <c r="GD31" s="185"/>
      <c r="GE31" s="185"/>
      <c r="GF31" s="185"/>
      <c r="GG31" s="185"/>
      <c r="GH31" s="185"/>
      <c r="GI31" s="185"/>
      <c r="GJ31" s="185"/>
      <c r="GK31" s="185"/>
      <c r="GL31" s="185"/>
      <c r="GM31" s="185"/>
      <c r="GN31" s="185"/>
      <c r="GO31" s="185"/>
      <c r="GP31" s="185"/>
      <c r="GQ31" s="185"/>
      <c r="GR31" s="185"/>
      <c r="GS31" s="185"/>
      <c r="GT31" s="185"/>
      <c r="GU31" s="185"/>
      <c r="GV31" s="185"/>
      <c r="GW31" s="185"/>
      <c r="GX31" s="185"/>
      <c r="GY31" s="185"/>
      <c r="GZ31" s="185"/>
      <c r="HA31" s="185"/>
      <c r="HB31" s="185"/>
      <c r="HC31" s="185"/>
      <c r="HD31" s="185"/>
      <c r="HE31" s="185"/>
      <c r="HF31" s="185"/>
      <c r="HG31" s="185"/>
      <c r="HH31" s="185"/>
      <c r="HI31" s="185"/>
      <c r="HJ31" s="185"/>
      <c r="HK31" s="185"/>
      <c r="HL31" s="185"/>
      <c r="HM31" s="185"/>
      <c r="HN31" s="185"/>
      <c r="HO31" s="185"/>
      <c r="HP31" s="185"/>
      <c r="HQ31" s="185"/>
      <c r="HR31" s="185"/>
      <c r="HS31" s="185"/>
      <c r="HT31" s="185"/>
      <c r="HU31" s="185"/>
      <c r="HV31" s="185"/>
      <c r="HW31" s="185"/>
      <c r="HX31" s="185"/>
      <c r="HY31" s="185"/>
      <c r="HZ31" s="185"/>
      <c r="IA31" s="185"/>
      <c r="IB31" s="185"/>
      <c r="IC31" s="185"/>
      <c r="ID31" s="185"/>
      <c r="IE31" s="185"/>
      <c r="IF31" s="185"/>
      <c r="IG31" s="185"/>
      <c r="IH31" s="185"/>
      <c r="II31" s="185"/>
      <c r="IJ31" s="185"/>
      <c r="IK31" s="185"/>
      <c r="IL31" s="185"/>
      <c r="IM31" s="185"/>
      <c r="IN31" s="185"/>
      <c r="IO31" s="185"/>
      <c r="IP31" s="185"/>
      <c r="IQ31" s="185"/>
      <c r="IR31" s="185"/>
      <c r="IS31" s="185"/>
      <c r="IT31" s="185"/>
      <c r="IU31" s="185"/>
      <c r="IV31" s="185"/>
      <c r="IW31" s="185"/>
      <c r="IX31" s="185"/>
      <c r="IY31" s="185"/>
      <c r="IZ31" s="185"/>
      <c r="JA31" s="185"/>
      <c r="JB31" s="185"/>
      <c r="JC31" s="185"/>
      <c r="JD31" s="185"/>
      <c r="JE31" s="185"/>
      <c r="JF31" s="185"/>
      <c r="JG31" s="185"/>
      <c r="JH31" s="185"/>
      <c r="JI31" s="185"/>
      <c r="JJ31" s="185"/>
      <c r="JK31" s="185"/>
      <c r="JL31" s="185"/>
      <c r="JM31" s="185"/>
      <c r="JN31" s="185"/>
      <c r="JO31" s="185"/>
      <c r="JP31" s="185"/>
      <c r="JQ31" s="185"/>
      <c r="JR31" s="185"/>
      <c r="JS31" s="185"/>
      <c r="JT31" s="185"/>
      <c r="JU31" s="185"/>
      <c r="JV31" s="185"/>
      <c r="JW31" s="185"/>
      <c r="JX31" s="185"/>
      <c r="JY31" s="185"/>
      <c r="JZ31" s="185"/>
      <c r="KA31" s="185"/>
      <c r="KB31" s="185"/>
      <c r="KC31" s="185"/>
      <c r="KD31" s="185"/>
      <c r="KE31" s="185"/>
      <c r="KF31" s="185"/>
      <c r="KG31" s="185"/>
      <c r="KH31" s="185"/>
      <c r="KI31" s="185"/>
      <c r="KJ31" s="185"/>
      <c r="KK31" s="185"/>
      <c r="KL31" s="185"/>
      <c r="KM31" s="185"/>
      <c r="KN31" s="185"/>
      <c r="KO31" s="185"/>
      <c r="KP31" s="185"/>
      <c r="KQ31" s="185"/>
      <c r="KR31" s="185"/>
      <c r="KS31" s="185"/>
      <c r="KT31" s="185"/>
      <c r="KU31" s="185"/>
      <c r="KV31" s="185"/>
      <c r="KW31" s="185"/>
      <c r="KX31" s="185"/>
      <c r="KY31" s="185"/>
      <c r="KZ31" s="185"/>
      <c r="LA31" s="185"/>
      <c r="LB31" s="185"/>
      <c r="LC31" s="185"/>
      <c r="LD31" s="185"/>
      <c r="LE31" s="185"/>
      <c r="LF31" s="185"/>
      <c r="LG31" s="185"/>
      <c r="LH31" s="185"/>
      <c r="LI31" s="185"/>
      <c r="LJ31" s="185"/>
      <c r="LK31" s="185"/>
      <c r="LL31" s="185"/>
      <c r="LM31" s="185"/>
      <c r="LN31" s="185"/>
      <c r="LO31" s="185"/>
      <c r="LP31" s="185"/>
      <c r="LQ31" s="185"/>
      <c r="LR31" s="185"/>
      <c r="LS31" s="185"/>
      <c r="LT31" s="185"/>
    </row>
    <row r="32" spans="1:332" ht="14.45" customHeight="1">
      <c r="A32" s="196" t="str">
        <f t="shared" si="5"/>
        <v>4.1.5</v>
      </c>
      <c r="B32" s="253" t="str">
        <f t="shared" si="5"/>
        <v>VIGA AÉREA 4000 PSI</v>
      </c>
      <c r="C32" s="196" t="str">
        <f t="shared" si="5"/>
        <v>M3</v>
      </c>
      <c r="D32" s="196">
        <f t="shared" si="5"/>
        <v>227</v>
      </c>
      <c r="E32" s="196">
        <f t="shared" si="5"/>
        <v>785145.24</v>
      </c>
      <c r="F32" s="197">
        <f t="shared" si="6"/>
        <v>178227969.47999999</v>
      </c>
      <c r="G32" s="20"/>
      <c r="H32" s="21">
        <f t="shared" si="9"/>
        <v>0</v>
      </c>
      <c r="I32" s="20"/>
      <c r="J32" s="21">
        <f t="shared" si="10"/>
        <v>0</v>
      </c>
      <c r="K32" s="20"/>
      <c r="L32" s="21">
        <f t="shared" si="11"/>
        <v>0</v>
      </c>
      <c r="M32" s="20"/>
      <c r="N32" s="33">
        <f t="shared" si="14"/>
        <v>0</v>
      </c>
      <c r="O32" s="20"/>
      <c r="P32" s="22"/>
      <c r="Q32" s="20"/>
      <c r="R32" s="22"/>
      <c r="S32" s="20"/>
      <c r="T32" s="22"/>
      <c r="U32" s="20"/>
      <c r="V32" s="22"/>
      <c r="W32" s="20"/>
      <c r="X32" s="22"/>
      <c r="Y32" s="20"/>
      <c r="Z32" s="22"/>
      <c r="AA32" s="20"/>
      <c r="AB32" s="22"/>
      <c r="AC32" s="20"/>
      <c r="AD32" s="22"/>
      <c r="AE32" s="20"/>
      <c r="AF32" s="22"/>
      <c r="AG32" s="20"/>
      <c r="AH32" s="22"/>
      <c r="AI32" s="20"/>
      <c r="AJ32" s="22"/>
      <c r="AK32" s="20"/>
      <c r="AL32" s="22"/>
      <c r="AM32" s="20"/>
      <c r="AN32" s="22"/>
      <c r="AO32" s="20"/>
      <c r="AP32" s="22"/>
      <c r="AQ32" s="20"/>
      <c r="AR32" s="22"/>
      <c r="AS32" s="20"/>
      <c r="AT32" s="22"/>
      <c r="AU32" s="20"/>
      <c r="AV32" s="22"/>
      <c r="AW32" s="20"/>
      <c r="AX32" s="22"/>
      <c r="AY32" s="20"/>
      <c r="AZ32" s="22"/>
      <c r="BA32" s="20"/>
      <c r="BB32" s="22"/>
      <c r="BC32" s="20"/>
      <c r="BD32" s="22"/>
      <c r="BE32" s="20"/>
      <c r="BF32" s="22"/>
      <c r="BG32" s="83"/>
      <c r="BH32" s="84"/>
      <c r="BI32" s="20"/>
      <c r="BJ32" s="95"/>
      <c r="BK32" s="20">
        <v>0</v>
      </c>
      <c r="BL32" s="21">
        <f t="shared" si="12"/>
        <v>0</v>
      </c>
      <c r="BM32" s="20"/>
      <c r="BN32" s="95">
        <f t="shared" si="1"/>
        <v>0</v>
      </c>
      <c r="BO32" s="20"/>
      <c r="BP32" s="21">
        <f t="shared" si="13"/>
        <v>0</v>
      </c>
      <c r="BQ32" s="20"/>
      <c r="BR32" s="22"/>
      <c r="BS32" s="20"/>
      <c r="BT32" s="22"/>
      <c r="BU32" s="20"/>
      <c r="BV32" s="22"/>
      <c r="BW32" s="20">
        <v>0</v>
      </c>
      <c r="BX32" s="22"/>
      <c r="BY32" s="20"/>
      <c r="BZ32" s="172"/>
      <c r="CA32" s="20"/>
      <c r="CB32" s="164"/>
      <c r="CC32" s="20"/>
      <c r="CD32" s="178"/>
      <c r="CE32" s="20"/>
      <c r="CF32" s="95"/>
      <c r="CG32" s="20"/>
      <c r="CH32" s="95"/>
      <c r="CI32" s="20"/>
      <c r="CJ32" s="22"/>
      <c r="CK32" s="20">
        <v>28.39</v>
      </c>
      <c r="CL32" s="296">
        <f>+CK32*$E32</f>
        <v>22290273.363600001</v>
      </c>
      <c r="CM32" s="20"/>
      <c r="CN32" s="22"/>
      <c r="CO32" s="20"/>
      <c r="CP32" s="22"/>
      <c r="CQ32" s="20"/>
      <c r="CR32" s="22"/>
      <c r="CS32" s="20"/>
      <c r="CT32" s="22"/>
      <c r="CU32" s="20"/>
      <c r="CV32" s="22"/>
      <c r="CW32" s="20"/>
      <c r="CX32" s="22"/>
      <c r="CY32" s="20"/>
      <c r="CZ32" s="22"/>
      <c r="DA32" s="20"/>
      <c r="DB32" s="22"/>
      <c r="DC32" s="20"/>
      <c r="DD32" s="22"/>
      <c r="DE32" s="20"/>
      <c r="DF32" s="22"/>
      <c r="DG32" s="20"/>
      <c r="DH32" s="22"/>
      <c r="DI32" s="20"/>
      <c r="DJ32" s="22"/>
      <c r="DK32" s="20"/>
      <c r="DL32" s="22"/>
      <c r="DM32" s="20"/>
      <c r="DN32" s="22"/>
      <c r="DO32" s="20"/>
      <c r="DP32" s="22"/>
      <c r="DQ32" s="20"/>
      <c r="DR32" s="22"/>
      <c r="DS32" s="20"/>
      <c r="DT32" s="22"/>
      <c r="DU32" s="20"/>
      <c r="DV32" s="22"/>
      <c r="DW32" s="20"/>
      <c r="DX32" s="22"/>
      <c r="DY32" s="20"/>
      <c r="DZ32" s="22"/>
      <c r="EA32" s="23">
        <f t="shared" si="7"/>
        <v>28.39</v>
      </c>
      <c r="EB32" s="21">
        <f t="shared" si="2"/>
        <v>22290273.363600001</v>
      </c>
      <c r="EC32" s="193" t="e">
        <f t="shared" si="3"/>
        <v>#REF!</v>
      </c>
      <c r="ED32" s="193">
        <f t="shared" si="4"/>
        <v>6.2546353172083971E-4</v>
      </c>
      <c r="EE32" s="194">
        <f t="shared" si="8"/>
        <v>198.61</v>
      </c>
      <c r="EF32" s="185"/>
      <c r="EG32" s="185" t="s">
        <v>435</v>
      </c>
      <c r="EH32" s="185" t="s">
        <v>436</v>
      </c>
      <c r="EI32" s="185" t="s">
        <v>404</v>
      </c>
      <c r="EJ32" s="185">
        <v>227</v>
      </c>
      <c r="EK32" s="185">
        <v>785145.24</v>
      </c>
      <c r="EL32" s="185"/>
      <c r="EM32" s="185"/>
      <c r="EN32" s="185"/>
      <c r="EO32" s="185"/>
      <c r="EP32" s="185"/>
      <c r="EQ32" s="185"/>
      <c r="ER32" s="185"/>
      <c r="ES32" s="185"/>
      <c r="ET32" s="185"/>
      <c r="EU32" s="185"/>
      <c r="EV32" s="185"/>
      <c r="EW32" s="185"/>
      <c r="EX32" s="185"/>
      <c r="EY32" s="185"/>
      <c r="EZ32" s="185"/>
      <c r="FA32" s="185"/>
      <c r="FB32" s="185"/>
      <c r="FC32" s="185"/>
      <c r="FD32" s="185"/>
      <c r="FE32" s="185"/>
      <c r="FF32" s="185"/>
      <c r="FG32" s="195"/>
      <c r="FH32" s="185"/>
      <c r="FI32" s="185"/>
      <c r="FJ32" s="185"/>
      <c r="FK32" s="185"/>
      <c r="FL32" s="185"/>
      <c r="FM32" s="185"/>
      <c r="FN32" s="185"/>
      <c r="FO32" s="185"/>
      <c r="FP32" s="185"/>
      <c r="FQ32" s="185"/>
      <c r="FR32" s="185"/>
      <c r="FS32" s="185"/>
      <c r="FT32" s="185"/>
      <c r="FU32" s="185"/>
      <c r="FV32" s="185"/>
      <c r="FW32" s="185"/>
      <c r="FX32" s="185"/>
      <c r="FY32" s="185"/>
      <c r="FZ32" s="185"/>
      <c r="GA32" s="185"/>
      <c r="GB32" s="185"/>
      <c r="GC32" s="185"/>
      <c r="GD32" s="185"/>
      <c r="GE32" s="185"/>
      <c r="GF32" s="185"/>
      <c r="GG32" s="185"/>
      <c r="GH32" s="185"/>
      <c r="GI32" s="185"/>
      <c r="GJ32" s="185"/>
      <c r="GK32" s="185"/>
      <c r="GL32" s="185"/>
      <c r="GM32" s="185"/>
      <c r="GN32" s="185"/>
      <c r="GO32" s="185"/>
      <c r="GP32" s="185"/>
      <c r="GQ32" s="185"/>
      <c r="GR32" s="185"/>
      <c r="GS32" s="185"/>
      <c r="GT32" s="185"/>
      <c r="GU32" s="185"/>
      <c r="GV32" s="185"/>
      <c r="GW32" s="185"/>
      <c r="GX32" s="185"/>
      <c r="GY32" s="185"/>
      <c r="GZ32" s="185"/>
      <c r="HA32" s="185"/>
      <c r="HB32" s="185"/>
      <c r="HC32" s="185"/>
      <c r="HD32" s="185"/>
      <c r="HE32" s="185"/>
      <c r="HF32" s="185"/>
      <c r="HG32" s="185"/>
      <c r="HH32" s="185"/>
      <c r="HI32" s="185"/>
      <c r="HJ32" s="185"/>
      <c r="HK32" s="185"/>
      <c r="HL32" s="185"/>
      <c r="HM32" s="185"/>
      <c r="HN32" s="185"/>
      <c r="HO32" s="185"/>
      <c r="HP32" s="185"/>
      <c r="HQ32" s="185"/>
      <c r="HR32" s="185"/>
      <c r="HS32" s="185"/>
      <c r="HT32" s="185"/>
      <c r="HU32" s="185"/>
      <c r="HV32" s="185"/>
      <c r="HW32" s="185"/>
      <c r="HX32" s="185"/>
      <c r="HY32" s="185"/>
      <c r="HZ32" s="185"/>
      <c r="IA32" s="185"/>
      <c r="IB32" s="185"/>
      <c r="IC32" s="185"/>
      <c r="ID32" s="185"/>
      <c r="IE32" s="185"/>
      <c r="IF32" s="185"/>
      <c r="IG32" s="185"/>
      <c r="IH32" s="185"/>
      <c r="II32" s="185"/>
      <c r="IJ32" s="185"/>
      <c r="IK32" s="185"/>
      <c r="IL32" s="185"/>
      <c r="IM32" s="185"/>
      <c r="IN32" s="185"/>
      <c r="IO32" s="185"/>
      <c r="IP32" s="185"/>
      <c r="IQ32" s="185"/>
      <c r="IR32" s="185"/>
      <c r="IS32" s="185"/>
      <c r="IT32" s="185"/>
      <c r="IU32" s="185"/>
      <c r="IV32" s="185"/>
      <c r="IW32" s="185"/>
      <c r="IX32" s="185"/>
      <c r="IY32" s="185"/>
      <c r="IZ32" s="185"/>
      <c r="JA32" s="185"/>
      <c r="JB32" s="185"/>
      <c r="JC32" s="185"/>
      <c r="JD32" s="185"/>
      <c r="JE32" s="185"/>
      <c r="JF32" s="185"/>
      <c r="JG32" s="185"/>
      <c r="JH32" s="185"/>
      <c r="JI32" s="185"/>
      <c r="JJ32" s="185"/>
      <c r="JK32" s="185"/>
      <c r="JL32" s="185"/>
      <c r="JM32" s="185"/>
      <c r="JN32" s="185"/>
      <c r="JO32" s="185"/>
      <c r="JP32" s="185"/>
      <c r="JQ32" s="185"/>
      <c r="JR32" s="185"/>
      <c r="JS32" s="185"/>
      <c r="JT32" s="185"/>
      <c r="JU32" s="185"/>
      <c r="JV32" s="185"/>
      <c r="JW32" s="185"/>
      <c r="JX32" s="185"/>
      <c r="JY32" s="185"/>
      <c r="JZ32" s="185"/>
      <c r="KA32" s="185"/>
      <c r="KB32" s="185"/>
      <c r="KC32" s="185"/>
      <c r="KD32" s="185"/>
      <c r="KE32" s="185"/>
      <c r="KF32" s="185"/>
      <c r="KG32" s="185"/>
      <c r="KH32" s="185"/>
      <c r="KI32" s="185"/>
      <c r="KJ32" s="185"/>
      <c r="KK32" s="185"/>
      <c r="KL32" s="185"/>
      <c r="KM32" s="185"/>
      <c r="KN32" s="185"/>
      <c r="KO32" s="185"/>
      <c r="KP32" s="185"/>
      <c r="KQ32" s="185"/>
      <c r="KR32" s="185"/>
      <c r="KS32" s="185"/>
      <c r="KT32" s="185"/>
      <c r="KU32" s="185"/>
      <c r="KV32" s="185"/>
      <c r="KW32" s="185"/>
      <c r="KX32" s="185"/>
      <c r="KY32" s="185"/>
      <c r="KZ32" s="185"/>
      <c r="LA32" s="185"/>
      <c r="LB32" s="185"/>
      <c r="LC32" s="185"/>
      <c r="LD32" s="185"/>
      <c r="LE32" s="185"/>
      <c r="LF32" s="185"/>
      <c r="LG32" s="185"/>
      <c r="LH32" s="185"/>
      <c r="LI32" s="185"/>
      <c r="LJ32" s="185"/>
      <c r="LK32" s="185"/>
      <c r="LL32" s="185"/>
      <c r="LM32" s="185"/>
      <c r="LN32" s="185"/>
      <c r="LO32" s="185"/>
      <c r="LP32" s="185"/>
      <c r="LQ32" s="185"/>
      <c r="LR32" s="185"/>
      <c r="LS32" s="185"/>
      <c r="LT32" s="185"/>
    </row>
    <row r="33" spans="1:332" s="190" customFormat="1" ht="15" customHeight="1">
      <c r="A33" s="196" t="str">
        <f t="shared" si="5"/>
        <v>4.1.6</v>
      </c>
      <c r="B33" s="253" t="str">
        <f t="shared" si="5"/>
        <v>ENTREPISO PLACA MACIZA 4000PSI E=0.11 M</v>
      </c>
      <c r="C33" s="196" t="str">
        <f t="shared" si="5"/>
        <v>M2</v>
      </c>
      <c r="D33" s="196">
        <f t="shared" si="5"/>
        <v>2245</v>
      </c>
      <c r="E33" s="196">
        <f t="shared" si="5"/>
        <v>92194.74</v>
      </c>
      <c r="F33" s="197">
        <f t="shared" si="6"/>
        <v>206977191.30000001</v>
      </c>
      <c r="G33" s="20"/>
      <c r="H33" s="21">
        <f t="shared" si="9"/>
        <v>0</v>
      </c>
      <c r="I33" s="20"/>
      <c r="J33" s="21">
        <f t="shared" si="10"/>
        <v>0</v>
      </c>
      <c r="K33" s="20"/>
      <c r="L33" s="21">
        <f t="shared" si="11"/>
        <v>0</v>
      </c>
      <c r="M33" s="20"/>
      <c r="N33" s="33">
        <f t="shared" si="14"/>
        <v>0</v>
      </c>
      <c r="O33" s="20"/>
      <c r="P33" s="22"/>
      <c r="Q33" s="20"/>
      <c r="R33" s="22"/>
      <c r="S33" s="20"/>
      <c r="T33" s="22"/>
      <c r="U33" s="20"/>
      <c r="V33" s="22"/>
      <c r="W33" s="20"/>
      <c r="X33" s="22"/>
      <c r="Y33" s="20"/>
      <c r="Z33" s="22"/>
      <c r="AA33" s="20"/>
      <c r="AB33" s="22"/>
      <c r="AC33" s="20"/>
      <c r="AD33" s="22"/>
      <c r="AE33" s="20"/>
      <c r="AF33" s="22"/>
      <c r="AG33" s="20"/>
      <c r="AH33" s="22"/>
      <c r="AI33" s="20"/>
      <c r="AJ33" s="22"/>
      <c r="AK33" s="20"/>
      <c r="AL33" s="22"/>
      <c r="AM33" s="20"/>
      <c r="AN33" s="22"/>
      <c r="AO33" s="20"/>
      <c r="AP33" s="22"/>
      <c r="AQ33" s="20"/>
      <c r="AR33" s="22"/>
      <c r="AS33" s="20"/>
      <c r="AT33" s="22"/>
      <c r="AU33" s="20"/>
      <c r="AV33" s="22"/>
      <c r="AW33" s="20"/>
      <c r="AX33" s="22"/>
      <c r="AY33" s="20"/>
      <c r="AZ33" s="22"/>
      <c r="BA33" s="20"/>
      <c r="BB33" s="22"/>
      <c r="BC33" s="20"/>
      <c r="BD33" s="22"/>
      <c r="BE33" s="20"/>
      <c r="BF33" s="22"/>
      <c r="BG33" s="83"/>
      <c r="BH33" s="84"/>
      <c r="BI33" s="20"/>
      <c r="BJ33" s="95"/>
      <c r="BK33" s="20">
        <v>0</v>
      </c>
      <c r="BL33" s="21">
        <f t="shared" si="12"/>
        <v>0</v>
      </c>
      <c r="BM33" s="20"/>
      <c r="BN33" s="95">
        <f t="shared" si="1"/>
        <v>0</v>
      </c>
      <c r="BO33" s="20"/>
      <c r="BP33" s="21">
        <f t="shared" si="13"/>
        <v>0</v>
      </c>
      <c r="BQ33" s="20"/>
      <c r="BR33" s="22"/>
      <c r="BS33" s="20"/>
      <c r="BT33" s="22"/>
      <c r="BU33" s="20"/>
      <c r="BV33" s="22"/>
      <c r="BW33" s="20">
        <v>0</v>
      </c>
      <c r="BX33" s="22"/>
      <c r="BY33" s="20"/>
      <c r="BZ33" s="172"/>
      <c r="CA33" s="20"/>
      <c r="CB33" s="164"/>
      <c r="CC33" s="20"/>
      <c r="CD33" s="178"/>
      <c r="CE33" s="20"/>
      <c r="CF33" s="95"/>
      <c r="CG33" s="20"/>
      <c r="CH33" s="95"/>
      <c r="CI33" s="20"/>
      <c r="CJ33" s="22"/>
      <c r="CK33" s="20"/>
      <c r="CL33" s="22"/>
      <c r="CM33" s="20"/>
      <c r="CN33" s="22"/>
      <c r="CO33" s="20"/>
      <c r="CP33" s="22"/>
      <c r="CQ33" s="20"/>
      <c r="CR33" s="22"/>
      <c r="CS33" s="20"/>
      <c r="CT33" s="22"/>
      <c r="CU33" s="20"/>
      <c r="CV33" s="22"/>
      <c r="CW33" s="20"/>
      <c r="CX33" s="22"/>
      <c r="CY33" s="20"/>
      <c r="CZ33" s="22"/>
      <c r="DA33" s="20"/>
      <c r="DB33" s="22"/>
      <c r="DC33" s="20"/>
      <c r="DD33" s="22"/>
      <c r="DE33" s="20"/>
      <c r="DF33" s="22"/>
      <c r="DG33" s="20"/>
      <c r="DH33" s="22"/>
      <c r="DI33" s="20"/>
      <c r="DJ33" s="22"/>
      <c r="DK33" s="20"/>
      <c r="DL33" s="22"/>
      <c r="DM33" s="20"/>
      <c r="DN33" s="22"/>
      <c r="DO33" s="20"/>
      <c r="DP33" s="22"/>
      <c r="DQ33" s="20"/>
      <c r="DR33" s="22"/>
      <c r="DS33" s="20"/>
      <c r="DT33" s="22"/>
      <c r="DU33" s="20"/>
      <c r="DV33" s="22"/>
      <c r="DW33" s="20"/>
      <c r="DX33" s="22"/>
      <c r="DY33" s="20"/>
      <c r="DZ33" s="22"/>
      <c r="EA33" s="23">
        <f t="shared" si="7"/>
        <v>0</v>
      </c>
      <c r="EB33" s="21">
        <f t="shared" si="2"/>
        <v>0</v>
      </c>
      <c r="EC33" s="193" t="e">
        <f t="shared" si="3"/>
        <v>#REF!</v>
      </c>
      <c r="ED33" s="193">
        <f t="shared" si="4"/>
        <v>0</v>
      </c>
      <c r="EE33" s="194">
        <f t="shared" si="8"/>
        <v>2245</v>
      </c>
      <c r="EF33" s="185"/>
      <c r="EG33" s="185" t="s">
        <v>437</v>
      </c>
      <c r="EH33" s="185" t="s">
        <v>438</v>
      </c>
      <c r="EI33" s="185" t="s">
        <v>397</v>
      </c>
      <c r="EJ33" s="185">
        <v>2245</v>
      </c>
      <c r="EK33" s="185">
        <v>92194.74</v>
      </c>
      <c r="EL33" s="185"/>
      <c r="EM33" s="185"/>
      <c r="EN33" s="185"/>
      <c r="EO33" s="185"/>
      <c r="EP33" s="185"/>
      <c r="EQ33" s="185"/>
      <c r="ER33" s="185"/>
      <c r="ES33" s="185"/>
      <c r="ET33" s="185"/>
      <c r="EU33" s="185"/>
      <c r="EV33" s="185"/>
      <c r="EW33" s="185"/>
      <c r="EX33" s="185"/>
      <c r="EY33" s="185"/>
      <c r="EZ33" s="185"/>
      <c r="FA33" s="185"/>
      <c r="FB33" s="185"/>
      <c r="FC33" s="185"/>
      <c r="FD33" s="185"/>
      <c r="FE33" s="185"/>
      <c r="FF33" s="185"/>
      <c r="FG33" s="195"/>
      <c r="FH33" s="185"/>
      <c r="FI33" s="185"/>
      <c r="FJ33" s="185"/>
      <c r="FK33" s="185"/>
      <c r="FL33" s="185"/>
      <c r="FM33" s="185"/>
      <c r="FN33" s="185"/>
      <c r="FO33" s="185"/>
      <c r="FP33" s="185"/>
      <c r="FQ33" s="185"/>
      <c r="FR33" s="185"/>
      <c r="FS33" s="185"/>
      <c r="FT33" s="185"/>
      <c r="FU33" s="185"/>
      <c r="FV33" s="185"/>
      <c r="FW33" s="185"/>
      <c r="FX33" s="185"/>
      <c r="FY33" s="185"/>
      <c r="FZ33" s="185"/>
      <c r="GA33" s="185"/>
      <c r="GB33" s="185"/>
      <c r="GC33" s="185"/>
      <c r="GD33" s="185"/>
      <c r="GE33" s="185"/>
      <c r="GF33" s="185"/>
      <c r="GG33" s="185"/>
      <c r="GH33" s="185"/>
      <c r="GI33" s="185"/>
      <c r="GJ33" s="185"/>
      <c r="GK33" s="185"/>
      <c r="GL33" s="185"/>
      <c r="GM33" s="185"/>
      <c r="GN33" s="185"/>
      <c r="GO33" s="185"/>
      <c r="GP33" s="185"/>
      <c r="GQ33" s="185"/>
      <c r="GR33" s="185"/>
      <c r="GS33" s="185"/>
      <c r="GT33" s="185"/>
      <c r="GU33" s="185"/>
      <c r="GV33" s="185"/>
      <c r="GW33" s="185"/>
      <c r="GX33" s="185"/>
      <c r="GY33" s="185"/>
      <c r="GZ33" s="185"/>
      <c r="HA33" s="185"/>
      <c r="HB33" s="185"/>
      <c r="HC33" s="185"/>
      <c r="HD33" s="185"/>
      <c r="HE33" s="185"/>
      <c r="HF33" s="185"/>
      <c r="HG33" s="185"/>
      <c r="HH33" s="185"/>
      <c r="HI33" s="185"/>
      <c r="HJ33" s="185"/>
      <c r="HK33" s="185"/>
      <c r="HL33" s="185"/>
      <c r="HM33" s="185"/>
      <c r="HN33" s="185"/>
      <c r="HO33" s="185"/>
      <c r="HP33" s="185"/>
      <c r="HQ33" s="185"/>
      <c r="HR33" s="185"/>
      <c r="HS33" s="185"/>
      <c r="HT33" s="185"/>
      <c r="HU33" s="185"/>
      <c r="HV33" s="185"/>
      <c r="HW33" s="185"/>
      <c r="HX33" s="185"/>
      <c r="HY33" s="185"/>
      <c r="HZ33" s="185"/>
      <c r="IA33" s="185"/>
      <c r="IB33" s="185"/>
      <c r="IC33" s="185"/>
      <c r="ID33" s="185"/>
      <c r="IE33" s="185"/>
      <c r="IF33" s="185"/>
      <c r="IG33" s="185"/>
      <c r="IH33" s="185"/>
      <c r="II33" s="185"/>
      <c r="IJ33" s="185"/>
      <c r="IK33" s="185"/>
      <c r="IL33" s="185"/>
      <c r="IM33" s="185"/>
      <c r="IN33" s="185"/>
      <c r="IO33" s="185"/>
      <c r="IP33" s="185"/>
      <c r="IQ33" s="185"/>
      <c r="IR33" s="185"/>
      <c r="IS33" s="185"/>
      <c r="IT33" s="185"/>
      <c r="IU33" s="185"/>
      <c r="IV33" s="185"/>
      <c r="IW33" s="185"/>
      <c r="IX33" s="185"/>
      <c r="IY33" s="185"/>
      <c r="IZ33" s="185"/>
      <c r="JA33" s="185"/>
      <c r="JB33" s="185"/>
      <c r="JC33" s="185"/>
      <c r="JD33" s="185"/>
      <c r="JE33" s="185"/>
      <c r="JF33" s="185"/>
      <c r="JG33" s="185"/>
      <c r="JH33" s="185"/>
      <c r="JI33" s="185"/>
      <c r="JJ33" s="185"/>
      <c r="JK33" s="185"/>
      <c r="JL33" s="185"/>
      <c r="JM33" s="185"/>
      <c r="JN33" s="185"/>
      <c r="JO33" s="185"/>
      <c r="JP33" s="185"/>
      <c r="JQ33" s="185"/>
      <c r="JR33" s="185"/>
      <c r="JS33" s="185"/>
      <c r="JT33" s="185"/>
      <c r="JU33" s="185"/>
      <c r="JV33" s="185"/>
      <c r="JW33" s="185"/>
      <c r="JX33" s="185"/>
      <c r="JY33" s="185"/>
      <c r="JZ33" s="185"/>
      <c r="KA33" s="185"/>
      <c r="KB33" s="185"/>
      <c r="KC33" s="185"/>
      <c r="KD33" s="185"/>
      <c r="KE33" s="185"/>
      <c r="KF33" s="185"/>
      <c r="KG33" s="185"/>
      <c r="KH33" s="185"/>
      <c r="KI33" s="185"/>
      <c r="KJ33" s="185"/>
      <c r="KK33" s="185"/>
      <c r="KL33" s="185"/>
      <c r="KM33" s="185"/>
      <c r="KN33" s="185"/>
      <c r="KO33" s="185"/>
      <c r="KP33" s="185"/>
      <c r="KQ33" s="185"/>
      <c r="KR33" s="185"/>
      <c r="KS33" s="185"/>
      <c r="KT33" s="185"/>
      <c r="KU33" s="185"/>
      <c r="KV33" s="185"/>
      <c r="KW33" s="185"/>
      <c r="KX33" s="185"/>
      <c r="KY33" s="185"/>
      <c r="KZ33" s="185"/>
      <c r="LA33" s="185"/>
      <c r="LB33" s="185"/>
      <c r="LC33" s="185"/>
      <c r="LD33" s="185"/>
      <c r="LE33" s="185"/>
      <c r="LF33" s="185"/>
      <c r="LG33" s="185"/>
      <c r="LH33" s="185"/>
      <c r="LI33" s="185"/>
      <c r="LJ33" s="185"/>
      <c r="LK33" s="185"/>
      <c r="LL33" s="185"/>
      <c r="LM33" s="185"/>
      <c r="LN33" s="185"/>
      <c r="LO33" s="185"/>
      <c r="LP33" s="185"/>
      <c r="LQ33" s="185"/>
      <c r="LR33" s="185"/>
      <c r="LS33" s="185"/>
      <c r="LT33" s="185"/>
    </row>
    <row r="34" spans="1:332" s="190" customFormat="1" ht="14.45" customHeight="1">
      <c r="A34" s="196" t="str">
        <f t="shared" si="5"/>
        <v>4.1.7</v>
      </c>
      <c r="B34" s="253" t="str">
        <f t="shared" si="5"/>
        <v>CONTRAPISO PLACA MACIZA</v>
      </c>
      <c r="C34" s="196" t="str">
        <f t="shared" si="5"/>
        <v>M2</v>
      </c>
      <c r="D34" s="196">
        <f t="shared" si="5"/>
        <v>1166</v>
      </c>
      <c r="E34" s="196">
        <f t="shared" si="5"/>
        <v>74250</v>
      </c>
      <c r="F34" s="197">
        <f t="shared" si="6"/>
        <v>86575500</v>
      </c>
      <c r="G34" s="20"/>
      <c r="H34" s="21">
        <f t="shared" si="9"/>
        <v>0</v>
      </c>
      <c r="I34" s="20"/>
      <c r="J34" s="21">
        <f t="shared" si="10"/>
        <v>0</v>
      </c>
      <c r="K34" s="20"/>
      <c r="L34" s="21">
        <f t="shared" si="11"/>
        <v>0</v>
      </c>
      <c r="M34" s="20"/>
      <c r="N34" s="33">
        <f t="shared" si="14"/>
        <v>0</v>
      </c>
      <c r="O34" s="20"/>
      <c r="P34" s="22"/>
      <c r="Q34" s="20"/>
      <c r="R34" s="22"/>
      <c r="S34" s="20"/>
      <c r="T34" s="22"/>
      <c r="U34" s="20"/>
      <c r="V34" s="22"/>
      <c r="W34" s="20"/>
      <c r="X34" s="22"/>
      <c r="Y34" s="20"/>
      <c r="Z34" s="22"/>
      <c r="AA34" s="20"/>
      <c r="AB34" s="22"/>
      <c r="AC34" s="20"/>
      <c r="AD34" s="22"/>
      <c r="AE34" s="20"/>
      <c r="AF34" s="22"/>
      <c r="AG34" s="20"/>
      <c r="AH34" s="22"/>
      <c r="AI34" s="20"/>
      <c r="AJ34" s="22"/>
      <c r="AK34" s="20"/>
      <c r="AL34" s="22"/>
      <c r="AM34" s="20"/>
      <c r="AN34" s="22"/>
      <c r="AO34" s="20"/>
      <c r="AP34" s="22"/>
      <c r="AQ34" s="20"/>
      <c r="AR34" s="22"/>
      <c r="AS34" s="20"/>
      <c r="AT34" s="22"/>
      <c r="AU34" s="20"/>
      <c r="AV34" s="22"/>
      <c r="AW34" s="20"/>
      <c r="AX34" s="22"/>
      <c r="AY34" s="20"/>
      <c r="AZ34" s="22"/>
      <c r="BA34" s="20"/>
      <c r="BB34" s="22"/>
      <c r="BC34" s="20"/>
      <c r="BD34" s="22"/>
      <c r="BE34" s="20"/>
      <c r="BF34" s="22"/>
      <c r="BG34" s="83"/>
      <c r="BH34" s="84"/>
      <c r="BI34" s="20"/>
      <c r="BJ34" s="95"/>
      <c r="BK34" s="20">
        <v>0</v>
      </c>
      <c r="BL34" s="21">
        <f t="shared" si="12"/>
        <v>0</v>
      </c>
      <c r="BM34" s="20"/>
      <c r="BN34" s="95">
        <f t="shared" si="1"/>
        <v>0</v>
      </c>
      <c r="BO34" s="20"/>
      <c r="BP34" s="21">
        <f t="shared" si="13"/>
        <v>0</v>
      </c>
      <c r="BQ34" s="20"/>
      <c r="BR34" s="22"/>
      <c r="BS34" s="20"/>
      <c r="BT34" s="22"/>
      <c r="BU34" s="20"/>
      <c r="BV34" s="22"/>
      <c r="BW34" s="20">
        <v>83.95</v>
      </c>
      <c r="BX34" s="23">
        <f>BW34*E34</f>
        <v>6233287.5</v>
      </c>
      <c r="BY34" s="20"/>
      <c r="BZ34" s="172"/>
      <c r="CA34" s="20"/>
      <c r="CB34" s="164"/>
      <c r="CC34" s="20"/>
      <c r="CD34" s="178"/>
      <c r="CE34" s="20"/>
      <c r="CF34" s="95"/>
      <c r="CG34" s="20"/>
      <c r="CH34" s="95"/>
      <c r="CI34" s="20"/>
      <c r="CJ34" s="22"/>
      <c r="CK34" s="20"/>
      <c r="CL34" s="22"/>
      <c r="CM34" s="20"/>
      <c r="CN34" s="22"/>
      <c r="CO34" s="20"/>
      <c r="CP34" s="22"/>
      <c r="CQ34" s="20"/>
      <c r="CR34" s="22"/>
      <c r="CS34" s="20"/>
      <c r="CT34" s="22"/>
      <c r="CU34" s="20"/>
      <c r="CV34" s="22"/>
      <c r="CW34" s="20"/>
      <c r="CX34" s="22"/>
      <c r="CY34" s="20"/>
      <c r="CZ34" s="22"/>
      <c r="DA34" s="20"/>
      <c r="DB34" s="22"/>
      <c r="DC34" s="20"/>
      <c r="DD34" s="22"/>
      <c r="DE34" s="20"/>
      <c r="DF34" s="22"/>
      <c r="DG34" s="20"/>
      <c r="DH34" s="22"/>
      <c r="DI34" s="20"/>
      <c r="DJ34" s="22"/>
      <c r="DK34" s="20"/>
      <c r="DL34" s="22"/>
      <c r="DM34" s="20"/>
      <c r="DN34" s="22"/>
      <c r="DO34" s="20"/>
      <c r="DP34" s="22"/>
      <c r="DQ34" s="20"/>
      <c r="DR34" s="22"/>
      <c r="DS34" s="20"/>
      <c r="DT34" s="22"/>
      <c r="DU34" s="20"/>
      <c r="DV34" s="22"/>
      <c r="DW34" s="20"/>
      <c r="DX34" s="22"/>
      <c r="DY34" s="20"/>
      <c r="DZ34" s="22"/>
      <c r="EA34" s="23">
        <f t="shared" si="7"/>
        <v>83.95</v>
      </c>
      <c r="EB34" s="21">
        <f t="shared" si="2"/>
        <v>6233287.5</v>
      </c>
      <c r="EC34" s="193" t="e">
        <f t="shared" si="3"/>
        <v>#REF!</v>
      </c>
      <c r="ED34" s="193">
        <f t="shared" si="4"/>
        <v>1.7490561692024503E-4</v>
      </c>
      <c r="EE34" s="194">
        <f t="shared" si="8"/>
        <v>1082.05</v>
      </c>
      <c r="EF34" s="185"/>
      <c r="EG34" s="185" t="s">
        <v>439</v>
      </c>
      <c r="EH34" s="185" t="s">
        <v>37</v>
      </c>
      <c r="EI34" s="185" t="s">
        <v>397</v>
      </c>
      <c r="EJ34" s="185">
        <v>1166</v>
      </c>
      <c r="EK34" s="185">
        <v>74250</v>
      </c>
      <c r="EL34" s="185"/>
      <c r="EM34" s="185"/>
      <c r="EN34" s="185"/>
      <c r="EO34" s="185"/>
      <c r="EP34" s="185"/>
      <c r="EQ34" s="185"/>
      <c r="ER34" s="185"/>
      <c r="ES34" s="185"/>
      <c r="ET34" s="185"/>
      <c r="EU34" s="185"/>
      <c r="EV34" s="185"/>
      <c r="EW34" s="185"/>
      <c r="EX34" s="185"/>
      <c r="EY34" s="185"/>
      <c r="EZ34" s="185"/>
      <c r="FA34" s="185"/>
      <c r="FB34" s="185"/>
      <c r="FC34" s="185"/>
      <c r="FD34" s="185"/>
      <c r="FE34" s="185"/>
      <c r="FF34" s="185"/>
      <c r="FG34" s="195"/>
      <c r="FH34" s="185"/>
      <c r="FI34" s="185"/>
      <c r="FJ34" s="185"/>
      <c r="FK34" s="185"/>
      <c r="FL34" s="185"/>
      <c r="FM34" s="185"/>
      <c r="FN34" s="185"/>
      <c r="FO34" s="185"/>
      <c r="FP34" s="185"/>
      <c r="FQ34" s="185"/>
      <c r="FR34" s="185"/>
      <c r="FS34" s="185"/>
      <c r="FT34" s="185"/>
      <c r="FU34" s="185"/>
      <c r="FV34" s="185"/>
      <c r="FW34" s="185"/>
      <c r="FX34" s="185"/>
      <c r="FY34" s="185"/>
      <c r="FZ34" s="185"/>
      <c r="GA34" s="185"/>
      <c r="GB34" s="185"/>
      <c r="GC34" s="185"/>
      <c r="GD34" s="185"/>
      <c r="GE34" s="185"/>
      <c r="GF34" s="185"/>
      <c r="GG34" s="185"/>
      <c r="GH34" s="185"/>
      <c r="GI34" s="185"/>
      <c r="GJ34" s="185"/>
      <c r="GK34" s="185"/>
      <c r="GL34" s="185"/>
      <c r="GM34" s="185"/>
      <c r="GN34" s="185"/>
      <c r="GO34" s="185"/>
      <c r="GP34" s="185"/>
      <c r="GQ34" s="185"/>
      <c r="GR34" s="185"/>
      <c r="GS34" s="185"/>
      <c r="GT34" s="185"/>
      <c r="GU34" s="185"/>
      <c r="GV34" s="185"/>
      <c r="GW34" s="185"/>
      <c r="GX34" s="185"/>
      <c r="GY34" s="185"/>
      <c r="GZ34" s="185"/>
      <c r="HA34" s="185"/>
      <c r="HB34" s="185"/>
      <c r="HC34" s="185"/>
      <c r="HD34" s="185"/>
      <c r="HE34" s="185"/>
      <c r="HF34" s="185"/>
      <c r="HG34" s="185"/>
      <c r="HH34" s="185"/>
      <c r="HI34" s="185"/>
      <c r="HJ34" s="185"/>
      <c r="HK34" s="185"/>
      <c r="HL34" s="185"/>
      <c r="HM34" s="185"/>
      <c r="HN34" s="185"/>
      <c r="HO34" s="185"/>
      <c r="HP34" s="185"/>
      <c r="HQ34" s="185"/>
      <c r="HR34" s="185"/>
      <c r="HS34" s="185"/>
      <c r="HT34" s="185"/>
      <c r="HU34" s="185"/>
      <c r="HV34" s="185"/>
      <c r="HW34" s="185"/>
      <c r="HX34" s="185"/>
      <c r="HY34" s="185"/>
      <c r="HZ34" s="185"/>
      <c r="IA34" s="185"/>
      <c r="IB34" s="185"/>
      <c r="IC34" s="185"/>
      <c r="ID34" s="185"/>
      <c r="IE34" s="185"/>
      <c r="IF34" s="185"/>
      <c r="IG34" s="185"/>
      <c r="IH34" s="185"/>
      <c r="II34" s="185"/>
      <c r="IJ34" s="185"/>
      <c r="IK34" s="185"/>
      <c r="IL34" s="185"/>
      <c r="IM34" s="185"/>
      <c r="IN34" s="185"/>
      <c r="IO34" s="185"/>
      <c r="IP34" s="185"/>
      <c r="IQ34" s="185"/>
      <c r="IR34" s="185"/>
      <c r="IS34" s="185"/>
      <c r="IT34" s="185"/>
      <c r="IU34" s="185"/>
      <c r="IV34" s="185"/>
      <c r="IW34" s="185"/>
      <c r="IX34" s="185"/>
      <c r="IY34" s="185"/>
      <c r="IZ34" s="185"/>
      <c r="JA34" s="185"/>
      <c r="JB34" s="185"/>
      <c r="JC34" s="185"/>
      <c r="JD34" s="185"/>
      <c r="JE34" s="185"/>
      <c r="JF34" s="185"/>
      <c r="JG34" s="185"/>
      <c r="JH34" s="185"/>
      <c r="JI34" s="185"/>
      <c r="JJ34" s="185"/>
      <c r="JK34" s="185"/>
      <c r="JL34" s="185"/>
      <c r="JM34" s="185"/>
      <c r="JN34" s="185"/>
      <c r="JO34" s="185"/>
      <c r="JP34" s="185"/>
      <c r="JQ34" s="185"/>
      <c r="JR34" s="185"/>
      <c r="JS34" s="185"/>
      <c r="JT34" s="185"/>
      <c r="JU34" s="185"/>
      <c r="JV34" s="185"/>
      <c r="JW34" s="185"/>
      <c r="JX34" s="185"/>
      <c r="JY34" s="185"/>
      <c r="JZ34" s="185"/>
      <c r="KA34" s="185"/>
      <c r="KB34" s="185"/>
      <c r="KC34" s="185"/>
      <c r="KD34" s="185"/>
      <c r="KE34" s="185"/>
      <c r="KF34" s="185"/>
      <c r="KG34" s="185"/>
      <c r="KH34" s="185"/>
      <c r="KI34" s="185"/>
      <c r="KJ34" s="185"/>
      <c r="KK34" s="185"/>
      <c r="KL34" s="185"/>
      <c r="KM34" s="185"/>
      <c r="KN34" s="185"/>
      <c r="KO34" s="185"/>
      <c r="KP34" s="185"/>
      <c r="KQ34" s="185"/>
      <c r="KR34" s="185"/>
      <c r="KS34" s="185"/>
      <c r="KT34" s="185"/>
      <c r="KU34" s="185"/>
      <c r="KV34" s="185"/>
      <c r="KW34" s="185"/>
      <c r="KX34" s="185"/>
      <c r="KY34" s="185"/>
      <c r="KZ34" s="185"/>
      <c r="LA34" s="185"/>
      <c r="LB34" s="185"/>
      <c r="LC34" s="185"/>
      <c r="LD34" s="185"/>
      <c r="LE34" s="185"/>
      <c r="LF34" s="185"/>
      <c r="LG34" s="185"/>
      <c r="LH34" s="185"/>
      <c r="LI34" s="185"/>
      <c r="LJ34" s="185"/>
      <c r="LK34" s="185"/>
      <c r="LL34" s="185"/>
      <c r="LM34" s="185"/>
      <c r="LN34" s="185"/>
      <c r="LO34" s="185"/>
      <c r="LP34" s="185"/>
      <c r="LQ34" s="185"/>
      <c r="LR34" s="185"/>
      <c r="LS34" s="185"/>
      <c r="LT34" s="185"/>
    </row>
    <row r="35" spans="1:332" ht="15" customHeight="1">
      <c r="A35" s="191" t="str">
        <f t="shared" si="5"/>
        <v>5.0</v>
      </c>
      <c r="B35" s="252" t="str">
        <f t="shared" si="5"/>
        <v>ESTRUCTURAS METALICAS</v>
      </c>
      <c r="C35" s="191">
        <f t="shared" si="5"/>
        <v>0</v>
      </c>
      <c r="D35" s="191">
        <f t="shared" si="5"/>
        <v>0</v>
      </c>
      <c r="E35" s="191">
        <f t="shared" si="5"/>
        <v>0</v>
      </c>
      <c r="F35" s="192">
        <f>SUM(F36:F39)</f>
        <v>5097456540</v>
      </c>
      <c r="G35" s="20"/>
      <c r="H35" s="21">
        <f t="shared" si="9"/>
        <v>0</v>
      </c>
      <c r="I35" s="20"/>
      <c r="J35" s="21">
        <f t="shared" si="10"/>
        <v>0</v>
      </c>
      <c r="K35" s="20"/>
      <c r="L35" s="21">
        <f t="shared" si="11"/>
        <v>0</v>
      </c>
      <c r="M35" s="20"/>
      <c r="N35" s="33">
        <f t="shared" si="14"/>
        <v>0</v>
      </c>
      <c r="O35" s="20"/>
      <c r="P35" s="22"/>
      <c r="Q35" s="20"/>
      <c r="R35" s="22"/>
      <c r="S35" s="20"/>
      <c r="T35" s="22"/>
      <c r="U35" s="20"/>
      <c r="V35" s="22"/>
      <c r="W35" s="20"/>
      <c r="X35" s="22"/>
      <c r="Y35" s="20"/>
      <c r="Z35" s="22"/>
      <c r="AA35" s="20"/>
      <c r="AB35" s="22"/>
      <c r="AC35" s="20"/>
      <c r="AD35" s="22"/>
      <c r="AE35" s="20"/>
      <c r="AF35" s="22"/>
      <c r="AG35" s="20"/>
      <c r="AH35" s="22"/>
      <c r="AI35" s="20"/>
      <c r="AJ35" s="22"/>
      <c r="AK35" s="20"/>
      <c r="AL35" s="22"/>
      <c r="AM35" s="20"/>
      <c r="AN35" s="22"/>
      <c r="AO35" s="20"/>
      <c r="AP35" s="22"/>
      <c r="AQ35" s="20"/>
      <c r="AR35" s="22"/>
      <c r="AS35" s="20"/>
      <c r="AT35" s="22"/>
      <c r="AU35" s="20"/>
      <c r="AV35" s="22"/>
      <c r="AW35" s="20"/>
      <c r="AX35" s="22"/>
      <c r="AY35" s="20"/>
      <c r="AZ35" s="22"/>
      <c r="BA35" s="20"/>
      <c r="BB35" s="22"/>
      <c r="BC35" s="20"/>
      <c r="BD35" s="22"/>
      <c r="BE35" s="20"/>
      <c r="BF35" s="22"/>
      <c r="BG35" s="83"/>
      <c r="BH35" s="84"/>
      <c r="BI35" s="20"/>
      <c r="BJ35" s="95"/>
      <c r="BK35" s="20">
        <v>0</v>
      </c>
      <c r="BL35" s="21">
        <f t="shared" si="12"/>
        <v>0</v>
      </c>
      <c r="BM35" s="20"/>
      <c r="BN35" s="95">
        <f t="shared" si="1"/>
        <v>0</v>
      </c>
      <c r="BO35" s="20"/>
      <c r="BP35" s="21">
        <f t="shared" si="13"/>
        <v>0</v>
      </c>
      <c r="BQ35" s="20"/>
      <c r="BR35" s="22"/>
      <c r="BS35" s="20"/>
      <c r="BT35" s="22"/>
      <c r="BU35" s="20"/>
      <c r="BV35" s="22"/>
      <c r="BW35" s="20"/>
      <c r="BX35" s="22"/>
      <c r="BY35" s="20"/>
      <c r="BZ35" s="172"/>
      <c r="CA35" s="20"/>
      <c r="CB35" s="164"/>
      <c r="CC35" s="20"/>
      <c r="CD35" s="178"/>
      <c r="CE35" s="20"/>
      <c r="CF35" s="95"/>
      <c r="CG35" s="20"/>
      <c r="CH35" s="95"/>
      <c r="CI35" s="20"/>
      <c r="CJ35" s="22"/>
      <c r="CK35" s="20"/>
      <c r="CL35" s="22"/>
      <c r="CM35" s="20"/>
      <c r="CN35" s="22"/>
      <c r="CO35" s="20"/>
      <c r="CP35" s="22"/>
      <c r="CQ35" s="20"/>
      <c r="CR35" s="22"/>
      <c r="CS35" s="20"/>
      <c r="CT35" s="22"/>
      <c r="CU35" s="20"/>
      <c r="CV35" s="22"/>
      <c r="CW35" s="20"/>
      <c r="CX35" s="22"/>
      <c r="CY35" s="20"/>
      <c r="CZ35" s="22"/>
      <c r="DA35" s="20"/>
      <c r="DB35" s="22"/>
      <c r="DC35" s="20"/>
      <c r="DD35" s="22"/>
      <c r="DE35" s="20"/>
      <c r="DF35" s="22"/>
      <c r="DG35" s="20"/>
      <c r="DH35" s="22"/>
      <c r="DI35" s="20"/>
      <c r="DJ35" s="22"/>
      <c r="DK35" s="20"/>
      <c r="DL35" s="22"/>
      <c r="DM35" s="20"/>
      <c r="DN35" s="22"/>
      <c r="DO35" s="20"/>
      <c r="DP35" s="22"/>
      <c r="DQ35" s="20"/>
      <c r="DR35" s="22"/>
      <c r="DS35" s="20"/>
      <c r="DT35" s="22"/>
      <c r="DU35" s="20"/>
      <c r="DV35" s="22"/>
      <c r="DW35" s="20"/>
      <c r="DX35" s="22"/>
      <c r="DY35" s="20"/>
      <c r="DZ35" s="22"/>
      <c r="EA35" s="23">
        <f t="shared" si="7"/>
        <v>0</v>
      </c>
      <c r="EB35" s="21">
        <f t="shared" si="2"/>
        <v>0</v>
      </c>
      <c r="EC35" s="193" t="e">
        <f t="shared" si="3"/>
        <v>#REF!</v>
      </c>
      <c r="ED35" s="193">
        <f t="shared" si="4"/>
        <v>0</v>
      </c>
      <c r="EE35" s="194">
        <f t="shared" si="8"/>
        <v>0</v>
      </c>
      <c r="EF35" s="185"/>
      <c r="EG35" s="185" t="s">
        <v>440</v>
      </c>
      <c r="EH35" s="185" t="s">
        <v>38</v>
      </c>
      <c r="EI35" s="185"/>
      <c r="EJ35" s="185"/>
      <c r="EK35" s="185"/>
      <c r="EL35" s="185"/>
      <c r="EM35" s="185"/>
      <c r="EN35" s="185"/>
      <c r="EO35" s="198">
        <f>F35</f>
        <v>5097456540</v>
      </c>
      <c r="EP35" s="185">
        <f>1.2776</f>
        <v>1.2776000000000001</v>
      </c>
      <c r="EQ35" s="198">
        <f>EO35*EP35</f>
        <v>6512510475.5040007</v>
      </c>
      <c r="ER35" s="185"/>
      <c r="ES35" s="185"/>
      <c r="ET35" s="185"/>
      <c r="EU35" s="185"/>
      <c r="EV35" s="185"/>
      <c r="EW35" s="185"/>
      <c r="EX35" s="185"/>
      <c r="EY35" s="185"/>
      <c r="EZ35" s="185"/>
      <c r="FA35" s="185"/>
      <c r="FB35" s="185"/>
      <c r="FC35" s="185"/>
      <c r="FD35" s="185"/>
      <c r="FE35" s="185"/>
      <c r="FF35" s="185"/>
      <c r="FG35" s="195"/>
      <c r="FH35" s="185"/>
      <c r="FI35" s="185"/>
      <c r="FJ35" s="185"/>
      <c r="FK35" s="185"/>
      <c r="FL35" s="185"/>
      <c r="FM35" s="185"/>
      <c r="FN35" s="185"/>
      <c r="FO35" s="185"/>
      <c r="FP35" s="185"/>
      <c r="FQ35" s="185"/>
      <c r="FR35" s="185"/>
      <c r="FS35" s="185"/>
      <c r="FT35" s="185"/>
      <c r="FU35" s="185"/>
      <c r="FV35" s="185"/>
      <c r="FW35" s="185"/>
      <c r="FX35" s="185"/>
      <c r="FY35" s="185"/>
      <c r="FZ35" s="185"/>
      <c r="GA35" s="185"/>
      <c r="GB35" s="185"/>
      <c r="GC35" s="185"/>
      <c r="GD35" s="185"/>
      <c r="GE35" s="185"/>
      <c r="GF35" s="185"/>
      <c r="GG35" s="185"/>
      <c r="GH35" s="185"/>
      <c r="GI35" s="185"/>
      <c r="GJ35" s="185"/>
      <c r="GK35" s="185"/>
      <c r="GL35" s="185"/>
      <c r="GM35" s="185"/>
      <c r="GN35" s="185"/>
      <c r="GO35" s="185"/>
      <c r="GP35" s="185"/>
      <c r="GQ35" s="185"/>
      <c r="GR35" s="185"/>
      <c r="GS35" s="185"/>
      <c r="GT35" s="185"/>
      <c r="GU35" s="185"/>
      <c r="GV35" s="185"/>
      <c r="GW35" s="185"/>
      <c r="GX35" s="185"/>
      <c r="GY35" s="185"/>
      <c r="GZ35" s="185"/>
      <c r="HA35" s="185"/>
      <c r="HB35" s="185"/>
      <c r="HC35" s="185"/>
      <c r="HD35" s="185"/>
      <c r="HE35" s="185"/>
      <c r="HF35" s="185"/>
      <c r="HG35" s="185"/>
      <c r="HH35" s="185"/>
      <c r="HI35" s="185"/>
      <c r="HJ35" s="185"/>
      <c r="HK35" s="185"/>
      <c r="HL35" s="185"/>
      <c r="HM35" s="185"/>
      <c r="HN35" s="185"/>
      <c r="HO35" s="185"/>
      <c r="HP35" s="185"/>
      <c r="HQ35" s="185"/>
      <c r="HR35" s="185"/>
      <c r="HS35" s="185"/>
      <c r="HT35" s="185"/>
      <c r="HU35" s="185"/>
      <c r="HV35" s="185"/>
      <c r="HW35" s="185"/>
      <c r="HX35" s="185"/>
      <c r="HY35" s="185"/>
      <c r="HZ35" s="185"/>
      <c r="IA35" s="185"/>
      <c r="IB35" s="185"/>
      <c r="IC35" s="185"/>
      <c r="ID35" s="185"/>
      <c r="IE35" s="185"/>
      <c r="IF35" s="185"/>
      <c r="IG35" s="185"/>
      <c r="IH35" s="185"/>
      <c r="II35" s="185"/>
      <c r="IJ35" s="185"/>
      <c r="IK35" s="185"/>
      <c r="IL35" s="185"/>
      <c r="IM35" s="185"/>
      <c r="IN35" s="185"/>
      <c r="IO35" s="185"/>
      <c r="IP35" s="185"/>
      <c r="IQ35" s="185"/>
      <c r="IR35" s="185"/>
      <c r="IS35" s="185"/>
      <c r="IT35" s="185"/>
      <c r="IU35" s="185"/>
      <c r="IV35" s="185"/>
      <c r="IW35" s="185"/>
      <c r="IX35" s="185"/>
      <c r="IY35" s="185"/>
      <c r="IZ35" s="185"/>
      <c r="JA35" s="185"/>
      <c r="JB35" s="185"/>
      <c r="JC35" s="185"/>
      <c r="JD35" s="185"/>
      <c r="JE35" s="185"/>
      <c r="JF35" s="185"/>
      <c r="JG35" s="185"/>
      <c r="JH35" s="185"/>
      <c r="JI35" s="185"/>
      <c r="JJ35" s="185"/>
      <c r="JK35" s="185"/>
      <c r="JL35" s="185"/>
      <c r="JM35" s="185"/>
      <c r="JN35" s="185"/>
      <c r="JO35" s="185"/>
      <c r="JP35" s="185"/>
      <c r="JQ35" s="185"/>
      <c r="JR35" s="185"/>
      <c r="JS35" s="185"/>
      <c r="JT35" s="185"/>
      <c r="JU35" s="185"/>
      <c r="JV35" s="185"/>
      <c r="JW35" s="185"/>
      <c r="JX35" s="185"/>
      <c r="JY35" s="185"/>
      <c r="JZ35" s="185"/>
      <c r="KA35" s="185"/>
      <c r="KB35" s="185"/>
      <c r="KC35" s="185"/>
      <c r="KD35" s="185"/>
      <c r="KE35" s="185"/>
      <c r="KF35" s="185"/>
      <c r="KG35" s="185"/>
      <c r="KH35" s="185"/>
      <c r="KI35" s="185"/>
      <c r="KJ35" s="185"/>
      <c r="KK35" s="185"/>
      <c r="KL35" s="185"/>
      <c r="KM35" s="185"/>
      <c r="KN35" s="185"/>
      <c r="KO35" s="185"/>
      <c r="KP35" s="185"/>
      <c r="KQ35" s="185"/>
      <c r="KR35" s="185"/>
      <c r="KS35" s="185"/>
      <c r="KT35" s="185"/>
      <c r="KU35" s="185"/>
      <c r="KV35" s="185"/>
      <c r="KW35" s="185"/>
      <c r="KX35" s="185"/>
      <c r="KY35" s="185"/>
      <c r="KZ35" s="185"/>
      <c r="LA35" s="185"/>
      <c r="LB35" s="185"/>
      <c r="LC35" s="185"/>
      <c r="LD35" s="185"/>
      <c r="LE35" s="185"/>
      <c r="LF35" s="185"/>
      <c r="LG35" s="185"/>
      <c r="LH35" s="185"/>
      <c r="LI35" s="185"/>
      <c r="LJ35" s="185"/>
      <c r="LK35" s="185"/>
      <c r="LL35" s="185"/>
      <c r="LM35" s="185"/>
      <c r="LN35" s="185"/>
      <c r="LO35" s="185"/>
      <c r="LP35" s="185"/>
      <c r="LQ35" s="185"/>
      <c r="LR35" s="185"/>
      <c r="LS35" s="185"/>
      <c r="LT35" s="185"/>
    </row>
    <row r="36" spans="1:332" ht="14.45" customHeight="1">
      <c r="A36" s="196" t="str">
        <f t="shared" si="5"/>
        <v>5.1.1</v>
      </c>
      <c r="B36" s="253" t="str">
        <f t="shared" si="5"/>
        <v>ESTRUCTURA METALICA CUBIERTAS MODULOS 1,2 y 3 INCLUYE: CORREAS, CONTRAVIENTOS, TENSORES, COLUMNAS, VIGAS DE AMARRE, ANCLAJES, TORNILLERÍA, SOLDADURAS,  PLATINERÍA, ANTICORROSIVO Y PINTURA . CONTEMPLA TAMBIÉN:FABRICACIÓN, TRANSPORTE, SUMINISTRO Y MONTAJE</v>
      </c>
      <c r="C36" s="196" t="str">
        <f t="shared" si="5"/>
        <v>KG</v>
      </c>
      <c r="D36" s="196">
        <f t="shared" si="5"/>
        <v>87500</v>
      </c>
      <c r="E36" s="196">
        <f t="shared" si="5"/>
        <v>14355</v>
      </c>
      <c r="F36" s="197">
        <f t="shared" si="6"/>
        <v>1256062500</v>
      </c>
      <c r="G36" s="20"/>
      <c r="H36" s="21">
        <f t="shared" si="9"/>
        <v>0</v>
      </c>
      <c r="I36" s="20"/>
      <c r="J36" s="21">
        <f t="shared" si="10"/>
        <v>0</v>
      </c>
      <c r="K36" s="20"/>
      <c r="L36" s="21">
        <f t="shared" si="11"/>
        <v>0</v>
      </c>
      <c r="M36" s="20"/>
      <c r="N36" s="33">
        <f t="shared" si="14"/>
        <v>0</v>
      </c>
      <c r="O36" s="20"/>
      <c r="P36" s="22"/>
      <c r="Q36" s="20"/>
      <c r="R36" s="22"/>
      <c r="S36" s="20"/>
      <c r="T36" s="22"/>
      <c r="U36" s="20"/>
      <c r="V36" s="22"/>
      <c r="W36" s="20"/>
      <c r="X36" s="22"/>
      <c r="Y36" s="20"/>
      <c r="Z36" s="22"/>
      <c r="AA36" s="20"/>
      <c r="AB36" s="22"/>
      <c r="AC36" s="20"/>
      <c r="AD36" s="22"/>
      <c r="AE36" s="20"/>
      <c r="AF36" s="22"/>
      <c r="AG36" s="20"/>
      <c r="AH36" s="22"/>
      <c r="AI36" s="20"/>
      <c r="AJ36" s="22"/>
      <c r="AK36" s="20"/>
      <c r="AL36" s="22"/>
      <c r="AM36" s="20"/>
      <c r="AN36" s="22"/>
      <c r="AO36" s="20"/>
      <c r="AP36" s="22"/>
      <c r="AQ36" s="20"/>
      <c r="AR36" s="22"/>
      <c r="AS36" s="20"/>
      <c r="AT36" s="22"/>
      <c r="AU36" s="20"/>
      <c r="AV36" s="22"/>
      <c r="AW36" s="20"/>
      <c r="AX36" s="22"/>
      <c r="AY36" s="20"/>
      <c r="AZ36" s="22"/>
      <c r="BA36" s="20"/>
      <c r="BB36" s="22"/>
      <c r="BC36" s="20"/>
      <c r="BD36" s="33"/>
      <c r="BE36" s="20"/>
      <c r="BF36" s="22"/>
      <c r="BG36" s="83"/>
      <c r="BH36" s="84"/>
      <c r="BI36" s="20"/>
      <c r="BJ36" s="95"/>
      <c r="BK36" s="20">
        <v>0</v>
      </c>
      <c r="BL36" s="21">
        <f t="shared" si="12"/>
        <v>0</v>
      </c>
      <c r="BM36" s="20"/>
      <c r="BN36" s="95">
        <f t="shared" si="1"/>
        <v>0</v>
      </c>
      <c r="BO36" s="20"/>
      <c r="BP36" s="21">
        <f t="shared" si="13"/>
        <v>0</v>
      </c>
      <c r="BQ36" s="20"/>
      <c r="BR36" s="22"/>
      <c r="BS36" s="20"/>
      <c r="BT36" s="22"/>
      <c r="BU36" s="20"/>
      <c r="BV36" s="22"/>
      <c r="BW36" s="20">
        <v>2657.3</v>
      </c>
      <c r="BX36" s="23">
        <f>BW36*E36</f>
        <v>38145541.5</v>
      </c>
      <c r="BY36" s="20"/>
      <c r="BZ36" s="172"/>
      <c r="CA36" s="20"/>
      <c r="CB36" s="164"/>
      <c r="CC36" s="20">
        <v>18390.3</v>
      </c>
      <c r="CD36" s="178">
        <f>+CC36*E36</f>
        <v>263992756.5</v>
      </c>
      <c r="CE36" s="20"/>
      <c r="CF36" s="296"/>
      <c r="CG36" s="20">
        <v>11484.66</v>
      </c>
      <c r="CH36" s="296">
        <f>+CG36*$E36</f>
        <v>164862294.30000001</v>
      </c>
      <c r="CI36" s="20">
        <v>6026.8</v>
      </c>
      <c r="CJ36" s="296">
        <f>+CI36*$E36</f>
        <v>86514714</v>
      </c>
      <c r="CK36" s="20">
        <v>8500.56</v>
      </c>
      <c r="CL36" s="296">
        <f>+CK36*$E36</f>
        <v>122025538.8</v>
      </c>
      <c r="CM36" s="20"/>
      <c r="CN36" s="22"/>
      <c r="CO36" s="20"/>
      <c r="CP36" s="22"/>
      <c r="CQ36" s="20"/>
      <c r="CR36" s="22"/>
      <c r="CS36" s="20"/>
      <c r="CT36" s="22"/>
      <c r="CU36" s="20"/>
      <c r="CV36" s="22"/>
      <c r="CW36" s="20"/>
      <c r="CX36" s="22"/>
      <c r="CY36" s="20"/>
      <c r="CZ36" s="22"/>
      <c r="DA36" s="20"/>
      <c r="DB36" s="22"/>
      <c r="DC36" s="20"/>
      <c r="DD36" s="22"/>
      <c r="DE36" s="20"/>
      <c r="DF36" s="22"/>
      <c r="DG36" s="20"/>
      <c r="DH36" s="22"/>
      <c r="DI36" s="20"/>
      <c r="DJ36" s="22"/>
      <c r="DK36" s="20"/>
      <c r="DL36" s="22"/>
      <c r="DM36" s="20"/>
      <c r="DN36" s="22"/>
      <c r="DO36" s="20"/>
      <c r="DP36" s="22"/>
      <c r="DQ36" s="20"/>
      <c r="DR36" s="22"/>
      <c r="DS36" s="20"/>
      <c r="DT36" s="22"/>
      <c r="DU36" s="20"/>
      <c r="DV36" s="22"/>
      <c r="DW36" s="20"/>
      <c r="DX36" s="22"/>
      <c r="DY36" s="20"/>
      <c r="DZ36" s="22"/>
      <c r="EA36" s="23">
        <f t="shared" si="7"/>
        <v>47059.619999999995</v>
      </c>
      <c r="EB36" s="21">
        <f t="shared" si="2"/>
        <v>675540845.0999999</v>
      </c>
      <c r="EC36" s="193" t="e">
        <f t="shared" si="3"/>
        <v>#REF!</v>
      </c>
      <c r="ED36" s="193">
        <f t="shared" si="4"/>
        <v>1.8955629475944945E-2</v>
      </c>
      <c r="EE36" s="194">
        <f t="shared" si="8"/>
        <v>40440.380000000005</v>
      </c>
      <c r="EF36" s="185"/>
      <c r="EG36" s="185" t="s">
        <v>39</v>
      </c>
      <c r="EH36" s="185" t="s">
        <v>441</v>
      </c>
      <c r="EI36" s="185" t="s">
        <v>432</v>
      </c>
      <c r="EJ36" s="185">
        <v>87500</v>
      </c>
      <c r="EK36" s="185">
        <v>14355</v>
      </c>
      <c r="EL36" s="185"/>
      <c r="EM36" s="185"/>
      <c r="EN36" s="185"/>
      <c r="EO36" s="185"/>
      <c r="EP36" s="185"/>
      <c r="EQ36" s="199">
        <f>EQ35/F755</f>
        <v>0.14307974999459874</v>
      </c>
      <c r="ER36" s="185"/>
      <c r="ES36" s="185"/>
      <c r="ET36" s="185"/>
      <c r="EU36" s="185"/>
      <c r="EV36" s="185"/>
      <c r="EW36" s="185"/>
      <c r="EX36" s="185"/>
      <c r="EY36" s="185"/>
      <c r="EZ36" s="185"/>
      <c r="FA36" s="185"/>
      <c r="FB36" s="185"/>
      <c r="FC36" s="185"/>
      <c r="FD36" s="185"/>
      <c r="FE36" s="185"/>
      <c r="FF36" s="185"/>
      <c r="FG36" s="195"/>
      <c r="FH36" s="185"/>
      <c r="FI36" s="185"/>
      <c r="FJ36" s="185"/>
      <c r="FK36" s="185"/>
      <c r="FL36" s="185"/>
      <c r="FM36" s="185"/>
      <c r="FN36" s="185"/>
      <c r="FO36" s="185"/>
      <c r="FP36" s="185"/>
      <c r="FQ36" s="185"/>
      <c r="FR36" s="185"/>
      <c r="FS36" s="185"/>
      <c r="FT36" s="185"/>
      <c r="FU36" s="185"/>
      <c r="FV36" s="185"/>
      <c r="FW36" s="185"/>
      <c r="FX36" s="185"/>
      <c r="FY36" s="185"/>
      <c r="FZ36" s="185"/>
      <c r="GA36" s="185"/>
      <c r="GB36" s="185"/>
      <c r="GC36" s="185"/>
      <c r="GD36" s="185"/>
      <c r="GE36" s="185"/>
      <c r="GF36" s="185"/>
      <c r="GG36" s="185"/>
      <c r="GH36" s="185"/>
      <c r="GI36" s="185"/>
      <c r="GJ36" s="185"/>
      <c r="GK36" s="185"/>
      <c r="GL36" s="185"/>
      <c r="GM36" s="185"/>
      <c r="GN36" s="185"/>
      <c r="GO36" s="185"/>
      <c r="GP36" s="185"/>
      <c r="GQ36" s="185"/>
      <c r="GR36" s="185"/>
      <c r="GS36" s="185"/>
      <c r="GT36" s="185"/>
      <c r="GU36" s="185"/>
      <c r="GV36" s="185"/>
      <c r="GW36" s="185"/>
      <c r="GX36" s="185"/>
      <c r="GY36" s="185"/>
      <c r="GZ36" s="185"/>
      <c r="HA36" s="185"/>
      <c r="HB36" s="185"/>
      <c r="HC36" s="185"/>
      <c r="HD36" s="185"/>
      <c r="HE36" s="185"/>
      <c r="HF36" s="185"/>
      <c r="HG36" s="185"/>
      <c r="HH36" s="185"/>
      <c r="HI36" s="185"/>
      <c r="HJ36" s="185"/>
      <c r="HK36" s="185"/>
      <c r="HL36" s="185"/>
      <c r="HM36" s="185"/>
      <c r="HN36" s="185"/>
      <c r="HO36" s="185"/>
      <c r="HP36" s="185"/>
      <c r="HQ36" s="185"/>
      <c r="HR36" s="185"/>
      <c r="HS36" s="185"/>
      <c r="HT36" s="185"/>
      <c r="HU36" s="185"/>
      <c r="HV36" s="185"/>
      <c r="HW36" s="185"/>
      <c r="HX36" s="185"/>
      <c r="HY36" s="185"/>
      <c r="HZ36" s="185"/>
      <c r="IA36" s="185"/>
      <c r="IB36" s="185"/>
      <c r="IC36" s="185"/>
      <c r="ID36" s="185"/>
      <c r="IE36" s="185"/>
      <c r="IF36" s="185"/>
      <c r="IG36" s="185"/>
      <c r="IH36" s="185"/>
      <c r="II36" s="185"/>
      <c r="IJ36" s="185"/>
      <c r="IK36" s="185"/>
      <c r="IL36" s="185"/>
      <c r="IM36" s="185"/>
      <c r="IN36" s="185"/>
      <c r="IO36" s="185"/>
      <c r="IP36" s="185"/>
      <c r="IQ36" s="185"/>
      <c r="IR36" s="185"/>
      <c r="IS36" s="185"/>
      <c r="IT36" s="185"/>
      <c r="IU36" s="185"/>
      <c r="IV36" s="185"/>
      <c r="IW36" s="185"/>
      <c r="IX36" s="185"/>
      <c r="IY36" s="185"/>
      <c r="IZ36" s="185"/>
      <c r="JA36" s="185"/>
      <c r="JB36" s="185"/>
      <c r="JC36" s="185"/>
      <c r="JD36" s="185"/>
      <c r="JE36" s="185"/>
      <c r="JF36" s="185"/>
      <c r="JG36" s="185"/>
      <c r="JH36" s="185"/>
      <c r="JI36" s="185"/>
      <c r="JJ36" s="185"/>
      <c r="JK36" s="185"/>
      <c r="JL36" s="185"/>
      <c r="JM36" s="185"/>
      <c r="JN36" s="185"/>
      <c r="JO36" s="185"/>
      <c r="JP36" s="185"/>
      <c r="JQ36" s="185"/>
      <c r="JR36" s="185"/>
      <c r="JS36" s="185"/>
      <c r="JT36" s="185"/>
      <c r="JU36" s="185"/>
      <c r="JV36" s="185"/>
      <c r="JW36" s="185"/>
      <c r="JX36" s="185"/>
      <c r="JY36" s="185"/>
      <c r="JZ36" s="185"/>
      <c r="KA36" s="185"/>
      <c r="KB36" s="185"/>
      <c r="KC36" s="185"/>
      <c r="KD36" s="185"/>
      <c r="KE36" s="185"/>
      <c r="KF36" s="185"/>
      <c r="KG36" s="185"/>
      <c r="KH36" s="185"/>
      <c r="KI36" s="185"/>
      <c r="KJ36" s="185"/>
      <c r="KK36" s="185"/>
      <c r="KL36" s="185"/>
      <c r="KM36" s="185"/>
      <c r="KN36" s="185"/>
      <c r="KO36" s="185"/>
      <c r="KP36" s="185"/>
      <c r="KQ36" s="185"/>
      <c r="KR36" s="185"/>
      <c r="KS36" s="185"/>
      <c r="KT36" s="185"/>
      <c r="KU36" s="185"/>
      <c r="KV36" s="185"/>
      <c r="KW36" s="185"/>
      <c r="KX36" s="185"/>
      <c r="KY36" s="185"/>
      <c r="KZ36" s="185"/>
      <c r="LA36" s="185"/>
      <c r="LB36" s="185"/>
      <c r="LC36" s="185"/>
      <c r="LD36" s="185"/>
      <c r="LE36" s="185"/>
      <c r="LF36" s="185"/>
      <c r="LG36" s="185"/>
      <c r="LH36" s="185"/>
      <c r="LI36" s="185"/>
      <c r="LJ36" s="185"/>
      <c r="LK36" s="185"/>
      <c r="LL36" s="185"/>
      <c r="LM36" s="185"/>
      <c r="LN36" s="185"/>
      <c r="LO36" s="185"/>
      <c r="LP36" s="185"/>
      <c r="LQ36" s="185"/>
      <c r="LR36" s="185"/>
      <c r="LS36" s="185"/>
      <c r="LT36" s="185"/>
    </row>
    <row r="37" spans="1:332" ht="15" customHeight="1">
      <c r="A37" s="196" t="str">
        <f t="shared" si="5"/>
        <v>5.1.2</v>
      </c>
      <c r="B37" s="253" t="str">
        <f t="shared" si="5"/>
        <v>ESTRUCTURA METALICA PARA MEZANINES Y PUENTE PEATONAL INCLUYE: COLUMNAS, VIGAS DE AMARRE, ANCLAJES, TORNILLERÍA,  PLATINERÍA. CONTEMPLA TAMBIÉN:FABRICACIÓN, TRANSPORTE, SUMINISTRO Y MONTAJE</v>
      </c>
      <c r="C37" s="196" t="str">
        <f t="shared" si="5"/>
        <v>KG</v>
      </c>
      <c r="D37" s="196">
        <f t="shared" si="5"/>
        <v>175000</v>
      </c>
      <c r="E37" s="196">
        <f t="shared" si="5"/>
        <v>14355</v>
      </c>
      <c r="F37" s="197">
        <f t="shared" si="6"/>
        <v>2512125000</v>
      </c>
      <c r="G37" s="20"/>
      <c r="H37" s="21">
        <f t="shared" si="9"/>
        <v>0</v>
      </c>
      <c r="I37" s="20"/>
      <c r="J37" s="21">
        <f t="shared" si="10"/>
        <v>0</v>
      </c>
      <c r="K37" s="20"/>
      <c r="L37" s="21">
        <f t="shared" si="11"/>
        <v>0</v>
      </c>
      <c r="M37" s="20"/>
      <c r="N37" s="33">
        <f t="shared" si="14"/>
        <v>0</v>
      </c>
      <c r="O37" s="20"/>
      <c r="P37" s="22"/>
      <c r="Q37" s="20"/>
      <c r="R37" s="22"/>
      <c r="S37" s="20"/>
      <c r="T37" s="22"/>
      <c r="U37" s="20"/>
      <c r="V37" s="22"/>
      <c r="W37" s="20"/>
      <c r="X37" s="22"/>
      <c r="Y37" s="20"/>
      <c r="Z37" s="22"/>
      <c r="AA37" s="20"/>
      <c r="AB37" s="22"/>
      <c r="AC37" s="20"/>
      <c r="AD37" s="22"/>
      <c r="AE37" s="20"/>
      <c r="AF37" s="22"/>
      <c r="AG37" s="20"/>
      <c r="AH37" s="22"/>
      <c r="AI37" s="20"/>
      <c r="AJ37" s="22"/>
      <c r="AK37" s="20"/>
      <c r="AL37" s="22"/>
      <c r="AM37" s="20"/>
      <c r="AN37" s="22"/>
      <c r="AO37" s="20"/>
      <c r="AP37" s="22"/>
      <c r="AQ37" s="20"/>
      <c r="AR37" s="22"/>
      <c r="AS37" s="20"/>
      <c r="AT37" s="22"/>
      <c r="AU37" s="20"/>
      <c r="AV37" s="22"/>
      <c r="AW37" s="20"/>
      <c r="AX37" s="22"/>
      <c r="AY37" s="20">
        <v>3301.09</v>
      </c>
      <c r="AZ37" s="33">
        <f>+AY37*E37</f>
        <v>47387146.950000003</v>
      </c>
      <c r="BA37" s="20"/>
      <c r="BB37" s="22"/>
      <c r="BC37" s="20">
        <v>3301.09</v>
      </c>
      <c r="BD37" s="33">
        <f>+BC37*E37</f>
        <v>47387146.950000003</v>
      </c>
      <c r="BE37" s="20"/>
      <c r="BF37" s="22"/>
      <c r="BG37" s="83">
        <v>7530.53</v>
      </c>
      <c r="BH37" s="86">
        <f>+BG37*$E$17</f>
        <v>174280787.81189999</v>
      </c>
      <c r="BI37" s="20">
        <f>-9432848.51/14355</f>
        <v>-657.11240055729706</v>
      </c>
      <c r="BJ37" s="95">
        <v>-9432848.5119000077</v>
      </c>
      <c r="BK37" s="100">
        <f>33002.1-13475.6</f>
        <v>19526.5</v>
      </c>
      <c r="BL37" s="21">
        <f>BK37*E37</f>
        <v>280302907.5</v>
      </c>
      <c r="BM37" s="20">
        <f>22830.83</f>
        <v>22830.83</v>
      </c>
      <c r="BN37" s="95">
        <f t="shared" si="1"/>
        <v>327736564.65000004</v>
      </c>
      <c r="BO37" s="20"/>
      <c r="BP37" s="21">
        <f t="shared" si="13"/>
        <v>0</v>
      </c>
      <c r="BQ37" s="20">
        <f>6702.09+5245.61+7069.14</f>
        <v>19016.84</v>
      </c>
      <c r="BR37" s="118">
        <f>BQ37*E37</f>
        <v>272986738.19999999</v>
      </c>
      <c r="BS37" s="20">
        <v>1546.2</v>
      </c>
      <c r="BT37" s="95">
        <f>BS37*E37</f>
        <v>22195701</v>
      </c>
      <c r="BU37" s="20">
        <v>18195.28</v>
      </c>
      <c r="BV37" s="23">
        <f>BU37*E37</f>
        <v>261193244.39999998</v>
      </c>
      <c r="BW37" s="20">
        <v>4261.0224005573109</v>
      </c>
      <c r="BX37" s="23">
        <f>BW37*E37</f>
        <v>61166976.560000196</v>
      </c>
      <c r="BY37" s="20"/>
      <c r="BZ37" s="172"/>
      <c r="CA37" s="20">
        <v>397.01</v>
      </c>
      <c r="CB37" s="164">
        <f>+CA37*E37</f>
        <v>5699078.5499999998</v>
      </c>
      <c r="CC37" s="20">
        <v>17663.46</v>
      </c>
      <c r="CD37" s="178">
        <f>+CC37*E37</f>
        <v>253558968.29999998</v>
      </c>
      <c r="CE37" s="20">
        <f>19894.94-17663.46</f>
        <v>2231.4799999999996</v>
      </c>
      <c r="CF37" s="296">
        <f>+CE37*$E37</f>
        <v>32032895.399999995</v>
      </c>
      <c r="CG37" s="20">
        <v>12696.53</v>
      </c>
      <c r="CH37" s="296">
        <f>+CG37*$E37</f>
        <v>182258688.15000001</v>
      </c>
      <c r="CI37" s="20">
        <v>9013.1</v>
      </c>
      <c r="CJ37" s="296">
        <f>+CI37*$E37</f>
        <v>129383050.5</v>
      </c>
      <c r="CK37" s="20">
        <v>23067.25</v>
      </c>
      <c r="CL37" s="296">
        <f>+CK37*$E37</f>
        <v>331130373.75</v>
      </c>
      <c r="CM37" s="20"/>
      <c r="CN37" s="22"/>
      <c r="CO37" s="20"/>
      <c r="CP37" s="22"/>
      <c r="CQ37" s="20"/>
      <c r="CR37" s="22"/>
      <c r="CS37" s="20"/>
      <c r="CT37" s="22"/>
      <c r="CU37" s="20"/>
      <c r="CV37" s="22"/>
      <c r="CW37" s="20"/>
      <c r="CX37" s="22"/>
      <c r="CY37" s="20"/>
      <c r="CZ37" s="22"/>
      <c r="DA37" s="20"/>
      <c r="DB37" s="22"/>
      <c r="DC37" s="20"/>
      <c r="DD37" s="22"/>
      <c r="DE37" s="20"/>
      <c r="DF37" s="22"/>
      <c r="DG37" s="20"/>
      <c r="DH37" s="22"/>
      <c r="DI37" s="20"/>
      <c r="DJ37" s="22"/>
      <c r="DK37" s="20"/>
      <c r="DL37" s="22"/>
      <c r="DM37" s="20"/>
      <c r="DN37" s="22"/>
      <c r="DO37" s="20"/>
      <c r="DP37" s="22"/>
      <c r="DQ37" s="20"/>
      <c r="DR37" s="22"/>
      <c r="DS37" s="20"/>
      <c r="DT37" s="22"/>
      <c r="DU37" s="20"/>
      <c r="DV37" s="22"/>
      <c r="DW37" s="20"/>
      <c r="DX37" s="22"/>
      <c r="DY37" s="20"/>
      <c r="DZ37" s="22"/>
      <c r="EA37" s="23">
        <f t="shared" si="7"/>
        <v>163921.1</v>
      </c>
      <c r="EB37" s="21">
        <f t="shared" si="2"/>
        <v>2353087390.5</v>
      </c>
      <c r="EC37" s="193" t="e">
        <f t="shared" si="3"/>
        <v>#REF!</v>
      </c>
      <c r="ED37" s="193">
        <f t="shared" si="4"/>
        <v>6.6027469726472915E-2</v>
      </c>
      <c r="EE37" s="194">
        <f t="shared" si="8"/>
        <v>11078.899999999994</v>
      </c>
      <c r="EF37" s="185"/>
      <c r="EG37" s="185" t="s">
        <v>40</v>
      </c>
      <c r="EH37" s="185" t="s">
        <v>442</v>
      </c>
      <c r="EI37" s="185" t="s">
        <v>432</v>
      </c>
      <c r="EJ37" s="185">
        <v>175000</v>
      </c>
      <c r="EK37" s="185">
        <v>14355</v>
      </c>
      <c r="EL37" s="185"/>
      <c r="EM37" s="185"/>
      <c r="EN37" s="185"/>
      <c r="EO37" s="185"/>
      <c r="EP37" s="185"/>
      <c r="EQ37" s="185"/>
      <c r="ER37" s="185"/>
      <c r="ES37" s="185"/>
      <c r="ET37" s="185"/>
      <c r="EU37" s="185"/>
      <c r="EV37" s="185"/>
      <c r="EW37" s="185"/>
      <c r="EX37" s="185"/>
      <c r="EY37" s="185"/>
      <c r="EZ37" s="185"/>
      <c r="FA37" s="185"/>
      <c r="FB37" s="185"/>
      <c r="FC37" s="185"/>
      <c r="FD37" s="185"/>
      <c r="FE37" s="185"/>
      <c r="FF37" s="185"/>
      <c r="FG37" s="195"/>
      <c r="FH37" s="185"/>
      <c r="FI37" s="185"/>
      <c r="FJ37" s="185"/>
      <c r="FK37" s="185"/>
      <c r="FL37" s="185"/>
      <c r="FM37" s="185"/>
      <c r="FN37" s="185"/>
      <c r="FO37" s="185"/>
      <c r="FP37" s="185"/>
      <c r="FQ37" s="185"/>
      <c r="FR37" s="185"/>
      <c r="FS37" s="185"/>
      <c r="FT37" s="185"/>
      <c r="FU37" s="185"/>
      <c r="FV37" s="185"/>
      <c r="FW37" s="185"/>
      <c r="FX37" s="185"/>
      <c r="FY37" s="185"/>
      <c r="FZ37" s="185"/>
      <c r="GA37" s="185"/>
      <c r="GB37" s="185"/>
      <c r="GC37" s="185"/>
      <c r="GD37" s="185"/>
      <c r="GE37" s="185"/>
      <c r="GF37" s="185"/>
      <c r="GG37" s="185"/>
      <c r="GH37" s="185"/>
      <c r="GI37" s="185"/>
      <c r="GJ37" s="185"/>
      <c r="GK37" s="185"/>
      <c r="GL37" s="185"/>
      <c r="GM37" s="185"/>
      <c r="GN37" s="185"/>
      <c r="GO37" s="185"/>
      <c r="GP37" s="185"/>
      <c r="GQ37" s="185"/>
      <c r="GR37" s="185"/>
      <c r="GS37" s="185"/>
      <c r="GT37" s="185"/>
      <c r="GU37" s="185"/>
      <c r="GV37" s="185"/>
      <c r="GW37" s="185"/>
      <c r="GX37" s="185"/>
      <c r="GY37" s="185"/>
      <c r="GZ37" s="185"/>
      <c r="HA37" s="185"/>
      <c r="HB37" s="185"/>
      <c r="HC37" s="185"/>
      <c r="HD37" s="185"/>
      <c r="HE37" s="185"/>
      <c r="HF37" s="185"/>
      <c r="HG37" s="185"/>
      <c r="HH37" s="185"/>
      <c r="HI37" s="185"/>
      <c r="HJ37" s="185"/>
      <c r="HK37" s="185"/>
      <c r="HL37" s="185"/>
      <c r="HM37" s="185"/>
      <c r="HN37" s="185"/>
      <c r="HO37" s="185"/>
      <c r="HP37" s="185"/>
      <c r="HQ37" s="185"/>
      <c r="HR37" s="185"/>
      <c r="HS37" s="185"/>
      <c r="HT37" s="185"/>
      <c r="HU37" s="185"/>
      <c r="HV37" s="185"/>
      <c r="HW37" s="185"/>
      <c r="HX37" s="185"/>
      <c r="HY37" s="185"/>
      <c r="HZ37" s="185"/>
      <c r="IA37" s="185"/>
      <c r="IB37" s="185"/>
      <c r="IC37" s="185"/>
      <c r="ID37" s="185"/>
      <c r="IE37" s="185"/>
      <c r="IF37" s="185"/>
      <c r="IG37" s="185"/>
      <c r="IH37" s="185"/>
      <c r="II37" s="185"/>
      <c r="IJ37" s="185"/>
      <c r="IK37" s="185"/>
      <c r="IL37" s="185"/>
      <c r="IM37" s="185"/>
      <c r="IN37" s="185"/>
      <c r="IO37" s="185"/>
      <c r="IP37" s="185"/>
      <c r="IQ37" s="185"/>
      <c r="IR37" s="185"/>
      <c r="IS37" s="185"/>
      <c r="IT37" s="185"/>
      <c r="IU37" s="185"/>
      <c r="IV37" s="185"/>
      <c r="IW37" s="185"/>
      <c r="IX37" s="185"/>
      <c r="IY37" s="185"/>
      <c r="IZ37" s="185"/>
      <c r="JA37" s="185"/>
      <c r="JB37" s="185"/>
      <c r="JC37" s="185"/>
      <c r="JD37" s="185"/>
      <c r="JE37" s="185"/>
      <c r="JF37" s="185"/>
      <c r="JG37" s="185"/>
      <c r="JH37" s="185"/>
      <c r="JI37" s="185"/>
      <c r="JJ37" s="185"/>
      <c r="JK37" s="185"/>
      <c r="JL37" s="185"/>
      <c r="JM37" s="185"/>
      <c r="JN37" s="185"/>
      <c r="JO37" s="185"/>
      <c r="JP37" s="185"/>
      <c r="JQ37" s="185"/>
      <c r="JR37" s="185"/>
      <c r="JS37" s="185"/>
      <c r="JT37" s="185"/>
      <c r="JU37" s="185"/>
      <c r="JV37" s="185"/>
      <c r="JW37" s="185"/>
      <c r="JX37" s="185"/>
      <c r="JY37" s="185"/>
      <c r="JZ37" s="185"/>
      <c r="KA37" s="185"/>
      <c r="KB37" s="185"/>
      <c r="KC37" s="185"/>
      <c r="KD37" s="185"/>
      <c r="KE37" s="185"/>
      <c r="KF37" s="185"/>
      <c r="KG37" s="185"/>
      <c r="KH37" s="185"/>
      <c r="KI37" s="185"/>
      <c r="KJ37" s="185"/>
      <c r="KK37" s="185"/>
      <c r="KL37" s="185"/>
      <c r="KM37" s="185"/>
      <c r="KN37" s="185"/>
      <c r="KO37" s="185"/>
      <c r="KP37" s="185"/>
      <c r="KQ37" s="185"/>
      <c r="KR37" s="185"/>
      <c r="KS37" s="185"/>
      <c r="KT37" s="185"/>
      <c r="KU37" s="185"/>
      <c r="KV37" s="185"/>
      <c r="KW37" s="185"/>
      <c r="KX37" s="185"/>
      <c r="KY37" s="185"/>
      <c r="KZ37" s="185"/>
      <c r="LA37" s="185"/>
      <c r="LB37" s="185"/>
      <c r="LC37" s="185"/>
      <c r="LD37" s="185"/>
      <c r="LE37" s="185"/>
      <c r="LF37" s="185"/>
      <c r="LG37" s="185"/>
      <c r="LH37" s="185"/>
      <c r="LI37" s="185"/>
      <c r="LJ37" s="185"/>
      <c r="LK37" s="185"/>
      <c r="LL37" s="185"/>
      <c r="LM37" s="185"/>
      <c r="LN37" s="185"/>
      <c r="LO37" s="185"/>
      <c r="LP37" s="185"/>
      <c r="LQ37" s="185"/>
      <c r="LR37" s="185"/>
      <c r="LS37" s="185"/>
      <c r="LT37" s="185"/>
    </row>
    <row r="38" spans="1:332" s="190" customFormat="1" ht="14.45" customHeight="1">
      <c r="A38" s="196" t="str">
        <f t="shared" si="5"/>
        <v>5.1.3</v>
      </c>
      <c r="B38" s="253" t="str">
        <f t="shared" si="5"/>
        <v>ESTRUCTURA METALICA PARA PERGOLAS DE PATIOS INCLUYE: COLUMNAS, VIGAS DE AMARRE, PERFILES, ANCLAJES, TORNILLERÍA, PLATINERÍA. CONTEMPLA TAMBIÉN:FABRICACIÓN, TRANSPORTE, SUMINISTRO Y MONTAJE</v>
      </c>
      <c r="C38" s="196" t="str">
        <f t="shared" si="5"/>
        <v>KG</v>
      </c>
      <c r="D38" s="196">
        <f t="shared" si="5"/>
        <v>8000</v>
      </c>
      <c r="E38" s="196">
        <f t="shared" si="5"/>
        <v>13365</v>
      </c>
      <c r="F38" s="197">
        <f t="shared" si="6"/>
        <v>106920000</v>
      </c>
      <c r="G38" s="20"/>
      <c r="H38" s="21">
        <f t="shared" si="9"/>
        <v>0</v>
      </c>
      <c r="I38" s="20"/>
      <c r="J38" s="21">
        <f t="shared" si="10"/>
        <v>0</v>
      </c>
      <c r="K38" s="20"/>
      <c r="L38" s="21">
        <f t="shared" si="11"/>
        <v>0</v>
      </c>
      <c r="M38" s="20"/>
      <c r="N38" s="33">
        <f t="shared" si="14"/>
        <v>0</v>
      </c>
      <c r="O38" s="20"/>
      <c r="P38" s="22"/>
      <c r="Q38" s="20"/>
      <c r="R38" s="22"/>
      <c r="S38" s="20"/>
      <c r="T38" s="22"/>
      <c r="U38" s="20"/>
      <c r="V38" s="22"/>
      <c r="W38" s="20"/>
      <c r="X38" s="22"/>
      <c r="Y38" s="20"/>
      <c r="Z38" s="22"/>
      <c r="AA38" s="20"/>
      <c r="AB38" s="22"/>
      <c r="AC38" s="20"/>
      <c r="AD38" s="22"/>
      <c r="AE38" s="20"/>
      <c r="AF38" s="22"/>
      <c r="AG38" s="20"/>
      <c r="AH38" s="22"/>
      <c r="AI38" s="20"/>
      <c r="AJ38" s="22"/>
      <c r="AK38" s="20"/>
      <c r="AL38" s="22"/>
      <c r="AM38" s="20"/>
      <c r="AN38" s="22"/>
      <c r="AO38" s="20"/>
      <c r="AP38" s="22"/>
      <c r="AQ38" s="20"/>
      <c r="AR38" s="22"/>
      <c r="AS38" s="20"/>
      <c r="AT38" s="22"/>
      <c r="AU38" s="20"/>
      <c r="AV38" s="22"/>
      <c r="AW38" s="20"/>
      <c r="AX38" s="22"/>
      <c r="AY38" s="20"/>
      <c r="AZ38" s="22"/>
      <c r="BA38" s="20"/>
      <c r="BB38" s="22"/>
      <c r="BC38" s="20"/>
      <c r="BD38" s="22"/>
      <c r="BE38" s="20"/>
      <c r="BF38" s="22"/>
      <c r="BG38" s="83"/>
      <c r="BH38" s="94"/>
      <c r="BI38" s="20"/>
      <c r="BJ38" s="95"/>
      <c r="BK38" s="20">
        <v>0</v>
      </c>
      <c r="BL38" s="21">
        <f t="shared" si="12"/>
        <v>0</v>
      </c>
      <c r="BM38" s="20"/>
      <c r="BN38" s="95">
        <f t="shared" si="1"/>
        <v>0</v>
      </c>
      <c r="BO38" s="20"/>
      <c r="BP38" s="21">
        <f t="shared" si="13"/>
        <v>0</v>
      </c>
      <c r="BQ38" s="20"/>
      <c r="BR38" s="22"/>
      <c r="BS38" s="20"/>
      <c r="BT38" s="22"/>
      <c r="BU38" s="20"/>
      <c r="BV38" s="22"/>
      <c r="BW38" s="20">
        <v>0</v>
      </c>
      <c r="BX38" s="22"/>
      <c r="BY38" s="20"/>
      <c r="BZ38" s="172"/>
      <c r="CA38" s="20"/>
      <c r="CB38" s="164"/>
      <c r="CC38" s="20"/>
      <c r="CD38" s="178"/>
      <c r="CE38" s="20"/>
      <c r="CF38" s="95"/>
      <c r="CG38" s="20"/>
      <c r="CH38" s="95"/>
      <c r="CI38" s="20"/>
      <c r="CJ38" s="22"/>
      <c r="CK38" s="20"/>
      <c r="CL38" s="22"/>
      <c r="CM38" s="20"/>
      <c r="CN38" s="22"/>
      <c r="CO38" s="20"/>
      <c r="CP38" s="22"/>
      <c r="CQ38" s="20"/>
      <c r="CR38" s="22"/>
      <c r="CS38" s="20"/>
      <c r="CT38" s="22"/>
      <c r="CU38" s="20"/>
      <c r="CV38" s="22"/>
      <c r="CW38" s="20"/>
      <c r="CX38" s="22"/>
      <c r="CY38" s="20"/>
      <c r="CZ38" s="22"/>
      <c r="DA38" s="20"/>
      <c r="DB38" s="22"/>
      <c r="DC38" s="20"/>
      <c r="DD38" s="22"/>
      <c r="DE38" s="20"/>
      <c r="DF38" s="22"/>
      <c r="DG38" s="20"/>
      <c r="DH38" s="22"/>
      <c r="DI38" s="20"/>
      <c r="DJ38" s="22"/>
      <c r="DK38" s="20"/>
      <c r="DL38" s="22"/>
      <c r="DM38" s="20"/>
      <c r="DN38" s="22"/>
      <c r="DO38" s="20"/>
      <c r="DP38" s="22"/>
      <c r="DQ38" s="20"/>
      <c r="DR38" s="22"/>
      <c r="DS38" s="20"/>
      <c r="DT38" s="22"/>
      <c r="DU38" s="20"/>
      <c r="DV38" s="22"/>
      <c r="DW38" s="20"/>
      <c r="DX38" s="22"/>
      <c r="DY38" s="20"/>
      <c r="DZ38" s="22"/>
      <c r="EA38" s="23">
        <f t="shared" si="7"/>
        <v>0</v>
      </c>
      <c r="EB38" s="21">
        <f t="shared" si="2"/>
        <v>0</v>
      </c>
      <c r="EC38" s="193" t="e">
        <f t="shared" si="3"/>
        <v>#REF!</v>
      </c>
      <c r="ED38" s="193">
        <f t="shared" si="4"/>
        <v>0</v>
      </c>
      <c r="EE38" s="194">
        <f t="shared" si="8"/>
        <v>8000</v>
      </c>
      <c r="EF38" s="185"/>
      <c r="EG38" s="185" t="s">
        <v>41</v>
      </c>
      <c r="EH38" s="185" t="s">
        <v>443</v>
      </c>
      <c r="EI38" s="185" t="s">
        <v>432</v>
      </c>
      <c r="EJ38" s="185">
        <v>8000</v>
      </c>
      <c r="EK38" s="185">
        <v>13365</v>
      </c>
      <c r="EL38" s="185"/>
      <c r="EM38" s="185"/>
      <c r="EN38" s="185"/>
      <c r="EO38" s="185"/>
      <c r="EP38" s="185"/>
      <c r="EQ38" s="185"/>
      <c r="ER38" s="185"/>
      <c r="ES38" s="185"/>
      <c r="ET38" s="185"/>
      <c r="EU38" s="185"/>
      <c r="EV38" s="185"/>
      <c r="EW38" s="185"/>
      <c r="EX38" s="185"/>
      <c r="EY38" s="185"/>
      <c r="EZ38" s="185"/>
      <c r="FA38" s="185"/>
      <c r="FB38" s="185"/>
      <c r="FC38" s="185"/>
      <c r="FD38" s="185"/>
      <c r="FE38" s="185"/>
      <c r="FF38" s="185"/>
      <c r="FG38" s="195"/>
      <c r="FH38" s="185"/>
      <c r="FI38" s="185"/>
      <c r="FJ38" s="185"/>
      <c r="FK38" s="185"/>
      <c r="FL38" s="185"/>
      <c r="FM38" s="185"/>
      <c r="FN38" s="185"/>
      <c r="FO38" s="185"/>
      <c r="FP38" s="185"/>
      <c r="FQ38" s="185"/>
      <c r="FR38" s="185"/>
      <c r="FS38" s="185"/>
      <c r="FT38" s="185"/>
      <c r="FU38" s="185"/>
      <c r="FV38" s="185"/>
      <c r="FW38" s="185"/>
      <c r="FX38" s="185"/>
      <c r="FY38" s="185"/>
      <c r="FZ38" s="185"/>
      <c r="GA38" s="185"/>
      <c r="GB38" s="185"/>
      <c r="GC38" s="185"/>
      <c r="GD38" s="185"/>
      <c r="GE38" s="185"/>
      <c r="GF38" s="185"/>
      <c r="GG38" s="185"/>
      <c r="GH38" s="185"/>
      <c r="GI38" s="185"/>
      <c r="GJ38" s="185"/>
      <c r="GK38" s="185"/>
      <c r="GL38" s="185"/>
      <c r="GM38" s="185"/>
      <c r="GN38" s="185"/>
      <c r="GO38" s="185"/>
      <c r="GP38" s="185"/>
      <c r="GQ38" s="185"/>
      <c r="GR38" s="185"/>
      <c r="GS38" s="185"/>
      <c r="GT38" s="185"/>
      <c r="GU38" s="185"/>
      <c r="GV38" s="185"/>
      <c r="GW38" s="185"/>
      <c r="GX38" s="185"/>
      <c r="GY38" s="185"/>
      <c r="GZ38" s="185"/>
      <c r="HA38" s="185"/>
      <c r="HB38" s="185"/>
      <c r="HC38" s="185"/>
      <c r="HD38" s="185"/>
      <c r="HE38" s="185"/>
      <c r="HF38" s="185"/>
      <c r="HG38" s="185"/>
      <c r="HH38" s="185"/>
      <c r="HI38" s="185"/>
      <c r="HJ38" s="185"/>
      <c r="HK38" s="185"/>
      <c r="HL38" s="185"/>
      <c r="HM38" s="185"/>
      <c r="HN38" s="185"/>
      <c r="HO38" s="185"/>
      <c r="HP38" s="185"/>
      <c r="HQ38" s="185"/>
      <c r="HR38" s="185"/>
      <c r="HS38" s="185"/>
      <c r="HT38" s="185"/>
      <c r="HU38" s="185"/>
      <c r="HV38" s="185"/>
      <c r="HW38" s="185"/>
      <c r="HX38" s="185"/>
      <c r="HY38" s="185"/>
      <c r="HZ38" s="185"/>
      <c r="IA38" s="185"/>
      <c r="IB38" s="185"/>
      <c r="IC38" s="185"/>
      <c r="ID38" s="185"/>
      <c r="IE38" s="185"/>
      <c r="IF38" s="185"/>
      <c r="IG38" s="185"/>
      <c r="IH38" s="185"/>
      <c r="II38" s="185"/>
      <c r="IJ38" s="185"/>
      <c r="IK38" s="185"/>
      <c r="IL38" s="185"/>
      <c r="IM38" s="185"/>
      <c r="IN38" s="185"/>
      <c r="IO38" s="185"/>
      <c r="IP38" s="185"/>
      <c r="IQ38" s="185"/>
      <c r="IR38" s="185"/>
      <c r="IS38" s="185"/>
      <c r="IT38" s="185"/>
      <c r="IU38" s="185"/>
      <c r="IV38" s="185"/>
      <c r="IW38" s="185"/>
      <c r="IX38" s="185"/>
      <c r="IY38" s="185"/>
      <c r="IZ38" s="185"/>
      <c r="JA38" s="185"/>
      <c r="JB38" s="185"/>
      <c r="JC38" s="185"/>
      <c r="JD38" s="185"/>
      <c r="JE38" s="185"/>
      <c r="JF38" s="185"/>
      <c r="JG38" s="185"/>
      <c r="JH38" s="185"/>
      <c r="JI38" s="185"/>
      <c r="JJ38" s="185"/>
      <c r="JK38" s="185"/>
      <c r="JL38" s="185"/>
      <c r="JM38" s="185"/>
      <c r="JN38" s="185"/>
      <c r="JO38" s="185"/>
      <c r="JP38" s="185"/>
      <c r="JQ38" s="185"/>
      <c r="JR38" s="185"/>
      <c r="JS38" s="185"/>
      <c r="JT38" s="185"/>
      <c r="JU38" s="185"/>
      <c r="JV38" s="185"/>
      <c r="JW38" s="185"/>
      <c r="JX38" s="185"/>
      <c r="JY38" s="185"/>
      <c r="JZ38" s="185"/>
      <c r="KA38" s="185"/>
      <c r="KB38" s="185"/>
      <c r="KC38" s="185"/>
      <c r="KD38" s="185"/>
      <c r="KE38" s="185"/>
      <c r="KF38" s="185"/>
      <c r="KG38" s="185"/>
      <c r="KH38" s="185"/>
      <c r="KI38" s="185"/>
      <c r="KJ38" s="185"/>
      <c r="KK38" s="185"/>
      <c r="KL38" s="185"/>
      <c r="KM38" s="185"/>
      <c r="KN38" s="185"/>
      <c r="KO38" s="185"/>
      <c r="KP38" s="185"/>
      <c r="KQ38" s="185"/>
      <c r="KR38" s="185"/>
      <c r="KS38" s="185"/>
      <c r="KT38" s="185"/>
      <c r="KU38" s="185"/>
      <c r="KV38" s="185"/>
      <c r="KW38" s="185"/>
      <c r="KX38" s="185"/>
      <c r="KY38" s="185"/>
      <c r="KZ38" s="185"/>
      <c r="LA38" s="185"/>
      <c r="LB38" s="185"/>
      <c r="LC38" s="185"/>
      <c r="LD38" s="185"/>
      <c r="LE38" s="185"/>
      <c r="LF38" s="185"/>
      <c r="LG38" s="185"/>
      <c r="LH38" s="185"/>
      <c r="LI38" s="185"/>
      <c r="LJ38" s="185"/>
      <c r="LK38" s="185"/>
      <c r="LL38" s="185"/>
      <c r="LM38" s="185"/>
      <c r="LN38" s="185"/>
      <c r="LO38" s="185"/>
      <c r="LP38" s="185"/>
      <c r="LQ38" s="185"/>
      <c r="LR38" s="185"/>
      <c r="LS38" s="185"/>
      <c r="LT38" s="185"/>
    </row>
    <row r="39" spans="1:332" ht="15" customHeight="1">
      <c r="A39" s="196" t="str">
        <f t="shared" si="5"/>
        <v>5.1.4</v>
      </c>
      <c r="B39" s="253" t="str">
        <f t="shared" si="5"/>
        <v>SUMINISTRO Y APLICACIÓN DE PINTURA PROTECCION CONTRA FUEGO 1 HORA PARA ESTRUCTURAS METALICAS</v>
      </c>
      <c r="C39" s="196" t="str">
        <f t="shared" si="5"/>
        <v>M2</v>
      </c>
      <c r="D39" s="196">
        <f t="shared" si="5"/>
        <v>8000</v>
      </c>
      <c r="E39" s="196">
        <f t="shared" si="5"/>
        <v>152793.63</v>
      </c>
      <c r="F39" s="197">
        <f t="shared" si="6"/>
        <v>1222349040</v>
      </c>
      <c r="G39" s="20"/>
      <c r="H39" s="21">
        <f t="shared" si="9"/>
        <v>0</v>
      </c>
      <c r="I39" s="20"/>
      <c r="J39" s="21">
        <f t="shared" si="10"/>
        <v>0</v>
      </c>
      <c r="K39" s="20"/>
      <c r="L39" s="21">
        <f t="shared" si="11"/>
        <v>0</v>
      </c>
      <c r="M39" s="20"/>
      <c r="N39" s="33">
        <f t="shared" si="14"/>
        <v>0</v>
      </c>
      <c r="O39" s="20"/>
      <c r="P39" s="22"/>
      <c r="Q39" s="20"/>
      <c r="R39" s="22"/>
      <c r="S39" s="20"/>
      <c r="T39" s="22"/>
      <c r="U39" s="20"/>
      <c r="V39" s="22"/>
      <c r="W39" s="20"/>
      <c r="X39" s="22"/>
      <c r="Y39" s="20"/>
      <c r="Z39" s="22"/>
      <c r="AA39" s="20"/>
      <c r="AB39" s="22"/>
      <c r="AC39" s="20"/>
      <c r="AD39" s="22"/>
      <c r="AE39" s="20"/>
      <c r="AF39" s="22"/>
      <c r="AG39" s="20"/>
      <c r="AH39" s="22"/>
      <c r="AI39" s="20"/>
      <c r="AJ39" s="22"/>
      <c r="AK39" s="20"/>
      <c r="AL39" s="22"/>
      <c r="AM39" s="20"/>
      <c r="AN39" s="22"/>
      <c r="AO39" s="20"/>
      <c r="AP39" s="22"/>
      <c r="AQ39" s="20"/>
      <c r="AR39" s="22"/>
      <c r="AS39" s="20"/>
      <c r="AT39" s="22"/>
      <c r="AU39" s="20"/>
      <c r="AV39" s="22"/>
      <c r="AW39" s="20"/>
      <c r="AX39" s="22"/>
      <c r="AY39" s="20"/>
      <c r="AZ39" s="22"/>
      <c r="BA39" s="20"/>
      <c r="BB39" s="22"/>
      <c r="BC39" s="20"/>
      <c r="BD39" s="22"/>
      <c r="BE39" s="20"/>
      <c r="BF39" s="22"/>
      <c r="BG39" s="83"/>
      <c r="BH39" s="84"/>
      <c r="BI39" s="20"/>
      <c r="BJ39" s="95"/>
      <c r="BK39" s="20">
        <v>0</v>
      </c>
      <c r="BL39" s="21">
        <f t="shared" si="12"/>
        <v>0</v>
      </c>
      <c r="BM39" s="20"/>
      <c r="BN39" s="95">
        <f t="shared" si="1"/>
        <v>0</v>
      </c>
      <c r="BO39" s="20"/>
      <c r="BP39" s="21">
        <f t="shared" si="13"/>
        <v>0</v>
      </c>
      <c r="BQ39" s="20"/>
      <c r="BR39" s="22"/>
      <c r="BS39" s="20"/>
      <c r="BT39" s="22"/>
      <c r="BU39" s="20"/>
      <c r="BV39" s="22"/>
      <c r="BW39" s="20">
        <v>0</v>
      </c>
      <c r="BX39" s="22"/>
      <c r="BY39" s="20"/>
      <c r="BZ39" s="172"/>
      <c r="CA39" s="20"/>
      <c r="CB39" s="164"/>
      <c r="CC39" s="20"/>
      <c r="CD39" s="178"/>
      <c r="CE39" s="20"/>
      <c r="CF39" s="95"/>
      <c r="CG39" s="20"/>
      <c r="CH39" s="95"/>
      <c r="CI39" s="20"/>
      <c r="CJ39" s="22"/>
      <c r="CK39" s="20"/>
      <c r="CL39" s="22"/>
      <c r="CM39" s="20"/>
      <c r="CN39" s="22"/>
      <c r="CO39" s="20"/>
      <c r="CP39" s="22"/>
      <c r="CQ39" s="20"/>
      <c r="CR39" s="22"/>
      <c r="CS39" s="20"/>
      <c r="CT39" s="22"/>
      <c r="CU39" s="20"/>
      <c r="CV39" s="22"/>
      <c r="CW39" s="20"/>
      <c r="CX39" s="22"/>
      <c r="CY39" s="20"/>
      <c r="CZ39" s="22"/>
      <c r="DA39" s="20"/>
      <c r="DB39" s="22"/>
      <c r="DC39" s="20"/>
      <c r="DD39" s="22"/>
      <c r="DE39" s="20"/>
      <c r="DF39" s="22"/>
      <c r="DG39" s="20"/>
      <c r="DH39" s="22"/>
      <c r="DI39" s="20"/>
      <c r="DJ39" s="22"/>
      <c r="DK39" s="20"/>
      <c r="DL39" s="22"/>
      <c r="DM39" s="20"/>
      <c r="DN39" s="22"/>
      <c r="DO39" s="20"/>
      <c r="DP39" s="22"/>
      <c r="DQ39" s="20"/>
      <c r="DR39" s="22"/>
      <c r="DS39" s="20"/>
      <c r="DT39" s="22"/>
      <c r="DU39" s="20"/>
      <c r="DV39" s="22"/>
      <c r="DW39" s="20"/>
      <c r="DX39" s="22"/>
      <c r="DY39" s="20"/>
      <c r="DZ39" s="22"/>
      <c r="EA39" s="23">
        <f t="shared" si="7"/>
        <v>0</v>
      </c>
      <c r="EB39" s="21">
        <f t="shared" si="2"/>
        <v>0</v>
      </c>
      <c r="EC39" s="193" t="e">
        <f t="shared" si="3"/>
        <v>#REF!</v>
      </c>
      <c r="ED39" s="193">
        <f t="shared" si="4"/>
        <v>0</v>
      </c>
      <c r="EE39" s="194">
        <f t="shared" si="8"/>
        <v>8000</v>
      </c>
      <c r="EF39" s="185"/>
      <c r="EG39" s="185" t="s">
        <v>444</v>
      </c>
      <c r="EH39" s="185" t="s">
        <v>445</v>
      </c>
      <c r="EI39" s="185" t="s">
        <v>397</v>
      </c>
      <c r="EJ39" s="185">
        <v>8000</v>
      </c>
      <c r="EK39" s="185">
        <v>152793.63</v>
      </c>
      <c r="EL39" s="185"/>
      <c r="EM39" s="185"/>
      <c r="EN39" s="185"/>
      <c r="EO39" s="185"/>
      <c r="EP39" s="185"/>
      <c r="EQ39" s="185"/>
      <c r="ER39" s="185"/>
      <c r="ES39" s="185"/>
      <c r="ET39" s="185"/>
      <c r="EU39" s="185"/>
      <c r="EV39" s="185"/>
      <c r="EW39" s="185"/>
      <c r="EX39" s="185"/>
      <c r="EY39" s="185"/>
      <c r="EZ39" s="185"/>
      <c r="FA39" s="185"/>
      <c r="FB39" s="185"/>
      <c r="FC39" s="185"/>
      <c r="FD39" s="185"/>
      <c r="FE39" s="185"/>
      <c r="FF39" s="185"/>
      <c r="FG39" s="195"/>
      <c r="FH39" s="185"/>
      <c r="FI39" s="185"/>
      <c r="FJ39" s="185"/>
      <c r="FK39" s="185"/>
      <c r="FL39" s="185"/>
      <c r="FM39" s="185"/>
      <c r="FN39" s="185"/>
      <c r="FO39" s="185"/>
      <c r="FP39" s="185"/>
      <c r="FQ39" s="185"/>
      <c r="FR39" s="185"/>
      <c r="FS39" s="185"/>
      <c r="FT39" s="185"/>
      <c r="FU39" s="185"/>
      <c r="FV39" s="185"/>
      <c r="FW39" s="185"/>
      <c r="FX39" s="185"/>
      <c r="FY39" s="185"/>
      <c r="FZ39" s="185"/>
      <c r="GA39" s="185"/>
      <c r="GB39" s="185"/>
      <c r="GC39" s="185"/>
      <c r="GD39" s="185"/>
      <c r="GE39" s="185"/>
      <c r="GF39" s="185"/>
      <c r="GG39" s="185"/>
      <c r="GH39" s="185"/>
      <c r="GI39" s="185"/>
      <c r="GJ39" s="185"/>
      <c r="GK39" s="185"/>
      <c r="GL39" s="185"/>
      <c r="GM39" s="185"/>
      <c r="GN39" s="185"/>
      <c r="GO39" s="185"/>
      <c r="GP39" s="185"/>
      <c r="GQ39" s="185"/>
      <c r="GR39" s="185"/>
      <c r="GS39" s="185"/>
      <c r="GT39" s="185"/>
      <c r="GU39" s="185"/>
      <c r="GV39" s="185"/>
      <c r="GW39" s="185"/>
      <c r="GX39" s="185"/>
      <c r="GY39" s="185"/>
      <c r="GZ39" s="185"/>
      <c r="HA39" s="185"/>
      <c r="HB39" s="185"/>
      <c r="HC39" s="185"/>
      <c r="HD39" s="185"/>
      <c r="HE39" s="185"/>
      <c r="HF39" s="185"/>
      <c r="HG39" s="185"/>
      <c r="HH39" s="185"/>
      <c r="HI39" s="185"/>
      <c r="HJ39" s="185"/>
      <c r="HK39" s="185"/>
      <c r="HL39" s="185"/>
      <c r="HM39" s="185"/>
      <c r="HN39" s="185"/>
      <c r="HO39" s="185"/>
      <c r="HP39" s="185"/>
      <c r="HQ39" s="185"/>
      <c r="HR39" s="185"/>
      <c r="HS39" s="185"/>
      <c r="HT39" s="185"/>
      <c r="HU39" s="185"/>
      <c r="HV39" s="185"/>
      <c r="HW39" s="185"/>
      <c r="HX39" s="185"/>
      <c r="HY39" s="185"/>
      <c r="HZ39" s="185"/>
      <c r="IA39" s="185"/>
      <c r="IB39" s="185"/>
      <c r="IC39" s="185"/>
      <c r="ID39" s="185"/>
      <c r="IE39" s="185"/>
      <c r="IF39" s="185"/>
      <c r="IG39" s="185"/>
      <c r="IH39" s="185"/>
      <c r="II39" s="185"/>
      <c r="IJ39" s="185"/>
      <c r="IK39" s="185"/>
      <c r="IL39" s="185"/>
      <c r="IM39" s="185"/>
      <c r="IN39" s="185"/>
      <c r="IO39" s="185"/>
      <c r="IP39" s="185"/>
      <c r="IQ39" s="185"/>
      <c r="IR39" s="185"/>
      <c r="IS39" s="185"/>
      <c r="IT39" s="185"/>
      <c r="IU39" s="185"/>
      <c r="IV39" s="185"/>
      <c r="IW39" s="185"/>
      <c r="IX39" s="185"/>
      <c r="IY39" s="185"/>
      <c r="IZ39" s="185"/>
      <c r="JA39" s="185"/>
      <c r="JB39" s="185"/>
      <c r="JC39" s="185"/>
      <c r="JD39" s="185"/>
      <c r="JE39" s="185"/>
      <c r="JF39" s="185"/>
      <c r="JG39" s="185"/>
      <c r="JH39" s="185"/>
      <c r="JI39" s="185"/>
      <c r="JJ39" s="185"/>
      <c r="JK39" s="185"/>
      <c r="JL39" s="185"/>
      <c r="JM39" s="185"/>
      <c r="JN39" s="185"/>
      <c r="JO39" s="185"/>
      <c r="JP39" s="185"/>
      <c r="JQ39" s="185"/>
      <c r="JR39" s="185"/>
      <c r="JS39" s="185"/>
      <c r="JT39" s="185"/>
      <c r="JU39" s="185"/>
      <c r="JV39" s="185"/>
      <c r="JW39" s="185"/>
      <c r="JX39" s="185"/>
      <c r="JY39" s="185"/>
      <c r="JZ39" s="185"/>
      <c r="KA39" s="185"/>
      <c r="KB39" s="185"/>
      <c r="KC39" s="185"/>
      <c r="KD39" s="185"/>
      <c r="KE39" s="185"/>
      <c r="KF39" s="185"/>
      <c r="KG39" s="185"/>
      <c r="KH39" s="185"/>
      <c r="KI39" s="185"/>
      <c r="KJ39" s="185"/>
      <c r="KK39" s="185"/>
      <c r="KL39" s="185"/>
      <c r="KM39" s="185"/>
      <c r="KN39" s="185"/>
      <c r="KO39" s="185"/>
      <c r="KP39" s="185"/>
      <c r="KQ39" s="185"/>
      <c r="KR39" s="185"/>
      <c r="KS39" s="185"/>
      <c r="KT39" s="185"/>
      <c r="KU39" s="185"/>
      <c r="KV39" s="185"/>
      <c r="KW39" s="185"/>
      <c r="KX39" s="185"/>
      <c r="KY39" s="185"/>
      <c r="KZ39" s="185"/>
      <c r="LA39" s="185"/>
      <c r="LB39" s="185"/>
      <c r="LC39" s="185"/>
      <c r="LD39" s="185"/>
      <c r="LE39" s="185"/>
      <c r="LF39" s="185"/>
      <c r="LG39" s="185"/>
      <c r="LH39" s="185"/>
      <c r="LI39" s="185"/>
      <c r="LJ39" s="185"/>
      <c r="LK39" s="185"/>
      <c r="LL39" s="185"/>
      <c r="LM39" s="185"/>
      <c r="LN39" s="185"/>
      <c r="LO39" s="185"/>
      <c r="LP39" s="185"/>
      <c r="LQ39" s="185"/>
      <c r="LR39" s="185"/>
      <c r="LS39" s="185"/>
      <c r="LT39" s="185"/>
    </row>
    <row r="40" spans="1:332" ht="14.45" customHeight="1">
      <c r="A40" s="191" t="str">
        <f t="shared" si="5"/>
        <v>6.0</v>
      </c>
      <c r="B40" s="252" t="str">
        <f t="shared" si="5"/>
        <v>MAMPOSTERÍA Y MUROS</v>
      </c>
      <c r="C40" s="191">
        <f t="shared" si="5"/>
        <v>0</v>
      </c>
      <c r="D40" s="191">
        <f t="shared" si="5"/>
        <v>0</v>
      </c>
      <c r="E40" s="191">
        <f t="shared" si="5"/>
        <v>0</v>
      </c>
      <c r="F40" s="192">
        <f>SUM(F41:F43)</f>
        <v>74021968.349999994</v>
      </c>
      <c r="G40" s="20"/>
      <c r="H40" s="21">
        <f t="shared" si="9"/>
        <v>0</v>
      </c>
      <c r="I40" s="20"/>
      <c r="J40" s="21">
        <f t="shared" si="10"/>
        <v>0</v>
      </c>
      <c r="K40" s="20"/>
      <c r="L40" s="21">
        <f t="shared" si="11"/>
        <v>0</v>
      </c>
      <c r="M40" s="20"/>
      <c r="N40" s="33">
        <f t="shared" si="14"/>
        <v>0</v>
      </c>
      <c r="O40" s="20"/>
      <c r="P40" s="22"/>
      <c r="Q40" s="20"/>
      <c r="R40" s="22"/>
      <c r="S40" s="20"/>
      <c r="T40" s="22"/>
      <c r="U40" s="20"/>
      <c r="V40" s="22"/>
      <c r="W40" s="20"/>
      <c r="X40" s="22"/>
      <c r="Y40" s="20"/>
      <c r="Z40" s="22"/>
      <c r="AA40" s="20"/>
      <c r="AB40" s="22"/>
      <c r="AC40" s="20"/>
      <c r="AD40" s="22"/>
      <c r="AE40" s="20"/>
      <c r="AF40" s="22"/>
      <c r="AG40" s="20"/>
      <c r="AH40" s="22"/>
      <c r="AI40" s="20"/>
      <c r="AJ40" s="22"/>
      <c r="AK40" s="20"/>
      <c r="AL40" s="22"/>
      <c r="AM40" s="20"/>
      <c r="AN40" s="22"/>
      <c r="AO40" s="20"/>
      <c r="AP40" s="22"/>
      <c r="AQ40" s="20"/>
      <c r="AR40" s="22"/>
      <c r="AS40" s="20"/>
      <c r="AT40" s="22"/>
      <c r="AU40" s="20"/>
      <c r="AV40" s="22"/>
      <c r="AW40" s="20"/>
      <c r="AX40" s="22"/>
      <c r="AY40" s="20"/>
      <c r="AZ40" s="22"/>
      <c r="BA40" s="20"/>
      <c r="BB40" s="22"/>
      <c r="BC40" s="20"/>
      <c r="BD40" s="22"/>
      <c r="BE40" s="20"/>
      <c r="BF40" s="22"/>
      <c r="BG40" s="83"/>
      <c r="BH40" s="84"/>
      <c r="BI40" s="20"/>
      <c r="BJ40" s="95"/>
      <c r="BK40" s="20">
        <v>0</v>
      </c>
      <c r="BL40" s="21">
        <f t="shared" si="12"/>
        <v>0</v>
      </c>
      <c r="BM40" s="20"/>
      <c r="BN40" s="95">
        <f t="shared" si="1"/>
        <v>0</v>
      </c>
      <c r="BO40" s="20"/>
      <c r="BP40" s="21">
        <f t="shared" si="13"/>
        <v>0</v>
      </c>
      <c r="BQ40" s="20"/>
      <c r="BR40" s="22"/>
      <c r="BS40" s="20"/>
      <c r="BT40" s="22"/>
      <c r="BU40" s="20"/>
      <c r="BV40" s="22"/>
      <c r="BW40" s="20"/>
      <c r="BX40" s="22"/>
      <c r="BY40" s="20"/>
      <c r="BZ40" s="172"/>
      <c r="CA40" s="20"/>
      <c r="CB40" s="164"/>
      <c r="CC40" s="20"/>
      <c r="CD40" s="178"/>
      <c r="CE40" s="20"/>
      <c r="CF40" s="95"/>
      <c r="CG40" s="20"/>
      <c r="CH40" s="95"/>
      <c r="CI40" s="20"/>
      <c r="CJ40" s="22"/>
      <c r="CK40" s="20"/>
      <c r="CL40" s="22"/>
      <c r="CM40" s="20"/>
      <c r="CN40" s="22"/>
      <c r="CO40" s="20"/>
      <c r="CP40" s="22"/>
      <c r="CQ40" s="20"/>
      <c r="CR40" s="22"/>
      <c r="CS40" s="20"/>
      <c r="CT40" s="22"/>
      <c r="CU40" s="20"/>
      <c r="CV40" s="22"/>
      <c r="CW40" s="20"/>
      <c r="CX40" s="22"/>
      <c r="CY40" s="20"/>
      <c r="CZ40" s="22"/>
      <c r="DA40" s="20"/>
      <c r="DB40" s="22"/>
      <c r="DC40" s="20"/>
      <c r="DD40" s="22"/>
      <c r="DE40" s="20"/>
      <c r="DF40" s="22"/>
      <c r="DG40" s="20"/>
      <c r="DH40" s="22"/>
      <c r="DI40" s="20"/>
      <c r="DJ40" s="22"/>
      <c r="DK40" s="20"/>
      <c r="DL40" s="22"/>
      <c r="DM40" s="20"/>
      <c r="DN40" s="22"/>
      <c r="DO40" s="20"/>
      <c r="DP40" s="22"/>
      <c r="DQ40" s="20"/>
      <c r="DR40" s="22"/>
      <c r="DS40" s="20"/>
      <c r="DT40" s="22"/>
      <c r="DU40" s="20"/>
      <c r="DV40" s="22"/>
      <c r="DW40" s="20"/>
      <c r="DX40" s="22"/>
      <c r="DY40" s="20"/>
      <c r="DZ40" s="22"/>
      <c r="EA40" s="23">
        <f t="shared" si="7"/>
        <v>0</v>
      </c>
      <c r="EB40" s="21">
        <f t="shared" si="2"/>
        <v>0</v>
      </c>
      <c r="EC40" s="193" t="e">
        <f t="shared" si="3"/>
        <v>#REF!</v>
      </c>
      <c r="ED40" s="193">
        <f t="shared" si="4"/>
        <v>0</v>
      </c>
      <c r="EE40" s="194">
        <f t="shared" si="8"/>
        <v>0</v>
      </c>
      <c r="EF40" s="185"/>
      <c r="EG40" s="185" t="s">
        <v>446</v>
      </c>
      <c r="EH40" s="185" t="s">
        <v>42</v>
      </c>
      <c r="EI40" s="185"/>
      <c r="EJ40" s="185"/>
      <c r="EK40" s="185"/>
      <c r="EL40" s="185"/>
      <c r="EM40" s="185"/>
      <c r="EN40" s="185"/>
      <c r="EO40" s="185"/>
      <c r="EP40" s="185"/>
      <c r="EQ40" s="185"/>
      <c r="ER40" s="185"/>
      <c r="ES40" s="185"/>
      <c r="ET40" s="185"/>
      <c r="EU40" s="185"/>
      <c r="EV40" s="185"/>
      <c r="EW40" s="185"/>
      <c r="EX40" s="185"/>
      <c r="EY40" s="185"/>
      <c r="EZ40" s="185"/>
      <c r="FA40" s="185"/>
      <c r="FB40" s="185"/>
      <c r="FC40" s="185"/>
      <c r="FD40" s="185"/>
      <c r="FE40" s="185"/>
      <c r="FF40" s="185"/>
      <c r="FG40" s="195"/>
      <c r="FH40" s="185"/>
      <c r="FI40" s="185"/>
      <c r="FJ40" s="185"/>
      <c r="FK40" s="185"/>
      <c r="FL40" s="185"/>
      <c r="FM40" s="185"/>
      <c r="FN40" s="185"/>
      <c r="FO40" s="185"/>
      <c r="FP40" s="185"/>
      <c r="FQ40" s="185"/>
      <c r="FR40" s="185"/>
      <c r="FS40" s="185"/>
      <c r="FT40" s="185"/>
      <c r="FU40" s="185"/>
      <c r="FV40" s="185"/>
      <c r="FW40" s="185"/>
      <c r="FX40" s="185"/>
      <c r="FY40" s="185"/>
      <c r="FZ40" s="185"/>
      <c r="GA40" s="185"/>
      <c r="GB40" s="185"/>
      <c r="GC40" s="185"/>
      <c r="GD40" s="185"/>
      <c r="GE40" s="185"/>
      <c r="GF40" s="185"/>
      <c r="GG40" s="185"/>
      <c r="GH40" s="185"/>
      <c r="GI40" s="185"/>
      <c r="GJ40" s="185"/>
      <c r="GK40" s="185"/>
      <c r="GL40" s="185"/>
      <c r="GM40" s="185"/>
      <c r="GN40" s="185"/>
      <c r="GO40" s="185"/>
      <c r="GP40" s="185"/>
      <c r="GQ40" s="185"/>
      <c r="GR40" s="185"/>
      <c r="GS40" s="185"/>
      <c r="GT40" s="185"/>
      <c r="GU40" s="185"/>
      <c r="GV40" s="185"/>
      <c r="GW40" s="185"/>
      <c r="GX40" s="185"/>
      <c r="GY40" s="185"/>
      <c r="GZ40" s="185"/>
      <c r="HA40" s="185"/>
      <c r="HB40" s="185"/>
      <c r="HC40" s="185"/>
      <c r="HD40" s="185"/>
      <c r="HE40" s="185"/>
      <c r="HF40" s="185"/>
      <c r="HG40" s="185"/>
      <c r="HH40" s="185"/>
      <c r="HI40" s="185"/>
      <c r="HJ40" s="185"/>
      <c r="HK40" s="185"/>
      <c r="HL40" s="185"/>
      <c r="HM40" s="185"/>
      <c r="HN40" s="185"/>
      <c r="HO40" s="185"/>
      <c r="HP40" s="185"/>
      <c r="HQ40" s="185"/>
      <c r="HR40" s="185"/>
      <c r="HS40" s="185"/>
      <c r="HT40" s="185"/>
      <c r="HU40" s="185"/>
      <c r="HV40" s="185"/>
      <c r="HW40" s="185"/>
      <c r="HX40" s="185"/>
      <c r="HY40" s="185"/>
      <c r="HZ40" s="185"/>
      <c r="IA40" s="185"/>
      <c r="IB40" s="185"/>
      <c r="IC40" s="185"/>
      <c r="ID40" s="185"/>
      <c r="IE40" s="185"/>
      <c r="IF40" s="185"/>
      <c r="IG40" s="185"/>
      <c r="IH40" s="185"/>
      <c r="II40" s="185"/>
      <c r="IJ40" s="185"/>
      <c r="IK40" s="185"/>
      <c r="IL40" s="185"/>
      <c r="IM40" s="185"/>
      <c r="IN40" s="185"/>
      <c r="IO40" s="185"/>
      <c r="IP40" s="185"/>
      <c r="IQ40" s="185"/>
      <c r="IR40" s="185"/>
      <c r="IS40" s="185"/>
      <c r="IT40" s="185"/>
      <c r="IU40" s="185"/>
      <c r="IV40" s="185"/>
      <c r="IW40" s="185"/>
      <c r="IX40" s="185"/>
      <c r="IY40" s="185"/>
      <c r="IZ40" s="185"/>
      <c r="JA40" s="185"/>
      <c r="JB40" s="185"/>
      <c r="JC40" s="185"/>
      <c r="JD40" s="185"/>
      <c r="JE40" s="185"/>
      <c r="JF40" s="185"/>
      <c r="JG40" s="185"/>
      <c r="JH40" s="185"/>
      <c r="JI40" s="185"/>
      <c r="JJ40" s="185"/>
      <c r="JK40" s="185"/>
      <c r="JL40" s="185"/>
      <c r="JM40" s="185"/>
      <c r="JN40" s="185"/>
      <c r="JO40" s="185"/>
      <c r="JP40" s="185"/>
      <c r="JQ40" s="185"/>
      <c r="JR40" s="185"/>
      <c r="JS40" s="185"/>
      <c r="JT40" s="185"/>
      <c r="JU40" s="185"/>
      <c r="JV40" s="185"/>
      <c r="JW40" s="185"/>
      <c r="JX40" s="185"/>
      <c r="JY40" s="185"/>
      <c r="JZ40" s="185"/>
      <c r="KA40" s="185"/>
      <c r="KB40" s="185"/>
      <c r="KC40" s="185"/>
      <c r="KD40" s="185"/>
      <c r="KE40" s="185"/>
      <c r="KF40" s="185"/>
      <c r="KG40" s="185"/>
      <c r="KH40" s="185"/>
      <c r="KI40" s="185"/>
      <c r="KJ40" s="185"/>
      <c r="KK40" s="185"/>
      <c r="KL40" s="185"/>
      <c r="KM40" s="185"/>
      <c r="KN40" s="185"/>
      <c r="KO40" s="185"/>
      <c r="KP40" s="185"/>
      <c r="KQ40" s="185"/>
      <c r="KR40" s="185"/>
      <c r="KS40" s="185"/>
      <c r="KT40" s="185"/>
      <c r="KU40" s="185"/>
      <c r="KV40" s="185"/>
      <c r="KW40" s="185"/>
      <c r="KX40" s="185"/>
      <c r="KY40" s="185"/>
      <c r="KZ40" s="185"/>
      <c r="LA40" s="185"/>
      <c r="LB40" s="185"/>
      <c r="LC40" s="185"/>
      <c r="LD40" s="185"/>
      <c r="LE40" s="185"/>
      <c r="LF40" s="185"/>
      <c r="LG40" s="185"/>
      <c r="LH40" s="185"/>
      <c r="LI40" s="185"/>
      <c r="LJ40" s="185"/>
      <c r="LK40" s="185"/>
      <c r="LL40" s="185"/>
      <c r="LM40" s="185"/>
      <c r="LN40" s="185"/>
      <c r="LO40" s="185"/>
      <c r="LP40" s="185"/>
      <c r="LQ40" s="185"/>
      <c r="LR40" s="185"/>
      <c r="LS40" s="185"/>
      <c r="LT40" s="185"/>
    </row>
    <row r="41" spans="1:332" s="190" customFormat="1" ht="15" customHeight="1">
      <c r="A41" s="196" t="str">
        <f t="shared" si="5"/>
        <v>6.1.1</v>
      </c>
      <c r="B41" s="253" t="str">
        <f t="shared" si="5"/>
        <v>MURO DRYWALL DOBLE CARA 0.09 M</v>
      </c>
      <c r="C41" s="196" t="str">
        <f t="shared" si="5"/>
        <v>M2</v>
      </c>
      <c r="D41" s="196">
        <f t="shared" si="5"/>
        <v>77</v>
      </c>
      <c r="E41" s="196">
        <f t="shared" si="5"/>
        <v>71136.45</v>
      </c>
      <c r="F41" s="197">
        <f t="shared" si="6"/>
        <v>5477506.6499999994</v>
      </c>
      <c r="G41" s="20"/>
      <c r="H41" s="21">
        <f t="shared" si="9"/>
        <v>0</v>
      </c>
      <c r="I41" s="20"/>
      <c r="J41" s="21">
        <f t="shared" si="10"/>
        <v>0</v>
      </c>
      <c r="K41" s="20"/>
      <c r="L41" s="21">
        <f t="shared" si="11"/>
        <v>0</v>
      </c>
      <c r="M41" s="20"/>
      <c r="N41" s="33">
        <f t="shared" si="14"/>
        <v>0</v>
      </c>
      <c r="O41" s="20"/>
      <c r="P41" s="22"/>
      <c r="Q41" s="20"/>
      <c r="R41" s="22"/>
      <c r="S41" s="20"/>
      <c r="T41" s="22"/>
      <c r="U41" s="20"/>
      <c r="V41" s="22"/>
      <c r="W41" s="20"/>
      <c r="X41" s="22"/>
      <c r="Y41" s="20"/>
      <c r="Z41" s="22"/>
      <c r="AA41" s="20"/>
      <c r="AB41" s="22"/>
      <c r="AC41" s="20"/>
      <c r="AD41" s="22"/>
      <c r="AE41" s="20"/>
      <c r="AF41" s="22"/>
      <c r="AG41" s="20"/>
      <c r="AH41" s="22"/>
      <c r="AI41" s="20"/>
      <c r="AJ41" s="22"/>
      <c r="AK41" s="20"/>
      <c r="AL41" s="22"/>
      <c r="AM41" s="20"/>
      <c r="AN41" s="22"/>
      <c r="AO41" s="20"/>
      <c r="AP41" s="22"/>
      <c r="AQ41" s="20"/>
      <c r="AR41" s="22"/>
      <c r="AS41" s="20"/>
      <c r="AT41" s="22"/>
      <c r="AU41" s="20"/>
      <c r="AV41" s="22"/>
      <c r="AW41" s="20"/>
      <c r="AX41" s="22"/>
      <c r="AY41" s="20"/>
      <c r="AZ41" s="22"/>
      <c r="BA41" s="20"/>
      <c r="BB41" s="22"/>
      <c r="BC41" s="20"/>
      <c r="BD41" s="22"/>
      <c r="BE41" s="20"/>
      <c r="BF41" s="22"/>
      <c r="BG41" s="83"/>
      <c r="BH41" s="84"/>
      <c r="BI41" s="20"/>
      <c r="BJ41" s="95"/>
      <c r="BK41" s="20">
        <v>0</v>
      </c>
      <c r="BL41" s="21">
        <f t="shared" si="12"/>
        <v>0</v>
      </c>
      <c r="BM41" s="20"/>
      <c r="BN41" s="95">
        <f t="shared" si="1"/>
        <v>0</v>
      </c>
      <c r="BO41" s="20">
        <f>27.84+36.84+35.41</f>
        <v>100.09</v>
      </c>
      <c r="BP41" s="21">
        <f t="shared" si="13"/>
        <v>7120047.2805000003</v>
      </c>
      <c r="BQ41" s="20"/>
      <c r="BR41" s="22"/>
      <c r="BS41" s="20"/>
      <c r="BT41" s="22"/>
      <c r="BU41" s="20"/>
      <c r="BV41" s="22"/>
      <c r="BW41" s="20"/>
      <c r="BX41" s="23">
        <f t="shared" ref="BX41:BX57" si="17">BW41*E41</f>
        <v>0</v>
      </c>
      <c r="BY41" s="20"/>
      <c r="BZ41" s="172"/>
      <c r="CA41" s="20"/>
      <c r="CB41" s="164"/>
      <c r="CC41" s="20"/>
      <c r="CD41" s="178"/>
      <c r="CE41" s="20"/>
      <c r="CF41" s="95"/>
      <c r="CG41" s="20"/>
      <c r="CH41" s="95"/>
      <c r="CI41" s="20"/>
      <c r="CJ41" s="22"/>
      <c r="CK41" s="20"/>
      <c r="CL41" s="22"/>
      <c r="CM41" s="20"/>
      <c r="CN41" s="22"/>
      <c r="CO41" s="20"/>
      <c r="CP41" s="22"/>
      <c r="CQ41" s="20"/>
      <c r="CR41" s="22"/>
      <c r="CS41" s="20"/>
      <c r="CT41" s="22"/>
      <c r="CU41" s="20"/>
      <c r="CV41" s="22"/>
      <c r="CW41" s="20"/>
      <c r="CX41" s="22"/>
      <c r="CY41" s="20"/>
      <c r="CZ41" s="22"/>
      <c r="DA41" s="20"/>
      <c r="DB41" s="22"/>
      <c r="DC41" s="20"/>
      <c r="DD41" s="22"/>
      <c r="DE41" s="20"/>
      <c r="DF41" s="22"/>
      <c r="DG41" s="20"/>
      <c r="DH41" s="22"/>
      <c r="DI41" s="20"/>
      <c r="DJ41" s="22"/>
      <c r="DK41" s="20"/>
      <c r="DL41" s="22"/>
      <c r="DM41" s="20"/>
      <c r="DN41" s="22"/>
      <c r="DO41" s="20"/>
      <c r="DP41" s="22"/>
      <c r="DQ41" s="20"/>
      <c r="DR41" s="22"/>
      <c r="DS41" s="20"/>
      <c r="DT41" s="22"/>
      <c r="DU41" s="20"/>
      <c r="DV41" s="22"/>
      <c r="DW41" s="20"/>
      <c r="DX41" s="22"/>
      <c r="DY41" s="20"/>
      <c r="DZ41" s="22"/>
      <c r="EA41" s="23">
        <f t="shared" si="7"/>
        <v>100.09</v>
      </c>
      <c r="EB41" s="21">
        <f t="shared" si="2"/>
        <v>7120047.2805000003</v>
      </c>
      <c r="EC41" s="193" t="e">
        <f t="shared" si="3"/>
        <v>#REF!</v>
      </c>
      <c r="ED41" s="193">
        <f t="shared" si="4"/>
        <v>1.9978803514151489E-4</v>
      </c>
      <c r="EE41" s="194">
        <f t="shared" si="8"/>
        <v>-23.090000000000003</v>
      </c>
      <c r="EF41" s="185"/>
      <c r="EG41" s="185" t="s">
        <v>447</v>
      </c>
      <c r="EH41" s="185" t="s">
        <v>448</v>
      </c>
      <c r="EI41" s="185" t="s">
        <v>397</v>
      </c>
      <c r="EJ41" s="185">
        <v>77</v>
      </c>
      <c r="EK41" s="185">
        <v>71136.45</v>
      </c>
      <c r="EL41" s="185"/>
      <c r="EM41" s="185"/>
      <c r="EN41" s="185"/>
      <c r="EO41" s="185"/>
      <c r="EP41" s="185"/>
      <c r="EQ41" s="185"/>
      <c r="ER41" s="185"/>
      <c r="ES41" s="185"/>
      <c r="ET41" s="185"/>
      <c r="EU41" s="185"/>
      <c r="EV41" s="185"/>
      <c r="EW41" s="185"/>
      <c r="EX41" s="185"/>
      <c r="EY41" s="185"/>
      <c r="EZ41" s="185"/>
      <c r="FA41" s="185"/>
      <c r="FB41" s="185"/>
      <c r="FC41" s="185"/>
      <c r="FD41" s="185"/>
      <c r="FE41" s="185"/>
      <c r="FF41" s="185"/>
      <c r="FG41" s="195"/>
      <c r="FH41" s="185"/>
      <c r="FI41" s="185"/>
      <c r="FJ41" s="185"/>
      <c r="FK41" s="185"/>
      <c r="FL41" s="185"/>
      <c r="FM41" s="185"/>
      <c r="FN41" s="185"/>
      <c r="FO41" s="185"/>
      <c r="FP41" s="185"/>
      <c r="FQ41" s="185"/>
      <c r="FR41" s="185"/>
      <c r="FS41" s="185"/>
      <c r="FT41" s="185"/>
      <c r="FU41" s="185"/>
      <c r="FV41" s="185"/>
      <c r="FW41" s="185"/>
      <c r="FX41" s="185"/>
      <c r="FY41" s="185"/>
      <c r="FZ41" s="185"/>
      <c r="GA41" s="185"/>
      <c r="GB41" s="185"/>
      <c r="GC41" s="185"/>
      <c r="GD41" s="185"/>
      <c r="GE41" s="185"/>
      <c r="GF41" s="185"/>
      <c r="GG41" s="185"/>
      <c r="GH41" s="185"/>
      <c r="GI41" s="185"/>
      <c r="GJ41" s="185"/>
      <c r="GK41" s="185"/>
      <c r="GL41" s="185"/>
      <c r="GM41" s="185"/>
      <c r="GN41" s="185"/>
      <c r="GO41" s="185"/>
      <c r="GP41" s="185"/>
      <c r="GQ41" s="185"/>
      <c r="GR41" s="185"/>
      <c r="GS41" s="185"/>
      <c r="GT41" s="185"/>
      <c r="GU41" s="185"/>
      <c r="GV41" s="185"/>
      <c r="GW41" s="185"/>
      <c r="GX41" s="185"/>
      <c r="GY41" s="185"/>
      <c r="GZ41" s="185"/>
      <c r="HA41" s="185"/>
      <c r="HB41" s="185"/>
      <c r="HC41" s="185"/>
      <c r="HD41" s="185"/>
      <c r="HE41" s="185"/>
      <c r="HF41" s="185"/>
      <c r="HG41" s="185"/>
      <c r="HH41" s="185"/>
      <c r="HI41" s="185"/>
      <c r="HJ41" s="185"/>
      <c r="HK41" s="185"/>
      <c r="HL41" s="185"/>
      <c r="HM41" s="185"/>
      <c r="HN41" s="185"/>
      <c r="HO41" s="185"/>
      <c r="HP41" s="185"/>
      <c r="HQ41" s="185"/>
      <c r="HR41" s="185"/>
      <c r="HS41" s="185"/>
      <c r="HT41" s="185"/>
      <c r="HU41" s="185"/>
      <c r="HV41" s="185"/>
      <c r="HW41" s="185"/>
      <c r="HX41" s="185"/>
      <c r="HY41" s="185"/>
      <c r="HZ41" s="185"/>
      <c r="IA41" s="185"/>
      <c r="IB41" s="185"/>
      <c r="IC41" s="185"/>
      <c r="ID41" s="185"/>
      <c r="IE41" s="185"/>
      <c r="IF41" s="185"/>
      <c r="IG41" s="185"/>
      <c r="IH41" s="185"/>
      <c r="II41" s="185"/>
      <c r="IJ41" s="185"/>
      <c r="IK41" s="185"/>
      <c r="IL41" s="185"/>
      <c r="IM41" s="185"/>
      <c r="IN41" s="185"/>
      <c r="IO41" s="185"/>
      <c r="IP41" s="185"/>
      <c r="IQ41" s="185"/>
      <c r="IR41" s="185"/>
      <c r="IS41" s="185"/>
      <c r="IT41" s="185"/>
      <c r="IU41" s="185"/>
      <c r="IV41" s="185"/>
      <c r="IW41" s="185"/>
      <c r="IX41" s="185"/>
      <c r="IY41" s="185"/>
      <c r="IZ41" s="185"/>
      <c r="JA41" s="185"/>
      <c r="JB41" s="185"/>
      <c r="JC41" s="185"/>
      <c r="JD41" s="185"/>
      <c r="JE41" s="185"/>
      <c r="JF41" s="185"/>
      <c r="JG41" s="185"/>
      <c r="JH41" s="185"/>
      <c r="JI41" s="185"/>
      <c r="JJ41" s="185"/>
      <c r="JK41" s="185"/>
      <c r="JL41" s="185"/>
      <c r="JM41" s="185"/>
      <c r="JN41" s="185"/>
      <c r="JO41" s="185"/>
      <c r="JP41" s="185"/>
      <c r="JQ41" s="185"/>
      <c r="JR41" s="185"/>
      <c r="JS41" s="185"/>
      <c r="JT41" s="185"/>
      <c r="JU41" s="185"/>
      <c r="JV41" s="185"/>
      <c r="JW41" s="185"/>
      <c r="JX41" s="185"/>
      <c r="JY41" s="185"/>
      <c r="JZ41" s="185"/>
      <c r="KA41" s="185"/>
      <c r="KB41" s="185"/>
      <c r="KC41" s="185"/>
      <c r="KD41" s="185"/>
      <c r="KE41" s="185"/>
      <c r="KF41" s="185"/>
      <c r="KG41" s="185"/>
      <c r="KH41" s="185"/>
      <c r="KI41" s="185"/>
      <c r="KJ41" s="185"/>
      <c r="KK41" s="185"/>
      <c r="KL41" s="185"/>
      <c r="KM41" s="185"/>
      <c r="KN41" s="185"/>
      <c r="KO41" s="185"/>
      <c r="KP41" s="185"/>
      <c r="KQ41" s="185"/>
      <c r="KR41" s="185"/>
      <c r="KS41" s="185"/>
      <c r="KT41" s="185"/>
      <c r="KU41" s="185"/>
      <c r="KV41" s="185"/>
      <c r="KW41" s="185"/>
      <c r="KX41" s="185"/>
      <c r="KY41" s="185"/>
      <c r="KZ41" s="185"/>
      <c r="LA41" s="185"/>
      <c r="LB41" s="185"/>
      <c r="LC41" s="185"/>
      <c r="LD41" s="185"/>
      <c r="LE41" s="185"/>
      <c r="LF41" s="185"/>
      <c r="LG41" s="185"/>
      <c r="LH41" s="185"/>
      <c r="LI41" s="185"/>
      <c r="LJ41" s="185"/>
      <c r="LK41" s="185"/>
      <c r="LL41" s="185"/>
      <c r="LM41" s="185"/>
      <c r="LN41" s="185"/>
      <c r="LO41" s="185"/>
      <c r="LP41" s="185"/>
      <c r="LQ41" s="185"/>
      <c r="LR41" s="185"/>
      <c r="LS41" s="185"/>
      <c r="LT41" s="185"/>
    </row>
    <row r="42" spans="1:332" ht="14.45" customHeight="1">
      <c r="A42" s="196" t="str">
        <f t="shared" si="5"/>
        <v>6.1.2</v>
      </c>
      <c r="B42" s="253" t="str">
        <f t="shared" si="5"/>
        <v>MURO EN BLOQUE Nº 4 E=0.15M</v>
      </c>
      <c r="C42" s="196" t="str">
        <f t="shared" si="5"/>
        <v>M2</v>
      </c>
      <c r="D42" s="196">
        <f t="shared" si="5"/>
        <v>1000</v>
      </c>
      <c r="E42" s="196">
        <f t="shared" si="5"/>
        <v>32656.14</v>
      </c>
      <c r="F42" s="197">
        <f t="shared" si="6"/>
        <v>32656140</v>
      </c>
      <c r="G42" s="20"/>
      <c r="H42" s="21">
        <f t="shared" si="9"/>
        <v>0</v>
      </c>
      <c r="I42" s="20"/>
      <c r="J42" s="21">
        <f t="shared" si="10"/>
        <v>0</v>
      </c>
      <c r="K42" s="20"/>
      <c r="L42" s="21">
        <f t="shared" si="11"/>
        <v>0</v>
      </c>
      <c r="M42" s="20"/>
      <c r="N42" s="33">
        <f t="shared" si="14"/>
        <v>0</v>
      </c>
      <c r="O42" s="20"/>
      <c r="P42" s="22"/>
      <c r="Q42" s="20"/>
      <c r="R42" s="22"/>
      <c r="S42" s="20"/>
      <c r="T42" s="22"/>
      <c r="U42" s="20"/>
      <c r="V42" s="22"/>
      <c r="W42" s="20"/>
      <c r="X42" s="22"/>
      <c r="Y42" s="20"/>
      <c r="Z42" s="22"/>
      <c r="AA42" s="20"/>
      <c r="AB42" s="22"/>
      <c r="AC42" s="20"/>
      <c r="AD42" s="22"/>
      <c r="AE42" s="20"/>
      <c r="AF42" s="22"/>
      <c r="AG42" s="20"/>
      <c r="AH42" s="22"/>
      <c r="AI42" s="20"/>
      <c r="AJ42" s="22"/>
      <c r="AK42" s="20"/>
      <c r="AL42" s="22"/>
      <c r="AM42" s="20"/>
      <c r="AN42" s="22"/>
      <c r="AO42" s="20"/>
      <c r="AP42" s="22"/>
      <c r="AQ42" s="20"/>
      <c r="AR42" s="22"/>
      <c r="AS42" s="20"/>
      <c r="AT42" s="22"/>
      <c r="AU42" s="20"/>
      <c r="AV42" s="22"/>
      <c r="AW42" s="20"/>
      <c r="AX42" s="22"/>
      <c r="AY42" s="20"/>
      <c r="AZ42" s="22"/>
      <c r="BA42" s="20"/>
      <c r="BB42" s="22"/>
      <c r="BC42" s="20"/>
      <c r="BD42" s="22"/>
      <c r="BE42" s="20"/>
      <c r="BF42" s="22"/>
      <c r="BG42" s="83"/>
      <c r="BH42" s="84"/>
      <c r="BI42" s="20"/>
      <c r="BJ42" s="95"/>
      <c r="BK42" s="20">
        <v>0</v>
      </c>
      <c r="BL42" s="21">
        <f t="shared" si="12"/>
        <v>0</v>
      </c>
      <c r="BM42" s="20"/>
      <c r="BN42" s="95">
        <f t="shared" si="1"/>
        <v>0</v>
      </c>
      <c r="BO42" s="20"/>
      <c r="BP42" s="21">
        <f t="shared" si="13"/>
        <v>0</v>
      </c>
      <c r="BQ42" s="20"/>
      <c r="BR42" s="22"/>
      <c r="BS42" s="20"/>
      <c r="BT42" s="22"/>
      <c r="BU42" s="20"/>
      <c r="BV42" s="22"/>
      <c r="BW42" s="20">
        <v>0</v>
      </c>
      <c r="BX42" s="23">
        <f t="shared" si="17"/>
        <v>0</v>
      </c>
      <c r="BY42" s="20"/>
      <c r="BZ42" s="172"/>
      <c r="CA42" s="20"/>
      <c r="CB42" s="164"/>
      <c r="CC42" s="20"/>
      <c r="CD42" s="178"/>
      <c r="CE42" s="20"/>
      <c r="CF42" s="95"/>
      <c r="CG42" s="20"/>
      <c r="CH42" s="95"/>
      <c r="CI42" s="20"/>
      <c r="CJ42" s="22"/>
      <c r="CK42" s="20"/>
      <c r="CL42" s="22"/>
      <c r="CM42" s="20"/>
      <c r="CN42" s="22"/>
      <c r="CO42" s="20"/>
      <c r="CP42" s="22"/>
      <c r="CQ42" s="20"/>
      <c r="CR42" s="22"/>
      <c r="CS42" s="20"/>
      <c r="CT42" s="22"/>
      <c r="CU42" s="20"/>
      <c r="CV42" s="22"/>
      <c r="CW42" s="20"/>
      <c r="CX42" s="22"/>
      <c r="CY42" s="20"/>
      <c r="CZ42" s="22"/>
      <c r="DA42" s="20"/>
      <c r="DB42" s="22"/>
      <c r="DC42" s="20"/>
      <c r="DD42" s="22"/>
      <c r="DE42" s="20"/>
      <c r="DF42" s="22"/>
      <c r="DG42" s="20"/>
      <c r="DH42" s="22"/>
      <c r="DI42" s="20"/>
      <c r="DJ42" s="22"/>
      <c r="DK42" s="20"/>
      <c r="DL42" s="22"/>
      <c r="DM42" s="20"/>
      <c r="DN42" s="22"/>
      <c r="DO42" s="20"/>
      <c r="DP42" s="22"/>
      <c r="DQ42" s="20"/>
      <c r="DR42" s="22"/>
      <c r="DS42" s="20"/>
      <c r="DT42" s="22"/>
      <c r="DU42" s="20"/>
      <c r="DV42" s="22"/>
      <c r="DW42" s="20"/>
      <c r="DX42" s="22"/>
      <c r="DY42" s="20"/>
      <c r="DZ42" s="22"/>
      <c r="EA42" s="23">
        <f t="shared" si="7"/>
        <v>0</v>
      </c>
      <c r="EB42" s="21">
        <f t="shared" si="2"/>
        <v>0</v>
      </c>
      <c r="EC42" s="193" t="e">
        <f t="shared" si="3"/>
        <v>#REF!</v>
      </c>
      <c r="ED42" s="193">
        <f t="shared" si="4"/>
        <v>0</v>
      </c>
      <c r="EE42" s="194">
        <f t="shared" si="8"/>
        <v>1000</v>
      </c>
      <c r="EF42" s="185"/>
      <c r="EG42" s="185" t="s">
        <v>449</v>
      </c>
      <c r="EH42" s="185" t="s">
        <v>450</v>
      </c>
      <c r="EI42" s="185" t="s">
        <v>397</v>
      </c>
      <c r="EJ42" s="185">
        <v>1000</v>
      </c>
      <c r="EK42" s="185">
        <v>32656.14</v>
      </c>
      <c r="EL42" s="185"/>
      <c r="EM42" s="185"/>
      <c r="EN42" s="185"/>
      <c r="EO42" s="185"/>
      <c r="EP42" s="185"/>
      <c r="EQ42" s="185"/>
      <c r="ER42" s="185"/>
      <c r="ES42" s="185"/>
      <c r="ET42" s="185"/>
      <c r="EU42" s="185"/>
      <c r="EV42" s="185"/>
      <c r="EW42" s="185"/>
      <c r="EX42" s="185"/>
      <c r="EY42" s="185"/>
      <c r="EZ42" s="185"/>
      <c r="FA42" s="185"/>
      <c r="FB42" s="185"/>
      <c r="FC42" s="185"/>
      <c r="FD42" s="185"/>
      <c r="FE42" s="185"/>
      <c r="FF42" s="185"/>
      <c r="FG42" s="195"/>
      <c r="FH42" s="185"/>
      <c r="FI42" s="185"/>
      <c r="FJ42" s="185"/>
      <c r="FK42" s="185"/>
      <c r="FL42" s="185"/>
      <c r="FM42" s="185"/>
      <c r="FN42" s="185"/>
      <c r="FO42" s="185"/>
      <c r="FP42" s="185"/>
      <c r="FQ42" s="185"/>
      <c r="FR42" s="185"/>
      <c r="FS42" s="185"/>
      <c r="FT42" s="185"/>
      <c r="FU42" s="185"/>
      <c r="FV42" s="185"/>
      <c r="FW42" s="185"/>
      <c r="FX42" s="185"/>
      <c r="FY42" s="185"/>
      <c r="FZ42" s="185"/>
      <c r="GA42" s="185"/>
      <c r="GB42" s="185"/>
      <c r="GC42" s="185"/>
      <c r="GD42" s="185"/>
      <c r="GE42" s="185"/>
      <c r="GF42" s="185"/>
      <c r="GG42" s="185"/>
      <c r="GH42" s="185"/>
      <c r="GI42" s="185"/>
      <c r="GJ42" s="185"/>
      <c r="GK42" s="185"/>
      <c r="GL42" s="185"/>
      <c r="GM42" s="185"/>
      <c r="GN42" s="185"/>
      <c r="GO42" s="185"/>
      <c r="GP42" s="185"/>
      <c r="GQ42" s="185"/>
      <c r="GR42" s="185"/>
      <c r="GS42" s="185"/>
      <c r="GT42" s="185"/>
      <c r="GU42" s="185"/>
      <c r="GV42" s="185"/>
      <c r="GW42" s="185"/>
      <c r="GX42" s="185"/>
      <c r="GY42" s="185"/>
      <c r="GZ42" s="185"/>
      <c r="HA42" s="185"/>
      <c r="HB42" s="185"/>
      <c r="HC42" s="185"/>
      <c r="HD42" s="185"/>
      <c r="HE42" s="185"/>
      <c r="HF42" s="185"/>
      <c r="HG42" s="185"/>
      <c r="HH42" s="185"/>
      <c r="HI42" s="185"/>
      <c r="HJ42" s="185"/>
      <c r="HK42" s="185"/>
      <c r="HL42" s="185"/>
      <c r="HM42" s="185"/>
      <c r="HN42" s="185"/>
      <c r="HO42" s="185"/>
      <c r="HP42" s="185"/>
      <c r="HQ42" s="185"/>
      <c r="HR42" s="185"/>
      <c r="HS42" s="185"/>
      <c r="HT42" s="185"/>
      <c r="HU42" s="185"/>
      <c r="HV42" s="185"/>
      <c r="HW42" s="185"/>
      <c r="HX42" s="185"/>
      <c r="HY42" s="185"/>
      <c r="HZ42" s="185"/>
      <c r="IA42" s="185"/>
      <c r="IB42" s="185"/>
      <c r="IC42" s="185"/>
      <c r="ID42" s="185"/>
      <c r="IE42" s="185"/>
      <c r="IF42" s="185"/>
      <c r="IG42" s="185"/>
      <c r="IH42" s="185"/>
      <c r="II42" s="185"/>
      <c r="IJ42" s="185"/>
      <c r="IK42" s="185"/>
      <c r="IL42" s="185"/>
      <c r="IM42" s="185"/>
      <c r="IN42" s="185"/>
      <c r="IO42" s="185"/>
      <c r="IP42" s="185"/>
      <c r="IQ42" s="185"/>
      <c r="IR42" s="185"/>
      <c r="IS42" s="185"/>
      <c r="IT42" s="185"/>
      <c r="IU42" s="185"/>
      <c r="IV42" s="185"/>
      <c r="IW42" s="185"/>
      <c r="IX42" s="185"/>
      <c r="IY42" s="185"/>
      <c r="IZ42" s="185"/>
      <c r="JA42" s="185"/>
      <c r="JB42" s="185"/>
      <c r="JC42" s="185"/>
      <c r="JD42" s="185"/>
      <c r="JE42" s="185"/>
      <c r="JF42" s="185"/>
      <c r="JG42" s="185"/>
      <c r="JH42" s="185"/>
      <c r="JI42" s="185"/>
      <c r="JJ42" s="185"/>
      <c r="JK42" s="185"/>
      <c r="JL42" s="185"/>
      <c r="JM42" s="185"/>
      <c r="JN42" s="185"/>
      <c r="JO42" s="185"/>
      <c r="JP42" s="185"/>
      <c r="JQ42" s="185"/>
      <c r="JR42" s="185"/>
      <c r="JS42" s="185"/>
      <c r="JT42" s="185"/>
      <c r="JU42" s="185"/>
      <c r="JV42" s="185"/>
      <c r="JW42" s="185"/>
      <c r="JX42" s="185"/>
      <c r="JY42" s="185"/>
      <c r="JZ42" s="185"/>
      <c r="KA42" s="185"/>
      <c r="KB42" s="185"/>
      <c r="KC42" s="185"/>
      <c r="KD42" s="185"/>
      <c r="KE42" s="185"/>
      <c r="KF42" s="185"/>
      <c r="KG42" s="185"/>
      <c r="KH42" s="185"/>
      <c r="KI42" s="185"/>
      <c r="KJ42" s="185"/>
      <c r="KK42" s="185"/>
      <c r="KL42" s="185"/>
      <c r="KM42" s="185"/>
      <c r="KN42" s="185"/>
      <c r="KO42" s="185"/>
      <c r="KP42" s="185"/>
      <c r="KQ42" s="185"/>
      <c r="KR42" s="185"/>
      <c r="KS42" s="185"/>
      <c r="KT42" s="185"/>
      <c r="KU42" s="185"/>
      <c r="KV42" s="185"/>
      <c r="KW42" s="185"/>
      <c r="KX42" s="185"/>
      <c r="KY42" s="185"/>
      <c r="KZ42" s="185"/>
      <c r="LA42" s="185"/>
      <c r="LB42" s="185"/>
      <c r="LC42" s="185"/>
      <c r="LD42" s="185"/>
      <c r="LE42" s="185"/>
      <c r="LF42" s="185"/>
      <c r="LG42" s="185"/>
      <c r="LH42" s="185"/>
      <c r="LI42" s="185"/>
      <c r="LJ42" s="185"/>
      <c r="LK42" s="185"/>
      <c r="LL42" s="185"/>
      <c r="LM42" s="185"/>
      <c r="LN42" s="185"/>
      <c r="LO42" s="185"/>
      <c r="LP42" s="185"/>
      <c r="LQ42" s="185"/>
      <c r="LR42" s="185"/>
      <c r="LS42" s="185"/>
      <c r="LT42" s="185"/>
    </row>
    <row r="43" spans="1:332" ht="18" customHeight="1">
      <c r="A43" s="196" t="str">
        <f t="shared" si="5"/>
        <v>6.1.3</v>
      </c>
      <c r="B43" s="253" t="str">
        <f t="shared" si="5"/>
        <v>MURO CORTAFUEGO MAMPOSTERIA LADRILLO MACIZO 0.2 M</v>
      </c>
      <c r="C43" s="196" t="str">
        <f t="shared" si="5"/>
        <v>M2</v>
      </c>
      <c r="D43" s="196">
        <f t="shared" si="5"/>
        <v>495</v>
      </c>
      <c r="E43" s="196">
        <f t="shared" si="5"/>
        <v>72501.66</v>
      </c>
      <c r="F43" s="197">
        <f t="shared" si="6"/>
        <v>35888321.700000003</v>
      </c>
      <c r="G43" s="20"/>
      <c r="H43" s="21">
        <f t="shared" si="9"/>
        <v>0</v>
      </c>
      <c r="I43" s="20"/>
      <c r="J43" s="21">
        <f t="shared" si="10"/>
        <v>0</v>
      </c>
      <c r="K43" s="20"/>
      <c r="L43" s="21">
        <f t="shared" si="11"/>
        <v>0</v>
      </c>
      <c r="M43" s="20"/>
      <c r="N43" s="33">
        <f t="shared" si="14"/>
        <v>0</v>
      </c>
      <c r="O43" s="20"/>
      <c r="P43" s="22"/>
      <c r="Q43" s="20"/>
      <c r="R43" s="22"/>
      <c r="S43" s="20"/>
      <c r="T43" s="22"/>
      <c r="U43" s="20"/>
      <c r="V43" s="22"/>
      <c r="W43" s="20"/>
      <c r="X43" s="22"/>
      <c r="Y43" s="20"/>
      <c r="Z43" s="22"/>
      <c r="AA43" s="20"/>
      <c r="AB43" s="22"/>
      <c r="AC43" s="20"/>
      <c r="AD43" s="22"/>
      <c r="AE43" s="20"/>
      <c r="AF43" s="22"/>
      <c r="AG43" s="20"/>
      <c r="AH43" s="22"/>
      <c r="AI43" s="20"/>
      <c r="AJ43" s="22"/>
      <c r="AK43" s="20"/>
      <c r="AL43" s="22"/>
      <c r="AM43" s="20"/>
      <c r="AN43" s="22"/>
      <c r="AO43" s="20"/>
      <c r="AP43" s="22"/>
      <c r="AQ43" s="20"/>
      <c r="AR43" s="22"/>
      <c r="AS43" s="20"/>
      <c r="AT43" s="22"/>
      <c r="AU43" s="20"/>
      <c r="AV43" s="22"/>
      <c r="AW43" s="20"/>
      <c r="AX43" s="22"/>
      <c r="AY43" s="20"/>
      <c r="AZ43" s="22"/>
      <c r="BA43" s="20"/>
      <c r="BB43" s="22"/>
      <c r="BC43" s="20"/>
      <c r="BD43" s="22"/>
      <c r="BE43" s="20"/>
      <c r="BF43" s="22"/>
      <c r="BG43" s="83"/>
      <c r="BH43" s="84"/>
      <c r="BI43" s="20"/>
      <c r="BJ43" s="95"/>
      <c r="BK43" s="20">
        <v>0</v>
      </c>
      <c r="BL43" s="21">
        <f t="shared" si="12"/>
        <v>0</v>
      </c>
      <c r="BM43" s="20"/>
      <c r="BN43" s="95">
        <f t="shared" si="1"/>
        <v>0</v>
      </c>
      <c r="BO43" s="20"/>
      <c r="BP43" s="21">
        <f t="shared" si="13"/>
        <v>0</v>
      </c>
      <c r="BQ43" s="20"/>
      <c r="BR43" s="22"/>
      <c r="BS43" s="20"/>
      <c r="BT43" s="22"/>
      <c r="BU43" s="20"/>
      <c r="BV43" s="22"/>
      <c r="BW43" s="20">
        <v>0</v>
      </c>
      <c r="BX43" s="23">
        <f t="shared" si="17"/>
        <v>0</v>
      </c>
      <c r="BY43" s="20"/>
      <c r="BZ43" s="172"/>
      <c r="CA43" s="20"/>
      <c r="CB43" s="164"/>
      <c r="CC43" s="20"/>
      <c r="CD43" s="178"/>
      <c r="CE43" s="20"/>
      <c r="CF43" s="95"/>
      <c r="CG43" s="20"/>
      <c r="CH43" s="95"/>
      <c r="CI43" s="20"/>
      <c r="CJ43" s="22"/>
      <c r="CK43" s="20"/>
      <c r="CL43" s="22"/>
      <c r="CM43" s="20"/>
      <c r="CN43" s="22"/>
      <c r="CO43" s="20"/>
      <c r="CP43" s="22"/>
      <c r="CQ43" s="20"/>
      <c r="CR43" s="22"/>
      <c r="CS43" s="20"/>
      <c r="CT43" s="22"/>
      <c r="CU43" s="20"/>
      <c r="CV43" s="22"/>
      <c r="CW43" s="20"/>
      <c r="CX43" s="22"/>
      <c r="CY43" s="20"/>
      <c r="CZ43" s="22"/>
      <c r="DA43" s="20"/>
      <c r="DB43" s="22"/>
      <c r="DC43" s="20"/>
      <c r="DD43" s="22"/>
      <c r="DE43" s="20"/>
      <c r="DF43" s="22"/>
      <c r="DG43" s="20"/>
      <c r="DH43" s="22"/>
      <c r="DI43" s="20"/>
      <c r="DJ43" s="22"/>
      <c r="DK43" s="20"/>
      <c r="DL43" s="22"/>
      <c r="DM43" s="20"/>
      <c r="DN43" s="22"/>
      <c r="DO43" s="20"/>
      <c r="DP43" s="22"/>
      <c r="DQ43" s="20"/>
      <c r="DR43" s="22"/>
      <c r="DS43" s="20"/>
      <c r="DT43" s="22"/>
      <c r="DU43" s="20"/>
      <c r="DV43" s="22"/>
      <c r="DW43" s="20"/>
      <c r="DX43" s="22"/>
      <c r="DY43" s="20"/>
      <c r="DZ43" s="22"/>
      <c r="EA43" s="23">
        <f t="shared" si="7"/>
        <v>0</v>
      </c>
      <c r="EB43" s="21">
        <f t="shared" si="2"/>
        <v>0</v>
      </c>
      <c r="EC43" s="193" t="e">
        <f t="shared" si="3"/>
        <v>#REF!</v>
      </c>
      <c r="ED43" s="193">
        <f t="shared" si="4"/>
        <v>0</v>
      </c>
      <c r="EE43" s="194">
        <f t="shared" si="8"/>
        <v>495</v>
      </c>
      <c r="EF43" s="185"/>
      <c r="EG43" s="185" t="s">
        <v>451</v>
      </c>
      <c r="EH43" s="185" t="s">
        <v>452</v>
      </c>
      <c r="EI43" s="185" t="s">
        <v>397</v>
      </c>
      <c r="EJ43" s="185">
        <v>495</v>
      </c>
      <c r="EK43" s="185">
        <v>72501.66</v>
      </c>
      <c r="EL43" s="185"/>
      <c r="EM43" s="185"/>
      <c r="EN43" s="185"/>
      <c r="EO43" s="185"/>
      <c r="EP43" s="185"/>
      <c r="EQ43" s="185"/>
      <c r="ER43" s="185"/>
      <c r="ES43" s="185"/>
      <c r="ET43" s="185"/>
      <c r="EU43" s="185"/>
      <c r="EV43" s="185"/>
      <c r="EW43" s="185"/>
      <c r="EX43" s="185"/>
      <c r="EY43" s="185"/>
      <c r="EZ43" s="185"/>
      <c r="FA43" s="185"/>
      <c r="FB43" s="185"/>
      <c r="FC43" s="185"/>
      <c r="FD43" s="185"/>
      <c r="FE43" s="185"/>
      <c r="FF43" s="185"/>
      <c r="FG43" s="195"/>
      <c r="FH43" s="185"/>
      <c r="FI43" s="185"/>
      <c r="FJ43" s="185"/>
      <c r="FK43" s="185"/>
      <c r="FL43" s="185"/>
      <c r="FM43" s="185"/>
      <c r="FN43" s="185"/>
      <c r="FO43" s="185"/>
      <c r="FP43" s="185"/>
      <c r="FQ43" s="185"/>
      <c r="FR43" s="185"/>
      <c r="FS43" s="185"/>
      <c r="FT43" s="185"/>
      <c r="FU43" s="185"/>
      <c r="FV43" s="185"/>
      <c r="FW43" s="185"/>
      <c r="FX43" s="185"/>
      <c r="FY43" s="185"/>
      <c r="FZ43" s="185"/>
      <c r="GA43" s="185"/>
      <c r="GB43" s="185"/>
      <c r="GC43" s="185"/>
      <c r="GD43" s="185"/>
      <c r="GE43" s="185"/>
      <c r="GF43" s="185"/>
      <c r="GG43" s="185"/>
      <c r="GH43" s="185"/>
      <c r="GI43" s="185"/>
      <c r="GJ43" s="185"/>
      <c r="GK43" s="185"/>
      <c r="GL43" s="185"/>
      <c r="GM43" s="185"/>
      <c r="GN43" s="185"/>
      <c r="GO43" s="185"/>
      <c r="GP43" s="185"/>
      <c r="GQ43" s="185"/>
      <c r="GR43" s="185"/>
      <c r="GS43" s="185"/>
      <c r="GT43" s="185"/>
      <c r="GU43" s="185"/>
      <c r="GV43" s="185"/>
      <c r="GW43" s="185"/>
      <c r="GX43" s="185"/>
      <c r="GY43" s="185"/>
      <c r="GZ43" s="185"/>
      <c r="HA43" s="185"/>
      <c r="HB43" s="185"/>
      <c r="HC43" s="185"/>
      <c r="HD43" s="185"/>
      <c r="HE43" s="185"/>
      <c r="HF43" s="185"/>
      <c r="HG43" s="185"/>
      <c r="HH43" s="185"/>
      <c r="HI43" s="185"/>
      <c r="HJ43" s="185"/>
      <c r="HK43" s="185"/>
      <c r="HL43" s="185"/>
      <c r="HM43" s="185"/>
      <c r="HN43" s="185"/>
      <c r="HO43" s="185"/>
      <c r="HP43" s="185"/>
      <c r="HQ43" s="185"/>
      <c r="HR43" s="185"/>
      <c r="HS43" s="185"/>
      <c r="HT43" s="185"/>
      <c r="HU43" s="185"/>
      <c r="HV43" s="185"/>
      <c r="HW43" s="185"/>
      <c r="HX43" s="185"/>
      <c r="HY43" s="185"/>
      <c r="HZ43" s="185"/>
      <c r="IA43" s="185"/>
      <c r="IB43" s="185"/>
      <c r="IC43" s="185"/>
      <c r="ID43" s="185"/>
      <c r="IE43" s="185"/>
      <c r="IF43" s="185"/>
      <c r="IG43" s="185"/>
      <c r="IH43" s="185"/>
      <c r="II43" s="185"/>
      <c r="IJ43" s="185"/>
      <c r="IK43" s="185"/>
      <c r="IL43" s="185"/>
      <c r="IM43" s="185"/>
      <c r="IN43" s="185"/>
      <c r="IO43" s="185"/>
      <c r="IP43" s="185"/>
      <c r="IQ43" s="185"/>
      <c r="IR43" s="185"/>
      <c r="IS43" s="185"/>
      <c r="IT43" s="185"/>
      <c r="IU43" s="185"/>
      <c r="IV43" s="185"/>
      <c r="IW43" s="185"/>
      <c r="IX43" s="185"/>
      <c r="IY43" s="185"/>
      <c r="IZ43" s="185"/>
      <c r="JA43" s="185"/>
      <c r="JB43" s="185"/>
      <c r="JC43" s="185"/>
      <c r="JD43" s="185"/>
      <c r="JE43" s="185"/>
      <c r="JF43" s="185"/>
      <c r="JG43" s="185"/>
      <c r="JH43" s="185"/>
      <c r="JI43" s="185"/>
      <c r="JJ43" s="185"/>
      <c r="JK43" s="185"/>
      <c r="JL43" s="185"/>
      <c r="JM43" s="185"/>
      <c r="JN43" s="185"/>
      <c r="JO43" s="185"/>
      <c r="JP43" s="185"/>
      <c r="JQ43" s="185"/>
      <c r="JR43" s="185"/>
      <c r="JS43" s="185"/>
      <c r="JT43" s="185"/>
      <c r="JU43" s="185"/>
      <c r="JV43" s="185"/>
      <c r="JW43" s="185"/>
      <c r="JX43" s="185"/>
      <c r="JY43" s="185"/>
      <c r="JZ43" s="185"/>
      <c r="KA43" s="185"/>
      <c r="KB43" s="185"/>
      <c r="KC43" s="185"/>
      <c r="KD43" s="185"/>
      <c r="KE43" s="185"/>
      <c r="KF43" s="185"/>
      <c r="KG43" s="185"/>
      <c r="KH43" s="185"/>
      <c r="KI43" s="185"/>
      <c r="KJ43" s="185"/>
      <c r="KK43" s="185"/>
      <c r="KL43" s="185"/>
      <c r="KM43" s="185"/>
      <c r="KN43" s="185"/>
      <c r="KO43" s="185"/>
      <c r="KP43" s="185"/>
      <c r="KQ43" s="185"/>
      <c r="KR43" s="185"/>
      <c r="KS43" s="185"/>
      <c r="KT43" s="185"/>
      <c r="KU43" s="185"/>
      <c r="KV43" s="185"/>
      <c r="KW43" s="185"/>
      <c r="KX43" s="185"/>
      <c r="KY43" s="185"/>
      <c r="KZ43" s="185"/>
      <c r="LA43" s="185"/>
      <c r="LB43" s="185"/>
      <c r="LC43" s="185"/>
      <c r="LD43" s="185"/>
      <c r="LE43" s="185"/>
      <c r="LF43" s="185"/>
      <c r="LG43" s="185"/>
      <c r="LH43" s="185"/>
      <c r="LI43" s="185"/>
      <c r="LJ43" s="185"/>
      <c r="LK43" s="185"/>
      <c r="LL43" s="185"/>
      <c r="LM43" s="185"/>
      <c r="LN43" s="185"/>
      <c r="LO43" s="185"/>
      <c r="LP43" s="185"/>
      <c r="LQ43" s="185"/>
      <c r="LR43" s="185"/>
      <c r="LS43" s="185"/>
      <c r="LT43" s="185"/>
    </row>
    <row r="44" spans="1:332" s="190" customFormat="1" ht="14.45" customHeight="1">
      <c r="A44" s="191" t="str">
        <f t="shared" si="5"/>
        <v>7.0</v>
      </c>
      <c r="B44" s="252" t="str">
        <f t="shared" si="5"/>
        <v>FACHADA</v>
      </c>
      <c r="C44" s="191">
        <f t="shared" si="5"/>
        <v>0</v>
      </c>
      <c r="D44" s="191">
        <f t="shared" si="5"/>
        <v>0</v>
      </c>
      <c r="E44" s="191">
        <f t="shared" si="5"/>
        <v>0</v>
      </c>
      <c r="F44" s="192">
        <f>SUM(F45:F51)</f>
        <v>202997334.87</v>
      </c>
      <c r="G44" s="20"/>
      <c r="H44" s="21">
        <f t="shared" si="9"/>
        <v>0</v>
      </c>
      <c r="I44" s="20"/>
      <c r="J44" s="21">
        <f t="shared" si="10"/>
        <v>0</v>
      </c>
      <c r="K44" s="20"/>
      <c r="L44" s="21">
        <f t="shared" si="11"/>
        <v>0</v>
      </c>
      <c r="M44" s="20"/>
      <c r="N44" s="33">
        <f t="shared" si="14"/>
        <v>0</v>
      </c>
      <c r="O44" s="20"/>
      <c r="P44" s="22"/>
      <c r="Q44" s="20"/>
      <c r="R44" s="22"/>
      <c r="S44" s="20"/>
      <c r="T44" s="22"/>
      <c r="U44" s="20"/>
      <c r="V44" s="22"/>
      <c r="W44" s="20"/>
      <c r="X44" s="22"/>
      <c r="Y44" s="20"/>
      <c r="Z44" s="22"/>
      <c r="AA44" s="20"/>
      <c r="AB44" s="22"/>
      <c r="AC44" s="20"/>
      <c r="AD44" s="22"/>
      <c r="AE44" s="20"/>
      <c r="AF44" s="22"/>
      <c r="AG44" s="20"/>
      <c r="AH44" s="22"/>
      <c r="AI44" s="20"/>
      <c r="AJ44" s="22"/>
      <c r="AK44" s="20"/>
      <c r="AL44" s="22"/>
      <c r="AM44" s="20"/>
      <c r="AN44" s="22"/>
      <c r="AO44" s="20"/>
      <c r="AP44" s="22"/>
      <c r="AQ44" s="20"/>
      <c r="AR44" s="22"/>
      <c r="AS44" s="20"/>
      <c r="AT44" s="22"/>
      <c r="AU44" s="20"/>
      <c r="AV44" s="22"/>
      <c r="AW44" s="20"/>
      <c r="AX44" s="22"/>
      <c r="AY44" s="20"/>
      <c r="AZ44" s="22"/>
      <c r="BA44" s="20"/>
      <c r="BB44" s="22"/>
      <c r="BC44" s="20"/>
      <c r="BD44" s="22"/>
      <c r="BE44" s="20"/>
      <c r="BF44" s="22"/>
      <c r="BG44" s="83"/>
      <c r="BH44" s="84"/>
      <c r="BI44" s="20"/>
      <c r="BJ44" s="95"/>
      <c r="BK44" s="20">
        <v>0</v>
      </c>
      <c r="BL44" s="21">
        <f t="shared" si="12"/>
        <v>0</v>
      </c>
      <c r="BM44" s="20"/>
      <c r="BN44" s="95">
        <f t="shared" si="1"/>
        <v>0</v>
      </c>
      <c r="BO44" s="20"/>
      <c r="BP44" s="21">
        <f t="shared" si="13"/>
        <v>0</v>
      </c>
      <c r="BQ44" s="20"/>
      <c r="BR44" s="22"/>
      <c r="BS44" s="20"/>
      <c r="BT44" s="22"/>
      <c r="BU44" s="20"/>
      <c r="BV44" s="22"/>
      <c r="BW44" s="20"/>
      <c r="BX44" s="23">
        <f t="shared" si="17"/>
        <v>0</v>
      </c>
      <c r="BY44" s="20"/>
      <c r="BZ44" s="172"/>
      <c r="CA44" s="20"/>
      <c r="CB44" s="164"/>
      <c r="CC44" s="20"/>
      <c r="CD44" s="178"/>
      <c r="CE44" s="20"/>
      <c r="CF44" s="95"/>
      <c r="CG44" s="20"/>
      <c r="CH44" s="95"/>
      <c r="CI44" s="20"/>
      <c r="CJ44" s="22"/>
      <c r="CK44" s="20"/>
      <c r="CL44" s="22"/>
      <c r="CM44" s="20"/>
      <c r="CN44" s="22"/>
      <c r="CO44" s="20"/>
      <c r="CP44" s="22"/>
      <c r="CQ44" s="20"/>
      <c r="CR44" s="22"/>
      <c r="CS44" s="20"/>
      <c r="CT44" s="22"/>
      <c r="CU44" s="20"/>
      <c r="CV44" s="22"/>
      <c r="CW44" s="20"/>
      <c r="CX44" s="22"/>
      <c r="CY44" s="20"/>
      <c r="CZ44" s="22"/>
      <c r="DA44" s="20"/>
      <c r="DB44" s="22"/>
      <c r="DC44" s="20"/>
      <c r="DD44" s="22"/>
      <c r="DE44" s="20"/>
      <c r="DF44" s="22"/>
      <c r="DG44" s="20"/>
      <c r="DH44" s="22"/>
      <c r="DI44" s="20"/>
      <c r="DJ44" s="22"/>
      <c r="DK44" s="20"/>
      <c r="DL44" s="22"/>
      <c r="DM44" s="20"/>
      <c r="DN44" s="22"/>
      <c r="DO44" s="20"/>
      <c r="DP44" s="22"/>
      <c r="DQ44" s="20"/>
      <c r="DR44" s="22"/>
      <c r="DS44" s="20"/>
      <c r="DT44" s="22"/>
      <c r="DU44" s="20"/>
      <c r="DV44" s="22"/>
      <c r="DW44" s="20"/>
      <c r="DX44" s="22"/>
      <c r="DY44" s="20"/>
      <c r="DZ44" s="22"/>
      <c r="EA44" s="23">
        <f t="shared" si="7"/>
        <v>0</v>
      </c>
      <c r="EB44" s="21">
        <f t="shared" si="2"/>
        <v>0</v>
      </c>
      <c r="EC44" s="193" t="e">
        <f t="shared" si="3"/>
        <v>#REF!</v>
      </c>
      <c r="ED44" s="193">
        <f t="shared" si="4"/>
        <v>0</v>
      </c>
      <c r="EE44" s="194">
        <f t="shared" si="8"/>
        <v>0</v>
      </c>
      <c r="EF44" s="185"/>
      <c r="EG44" s="185" t="s">
        <v>453</v>
      </c>
      <c r="EH44" s="185" t="s">
        <v>43</v>
      </c>
      <c r="EI44" s="185"/>
      <c r="EJ44" s="185"/>
      <c r="EK44" s="185"/>
      <c r="EL44" s="185"/>
      <c r="EM44" s="185"/>
      <c r="EN44" s="185"/>
      <c r="EO44" s="185"/>
      <c r="EP44" s="185"/>
      <c r="EQ44" s="185"/>
      <c r="ER44" s="185"/>
      <c r="ES44" s="185"/>
      <c r="ET44" s="185"/>
      <c r="EU44" s="185"/>
      <c r="EV44" s="185"/>
      <c r="EW44" s="185"/>
      <c r="EX44" s="185"/>
      <c r="EY44" s="185"/>
      <c r="EZ44" s="185"/>
      <c r="FA44" s="185"/>
      <c r="FB44" s="185"/>
      <c r="FC44" s="185"/>
      <c r="FD44" s="185"/>
      <c r="FE44" s="185"/>
      <c r="FF44" s="185"/>
      <c r="FG44" s="195"/>
      <c r="FH44" s="185"/>
      <c r="FI44" s="185"/>
      <c r="FJ44" s="185"/>
      <c r="FK44" s="185"/>
      <c r="FL44" s="185"/>
      <c r="FM44" s="185"/>
      <c r="FN44" s="185"/>
      <c r="FO44" s="185"/>
      <c r="FP44" s="185"/>
      <c r="FQ44" s="185"/>
      <c r="FR44" s="185"/>
      <c r="FS44" s="185"/>
      <c r="FT44" s="185"/>
      <c r="FU44" s="185"/>
      <c r="FV44" s="185"/>
      <c r="FW44" s="185"/>
      <c r="FX44" s="185"/>
      <c r="FY44" s="185"/>
      <c r="FZ44" s="185"/>
      <c r="GA44" s="185"/>
      <c r="GB44" s="185"/>
      <c r="GC44" s="185"/>
      <c r="GD44" s="185"/>
      <c r="GE44" s="185"/>
      <c r="GF44" s="185"/>
      <c r="GG44" s="185"/>
      <c r="GH44" s="185"/>
      <c r="GI44" s="185"/>
      <c r="GJ44" s="185"/>
      <c r="GK44" s="185"/>
      <c r="GL44" s="185"/>
      <c r="GM44" s="185"/>
      <c r="GN44" s="185"/>
      <c r="GO44" s="185"/>
      <c r="GP44" s="185"/>
      <c r="GQ44" s="185"/>
      <c r="GR44" s="185"/>
      <c r="GS44" s="185"/>
      <c r="GT44" s="185"/>
      <c r="GU44" s="185"/>
      <c r="GV44" s="185"/>
      <c r="GW44" s="185"/>
      <c r="GX44" s="185"/>
      <c r="GY44" s="185"/>
      <c r="GZ44" s="185"/>
      <c r="HA44" s="185"/>
      <c r="HB44" s="185"/>
      <c r="HC44" s="185"/>
      <c r="HD44" s="185"/>
      <c r="HE44" s="185"/>
      <c r="HF44" s="185"/>
      <c r="HG44" s="185"/>
      <c r="HH44" s="185"/>
      <c r="HI44" s="185"/>
      <c r="HJ44" s="185"/>
      <c r="HK44" s="185"/>
      <c r="HL44" s="185"/>
      <c r="HM44" s="185"/>
      <c r="HN44" s="185"/>
      <c r="HO44" s="185"/>
      <c r="HP44" s="185"/>
      <c r="HQ44" s="185"/>
      <c r="HR44" s="185"/>
      <c r="HS44" s="185"/>
      <c r="HT44" s="185"/>
      <c r="HU44" s="185"/>
      <c r="HV44" s="185"/>
      <c r="HW44" s="185"/>
      <c r="HX44" s="185"/>
      <c r="HY44" s="185"/>
      <c r="HZ44" s="185"/>
      <c r="IA44" s="185"/>
      <c r="IB44" s="185"/>
      <c r="IC44" s="185"/>
      <c r="ID44" s="185"/>
      <c r="IE44" s="185"/>
      <c r="IF44" s="185"/>
      <c r="IG44" s="185"/>
      <c r="IH44" s="185"/>
      <c r="II44" s="185"/>
      <c r="IJ44" s="185"/>
      <c r="IK44" s="185"/>
      <c r="IL44" s="185"/>
      <c r="IM44" s="185"/>
      <c r="IN44" s="185"/>
      <c r="IO44" s="185"/>
      <c r="IP44" s="185"/>
      <c r="IQ44" s="185"/>
      <c r="IR44" s="185"/>
      <c r="IS44" s="185"/>
      <c r="IT44" s="185"/>
      <c r="IU44" s="185"/>
      <c r="IV44" s="185"/>
      <c r="IW44" s="185"/>
      <c r="IX44" s="185"/>
      <c r="IY44" s="185"/>
      <c r="IZ44" s="185"/>
      <c r="JA44" s="185"/>
      <c r="JB44" s="185"/>
      <c r="JC44" s="185"/>
      <c r="JD44" s="185"/>
      <c r="JE44" s="185"/>
      <c r="JF44" s="185"/>
      <c r="JG44" s="185"/>
      <c r="JH44" s="185"/>
      <c r="JI44" s="185"/>
      <c r="JJ44" s="185"/>
      <c r="JK44" s="185"/>
      <c r="JL44" s="185"/>
      <c r="JM44" s="185"/>
      <c r="JN44" s="185"/>
      <c r="JO44" s="185"/>
      <c r="JP44" s="185"/>
      <c r="JQ44" s="185"/>
      <c r="JR44" s="185"/>
      <c r="JS44" s="185"/>
      <c r="JT44" s="185"/>
      <c r="JU44" s="185"/>
      <c r="JV44" s="185"/>
      <c r="JW44" s="185"/>
      <c r="JX44" s="185"/>
      <c r="JY44" s="185"/>
      <c r="JZ44" s="185"/>
      <c r="KA44" s="185"/>
      <c r="KB44" s="185"/>
      <c r="KC44" s="185"/>
      <c r="KD44" s="185"/>
      <c r="KE44" s="185"/>
      <c r="KF44" s="185"/>
      <c r="KG44" s="185"/>
      <c r="KH44" s="185"/>
      <c r="KI44" s="185"/>
      <c r="KJ44" s="185"/>
      <c r="KK44" s="185"/>
      <c r="KL44" s="185"/>
      <c r="KM44" s="185"/>
      <c r="KN44" s="185"/>
      <c r="KO44" s="185"/>
      <c r="KP44" s="185"/>
      <c r="KQ44" s="185"/>
      <c r="KR44" s="185"/>
      <c r="KS44" s="185"/>
      <c r="KT44" s="185"/>
      <c r="KU44" s="185"/>
      <c r="KV44" s="185"/>
      <c r="KW44" s="185"/>
      <c r="KX44" s="185"/>
      <c r="KY44" s="185"/>
      <c r="KZ44" s="185"/>
      <c r="LA44" s="185"/>
      <c r="LB44" s="185"/>
      <c r="LC44" s="185"/>
      <c r="LD44" s="185"/>
      <c r="LE44" s="185"/>
      <c r="LF44" s="185"/>
      <c r="LG44" s="185"/>
      <c r="LH44" s="185"/>
      <c r="LI44" s="185"/>
      <c r="LJ44" s="185"/>
      <c r="LK44" s="185"/>
      <c r="LL44" s="185"/>
      <c r="LM44" s="185"/>
      <c r="LN44" s="185"/>
      <c r="LO44" s="185"/>
      <c r="LP44" s="185"/>
      <c r="LQ44" s="185"/>
      <c r="LR44" s="185"/>
      <c r="LS44" s="185"/>
      <c r="LT44" s="185"/>
    </row>
    <row r="45" spans="1:332" ht="15" customHeight="1">
      <c r="A45" s="196" t="str">
        <f t="shared" si="5"/>
        <v>7.1</v>
      </c>
      <c r="B45" s="253" t="str">
        <f t="shared" si="5"/>
        <v>PREFABRICADOS EN CONCRETO ARQUITECTONICO INCLUYE ANCLAJES Y ESTRUCTURAS DE SOPORTE</v>
      </c>
      <c r="C45" s="196" t="str">
        <f t="shared" si="5"/>
        <v>M2</v>
      </c>
      <c r="D45" s="196">
        <f t="shared" si="5"/>
        <v>127</v>
      </c>
      <c r="E45" s="196">
        <f t="shared" si="5"/>
        <v>314476.46999999997</v>
      </c>
      <c r="F45" s="197">
        <f t="shared" si="6"/>
        <v>39938511.689999998</v>
      </c>
      <c r="G45" s="20"/>
      <c r="H45" s="21">
        <f t="shared" si="9"/>
        <v>0</v>
      </c>
      <c r="I45" s="20"/>
      <c r="J45" s="21">
        <f t="shared" si="10"/>
        <v>0</v>
      </c>
      <c r="K45" s="20"/>
      <c r="L45" s="21">
        <f t="shared" si="11"/>
        <v>0</v>
      </c>
      <c r="M45" s="20"/>
      <c r="N45" s="33">
        <f t="shared" si="14"/>
        <v>0</v>
      </c>
      <c r="O45" s="20"/>
      <c r="P45" s="22"/>
      <c r="Q45" s="20"/>
      <c r="R45" s="22"/>
      <c r="S45" s="20"/>
      <c r="T45" s="22"/>
      <c r="U45" s="20"/>
      <c r="V45" s="22"/>
      <c r="W45" s="20"/>
      <c r="X45" s="22"/>
      <c r="Y45" s="20"/>
      <c r="Z45" s="22"/>
      <c r="AA45" s="20"/>
      <c r="AB45" s="22"/>
      <c r="AC45" s="20"/>
      <c r="AD45" s="22"/>
      <c r="AE45" s="20"/>
      <c r="AF45" s="22"/>
      <c r="AG45" s="20"/>
      <c r="AH45" s="22"/>
      <c r="AI45" s="20"/>
      <c r="AJ45" s="22"/>
      <c r="AK45" s="20"/>
      <c r="AL45" s="22"/>
      <c r="AM45" s="20"/>
      <c r="AN45" s="22"/>
      <c r="AO45" s="20"/>
      <c r="AP45" s="22"/>
      <c r="AQ45" s="20"/>
      <c r="AR45" s="22"/>
      <c r="AS45" s="20"/>
      <c r="AT45" s="22"/>
      <c r="AU45" s="20"/>
      <c r="AV45" s="22"/>
      <c r="AW45" s="20"/>
      <c r="AX45" s="22"/>
      <c r="AY45" s="20"/>
      <c r="AZ45" s="22"/>
      <c r="BA45" s="20"/>
      <c r="BB45" s="22"/>
      <c r="BC45" s="20"/>
      <c r="BD45" s="22"/>
      <c r="BE45" s="20"/>
      <c r="BF45" s="22"/>
      <c r="BG45" s="83"/>
      <c r="BH45" s="84"/>
      <c r="BI45" s="20"/>
      <c r="BJ45" s="95"/>
      <c r="BK45" s="20">
        <v>0</v>
      </c>
      <c r="BL45" s="21">
        <f t="shared" si="12"/>
        <v>0</v>
      </c>
      <c r="BM45" s="20"/>
      <c r="BN45" s="95">
        <f t="shared" si="1"/>
        <v>0</v>
      </c>
      <c r="BO45" s="20"/>
      <c r="BP45" s="21">
        <f t="shared" si="13"/>
        <v>0</v>
      </c>
      <c r="BQ45" s="20"/>
      <c r="BR45" s="22"/>
      <c r="BS45" s="20"/>
      <c r="BT45" s="22"/>
      <c r="BU45" s="20"/>
      <c r="BV45" s="22"/>
      <c r="BW45" s="20"/>
      <c r="BX45" s="23">
        <f t="shared" si="17"/>
        <v>0</v>
      </c>
      <c r="BY45" s="20"/>
      <c r="BZ45" s="172"/>
      <c r="CA45" s="20"/>
      <c r="CB45" s="164"/>
      <c r="CC45" s="20"/>
      <c r="CD45" s="178"/>
      <c r="CE45" s="20"/>
      <c r="CF45" s="95"/>
      <c r="CG45" s="20"/>
      <c r="CH45" s="95"/>
      <c r="CI45" s="20"/>
      <c r="CJ45" s="22"/>
      <c r="CK45" s="20"/>
      <c r="CL45" s="22"/>
      <c r="CM45" s="20"/>
      <c r="CN45" s="22"/>
      <c r="CO45" s="20"/>
      <c r="CP45" s="22"/>
      <c r="CQ45" s="20"/>
      <c r="CR45" s="22"/>
      <c r="CS45" s="20"/>
      <c r="CT45" s="22"/>
      <c r="CU45" s="20"/>
      <c r="CV45" s="22"/>
      <c r="CW45" s="20"/>
      <c r="CX45" s="22"/>
      <c r="CY45" s="20"/>
      <c r="CZ45" s="22"/>
      <c r="DA45" s="20"/>
      <c r="DB45" s="22"/>
      <c r="DC45" s="20"/>
      <c r="DD45" s="22"/>
      <c r="DE45" s="20"/>
      <c r="DF45" s="22"/>
      <c r="DG45" s="20"/>
      <c r="DH45" s="22"/>
      <c r="DI45" s="20"/>
      <c r="DJ45" s="22"/>
      <c r="DK45" s="20"/>
      <c r="DL45" s="22"/>
      <c r="DM45" s="20"/>
      <c r="DN45" s="22"/>
      <c r="DO45" s="20"/>
      <c r="DP45" s="22"/>
      <c r="DQ45" s="20"/>
      <c r="DR45" s="22"/>
      <c r="DS45" s="20"/>
      <c r="DT45" s="22"/>
      <c r="DU45" s="20"/>
      <c r="DV45" s="22"/>
      <c r="DW45" s="20"/>
      <c r="DX45" s="22"/>
      <c r="DY45" s="20"/>
      <c r="DZ45" s="22"/>
      <c r="EA45" s="23">
        <f t="shared" si="7"/>
        <v>0</v>
      </c>
      <c r="EB45" s="21">
        <f t="shared" si="2"/>
        <v>0</v>
      </c>
      <c r="EC45" s="193" t="e">
        <f t="shared" si="3"/>
        <v>#REF!</v>
      </c>
      <c r="ED45" s="193">
        <f t="shared" si="4"/>
        <v>0</v>
      </c>
      <c r="EE45" s="194">
        <f t="shared" si="8"/>
        <v>127</v>
      </c>
      <c r="EF45" s="185"/>
      <c r="EG45" s="185" t="s">
        <v>44</v>
      </c>
      <c r="EH45" s="185" t="s">
        <v>454</v>
      </c>
      <c r="EI45" s="185" t="s">
        <v>397</v>
      </c>
      <c r="EJ45" s="185">
        <v>127</v>
      </c>
      <c r="EK45" s="185">
        <v>314476.46999999997</v>
      </c>
      <c r="EL45" s="185"/>
      <c r="EM45" s="185"/>
      <c r="EN45" s="185"/>
      <c r="EO45" s="185"/>
      <c r="EP45" s="185"/>
      <c r="EQ45" s="185"/>
      <c r="ER45" s="185"/>
      <c r="ES45" s="185"/>
      <c r="ET45" s="185"/>
      <c r="EU45" s="185"/>
      <c r="EV45" s="185"/>
      <c r="EW45" s="185"/>
      <c r="EX45" s="185"/>
      <c r="EY45" s="185"/>
      <c r="EZ45" s="185"/>
      <c r="FA45" s="185"/>
      <c r="FB45" s="185"/>
      <c r="FC45" s="185"/>
      <c r="FD45" s="185"/>
      <c r="FE45" s="185"/>
      <c r="FF45" s="185"/>
      <c r="FG45" s="195"/>
      <c r="FH45" s="185"/>
      <c r="FI45" s="185"/>
      <c r="FJ45" s="185"/>
      <c r="FK45" s="185"/>
      <c r="FL45" s="185"/>
      <c r="FM45" s="185"/>
      <c r="FN45" s="185"/>
      <c r="FO45" s="185"/>
      <c r="FP45" s="185"/>
      <c r="FQ45" s="185"/>
      <c r="FR45" s="185"/>
      <c r="FS45" s="185"/>
      <c r="FT45" s="185"/>
      <c r="FU45" s="185"/>
      <c r="FV45" s="185"/>
      <c r="FW45" s="185"/>
      <c r="FX45" s="185"/>
      <c r="FY45" s="185"/>
      <c r="FZ45" s="185"/>
      <c r="GA45" s="185"/>
      <c r="GB45" s="185"/>
      <c r="GC45" s="185"/>
      <c r="GD45" s="185"/>
      <c r="GE45" s="185"/>
      <c r="GF45" s="185"/>
      <c r="GG45" s="185"/>
      <c r="GH45" s="185"/>
      <c r="GI45" s="185"/>
      <c r="GJ45" s="185"/>
      <c r="GK45" s="185"/>
      <c r="GL45" s="185"/>
      <c r="GM45" s="185"/>
      <c r="GN45" s="185"/>
      <c r="GO45" s="185"/>
      <c r="GP45" s="185"/>
      <c r="GQ45" s="185"/>
      <c r="GR45" s="185"/>
      <c r="GS45" s="185"/>
      <c r="GT45" s="185"/>
      <c r="GU45" s="185"/>
      <c r="GV45" s="185"/>
      <c r="GW45" s="185"/>
      <c r="GX45" s="185"/>
      <c r="GY45" s="185"/>
      <c r="GZ45" s="185"/>
      <c r="HA45" s="185"/>
      <c r="HB45" s="185"/>
      <c r="HC45" s="185"/>
      <c r="HD45" s="185"/>
      <c r="HE45" s="185"/>
      <c r="HF45" s="185"/>
      <c r="HG45" s="185"/>
      <c r="HH45" s="185"/>
      <c r="HI45" s="185"/>
      <c r="HJ45" s="185"/>
      <c r="HK45" s="185"/>
      <c r="HL45" s="185"/>
      <c r="HM45" s="185"/>
      <c r="HN45" s="185"/>
      <c r="HO45" s="185"/>
      <c r="HP45" s="185"/>
      <c r="HQ45" s="185"/>
      <c r="HR45" s="185"/>
      <c r="HS45" s="185"/>
      <c r="HT45" s="185"/>
      <c r="HU45" s="185"/>
      <c r="HV45" s="185"/>
      <c r="HW45" s="185"/>
      <c r="HX45" s="185"/>
      <c r="HY45" s="185"/>
      <c r="HZ45" s="185"/>
      <c r="IA45" s="185"/>
      <c r="IB45" s="185"/>
      <c r="IC45" s="185"/>
      <c r="ID45" s="185"/>
      <c r="IE45" s="185"/>
      <c r="IF45" s="185"/>
      <c r="IG45" s="185"/>
      <c r="IH45" s="185"/>
      <c r="II45" s="185"/>
      <c r="IJ45" s="185"/>
      <c r="IK45" s="185"/>
      <c r="IL45" s="185"/>
      <c r="IM45" s="185"/>
      <c r="IN45" s="185"/>
      <c r="IO45" s="185"/>
      <c r="IP45" s="185"/>
      <c r="IQ45" s="185"/>
      <c r="IR45" s="185"/>
      <c r="IS45" s="185"/>
      <c r="IT45" s="185"/>
      <c r="IU45" s="185"/>
      <c r="IV45" s="185"/>
      <c r="IW45" s="185"/>
      <c r="IX45" s="185"/>
      <c r="IY45" s="185"/>
      <c r="IZ45" s="185"/>
      <c r="JA45" s="185"/>
      <c r="JB45" s="185"/>
      <c r="JC45" s="185"/>
      <c r="JD45" s="185"/>
      <c r="JE45" s="185"/>
      <c r="JF45" s="185"/>
      <c r="JG45" s="185"/>
      <c r="JH45" s="185"/>
      <c r="JI45" s="185"/>
      <c r="JJ45" s="185"/>
      <c r="JK45" s="185"/>
      <c r="JL45" s="185"/>
      <c r="JM45" s="185"/>
      <c r="JN45" s="185"/>
      <c r="JO45" s="185"/>
      <c r="JP45" s="185"/>
      <c r="JQ45" s="185"/>
      <c r="JR45" s="185"/>
      <c r="JS45" s="185"/>
      <c r="JT45" s="185"/>
      <c r="JU45" s="185"/>
      <c r="JV45" s="185"/>
      <c r="JW45" s="185"/>
      <c r="JX45" s="185"/>
      <c r="JY45" s="185"/>
      <c r="JZ45" s="185"/>
      <c r="KA45" s="185"/>
      <c r="KB45" s="185"/>
      <c r="KC45" s="185"/>
      <c r="KD45" s="185"/>
      <c r="KE45" s="185"/>
      <c r="KF45" s="185"/>
      <c r="KG45" s="185"/>
      <c r="KH45" s="185"/>
      <c r="KI45" s="185"/>
      <c r="KJ45" s="185"/>
      <c r="KK45" s="185"/>
      <c r="KL45" s="185"/>
      <c r="KM45" s="185"/>
      <c r="KN45" s="185"/>
      <c r="KO45" s="185"/>
      <c r="KP45" s="185"/>
      <c r="KQ45" s="185"/>
      <c r="KR45" s="185"/>
      <c r="KS45" s="185"/>
      <c r="KT45" s="185"/>
      <c r="KU45" s="185"/>
      <c r="KV45" s="185"/>
      <c r="KW45" s="185"/>
      <c r="KX45" s="185"/>
      <c r="KY45" s="185"/>
      <c r="KZ45" s="185"/>
      <c r="LA45" s="185"/>
      <c r="LB45" s="185"/>
      <c r="LC45" s="185"/>
      <c r="LD45" s="185"/>
      <c r="LE45" s="185"/>
      <c r="LF45" s="185"/>
      <c r="LG45" s="185"/>
      <c r="LH45" s="185"/>
      <c r="LI45" s="185"/>
      <c r="LJ45" s="185"/>
      <c r="LK45" s="185"/>
      <c r="LL45" s="185"/>
      <c r="LM45" s="185"/>
      <c r="LN45" s="185"/>
      <c r="LO45" s="185"/>
      <c r="LP45" s="185"/>
      <c r="LQ45" s="185"/>
      <c r="LR45" s="185"/>
      <c r="LS45" s="185"/>
      <c r="LT45" s="185"/>
    </row>
    <row r="46" spans="1:332" ht="14.45" customHeight="1">
      <c r="A46" s="196" t="str">
        <f t="shared" si="5"/>
        <v>7.2</v>
      </c>
      <c r="B46" s="253" t="str">
        <f t="shared" si="5"/>
        <v>ALFAJIA FUNDIDA EN CONCRETO EN "L"</v>
      </c>
      <c r="C46" s="196" t="str">
        <f t="shared" si="5"/>
        <v>ML</v>
      </c>
      <c r="D46" s="196">
        <f t="shared" si="5"/>
        <v>80</v>
      </c>
      <c r="E46" s="196">
        <f t="shared" si="5"/>
        <v>39268.35</v>
      </c>
      <c r="F46" s="197">
        <f t="shared" si="6"/>
        <v>3141468</v>
      </c>
      <c r="G46" s="20"/>
      <c r="H46" s="21">
        <f t="shared" si="9"/>
        <v>0</v>
      </c>
      <c r="I46" s="20"/>
      <c r="J46" s="21">
        <f t="shared" si="10"/>
        <v>0</v>
      </c>
      <c r="K46" s="20"/>
      <c r="L46" s="21">
        <f t="shared" si="11"/>
        <v>0</v>
      </c>
      <c r="M46" s="20"/>
      <c r="N46" s="33">
        <f t="shared" si="14"/>
        <v>0</v>
      </c>
      <c r="O46" s="20"/>
      <c r="P46" s="22"/>
      <c r="Q46" s="20"/>
      <c r="R46" s="22"/>
      <c r="S46" s="20"/>
      <c r="T46" s="22"/>
      <c r="U46" s="20"/>
      <c r="V46" s="22"/>
      <c r="W46" s="20"/>
      <c r="X46" s="22"/>
      <c r="Y46" s="20"/>
      <c r="Z46" s="22"/>
      <c r="AA46" s="20"/>
      <c r="AB46" s="22"/>
      <c r="AC46" s="20"/>
      <c r="AD46" s="22"/>
      <c r="AE46" s="20"/>
      <c r="AF46" s="22"/>
      <c r="AG46" s="20"/>
      <c r="AH46" s="22"/>
      <c r="AI46" s="20"/>
      <c r="AJ46" s="22"/>
      <c r="AK46" s="20"/>
      <c r="AL46" s="22"/>
      <c r="AM46" s="20"/>
      <c r="AN46" s="22"/>
      <c r="AO46" s="20"/>
      <c r="AP46" s="22"/>
      <c r="AQ46" s="20"/>
      <c r="AR46" s="22"/>
      <c r="AS46" s="20"/>
      <c r="AT46" s="22"/>
      <c r="AU46" s="20"/>
      <c r="AV46" s="22"/>
      <c r="AW46" s="20"/>
      <c r="AX46" s="22"/>
      <c r="AY46" s="20"/>
      <c r="AZ46" s="22"/>
      <c r="BA46" s="20"/>
      <c r="BB46" s="22"/>
      <c r="BC46" s="20"/>
      <c r="BD46" s="22"/>
      <c r="BE46" s="20"/>
      <c r="BF46" s="22"/>
      <c r="BG46" s="83"/>
      <c r="BH46" s="84"/>
      <c r="BI46" s="20"/>
      <c r="BJ46" s="95"/>
      <c r="BK46" s="20">
        <v>0</v>
      </c>
      <c r="BL46" s="21">
        <f t="shared" si="12"/>
        <v>0</v>
      </c>
      <c r="BM46" s="20"/>
      <c r="BN46" s="95">
        <f t="shared" si="1"/>
        <v>0</v>
      </c>
      <c r="BO46" s="20"/>
      <c r="BP46" s="21">
        <f t="shared" si="13"/>
        <v>0</v>
      </c>
      <c r="BQ46" s="20"/>
      <c r="BR46" s="22"/>
      <c r="BS46" s="20"/>
      <c r="BT46" s="22"/>
      <c r="BU46" s="20"/>
      <c r="BV46" s="22"/>
      <c r="BW46" s="20"/>
      <c r="BX46" s="23">
        <f t="shared" si="17"/>
        <v>0</v>
      </c>
      <c r="BY46" s="20"/>
      <c r="BZ46" s="172"/>
      <c r="CA46" s="20"/>
      <c r="CB46" s="164"/>
      <c r="CC46" s="20"/>
      <c r="CD46" s="178"/>
      <c r="CE46" s="20"/>
      <c r="CF46" s="95"/>
      <c r="CG46" s="20"/>
      <c r="CH46" s="95"/>
      <c r="CI46" s="20"/>
      <c r="CJ46" s="22"/>
      <c r="CK46" s="20"/>
      <c r="CL46" s="22"/>
      <c r="CM46" s="20"/>
      <c r="CN46" s="22"/>
      <c r="CO46" s="20"/>
      <c r="CP46" s="22"/>
      <c r="CQ46" s="20"/>
      <c r="CR46" s="22"/>
      <c r="CS46" s="20"/>
      <c r="CT46" s="22"/>
      <c r="CU46" s="20"/>
      <c r="CV46" s="22"/>
      <c r="CW46" s="20"/>
      <c r="CX46" s="22"/>
      <c r="CY46" s="20"/>
      <c r="CZ46" s="22"/>
      <c r="DA46" s="20"/>
      <c r="DB46" s="22"/>
      <c r="DC46" s="20"/>
      <c r="DD46" s="22"/>
      <c r="DE46" s="20"/>
      <c r="DF46" s="22"/>
      <c r="DG46" s="20"/>
      <c r="DH46" s="22"/>
      <c r="DI46" s="20"/>
      <c r="DJ46" s="22"/>
      <c r="DK46" s="20"/>
      <c r="DL46" s="22"/>
      <c r="DM46" s="20"/>
      <c r="DN46" s="22"/>
      <c r="DO46" s="20"/>
      <c r="DP46" s="22"/>
      <c r="DQ46" s="20"/>
      <c r="DR46" s="22"/>
      <c r="DS46" s="20"/>
      <c r="DT46" s="22"/>
      <c r="DU46" s="20"/>
      <c r="DV46" s="22"/>
      <c r="DW46" s="20"/>
      <c r="DX46" s="22"/>
      <c r="DY46" s="20"/>
      <c r="DZ46" s="22"/>
      <c r="EA46" s="23">
        <f t="shared" si="7"/>
        <v>0</v>
      </c>
      <c r="EB46" s="21">
        <f t="shared" si="2"/>
        <v>0</v>
      </c>
      <c r="EC46" s="193" t="e">
        <f t="shared" si="3"/>
        <v>#REF!</v>
      </c>
      <c r="ED46" s="193">
        <f t="shared" si="4"/>
        <v>0</v>
      </c>
      <c r="EE46" s="194">
        <f t="shared" si="8"/>
        <v>80</v>
      </c>
      <c r="EF46" s="185"/>
      <c r="EG46" s="185" t="s">
        <v>45</v>
      </c>
      <c r="EH46" s="185" t="s">
        <v>455</v>
      </c>
      <c r="EI46" s="185" t="s">
        <v>392</v>
      </c>
      <c r="EJ46" s="185">
        <v>80</v>
      </c>
      <c r="EK46" s="185">
        <v>39268.35</v>
      </c>
      <c r="EL46" s="185"/>
      <c r="EM46" s="185"/>
      <c r="EN46" s="185"/>
      <c r="EO46" s="185"/>
      <c r="EP46" s="185"/>
      <c r="EQ46" s="185"/>
      <c r="ER46" s="185"/>
      <c r="ES46" s="185"/>
      <c r="ET46" s="185"/>
      <c r="EU46" s="185"/>
      <c r="EV46" s="185"/>
      <c r="EW46" s="185"/>
      <c r="EX46" s="185"/>
      <c r="EY46" s="185"/>
      <c r="EZ46" s="185"/>
      <c r="FA46" s="185"/>
      <c r="FB46" s="185"/>
      <c r="FC46" s="185"/>
      <c r="FD46" s="185"/>
      <c r="FE46" s="185"/>
      <c r="FF46" s="185"/>
      <c r="FG46" s="195"/>
      <c r="FH46" s="185"/>
      <c r="FI46" s="185"/>
      <c r="FJ46" s="185"/>
      <c r="FK46" s="185"/>
      <c r="FL46" s="185"/>
      <c r="FM46" s="185"/>
      <c r="FN46" s="185"/>
      <c r="FO46" s="185"/>
      <c r="FP46" s="185"/>
      <c r="FQ46" s="185"/>
      <c r="FR46" s="185"/>
      <c r="FS46" s="185"/>
      <c r="FT46" s="185"/>
      <c r="FU46" s="185"/>
      <c r="FV46" s="185"/>
      <c r="FW46" s="185"/>
      <c r="FX46" s="185"/>
      <c r="FY46" s="185"/>
      <c r="FZ46" s="185"/>
      <c r="GA46" s="185"/>
      <c r="GB46" s="185"/>
      <c r="GC46" s="185"/>
      <c r="GD46" s="185"/>
      <c r="GE46" s="185"/>
      <c r="GF46" s="185"/>
      <c r="GG46" s="185"/>
      <c r="GH46" s="185"/>
      <c r="GI46" s="185"/>
      <c r="GJ46" s="185"/>
      <c r="GK46" s="185"/>
      <c r="GL46" s="185"/>
      <c r="GM46" s="185"/>
      <c r="GN46" s="185"/>
      <c r="GO46" s="185"/>
      <c r="GP46" s="185"/>
      <c r="GQ46" s="185"/>
      <c r="GR46" s="185"/>
      <c r="GS46" s="185"/>
      <c r="GT46" s="185"/>
      <c r="GU46" s="185"/>
      <c r="GV46" s="185"/>
      <c r="GW46" s="185"/>
      <c r="GX46" s="185"/>
      <c r="GY46" s="185"/>
      <c r="GZ46" s="185"/>
      <c r="HA46" s="185"/>
      <c r="HB46" s="185"/>
      <c r="HC46" s="185"/>
      <c r="HD46" s="185"/>
      <c r="HE46" s="185"/>
      <c r="HF46" s="185"/>
      <c r="HG46" s="185"/>
      <c r="HH46" s="185"/>
      <c r="HI46" s="185"/>
      <c r="HJ46" s="185"/>
      <c r="HK46" s="185"/>
      <c r="HL46" s="185"/>
      <c r="HM46" s="185"/>
      <c r="HN46" s="185"/>
      <c r="HO46" s="185"/>
      <c r="HP46" s="185"/>
      <c r="HQ46" s="185"/>
      <c r="HR46" s="185"/>
      <c r="HS46" s="185"/>
      <c r="HT46" s="185"/>
      <c r="HU46" s="185"/>
      <c r="HV46" s="185"/>
      <c r="HW46" s="185"/>
      <c r="HX46" s="185"/>
      <c r="HY46" s="185"/>
      <c r="HZ46" s="185"/>
      <c r="IA46" s="185"/>
      <c r="IB46" s="185"/>
      <c r="IC46" s="185"/>
      <c r="ID46" s="185"/>
      <c r="IE46" s="185"/>
      <c r="IF46" s="185"/>
      <c r="IG46" s="185"/>
      <c r="IH46" s="185"/>
      <c r="II46" s="185"/>
      <c r="IJ46" s="185"/>
      <c r="IK46" s="185"/>
      <c r="IL46" s="185"/>
      <c r="IM46" s="185"/>
      <c r="IN46" s="185"/>
      <c r="IO46" s="185"/>
      <c r="IP46" s="185"/>
      <c r="IQ46" s="185"/>
      <c r="IR46" s="185"/>
      <c r="IS46" s="185"/>
      <c r="IT46" s="185"/>
      <c r="IU46" s="185"/>
      <c r="IV46" s="185"/>
      <c r="IW46" s="185"/>
      <c r="IX46" s="185"/>
      <c r="IY46" s="185"/>
      <c r="IZ46" s="185"/>
      <c r="JA46" s="185"/>
      <c r="JB46" s="185"/>
      <c r="JC46" s="185"/>
      <c r="JD46" s="185"/>
      <c r="JE46" s="185"/>
      <c r="JF46" s="185"/>
      <c r="JG46" s="185"/>
      <c r="JH46" s="185"/>
      <c r="JI46" s="185"/>
      <c r="JJ46" s="185"/>
      <c r="JK46" s="185"/>
      <c r="JL46" s="185"/>
      <c r="JM46" s="185"/>
      <c r="JN46" s="185"/>
      <c r="JO46" s="185"/>
      <c r="JP46" s="185"/>
      <c r="JQ46" s="185"/>
      <c r="JR46" s="185"/>
      <c r="JS46" s="185"/>
      <c r="JT46" s="185"/>
      <c r="JU46" s="185"/>
      <c r="JV46" s="185"/>
      <c r="JW46" s="185"/>
      <c r="JX46" s="185"/>
      <c r="JY46" s="185"/>
      <c r="JZ46" s="185"/>
      <c r="KA46" s="185"/>
      <c r="KB46" s="185"/>
      <c r="KC46" s="185"/>
      <c r="KD46" s="185"/>
      <c r="KE46" s="185"/>
      <c r="KF46" s="185"/>
      <c r="KG46" s="185"/>
      <c r="KH46" s="185"/>
      <c r="KI46" s="185"/>
      <c r="KJ46" s="185"/>
      <c r="KK46" s="185"/>
      <c r="KL46" s="185"/>
      <c r="KM46" s="185"/>
      <c r="KN46" s="185"/>
      <c r="KO46" s="185"/>
      <c r="KP46" s="185"/>
      <c r="KQ46" s="185"/>
      <c r="KR46" s="185"/>
      <c r="KS46" s="185"/>
      <c r="KT46" s="185"/>
      <c r="KU46" s="185"/>
      <c r="KV46" s="185"/>
      <c r="KW46" s="185"/>
      <c r="KX46" s="185"/>
      <c r="KY46" s="185"/>
      <c r="KZ46" s="185"/>
      <c r="LA46" s="185"/>
      <c r="LB46" s="185"/>
      <c r="LC46" s="185"/>
      <c r="LD46" s="185"/>
      <c r="LE46" s="185"/>
      <c r="LF46" s="185"/>
      <c r="LG46" s="185"/>
      <c r="LH46" s="185"/>
      <c r="LI46" s="185"/>
      <c r="LJ46" s="185"/>
      <c r="LK46" s="185"/>
      <c r="LL46" s="185"/>
      <c r="LM46" s="185"/>
      <c r="LN46" s="185"/>
      <c r="LO46" s="185"/>
      <c r="LP46" s="185"/>
      <c r="LQ46" s="185"/>
      <c r="LR46" s="185"/>
      <c r="LS46" s="185"/>
      <c r="LT46" s="185"/>
    </row>
    <row r="47" spans="1:332" ht="15" customHeight="1">
      <c r="A47" s="196" t="str">
        <f t="shared" si="5"/>
        <v>7.3</v>
      </c>
      <c r="B47" s="253" t="str">
        <f t="shared" si="5"/>
        <v>LAMINA MICROPERFORADA 6mm CAL.18 GALVANIZADA PARA FACHADAS LATERALES (INCLUYE ANTICORROSIVO, PINTURA Y ELEMENTOS DE FIJACIÓN)</v>
      </c>
      <c r="C47" s="196" t="str">
        <f t="shared" si="5"/>
        <v>M2</v>
      </c>
      <c r="D47" s="196">
        <f t="shared" si="5"/>
        <v>249</v>
      </c>
      <c r="E47" s="196">
        <f t="shared" si="5"/>
        <v>133465.85999999999</v>
      </c>
      <c r="F47" s="197">
        <f t="shared" si="6"/>
        <v>33232999.139999997</v>
      </c>
      <c r="G47" s="20"/>
      <c r="H47" s="21">
        <f t="shared" si="9"/>
        <v>0</v>
      </c>
      <c r="I47" s="20"/>
      <c r="J47" s="21">
        <f t="shared" si="10"/>
        <v>0</v>
      </c>
      <c r="K47" s="20"/>
      <c r="L47" s="21">
        <f t="shared" si="11"/>
        <v>0</v>
      </c>
      <c r="M47" s="20"/>
      <c r="N47" s="33">
        <f t="shared" si="14"/>
        <v>0</v>
      </c>
      <c r="O47" s="20"/>
      <c r="P47" s="22"/>
      <c r="Q47" s="20"/>
      <c r="R47" s="22"/>
      <c r="S47" s="20"/>
      <c r="T47" s="22"/>
      <c r="U47" s="20"/>
      <c r="V47" s="22"/>
      <c r="W47" s="20"/>
      <c r="X47" s="22"/>
      <c r="Y47" s="20"/>
      <c r="Z47" s="22"/>
      <c r="AA47" s="20"/>
      <c r="AB47" s="22"/>
      <c r="AC47" s="20"/>
      <c r="AD47" s="22"/>
      <c r="AE47" s="20"/>
      <c r="AF47" s="22"/>
      <c r="AG47" s="20"/>
      <c r="AH47" s="22"/>
      <c r="AI47" s="20"/>
      <c r="AJ47" s="22"/>
      <c r="AK47" s="20"/>
      <c r="AL47" s="22"/>
      <c r="AM47" s="20"/>
      <c r="AN47" s="22"/>
      <c r="AO47" s="20"/>
      <c r="AP47" s="22"/>
      <c r="AQ47" s="20"/>
      <c r="AR47" s="22"/>
      <c r="AS47" s="20"/>
      <c r="AT47" s="22"/>
      <c r="AU47" s="20"/>
      <c r="AV47" s="22"/>
      <c r="AW47" s="20"/>
      <c r="AX47" s="22"/>
      <c r="AY47" s="20"/>
      <c r="AZ47" s="22"/>
      <c r="BA47" s="20"/>
      <c r="BB47" s="22"/>
      <c r="BC47" s="20"/>
      <c r="BD47" s="22"/>
      <c r="BE47" s="20"/>
      <c r="BF47" s="22"/>
      <c r="BG47" s="83"/>
      <c r="BH47" s="84"/>
      <c r="BI47" s="20"/>
      <c r="BJ47" s="95"/>
      <c r="BK47" s="20">
        <v>0</v>
      </c>
      <c r="BL47" s="21">
        <f t="shared" si="12"/>
        <v>0</v>
      </c>
      <c r="BM47" s="20"/>
      <c r="BN47" s="95">
        <f t="shared" si="1"/>
        <v>0</v>
      </c>
      <c r="BO47" s="20"/>
      <c r="BP47" s="21">
        <f t="shared" si="13"/>
        <v>0</v>
      </c>
      <c r="BQ47" s="20"/>
      <c r="BR47" s="22"/>
      <c r="BS47" s="20"/>
      <c r="BT47" s="22"/>
      <c r="BU47" s="20"/>
      <c r="BV47" s="22"/>
      <c r="BW47" s="20"/>
      <c r="BX47" s="23">
        <f t="shared" si="17"/>
        <v>0</v>
      </c>
      <c r="BY47" s="20"/>
      <c r="BZ47" s="172"/>
      <c r="CA47" s="20"/>
      <c r="CB47" s="164"/>
      <c r="CC47" s="20"/>
      <c r="CD47" s="178"/>
      <c r="CE47" s="20"/>
      <c r="CF47" s="95"/>
      <c r="CG47" s="20"/>
      <c r="CH47" s="95"/>
      <c r="CI47" s="20"/>
      <c r="CJ47" s="22"/>
      <c r="CK47" s="20"/>
      <c r="CL47" s="22"/>
      <c r="CM47" s="20"/>
      <c r="CN47" s="22"/>
      <c r="CO47" s="20"/>
      <c r="CP47" s="22"/>
      <c r="CQ47" s="20"/>
      <c r="CR47" s="22"/>
      <c r="CS47" s="20"/>
      <c r="CT47" s="22"/>
      <c r="CU47" s="20"/>
      <c r="CV47" s="22"/>
      <c r="CW47" s="20"/>
      <c r="CX47" s="22"/>
      <c r="CY47" s="20"/>
      <c r="CZ47" s="22"/>
      <c r="DA47" s="20"/>
      <c r="DB47" s="22"/>
      <c r="DC47" s="20"/>
      <c r="DD47" s="22"/>
      <c r="DE47" s="20"/>
      <c r="DF47" s="22"/>
      <c r="DG47" s="20"/>
      <c r="DH47" s="22"/>
      <c r="DI47" s="20"/>
      <c r="DJ47" s="22"/>
      <c r="DK47" s="20"/>
      <c r="DL47" s="22"/>
      <c r="DM47" s="20"/>
      <c r="DN47" s="22"/>
      <c r="DO47" s="20"/>
      <c r="DP47" s="22"/>
      <c r="DQ47" s="20"/>
      <c r="DR47" s="22"/>
      <c r="DS47" s="20"/>
      <c r="DT47" s="22"/>
      <c r="DU47" s="20"/>
      <c r="DV47" s="22"/>
      <c r="DW47" s="20"/>
      <c r="DX47" s="22"/>
      <c r="DY47" s="20"/>
      <c r="DZ47" s="22"/>
      <c r="EA47" s="23">
        <f t="shared" si="7"/>
        <v>0</v>
      </c>
      <c r="EB47" s="21">
        <f t="shared" si="2"/>
        <v>0</v>
      </c>
      <c r="EC47" s="193" t="e">
        <f t="shared" si="3"/>
        <v>#REF!</v>
      </c>
      <c r="ED47" s="193">
        <f t="shared" si="4"/>
        <v>0</v>
      </c>
      <c r="EE47" s="194">
        <f t="shared" si="8"/>
        <v>249</v>
      </c>
      <c r="EF47" s="185"/>
      <c r="EG47" s="185" t="s">
        <v>456</v>
      </c>
      <c r="EH47" s="185" t="s">
        <v>457</v>
      </c>
      <c r="EI47" s="185" t="s">
        <v>397</v>
      </c>
      <c r="EJ47" s="185">
        <v>249</v>
      </c>
      <c r="EK47" s="185">
        <v>133465.85999999999</v>
      </c>
      <c r="EL47" s="185"/>
      <c r="EM47" s="185"/>
      <c r="EN47" s="185"/>
      <c r="EO47" s="185"/>
      <c r="EP47" s="185"/>
      <c r="EQ47" s="185"/>
      <c r="ER47" s="185"/>
      <c r="ES47" s="185"/>
      <c r="ET47" s="185"/>
      <c r="EU47" s="185"/>
      <c r="EV47" s="185"/>
      <c r="EW47" s="185"/>
      <c r="EX47" s="185"/>
      <c r="EY47" s="185"/>
      <c r="EZ47" s="185"/>
      <c r="FA47" s="185"/>
      <c r="FB47" s="185"/>
      <c r="FC47" s="185"/>
      <c r="FD47" s="185"/>
      <c r="FE47" s="185"/>
      <c r="FF47" s="185"/>
      <c r="FG47" s="195"/>
      <c r="FH47" s="185"/>
      <c r="FI47" s="185"/>
      <c r="FJ47" s="185"/>
      <c r="FK47" s="185"/>
      <c r="FL47" s="185"/>
      <c r="FM47" s="185"/>
      <c r="FN47" s="185"/>
      <c r="FO47" s="185"/>
      <c r="FP47" s="185"/>
      <c r="FQ47" s="185"/>
      <c r="FR47" s="185"/>
      <c r="FS47" s="185"/>
      <c r="FT47" s="185"/>
      <c r="FU47" s="185"/>
      <c r="FV47" s="185"/>
      <c r="FW47" s="185"/>
      <c r="FX47" s="185"/>
      <c r="FY47" s="185"/>
      <c r="FZ47" s="185"/>
      <c r="GA47" s="185"/>
      <c r="GB47" s="185"/>
      <c r="GC47" s="185"/>
      <c r="GD47" s="185"/>
      <c r="GE47" s="185"/>
      <c r="GF47" s="185"/>
      <c r="GG47" s="185"/>
      <c r="GH47" s="185"/>
      <c r="GI47" s="185"/>
      <c r="GJ47" s="185"/>
      <c r="GK47" s="185"/>
      <c r="GL47" s="185"/>
      <c r="GM47" s="185"/>
      <c r="GN47" s="185"/>
      <c r="GO47" s="185"/>
      <c r="GP47" s="185"/>
      <c r="GQ47" s="185"/>
      <c r="GR47" s="185"/>
      <c r="GS47" s="185"/>
      <c r="GT47" s="185"/>
      <c r="GU47" s="185"/>
      <c r="GV47" s="185"/>
      <c r="GW47" s="185"/>
      <c r="GX47" s="185"/>
      <c r="GY47" s="185"/>
      <c r="GZ47" s="185"/>
      <c r="HA47" s="185"/>
      <c r="HB47" s="185"/>
      <c r="HC47" s="185"/>
      <c r="HD47" s="185"/>
      <c r="HE47" s="185"/>
      <c r="HF47" s="185"/>
      <c r="HG47" s="185"/>
      <c r="HH47" s="185"/>
      <c r="HI47" s="185"/>
      <c r="HJ47" s="185"/>
      <c r="HK47" s="185"/>
      <c r="HL47" s="185"/>
      <c r="HM47" s="185"/>
      <c r="HN47" s="185"/>
      <c r="HO47" s="185"/>
      <c r="HP47" s="185"/>
      <c r="HQ47" s="185"/>
      <c r="HR47" s="185"/>
      <c r="HS47" s="185"/>
      <c r="HT47" s="185"/>
      <c r="HU47" s="185"/>
      <c r="HV47" s="185"/>
      <c r="HW47" s="185"/>
      <c r="HX47" s="185"/>
      <c r="HY47" s="185"/>
      <c r="HZ47" s="185"/>
      <c r="IA47" s="185"/>
      <c r="IB47" s="185"/>
      <c r="IC47" s="185"/>
      <c r="ID47" s="185"/>
      <c r="IE47" s="185"/>
      <c r="IF47" s="185"/>
      <c r="IG47" s="185"/>
      <c r="IH47" s="185"/>
      <c r="II47" s="185"/>
      <c r="IJ47" s="185"/>
      <c r="IK47" s="185"/>
      <c r="IL47" s="185"/>
      <c r="IM47" s="185"/>
      <c r="IN47" s="185"/>
      <c r="IO47" s="185"/>
      <c r="IP47" s="185"/>
      <c r="IQ47" s="185"/>
      <c r="IR47" s="185"/>
      <c r="IS47" s="185"/>
      <c r="IT47" s="185"/>
      <c r="IU47" s="185"/>
      <c r="IV47" s="185"/>
      <c r="IW47" s="185"/>
      <c r="IX47" s="185"/>
      <c r="IY47" s="185"/>
      <c r="IZ47" s="185"/>
      <c r="JA47" s="185"/>
      <c r="JB47" s="185"/>
      <c r="JC47" s="185"/>
      <c r="JD47" s="185"/>
      <c r="JE47" s="185"/>
      <c r="JF47" s="185"/>
      <c r="JG47" s="185"/>
      <c r="JH47" s="185"/>
      <c r="JI47" s="185"/>
      <c r="JJ47" s="185"/>
      <c r="JK47" s="185"/>
      <c r="JL47" s="185"/>
      <c r="JM47" s="185"/>
      <c r="JN47" s="185"/>
      <c r="JO47" s="185"/>
      <c r="JP47" s="185"/>
      <c r="JQ47" s="185"/>
      <c r="JR47" s="185"/>
      <c r="JS47" s="185"/>
      <c r="JT47" s="185"/>
      <c r="JU47" s="185"/>
      <c r="JV47" s="185"/>
      <c r="JW47" s="185"/>
      <c r="JX47" s="185"/>
      <c r="JY47" s="185"/>
      <c r="JZ47" s="185"/>
      <c r="KA47" s="185"/>
      <c r="KB47" s="185"/>
      <c r="KC47" s="185"/>
      <c r="KD47" s="185"/>
      <c r="KE47" s="185"/>
      <c r="KF47" s="185"/>
      <c r="KG47" s="185"/>
      <c r="KH47" s="185"/>
      <c r="KI47" s="185"/>
      <c r="KJ47" s="185"/>
      <c r="KK47" s="185"/>
      <c r="KL47" s="185"/>
      <c r="KM47" s="185"/>
      <c r="KN47" s="185"/>
      <c r="KO47" s="185"/>
      <c r="KP47" s="185"/>
      <c r="KQ47" s="185"/>
      <c r="KR47" s="185"/>
      <c r="KS47" s="185"/>
      <c r="KT47" s="185"/>
      <c r="KU47" s="185"/>
      <c r="KV47" s="185"/>
      <c r="KW47" s="185"/>
      <c r="KX47" s="185"/>
      <c r="KY47" s="185"/>
      <c r="KZ47" s="185"/>
      <c r="LA47" s="185"/>
      <c r="LB47" s="185"/>
      <c r="LC47" s="185"/>
      <c r="LD47" s="185"/>
      <c r="LE47" s="185"/>
      <c r="LF47" s="185"/>
      <c r="LG47" s="185"/>
      <c r="LH47" s="185"/>
      <c r="LI47" s="185"/>
      <c r="LJ47" s="185"/>
      <c r="LK47" s="185"/>
      <c r="LL47" s="185"/>
      <c r="LM47" s="185"/>
      <c r="LN47" s="185"/>
      <c r="LO47" s="185"/>
      <c r="LP47" s="185"/>
      <c r="LQ47" s="185"/>
      <c r="LR47" s="185"/>
      <c r="LS47" s="185"/>
      <c r="LT47" s="185"/>
    </row>
    <row r="48" spans="1:332" ht="14.45" customHeight="1">
      <c r="A48" s="196" t="str">
        <f t="shared" si="5"/>
        <v>7.4</v>
      </c>
      <c r="B48" s="253" t="str">
        <f t="shared" si="5"/>
        <v>LAMINA MICROPERFORADA 3mm CAL.18 GALVANIZADA PARA FACHADAS (INCLUYE ANTICORROSIVO, PINTURA Y ELEMENTOS DE FIJACIÓN)</v>
      </c>
      <c r="C48" s="196" t="str">
        <f t="shared" si="5"/>
        <v>M2</v>
      </c>
      <c r="D48" s="196">
        <f t="shared" si="5"/>
        <v>319</v>
      </c>
      <c r="E48" s="196">
        <f t="shared" si="5"/>
        <v>125516.16</v>
      </c>
      <c r="F48" s="197">
        <f t="shared" si="6"/>
        <v>40039655.039999999</v>
      </c>
      <c r="G48" s="20"/>
      <c r="H48" s="21">
        <f t="shared" si="9"/>
        <v>0</v>
      </c>
      <c r="I48" s="20"/>
      <c r="J48" s="21">
        <f t="shared" si="10"/>
        <v>0</v>
      </c>
      <c r="K48" s="20"/>
      <c r="L48" s="21">
        <f t="shared" si="11"/>
        <v>0</v>
      </c>
      <c r="M48" s="20"/>
      <c r="N48" s="33">
        <f t="shared" si="14"/>
        <v>0</v>
      </c>
      <c r="O48" s="20"/>
      <c r="P48" s="22"/>
      <c r="Q48" s="20"/>
      <c r="R48" s="22"/>
      <c r="S48" s="20"/>
      <c r="T48" s="22"/>
      <c r="U48" s="20"/>
      <c r="V48" s="22"/>
      <c r="W48" s="20"/>
      <c r="X48" s="22"/>
      <c r="Y48" s="20"/>
      <c r="Z48" s="22"/>
      <c r="AA48" s="20"/>
      <c r="AB48" s="22"/>
      <c r="AC48" s="20"/>
      <c r="AD48" s="22"/>
      <c r="AE48" s="20"/>
      <c r="AF48" s="22"/>
      <c r="AG48" s="20"/>
      <c r="AH48" s="22"/>
      <c r="AI48" s="20"/>
      <c r="AJ48" s="22"/>
      <c r="AK48" s="20"/>
      <c r="AL48" s="22"/>
      <c r="AM48" s="20"/>
      <c r="AN48" s="22"/>
      <c r="AO48" s="20"/>
      <c r="AP48" s="22"/>
      <c r="AQ48" s="20"/>
      <c r="AR48" s="22"/>
      <c r="AS48" s="20"/>
      <c r="AT48" s="22"/>
      <c r="AU48" s="20"/>
      <c r="AV48" s="22"/>
      <c r="AW48" s="20"/>
      <c r="AX48" s="22"/>
      <c r="AY48" s="20"/>
      <c r="AZ48" s="22"/>
      <c r="BA48" s="20"/>
      <c r="BB48" s="22"/>
      <c r="BC48" s="20"/>
      <c r="BD48" s="22"/>
      <c r="BE48" s="20"/>
      <c r="BF48" s="22"/>
      <c r="BG48" s="83"/>
      <c r="BH48" s="84"/>
      <c r="BI48" s="20"/>
      <c r="BJ48" s="95"/>
      <c r="BK48" s="20">
        <v>0</v>
      </c>
      <c r="BL48" s="21">
        <f t="shared" si="12"/>
        <v>0</v>
      </c>
      <c r="BM48" s="20"/>
      <c r="BN48" s="95">
        <f t="shared" si="1"/>
        <v>0</v>
      </c>
      <c r="BO48" s="20"/>
      <c r="BP48" s="21">
        <f t="shared" si="13"/>
        <v>0</v>
      </c>
      <c r="BQ48" s="20"/>
      <c r="BR48" s="22"/>
      <c r="BS48" s="20"/>
      <c r="BT48" s="22"/>
      <c r="BU48" s="20"/>
      <c r="BV48" s="22"/>
      <c r="BW48" s="20"/>
      <c r="BX48" s="23">
        <f t="shared" si="17"/>
        <v>0</v>
      </c>
      <c r="BY48" s="20"/>
      <c r="BZ48" s="172"/>
      <c r="CA48" s="20"/>
      <c r="CB48" s="164"/>
      <c r="CC48" s="20"/>
      <c r="CD48" s="178"/>
      <c r="CE48" s="20"/>
      <c r="CF48" s="95"/>
      <c r="CG48" s="20"/>
      <c r="CH48" s="95"/>
      <c r="CI48" s="20"/>
      <c r="CJ48" s="22"/>
      <c r="CK48" s="20"/>
      <c r="CL48" s="22"/>
      <c r="CM48" s="20"/>
      <c r="CN48" s="22"/>
      <c r="CO48" s="20"/>
      <c r="CP48" s="22"/>
      <c r="CQ48" s="20"/>
      <c r="CR48" s="22"/>
      <c r="CS48" s="20"/>
      <c r="CT48" s="22"/>
      <c r="CU48" s="20"/>
      <c r="CV48" s="22"/>
      <c r="CW48" s="20"/>
      <c r="CX48" s="22"/>
      <c r="CY48" s="20"/>
      <c r="CZ48" s="22"/>
      <c r="DA48" s="20"/>
      <c r="DB48" s="22"/>
      <c r="DC48" s="20"/>
      <c r="DD48" s="22"/>
      <c r="DE48" s="20"/>
      <c r="DF48" s="22"/>
      <c r="DG48" s="20"/>
      <c r="DH48" s="22"/>
      <c r="DI48" s="20"/>
      <c r="DJ48" s="22"/>
      <c r="DK48" s="20"/>
      <c r="DL48" s="22"/>
      <c r="DM48" s="20"/>
      <c r="DN48" s="22"/>
      <c r="DO48" s="20"/>
      <c r="DP48" s="22"/>
      <c r="DQ48" s="20"/>
      <c r="DR48" s="22"/>
      <c r="DS48" s="20"/>
      <c r="DT48" s="22"/>
      <c r="DU48" s="20"/>
      <c r="DV48" s="22"/>
      <c r="DW48" s="20"/>
      <c r="DX48" s="22"/>
      <c r="DY48" s="20"/>
      <c r="DZ48" s="22"/>
      <c r="EA48" s="23">
        <f t="shared" si="7"/>
        <v>0</v>
      </c>
      <c r="EB48" s="21">
        <f t="shared" si="2"/>
        <v>0</v>
      </c>
      <c r="EC48" s="193" t="e">
        <f t="shared" si="3"/>
        <v>#REF!</v>
      </c>
      <c r="ED48" s="193">
        <f t="shared" si="4"/>
        <v>0</v>
      </c>
      <c r="EE48" s="194">
        <f t="shared" si="8"/>
        <v>319</v>
      </c>
      <c r="EF48" s="185"/>
      <c r="EG48" s="185" t="s">
        <v>458</v>
      </c>
      <c r="EH48" s="185" t="s">
        <v>459</v>
      </c>
      <c r="EI48" s="185" t="s">
        <v>397</v>
      </c>
      <c r="EJ48" s="185">
        <v>319</v>
      </c>
      <c r="EK48" s="185">
        <v>125516.16</v>
      </c>
      <c r="EL48" s="185"/>
      <c r="EM48" s="185"/>
      <c r="EN48" s="185"/>
      <c r="EO48" s="185"/>
      <c r="EP48" s="185"/>
      <c r="EQ48" s="185"/>
      <c r="ER48" s="185"/>
      <c r="ES48" s="185"/>
      <c r="ET48" s="185"/>
      <c r="EU48" s="185"/>
      <c r="EV48" s="185"/>
      <c r="EW48" s="185"/>
      <c r="EX48" s="185"/>
      <c r="EY48" s="185"/>
      <c r="EZ48" s="185"/>
      <c r="FA48" s="185"/>
      <c r="FB48" s="185"/>
      <c r="FC48" s="185"/>
      <c r="FD48" s="185"/>
      <c r="FE48" s="185"/>
      <c r="FF48" s="185"/>
      <c r="FG48" s="195"/>
      <c r="FH48" s="185"/>
      <c r="FI48" s="185"/>
      <c r="FJ48" s="185"/>
      <c r="FK48" s="185"/>
      <c r="FL48" s="185"/>
      <c r="FM48" s="185"/>
      <c r="FN48" s="185"/>
      <c r="FO48" s="185"/>
      <c r="FP48" s="185"/>
      <c r="FQ48" s="185"/>
      <c r="FR48" s="185"/>
      <c r="FS48" s="185"/>
      <c r="FT48" s="185"/>
      <c r="FU48" s="185"/>
      <c r="FV48" s="185"/>
      <c r="FW48" s="185"/>
      <c r="FX48" s="185"/>
      <c r="FY48" s="185"/>
      <c r="FZ48" s="185"/>
      <c r="GA48" s="185"/>
      <c r="GB48" s="185"/>
      <c r="GC48" s="185"/>
      <c r="GD48" s="185"/>
      <c r="GE48" s="185"/>
      <c r="GF48" s="185"/>
      <c r="GG48" s="185"/>
      <c r="GH48" s="185"/>
      <c r="GI48" s="185"/>
      <c r="GJ48" s="185"/>
      <c r="GK48" s="185"/>
      <c r="GL48" s="185"/>
      <c r="GM48" s="185"/>
      <c r="GN48" s="185"/>
      <c r="GO48" s="185"/>
      <c r="GP48" s="185"/>
      <c r="GQ48" s="185"/>
      <c r="GR48" s="185"/>
      <c r="GS48" s="185"/>
      <c r="GT48" s="185"/>
      <c r="GU48" s="185"/>
      <c r="GV48" s="185"/>
      <c r="GW48" s="185"/>
      <c r="GX48" s="185"/>
      <c r="GY48" s="185"/>
      <c r="GZ48" s="185"/>
      <c r="HA48" s="185"/>
      <c r="HB48" s="185"/>
      <c r="HC48" s="185"/>
      <c r="HD48" s="185"/>
      <c r="HE48" s="185"/>
      <c r="HF48" s="185"/>
      <c r="HG48" s="185"/>
      <c r="HH48" s="185"/>
      <c r="HI48" s="185"/>
      <c r="HJ48" s="185"/>
      <c r="HK48" s="185"/>
      <c r="HL48" s="185"/>
      <c r="HM48" s="185"/>
      <c r="HN48" s="185"/>
      <c r="HO48" s="185"/>
      <c r="HP48" s="185"/>
      <c r="HQ48" s="185"/>
      <c r="HR48" s="185"/>
      <c r="HS48" s="185"/>
      <c r="HT48" s="185"/>
      <c r="HU48" s="185"/>
      <c r="HV48" s="185"/>
      <c r="HW48" s="185"/>
      <c r="HX48" s="185"/>
      <c r="HY48" s="185"/>
      <c r="HZ48" s="185"/>
      <c r="IA48" s="185"/>
      <c r="IB48" s="185"/>
      <c r="IC48" s="185"/>
      <c r="ID48" s="185"/>
      <c r="IE48" s="185"/>
      <c r="IF48" s="185"/>
      <c r="IG48" s="185"/>
      <c r="IH48" s="185"/>
      <c r="II48" s="185"/>
      <c r="IJ48" s="185"/>
      <c r="IK48" s="185"/>
      <c r="IL48" s="185"/>
      <c r="IM48" s="185"/>
      <c r="IN48" s="185"/>
      <c r="IO48" s="185"/>
      <c r="IP48" s="185"/>
      <c r="IQ48" s="185"/>
      <c r="IR48" s="185"/>
      <c r="IS48" s="185"/>
      <c r="IT48" s="185"/>
      <c r="IU48" s="185"/>
      <c r="IV48" s="185"/>
      <c r="IW48" s="185"/>
      <c r="IX48" s="185"/>
      <c r="IY48" s="185"/>
      <c r="IZ48" s="185"/>
      <c r="JA48" s="185"/>
      <c r="JB48" s="185"/>
      <c r="JC48" s="185"/>
      <c r="JD48" s="185"/>
      <c r="JE48" s="185"/>
      <c r="JF48" s="185"/>
      <c r="JG48" s="185"/>
      <c r="JH48" s="185"/>
      <c r="JI48" s="185"/>
      <c r="JJ48" s="185"/>
      <c r="JK48" s="185"/>
      <c r="JL48" s="185"/>
      <c r="JM48" s="185"/>
      <c r="JN48" s="185"/>
      <c r="JO48" s="185"/>
      <c r="JP48" s="185"/>
      <c r="JQ48" s="185"/>
      <c r="JR48" s="185"/>
      <c r="JS48" s="185"/>
      <c r="JT48" s="185"/>
      <c r="JU48" s="185"/>
      <c r="JV48" s="185"/>
      <c r="JW48" s="185"/>
      <c r="JX48" s="185"/>
      <c r="JY48" s="185"/>
      <c r="JZ48" s="185"/>
      <c r="KA48" s="185"/>
      <c r="KB48" s="185"/>
      <c r="KC48" s="185"/>
      <c r="KD48" s="185"/>
      <c r="KE48" s="185"/>
      <c r="KF48" s="185"/>
      <c r="KG48" s="185"/>
      <c r="KH48" s="185"/>
      <c r="KI48" s="185"/>
      <c r="KJ48" s="185"/>
      <c r="KK48" s="185"/>
      <c r="KL48" s="185"/>
      <c r="KM48" s="185"/>
      <c r="KN48" s="185"/>
      <c r="KO48" s="185"/>
      <c r="KP48" s="185"/>
      <c r="KQ48" s="185"/>
      <c r="KR48" s="185"/>
      <c r="KS48" s="185"/>
      <c r="KT48" s="185"/>
      <c r="KU48" s="185"/>
      <c r="KV48" s="185"/>
      <c r="KW48" s="185"/>
      <c r="KX48" s="185"/>
      <c r="KY48" s="185"/>
      <c r="KZ48" s="185"/>
      <c r="LA48" s="185"/>
      <c r="LB48" s="185"/>
      <c r="LC48" s="185"/>
      <c r="LD48" s="185"/>
      <c r="LE48" s="185"/>
      <c r="LF48" s="185"/>
      <c r="LG48" s="185"/>
      <c r="LH48" s="185"/>
      <c r="LI48" s="185"/>
      <c r="LJ48" s="185"/>
      <c r="LK48" s="185"/>
      <c r="LL48" s="185"/>
      <c r="LM48" s="185"/>
      <c r="LN48" s="185"/>
      <c r="LO48" s="185"/>
      <c r="LP48" s="185"/>
      <c r="LQ48" s="185"/>
      <c r="LR48" s="185"/>
      <c r="LS48" s="185"/>
      <c r="LT48" s="185"/>
    </row>
    <row r="49" spans="1:332" ht="15" customHeight="1">
      <c r="A49" s="196" t="str">
        <f t="shared" si="5"/>
        <v>7.5</v>
      </c>
      <c r="B49" s="253" t="str">
        <f t="shared" si="5"/>
        <v>ENTRAMADO DE MADERA</v>
      </c>
      <c r="C49" s="196" t="str">
        <f t="shared" si="5"/>
        <v>M2</v>
      </c>
      <c r="D49" s="196">
        <f t="shared" si="5"/>
        <v>309.75</v>
      </c>
      <c r="E49" s="196">
        <f t="shared" si="5"/>
        <v>207900</v>
      </c>
      <c r="F49" s="197">
        <f t="shared" si="6"/>
        <v>64397025</v>
      </c>
      <c r="G49" s="20"/>
      <c r="H49" s="21">
        <f t="shared" si="9"/>
        <v>0</v>
      </c>
      <c r="I49" s="20"/>
      <c r="J49" s="21">
        <f t="shared" si="10"/>
        <v>0</v>
      </c>
      <c r="K49" s="20"/>
      <c r="L49" s="21">
        <f t="shared" si="11"/>
        <v>0</v>
      </c>
      <c r="M49" s="20"/>
      <c r="N49" s="33">
        <f t="shared" si="14"/>
        <v>0</v>
      </c>
      <c r="O49" s="20"/>
      <c r="P49" s="22"/>
      <c r="Q49" s="20"/>
      <c r="R49" s="22"/>
      <c r="S49" s="20"/>
      <c r="T49" s="22"/>
      <c r="U49" s="20"/>
      <c r="V49" s="22"/>
      <c r="W49" s="20"/>
      <c r="X49" s="22"/>
      <c r="Y49" s="20"/>
      <c r="Z49" s="22"/>
      <c r="AA49" s="20"/>
      <c r="AB49" s="22"/>
      <c r="AC49" s="20"/>
      <c r="AD49" s="22"/>
      <c r="AE49" s="20"/>
      <c r="AF49" s="22"/>
      <c r="AG49" s="20"/>
      <c r="AH49" s="22"/>
      <c r="AI49" s="20"/>
      <c r="AJ49" s="22"/>
      <c r="AK49" s="20"/>
      <c r="AL49" s="22"/>
      <c r="AM49" s="20"/>
      <c r="AN49" s="22"/>
      <c r="AO49" s="20"/>
      <c r="AP49" s="22"/>
      <c r="AQ49" s="20"/>
      <c r="AR49" s="22"/>
      <c r="AS49" s="20"/>
      <c r="AT49" s="22"/>
      <c r="AU49" s="20"/>
      <c r="AV49" s="22"/>
      <c r="AW49" s="20"/>
      <c r="AX49" s="22"/>
      <c r="AY49" s="20"/>
      <c r="AZ49" s="22"/>
      <c r="BA49" s="20"/>
      <c r="BB49" s="22"/>
      <c r="BC49" s="20"/>
      <c r="BD49" s="22"/>
      <c r="BE49" s="20"/>
      <c r="BF49" s="22"/>
      <c r="BG49" s="83"/>
      <c r="BH49" s="84"/>
      <c r="BI49" s="20"/>
      <c r="BJ49" s="95"/>
      <c r="BK49" s="20">
        <v>0</v>
      </c>
      <c r="BL49" s="21">
        <f t="shared" si="12"/>
        <v>0</v>
      </c>
      <c r="BM49" s="20"/>
      <c r="BN49" s="95">
        <f t="shared" si="1"/>
        <v>0</v>
      </c>
      <c r="BO49" s="20"/>
      <c r="BP49" s="21">
        <f t="shared" si="13"/>
        <v>0</v>
      </c>
      <c r="BQ49" s="20"/>
      <c r="BR49" s="22"/>
      <c r="BS49" s="20"/>
      <c r="BT49" s="22"/>
      <c r="BU49" s="20"/>
      <c r="BV49" s="22"/>
      <c r="BW49" s="20"/>
      <c r="BX49" s="23">
        <f t="shared" si="17"/>
        <v>0</v>
      </c>
      <c r="BY49" s="20"/>
      <c r="BZ49" s="172"/>
      <c r="CA49" s="20"/>
      <c r="CB49" s="164"/>
      <c r="CC49" s="20"/>
      <c r="CD49" s="178"/>
      <c r="CE49" s="20"/>
      <c r="CF49" s="95"/>
      <c r="CG49" s="20"/>
      <c r="CH49" s="95"/>
      <c r="CI49" s="20"/>
      <c r="CJ49" s="22"/>
      <c r="CK49" s="20"/>
      <c r="CL49" s="22"/>
      <c r="CM49" s="20"/>
      <c r="CN49" s="22"/>
      <c r="CO49" s="20"/>
      <c r="CP49" s="22"/>
      <c r="CQ49" s="20"/>
      <c r="CR49" s="22"/>
      <c r="CS49" s="20"/>
      <c r="CT49" s="22"/>
      <c r="CU49" s="20"/>
      <c r="CV49" s="22"/>
      <c r="CW49" s="20"/>
      <c r="CX49" s="22"/>
      <c r="CY49" s="20"/>
      <c r="CZ49" s="22"/>
      <c r="DA49" s="20"/>
      <c r="DB49" s="22"/>
      <c r="DC49" s="20"/>
      <c r="DD49" s="22"/>
      <c r="DE49" s="20"/>
      <c r="DF49" s="22"/>
      <c r="DG49" s="20"/>
      <c r="DH49" s="22"/>
      <c r="DI49" s="20"/>
      <c r="DJ49" s="22"/>
      <c r="DK49" s="20"/>
      <c r="DL49" s="22"/>
      <c r="DM49" s="20"/>
      <c r="DN49" s="22"/>
      <c r="DO49" s="20"/>
      <c r="DP49" s="22"/>
      <c r="DQ49" s="20"/>
      <c r="DR49" s="22"/>
      <c r="DS49" s="20"/>
      <c r="DT49" s="22"/>
      <c r="DU49" s="20"/>
      <c r="DV49" s="22"/>
      <c r="DW49" s="20"/>
      <c r="DX49" s="22"/>
      <c r="DY49" s="20"/>
      <c r="DZ49" s="22"/>
      <c r="EA49" s="23">
        <f t="shared" si="7"/>
        <v>0</v>
      </c>
      <c r="EB49" s="21">
        <f t="shared" si="2"/>
        <v>0</v>
      </c>
      <c r="EC49" s="193" t="e">
        <f t="shared" si="3"/>
        <v>#REF!</v>
      </c>
      <c r="ED49" s="193">
        <f t="shared" si="4"/>
        <v>0</v>
      </c>
      <c r="EE49" s="194">
        <f t="shared" si="8"/>
        <v>309.75</v>
      </c>
      <c r="EF49" s="185"/>
      <c r="EG49" s="185" t="s">
        <v>460</v>
      </c>
      <c r="EH49" s="185" t="s">
        <v>461</v>
      </c>
      <c r="EI49" s="185" t="s">
        <v>397</v>
      </c>
      <c r="EJ49" s="185">
        <v>309.75</v>
      </c>
      <c r="EK49" s="185">
        <v>207900</v>
      </c>
      <c r="EL49" s="185"/>
      <c r="EM49" s="185"/>
      <c r="EN49" s="185"/>
      <c r="EO49" s="185"/>
      <c r="EP49" s="185"/>
      <c r="EQ49" s="185"/>
      <c r="ER49" s="185"/>
      <c r="ES49" s="185"/>
      <c r="ET49" s="185"/>
      <c r="EU49" s="185"/>
      <c r="EV49" s="185"/>
      <c r="EW49" s="185"/>
      <c r="EX49" s="185"/>
      <c r="EY49" s="185"/>
      <c r="EZ49" s="185"/>
      <c r="FA49" s="185"/>
      <c r="FB49" s="185"/>
      <c r="FC49" s="185"/>
      <c r="FD49" s="185"/>
      <c r="FE49" s="185"/>
      <c r="FF49" s="185"/>
      <c r="FG49" s="195"/>
      <c r="FH49" s="185"/>
      <c r="FI49" s="185"/>
      <c r="FJ49" s="185"/>
      <c r="FK49" s="185"/>
      <c r="FL49" s="185"/>
      <c r="FM49" s="185"/>
      <c r="FN49" s="185"/>
      <c r="FO49" s="185"/>
      <c r="FP49" s="185"/>
      <c r="FQ49" s="185"/>
      <c r="FR49" s="185"/>
      <c r="FS49" s="185"/>
      <c r="FT49" s="185"/>
      <c r="FU49" s="185"/>
      <c r="FV49" s="185"/>
      <c r="FW49" s="185"/>
      <c r="FX49" s="185"/>
      <c r="FY49" s="185"/>
      <c r="FZ49" s="185"/>
      <c r="GA49" s="185"/>
      <c r="GB49" s="185"/>
      <c r="GC49" s="185"/>
      <c r="GD49" s="185"/>
      <c r="GE49" s="185"/>
      <c r="GF49" s="185"/>
      <c r="GG49" s="185"/>
      <c r="GH49" s="185"/>
      <c r="GI49" s="185"/>
      <c r="GJ49" s="185"/>
      <c r="GK49" s="185"/>
      <c r="GL49" s="185"/>
      <c r="GM49" s="185"/>
      <c r="GN49" s="185"/>
      <c r="GO49" s="185"/>
      <c r="GP49" s="185"/>
      <c r="GQ49" s="185"/>
      <c r="GR49" s="185"/>
      <c r="GS49" s="185"/>
      <c r="GT49" s="185"/>
      <c r="GU49" s="185"/>
      <c r="GV49" s="185"/>
      <c r="GW49" s="185"/>
      <c r="GX49" s="185"/>
      <c r="GY49" s="185"/>
      <c r="GZ49" s="185"/>
      <c r="HA49" s="185"/>
      <c r="HB49" s="185"/>
      <c r="HC49" s="185"/>
      <c r="HD49" s="185"/>
      <c r="HE49" s="185"/>
      <c r="HF49" s="185"/>
      <c r="HG49" s="185"/>
      <c r="HH49" s="185"/>
      <c r="HI49" s="185"/>
      <c r="HJ49" s="185"/>
      <c r="HK49" s="185"/>
      <c r="HL49" s="185"/>
      <c r="HM49" s="185"/>
      <c r="HN49" s="185"/>
      <c r="HO49" s="185"/>
      <c r="HP49" s="185"/>
      <c r="HQ49" s="185"/>
      <c r="HR49" s="185"/>
      <c r="HS49" s="185"/>
      <c r="HT49" s="185"/>
      <c r="HU49" s="185"/>
      <c r="HV49" s="185"/>
      <c r="HW49" s="185"/>
      <c r="HX49" s="185"/>
      <c r="HY49" s="185"/>
      <c r="HZ49" s="185"/>
      <c r="IA49" s="185"/>
      <c r="IB49" s="185"/>
      <c r="IC49" s="185"/>
      <c r="ID49" s="185"/>
      <c r="IE49" s="185"/>
      <c r="IF49" s="185"/>
      <c r="IG49" s="185"/>
      <c r="IH49" s="185"/>
      <c r="II49" s="185"/>
      <c r="IJ49" s="185"/>
      <c r="IK49" s="185"/>
      <c r="IL49" s="185"/>
      <c r="IM49" s="185"/>
      <c r="IN49" s="185"/>
      <c r="IO49" s="185"/>
      <c r="IP49" s="185"/>
      <c r="IQ49" s="185"/>
      <c r="IR49" s="185"/>
      <c r="IS49" s="185"/>
      <c r="IT49" s="185"/>
      <c r="IU49" s="185"/>
      <c r="IV49" s="185"/>
      <c r="IW49" s="185"/>
      <c r="IX49" s="185"/>
      <c r="IY49" s="185"/>
      <c r="IZ49" s="185"/>
      <c r="JA49" s="185"/>
      <c r="JB49" s="185"/>
      <c r="JC49" s="185"/>
      <c r="JD49" s="185"/>
      <c r="JE49" s="185"/>
      <c r="JF49" s="185"/>
      <c r="JG49" s="185"/>
      <c r="JH49" s="185"/>
      <c r="JI49" s="185"/>
      <c r="JJ49" s="185"/>
      <c r="JK49" s="185"/>
      <c r="JL49" s="185"/>
      <c r="JM49" s="185"/>
      <c r="JN49" s="185"/>
      <c r="JO49" s="185"/>
      <c r="JP49" s="185"/>
      <c r="JQ49" s="185"/>
      <c r="JR49" s="185"/>
      <c r="JS49" s="185"/>
      <c r="JT49" s="185"/>
      <c r="JU49" s="185"/>
      <c r="JV49" s="185"/>
      <c r="JW49" s="185"/>
      <c r="JX49" s="185"/>
      <c r="JY49" s="185"/>
      <c r="JZ49" s="185"/>
      <c r="KA49" s="185"/>
      <c r="KB49" s="185"/>
      <c r="KC49" s="185"/>
      <c r="KD49" s="185"/>
      <c r="KE49" s="185"/>
      <c r="KF49" s="185"/>
      <c r="KG49" s="185"/>
      <c r="KH49" s="185"/>
      <c r="KI49" s="185"/>
      <c r="KJ49" s="185"/>
      <c r="KK49" s="185"/>
      <c r="KL49" s="185"/>
      <c r="KM49" s="185"/>
      <c r="KN49" s="185"/>
      <c r="KO49" s="185"/>
      <c r="KP49" s="185"/>
      <c r="KQ49" s="185"/>
      <c r="KR49" s="185"/>
      <c r="KS49" s="185"/>
      <c r="KT49" s="185"/>
      <c r="KU49" s="185"/>
      <c r="KV49" s="185"/>
      <c r="KW49" s="185"/>
      <c r="KX49" s="185"/>
      <c r="KY49" s="185"/>
      <c r="KZ49" s="185"/>
      <c r="LA49" s="185"/>
      <c r="LB49" s="185"/>
      <c r="LC49" s="185"/>
      <c r="LD49" s="185"/>
      <c r="LE49" s="185"/>
      <c r="LF49" s="185"/>
      <c r="LG49" s="185"/>
      <c r="LH49" s="185"/>
      <c r="LI49" s="185"/>
      <c r="LJ49" s="185"/>
      <c r="LK49" s="185"/>
      <c r="LL49" s="185"/>
      <c r="LM49" s="185"/>
      <c r="LN49" s="185"/>
      <c r="LO49" s="185"/>
      <c r="LP49" s="185"/>
      <c r="LQ49" s="185"/>
      <c r="LR49" s="185"/>
      <c r="LS49" s="185"/>
      <c r="LT49" s="185"/>
    </row>
    <row r="50" spans="1:332" ht="14.45" customHeight="1">
      <c r="A50" s="196" t="str">
        <f t="shared" si="5"/>
        <v>7.6</v>
      </c>
      <c r="B50" s="253" t="str">
        <f t="shared" si="5"/>
        <v>BANCA PREFABRICADA EN CONCRETO (INCLUYE SUMINISTRO PREFABRICADO MORTERO DE PEGA MANO DE OBRAINSTALACION ASEO Y DEMAS ACTIVIDADES )</v>
      </c>
      <c r="C50" s="196" t="str">
        <f t="shared" si="5"/>
        <v>ML</v>
      </c>
      <c r="D50" s="196">
        <f t="shared" si="5"/>
        <v>30</v>
      </c>
      <c r="E50" s="196">
        <f t="shared" si="5"/>
        <v>158637.6</v>
      </c>
      <c r="F50" s="197">
        <f t="shared" si="6"/>
        <v>4759128</v>
      </c>
      <c r="G50" s="20"/>
      <c r="H50" s="21">
        <f t="shared" si="9"/>
        <v>0</v>
      </c>
      <c r="I50" s="20"/>
      <c r="J50" s="21">
        <f t="shared" si="10"/>
        <v>0</v>
      </c>
      <c r="K50" s="20"/>
      <c r="L50" s="21">
        <f t="shared" si="11"/>
        <v>0</v>
      </c>
      <c r="M50" s="20"/>
      <c r="N50" s="33">
        <f t="shared" si="14"/>
        <v>0</v>
      </c>
      <c r="O50" s="20"/>
      <c r="P50" s="22"/>
      <c r="Q50" s="20"/>
      <c r="R50" s="22"/>
      <c r="S50" s="20"/>
      <c r="T50" s="22"/>
      <c r="U50" s="20"/>
      <c r="V50" s="22"/>
      <c r="W50" s="20"/>
      <c r="X50" s="22"/>
      <c r="Y50" s="20"/>
      <c r="Z50" s="22"/>
      <c r="AA50" s="20"/>
      <c r="AB50" s="22"/>
      <c r="AC50" s="20"/>
      <c r="AD50" s="22"/>
      <c r="AE50" s="20"/>
      <c r="AF50" s="22"/>
      <c r="AG50" s="20"/>
      <c r="AH50" s="22"/>
      <c r="AI50" s="20"/>
      <c r="AJ50" s="22"/>
      <c r="AK50" s="20"/>
      <c r="AL50" s="22"/>
      <c r="AM50" s="20"/>
      <c r="AN50" s="22"/>
      <c r="AO50" s="20"/>
      <c r="AP50" s="22"/>
      <c r="AQ50" s="20"/>
      <c r="AR50" s="22"/>
      <c r="AS50" s="20"/>
      <c r="AT50" s="22"/>
      <c r="AU50" s="20"/>
      <c r="AV50" s="22"/>
      <c r="AW50" s="20"/>
      <c r="AX50" s="22"/>
      <c r="AY50" s="20"/>
      <c r="AZ50" s="22"/>
      <c r="BA50" s="20"/>
      <c r="BB50" s="22"/>
      <c r="BC50" s="20"/>
      <c r="BD50" s="22"/>
      <c r="BE50" s="20"/>
      <c r="BF50" s="22"/>
      <c r="BG50" s="83"/>
      <c r="BH50" s="84"/>
      <c r="BI50" s="20"/>
      <c r="BJ50" s="95"/>
      <c r="BK50" s="20">
        <v>0</v>
      </c>
      <c r="BL50" s="21">
        <f t="shared" si="12"/>
        <v>0</v>
      </c>
      <c r="BM50" s="20"/>
      <c r="BN50" s="95">
        <f t="shared" si="1"/>
        <v>0</v>
      </c>
      <c r="BO50" s="20"/>
      <c r="BP50" s="21">
        <f t="shared" si="13"/>
        <v>0</v>
      </c>
      <c r="BQ50" s="20"/>
      <c r="BR50" s="22"/>
      <c r="BS50" s="20"/>
      <c r="BT50" s="22"/>
      <c r="BU50" s="20"/>
      <c r="BV50" s="22"/>
      <c r="BW50" s="20"/>
      <c r="BX50" s="23">
        <f t="shared" si="17"/>
        <v>0</v>
      </c>
      <c r="BY50" s="20"/>
      <c r="BZ50" s="172"/>
      <c r="CA50" s="20"/>
      <c r="CB50" s="164"/>
      <c r="CC50" s="20"/>
      <c r="CD50" s="178"/>
      <c r="CE50" s="20"/>
      <c r="CF50" s="95"/>
      <c r="CG50" s="20"/>
      <c r="CH50" s="95"/>
      <c r="CI50" s="20"/>
      <c r="CJ50" s="22"/>
      <c r="CK50" s="20"/>
      <c r="CL50" s="22"/>
      <c r="CM50" s="20"/>
      <c r="CN50" s="22"/>
      <c r="CO50" s="20"/>
      <c r="CP50" s="22"/>
      <c r="CQ50" s="20"/>
      <c r="CR50" s="22"/>
      <c r="CS50" s="20"/>
      <c r="CT50" s="22"/>
      <c r="CU50" s="20"/>
      <c r="CV50" s="22"/>
      <c r="CW50" s="20"/>
      <c r="CX50" s="22"/>
      <c r="CY50" s="20"/>
      <c r="CZ50" s="22"/>
      <c r="DA50" s="20"/>
      <c r="DB50" s="22"/>
      <c r="DC50" s="20"/>
      <c r="DD50" s="22"/>
      <c r="DE50" s="20"/>
      <c r="DF50" s="22"/>
      <c r="DG50" s="20"/>
      <c r="DH50" s="22"/>
      <c r="DI50" s="20"/>
      <c r="DJ50" s="22"/>
      <c r="DK50" s="20"/>
      <c r="DL50" s="22"/>
      <c r="DM50" s="20"/>
      <c r="DN50" s="22"/>
      <c r="DO50" s="20"/>
      <c r="DP50" s="22"/>
      <c r="DQ50" s="20"/>
      <c r="DR50" s="22"/>
      <c r="DS50" s="20"/>
      <c r="DT50" s="22"/>
      <c r="DU50" s="20"/>
      <c r="DV50" s="22"/>
      <c r="DW50" s="20"/>
      <c r="DX50" s="22"/>
      <c r="DY50" s="20"/>
      <c r="DZ50" s="22"/>
      <c r="EA50" s="23">
        <f t="shared" si="7"/>
        <v>0</v>
      </c>
      <c r="EB50" s="21">
        <f t="shared" si="2"/>
        <v>0</v>
      </c>
      <c r="EC50" s="193" t="e">
        <f t="shared" si="3"/>
        <v>#REF!</v>
      </c>
      <c r="ED50" s="193">
        <f t="shared" si="4"/>
        <v>0</v>
      </c>
      <c r="EE50" s="194">
        <f t="shared" si="8"/>
        <v>30</v>
      </c>
      <c r="EF50" s="185"/>
      <c r="EG50" s="185" t="s">
        <v>462</v>
      </c>
      <c r="EH50" s="185" t="s">
        <v>463</v>
      </c>
      <c r="EI50" s="185" t="s">
        <v>392</v>
      </c>
      <c r="EJ50" s="185">
        <v>30</v>
      </c>
      <c r="EK50" s="185">
        <v>158637.6</v>
      </c>
      <c r="EL50" s="185"/>
      <c r="EM50" s="185"/>
      <c r="EN50" s="185"/>
      <c r="EO50" s="185"/>
      <c r="EP50" s="185"/>
      <c r="EQ50" s="185"/>
      <c r="ER50" s="185"/>
      <c r="ES50" s="185"/>
      <c r="ET50" s="185"/>
      <c r="EU50" s="185"/>
      <c r="EV50" s="185"/>
      <c r="EW50" s="185"/>
      <c r="EX50" s="185"/>
      <c r="EY50" s="185"/>
      <c r="EZ50" s="185"/>
      <c r="FA50" s="185"/>
      <c r="FB50" s="185"/>
      <c r="FC50" s="185"/>
      <c r="FD50" s="185"/>
      <c r="FE50" s="185"/>
      <c r="FF50" s="185"/>
      <c r="FG50" s="195"/>
      <c r="FH50" s="185"/>
      <c r="FI50" s="185"/>
      <c r="FJ50" s="185"/>
      <c r="FK50" s="185"/>
      <c r="FL50" s="185"/>
      <c r="FM50" s="185"/>
      <c r="FN50" s="185"/>
      <c r="FO50" s="185"/>
      <c r="FP50" s="185"/>
      <c r="FQ50" s="185"/>
      <c r="FR50" s="185"/>
      <c r="FS50" s="185"/>
      <c r="FT50" s="185"/>
      <c r="FU50" s="185"/>
      <c r="FV50" s="185"/>
      <c r="FW50" s="185"/>
      <c r="FX50" s="185"/>
      <c r="FY50" s="185"/>
      <c r="FZ50" s="185"/>
      <c r="GA50" s="185"/>
      <c r="GB50" s="185"/>
      <c r="GC50" s="185"/>
      <c r="GD50" s="185"/>
      <c r="GE50" s="185"/>
      <c r="GF50" s="185"/>
      <c r="GG50" s="185"/>
      <c r="GH50" s="185"/>
      <c r="GI50" s="185"/>
      <c r="GJ50" s="185"/>
      <c r="GK50" s="185"/>
      <c r="GL50" s="185"/>
      <c r="GM50" s="185"/>
      <c r="GN50" s="185"/>
      <c r="GO50" s="185"/>
      <c r="GP50" s="185"/>
      <c r="GQ50" s="185"/>
      <c r="GR50" s="185"/>
      <c r="GS50" s="185"/>
      <c r="GT50" s="185"/>
      <c r="GU50" s="185"/>
      <c r="GV50" s="185"/>
      <c r="GW50" s="185"/>
      <c r="GX50" s="185"/>
      <c r="GY50" s="185"/>
      <c r="GZ50" s="185"/>
      <c r="HA50" s="185"/>
      <c r="HB50" s="185"/>
      <c r="HC50" s="185"/>
      <c r="HD50" s="185"/>
      <c r="HE50" s="185"/>
      <c r="HF50" s="185"/>
      <c r="HG50" s="185"/>
      <c r="HH50" s="185"/>
      <c r="HI50" s="185"/>
      <c r="HJ50" s="185"/>
      <c r="HK50" s="185"/>
      <c r="HL50" s="185"/>
      <c r="HM50" s="185"/>
      <c r="HN50" s="185"/>
      <c r="HO50" s="185"/>
      <c r="HP50" s="185"/>
      <c r="HQ50" s="185"/>
      <c r="HR50" s="185"/>
      <c r="HS50" s="185"/>
      <c r="HT50" s="185"/>
      <c r="HU50" s="185"/>
      <c r="HV50" s="185"/>
      <c r="HW50" s="185"/>
      <c r="HX50" s="185"/>
      <c r="HY50" s="185"/>
      <c r="HZ50" s="185"/>
      <c r="IA50" s="185"/>
      <c r="IB50" s="185"/>
      <c r="IC50" s="185"/>
      <c r="ID50" s="185"/>
      <c r="IE50" s="185"/>
      <c r="IF50" s="185"/>
      <c r="IG50" s="185"/>
      <c r="IH50" s="185"/>
      <c r="II50" s="185"/>
      <c r="IJ50" s="185"/>
      <c r="IK50" s="185"/>
      <c r="IL50" s="185"/>
      <c r="IM50" s="185"/>
      <c r="IN50" s="185"/>
      <c r="IO50" s="185"/>
      <c r="IP50" s="185"/>
      <c r="IQ50" s="185"/>
      <c r="IR50" s="185"/>
      <c r="IS50" s="185"/>
      <c r="IT50" s="185"/>
      <c r="IU50" s="185"/>
      <c r="IV50" s="185"/>
      <c r="IW50" s="185"/>
      <c r="IX50" s="185"/>
      <c r="IY50" s="185"/>
      <c r="IZ50" s="185"/>
      <c r="JA50" s="185"/>
      <c r="JB50" s="185"/>
      <c r="JC50" s="185"/>
      <c r="JD50" s="185"/>
      <c r="JE50" s="185"/>
      <c r="JF50" s="185"/>
      <c r="JG50" s="185"/>
      <c r="JH50" s="185"/>
      <c r="JI50" s="185"/>
      <c r="JJ50" s="185"/>
      <c r="JK50" s="185"/>
      <c r="JL50" s="185"/>
      <c r="JM50" s="185"/>
      <c r="JN50" s="185"/>
      <c r="JO50" s="185"/>
      <c r="JP50" s="185"/>
      <c r="JQ50" s="185"/>
      <c r="JR50" s="185"/>
      <c r="JS50" s="185"/>
      <c r="JT50" s="185"/>
      <c r="JU50" s="185"/>
      <c r="JV50" s="185"/>
      <c r="JW50" s="185"/>
      <c r="JX50" s="185"/>
      <c r="JY50" s="185"/>
      <c r="JZ50" s="185"/>
      <c r="KA50" s="185"/>
      <c r="KB50" s="185"/>
      <c r="KC50" s="185"/>
      <c r="KD50" s="185"/>
      <c r="KE50" s="185"/>
      <c r="KF50" s="185"/>
      <c r="KG50" s="185"/>
      <c r="KH50" s="185"/>
      <c r="KI50" s="185"/>
      <c r="KJ50" s="185"/>
      <c r="KK50" s="185"/>
      <c r="KL50" s="185"/>
      <c r="KM50" s="185"/>
      <c r="KN50" s="185"/>
      <c r="KO50" s="185"/>
      <c r="KP50" s="185"/>
      <c r="KQ50" s="185"/>
      <c r="KR50" s="185"/>
      <c r="KS50" s="185"/>
      <c r="KT50" s="185"/>
      <c r="KU50" s="185"/>
      <c r="KV50" s="185"/>
      <c r="KW50" s="185"/>
      <c r="KX50" s="185"/>
      <c r="KY50" s="185"/>
      <c r="KZ50" s="185"/>
      <c r="LA50" s="185"/>
      <c r="LB50" s="185"/>
      <c r="LC50" s="185"/>
      <c r="LD50" s="185"/>
      <c r="LE50" s="185"/>
      <c r="LF50" s="185"/>
      <c r="LG50" s="185"/>
      <c r="LH50" s="185"/>
      <c r="LI50" s="185"/>
      <c r="LJ50" s="185"/>
      <c r="LK50" s="185"/>
      <c r="LL50" s="185"/>
      <c r="LM50" s="185"/>
      <c r="LN50" s="185"/>
      <c r="LO50" s="185"/>
      <c r="LP50" s="185"/>
      <c r="LQ50" s="185"/>
      <c r="LR50" s="185"/>
      <c r="LS50" s="185"/>
      <c r="LT50" s="185"/>
    </row>
    <row r="51" spans="1:332" s="190" customFormat="1" ht="15" customHeight="1">
      <c r="A51" s="196" t="str">
        <f t="shared" si="5"/>
        <v>7.7</v>
      </c>
      <c r="B51" s="253" t="str">
        <f t="shared" si="5"/>
        <v>ENCHAPE PIEDRA EN BOLA PATIDA</v>
      </c>
      <c r="C51" s="196" t="str">
        <f t="shared" si="5"/>
        <v>M2</v>
      </c>
      <c r="D51" s="196">
        <f t="shared" si="5"/>
        <v>200</v>
      </c>
      <c r="E51" s="196">
        <f t="shared" si="5"/>
        <v>87442.74</v>
      </c>
      <c r="F51" s="197">
        <f t="shared" si="6"/>
        <v>17488548</v>
      </c>
      <c r="G51" s="20"/>
      <c r="H51" s="21">
        <f t="shared" si="9"/>
        <v>0</v>
      </c>
      <c r="I51" s="20"/>
      <c r="J51" s="21">
        <f t="shared" si="10"/>
        <v>0</v>
      </c>
      <c r="K51" s="20"/>
      <c r="L51" s="21">
        <f t="shared" si="11"/>
        <v>0</v>
      </c>
      <c r="M51" s="20"/>
      <c r="N51" s="33">
        <f t="shared" si="14"/>
        <v>0</v>
      </c>
      <c r="O51" s="20"/>
      <c r="P51" s="22"/>
      <c r="Q51" s="20"/>
      <c r="R51" s="22"/>
      <c r="S51" s="20"/>
      <c r="T51" s="22"/>
      <c r="U51" s="20"/>
      <c r="V51" s="22"/>
      <c r="W51" s="20"/>
      <c r="X51" s="22"/>
      <c r="Y51" s="20"/>
      <c r="Z51" s="22"/>
      <c r="AA51" s="20"/>
      <c r="AB51" s="22"/>
      <c r="AC51" s="20"/>
      <c r="AD51" s="22"/>
      <c r="AE51" s="20"/>
      <c r="AF51" s="22"/>
      <c r="AG51" s="20"/>
      <c r="AH51" s="22"/>
      <c r="AI51" s="20"/>
      <c r="AJ51" s="22"/>
      <c r="AK51" s="20"/>
      <c r="AL51" s="22"/>
      <c r="AM51" s="20"/>
      <c r="AN51" s="22"/>
      <c r="AO51" s="20"/>
      <c r="AP51" s="22"/>
      <c r="AQ51" s="20"/>
      <c r="AR51" s="22"/>
      <c r="AS51" s="20"/>
      <c r="AT51" s="22"/>
      <c r="AU51" s="20"/>
      <c r="AV51" s="22"/>
      <c r="AW51" s="20"/>
      <c r="AX51" s="22"/>
      <c r="AY51" s="20"/>
      <c r="AZ51" s="22"/>
      <c r="BA51" s="20"/>
      <c r="BB51" s="22"/>
      <c r="BC51" s="20"/>
      <c r="BD51" s="22"/>
      <c r="BE51" s="20"/>
      <c r="BF51" s="22"/>
      <c r="BG51" s="83"/>
      <c r="BH51" s="84"/>
      <c r="BI51" s="20"/>
      <c r="BJ51" s="95"/>
      <c r="BK51" s="20">
        <v>0</v>
      </c>
      <c r="BL51" s="21">
        <f t="shared" si="12"/>
        <v>0</v>
      </c>
      <c r="BM51" s="20"/>
      <c r="BN51" s="95">
        <f t="shared" si="1"/>
        <v>0</v>
      </c>
      <c r="BO51" s="20"/>
      <c r="BP51" s="21">
        <f t="shared" si="13"/>
        <v>0</v>
      </c>
      <c r="BQ51" s="20"/>
      <c r="BR51" s="22"/>
      <c r="BS51" s="20"/>
      <c r="BT51" s="22"/>
      <c r="BU51" s="20"/>
      <c r="BV51" s="22"/>
      <c r="BW51" s="20"/>
      <c r="BX51" s="23">
        <f t="shared" si="17"/>
        <v>0</v>
      </c>
      <c r="BY51" s="20"/>
      <c r="BZ51" s="172"/>
      <c r="CA51" s="20"/>
      <c r="CB51" s="164"/>
      <c r="CC51" s="20"/>
      <c r="CD51" s="178"/>
      <c r="CE51" s="20"/>
      <c r="CF51" s="95"/>
      <c r="CG51" s="20"/>
      <c r="CH51" s="95"/>
      <c r="CI51" s="20"/>
      <c r="CJ51" s="22"/>
      <c r="CK51" s="20"/>
      <c r="CL51" s="22"/>
      <c r="CM51" s="20"/>
      <c r="CN51" s="22"/>
      <c r="CO51" s="20"/>
      <c r="CP51" s="22"/>
      <c r="CQ51" s="20"/>
      <c r="CR51" s="22"/>
      <c r="CS51" s="20"/>
      <c r="CT51" s="22"/>
      <c r="CU51" s="20"/>
      <c r="CV51" s="22"/>
      <c r="CW51" s="20"/>
      <c r="CX51" s="22"/>
      <c r="CY51" s="20"/>
      <c r="CZ51" s="22"/>
      <c r="DA51" s="20"/>
      <c r="DB51" s="22"/>
      <c r="DC51" s="20"/>
      <c r="DD51" s="22"/>
      <c r="DE51" s="20"/>
      <c r="DF51" s="22"/>
      <c r="DG51" s="20"/>
      <c r="DH51" s="22"/>
      <c r="DI51" s="20"/>
      <c r="DJ51" s="22"/>
      <c r="DK51" s="20"/>
      <c r="DL51" s="22"/>
      <c r="DM51" s="20"/>
      <c r="DN51" s="22"/>
      <c r="DO51" s="20"/>
      <c r="DP51" s="22"/>
      <c r="DQ51" s="20"/>
      <c r="DR51" s="22"/>
      <c r="DS51" s="20"/>
      <c r="DT51" s="22"/>
      <c r="DU51" s="20"/>
      <c r="DV51" s="22"/>
      <c r="DW51" s="20"/>
      <c r="DX51" s="22"/>
      <c r="DY51" s="20"/>
      <c r="DZ51" s="22"/>
      <c r="EA51" s="23">
        <f t="shared" si="7"/>
        <v>0</v>
      </c>
      <c r="EB51" s="21">
        <f t="shared" si="2"/>
        <v>0</v>
      </c>
      <c r="EC51" s="193" t="e">
        <f t="shared" si="3"/>
        <v>#REF!</v>
      </c>
      <c r="ED51" s="193">
        <f t="shared" si="4"/>
        <v>0</v>
      </c>
      <c r="EE51" s="194">
        <f t="shared" si="8"/>
        <v>200</v>
      </c>
      <c r="EF51" s="185"/>
      <c r="EG51" s="185" t="s">
        <v>464</v>
      </c>
      <c r="EH51" s="185" t="s">
        <v>465</v>
      </c>
      <c r="EI51" s="185" t="s">
        <v>397</v>
      </c>
      <c r="EJ51" s="185">
        <v>200</v>
      </c>
      <c r="EK51" s="185">
        <v>87442.74</v>
      </c>
      <c r="EL51" s="185"/>
      <c r="EM51" s="185"/>
      <c r="EN51" s="185"/>
      <c r="EO51" s="185"/>
      <c r="EP51" s="185"/>
      <c r="EQ51" s="185"/>
      <c r="ER51" s="185"/>
      <c r="ES51" s="185"/>
      <c r="ET51" s="185"/>
      <c r="EU51" s="185"/>
      <c r="EV51" s="185"/>
      <c r="EW51" s="185"/>
      <c r="EX51" s="185"/>
      <c r="EY51" s="185"/>
      <c r="EZ51" s="185"/>
      <c r="FA51" s="185"/>
      <c r="FB51" s="185"/>
      <c r="FC51" s="185"/>
      <c r="FD51" s="185"/>
      <c r="FE51" s="185"/>
      <c r="FF51" s="185"/>
      <c r="FG51" s="195"/>
      <c r="FH51" s="185"/>
      <c r="FI51" s="185"/>
      <c r="FJ51" s="185"/>
      <c r="FK51" s="185"/>
      <c r="FL51" s="185"/>
      <c r="FM51" s="185"/>
      <c r="FN51" s="185"/>
      <c r="FO51" s="185"/>
      <c r="FP51" s="185"/>
      <c r="FQ51" s="185"/>
      <c r="FR51" s="185"/>
      <c r="FS51" s="185"/>
      <c r="FT51" s="185"/>
      <c r="FU51" s="185"/>
      <c r="FV51" s="185"/>
      <c r="FW51" s="185"/>
      <c r="FX51" s="185"/>
      <c r="FY51" s="185"/>
      <c r="FZ51" s="185"/>
      <c r="GA51" s="185"/>
      <c r="GB51" s="185"/>
      <c r="GC51" s="185"/>
      <c r="GD51" s="185"/>
      <c r="GE51" s="185"/>
      <c r="GF51" s="185"/>
      <c r="GG51" s="185"/>
      <c r="GH51" s="185"/>
      <c r="GI51" s="185"/>
      <c r="GJ51" s="185"/>
      <c r="GK51" s="185"/>
      <c r="GL51" s="185"/>
      <c r="GM51" s="185"/>
      <c r="GN51" s="185"/>
      <c r="GO51" s="185"/>
      <c r="GP51" s="185"/>
      <c r="GQ51" s="185"/>
      <c r="GR51" s="185"/>
      <c r="GS51" s="185"/>
      <c r="GT51" s="185"/>
      <c r="GU51" s="185"/>
      <c r="GV51" s="185"/>
      <c r="GW51" s="185"/>
      <c r="GX51" s="185"/>
      <c r="GY51" s="185"/>
      <c r="GZ51" s="185"/>
      <c r="HA51" s="185"/>
      <c r="HB51" s="185"/>
      <c r="HC51" s="185"/>
      <c r="HD51" s="185"/>
      <c r="HE51" s="185"/>
      <c r="HF51" s="185"/>
      <c r="HG51" s="185"/>
      <c r="HH51" s="185"/>
      <c r="HI51" s="185"/>
      <c r="HJ51" s="185"/>
      <c r="HK51" s="185"/>
      <c r="HL51" s="185"/>
      <c r="HM51" s="185"/>
      <c r="HN51" s="185"/>
      <c r="HO51" s="185"/>
      <c r="HP51" s="185"/>
      <c r="HQ51" s="185"/>
      <c r="HR51" s="185"/>
      <c r="HS51" s="185"/>
      <c r="HT51" s="185"/>
      <c r="HU51" s="185"/>
      <c r="HV51" s="185"/>
      <c r="HW51" s="185"/>
      <c r="HX51" s="185"/>
      <c r="HY51" s="185"/>
      <c r="HZ51" s="185"/>
      <c r="IA51" s="185"/>
      <c r="IB51" s="185"/>
      <c r="IC51" s="185"/>
      <c r="ID51" s="185"/>
      <c r="IE51" s="185"/>
      <c r="IF51" s="185"/>
      <c r="IG51" s="185"/>
      <c r="IH51" s="185"/>
      <c r="II51" s="185"/>
      <c r="IJ51" s="185"/>
      <c r="IK51" s="185"/>
      <c r="IL51" s="185"/>
      <c r="IM51" s="185"/>
      <c r="IN51" s="185"/>
      <c r="IO51" s="185"/>
      <c r="IP51" s="185"/>
      <c r="IQ51" s="185"/>
      <c r="IR51" s="185"/>
      <c r="IS51" s="185"/>
      <c r="IT51" s="185"/>
      <c r="IU51" s="185"/>
      <c r="IV51" s="185"/>
      <c r="IW51" s="185"/>
      <c r="IX51" s="185"/>
      <c r="IY51" s="185"/>
      <c r="IZ51" s="185"/>
      <c r="JA51" s="185"/>
      <c r="JB51" s="185"/>
      <c r="JC51" s="185"/>
      <c r="JD51" s="185"/>
      <c r="JE51" s="185"/>
      <c r="JF51" s="185"/>
      <c r="JG51" s="185"/>
      <c r="JH51" s="185"/>
      <c r="JI51" s="185"/>
      <c r="JJ51" s="185"/>
      <c r="JK51" s="185"/>
      <c r="JL51" s="185"/>
      <c r="JM51" s="185"/>
      <c r="JN51" s="185"/>
      <c r="JO51" s="185"/>
      <c r="JP51" s="185"/>
      <c r="JQ51" s="185"/>
      <c r="JR51" s="185"/>
      <c r="JS51" s="185"/>
      <c r="JT51" s="185"/>
      <c r="JU51" s="185"/>
      <c r="JV51" s="185"/>
      <c r="JW51" s="185"/>
      <c r="JX51" s="185"/>
      <c r="JY51" s="185"/>
      <c r="JZ51" s="185"/>
      <c r="KA51" s="185"/>
      <c r="KB51" s="185"/>
      <c r="KC51" s="185"/>
      <c r="KD51" s="185"/>
      <c r="KE51" s="185"/>
      <c r="KF51" s="185"/>
      <c r="KG51" s="185"/>
      <c r="KH51" s="185"/>
      <c r="KI51" s="185"/>
      <c r="KJ51" s="185"/>
      <c r="KK51" s="185"/>
      <c r="KL51" s="185"/>
      <c r="KM51" s="185"/>
      <c r="KN51" s="185"/>
      <c r="KO51" s="185"/>
      <c r="KP51" s="185"/>
      <c r="KQ51" s="185"/>
      <c r="KR51" s="185"/>
      <c r="KS51" s="185"/>
      <c r="KT51" s="185"/>
      <c r="KU51" s="185"/>
      <c r="KV51" s="185"/>
      <c r="KW51" s="185"/>
      <c r="KX51" s="185"/>
      <c r="KY51" s="185"/>
      <c r="KZ51" s="185"/>
      <c r="LA51" s="185"/>
      <c r="LB51" s="185"/>
      <c r="LC51" s="185"/>
      <c r="LD51" s="185"/>
      <c r="LE51" s="185"/>
      <c r="LF51" s="185"/>
      <c r="LG51" s="185"/>
      <c r="LH51" s="185"/>
      <c r="LI51" s="185"/>
      <c r="LJ51" s="185"/>
      <c r="LK51" s="185"/>
      <c r="LL51" s="185"/>
      <c r="LM51" s="185"/>
      <c r="LN51" s="185"/>
      <c r="LO51" s="185"/>
      <c r="LP51" s="185"/>
      <c r="LQ51" s="185"/>
      <c r="LR51" s="185"/>
      <c r="LS51" s="185"/>
      <c r="LT51" s="185"/>
    </row>
    <row r="52" spans="1:332" s="190" customFormat="1" ht="14.45" customHeight="1">
      <c r="A52" s="191" t="str">
        <f t="shared" si="5"/>
        <v>8.0</v>
      </c>
      <c r="B52" s="252" t="str">
        <f t="shared" si="5"/>
        <v xml:space="preserve">INSTALACIONES ELECTRICAS </v>
      </c>
      <c r="C52" s="191">
        <f t="shared" si="5"/>
        <v>0</v>
      </c>
      <c r="D52" s="191">
        <f t="shared" si="5"/>
        <v>0</v>
      </c>
      <c r="E52" s="191">
        <f t="shared" si="5"/>
        <v>0</v>
      </c>
      <c r="F52" s="192">
        <f>SUM(F53:F136)</f>
        <v>1312910014.6800003</v>
      </c>
      <c r="G52" s="20"/>
      <c r="H52" s="21">
        <f t="shared" si="9"/>
        <v>0</v>
      </c>
      <c r="I52" s="20"/>
      <c r="J52" s="21">
        <f t="shared" si="10"/>
        <v>0</v>
      </c>
      <c r="K52" s="20"/>
      <c r="L52" s="21">
        <f t="shared" si="11"/>
        <v>0</v>
      </c>
      <c r="M52" s="20"/>
      <c r="N52" s="33">
        <f t="shared" si="14"/>
        <v>0</v>
      </c>
      <c r="O52" s="20"/>
      <c r="P52" s="22"/>
      <c r="Q52" s="20"/>
      <c r="R52" s="22"/>
      <c r="S52" s="20"/>
      <c r="T52" s="22"/>
      <c r="U52" s="20"/>
      <c r="V52" s="22"/>
      <c r="W52" s="20"/>
      <c r="X52" s="22"/>
      <c r="Y52" s="20"/>
      <c r="Z52" s="22"/>
      <c r="AA52" s="20"/>
      <c r="AB52" s="22"/>
      <c r="AC52" s="20"/>
      <c r="AD52" s="22"/>
      <c r="AE52" s="20"/>
      <c r="AF52" s="22"/>
      <c r="AG52" s="20"/>
      <c r="AH52" s="22"/>
      <c r="AI52" s="20"/>
      <c r="AJ52" s="22"/>
      <c r="AK52" s="20"/>
      <c r="AL52" s="22"/>
      <c r="AM52" s="20"/>
      <c r="AN52" s="22"/>
      <c r="AO52" s="20"/>
      <c r="AP52" s="22"/>
      <c r="AQ52" s="20"/>
      <c r="AR52" s="22"/>
      <c r="AS52" s="20"/>
      <c r="AT52" s="22"/>
      <c r="AU52" s="20"/>
      <c r="AV52" s="22"/>
      <c r="AW52" s="20"/>
      <c r="AX52" s="22"/>
      <c r="AY52" s="20"/>
      <c r="AZ52" s="22"/>
      <c r="BA52" s="20"/>
      <c r="BB52" s="22"/>
      <c r="BC52" s="20"/>
      <c r="BD52" s="22"/>
      <c r="BE52" s="20"/>
      <c r="BF52" s="22"/>
      <c r="BG52" s="83"/>
      <c r="BH52" s="84"/>
      <c r="BI52" s="20"/>
      <c r="BJ52" s="95"/>
      <c r="BK52" s="20">
        <v>0</v>
      </c>
      <c r="BL52" s="21">
        <f t="shared" si="12"/>
        <v>0</v>
      </c>
      <c r="BM52" s="20"/>
      <c r="BN52" s="95">
        <f t="shared" si="1"/>
        <v>0</v>
      </c>
      <c r="BO52" s="20"/>
      <c r="BP52" s="21">
        <f t="shared" si="13"/>
        <v>0</v>
      </c>
      <c r="BQ52" s="20"/>
      <c r="BR52" s="22"/>
      <c r="BS52" s="20"/>
      <c r="BT52" s="22"/>
      <c r="BU52" s="20"/>
      <c r="BV52" s="22"/>
      <c r="BW52" s="20"/>
      <c r="BX52" s="23">
        <f t="shared" si="17"/>
        <v>0</v>
      </c>
      <c r="BY52" s="20"/>
      <c r="BZ52" s="172"/>
      <c r="CA52" s="20"/>
      <c r="CB52" s="164"/>
      <c r="CC52" s="20"/>
      <c r="CD52" s="178"/>
      <c r="CE52" s="20"/>
      <c r="CF52" s="95"/>
      <c r="CG52" s="20"/>
      <c r="CH52" s="95"/>
      <c r="CI52" s="20"/>
      <c r="CJ52" s="22"/>
      <c r="CK52" s="20"/>
      <c r="CL52" s="22"/>
      <c r="CM52" s="20"/>
      <c r="CN52" s="22"/>
      <c r="CO52" s="20"/>
      <c r="CP52" s="22"/>
      <c r="CQ52" s="20"/>
      <c r="CR52" s="22"/>
      <c r="CS52" s="20"/>
      <c r="CT52" s="22"/>
      <c r="CU52" s="20"/>
      <c r="CV52" s="22"/>
      <c r="CW52" s="20"/>
      <c r="CX52" s="22"/>
      <c r="CY52" s="20"/>
      <c r="CZ52" s="22"/>
      <c r="DA52" s="20"/>
      <c r="DB52" s="22"/>
      <c r="DC52" s="20"/>
      <c r="DD52" s="22"/>
      <c r="DE52" s="20"/>
      <c r="DF52" s="22"/>
      <c r="DG52" s="20"/>
      <c r="DH52" s="22"/>
      <c r="DI52" s="20"/>
      <c r="DJ52" s="22"/>
      <c r="DK52" s="20"/>
      <c r="DL52" s="22"/>
      <c r="DM52" s="20"/>
      <c r="DN52" s="22"/>
      <c r="DO52" s="20"/>
      <c r="DP52" s="22"/>
      <c r="DQ52" s="20"/>
      <c r="DR52" s="22"/>
      <c r="DS52" s="20"/>
      <c r="DT52" s="22"/>
      <c r="DU52" s="20"/>
      <c r="DV52" s="22"/>
      <c r="DW52" s="20"/>
      <c r="DX52" s="22"/>
      <c r="DY52" s="20"/>
      <c r="DZ52" s="22"/>
      <c r="EA52" s="23">
        <f t="shared" si="7"/>
        <v>0</v>
      </c>
      <c r="EB52" s="21">
        <f t="shared" si="2"/>
        <v>0</v>
      </c>
      <c r="EC52" s="193" t="e">
        <f t="shared" si="3"/>
        <v>#REF!</v>
      </c>
      <c r="ED52" s="193">
        <f t="shared" si="4"/>
        <v>0</v>
      </c>
      <c r="EE52" s="194">
        <f t="shared" si="8"/>
        <v>0</v>
      </c>
      <c r="EF52" s="185"/>
      <c r="EG52" s="185" t="s">
        <v>466</v>
      </c>
      <c r="EH52" s="185" t="s">
        <v>46</v>
      </c>
      <c r="EI52" s="185"/>
      <c r="EJ52" s="185"/>
      <c r="EK52" s="185"/>
      <c r="EL52" s="185"/>
      <c r="EM52" s="185"/>
      <c r="EN52" s="185"/>
      <c r="EO52" s="185"/>
      <c r="EP52" s="185"/>
      <c r="EQ52" s="185"/>
      <c r="ER52" s="185"/>
      <c r="ES52" s="185"/>
      <c r="ET52" s="185"/>
      <c r="EU52" s="185"/>
      <c r="EV52" s="185"/>
      <c r="EW52" s="185"/>
      <c r="EX52" s="185"/>
      <c r="EY52" s="185"/>
      <c r="EZ52" s="185"/>
      <c r="FA52" s="185"/>
      <c r="FB52" s="185"/>
      <c r="FC52" s="185"/>
      <c r="FD52" s="185"/>
      <c r="FE52" s="185"/>
      <c r="FF52" s="185"/>
      <c r="FG52" s="195"/>
      <c r="FH52" s="185"/>
      <c r="FI52" s="185"/>
      <c r="FJ52" s="185"/>
      <c r="FK52" s="185"/>
      <c r="FL52" s="185"/>
      <c r="FM52" s="185"/>
      <c r="FN52" s="185"/>
      <c r="FO52" s="185"/>
      <c r="FP52" s="185"/>
      <c r="FQ52" s="185"/>
      <c r="FR52" s="185"/>
      <c r="FS52" s="185"/>
      <c r="FT52" s="185"/>
      <c r="FU52" s="185"/>
      <c r="FV52" s="185"/>
      <c r="FW52" s="185"/>
      <c r="FX52" s="185"/>
      <c r="FY52" s="185"/>
      <c r="FZ52" s="185"/>
      <c r="GA52" s="185"/>
      <c r="GB52" s="185"/>
      <c r="GC52" s="185"/>
      <c r="GD52" s="185"/>
      <c r="GE52" s="185"/>
      <c r="GF52" s="185"/>
      <c r="GG52" s="185"/>
      <c r="GH52" s="185"/>
      <c r="GI52" s="185"/>
      <c r="GJ52" s="185"/>
      <c r="GK52" s="185"/>
      <c r="GL52" s="185"/>
      <c r="GM52" s="185"/>
      <c r="GN52" s="185"/>
      <c r="GO52" s="185"/>
      <c r="GP52" s="185"/>
      <c r="GQ52" s="185"/>
      <c r="GR52" s="185"/>
      <c r="GS52" s="185"/>
      <c r="GT52" s="185"/>
      <c r="GU52" s="185"/>
      <c r="GV52" s="185"/>
      <c r="GW52" s="185"/>
      <c r="GX52" s="185"/>
      <c r="GY52" s="185"/>
      <c r="GZ52" s="185"/>
      <c r="HA52" s="185"/>
      <c r="HB52" s="185"/>
      <c r="HC52" s="185"/>
      <c r="HD52" s="185"/>
      <c r="HE52" s="185"/>
      <c r="HF52" s="185"/>
      <c r="HG52" s="185"/>
      <c r="HH52" s="185"/>
      <c r="HI52" s="185"/>
      <c r="HJ52" s="185"/>
      <c r="HK52" s="185"/>
      <c r="HL52" s="185"/>
      <c r="HM52" s="185"/>
      <c r="HN52" s="185"/>
      <c r="HO52" s="185"/>
      <c r="HP52" s="185"/>
      <c r="HQ52" s="185"/>
      <c r="HR52" s="185"/>
      <c r="HS52" s="185"/>
      <c r="HT52" s="185"/>
      <c r="HU52" s="185"/>
      <c r="HV52" s="185"/>
      <c r="HW52" s="185"/>
      <c r="HX52" s="185"/>
      <c r="HY52" s="185"/>
      <c r="HZ52" s="185"/>
      <c r="IA52" s="185"/>
      <c r="IB52" s="185"/>
      <c r="IC52" s="185"/>
      <c r="ID52" s="185"/>
      <c r="IE52" s="185"/>
      <c r="IF52" s="185"/>
      <c r="IG52" s="185"/>
      <c r="IH52" s="185"/>
      <c r="II52" s="185"/>
      <c r="IJ52" s="185"/>
      <c r="IK52" s="185"/>
      <c r="IL52" s="185"/>
      <c r="IM52" s="185"/>
      <c r="IN52" s="185"/>
      <c r="IO52" s="185"/>
      <c r="IP52" s="185"/>
      <c r="IQ52" s="185"/>
      <c r="IR52" s="185"/>
      <c r="IS52" s="185"/>
      <c r="IT52" s="185"/>
      <c r="IU52" s="185"/>
      <c r="IV52" s="185"/>
      <c r="IW52" s="185"/>
      <c r="IX52" s="185"/>
      <c r="IY52" s="185"/>
      <c r="IZ52" s="185"/>
      <c r="JA52" s="185"/>
      <c r="JB52" s="185"/>
      <c r="JC52" s="185"/>
      <c r="JD52" s="185"/>
      <c r="JE52" s="185"/>
      <c r="JF52" s="185"/>
      <c r="JG52" s="185"/>
      <c r="JH52" s="185"/>
      <c r="JI52" s="185"/>
      <c r="JJ52" s="185"/>
      <c r="JK52" s="185"/>
      <c r="JL52" s="185"/>
      <c r="JM52" s="185"/>
      <c r="JN52" s="185"/>
      <c r="JO52" s="185"/>
      <c r="JP52" s="185"/>
      <c r="JQ52" s="185"/>
      <c r="JR52" s="185"/>
      <c r="JS52" s="185"/>
      <c r="JT52" s="185"/>
      <c r="JU52" s="185"/>
      <c r="JV52" s="185"/>
      <c r="JW52" s="185"/>
      <c r="JX52" s="185"/>
      <c r="JY52" s="185"/>
      <c r="JZ52" s="185"/>
      <c r="KA52" s="185"/>
      <c r="KB52" s="185"/>
      <c r="KC52" s="185"/>
      <c r="KD52" s="185"/>
      <c r="KE52" s="185"/>
      <c r="KF52" s="185"/>
      <c r="KG52" s="185"/>
      <c r="KH52" s="185"/>
      <c r="KI52" s="185"/>
      <c r="KJ52" s="185"/>
      <c r="KK52" s="185"/>
      <c r="KL52" s="185"/>
      <c r="KM52" s="185"/>
      <c r="KN52" s="185"/>
      <c r="KO52" s="185"/>
      <c r="KP52" s="185"/>
      <c r="KQ52" s="185"/>
      <c r="KR52" s="185"/>
      <c r="KS52" s="185"/>
      <c r="KT52" s="185"/>
      <c r="KU52" s="185"/>
      <c r="KV52" s="185"/>
      <c r="KW52" s="185"/>
      <c r="KX52" s="185"/>
      <c r="KY52" s="185"/>
      <c r="KZ52" s="185"/>
      <c r="LA52" s="185"/>
      <c r="LB52" s="185"/>
      <c r="LC52" s="185"/>
      <c r="LD52" s="185"/>
      <c r="LE52" s="185"/>
      <c r="LF52" s="185"/>
      <c r="LG52" s="185"/>
      <c r="LH52" s="185"/>
      <c r="LI52" s="185"/>
      <c r="LJ52" s="185"/>
      <c r="LK52" s="185"/>
      <c r="LL52" s="185"/>
      <c r="LM52" s="185"/>
      <c r="LN52" s="185"/>
      <c r="LO52" s="185"/>
      <c r="LP52" s="185"/>
      <c r="LQ52" s="185"/>
      <c r="LR52" s="185"/>
      <c r="LS52" s="185"/>
      <c r="LT52" s="185"/>
    </row>
    <row r="53" spans="1:332" ht="15" customHeight="1">
      <c r="A53" s="196"/>
      <c r="B53" s="253" t="str">
        <f t="shared" si="5"/>
        <v xml:space="preserve">INSTALACIONES ELECTRICAS </v>
      </c>
      <c r="C53" s="196">
        <f t="shared" si="5"/>
        <v>0</v>
      </c>
      <c r="D53" s="196">
        <f t="shared" si="5"/>
        <v>0</v>
      </c>
      <c r="E53" s="196">
        <f t="shared" si="5"/>
        <v>0</v>
      </c>
      <c r="F53" s="197">
        <f t="shared" si="6"/>
        <v>0</v>
      </c>
      <c r="G53" s="20"/>
      <c r="H53" s="21">
        <f t="shared" si="9"/>
        <v>0</v>
      </c>
      <c r="I53" s="20"/>
      <c r="J53" s="21">
        <f t="shared" si="10"/>
        <v>0</v>
      </c>
      <c r="K53" s="20"/>
      <c r="L53" s="21">
        <f t="shared" si="11"/>
        <v>0</v>
      </c>
      <c r="M53" s="20"/>
      <c r="N53" s="33">
        <f t="shared" si="14"/>
        <v>0</v>
      </c>
      <c r="O53" s="20"/>
      <c r="P53" s="22"/>
      <c r="Q53" s="20"/>
      <c r="R53" s="22"/>
      <c r="S53" s="20"/>
      <c r="T53" s="22"/>
      <c r="U53" s="20"/>
      <c r="V53" s="22"/>
      <c r="W53" s="20"/>
      <c r="X53" s="22"/>
      <c r="Y53" s="20"/>
      <c r="Z53" s="22"/>
      <c r="AA53" s="20"/>
      <c r="AB53" s="22"/>
      <c r="AC53" s="20"/>
      <c r="AD53" s="22"/>
      <c r="AE53" s="20"/>
      <c r="AF53" s="22"/>
      <c r="AG53" s="20"/>
      <c r="AH53" s="22"/>
      <c r="AI53" s="20"/>
      <c r="AJ53" s="22"/>
      <c r="AK53" s="20"/>
      <c r="AL53" s="22"/>
      <c r="AM53" s="20"/>
      <c r="AN53" s="22"/>
      <c r="AO53" s="20"/>
      <c r="AP53" s="22"/>
      <c r="AQ53" s="20"/>
      <c r="AR53" s="22"/>
      <c r="AS53" s="20"/>
      <c r="AT53" s="22"/>
      <c r="AU53" s="20"/>
      <c r="AV53" s="22"/>
      <c r="AW53" s="20"/>
      <c r="AX53" s="22"/>
      <c r="AY53" s="20"/>
      <c r="AZ53" s="22"/>
      <c r="BA53" s="20"/>
      <c r="BB53" s="22"/>
      <c r="BC53" s="20"/>
      <c r="BD53" s="22"/>
      <c r="BE53" s="20"/>
      <c r="BF53" s="22"/>
      <c r="BG53" s="83"/>
      <c r="BH53" s="84"/>
      <c r="BI53" s="20"/>
      <c r="BJ53" s="95"/>
      <c r="BK53" s="20">
        <v>0</v>
      </c>
      <c r="BL53" s="21">
        <f t="shared" si="12"/>
        <v>0</v>
      </c>
      <c r="BM53" s="20"/>
      <c r="BN53" s="95">
        <f t="shared" si="1"/>
        <v>0</v>
      </c>
      <c r="BO53" s="20"/>
      <c r="BP53" s="21">
        <f t="shared" si="13"/>
        <v>0</v>
      </c>
      <c r="BQ53" s="20"/>
      <c r="BR53" s="22"/>
      <c r="BS53" s="20"/>
      <c r="BT53" s="22"/>
      <c r="BU53" s="20"/>
      <c r="BV53" s="22"/>
      <c r="BW53" s="20"/>
      <c r="BX53" s="23">
        <f t="shared" si="17"/>
        <v>0</v>
      </c>
      <c r="BY53" s="20"/>
      <c r="BZ53" s="172"/>
      <c r="CA53" s="20"/>
      <c r="CB53" s="164"/>
      <c r="CC53" s="20"/>
      <c r="CD53" s="178"/>
      <c r="CE53" s="20"/>
      <c r="CF53" s="95"/>
      <c r="CG53" s="20"/>
      <c r="CH53" s="95"/>
      <c r="CI53" s="20"/>
      <c r="CJ53" s="22"/>
      <c r="CK53" s="20"/>
      <c r="CL53" s="22"/>
      <c r="CM53" s="20"/>
      <c r="CN53" s="22"/>
      <c r="CO53" s="20"/>
      <c r="CP53" s="22"/>
      <c r="CQ53" s="20"/>
      <c r="CR53" s="22"/>
      <c r="CS53" s="20"/>
      <c r="CT53" s="22"/>
      <c r="CU53" s="20"/>
      <c r="CV53" s="22"/>
      <c r="CW53" s="20"/>
      <c r="CX53" s="22"/>
      <c r="CY53" s="20"/>
      <c r="CZ53" s="22"/>
      <c r="DA53" s="20"/>
      <c r="DB53" s="22"/>
      <c r="DC53" s="20"/>
      <c r="DD53" s="22"/>
      <c r="DE53" s="20"/>
      <c r="DF53" s="22"/>
      <c r="DG53" s="20"/>
      <c r="DH53" s="22"/>
      <c r="DI53" s="20"/>
      <c r="DJ53" s="22"/>
      <c r="DK53" s="20"/>
      <c r="DL53" s="22"/>
      <c r="DM53" s="20"/>
      <c r="DN53" s="22"/>
      <c r="DO53" s="20"/>
      <c r="DP53" s="22"/>
      <c r="DQ53" s="20"/>
      <c r="DR53" s="22"/>
      <c r="DS53" s="20"/>
      <c r="DT53" s="22"/>
      <c r="DU53" s="20"/>
      <c r="DV53" s="22"/>
      <c r="DW53" s="20"/>
      <c r="DX53" s="22"/>
      <c r="DY53" s="20"/>
      <c r="DZ53" s="22"/>
      <c r="EA53" s="23">
        <f t="shared" si="7"/>
        <v>0</v>
      </c>
      <c r="EB53" s="21">
        <f t="shared" si="2"/>
        <v>0</v>
      </c>
      <c r="EC53" s="193" t="e">
        <f t="shared" si="3"/>
        <v>#REF!</v>
      </c>
      <c r="ED53" s="193">
        <f t="shared" si="4"/>
        <v>0</v>
      </c>
      <c r="EE53" s="194">
        <f t="shared" si="8"/>
        <v>0</v>
      </c>
      <c r="EF53" s="185"/>
      <c r="EG53" s="185"/>
      <c r="EH53" s="185" t="s">
        <v>46</v>
      </c>
      <c r="EI53" s="185"/>
      <c r="EJ53" s="185"/>
      <c r="EK53" s="185"/>
      <c r="EL53" s="185"/>
      <c r="EM53" s="185"/>
      <c r="EN53" s="185"/>
      <c r="EO53" s="185"/>
      <c r="EP53" s="185"/>
      <c r="EQ53" s="185"/>
      <c r="ER53" s="185"/>
      <c r="ES53" s="185"/>
      <c r="ET53" s="185"/>
      <c r="EU53" s="185"/>
      <c r="EV53" s="185"/>
      <c r="EW53" s="185"/>
      <c r="EX53" s="185"/>
      <c r="EY53" s="185"/>
      <c r="EZ53" s="185"/>
      <c r="FA53" s="185"/>
      <c r="FB53" s="185"/>
      <c r="FC53" s="185"/>
      <c r="FD53" s="185"/>
      <c r="FE53" s="185"/>
      <c r="FF53" s="185"/>
      <c r="FG53" s="195"/>
      <c r="FH53" s="185"/>
      <c r="FI53" s="185"/>
      <c r="FJ53" s="185"/>
      <c r="FK53" s="185"/>
      <c r="FL53" s="185"/>
      <c r="FM53" s="185"/>
      <c r="FN53" s="185"/>
      <c r="FO53" s="185"/>
      <c r="FP53" s="185"/>
      <c r="FQ53" s="185"/>
      <c r="FR53" s="185"/>
      <c r="FS53" s="185"/>
      <c r="FT53" s="185"/>
      <c r="FU53" s="185"/>
      <c r="FV53" s="185"/>
      <c r="FW53" s="185"/>
      <c r="FX53" s="185"/>
      <c r="FY53" s="185"/>
      <c r="FZ53" s="185"/>
      <c r="GA53" s="185"/>
      <c r="GB53" s="185"/>
      <c r="GC53" s="185"/>
      <c r="GD53" s="185"/>
      <c r="GE53" s="185"/>
      <c r="GF53" s="185"/>
      <c r="GG53" s="185"/>
      <c r="GH53" s="185"/>
      <c r="GI53" s="185"/>
      <c r="GJ53" s="185"/>
      <c r="GK53" s="185"/>
      <c r="GL53" s="185"/>
      <c r="GM53" s="185"/>
      <c r="GN53" s="185"/>
      <c r="GO53" s="185"/>
      <c r="GP53" s="185"/>
      <c r="GQ53" s="185"/>
      <c r="GR53" s="185"/>
      <c r="GS53" s="185"/>
      <c r="GT53" s="185"/>
      <c r="GU53" s="185"/>
      <c r="GV53" s="185"/>
      <c r="GW53" s="185"/>
      <c r="GX53" s="185"/>
      <c r="GY53" s="185"/>
      <c r="GZ53" s="185"/>
      <c r="HA53" s="185"/>
      <c r="HB53" s="185"/>
      <c r="HC53" s="185"/>
      <c r="HD53" s="185"/>
      <c r="HE53" s="185"/>
      <c r="HF53" s="185"/>
      <c r="HG53" s="185"/>
      <c r="HH53" s="185"/>
      <c r="HI53" s="185"/>
      <c r="HJ53" s="185"/>
      <c r="HK53" s="185"/>
      <c r="HL53" s="185"/>
      <c r="HM53" s="185"/>
      <c r="HN53" s="185"/>
      <c r="HO53" s="185"/>
      <c r="HP53" s="185"/>
      <c r="HQ53" s="185"/>
      <c r="HR53" s="185"/>
      <c r="HS53" s="185"/>
      <c r="HT53" s="185"/>
      <c r="HU53" s="185"/>
      <c r="HV53" s="185"/>
      <c r="HW53" s="185"/>
      <c r="HX53" s="185"/>
      <c r="HY53" s="185"/>
      <c r="HZ53" s="185"/>
      <c r="IA53" s="185"/>
      <c r="IB53" s="185"/>
      <c r="IC53" s="185"/>
      <c r="ID53" s="185"/>
      <c r="IE53" s="185"/>
      <c r="IF53" s="185"/>
      <c r="IG53" s="185"/>
      <c r="IH53" s="185"/>
      <c r="II53" s="185"/>
      <c r="IJ53" s="185"/>
      <c r="IK53" s="185"/>
      <c r="IL53" s="185"/>
      <c r="IM53" s="185"/>
      <c r="IN53" s="185"/>
      <c r="IO53" s="185"/>
      <c r="IP53" s="185"/>
      <c r="IQ53" s="185"/>
      <c r="IR53" s="185"/>
      <c r="IS53" s="185"/>
      <c r="IT53" s="185"/>
      <c r="IU53" s="185"/>
      <c r="IV53" s="185"/>
      <c r="IW53" s="185"/>
      <c r="IX53" s="185"/>
      <c r="IY53" s="185"/>
      <c r="IZ53" s="185"/>
      <c r="JA53" s="185"/>
      <c r="JB53" s="185"/>
      <c r="JC53" s="185"/>
      <c r="JD53" s="185"/>
      <c r="JE53" s="185"/>
      <c r="JF53" s="185"/>
      <c r="JG53" s="185"/>
      <c r="JH53" s="185"/>
      <c r="JI53" s="185"/>
      <c r="JJ53" s="185"/>
      <c r="JK53" s="185"/>
      <c r="JL53" s="185"/>
      <c r="JM53" s="185"/>
      <c r="JN53" s="185"/>
      <c r="JO53" s="185"/>
      <c r="JP53" s="185"/>
      <c r="JQ53" s="185"/>
      <c r="JR53" s="185"/>
      <c r="JS53" s="185"/>
      <c r="JT53" s="185"/>
      <c r="JU53" s="185"/>
      <c r="JV53" s="185"/>
      <c r="JW53" s="185"/>
      <c r="JX53" s="185"/>
      <c r="JY53" s="185"/>
      <c r="JZ53" s="185"/>
      <c r="KA53" s="185"/>
      <c r="KB53" s="185"/>
      <c r="KC53" s="185"/>
      <c r="KD53" s="185"/>
      <c r="KE53" s="185"/>
      <c r="KF53" s="185"/>
      <c r="KG53" s="185"/>
      <c r="KH53" s="185"/>
      <c r="KI53" s="185"/>
      <c r="KJ53" s="185"/>
      <c r="KK53" s="185"/>
      <c r="KL53" s="185"/>
      <c r="KM53" s="185"/>
      <c r="KN53" s="185"/>
      <c r="KO53" s="185"/>
      <c r="KP53" s="185"/>
      <c r="KQ53" s="185"/>
      <c r="KR53" s="185"/>
      <c r="KS53" s="185"/>
      <c r="KT53" s="185"/>
      <c r="KU53" s="185"/>
      <c r="KV53" s="185"/>
      <c r="KW53" s="185"/>
      <c r="KX53" s="185"/>
      <c r="KY53" s="185"/>
      <c r="KZ53" s="185"/>
      <c r="LA53" s="185"/>
      <c r="LB53" s="185"/>
      <c r="LC53" s="185"/>
      <c r="LD53" s="185"/>
      <c r="LE53" s="185"/>
      <c r="LF53" s="185"/>
      <c r="LG53" s="185"/>
      <c r="LH53" s="185"/>
      <c r="LI53" s="185"/>
      <c r="LJ53" s="185"/>
      <c r="LK53" s="185"/>
      <c r="LL53" s="185"/>
      <c r="LM53" s="185"/>
      <c r="LN53" s="185"/>
      <c r="LO53" s="185"/>
      <c r="LP53" s="185"/>
      <c r="LQ53" s="185"/>
      <c r="LR53" s="185"/>
      <c r="LS53" s="185"/>
      <c r="LT53" s="185"/>
    </row>
    <row r="54" spans="1:332" ht="21" customHeight="1">
      <c r="A54" s="196" t="str">
        <f t="shared" si="5"/>
        <v>8.1</v>
      </c>
      <c r="B54" s="253" t="str">
        <f t="shared" si="5"/>
        <v>Tablero de automáticos de 12 circuitos trifásico con puerta, chapeta de cierre y espacio para totalizador industrial TWC-MB-12</v>
      </c>
      <c r="C54" s="196" t="str">
        <f t="shared" si="5"/>
        <v>UN</v>
      </c>
      <c r="D54" s="196">
        <f t="shared" si="5"/>
        <v>2</v>
      </c>
      <c r="E54" s="196">
        <f t="shared" si="5"/>
        <v>564587.1</v>
      </c>
      <c r="F54" s="197">
        <f t="shared" si="6"/>
        <v>1129174.2</v>
      </c>
      <c r="G54" s="20"/>
      <c r="H54" s="21">
        <f t="shared" si="9"/>
        <v>0</v>
      </c>
      <c r="I54" s="20"/>
      <c r="J54" s="21">
        <f t="shared" si="10"/>
        <v>0</v>
      </c>
      <c r="K54" s="20"/>
      <c r="L54" s="21">
        <f t="shared" si="11"/>
        <v>0</v>
      </c>
      <c r="M54" s="20"/>
      <c r="N54" s="33">
        <f t="shared" si="14"/>
        <v>0</v>
      </c>
      <c r="O54" s="20"/>
      <c r="P54" s="22"/>
      <c r="Q54" s="20"/>
      <c r="R54" s="22"/>
      <c r="S54" s="20"/>
      <c r="T54" s="22"/>
      <c r="U54" s="20"/>
      <c r="V54" s="22"/>
      <c r="W54" s="20"/>
      <c r="X54" s="22"/>
      <c r="Y54" s="20"/>
      <c r="Z54" s="22"/>
      <c r="AA54" s="20"/>
      <c r="AB54" s="22"/>
      <c r="AC54" s="20"/>
      <c r="AD54" s="22"/>
      <c r="AE54" s="20"/>
      <c r="AF54" s="22"/>
      <c r="AG54" s="20"/>
      <c r="AH54" s="22"/>
      <c r="AI54" s="20"/>
      <c r="AJ54" s="22"/>
      <c r="AK54" s="20"/>
      <c r="AL54" s="22"/>
      <c r="AM54" s="20"/>
      <c r="AN54" s="22"/>
      <c r="AO54" s="20"/>
      <c r="AP54" s="22"/>
      <c r="AQ54" s="20"/>
      <c r="AR54" s="22"/>
      <c r="AS54" s="20"/>
      <c r="AT54" s="22"/>
      <c r="AU54" s="20"/>
      <c r="AV54" s="22"/>
      <c r="AW54" s="20"/>
      <c r="AX54" s="22"/>
      <c r="AY54" s="20"/>
      <c r="AZ54" s="22"/>
      <c r="BA54" s="20"/>
      <c r="BB54" s="22"/>
      <c r="BC54" s="20"/>
      <c r="BD54" s="22"/>
      <c r="BE54" s="20"/>
      <c r="BF54" s="22"/>
      <c r="BG54" s="83"/>
      <c r="BH54" s="84"/>
      <c r="BI54" s="20"/>
      <c r="BJ54" s="95"/>
      <c r="BK54" s="20">
        <v>0</v>
      </c>
      <c r="BL54" s="21">
        <f t="shared" si="12"/>
        <v>0</v>
      </c>
      <c r="BM54" s="20"/>
      <c r="BN54" s="95">
        <f t="shared" si="1"/>
        <v>0</v>
      </c>
      <c r="BO54" s="20"/>
      <c r="BP54" s="21">
        <f t="shared" si="13"/>
        <v>0</v>
      </c>
      <c r="BQ54" s="20"/>
      <c r="BR54" s="22"/>
      <c r="BS54" s="20"/>
      <c r="BT54" s="22"/>
      <c r="BU54" s="20"/>
      <c r="BV54" s="23"/>
      <c r="BW54" s="20"/>
      <c r="BX54" s="23">
        <f t="shared" si="17"/>
        <v>0</v>
      </c>
      <c r="BY54" s="20"/>
      <c r="BZ54" s="172"/>
      <c r="CA54" s="20"/>
      <c r="CB54" s="164"/>
      <c r="CC54" s="20"/>
      <c r="CD54" s="178"/>
      <c r="CE54" s="20"/>
      <c r="CF54" s="95"/>
      <c r="CG54" s="20"/>
      <c r="CH54" s="95"/>
      <c r="CI54" s="20"/>
      <c r="CJ54" s="22"/>
      <c r="CK54" s="20"/>
      <c r="CL54" s="22"/>
      <c r="CM54" s="20"/>
      <c r="CN54" s="22"/>
      <c r="CO54" s="20"/>
      <c r="CP54" s="22"/>
      <c r="CQ54" s="20"/>
      <c r="CR54" s="22"/>
      <c r="CS54" s="20"/>
      <c r="CT54" s="22"/>
      <c r="CU54" s="20"/>
      <c r="CV54" s="22"/>
      <c r="CW54" s="20"/>
      <c r="CX54" s="22"/>
      <c r="CY54" s="20"/>
      <c r="CZ54" s="22"/>
      <c r="DA54" s="20"/>
      <c r="DB54" s="22"/>
      <c r="DC54" s="20"/>
      <c r="DD54" s="22"/>
      <c r="DE54" s="20"/>
      <c r="DF54" s="22"/>
      <c r="DG54" s="20"/>
      <c r="DH54" s="22"/>
      <c r="DI54" s="20"/>
      <c r="DJ54" s="22"/>
      <c r="DK54" s="20"/>
      <c r="DL54" s="22"/>
      <c r="DM54" s="20"/>
      <c r="DN54" s="22"/>
      <c r="DO54" s="20"/>
      <c r="DP54" s="22"/>
      <c r="DQ54" s="20"/>
      <c r="DR54" s="22"/>
      <c r="DS54" s="20"/>
      <c r="DT54" s="22"/>
      <c r="DU54" s="20"/>
      <c r="DV54" s="22"/>
      <c r="DW54" s="20"/>
      <c r="DX54" s="22"/>
      <c r="DY54" s="20"/>
      <c r="DZ54" s="22"/>
      <c r="EA54" s="23">
        <f t="shared" si="7"/>
        <v>0</v>
      </c>
      <c r="EB54" s="21">
        <f t="shared" si="2"/>
        <v>0</v>
      </c>
      <c r="EC54" s="193" t="e">
        <f t="shared" si="3"/>
        <v>#REF!</v>
      </c>
      <c r="ED54" s="193">
        <f t="shared" si="4"/>
        <v>0</v>
      </c>
      <c r="EE54" s="194">
        <f t="shared" si="8"/>
        <v>2</v>
      </c>
      <c r="EF54" s="185"/>
      <c r="EG54" s="185" t="s">
        <v>47</v>
      </c>
      <c r="EH54" s="185" t="s">
        <v>467</v>
      </c>
      <c r="EI54" s="185" t="s">
        <v>389</v>
      </c>
      <c r="EJ54" s="185">
        <v>2</v>
      </c>
      <c r="EK54" s="185">
        <v>564587.1</v>
      </c>
      <c r="EL54" s="185"/>
      <c r="EM54" s="185"/>
      <c r="EN54" s="185"/>
      <c r="EO54" s="185"/>
      <c r="EP54" s="185"/>
      <c r="EQ54" s="185"/>
      <c r="ER54" s="185"/>
      <c r="ES54" s="185"/>
      <c r="ET54" s="185"/>
      <c r="EU54" s="185"/>
      <c r="EV54" s="185"/>
      <c r="EW54" s="185"/>
      <c r="EX54" s="185"/>
      <c r="EY54" s="185"/>
      <c r="EZ54" s="185"/>
      <c r="FA54" s="185"/>
      <c r="FB54" s="185"/>
      <c r="FC54" s="185"/>
      <c r="FD54" s="185"/>
      <c r="FE54" s="185"/>
      <c r="FF54" s="185"/>
      <c r="FG54" s="195"/>
      <c r="FH54" s="185"/>
      <c r="FI54" s="185"/>
      <c r="FJ54" s="185"/>
      <c r="FK54" s="185"/>
      <c r="FL54" s="185"/>
      <c r="FM54" s="185"/>
      <c r="FN54" s="185"/>
      <c r="FO54" s="185"/>
      <c r="FP54" s="185"/>
      <c r="FQ54" s="185"/>
      <c r="FR54" s="185"/>
      <c r="FS54" s="185"/>
      <c r="FT54" s="185"/>
      <c r="FU54" s="185"/>
      <c r="FV54" s="185"/>
      <c r="FW54" s="185"/>
      <c r="FX54" s="185"/>
      <c r="FY54" s="185"/>
      <c r="FZ54" s="185"/>
      <c r="GA54" s="185"/>
      <c r="GB54" s="185"/>
      <c r="GC54" s="185"/>
      <c r="GD54" s="185"/>
      <c r="GE54" s="185"/>
      <c r="GF54" s="185"/>
      <c r="GG54" s="185"/>
      <c r="GH54" s="185"/>
      <c r="GI54" s="185"/>
      <c r="GJ54" s="185"/>
      <c r="GK54" s="185"/>
      <c r="GL54" s="185"/>
      <c r="GM54" s="185"/>
      <c r="GN54" s="185"/>
      <c r="GO54" s="185"/>
      <c r="GP54" s="185"/>
      <c r="GQ54" s="185"/>
      <c r="GR54" s="185"/>
      <c r="GS54" s="185"/>
      <c r="GT54" s="185"/>
      <c r="GU54" s="185"/>
      <c r="GV54" s="185"/>
      <c r="GW54" s="185"/>
      <c r="GX54" s="185"/>
      <c r="GY54" s="185"/>
      <c r="GZ54" s="185"/>
      <c r="HA54" s="185"/>
      <c r="HB54" s="185"/>
      <c r="HC54" s="185"/>
      <c r="HD54" s="185"/>
      <c r="HE54" s="185"/>
      <c r="HF54" s="185"/>
      <c r="HG54" s="185"/>
      <c r="HH54" s="185"/>
      <c r="HI54" s="185"/>
      <c r="HJ54" s="185"/>
      <c r="HK54" s="185"/>
      <c r="HL54" s="185"/>
      <c r="HM54" s="185"/>
      <c r="HN54" s="185"/>
      <c r="HO54" s="185"/>
      <c r="HP54" s="185"/>
      <c r="HQ54" s="185"/>
      <c r="HR54" s="185"/>
      <c r="HS54" s="185"/>
      <c r="HT54" s="185"/>
      <c r="HU54" s="185"/>
      <c r="HV54" s="185"/>
      <c r="HW54" s="185"/>
      <c r="HX54" s="185"/>
      <c r="HY54" s="185"/>
      <c r="HZ54" s="185"/>
      <c r="IA54" s="185"/>
      <c r="IB54" s="185"/>
      <c r="IC54" s="185"/>
      <c r="ID54" s="185"/>
      <c r="IE54" s="185"/>
      <c r="IF54" s="185"/>
      <c r="IG54" s="185"/>
      <c r="IH54" s="185"/>
      <c r="II54" s="185"/>
      <c r="IJ54" s="185"/>
      <c r="IK54" s="185"/>
      <c r="IL54" s="185"/>
      <c r="IM54" s="185"/>
      <c r="IN54" s="185"/>
      <c r="IO54" s="185"/>
      <c r="IP54" s="185"/>
      <c r="IQ54" s="185"/>
      <c r="IR54" s="185"/>
      <c r="IS54" s="185"/>
      <c r="IT54" s="185"/>
      <c r="IU54" s="185"/>
      <c r="IV54" s="185"/>
      <c r="IW54" s="185"/>
      <c r="IX54" s="185"/>
      <c r="IY54" s="185"/>
      <c r="IZ54" s="185"/>
      <c r="JA54" s="185"/>
      <c r="JB54" s="185"/>
      <c r="JC54" s="185"/>
      <c r="JD54" s="185"/>
      <c r="JE54" s="185"/>
      <c r="JF54" s="185"/>
      <c r="JG54" s="185"/>
      <c r="JH54" s="185"/>
      <c r="JI54" s="185"/>
      <c r="JJ54" s="185"/>
      <c r="JK54" s="185"/>
      <c r="JL54" s="185"/>
      <c r="JM54" s="185"/>
      <c r="JN54" s="185"/>
      <c r="JO54" s="185"/>
      <c r="JP54" s="185"/>
      <c r="JQ54" s="185"/>
      <c r="JR54" s="185"/>
      <c r="JS54" s="185"/>
      <c r="JT54" s="185"/>
      <c r="JU54" s="185"/>
      <c r="JV54" s="185"/>
      <c r="JW54" s="185"/>
      <c r="JX54" s="185"/>
      <c r="JY54" s="185"/>
      <c r="JZ54" s="185"/>
      <c r="KA54" s="185"/>
      <c r="KB54" s="185"/>
      <c r="KC54" s="185"/>
      <c r="KD54" s="185"/>
      <c r="KE54" s="185"/>
      <c r="KF54" s="185"/>
      <c r="KG54" s="185"/>
      <c r="KH54" s="185"/>
      <c r="KI54" s="185"/>
      <c r="KJ54" s="185"/>
      <c r="KK54" s="185"/>
      <c r="KL54" s="185"/>
      <c r="KM54" s="185"/>
      <c r="KN54" s="185"/>
      <c r="KO54" s="185"/>
      <c r="KP54" s="185"/>
      <c r="KQ54" s="185"/>
      <c r="KR54" s="185"/>
      <c r="KS54" s="185"/>
      <c r="KT54" s="185"/>
      <c r="KU54" s="185"/>
      <c r="KV54" s="185"/>
      <c r="KW54" s="185"/>
      <c r="KX54" s="185"/>
      <c r="KY54" s="185"/>
      <c r="KZ54" s="185"/>
      <c r="LA54" s="185"/>
      <c r="LB54" s="185"/>
      <c r="LC54" s="185"/>
      <c r="LD54" s="185"/>
      <c r="LE54" s="185"/>
      <c r="LF54" s="185"/>
      <c r="LG54" s="185"/>
      <c r="LH54" s="185"/>
      <c r="LI54" s="185"/>
      <c r="LJ54" s="185"/>
      <c r="LK54" s="185"/>
      <c r="LL54" s="185"/>
      <c r="LM54" s="185"/>
      <c r="LN54" s="185"/>
      <c r="LO54" s="185"/>
      <c r="LP54" s="185"/>
      <c r="LQ54" s="185"/>
      <c r="LR54" s="185"/>
      <c r="LS54" s="185"/>
      <c r="LT54" s="185"/>
    </row>
    <row r="55" spans="1:332" ht="15" customHeight="1">
      <c r="A55" s="196" t="str">
        <f t="shared" si="5"/>
        <v>8.2</v>
      </c>
      <c r="B55" s="253" t="str">
        <f t="shared" si="5"/>
        <v>Tablero de automáticos de 18 circuitos trifásico con puerta, chapeta de cierre y espacio para totalizador industrial TWC-MB-18</v>
      </c>
      <c r="C55" s="196" t="str">
        <f t="shared" si="5"/>
        <v>UN</v>
      </c>
      <c r="D55" s="196">
        <f t="shared" si="5"/>
        <v>3</v>
      </c>
      <c r="E55" s="196">
        <f t="shared" si="5"/>
        <v>676867.95</v>
      </c>
      <c r="F55" s="197">
        <f t="shared" si="6"/>
        <v>2030603.8499999999</v>
      </c>
      <c r="G55" s="20"/>
      <c r="H55" s="21">
        <f t="shared" si="9"/>
        <v>0</v>
      </c>
      <c r="I55" s="20"/>
      <c r="J55" s="21">
        <f t="shared" si="10"/>
        <v>0</v>
      </c>
      <c r="K55" s="20"/>
      <c r="L55" s="21">
        <f t="shared" si="11"/>
        <v>0</v>
      </c>
      <c r="M55" s="20"/>
      <c r="N55" s="33">
        <f t="shared" si="14"/>
        <v>0</v>
      </c>
      <c r="O55" s="20"/>
      <c r="P55" s="22"/>
      <c r="Q55" s="20"/>
      <c r="R55" s="22"/>
      <c r="S55" s="20"/>
      <c r="T55" s="22"/>
      <c r="U55" s="20"/>
      <c r="V55" s="22"/>
      <c r="W55" s="20"/>
      <c r="X55" s="22"/>
      <c r="Y55" s="20"/>
      <c r="Z55" s="22"/>
      <c r="AA55" s="20"/>
      <c r="AB55" s="22"/>
      <c r="AC55" s="20"/>
      <c r="AD55" s="22"/>
      <c r="AE55" s="20"/>
      <c r="AF55" s="22"/>
      <c r="AG55" s="20"/>
      <c r="AH55" s="22"/>
      <c r="AI55" s="20"/>
      <c r="AJ55" s="22"/>
      <c r="AK55" s="20"/>
      <c r="AL55" s="22"/>
      <c r="AM55" s="20"/>
      <c r="AN55" s="22"/>
      <c r="AO55" s="20"/>
      <c r="AP55" s="22"/>
      <c r="AQ55" s="20"/>
      <c r="AR55" s="22"/>
      <c r="AS55" s="20"/>
      <c r="AT55" s="22"/>
      <c r="AU55" s="20"/>
      <c r="AV55" s="22"/>
      <c r="AW55" s="20"/>
      <c r="AX55" s="22"/>
      <c r="AY55" s="20"/>
      <c r="AZ55" s="22"/>
      <c r="BA55" s="20"/>
      <c r="BB55" s="22"/>
      <c r="BC55" s="20"/>
      <c r="BD55" s="22"/>
      <c r="BE55" s="20"/>
      <c r="BF55" s="22"/>
      <c r="BG55" s="83"/>
      <c r="BH55" s="84"/>
      <c r="BI55" s="20"/>
      <c r="BJ55" s="95"/>
      <c r="BK55" s="20">
        <v>0</v>
      </c>
      <c r="BL55" s="21">
        <f t="shared" si="12"/>
        <v>0</v>
      </c>
      <c r="BM55" s="20"/>
      <c r="BN55" s="95">
        <f t="shared" si="1"/>
        <v>0</v>
      </c>
      <c r="BO55" s="20"/>
      <c r="BP55" s="21">
        <f t="shared" si="13"/>
        <v>0</v>
      </c>
      <c r="BQ55" s="20"/>
      <c r="BR55" s="22"/>
      <c r="BS55" s="20"/>
      <c r="BT55" s="22"/>
      <c r="BU55" s="20"/>
      <c r="BV55" s="22"/>
      <c r="BW55" s="20"/>
      <c r="BX55" s="23">
        <f t="shared" si="17"/>
        <v>0</v>
      </c>
      <c r="BY55" s="20"/>
      <c r="BZ55" s="172"/>
      <c r="CA55" s="20"/>
      <c r="CB55" s="164"/>
      <c r="CC55" s="20"/>
      <c r="CD55" s="178"/>
      <c r="CE55" s="20"/>
      <c r="CF55" s="95"/>
      <c r="CG55" s="20"/>
      <c r="CH55" s="95"/>
      <c r="CI55" s="20"/>
      <c r="CJ55" s="22"/>
      <c r="CK55" s="20"/>
      <c r="CL55" s="22"/>
      <c r="CM55" s="20"/>
      <c r="CN55" s="22"/>
      <c r="CO55" s="20"/>
      <c r="CP55" s="22"/>
      <c r="CQ55" s="20"/>
      <c r="CR55" s="22"/>
      <c r="CS55" s="20"/>
      <c r="CT55" s="22"/>
      <c r="CU55" s="20"/>
      <c r="CV55" s="22"/>
      <c r="CW55" s="20"/>
      <c r="CX55" s="22"/>
      <c r="CY55" s="20"/>
      <c r="CZ55" s="22"/>
      <c r="DA55" s="20"/>
      <c r="DB55" s="22"/>
      <c r="DC55" s="20"/>
      <c r="DD55" s="22"/>
      <c r="DE55" s="20"/>
      <c r="DF55" s="22"/>
      <c r="DG55" s="20"/>
      <c r="DH55" s="22"/>
      <c r="DI55" s="20"/>
      <c r="DJ55" s="22"/>
      <c r="DK55" s="20"/>
      <c r="DL55" s="22"/>
      <c r="DM55" s="20"/>
      <c r="DN55" s="22"/>
      <c r="DO55" s="20"/>
      <c r="DP55" s="22"/>
      <c r="DQ55" s="20"/>
      <c r="DR55" s="22"/>
      <c r="DS55" s="20"/>
      <c r="DT55" s="22"/>
      <c r="DU55" s="20"/>
      <c r="DV55" s="22"/>
      <c r="DW55" s="20"/>
      <c r="DX55" s="22"/>
      <c r="DY55" s="20"/>
      <c r="DZ55" s="22"/>
      <c r="EA55" s="23">
        <f t="shared" si="7"/>
        <v>0</v>
      </c>
      <c r="EB55" s="21">
        <f t="shared" si="2"/>
        <v>0</v>
      </c>
      <c r="EC55" s="193" t="e">
        <f t="shared" si="3"/>
        <v>#REF!</v>
      </c>
      <c r="ED55" s="193">
        <f t="shared" si="4"/>
        <v>0</v>
      </c>
      <c r="EE55" s="194">
        <f t="shared" si="8"/>
        <v>3</v>
      </c>
      <c r="EF55" s="185"/>
      <c r="EG55" s="185" t="s">
        <v>48</v>
      </c>
      <c r="EH55" s="185" t="s">
        <v>468</v>
      </c>
      <c r="EI55" s="185" t="s">
        <v>389</v>
      </c>
      <c r="EJ55" s="185">
        <v>3</v>
      </c>
      <c r="EK55" s="185">
        <v>676867.95</v>
      </c>
      <c r="EL55" s="185"/>
      <c r="EM55" s="185"/>
      <c r="EN55" s="185"/>
      <c r="EO55" s="185"/>
      <c r="EP55" s="185"/>
      <c r="EQ55" s="185"/>
      <c r="ER55" s="185"/>
      <c r="ES55" s="185"/>
      <c r="ET55" s="185"/>
      <c r="EU55" s="185"/>
      <c r="EV55" s="185"/>
      <c r="EW55" s="185"/>
      <c r="EX55" s="185"/>
      <c r="EY55" s="185"/>
      <c r="EZ55" s="185"/>
      <c r="FA55" s="185"/>
      <c r="FB55" s="185"/>
      <c r="FC55" s="185"/>
      <c r="FD55" s="185"/>
      <c r="FE55" s="185"/>
      <c r="FF55" s="185"/>
      <c r="FG55" s="195"/>
      <c r="FH55" s="185"/>
      <c r="FI55" s="185"/>
      <c r="FJ55" s="185"/>
      <c r="FK55" s="185"/>
      <c r="FL55" s="185"/>
      <c r="FM55" s="185"/>
      <c r="FN55" s="185"/>
      <c r="FO55" s="185"/>
      <c r="FP55" s="185"/>
      <c r="FQ55" s="185"/>
      <c r="FR55" s="185"/>
      <c r="FS55" s="185"/>
      <c r="FT55" s="185"/>
      <c r="FU55" s="185"/>
      <c r="FV55" s="185"/>
      <c r="FW55" s="185"/>
      <c r="FX55" s="185"/>
      <c r="FY55" s="185"/>
      <c r="FZ55" s="185"/>
      <c r="GA55" s="185"/>
      <c r="GB55" s="185"/>
      <c r="GC55" s="185"/>
      <c r="GD55" s="185"/>
      <c r="GE55" s="185"/>
      <c r="GF55" s="185"/>
      <c r="GG55" s="185"/>
      <c r="GH55" s="185"/>
      <c r="GI55" s="185"/>
      <c r="GJ55" s="185"/>
      <c r="GK55" s="185"/>
      <c r="GL55" s="185"/>
      <c r="GM55" s="185"/>
      <c r="GN55" s="185"/>
      <c r="GO55" s="185"/>
      <c r="GP55" s="185"/>
      <c r="GQ55" s="185"/>
      <c r="GR55" s="185"/>
      <c r="GS55" s="185"/>
      <c r="GT55" s="185"/>
      <c r="GU55" s="185"/>
      <c r="GV55" s="185"/>
      <c r="GW55" s="185"/>
      <c r="GX55" s="185"/>
      <c r="GY55" s="185"/>
      <c r="GZ55" s="185"/>
      <c r="HA55" s="185"/>
      <c r="HB55" s="185"/>
      <c r="HC55" s="185"/>
      <c r="HD55" s="185"/>
      <c r="HE55" s="185"/>
      <c r="HF55" s="185"/>
      <c r="HG55" s="185"/>
      <c r="HH55" s="185"/>
      <c r="HI55" s="185"/>
      <c r="HJ55" s="185"/>
      <c r="HK55" s="185"/>
      <c r="HL55" s="185"/>
      <c r="HM55" s="185"/>
      <c r="HN55" s="185"/>
      <c r="HO55" s="185"/>
      <c r="HP55" s="185"/>
      <c r="HQ55" s="185"/>
      <c r="HR55" s="185"/>
      <c r="HS55" s="185"/>
      <c r="HT55" s="185"/>
      <c r="HU55" s="185"/>
      <c r="HV55" s="185"/>
      <c r="HW55" s="185"/>
      <c r="HX55" s="185"/>
      <c r="HY55" s="185"/>
      <c r="HZ55" s="185"/>
      <c r="IA55" s="185"/>
      <c r="IB55" s="185"/>
      <c r="IC55" s="185"/>
      <c r="ID55" s="185"/>
      <c r="IE55" s="185"/>
      <c r="IF55" s="185"/>
      <c r="IG55" s="185"/>
      <c r="IH55" s="185"/>
      <c r="II55" s="185"/>
      <c r="IJ55" s="185"/>
      <c r="IK55" s="185"/>
      <c r="IL55" s="185"/>
      <c r="IM55" s="185"/>
      <c r="IN55" s="185"/>
      <c r="IO55" s="185"/>
      <c r="IP55" s="185"/>
      <c r="IQ55" s="185"/>
      <c r="IR55" s="185"/>
      <c r="IS55" s="185"/>
      <c r="IT55" s="185"/>
      <c r="IU55" s="185"/>
      <c r="IV55" s="185"/>
      <c r="IW55" s="185"/>
      <c r="IX55" s="185"/>
      <c r="IY55" s="185"/>
      <c r="IZ55" s="185"/>
      <c r="JA55" s="185"/>
      <c r="JB55" s="185"/>
      <c r="JC55" s="185"/>
      <c r="JD55" s="185"/>
      <c r="JE55" s="185"/>
      <c r="JF55" s="185"/>
      <c r="JG55" s="185"/>
      <c r="JH55" s="185"/>
      <c r="JI55" s="185"/>
      <c r="JJ55" s="185"/>
      <c r="JK55" s="185"/>
      <c r="JL55" s="185"/>
      <c r="JM55" s="185"/>
      <c r="JN55" s="185"/>
      <c r="JO55" s="185"/>
      <c r="JP55" s="185"/>
      <c r="JQ55" s="185"/>
      <c r="JR55" s="185"/>
      <c r="JS55" s="185"/>
      <c r="JT55" s="185"/>
      <c r="JU55" s="185"/>
      <c r="JV55" s="185"/>
      <c r="JW55" s="185"/>
      <c r="JX55" s="185"/>
      <c r="JY55" s="185"/>
      <c r="JZ55" s="185"/>
      <c r="KA55" s="185"/>
      <c r="KB55" s="185"/>
      <c r="KC55" s="185"/>
      <c r="KD55" s="185"/>
      <c r="KE55" s="185"/>
      <c r="KF55" s="185"/>
      <c r="KG55" s="185"/>
      <c r="KH55" s="185"/>
      <c r="KI55" s="185"/>
      <c r="KJ55" s="185"/>
      <c r="KK55" s="185"/>
      <c r="KL55" s="185"/>
      <c r="KM55" s="185"/>
      <c r="KN55" s="185"/>
      <c r="KO55" s="185"/>
      <c r="KP55" s="185"/>
      <c r="KQ55" s="185"/>
      <c r="KR55" s="185"/>
      <c r="KS55" s="185"/>
      <c r="KT55" s="185"/>
      <c r="KU55" s="185"/>
      <c r="KV55" s="185"/>
      <c r="KW55" s="185"/>
      <c r="KX55" s="185"/>
      <c r="KY55" s="185"/>
      <c r="KZ55" s="185"/>
      <c r="LA55" s="185"/>
      <c r="LB55" s="185"/>
      <c r="LC55" s="185"/>
      <c r="LD55" s="185"/>
      <c r="LE55" s="185"/>
      <c r="LF55" s="185"/>
      <c r="LG55" s="185"/>
      <c r="LH55" s="185"/>
      <c r="LI55" s="185"/>
      <c r="LJ55" s="185"/>
      <c r="LK55" s="185"/>
      <c r="LL55" s="185"/>
      <c r="LM55" s="185"/>
      <c r="LN55" s="185"/>
      <c r="LO55" s="185"/>
      <c r="LP55" s="185"/>
      <c r="LQ55" s="185"/>
      <c r="LR55" s="185"/>
      <c r="LS55" s="185"/>
      <c r="LT55" s="185"/>
    </row>
    <row r="56" spans="1:332" s="190" customFormat="1" ht="35.25" customHeight="1">
      <c r="A56" s="196" t="str">
        <f t="shared" si="5"/>
        <v>8.3</v>
      </c>
      <c r="B56" s="253" t="str">
        <f t="shared" si="5"/>
        <v>Tablero de automáticos de 42 circuitos trifásico con puerta, chapeta de cierre y espacio para totalizador industrial TWC-MB-42</v>
      </c>
      <c r="C56" s="196" t="str">
        <f t="shared" si="5"/>
        <v>UN</v>
      </c>
      <c r="D56" s="196">
        <f t="shared" si="5"/>
        <v>2</v>
      </c>
      <c r="E56" s="196">
        <f t="shared" si="5"/>
        <v>964293.66</v>
      </c>
      <c r="F56" s="197">
        <f t="shared" si="6"/>
        <v>1928587.32</v>
      </c>
      <c r="G56" s="20"/>
      <c r="H56" s="21">
        <f t="shared" si="9"/>
        <v>0</v>
      </c>
      <c r="I56" s="20"/>
      <c r="J56" s="21">
        <f t="shared" si="10"/>
        <v>0</v>
      </c>
      <c r="K56" s="20"/>
      <c r="L56" s="21">
        <f t="shared" si="11"/>
        <v>0</v>
      </c>
      <c r="M56" s="20"/>
      <c r="N56" s="33">
        <f t="shared" si="14"/>
        <v>0</v>
      </c>
      <c r="O56" s="20"/>
      <c r="P56" s="22"/>
      <c r="Q56" s="20"/>
      <c r="R56" s="22"/>
      <c r="S56" s="20"/>
      <c r="T56" s="22"/>
      <c r="U56" s="20"/>
      <c r="V56" s="22"/>
      <c r="W56" s="20"/>
      <c r="X56" s="22"/>
      <c r="Y56" s="20"/>
      <c r="Z56" s="22"/>
      <c r="AA56" s="20"/>
      <c r="AB56" s="22"/>
      <c r="AC56" s="20"/>
      <c r="AD56" s="22"/>
      <c r="AE56" s="20"/>
      <c r="AF56" s="22"/>
      <c r="AG56" s="20"/>
      <c r="AH56" s="22"/>
      <c r="AI56" s="20"/>
      <c r="AJ56" s="22"/>
      <c r="AK56" s="20"/>
      <c r="AL56" s="22"/>
      <c r="AM56" s="20"/>
      <c r="AN56" s="22"/>
      <c r="AO56" s="20"/>
      <c r="AP56" s="22"/>
      <c r="AQ56" s="20"/>
      <c r="AR56" s="22"/>
      <c r="AS56" s="20"/>
      <c r="AT56" s="22"/>
      <c r="AU56" s="20"/>
      <c r="AV56" s="22"/>
      <c r="AW56" s="20"/>
      <c r="AX56" s="22"/>
      <c r="AY56" s="20"/>
      <c r="AZ56" s="22"/>
      <c r="BA56" s="20"/>
      <c r="BB56" s="22"/>
      <c r="BC56" s="20"/>
      <c r="BD56" s="22"/>
      <c r="BE56" s="20"/>
      <c r="BF56" s="22"/>
      <c r="BG56" s="83"/>
      <c r="BH56" s="84"/>
      <c r="BI56" s="20"/>
      <c r="BJ56" s="95"/>
      <c r="BK56" s="20">
        <v>0</v>
      </c>
      <c r="BL56" s="21">
        <f t="shared" si="12"/>
        <v>0</v>
      </c>
      <c r="BM56" s="20"/>
      <c r="BN56" s="95">
        <f t="shared" si="1"/>
        <v>0</v>
      </c>
      <c r="BO56" s="20"/>
      <c r="BP56" s="21">
        <f t="shared" si="13"/>
        <v>0</v>
      </c>
      <c r="BQ56" s="20"/>
      <c r="BR56" s="22"/>
      <c r="BS56" s="20"/>
      <c r="BT56" s="22"/>
      <c r="BU56" s="20"/>
      <c r="BV56" s="22"/>
      <c r="BW56" s="20"/>
      <c r="BX56" s="23">
        <f t="shared" si="17"/>
        <v>0</v>
      </c>
      <c r="BY56" s="20"/>
      <c r="BZ56" s="172"/>
      <c r="CA56" s="20"/>
      <c r="CB56" s="164"/>
      <c r="CC56" s="20"/>
      <c r="CD56" s="178"/>
      <c r="CE56" s="20"/>
      <c r="CF56" s="95"/>
      <c r="CG56" s="20"/>
      <c r="CH56" s="95"/>
      <c r="CI56" s="20"/>
      <c r="CJ56" s="22"/>
      <c r="CK56" s="20"/>
      <c r="CL56" s="22"/>
      <c r="CM56" s="20"/>
      <c r="CN56" s="22"/>
      <c r="CO56" s="20"/>
      <c r="CP56" s="22"/>
      <c r="CQ56" s="20"/>
      <c r="CR56" s="22"/>
      <c r="CS56" s="20"/>
      <c r="CT56" s="22"/>
      <c r="CU56" s="20"/>
      <c r="CV56" s="22"/>
      <c r="CW56" s="20"/>
      <c r="CX56" s="22"/>
      <c r="CY56" s="20"/>
      <c r="CZ56" s="22"/>
      <c r="DA56" s="20"/>
      <c r="DB56" s="22"/>
      <c r="DC56" s="20"/>
      <c r="DD56" s="22"/>
      <c r="DE56" s="20"/>
      <c r="DF56" s="22"/>
      <c r="DG56" s="20"/>
      <c r="DH56" s="22"/>
      <c r="DI56" s="20"/>
      <c r="DJ56" s="22"/>
      <c r="DK56" s="20"/>
      <c r="DL56" s="22"/>
      <c r="DM56" s="20"/>
      <c r="DN56" s="22"/>
      <c r="DO56" s="20"/>
      <c r="DP56" s="22"/>
      <c r="DQ56" s="20"/>
      <c r="DR56" s="22"/>
      <c r="DS56" s="20"/>
      <c r="DT56" s="22"/>
      <c r="DU56" s="20"/>
      <c r="DV56" s="22"/>
      <c r="DW56" s="20"/>
      <c r="DX56" s="22"/>
      <c r="DY56" s="20"/>
      <c r="DZ56" s="22"/>
      <c r="EA56" s="23">
        <f t="shared" si="7"/>
        <v>0</v>
      </c>
      <c r="EB56" s="21">
        <f t="shared" si="2"/>
        <v>0</v>
      </c>
      <c r="EC56" s="193" t="e">
        <f t="shared" si="3"/>
        <v>#REF!</v>
      </c>
      <c r="ED56" s="193">
        <f t="shared" si="4"/>
        <v>0</v>
      </c>
      <c r="EE56" s="194">
        <f t="shared" si="8"/>
        <v>2</v>
      </c>
      <c r="EF56" s="185"/>
      <c r="EG56" s="185" t="s">
        <v>49</v>
      </c>
      <c r="EH56" s="185" t="s">
        <v>469</v>
      </c>
      <c r="EI56" s="185" t="s">
        <v>389</v>
      </c>
      <c r="EJ56" s="185">
        <v>2</v>
      </c>
      <c r="EK56" s="185">
        <v>964293.66</v>
      </c>
      <c r="EL56" s="185"/>
      <c r="EM56" s="185"/>
      <c r="EN56" s="185"/>
      <c r="EO56" s="185"/>
      <c r="EP56" s="185"/>
      <c r="EQ56" s="185"/>
      <c r="ER56" s="185"/>
      <c r="ES56" s="185"/>
      <c r="ET56" s="185"/>
      <c r="EU56" s="185"/>
      <c r="EV56" s="185"/>
      <c r="EW56" s="185"/>
      <c r="EX56" s="185"/>
      <c r="EY56" s="185"/>
      <c r="EZ56" s="185"/>
      <c r="FA56" s="185"/>
      <c r="FB56" s="185"/>
      <c r="FC56" s="185"/>
      <c r="FD56" s="185"/>
      <c r="FE56" s="185"/>
      <c r="FF56" s="185"/>
      <c r="FG56" s="195"/>
      <c r="FH56" s="185"/>
      <c r="FI56" s="185"/>
      <c r="FJ56" s="185"/>
      <c r="FK56" s="185"/>
      <c r="FL56" s="185"/>
      <c r="FM56" s="185"/>
      <c r="FN56" s="185"/>
      <c r="FO56" s="185"/>
      <c r="FP56" s="185"/>
      <c r="FQ56" s="185"/>
      <c r="FR56" s="185"/>
      <c r="FS56" s="185"/>
      <c r="FT56" s="185"/>
      <c r="FU56" s="185"/>
      <c r="FV56" s="185"/>
      <c r="FW56" s="185"/>
      <c r="FX56" s="185"/>
      <c r="FY56" s="185"/>
      <c r="FZ56" s="185"/>
      <c r="GA56" s="185"/>
      <c r="GB56" s="185"/>
      <c r="GC56" s="185"/>
      <c r="GD56" s="185"/>
      <c r="GE56" s="185"/>
      <c r="GF56" s="185"/>
      <c r="GG56" s="185"/>
      <c r="GH56" s="185"/>
      <c r="GI56" s="185"/>
      <c r="GJ56" s="185"/>
      <c r="GK56" s="185"/>
      <c r="GL56" s="185"/>
      <c r="GM56" s="185"/>
      <c r="GN56" s="185"/>
      <c r="GO56" s="185"/>
      <c r="GP56" s="185"/>
      <c r="GQ56" s="185"/>
      <c r="GR56" s="185"/>
      <c r="GS56" s="185"/>
      <c r="GT56" s="185"/>
      <c r="GU56" s="185"/>
      <c r="GV56" s="185"/>
      <c r="GW56" s="185"/>
      <c r="GX56" s="185"/>
      <c r="GY56" s="185"/>
      <c r="GZ56" s="185"/>
      <c r="HA56" s="185"/>
      <c r="HB56" s="185"/>
      <c r="HC56" s="185"/>
      <c r="HD56" s="185"/>
      <c r="HE56" s="185"/>
      <c r="HF56" s="185"/>
      <c r="HG56" s="185"/>
      <c r="HH56" s="185"/>
      <c r="HI56" s="185"/>
      <c r="HJ56" s="185"/>
      <c r="HK56" s="185"/>
      <c r="HL56" s="185"/>
      <c r="HM56" s="185"/>
      <c r="HN56" s="185"/>
      <c r="HO56" s="185"/>
      <c r="HP56" s="185"/>
      <c r="HQ56" s="185"/>
      <c r="HR56" s="185"/>
      <c r="HS56" s="185"/>
      <c r="HT56" s="185"/>
      <c r="HU56" s="185"/>
      <c r="HV56" s="185"/>
      <c r="HW56" s="185"/>
      <c r="HX56" s="185"/>
      <c r="HY56" s="185"/>
      <c r="HZ56" s="185"/>
      <c r="IA56" s="185"/>
      <c r="IB56" s="185"/>
      <c r="IC56" s="185"/>
      <c r="ID56" s="185"/>
      <c r="IE56" s="185"/>
      <c r="IF56" s="185"/>
      <c r="IG56" s="185"/>
      <c r="IH56" s="185"/>
      <c r="II56" s="185"/>
      <c r="IJ56" s="185"/>
      <c r="IK56" s="185"/>
      <c r="IL56" s="185"/>
      <c r="IM56" s="185"/>
      <c r="IN56" s="185"/>
      <c r="IO56" s="185"/>
      <c r="IP56" s="185"/>
      <c r="IQ56" s="185"/>
      <c r="IR56" s="185"/>
      <c r="IS56" s="185"/>
      <c r="IT56" s="185"/>
      <c r="IU56" s="185"/>
      <c r="IV56" s="185"/>
      <c r="IW56" s="185"/>
      <c r="IX56" s="185"/>
      <c r="IY56" s="185"/>
      <c r="IZ56" s="185"/>
      <c r="JA56" s="185"/>
      <c r="JB56" s="185"/>
      <c r="JC56" s="185"/>
      <c r="JD56" s="185"/>
      <c r="JE56" s="185"/>
      <c r="JF56" s="185"/>
      <c r="JG56" s="185"/>
      <c r="JH56" s="185"/>
      <c r="JI56" s="185"/>
      <c r="JJ56" s="185"/>
      <c r="JK56" s="185"/>
      <c r="JL56" s="185"/>
      <c r="JM56" s="185"/>
      <c r="JN56" s="185"/>
      <c r="JO56" s="185"/>
      <c r="JP56" s="185"/>
      <c r="JQ56" s="185"/>
      <c r="JR56" s="185"/>
      <c r="JS56" s="185"/>
      <c r="JT56" s="185"/>
      <c r="JU56" s="185"/>
      <c r="JV56" s="185"/>
      <c r="JW56" s="185"/>
      <c r="JX56" s="185"/>
      <c r="JY56" s="185"/>
      <c r="JZ56" s="185"/>
      <c r="KA56" s="185"/>
      <c r="KB56" s="185"/>
      <c r="KC56" s="185"/>
      <c r="KD56" s="185"/>
      <c r="KE56" s="185"/>
      <c r="KF56" s="185"/>
      <c r="KG56" s="185"/>
      <c r="KH56" s="185"/>
      <c r="KI56" s="185"/>
      <c r="KJ56" s="185"/>
      <c r="KK56" s="185"/>
      <c r="KL56" s="185"/>
      <c r="KM56" s="185"/>
      <c r="KN56" s="185"/>
      <c r="KO56" s="185"/>
      <c r="KP56" s="185"/>
      <c r="KQ56" s="185"/>
      <c r="KR56" s="185"/>
      <c r="KS56" s="185"/>
      <c r="KT56" s="185"/>
      <c r="KU56" s="185"/>
      <c r="KV56" s="185"/>
      <c r="KW56" s="185"/>
      <c r="KX56" s="185"/>
      <c r="KY56" s="185"/>
      <c r="KZ56" s="185"/>
      <c r="LA56" s="185"/>
      <c r="LB56" s="185"/>
      <c r="LC56" s="185"/>
      <c r="LD56" s="185"/>
      <c r="LE56" s="185"/>
      <c r="LF56" s="185"/>
      <c r="LG56" s="185"/>
      <c r="LH56" s="185"/>
      <c r="LI56" s="185"/>
      <c r="LJ56" s="185"/>
      <c r="LK56" s="185"/>
      <c r="LL56" s="185"/>
      <c r="LM56" s="185"/>
      <c r="LN56" s="185"/>
      <c r="LO56" s="185"/>
      <c r="LP56" s="185"/>
      <c r="LQ56" s="185"/>
      <c r="LR56" s="185"/>
      <c r="LS56" s="185"/>
      <c r="LT56" s="185"/>
    </row>
    <row r="57" spans="1:332" ht="15" customHeight="1">
      <c r="A57" s="196" t="str">
        <f t="shared" si="5"/>
        <v>8.4</v>
      </c>
      <c r="B57" s="253" t="str">
        <f t="shared" si="5"/>
        <v xml:space="preserve">Salida EMT iluminación sobreponer con toma, incluye Cu HFFR LS (libres de Halógenos), marquillado </v>
      </c>
      <c r="C57" s="196" t="str">
        <f t="shared" si="5"/>
        <v>UN</v>
      </c>
      <c r="D57" s="196">
        <f t="shared" si="5"/>
        <v>80</v>
      </c>
      <c r="E57" s="196">
        <f t="shared" si="5"/>
        <v>155121.12</v>
      </c>
      <c r="F57" s="197">
        <f t="shared" si="6"/>
        <v>12409689.6</v>
      </c>
      <c r="G57" s="20"/>
      <c r="H57" s="21">
        <f t="shared" si="9"/>
        <v>0</v>
      </c>
      <c r="I57" s="20"/>
      <c r="J57" s="21">
        <f t="shared" si="10"/>
        <v>0</v>
      </c>
      <c r="K57" s="20"/>
      <c r="L57" s="21">
        <f t="shared" si="11"/>
        <v>0</v>
      </c>
      <c r="M57" s="20"/>
      <c r="N57" s="33">
        <f t="shared" si="14"/>
        <v>0</v>
      </c>
      <c r="O57" s="20"/>
      <c r="P57" s="22"/>
      <c r="Q57" s="20"/>
      <c r="R57" s="22"/>
      <c r="S57" s="20"/>
      <c r="T57" s="22"/>
      <c r="U57" s="20"/>
      <c r="V57" s="22"/>
      <c r="W57" s="20"/>
      <c r="X57" s="22"/>
      <c r="Y57" s="20"/>
      <c r="Z57" s="22"/>
      <c r="AA57" s="20"/>
      <c r="AB57" s="22"/>
      <c r="AC57" s="20"/>
      <c r="AD57" s="22"/>
      <c r="AE57" s="20"/>
      <c r="AF57" s="22"/>
      <c r="AG57" s="20"/>
      <c r="AH57" s="22"/>
      <c r="AI57" s="20"/>
      <c r="AJ57" s="22"/>
      <c r="AK57" s="20"/>
      <c r="AL57" s="22"/>
      <c r="AM57" s="20"/>
      <c r="AN57" s="22"/>
      <c r="AO57" s="20"/>
      <c r="AP57" s="22"/>
      <c r="AQ57" s="20"/>
      <c r="AR57" s="22"/>
      <c r="AS57" s="20"/>
      <c r="AT57" s="22"/>
      <c r="AU57" s="20"/>
      <c r="AV57" s="22"/>
      <c r="AW57" s="20"/>
      <c r="AX57" s="22"/>
      <c r="AY57" s="20"/>
      <c r="AZ57" s="22"/>
      <c r="BA57" s="20"/>
      <c r="BB57" s="22"/>
      <c r="BC57" s="20"/>
      <c r="BD57" s="22"/>
      <c r="BE57" s="20"/>
      <c r="BF57" s="22"/>
      <c r="BG57" s="83"/>
      <c r="BH57" s="84"/>
      <c r="BI57" s="20"/>
      <c r="BJ57" s="95"/>
      <c r="BK57" s="20">
        <v>0</v>
      </c>
      <c r="BL57" s="21">
        <f t="shared" si="12"/>
        <v>0</v>
      </c>
      <c r="BM57" s="20"/>
      <c r="BN57" s="95">
        <f t="shared" si="1"/>
        <v>0</v>
      </c>
      <c r="BO57" s="20"/>
      <c r="BP57" s="21">
        <f t="shared" si="13"/>
        <v>0</v>
      </c>
      <c r="BQ57" s="20"/>
      <c r="BR57" s="22"/>
      <c r="BS57" s="20"/>
      <c r="BT57" s="22"/>
      <c r="BU57" s="20"/>
      <c r="BV57" s="22"/>
      <c r="BW57" s="20"/>
      <c r="BX57" s="23">
        <f t="shared" si="17"/>
        <v>0</v>
      </c>
      <c r="BY57" s="20"/>
      <c r="BZ57" s="172"/>
      <c r="CA57" s="20"/>
      <c r="CB57" s="164"/>
      <c r="CC57" s="20"/>
      <c r="CD57" s="178"/>
      <c r="CE57" s="20"/>
      <c r="CF57" s="95"/>
      <c r="CG57" s="20"/>
      <c r="CH57" s="95"/>
      <c r="CI57" s="20"/>
      <c r="CJ57" s="22"/>
      <c r="CK57" s="20"/>
      <c r="CL57" s="22"/>
      <c r="CM57" s="20"/>
      <c r="CN57" s="22"/>
      <c r="CO57" s="20"/>
      <c r="CP57" s="22"/>
      <c r="CQ57" s="20"/>
      <c r="CR57" s="22"/>
      <c r="CS57" s="20"/>
      <c r="CT57" s="22"/>
      <c r="CU57" s="20"/>
      <c r="CV57" s="22"/>
      <c r="CW57" s="20"/>
      <c r="CX57" s="22"/>
      <c r="CY57" s="20"/>
      <c r="CZ57" s="22"/>
      <c r="DA57" s="20"/>
      <c r="DB57" s="22"/>
      <c r="DC57" s="20"/>
      <c r="DD57" s="22"/>
      <c r="DE57" s="20"/>
      <c r="DF57" s="22"/>
      <c r="DG57" s="20"/>
      <c r="DH57" s="22"/>
      <c r="DI57" s="20"/>
      <c r="DJ57" s="22"/>
      <c r="DK57" s="20"/>
      <c r="DL57" s="22"/>
      <c r="DM57" s="20"/>
      <c r="DN57" s="22"/>
      <c r="DO57" s="20"/>
      <c r="DP57" s="22"/>
      <c r="DQ57" s="20"/>
      <c r="DR57" s="22"/>
      <c r="DS57" s="20"/>
      <c r="DT57" s="22"/>
      <c r="DU57" s="20"/>
      <c r="DV57" s="22"/>
      <c r="DW57" s="20"/>
      <c r="DX57" s="22"/>
      <c r="DY57" s="20"/>
      <c r="DZ57" s="22"/>
      <c r="EA57" s="23">
        <f t="shared" si="7"/>
        <v>0</v>
      </c>
      <c r="EB57" s="21">
        <f t="shared" si="2"/>
        <v>0</v>
      </c>
      <c r="EC57" s="193" t="e">
        <f t="shared" si="3"/>
        <v>#REF!</v>
      </c>
      <c r="ED57" s="193">
        <f t="shared" si="4"/>
        <v>0</v>
      </c>
      <c r="EE57" s="194">
        <f t="shared" si="8"/>
        <v>80</v>
      </c>
      <c r="EF57" s="185"/>
      <c r="EG57" s="185" t="s">
        <v>50</v>
      </c>
      <c r="EH57" s="185" t="s">
        <v>470</v>
      </c>
      <c r="EI57" s="185" t="s">
        <v>389</v>
      </c>
      <c r="EJ57" s="185">
        <v>80</v>
      </c>
      <c r="EK57" s="185">
        <v>155121.12</v>
      </c>
      <c r="EL57" s="185"/>
      <c r="EM57" s="185"/>
      <c r="EN57" s="185"/>
      <c r="EO57" s="185"/>
      <c r="EP57" s="185"/>
      <c r="EQ57" s="185"/>
      <c r="ER57" s="185"/>
      <c r="ES57" s="185"/>
      <c r="ET57" s="185"/>
      <c r="EU57" s="185"/>
      <c r="EV57" s="185"/>
      <c r="EW57" s="185"/>
      <c r="EX57" s="185"/>
      <c r="EY57" s="185"/>
      <c r="EZ57" s="185"/>
      <c r="FA57" s="185"/>
      <c r="FB57" s="185"/>
      <c r="FC57" s="185"/>
      <c r="FD57" s="185"/>
      <c r="FE57" s="185"/>
      <c r="FF57" s="185"/>
      <c r="FG57" s="195"/>
      <c r="FH57" s="185"/>
      <c r="FI57" s="185"/>
      <c r="FJ57" s="185"/>
      <c r="FK57" s="185"/>
      <c r="FL57" s="185"/>
      <c r="FM57" s="185"/>
      <c r="FN57" s="185"/>
      <c r="FO57" s="185"/>
      <c r="FP57" s="185"/>
      <c r="FQ57" s="185"/>
      <c r="FR57" s="185"/>
      <c r="FS57" s="185"/>
      <c r="FT57" s="185"/>
      <c r="FU57" s="185"/>
      <c r="FV57" s="185"/>
      <c r="FW57" s="185"/>
      <c r="FX57" s="185"/>
      <c r="FY57" s="185"/>
      <c r="FZ57" s="185"/>
      <c r="GA57" s="185"/>
      <c r="GB57" s="185"/>
      <c r="GC57" s="185"/>
      <c r="GD57" s="185"/>
      <c r="GE57" s="185"/>
      <c r="GF57" s="185"/>
      <c r="GG57" s="185"/>
      <c r="GH57" s="185"/>
      <c r="GI57" s="185"/>
      <c r="GJ57" s="185"/>
      <c r="GK57" s="185"/>
      <c r="GL57" s="185"/>
      <c r="GM57" s="185"/>
      <c r="GN57" s="185"/>
      <c r="GO57" s="185"/>
      <c r="GP57" s="185"/>
      <c r="GQ57" s="185"/>
      <c r="GR57" s="185"/>
      <c r="GS57" s="185"/>
      <c r="GT57" s="185"/>
      <c r="GU57" s="185"/>
      <c r="GV57" s="185"/>
      <c r="GW57" s="185"/>
      <c r="GX57" s="185"/>
      <c r="GY57" s="185"/>
      <c r="GZ57" s="185"/>
      <c r="HA57" s="185"/>
      <c r="HB57" s="185"/>
      <c r="HC57" s="185"/>
      <c r="HD57" s="185"/>
      <c r="HE57" s="185"/>
      <c r="HF57" s="185"/>
      <c r="HG57" s="185"/>
      <c r="HH57" s="185"/>
      <c r="HI57" s="185"/>
      <c r="HJ57" s="185"/>
      <c r="HK57" s="185"/>
      <c r="HL57" s="185"/>
      <c r="HM57" s="185"/>
      <c r="HN57" s="185"/>
      <c r="HO57" s="185"/>
      <c r="HP57" s="185"/>
      <c r="HQ57" s="185"/>
      <c r="HR57" s="185"/>
      <c r="HS57" s="185"/>
      <c r="HT57" s="185"/>
      <c r="HU57" s="185"/>
      <c r="HV57" s="185"/>
      <c r="HW57" s="185"/>
      <c r="HX57" s="185"/>
      <c r="HY57" s="185"/>
      <c r="HZ57" s="185"/>
      <c r="IA57" s="185"/>
      <c r="IB57" s="185"/>
      <c r="IC57" s="185"/>
      <c r="ID57" s="185"/>
      <c r="IE57" s="185"/>
      <c r="IF57" s="185"/>
      <c r="IG57" s="185"/>
      <c r="IH57" s="185"/>
      <c r="II57" s="185"/>
      <c r="IJ57" s="185"/>
      <c r="IK57" s="185"/>
      <c r="IL57" s="185"/>
      <c r="IM57" s="185"/>
      <c r="IN57" s="185"/>
      <c r="IO57" s="185"/>
      <c r="IP57" s="185"/>
      <c r="IQ57" s="185"/>
      <c r="IR57" s="185"/>
      <c r="IS57" s="185"/>
      <c r="IT57" s="185"/>
      <c r="IU57" s="185"/>
      <c r="IV57" s="185"/>
      <c r="IW57" s="185"/>
      <c r="IX57" s="185"/>
      <c r="IY57" s="185"/>
      <c r="IZ57" s="185"/>
      <c r="JA57" s="185"/>
      <c r="JB57" s="185"/>
      <c r="JC57" s="185"/>
      <c r="JD57" s="185"/>
      <c r="JE57" s="185"/>
      <c r="JF57" s="185"/>
      <c r="JG57" s="185"/>
      <c r="JH57" s="185"/>
      <c r="JI57" s="185"/>
      <c r="JJ57" s="185"/>
      <c r="JK57" s="185"/>
      <c r="JL57" s="185"/>
      <c r="JM57" s="185"/>
      <c r="JN57" s="185"/>
      <c r="JO57" s="185"/>
      <c r="JP57" s="185"/>
      <c r="JQ57" s="185"/>
      <c r="JR57" s="185"/>
      <c r="JS57" s="185"/>
      <c r="JT57" s="185"/>
      <c r="JU57" s="185"/>
      <c r="JV57" s="185"/>
      <c r="JW57" s="185"/>
      <c r="JX57" s="185"/>
      <c r="JY57" s="185"/>
      <c r="JZ57" s="185"/>
      <c r="KA57" s="185"/>
      <c r="KB57" s="185"/>
      <c r="KC57" s="185"/>
      <c r="KD57" s="185"/>
      <c r="KE57" s="185"/>
      <c r="KF57" s="185"/>
      <c r="KG57" s="185"/>
      <c r="KH57" s="185"/>
      <c r="KI57" s="185"/>
      <c r="KJ57" s="185"/>
      <c r="KK57" s="185"/>
      <c r="KL57" s="185"/>
      <c r="KM57" s="185"/>
      <c r="KN57" s="185"/>
      <c r="KO57" s="185"/>
      <c r="KP57" s="185"/>
      <c r="KQ57" s="185"/>
      <c r="KR57" s="185"/>
      <c r="KS57" s="185"/>
      <c r="KT57" s="185"/>
      <c r="KU57" s="185"/>
      <c r="KV57" s="185"/>
      <c r="KW57" s="185"/>
      <c r="KX57" s="185"/>
      <c r="KY57" s="185"/>
      <c r="KZ57" s="185"/>
      <c r="LA57" s="185"/>
      <c r="LB57" s="185"/>
      <c r="LC57" s="185"/>
      <c r="LD57" s="185"/>
      <c r="LE57" s="185"/>
      <c r="LF57" s="185"/>
      <c r="LG57" s="185"/>
      <c r="LH57" s="185"/>
      <c r="LI57" s="185"/>
      <c r="LJ57" s="185"/>
      <c r="LK57" s="185"/>
      <c r="LL57" s="185"/>
      <c r="LM57" s="185"/>
      <c r="LN57" s="185"/>
      <c r="LO57" s="185"/>
      <c r="LP57" s="185"/>
      <c r="LQ57" s="185"/>
      <c r="LR57" s="185"/>
      <c r="LS57" s="185"/>
      <c r="LT57" s="185"/>
    </row>
    <row r="58" spans="1:332" ht="14.45" customHeight="1">
      <c r="A58" s="196" t="str">
        <f t="shared" si="5"/>
        <v>8.5</v>
      </c>
      <c r="B58" s="253" t="str">
        <f t="shared" si="5"/>
        <v xml:space="preserve">Salida EMT iluminación incrustar, incluye Cu HFFR LS (libres de Halógenos), marquillado </v>
      </c>
      <c r="C58" s="196" t="str">
        <f t="shared" si="5"/>
        <v>UN</v>
      </c>
      <c r="D58" s="196">
        <f t="shared" si="5"/>
        <v>519</v>
      </c>
      <c r="E58" s="196">
        <f t="shared" si="5"/>
        <v>157100.13</v>
      </c>
      <c r="F58" s="197">
        <f t="shared" si="6"/>
        <v>81534967.469999999</v>
      </c>
      <c r="G58" s="20"/>
      <c r="H58" s="21">
        <f t="shared" si="9"/>
        <v>0</v>
      </c>
      <c r="I58" s="20"/>
      <c r="J58" s="21">
        <f t="shared" si="10"/>
        <v>0</v>
      </c>
      <c r="K58" s="20"/>
      <c r="L58" s="21">
        <f t="shared" si="11"/>
        <v>0</v>
      </c>
      <c r="M58" s="20"/>
      <c r="N58" s="33">
        <f t="shared" si="14"/>
        <v>0</v>
      </c>
      <c r="O58" s="20"/>
      <c r="P58" s="22"/>
      <c r="Q58" s="20"/>
      <c r="R58" s="22"/>
      <c r="S58" s="20"/>
      <c r="T58" s="22"/>
      <c r="U58" s="20"/>
      <c r="V58" s="22"/>
      <c r="W58" s="20"/>
      <c r="X58" s="22"/>
      <c r="Y58" s="20"/>
      <c r="Z58" s="22"/>
      <c r="AA58" s="20"/>
      <c r="AB58" s="22"/>
      <c r="AC58" s="20"/>
      <c r="AD58" s="22"/>
      <c r="AE58" s="20"/>
      <c r="AF58" s="22"/>
      <c r="AG58" s="20"/>
      <c r="AH58" s="22"/>
      <c r="AI58" s="20"/>
      <c r="AJ58" s="22"/>
      <c r="AK58" s="20"/>
      <c r="AL58" s="22"/>
      <c r="AM58" s="20"/>
      <c r="AN58" s="22"/>
      <c r="AO58" s="20"/>
      <c r="AP58" s="22"/>
      <c r="AQ58" s="20"/>
      <c r="AR58" s="22"/>
      <c r="AS58" s="20"/>
      <c r="AT58" s="22"/>
      <c r="AU58" s="20"/>
      <c r="AV58" s="22"/>
      <c r="AW58" s="20"/>
      <c r="AX58" s="22"/>
      <c r="AY58" s="20"/>
      <c r="AZ58" s="22"/>
      <c r="BA58" s="20"/>
      <c r="BB58" s="22"/>
      <c r="BC58" s="20"/>
      <c r="BD58" s="22"/>
      <c r="BE58" s="20"/>
      <c r="BF58" s="22"/>
      <c r="BG58" s="83"/>
      <c r="BH58" s="84"/>
      <c r="BI58" s="20"/>
      <c r="BJ58" s="95"/>
      <c r="BK58" s="20">
        <v>0</v>
      </c>
      <c r="BL58" s="21">
        <f t="shared" si="12"/>
        <v>0</v>
      </c>
      <c r="BM58" s="20"/>
      <c r="BN58" s="95">
        <f t="shared" si="1"/>
        <v>0</v>
      </c>
      <c r="BO58" s="20"/>
      <c r="BP58" s="21">
        <f t="shared" si="13"/>
        <v>0</v>
      </c>
      <c r="BQ58" s="20"/>
      <c r="BR58" s="22"/>
      <c r="BS58" s="20"/>
      <c r="BT58" s="22"/>
      <c r="BU58" s="20"/>
      <c r="BV58" s="22"/>
      <c r="BW58" s="20">
        <v>3</v>
      </c>
      <c r="BX58" s="23">
        <f>BW58*E58</f>
        <v>471300.39</v>
      </c>
      <c r="BY58" s="20"/>
      <c r="BZ58" s="172"/>
      <c r="CA58" s="20"/>
      <c r="CB58" s="164"/>
      <c r="CC58" s="20"/>
      <c r="CD58" s="178"/>
      <c r="CE58" s="20">
        <v>2</v>
      </c>
      <c r="CF58" s="95">
        <f>+CE58*$E58</f>
        <v>314200.26</v>
      </c>
      <c r="CG58" s="20"/>
      <c r="CH58" s="95"/>
      <c r="CI58" s="20"/>
      <c r="CJ58" s="22"/>
      <c r="CK58" s="20"/>
      <c r="CL58" s="22"/>
      <c r="CM58" s="20"/>
      <c r="CN58" s="22"/>
      <c r="CO58" s="20"/>
      <c r="CP58" s="22"/>
      <c r="CQ58" s="20"/>
      <c r="CR58" s="22"/>
      <c r="CS58" s="20"/>
      <c r="CT58" s="22"/>
      <c r="CU58" s="20"/>
      <c r="CV58" s="22"/>
      <c r="CW58" s="20"/>
      <c r="CX58" s="22"/>
      <c r="CY58" s="20"/>
      <c r="CZ58" s="22"/>
      <c r="DA58" s="20"/>
      <c r="DB58" s="22"/>
      <c r="DC58" s="20"/>
      <c r="DD58" s="22"/>
      <c r="DE58" s="20"/>
      <c r="DF58" s="22"/>
      <c r="DG58" s="20"/>
      <c r="DH58" s="22"/>
      <c r="DI58" s="20"/>
      <c r="DJ58" s="22"/>
      <c r="DK58" s="20"/>
      <c r="DL58" s="22"/>
      <c r="DM58" s="20"/>
      <c r="DN58" s="22"/>
      <c r="DO58" s="20"/>
      <c r="DP58" s="22"/>
      <c r="DQ58" s="20"/>
      <c r="DR58" s="22"/>
      <c r="DS58" s="20"/>
      <c r="DT58" s="22"/>
      <c r="DU58" s="20"/>
      <c r="DV58" s="22"/>
      <c r="DW58" s="20"/>
      <c r="DX58" s="22"/>
      <c r="DY58" s="20"/>
      <c r="DZ58" s="22"/>
      <c r="EA58" s="23">
        <f t="shared" si="7"/>
        <v>5</v>
      </c>
      <c r="EB58" s="21">
        <f t="shared" si="2"/>
        <v>785500.65</v>
      </c>
      <c r="EC58" s="193" t="e">
        <f t="shared" si="3"/>
        <v>#REF!</v>
      </c>
      <c r="ED58" s="193">
        <f t="shared" si="4"/>
        <v>2.2041094010103573E-5</v>
      </c>
      <c r="EE58" s="194">
        <f t="shared" si="8"/>
        <v>514</v>
      </c>
      <c r="EF58" s="185"/>
      <c r="EG58" s="185" t="s">
        <v>51</v>
      </c>
      <c r="EH58" s="185" t="s">
        <v>471</v>
      </c>
      <c r="EI58" s="185" t="s">
        <v>389</v>
      </c>
      <c r="EJ58" s="185">
        <v>519</v>
      </c>
      <c r="EK58" s="185">
        <v>157100.13</v>
      </c>
      <c r="EL58" s="185"/>
      <c r="EM58" s="185"/>
      <c r="EN58" s="185"/>
      <c r="EO58" s="185"/>
      <c r="EP58" s="185"/>
      <c r="EQ58" s="185"/>
      <c r="ER58" s="185"/>
      <c r="ES58" s="185"/>
      <c r="ET58" s="185"/>
      <c r="EU58" s="185"/>
      <c r="EV58" s="185"/>
      <c r="EW58" s="185"/>
      <c r="EX58" s="185"/>
      <c r="EY58" s="185"/>
      <c r="EZ58" s="185"/>
      <c r="FA58" s="185"/>
      <c r="FB58" s="185"/>
      <c r="FC58" s="185"/>
      <c r="FD58" s="185"/>
      <c r="FE58" s="185"/>
      <c r="FF58" s="185"/>
      <c r="FG58" s="195"/>
      <c r="FH58" s="185"/>
      <c r="FI58" s="185"/>
      <c r="FJ58" s="185"/>
      <c r="FK58" s="185"/>
      <c r="FL58" s="185"/>
      <c r="FM58" s="185"/>
      <c r="FN58" s="185"/>
      <c r="FO58" s="185"/>
      <c r="FP58" s="185"/>
      <c r="FQ58" s="185"/>
      <c r="FR58" s="185"/>
      <c r="FS58" s="185"/>
      <c r="FT58" s="185"/>
      <c r="FU58" s="185"/>
      <c r="FV58" s="185"/>
      <c r="FW58" s="185"/>
      <c r="FX58" s="185"/>
      <c r="FY58" s="185"/>
      <c r="FZ58" s="185"/>
      <c r="GA58" s="185"/>
      <c r="GB58" s="185"/>
      <c r="GC58" s="185"/>
      <c r="GD58" s="185"/>
      <c r="GE58" s="185"/>
      <c r="GF58" s="185"/>
      <c r="GG58" s="185"/>
      <c r="GH58" s="185"/>
      <c r="GI58" s="185"/>
      <c r="GJ58" s="185"/>
      <c r="GK58" s="185"/>
      <c r="GL58" s="185"/>
      <c r="GM58" s="185"/>
      <c r="GN58" s="185"/>
      <c r="GO58" s="185"/>
      <c r="GP58" s="185"/>
      <c r="GQ58" s="185"/>
      <c r="GR58" s="185"/>
      <c r="GS58" s="185"/>
      <c r="GT58" s="185"/>
      <c r="GU58" s="185"/>
      <c r="GV58" s="185"/>
      <c r="GW58" s="185"/>
      <c r="GX58" s="185"/>
      <c r="GY58" s="185"/>
      <c r="GZ58" s="185"/>
      <c r="HA58" s="185"/>
      <c r="HB58" s="185"/>
      <c r="HC58" s="185"/>
      <c r="HD58" s="185"/>
      <c r="HE58" s="185"/>
      <c r="HF58" s="185"/>
      <c r="HG58" s="185"/>
      <c r="HH58" s="185"/>
      <c r="HI58" s="185"/>
      <c r="HJ58" s="185"/>
      <c r="HK58" s="185"/>
      <c r="HL58" s="185"/>
      <c r="HM58" s="185"/>
      <c r="HN58" s="185"/>
      <c r="HO58" s="185"/>
      <c r="HP58" s="185"/>
      <c r="HQ58" s="185"/>
      <c r="HR58" s="185"/>
      <c r="HS58" s="185"/>
      <c r="HT58" s="185"/>
      <c r="HU58" s="185"/>
      <c r="HV58" s="185"/>
      <c r="HW58" s="185"/>
      <c r="HX58" s="185"/>
      <c r="HY58" s="185"/>
      <c r="HZ58" s="185"/>
      <c r="IA58" s="185"/>
      <c r="IB58" s="185"/>
      <c r="IC58" s="185"/>
      <c r="ID58" s="185"/>
      <c r="IE58" s="185"/>
      <c r="IF58" s="185"/>
      <c r="IG58" s="185"/>
      <c r="IH58" s="185"/>
      <c r="II58" s="185"/>
      <c r="IJ58" s="185"/>
      <c r="IK58" s="185"/>
      <c r="IL58" s="185"/>
      <c r="IM58" s="185"/>
      <c r="IN58" s="185"/>
      <c r="IO58" s="185"/>
      <c r="IP58" s="185"/>
      <c r="IQ58" s="185"/>
      <c r="IR58" s="185"/>
      <c r="IS58" s="185"/>
      <c r="IT58" s="185"/>
      <c r="IU58" s="185"/>
      <c r="IV58" s="185"/>
      <c r="IW58" s="185"/>
      <c r="IX58" s="185"/>
      <c r="IY58" s="185"/>
      <c r="IZ58" s="185"/>
      <c r="JA58" s="185"/>
      <c r="JB58" s="185"/>
      <c r="JC58" s="185"/>
      <c r="JD58" s="185"/>
      <c r="JE58" s="185"/>
      <c r="JF58" s="185"/>
      <c r="JG58" s="185"/>
      <c r="JH58" s="185"/>
      <c r="JI58" s="185"/>
      <c r="JJ58" s="185"/>
      <c r="JK58" s="185"/>
      <c r="JL58" s="185"/>
      <c r="JM58" s="185"/>
      <c r="JN58" s="185"/>
      <c r="JO58" s="185"/>
      <c r="JP58" s="185"/>
      <c r="JQ58" s="185"/>
      <c r="JR58" s="185"/>
      <c r="JS58" s="185"/>
      <c r="JT58" s="185"/>
      <c r="JU58" s="185"/>
      <c r="JV58" s="185"/>
      <c r="JW58" s="185"/>
      <c r="JX58" s="185"/>
      <c r="JY58" s="185"/>
      <c r="JZ58" s="185"/>
      <c r="KA58" s="185"/>
      <c r="KB58" s="185"/>
      <c r="KC58" s="185"/>
      <c r="KD58" s="185"/>
      <c r="KE58" s="185"/>
      <c r="KF58" s="185"/>
      <c r="KG58" s="185"/>
      <c r="KH58" s="185"/>
      <c r="KI58" s="185"/>
      <c r="KJ58" s="185"/>
      <c r="KK58" s="185"/>
      <c r="KL58" s="185"/>
      <c r="KM58" s="185"/>
      <c r="KN58" s="185"/>
      <c r="KO58" s="185"/>
      <c r="KP58" s="185"/>
      <c r="KQ58" s="185"/>
      <c r="KR58" s="185"/>
      <c r="KS58" s="185"/>
      <c r="KT58" s="185"/>
      <c r="KU58" s="185"/>
      <c r="KV58" s="185"/>
      <c r="KW58" s="185"/>
      <c r="KX58" s="185"/>
      <c r="KY58" s="185"/>
      <c r="KZ58" s="185"/>
      <c r="LA58" s="185"/>
      <c r="LB58" s="185"/>
      <c r="LC58" s="185"/>
      <c r="LD58" s="185"/>
      <c r="LE58" s="185"/>
      <c r="LF58" s="185"/>
      <c r="LG58" s="185"/>
      <c r="LH58" s="185"/>
      <c r="LI58" s="185"/>
      <c r="LJ58" s="185"/>
      <c r="LK58" s="185"/>
      <c r="LL58" s="185"/>
      <c r="LM58" s="185"/>
      <c r="LN58" s="185"/>
      <c r="LO58" s="185"/>
      <c r="LP58" s="185"/>
      <c r="LQ58" s="185"/>
      <c r="LR58" s="185"/>
      <c r="LS58" s="185"/>
      <c r="LT58" s="185"/>
    </row>
    <row r="59" spans="1:332" ht="15" customHeight="1">
      <c r="A59" s="196" t="str">
        <f t="shared" si="5"/>
        <v>8.6</v>
      </c>
      <c r="B59" s="253" t="str">
        <f t="shared" si="5"/>
        <v xml:space="preserve">Salida  EMT  para  interruptor  Sencillo,  incluye Cu HFFR LS (libres de Halógenos), marquillado </v>
      </c>
      <c r="C59" s="196" t="str">
        <f t="shared" si="5"/>
        <v>UN</v>
      </c>
      <c r="D59" s="196">
        <f t="shared" si="5"/>
        <v>50</v>
      </c>
      <c r="E59" s="196">
        <f t="shared" si="5"/>
        <v>152382.78</v>
      </c>
      <c r="F59" s="197">
        <f t="shared" si="6"/>
        <v>7619139</v>
      </c>
      <c r="G59" s="20"/>
      <c r="H59" s="21">
        <f t="shared" si="9"/>
        <v>0</v>
      </c>
      <c r="I59" s="20"/>
      <c r="J59" s="21">
        <f t="shared" si="10"/>
        <v>0</v>
      </c>
      <c r="K59" s="20"/>
      <c r="L59" s="21">
        <f t="shared" si="11"/>
        <v>0</v>
      </c>
      <c r="M59" s="20"/>
      <c r="N59" s="33">
        <f t="shared" si="14"/>
        <v>0</v>
      </c>
      <c r="O59" s="20"/>
      <c r="P59" s="22"/>
      <c r="Q59" s="20"/>
      <c r="R59" s="22"/>
      <c r="S59" s="20"/>
      <c r="T59" s="22"/>
      <c r="U59" s="20"/>
      <c r="V59" s="22"/>
      <c r="W59" s="20"/>
      <c r="X59" s="22"/>
      <c r="Y59" s="20"/>
      <c r="Z59" s="22"/>
      <c r="AA59" s="20"/>
      <c r="AB59" s="22"/>
      <c r="AC59" s="20"/>
      <c r="AD59" s="22"/>
      <c r="AE59" s="20"/>
      <c r="AF59" s="22"/>
      <c r="AG59" s="20"/>
      <c r="AH59" s="22"/>
      <c r="AI59" s="20"/>
      <c r="AJ59" s="22"/>
      <c r="AK59" s="20"/>
      <c r="AL59" s="22"/>
      <c r="AM59" s="20"/>
      <c r="AN59" s="22"/>
      <c r="AO59" s="20"/>
      <c r="AP59" s="22"/>
      <c r="AQ59" s="20"/>
      <c r="AR59" s="22"/>
      <c r="AS59" s="20"/>
      <c r="AT59" s="22"/>
      <c r="AU59" s="20"/>
      <c r="AV59" s="22"/>
      <c r="AW59" s="20"/>
      <c r="AX59" s="22"/>
      <c r="AY59" s="20"/>
      <c r="AZ59" s="22"/>
      <c r="BA59" s="20"/>
      <c r="BB59" s="22"/>
      <c r="BC59" s="20"/>
      <c r="BD59" s="22"/>
      <c r="BE59" s="20"/>
      <c r="BF59" s="22"/>
      <c r="BG59" s="83"/>
      <c r="BH59" s="84"/>
      <c r="BI59" s="20"/>
      <c r="BJ59" s="95"/>
      <c r="BK59" s="20">
        <v>0</v>
      </c>
      <c r="BL59" s="21">
        <f t="shared" si="12"/>
        <v>0</v>
      </c>
      <c r="BM59" s="20"/>
      <c r="BN59" s="95">
        <f t="shared" si="1"/>
        <v>0</v>
      </c>
      <c r="BO59" s="20"/>
      <c r="BP59" s="21">
        <f t="shared" si="13"/>
        <v>0</v>
      </c>
      <c r="BQ59" s="20"/>
      <c r="BR59" s="22"/>
      <c r="BS59" s="20"/>
      <c r="BT59" s="22"/>
      <c r="BU59" s="20"/>
      <c r="BV59" s="22"/>
      <c r="BW59" s="20">
        <v>1</v>
      </c>
      <c r="BX59" s="23">
        <f>BW59*E59</f>
        <v>152382.78</v>
      </c>
      <c r="BY59" s="20"/>
      <c r="BZ59" s="172"/>
      <c r="CA59" s="20"/>
      <c r="CB59" s="164"/>
      <c r="CC59" s="20"/>
      <c r="CD59" s="178"/>
      <c r="CE59" s="20"/>
      <c r="CF59" s="95"/>
      <c r="CG59" s="20">
        <v>1</v>
      </c>
      <c r="CH59" s="296">
        <f>+CG59*$E59</f>
        <v>152382.78</v>
      </c>
      <c r="CI59" s="20"/>
      <c r="CJ59" s="22"/>
      <c r="CK59" s="20"/>
      <c r="CL59" s="22"/>
      <c r="CM59" s="20"/>
      <c r="CN59" s="22"/>
      <c r="CO59" s="20"/>
      <c r="CP59" s="22"/>
      <c r="CQ59" s="20"/>
      <c r="CR59" s="22"/>
      <c r="CS59" s="20"/>
      <c r="CT59" s="22"/>
      <c r="CU59" s="20"/>
      <c r="CV59" s="22"/>
      <c r="CW59" s="20"/>
      <c r="CX59" s="22"/>
      <c r="CY59" s="20"/>
      <c r="CZ59" s="22"/>
      <c r="DA59" s="20"/>
      <c r="DB59" s="22"/>
      <c r="DC59" s="20"/>
      <c r="DD59" s="22"/>
      <c r="DE59" s="20"/>
      <c r="DF59" s="22"/>
      <c r="DG59" s="20"/>
      <c r="DH59" s="22"/>
      <c r="DI59" s="20"/>
      <c r="DJ59" s="22"/>
      <c r="DK59" s="20"/>
      <c r="DL59" s="22"/>
      <c r="DM59" s="20"/>
      <c r="DN59" s="22"/>
      <c r="DO59" s="20"/>
      <c r="DP59" s="22"/>
      <c r="DQ59" s="20"/>
      <c r="DR59" s="22"/>
      <c r="DS59" s="20"/>
      <c r="DT59" s="22"/>
      <c r="DU59" s="20"/>
      <c r="DV59" s="22"/>
      <c r="DW59" s="20"/>
      <c r="DX59" s="22"/>
      <c r="DY59" s="20"/>
      <c r="DZ59" s="22"/>
      <c r="EA59" s="23">
        <f t="shared" si="7"/>
        <v>2</v>
      </c>
      <c r="EB59" s="21">
        <f t="shared" si="2"/>
        <v>304765.56</v>
      </c>
      <c r="EC59" s="193" t="e">
        <f t="shared" si="3"/>
        <v>#REF!</v>
      </c>
      <c r="ED59" s="193">
        <f t="shared" si="4"/>
        <v>8.5517005733882724E-6</v>
      </c>
      <c r="EE59" s="194">
        <f t="shared" si="8"/>
        <v>48</v>
      </c>
      <c r="EF59" s="185"/>
      <c r="EG59" s="185" t="s">
        <v>52</v>
      </c>
      <c r="EH59" s="185" t="s">
        <v>472</v>
      </c>
      <c r="EI59" s="185" t="s">
        <v>389</v>
      </c>
      <c r="EJ59" s="185">
        <v>50</v>
      </c>
      <c r="EK59" s="185">
        <v>152382.78</v>
      </c>
      <c r="EL59" s="185"/>
      <c r="EM59" s="185"/>
      <c r="EN59" s="185"/>
      <c r="EO59" s="185"/>
      <c r="EP59" s="185"/>
      <c r="EQ59" s="185"/>
      <c r="ER59" s="185"/>
      <c r="ES59" s="185"/>
      <c r="ET59" s="185"/>
      <c r="EU59" s="185"/>
      <c r="EV59" s="185"/>
      <c r="EW59" s="185"/>
      <c r="EX59" s="185"/>
      <c r="EY59" s="185"/>
      <c r="EZ59" s="185"/>
      <c r="FA59" s="185"/>
      <c r="FB59" s="185"/>
      <c r="FC59" s="185"/>
      <c r="FD59" s="185"/>
      <c r="FE59" s="185"/>
      <c r="FF59" s="185"/>
      <c r="FG59" s="195"/>
      <c r="FH59" s="185"/>
      <c r="FI59" s="185"/>
      <c r="FJ59" s="185"/>
      <c r="FK59" s="185"/>
      <c r="FL59" s="185"/>
      <c r="FM59" s="185"/>
      <c r="FN59" s="185"/>
      <c r="FO59" s="185"/>
      <c r="FP59" s="185"/>
      <c r="FQ59" s="185"/>
      <c r="FR59" s="185"/>
      <c r="FS59" s="185"/>
      <c r="FT59" s="185"/>
      <c r="FU59" s="185"/>
      <c r="FV59" s="185"/>
      <c r="FW59" s="185"/>
      <c r="FX59" s="185"/>
      <c r="FY59" s="185"/>
      <c r="FZ59" s="185"/>
      <c r="GA59" s="185"/>
      <c r="GB59" s="185"/>
      <c r="GC59" s="185"/>
      <c r="GD59" s="185"/>
      <c r="GE59" s="185"/>
      <c r="GF59" s="185"/>
      <c r="GG59" s="185"/>
      <c r="GH59" s="185"/>
      <c r="GI59" s="185"/>
      <c r="GJ59" s="185"/>
      <c r="GK59" s="185"/>
      <c r="GL59" s="185"/>
      <c r="GM59" s="185"/>
      <c r="GN59" s="185"/>
      <c r="GO59" s="185"/>
      <c r="GP59" s="185"/>
      <c r="GQ59" s="185"/>
      <c r="GR59" s="185"/>
      <c r="GS59" s="185"/>
      <c r="GT59" s="185"/>
      <c r="GU59" s="185"/>
      <c r="GV59" s="185"/>
      <c r="GW59" s="185"/>
      <c r="GX59" s="185"/>
      <c r="GY59" s="185"/>
      <c r="GZ59" s="185"/>
      <c r="HA59" s="185"/>
      <c r="HB59" s="185"/>
      <c r="HC59" s="185"/>
      <c r="HD59" s="185"/>
      <c r="HE59" s="185"/>
      <c r="HF59" s="185"/>
      <c r="HG59" s="185"/>
      <c r="HH59" s="185"/>
      <c r="HI59" s="185"/>
      <c r="HJ59" s="185"/>
      <c r="HK59" s="185"/>
      <c r="HL59" s="185"/>
      <c r="HM59" s="185"/>
      <c r="HN59" s="185"/>
      <c r="HO59" s="185"/>
      <c r="HP59" s="185"/>
      <c r="HQ59" s="185"/>
      <c r="HR59" s="185"/>
      <c r="HS59" s="185"/>
      <c r="HT59" s="185"/>
      <c r="HU59" s="185"/>
      <c r="HV59" s="185"/>
      <c r="HW59" s="185"/>
      <c r="HX59" s="185"/>
      <c r="HY59" s="185"/>
      <c r="HZ59" s="185"/>
      <c r="IA59" s="185"/>
      <c r="IB59" s="185"/>
      <c r="IC59" s="185"/>
      <c r="ID59" s="185"/>
      <c r="IE59" s="185"/>
      <c r="IF59" s="185"/>
      <c r="IG59" s="185"/>
      <c r="IH59" s="185"/>
      <c r="II59" s="185"/>
      <c r="IJ59" s="185"/>
      <c r="IK59" s="185"/>
      <c r="IL59" s="185"/>
      <c r="IM59" s="185"/>
      <c r="IN59" s="185"/>
      <c r="IO59" s="185"/>
      <c r="IP59" s="185"/>
      <c r="IQ59" s="185"/>
      <c r="IR59" s="185"/>
      <c r="IS59" s="185"/>
      <c r="IT59" s="185"/>
      <c r="IU59" s="185"/>
      <c r="IV59" s="185"/>
      <c r="IW59" s="185"/>
      <c r="IX59" s="185"/>
      <c r="IY59" s="185"/>
      <c r="IZ59" s="185"/>
      <c r="JA59" s="185"/>
      <c r="JB59" s="185"/>
      <c r="JC59" s="185"/>
      <c r="JD59" s="185"/>
      <c r="JE59" s="185"/>
      <c r="JF59" s="185"/>
      <c r="JG59" s="185"/>
      <c r="JH59" s="185"/>
      <c r="JI59" s="185"/>
      <c r="JJ59" s="185"/>
      <c r="JK59" s="185"/>
      <c r="JL59" s="185"/>
      <c r="JM59" s="185"/>
      <c r="JN59" s="185"/>
      <c r="JO59" s="185"/>
      <c r="JP59" s="185"/>
      <c r="JQ59" s="185"/>
      <c r="JR59" s="185"/>
      <c r="JS59" s="185"/>
      <c r="JT59" s="185"/>
      <c r="JU59" s="185"/>
      <c r="JV59" s="185"/>
      <c r="JW59" s="185"/>
      <c r="JX59" s="185"/>
      <c r="JY59" s="185"/>
      <c r="JZ59" s="185"/>
      <c r="KA59" s="185"/>
      <c r="KB59" s="185"/>
      <c r="KC59" s="185"/>
      <c r="KD59" s="185"/>
      <c r="KE59" s="185"/>
      <c r="KF59" s="185"/>
      <c r="KG59" s="185"/>
      <c r="KH59" s="185"/>
      <c r="KI59" s="185"/>
      <c r="KJ59" s="185"/>
      <c r="KK59" s="185"/>
      <c r="KL59" s="185"/>
      <c r="KM59" s="185"/>
      <c r="KN59" s="185"/>
      <c r="KO59" s="185"/>
      <c r="KP59" s="185"/>
      <c r="KQ59" s="185"/>
      <c r="KR59" s="185"/>
      <c r="KS59" s="185"/>
      <c r="KT59" s="185"/>
      <c r="KU59" s="185"/>
      <c r="KV59" s="185"/>
      <c r="KW59" s="185"/>
      <c r="KX59" s="185"/>
      <c r="KY59" s="185"/>
      <c r="KZ59" s="185"/>
      <c r="LA59" s="185"/>
      <c r="LB59" s="185"/>
      <c r="LC59" s="185"/>
      <c r="LD59" s="185"/>
      <c r="LE59" s="185"/>
      <c r="LF59" s="185"/>
      <c r="LG59" s="185"/>
      <c r="LH59" s="185"/>
      <c r="LI59" s="185"/>
      <c r="LJ59" s="185"/>
      <c r="LK59" s="185"/>
      <c r="LL59" s="185"/>
      <c r="LM59" s="185"/>
      <c r="LN59" s="185"/>
      <c r="LO59" s="185"/>
      <c r="LP59" s="185"/>
      <c r="LQ59" s="185"/>
      <c r="LR59" s="185"/>
      <c r="LS59" s="185"/>
      <c r="LT59" s="185"/>
    </row>
    <row r="60" spans="1:332" ht="19.5" customHeight="1">
      <c r="A60" s="196" t="str">
        <f t="shared" si="5"/>
        <v>8.7</v>
      </c>
      <c r="B60" s="253" t="str">
        <f t="shared" si="5"/>
        <v>Salida EMT para interruptor Conmutable, incluye Cu HFFR LS (libres de Halógenos), marquillado</v>
      </c>
      <c r="C60" s="196" t="str">
        <f t="shared" si="5"/>
        <v>UN</v>
      </c>
      <c r="D60" s="196">
        <f t="shared" si="5"/>
        <v>5</v>
      </c>
      <c r="E60" s="196">
        <f t="shared" si="5"/>
        <v>199267.20000000001</v>
      </c>
      <c r="F60" s="197">
        <f t="shared" si="6"/>
        <v>996336</v>
      </c>
      <c r="G60" s="20"/>
      <c r="H60" s="21">
        <f t="shared" si="9"/>
        <v>0</v>
      </c>
      <c r="I60" s="20"/>
      <c r="J60" s="21">
        <f t="shared" si="10"/>
        <v>0</v>
      </c>
      <c r="K60" s="20"/>
      <c r="L60" s="21">
        <f t="shared" si="11"/>
        <v>0</v>
      </c>
      <c r="M60" s="20"/>
      <c r="N60" s="33">
        <f t="shared" si="14"/>
        <v>0</v>
      </c>
      <c r="O60" s="20"/>
      <c r="P60" s="22"/>
      <c r="Q60" s="20"/>
      <c r="R60" s="22"/>
      <c r="S60" s="20"/>
      <c r="T60" s="22"/>
      <c r="U60" s="20"/>
      <c r="V60" s="22"/>
      <c r="W60" s="20"/>
      <c r="X60" s="22"/>
      <c r="Y60" s="20"/>
      <c r="Z60" s="22"/>
      <c r="AA60" s="20"/>
      <c r="AB60" s="22"/>
      <c r="AC60" s="20"/>
      <c r="AD60" s="22"/>
      <c r="AE60" s="20"/>
      <c r="AF60" s="22"/>
      <c r="AG60" s="20"/>
      <c r="AH60" s="22"/>
      <c r="AI60" s="20"/>
      <c r="AJ60" s="22"/>
      <c r="AK60" s="20"/>
      <c r="AL60" s="22"/>
      <c r="AM60" s="20"/>
      <c r="AN60" s="22"/>
      <c r="AO60" s="20"/>
      <c r="AP60" s="22"/>
      <c r="AQ60" s="20"/>
      <c r="AR60" s="22"/>
      <c r="AS60" s="20"/>
      <c r="AT60" s="22"/>
      <c r="AU60" s="20"/>
      <c r="AV60" s="22"/>
      <c r="AW60" s="20"/>
      <c r="AX60" s="22"/>
      <c r="AY60" s="20"/>
      <c r="AZ60" s="22"/>
      <c r="BA60" s="20"/>
      <c r="BB60" s="22"/>
      <c r="BC60" s="20"/>
      <c r="BD60" s="22"/>
      <c r="BE60" s="20"/>
      <c r="BF60" s="22"/>
      <c r="BG60" s="83"/>
      <c r="BH60" s="84"/>
      <c r="BI60" s="20"/>
      <c r="BJ60" s="95"/>
      <c r="BK60" s="20">
        <v>0</v>
      </c>
      <c r="BL60" s="21">
        <f t="shared" si="12"/>
        <v>0</v>
      </c>
      <c r="BM60" s="20"/>
      <c r="BN60" s="95">
        <f t="shared" si="1"/>
        <v>0</v>
      </c>
      <c r="BO60" s="20"/>
      <c r="BP60" s="21">
        <f t="shared" si="13"/>
        <v>0</v>
      </c>
      <c r="BQ60" s="20"/>
      <c r="BR60" s="22"/>
      <c r="BS60" s="20"/>
      <c r="BT60" s="22"/>
      <c r="BU60" s="20"/>
      <c r="BV60" s="22"/>
      <c r="BW60" s="20"/>
      <c r="BX60" s="22"/>
      <c r="BY60" s="20"/>
      <c r="BZ60" s="172"/>
      <c r="CA60" s="20"/>
      <c r="CB60" s="164"/>
      <c r="CC60" s="20"/>
      <c r="CD60" s="178"/>
      <c r="CE60" s="20"/>
      <c r="CF60" s="95"/>
      <c r="CG60" s="20"/>
      <c r="CH60" s="95"/>
      <c r="CI60" s="20"/>
      <c r="CJ60" s="22"/>
      <c r="CK60" s="20"/>
      <c r="CL60" s="22"/>
      <c r="CM60" s="20"/>
      <c r="CN60" s="22"/>
      <c r="CO60" s="20"/>
      <c r="CP60" s="22"/>
      <c r="CQ60" s="20"/>
      <c r="CR60" s="22"/>
      <c r="CS60" s="20"/>
      <c r="CT60" s="22"/>
      <c r="CU60" s="20"/>
      <c r="CV60" s="22"/>
      <c r="CW60" s="20"/>
      <c r="CX60" s="22"/>
      <c r="CY60" s="20"/>
      <c r="CZ60" s="22"/>
      <c r="DA60" s="20"/>
      <c r="DB60" s="22"/>
      <c r="DC60" s="20"/>
      <c r="DD60" s="22"/>
      <c r="DE60" s="20"/>
      <c r="DF60" s="22"/>
      <c r="DG60" s="20"/>
      <c r="DH60" s="22"/>
      <c r="DI60" s="20"/>
      <c r="DJ60" s="22"/>
      <c r="DK60" s="20"/>
      <c r="DL60" s="22"/>
      <c r="DM60" s="20"/>
      <c r="DN60" s="22"/>
      <c r="DO60" s="20"/>
      <c r="DP60" s="22"/>
      <c r="DQ60" s="20"/>
      <c r="DR60" s="22"/>
      <c r="DS60" s="20"/>
      <c r="DT60" s="22"/>
      <c r="DU60" s="20"/>
      <c r="DV60" s="22"/>
      <c r="DW60" s="20"/>
      <c r="DX60" s="22"/>
      <c r="DY60" s="20"/>
      <c r="DZ60" s="22"/>
      <c r="EA60" s="23">
        <f t="shared" si="7"/>
        <v>0</v>
      </c>
      <c r="EB60" s="21">
        <f t="shared" si="2"/>
        <v>0</v>
      </c>
      <c r="EC60" s="193" t="e">
        <f t="shared" si="3"/>
        <v>#REF!</v>
      </c>
      <c r="ED60" s="193">
        <f t="shared" si="4"/>
        <v>0</v>
      </c>
      <c r="EE60" s="194">
        <f t="shared" si="8"/>
        <v>5</v>
      </c>
      <c r="EF60" s="185"/>
      <c r="EG60" s="185" t="s">
        <v>53</v>
      </c>
      <c r="EH60" s="185" t="s">
        <v>473</v>
      </c>
      <c r="EI60" s="185" t="s">
        <v>389</v>
      </c>
      <c r="EJ60" s="185">
        <v>5</v>
      </c>
      <c r="EK60" s="185">
        <v>199267.20000000001</v>
      </c>
      <c r="EL60" s="185"/>
      <c r="EM60" s="185"/>
      <c r="EN60" s="185"/>
      <c r="EO60" s="185"/>
      <c r="EP60" s="185"/>
      <c r="EQ60" s="185"/>
      <c r="ER60" s="185"/>
      <c r="ES60" s="185"/>
      <c r="ET60" s="185"/>
      <c r="EU60" s="185"/>
      <c r="EV60" s="185"/>
      <c r="EW60" s="185"/>
      <c r="EX60" s="185"/>
      <c r="EY60" s="185"/>
      <c r="EZ60" s="185"/>
      <c r="FA60" s="185"/>
      <c r="FB60" s="185"/>
      <c r="FC60" s="185"/>
      <c r="FD60" s="185"/>
      <c r="FE60" s="185"/>
      <c r="FF60" s="185"/>
      <c r="FG60" s="195"/>
      <c r="FH60" s="185"/>
      <c r="FI60" s="185"/>
      <c r="FJ60" s="185"/>
      <c r="FK60" s="185"/>
      <c r="FL60" s="185"/>
      <c r="FM60" s="185"/>
      <c r="FN60" s="185"/>
      <c r="FO60" s="185"/>
      <c r="FP60" s="185"/>
      <c r="FQ60" s="185"/>
      <c r="FR60" s="185"/>
      <c r="FS60" s="185"/>
      <c r="FT60" s="185"/>
      <c r="FU60" s="185"/>
      <c r="FV60" s="185"/>
      <c r="FW60" s="185"/>
      <c r="FX60" s="185"/>
      <c r="FY60" s="185"/>
      <c r="FZ60" s="185"/>
      <c r="GA60" s="185"/>
      <c r="GB60" s="185"/>
      <c r="GC60" s="185"/>
      <c r="GD60" s="185"/>
      <c r="GE60" s="185"/>
      <c r="GF60" s="185"/>
      <c r="GG60" s="185"/>
      <c r="GH60" s="185"/>
      <c r="GI60" s="185"/>
      <c r="GJ60" s="185"/>
      <c r="GK60" s="185"/>
      <c r="GL60" s="185"/>
      <c r="GM60" s="185"/>
      <c r="GN60" s="185"/>
      <c r="GO60" s="185"/>
      <c r="GP60" s="185"/>
      <c r="GQ60" s="185"/>
      <c r="GR60" s="185"/>
      <c r="GS60" s="185"/>
      <c r="GT60" s="185"/>
      <c r="GU60" s="185"/>
      <c r="GV60" s="185"/>
      <c r="GW60" s="185"/>
      <c r="GX60" s="185"/>
      <c r="GY60" s="185"/>
      <c r="GZ60" s="185"/>
      <c r="HA60" s="185"/>
      <c r="HB60" s="185"/>
      <c r="HC60" s="185"/>
      <c r="HD60" s="185"/>
      <c r="HE60" s="185"/>
      <c r="HF60" s="185"/>
      <c r="HG60" s="185"/>
      <c r="HH60" s="185"/>
      <c r="HI60" s="185"/>
      <c r="HJ60" s="185"/>
      <c r="HK60" s="185"/>
      <c r="HL60" s="185"/>
      <c r="HM60" s="185"/>
      <c r="HN60" s="185"/>
      <c r="HO60" s="185"/>
      <c r="HP60" s="185"/>
      <c r="HQ60" s="185"/>
      <c r="HR60" s="185"/>
      <c r="HS60" s="185"/>
      <c r="HT60" s="185"/>
      <c r="HU60" s="185"/>
      <c r="HV60" s="185"/>
      <c r="HW60" s="185"/>
      <c r="HX60" s="185"/>
      <c r="HY60" s="185"/>
      <c r="HZ60" s="185"/>
      <c r="IA60" s="185"/>
      <c r="IB60" s="185"/>
      <c r="IC60" s="185"/>
      <c r="ID60" s="185"/>
      <c r="IE60" s="185"/>
      <c r="IF60" s="185"/>
      <c r="IG60" s="185"/>
      <c r="IH60" s="185"/>
      <c r="II60" s="185"/>
      <c r="IJ60" s="185"/>
      <c r="IK60" s="185"/>
      <c r="IL60" s="185"/>
      <c r="IM60" s="185"/>
      <c r="IN60" s="185"/>
      <c r="IO60" s="185"/>
      <c r="IP60" s="185"/>
      <c r="IQ60" s="185"/>
      <c r="IR60" s="185"/>
      <c r="IS60" s="185"/>
      <c r="IT60" s="185"/>
      <c r="IU60" s="185"/>
      <c r="IV60" s="185"/>
      <c r="IW60" s="185"/>
      <c r="IX60" s="185"/>
      <c r="IY60" s="185"/>
      <c r="IZ60" s="185"/>
      <c r="JA60" s="185"/>
      <c r="JB60" s="185"/>
      <c r="JC60" s="185"/>
      <c r="JD60" s="185"/>
      <c r="JE60" s="185"/>
      <c r="JF60" s="185"/>
      <c r="JG60" s="185"/>
      <c r="JH60" s="185"/>
      <c r="JI60" s="185"/>
      <c r="JJ60" s="185"/>
      <c r="JK60" s="185"/>
      <c r="JL60" s="185"/>
      <c r="JM60" s="185"/>
      <c r="JN60" s="185"/>
      <c r="JO60" s="185"/>
      <c r="JP60" s="185"/>
      <c r="JQ60" s="185"/>
      <c r="JR60" s="185"/>
      <c r="JS60" s="185"/>
      <c r="JT60" s="185"/>
      <c r="JU60" s="185"/>
      <c r="JV60" s="185"/>
      <c r="JW60" s="185"/>
      <c r="JX60" s="185"/>
      <c r="JY60" s="185"/>
      <c r="JZ60" s="185"/>
      <c r="KA60" s="185"/>
      <c r="KB60" s="185"/>
      <c r="KC60" s="185"/>
      <c r="KD60" s="185"/>
      <c r="KE60" s="185"/>
      <c r="KF60" s="185"/>
      <c r="KG60" s="185"/>
      <c r="KH60" s="185"/>
      <c r="KI60" s="185"/>
      <c r="KJ60" s="185"/>
      <c r="KK60" s="185"/>
      <c r="KL60" s="185"/>
      <c r="KM60" s="185"/>
      <c r="KN60" s="185"/>
      <c r="KO60" s="185"/>
      <c r="KP60" s="185"/>
      <c r="KQ60" s="185"/>
      <c r="KR60" s="185"/>
      <c r="KS60" s="185"/>
      <c r="KT60" s="185"/>
      <c r="KU60" s="185"/>
      <c r="KV60" s="185"/>
      <c r="KW60" s="185"/>
      <c r="KX60" s="185"/>
      <c r="KY60" s="185"/>
      <c r="KZ60" s="185"/>
      <c r="LA60" s="185"/>
      <c r="LB60" s="185"/>
      <c r="LC60" s="185"/>
      <c r="LD60" s="185"/>
      <c r="LE60" s="185"/>
      <c r="LF60" s="185"/>
      <c r="LG60" s="185"/>
      <c r="LH60" s="185"/>
      <c r="LI60" s="185"/>
      <c r="LJ60" s="185"/>
      <c r="LK60" s="185"/>
      <c r="LL60" s="185"/>
      <c r="LM60" s="185"/>
      <c r="LN60" s="185"/>
      <c r="LO60" s="185"/>
      <c r="LP60" s="185"/>
      <c r="LQ60" s="185"/>
      <c r="LR60" s="185"/>
      <c r="LS60" s="185"/>
      <c r="LT60" s="185"/>
    </row>
    <row r="61" spans="1:332" ht="15" customHeight="1">
      <c r="A61" s="196" t="str">
        <f t="shared" si="5"/>
        <v>8.1</v>
      </c>
      <c r="B61" s="253" t="str">
        <f t="shared" si="5"/>
        <v>SALIDAS PARA TOMAS NORMALES, COMERCIALES , AEROPORTUARIAS Y AERONÁUTICAS CON TUBERÍAS PVC</v>
      </c>
      <c r="C61" s="196">
        <f t="shared" si="5"/>
        <v>0</v>
      </c>
      <c r="D61" s="196">
        <f t="shared" si="5"/>
        <v>0</v>
      </c>
      <c r="E61" s="196">
        <f t="shared" si="5"/>
        <v>0</v>
      </c>
      <c r="F61" s="197">
        <f t="shared" si="6"/>
        <v>0</v>
      </c>
      <c r="G61" s="20"/>
      <c r="H61" s="21">
        <f t="shared" si="9"/>
        <v>0</v>
      </c>
      <c r="I61" s="20"/>
      <c r="J61" s="21">
        <f t="shared" si="10"/>
        <v>0</v>
      </c>
      <c r="K61" s="20"/>
      <c r="L61" s="21">
        <f t="shared" si="11"/>
        <v>0</v>
      </c>
      <c r="M61" s="20"/>
      <c r="N61" s="33">
        <f t="shared" si="14"/>
        <v>0</v>
      </c>
      <c r="O61" s="20"/>
      <c r="P61" s="22"/>
      <c r="Q61" s="20"/>
      <c r="R61" s="22"/>
      <c r="S61" s="20"/>
      <c r="T61" s="22"/>
      <c r="U61" s="20"/>
      <c r="V61" s="22"/>
      <c r="W61" s="20"/>
      <c r="X61" s="22"/>
      <c r="Y61" s="20"/>
      <c r="Z61" s="22"/>
      <c r="AA61" s="20"/>
      <c r="AB61" s="22"/>
      <c r="AC61" s="20"/>
      <c r="AD61" s="22"/>
      <c r="AE61" s="20"/>
      <c r="AF61" s="22"/>
      <c r="AG61" s="20"/>
      <c r="AH61" s="22"/>
      <c r="AI61" s="20"/>
      <c r="AJ61" s="22"/>
      <c r="AK61" s="20"/>
      <c r="AL61" s="22"/>
      <c r="AM61" s="20"/>
      <c r="AN61" s="22"/>
      <c r="AO61" s="20"/>
      <c r="AP61" s="22"/>
      <c r="AQ61" s="20"/>
      <c r="AR61" s="22"/>
      <c r="AS61" s="20"/>
      <c r="AT61" s="22"/>
      <c r="AU61" s="20"/>
      <c r="AV61" s="22"/>
      <c r="AW61" s="20"/>
      <c r="AX61" s="22"/>
      <c r="AY61" s="20"/>
      <c r="AZ61" s="22"/>
      <c r="BA61" s="20"/>
      <c r="BB61" s="22"/>
      <c r="BC61" s="20"/>
      <c r="BD61" s="22"/>
      <c r="BE61" s="20"/>
      <c r="BF61" s="22"/>
      <c r="BG61" s="83"/>
      <c r="BH61" s="84"/>
      <c r="BI61" s="20"/>
      <c r="BJ61" s="95"/>
      <c r="BK61" s="20">
        <v>0</v>
      </c>
      <c r="BL61" s="21">
        <f t="shared" si="12"/>
        <v>0</v>
      </c>
      <c r="BM61" s="20"/>
      <c r="BN61" s="95">
        <f t="shared" si="1"/>
        <v>0</v>
      </c>
      <c r="BO61" s="20"/>
      <c r="BP61" s="21">
        <f t="shared" si="13"/>
        <v>0</v>
      </c>
      <c r="BQ61" s="20"/>
      <c r="BR61" s="22"/>
      <c r="BS61" s="20"/>
      <c r="BT61" s="22"/>
      <c r="BU61" s="20"/>
      <c r="BV61" s="22"/>
      <c r="BW61" s="20"/>
      <c r="BX61" s="22"/>
      <c r="BY61" s="20"/>
      <c r="BZ61" s="172"/>
      <c r="CA61" s="20"/>
      <c r="CB61" s="164"/>
      <c r="CC61" s="20"/>
      <c r="CD61" s="178"/>
      <c r="CE61" s="20"/>
      <c r="CF61" s="95"/>
      <c r="CG61" s="20"/>
      <c r="CH61" s="95"/>
      <c r="CI61" s="20"/>
      <c r="CJ61" s="22"/>
      <c r="CK61" s="20"/>
      <c r="CL61" s="22"/>
      <c r="CM61" s="20"/>
      <c r="CN61" s="22"/>
      <c r="CO61" s="20"/>
      <c r="CP61" s="22"/>
      <c r="CQ61" s="20"/>
      <c r="CR61" s="22"/>
      <c r="CS61" s="20"/>
      <c r="CT61" s="22"/>
      <c r="CU61" s="20"/>
      <c r="CV61" s="22"/>
      <c r="CW61" s="20"/>
      <c r="CX61" s="22"/>
      <c r="CY61" s="20"/>
      <c r="CZ61" s="22"/>
      <c r="DA61" s="20"/>
      <c r="DB61" s="22"/>
      <c r="DC61" s="20"/>
      <c r="DD61" s="22"/>
      <c r="DE61" s="20"/>
      <c r="DF61" s="22"/>
      <c r="DG61" s="20"/>
      <c r="DH61" s="22"/>
      <c r="DI61" s="20"/>
      <c r="DJ61" s="22"/>
      <c r="DK61" s="20"/>
      <c r="DL61" s="22"/>
      <c r="DM61" s="20"/>
      <c r="DN61" s="22"/>
      <c r="DO61" s="20"/>
      <c r="DP61" s="22"/>
      <c r="DQ61" s="20"/>
      <c r="DR61" s="22"/>
      <c r="DS61" s="20"/>
      <c r="DT61" s="22"/>
      <c r="DU61" s="20"/>
      <c r="DV61" s="22"/>
      <c r="DW61" s="20"/>
      <c r="DX61" s="22"/>
      <c r="DY61" s="20"/>
      <c r="DZ61" s="22"/>
      <c r="EA61" s="23">
        <f t="shared" si="7"/>
        <v>0</v>
      </c>
      <c r="EB61" s="21">
        <f t="shared" si="2"/>
        <v>0</v>
      </c>
      <c r="EC61" s="193" t="e">
        <f t="shared" si="3"/>
        <v>#REF!</v>
      </c>
      <c r="ED61" s="193">
        <f t="shared" si="4"/>
        <v>0</v>
      </c>
      <c r="EE61" s="194">
        <f t="shared" si="8"/>
        <v>0</v>
      </c>
      <c r="EF61" s="185"/>
      <c r="EG61" s="185" t="s">
        <v>47</v>
      </c>
      <c r="EH61" s="185" t="s">
        <v>474</v>
      </c>
      <c r="EI61" s="185"/>
      <c r="EJ61" s="185"/>
      <c r="EK61" s="185"/>
      <c r="EL61" s="185"/>
      <c r="EM61" s="185"/>
      <c r="EN61" s="185"/>
      <c r="EO61" s="185"/>
      <c r="EP61" s="185"/>
      <c r="EQ61" s="185"/>
      <c r="ER61" s="185"/>
      <c r="ES61" s="185"/>
      <c r="ET61" s="185"/>
      <c r="EU61" s="185"/>
      <c r="EV61" s="185"/>
      <c r="EW61" s="185"/>
      <c r="EX61" s="185"/>
      <c r="EY61" s="185"/>
      <c r="EZ61" s="185"/>
      <c r="FA61" s="185"/>
      <c r="FB61" s="185"/>
      <c r="FC61" s="185"/>
      <c r="FD61" s="185"/>
      <c r="FE61" s="185"/>
      <c r="FF61" s="185"/>
      <c r="FG61" s="195"/>
      <c r="FH61" s="185"/>
      <c r="FI61" s="185"/>
      <c r="FJ61" s="185"/>
      <c r="FK61" s="185"/>
      <c r="FL61" s="185"/>
      <c r="FM61" s="185"/>
      <c r="FN61" s="185"/>
      <c r="FO61" s="185"/>
      <c r="FP61" s="185"/>
      <c r="FQ61" s="185"/>
      <c r="FR61" s="185"/>
      <c r="FS61" s="185"/>
      <c r="FT61" s="185"/>
      <c r="FU61" s="185"/>
      <c r="FV61" s="185"/>
      <c r="FW61" s="185"/>
      <c r="FX61" s="185"/>
      <c r="FY61" s="185"/>
      <c r="FZ61" s="185"/>
      <c r="GA61" s="185"/>
      <c r="GB61" s="185"/>
      <c r="GC61" s="185"/>
      <c r="GD61" s="185"/>
      <c r="GE61" s="185"/>
      <c r="GF61" s="185"/>
      <c r="GG61" s="185"/>
      <c r="GH61" s="185"/>
      <c r="GI61" s="185"/>
      <c r="GJ61" s="185"/>
      <c r="GK61" s="185"/>
      <c r="GL61" s="185"/>
      <c r="GM61" s="185"/>
      <c r="GN61" s="185"/>
      <c r="GO61" s="185"/>
      <c r="GP61" s="185"/>
      <c r="GQ61" s="185"/>
      <c r="GR61" s="185"/>
      <c r="GS61" s="185"/>
      <c r="GT61" s="185"/>
      <c r="GU61" s="185"/>
      <c r="GV61" s="185"/>
      <c r="GW61" s="185"/>
      <c r="GX61" s="185"/>
      <c r="GY61" s="185"/>
      <c r="GZ61" s="185"/>
      <c r="HA61" s="185"/>
      <c r="HB61" s="185"/>
      <c r="HC61" s="185"/>
      <c r="HD61" s="185"/>
      <c r="HE61" s="185"/>
      <c r="HF61" s="185"/>
      <c r="HG61" s="185"/>
      <c r="HH61" s="185"/>
      <c r="HI61" s="185"/>
      <c r="HJ61" s="185"/>
      <c r="HK61" s="185"/>
      <c r="HL61" s="185"/>
      <c r="HM61" s="185"/>
      <c r="HN61" s="185"/>
      <c r="HO61" s="185"/>
      <c r="HP61" s="185"/>
      <c r="HQ61" s="185"/>
      <c r="HR61" s="185"/>
      <c r="HS61" s="185"/>
      <c r="HT61" s="185"/>
      <c r="HU61" s="185"/>
      <c r="HV61" s="185"/>
      <c r="HW61" s="185"/>
      <c r="HX61" s="185"/>
      <c r="HY61" s="185"/>
      <c r="HZ61" s="185"/>
      <c r="IA61" s="185"/>
      <c r="IB61" s="185"/>
      <c r="IC61" s="185"/>
      <c r="ID61" s="185"/>
      <c r="IE61" s="185"/>
      <c r="IF61" s="185"/>
      <c r="IG61" s="185"/>
      <c r="IH61" s="185"/>
      <c r="II61" s="185"/>
      <c r="IJ61" s="185"/>
      <c r="IK61" s="185"/>
      <c r="IL61" s="185"/>
      <c r="IM61" s="185"/>
      <c r="IN61" s="185"/>
      <c r="IO61" s="185"/>
      <c r="IP61" s="185"/>
      <c r="IQ61" s="185"/>
      <c r="IR61" s="185"/>
      <c r="IS61" s="185"/>
      <c r="IT61" s="185"/>
      <c r="IU61" s="185"/>
      <c r="IV61" s="185"/>
      <c r="IW61" s="185"/>
      <c r="IX61" s="185"/>
      <c r="IY61" s="185"/>
      <c r="IZ61" s="185"/>
      <c r="JA61" s="185"/>
      <c r="JB61" s="185"/>
      <c r="JC61" s="185"/>
      <c r="JD61" s="185"/>
      <c r="JE61" s="185"/>
      <c r="JF61" s="185"/>
      <c r="JG61" s="185"/>
      <c r="JH61" s="185"/>
      <c r="JI61" s="185"/>
      <c r="JJ61" s="185"/>
      <c r="JK61" s="185"/>
      <c r="JL61" s="185"/>
      <c r="JM61" s="185"/>
      <c r="JN61" s="185"/>
      <c r="JO61" s="185"/>
      <c r="JP61" s="185"/>
      <c r="JQ61" s="185"/>
      <c r="JR61" s="185"/>
      <c r="JS61" s="185"/>
      <c r="JT61" s="185"/>
      <c r="JU61" s="185"/>
      <c r="JV61" s="185"/>
      <c r="JW61" s="185"/>
      <c r="JX61" s="185"/>
      <c r="JY61" s="185"/>
      <c r="JZ61" s="185"/>
      <c r="KA61" s="185"/>
      <c r="KB61" s="185"/>
      <c r="KC61" s="185"/>
      <c r="KD61" s="185"/>
      <c r="KE61" s="185"/>
      <c r="KF61" s="185"/>
      <c r="KG61" s="185"/>
      <c r="KH61" s="185"/>
      <c r="KI61" s="185"/>
      <c r="KJ61" s="185"/>
      <c r="KK61" s="185"/>
      <c r="KL61" s="185"/>
      <c r="KM61" s="185"/>
      <c r="KN61" s="185"/>
      <c r="KO61" s="185"/>
      <c r="KP61" s="185"/>
      <c r="KQ61" s="185"/>
      <c r="KR61" s="185"/>
      <c r="KS61" s="185"/>
      <c r="KT61" s="185"/>
      <c r="KU61" s="185"/>
      <c r="KV61" s="185"/>
      <c r="KW61" s="185"/>
      <c r="KX61" s="185"/>
      <c r="KY61" s="185"/>
      <c r="KZ61" s="185"/>
      <c r="LA61" s="185"/>
      <c r="LB61" s="185"/>
      <c r="LC61" s="185"/>
      <c r="LD61" s="185"/>
      <c r="LE61" s="185"/>
      <c r="LF61" s="185"/>
      <c r="LG61" s="185"/>
      <c r="LH61" s="185"/>
      <c r="LI61" s="185"/>
      <c r="LJ61" s="185"/>
      <c r="LK61" s="185"/>
      <c r="LL61" s="185"/>
      <c r="LM61" s="185"/>
      <c r="LN61" s="185"/>
      <c r="LO61" s="185"/>
      <c r="LP61" s="185"/>
      <c r="LQ61" s="185"/>
      <c r="LR61" s="185"/>
      <c r="LS61" s="185"/>
      <c r="LT61" s="185"/>
    </row>
    <row r="62" spans="1:332" s="190" customFormat="1" ht="14.45" customHeight="1">
      <c r="A62" s="196" t="str">
        <f t="shared" si="5"/>
        <v>8.1.1</v>
      </c>
      <c r="B62" s="253" t="str">
        <f t="shared" si="5"/>
        <v>Salida para tomacorriente doble monofásica 15A con polo a tierra (Color blanco) , incluye Cu HFFR LS (libres de Halógenos), marquillado</v>
      </c>
      <c r="C62" s="196" t="str">
        <f t="shared" si="5"/>
        <v>UN</v>
      </c>
      <c r="D62" s="196">
        <f t="shared" si="5"/>
        <v>60</v>
      </c>
      <c r="E62" s="196">
        <f t="shared" si="5"/>
        <v>122046.20999999999</v>
      </c>
      <c r="F62" s="197">
        <f t="shared" si="6"/>
        <v>7322772.5999999996</v>
      </c>
      <c r="G62" s="20"/>
      <c r="H62" s="21">
        <f t="shared" si="9"/>
        <v>0</v>
      </c>
      <c r="I62" s="20"/>
      <c r="J62" s="21">
        <f t="shared" si="10"/>
        <v>0</v>
      </c>
      <c r="K62" s="20"/>
      <c r="L62" s="21">
        <f t="shared" si="11"/>
        <v>0</v>
      </c>
      <c r="M62" s="20"/>
      <c r="N62" s="33">
        <f t="shared" si="14"/>
        <v>0</v>
      </c>
      <c r="O62" s="20"/>
      <c r="P62" s="22"/>
      <c r="Q62" s="20"/>
      <c r="R62" s="22"/>
      <c r="S62" s="20"/>
      <c r="T62" s="22"/>
      <c r="U62" s="20"/>
      <c r="V62" s="22"/>
      <c r="W62" s="20"/>
      <c r="X62" s="22"/>
      <c r="Y62" s="20"/>
      <c r="Z62" s="22"/>
      <c r="AA62" s="20"/>
      <c r="AB62" s="22"/>
      <c r="AC62" s="20"/>
      <c r="AD62" s="22"/>
      <c r="AE62" s="20"/>
      <c r="AF62" s="22"/>
      <c r="AG62" s="20"/>
      <c r="AH62" s="22"/>
      <c r="AI62" s="20"/>
      <c r="AJ62" s="22"/>
      <c r="AK62" s="20"/>
      <c r="AL62" s="22"/>
      <c r="AM62" s="20"/>
      <c r="AN62" s="22"/>
      <c r="AO62" s="20"/>
      <c r="AP62" s="22"/>
      <c r="AQ62" s="20"/>
      <c r="AR62" s="22"/>
      <c r="AS62" s="20"/>
      <c r="AT62" s="22"/>
      <c r="AU62" s="20"/>
      <c r="AV62" s="22"/>
      <c r="AW62" s="20"/>
      <c r="AX62" s="22"/>
      <c r="AY62" s="20"/>
      <c r="AZ62" s="22"/>
      <c r="BA62" s="20"/>
      <c r="BB62" s="22"/>
      <c r="BC62" s="20"/>
      <c r="BD62" s="22"/>
      <c r="BE62" s="20"/>
      <c r="BF62" s="22"/>
      <c r="BG62" s="83"/>
      <c r="BH62" s="84"/>
      <c r="BI62" s="20"/>
      <c r="BJ62" s="95"/>
      <c r="BK62" s="20">
        <v>0</v>
      </c>
      <c r="BL62" s="21">
        <f t="shared" si="12"/>
        <v>0</v>
      </c>
      <c r="BM62" s="20"/>
      <c r="BN62" s="95">
        <f t="shared" si="1"/>
        <v>0</v>
      </c>
      <c r="BO62" s="20"/>
      <c r="BP62" s="21">
        <f t="shared" si="13"/>
        <v>0</v>
      </c>
      <c r="BQ62" s="20"/>
      <c r="BR62" s="22"/>
      <c r="BS62" s="20"/>
      <c r="BT62" s="22"/>
      <c r="BU62" s="20">
        <v>1</v>
      </c>
      <c r="BV62" s="23">
        <f>BU62*E62</f>
        <v>122046.20999999999</v>
      </c>
      <c r="BW62" s="20"/>
      <c r="BX62" s="22"/>
      <c r="BY62" s="20"/>
      <c r="BZ62" s="172"/>
      <c r="CA62" s="20"/>
      <c r="CB62" s="164"/>
      <c r="CC62" s="20"/>
      <c r="CD62" s="178"/>
      <c r="CE62" s="20">
        <v>7</v>
      </c>
      <c r="CF62" s="95">
        <f>+CE62*$E62</f>
        <v>854323.47</v>
      </c>
      <c r="CG62" s="20"/>
      <c r="CH62" s="95"/>
      <c r="CI62" s="20"/>
      <c r="CJ62" s="22"/>
      <c r="CK62" s="20"/>
      <c r="CL62" s="22"/>
      <c r="CM62" s="20"/>
      <c r="CN62" s="22"/>
      <c r="CO62" s="20"/>
      <c r="CP62" s="22"/>
      <c r="CQ62" s="20"/>
      <c r="CR62" s="22"/>
      <c r="CS62" s="20"/>
      <c r="CT62" s="22"/>
      <c r="CU62" s="20"/>
      <c r="CV62" s="22"/>
      <c r="CW62" s="20"/>
      <c r="CX62" s="22"/>
      <c r="CY62" s="20"/>
      <c r="CZ62" s="22"/>
      <c r="DA62" s="20"/>
      <c r="DB62" s="22"/>
      <c r="DC62" s="20"/>
      <c r="DD62" s="22"/>
      <c r="DE62" s="20"/>
      <c r="DF62" s="22"/>
      <c r="DG62" s="20"/>
      <c r="DH62" s="22"/>
      <c r="DI62" s="20"/>
      <c r="DJ62" s="22"/>
      <c r="DK62" s="20"/>
      <c r="DL62" s="22"/>
      <c r="DM62" s="20"/>
      <c r="DN62" s="22"/>
      <c r="DO62" s="20"/>
      <c r="DP62" s="22"/>
      <c r="DQ62" s="20"/>
      <c r="DR62" s="22"/>
      <c r="DS62" s="20"/>
      <c r="DT62" s="22"/>
      <c r="DU62" s="20"/>
      <c r="DV62" s="22"/>
      <c r="DW62" s="20"/>
      <c r="DX62" s="22"/>
      <c r="DY62" s="20"/>
      <c r="DZ62" s="22"/>
      <c r="EA62" s="23">
        <f t="shared" si="7"/>
        <v>8</v>
      </c>
      <c r="EB62" s="21">
        <f t="shared" si="2"/>
        <v>976369.67999999993</v>
      </c>
      <c r="EC62" s="193" t="e">
        <f t="shared" si="3"/>
        <v>#REF!</v>
      </c>
      <c r="ED62" s="193">
        <f t="shared" si="4"/>
        <v>2.7396865814808351E-5</v>
      </c>
      <c r="EE62" s="194">
        <f t="shared" si="8"/>
        <v>52</v>
      </c>
      <c r="EF62" s="185"/>
      <c r="EG62" s="185" t="s">
        <v>475</v>
      </c>
      <c r="EH62" s="185" t="s">
        <v>476</v>
      </c>
      <c r="EI62" s="185" t="s">
        <v>389</v>
      </c>
      <c r="EJ62" s="185">
        <v>60</v>
      </c>
      <c r="EK62" s="185">
        <v>122046.20999999999</v>
      </c>
      <c r="EL62" s="185"/>
      <c r="EM62" s="185"/>
      <c r="EN62" s="185"/>
      <c r="EO62" s="185"/>
      <c r="EP62" s="185"/>
      <c r="EQ62" s="185"/>
      <c r="ER62" s="185"/>
      <c r="ES62" s="185"/>
      <c r="ET62" s="185"/>
      <c r="EU62" s="185"/>
      <c r="EV62" s="185"/>
      <c r="EW62" s="185"/>
      <c r="EX62" s="185"/>
      <c r="EY62" s="185"/>
      <c r="EZ62" s="185"/>
      <c r="FA62" s="185"/>
      <c r="FB62" s="185"/>
      <c r="FC62" s="185"/>
      <c r="FD62" s="185"/>
      <c r="FE62" s="185"/>
      <c r="FF62" s="185"/>
      <c r="FG62" s="195"/>
      <c r="FH62" s="185"/>
      <c r="FI62" s="185"/>
      <c r="FJ62" s="185"/>
      <c r="FK62" s="185"/>
      <c r="FL62" s="185"/>
      <c r="FM62" s="185"/>
      <c r="FN62" s="185"/>
      <c r="FO62" s="185"/>
      <c r="FP62" s="185"/>
      <c r="FQ62" s="185"/>
      <c r="FR62" s="185"/>
      <c r="FS62" s="185"/>
      <c r="FT62" s="185"/>
      <c r="FU62" s="185"/>
      <c r="FV62" s="185"/>
      <c r="FW62" s="185"/>
      <c r="FX62" s="185"/>
      <c r="FY62" s="185"/>
      <c r="FZ62" s="185"/>
      <c r="GA62" s="185"/>
      <c r="GB62" s="185"/>
      <c r="GC62" s="185"/>
      <c r="GD62" s="185"/>
      <c r="GE62" s="185"/>
      <c r="GF62" s="185"/>
      <c r="GG62" s="185"/>
      <c r="GH62" s="185"/>
      <c r="GI62" s="185"/>
      <c r="GJ62" s="185"/>
      <c r="GK62" s="185"/>
      <c r="GL62" s="185"/>
      <c r="GM62" s="185"/>
      <c r="GN62" s="185"/>
      <c r="GO62" s="185"/>
      <c r="GP62" s="185"/>
      <c r="GQ62" s="185"/>
      <c r="GR62" s="185"/>
      <c r="GS62" s="185"/>
      <c r="GT62" s="185"/>
      <c r="GU62" s="185"/>
      <c r="GV62" s="185"/>
      <c r="GW62" s="185"/>
      <c r="GX62" s="185"/>
      <c r="GY62" s="185"/>
      <c r="GZ62" s="185"/>
      <c r="HA62" s="185"/>
      <c r="HB62" s="185"/>
      <c r="HC62" s="185"/>
      <c r="HD62" s="185"/>
      <c r="HE62" s="185"/>
      <c r="HF62" s="185"/>
      <c r="HG62" s="185"/>
      <c r="HH62" s="185"/>
      <c r="HI62" s="185"/>
      <c r="HJ62" s="185"/>
      <c r="HK62" s="185"/>
      <c r="HL62" s="185"/>
      <c r="HM62" s="185"/>
      <c r="HN62" s="185"/>
      <c r="HO62" s="185"/>
      <c r="HP62" s="185"/>
      <c r="HQ62" s="185"/>
      <c r="HR62" s="185"/>
      <c r="HS62" s="185"/>
      <c r="HT62" s="185"/>
      <c r="HU62" s="185"/>
      <c r="HV62" s="185"/>
      <c r="HW62" s="185"/>
      <c r="HX62" s="185"/>
      <c r="HY62" s="185"/>
      <c r="HZ62" s="185"/>
      <c r="IA62" s="185"/>
      <c r="IB62" s="185"/>
      <c r="IC62" s="185"/>
      <c r="ID62" s="185"/>
      <c r="IE62" s="185"/>
      <c r="IF62" s="185"/>
      <c r="IG62" s="185"/>
      <c r="IH62" s="185"/>
      <c r="II62" s="185"/>
      <c r="IJ62" s="185"/>
      <c r="IK62" s="185"/>
      <c r="IL62" s="185"/>
      <c r="IM62" s="185"/>
      <c r="IN62" s="185"/>
      <c r="IO62" s="185"/>
      <c r="IP62" s="185"/>
      <c r="IQ62" s="185"/>
      <c r="IR62" s="185"/>
      <c r="IS62" s="185"/>
      <c r="IT62" s="185"/>
      <c r="IU62" s="185"/>
      <c r="IV62" s="185"/>
      <c r="IW62" s="185"/>
      <c r="IX62" s="185"/>
      <c r="IY62" s="185"/>
      <c r="IZ62" s="185"/>
      <c r="JA62" s="185"/>
      <c r="JB62" s="185"/>
      <c r="JC62" s="185"/>
      <c r="JD62" s="185"/>
      <c r="JE62" s="185"/>
      <c r="JF62" s="185"/>
      <c r="JG62" s="185"/>
      <c r="JH62" s="185"/>
      <c r="JI62" s="185"/>
      <c r="JJ62" s="185"/>
      <c r="JK62" s="185"/>
      <c r="JL62" s="185"/>
      <c r="JM62" s="185"/>
      <c r="JN62" s="185"/>
      <c r="JO62" s="185"/>
      <c r="JP62" s="185"/>
      <c r="JQ62" s="185"/>
      <c r="JR62" s="185"/>
      <c r="JS62" s="185"/>
      <c r="JT62" s="185"/>
      <c r="JU62" s="185"/>
      <c r="JV62" s="185"/>
      <c r="JW62" s="185"/>
      <c r="JX62" s="185"/>
      <c r="JY62" s="185"/>
      <c r="JZ62" s="185"/>
      <c r="KA62" s="185"/>
      <c r="KB62" s="185"/>
      <c r="KC62" s="185"/>
      <c r="KD62" s="185"/>
      <c r="KE62" s="185"/>
      <c r="KF62" s="185"/>
      <c r="KG62" s="185"/>
      <c r="KH62" s="185"/>
      <c r="KI62" s="185"/>
      <c r="KJ62" s="185"/>
      <c r="KK62" s="185"/>
      <c r="KL62" s="185"/>
      <c r="KM62" s="185"/>
      <c r="KN62" s="185"/>
      <c r="KO62" s="185"/>
      <c r="KP62" s="185"/>
      <c r="KQ62" s="185"/>
      <c r="KR62" s="185"/>
      <c r="KS62" s="185"/>
      <c r="KT62" s="185"/>
      <c r="KU62" s="185"/>
      <c r="KV62" s="185"/>
      <c r="KW62" s="185"/>
      <c r="KX62" s="185"/>
      <c r="KY62" s="185"/>
      <c r="KZ62" s="185"/>
      <c r="LA62" s="185"/>
      <c r="LB62" s="185"/>
      <c r="LC62" s="185"/>
      <c r="LD62" s="185"/>
      <c r="LE62" s="185"/>
      <c r="LF62" s="185"/>
      <c r="LG62" s="185"/>
      <c r="LH62" s="185"/>
      <c r="LI62" s="185"/>
      <c r="LJ62" s="185"/>
      <c r="LK62" s="185"/>
      <c r="LL62" s="185"/>
      <c r="LM62" s="185"/>
      <c r="LN62" s="185"/>
      <c r="LO62" s="185"/>
      <c r="LP62" s="185"/>
      <c r="LQ62" s="185"/>
      <c r="LR62" s="185"/>
      <c r="LS62" s="185"/>
      <c r="LT62" s="185"/>
    </row>
    <row r="63" spans="1:332" ht="15" customHeight="1">
      <c r="A63" s="196" t="str">
        <f t="shared" si="5"/>
        <v>8.2</v>
      </c>
      <c r="B63" s="253" t="str">
        <f t="shared" si="5"/>
        <v>SALIDAS PARA TOMAS NORMALES, REGULADAS, VITALES Y CRÍTICAS CON TUBERÍAS EMT</v>
      </c>
      <c r="C63" s="196">
        <f t="shared" si="5"/>
        <v>0</v>
      </c>
      <c r="D63" s="196">
        <f t="shared" si="5"/>
        <v>0</v>
      </c>
      <c r="E63" s="196">
        <f t="shared" si="5"/>
        <v>0</v>
      </c>
      <c r="F63" s="197">
        <f t="shared" si="6"/>
        <v>0</v>
      </c>
      <c r="G63" s="20"/>
      <c r="H63" s="21">
        <f t="shared" si="9"/>
        <v>0</v>
      </c>
      <c r="I63" s="20"/>
      <c r="J63" s="21">
        <f t="shared" si="10"/>
        <v>0</v>
      </c>
      <c r="K63" s="20"/>
      <c r="L63" s="21">
        <f t="shared" si="11"/>
        <v>0</v>
      </c>
      <c r="M63" s="20"/>
      <c r="N63" s="33">
        <f t="shared" si="14"/>
        <v>0</v>
      </c>
      <c r="O63" s="20"/>
      <c r="P63" s="22"/>
      <c r="Q63" s="20"/>
      <c r="R63" s="22"/>
      <c r="S63" s="20"/>
      <c r="T63" s="22"/>
      <c r="U63" s="20"/>
      <c r="V63" s="22"/>
      <c r="W63" s="20"/>
      <c r="X63" s="22"/>
      <c r="Y63" s="20"/>
      <c r="Z63" s="22"/>
      <c r="AA63" s="20"/>
      <c r="AB63" s="22"/>
      <c r="AC63" s="20"/>
      <c r="AD63" s="22"/>
      <c r="AE63" s="20"/>
      <c r="AF63" s="22"/>
      <c r="AG63" s="20"/>
      <c r="AH63" s="22"/>
      <c r="AI63" s="20"/>
      <c r="AJ63" s="22"/>
      <c r="AK63" s="20"/>
      <c r="AL63" s="22"/>
      <c r="AM63" s="20"/>
      <c r="AN63" s="22"/>
      <c r="AO63" s="20"/>
      <c r="AP63" s="22"/>
      <c r="AQ63" s="20"/>
      <c r="AR63" s="22"/>
      <c r="AS63" s="20"/>
      <c r="AT63" s="22"/>
      <c r="AU63" s="20"/>
      <c r="AV63" s="22"/>
      <c r="AW63" s="20"/>
      <c r="AX63" s="22"/>
      <c r="AY63" s="20"/>
      <c r="AZ63" s="22"/>
      <c r="BA63" s="20"/>
      <c r="BB63" s="22"/>
      <c r="BC63" s="20"/>
      <c r="BD63" s="22"/>
      <c r="BE63" s="20"/>
      <c r="BF63" s="22"/>
      <c r="BG63" s="83"/>
      <c r="BH63" s="84"/>
      <c r="BI63" s="20"/>
      <c r="BJ63" s="95"/>
      <c r="BK63" s="20">
        <v>0</v>
      </c>
      <c r="BL63" s="21">
        <f t="shared" si="12"/>
        <v>0</v>
      </c>
      <c r="BM63" s="20"/>
      <c r="BN63" s="95">
        <f t="shared" si="1"/>
        <v>0</v>
      </c>
      <c r="BO63" s="20"/>
      <c r="BP63" s="21">
        <f t="shared" si="13"/>
        <v>0</v>
      </c>
      <c r="BQ63" s="20"/>
      <c r="BR63" s="22"/>
      <c r="BS63" s="20"/>
      <c r="BT63" s="22"/>
      <c r="BU63" s="20"/>
      <c r="BV63" s="23"/>
      <c r="BW63" s="20"/>
      <c r="BX63" s="22"/>
      <c r="BY63" s="20"/>
      <c r="BZ63" s="172"/>
      <c r="CA63" s="20"/>
      <c r="CB63" s="164"/>
      <c r="CC63" s="20"/>
      <c r="CD63" s="178"/>
      <c r="CE63" s="20"/>
      <c r="CF63" s="95"/>
      <c r="CG63" s="20"/>
      <c r="CH63" s="95"/>
      <c r="CI63" s="20"/>
      <c r="CJ63" s="22"/>
      <c r="CK63" s="20"/>
      <c r="CL63" s="22"/>
      <c r="CM63" s="20"/>
      <c r="CN63" s="22"/>
      <c r="CO63" s="20"/>
      <c r="CP63" s="22"/>
      <c r="CQ63" s="20"/>
      <c r="CR63" s="22"/>
      <c r="CS63" s="20"/>
      <c r="CT63" s="22"/>
      <c r="CU63" s="20"/>
      <c r="CV63" s="22"/>
      <c r="CW63" s="20"/>
      <c r="CX63" s="22"/>
      <c r="CY63" s="20"/>
      <c r="CZ63" s="22"/>
      <c r="DA63" s="20"/>
      <c r="DB63" s="22"/>
      <c r="DC63" s="20"/>
      <c r="DD63" s="22"/>
      <c r="DE63" s="20"/>
      <c r="DF63" s="22"/>
      <c r="DG63" s="20"/>
      <c r="DH63" s="22"/>
      <c r="DI63" s="20"/>
      <c r="DJ63" s="22"/>
      <c r="DK63" s="20"/>
      <c r="DL63" s="22"/>
      <c r="DM63" s="20"/>
      <c r="DN63" s="22"/>
      <c r="DO63" s="20"/>
      <c r="DP63" s="22"/>
      <c r="DQ63" s="20"/>
      <c r="DR63" s="22"/>
      <c r="DS63" s="20"/>
      <c r="DT63" s="22"/>
      <c r="DU63" s="20"/>
      <c r="DV63" s="22"/>
      <c r="DW63" s="20"/>
      <c r="DX63" s="22"/>
      <c r="DY63" s="20"/>
      <c r="DZ63" s="22"/>
      <c r="EA63" s="23">
        <f t="shared" si="7"/>
        <v>0</v>
      </c>
      <c r="EB63" s="21">
        <f t="shared" si="2"/>
        <v>0</v>
      </c>
      <c r="EC63" s="193" t="e">
        <f t="shared" si="3"/>
        <v>#REF!</v>
      </c>
      <c r="ED63" s="193">
        <f t="shared" si="4"/>
        <v>0</v>
      </c>
      <c r="EE63" s="194">
        <f t="shared" si="8"/>
        <v>0</v>
      </c>
      <c r="EF63" s="185"/>
      <c r="EG63" s="185" t="s">
        <v>48</v>
      </c>
      <c r="EH63" s="185" t="s">
        <v>477</v>
      </c>
      <c r="EI63" s="185"/>
      <c r="EJ63" s="185"/>
      <c r="EK63" s="185"/>
      <c r="EL63" s="185"/>
      <c r="EM63" s="185"/>
      <c r="EN63" s="185"/>
      <c r="EO63" s="185"/>
      <c r="EP63" s="185"/>
      <c r="EQ63" s="185"/>
      <c r="ER63" s="185"/>
      <c r="ES63" s="185"/>
      <c r="ET63" s="185"/>
      <c r="EU63" s="185"/>
      <c r="EV63" s="185"/>
      <c r="EW63" s="185"/>
      <c r="EX63" s="185"/>
      <c r="EY63" s="185"/>
      <c r="EZ63" s="185"/>
      <c r="FA63" s="185"/>
      <c r="FB63" s="185"/>
      <c r="FC63" s="185"/>
      <c r="FD63" s="185"/>
      <c r="FE63" s="185"/>
      <c r="FF63" s="185"/>
      <c r="FG63" s="195"/>
      <c r="FH63" s="185"/>
      <c r="FI63" s="185"/>
      <c r="FJ63" s="185"/>
      <c r="FK63" s="185"/>
      <c r="FL63" s="185"/>
      <c r="FM63" s="185"/>
      <c r="FN63" s="185"/>
      <c r="FO63" s="185"/>
      <c r="FP63" s="185"/>
      <c r="FQ63" s="185"/>
      <c r="FR63" s="185"/>
      <c r="FS63" s="185"/>
      <c r="FT63" s="185"/>
      <c r="FU63" s="185"/>
      <c r="FV63" s="185"/>
      <c r="FW63" s="185"/>
      <c r="FX63" s="185"/>
      <c r="FY63" s="185"/>
      <c r="FZ63" s="185"/>
      <c r="GA63" s="185"/>
      <c r="GB63" s="185"/>
      <c r="GC63" s="185"/>
      <c r="GD63" s="185"/>
      <c r="GE63" s="185"/>
      <c r="GF63" s="185"/>
      <c r="GG63" s="185"/>
      <c r="GH63" s="185"/>
      <c r="GI63" s="185"/>
      <c r="GJ63" s="185"/>
      <c r="GK63" s="185"/>
      <c r="GL63" s="185"/>
      <c r="GM63" s="185"/>
      <c r="GN63" s="185"/>
      <c r="GO63" s="185"/>
      <c r="GP63" s="185"/>
      <c r="GQ63" s="185"/>
      <c r="GR63" s="185"/>
      <c r="GS63" s="185"/>
      <c r="GT63" s="185"/>
      <c r="GU63" s="185"/>
      <c r="GV63" s="185"/>
      <c r="GW63" s="185"/>
      <c r="GX63" s="185"/>
      <c r="GY63" s="185"/>
      <c r="GZ63" s="185"/>
      <c r="HA63" s="185"/>
      <c r="HB63" s="185"/>
      <c r="HC63" s="185"/>
      <c r="HD63" s="185"/>
      <c r="HE63" s="185"/>
      <c r="HF63" s="185"/>
      <c r="HG63" s="185"/>
      <c r="HH63" s="185"/>
      <c r="HI63" s="185"/>
      <c r="HJ63" s="185"/>
      <c r="HK63" s="185"/>
      <c r="HL63" s="185"/>
      <c r="HM63" s="185"/>
      <c r="HN63" s="185"/>
      <c r="HO63" s="185"/>
      <c r="HP63" s="185"/>
      <c r="HQ63" s="185"/>
      <c r="HR63" s="185"/>
      <c r="HS63" s="185"/>
      <c r="HT63" s="185"/>
      <c r="HU63" s="185"/>
      <c r="HV63" s="185"/>
      <c r="HW63" s="185"/>
      <c r="HX63" s="185"/>
      <c r="HY63" s="185"/>
      <c r="HZ63" s="185"/>
      <c r="IA63" s="185"/>
      <c r="IB63" s="185"/>
      <c r="IC63" s="185"/>
      <c r="ID63" s="185"/>
      <c r="IE63" s="185"/>
      <c r="IF63" s="185"/>
      <c r="IG63" s="185"/>
      <c r="IH63" s="185"/>
      <c r="II63" s="185"/>
      <c r="IJ63" s="185"/>
      <c r="IK63" s="185"/>
      <c r="IL63" s="185"/>
      <c r="IM63" s="185"/>
      <c r="IN63" s="185"/>
      <c r="IO63" s="185"/>
      <c r="IP63" s="185"/>
      <c r="IQ63" s="185"/>
      <c r="IR63" s="185"/>
      <c r="IS63" s="185"/>
      <c r="IT63" s="185"/>
      <c r="IU63" s="185"/>
      <c r="IV63" s="185"/>
      <c r="IW63" s="185"/>
      <c r="IX63" s="185"/>
      <c r="IY63" s="185"/>
      <c r="IZ63" s="185"/>
      <c r="JA63" s="185"/>
      <c r="JB63" s="185"/>
      <c r="JC63" s="185"/>
      <c r="JD63" s="185"/>
      <c r="JE63" s="185"/>
      <c r="JF63" s="185"/>
      <c r="JG63" s="185"/>
      <c r="JH63" s="185"/>
      <c r="JI63" s="185"/>
      <c r="JJ63" s="185"/>
      <c r="JK63" s="185"/>
      <c r="JL63" s="185"/>
      <c r="JM63" s="185"/>
      <c r="JN63" s="185"/>
      <c r="JO63" s="185"/>
      <c r="JP63" s="185"/>
      <c r="JQ63" s="185"/>
      <c r="JR63" s="185"/>
      <c r="JS63" s="185"/>
      <c r="JT63" s="185"/>
      <c r="JU63" s="185"/>
      <c r="JV63" s="185"/>
      <c r="JW63" s="185"/>
      <c r="JX63" s="185"/>
      <c r="JY63" s="185"/>
      <c r="JZ63" s="185"/>
      <c r="KA63" s="185"/>
      <c r="KB63" s="185"/>
      <c r="KC63" s="185"/>
      <c r="KD63" s="185"/>
      <c r="KE63" s="185"/>
      <c r="KF63" s="185"/>
      <c r="KG63" s="185"/>
      <c r="KH63" s="185"/>
      <c r="KI63" s="185"/>
      <c r="KJ63" s="185"/>
      <c r="KK63" s="185"/>
      <c r="KL63" s="185"/>
      <c r="KM63" s="185"/>
      <c r="KN63" s="185"/>
      <c r="KO63" s="185"/>
      <c r="KP63" s="185"/>
      <c r="KQ63" s="185"/>
      <c r="KR63" s="185"/>
      <c r="KS63" s="185"/>
      <c r="KT63" s="185"/>
      <c r="KU63" s="185"/>
      <c r="KV63" s="185"/>
      <c r="KW63" s="185"/>
      <c r="KX63" s="185"/>
      <c r="KY63" s="185"/>
      <c r="KZ63" s="185"/>
      <c r="LA63" s="185"/>
      <c r="LB63" s="185"/>
      <c r="LC63" s="185"/>
      <c r="LD63" s="185"/>
      <c r="LE63" s="185"/>
      <c r="LF63" s="185"/>
      <c r="LG63" s="185"/>
      <c r="LH63" s="185"/>
      <c r="LI63" s="185"/>
      <c r="LJ63" s="185"/>
      <c r="LK63" s="185"/>
      <c r="LL63" s="185"/>
      <c r="LM63" s="185"/>
      <c r="LN63" s="185"/>
      <c r="LO63" s="185"/>
      <c r="LP63" s="185"/>
      <c r="LQ63" s="185"/>
      <c r="LR63" s="185"/>
      <c r="LS63" s="185"/>
      <c r="LT63" s="185"/>
    </row>
    <row r="64" spans="1:332" ht="29.25" customHeight="1">
      <c r="A64" s="196" t="str">
        <f t="shared" si="5"/>
        <v>8.2.1</v>
      </c>
      <c r="B64" s="253" t="str">
        <f t="shared" si="5"/>
        <v>Salida para tomacorriente doble monofásica 15A con polo a tierra (Color blanco) , incluye Cu HFFR LS (libres de Halógenos), marquillado (Tubería EMT)</v>
      </c>
      <c r="C64" s="196" t="str">
        <f t="shared" si="5"/>
        <v>UN</v>
      </c>
      <c r="D64" s="196">
        <f t="shared" si="5"/>
        <v>70</v>
      </c>
      <c r="E64" s="196">
        <f t="shared" si="5"/>
        <v>146613.06</v>
      </c>
      <c r="F64" s="197">
        <f t="shared" si="6"/>
        <v>10262914.199999999</v>
      </c>
      <c r="G64" s="20"/>
      <c r="H64" s="21">
        <f t="shared" si="9"/>
        <v>0</v>
      </c>
      <c r="I64" s="20"/>
      <c r="J64" s="21">
        <f t="shared" si="10"/>
        <v>0</v>
      </c>
      <c r="K64" s="20"/>
      <c r="L64" s="21">
        <f t="shared" si="11"/>
        <v>0</v>
      </c>
      <c r="M64" s="20"/>
      <c r="N64" s="33">
        <f t="shared" si="14"/>
        <v>0</v>
      </c>
      <c r="O64" s="20"/>
      <c r="P64" s="22"/>
      <c r="Q64" s="20"/>
      <c r="R64" s="22"/>
      <c r="S64" s="20"/>
      <c r="T64" s="22"/>
      <c r="U64" s="20"/>
      <c r="V64" s="22"/>
      <c r="W64" s="20"/>
      <c r="X64" s="22"/>
      <c r="Y64" s="20"/>
      <c r="Z64" s="22"/>
      <c r="AA64" s="20"/>
      <c r="AB64" s="22"/>
      <c r="AC64" s="20"/>
      <c r="AD64" s="22"/>
      <c r="AE64" s="20"/>
      <c r="AF64" s="22"/>
      <c r="AG64" s="20"/>
      <c r="AH64" s="22"/>
      <c r="AI64" s="20"/>
      <c r="AJ64" s="22"/>
      <c r="AK64" s="20"/>
      <c r="AL64" s="22"/>
      <c r="AM64" s="20"/>
      <c r="AN64" s="22"/>
      <c r="AO64" s="20"/>
      <c r="AP64" s="22"/>
      <c r="AQ64" s="20"/>
      <c r="AR64" s="22"/>
      <c r="AS64" s="20"/>
      <c r="AT64" s="22"/>
      <c r="AU64" s="20"/>
      <c r="AV64" s="22"/>
      <c r="AW64" s="20"/>
      <c r="AX64" s="22"/>
      <c r="AY64" s="20"/>
      <c r="AZ64" s="22"/>
      <c r="BA64" s="20"/>
      <c r="BB64" s="22"/>
      <c r="BC64" s="20"/>
      <c r="BD64" s="22"/>
      <c r="BE64" s="20"/>
      <c r="BF64" s="22"/>
      <c r="BG64" s="83"/>
      <c r="BH64" s="84"/>
      <c r="BI64" s="20"/>
      <c r="BJ64" s="95"/>
      <c r="BK64" s="20">
        <v>0</v>
      </c>
      <c r="BL64" s="21">
        <f t="shared" si="12"/>
        <v>0</v>
      </c>
      <c r="BM64" s="20"/>
      <c r="BN64" s="95">
        <f t="shared" si="1"/>
        <v>0</v>
      </c>
      <c r="BO64" s="20"/>
      <c r="BP64" s="21">
        <f t="shared" si="13"/>
        <v>0</v>
      </c>
      <c r="BQ64" s="20"/>
      <c r="BR64" s="22"/>
      <c r="BS64" s="20"/>
      <c r="BT64" s="22"/>
      <c r="BU64" s="20">
        <v>6</v>
      </c>
      <c r="BV64" s="23">
        <f>BU64*E64</f>
        <v>879678.36</v>
      </c>
      <c r="BW64" s="20"/>
      <c r="BX64" s="22"/>
      <c r="BY64" s="20"/>
      <c r="BZ64" s="172"/>
      <c r="CA64" s="20"/>
      <c r="CB64" s="164"/>
      <c r="CC64" s="20"/>
      <c r="CD64" s="178"/>
      <c r="CE64" s="20"/>
      <c r="CF64" s="95"/>
      <c r="CG64" s="20"/>
      <c r="CH64" s="95"/>
      <c r="CI64" s="20"/>
      <c r="CJ64" s="22"/>
      <c r="CK64" s="20"/>
      <c r="CL64" s="22"/>
      <c r="CM64" s="20"/>
      <c r="CN64" s="22"/>
      <c r="CO64" s="20"/>
      <c r="CP64" s="22"/>
      <c r="CQ64" s="20"/>
      <c r="CR64" s="22"/>
      <c r="CS64" s="20"/>
      <c r="CT64" s="22"/>
      <c r="CU64" s="20"/>
      <c r="CV64" s="22"/>
      <c r="CW64" s="20"/>
      <c r="CX64" s="22"/>
      <c r="CY64" s="20"/>
      <c r="CZ64" s="22"/>
      <c r="DA64" s="20"/>
      <c r="DB64" s="22"/>
      <c r="DC64" s="20"/>
      <c r="DD64" s="22"/>
      <c r="DE64" s="20"/>
      <c r="DF64" s="22"/>
      <c r="DG64" s="20"/>
      <c r="DH64" s="22"/>
      <c r="DI64" s="20"/>
      <c r="DJ64" s="22"/>
      <c r="DK64" s="20"/>
      <c r="DL64" s="22"/>
      <c r="DM64" s="20"/>
      <c r="DN64" s="22"/>
      <c r="DO64" s="20"/>
      <c r="DP64" s="22"/>
      <c r="DQ64" s="20"/>
      <c r="DR64" s="22"/>
      <c r="DS64" s="20"/>
      <c r="DT64" s="22"/>
      <c r="DU64" s="20"/>
      <c r="DV64" s="22"/>
      <c r="DW64" s="20"/>
      <c r="DX64" s="22"/>
      <c r="DY64" s="20"/>
      <c r="DZ64" s="22"/>
      <c r="EA64" s="23">
        <f t="shared" si="7"/>
        <v>6</v>
      </c>
      <c r="EB64" s="21">
        <f t="shared" si="2"/>
        <v>879678.36</v>
      </c>
      <c r="EC64" s="193" t="e">
        <f t="shared" si="3"/>
        <v>#REF!</v>
      </c>
      <c r="ED64" s="193">
        <f t="shared" si="4"/>
        <v>2.4683714050922469E-5</v>
      </c>
      <c r="EE64" s="194">
        <f t="shared" si="8"/>
        <v>64</v>
      </c>
      <c r="EF64" s="185"/>
      <c r="EG64" s="185" t="s">
        <v>478</v>
      </c>
      <c r="EH64" s="185" t="s">
        <v>479</v>
      </c>
      <c r="EI64" s="185" t="s">
        <v>389</v>
      </c>
      <c r="EJ64" s="185">
        <v>70</v>
      </c>
      <c r="EK64" s="185">
        <v>146613.06</v>
      </c>
      <c r="EL64" s="185"/>
      <c r="EM64" s="185"/>
      <c r="EN64" s="185"/>
      <c r="EO64" s="185"/>
      <c r="EP64" s="185"/>
      <c r="EQ64" s="185"/>
      <c r="ER64" s="185"/>
      <c r="ES64" s="185"/>
      <c r="ET64" s="185"/>
      <c r="EU64" s="185"/>
      <c r="EV64" s="185"/>
      <c r="EW64" s="185"/>
      <c r="EX64" s="185"/>
      <c r="EY64" s="185"/>
      <c r="EZ64" s="185"/>
      <c r="FA64" s="185"/>
      <c r="FB64" s="185"/>
      <c r="FC64" s="185"/>
      <c r="FD64" s="185"/>
      <c r="FE64" s="185"/>
      <c r="FF64" s="185"/>
      <c r="FG64" s="195"/>
      <c r="FH64" s="185"/>
      <c r="FI64" s="185"/>
      <c r="FJ64" s="185"/>
      <c r="FK64" s="185"/>
      <c r="FL64" s="185"/>
      <c r="FM64" s="185"/>
      <c r="FN64" s="185"/>
      <c r="FO64" s="185"/>
      <c r="FP64" s="185"/>
      <c r="FQ64" s="185"/>
      <c r="FR64" s="185"/>
      <c r="FS64" s="185"/>
      <c r="FT64" s="185"/>
      <c r="FU64" s="185"/>
      <c r="FV64" s="185"/>
      <c r="FW64" s="185"/>
      <c r="FX64" s="185"/>
      <c r="FY64" s="185"/>
      <c r="FZ64" s="185"/>
      <c r="GA64" s="185"/>
      <c r="GB64" s="185"/>
      <c r="GC64" s="185"/>
      <c r="GD64" s="185"/>
      <c r="GE64" s="185"/>
      <c r="GF64" s="185"/>
      <c r="GG64" s="185"/>
      <c r="GH64" s="185"/>
      <c r="GI64" s="185"/>
      <c r="GJ64" s="185"/>
      <c r="GK64" s="185"/>
      <c r="GL64" s="185"/>
      <c r="GM64" s="185"/>
      <c r="GN64" s="185"/>
      <c r="GO64" s="185"/>
      <c r="GP64" s="185"/>
      <c r="GQ64" s="185"/>
      <c r="GR64" s="185"/>
      <c r="GS64" s="185"/>
      <c r="GT64" s="185"/>
      <c r="GU64" s="185"/>
      <c r="GV64" s="185"/>
      <c r="GW64" s="185"/>
      <c r="GX64" s="185"/>
      <c r="GY64" s="185"/>
      <c r="GZ64" s="185"/>
      <c r="HA64" s="185"/>
      <c r="HB64" s="185"/>
      <c r="HC64" s="185"/>
      <c r="HD64" s="185"/>
      <c r="HE64" s="185"/>
      <c r="HF64" s="185"/>
      <c r="HG64" s="185"/>
      <c r="HH64" s="185"/>
      <c r="HI64" s="185"/>
      <c r="HJ64" s="185"/>
      <c r="HK64" s="185"/>
      <c r="HL64" s="185"/>
      <c r="HM64" s="185"/>
      <c r="HN64" s="185"/>
      <c r="HO64" s="185"/>
      <c r="HP64" s="185"/>
      <c r="HQ64" s="185"/>
      <c r="HR64" s="185"/>
      <c r="HS64" s="185"/>
      <c r="HT64" s="185"/>
      <c r="HU64" s="185"/>
      <c r="HV64" s="185"/>
      <c r="HW64" s="185"/>
      <c r="HX64" s="185"/>
      <c r="HY64" s="185"/>
      <c r="HZ64" s="185"/>
      <c r="IA64" s="185"/>
      <c r="IB64" s="185"/>
      <c r="IC64" s="185"/>
      <c r="ID64" s="185"/>
      <c r="IE64" s="185"/>
      <c r="IF64" s="185"/>
      <c r="IG64" s="185"/>
      <c r="IH64" s="185"/>
      <c r="II64" s="185"/>
      <c r="IJ64" s="185"/>
      <c r="IK64" s="185"/>
      <c r="IL64" s="185"/>
      <c r="IM64" s="185"/>
      <c r="IN64" s="185"/>
      <c r="IO64" s="185"/>
      <c r="IP64" s="185"/>
      <c r="IQ64" s="185"/>
      <c r="IR64" s="185"/>
      <c r="IS64" s="185"/>
      <c r="IT64" s="185"/>
      <c r="IU64" s="185"/>
      <c r="IV64" s="185"/>
      <c r="IW64" s="185"/>
      <c r="IX64" s="185"/>
      <c r="IY64" s="185"/>
      <c r="IZ64" s="185"/>
      <c r="JA64" s="185"/>
      <c r="JB64" s="185"/>
      <c r="JC64" s="185"/>
      <c r="JD64" s="185"/>
      <c r="JE64" s="185"/>
      <c r="JF64" s="185"/>
      <c r="JG64" s="185"/>
      <c r="JH64" s="185"/>
      <c r="JI64" s="185"/>
      <c r="JJ64" s="185"/>
      <c r="JK64" s="185"/>
      <c r="JL64" s="185"/>
      <c r="JM64" s="185"/>
      <c r="JN64" s="185"/>
      <c r="JO64" s="185"/>
      <c r="JP64" s="185"/>
      <c r="JQ64" s="185"/>
      <c r="JR64" s="185"/>
      <c r="JS64" s="185"/>
      <c r="JT64" s="185"/>
      <c r="JU64" s="185"/>
      <c r="JV64" s="185"/>
      <c r="JW64" s="185"/>
      <c r="JX64" s="185"/>
      <c r="JY64" s="185"/>
      <c r="JZ64" s="185"/>
      <c r="KA64" s="185"/>
      <c r="KB64" s="185"/>
      <c r="KC64" s="185"/>
      <c r="KD64" s="185"/>
      <c r="KE64" s="185"/>
      <c r="KF64" s="185"/>
      <c r="KG64" s="185"/>
      <c r="KH64" s="185"/>
      <c r="KI64" s="185"/>
      <c r="KJ64" s="185"/>
      <c r="KK64" s="185"/>
      <c r="KL64" s="185"/>
      <c r="KM64" s="185"/>
      <c r="KN64" s="185"/>
      <c r="KO64" s="185"/>
      <c r="KP64" s="185"/>
      <c r="KQ64" s="185"/>
      <c r="KR64" s="185"/>
      <c r="KS64" s="185"/>
      <c r="KT64" s="185"/>
      <c r="KU64" s="185"/>
      <c r="KV64" s="185"/>
      <c r="KW64" s="185"/>
      <c r="KX64" s="185"/>
      <c r="KY64" s="185"/>
      <c r="KZ64" s="185"/>
      <c r="LA64" s="185"/>
      <c r="LB64" s="185"/>
      <c r="LC64" s="185"/>
      <c r="LD64" s="185"/>
      <c r="LE64" s="185"/>
      <c r="LF64" s="185"/>
      <c r="LG64" s="185"/>
      <c r="LH64" s="185"/>
      <c r="LI64" s="185"/>
      <c r="LJ64" s="185"/>
      <c r="LK64" s="185"/>
      <c r="LL64" s="185"/>
      <c r="LM64" s="185"/>
      <c r="LN64" s="185"/>
      <c r="LO64" s="185"/>
      <c r="LP64" s="185"/>
      <c r="LQ64" s="185"/>
      <c r="LR64" s="185"/>
      <c r="LS64" s="185"/>
      <c r="LT64" s="185"/>
    </row>
    <row r="65" spans="1:332" ht="15" customHeight="1">
      <c r="A65" s="196" t="str">
        <f t="shared" si="5"/>
        <v>8.2.2</v>
      </c>
      <c r="B65" s="253" t="str">
        <f t="shared" si="5"/>
        <v>Salida para toma bifásica (208V/20 Amps.) En muro para equipos en normal, con polo a tierra incluye Cu HFFR LS (libres de Halógenos), marquillado</v>
      </c>
      <c r="C65" s="196" t="str">
        <f t="shared" si="5"/>
        <v>UN</v>
      </c>
      <c r="D65" s="196">
        <f t="shared" si="5"/>
        <v>40</v>
      </c>
      <c r="E65" s="196">
        <f t="shared" si="5"/>
        <v>224838.9</v>
      </c>
      <c r="F65" s="197">
        <f t="shared" si="6"/>
        <v>8993556</v>
      </c>
      <c r="G65" s="20"/>
      <c r="H65" s="21">
        <f t="shared" si="9"/>
        <v>0</v>
      </c>
      <c r="I65" s="20"/>
      <c r="J65" s="21">
        <f t="shared" si="10"/>
        <v>0</v>
      </c>
      <c r="K65" s="20"/>
      <c r="L65" s="21">
        <f t="shared" si="11"/>
        <v>0</v>
      </c>
      <c r="M65" s="20"/>
      <c r="N65" s="33">
        <f t="shared" si="14"/>
        <v>0</v>
      </c>
      <c r="O65" s="20"/>
      <c r="P65" s="22"/>
      <c r="Q65" s="20"/>
      <c r="R65" s="22"/>
      <c r="S65" s="20"/>
      <c r="T65" s="22"/>
      <c r="U65" s="20"/>
      <c r="V65" s="22"/>
      <c r="W65" s="20"/>
      <c r="X65" s="22"/>
      <c r="Y65" s="20"/>
      <c r="Z65" s="22"/>
      <c r="AA65" s="20"/>
      <c r="AB65" s="22"/>
      <c r="AC65" s="20"/>
      <c r="AD65" s="22"/>
      <c r="AE65" s="20"/>
      <c r="AF65" s="22"/>
      <c r="AG65" s="20"/>
      <c r="AH65" s="22"/>
      <c r="AI65" s="20"/>
      <c r="AJ65" s="22"/>
      <c r="AK65" s="20"/>
      <c r="AL65" s="22"/>
      <c r="AM65" s="20"/>
      <c r="AN65" s="22"/>
      <c r="AO65" s="20"/>
      <c r="AP65" s="22"/>
      <c r="AQ65" s="20"/>
      <c r="AR65" s="22"/>
      <c r="AS65" s="20"/>
      <c r="AT65" s="22"/>
      <c r="AU65" s="20"/>
      <c r="AV65" s="22"/>
      <c r="AW65" s="20"/>
      <c r="AX65" s="22"/>
      <c r="AY65" s="20"/>
      <c r="AZ65" s="22"/>
      <c r="BA65" s="20"/>
      <c r="BB65" s="22"/>
      <c r="BC65" s="20"/>
      <c r="BD65" s="22"/>
      <c r="BE65" s="20"/>
      <c r="BF65" s="22"/>
      <c r="BG65" s="83"/>
      <c r="BH65" s="84"/>
      <c r="BI65" s="20"/>
      <c r="BJ65" s="95"/>
      <c r="BK65" s="20">
        <v>0</v>
      </c>
      <c r="BL65" s="21">
        <f t="shared" si="12"/>
        <v>0</v>
      </c>
      <c r="BM65" s="20"/>
      <c r="BN65" s="95">
        <f t="shared" si="1"/>
        <v>0</v>
      </c>
      <c r="BO65" s="20"/>
      <c r="BP65" s="21">
        <f t="shared" si="13"/>
        <v>0</v>
      </c>
      <c r="BQ65" s="20"/>
      <c r="BR65" s="22"/>
      <c r="BS65" s="20"/>
      <c r="BT65" s="22"/>
      <c r="BU65" s="20"/>
      <c r="BV65" s="22"/>
      <c r="BW65" s="20"/>
      <c r="BX65" s="22"/>
      <c r="BY65" s="20"/>
      <c r="BZ65" s="172"/>
      <c r="CA65" s="20"/>
      <c r="CB65" s="164"/>
      <c r="CC65" s="20"/>
      <c r="CD65" s="178"/>
      <c r="CE65" s="20"/>
      <c r="CF65" s="95"/>
      <c r="CG65" s="20"/>
      <c r="CH65" s="95"/>
      <c r="CI65" s="20"/>
      <c r="CJ65" s="22"/>
      <c r="CK65" s="20"/>
      <c r="CL65" s="22"/>
      <c r="CM65" s="20"/>
      <c r="CN65" s="22"/>
      <c r="CO65" s="20"/>
      <c r="CP65" s="22"/>
      <c r="CQ65" s="20"/>
      <c r="CR65" s="22"/>
      <c r="CS65" s="20"/>
      <c r="CT65" s="22"/>
      <c r="CU65" s="20"/>
      <c r="CV65" s="22"/>
      <c r="CW65" s="20"/>
      <c r="CX65" s="22"/>
      <c r="CY65" s="20"/>
      <c r="CZ65" s="22"/>
      <c r="DA65" s="20"/>
      <c r="DB65" s="22"/>
      <c r="DC65" s="20"/>
      <c r="DD65" s="22"/>
      <c r="DE65" s="20"/>
      <c r="DF65" s="22"/>
      <c r="DG65" s="20"/>
      <c r="DH65" s="22"/>
      <c r="DI65" s="20"/>
      <c r="DJ65" s="22"/>
      <c r="DK65" s="20"/>
      <c r="DL65" s="22"/>
      <c r="DM65" s="20"/>
      <c r="DN65" s="22"/>
      <c r="DO65" s="20"/>
      <c r="DP65" s="22"/>
      <c r="DQ65" s="20"/>
      <c r="DR65" s="22"/>
      <c r="DS65" s="20"/>
      <c r="DT65" s="22"/>
      <c r="DU65" s="20"/>
      <c r="DV65" s="22"/>
      <c r="DW65" s="20"/>
      <c r="DX65" s="22"/>
      <c r="DY65" s="20"/>
      <c r="DZ65" s="22"/>
      <c r="EA65" s="23">
        <f t="shared" si="7"/>
        <v>0</v>
      </c>
      <c r="EB65" s="21">
        <f t="shared" si="2"/>
        <v>0</v>
      </c>
      <c r="EC65" s="193" t="e">
        <f t="shared" si="3"/>
        <v>#REF!</v>
      </c>
      <c r="ED65" s="193">
        <f t="shared" si="4"/>
        <v>0</v>
      </c>
      <c r="EE65" s="194">
        <f t="shared" si="8"/>
        <v>40</v>
      </c>
      <c r="EF65" s="185"/>
      <c r="EG65" s="185" t="s">
        <v>480</v>
      </c>
      <c r="EH65" s="185" t="s">
        <v>481</v>
      </c>
      <c r="EI65" s="185" t="s">
        <v>389</v>
      </c>
      <c r="EJ65" s="185">
        <v>40</v>
      </c>
      <c r="EK65" s="185">
        <v>224838.9</v>
      </c>
      <c r="EL65" s="185"/>
      <c r="EM65" s="185"/>
      <c r="EN65" s="185"/>
      <c r="EO65" s="185"/>
      <c r="EP65" s="185"/>
      <c r="EQ65" s="185"/>
      <c r="ER65" s="185"/>
      <c r="ES65" s="185"/>
      <c r="ET65" s="185"/>
      <c r="EU65" s="185"/>
      <c r="EV65" s="185"/>
      <c r="EW65" s="185"/>
      <c r="EX65" s="185"/>
      <c r="EY65" s="185"/>
      <c r="EZ65" s="185"/>
      <c r="FA65" s="185"/>
      <c r="FB65" s="185"/>
      <c r="FC65" s="185"/>
      <c r="FD65" s="185"/>
      <c r="FE65" s="185"/>
      <c r="FF65" s="185"/>
      <c r="FG65" s="195"/>
      <c r="FH65" s="185"/>
      <c r="FI65" s="185"/>
      <c r="FJ65" s="185"/>
      <c r="FK65" s="185"/>
      <c r="FL65" s="185"/>
      <c r="FM65" s="185"/>
      <c r="FN65" s="185"/>
      <c r="FO65" s="185"/>
      <c r="FP65" s="185"/>
      <c r="FQ65" s="185"/>
      <c r="FR65" s="185"/>
      <c r="FS65" s="185"/>
      <c r="FT65" s="185"/>
      <c r="FU65" s="185"/>
      <c r="FV65" s="185"/>
      <c r="FW65" s="185"/>
      <c r="FX65" s="185"/>
      <c r="FY65" s="185"/>
      <c r="FZ65" s="185"/>
      <c r="GA65" s="185"/>
      <c r="GB65" s="185"/>
      <c r="GC65" s="185"/>
      <c r="GD65" s="185"/>
      <c r="GE65" s="185"/>
      <c r="GF65" s="185"/>
      <c r="GG65" s="185"/>
      <c r="GH65" s="185"/>
      <c r="GI65" s="185"/>
      <c r="GJ65" s="185"/>
      <c r="GK65" s="185"/>
      <c r="GL65" s="185"/>
      <c r="GM65" s="185"/>
      <c r="GN65" s="185"/>
      <c r="GO65" s="185"/>
      <c r="GP65" s="185"/>
      <c r="GQ65" s="185"/>
      <c r="GR65" s="185"/>
      <c r="GS65" s="185"/>
      <c r="GT65" s="185"/>
      <c r="GU65" s="185"/>
      <c r="GV65" s="185"/>
      <c r="GW65" s="185"/>
      <c r="GX65" s="185"/>
      <c r="GY65" s="185"/>
      <c r="GZ65" s="185"/>
      <c r="HA65" s="185"/>
      <c r="HB65" s="185"/>
      <c r="HC65" s="185"/>
      <c r="HD65" s="185"/>
      <c r="HE65" s="185"/>
      <c r="HF65" s="185"/>
      <c r="HG65" s="185"/>
      <c r="HH65" s="185"/>
      <c r="HI65" s="185"/>
      <c r="HJ65" s="185"/>
      <c r="HK65" s="185"/>
      <c r="HL65" s="185"/>
      <c r="HM65" s="185"/>
      <c r="HN65" s="185"/>
      <c r="HO65" s="185"/>
      <c r="HP65" s="185"/>
      <c r="HQ65" s="185"/>
      <c r="HR65" s="185"/>
      <c r="HS65" s="185"/>
      <c r="HT65" s="185"/>
      <c r="HU65" s="185"/>
      <c r="HV65" s="185"/>
      <c r="HW65" s="185"/>
      <c r="HX65" s="185"/>
      <c r="HY65" s="185"/>
      <c r="HZ65" s="185"/>
      <c r="IA65" s="185"/>
      <c r="IB65" s="185"/>
      <c r="IC65" s="185"/>
      <c r="ID65" s="185"/>
      <c r="IE65" s="185"/>
      <c r="IF65" s="185"/>
      <c r="IG65" s="185"/>
      <c r="IH65" s="185"/>
      <c r="II65" s="185"/>
      <c r="IJ65" s="185"/>
      <c r="IK65" s="185"/>
      <c r="IL65" s="185"/>
      <c r="IM65" s="185"/>
      <c r="IN65" s="185"/>
      <c r="IO65" s="185"/>
      <c r="IP65" s="185"/>
      <c r="IQ65" s="185"/>
      <c r="IR65" s="185"/>
      <c r="IS65" s="185"/>
      <c r="IT65" s="185"/>
      <c r="IU65" s="185"/>
      <c r="IV65" s="185"/>
      <c r="IW65" s="185"/>
      <c r="IX65" s="185"/>
      <c r="IY65" s="185"/>
      <c r="IZ65" s="185"/>
      <c r="JA65" s="185"/>
      <c r="JB65" s="185"/>
      <c r="JC65" s="185"/>
      <c r="JD65" s="185"/>
      <c r="JE65" s="185"/>
      <c r="JF65" s="185"/>
      <c r="JG65" s="185"/>
      <c r="JH65" s="185"/>
      <c r="JI65" s="185"/>
      <c r="JJ65" s="185"/>
      <c r="JK65" s="185"/>
      <c r="JL65" s="185"/>
      <c r="JM65" s="185"/>
      <c r="JN65" s="185"/>
      <c r="JO65" s="185"/>
      <c r="JP65" s="185"/>
      <c r="JQ65" s="185"/>
      <c r="JR65" s="185"/>
      <c r="JS65" s="185"/>
      <c r="JT65" s="185"/>
      <c r="JU65" s="185"/>
      <c r="JV65" s="185"/>
      <c r="JW65" s="185"/>
      <c r="JX65" s="185"/>
      <c r="JY65" s="185"/>
      <c r="JZ65" s="185"/>
      <c r="KA65" s="185"/>
      <c r="KB65" s="185"/>
      <c r="KC65" s="185"/>
      <c r="KD65" s="185"/>
      <c r="KE65" s="185"/>
      <c r="KF65" s="185"/>
      <c r="KG65" s="185"/>
      <c r="KH65" s="185"/>
      <c r="KI65" s="185"/>
      <c r="KJ65" s="185"/>
      <c r="KK65" s="185"/>
      <c r="KL65" s="185"/>
      <c r="KM65" s="185"/>
      <c r="KN65" s="185"/>
      <c r="KO65" s="185"/>
      <c r="KP65" s="185"/>
      <c r="KQ65" s="185"/>
      <c r="KR65" s="185"/>
      <c r="KS65" s="185"/>
      <c r="KT65" s="185"/>
      <c r="KU65" s="185"/>
      <c r="KV65" s="185"/>
      <c r="KW65" s="185"/>
      <c r="KX65" s="185"/>
      <c r="KY65" s="185"/>
      <c r="KZ65" s="185"/>
      <c r="LA65" s="185"/>
      <c r="LB65" s="185"/>
      <c r="LC65" s="185"/>
      <c r="LD65" s="185"/>
      <c r="LE65" s="185"/>
      <c r="LF65" s="185"/>
      <c r="LG65" s="185"/>
      <c r="LH65" s="185"/>
      <c r="LI65" s="185"/>
      <c r="LJ65" s="185"/>
      <c r="LK65" s="185"/>
      <c r="LL65" s="185"/>
      <c r="LM65" s="185"/>
      <c r="LN65" s="185"/>
      <c r="LO65" s="185"/>
      <c r="LP65" s="185"/>
      <c r="LQ65" s="185"/>
      <c r="LR65" s="185"/>
      <c r="LS65" s="185"/>
      <c r="LT65" s="185"/>
    </row>
    <row r="66" spans="1:332" ht="14.45" customHeight="1">
      <c r="A66" s="196" t="str">
        <f t="shared" si="5"/>
        <v>8.2.3</v>
      </c>
      <c r="B66" s="253" t="str">
        <f t="shared" si="5"/>
        <v>Salida monofásica secador de manos o equipos dedicados, con polo a tierra, incluye Cu HFFR LS (libres de Halógenos), marquillado (TUBERÍA EMT)</v>
      </c>
      <c r="C66" s="196" t="str">
        <f t="shared" si="5"/>
        <v>UN</v>
      </c>
      <c r="D66" s="196">
        <f t="shared" si="5"/>
        <v>40</v>
      </c>
      <c r="E66" s="196">
        <f t="shared" si="5"/>
        <v>194320.16999999998</v>
      </c>
      <c r="F66" s="197">
        <f t="shared" si="6"/>
        <v>7772806.7999999989</v>
      </c>
      <c r="G66" s="20"/>
      <c r="H66" s="21">
        <f t="shared" si="9"/>
        <v>0</v>
      </c>
      <c r="I66" s="20"/>
      <c r="J66" s="21">
        <f t="shared" si="10"/>
        <v>0</v>
      </c>
      <c r="K66" s="20"/>
      <c r="L66" s="21">
        <f t="shared" si="11"/>
        <v>0</v>
      </c>
      <c r="M66" s="20"/>
      <c r="N66" s="33">
        <f t="shared" si="14"/>
        <v>0</v>
      </c>
      <c r="O66" s="20"/>
      <c r="P66" s="22"/>
      <c r="Q66" s="20"/>
      <c r="R66" s="22"/>
      <c r="S66" s="20"/>
      <c r="T66" s="22"/>
      <c r="U66" s="20"/>
      <c r="V66" s="22"/>
      <c r="W66" s="20"/>
      <c r="X66" s="22"/>
      <c r="Y66" s="20"/>
      <c r="Z66" s="22"/>
      <c r="AA66" s="20"/>
      <c r="AB66" s="22"/>
      <c r="AC66" s="20"/>
      <c r="AD66" s="22"/>
      <c r="AE66" s="20"/>
      <c r="AF66" s="22"/>
      <c r="AG66" s="20"/>
      <c r="AH66" s="22"/>
      <c r="AI66" s="20"/>
      <c r="AJ66" s="22"/>
      <c r="AK66" s="20"/>
      <c r="AL66" s="22"/>
      <c r="AM66" s="20"/>
      <c r="AN66" s="22"/>
      <c r="AO66" s="20"/>
      <c r="AP66" s="22"/>
      <c r="AQ66" s="20"/>
      <c r="AR66" s="22"/>
      <c r="AS66" s="20"/>
      <c r="AT66" s="22"/>
      <c r="AU66" s="20"/>
      <c r="AV66" s="22"/>
      <c r="AW66" s="20"/>
      <c r="AX66" s="22"/>
      <c r="AY66" s="20"/>
      <c r="AZ66" s="22"/>
      <c r="BA66" s="20"/>
      <c r="BB66" s="22"/>
      <c r="BC66" s="20"/>
      <c r="BD66" s="22"/>
      <c r="BE66" s="20"/>
      <c r="BF66" s="22"/>
      <c r="BG66" s="83"/>
      <c r="BH66" s="84"/>
      <c r="BI66" s="20"/>
      <c r="BJ66" s="95"/>
      <c r="BK66" s="20">
        <v>0</v>
      </c>
      <c r="BL66" s="21">
        <f t="shared" si="12"/>
        <v>0</v>
      </c>
      <c r="BM66" s="20"/>
      <c r="BN66" s="95">
        <f t="shared" si="1"/>
        <v>0</v>
      </c>
      <c r="BO66" s="20"/>
      <c r="BP66" s="21">
        <f t="shared" si="13"/>
        <v>0</v>
      </c>
      <c r="BQ66" s="20"/>
      <c r="BR66" s="22"/>
      <c r="BS66" s="20"/>
      <c r="BT66" s="22"/>
      <c r="BU66" s="20"/>
      <c r="BV66" s="22"/>
      <c r="BW66" s="20"/>
      <c r="BX66" s="22"/>
      <c r="BY66" s="20"/>
      <c r="BZ66" s="172"/>
      <c r="CA66" s="20"/>
      <c r="CB66" s="164"/>
      <c r="CC66" s="20"/>
      <c r="CD66" s="178"/>
      <c r="CE66" s="20"/>
      <c r="CF66" s="95"/>
      <c r="CG66" s="20"/>
      <c r="CH66" s="95"/>
      <c r="CI66" s="20"/>
      <c r="CJ66" s="22"/>
      <c r="CK66" s="20"/>
      <c r="CL66" s="22"/>
      <c r="CM66" s="20"/>
      <c r="CN66" s="22"/>
      <c r="CO66" s="20"/>
      <c r="CP66" s="22"/>
      <c r="CQ66" s="20"/>
      <c r="CR66" s="22"/>
      <c r="CS66" s="20"/>
      <c r="CT66" s="22"/>
      <c r="CU66" s="20"/>
      <c r="CV66" s="22"/>
      <c r="CW66" s="20"/>
      <c r="CX66" s="22"/>
      <c r="CY66" s="20"/>
      <c r="CZ66" s="22"/>
      <c r="DA66" s="20"/>
      <c r="DB66" s="22"/>
      <c r="DC66" s="20"/>
      <c r="DD66" s="22"/>
      <c r="DE66" s="20"/>
      <c r="DF66" s="22"/>
      <c r="DG66" s="20"/>
      <c r="DH66" s="22"/>
      <c r="DI66" s="20"/>
      <c r="DJ66" s="22"/>
      <c r="DK66" s="20"/>
      <c r="DL66" s="22"/>
      <c r="DM66" s="20"/>
      <c r="DN66" s="22"/>
      <c r="DO66" s="20"/>
      <c r="DP66" s="22"/>
      <c r="DQ66" s="20"/>
      <c r="DR66" s="22"/>
      <c r="DS66" s="20"/>
      <c r="DT66" s="22"/>
      <c r="DU66" s="20"/>
      <c r="DV66" s="22"/>
      <c r="DW66" s="20"/>
      <c r="DX66" s="22"/>
      <c r="DY66" s="20"/>
      <c r="DZ66" s="22"/>
      <c r="EA66" s="23">
        <f t="shared" si="7"/>
        <v>0</v>
      </c>
      <c r="EB66" s="21">
        <f t="shared" si="2"/>
        <v>0</v>
      </c>
      <c r="EC66" s="193" t="e">
        <f t="shared" si="3"/>
        <v>#REF!</v>
      </c>
      <c r="ED66" s="193">
        <f t="shared" si="4"/>
        <v>0</v>
      </c>
      <c r="EE66" s="194">
        <f t="shared" si="8"/>
        <v>40</v>
      </c>
      <c r="EF66" s="185"/>
      <c r="EG66" s="185" t="s">
        <v>482</v>
      </c>
      <c r="EH66" s="185" t="s">
        <v>483</v>
      </c>
      <c r="EI66" s="185" t="s">
        <v>389</v>
      </c>
      <c r="EJ66" s="185">
        <v>40</v>
      </c>
      <c r="EK66" s="185">
        <v>194320.16999999998</v>
      </c>
      <c r="EL66" s="185"/>
      <c r="EM66" s="185"/>
      <c r="EN66" s="185"/>
      <c r="EO66" s="185"/>
      <c r="EP66" s="185"/>
      <c r="EQ66" s="185"/>
      <c r="ER66" s="185"/>
      <c r="ES66" s="185"/>
      <c r="ET66" s="185"/>
      <c r="EU66" s="185"/>
      <c r="EV66" s="185"/>
      <c r="EW66" s="185"/>
      <c r="EX66" s="185"/>
      <c r="EY66" s="185"/>
      <c r="EZ66" s="185"/>
      <c r="FA66" s="185"/>
      <c r="FB66" s="185"/>
      <c r="FC66" s="185"/>
      <c r="FD66" s="185"/>
      <c r="FE66" s="185"/>
      <c r="FF66" s="185"/>
      <c r="FG66" s="195"/>
      <c r="FH66" s="185"/>
      <c r="FI66" s="185"/>
      <c r="FJ66" s="185"/>
      <c r="FK66" s="185"/>
      <c r="FL66" s="185"/>
      <c r="FM66" s="185"/>
      <c r="FN66" s="185"/>
      <c r="FO66" s="185"/>
      <c r="FP66" s="185"/>
      <c r="FQ66" s="185"/>
      <c r="FR66" s="185"/>
      <c r="FS66" s="185"/>
      <c r="FT66" s="185"/>
      <c r="FU66" s="185"/>
      <c r="FV66" s="185"/>
      <c r="FW66" s="185"/>
      <c r="FX66" s="185"/>
      <c r="FY66" s="185"/>
      <c r="FZ66" s="185"/>
      <c r="GA66" s="185"/>
      <c r="GB66" s="185"/>
      <c r="GC66" s="185"/>
      <c r="GD66" s="185"/>
      <c r="GE66" s="185"/>
      <c r="GF66" s="185"/>
      <c r="GG66" s="185"/>
      <c r="GH66" s="185"/>
      <c r="GI66" s="185"/>
      <c r="GJ66" s="185"/>
      <c r="GK66" s="185"/>
      <c r="GL66" s="185"/>
      <c r="GM66" s="185"/>
      <c r="GN66" s="185"/>
      <c r="GO66" s="185"/>
      <c r="GP66" s="185"/>
      <c r="GQ66" s="185"/>
      <c r="GR66" s="185"/>
      <c r="GS66" s="185"/>
      <c r="GT66" s="185"/>
      <c r="GU66" s="185"/>
      <c r="GV66" s="185"/>
      <c r="GW66" s="185"/>
      <c r="GX66" s="185"/>
      <c r="GY66" s="185"/>
      <c r="GZ66" s="185"/>
      <c r="HA66" s="185"/>
      <c r="HB66" s="185"/>
      <c r="HC66" s="185"/>
      <c r="HD66" s="185"/>
      <c r="HE66" s="185"/>
      <c r="HF66" s="185"/>
      <c r="HG66" s="185"/>
      <c r="HH66" s="185"/>
      <c r="HI66" s="185"/>
      <c r="HJ66" s="185"/>
      <c r="HK66" s="185"/>
      <c r="HL66" s="185"/>
      <c r="HM66" s="185"/>
      <c r="HN66" s="185"/>
      <c r="HO66" s="185"/>
      <c r="HP66" s="185"/>
      <c r="HQ66" s="185"/>
      <c r="HR66" s="185"/>
      <c r="HS66" s="185"/>
      <c r="HT66" s="185"/>
      <c r="HU66" s="185"/>
      <c r="HV66" s="185"/>
      <c r="HW66" s="185"/>
      <c r="HX66" s="185"/>
      <c r="HY66" s="185"/>
      <c r="HZ66" s="185"/>
      <c r="IA66" s="185"/>
      <c r="IB66" s="185"/>
      <c r="IC66" s="185"/>
      <c r="ID66" s="185"/>
      <c r="IE66" s="185"/>
      <c r="IF66" s="185"/>
      <c r="IG66" s="185"/>
      <c r="IH66" s="185"/>
      <c r="II66" s="185"/>
      <c r="IJ66" s="185"/>
      <c r="IK66" s="185"/>
      <c r="IL66" s="185"/>
      <c r="IM66" s="185"/>
      <c r="IN66" s="185"/>
      <c r="IO66" s="185"/>
      <c r="IP66" s="185"/>
      <c r="IQ66" s="185"/>
      <c r="IR66" s="185"/>
      <c r="IS66" s="185"/>
      <c r="IT66" s="185"/>
      <c r="IU66" s="185"/>
      <c r="IV66" s="185"/>
      <c r="IW66" s="185"/>
      <c r="IX66" s="185"/>
      <c r="IY66" s="185"/>
      <c r="IZ66" s="185"/>
      <c r="JA66" s="185"/>
      <c r="JB66" s="185"/>
      <c r="JC66" s="185"/>
      <c r="JD66" s="185"/>
      <c r="JE66" s="185"/>
      <c r="JF66" s="185"/>
      <c r="JG66" s="185"/>
      <c r="JH66" s="185"/>
      <c r="JI66" s="185"/>
      <c r="JJ66" s="185"/>
      <c r="JK66" s="185"/>
      <c r="JL66" s="185"/>
      <c r="JM66" s="185"/>
      <c r="JN66" s="185"/>
      <c r="JO66" s="185"/>
      <c r="JP66" s="185"/>
      <c r="JQ66" s="185"/>
      <c r="JR66" s="185"/>
      <c r="JS66" s="185"/>
      <c r="JT66" s="185"/>
      <c r="JU66" s="185"/>
      <c r="JV66" s="185"/>
      <c r="JW66" s="185"/>
      <c r="JX66" s="185"/>
      <c r="JY66" s="185"/>
      <c r="JZ66" s="185"/>
      <c r="KA66" s="185"/>
      <c r="KB66" s="185"/>
      <c r="KC66" s="185"/>
      <c r="KD66" s="185"/>
      <c r="KE66" s="185"/>
      <c r="KF66" s="185"/>
      <c r="KG66" s="185"/>
      <c r="KH66" s="185"/>
      <c r="KI66" s="185"/>
      <c r="KJ66" s="185"/>
      <c r="KK66" s="185"/>
      <c r="KL66" s="185"/>
      <c r="KM66" s="185"/>
      <c r="KN66" s="185"/>
      <c r="KO66" s="185"/>
      <c r="KP66" s="185"/>
      <c r="KQ66" s="185"/>
      <c r="KR66" s="185"/>
      <c r="KS66" s="185"/>
      <c r="KT66" s="185"/>
      <c r="KU66" s="185"/>
      <c r="KV66" s="185"/>
      <c r="KW66" s="185"/>
      <c r="KX66" s="185"/>
      <c r="KY66" s="185"/>
      <c r="KZ66" s="185"/>
      <c r="LA66" s="185"/>
      <c r="LB66" s="185"/>
      <c r="LC66" s="185"/>
      <c r="LD66" s="185"/>
      <c r="LE66" s="185"/>
      <c r="LF66" s="185"/>
      <c r="LG66" s="185"/>
      <c r="LH66" s="185"/>
      <c r="LI66" s="185"/>
      <c r="LJ66" s="185"/>
      <c r="LK66" s="185"/>
      <c r="LL66" s="185"/>
      <c r="LM66" s="185"/>
      <c r="LN66" s="185"/>
      <c r="LO66" s="185"/>
      <c r="LP66" s="185"/>
      <c r="LQ66" s="185"/>
      <c r="LR66" s="185"/>
      <c r="LS66" s="185"/>
      <c r="LT66" s="185"/>
    </row>
    <row r="67" spans="1:332" ht="15" customHeight="1">
      <c r="A67" s="196" t="str">
        <f t="shared" si="5"/>
        <v>8.2.4</v>
      </c>
      <c r="B67" s="253" t="str">
        <f t="shared" si="5"/>
        <v>Salida para tomacorriente doble monofásica con polo a tierra Regulada color anaranjado para computadores (mas línea a tierra aislada), incluye Cu HFFR LS (libres de Halógenos), marquillado TUBERÍA EMT</v>
      </c>
      <c r="C67" s="196" t="str">
        <f t="shared" si="5"/>
        <v>UN</v>
      </c>
      <c r="D67" s="196">
        <f t="shared" si="5"/>
        <v>70</v>
      </c>
      <c r="E67" s="196">
        <f t="shared" si="5"/>
        <v>100777.05</v>
      </c>
      <c r="F67" s="197">
        <f t="shared" si="6"/>
        <v>7054393.5</v>
      </c>
      <c r="G67" s="20"/>
      <c r="H67" s="21">
        <f t="shared" si="9"/>
        <v>0</v>
      </c>
      <c r="I67" s="20"/>
      <c r="J67" s="21">
        <f t="shared" si="10"/>
        <v>0</v>
      </c>
      <c r="K67" s="20"/>
      <c r="L67" s="21">
        <f t="shared" si="11"/>
        <v>0</v>
      </c>
      <c r="M67" s="20"/>
      <c r="N67" s="33">
        <f t="shared" si="14"/>
        <v>0</v>
      </c>
      <c r="O67" s="20"/>
      <c r="P67" s="22"/>
      <c r="Q67" s="20"/>
      <c r="R67" s="22"/>
      <c r="S67" s="20"/>
      <c r="T67" s="22"/>
      <c r="U67" s="20"/>
      <c r="V67" s="22"/>
      <c r="W67" s="20"/>
      <c r="X67" s="22"/>
      <c r="Y67" s="20"/>
      <c r="Z67" s="22"/>
      <c r="AA67" s="20"/>
      <c r="AB67" s="22"/>
      <c r="AC67" s="20"/>
      <c r="AD67" s="22"/>
      <c r="AE67" s="20"/>
      <c r="AF67" s="22"/>
      <c r="AG67" s="20"/>
      <c r="AH67" s="22"/>
      <c r="AI67" s="20"/>
      <c r="AJ67" s="22"/>
      <c r="AK67" s="20"/>
      <c r="AL67" s="22"/>
      <c r="AM67" s="20"/>
      <c r="AN67" s="22"/>
      <c r="AO67" s="20"/>
      <c r="AP67" s="22"/>
      <c r="AQ67" s="20"/>
      <c r="AR67" s="22"/>
      <c r="AS67" s="20"/>
      <c r="AT67" s="22"/>
      <c r="AU67" s="20"/>
      <c r="AV67" s="22"/>
      <c r="AW67" s="20"/>
      <c r="AX67" s="22"/>
      <c r="AY67" s="20"/>
      <c r="AZ67" s="22"/>
      <c r="BA67" s="20"/>
      <c r="BB67" s="22"/>
      <c r="BC67" s="20"/>
      <c r="BD67" s="22"/>
      <c r="BE67" s="20"/>
      <c r="BF67" s="22"/>
      <c r="BG67" s="83"/>
      <c r="BH67" s="84"/>
      <c r="BI67" s="20"/>
      <c r="BJ67" s="95"/>
      <c r="BK67" s="20">
        <v>0</v>
      </c>
      <c r="BL67" s="21">
        <f t="shared" si="12"/>
        <v>0</v>
      </c>
      <c r="BM67" s="20"/>
      <c r="BN67" s="95">
        <f t="shared" si="1"/>
        <v>0</v>
      </c>
      <c r="BO67" s="20"/>
      <c r="BP67" s="21">
        <f t="shared" si="13"/>
        <v>0</v>
      </c>
      <c r="BQ67" s="20"/>
      <c r="BR67" s="22"/>
      <c r="BS67" s="20"/>
      <c r="BT67" s="22"/>
      <c r="BU67" s="20"/>
      <c r="BV67" s="22"/>
      <c r="BW67" s="20"/>
      <c r="BX67" s="22"/>
      <c r="BY67" s="20"/>
      <c r="BZ67" s="172"/>
      <c r="CA67" s="20"/>
      <c r="CB67" s="164"/>
      <c r="CC67" s="20"/>
      <c r="CD67" s="178"/>
      <c r="CE67" s="20">
        <v>2</v>
      </c>
      <c r="CF67" s="95">
        <f>+CE67*$E67</f>
        <v>201554.1</v>
      </c>
      <c r="CG67" s="20"/>
      <c r="CH67" s="95"/>
      <c r="CI67" s="20"/>
      <c r="CJ67" s="22"/>
      <c r="CK67" s="20"/>
      <c r="CL67" s="22"/>
      <c r="CM67" s="20"/>
      <c r="CN67" s="22"/>
      <c r="CO67" s="20"/>
      <c r="CP67" s="22"/>
      <c r="CQ67" s="20"/>
      <c r="CR67" s="22"/>
      <c r="CS67" s="20"/>
      <c r="CT67" s="22"/>
      <c r="CU67" s="20"/>
      <c r="CV67" s="22"/>
      <c r="CW67" s="20"/>
      <c r="CX67" s="22"/>
      <c r="CY67" s="20"/>
      <c r="CZ67" s="22"/>
      <c r="DA67" s="20"/>
      <c r="DB67" s="22"/>
      <c r="DC67" s="20"/>
      <c r="DD67" s="22"/>
      <c r="DE67" s="20"/>
      <c r="DF67" s="22"/>
      <c r="DG67" s="20"/>
      <c r="DH67" s="22"/>
      <c r="DI67" s="20"/>
      <c r="DJ67" s="22"/>
      <c r="DK67" s="20"/>
      <c r="DL67" s="22"/>
      <c r="DM67" s="20"/>
      <c r="DN67" s="22"/>
      <c r="DO67" s="20"/>
      <c r="DP67" s="22"/>
      <c r="DQ67" s="20"/>
      <c r="DR67" s="22"/>
      <c r="DS67" s="20"/>
      <c r="DT67" s="22"/>
      <c r="DU67" s="20"/>
      <c r="DV67" s="22"/>
      <c r="DW67" s="20"/>
      <c r="DX67" s="22"/>
      <c r="DY67" s="20"/>
      <c r="DZ67" s="22"/>
      <c r="EA67" s="23">
        <f t="shared" si="7"/>
        <v>2</v>
      </c>
      <c r="EB67" s="21">
        <f t="shared" si="2"/>
        <v>201554.1</v>
      </c>
      <c r="EC67" s="193" t="e">
        <f t="shared" si="3"/>
        <v>#REF!</v>
      </c>
      <c r="ED67" s="193">
        <f t="shared" si="4"/>
        <v>5.6555941312356858E-6</v>
      </c>
      <c r="EE67" s="194">
        <f t="shared" si="8"/>
        <v>68</v>
      </c>
      <c r="EF67" s="185"/>
      <c r="EG67" s="185" t="s">
        <v>484</v>
      </c>
      <c r="EH67" s="185" t="s">
        <v>485</v>
      </c>
      <c r="EI67" s="185" t="s">
        <v>389</v>
      </c>
      <c r="EJ67" s="185">
        <v>70</v>
      </c>
      <c r="EK67" s="185">
        <v>100777.05</v>
      </c>
      <c r="EL67" s="185"/>
      <c r="EM67" s="185"/>
      <c r="EN67" s="185"/>
      <c r="EO67" s="185"/>
      <c r="EP67" s="185"/>
      <c r="EQ67" s="185"/>
      <c r="ER67" s="185"/>
      <c r="ES67" s="185"/>
      <c r="ET67" s="185"/>
      <c r="EU67" s="185"/>
      <c r="EV67" s="185"/>
      <c r="EW67" s="185"/>
      <c r="EX67" s="185"/>
      <c r="EY67" s="185"/>
      <c r="EZ67" s="185"/>
      <c r="FA67" s="185"/>
      <c r="FB67" s="185"/>
      <c r="FC67" s="185"/>
      <c r="FD67" s="185"/>
      <c r="FE67" s="185"/>
      <c r="FF67" s="185"/>
      <c r="FG67" s="195"/>
      <c r="FH67" s="185"/>
      <c r="FI67" s="185"/>
      <c r="FJ67" s="185"/>
      <c r="FK67" s="185"/>
      <c r="FL67" s="185"/>
      <c r="FM67" s="185"/>
      <c r="FN67" s="185"/>
      <c r="FO67" s="185"/>
      <c r="FP67" s="185"/>
      <c r="FQ67" s="185"/>
      <c r="FR67" s="185"/>
      <c r="FS67" s="185"/>
      <c r="FT67" s="185"/>
      <c r="FU67" s="185"/>
      <c r="FV67" s="185"/>
      <c r="FW67" s="185"/>
      <c r="FX67" s="185"/>
      <c r="FY67" s="185"/>
      <c r="FZ67" s="185"/>
      <c r="GA67" s="185"/>
      <c r="GB67" s="185"/>
      <c r="GC67" s="185"/>
      <c r="GD67" s="185"/>
      <c r="GE67" s="185"/>
      <c r="GF67" s="185"/>
      <c r="GG67" s="185"/>
      <c r="GH67" s="185"/>
      <c r="GI67" s="185"/>
      <c r="GJ67" s="185"/>
      <c r="GK67" s="185"/>
      <c r="GL67" s="185"/>
      <c r="GM67" s="185"/>
      <c r="GN67" s="185"/>
      <c r="GO67" s="185"/>
      <c r="GP67" s="185"/>
      <c r="GQ67" s="185"/>
      <c r="GR67" s="185"/>
      <c r="GS67" s="185"/>
      <c r="GT67" s="185"/>
      <c r="GU67" s="185"/>
      <c r="GV67" s="185"/>
      <c r="GW67" s="185"/>
      <c r="GX67" s="185"/>
      <c r="GY67" s="185"/>
      <c r="GZ67" s="185"/>
      <c r="HA67" s="185"/>
      <c r="HB67" s="185"/>
      <c r="HC67" s="185"/>
      <c r="HD67" s="185"/>
      <c r="HE67" s="185"/>
      <c r="HF67" s="185"/>
      <c r="HG67" s="185"/>
      <c r="HH67" s="185"/>
      <c r="HI67" s="185"/>
      <c r="HJ67" s="185"/>
      <c r="HK67" s="185"/>
      <c r="HL67" s="185"/>
      <c r="HM67" s="185"/>
      <c r="HN67" s="185"/>
      <c r="HO67" s="185"/>
      <c r="HP67" s="185"/>
      <c r="HQ67" s="185"/>
      <c r="HR67" s="185"/>
      <c r="HS67" s="185"/>
      <c r="HT67" s="185"/>
      <c r="HU67" s="185"/>
      <c r="HV67" s="185"/>
      <c r="HW67" s="185"/>
      <c r="HX67" s="185"/>
      <c r="HY67" s="185"/>
      <c r="HZ67" s="185"/>
      <c r="IA67" s="185"/>
      <c r="IB67" s="185"/>
      <c r="IC67" s="185"/>
      <c r="ID67" s="185"/>
      <c r="IE67" s="185"/>
      <c r="IF67" s="185"/>
      <c r="IG67" s="185"/>
      <c r="IH67" s="185"/>
      <c r="II67" s="185"/>
      <c r="IJ67" s="185"/>
      <c r="IK67" s="185"/>
      <c r="IL67" s="185"/>
      <c r="IM67" s="185"/>
      <c r="IN67" s="185"/>
      <c r="IO67" s="185"/>
      <c r="IP67" s="185"/>
      <c r="IQ67" s="185"/>
      <c r="IR67" s="185"/>
      <c r="IS67" s="185"/>
      <c r="IT67" s="185"/>
      <c r="IU67" s="185"/>
      <c r="IV67" s="185"/>
      <c r="IW67" s="185"/>
      <c r="IX67" s="185"/>
      <c r="IY67" s="185"/>
      <c r="IZ67" s="185"/>
      <c r="JA67" s="185"/>
      <c r="JB67" s="185"/>
      <c r="JC67" s="185"/>
      <c r="JD67" s="185"/>
      <c r="JE67" s="185"/>
      <c r="JF67" s="185"/>
      <c r="JG67" s="185"/>
      <c r="JH67" s="185"/>
      <c r="JI67" s="185"/>
      <c r="JJ67" s="185"/>
      <c r="JK67" s="185"/>
      <c r="JL67" s="185"/>
      <c r="JM67" s="185"/>
      <c r="JN67" s="185"/>
      <c r="JO67" s="185"/>
      <c r="JP67" s="185"/>
      <c r="JQ67" s="185"/>
      <c r="JR67" s="185"/>
      <c r="JS67" s="185"/>
      <c r="JT67" s="185"/>
      <c r="JU67" s="185"/>
      <c r="JV67" s="185"/>
      <c r="JW67" s="185"/>
      <c r="JX67" s="185"/>
      <c r="JY67" s="185"/>
      <c r="JZ67" s="185"/>
      <c r="KA67" s="185"/>
      <c r="KB67" s="185"/>
      <c r="KC67" s="185"/>
      <c r="KD67" s="185"/>
      <c r="KE67" s="185"/>
      <c r="KF67" s="185"/>
      <c r="KG67" s="185"/>
      <c r="KH67" s="185"/>
      <c r="KI67" s="185"/>
      <c r="KJ67" s="185"/>
      <c r="KK67" s="185"/>
      <c r="KL67" s="185"/>
      <c r="KM67" s="185"/>
      <c r="KN67" s="185"/>
      <c r="KO67" s="185"/>
      <c r="KP67" s="185"/>
      <c r="KQ67" s="185"/>
      <c r="KR67" s="185"/>
      <c r="KS67" s="185"/>
      <c r="KT67" s="185"/>
      <c r="KU67" s="185"/>
      <c r="KV67" s="185"/>
      <c r="KW67" s="185"/>
      <c r="KX67" s="185"/>
      <c r="KY67" s="185"/>
      <c r="KZ67" s="185"/>
      <c r="LA67" s="185"/>
      <c r="LB67" s="185"/>
      <c r="LC67" s="185"/>
      <c r="LD67" s="185"/>
      <c r="LE67" s="185"/>
      <c r="LF67" s="185"/>
      <c r="LG67" s="185"/>
      <c r="LH67" s="185"/>
      <c r="LI67" s="185"/>
      <c r="LJ67" s="185"/>
      <c r="LK67" s="185"/>
      <c r="LL67" s="185"/>
      <c r="LM67" s="185"/>
      <c r="LN67" s="185"/>
      <c r="LO67" s="185"/>
      <c r="LP67" s="185"/>
      <c r="LQ67" s="185"/>
      <c r="LR67" s="185"/>
      <c r="LS67" s="185"/>
      <c r="LT67" s="185"/>
    </row>
    <row r="68" spans="1:332" ht="14.45" customHeight="1">
      <c r="A68" s="196" t="str">
        <f t="shared" si="5"/>
        <v>8.2.5</v>
      </c>
      <c r="B68" s="253" t="str">
        <f t="shared" si="5"/>
        <v>Salida para tomacorriente doble monofásica con polo a tierra Regulada color anaranjado para computadores  y  conexión  CCTV  (mas  línea  a tierra aislada), incluye Cu HFFR LS (libres de Halógenos), marquillado</v>
      </c>
      <c r="C68" s="196" t="str">
        <f t="shared" si="5"/>
        <v>UN</v>
      </c>
      <c r="D68" s="196">
        <f t="shared" si="5"/>
        <v>60</v>
      </c>
      <c r="E68" s="196">
        <f t="shared" si="5"/>
        <v>119348.45999999999</v>
      </c>
      <c r="F68" s="197">
        <f t="shared" si="6"/>
        <v>7160907.5999999996</v>
      </c>
      <c r="G68" s="20"/>
      <c r="H68" s="21">
        <f t="shared" si="9"/>
        <v>0</v>
      </c>
      <c r="I68" s="20"/>
      <c r="J68" s="21">
        <f t="shared" si="10"/>
        <v>0</v>
      </c>
      <c r="K68" s="20"/>
      <c r="L68" s="21">
        <f t="shared" si="11"/>
        <v>0</v>
      </c>
      <c r="M68" s="20"/>
      <c r="N68" s="33">
        <f t="shared" si="14"/>
        <v>0</v>
      </c>
      <c r="O68" s="20"/>
      <c r="P68" s="22"/>
      <c r="Q68" s="20"/>
      <c r="R68" s="22"/>
      <c r="S68" s="20"/>
      <c r="T68" s="22"/>
      <c r="U68" s="20"/>
      <c r="V68" s="22"/>
      <c r="W68" s="20"/>
      <c r="X68" s="22"/>
      <c r="Y68" s="20"/>
      <c r="Z68" s="22"/>
      <c r="AA68" s="20"/>
      <c r="AB68" s="22"/>
      <c r="AC68" s="20"/>
      <c r="AD68" s="22"/>
      <c r="AE68" s="20"/>
      <c r="AF68" s="22"/>
      <c r="AG68" s="20"/>
      <c r="AH68" s="22"/>
      <c r="AI68" s="20"/>
      <c r="AJ68" s="22"/>
      <c r="AK68" s="20"/>
      <c r="AL68" s="22"/>
      <c r="AM68" s="20"/>
      <c r="AN68" s="22"/>
      <c r="AO68" s="20"/>
      <c r="AP68" s="22"/>
      <c r="AQ68" s="20"/>
      <c r="AR68" s="22"/>
      <c r="AS68" s="20"/>
      <c r="AT68" s="22"/>
      <c r="AU68" s="20"/>
      <c r="AV68" s="22"/>
      <c r="AW68" s="20"/>
      <c r="AX68" s="22"/>
      <c r="AY68" s="20"/>
      <c r="AZ68" s="22"/>
      <c r="BA68" s="20"/>
      <c r="BB68" s="22"/>
      <c r="BC68" s="20"/>
      <c r="BD68" s="22"/>
      <c r="BE68" s="20"/>
      <c r="BF68" s="22"/>
      <c r="BG68" s="83"/>
      <c r="BH68" s="84"/>
      <c r="BI68" s="20"/>
      <c r="BJ68" s="95"/>
      <c r="BK68" s="20">
        <v>0</v>
      </c>
      <c r="BL68" s="21">
        <f t="shared" si="12"/>
        <v>0</v>
      </c>
      <c r="BM68" s="20"/>
      <c r="BN68" s="95">
        <f t="shared" si="1"/>
        <v>0</v>
      </c>
      <c r="BO68" s="20"/>
      <c r="BP68" s="21">
        <f t="shared" si="13"/>
        <v>0</v>
      </c>
      <c r="BQ68" s="20"/>
      <c r="BR68" s="22"/>
      <c r="BS68" s="20"/>
      <c r="BT68" s="22"/>
      <c r="BU68" s="20"/>
      <c r="BV68" s="22"/>
      <c r="BW68" s="20"/>
      <c r="BX68" s="22"/>
      <c r="BY68" s="20"/>
      <c r="BZ68" s="172"/>
      <c r="CA68" s="20"/>
      <c r="CB68" s="164"/>
      <c r="CC68" s="20"/>
      <c r="CD68" s="178"/>
      <c r="CE68" s="20"/>
      <c r="CF68" s="95"/>
      <c r="CG68" s="20"/>
      <c r="CH68" s="95"/>
      <c r="CI68" s="20"/>
      <c r="CJ68" s="22"/>
      <c r="CK68" s="20"/>
      <c r="CL68" s="22"/>
      <c r="CM68" s="20"/>
      <c r="CN68" s="22"/>
      <c r="CO68" s="20"/>
      <c r="CP68" s="22"/>
      <c r="CQ68" s="20"/>
      <c r="CR68" s="22"/>
      <c r="CS68" s="20"/>
      <c r="CT68" s="22"/>
      <c r="CU68" s="20"/>
      <c r="CV68" s="22"/>
      <c r="CW68" s="20"/>
      <c r="CX68" s="22"/>
      <c r="CY68" s="20"/>
      <c r="CZ68" s="22"/>
      <c r="DA68" s="20"/>
      <c r="DB68" s="22"/>
      <c r="DC68" s="20"/>
      <c r="DD68" s="22"/>
      <c r="DE68" s="20"/>
      <c r="DF68" s="22"/>
      <c r="DG68" s="20"/>
      <c r="DH68" s="22"/>
      <c r="DI68" s="20"/>
      <c r="DJ68" s="22"/>
      <c r="DK68" s="20"/>
      <c r="DL68" s="22"/>
      <c r="DM68" s="20"/>
      <c r="DN68" s="22"/>
      <c r="DO68" s="20"/>
      <c r="DP68" s="22"/>
      <c r="DQ68" s="20"/>
      <c r="DR68" s="22"/>
      <c r="DS68" s="20"/>
      <c r="DT68" s="22"/>
      <c r="DU68" s="20"/>
      <c r="DV68" s="22"/>
      <c r="DW68" s="20"/>
      <c r="DX68" s="22"/>
      <c r="DY68" s="20"/>
      <c r="DZ68" s="22"/>
      <c r="EA68" s="23">
        <f t="shared" si="7"/>
        <v>0</v>
      </c>
      <c r="EB68" s="21">
        <f t="shared" si="2"/>
        <v>0</v>
      </c>
      <c r="EC68" s="193" t="e">
        <f t="shared" si="3"/>
        <v>#REF!</v>
      </c>
      <c r="ED68" s="193">
        <f t="shared" si="4"/>
        <v>0</v>
      </c>
      <c r="EE68" s="194">
        <f t="shared" si="8"/>
        <v>60</v>
      </c>
      <c r="EF68" s="185"/>
      <c r="EG68" s="185" t="s">
        <v>486</v>
      </c>
      <c r="EH68" s="185" t="s">
        <v>487</v>
      </c>
      <c r="EI68" s="185" t="s">
        <v>389</v>
      </c>
      <c r="EJ68" s="185">
        <v>60</v>
      </c>
      <c r="EK68" s="185">
        <v>119348.45999999999</v>
      </c>
      <c r="EL68" s="185"/>
      <c r="EM68" s="185"/>
      <c r="EN68" s="185"/>
      <c r="EO68" s="185"/>
      <c r="EP68" s="185"/>
      <c r="EQ68" s="185"/>
      <c r="ER68" s="185"/>
      <c r="ES68" s="185"/>
      <c r="ET68" s="185"/>
      <c r="EU68" s="185"/>
      <c r="EV68" s="185"/>
      <c r="EW68" s="185"/>
      <c r="EX68" s="185"/>
      <c r="EY68" s="185"/>
      <c r="EZ68" s="185"/>
      <c r="FA68" s="185"/>
      <c r="FB68" s="185"/>
      <c r="FC68" s="185"/>
      <c r="FD68" s="185"/>
      <c r="FE68" s="185"/>
      <c r="FF68" s="185"/>
      <c r="FG68" s="195"/>
      <c r="FH68" s="185"/>
      <c r="FI68" s="185"/>
      <c r="FJ68" s="185"/>
      <c r="FK68" s="185"/>
      <c r="FL68" s="185"/>
      <c r="FM68" s="185"/>
      <c r="FN68" s="185"/>
      <c r="FO68" s="185"/>
      <c r="FP68" s="185"/>
      <c r="FQ68" s="185"/>
      <c r="FR68" s="185"/>
      <c r="FS68" s="185"/>
      <c r="FT68" s="185"/>
      <c r="FU68" s="185"/>
      <c r="FV68" s="185"/>
      <c r="FW68" s="185"/>
      <c r="FX68" s="185"/>
      <c r="FY68" s="185"/>
      <c r="FZ68" s="185"/>
      <c r="GA68" s="185"/>
      <c r="GB68" s="185"/>
      <c r="GC68" s="185"/>
      <c r="GD68" s="185"/>
      <c r="GE68" s="185"/>
      <c r="GF68" s="185"/>
      <c r="GG68" s="185"/>
      <c r="GH68" s="185"/>
      <c r="GI68" s="185"/>
      <c r="GJ68" s="185"/>
      <c r="GK68" s="185"/>
      <c r="GL68" s="185"/>
      <c r="GM68" s="185"/>
      <c r="GN68" s="185"/>
      <c r="GO68" s="185"/>
      <c r="GP68" s="185"/>
      <c r="GQ68" s="185"/>
      <c r="GR68" s="185"/>
      <c r="GS68" s="185"/>
      <c r="GT68" s="185"/>
      <c r="GU68" s="185"/>
      <c r="GV68" s="185"/>
      <c r="GW68" s="185"/>
      <c r="GX68" s="185"/>
      <c r="GY68" s="185"/>
      <c r="GZ68" s="185"/>
      <c r="HA68" s="185"/>
      <c r="HB68" s="185"/>
      <c r="HC68" s="185"/>
      <c r="HD68" s="185"/>
      <c r="HE68" s="185"/>
      <c r="HF68" s="185"/>
      <c r="HG68" s="185"/>
      <c r="HH68" s="185"/>
      <c r="HI68" s="185"/>
      <c r="HJ68" s="185"/>
      <c r="HK68" s="185"/>
      <c r="HL68" s="185"/>
      <c r="HM68" s="185"/>
      <c r="HN68" s="185"/>
      <c r="HO68" s="185"/>
      <c r="HP68" s="185"/>
      <c r="HQ68" s="185"/>
      <c r="HR68" s="185"/>
      <c r="HS68" s="185"/>
      <c r="HT68" s="185"/>
      <c r="HU68" s="185"/>
      <c r="HV68" s="185"/>
      <c r="HW68" s="185"/>
      <c r="HX68" s="185"/>
      <c r="HY68" s="185"/>
      <c r="HZ68" s="185"/>
      <c r="IA68" s="185"/>
      <c r="IB68" s="185"/>
      <c r="IC68" s="185"/>
      <c r="ID68" s="185"/>
      <c r="IE68" s="185"/>
      <c r="IF68" s="185"/>
      <c r="IG68" s="185"/>
      <c r="IH68" s="185"/>
      <c r="II68" s="185"/>
      <c r="IJ68" s="185"/>
      <c r="IK68" s="185"/>
      <c r="IL68" s="185"/>
      <c r="IM68" s="185"/>
      <c r="IN68" s="185"/>
      <c r="IO68" s="185"/>
      <c r="IP68" s="185"/>
      <c r="IQ68" s="185"/>
      <c r="IR68" s="185"/>
      <c r="IS68" s="185"/>
      <c r="IT68" s="185"/>
      <c r="IU68" s="185"/>
      <c r="IV68" s="185"/>
      <c r="IW68" s="185"/>
      <c r="IX68" s="185"/>
      <c r="IY68" s="185"/>
      <c r="IZ68" s="185"/>
      <c r="JA68" s="185"/>
      <c r="JB68" s="185"/>
      <c r="JC68" s="185"/>
      <c r="JD68" s="185"/>
      <c r="JE68" s="185"/>
      <c r="JF68" s="185"/>
      <c r="JG68" s="185"/>
      <c r="JH68" s="185"/>
      <c r="JI68" s="185"/>
      <c r="JJ68" s="185"/>
      <c r="JK68" s="185"/>
      <c r="JL68" s="185"/>
      <c r="JM68" s="185"/>
      <c r="JN68" s="185"/>
      <c r="JO68" s="185"/>
      <c r="JP68" s="185"/>
      <c r="JQ68" s="185"/>
      <c r="JR68" s="185"/>
      <c r="JS68" s="185"/>
      <c r="JT68" s="185"/>
      <c r="JU68" s="185"/>
      <c r="JV68" s="185"/>
      <c r="JW68" s="185"/>
      <c r="JX68" s="185"/>
      <c r="JY68" s="185"/>
      <c r="JZ68" s="185"/>
      <c r="KA68" s="185"/>
      <c r="KB68" s="185"/>
      <c r="KC68" s="185"/>
      <c r="KD68" s="185"/>
      <c r="KE68" s="185"/>
      <c r="KF68" s="185"/>
      <c r="KG68" s="185"/>
      <c r="KH68" s="185"/>
      <c r="KI68" s="185"/>
      <c r="KJ68" s="185"/>
      <c r="KK68" s="185"/>
      <c r="KL68" s="185"/>
      <c r="KM68" s="185"/>
      <c r="KN68" s="185"/>
      <c r="KO68" s="185"/>
      <c r="KP68" s="185"/>
      <c r="KQ68" s="185"/>
      <c r="KR68" s="185"/>
      <c r="KS68" s="185"/>
      <c r="KT68" s="185"/>
      <c r="KU68" s="185"/>
      <c r="KV68" s="185"/>
      <c r="KW68" s="185"/>
      <c r="KX68" s="185"/>
      <c r="KY68" s="185"/>
      <c r="KZ68" s="185"/>
      <c r="LA68" s="185"/>
      <c r="LB68" s="185"/>
      <c r="LC68" s="185"/>
      <c r="LD68" s="185"/>
      <c r="LE68" s="185"/>
      <c r="LF68" s="185"/>
      <c r="LG68" s="185"/>
      <c r="LH68" s="185"/>
      <c r="LI68" s="185"/>
      <c r="LJ68" s="185"/>
      <c r="LK68" s="185"/>
      <c r="LL68" s="185"/>
      <c r="LM68" s="185"/>
      <c r="LN68" s="185"/>
      <c r="LO68" s="185"/>
      <c r="LP68" s="185"/>
      <c r="LQ68" s="185"/>
      <c r="LR68" s="185"/>
      <c r="LS68" s="185"/>
      <c r="LT68" s="185"/>
    </row>
    <row r="69" spans="1:332" s="190" customFormat="1" ht="15" customHeight="1">
      <c r="A69" s="196" t="str">
        <f t="shared" si="5"/>
        <v>8.2.6</v>
      </c>
      <c r="B69" s="253" t="str">
        <f t="shared" si="5"/>
        <v>Salida para toma trifásica  (tripolar 30 Amps 250 V) , incluye marquillado tuberia EMT, cables HFFR LS (libres de Halógenos)</v>
      </c>
      <c r="C69" s="196" t="str">
        <f t="shared" ref="C69:E132" si="18">EI69</f>
        <v>UN</v>
      </c>
      <c r="D69" s="196">
        <f t="shared" si="18"/>
        <v>8</v>
      </c>
      <c r="E69" s="196">
        <f t="shared" si="18"/>
        <v>264375.53999999998</v>
      </c>
      <c r="F69" s="197">
        <f t="shared" si="6"/>
        <v>2115004.3199999998</v>
      </c>
      <c r="G69" s="20"/>
      <c r="H69" s="21">
        <f t="shared" si="9"/>
        <v>0</v>
      </c>
      <c r="I69" s="20"/>
      <c r="J69" s="21">
        <f t="shared" si="10"/>
        <v>0</v>
      </c>
      <c r="K69" s="20"/>
      <c r="L69" s="21">
        <f t="shared" si="11"/>
        <v>0</v>
      </c>
      <c r="M69" s="20"/>
      <c r="N69" s="33">
        <f t="shared" si="14"/>
        <v>0</v>
      </c>
      <c r="O69" s="20"/>
      <c r="P69" s="22"/>
      <c r="Q69" s="20"/>
      <c r="R69" s="22"/>
      <c r="S69" s="20"/>
      <c r="T69" s="22"/>
      <c r="U69" s="20"/>
      <c r="V69" s="22"/>
      <c r="W69" s="20"/>
      <c r="X69" s="22"/>
      <c r="Y69" s="20"/>
      <c r="Z69" s="22"/>
      <c r="AA69" s="20"/>
      <c r="AB69" s="22"/>
      <c r="AC69" s="20"/>
      <c r="AD69" s="22"/>
      <c r="AE69" s="20"/>
      <c r="AF69" s="22"/>
      <c r="AG69" s="20"/>
      <c r="AH69" s="22"/>
      <c r="AI69" s="20"/>
      <c r="AJ69" s="22"/>
      <c r="AK69" s="20"/>
      <c r="AL69" s="22"/>
      <c r="AM69" s="20"/>
      <c r="AN69" s="22"/>
      <c r="AO69" s="20"/>
      <c r="AP69" s="22"/>
      <c r="AQ69" s="20"/>
      <c r="AR69" s="22"/>
      <c r="AS69" s="20"/>
      <c r="AT69" s="22"/>
      <c r="AU69" s="20"/>
      <c r="AV69" s="22"/>
      <c r="AW69" s="20"/>
      <c r="AX69" s="22"/>
      <c r="AY69" s="20"/>
      <c r="AZ69" s="22"/>
      <c r="BA69" s="20"/>
      <c r="BB69" s="22"/>
      <c r="BC69" s="20"/>
      <c r="BD69" s="22"/>
      <c r="BE69" s="20"/>
      <c r="BF69" s="22"/>
      <c r="BG69" s="83"/>
      <c r="BH69" s="84"/>
      <c r="BI69" s="20"/>
      <c r="BJ69" s="95"/>
      <c r="BK69" s="20">
        <v>0</v>
      </c>
      <c r="BL69" s="21">
        <f t="shared" si="12"/>
        <v>0</v>
      </c>
      <c r="BM69" s="20"/>
      <c r="BN69" s="95">
        <f t="shared" si="1"/>
        <v>0</v>
      </c>
      <c r="BO69" s="20"/>
      <c r="BP69" s="21">
        <f t="shared" si="13"/>
        <v>0</v>
      </c>
      <c r="BQ69" s="20"/>
      <c r="BR69" s="22"/>
      <c r="BS69" s="20"/>
      <c r="BT69" s="22"/>
      <c r="BU69" s="20"/>
      <c r="BV69" s="22"/>
      <c r="BW69" s="20"/>
      <c r="BX69" s="22"/>
      <c r="BY69" s="20"/>
      <c r="BZ69" s="172"/>
      <c r="CA69" s="20"/>
      <c r="CB69" s="164"/>
      <c r="CC69" s="20"/>
      <c r="CD69" s="178"/>
      <c r="CE69" s="20"/>
      <c r="CF69" s="95"/>
      <c r="CG69" s="20"/>
      <c r="CH69" s="95"/>
      <c r="CI69" s="20"/>
      <c r="CJ69" s="22"/>
      <c r="CK69" s="20"/>
      <c r="CL69" s="22"/>
      <c r="CM69" s="20"/>
      <c r="CN69" s="22"/>
      <c r="CO69" s="20"/>
      <c r="CP69" s="22"/>
      <c r="CQ69" s="20"/>
      <c r="CR69" s="22"/>
      <c r="CS69" s="20"/>
      <c r="CT69" s="22"/>
      <c r="CU69" s="20"/>
      <c r="CV69" s="22"/>
      <c r="CW69" s="20"/>
      <c r="CX69" s="22"/>
      <c r="CY69" s="20"/>
      <c r="CZ69" s="22"/>
      <c r="DA69" s="20"/>
      <c r="DB69" s="22"/>
      <c r="DC69" s="20"/>
      <c r="DD69" s="22"/>
      <c r="DE69" s="20"/>
      <c r="DF69" s="22"/>
      <c r="DG69" s="20"/>
      <c r="DH69" s="22"/>
      <c r="DI69" s="20"/>
      <c r="DJ69" s="22"/>
      <c r="DK69" s="20"/>
      <c r="DL69" s="22"/>
      <c r="DM69" s="20"/>
      <c r="DN69" s="22"/>
      <c r="DO69" s="20"/>
      <c r="DP69" s="22"/>
      <c r="DQ69" s="20"/>
      <c r="DR69" s="22"/>
      <c r="DS69" s="20"/>
      <c r="DT69" s="22"/>
      <c r="DU69" s="20"/>
      <c r="DV69" s="22"/>
      <c r="DW69" s="20"/>
      <c r="DX69" s="22"/>
      <c r="DY69" s="20"/>
      <c r="DZ69" s="22"/>
      <c r="EA69" s="23">
        <f t="shared" si="7"/>
        <v>0</v>
      </c>
      <c r="EB69" s="21">
        <f t="shared" si="2"/>
        <v>0</v>
      </c>
      <c r="EC69" s="193" t="e">
        <f t="shared" si="3"/>
        <v>#REF!</v>
      </c>
      <c r="ED69" s="193">
        <f t="shared" si="4"/>
        <v>0</v>
      </c>
      <c r="EE69" s="194">
        <f t="shared" si="8"/>
        <v>8</v>
      </c>
      <c r="EF69" s="185"/>
      <c r="EG69" s="185" t="s">
        <v>488</v>
      </c>
      <c r="EH69" s="185" t="s">
        <v>489</v>
      </c>
      <c r="EI69" s="185" t="s">
        <v>389</v>
      </c>
      <c r="EJ69" s="185">
        <v>8</v>
      </c>
      <c r="EK69" s="185">
        <v>264375.53999999998</v>
      </c>
      <c r="EL69" s="185"/>
      <c r="EM69" s="185"/>
      <c r="EN69" s="185"/>
      <c r="EO69" s="185"/>
      <c r="EP69" s="185"/>
      <c r="EQ69" s="185"/>
      <c r="ER69" s="185"/>
      <c r="ES69" s="185"/>
      <c r="ET69" s="185"/>
      <c r="EU69" s="185"/>
      <c r="EV69" s="185"/>
      <c r="EW69" s="185"/>
      <c r="EX69" s="185"/>
      <c r="EY69" s="185"/>
      <c r="EZ69" s="185"/>
      <c r="FA69" s="185"/>
      <c r="FB69" s="185"/>
      <c r="FC69" s="185"/>
      <c r="FD69" s="185"/>
      <c r="FE69" s="185"/>
      <c r="FF69" s="185"/>
      <c r="FG69" s="195"/>
      <c r="FH69" s="185"/>
      <c r="FI69" s="185"/>
      <c r="FJ69" s="185"/>
      <c r="FK69" s="185"/>
      <c r="FL69" s="185"/>
      <c r="FM69" s="185"/>
      <c r="FN69" s="185"/>
      <c r="FO69" s="185"/>
      <c r="FP69" s="185"/>
      <c r="FQ69" s="185"/>
      <c r="FR69" s="185"/>
      <c r="FS69" s="185"/>
      <c r="FT69" s="185"/>
      <c r="FU69" s="185"/>
      <c r="FV69" s="185"/>
      <c r="FW69" s="185"/>
      <c r="FX69" s="185"/>
      <c r="FY69" s="185"/>
      <c r="FZ69" s="185"/>
      <c r="GA69" s="185"/>
      <c r="GB69" s="185"/>
      <c r="GC69" s="185"/>
      <c r="GD69" s="185"/>
      <c r="GE69" s="185"/>
      <c r="GF69" s="185"/>
      <c r="GG69" s="185"/>
      <c r="GH69" s="185"/>
      <c r="GI69" s="185"/>
      <c r="GJ69" s="185"/>
      <c r="GK69" s="185"/>
      <c r="GL69" s="185"/>
      <c r="GM69" s="185"/>
      <c r="GN69" s="185"/>
      <c r="GO69" s="185"/>
      <c r="GP69" s="185"/>
      <c r="GQ69" s="185"/>
      <c r="GR69" s="185"/>
      <c r="GS69" s="185"/>
      <c r="GT69" s="185"/>
      <c r="GU69" s="185"/>
      <c r="GV69" s="185"/>
      <c r="GW69" s="185"/>
      <c r="GX69" s="185"/>
      <c r="GY69" s="185"/>
      <c r="GZ69" s="185"/>
      <c r="HA69" s="185"/>
      <c r="HB69" s="185"/>
      <c r="HC69" s="185"/>
      <c r="HD69" s="185"/>
      <c r="HE69" s="185"/>
      <c r="HF69" s="185"/>
      <c r="HG69" s="185"/>
      <c r="HH69" s="185"/>
      <c r="HI69" s="185"/>
      <c r="HJ69" s="185"/>
      <c r="HK69" s="185"/>
      <c r="HL69" s="185"/>
      <c r="HM69" s="185"/>
      <c r="HN69" s="185"/>
      <c r="HO69" s="185"/>
      <c r="HP69" s="185"/>
      <c r="HQ69" s="185"/>
      <c r="HR69" s="185"/>
      <c r="HS69" s="185"/>
      <c r="HT69" s="185"/>
      <c r="HU69" s="185"/>
      <c r="HV69" s="185"/>
      <c r="HW69" s="185"/>
      <c r="HX69" s="185"/>
      <c r="HY69" s="185"/>
      <c r="HZ69" s="185"/>
      <c r="IA69" s="185"/>
      <c r="IB69" s="185"/>
      <c r="IC69" s="185"/>
      <c r="ID69" s="185"/>
      <c r="IE69" s="185"/>
      <c r="IF69" s="185"/>
      <c r="IG69" s="185"/>
      <c r="IH69" s="185"/>
      <c r="II69" s="185"/>
      <c r="IJ69" s="185"/>
      <c r="IK69" s="185"/>
      <c r="IL69" s="185"/>
      <c r="IM69" s="185"/>
      <c r="IN69" s="185"/>
      <c r="IO69" s="185"/>
      <c r="IP69" s="185"/>
      <c r="IQ69" s="185"/>
      <c r="IR69" s="185"/>
      <c r="IS69" s="185"/>
      <c r="IT69" s="185"/>
      <c r="IU69" s="185"/>
      <c r="IV69" s="185"/>
      <c r="IW69" s="185"/>
      <c r="IX69" s="185"/>
      <c r="IY69" s="185"/>
      <c r="IZ69" s="185"/>
      <c r="JA69" s="185"/>
      <c r="JB69" s="185"/>
      <c r="JC69" s="185"/>
      <c r="JD69" s="185"/>
      <c r="JE69" s="185"/>
      <c r="JF69" s="185"/>
      <c r="JG69" s="185"/>
      <c r="JH69" s="185"/>
      <c r="JI69" s="185"/>
      <c r="JJ69" s="185"/>
      <c r="JK69" s="185"/>
      <c r="JL69" s="185"/>
      <c r="JM69" s="185"/>
      <c r="JN69" s="185"/>
      <c r="JO69" s="185"/>
      <c r="JP69" s="185"/>
      <c r="JQ69" s="185"/>
      <c r="JR69" s="185"/>
      <c r="JS69" s="185"/>
      <c r="JT69" s="185"/>
      <c r="JU69" s="185"/>
      <c r="JV69" s="185"/>
      <c r="JW69" s="185"/>
      <c r="JX69" s="185"/>
      <c r="JY69" s="185"/>
      <c r="JZ69" s="185"/>
      <c r="KA69" s="185"/>
      <c r="KB69" s="185"/>
      <c r="KC69" s="185"/>
      <c r="KD69" s="185"/>
      <c r="KE69" s="185"/>
      <c r="KF69" s="185"/>
      <c r="KG69" s="185"/>
      <c r="KH69" s="185"/>
      <c r="KI69" s="185"/>
      <c r="KJ69" s="185"/>
      <c r="KK69" s="185"/>
      <c r="KL69" s="185"/>
      <c r="KM69" s="185"/>
      <c r="KN69" s="185"/>
      <c r="KO69" s="185"/>
      <c r="KP69" s="185"/>
      <c r="KQ69" s="185"/>
      <c r="KR69" s="185"/>
      <c r="KS69" s="185"/>
      <c r="KT69" s="185"/>
      <c r="KU69" s="185"/>
      <c r="KV69" s="185"/>
      <c r="KW69" s="185"/>
      <c r="KX69" s="185"/>
      <c r="KY69" s="185"/>
      <c r="KZ69" s="185"/>
      <c r="LA69" s="185"/>
      <c r="LB69" s="185"/>
      <c r="LC69" s="185"/>
      <c r="LD69" s="185"/>
      <c r="LE69" s="185"/>
      <c r="LF69" s="185"/>
      <c r="LG69" s="185"/>
      <c r="LH69" s="185"/>
      <c r="LI69" s="185"/>
      <c r="LJ69" s="185"/>
      <c r="LK69" s="185"/>
      <c r="LL69" s="185"/>
      <c r="LM69" s="185"/>
      <c r="LN69" s="185"/>
      <c r="LO69" s="185"/>
      <c r="LP69" s="185"/>
      <c r="LQ69" s="185"/>
      <c r="LR69" s="185"/>
      <c r="LS69" s="185"/>
      <c r="LT69" s="185"/>
    </row>
    <row r="70" spans="1:332" ht="14.45" customHeight="1">
      <c r="A70" s="196" t="str">
        <f t="shared" ref="A70:A101" si="19">EG70</f>
        <v>8.2.7</v>
      </c>
      <c r="B70" s="253" t="str">
        <f t="shared" ref="B70:B101" si="20">EH70</f>
        <v>Salida para toma monofásica 15A con protección falla a tierra GFCI, incluye marquillado, tuberia EMT, cables HFFR LS (libres de Halógenos)</v>
      </c>
      <c r="C70" s="196" t="str">
        <f t="shared" si="18"/>
        <v>UN</v>
      </c>
      <c r="D70" s="196">
        <f t="shared" si="18"/>
        <v>14</v>
      </c>
      <c r="E70" s="196">
        <f t="shared" si="18"/>
        <v>177928.74</v>
      </c>
      <c r="F70" s="197">
        <f t="shared" si="6"/>
        <v>2491002.36</v>
      </c>
      <c r="G70" s="20"/>
      <c r="H70" s="21">
        <f t="shared" si="9"/>
        <v>0</v>
      </c>
      <c r="I70" s="20"/>
      <c r="J70" s="21">
        <f t="shared" si="10"/>
        <v>0</v>
      </c>
      <c r="K70" s="20"/>
      <c r="L70" s="21">
        <f t="shared" si="11"/>
        <v>0</v>
      </c>
      <c r="M70" s="20"/>
      <c r="N70" s="33">
        <f t="shared" si="14"/>
        <v>0</v>
      </c>
      <c r="O70" s="20"/>
      <c r="P70" s="22"/>
      <c r="Q70" s="20"/>
      <c r="R70" s="22"/>
      <c r="S70" s="20"/>
      <c r="T70" s="22"/>
      <c r="U70" s="20"/>
      <c r="V70" s="22"/>
      <c r="W70" s="20"/>
      <c r="X70" s="22"/>
      <c r="Y70" s="20"/>
      <c r="Z70" s="22"/>
      <c r="AA70" s="20"/>
      <c r="AB70" s="22"/>
      <c r="AC70" s="20"/>
      <c r="AD70" s="22"/>
      <c r="AE70" s="20"/>
      <c r="AF70" s="22"/>
      <c r="AG70" s="20"/>
      <c r="AH70" s="22"/>
      <c r="AI70" s="20"/>
      <c r="AJ70" s="22"/>
      <c r="AK70" s="20"/>
      <c r="AL70" s="22"/>
      <c r="AM70" s="20"/>
      <c r="AN70" s="22"/>
      <c r="AO70" s="20"/>
      <c r="AP70" s="22"/>
      <c r="AQ70" s="20"/>
      <c r="AR70" s="22"/>
      <c r="AS70" s="20"/>
      <c r="AT70" s="22"/>
      <c r="AU70" s="20"/>
      <c r="AV70" s="22"/>
      <c r="AW70" s="20"/>
      <c r="AX70" s="22"/>
      <c r="AY70" s="20"/>
      <c r="AZ70" s="22"/>
      <c r="BA70" s="20"/>
      <c r="BB70" s="22"/>
      <c r="BC70" s="20"/>
      <c r="BD70" s="22"/>
      <c r="BE70" s="20"/>
      <c r="BF70" s="22"/>
      <c r="BG70" s="83"/>
      <c r="BH70" s="84"/>
      <c r="BI70" s="20"/>
      <c r="BJ70" s="95"/>
      <c r="BK70" s="20">
        <v>0</v>
      </c>
      <c r="BL70" s="21">
        <f t="shared" si="12"/>
        <v>0</v>
      </c>
      <c r="BM70" s="20"/>
      <c r="BN70" s="95">
        <f t="shared" ref="BN70:BN133" si="21">+BM70*E70</f>
        <v>0</v>
      </c>
      <c r="BO70" s="20"/>
      <c r="BP70" s="21">
        <f t="shared" si="13"/>
        <v>0</v>
      </c>
      <c r="BQ70" s="20"/>
      <c r="BR70" s="22"/>
      <c r="BS70" s="20"/>
      <c r="BT70" s="22"/>
      <c r="BU70" s="20"/>
      <c r="BV70" s="22"/>
      <c r="BW70" s="20"/>
      <c r="BX70" s="22"/>
      <c r="BY70" s="20"/>
      <c r="BZ70" s="172"/>
      <c r="CA70" s="20"/>
      <c r="CB70" s="164"/>
      <c r="CC70" s="20"/>
      <c r="CD70" s="178"/>
      <c r="CE70" s="20"/>
      <c r="CF70" s="95"/>
      <c r="CG70" s="20"/>
      <c r="CH70" s="95"/>
      <c r="CI70" s="20"/>
      <c r="CJ70" s="22"/>
      <c r="CK70" s="20"/>
      <c r="CL70" s="22"/>
      <c r="CM70" s="20"/>
      <c r="CN70" s="22"/>
      <c r="CO70" s="20"/>
      <c r="CP70" s="22"/>
      <c r="CQ70" s="20"/>
      <c r="CR70" s="22"/>
      <c r="CS70" s="20"/>
      <c r="CT70" s="22"/>
      <c r="CU70" s="20"/>
      <c r="CV70" s="22"/>
      <c r="CW70" s="20"/>
      <c r="CX70" s="22"/>
      <c r="CY70" s="20"/>
      <c r="CZ70" s="22"/>
      <c r="DA70" s="20"/>
      <c r="DB70" s="22"/>
      <c r="DC70" s="20"/>
      <c r="DD70" s="22"/>
      <c r="DE70" s="20"/>
      <c r="DF70" s="22"/>
      <c r="DG70" s="20"/>
      <c r="DH70" s="22"/>
      <c r="DI70" s="20"/>
      <c r="DJ70" s="22"/>
      <c r="DK70" s="20"/>
      <c r="DL70" s="22"/>
      <c r="DM70" s="20"/>
      <c r="DN70" s="22"/>
      <c r="DO70" s="20"/>
      <c r="DP70" s="22"/>
      <c r="DQ70" s="20"/>
      <c r="DR70" s="22"/>
      <c r="DS70" s="20"/>
      <c r="DT70" s="22"/>
      <c r="DU70" s="20"/>
      <c r="DV70" s="22"/>
      <c r="DW70" s="20"/>
      <c r="DX70" s="22"/>
      <c r="DY70" s="20"/>
      <c r="DZ70" s="22"/>
      <c r="EA70" s="23">
        <f t="shared" si="7"/>
        <v>0</v>
      </c>
      <c r="EB70" s="21">
        <f t="shared" ref="EB70:EB133" si="22">+EA70*E70</f>
        <v>0</v>
      </c>
      <c r="EC70" s="193" t="e">
        <f t="shared" ref="EC70:EC133" si="23">+EB70/$EB$745</f>
        <v>#REF!</v>
      </c>
      <c r="ED70" s="193">
        <f t="shared" ref="ED70:ED133" si="24">+EB70/$F$745</f>
        <v>0</v>
      </c>
      <c r="EE70" s="194">
        <f t="shared" si="8"/>
        <v>14</v>
      </c>
      <c r="EF70" s="185"/>
      <c r="EG70" s="185" t="s">
        <v>490</v>
      </c>
      <c r="EH70" s="185" t="s">
        <v>491</v>
      </c>
      <c r="EI70" s="185" t="s">
        <v>389</v>
      </c>
      <c r="EJ70" s="185">
        <v>14</v>
      </c>
      <c r="EK70" s="185">
        <v>177928.74</v>
      </c>
      <c r="EL70" s="185"/>
      <c r="EM70" s="185"/>
      <c r="EN70" s="185"/>
      <c r="EO70" s="185"/>
      <c r="EP70" s="185"/>
      <c r="EQ70" s="185"/>
      <c r="ER70" s="185"/>
      <c r="ES70" s="185"/>
      <c r="ET70" s="185"/>
      <c r="EU70" s="185"/>
      <c r="EV70" s="185"/>
      <c r="EW70" s="185"/>
      <c r="EX70" s="185"/>
      <c r="EY70" s="185"/>
      <c r="EZ70" s="185"/>
      <c r="FA70" s="185"/>
      <c r="FB70" s="185"/>
      <c r="FC70" s="185"/>
      <c r="FD70" s="185"/>
      <c r="FE70" s="185"/>
      <c r="FF70" s="185"/>
      <c r="FG70" s="195"/>
      <c r="FH70" s="185"/>
      <c r="FI70" s="185"/>
      <c r="FJ70" s="185"/>
      <c r="FK70" s="185"/>
      <c r="FL70" s="185"/>
      <c r="FM70" s="185"/>
      <c r="FN70" s="185"/>
      <c r="FO70" s="185"/>
      <c r="FP70" s="185"/>
      <c r="FQ70" s="185"/>
      <c r="FR70" s="185"/>
      <c r="FS70" s="185"/>
      <c r="FT70" s="185"/>
      <c r="FU70" s="185"/>
      <c r="FV70" s="185"/>
      <c r="FW70" s="185"/>
      <c r="FX70" s="185"/>
      <c r="FY70" s="185"/>
      <c r="FZ70" s="185"/>
      <c r="GA70" s="185"/>
      <c r="GB70" s="185"/>
      <c r="GC70" s="185"/>
      <c r="GD70" s="185"/>
      <c r="GE70" s="185"/>
      <c r="GF70" s="185"/>
      <c r="GG70" s="185"/>
      <c r="GH70" s="185"/>
      <c r="GI70" s="185"/>
      <c r="GJ70" s="185"/>
      <c r="GK70" s="185"/>
      <c r="GL70" s="185"/>
      <c r="GM70" s="185"/>
      <c r="GN70" s="185"/>
      <c r="GO70" s="185"/>
      <c r="GP70" s="185"/>
      <c r="GQ70" s="185"/>
      <c r="GR70" s="185"/>
      <c r="GS70" s="185"/>
      <c r="GT70" s="185"/>
      <c r="GU70" s="185"/>
      <c r="GV70" s="185"/>
      <c r="GW70" s="185"/>
      <c r="GX70" s="185"/>
      <c r="GY70" s="185"/>
      <c r="GZ70" s="185"/>
      <c r="HA70" s="185"/>
      <c r="HB70" s="185"/>
      <c r="HC70" s="185"/>
      <c r="HD70" s="185"/>
      <c r="HE70" s="185"/>
      <c r="HF70" s="185"/>
      <c r="HG70" s="185"/>
      <c r="HH70" s="185"/>
      <c r="HI70" s="185"/>
      <c r="HJ70" s="185"/>
      <c r="HK70" s="185"/>
      <c r="HL70" s="185"/>
      <c r="HM70" s="185"/>
      <c r="HN70" s="185"/>
      <c r="HO70" s="185"/>
      <c r="HP70" s="185"/>
      <c r="HQ70" s="185"/>
      <c r="HR70" s="185"/>
      <c r="HS70" s="185"/>
      <c r="HT70" s="185"/>
      <c r="HU70" s="185"/>
      <c r="HV70" s="185"/>
      <c r="HW70" s="185"/>
      <c r="HX70" s="185"/>
      <c r="HY70" s="185"/>
      <c r="HZ70" s="185"/>
      <c r="IA70" s="185"/>
      <c r="IB70" s="185"/>
      <c r="IC70" s="185"/>
      <c r="ID70" s="185"/>
      <c r="IE70" s="185"/>
      <c r="IF70" s="185"/>
      <c r="IG70" s="185"/>
      <c r="IH70" s="185"/>
      <c r="II70" s="185"/>
      <c r="IJ70" s="185"/>
      <c r="IK70" s="185"/>
      <c r="IL70" s="185"/>
      <c r="IM70" s="185"/>
      <c r="IN70" s="185"/>
      <c r="IO70" s="185"/>
      <c r="IP70" s="185"/>
      <c r="IQ70" s="185"/>
      <c r="IR70" s="185"/>
      <c r="IS70" s="185"/>
      <c r="IT70" s="185"/>
      <c r="IU70" s="185"/>
      <c r="IV70" s="185"/>
      <c r="IW70" s="185"/>
      <c r="IX70" s="185"/>
      <c r="IY70" s="185"/>
      <c r="IZ70" s="185"/>
      <c r="JA70" s="185"/>
      <c r="JB70" s="185"/>
      <c r="JC70" s="185"/>
      <c r="JD70" s="185"/>
      <c r="JE70" s="185"/>
      <c r="JF70" s="185"/>
      <c r="JG70" s="185"/>
      <c r="JH70" s="185"/>
      <c r="JI70" s="185"/>
      <c r="JJ70" s="185"/>
      <c r="JK70" s="185"/>
      <c r="JL70" s="185"/>
      <c r="JM70" s="185"/>
      <c r="JN70" s="185"/>
      <c r="JO70" s="185"/>
      <c r="JP70" s="185"/>
      <c r="JQ70" s="185"/>
      <c r="JR70" s="185"/>
      <c r="JS70" s="185"/>
      <c r="JT70" s="185"/>
      <c r="JU70" s="185"/>
      <c r="JV70" s="185"/>
      <c r="JW70" s="185"/>
      <c r="JX70" s="185"/>
      <c r="JY70" s="185"/>
      <c r="JZ70" s="185"/>
      <c r="KA70" s="185"/>
      <c r="KB70" s="185"/>
      <c r="KC70" s="185"/>
      <c r="KD70" s="185"/>
      <c r="KE70" s="185"/>
      <c r="KF70" s="185"/>
      <c r="KG70" s="185"/>
      <c r="KH70" s="185"/>
      <c r="KI70" s="185"/>
      <c r="KJ70" s="185"/>
      <c r="KK70" s="185"/>
      <c r="KL70" s="185"/>
      <c r="KM70" s="185"/>
      <c r="KN70" s="185"/>
      <c r="KO70" s="185"/>
      <c r="KP70" s="185"/>
      <c r="KQ70" s="185"/>
      <c r="KR70" s="185"/>
      <c r="KS70" s="185"/>
      <c r="KT70" s="185"/>
      <c r="KU70" s="185"/>
      <c r="KV70" s="185"/>
      <c r="KW70" s="185"/>
      <c r="KX70" s="185"/>
      <c r="KY70" s="185"/>
      <c r="KZ70" s="185"/>
      <c r="LA70" s="185"/>
      <c r="LB70" s="185"/>
      <c r="LC70" s="185"/>
      <c r="LD70" s="185"/>
      <c r="LE70" s="185"/>
      <c r="LF70" s="185"/>
      <c r="LG70" s="185"/>
      <c r="LH70" s="185"/>
      <c r="LI70" s="185"/>
      <c r="LJ70" s="185"/>
      <c r="LK70" s="185"/>
      <c r="LL70" s="185"/>
      <c r="LM70" s="185"/>
      <c r="LN70" s="185"/>
      <c r="LO70" s="185"/>
      <c r="LP70" s="185"/>
      <c r="LQ70" s="185"/>
      <c r="LR70" s="185"/>
      <c r="LS70" s="185"/>
      <c r="LT70" s="185"/>
    </row>
    <row r="71" spans="1:332" ht="15" customHeight="1">
      <c r="A71" s="196" t="str">
        <f t="shared" si="19"/>
        <v>8.2.8</v>
      </c>
      <c r="B71" s="253" t="str">
        <f t="shared" si="20"/>
        <v>Salida para Unidades de Ventilación en 2#10+1#10T (Tubería EMT 3/4"), cables HFFR LS (libres de Halógenos)</v>
      </c>
      <c r="C71" s="196" t="str">
        <f t="shared" si="18"/>
        <v>UN</v>
      </c>
      <c r="D71" s="196">
        <f t="shared" si="18"/>
        <v>18</v>
      </c>
      <c r="E71" s="196">
        <f t="shared" si="18"/>
        <v>293187.51</v>
      </c>
      <c r="F71" s="197">
        <f t="shared" ref="F71:F134" si="25">+D71*E71</f>
        <v>5277375.18</v>
      </c>
      <c r="G71" s="20"/>
      <c r="H71" s="21">
        <f t="shared" si="9"/>
        <v>0</v>
      </c>
      <c r="I71" s="20"/>
      <c r="J71" s="21">
        <f t="shared" si="10"/>
        <v>0</v>
      </c>
      <c r="K71" s="20"/>
      <c r="L71" s="21">
        <f t="shared" si="11"/>
        <v>0</v>
      </c>
      <c r="M71" s="20"/>
      <c r="N71" s="33">
        <f t="shared" si="14"/>
        <v>0</v>
      </c>
      <c r="O71" s="20"/>
      <c r="P71" s="22"/>
      <c r="Q71" s="20"/>
      <c r="R71" s="22"/>
      <c r="S71" s="20"/>
      <c r="T71" s="22"/>
      <c r="U71" s="20"/>
      <c r="V71" s="22"/>
      <c r="W71" s="20"/>
      <c r="X71" s="22"/>
      <c r="Y71" s="20"/>
      <c r="Z71" s="22"/>
      <c r="AA71" s="20"/>
      <c r="AB71" s="22"/>
      <c r="AC71" s="20"/>
      <c r="AD71" s="22"/>
      <c r="AE71" s="20"/>
      <c r="AF71" s="22"/>
      <c r="AG71" s="20"/>
      <c r="AH71" s="22"/>
      <c r="AI71" s="20"/>
      <c r="AJ71" s="22"/>
      <c r="AK71" s="20"/>
      <c r="AL71" s="22"/>
      <c r="AM71" s="20"/>
      <c r="AN71" s="22"/>
      <c r="AO71" s="20"/>
      <c r="AP71" s="22"/>
      <c r="AQ71" s="20"/>
      <c r="AR71" s="22"/>
      <c r="AS71" s="20"/>
      <c r="AT71" s="22"/>
      <c r="AU71" s="20"/>
      <c r="AV71" s="22"/>
      <c r="AW71" s="20"/>
      <c r="AX71" s="22"/>
      <c r="AY71" s="20"/>
      <c r="AZ71" s="22"/>
      <c r="BA71" s="20"/>
      <c r="BB71" s="22"/>
      <c r="BC71" s="20"/>
      <c r="BD71" s="22"/>
      <c r="BE71" s="20"/>
      <c r="BF71" s="22"/>
      <c r="BG71" s="83"/>
      <c r="BH71" s="84"/>
      <c r="BI71" s="20"/>
      <c r="BJ71" s="95"/>
      <c r="BK71" s="20">
        <v>0</v>
      </c>
      <c r="BL71" s="21">
        <f t="shared" si="12"/>
        <v>0</v>
      </c>
      <c r="BM71" s="20"/>
      <c r="BN71" s="95">
        <f t="shared" si="21"/>
        <v>0</v>
      </c>
      <c r="BO71" s="20"/>
      <c r="BP71" s="21">
        <f t="shared" si="13"/>
        <v>0</v>
      </c>
      <c r="BQ71" s="20"/>
      <c r="BR71" s="22"/>
      <c r="BS71" s="20"/>
      <c r="BT71" s="22"/>
      <c r="BU71" s="20">
        <v>1</v>
      </c>
      <c r="BV71" s="23">
        <f>BU71*E71</f>
        <v>293187.51</v>
      </c>
      <c r="BW71" s="20"/>
      <c r="BX71" s="22"/>
      <c r="BY71" s="20"/>
      <c r="BZ71" s="172"/>
      <c r="CA71" s="20"/>
      <c r="CB71" s="164"/>
      <c r="CC71" s="20"/>
      <c r="CD71" s="178"/>
      <c r="CE71" s="20">
        <v>4</v>
      </c>
      <c r="CF71" s="95">
        <f>+CE71*$E71</f>
        <v>1172750.04</v>
      </c>
      <c r="CG71" s="20">
        <v>1</v>
      </c>
      <c r="CH71" s="296">
        <f>+CG71*$E71</f>
        <v>293187.51</v>
      </c>
      <c r="CI71" s="20"/>
      <c r="CJ71" s="22"/>
      <c r="CK71" s="20"/>
      <c r="CL71" s="22"/>
      <c r="CM71" s="20"/>
      <c r="CN71" s="22"/>
      <c r="CO71" s="20"/>
      <c r="CP71" s="22"/>
      <c r="CQ71" s="20"/>
      <c r="CR71" s="22"/>
      <c r="CS71" s="20"/>
      <c r="CT71" s="22"/>
      <c r="CU71" s="20"/>
      <c r="CV71" s="22"/>
      <c r="CW71" s="20"/>
      <c r="CX71" s="22"/>
      <c r="CY71" s="20"/>
      <c r="CZ71" s="22"/>
      <c r="DA71" s="20"/>
      <c r="DB71" s="22"/>
      <c r="DC71" s="20"/>
      <c r="DD71" s="22"/>
      <c r="DE71" s="20"/>
      <c r="DF71" s="22"/>
      <c r="DG71" s="20"/>
      <c r="DH71" s="22"/>
      <c r="DI71" s="20"/>
      <c r="DJ71" s="22"/>
      <c r="DK71" s="20"/>
      <c r="DL71" s="22"/>
      <c r="DM71" s="20"/>
      <c r="DN71" s="22"/>
      <c r="DO71" s="20"/>
      <c r="DP71" s="22"/>
      <c r="DQ71" s="20"/>
      <c r="DR71" s="22"/>
      <c r="DS71" s="20"/>
      <c r="DT71" s="22"/>
      <c r="DU71" s="20"/>
      <c r="DV71" s="22"/>
      <c r="DW71" s="20"/>
      <c r="DX71" s="22"/>
      <c r="DY71" s="20"/>
      <c r="DZ71" s="22"/>
      <c r="EA71" s="23">
        <f t="shared" ref="EA71:EA134" si="26">+G71+I71+K71+M71+O71+Q71+S71+U71+W71+Y71+AA71+AC71+AE71+AG71+AI71+AK71+AM71+AO71+AQ71+AW71+AS71+AU71+AY71+BA71+BC71+BE71+BG71+BI71+BK71+BM71+BO71+BQ71+BS71+BU71+BW71+BY71+CA71+CC71+CE71+CG71+CI71+CK71+CM71+CO71+CQ71+CS71+CU71+CW71+CY71+DA71+DC71+DE71+DG71+DI71+DK71+DM71+DO71+DQ71+DS71+DU71+DW71+DY71</f>
        <v>6</v>
      </c>
      <c r="EB71" s="21">
        <f t="shared" si="22"/>
        <v>1759125.06</v>
      </c>
      <c r="EC71" s="193" t="e">
        <f t="shared" si="23"/>
        <v>#REF!</v>
      </c>
      <c r="ED71" s="193">
        <f t="shared" si="24"/>
        <v>4.9360927738238136E-5</v>
      </c>
      <c r="EE71" s="194">
        <f t="shared" ref="EE71:EE134" si="27">D71-EA71</f>
        <v>12</v>
      </c>
      <c r="EF71" s="185"/>
      <c r="EG71" s="185" t="s">
        <v>492</v>
      </c>
      <c r="EH71" s="185" t="s">
        <v>493</v>
      </c>
      <c r="EI71" s="185" t="s">
        <v>389</v>
      </c>
      <c r="EJ71" s="185">
        <v>18</v>
      </c>
      <c r="EK71" s="185">
        <v>293187.51</v>
      </c>
      <c r="EL71" s="185"/>
      <c r="EM71" s="185"/>
      <c r="EN71" s="185"/>
      <c r="EO71" s="185"/>
      <c r="EP71" s="185"/>
      <c r="EQ71" s="185"/>
      <c r="ER71" s="185"/>
      <c r="ES71" s="185"/>
      <c r="ET71" s="185"/>
      <c r="EU71" s="185"/>
      <c r="EV71" s="185"/>
      <c r="EW71" s="185"/>
      <c r="EX71" s="185"/>
      <c r="EY71" s="185"/>
      <c r="EZ71" s="185"/>
      <c r="FA71" s="185"/>
      <c r="FB71" s="185"/>
      <c r="FC71" s="185"/>
      <c r="FD71" s="185"/>
      <c r="FE71" s="185"/>
      <c r="FF71" s="185"/>
      <c r="FG71" s="195"/>
      <c r="FH71" s="185"/>
      <c r="FI71" s="185"/>
      <c r="FJ71" s="185"/>
      <c r="FK71" s="185"/>
      <c r="FL71" s="185"/>
      <c r="FM71" s="185"/>
      <c r="FN71" s="185"/>
      <c r="FO71" s="185"/>
      <c r="FP71" s="185"/>
      <c r="FQ71" s="185"/>
      <c r="FR71" s="185"/>
      <c r="FS71" s="185"/>
      <c r="FT71" s="185"/>
      <c r="FU71" s="185"/>
      <c r="FV71" s="185"/>
      <c r="FW71" s="185"/>
      <c r="FX71" s="185"/>
      <c r="FY71" s="185"/>
      <c r="FZ71" s="185"/>
      <c r="GA71" s="185"/>
      <c r="GB71" s="185"/>
      <c r="GC71" s="185"/>
      <c r="GD71" s="185"/>
      <c r="GE71" s="185"/>
      <c r="GF71" s="185"/>
      <c r="GG71" s="185"/>
      <c r="GH71" s="185"/>
      <c r="GI71" s="185"/>
      <c r="GJ71" s="185"/>
      <c r="GK71" s="185"/>
      <c r="GL71" s="185"/>
      <c r="GM71" s="185"/>
      <c r="GN71" s="185"/>
      <c r="GO71" s="185"/>
      <c r="GP71" s="185"/>
      <c r="GQ71" s="185"/>
      <c r="GR71" s="185"/>
      <c r="GS71" s="185"/>
      <c r="GT71" s="185"/>
      <c r="GU71" s="185"/>
      <c r="GV71" s="185"/>
      <c r="GW71" s="185"/>
      <c r="GX71" s="185"/>
      <c r="GY71" s="185"/>
      <c r="GZ71" s="185"/>
      <c r="HA71" s="185"/>
      <c r="HB71" s="185"/>
      <c r="HC71" s="185"/>
      <c r="HD71" s="185"/>
      <c r="HE71" s="185"/>
      <c r="HF71" s="185"/>
      <c r="HG71" s="185"/>
      <c r="HH71" s="185"/>
      <c r="HI71" s="185"/>
      <c r="HJ71" s="185"/>
      <c r="HK71" s="185"/>
      <c r="HL71" s="185"/>
      <c r="HM71" s="185"/>
      <c r="HN71" s="185"/>
      <c r="HO71" s="185"/>
      <c r="HP71" s="185"/>
      <c r="HQ71" s="185"/>
      <c r="HR71" s="185"/>
      <c r="HS71" s="185"/>
      <c r="HT71" s="185"/>
      <c r="HU71" s="185"/>
      <c r="HV71" s="185"/>
      <c r="HW71" s="185"/>
      <c r="HX71" s="185"/>
      <c r="HY71" s="185"/>
      <c r="HZ71" s="185"/>
      <c r="IA71" s="185"/>
      <c r="IB71" s="185"/>
      <c r="IC71" s="185"/>
      <c r="ID71" s="185"/>
      <c r="IE71" s="185"/>
      <c r="IF71" s="185"/>
      <c r="IG71" s="185"/>
      <c r="IH71" s="185"/>
      <c r="II71" s="185"/>
      <c r="IJ71" s="185"/>
      <c r="IK71" s="185"/>
      <c r="IL71" s="185"/>
      <c r="IM71" s="185"/>
      <c r="IN71" s="185"/>
      <c r="IO71" s="185"/>
      <c r="IP71" s="185"/>
      <c r="IQ71" s="185"/>
      <c r="IR71" s="185"/>
      <c r="IS71" s="185"/>
      <c r="IT71" s="185"/>
      <c r="IU71" s="185"/>
      <c r="IV71" s="185"/>
      <c r="IW71" s="185"/>
      <c r="IX71" s="185"/>
      <c r="IY71" s="185"/>
      <c r="IZ71" s="185"/>
      <c r="JA71" s="185"/>
      <c r="JB71" s="185"/>
      <c r="JC71" s="185"/>
      <c r="JD71" s="185"/>
      <c r="JE71" s="185"/>
      <c r="JF71" s="185"/>
      <c r="JG71" s="185"/>
      <c r="JH71" s="185"/>
      <c r="JI71" s="185"/>
      <c r="JJ71" s="185"/>
      <c r="JK71" s="185"/>
      <c r="JL71" s="185"/>
      <c r="JM71" s="185"/>
      <c r="JN71" s="185"/>
      <c r="JO71" s="185"/>
      <c r="JP71" s="185"/>
      <c r="JQ71" s="185"/>
      <c r="JR71" s="185"/>
      <c r="JS71" s="185"/>
      <c r="JT71" s="185"/>
      <c r="JU71" s="185"/>
      <c r="JV71" s="185"/>
      <c r="JW71" s="185"/>
      <c r="JX71" s="185"/>
      <c r="JY71" s="185"/>
      <c r="JZ71" s="185"/>
      <c r="KA71" s="185"/>
      <c r="KB71" s="185"/>
      <c r="KC71" s="185"/>
      <c r="KD71" s="185"/>
      <c r="KE71" s="185"/>
      <c r="KF71" s="185"/>
      <c r="KG71" s="185"/>
      <c r="KH71" s="185"/>
      <c r="KI71" s="185"/>
      <c r="KJ71" s="185"/>
      <c r="KK71" s="185"/>
      <c r="KL71" s="185"/>
      <c r="KM71" s="185"/>
      <c r="KN71" s="185"/>
      <c r="KO71" s="185"/>
      <c r="KP71" s="185"/>
      <c r="KQ71" s="185"/>
      <c r="KR71" s="185"/>
      <c r="KS71" s="185"/>
      <c r="KT71" s="185"/>
      <c r="KU71" s="185"/>
      <c r="KV71" s="185"/>
      <c r="KW71" s="185"/>
      <c r="KX71" s="185"/>
      <c r="KY71" s="185"/>
      <c r="KZ71" s="185"/>
      <c r="LA71" s="185"/>
      <c r="LB71" s="185"/>
      <c r="LC71" s="185"/>
      <c r="LD71" s="185"/>
      <c r="LE71" s="185"/>
      <c r="LF71" s="185"/>
      <c r="LG71" s="185"/>
      <c r="LH71" s="185"/>
      <c r="LI71" s="185"/>
      <c r="LJ71" s="185"/>
      <c r="LK71" s="185"/>
      <c r="LL71" s="185"/>
      <c r="LM71" s="185"/>
      <c r="LN71" s="185"/>
      <c r="LO71" s="185"/>
      <c r="LP71" s="185"/>
      <c r="LQ71" s="185"/>
      <c r="LR71" s="185"/>
      <c r="LS71" s="185"/>
      <c r="LT71" s="185"/>
    </row>
    <row r="72" spans="1:332" ht="21" customHeight="1">
      <c r="A72" s="196" t="str">
        <f t="shared" si="19"/>
        <v>8.3</v>
      </c>
      <c r="B72" s="253" t="str">
        <f t="shared" si="20"/>
        <v>ACOMETIDAS ELÉCTRICAS PARA TABLEROS DE AUTOMÁTICOS Y TABLEROS GENERALES DE ACOMETIDAS</v>
      </c>
      <c r="C72" s="196">
        <f t="shared" si="18"/>
        <v>0</v>
      </c>
      <c r="D72" s="196">
        <f t="shared" si="18"/>
        <v>0</v>
      </c>
      <c r="E72" s="196">
        <f t="shared" si="18"/>
        <v>0</v>
      </c>
      <c r="F72" s="197">
        <f t="shared" si="25"/>
        <v>0</v>
      </c>
      <c r="G72" s="20"/>
      <c r="H72" s="21">
        <f t="shared" ref="H72:H135" si="28">+E72*G72</f>
        <v>0</v>
      </c>
      <c r="I72" s="20"/>
      <c r="J72" s="21">
        <f t="shared" ref="J72:J135" si="29">I72*E72</f>
        <v>0</v>
      </c>
      <c r="K72" s="20"/>
      <c r="L72" s="21">
        <f t="shared" ref="L72:L135" si="30">K72*E72</f>
        <v>0</v>
      </c>
      <c r="M72" s="20"/>
      <c r="N72" s="33">
        <f t="shared" si="14"/>
        <v>0</v>
      </c>
      <c r="O72" s="20"/>
      <c r="P72" s="22"/>
      <c r="Q72" s="20"/>
      <c r="R72" s="22"/>
      <c r="S72" s="20"/>
      <c r="T72" s="22"/>
      <c r="U72" s="20"/>
      <c r="V72" s="22"/>
      <c r="W72" s="20"/>
      <c r="X72" s="22"/>
      <c r="Y72" s="20"/>
      <c r="Z72" s="22"/>
      <c r="AA72" s="20"/>
      <c r="AB72" s="22"/>
      <c r="AC72" s="20"/>
      <c r="AD72" s="22"/>
      <c r="AE72" s="20"/>
      <c r="AF72" s="22"/>
      <c r="AG72" s="20"/>
      <c r="AH72" s="22"/>
      <c r="AI72" s="20"/>
      <c r="AJ72" s="22"/>
      <c r="AK72" s="20"/>
      <c r="AL72" s="22"/>
      <c r="AM72" s="20"/>
      <c r="AN72" s="22"/>
      <c r="AO72" s="20"/>
      <c r="AP72" s="22"/>
      <c r="AQ72" s="20"/>
      <c r="AR72" s="22"/>
      <c r="AS72" s="20"/>
      <c r="AT72" s="22"/>
      <c r="AU72" s="20"/>
      <c r="AV72" s="22"/>
      <c r="AW72" s="20"/>
      <c r="AX72" s="22"/>
      <c r="AY72" s="20"/>
      <c r="AZ72" s="22"/>
      <c r="BA72" s="20"/>
      <c r="BB72" s="22"/>
      <c r="BC72" s="20"/>
      <c r="BD72" s="22"/>
      <c r="BE72" s="20"/>
      <c r="BF72" s="22"/>
      <c r="BG72" s="83"/>
      <c r="BH72" s="84"/>
      <c r="BI72" s="20"/>
      <c r="BJ72" s="95"/>
      <c r="BK72" s="20">
        <v>0</v>
      </c>
      <c r="BL72" s="21">
        <f t="shared" ref="BL72:BL135" si="31">BK72*E72</f>
        <v>0</v>
      </c>
      <c r="BM72" s="20"/>
      <c r="BN72" s="95">
        <f t="shared" si="21"/>
        <v>0</v>
      </c>
      <c r="BO72" s="20"/>
      <c r="BP72" s="21">
        <f t="shared" ref="BP72:BP135" si="32">BO72*E72</f>
        <v>0</v>
      </c>
      <c r="BQ72" s="20"/>
      <c r="BR72" s="22"/>
      <c r="BS72" s="20"/>
      <c r="BT72" s="22"/>
      <c r="BU72" s="20"/>
      <c r="BV72" s="22"/>
      <c r="BW72" s="20"/>
      <c r="BX72" s="22"/>
      <c r="BY72" s="20"/>
      <c r="BZ72" s="172"/>
      <c r="CA72" s="20"/>
      <c r="CB72" s="164"/>
      <c r="CC72" s="20"/>
      <c r="CD72" s="178"/>
      <c r="CE72" s="20"/>
      <c r="CF72" s="95"/>
      <c r="CG72" s="20"/>
      <c r="CH72" s="95"/>
      <c r="CI72" s="20"/>
      <c r="CJ72" s="22"/>
      <c r="CK72" s="20"/>
      <c r="CL72" s="22"/>
      <c r="CM72" s="20"/>
      <c r="CN72" s="22"/>
      <c r="CO72" s="20"/>
      <c r="CP72" s="22"/>
      <c r="CQ72" s="20"/>
      <c r="CR72" s="22"/>
      <c r="CS72" s="20"/>
      <c r="CT72" s="22"/>
      <c r="CU72" s="20"/>
      <c r="CV72" s="22"/>
      <c r="CW72" s="20"/>
      <c r="CX72" s="22"/>
      <c r="CY72" s="20"/>
      <c r="CZ72" s="22"/>
      <c r="DA72" s="20"/>
      <c r="DB72" s="22"/>
      <c r="DC72" s="20"/>
      <c r="DD72" s="22"/>
      <c r="DE72" s="20"/>
      <c r="DF72" s="22"/>
      <c r="DG72" s="20"/>
      <c r="DH72" s="22"/>
      <c r="DI72" s="20"/>
      <c r="DJ72" s="22"/>
      <c r="DK72" s="20"/>
      <c r="DL72" s="22"/>
      <c r="DM72" s="20"/>
      <c r="DN72" s="22"/>
      <c r="DO72" s="20"/>
      <c r="DP72" s="22"/>
      <c r="DQ72" s="20"/>
      <c r="DR72" s="22"/>
      <c r="DS72" s="20"/>
      <c r="DT72" s="22"/>
      <c r="DU72" s="20"/>
      <c r="DV72" s="22"/>
      <c r="DW72" s="20"/>
      <c r="DX72" s="22"/>
      <c r="DY72" s="20"/>
      <c r="DZ72" s="22"/>
      <c r="EA72" s="23">
        <f t="shared" si="26"/>
        <v>0</v>
      </c>
      <c r="EB72" s="21">
        <f t="shared" si="22"/>
        <v>0</v>
      </c>
      <c r="EC72" s="193" t="e">
        <f t="shared" si="23"/>
        <v>#REF!</v>
      </c>
      <c r="ED72" s="193">
        <f t="shared" si="24"/>
        <v>0</v>
      </c>
      <c r="EE72" s="194">
        <f t="shared" si="27"/>
        <v>0</v>
      </c>
      <c r="EF72" s="185"/>
      <c r="EG72" s="185" t="s">
        <v>49</v>
      </c>
      <c r="EH72" s="185" t="s">
        <v>494</v>
      </c>
      <c r="EI72" s="185"/>
      <c r="EJ72" s="185"/>
      <c r="EK72" s="185"/>
      <c r="EL72" s="185"/>
      <c r="EM72" s="185"/>
      <c r="EN72" s="185"/>
      <c r="EO72" s="185"/>
      <c r="EP72" s="185"/>
      <c r="EQ72" s="185"/>
      <c r="ER72" s="185"/>
      <c r="ES72" s="185"/>
      <c r="ET72" s="185"/>
      <c r="EU72" s="185"/>
      <c r="EV72" s="185"/>
      <c r="EW72" s="185"/>
      <c r="EX72" s="185"/>
      <c r="EY72" s="185"/>
      <c r="EZ72" s="185"/>
      <c r="FA72" s="185"/>
      <c r="FB72" s="185"/>
      <c r="FC72" s="185"/>
      <c r="FD72" s="185"/>
      <c r="FE72" s="185"/>
      <c r="FF72" s="185"/>
      <c r="FG72" s="195"/>
      <c r="FH72" s="185"/>
      <c r="FI72" s="185"/>
      <c r="FJ72" s="185"/>
      <c r="FK72" s="185"/>
      <c r="FL72" s="185"/>
      <c r="FM72" s="185"/>
      <c r="FN72" s="185"/>
      <c r="FO72" s="185"/>
      <c r="FP72" s="185"/>
      <c r="FQ72" s="185"/>
      <c r="FR72" s="185"/>
      <c r="FS72" s="185"/>
      <c r="FT72" s="185"/>
      <c r="FU72" s="185"/>
      <c r="FV72" s="185"/>
      <c r="FW72" s="185"/>
      <c r="FX72" s="185"/>
      <c r="FY72" s="185"/>
      <c r="FZ72" s="185"/>
      <c r="GA72" s="185"/>
      <c r="GB72" s="185"/>
      <c r="GC72" s="185"/>
      <c r="GD72" s="185"/>
      <c r="GE72" s="185"/>
      <c r="GF72" s="185"/>
      <c r="GG72" s="185"/>
      <c r="GH72" s="185"/>
      <c r="GI72" s="185"/>
      <c r="GJ72" s="185"/>
      <c r="GK72" s="185"/>
      <c r="GL72" s="185"/>
      <c r="GM72" s="185"/>
      <c r="GN72" s="185"/>
      <c r="GO72" s="185"/>
      <c r="GP72" s="185"/>
      <c r="GQ72" s="185"/>
      <c r="GR72" s="185"/>
      <c r="GS72" s="185"/>
      <c r="GT72" s="185"/>
      <c r="GU72" s="185"/>
      <c r="GV72" s="185"/>
      <c r="GW72" s="185"/>
      <c r="GX72" s="185"/>
      <c r="GY72" s="185"/>
      <c r="GZ72" s="185"/>
      <c r="HA72" s="185"/>
      <c r="HB72" s="185"/>
      <c r="HC72" s="185"/>
      <c r="HD72" s="185"/>
      <c r="HE72" s="185"/>
      <c r="HF72" s="185"/>
      <c r="HG72" s="185"/>
      <c r="HH72" s="185"/>
      <c r="HI72" s="185"/>
      <c r="HJ72" s="185"/>
      <c r="HK72" s="185"/>
      <c r="HL72" s="185"/>
      <c r="HM72" s="185"/>
      <c r="HN72" s="185"/>
      <c r="HO72" s="185"/>
      <c r="HP72" s="185"/>
      <c r="HQ72" s="185"/>
      <c r="HR72" s="185"/>
      <c r="HS72" s="185"/>
      <c r="HT72" s="185"/>
      <c r="HU72" s="185"/>
      <c r="HV72" s="185"/>
      <c r="HW72" s="185"/>
      <c r="HX72" s="185"/>
      <c r="HY72" s="185"/>
      <c r="HZ72" s="185"/>
      <c r="IA72" s="185"/>
      <c r="IB72" s="185"/>
      <c r="IC72" s="185"/>
      <c r="ID72" s="185"/>
      <c r="IE72" s="185"/>
      <c r="IF72" s="185"/>
      <c r="IG72" s="185"/>
      <c r="IH72" s="185"/>
      <c r="II72" s="185"/>
      <c r="IJ72" s="185"/>
      <c r="IK72" s="185"/>
      <c r="IL72" s="185"/>
      <c r="IM72" s="185"/>
      <c r="IN72" s="185"/>
      <c r="IO72" s="185"/>
      <c r="IP72" s="185"/>
      <c r="IQ72" s="185"/>
      <c r="IR72" s="185"/>
      <c r="IS72" s="185"/>
      <c r="IT72" s="185"/>
      <c r="IU72" s="185"/>
      <c r="IV72" s="185"/>
      <c r="IW72" s="185"/>
      <c r="IX72" s="185"/>
      <c r="IY72" s="185"/>
      <c r="IZ72" s="185"/>
      <c r="JA72" s="185"/>
      <c r="JB72" s="185"/>
      <c r="JC72" s="185"/>
      <c r="JD72" s="185"/>
      <c r="JE72" s="185"/>
      <c r="JF72" s="185"/>
      <c r="JG72" s="185"/>
      <c r="JH72" s="185"/>
      <c r="JI72" s="185"/>
      <c r="JJ72" s="185"/>
      <c r="JK72" s="185"/>
      <c r="JL72" s="185"/>
      <c r="JM72" s="185"/>
      <c r="JN72" s="185"/>
      <c r="JO72" s="185"/>
      <c r="JP72" s="185"/>
      <c r="JQ72" s="185"/>
      <c r="JR72" s="185"/>
      <c r="JS72" s="185"/>
      <c r="JT72" s="185"/>
      <c r="JU72" s="185"/>
      <c r="JV72" s="185"/>
      <c r="JW72" s="185"/>
      <c r="JX72" s="185"/>
      <c r="JY72" s="185"/>
      <c r="JZ72" s="185"/>
      <c r="KA72" s="185"/>
      <c r="KB72" s="185"/>
      <c r="KC72" s="185"/>
      <c r="KD72" s="185"/>
      <c r="KE72" s="185"/>
      <c r="KF72" s="185"/>
      <c r="KG72" s="185"/>
      <c r="KH72" s="185"/>
      <c r="KI72" s="185"/>
      <c r="KJ72" s="185"/>
      <c r="KK72" s="185"/>
      <c r="KL72" s="185"/>
      <c r="KM72" s="185"/>
      <c r="KN72" s="185"/>
      <c r="KO72" s="185"/>
      <c r="KP72" s="185"/>
      <c r="KQ72" s="185"/>
      <c r="KR72" s="185"/>
      <c r="KS72" s="185"/>
      <c r="KT72" s="185"/>
      <c r="KU72" s="185"/>
      <c r="KV72" s="185"/>
      <c r="KW72" s="185"/>
      <c r="KX72" s="185"/>
      <c r="KY72" s="185"/>
      <c r="KZ72" s="185"/>
      <c r="LA72" s="185"/>
      <c r="LB72" s="185"/>
      <c r="LC72" s="185"/>
      <c r="LD72" s="185"/>
      <c r="LE72" s="185"/>
      <c r="LF72" s="185"/>
      <c r="LG72" s="185"/>
      <c r="LH72" s="185"/>
      <c r="LI72" s="185"/>
      <c r="LJ72" s="185"/>
      <c r="LK72" s="185"/>
      <c r="LL72" s="185"/>
      <c r="LM72" s="185"/>
      <c r="LN72" s="185"/>
      <c r="LO72" s="185"/>
      <c r="LP72" s="185"/>
      <c r="LQ72" s="185"/>
      <c r="LR72" s="185"/>
      <c r="LS72" s="185"/>
      <c r="LT72" s="185"/>
    </row>
    <row r="73" spans="1:332" ht="15" customHeight="1">
      <c r="A73" s="196" t="str">
        <f t="shared" si="19"/>
        <v>8.3.1</v>
      </c>
      <c r="B73" s="253" t="str">
        <f t="shared" si="20"/>
        <v>Suministro, Transporte e instalación de acometida 3x6f+4N+8T AWG Cu HFFR LS (libres de Halógenos) en 1ø1 1/4" EMT</v>
      </c>
      <c r="C73" s="196" t="str">
        <f t="shared" si="18"/>
        <v>ML</v>
      </c>
      <c r="D73" s="196">
        <f t="shared" si="18"/>
        <v>30</v>
      </c>
      <c r="E73" s="196">
        <f t="shared" si="18"/>
        <v>50645.43</v>
      </c>
      <c r="F73" s="197">
        <f t="shared" si="25"/>
        <v>1519362.9</v>
      </c>
      <c r="G73" s="20"/>
      <c r="H73" s="21">
        <f t="shared" si="28"/>
        <v>0</v>
      </c>
      <c r="I73" s="20"/>
      <c r="J73" s="21">
        <f t="shared" si="29"/>
        <v>0</v>
      </c>
      <c r="K73" s="20"/>
      <c r="L73" s="21">
        <f t="shared" si="30"/>
        <v>0</v>
      </c>
      <c r="M73" s="20"/>
      <c r="N73" s="33">
        <f t="shared" ref="N73:N136" si="33">M73*E73</f>
        <v>0</v>
      </c>
      <c r="O73" s="20"/>
      <c r="P73" s="22"/>
      <c r="Q73" s="20"/>
      <c r="R73" s="22"/>
      <c r="S73" s="20"/>
      <c r="T73" s="22"/>
      <c r="U73" s="20"/>
      <c r="V73" s="22"/>
      <c r="W73" s="20"/>
      <c r="X73" s="22"/>
      <c r="Y73" s="20"/>
      <c r="Z73" s="22"/>
      <c r="AA73" s="20"/>
      <c r="AB73" s="22"/>
      <c r="AC73" s="20"/>
      <c r="AD73" s="22"/>
      <c r="AE73" s="20"/>
      <c r="AF73" s="22"/>
      <c r="AG73" s="20"/>
      <c r="AH73" s="22"/>
      <c r="AI73" s="20"/>
      <c r="AJ73" s="22"/>
      <c r="AK73" s="20"/>
      <c r="AL73" s="22"/>
      <c r="AM73" s="20"/>
      <c r="AN73" s="22"/>
      <c r="AO73" s="20"/>
      <c r="AP73" s="22"/>
      <c r="AQ73" s="20"/>
      <c r="AR73" s="22"/>
      <c r="AS73" s="20"/>
      <c r="AT73" s="22"/>
      <c r="AU73" s="20"/>
      <c r="AV73" s="22"/>
      <c r="AW73" s="20"/>
      <c r="AX73" s="22"/>
      <c r="AY73" s="20"/>
      <c r="AZ73" s="22"/>
      <c r="BA73" s="20"/>
      <c r="BB73" s="22"/>
      <c r="BC73" s="20"/>
      <c r="BD73" s="22"/>
      <c r="BE73" s="20"/>
      <c r="BF73" s="22"/>
      <c r="BG73" s="83"/>
      <c r="BH73" s="84"/>
      <c r="BI73" s="20"/>
      <c r="BJ73" s="95"/>
      <c r="BK73" s="20">
        <v>0</v>
      </c>
      <c r="BL73" s="21">
        <f t="shared" si="31"/>
        <v>0</v>
      </c>
      <c r="BM73" s="20"/>
      <c r="BN73" s="95">
        <f t="shared" si="21"/>
        <v>0</v>
      </c>
      <c r="BO73" s="20"/>
      <c r="BP73" s="21">
        <f t="shared" si="32"/>
        <v>0</v>
      </c>
      <c r="BQ73" s="20"/>
      <c r="BR73" s="22"/>
      <c r="BS73" s="20"/>
      <c r="BT73" s="22"/>
      <c r="BU73" s="20"/>
      <c r="BV73" s="22"/>
      <c r="BW73" s="20"/>
      <c r="BX73" s="22"/>
      <c r="BY73" s="20"/>
      <c r="BZ73" s="172"/>
      <c r="CA73" s="20"/>
      <c r="CB73" s="164"/>
      <c r="CC73" s="20"/>
      <c r="CD73" s="178"/>
      <c r="CE73" s="20"/>
      <c r="CF73" s="95"/>
      <c r="CG73" s="20"/>
      <c r="CH73" s="95"/>
      <c r="CI73" s="20"/>
      <c r="CJ73" s="22"/>
      <c r="CK73" s="20"/>
      <c r="CL73" s="22"/>
      <c r="CM73" s="20"/>
      <c r="CN73" s="22"/>
      <c r="CO73" s="20"/>
      <c r="CP73" s="22"/>
      <c r="CQ73" s="20"/>
      <c r="CR73" s="22"/>
      <c r="CS73" s="20"/>
      <c r="CT73" s="22"/>
      <c r="CU73" s="20"/>
      <c r="CV73" s="22"/>
      <c r="CW73" s="20"/>
      <c r="CX73" s="22"/>
      <c r="CY73" s="20"/>
      <c r="CZ73" s="22"/>
      <c r="DA73" s="20"/>
      <c r="DB73" s="22"/>
      <c r="DC73" s="20"/>
      <c r="DD73" s="22"/>
      <c r="DE73" s="20"/>
      <c r="DF73" s="22"/>
      <c r="DG73" s="20"/>
      <c r="DH73" s="22"/>
      <c r="DI73" s="20"/>
      <c r="DJ73" s="22"/>
      <c r="DK73" s="20"/>
      <c r="DL73" s="22"/>
      <c r="DM73" s="20"/>
      <c r="DN73" s="22"/>
      <c r="DO73" s="20"/>
      <c r="DP73" s="22"/>
      <c r="DQ73" s="20"/>
      <c r="DR73" s="22"/>
      <c r="DS73" s="20"/>
      <c r="DT73" s="22"/>
      <c r="DU73" s="20"/>
      <c r="DV73" s="22"/>
      <c r="DW73" s="20"/>
      <c r="DX73" s="22"/>
      <c r="DY73" s="20"/>
      <c r="DZ73" s="22"/>
      <c r="EA73" s="23">
        <f t="shared" si="26"/>
        <v>0</v>
      </c>
      <c r="EB73" s="21">
        <f t="shared" si="22"/>
        <v>0</v>
      </c>
      <c r="EC73" s="193" t="e">
        <f t="shared" si="23"/>
        <v>#REF!</v>
      </c>
      <c r="ED73" s="193">
        <f t="shared" si="24"/>
        <v>0</v>
      </c>
      <c r="EE73" s="194">
        <f t="shared" si="27"/>
        <v>30</v>
      </c>
      <c r="EF73" s="185"/>
      <c r="EG73" s="185" t="s">
        <v>495</v>
      </c>
      <c r="EH73" s="185" t="s">
        <v>496</v>
      </c>
      <c r="EI73" s="185" t="s">
        <v>392</v>
      </c>
      <c r="EJ73" s="185">
        <v>30</v>
      </c>
      <c r="EK73" s="185">
        <v>50645.43</v>
      </c>
      <c r="EL73" s="185"/>
      <c r="EM73" s="185"/>
      <c r="EN73" s="185"/>
      <c r="EO73" s="185"/>
      <c r="EP73" s="185"/>
      <c r="EQ73" s="185"/>
      <c r="ER73" s="185"/>
      <c r="ES73" s="185"/>
      <c r="ET73" s="185"/>
      <c r="EU73" s="185"/>
      <c r="EV73" s="185"/>
      <c r="EW73" s="185"/>
      <c r="EX73" s="185"/>
      <c r="EY73" s="185"/>
      <c r="EZ73" s="185"/>
      <c r="FA73" s="185"/>
      <c r="FB73" s="185"/>
      <c r="FC73" s="185"/>
      <c r="FD73" s="185"/>
      <c r="FE73" s="185"/>
      <c r="FF73" s="185"/>
      <c r="FG73" s="195"/>
      <c r="FH73" s="185"/>
      <c r="FI73" s="185"/>
      <c r="FJ73" s="185"/>
      <c r="FK73" s="185"/>
      <c r="FL73" s="185"/>
      <c r="FM73" s="185"/>
      <c r="FN73" s="185"/>
      <c r="FO73" s="185"/>
      <c r="FP73" s="185"/>
      <c r="FQ73" s="185"/>
      <c r="FR73" s="185"/>
      <c r="FS73" s="185"/>
      <c r="FT73" s="185"/>
      <c r="FU73" s="185"/>
      <c r="FV73" s="185"/>
      <c r="FW73" s="185"/>
      <c r="FX73" s="185"/>
      <c r="FY73" s="185"/>
      <c r="FZ73" s="185"/>
      <c r="GA73" s="185"/>
      <c r="GB73" s="185"/>
      <c r="GC73" s="185"/>
      <c r="GD73" s="185"/>
      <c r="GE73" s="185"/>
      <c r="GF73" s="185"/>
      <c r="GG73" s="185"/>
      <c r="GH73" s="185"/>
      <c r="GI73" s="185"/>
      <c r="GJ73" s="185"/>
      <c r="GK73" s="185"/>
      <c r="GL73" s="185"/>
      <c r="GM73" s="185"/>
      <c r="GN73" s="185"/>
      <c r="GO73" s="185"/>
      <c r="GP73" s="185"/>
      <c r="GQ73" s="185"/>
      <c r="GR73" s="185"/>
      <c r="GS73" s="185"/>
      <c r="GT73" s="185"/>
      <c r="GU73" s="185"/>
      <c r="GV73" s="185"/>
      <c r="GW73" s="185"/>
      <c r="GX73" s="185"/>
      <c r="GY73" s="185"/>
      <c r="GZ73" s="185"/>
      <c r="HA73" s="185"/>
      <c r="HB73" s="185"/>
      <c r="HC73" s="185"/>
      <c r="HD73" s="185"/>
      <c r="HE73" s="185"/>
      <c r="HF73" s="185"/>
      <c r="HG73" s="185"/>
      <c r="HH73" s="185"/>
      <c r="HI73" s="185"/>
      <c r="HJ73" s="185"/>
      <c r="HK73" s="185"/>
      <c r="HL73" s="185"/>
      <c r="HM73" s="185"/>
      <c r="HN73" s="185"/>
      <c r="HO73" s="185"/>
      <c r="HP73" s="185"/>
      <c r="HQ73" s="185"/>
      <c r="HR73" s="185"/>
      <c r="HS73" s="185"/>
      <c r="HT73" s="185"/>
      <c r="HU73" s="185"/>
      <c r="HV73" s="185"/>
      <c r="HW73" s="185"/>
      <c r="HX73" s="185"/>
      <c r="HY73" s="185"/>
      <c r="HZ73" s="185"/>
      <c r="IA73" s="185"/>
      <c r="IB73" s="185"/>
      <c r="IC73" s="185"/>
      <c r="ID73" s="185"/>
      <c r="IE73" s="185"/>
      <c r="IF73" s="185"/>
      <c r="IG73" s="185"/>
      <c r="IH73" s="185"/>
      <c r="II73" s="185"/>
      <c r="IJ73" s="185"/>
      <c r="IK73" s="185"/>
      <c r="IL73" s="185"/>
      <c r="IM73" s="185"/>
      <c r="IN73" s="185"/>
      <c r="IO73" s="185"/>
      <c r="IP73" s="185"/>
      <c r="IQ73" s="185"/>
      <c r="IR73" s="185"/>
      <c r="IS73" s="185"/>
      <c r="IT73" s="185"/>
      <c r="IU73" s="185"/>
      <c r="IV73" s="185"/>
      <c r="IW73" s="185"/>
      <c r="IX73" s="185"/>
      <c r="IY73" s="185"/>
      <c r="IZ73" s="185"/>
      <c r="JA73" s="185"/>
      <c r="JB73" s="185"/>
      <c r="JC73" s="185"/>
      <c r="JD73" s="185"/>
      <c r="JE73" s="185"/>
      <c r="JF73" s="185"/>
      <c r="JG73" s="185"/>
      <c r="JH73" s="185"/>
      <c r="JI73" s="185"/>
      <c r="JJ73" s="185"/>
      <c r="JK73" s="185"/>
      <c r="JL73" s="185"/>
      <c r="JM73" s="185"/>
      <c r="JN73" s="185"/>
      <c r="JO73" s="185"/>
      <c r="JP73" s="185"/>
      <c r="JQ73" s="185"/>
      <c r="JR73" s="185"/>
      <c r="JS73" s="185"/>
      <c r="JT73" s="185"/>
      <c r="JU73" s="185"/>
      <c r="JV73" s="185"/>
      <c r="JW73" s="185"/>
      <c r="JX73" s="185"/>
      <c r="JY73" s="185"/>
      <c r="JZ73" s="185"/>
      <c r="KA73" s="185"/>
      <c r="KB73" s="185"/>
      <c r="KC73" s="185"/>
      <c r="KD73" s="185"/>
      <c r="KE73" s="185"/>
      <c r="KF73" s="185"/>
      <c r="KG73" s="185"/>
      <c r="KH73" s="185"/>
      <c r="KI73" s="185"/>
      <c r="KJ73" s="185"/>
      <c r="KK73" s="185"/>
      <c r="KL73" s="185"/>
      <c r="KM73" s="185"/>
      <c r="KN73" s="185"/>
      <c r="KO73" s="185"/>
      <c r="KP73" s="185"/>
      <c r="KQ73" s="185"/>
      <c r="KR73" s="185"/>
      <c r="KS73" s="185"/>
      <c r="KT73" s="185"/>
      <c r="KU73" s="185"/>
      <c r="KV73" s="185"/>
      <c r="KW73" s="185"/>
      <c r="KX73" s="185"/>
      <c r="KY73" s="185"/>
      <c r="KZ73" s="185"/>
      <c r="LA73" s="185"/>
      <c r="LB73" s="185"/>
      <c r="LC73" s="185"/>
      <c r="LD73" s="185"/>
      <c r="LE73" s="185"/>
      <c r="LF73" s="185"/>
      <c r="LG73" s="185"/>
      <c r="LH73" s="185"/>
      <c r="LI73" s="185"/>
      <c r="LJ73" s="185"/>
      <c r="LK73" s="185"/>
      <c r="LL73" s="185"/>
      <c r="LM73" s="185"/>
      <c r="LN73" s="185"/>
      <c r="LO73" s="185"/>
      <c r="LP73" s="185"/>
      <c r="LQ73" s="185"/>
      <c r="LR73" s="185"/>
      <c r="LS73" s="185"/>
      <c r="LT73" s="185"/>
    </row>
    <row r="74" spans="1:332" ht="14.45" customHeight="1">
      <c r="A74" s="196" t="str">
        <f t="shared" si="19"/>
        <v>8.3.2</v>
      </c>
      <c r="B74" s="253" t="str">
        <f t="shared" si="20"/>
        <v>Tablero General de Distribución en cuartos técnicos (Incluye protecciones 3x40A, 3(3x30)A+3x175A, 3x125A, 3x100A, DPS clase 2</v>
      </c>
      <c r="C74" s="196" t="str">
        <f t="shared" si="18"/>
        <v>UN</v>
      </c>
      <c r="D74" s="196">
        <f t="shared" si="18"/>
        <v>1</v>
      </c>
      <c r="E74" s="196">
        <f t="shared" si="18"/>
        <v>10742179.140000001</v>
      </c>
      <c r="F74" s="197">
        <f t="shared" si="25"/>
        <v>10742179.140000001</v>
      </c>
      <c r="G74" s="20"/>
      <c r="H74" s="21">
        <f t="shared" si="28"/>
        <v>0</v>
      </c>
      <c r="I74" s="20"/>
      <c r="J74" s="21">
        <f t="shared" si="29"/>
        <v>0</v>
      </c>
      <c r="K74" s="20"/>
      <c r="L74" s="21">
        <f t="shared" si="30"/>
        <v>0</v>
      </c>
      <c r="M74" s="20"/>
      <c r="N74" s="33">
        <f t="shared" si="33"/>
        <v>0</v>
      </c>
      <c r="O74" s="20"/>
      <c r="P74" s="22"/>
      <c r="Q74" s="20"/>
      <c r="R74" s="22"/>
      <c r="S74" s="20"/>
      <c r="T74" s="22"/>
      <c r="U74" s="20"/>
      <c r="V74" s="22"/>
      <c r="W74" s="20"/>
      <c r="X74" s="22"/>
      <c r="Y74" s="20"/>
      <c r="Z74" s="22"/>
      <c r="AA74" s="20"/>
      <c r="AB74" s="22"/>
      <c r="AC74" s="20"/>
      <c r="AD74" s="22"/>
      <c r="AE74" s="20"/>
      <c r="AF74" s="22"/>
      <c r="AG74" s="20"/>
      <c r="AH74" s="22"/>
      <c r="AI74" s="20"/>
      <c r="AJ74" s="22"/>
      <c r="AK74" s="20"/>
      <c r="AL74" s="22"/>
      <c r="AM74" s="20"/>
      <c r="AN74" s="22"/>
      <c r="AO74" s="20"/>
      <c r="AP74" s="22"/>
      <c r="AQ74" s="20"/>
      <c r="AR74" s="22"/>
      <c r="AS74" s="20"/>
      <c r="AT74" s="22"/>
      <c r="AU74" s="20"/>
      <c r="AV74" s="22"/>
      <c r="AW74" s="20"/>
      <c r="AX74" s="22"/>
      <c r="AY74" s="20"/>
      <c r="AZ74" s="22"/>
      <c r="BA74" s="20"/>
      <c r="BB74" s="22"/>
      <c r="BC74" s="20"/>
      <c r="BD74" s="22"/>
      <c r="BE74" s="20"/>
      <c r="BF74" s="22"/>
      <c r="BG74" s="83"/>
      <c r="BH74" s="84"/>
      <c r="BI74" s="20"/>
      <c r="BJ74" s="95"/>
      <c r="BK74" s="20">
        <v>0</v>
      </c>
      <c r="BL74" s="21">
        <f t="shared" si="31"/>
        <v>0</v>
      </c>
      <c r="BM74" s="20"/>
      <c r="BN74" s="95">
        <f t="shared" si="21"/>
        <v>0</v>
      </c>
      <c r="BO74" s="20"/>
      <c r="BP74" s="21">
        <f t="shared" si="32"/>
        <v>0</v>
      </c>
      <c r="BQ74" s="20"/>
      <c r="BR74" s="22"/>
      <c r="BS74" s="20"/>
      <c r="BT74" s="22"/>
      <c r="BU74" s="20"/>
      <c r="BV74" s="22"/>
      <c r="BW74" s="20"/>
      <c r="BX74" s="22"/>
      <c r="BY74" s="20"/>
      <c r="BZ74" s="172"/>
      <c r="CA74" s="20"/>
      <c r="CB74" s="164"/>
      <c r="CC74" s="20"/>
      <c r="CD74" s="178"/>
      <c r="CE74" s="20"/>
      <c r="CF74" s="95"/>
      <c r="CG74" s="20"/>
      <c r="CH74" s="95"/>
      <c r="CI74" s="20"/>
      <c r="CJ74" s="22"/>
      <c r="CK74" s="20"/>
      <c r="CL74" s="22"/>
      <c r="CM74" s="20"/>
      <c r="CN74" s="22"/>
      <c r="CO74" s="20"/>
      <c r="CP74" s="22"/>
      <c r="CQ74" s="20"/>
      <c r="CR74" s="22"/>
      <c r="CS74" s="20"/>
      <c r="CT74" s="22"/>
      <c r="CU74" s="20"/>
      <c r="CV74" s="22"/>
      <c r="CW74" s="20"/>
      <c r="CX74" s="22"/>
      <c r="CY74" s="20"/>
      <c r="CZ74" s="22"/>
      <c r="DA74" s="20"/>
      <c r="DB74" s="22"/>
      <c r="DC74" s="20"/>
      <c r="DD74" s="22"/>
      <c r="DE74" s="20"/>
      <c r="DF74" s="22"/>
      <c r="DG74" s="20"/>
      <c r="DH74" s="22"/>
      <c r="DI74" s="20"/>
      <c r="DJ74" s="22"/>
      <c r="DK74" s="20"/>
      <c r="DL74" s="22"/>
      <c r="DM74" s="20"/>
      <c r="DN74" s="22"/>
      <c r="DO74" s="20"/>
      <c r="DP74" s="22"/>
      <c r="DQ74" s="20"/>
      <c r="DR74" s="22"/>
      <c r="DS74" s="20"/>
      <c r="DT74" s="22"/>
      <c r="DU74" s="20"/>
      <c r="DV74" s="22"/>
      <c r="DW74" s="20"/>
      <c r="DX74" s="22"/>
      <c r="DY74" s="20"/>
      <c r="DZ74" s="22"/>
      <c r="EA74" s="23">
        <f t="shared" si="26"/>
        <v>0</v>
      </c>
      <c r="EB74" s="21">
        <f t="shared" si="22"/>
        <v>0</v>
      </c>
      <c r="EC74" s="193" t="e">
        <f t="shared" si="23"/>
        <v>#REF!</v>
      </c>
      <c r="ED74" s="193">
        <f t="shared" si="24"/>
        <v>0</v>
      </c>
      <c r="EE74" s="194">
        <f t="shared" si="27"/>
        <v>1</v>
      </c>
      <c r="EF74" s="185"/>
      <c r="EG74" s="185" t="s">
        <v>497</v>
      </c>
      <c r="EH74" s="185" t="s">
        <v>498</v>
      </c>
      <c r="EI74" s="185" t="s">
        <v>389</v>
      </c>
      <c r="EJ74" s="185">
        <v>1</v>
      </c>
      <c r="EK74" s="185">
        <v>10742179.140000001</v>
      </c>
      <c r="EL74" s="185"/>
      <c r="EM74" s="185"/>
      <c r="EN74" s="185"/>
      <c r="EO74" s="185"/>
      <c r="EP74" s="185"/>
      <c r="EQ74" s="185"/>
      <c r="ER74" s="185"/>
      <c r="ES74" s="185"/>
      <c r="ET74" s="185"/>
      <c r="EU74" s="185"/>
      <c r="EV74" s="185"/>
      <c r="EW74" s="185"/>
      <c r="EX74" s="185"/>
      <c r="EY74" s="185"/>
      <c r="EZ74" s="185"/>
      <c r="FA74" s="185"/>
      <c r="FB74" s="185"/>
      <c r="FC74" s="185"/>
      <c r="FD74" s="185"/>
      <c r="FE74" s="185"/>
      <c r="FF74" s="185"/>
      <c r="FG74" s="195"/>
      <c r="FH74" s="185"/>
      <c r="FI74" s="185"/>
      <c r="FJ74" s="185"/>
      <c r="FK74" s="185"/>
      <c r="FL74" s="185"/>
      <c r="FM74" s="185"/>
      <c r="FN74" s="185"/>
      <c r="FO74" s="185"/>
      <c r="FP74" s="185"/>
      <c r="FQ74" s="185"/>
      <c r="FR74" s="185"/>
      <c r="FS74" s="185"/>
      <c r="FT74" s="185"/>
      <c r="FU74" s="185"/>
      <c r="FV74" s="185"/>
      <c r="FW74" s="185"/>
      <c r="FX74" s="185"/>
      <c r="FY74" s="185"/>
      <c r="FZ74" s="185"/>
      <c r="GA74" s="185"/>
      <c r="GB74" s="185"/>
      <c r="GC74" s="185"/>
      <c r="GD74" s="185"/>
      <c r="GE74" s="185"/>
      <c r="GF74" s="185"/>
      <c r="GG74" s="185"/>
      <c r="GH74" s="185"/>
      <c r="GI74" s="185"/>
      <c r="GJ74" s="185"/>
      <c r="GK74" s="185"/>
      <c r="GL74" s="185"/>
      <c r="GM74" s="185"/>
      <c r="GN74" s="185"/>
      <c r="GO74" s="185"/>
      <c r="GP74" s="185"/>
      <c r="GQ74" s="185"/>
      <c r="GR74" s="185"/>
      <c r="GS74" s="185"/>
      <c r="GT74" s="185"/>
      <c r="GU74" s="185"/>
      <c r="GV74" s="185"/>
      <c r="GW74" s="185"/>
      <c r="GX74" s="185"/>
      <c r="GY74" s="185"/>
      <c r="GZ74" s="185"/>
      <c r="HA74" s="185"/>
      <c r="HB74" s="185"/>
      <c r="HC74" s="185"/>
      <c r="HD74" s="185"/>
      <c r="HE74" s="185"/>
      <c r="HF74" s="185"/>
      <c r="HG74" s="185"/>
      <c r="HH74" s="185"/>
      <c r="HI74" s="185"/>
      <c r="HJ74" s="185"/>
      <c r="HK74" s="185"/>
      <c r="HL74" s="185"/>
      <c r="HM74" s="185"/>
      <c r="HN74" s="185"/>
      <c r="HO74" s="185"/>
      <c r="HP74" s="185"/>
      <c r="HQ74" s="185"/>
      <c r="HR74" s="185"/>
      <c r="HS74" s="185"/>
      <c r="HT74" s="185"/>
      <c r="HU74" s="185"/>
      <c r="HV74" s="185"/>
      <c r="HW74" s="185"/>
      <c r="HX74" s="185"/>
      <c r="HY74" s="185"/>
      <c r="HZ74" s="185"/>
      <c r="IA74" s="185"/>
      <c r="IB74" s="185"/>
      <c r="IC74" s="185"/>
      <c r="ID74" s="185"/>
      <c r="IE74" s="185"/>
      <c r="IF74" s="185"/>
      <c r="IG74" s="185"/>
      <c r="IH74" s="185"/>
      <c r="II74" s="185"/>
      <c r="IJ74" s="185"/>
      <c r="IK74" s="185"/>
      <c r="IL74" s="185"/>
      <c r="IM74" s="185"/>
      <c r="IN74" s="185"/>
      <c r="IO74" s="185"/>
      <c r="IP74" s="185"/>
      <c r="IQ74" s="185"/>
      <c r="IR74" s="185"/>
      <c r="IS74" s="185"/>
      <c r="IT74" s="185"/>
      <c r="IU74" s="185"/>
      <c r="IV74" s="185"/>
      <c r="IW74" s="185"/>
      <c r="IX74" s="185"/>
      <c r="IY74" s="185"/>
      <c r="IZ74" s="185"/>
      <c r="JA74" s="185"/>
      <c r="JB74" s="185"/>
      <c r="JC74" s="185"/>
      <c r="JD74" s="185"/>
      <c r="JE74" s="185"/>
      <c r="JF74" s="185"/>
      <c r="JG74" s="185"/>
      <c r="JH74" s="185"/>
      <c r="JI74" s="185"/>
      <c r="JJ74" s="185"/>
      <c r="JK74" s="185"/>
      <c r="JL74" s="185"/>
      <c r="JM74" s="185"/>
      <c r="JN74" s="185"/>
      <c r="JO74" s="185"/>
      <c r="JP74" s="185"/>
      <c r="JQ74" s="185"/>
      <c r="JR74" s="185"/>
      <c r="JS74" s="185"/>
      <c r="JT74" s="185"/>
      <c r="JU74" s="185"/>
      <c r="JV74" s="185"/>
      <c r="JW74" s="185"/>
      <c r="JX74" s="185"/>
      <c r="JY74" s="185"/>
      <c r="JZ74" s="185"/>
      <c r="KA74" s="185"/>
      <c r="KB74" s="185"/>
      <c r="KC74" s="185"/>
      <c r="KD74" s="185"/>
      <c r="KE74" s="185"/>
      <c r="KF74" s="185"/>
      <c r="KG74" s="185"/>
      <c r="KH74" s="185"/>
      <c r="KI74" s="185"/>
      <c r="KJ74" s="185"/>
      <c r="KK74" s="185"/>
      <c r="KL74" s="185"/>
      <c r="KM74" s="185"/>
      <c r="KN74" s="185"/>
      <c r="KO74" s="185"/>
      <c r="KP74" s="185"/>
      <c r="KQ74" s="185"/>
      <c r="KR74" s="185"/>
      <c r="KS74" s="185"/>
      <c r="KT74" s="185"/>
      <c r="KU74" s="185"/>
      <c r="KV74" s="185"/>
      <c r="KW74" s="185"/>
      <c r="KX74" s="185"/>
      <c r="KY74" s="185"/>
      <c r="KZ74" s="185"/>
      <c r="LA74" s="185"/>
      <c r="LB74" s="185"/>
      <c r="LC74" s="185"/>
      <c r="LD74" s="185"/>
      <c r="LE74" s="185"/>
      <c r="LF74" s="185"/>
      <c r="LG74" s="185"/>
      <c r="LH74" s="185"/>
      <c r="LI74" s="185"/>
      <c r="LJ74" s="185"/>
      <c r="LK74" s="185"/>
      <c r="LL74" s="185"/>
      <c r="LM74" s="185"/>
      <c r="LN74" s="185"/>
      <c r="LO74" s="185"/>
      <c r="LP74" s="185"/>
      <c r="LQ74" s="185"/>
      <c r="LR74" s="185"/>
      <c r="LS74" s="185"/>
      <c r="LT74" s="185"/>
    </row>
    <row r="75" spans="1:332" s="190" customFormat="1" ht="15" customHeight="1">
      <c r="A75" s="196" t="str">
        <f t="shared" si="19"/>
        <v>8.3.3</v>
      </c>
      <c r="B75" s="253" t="str">
        <f t="shared" si="20"/>
        <v>Suminstro, Transporte e instalacion de Tablero general de acometidas Terminal 440V incluye 2 protecciones de 3x500A y demas eleemntos especificados en el Diagrama Unifilar</v>
      </c>
      <c r="C75" s="196" t="str">
        <f t="shared" si="18"/>
        <v>UN</v>
      </c>
      <c r="D75" s="196">
        <f t="shared" si="18"/>
        <v>1</v>
      </c>
      <c r="E75" s="196">
        <f t="shared" si="18"/>
        <v>10186015.949999999</v>
      </c>
      <c r="F75" s="197">
        <f t="shared" si="25"/>
        <v>10186015.949999999</v>
      </c>
      <c r="G75" s="20"/>
      <c r="H75" s="21">
        <f t="shared" si="28"/>
        <v>0</v>
      </c>
      <c r="I75" s="20"/>
      <c r="J75" s="21">
        <f t="shared" si="29"/>
        <v>0</v>
      </c>
      <c r="K75" s="20"/>
      <c r="L75" s="21">
        <f t="shared" si="30"/>
        <v>0</v>
      </c>
      <c r="M75" s="20"/>
      <c r="N75" s="33">
        <f t="shared" si="33"/>
        <v>0</v>
      </c>
      <c r="O75" s="20"/>
      <c r="P75" s="22"/>
      <c r="Q75" s="20"/>
      <c r="R75" s="22"/>
      <c r="S75" s="20"/>
      <c r="T75" s="22"/>
      <c r="U75" s="20"/>
      <c r="V75" s="22"/>
      <c r="W75" s="20"/>
      <c r="X75" s="22"/>
      <c r="Y75" s="20"/>
      <c r="Z75" s="22"/>
      <c r="AA75" s="20"/>
      <c r="AB75" s="22"/>
      <c r="AC75" s="20"/>
      <c r="AD75" s="22"/>
      <c r="AE75" s="20"/>
      <c r="AF75" s="22"/>
      <c r="AG75" s="20"/>
      <c r="AH75" s="22"/>
      <c r="AI75" s="20"/>
      <c r="AJ75" s="22"/>
      <c r="AK75" s="20"/>
      <c r="AL75" s="22"/>
      <c r="AM75" s="20"/>
      <c r="AN75" s="22"/>
      <c r="AO75" s="20"/>
      <c r="AP75" s="22"/>
      <c r="AQ75" s="20"/>
      <c r="AR75" s="22"/>
      <c r="AS75" s="20"/>
      <c r="AT75" s="22"/>
      <c r="AU75" s="20"/>
      <c r="AV75" s="22"/>
      <c r="AW75" s="20"/>
      <c r="AX75" s="22"/>
      <c r="AY75" s="20"/>
      <c r="AZ75" s="22"/>
      <c r="BA75" s="20"/>
      <c r="BB75" s="22"/>
      <c r="BC75" s="20"/>
      <c r="BD75" s="22"/>
      <c r="BE75" s="20"/>
      <c r="BF75" s="22"/>
      <c r="BG75" s="83"/>
      <c r="BH75" s="84"/>
      <c r="BI75" s="20"/>
      <c r="BJ75" s="95"/>
      <c r="BK75" s="20">
        <v>0</v>
      </c>
      <c r="BL75" s="21">
        <f t="shared" si="31"/>
        <v>0</v>
      </c>
      <c r="BM75" s="20"/>
      <c r="BN75" s="95">
        <f t="shared" si="21"/>
        <v>0</v>
      </c>
      <c r="BO75" s="20"/>
      <c r="BP75" s="21">
        <f t="shared" si="32"/>
        <v>0</v>
      </c>
      <c r="BQ75" s="20"/>
      <c r="BR75" s="22"/>
      <c r="BS75" s="20"/>
      <c r="BT75" s="22"/>
      <c r="BU75" s="20"/>
      <c r="BV75" s="22"/>
      <c r="BW75" s="20"/>
      <c r="BX75" s="22"/>
      <c r="BY75" s="20"/>
      <c r="BZ75" s="172"/>
      <c r="CA75" s="20"/>
      <c r="CB75" s="164"/>
      <c r="CC75" s="20"/>
      <c r="CD75" s="178"/>
      <c r="CE75" s="20"/>
      <c r="CF75" s="95"/>
      <c r="CG75" s="20"/>
      <c r="CH75" s="95"/>
      <c r="CI75" s="20"/>
      <c r="CJ75" s="22"/>
      <c r="CK75" s="20"/>
      <c r="CL75" s="22"/>
      <c r="CM75" s="20"/>
      <c r="CN75" s="22"/>
      <c r="CO75" s="20"/>
      <c r="CP75" s="22"/>
      <c r="CQ75" s="20"/>
      <c r="CR75" s="22"/>
      <c r="CS75" s="20"/>
      <c r="CT75" s="22"/>
      <c r="CU75" s="20"/>
      <c r="CV75" s="22"/>
      <c r="CW75" s="20"/>
      <c r="CX75" s="22"/>
      <c r="CY75" s="20"/>
      <c r="CZ75" s="22"/>
      <c r="DA75" s="20"/>
      <c r="DB75" s="22"/>
      <c r="DC75" s="20"/>
      <c r="DD75" s="22"/>
      <c r="DE75" s="20"/>
      <c r="DF75" s="22"/>
      <c r="DG75" s="20"/>
      <c r="DH75" s="22"/>
      <c r="DI75" s="20"/>
      <c r="DJ75" s="22"/>
      <c r="DK75" s="20"/>
      <c r="DL75" s="22"/>
      <c r="DM75" s="20"/>
      <c r="DN75" s="22"/>
      <c r="DO75" s="20"/>
      <c r="DP75" s="22"/>
      <c r="DQ75" s="20"/>
      <c r="DR75" s="22"/>
      <c r="DS75" s="20"/>
      <c r="DT75" s="22"/>
      <c r="DU75" s="20"/>
      <c r="DV75" s="22"/>
      <c r="DW75" s="20"/>
      <c r="DX75" s="22"/>
      <c r="DY75" s="20"/>
      <c r="DZ75" s="22"/>
      <c r="EA75" s="23">
        <f t="shared" si="26"/>
        <v>0</v>
      </c>
      <c r="EB75" s="21">
        <f t="shared" si="22"/>
        <v>0</v>
      </c>
      <c r="EC75" s="193" t="e">
        <f t="shared" si="23"/>
        <v>#REF!</v>
      </c>
      <c r="ED75" s="193">
        <f t="shared" si="24"/>
        <v>0</v>
      </c>
      <c r="EE75" s="194">
        <f t="shared" si="27"/>
        <v>1</v>
      </c>
      <c r="EF75" s="185"/>
      <c r="EG75" s="185" t="s">
        <v>499</v>
      </c>
      <c r="EH75" s="185" t="s">
        <v>500</v>
      </c>
      <c r="EI75" s="185" t="s">
        <v>389</v>
      </c>
      <c r="EJ75" s="185">
        <v>1</v>
      </c>
      <c r="EK75" s="185">
        <v>10186015.949999999</v>
      </c>
      <c r="EL75" s="185"/>
      <c r="EM75" s="185"/>
      <c r="EN75" s="185"/>
      <c r="EO75" s="185"/>
      <c r="EP75" s="185"/>
      <c r="EQ75" s="185"/>
      <c r="ER75" s="185"/>
      <c r="ES75" s="185"/>
      <c r="ET75" s="185"/>
      <c r="EU75" s="185"/>
      <c r="EV75" s="185"/>
      <c r="EW75" s="185"/>
      <c r="EX75" s="185"/>
      <c r="EY75" s="185"/>
      <c r="EZ75" s="185"/>
      <c r="FA75" s="185"/>
      <c r="FB75" s="185"/>
      <c r="FC75" s="185"/>
      <c r="FD75" s="185"/>
      <c r="FE75" s="185"/>
      <c r="FF75" s="185"/>
      <c r="FG75" s="195"/>
      <c r="FH75" s="185"/>
      <c r="FI75" s="185"/>
      <c r="FJ75" s="185"/>
      <c r="FK75" s="185"/>
      <c r="FL75" s="185"/>
      <c r="FM75" s="185"/>
      <c r="FN75" s="185"/>
      <c r="FO75" s="185"/>
      <c r="FP75" s="185"/>
      <c r="FQ75" s="185"/>
      <c r="FR75" s="185"/>
      <c r="FS75" s="185"/>
      <c r="FT75" s="185"/>
      <c r="FU75" s="185"/>
      <c r="FV75" s="185"/>
      <c r="FW75" s="185"/>
      <c r="FX75" s="185"/>
      <c r="FY75" s="185"/>
      <c r="FZ75" s="185"/>
      <c r="GA75" s="185"/>
      <c r="GB75" s="185"/>
      <c r="GC75" s="185"/>
      <c r="GD75" s="185"/>
      <c r="GE75" s="185"/>
      <c r="GF75" s="185"/>
      <c r="GG75" s="185"/>
      <c r="GH75" s="185"/>
      <c r="GI75" s="185"/>
      <c r="GJ75" s="185"/>
      <c r="GK75" s="185"/>
      <c r="GL75" s="185"/>
      <c r="GM75" s="185"/>
      <c r="GN75" s="185"/>
      <c r="GO75" s="185"/>
      <c r="GP75" s="185"/>
      <c r="GQ75" s="185"/>
      <c r="GR75" s="185"/>
      <c r="GS75" s="185"/>
      <c r="GT75" s="185"/>
      <c r="GU75" s="185"/>
      <c r="GV75" s="185"/>
      <c r="GW75" s="185"/>
      <c r="GX75" s="185"/>
      <c r="GY75" s="185"/>
      <c r="GZ75" s="185"/>
      <c r="HA75" s="185"/>
      <c r="HB75" s="185"/>
      <c r="HC75" s="185"/>
      <c r="HD75" s="185"/>
      <c r="HE75" s="185"/>
      <c r="HF75" s="185"/>
      <c r="HG75" s="185"/>
      <c r="HH75" s="185"/>
      <c r="HI75" s="185"/>
      <c r="HJ75" s="185"/>
      <c r="HK75" s="185"/>
      <c r="HL75" s="185"/>
      <c r="HM75" s="185"/>
      <c r="HN75" s="185"/>
      <c r="HO75" s="185"/>
      <c r="HP75" s="185"/>
      <c r="HQ75" s="185"/>
      <c r="HR75" s="185"/>
      <c r="HS75" s="185"/>
      <c r="HT75" s="185"/>
      <c r="HU75" s="185"/>
      <c r="HV75" s="185"/>
      <c r="HW75" s="185"/>
      <c r="HX75" s="185"/>
      <c r="HY75" s="185"/>
      <c r="HZ75" s="185"/>
      <c r="IA75" s="185"/>
      <c r="IB75" s="185"/>
      <c r="IC75" s="185"/>
      <c r="ID75" s="185"/>
      <c r="IE75" s="185"/>
      <c r="IF75" s="185"/>
      <c r="IG75" s="185"/>
      <c r="IH75" s="185"/>
      <c r="II75" s="185"/>
      <c r="IJ75" s="185"/>
      <c r="IK75" s="185"/>
      <c r="IL75" s="185"/>
      <c r="IM75" s="185"/>
      <c r="IN75" s="185"/>
      <c r="IO75" s="185"/>
      <c r="IP75" s="185"/>
      <c r="IQ75" s="185"/>
      <c r="IR75" s="185"/>
      <c r="IS75" s="185"/>
      <c r="IT75" s="185"/>
      <c r="IU75" s="185"/>
      <c r="IV75" s="185"/>
      <c r="IW75" s="185"/>
      <c r="IX75" s="185"/>
      <c r="IY75" s="185"/>
      <c r="IZ75" s="185"/>
      <c r="JA75" s="185"/>
      <c r="JB75" s="185"/>
      <c r="JC75" s="185"/>
      <c r="JD75" s="185"/>
      <c r="JE75" s="185"/>
      <c r="JF75" s="185"/>
      <c r="JG75" s="185"/>
      <c r="JH75" s="185"/>
      <c r="JI75" s="185"/>
      <c r="JJ75" s="185"/>
      <c r="JK75" s="185"/>
      <c r="JL75" s="185"/>
      <c r="JM75" s="185"/>
      <c r="JN75" s="185"/>
      <c r="JO75" s="185"/>
      <c r="JP75" s="185"/>
      <c r="JQ75" s="185"/>
      <c r="JR75" s="185"/>
      <c r="JS75" s="185"/>
      <c r="JT75" s="185"/>
      <c r="JU75" s="185"/>
      <c r="JV75" s="185"/>
      <c r="JW75" s="185"/>
      <c r="JX75" s="185"/>
      <c r="JY75" s="185"/>
      <c r="JZ75" s="185"/>
      <c r="KA75" s="185"/>
      <c r="KB75" s="185"/>
      <c r="KC75" s="185"/>
      <c r="KD75" s="185"/>
      <c r="KE75" s="185"/>
      <c r="KF75" s="185"/>
      <c r="KG75" s="185"/>
      <c r="KH75" s="185"/>
      <c r="KI75" s="185"/>
      <c r="KJ75" s="185"/>
      <c r="KK75" s="185"/>
      <c r="KL75" s="185"/>
      <c r="KM75" s="185"/>
      <c r="KN75" s="185"/>
      <c r="KO75" s="185"/>
      <c r="KP75" s="185"/>
      <c r="KQ75" s="185"/>
      <c r="KR75" s="185"/>
      <c r="KS75" s="185"/>
      <c r="KT75" s="185"/>
      <c r="KU75" s="185"/>
      <c r="KV75" s="185"/>
      <c r="KW75" s="185"/>
      <c r="KX75" s="185"/>
      <c r="KY75" s="185"/>
      <c r="KZ75" s="185"/>
      <c r="LA75" s="185"/>
      <c r="LB75" s="185"/>
      <c r="LC75" s="185"/>
      <c r="LD75" s="185"/>
      <c r="LE75" s="185"/>
      <c r="LF75" s="185"/>
      <c r="LG75" s="185"/>
      <c r="LH75" s="185"/>
      <c r="LI75" s="185"/>
      <c r="LJ75" s="185"/>
      <c r="LK75" s="185"/>
      <c r="LL75" s="185"/>
      <c r="LM75" s="185"/>
      <c r="LN75" s="185"/>
      <c r="LO75" s="185"/>
      <c r="LP75" s="185"/>
      <c r="LQ75" s="185"/>
      <c r="LR75" s="185"/>
      <c r="LS75" s="185"/>
      <c r="LT75" s="185"/>
    </row>
    <row r="76" spans="1:332" s="190" customFormat="1" ht="14.45" customHeight="1">
      <c r="A76" s="196" t="str">
        <f t="shared" si="19"/>
        <v>8.3.4</v>
      </c>
      <c r="B76" s="253" t="str">
        <f t="shared" si="20"/>
        <v>Suminstro, Transporte e instalacion de acometida 2(3x1/0+1x2/0+1x4T ) en cables de cobre libres de halogeno en 2ø3" EMT</v>
      </c>
      <c r="C76" s="196" t="str">
        <f t="shared" si="18"/>
        <v>ML</v>
      </c>
      <c r="D76" s="196">
        <f t="shared" si="18"/>
        <v>45</v>
      </c>
      <c r="E76" s="196">
        <f t="shared" si="18"/>
        <v>371361.87</v>
      </c>
      <c r="F76" s="197">
        <f t="shared" si="25"/>
        <v>16711284.15</v>
      </c>
      <c r="G76" s="20"/>
      <c r="H76" s="21">
        <f t="shared" si="28"/>
        <v>0</v>
      </c>
      <c r="I76" s="20"/>
      <c r="J76" s="21">
        <f t="shared" si="29"/>
        <v>0</v>
      </c>
      <c r="K76" s="20"/>
      <c r="L76" s="21">
        <f t="shared" si="30"/>
        <v>0</v>
      </c>
      <c r="M76" s="20"/>
      <c r="N76" s="33">
        <f t="shared" si="33"/>
        <v>0</v>
      </c>
      <c r="O76" s="20"/>
      <c r="P76" s="22"/>
      <c r="Q76" s="20"/>
      <c r="R76" s="22"/>
      <c r="S76" s="20"/>
      <c r="T76" s="22"/>
      <c r="U76" s="20"/>
      <c r="V76" s="22"/>
      <c r="W76" s="20"/>
      <c r="X76" s="22"/>
      <c r="Y76" s="20"/>
      <c r="Z76" s="22"/>
      <c r="AA76" s="20"/>
      <c r="AB76" s="22"/>
      <c r="AC76" s="20"/>
      <c r="AD76" s="22"/>
      <c r="AE76" s="20"/>
      <c r="AF76" s="22"/>
      <c r="AG76" s="20"/>
      <c r="AH76" s="22"/>
      <c r="AI76" s="20"/>
      <c r="AJ76" s="22"/>
      <c r="AK76" s="20"/>
      <c r="AL76" s="22"/>
      <c r="AM76" s="20"/>
      <c r="AN76" s="22"/>
      <c r="AO76" s="20"/>
      <c r="AP76" s="22"/>
      <c r="AQ76" s="20"/>
      <c r="AR76" s="22"/>
      <c r="AS76" s="20"/>
      <c r="AT76" s="22"/>
      <c r="AU76" s="20"/>
      <c r="AV76" s="22"/>
      <c r="AW76" s="20"/>
      <c r="AX76" s="22"/>
      <c r="AY76" s="20"/>
      <c r="AZ76" s="22"/>
      <c r="BA76" s="20"/>
      <c r="BB76" s="22"/>
      <c r="BC76" s="20"/>
      <c r="BD76" s="22"/>
      <c r="BE76" s="20"/>
      <c r="BF76" s="22"/>
      <c r="BG76" s="83"/>
      <c r="BH76" s="84"/>
      <c r="BI76" s="20"/>
      <c r="BJ76" s="95"/>
      <c r="BK76" s="20">
        <v>0</v>
      </c>
      <c r="BL76" s="21">
        <f t="shared" si="31"/>
        <v>0</v>
      </c>
      <c r="BM76" s="20"/>
      <c r="BN76" s="95">
        <f t="shared" si="21"/>
        <v>0</v>
      </c>
      <c r="BO76" s="20"/>
      <c r="BP76" s="21">
        <f t="shared" si="32"/>
        <v>0</v>
      </c>
      <c r="BQ76" s="20"/>
      <c r="BR76" s="22"/>
      <c r="BS76" s="20"/>
      <c r="BT76" s="22"/>
      <c r="BU76" s="20"/>
      <c r="BV76" s="22"/>
      <c r="BW76" s="20"/>
      <c r="BX76" s="22"/>
      <c r="BY76" s="20"/>
      <c r="BZ76" s="172"/>
      <c r="CA76" s="20"/>
      <c r="CB76" s="164"/>
      <c r="CC76" s="20"/>
      <c r="CD76" s="178"/>
      <c r="CE76" s="20"/>
      <c r="CF76" s="95"/>
      <c r="CG76" s="20"/>
      <c r="CH76" s="95"/>
      <c r="CI76" s="20"/>
      <c r="CJ76" s="22"/>
      <c r="CK76" s="20"/>
      <c r="CL76" s="22"/>
      <c r="CM76" s="20"/>
      <c r="CN76" s="22"/>
      <c r="CO76" s="20"/>
      <c r="CP76" s="22"/>
      <c r="CQ76" s="20"/>
      <c r="CR76" s="22"/>
      <c r="CS76" s="20"/>
      <c r="CT76" s="22"/>
      <c r="CU76" s="20"/>
      <c r="CV76" s="22"/>
      <c r="CW76" s="20"/>
      <c r="CX76" s="22"/>
      <c r="CY76" s="20"/>
      <c r="CZ76" s="22"/>
      <c r="DA76" s="20"/>
      <c r="DB76" s="22"/>
      <c r="DC76" s="20"/>
      <c r="DD76" s="22"/>
      <c r="DE76" s="20"/>
      <c r="DF76" s="22"/>
      <c r="DG76" s="20"/>
      <c r="DH76" s="22"/>
      <c r="DI76" s="20"/>
      <c r="DJ76" s="22"/>
      <c r="DK76" s="20"/>
      <c r="DL76" s="22"/>
      <c r="DM76" s="20"/>
      <c r="DN76" s="22"/>
      <c r="DO76" s="20"/>
      <c r="DP76" s="22"/>
      <c r="DQ76" s="20"/>
      <c r="DR76" s="22"/>
      <c r="DS76" s="20"/>
      <c r="DT76" s="22"/>
      <c r="DU76" s="20"/>
      <c r="DV76" s="22"/>
      <c r="DW76" s="20"/>
      <c r="DX76" s="22"/>
      <c r="DY76" s="20"/>
      <c r="DZ76" s="22"/>
      <c r="EA76" s="23">
        <f t="shared" si="26"/>
        <v>0</v>
      </c>
      <c r="EB76" s="21">
        <f t="shared" si="22"/>
        <v>0</v>
      </c>
      <c r="EC76" s="193" t="e">
        <f t="shared" si="23"/>
        <v>#REF!</v>
      </c>
      <c r="ED76" s="193">
        <f t="shared" si="24"/>
        <v>0</v>
      </c>
      <c r="EE76" s="194">
        <f t="shared" si="27"/>
        <v>45</v>
      </c>
      <c r="EF76" s="185"/>
      <c r="EG76" s="185" t="s">
        <v>501</v>
      </c>
      <c r="EH76" s="185" t="s">
        <v>502</v>
      </c>
      <c r="EI76" s="185" t="s">
        <v>392</v>
      </c>
      <c r="EJ76" s="185">
        <v>45</v>
      </c>
      <c r="EK76" s="185">
        <v>371361.87</v>
      </c>
      <c r="EL76" s="185"/>
      <c r="EM76" s="185"/>
      <c r="EN76" s="185"/>
      <c r="EO76" s="185"/>
      <c r="EP76" s="185"/>
      <c r="EQ76" s="185"/>
      <c r="ER76" s="185"/>
      <c r="ES76" s="185"/>
      <c r="ET76" s="185"/>
      <c r="EU76" s="185"/>
      <c r="EV76" s="185"/>
      <c r="EW76" s="185"/>
      <c r="EX76" s="185"/>
      <c r="EY76" s="185"/>
      <c r="EZ76" s="185"/>
      <c r="FA76" s="185"/>
      <c r="FB76" s="185"/>
      <c r="FC76" s="185"/>
      <c r="FD76" s="185"/>
      <c r="FE76" s="185"/>
      <c r="FF76" s="185"/>
      <c r="FG76" s="195"/>
      <c r="FH76" s="185"/>
      <c r="FI76" s="185"/>
      <c r="FJ76" s="185"/>
      <c r="FK76" s="185"/>
      <c r="FL76" s="185"/>
      <c r="FM76" s="185"/>
      <c r="FN76" s="185"/>
      <c r="FO76" s="185"/>
      <c r="FP76" s="185"/>
      <c r="FQ76" s="185"/>
      <c r="FR76" s="185"/>
      <c r="FS76" s="185"/>
      <c r="FT76" s="185"/>
      <c r="FU76" s="185"/>
      <c r="FV76" s="185"/>
      <c r="FW76" s="185"/>
      <c r="FX76" s="185"/>
      <c r="FY76" s="185"/>
      <c r="FZ76" s="185"/>
      <c r="GA76" s="185"/>
      <c r="GB76" s="185"/>
      <c r="GC76" s="185"/>
      <c r="GD76" s="185"/>
      <c r="GE76" s="185"/>
      <c r="GF76" s="185"/>
      <c r="GG76" s="185"/>
      <c r="GH76" s="185"/>
      <c r="GI76" s="185"/>
      <c r="GJ76" s="185"/>
      <c r="GK76" s="185"/>
      <c r="GL76" s="185"/>
      <c r="GM76" s="185"/>
      <c r="GN76" s="185"/>
      <c r="GO76" s="185"/>
      <c r="GP76" s="185"/>
      <c r="GQ76" s="185"/>
      <c r="GR76" s="185"/>
      <c r="GS76" s="185"/>
      <c r="GT76" s="185"/>
      <c r="GU76" s="185"/>
      <c r="GV76" s="185"/>
      <c r="GW76" s="185"/>
      <c r="GX76" s="185"/>
      <c r="GY76" s="185"/>
      <c r="GZ76" s="185"/>
      <c r="HA76" s="185"/>
      <c r="HB76" s="185"/>
      <c r="HC76" s="185"/>
      <c r="HD76" s="185"/>
      <c r="HE76" s="185"/>
      <c r="HF76" s="185"/>
      <c r="HG76" s="185"/>
      <c r="HH76" s="185"/>
      <c r="HI76" s="185"/>
      <c r="HJ76" s="185"/>
      <c r="HK76" s="185"/>
      <c r="HL76" s="185"/>
      <c r="HM76" s="185"/>
      <c r="HN76" s="185"/>
      <c r="HO76" s="185"/>
      <c r="HP76" s="185"/>
      <c r="HQ76" s="185"/>
      <c r="HR76" s="185"/>
      <c r="HS76" s="185"/>
      <c r="HT76" s="185"/>
      <c r="HU76" s="185"/>
      <c r="HV76" s="185"/>
      <c r="HW76" s="185"/>
      <c r="HX76" s="185"/>
      <c r="HY76" s="185"/>
      <c r="HZ76" s="185"/>
      <c r="IA76" s="185"/>
      <c r="IB76" s="185"/>
      <c r="IC76" s="185"/>
      <c r="ID76" s="185"/>
      <c r="IE76" s="185"/>
      <c r="IF76" s="185"/>
      <c r="IG76" s="185"/>
      <c r="IH76" s="185"/>
      <c r="II76" s="185"/>
      <c r="IJ76" s="185"/>
      <c r="IK76" s="185"/>
      <c r="IL76" s="185"/>
      <c r="IM76" s="185"/>
      <c r="IN76" s="185"/>
      <c r="IO76" s="185"/>
      <c r="IP76" s="185"/>
      <c r="IQ76" s="185"/>
      <c r="IR76" s="185"/>
      <c r="IS76" s="185"/>
      <c r="IT76" s="185"/>
      <c r="IU76" s="185"/>
      <c r="IV76" s="185"/>
      <c r="IW76" s="185"/>
      <c r="IX76" s="185"/>
      <c r="IY76" s="185"/>
      <c r="IZ76" s="185"/>
      <c r="JA76" s="185"/>
      <c r="JB76" s="185"/>
      <c r="JC76" s="185"/>
      <c r="JD76" s="185"/>
      <c r="JE76" s="185"/>
      <c r="JF76" s="185"/>
      <c r="JG76" s="185"/>
      <c r="JH76" s="185"/>
      <c r="JI76" s="185"/>
      <c r="JJ76" s="185"/>
      <c r="JK76" s="185"/>
      <c r="JL76" s="185"/>
      <c r="JM76" s="185"/>
      <c r="JN76" s="185"/>
      <c r="JO76" s="185"/>
      <c r="JP76" s="185"/>
      <c r="JQ76" s="185"/>
      <c r="JR76" s="185"/>
      <c r="JS76" s="185"/>
      <c r="JT76" s="185"/>
      <c r="JU76" s="185"/>
      <c r="JV76" s="185"/>
      <c r="JW76" s="185"/>
      <c r="JX76" s="185"/>
      <c r="JY76" s="185"/>
      <c r="JZ76" s="185"/>
      <c r="KA76" s="185"/>
      <c r="KB76" s="185"/>
      <c r="KC76" s="185"/>
      <c r="KD76" s="185"/>
      <c r="KE76" s="185"/>
      <c r="KF76" s="185"/>
      <c r="KG76" s="185"/>
      <c r="KH76" s="185"/>
      <c r="KI76" s="185"/>
      <c r="KJ76" s="185"/>
      <c r="KK76" s="185"/>
      <c r="KL76" s="185"/>
      <c r="KM76" s="185"/>
      <c r="KN76" s="185"/>
      <c r="KO76" s="185"/>
      <c r="KP76" s="185"/>
      <c r="KQ76" s="185"/>
      <c r="KR76" s="185"/>
      <c r="KS76" s="185"/>
      <c r="KT76" s="185"/>
      <c r="KU76" s="185"/>
      <c r="KV76" s="185"/>
      <c r="KW76" s="185"/>
      <c r="KX76" s="185"/>
      <c r="KY76" s="185"/>
      <c r="KZ76" s="185"/>
      <c r="LA76" s="185"/>
      <c r="LB76" s="185"/>
      <c r="LC76" s="185"/>
      <c r="LD76" s="185"/>
      <c r="LE76" s="185"/>
      <c r="LF76" s="185"/>
      <c r="LG76" s="185"/>
      <c r="LH76" s="185"/>
      <c r="LI76" s="185"/>
      <c r="LJ76" s="185"/>
      <c r="LK76" s="185"/>
      <c r="LL76" s="185"/>
      <c r="LM76" s="185"/>
      <c r="LN76" s="185"/>
      <c r="LO76" s="185"/>
      <c r="LP76" s="185"/>
      <c r="LQ76" s="185"/>
      <c r="LR76" s="185"/>
      <c r="LS76" s="185"/>
      <c r="LT76" s="185"/>
    </row>
    <row r="77" spans="1:332" ht="15" customHeight="1">
      <c r="A77" s="196" t="str">
        <f t="shared" si="19"/>
        <v>8.3.5</v>
      </c>
      <c r="B77" s="253" t="str">
        <f t="shared" si="20"/>
        <v>Suminstro, Transporte e instalacion de acometida 3(3x2/0+1x3/0+1x2T) en cables de cobre libres de halogeno en 3ø3" EMT</v>
      </c>
      <c r="C77" s="196" t="str">
        <f t="shared" si="18"/>
        <v>ML</v>
      </c>
      <c r="D77" s="196">
        <f t="shared" si="18"/>
        <v>55</v>
      </c>
      <c r="E77" s="196">
        <f t="shared" si="18"/>
        <v>621964.53</v>
      </c>
      <c r="F77" s="197">
        <f t="shared" si="25"/>
        <v>34208049.149999999</v>
      </c>
      <c r="G77" s="20"/>
      <c r="H77" s="21">
        <f t="shared" si="28"/>
        <v>0</v>
      </c>
      <c r="I77" s="20"/>
      <c r="J77" s="21">
        <f t="shared" si="29"/>
        <v>0</v>
      </c>
      <c r="K77" s="20"/>
      <c r="L77" s="21">
        <f t="shared" si="30"/>
        <v>0</v>
      </c>
      <c r="M77" s="20"/>
      <c r="N77" s="33">
        <f t="shared" si="33"/>
        <v>0</v>
      </c>
      <c r="O77" s="20"/>
      <c r="P77" s="22"/>
      <c r="Q77" s="20"/>
      <c r="R77" s="22"/>
      <c r="S77" s="20"/>
      <c r="T77" s="22"/>
      <c r="U77" s="20"/>
      <c r="V77" s="22"/>
      <c r="W77" s="20"/>
      <c r="X77" s="22"/>
      <c r="Y77" s="20"/>
      <c r="Z77" s="22"/>
      <c r="AA77" s="20"/>
      <c r="AB77" s="22"/>
      <c r="AC77" s="20"/>
      <c r="AD77" s="22"/>
      <c r="AE77" s="20"/>
      <c r="AF77" s="22"/>
      <c r="AG77" s="20"/>
      <c r="AH77" s="22"/>
      <c r="AI77" s="20"/>
      <c r="AJ77" s="22"/>
      <c r="AK77" s="20"/>
      <c r="AL77" s="22"/>
      <c r="AM77" s="20"/>
      <c r="AN77" s="22"/>
      <c r="AO77" s="20"/>
      <c r="AP77" s="22"/>
      <c r="AQ77" s="20"/>
      <c r="AR77" s="22"/>
      <c r="AS77" s="20"/>
      <c r="AT77" s="22"/>
      <c r="AU77" s="20"/>
      <c r="AV77" s="22"/>
      <c r="AW77" s="20"/>
      <c r="AX77" s="22"/>
      <c r="AY77" s="20"/>
      <c r="AZ77" s="22"/>
      <c r="BA77" s="20"/>
      <c r="BB77" s="22"/>
      <c r="BC77" s="20"/>
      <c r="BD77" s="22"/>
      <c r="BE77" s="20"/>
      <c r="BF77" s="22"/>
      <c r="BG77" s="83"/>
      <c r="BH77" s="84"/>
      <c r="BI77" s="20"/>
      <c r="BJ77" s="95"/>
      <c r="BK77" s="20">
        <v>0</v>
      </c>
      <c r="BL77" s="21">
        <f t="shared" si="31"/>
        <v>0</v>
      </c>
      <c r="BM77" s="20"/>
      <c r="BN77" s="95">
        <f t="shared" si="21"/>
        <v>0</v>
      </c>
      <c r="BO77" s="20"/>
      <c r="BP77" s="21">
        <f t="shared" si="32"/>
        <v>0</v>
      </c>
      <c r="BQ77" s="20"/>
      <c r="BR77" s="22"/>
      <c r="BS77" s="20"/>
      <c r="BT77" s="22"/>
      <c r="BU77" s="20"/>
      <c r="BV77" s="22"/>
      <c r="BW77" s="20"/>
      <c r="BX77" s="22"/>
      <c r="BY77" s="20"/>
      <c r="BZ77" s="172"/>
      <c r="CA77" s="20"/>
      <c r="CB77" s="164"/>
      <c r="CC77" s="20"/>
      <c r="CD77" s="178"/>
      <c r="CE77" s="20"/>
      <c r="CF77" s="95"/>
      <c r="CG77" s="20"/>
      <c r="CH77" s="95"/>
      <c r="CI77" s="20"/>
      <c r="CJ77" s="22"/>
      <c r="CK77" s="20"/>
      <c r="CL77" s="22"/>
      <c r="CM77" s="20"/>
      <c r="CN77" s="22"/>
      <c r="CO77" s="20"/>
      <c r="CP77" s="22"/>
      <c r="CQ77" s="20"/>
      <c r="CR77" s="22"/>
      <c r="CS77" s="20"/>
      <c r="CT77" s="22"/>
      <c r="CU77" s="20"/>
      <c r="CV77" s="22"/>
      <c r="CW77" s="20"/>
      <c r="CX77" s="22"/>
      <c r="CY77" s="20"/>
      <c r="CZ77" s="22"/>
      <c r="DA77" s="20"/>
      <c r="DB77" s="22"/>
      <c r="DC77" s="20"/>
      <c r="DD77" s="22"/>
      <c r="DE77" s="20"/>
      <c r="DF77" s="22"/>
      <c r="DG77" s="20"/>
      <c r="DH77" s="22"/>
      <c r="DI77" s="20"/>
      <c r="DJ77" s="22"/>
      <c r="DK77" s="20"/>
      <c r="DL77" s="22"/>
      <c r="DM77" s="20"/>
      <c r="DN77" s="22"/>
      <c r="DO77" s="20"/>
      <c r="DP77" s="22"/>
      <c r="DQ77" s="20"/>
      <c r="DR77" s="22"/>
      <c r="DS77" s="20"/>
      <c r="DT77" s="22"/>
      <c r="DU77" s="20"/>
      <c r="DV77" s="22"/>
      <c r="DW77" s="20"/>
      <c r="DX77" s="22"/>
      <c r="DY77" s="20"/>
      <c r="DZ77" s="22"/>
      <c r="EA77" s="23">
        <f t="shared" si="26"/>
        <v>0</v>
      </c>
      <c r="EB77" s="21">
        <f t="shared" si="22"/>
        <v>0</v>
      </c>
      <c r="EC77" s="193" t="e">
        <f t="shared" si="23"/>
        <v>#REF!</v>
      </c>
      <c r="ED77" s="193">
        <f t="shared" si="24"/>
        <v>0</v>
      </c>
      <c r="EE77" s="194">
        <f t="shared" si="27"/>
        <v>55</v>
      </c>
      <c r="EF77" s="185"/>
      <c r="EG77" s="185" t="s">
        <v>503</v>
      </c>
      <c r="EH77" s="185" t="s">
        <v>504</v>
      </c>
      <c r="EI77" s="185" t="s">
        <v>392</v>
      </c>
      <c r="EJ77" s="185">
        <v>55</v>
      </c>
      <c r="EK77" s="185">
        <v>621964.53</v>
      </c>
      <c r="EL77" s="185"/>
      <c r="EM77" s="185"/>
      <c r="EN77" s="185"/>
      <c r="EO77" s="185"/>
      <c r="EP77" s="185"/>
      <c r="EQ77" s="185"/>
      <c r="ER77" s="185"/>
      <c r="ES77" s="185"/>
      <c r="ET77" s="185"/>
      <c r="EU77" s="185"/>
      <c r="EV77" s="185"/>
      <c r="EW77" s="185"/>
      <c r="EX77" s="185"/>
      <c r="EY77" s="185"/>
      <c r="EZ77" s="185"/>
      <c r="FA77" s="185"/>
      <c r="FB77" s="185"/>
      <c r="FC77" s="185"/>
      <c r="FD77" s="185"/>
      <c r="FE77" s="185"/>
      <c r="FF77" s="185"/>
      <c r="FG77" s="195"/>
      <c r="FH77" s="185"/>
      <c r="FI77" s="185"/>
      <c r="FJ77" s="185"/>
      <c r="FK77" s="185"/>
      <c r="FL77" s="185"/>
      <c r="FM77" s="185"/>
      <c r="FN77" s="185"/>
      <c r="FO77" s="185"/>
      <c r="FP77" s="185"/>
      <c r="FQ77" s="185"/>
      <c r="FR77" s="185"/>
      <c r="FS77" s="185"/>
      <c r="FT77" s="185"/>
      <c r="FU77" s="185"/>
      <c r="FV77" s="185"/>
      <c r="FW77" s="185"/>
      <c r="FX77" s="185"/>
      <c r="FY77" s="185"/>
      <c r="FZ77" s="185"/>
      <c r="GA77" s="185"/>
      <c r="GB77" s="185"/>
      <c r="GC77" s="185"/>
      <c r="GD77" s="185"/>
      <c r="GE77" s="185"/>
      <c r="GF77" s="185"/>
      <c r="GG77" s="185"/>
      <c r="GH77" s="185"/>
      <c r="GI77" s="185"/>
      <c r="GJ77" s="185"/>
      <c r="GK77" s="185"/>
      <c r="GL77" s="185"/>
      <c r="GM77" s="185"/>
      <c r="GN77" s="185"/>
      <c r="GO77" s="185"/>
      <c r="GP77" s="185"/>
      <c r="GQ77" s="185"/>
      <c r="GR77" s="185"/>
      <c r="GS77" s="185"/>
      <c r="GT77" s="185"/>
      <c r="GU77" s="185"/>
      <c r="GV77" s="185"/>
      <c r="GW77" s="185"/>
      <c r="GX77" s="185"/>
      <c r="GY77" s="185"/>
      <c r="GZ77" s="185"/>
      <c r="HA77" s="185"/>
      <c r="HB77" s="185"/>
      <c r="HC77" s="185"/>
      <c r="HD77" s="185"/>
      <c r="HE77" s="185"/>
      <c r="HF77" s="185"/>
      <c r="HG77" s="185"/>
      <c r="HH77" s="185"/>
      <c r="HI77" s="185"/>
      <c r="HJ77" s="185"/>
      <c r="HK77" s="185"/>
      <c r="HL77" s="185"/>
      <c r="HM77" s="185"/>
      <c r="HN77" s="185"/>
      <c r="HO77" s="185"/>
      <c r="HP77" s="185"/>
      <c r="HQ77" s="185"/>
      <c r="HR77" s="185"/>
      <c r="HS77" s="185"/>
      <c r="HT77" s="185"/>
      <c r="HU77" s="185"/>
      <c r="HV77" s="185"/>
      <c r="HW77" s="185"/>
      <c r="HX77" s="185"/>
      <c r="HY77" s="185"/>
      <c r="HZ77" s="185"/>
      <c r="IA77" s="185"/>
      <c r="IB77" s="185"/>
      <c r="IC77" s="185"/>
      <c r="ID77" s="185"/>
      <c r="IE77" s="185"/>
      <c r="IF77" s="185"/>
      <c r="IG77" s="185"/>
      <c r="IH77" s="185"/>
      <c r="II77" s="185"/>
      <c r="IJ77" s="185"/>
      <c r="IK77" s="185"/>
      <c r="IL77" s="185"/>
      <c r="IM77" s="185"/>
      <c r="IN77" s="185"/>
      <c r="IO77" s="185"/>
      <c r="IP77" s="185"/>
      <c r="IQ77" s="185"/>
      <c r="IR77" s="185"/>
      <c r="IS77" s="185"/>
      <c r="IT77" s="185"/>
      <c r="IU77" s="185"/>
      <c r="IV77" s="185"/>
      <c r="IW77" s="185"/>
      <c r="IX77" s="185"/>
      <c r="IY77" s="185"/>
      <c r="IZ77" s="185"/>
      <c r="JA77" s="185"/>
      <c r="JB77" s="185"/>
      <c r="JC77" s="185"/>
      <c r="JD77" s="185"/>
      <c r="JE77" s="185"/>
      <c r="JF77" s="185"/>
      <c r="JG77" s="185"/>
      <c r="JH77" s="185"/>
      <c r="JI77" s="185"/>
      <c r="JJ77" s="185"/>
      <c r="JK77" s="185"/>
      <c r="JL77" s="185"/>
      <c r="JM77" s="185"/>
      <c r="JN77" s="185"/>
      <c r="JO77" s="185"/>
      <c r="JP77" s="185"/>
      <c r="JQ77" s="185"/>
      <c r="JR77" s="185"/>
      <c r="JS77" s="185"/>
      <c r="JT77" s="185"/>
      <c r="JU77" s="185"/>
      <c r="JV77" s="185"/>
      <c r="JW77" s="185"/>
      <c r="JX77" s="185"/>
      <c r="JY77" s="185"/>
      <c r="JZ77" s="185"/>
      <c r="KA77" s="185"/>
      <c r="KB77" s="185"/>
      <c r="KC77" s="185"/>
      <c r="KD77" s="185"/>
      <c r="KE77" s="185"/>
      <c r="KF77" s="185"/>
      <c r="KG77" s="185"/>
      <c r="KH77" s="185"/>
      <c r="KI77" s="185"/>
      <c r="KJ77" s="185"/>
      <c r="KK77" s="185"/>
      <c r="KL77" s="185"/>
      <c r="KM77" s="185"/>
      <c r="KN77" s="185"/>
      <c r="KO77" s="185"/>
      <c r="KP77" s="185"/>
      <c r="KQ77" s="185"/>
      <c r="KR77" s="185"/>
      <c r="KS77" s="185"/>
      <c r="KT77" s="185"/>
      <c r="KU77" s="185"/>
      <c r="KV77" s="185"/>
      <c r="KW77" s="185"/>
      <c r="KX77" s="185"/>
      <c r="KY77" s="185"/>
      <c r="KZ77" s="185"/>
      <c r="LA77" s="185"/>
      <c r="LB77" s="185"/>
      <c r="LC77" s="185"/>
      <c r="LD77" s="185"/>
      <c r="LE77" s="185"/>
      <c r="LF77" s="185"/>
      <c r="LG77" s="185"/>
      <c r="LH77" s="185"/>
      <c r="LI77" s="185"/>
      <c r="LJ77" s="185"/>
      <c r="LK77" s="185"/>
      <c r="LL77" s="185"/>
      <c r="LM77" s="185"/>
      <c r="LN77" s="185"/>
      <c r="LO77" s="185"/>
      <c r="LP77" s="185"/>
      <c r="LQ77" s="185"/>
      <c r="LR77" s="185"/>
      <c r="LS77" s="185"/>
      <c r="LT77" s="185"/>
    </row>
    <row r="78" spans="1:332" ht="14.45" customHeight="1">
      <c r="A78" s="196" t="str">
        <f t="shared" si="19"/>
        <v>8.3.6</v>
      </c>
      <c r="B78" s="253" t="str">
        <f t="shared" si="20"/>
        <v>Suminstro, Transporte e instalacion de acometida 3x2+1x1/0+1x4T Cu HFFR LS (libres de Halógenos) en 1ø2" EMT</v>
      </c>
      <c r="C78" s="196" t="str">
        <f t="shared" si="18"/>
        <v>ML</v>
      </c>
      <c r="D78" s="196">
        <f t="shared" si="18"/>
        <v>50</v>
      </c>
      <c r="E78" s="196">
        <f t="shared" si="18"/>
        <v>109232.64</v>
      </c>
      <c r="F78" s="197">
        <f t="shared" si="25"/>
        <v>5461632</v>
      </c>
      <c r="G78" s="20"/>
      <c r="H78" s="21">
        <f t="shared" si="28"/>
        <v>0</v>
      </c>
      <c r="I78" s="20"/>
      <c r="J78" s="21">
        <f t="shared" si="29"/>
        <v>0</v>
      </c>
      <c r="K78" s="20"/>
      <c r="L78" s="21">
        <f t="shared" si="30"/>
        <v>0</v>
      </c>
      <c r="M78" s="20"/>
      <c r="N78" s="33">
        <f t="shared" si="33"/>
        <v>0</v>
      </c>
      <c r="O78" s="20"/>
      <c r="P78" s="22"/>
      <c r="Q78" s="20"/>
      <c r="R78" s="22"/>
      <c r="S78" s="20"/>
      <c r="T78" s="22"/>
      <c r="U78" s="20"/>
      <c r="V78" s="22"/>
      <c r="W78" s="20"/>
      <c r="X78" s="22"/>
      <c r="Y78" s="20"/>
      <c r="Z78" s="22"/>
      <c r="AA78" s="20"/>
      <c r="AB78" s="22"/>
      <c r="AC78" s="20"/>
      <c r="AD78" s="22"/>
      <c r="AE78" s="20"/>
      <c r="AF78" s="22"/>
      <c r="AG78" s="20"/>
      <c r="AH78" s="22"/>
      <c r="AI78" s="20"/>
      <c r="AJ78" s="22"/>
      <c r="AK78" s="20"/>
      <c r="AL78" s="22"/>
      <c r="AM78" s="20"/>
      <c r="AN78" s="22"/>
      <c r="AO78" s="20"/>
      <c r="AP78" s="22"/>
      <c r="AQ78" s="20"/>
      <c r="AR78" s="22"/>
      <c r="AS78" s="20"/>
      <c r="AT78" s="22"/>
      <c r="AU78" s="20"/>
      <c r="AV78" s="22"/>
      <c r="AW78" s="20"/>
      <c r="AX78" s="22"/>
      <c r="AY78" s="20"/>
      <c r="AZ78" s="22"/>
      <c r="BA78" s="20"/>
      <c r="BB78" s="22"/>
      <c r="BC78" s="20"/>
      <c r="BD78" s="22"/>
      <c r="BE78" s="20"/>
      <c r="BF78" s="22"/>
      <c r="BG78" s="83"/>
      <c r="BH78" s="84"/>
      <c r="BI78" s="20"/>
      <c r="BJ78" s="95"/>
      <c r="BK78" s="20">
        <v>0</v>
      </c>
      <c r="BL78" s="21">
        <f t="shared" si="31"/>
        <v>0</v>
      </c>
      <c r="BM78" s="20"/>
      <c r="BN78" s="95">
        <f t="shared" si="21"/>
        <v>0</v>
      </c>
      <c r="BO78" s="20"/>
      <c r="BP78" s="21">
        <f t="shared" si="32"/>
        <v>0</v>
      </c>
      <c r="BQ78" s="20"/>
      <c r="BR78" s="22"/>
      <c r="BS78" s="20"/>
      <c r="BT78" s="22"/>
      <c r="BU78" s="20"/>
      <c r="BV78" s="22"/>
      <c r="BW78" s="20"/>
      <c r="BX78" s="22"/>
      <c r="BY78" s="20"/>
      <c r="BZ78" s="172"/>
      <c r="CA78" s="20"/>
      <c r="CB78" s="164"/>
      <c r="CC78" s="20"/>
      <c r="CD78" s="178"/>
      <c r="CE78" s="20"/>
      <c r="CF78" s="95"/>
      <c r="CG78" s="20"/>
      <c r="CH78" s="95"/>
      <c r="CI78" s="20"/>
      <c r="CJ78" s="22"/>
      <c r="CK78" s="20"/>
      <c r="CL78" s="22"/>
      <c r="CM78" s="20"/>
      <c r="CN78" s="22"/>
      <c r="CO78" s="20"/>
      <c r="CP78" s="22"/>
      <c r="CQ78" s="20"/>
      <c r="CR78" s="22"/>
      <c r="CS78" s="20"/>
      <c r="CT78" s="22"/>
      <c r="CU78" s="20"/>
      <c r="CV78" s="22"/>
      <c r="CW78" s="20"/>
      <c r="CX78" s="22"/>
      <c r="CY78" s="20"/>
      <c r="CZ78" s="22"/>
      <c r="DA78" s="20"/>
      <c r="DB78" s="22"/>
      <c r="DC78" s="20"/>
      <c r="DD78" s="22"/>
      <c r="DE78" s="20"/>
      <c r="DF78" s="22"/>
      <c r="DG78" s="20"/>
      <c r="DH78" s="22"/>
      <c r="DI78" s="20"/>
      <c r="DJ78" s="22"/>
      <c r="DK78" s="20"/>
      <c r="DL78" s="22"/>
      <c r="DM78" s="20"/>
      <c r="DN78" s="22"/>
      <c r="DO78" s="20"/>
      <c r="DP78" s="22"/>
      <c r="DQ78" s="20"/>
      <c r="DR78" s="22"/>
      <c r="DS78" s="20"/>
      <c r="DT78" s="22"/>
      <c r="DU78" s="20"/>
      <c r="DV78" s="22"/>
      <c r="DW78" s="20"/>
      <c r="DX78" s="22"/>
      <c r="DY78" s="20"/>
      <c r="DZ78" s="22"/>
      <c r="EA78" s="23">
        <f t="shared" si="26"/>
        <v>0</v>
      </c>
      <c r="EB78" s="21">
        <f t="shared" si="22"/>
        <v>0</v>
      </c>
      <c r="EC78" s="193" t="e">
        <f t="shared" si="23"/>
        <v>#REF!</v>
      </c>
      <c r="ED78" s="193">
        <f t="shared" si="24"/>
        <v>0</v>
      </c>
      <c r="EE78" s="194">
        <f t="shared" si="27"/>
        <v>50</v>
      </c>
      <c r="EF78" s="185"/>
      <c r="EG78" s="185" t="s">
        <v>505</v>
      </c>
      <c r="EH78" s="185" t="s">
        <v>506</v>
      </c>
      <c r="EI78" s="185" t="s">
        <v>392</v>
      </c>
      <c r="EJ78" s="185">
        <v>50</v>
      </c>
      <c r="EK78" s="185">
        <v>109232.64</v>
      </c>
      <c r="EL78" s="185"/>
      <c r="EM78" s="185"/>
      <c r="EN78" s="185"/>
      <c r="EO78" s="185"/>
      <c r="EP78" s="185"/>
      <c r="EQ78" s="185"/>
      <c r="ER78" s="185"/>
      <c r="ES78" s="185"/>
      <c r="ET78" s="185"/>
      <c r="EU78" s="185"/>
      <c r="EV78" s="185"/>
      <c r="EW78" s="185"/>
      <c r="EX78" s="185"/>
      <c r="EY78" s="185"/>
      <c r="EZ78" s="185"/>
      <c r="FA78" s="185"/>
      <c r="FB78" s="185"/>
      <c r="FC78" s="185"/>
      <c r="FD78" s="185"/>
      <c r="FE78" s="185"/>
      <c r="FF78" s="185"/>
      <c r="FG78" s="195"/>
      <c r="FH78" s="185"/>
      <c r="FI78" s="185"/>
      <c r="FJ78" s="185"/>
      <c r="FK78" s="185"/>
      <c r="FL78" s="185"/>
      <c r="FM78" s="185"/>
      <c r="FN78" s="185"/>
      <c r="FO78" s="185"/>
      <c r="FP78" s="185"/>
      <c r="FQ78" s="185"/>
      <c r="FR78" s="185"/>
      <c r="FS78" s="185"/>
      <c r="FT78" s="185"/>
      <c r="FU78" s="185"/>
      <c r="FV78" s="185"/>
      <c r="FW78" s="185"/>
      <c r="FX78" s="185"/>
      <c r="FY78" s="185"/>
      <c r="FZ78" s="185"/>
      <c r="GA78" s="185"/>
      <c r="GB78" s="185"/>
      <c r="GC78" s="185"/>
      <c r="GD78" s="185"/>
      <c r="GE78" s="185"/>
      <c r="GF78" s="185"/>
      <c r="GG78" s="185"/>
      <c r="GH78" s="185"/>
      <c r="GI78" s="185"/>
      <c r="GJ78" s="185"/>
      <c r="GK78" s="185"/>
      <c r="GL78" s="185"/>
      <c r="GM78" s="185"/>
      <c r="GN78" s="185"/>
      <c r="GO78" s="185"/>
      <c r="GP78" s="185"/>
      <c r="GQ78" s="185"/>
      <c r="GR78" s="185"/>
      <c r="GS78" s="185"/>
      <c r="GT78" s="185"/>
      <c r="GU78" s="185"/>
      <c r="GV78" s="185"/>
      <c r="GW78" s="185"/>
      <c r="GX78" s="185"/>
      <c r="GY78" s="185"/>
      <c r="GZ78" s="185"/>
      <c r="HA78" s="185"/>
      <c r="HB78" s="185"/>
      <c r="HC78" s="185"/>
      <c r="HD78" s="185"/>
      <c r="HE78" s="185"/>
      <c r="HF78" s="185"/>
      <c r="HG78" s="185"/>
      <c r="HH78" s="185"/>
      <c r="HI78" s="185"/>
      <c r="HJ78" s="185"/>
      <c r="HK78" s="185"/>
      <c r="HL78" s="185"/>
      <c r="HM78" s="185"/>
      <c r="HN78" s="185"/>
      <c r="HO78" s="185"/>
      <c r="HP78" s="185"/>
      <c r="HQ78" s="185"/>
      <c r="HR78" s="185"/>
      <c r="HS78" s="185"/>
      <c r="HT78" s="185"/>
      <c r="HU78" s="185"/>
      <c r="HV78" s="185"/>
      <c r="HW78" s="185"/>
      <c r="HX78" s="185"/>
      <c r="HY78" s="185"/>
      <c r="HZ78" s="185"/>
      <c r="IA78" s="185"/>
      <c r="IB78" s="185"/>
      <c r="IC78" s="185"/>
      <c r="ID78" s="185"/>
      <c r="IE78" s="185"/>
      <c r="IF78" s="185"/>
      <c r="IG78" s="185"/>
      <c r="IH78" s="185"/>
      <c r="II78" s="185"/>
      <c r="IJ78" s="185"/>
      <c r="IK78" s="185"/>
      <c r="IL78" s="185"/>
      <c r="IM78" s="185"/>
      <c r="IN78" s="185"/>
      <c r="IO78" s="185"/>
      <c r="IP78" s="185"/>
      <c r="IQ78" s="185"/>
      <c r="IR78" s="185"/>
      <c r="IS78" s="185"/>
      <c r="IT78" s="185"/>
      <c r="IU78" s="185"/>
      <c r="IV78" s="185"/>
      <c r="IW78" s="185"/>
      <c r="IX78" s="185"/>
      <c r="IY78" s="185"/>
      <c r="IZ78" s="185"/>
      <c r="JA78" s="185"/>
      <c r="JB78" s="185"/>
      <c r="JC78" s="185"/>
      <c r="JD78" s="185"/>
      <c r="JE78" s="185"/>
      <c r="JF78" s="185"/>
      <c r="JG78" s="185"/>
      <c r="JH78" s="185"/>
      <c r="JI78" s="185"/>
      <c r="JJ78" s="185"/>
      <c r="JK78" s="185"/>
      <c r="JL78" s="185"/>
      <c r="JM78" s="185"/>
      <c r="JN78" s="185"/>
      <c r="JO78" s="185"/>
      <c r="JP78" s="185"/>
      <c r="JQ78" s="185"/>
      <c r="JR78" s="185"/>
      <c r="JS78" s="185"/>
      <c r="JT78" s="185"/>
      <c r="JU78" s="185"/>
      <c r="JV78" s="185"/>
      <c r="JW78" s="185"/>
      <c r="JX78" s="185"/>
      <c r="JY78" s="185"/>
      <c r="JZ78" s="185"/>
      <c r="KA78" s="185"/>
      <c r="KB78" s="185"/>
      <c r="KC78" s="185"/>
      <c r="KD78" s="185"/>
      <c r="KE78" s="185"/>
      <c r="KF78" s="185"/>
      <c r="KG78" s="185"/>
      <c r="KH78" s="185"/>
      <c r="KI78" s="185"/>
      <c r="KJ78" s="185"/>
      <c r="KK78" s="185"/>
      <c r="KL78" s="185"/>
      <c r="KM78" s="185"/>
      <c r="KN78" s="185"/>
      <c r="KO78" s="185"/>
      <c r="KP78" s="185"/>
      <c r="KQ78" s="185"/>
      <c r="KR78" s="185"/>
      <c r="KS78" s="185"/>
      <c r="KT78" s="185"/>
      <c r="KU78" s="185"/>
      <c r="KV78" s="185"/>
      <c r="KW78" s="185"/>
      <c r="KX78" s="185"/>
      <c r="KY78" s="185"/>
      <c r="KZ78" s="185"/>
      <c r="LA78" s="185"/>
      <c r="LB78" s="185"/>
      <c r="LC78" s="185"/>
      <c r="LD78" s="185"/>
      <c r="LE78" s="185"/>
      <c r="LF78" s="185"/>
      <c r="LG78" s="185"/>
      <c r="LH78" s="185"/>
      <c r="LI78" s="185"/>
      <c r="LJ78" s="185"/>
      <c r="LK78" s="185"/>
      <c r="LL78" s="185"/>
      <c r="LM78" s="185"/>
      <c r="LN78" s="185"/>
      <c r="LO78" s="185"/>
      <c r="LP78" s="185"/>
      <c r="LQ78" s="185"/>
      <c r="LR78" s="185"/>
      <c r="LS78" s="185"/>
      <c r="LT78" s="185"/>
    </row>
    <row r="79" spans="1:332" ht="15" customHeight="1">
      <c r="A79" s="196" t="str">
        <f t="shared" si="19"/>
        <v>8.3.7</v>
      </c>
      <c r="B79" s="253" t="str">
        <f t="shared" si="20"/>
        <v>Suminstro, Transporte e instalacion de acometida 3x1/0+1x2/0+1x4T Cu HFFR LS (libres de Halógenos) en 1ø3" EMT</v>
      </c>
      <c r="C79" s="196" t="str">
        <f t="shared" si="18"/>
        <v>ML</v>
      </c>
      <c r="D79" s="196">
        <f t="shared" si="18"/>
        <v>50</v>
      </c>
      <c r="E79" s="196">
        <f t="shared" si="18"/>
        <v>159340.5</v>
      </c>
      <c r="F79" s="197">
        <f t="shared" si="25"/>
        <v>7967025</v>
      </c>
      <c r="G79" s="20"/>
      <c r="H79" s="21">
        <f t="shared" si="28"/>
        <v>0</v>
      </c>
      <c r="I79" s="20"/>
      <c r="J79" s="21">
        <f t="shared" si="29"/>
        <v>0</v>
      </c>
      <c r="K79" s="20"/>
      <c r="L79" s="21">
        <f t="shared" si="30"/>
        <v>0</v>
      </c>
      <c r="M79" s="20"/>
      <c r="N79" s="33">
        <f t="shared" si="33"/>
        <v>0</v>
      </c>
      <c r="O79" s="20"/>
      <c r="P79" s="22"/>
      <c r="Q79" s="20"/>
      <c r="R79" s="22"/>
      <c r="S79" s="20"/>
      <c r="T79" s="22"/>
      <c r="U79" s="20"/>
      <c r="V79" s="22"/>
      <c r="W79" s="20"/>
      <c r="X79" s="22"/>
      <c r="Y79" s="20"/>
      <c r="Z79" s="22"/>
      <c r="AA79" s="20"/>
      <c r="AB79" s="22"/>
      <c r="AC79" s="20"/>
      <c r="AD79" s="22"/>
      <c r="AE79" s="20"/>
      <c r="AF79" s="22"/>
      <c r="AG79" s="20"/>
      <c r="AH79" s="22"/>
      <c r="AI79" s="20"/>
      <c r="AJ79" s="22"/>
      <c r="AK79" s="20"/>
      <c r="AL79" s="22"/>
      <c r="AM79" s="20"/>
      <c r="AN79" s="22"/>
      <c r="AO79" s="20"/>
      <c r="AP79" s="22"/>
      <c r="AQ79" s="20"/>
      <c r="AR79" s="22"/>
      <c r="AS79" s="20"/>
      <c r="AT79" s="22"/>
      <c r="AU79" s="20"/>
      <c r="AV79" s="22"/>
      <c r="AW79" s="20"/>
      <c r="AX79" s="22"/>
      <c r="AY79" s="20"/>
      <c r="AZ79" s="22"/>
      <c r="BA79" s="20"/>
      <c r="BB79" s="22"/>
      <c r="BC79" s="20"/>
      <c r="BD79" s="22"/>
      <c r="BE79" s="20"/>
      <c r="BF79" s="22"/>
      <c r="BG79" s="83"/>
      <c r="BH79" s="84"/>
      <c r="BI79" s="20"/>
      <c r="BJ79" s="95"/>
      <c r="BK79" s="20">
        <v>0</v>
      </c>
      <c r="BL79" s="21">
        <f t="shared" si="31"/>
        <v>0</v>
      </c>
      <c r="BM79" s="20"/>
      <c r="BN79" s="95">
        <f t="shared" si="21"/>
        <v>0</v>
      </c>
      <c r="BO79" s="20"/>
      <c r="BP79" s="21">
        <f t="shared" si="32"/>
        <v>0</v>
      </c>
      <c r="BQ79" s="20"/>
      <c r="BR79" s="22"/>
      <c r="BS79" s="20"/>
      <c r="BT79" s="22"/>
      <c r="BU79" s="20"/>
      <c r="BV79" s="22"/>
      <c r="BW79" s="20"/>
      <c r="BX79" s="22"/>
      <c r="BY79" s="20"/>
      <c r="BZ79" s="172"/>
      <c r="CA79" s="20"/>
      <c r="CB79" s="164"/>
      <c r="CC79" s="20"/>
      <c r="CD79" s="178"/>
      <c r="CE79" s="20"/>
      <c r="CF79" s="95"/>
      <c r="CG79" s="20"/>
      <c r="CH79" s="95"/>
      <c r="CI79" s="20"/>
      <c r="CJ79" s="22"/>
      <c r="CK79" s="20"/>
      <c r="CL79" s="22"/>
      <c r="CM79" s="20"/>
      <c r="CN79" s="22"/>
      <c r="CO79" s="20"/>
      <c r="CP79" s="22"/>
      <c r="CQ79" s="20"/>
      <c r="CR79" s="22"/>
      <c r="CS79" s="20"/>
      <c r="CT79" s="22"/>
      <c r="CU79" s="20"/>
      <c r="CV79" s="22"/>
      <c r="CW79" s="20"/>
      <c r="CX79" s="22"/>
      <c r="CY79" s="20"/>
      <c r="CZ79" s="22"/>
      <c r="DA79" s="20"/>
      <c r="DB79" s="22"/>
      <c r="DC79" s="20"/>
      <c r="DD79" s="22"/>
      <c r="DE79" s="20"/>
      <c r="DF79" s="22"/>
      <c r="DG79" s="20"/>
      <c r="DH79" s="22"/>
      <c r="DI79" s="20"/>
      <c r="DJ79" s="22"/>
      <c r="DK79" s="20"/>
      <c r="DL79" s="22"/>
      <c r="DM79" s="20"/>
      <c r="DN79" s="22"/>
      <c r="DO79" s="20"/>
      <c r="DP79" s="22"/>
      <c r="DQ79" s="20"/>
      <c r="DR79" s="22"/>
      <c r="DS79" s="20"/>
      <c r="DT79" s="22"/>
      <c r="DU79" s="20"/>
      <c r="DV79" s="22"/>
      <c r="DW79" s="20"/>
      <c r="DX79" s="22"/>
      <c r="DY79" s="20"/>
      <c r="DZ79" s="22"/>
      <c r="EA79" s="23">
        <f t="shared" si="26"/>
        <v>0</v>
      </c>
      <c r="EB79" s="21">
        <f t="shared" si="22"/>
        <v>0</v>
      </c>
      <c r="EC79" s="193" t="e">
        <f t="shared" si="23"/>
        <v>#REF!</v>
      </c>
      <c r="ED79" s="193">
        <f t="shared" si="24"/>
        <v>0</v>
      </c>
      <c r="EE79" s="194">
        <f t="shared" si="27"/>
        <v>50</v>
      </c>
      <c r="EF79" s="185"/>
      <c r="EG79" s="185" t="s">
        <v>507</v>
      </c>
      <c r="EH79" s="185" t="s">
        <v>508</v>
      </c>
      <c r="EI79" s="185" t="s">
        <v>392</v>
      </c>
      <c r="EJ79" s="185">
        <v>50</v>
      </c>
      <c r="EK79" s="185">
        <v>159340.5</v>
      </c>
      <c r="EL79" s="185"/>
      <c r="EM79" s="185"/>
      <c r="EN79" s="185"/>
      <c r="EO79" s="185"/>
      <c r="EP79" s="185"/>
      <c r="EQ79" s="185"/>
      <c r="ER79" s="185"/>
      <c r="ES79" s="185"/>
      <c r="ET79" s="185"/>
      <c r="EU79" s="185"/>
      <c r="EV79" s="185"/>
      <c r="EW79" s="185"/>
      <c r="EX79" s="185"/>
      <c r="EY79" s="185"/>
      <c r="EZ79" s="185"/>
      <c r="FA79" s="185"/>
      <c r="FB79" s="185"/>
      <c r="FC79" s="185"/>
      <c r="FD79" s="185"/>
      <c r="FE79" s="185"/>
      <c r="FF79" s="185"/>
      <c r="FG79" s="195"/>
      <c r="FH79" s="185"/>
      <c r="FI79" s="185"/>
      <c r="FJ79" s="185"/>
      <c r="FK79" s="185"/>
      <c r="FL79" s="185"/>
      <c r="FM79" s="185"/>
      <c r="FN79" s="185"/>
      <c r="FO79" s="185"/>
      <c r="FP79" s="185"/>
      <c r="FQ79" s="185"/>
      <c r="FR79" s="185"/>
      <c r="FS79" s="185"/>
      <c r="FT79" s="185"/>
      <c r="FU79" s="185"/>
      <c r="FV79" s="185"/>
      <c r="FW79" s="185"/>
      <c r="FX79" s="185"/>
      <c r="FY79" s="185"/>
      <c r="FZ79" s="185"/>
      <c r="GA79" s="185"/>
      <c r="GB79" s="185"/>
      <c r="GC79" s="185"/>
      <c r="GD79" s="185"/>
      <c r="GE79" s="185"/>
      <c r="GF79" s="185"/>
      <c r="GG79" s="185"/>
      <c r="GH79" s="185"/>
      <c r="GI79" s="185"/>
      <c r="GJ79" s="185"/>
      <c r="GK79" s="185"/>
      <c r="GL79" s="185"/>
      <c r="GM79" s="185"/>
      <c r="GN79" s="185"/>
      <c r="GO79" s="185"/>
      <c r="GP79" s="185"/>
      <c r="GQ79" s="185"/>
      <c r="GR79" s="185"/>
      <c r="GS79" s="185"/>
      <c r="GT79" s="185"/>
      <c r="GU79" s="185"/>
      <c r="GV79" s="185"/>
      <c r="GW79" s="185"/>
      <c r="GX79" s="185"/>
      <c r="GY79" s="185"/>
      <c r="GZ79" s="185"/>
      <c r="HA79" s="185"/>
      <c r="HB79" s="185"/>
      <c r="HC79" s="185"/>
      <c r="HD79" s="185"/>
      <c r="HE79" s="185"/>
      <c r="HF79" s="185"/>
      <c r="HG79" s="185"/>
      <c r="HH79" s="185"/>
      <c r="HI79" s="185"/>
      <c r="HJ79" s="185"/>
      <c r="HK79" s="185"/>
      <c r="HL79" s="185"/>
      <c r="HM79" s="185"/>
      <c r="HN79" s="185"/>
      <c r="HO79" s="185"/>
      <c r="HP79" s="185"/>
      <c r="HQ79" s="185"/>
      <c r="HR79" s="185"/>
      <c r="HS79" s="185"/>
      <c r="HT79" s="185"/>
      <c r="HU79" s="185"/>
      <c r="HV79" s="185"/>
      <c r="HW79" s="185"/>
      <c r="HX79" s="185"/>
      <c r="HY79" s="185"/>
      <c r="HZ79" s="185"/>
      <c r="IA79" s="185"/>
      <c r="IB79" s="185"/>
      <c r="IC79" s="185"/>
      <c r="ID79" s="185"/>
      <c r="IE79" s="185"/>
      <c r="IF79" s="185"/>
      <c r="IG79" s="185"/>
      <c r="IH79" s="185"/>
      <c r="II79" s="185"/>
      <c r="IJ79" s="185"/>
      <c r="IK79" s="185"/>
      <c r="IL79" s="185"/>
      <c r="IM79" s="185"/>
      <c r="IN79" s="185"/>
      <c r="IO79" s="185"/>
      <c r="IP79" s="185"/>
      <c r="IQ79" s="185"/>
      <c r="IR79" s="185"/>
      <c r="IS79" s="185"/>
      <c r="IT79" s="185"/>
      <c r="IU79" s="185"/>
      <c r="IV79" s="185"/>
      <c r="IW79" s="185"/>
      <c r="IX79" s="185"/>
      <c r="IY79" s="185"/>
      <c r="IZ79" s="185"/>
      <c r="JA79" s="185"/>
      <c r="JB79" s="185"/>
      <c r="JC79" s="185"/>
      <c r="JD79" s="185"/>
      <c r="JE79" s="185"/>
      <c r="JF79" s="185"/>
      <c r="JG79" s="185"/>
      <c r="JH79" s="185"/>
      <c r="JI79" s="185"/>
      <c r="JJ79" s="185"/>
      <c r="JK79" s="185"/>
      <c r="JL79" s="185"/>
      <c r="JM79" s="185"/>
      <c r="JN79" s="185"/>
      <c r="JO79" s="185"/>
      <c r="JP79" s="185"/>
      <c r="JQ79" s="185"/>
      <c r="JR79" s="185"/>
      <c r="JS79" s="185"/>
      <c r="JT79" s="185"/>
      <c r="JU79" s="185"/>
      <c r="JV79" s="185"/>
      <c r="JW79" s="185"/>
      <c r="JX79" s="185"/>
      <c r="JY79" s="185"/>
      <c r="JZ79" s="185"/>
      <c r="KA79" s="185"/>
      <c r="KB79" s="185"/>
      <c r="KC79" s="185"/>
      <c r="KD79" s="185"/>
      <c r="KE79" s="185"/>
      <c r="KF79" s="185"/>
      <c r="KG79" s="185"/>
      <c r="KH79" s="185"/>
      <c r="KI79" s="185"/>
      <c r="KJ79" s="185"/>
      <c r="KK79" s="185"/>
      <c r="KL79" s="185"/>
      <c r="KM79" s="185"/>
      <c r="KN79" s="185"/>
      <c r="KO79" s="185"/>
      <c r="KP79" s="185"/>
      <c r="KQ79" s="185"/>
      <c r="KR79" s="185"/>
      <c r="KS79" s="185"/>
      <c r="KT79" s="185"/>
      <c r="KU79" s="185"/>
      <c r="KV79" s="185"/>
      <c r="KW79" s="185"/>
      <c r="KX79" s="185"/>
      <c r="KY79" s="185"/>
      <c r="KZ79" s="185"/>
      <c r="LA79" s="185"/>
      <c r="LB79" s="185"/>
      <c r="LC79" s="185"/>
      <c r="LD79" s="185"/>
      <c r="LE79" s="185"/>
      <c r="LF79" s="185"/>
      <c r="LG79" s="185"/>
      <c r="LH79" s="185"/>
      <c r="LI79" s="185"/>
      <c r="LJ79" s="185"/>
      <c r="LK79" s="185"/>
      <c r="LL79" s="185"/>
      <c r="LM79" s="185"/>
      <c r="LN79" s="185"/>
      <c r="LO79" s="185"/>
      <c r="LP79" s="185"/>
      <c r="LQ79" s="185"/>
      <c r="LR79" s="185"/>
      <c r="LS79" s="185"/>
      <c r="LT79" s="185"/>
    </row>
    <row r="80" spans="1:332" s="190" customFormat="1" ht="14.45" customHeight="1">
      <c r="A80" s="196" t="str">
        <f t="shared" si="19"/>
        <v>8.3.8</v>
      </c>
      <c r="B80" s="253" t="str">
        <f t="shared" si="20"/>
        <v>Suminstro, Transporte e instalacion de acometida 3x2/0+1x3/0+1x2T Cu HFFR LS (libres de Halógenos) en 1ø3" EMT</v>
      </c>
      <c r="C80" s="196" t="str">
        <f t="shared" si="18"/>
        <v>ML</v>
      </c>
      <c r="D80" s="196">
        <f t="shared" si="18"/>
        <v>50</v>
      </c>
      <c r="E80" s="196">
        <f t="shared" si="18"/>
        <v>191807.55</v>
      </c>
      <c r="F80" s="197">
        <f t="shared" si="25"/>
        <v>9590377.5</v>
      </c>
      <c r="G80" s="20"/>
      <c r="H80" s="21">
        <f t="shared" si="28"/>
        <v>0</v>
      </c>
      <c r="I80" s="20"/>
      <c r="J80" s="21">
        <f t="shared" si="29"/>
        <v>0</v>
      </c>
      <c r="K80" s="20"/>
      <c r="L80" s="21">
        <f t="shared" si="30"/>
        <v>0</v>
      </c>
      <c r="M80" s="20"/>
      <c r="N80" s="33">
        <f t="shared" si="33"/>
        <v>0</v>
      </c>
      <c r="O80" s="20"/>
      <c r="P80" s="22"/>
      <c r="Q80" s="20"/>
      <c r="R80" s="22"/>
      <c r="S80" s="20"/>
      <c r="T80" s="22"/>
      <c r="U80" s="20"/>
      <c r="V80" s="22"/>
      <c r="W80" s="20"/>
      <c r="X80" s="22"/>
      <c r="Y80" s="20"/>
      <c r="Z80" s="22"/>
      <c r="AA80" s="20"/>
      <c r="AB80" s="22"/>
      <c r="AC80" s="20"/>
      <c r="AD80" s="22"/>
      <c r="AE80" s="20"/>
      <c r="AF80" s="22"/>
      <c r="AG80" s="20"/>
      <c r="AH80" s="22"/>
      <c r="AI80" s="20"/>
      <c r="AJ80" s="22"/>
      <c r="AK80" s="20"/>
      <c r="AL80" s="22"/>
      <c r="AM80" s="20"/>
      <c r="AN80" s="22"/>
      <c r="AO80" s="20"/>
      <c r="AP80" s="22"/>
      <c r="AQ80" s="20"/>
      <c r="AR80" s="22"/>
      <c r="AS80" s="20"/>
      <c r="AT80" s="22"/>
      <c r="AU80" s="20"/>
      <c r="AV80" s="22"/>
      <c r="AW80" s="20"/>
      <c r="AX80" s="22"/>
      <c r="AY80" s="20"/>
      <c r="AZ80" s="22"/>
      <c r="BA80" s="20"/>
      <c r="BB80" s="22"/>
      <c r="BC80" s="20"/>
      <c r="BD80" s="22"/>
      <c r="BE80" s="20"/>
      <c r="BF80" s="22"/>
      <c r="BG80" s="83"/>
      <c r="BH80" s="84"/>
      <c r="BI80" s="20"/>
      <c r="BJ80" s="95"/>
      <c r="BK80" s="20">
        <v>0</v>
      </c>
      <c r="BL80" s="21">
        <f t="shared" si="31"/>
        <v>0</v>
      </c>
      <c r="BM80" s="20"/>
      <c r="BN80" s="95">
        <f t="shared" si="21"/>
        <v>0</v>
      </c>
      <c r="BO80" s="20"/>
      <c r="BP80" s="21">
        <f t="shared" si="32"/>
        <v>0</v>
      </c>
      <c r="BQ80" s="20"/>
      <c r="BR80" s="22"/>
      <c r="BS80" s="20"/>
      <c r="BT80" s="22"/>
      <c r="BU80" s="20"/>
      <c r="BV80" s="22"/>
      <c r="BW80" s="20"/>
      <c r="BX80" s="22"/>
      <c r="BY80" s="20"/>
      <c r="BZ80" s="172"/>
      <c r="CA80" s="20"/>
      <c r="CB80" s="164"/>
      <c r="CC80" s="20"/>
      <c r="CD80" s="178"/>
      <c r="CE80" s="20"/>
      <c r="CF80" s="95"/>
      <c r="CG80" s="20"/>
      <c r="CH80" s="95"/>
      <c r="CI80" s="20"/>
      <c r="CJ80" s="22"/>
      <c r="CK80" s="20"/>
      <c r="CL80" s="22"/>
      <c r="CM80" s="20"/>
      <c r="CN80" s="22"/>
      <c r="CO80" s="20"/>
      <c r="CP80" s="22"/>
      <c r="CQ80" s="20"/>
      <c r="CR80" s="22"/>
      <c r="CS80" s="20"/>
      <c r="CT80" s="22"/>
      <c r="CU80" s="20"/>
      <c r="CV80" s="22"/>
      <c r="CW80" s="20"/>
      <c r="CX80" s="22"/>
      <c r="CY80" s="20"/>
      <c r="CZ80" s="22"/>
      <c r="DA80" s="20"/>
      <c r="DB80" s="22"/>
      <c r="DC80" s="20"/>
      <c r="DD80" s="22"/>
      <c r="DE80" s="20"/>
      <c r="DF80" s="22"/>
      <c r="DG80" s="20"/>
      <c r="DH80" s="22"/>
      <c r="DI80" s="20"/>
      <c r="DJ80" s="22"/>
      <c r="DK80" s="20"/>
      <c r="DL80" s="22"/>
      <c r="DM80" s="20"/>
      <c r="DN80" s="22"/>
      <c r="DO80" s="20"/>
      <c r="DP80" s="22"/>
      <c r="DQ80" s="20"/>
      <c r="DR80" s="22"/>
      <c r="DS80" s="20"/>
      <c r="DT80" s="22"/>
      <c r="DU80" s="20"/>
      <c r="DV80" s="22"/>
      <c r="DW80" s="20"/>
      <c r="DX80" s="22"/>
      <c r="DY80" s="20"/>
      <c r="DZ80" s="22"/>
      <c r="EA80" s="23">
        <f t="shared" si="26"/>
        <v>0</v>
      </c>
      <c r="EB80" s="21">
        <f t="shared" si="22"/>
        <v>0</v>
      </c>
      <c r="EC80" s="193" t="e">
        <f t="shared" si="23"/>
        <v>#REF!</v>
      </c>
      <c r="ED80" s="193">
        <f t="shared" si="24"/>
        <v>0</v>
      </c>
      <c r="EE80" s="194">
        <f t="shared" si="27"/>
        <v>50</v>
      </c>
      <c r="EF80" s="185"/>
      <c r="EG80" s="185" t="s">
        <v>509</v>
      </c>
      <c r="EH80" s="185" t="s">
        <v>510</v>
      </c>
      <c r="EI80" s="185" t="s">
        <v>392</v>
      </c>
      <c r="EJ80" s="185">
        <v>50</v>
      </c>
      <c r="EK80" s="185">
        <v>191807.55</v>
      </c>
      <c r="EL80" s="185"/>
      <c r="EM80" s="185"/>
      <c r="EN80" s="185"/>
      <c r="EO80" s="185"/>
      <c r="EP80" s="185"/>
      <c r="EQ80" s="185"/>
      <c r="ER80" s="185"/>
      <c r="ES80" s="185"/>
      <c r="ET80" s="185"/>
      <c r="EU80" s="185"/>
      <c r="EV80" s="185"/>
      <c r="EW80" s="185"/>
      <c r="EX80" s="185"/>
      <c r="EY80" s="185"/>
      <c r="EZ80" s="185"/>
      <c r="FA80" s="185"/>
      <c r="FB80" s="185"/>
      <c r="FC80" s="185"/>
      <c r="FD80" s="185"/>
      <c r="FE80" s="185"/>
      <c r="FF80" s="185"/>
      <c r="FG80" s="195"/>
      <c r="FH80" s="185"/>
      <c r="FI80" s="185"/>
      <c r="FJ80" s="185"/>
      <c r="FK80" s="185"/>
      <c r="FL80" s="185"/>
      <c r="FM80" s="185"/>
      <c r="FN80" s="185"/>
      <c r="FO80" s="185"/>
      <c r="FP80" s="185"/>
      <c r="FQ80" s="185"/>
      <c r="FR80" s="185"/>
      <c r="FS80" s="185"/>
      <c r="FT80" s="185"/>
      <c r="FU80" s="185"/>
      <c r="FV80" s="185"/>
      <c r="FW80" s="185"/>
      <c r="FX80" s="185"/>
      <c r="FY80" s="185"/>
      <c r="FZ80" s="185"/>
      <c r="GA80" s="185"/>
      <c r="GB80" s="185"/>
      <c r="GC80" s="185"/>
      <c r="GD80" s="185"/>
      <c r="GE80" s="185"/>
      <c r="GF80" s="185"/>
      <c r="GG80" s="185"/>
      <c r="GH80" s="185"/>
      <c r="GI80" s="185"/>
      <c r="GJ80" s="185"/>
      <c r="GK80" s="185"/>
      <c r="GL80" s="185"/>
      <c r="GM80" s="185"/>
      <c r="GN80" s="185"/>
      <c r="GO80" s="185"/>
      <c r="GP80" s="185"/>
      <c r="GQ80" s="185"/>
      <c r="GR80" s="185"/>
      <c r="GS80" s="185"/>
      <c r="GT80" s="185"/>
      <c r="GU80" s="185"/>
      <c r="GV80" s="185"/>
      <c r="GW80" s="185"/>
      <c r="GX80" s="185"/>
      <c r="GY80" s="185"/>
      <c r="GZ80" s="185"/>
      <c r="HA80" s="185"/>
      <c r="HB80" s="185"/>
      <c r="HC80" s="185"/>
      <c r="HD80" s="185"/>
      <c r="HE80" s="185"/>
      <c r="HF80" s="185"/>
      <c r="HG80" s="185"/>
      <c r="HH80" s="185"/>
      <c r="HI80" s="185"/>
      <c r="HJ80" s="185"/>
      <c r="HK80" s="185"/>
      <c r="HL80" s="185"/>
      <c r="HM80" s="185"/>
      <c r="HN80" s="185"/>
      <c r="HO80" s="185"/>
      <c r="HP80" s="185"/>
      <c r="HQ80" s="185"/>
      <c r="HR80" s="185"/>
      <c r="HS80" s="185"/>
      <c r="HT80" s="185"/>
      <c r="HU80" s="185"/>
      <c r="HV80" s="185"/>
      <c r="HW80" s="185"/>
      <c r="HX80" s="185"/>
      <c r="HY80" s="185"/>
      <c r="HZ80" s="185"/>
      <c r="IA80" s="185"/>
      <c r="IB80" s="185"/>
      <c r="IC80" s="185"/>
      <c r="ID80" s="185"/>
      <c r="IE80" s="185"/>
      <c r="IF80" s="185"/>
      <c r="IG80" s="185"/>
      <c r="IH80" s="185"/>
      <c r="II80" s="185"/>
      <c r="IJ80" s="185"/>
      <c r="IK80" s="185"/>
      <c r="IL80" s="185"/>
      <c r="IM80" s="185"/>
      <c r="IN80" s="185"/>
      <c r="IO80" s="185"/>
      <c r="IP80" s="185"/>
      <c r="IQ80" s="185"/>
      <c r="IR80" s="185"/>
      <c r="IS80" s="185"/>
      <c r="IT80" s="185"/>
      <c r="IU80" s="185"/>
      <c r="IV80" s="185"/>
      <c r="IW80" s="185"/>
      <c r="IX80" s="185"/>
      <c r="IY80" s="185"/>
      <c r="IZ80" s="185"/>
      <c r="JA80" s="185"/>
      <c r="JB80" s="185"/>
      <c r="JC80" s="185"/>
      <c r="JD80" s="185"/>
      <c r="JE80" s="185"/>
      <c r="JF80" s="185"/>
      <c r="JG80" s="185"/>
      <c r="JH80" s="185"/>
      <c r="JI80" s="185"/>
      <c r="JJ80" s="185"/>
      <c r="JK80" s="185"/>
      <c r="JL80" s="185"/>
      <c r="JM80" s="185"/>
      <c r="JN80" s="185"/>
      <c r="JO80" s="185"/>
      <c r="JP80" s="185"/>
      <c r="JQ80" s="185"/>
      <c r="JR80" s="185"/>
      <c r="JS80" s="185"/>
      <c r="JT80" s="185"/>
      <c r="JU80" s="185"/>
      <c r="JV80" s="185"/>
      <c r="JW80" s="185"/>
      <c r="JX80" s="185"/>
      <c r="JY80" s="185"/>
      <c r="JZ80" s="185"/>
      <c r="KA80" s="185"/>
      <c r="KB80" s="185"/>
      <c r="KC80" s="185"/>
      <c r="KD80" s="185"/>
      <c r="KE80" s="185"/>
      <c r="KF80" s="185"/>
      <c r="KG80" s="185"/>
      <c r="KH80" s="185"/>
      <c r="KI80" s="185"/>
      <c r="KJ80" s="185"/>
      <c r="KK80" s="185"/>
      <c r="KL80" s="185"/>
      <c r="KM80" s="185"/>
      <c r="KN80" s="185"/>
      <c r="KO80" s="185"/>
      <c r="KP80" s="185"/>
      <c r="KQ80" s="185"/>
      <c r="KR80" s="185"/>
      <c r="KS80" s="185"/>
      <c r="KT80" s="185"/>
      <c r="KU80" s="185"/>
      <c r="KV80" s="185"/>
      <c r="KW80" s="185"/>
      <c r="KX80" s="185"/>
      <c r="KY80" s="185"/>
      <c r="KZ80" s="185"/>
      <c r="LA80" s="185"/>
      <c r="LB80" s="185"/>
      <c r="LC80" s="185"/>
      <c r="LD80" s="185"/>
      <c r="LE80" s="185"/>
      <c r="LF80" s="185"/>
      <c r="LG80" s="185"/>
      <c r="LH80" s="185"/>
      <c r="LI80" s="185"/>
      <c r="LJ80" s="185"/>
      <c r="LK80" s="185"/>
      <c r="LL80" s="185"/>
      <c r="LM80" s="185"/>
      <c r="LN80" s="185"/>
      <c r="LO80" s="185"/>
      <c r="LP80" s="185"/>
      <c r="LQ80" s="185"/>
      <c r="LR80" s="185"/>
      <c r="LS80" s="185"/>
      <c r="LT80" s="185"/>
    </row>
    <row r="81" spans="1:332" ht="15" customHeight="1">
      <c r="A81" s="196" t="str">
        <f t="shared" si="19"/>
        <v>8.3.9</v>
      </c>
      <c r="B81" s="253" t="str">
        <f t="shared" si="20"/>
        <v>Suminstro, Transporte e instalacion de acometida 4(3x4/0+1x400+1x2T) Cu HFFR LS (libres de Halógenos) en 4ø3" EMT</v>
      </c>
      <c r="C81" s="196" t="str">
        <f t="shared" si="18"/>
        <v>ML</v>
      </c>
      <c r="D81" s="196">
        <f t="shared" si="18"/>
        <v>50</v>
      </c>
      <c r="E81" s="196">
        <f t="shared" si="18"/>
        <v>1244486.43</v>
      </c>
      <c r="F81" s="197">
        <f t="shared" si="25"/>
        <v>62224321.5</v>
      </c>
      <c r="G81" s="20"/>
      <c r="H81" s="21">
        <f t="shared" si="28"/>
        <v>0</v>
      </c>
      <c r="I81" s="20"/>
      <c r="J81" s="21">
        <f t="shared" si="29"/>
        <v>0</v>
      </c>
      <c r="K81" s="20"/>
      <c r="L81" s="21">
        <f t="shared" si="30"/>
        <v>0</v>
      </c>
      <c r="M81" s="20"/>
      <c r="N81" s="33">
        <f t="shared" si="33"/>
        <v>0</v>
      </c>
      <c r="O81" s="20"/>
      <c r="P81" s="22"/>
      <c r="Q81" s="20"/>
      <c r="R81" s="22"/>
      <c r="S81" s="20"/>
      <c r="T81" s="22"/>
      <c r="U81" s="20"/>
      <c r="V81" s="22"/>
      <c r="W81" s="20"/>
      <c r="X81" s="22"/>
      <c r="Y81" s="20"/>
      <c r="Z81" s="22"/>
      <c r="AA81" s="20"/>
      <c r="AB81" s="22"/>
      <c r="AC81" s="20"/>
      <c r="AD81" s="22"/>
      <c r="AE81" s="20"/>
      <c r="AF81" s="22"/>
      <c r="AG81" s="20"/>
      <c r="AH81" s="22"/>
      <c r="AI81" s="20"/>
      <c r="AJ81" s="22"/>
      <c r="AK81" s="20"/>
      <c r="AL81" s="22"/>
      <c r="AM81" s="20"/>
      <c r="AN81" s="22"/>
      <c r="AO81" s="20"/>
      <c r="AP81" s="22"/>
      <c r="AQ81" s="20"/>
      <c r="AR81" s="22"/>
      <c r="AS81" s="20"/>
      <c r="AT81" s="22"/>
      <c r="AU81" s="20"/>
      <c r="AV81" s="22"/>
      <c r="AW81" s="20"/>
      <c r="AX81" s="22"/>
      <c r="AY81" s="20"/>
      <c r="AZ81" s="22"/>
      <c r="BA81" s="20"/>
      <c r="BB81" s="22"/>
      <c r="BC81" s="20"/>
      <c r="BD81" s="22"/>
      <c r="BE81" s="20"/>
      <c r="BF81" s="22"/>
      <c r="BG81" s="83"/>
      <c r="BH81" s="84"/>
      <c r="BI81" s="20"/>
      <c r="BJ81" s="95"/>
      <c r="BK81" s="20">
        <v>0</v>
      </c>
      <c r="BL81" s="21">
        <f t="shared" si="31"/>
        <v>0</v>
      </c>
      <c r="BM81" s="20"/>
      <c r="BN81" s="95">
        <f t="shared" si="21"/>
        <v>0</v>
      </c>
      <c r="BO81" s="20"/>
      <c r="BP81" s="21">
        <f t="shared" si="32"/>
        <v>0</v>
      </c>
      <c r="BQ81" s="20"/>
      <c r="BR81" s="22"/>
      <c r="BS81" s="20"/>
      <c r="BT81" s="22"/>
      <c r="BU81" s="20"/>
      <c r="BV81" s="22"/>
      <c r="BW81" s="20"/>
      <c r="BX81" s="22"/>
      <c r="BY81" s="20"/>
      <c r="BZ81" s="172"/>
      <c r="CA81" s="20"/>
      <c r="CB81" s="164"/>
      <c r="CC81" s="20"/>
      <c r="CD81" s="178"/>
      <c r="CE81" s="20"/>
      <c r="CF81" s="95"/>
      <c r="CG81" s="20"/>
      <c r="CH81" s="95"/>
      <c r="CI81" s="20"/>
      <c r="CJ81" s="22"/>
      <c r="CK81" s="20"/>
      <c r="CL81" s="22"/>
      <c r="CM81" s="20"/>
      <c r="CN81" s="22"/>
      <c r="CO81" s="20"/>
      <c r="CP81" s="22"/>
      <c r="CQ81" s="20"/>
      <c r="CR81" s="22"/>
      <c r="CS81" s="20"/>
      <c r="CT81" s="22"/>
      <c r="CU81" s="20"/>
      <c r="CV81" s="22"/>
      <c r="CW81" s="20"/>
      <c r="CX81" s="22"/>
      <c r="CY81" s="20"/>
      <c r="CZ81" s="22"/>
      <c r="DA81" s="20"/>
      <c r="DB81" s="22"/>
      <c r="DC81" s="20"/>
      <c r="DD81" s="22"/>
      <c r="DE81" s="20"/>
      <c r="DF81" s="22"/>
      <c r="DG81" s="20"/>
      <c r="DH81" s="22"/>
      <c r="DI81" s="20"/>
      <c r="DJ81" s="22"/>
      <c r="DK81" s="20"/>
      <c r="DL81" s="22"/>
      <c r="DM81" s="20"/>
      <c r="DN81" s="22"/>
      <c r="DO81" s="20"/>
      <c r="DP81" s="22"/>
      <c r="DQ81" s="20"/>
      <c r="DR81" s="22"/>
      <c r="DS81" s="20"/>
      <c r="DT81" s="22"/>
      <c r="DU81" s="20"/>
      <c r="DV81" s="22"/>
      <c r="DW81" s="20"/>
      <c r="DX81" s="22"/>
      <c r="DY81" s="20"/>
      <c r="DZ81" s="22"/>
      <c r="EA81" s="23">
        <f t="shared" si="26"/>
        <v>0</v>
      </c>
      <c r="EB81" s="21">
        <f t="shared" si="22"/>
        <v>0</v>
      </c>
      <c r="EC81" s="193" t="e">
        <f t="shared" si="23"/>
        <v>#REF!</v>
      </c>
      <c r="ED81" s="193">
        <f t="shared" si="24"/>
        <v>0</v>
      </c>
      <c r="EE81" s="194">
        <f t="shared" si="27"/>
        <v>50</v>
      </c>
      <c r="EF81" s="185"/>
      <c r="EG81" s="185" t="s">
        <v>511</v>
      </c>
      <c r="EH81" s="185" t="s">
        <v>512</v>
      </c>
      <c r="EI81" s="185" t="s">
        <v>392</v>
      </c>
      <c r="EJ81" s="185">
        <v>50</v>
      </c>
      <c r="EK81" s="185">
        <v>1244486.43</v>
      </c>
      <c r="EL81" s="185"/>
      <c r="EM81" s="185"/>
      <c r="EN81" s="185"/>
      <c r="EO81" s="185"/>
      <c r="EP81" s="185"/>
      <c r="EQ81" s="185"/>
      <c r="ER81" s="185"/>
      <c r="ES81" s="185"/>
      <c r="ET81" s="185"/>
      <c r="EU81" s="185"/>
      <c r="EV81" s="185"/>
      <c r="EW81" s="185"/>
      <c r="EX81" s="185"/>
      <c r="EY81" s="185"/>
      <c r="EZ81" s="185"/>
      <c r="FA81" s="185"/>
      <c r="FB81" s="185"/>
      <c r="FC81" s="185"/>
      <c r="FD81" s="185"/>
      <c r="FE81" s="185"/>
      <c r="FF81" s="185"/>
      <c r="FG81" s="195"/>
      <c r="FH81" s="185"/>
      <c r="FI81" s="185"/>
      <c r="FJ81" s="185"/>
      <c r="FK81" s="185"/>
      <c r="FL81" s="185"/>
      <c r="FM81" s="185"/>
      <c r="FN81" s="185"/>
      <c r="FO81" s="185"/>
      <c r="FP81" s="185"/>
      <c r="FQ81" s="185"/>
      <c r="FR81" s="185"/>
      <c r="FS81" s="185"/>
      <c r="FT81" s="185"/>
      <c r="FU81" s="185"/>
      <c r="FV81" s="185"/>
      <c r="FW81" s="185"/>
      <c r="FX81" s="185"/>
      <c r="FY81" s="185"/>
      <c r="FZ81" s="185"/>
      <c r="GA81" s="185"/>
      <c r="GB81" s="185"/>
      <c r="GC81" s="185"/>
      <c r="GD81" s="185"/>
      <c r="GE81" s="185"/>
      <c r="GF81" s="185"/>
      <c r="GG81" s="185"/>
      <c r="GH81" s="185"/>
      <c r="GI81" s="185"/>
      <c r="GJ81" s="185"/>
      <c r="GK81" s="185"/>
      <c r="GL81" s="185"/>
      <c r="GM81" s="185"/>
      <c r="GN81" s="185"/>
      <c r="GO81" s="185"/>
      <c r="GP81" s="185"/>
      <c r="GQ81" s="185"/>
      <c r="GR81" s="185"/>
      <c r="GS81" s="185"/>
      <c r="GT81" s="185"/>
      <c r="GU81" s="185"/>
      <c r="GV81" s="185"/>
      <c r="GW81" s="185"/>
      <c r="GX81" s="185"/>
      <c r="GY81" s="185"/>
      <c r="GZ81" s="185"/>
      <c r="HA81" s="185"/>
      <c r="HB81" s="185"/>
      <c r="HC81" s="185"/>
      <c r="HD81" s="185"/>
      <c r="HE81" s="185"/>
      <c r="HF81" s="185"/>
      <c r="HG81" s="185"/>
      <c r="HH81" s="185"/>
      <c r="HI81" s="185"/>
      <c r="HJ81" s="185"/>
      <c r="HK81" s="185"/>
      <c r="HL81" s="185"/>
      <c r="HM81" s="185"/>
      <c r="HN81" s="185"/>
      <c r="HO81" s="185"/>
      <c r="HP81" s="185"/>
      <c r="HQ81" s="185"/>
      <c r="HR81" s="185"/>
      <c r="HS81" s="185"/>
      <c r="HT81" s="185"/>
      <c r="HU81" s="185"/>
      <c r="HV81" s="185"/>
      <c r="HW81" s="185"/>
      <c r="HX81" s="185"/>
      <c r="HY81" s="185"/>
      <c r="HZ81" s="185"/>
      <c r="IA81" s="185"/>
      <c r="IB81" s="185"/>
      <c r="IC81" s="185"/>
      <c r="ID81" s="185"/>
      <c r="IE81" s="185"/>
      <c r="IF81" s="185"/>
      <c r="IG81" s="185"/>
      <c r="IH81" s="185"/>
      <c r="II81" s="185"/>
      <c r="IJ81" s="185"/>
      <c r="IK81" s="185"/>
      <c r="IL81" s="185"/>
      <c r="IM81" s="185"/>
      <c r="IN81" s="185"/>
      <c r="IO81" s="185"/>
      <c r="IP81" s="185"/>
      <c r="IQ81" s="185"/>
      <c r="IR81" s="185"/>
      <c r="IS81" s="185"/>
      <c r="IT81" s="185"/>
      <c r="IU81" s="185"/>
      <c r="IV81" s="185"/>
      <c r="IW81" s="185"/>
      <c r="IX81" s="185"/>
      <c r="IY81" s="185"/>
      <c r="IZ81" s="185"/>
      <c r="JA81" s="185"/>
      <c r="JB81" s="185"/>
      <c r="JC81" s="185"/>
      <c r="JD81" s="185"/>
      <c r="JE81" s="185"/>
      <c r="JF81" s="185"/>
      <c r="JG81" s="185"/>
      <c r="JH81" s="185"/>
      <c r="JI81" s="185"/>
      <c r="JJ81" s="185"/>
      <c r="JK81" s="185"/>
      <c r="JL81" s="185"/>
      <c r="JM81" s="185"/>
      <c r="JN81" s="185"/>
      <c r="JO81" s="185"/>
      <c r="JP81" s="185"/>
      <c r="JQ81" s="185"/>
      <c r="JR81" s="185"/>
      <c r="JS81" s="185"/>
      <c r="JT81" s="185"/>
      <c r="JU81" s="185"/>
      <c r="JV81" s="185"/>
      <c r="JW81" s="185"/>
      <c r="JX81" s="185"/>
      <c r="JY81" s="185"/>
      <c r="JZ81" s="185"/>
      <c r="KA81" s="185"/>
      <c r="KB81" s="185"/>
      <c r="KC81" s="185"/>
      <c r="KD81" s="185"/>
      <c r="KE81" s="185"/>
      <c r="KF81" s="185"/>
      <c r="KG81" s="185"/>
      <c r="KH81" s="185"/>
      <c r="KI81" s="185"/>
      <c r="KJ81" s="185"/>
      <c r="KK81" s="185"/>
      <c r="KL81" s="185"/>
      <c r="KM81" s="185"/>
      <c r="KN81" s="185"/>
      <c r="KO81" s="185"/>
      <c r="KP81" s="185"/>
      <c r="KQ81" s="185"/>
      <c r="KR81" s="185"/>
      <c r="KS81" s="185"/>
      <c r="KT81" s="185"/>
      <c r="KU81" s="185"/>
      <c r="KV81" s="185"/>
      <c r="KW81" s="185"/>
      <c r="KX81" s="185"/>
      <c r="KY81" s="185"/>
      <c r="KZ81" s="185"/>
      <c r="LA81" s="185"/>
      <c r="LB81" s="185"/>
      <c r="LC81" s="185"/>
      <c r="LD81" s="185"/>
      <c r="LE81" s="185"/>
      <c r="LF81" s="185"/>
      <c r="LG81" s="185"/>
      <c r="LH81" s="185"/>
      <c r="LI81" s="185"/>
      <c r="LJ81" s="185"/>
      <c r="LK81" s="185"/>
      <c r="LL81" s="185"/>
      <c r="LM81" s="185"/>
      <c r="LN81" s="185"/>
      <c r="LO81" s="185"/>
      <c r="LP81" s="185"/>
      <c r="LQ81" s="185"/>
      <c r="LR81" s="185"/>
      <c r="LS81" s="185"/>
      <c r="LT81" s="185"/>
    </row>
    <row r="82" spans="1:332" ht="14.45" customHeight="1">
      <c r="A82" s="196" t="str">
        <f t="shared" si="19"/>
        <v>8.3.10</v>
      </c>
      <c r="B82" s="253" t="str">
        <f t="shared" si="20"/>
        <v>Suminstro, Transporte e instalacion de acometida 3(3x3/0+1x3/0+1x2T) Cu HFFR LS (libres de Halógenos) en 3ø3" EMT</v>
      </c>
      <c r="C82" s="196" t="str">
        <f t="shared" si="18"/>
        <v>ML</v>
      </c>
      <c r="D82" s="196">
        <f t="shared" si="18"/>
        <v>50</v>
      </c>
      <c r="E82" s="196">
        <f t="shared" si="18"/>
        <v>701881.29</v>
      </c>
      <c r="F82" s="197">
        <f t="shared" si="25"/>
        <v>35094064.5</v>
      </c>
      <c r="G82" s="20"/>
      <c r="H82" s="21">
        <f t="shared" si="28"/>
        <v>0</v>
      </c>
      <c r="I82" s="20"/>
      <c r="J82" s="21">
        <f t="shared" si="29"/>
        <v>0</v>
      </c>
      <c r="K82" s="20"/>
      <c r="L82" s="21">
        <f t="shared" si="30"/>
        <v>0</v>
      </c>
      <c r="M82" s="20"/>
      <c r="N82" s="33">
        <f t="shared" si="33"/>
        <v>0</v>
      </c>
      <c r="O82" s="20"/>
      <c r="P82" s="22"/>
      <c r="Q82" s="20"/>
      <c r="R82" s="22"/>
      <c r="S82" s="20"/>
      <c r="T82" s="22"/>
      <c r="U82" s="20"/>
      <c r="V82" s="22"/>
      <c r="W82" s="20"/>
      <c r="X82" s="22"/>
      <c r="Y82" s="20"/>
      <c r="Z82" s="22"/>
      <c r="AA82" s="20"/>
      <c r="AB82" s="22"/>
      <c r="AC82" s="20"/>
      <c r="AD82" s="22"/>
      <c r="AE82" s="20"/>
      <c r="AF82" s="22"/>
      <c r="AG82" s="20"/>
      <c r="AH82" s="22"/>
      <c r="AI82" s="20"/>
      <c r="AJ82" s="22"/>
      <c r="AK82" s="20"/>
      <c r="AL82" s="22"/>
      <c r="AM82" s="20"/>
      <c r="AN82" s="22"/>
      <c r="AO82" s="20"/>
      <c r="AP82" s="22"/>
      <c r="AQ82" s="20"/>
      <c r="AR82" s="22"/>
      <c r="AS82" s="20"/>
      <c r="AT82" s="22"/>
      <c r="AU82" s="20"/>
      <c r="AV82" s="22"/>
      <c r="AW82" s="20"/>
      <c r="AX82" s="22"/>
      <c r="AY82" s="20"/>
      <c r="AZ82" s="22"/>
      <c r="BA82" s="20"/>
      <c r="BB82" s="22"/>
      <c r="BC82" s="20"/>
      <c r="BD82" s="22"/>
      <c r="BE82" s="20"/>
      <c r="BF82" s="22"/>
      <c r="BG82" s="83"/>
      <c r="BH82" s="84"/>
      <c r="BI82" s="20"/>
      <c r="BJ82" s="95"/>
      <c r="BK82" s="20">
        <v>0</v>
      </c>
      <c r="BL82" s="21">
        <f t="shared" si="31"/>
        <v>0</v>
      </c>
      <c r="BM82" s="20"/>
      <c r="BN82" s="95">
        <f t="shared" si="21"/>
        <v>0</v>
      </c>
      <c r="BO82" s="20"/>
      <c r="BP82" s="21">
        <f t="shared" si="32"/>
        <v>0</v>
      </c>
      <c r="BQ82" s="20"/>
      <c r="BR82" s="22"/>
      <c r="BS82" s="20"/>
      <c r="BT82" s="22"/>
      <c r="BU82" s="20"/>
      <c r="BV82" s="22"/>
      <c r="BW82" s="20"/>
      <c r="BX82" s="22"/>
      <c r="BY82" s="20"/>
      <c r="BZ82" s="172"/>
      <c r="CA82" s="20"/>
      <c r="CB82" s="164"/>
      <c r="CC82" s="20"/>
      <c r="CD82" s="178"/>
      <c r="CE82" s="20"/>
      <c r="CF82" s="95"/>
      <c r="CG82" s="20"/>
      <c r="CH82" s="95"/>
      <c r="CI82" s="20"/>
      <c r="CJ82" s="22"/>
      <c r="CK82" s="20"/>
      <c r="CL82" s="22"/>
      <c r="CM82" s="20"/>
      <c r="CN82" s="22"/>
      <c r="CO82" s="20"/>
      <c r="CP82" s="22"/>
      <c r="CQ82" s="20"/>
      <c r="CR82" s="22"/>
      <c r="CS82" s="20"/>
      <c r="CT82" s="22"/>
      <c r="CU82" s="20"/>
      <c r="CV82" s="22"/>
      <c r="CW82" s="20"/>
      <c r="CX82" s="22"/>
      <c r="CY82" s="20"/>
      <c r="CZ82" s="22"/>
      <c r="DA82" s="20"/>
      <c r="DB82" s="22"/>
      <c r="DC82" s="20"/>
      <c r="DD82" s="22"/>
      <c r="DE82" s="20"/>
      <c r="DF82" s="22"/>
      <c r="DG82" s="20"/>
      <c r="DH82" s="22"/>
      <c r="DI82" s="20"/>
      <c r="DJ82" s="22"/>
      <c r="DK82" s="20"/>
      <c r="DL82" s="22"/>
      <c r="DM82" s="20"/>
      <c r="DN82" s="22"/>
      <c r="DO82" s="20"/>
      <c r="DP82" s="22"/>
      <c r="DQ82" s="20"/>
      <c r="DR82" s="22"/>
      <c r="DS82" s="20"/>
      <c r="DT82" s="22"/>
      <c r="DU82" s="20"/>
      <c r="DV82" s="22"/>
      <c r="DW82" s="20"/>
      <c r="DX82" s="22"/>
      <c r="DY82" s="20"/>
      <c r="DZ82" s="22"/>
      <c r="EA82" s="23">
        <f t="shared" si="26"/>
        <v>0</v>
      </c>
      <c r="EB82" s="21">
        <f t="shared" si="22"/>
        <v>0</v>
      </c>
      <c r="EC82" s="193" t="e">
        <f t="shared" si="23"/>
        <v>#REF!</v>
      </c>
      <c r="ED82" s="193">
        <f t="shared" si="24"/>
        <v>0</v>
      </c>
      <c r="EE82" s="194">
        <f t="shared" si="27"/>
        <v>50</v>
      </c>
      <c r="EF82" s="185"/>
      <c r="EG82" s="185" t="s">
        <v>513</v>
      </c>
      <c r="EH82" s="185" t="s">
        <v>514</v>
      </c>
      <c r="EI82" s="185" t="s">
        <v>392</v>
      </c>
      <c r="EJ82" s="185">
        <v>50</v>
      </c>
      <c r="EK82" s="185">
        <v>701881.29</v>
      </c>
      <c r="EL82" s="185"/>
      <c r="EM82" s="185"/>
      <c r="EN82" s="185"/>
      <c r="EO82" s="185"/>
      <c r="EP82" s="185"/>
      <c r="EQ82" s="185"/>
      <c r="ER82" s="185"/>
      <c r="ES82" s="185"/>
      <c r="ET82" s="185"/>
      <c r="EU82" s="185"/>
      <c r="EV82" s="185"/>
      <c r="EW82" s="185"/>
      <c r="EX82" s="185"/>
      <c r="EY82" s="185"/>
      <c r="EZ82" s="185"/>
      <c r="FA82" s="185"/>
      <c r="FB82" s="185"/>
      <c r="FC82" s="185"/>
      <c r="FD82" s="185"/>
      <c r="FE82" s="185"/>
      <c r="FF82" s="185"/>
      <c r="FG82" s="195"/>
      <c r="FH82" s="185"/>
      <c r="FI82" s="185"/>
      <c r="FJ82" s="185"/>
      <c r="FK82" s="185"/>
      <c r="FL82" s="185"/>
      <c r="FM82" s="185"/>
      <c r="FN82" s="185"/>
      <c r="FO82" s="185"/>
      <c r="FP82" s="185"/>
      <c r="FQ82" s="185"/>
      <c r="FR82" s="185"/>
      <c r="FS82" s="185"/>
      <c r="FT82" s="185"/>
      <c r="FU82" s="185"/>
      <c r="FV82" s="185"/>
      <c r="FW82" s="185"/>
      <c r="FX82" s="185"/>
      <c r="FY82" s="185"/>
      <c r="FZ82" s="185"/>
      <c r="GA82" s="185"/>
      <c r="GB82" s="185"/>
      <c r="GC82" s="185"/>
      <c r="GD82" s="185"/>
      <c r="GE82" s="185"/>
      <c r="GF82" s="185"/>
      <c r="GG82" s="185"/>
      <c r="GH82" s="185"/>
      <c r="GI82" s="185"/>
      <c r="GJ82" s="185"/>
      <c r="GK82" s="185"/>
      <c r="GL82" s="185"/>
      <c r="GM82" s="185"/>
      <c r="GN82" s="185"/>
      <c r="GO82" s="185"/>
      <c r="GP82" s="185"/>
      <c r="GQ82" s="185"/>
      <c r="GR82" s="185"/>
      <c r="GS82" s="185"/>
      <c r="GT82" s="185"/>
      <c r="GU82" s="185"/>
      <c r="GV82" s="185"/>
      <c r="GW82" s="185"/>
      <c r="GX82" s="185"/>
      <c r="GY82" s="185"/>
      <c r="GZ82" s="185"/>
      <c r="HA82" s="185"/>
      <c r="HB82" s="185"/>
      <c r="HC82" s="185"/>
      <c r="HD82" s="185"/>
      <c r="HE82" s="185"/>
      <c r="HF82" s="185"/>
      <c r="HG82" s="185"/>
      <c r="HH82" s="185"/>
      <c r="HI82" s="185"/>
      <c r="HJ82" s="185"/>
      <c r="HK82" s="185"/>
      <c r="HL82" s="185"/>
      <c r="HM82" s="185"/>
      <c r="HN82" s="185"/>
      <c r="HO82" s="185"/>
      <c r="HP82" s="185"/>
      <c r="HQ82" s="185"/>
      <c r="HR82" s="185"/>
      <c r="HS82" s="185"/>
      <c r="HT82" s="185"/>
      <c r="HU82" s="185"/>
      <c r="HV82" s="185"/>
      <c r="HW82" s="185"/>
      <c r="HX82" s="185"/>
      <c r="HY82" s="185"/>
      <c r="HZ82" s="185"/>
      <c r="IA82" s="185"/>
      <c r="IB82" s="185"/>
      <c r="IC82" s="185"/>
      <c r="ID82" s="185"/>
      <c r="IE82" s="185"/>
      <c r="IF82" s="185"/>
      <c r="IG82" s="185"/>
      <c r="IH82" s="185"/>
      <c r="II82" s="185"/>
      <c r="IJ82" s="185"/>
      <c r="IK82" s="185"/>
      <c r="IL82" s="185"/>
      <c r="IM82" s="185"/>
      <c r="IN82" s="185"/>
      <c r="IO82" s="185"/>
      <c r="IP82" s="185"/>
      <c r="IQ82" s="185"/>
      <c r="IR82" s="185"/>
      <c r="IS82" s="185"/>
      <c r="IT82" s="185"/>
      <c r="IU82" s="185"/>
      <c r="IV82" s="185"/>
      <c r="IW82" s="185"/>
      <c r="IX82" s="185"/>
      <c r="IY82" s="185"/>
      <c r="IZ82" s="185"/>
      <c r="JA82" s="185"/>
      <c r="JB82" s="185"/>
      <c r="JC82" s="185"/>
      <c r="JD82" s="185"/>
      <c r="JE82" s="185"/>
      <c r="JF82" s="185"/>
      <c r="JG82" s="185"/>
      <c r="JH82" s="185"/>
      <c r="JI82" s="185"/>
      <c r="JJ82" s="185"/>
      <c r="JK82" s="185"/>
      <c r="JL82" s="185"/>
      <c r="JM82" s="185"/>
      <c r="JN82" s="185"/>
      <c r="JO82" s="185"/>
      <c r="JP82" s="185"/>
      <c r="JQ82" s="185"/>
      <c r="JR82" s="185"/>
      <c r="JS82" s="185"/>
      <c r="JT82" s="185"/>
      <c r="JU82" s="185"/>
      <c r="JV82" s="185"/>
      <c r="JW82" s="185"/>
      <c r="JX82" s="185"/>
      <c r="JY82" s="185"/>
      <c r="JZ82" s="185"/>
      <c r="KA82" s="185"/>
      <c r="KB82" s="185"/>
      <c r="KC82" s="185"/>
      <c r="KD82" s="185"/>
      <c r="KE82" s="185"/>
      <c r="KF82" s="185"/>
      <c r="KG82" s="185"/>
      <c r="KH82" s="185"/>
      <c r="KI82" s="185"/>
      <c r="KJ82" s="185"/>
      <c r="KK82" s="185"/>
      <c r="KL82" s="185"/>
      <c r="KM82" s="185"/>
      <c r="KN82" s="185"/>
      <c r="KO82" s="185"/>
      <c r="KP82" s="185"/>
      <c r="KQ82" s="185"/>
      <c r="KR82" s="185"/>
      <c r="KS82" s="185"/>
      <c r="KT82" s="185"/>
      <c r="KU82" s="185"/>
      <c r="KV82" s="185"/>
      <c r="KW82" s="185"/>
      <c r="KX82" s="185"/>
      <c r="KY82" s="185"/>
      <c r="KZ82" s="185"/>
      <c r="LA82" s="185"/>
      <c r="LB82" s="185"/>
      <c r="LC82" s="185"/>
      <c r="LD82" s="185"/>
      <c r="LE82" s="185"/>
      <c r="LF82" s="185"/>
      <c r="LG82" s="185"/>
      <c r="LH82" s="185"/>
      <c r="LI82" s="185"/>
      <c r="LJ82" s="185"/>
      <c r="LK82" s="185"/>
      <c r="LL82" s="185"/>
      <c r="LM82" s="185"/>
      <c r="LN82" s="185"/>
      <c r="LO82" s="185"/>
      <c r="LP82" s="185"/>
      <c r="LQ82" s="185"/>
      <c r="LR82" s="185"/>
      <c r="LS82" s="185"/>
      <c r="LT82" s="185"/>
    </row>
    <row r="83" spans="1:332" ht="15" customHeight="1">
      <c r="A83" s="196" t="str">
        <f t="shared" si="19"/>
        <v>8.3.11</v>
      </c>
      <c r="B83" s="253" t="str">
        <f t="shared" si="20"/>
        <v>Suminstro, Transporte e instalacion de acometida 2x8+1x8+1x8T Cu HFFR LS (libres de Halógenos) en 1Ø1" EMT (Comercio)</v>
      </c>
      <c r="C83" s="196" t="str">
        <f t="shared" si="18"/>
        <v>ML</v>
      </c>
      <c r="D83" s="196">
        <f t="shared" si="18"/>
        <v>50</v>
      </c>
      <c r="E83" s="196">
        <f t="shared" si="18"/>
        <v>35463.78</v>
      </c>
      <c r="F83" s="197">
        <f t="shared" si="25"/>
        <v>1773189</v>
      </c>
      <c r="G83" s="20"/>
      <c r="H83" s="21">
        <f t="shared" si="28"/>
        <v>0</v>
      </c>
      <c r="I83" s="20"/>
      <c r="J83" s="21">
        <f t="shared" si="29"/>
        <v>0</v>
      </c>
      <c r="K83" s="20"/>
      <c r="L83" s="21">
        <f t="shared" si="30"/>
        <v>0</v>
      </c>
      <c r="M83" s="20"/>
      <c r="N83" s="33">
        <f t="shared" si="33"/>
        <v>0</v>
      </c>
      <c r="O83" s="20"/>
      <c r="P83" s="22"/>
      <c r="Q83" s="20"/>
      <c r="R83" s="22"/>
      <c r="S83" s="20"/>
      <c r="T83" s="22"/>
      <c r="U83" s="20"/>
      <c r="V83" s="22"/>
      <c r="W83" s="20"/>
      <c r="X83" s="22"/>
      <c r="Y83" s="20"/>
      <c r="Z83" s="22"/>
      <c r="AA83" s="20"/>
      <c r="AB83" s="22"/>
      <c r="AC83" s="20"/>
      <c r="AD83" s="22"/>
      <c r="AE83" s="20"/>
      <c r="AF83" s="22"/>
      <c r="AG83" s="20"/>
      <c r="AH83" s="22"/>
      <c r="AI83" s="20"/>
      <c r="AJ83" s="22"/>
      <c r="AK83" s="20"/>
      <c r="AL83" s="22"/>
      <c r="AM83" s="20"/>
      <c r="AN83" s="22"/>
      <c r="AO83" s="20"/>
      <c r="AP83" s="22"/>
      <c r="AQ83" s="20"/>
      <c r="AR83" s="22"/>
      <c r="AS83" s="20"/>
      <c r="AT83" s="22"/>
      <c r="AU83" s="20"/>
      <c r="AV83" s="22"/>
      <c r="AW83" s="20"/>
      <c r="AX83" s="22"/>
      <c r="AY83" s="20"/>
      <c r="AZ83" s="22"/>
      <c r="BA83" s="20"/>
      <c r="BB83" s="22"/>
      <c r="BC83" s="20"/>
      <c r="BD83" s="22"/>
      <c r="BE83" s="20"/>
      <c r="BF83" s="22"/>
      <c r="BG83" s="83"/>
      <c r="BH83" s="84"/>
      <c r="BI83" s="20"/>
      <c r="BJ83" s="95"/>
      <c r="BK83" s="20">
        <v>0</v>
      </c>
      <c r="BL83" s="21">
        <f t="shared" si="31"/>
        <v>0</v>
      </c>
      <c r="BM83" s="20"/>
      <c r="BN83" s="95">
        <f t="shared" si="21"/>
        <v>0</v>
      </c>
      <c r="BO83" s="20"/>
      <c r="BP83" s="21">
        <f t="shared" si="32"/>
        <v>0</v>
      </c>
      <c r="BQ83" s="20"/>
      <c r="BR83" s="22"/>
      <c r="BS83" s="20"/>
      <c r="BT83" s="22"/>
      <c r="BU83" s="20"/>
      <c r="BV83" s="22"/>
      <c r="BW83" s="20"/>
      <c r="BX83" s="22"/>
      <c r="BY83" s="20"/>
      <c r="BZ83" s="172"/>
      <c r="CA83" s="20"/>
      <c r="CB83" s="164"/>
      <c r="CC83" s="20"/>
      <c r="CD83" s="178"/>
      <c r="CE83" s="20"/>
      <c r="CF83" s="95"/>
      <c r="CG83" s="20"/>
      <c r="CH83" s="95"/>
      <c r="CI83" s="20"/>
      <c r="CJ83" s="22"/>
      <c r="CK83" s="20"/>
      <c r="CL83" s="22"/>
      <c r="CM83" s="20"/>
      <c r="CN83" s="22"/>
      <c r="CO83" s="20"/>
      <c r="CP83" s="22"/>
      <c r="CQ83" s="20"/>
      <c r="CR83" s="22"/>
      <c r="CS83" s="20"/>
      <c r="CT83" s="22"/>
      <c r="CU83" s="20"/>
      <c r="CV83" s="22"/>
      <c r="CW83" s="20"/>
      <c r="CX83" s="22"/>
      <c r="CY83" s="20"/>
      <c r="CZ83" s="22"/>
      <c r="DA83" s="20"/>
      <c r="DB83" s="22"/>
      <c r="DC83" s="20"/>
      <c r="DD83" s="22"/>
      <c r="DE83" s="20"/>
      <c r="DF83" s="22"/>
      <c r="DG83" s="20"/>
      <c r="DH83" s="22"/>
      <c r="DI83" s="20"/>
      <c r="DJ83" s="22"/>
      <c r="DK83" s="20"/>
      <c r="DL83" s="22"/>
      <c r="DM83" s="20"/>
      <c r="DN83" s="22"/>
      <c r="DO83" s="20"/>
      <c r="DP83" s="22"/>
      <c r="DQ83" s="20"/>
      <c r="DR83" s="22"/>
      <c r="DS83" s="20"/>
      <c r="DT83" s="22"/>
      <c r="DU83" s="20"/>
      <c r="DV83" s="22"/>
      <c r="DW83" s="20"/>
      <c r="DX83" s="22"/>
      <c r="DY83" s="20"/>
      <c r="DZ83" s="22"/>
      <c r="EA83" s="23">
        <f t="shared" si="26"/>
        <v>0</v>
      </c>
      <c r="EB83" s="21">
        <f t="shared" si="22"/>
        <v>0</v>
      </c>
      <c r="EC83" s="193" t="e">
        <f t="shared" si="23"/>
        <v>#REF!</v>
      </c>
      <c r="ED83" s="193">
        <f t="shared" si="24"/>
        <v>0</v>
      </c>
      <c r="EE83" s="194">
        <f t="shared" si="27"/>
        <v>50</v>
      </c>
      <c r="EF83" s="185"/>
      <c r="EG83" s="185" t="s">
        <v>515</v>
      </c>
      <c r="EH83" s="185" t="s">
        <v>516</v>
      </c>
      <c r="EI83" s="185" t="s">
        <v>392</v>
      </c>
      <c r="EJ83" s="185">
        <v>50</v>
      </c>
      <c r="EK83" s="185">
        <v>35463.78</v>
      </c>
      <c r="EL83" s="185"/>
      <c r="EM83" s="185"/>
      <c r="EN83" s="185"/>
      <c r="EO83" s="185"/>
      <c r="EP83" s="185"/>
      <c r="EQ83" s="185"/>
      <c r="ER83" s="185"/>
      <c r="ES83" s="185"/>
      <c r="ET83" s="185"/>
      <c r="EU83" s="185"/>
      <c r="EV83" s="185"/>
      <c r="EW83" s="185"/>
      <c r="EX83" s="185"/>
      <c r="EY83" s="185"/>
      <c r="EZ83" s="185"/>
      <c r="FA83" s="185"/>
      <c r="FB83" s="185"/>
      <c r="FC83" s="185"/>
      <c r="FD83" s="185"/>
      <c r="FE83" s="185"/>
      <c r="FF83" s="185"/>
      <c r="FG83" s="195"/>
      <c r="FH83" s="185"/>
      <c r="FI83" s="185"/>
      <c r="FJ83" s="185"/>
      <c r="FK83" s="185"/>
      <c r="FL83" s="185"/>
      <c r="FM83" s="185"/>
      <c r="FN83" s="185"/>
      <c r="FO83" s="185"/>
      <c r="FP83" s="185"/>
      <c r="FQ83" s="185"/>
      <c r="FR83" s="185"/>
      <c r="FS83" s="185"/>
      <c r="FT83" s="185"/>
      <c r="FU83" s="185"/>
      <c r="FV83" s="185"/>
      <c r="FW83" s="185"/>
      <c r="FX83" s="185"/>
      <c r="FY83" s="185"/>
      <c r="FZ83" s="185"/>
      <c r="GA83" s="185"/>
      <c r="GB83" s="185"/>
      <c r="GC83" s="185"/>
      <c r="GD83" s="185"/>
      <c r="GE83" s="185"/>
      <c r="GF83" s="185"/>
      <c r="GG83" s="185"/>
      <c r="GH83" s="185"/>
      <c r="GI83" s="185"/>
      <c r="GJ83" s="185"/>
      <c r="GK83" s="185"/>
      <c r="GL83" s="185"/>
      <c r="GM83" s="185"/>
      <c r="GN83" s="185"/>
      <c r="GO83" s="185"/>
      <c r="GP83" s="185"/>
      <c r="GQ83" s="185"/>
      <c r="GR83" s="185"/>
      <c r="GS83" s="185"/>
      <c r="GT83" s="185"/>
      <c r="GU83" s="185"/>
      <c r="GV83" s="185"/>
      <c r="GW83" s="185"/>
      <c r="GX83" s="185"/>
      <c r="GY83" s="185"/>
      <c r="GZ83" s="185"/>
      <c r="HA83" s="185"/>
      <c r="HB83" s="185"/>
      <c r="HC83" s="185"/>
      <c r="HD83" s="185"/>
      <c r="HE83" s="185"/>
      <c r="HF83" s="185"/>
      <c r="HG83" s="185"/>
      <c r="HH83" s="185"/>
      <c r="HI83" s="185"/>
      <c r="HJ83" s="185"/>
      <c r="HK83" s="185"/>
      <c r="HL83" s="185"/>
      <c r="HM83" s="185"/>
      <c r="HN83" s="185"/>
      <c r="HO83" s="185"/>
      <c r="HP83" s="185"/>
      <c r="HQ83" s="185"/>
      <c r="HR83" s="185"/>
      <c r="HS83" s="185"/>
      <c r="HT83" s="185"/>
      <c r="HU83" s="185"/>
      <c r="HV83" s="185"/>
      <c r="HW83" s="185"/>
      <c r="HX83" s="185"/>
      <c r="HY83" s="185"/>
      <c r="HZ83" s="185"/>
      <c r="IA83" s="185"/>
      <c r="IB83" s="185"/>
      <c r="IC83" s="185"/>
      <c r="ID83" s="185"/>
      <c r="IE83" s="185"/>
      <c r="IF83" s="185"/>
      <c r="IG83" s="185"/>
      <c r="IH83" s="185"/>
      <c r="II83" s="185"/>
      <c r="IJ83" s="185"/>
      <c r="IK83" s="185"/>
      <c r="IL83" s="185"/>
      <c r="IM83" s="185"/>
      <c r="IN83" s="185"/>
      <c r="IO83" s="185"/>
      <c r="IP83" s="185"/>
      <c r="IQ83" s="185"/>
      <c r="IR83" s="185"/>
      <c r="IS83" s="185"/>
      <c r="IT83" s="185"/>
      <c r="IU83" s="185"/>
      <c r="IV83" s="185"/>
      <c r="IW83" s="185"/>
      <c r="IX83" s="185"/>
      <c r="IY83" s="185"/>
      <c r="IZ83" s="185"/>
      <c r="JA83" s="185"/>
      <c r="JB83" s="185"/>
      <c r="JC83" s="185"/>
      <c r="JD83" s="185"/>
      <c r="JE83" s="185"/>
      <c r="JF83" s="185"/>
      <c r="JG83" s="185"/>
      <c r="JH83" s="185"/>
      <c r="JI83" s="185"/>
      <c r="JJ83" s="185"/>
      <c r="JK83" s="185"/>
      <c r="JL83" s="185"/>
      <c r="JM83" s="185"/>
      <c r="JN83" s="185"/>
      <c r="JO83" s="185"/>
      <c r="JP83" s="185"/>
      <c r="JQ83" s="185"/>
      <c r="JR83" s="185"/>
      <c r="JS83" s="185"/>
      <c r="JT83" s="185"/>
      <c r="JU83" s="185"/>
      <c r="JV83" s="185"/>
      <c r="JW83" s="185"/>
      <c r="JX83" s="185"/>
      <c r="JY83" s="185"/>
      <c r="JZ83" s="185"/>
      <c r="KA83" s="185"/>
      <c r="KB83" s="185"/>
      <c r="KC83" s="185"/>
      <c r="KD83" s="185"/>
      <c r="KE83" s="185"/>
      <c r="KF83" s="185"/>
      <c r="KG83" s="185"/>
      <c r="KH83" s="185"/>
      <c r="KI83" s="185"/>
      <c r="KJ83" s="185"/>
      <c r="KK83" s="185"/>
      <c r="KL83" s="185"/>
      <c r="KM83" s="185"/>
      <c r="KN83" s="185"/>
      <c r="KO83" s="185"/>
      <c r="KP83" s="185"/>
      <c r="KQ83" s="185"/>
      <c r="KR83" s="185"/>
      <c r="KS83" s="185"/>
      <c r="KT83" s="185"/>
      <c r="KU83" s="185"/>
      <c r="KV83" s="185"/>
      <c r="KW83" s="185"/>
      <c r="KX83" s="185"/>
      <c r="KY83" s="185"/>
      <c r="KZ83" s="185"/>
      <c r="LA83" s="185"/>
      <c r="LB83" s="185"/>
      <c r="LC83" s="185"/>
      <c r="LD83" s="185"/>
      <c r="LE83" s="185"/>
      <c r="LF83" s="185"/>
      <c r="LG83" s="185"/>
      <c r="LH83" s="185"/>
      <c r="LI83" s="185"/>
      <c r="LJ83" s="185"/>
      <c r="LK83" s="185"/>
      <c r="LL83" s="185"/>
      <c r="LM83" s="185"/>
      <c r="LN83" s="185"/>
      <c r="LO83" s="185"/>
      <c r="LP83" s="185"/>
      <c r="LQ83" s="185"/>
      <c r="LR83" s="185"/>
      <c r="LS83" s="185"/>
      <c r="LT83" s="185"/>
    </row>
    <row r="84" spans="1:332" ht="14.45" customHeight="1">
      <c r="A84" s="196" t="str">
        <f t="shared" si="19"/>
        <v>8.3.12</v>
      </c>
      <c r="B84" s="253" t="str">
        <f t="shared" si="20"/>
        <v>Suminstro, Transporte e instalacion de acometida 3x4+1x4+1x6T Cu HFFR LS (libres de Halógenos)  en 1Ø1-1/2" (Comercio)</v>
      </c>
      <c r="C84" s="196" t="str">
        <f t="shared" si="18"/>
        <v>ML</v>
      </c>
      <c r="D84" s="196">
        <f t="shared" si="18"/>
        <v>50</v>
      </c>
      <c r="E84" s="196">
        <f t="shared" si="18"/>
        <v>71397.81</v>
      </c>
      <c r="F84" s="197">
        <f t="shared" si="25"/>
        <v>3569890.5</v>
      </c>
      <c r="G84" s="20"/>
      <c r="H84" s="21">
        <f t="shared" si="28"/>
        <v>0</v>
      </c>
      <c r="I84" s="20"/>
      <c r="J84" s="21">
        <f t="shared" si="29"/>
        <v>0</v>
      </c>
      <c r="K84" s="20"/>
      <c r="L84" s="21">
        <f t="shared" si="30"/>
        <v>0</v>
      </c>
      <c r="M84" s="20"/>
      <c r="N84" s="33">
        <f t="shared" si="33"/>
        <v>0</v>
      </c>
      <c r="O84" s="20"/>
      <c r="P84" s="22"/>
      <c r="Q84" s="20"/>
      <c r="R84" s="22"/>
      <c r="S84" s="20"/>
      <c r="T84" s="22"/>
      <c r="U84" s="20"/>
      <c r="V84" s="22"/>
      <c r="W84" s="20"/>
      <c r="X84" s="22"/>
      <c r="Y84" s="20"/>
      <c r="Z84" s="22"/>
      <c r="AA84" s="20"/>
      <c r="AB84" s="22"/>
      <c r="AC84" s="20"/>
      <c r="AD84" s="22"/>
      <c r="AE84" s="20"/>
      <c r="AF84" s="22"/>
      <c r="AG84" s="20"/>
      <c r="AH84" s="22"/>
      <c r="AI84" s="20"/>
      <c r="AJ84" s="22"/>
      <c r="AK84" s="20"/>
      <c r="AL84" s="22"/>
      <c r="AM84" s="20"/>
      <c r="AN84" s="22"/>
      <c r="AO84" s="20"/>
      <c r="AP84" s="22"/>
      <c r="AQ84" s="20"/>
      <c r="AR84" s="22"/>
      <c r="AS84" s="20"/>
      <c r="AT84" s="22"/>
      <c r="AU84" s="20"/>
      <c r="AV84" s="22"/>
      <c r="AW84" s="20"/>
      <c r="AX84" s="22"/>
      <c r="AY84" s="20"/>
      <c r="AZ84" s="22"/>
      <c r="BA84" s="20"/>
      <c r="BB84" s="22"/>
      <c r="BC84" s="20"/>
      <c r="BD84" s="22"/>
      <c r="BE84" s="20"/>
      <c r="BF84" s="22"/>
      <c r="BG84" s="83"/>
      <c r="BH84" s="84"/>
      <c r="BI84" s="20"/>
      <c r="BJ84" s="95"/>
      <c r="BK84" s="20">
        <v>0</v>
      </c>
      <c r="BL84" s="21">
        <f t="shared" si="31"/>
        <v>0</v>
      </c>
      <c r="BM84" s="20"/>
      <c r="BN84" s="95">
        <f t="shared" si="21"/>
        <v>0</v>
      </c>
      <c r="BO84" s="20"/>
      <c r="BP84" s="21">
        <f t="shared" si="32"/>
        <v>0</v>
      </c>
      <c r="BQ84" s="20"/>
      <c r="BR84" s="22"/>
      <c r="BS84" s="20"/>
      <c r="BT84" s="22"/>
      <c r="BU84" s="20">
        <v>35</v>
      </c>
      <c r="BV84" s="23">
        <f>BU84*E84</f>
        <v>2498923.35</v>
      </c>
      <c r="BW84" s="20"/>
      <c r="BX84" s="22"/>
      <c r="BY84" s="20"/>
      <c r="BZ84" s="172"/>
      <c r="CA84" s="20"/>
      <c r="CB84" s="164"/>
      <c r="CC84" s="20"/>
      <c r="CD84" s="178"/>
      <c r="CE84" s="20"/>
      <c r="CF84" s="95"/>
      <c r="CG84" s="20"/>
      <c r="CH84" s="95"/>
      <c r="CI84" s="20"/>
      <c r="CJ84" s="22"/>
      <c r="CK84" s="20"/>
      <c r="CL84" s="22"/>
      <c r="CM84" s="20"/>
      <c r="CN84" s="22"/>
      <c r="CO84" s="20"/>
      <c r="CP84" s="22"/>
      <c r="CQ84" s="20"/>
      <c r="CR84" s="22"/>
      <c r="CS84" s="20"/>
      <c r="CT84" s="22"/>
      <c r="CU84" s="20"/>
      <c r="CV84" s="22"/>
      <c r="CW84" s="20"/>
      <c r="CX84" s="22"/>
      <c r="CY84" s="20"/>
      <c r="CZ84" s="22"/>
      <c r="DA84" s="20"/>
      <c r="DB84" s="22"/>
      <c r="DC84" s="20"/>
      <c r="DD84" s="22"/>
      <c r="DE84" s="20"/>
      <c r="DF84" s="22"/>
      <c r="DG84" s="20"/>
      <c r="DH84" s="22"/>
      <c r="DI84" s="20"/>
      <c r="DJ84" s="22"/>
      <c r="DK84" s="20"/>
      <c r="DL84" s="22"/>
      <c r="DM84" s="20"/>
      <c r="DN84" s="22"/>
      <c r="DO84" s="20"/>
      <c r="DP84" s="22"/>
      <c r="DQ84" s="20"/>
      <c r="DR84" s="22"/>
      <c r="DS84" s="20"/>
      <c r="DT84" s="22"/>
      <c r="DU84" s="20"/>
      <c r="DV84" s="22"/>
      <c r="DW84" s="20"/>
      <c r="DX84" s="22"/>
      <c r="DY84" s="20"/>
      <c r="DZ84" s="22"/>
      <c r="EA84" s="23">
        <f t="shared" si="26"/>
        <v>35</v>
      </c>
      <c r="EB84" s="21">
        <f t="shared" si="22"/>
        <v>2498923.35</v>
      </c>
      <c r="EC84" s="193" t="e">
        <f t="shared" si="23"/>
        <v>#REF!</v>
      </c>
      <c r="ED84" s="193">
        <f t="shared" si="24"/>
        <v>7.0119616681912293E-5</v>
      </c>
      <c r="EE84" s="194">
        <f t="shared" si="27"/>
        <v>15</v>
      </c>
      <c r="EF84" s="185"/>
      <c r="EG84" s="185" t="s">
        <v>517</v>
      </c>
      <c r="EH84" s="185" t="s">
        <v>518</v>
      </c>
      <c r="EI84" s="185" t="s">
        <v>392</v>
      </c>
      <c r="EJ84" s="185">
        <v>50</v>
      </c>
      <c r="EK84" s="185">
        <v>71397.81</v>
      </c>
      <c r="EL84" s="185"/>
      <c r="EM84" s="185"/>
      <c r="EN84" s="185"/>
      <c r="EO84" s="185"/>
      <c r="EP84" s="185"/>
      <c r="EQ84" s="185"/>
      <c r="ER84" s="185"/>
      <c r="ES84" s="185"/>
      <c r="ET84" s="185"/>
      <c r="EU84" s="185"/>
      <c r="EV84" s="185"/>
      <c r="EW84" s="185"/>
      <c r="EX84" s="185"/>
      <c r="EY84" s="185"/>
      <c r="EZ84" s="185"/>
      <c r="FA84" s="185"/>
      <c r="FB84" s="185"/>
      <c r="FC84" s="185"/>
      <c r="FD84" s="185"/>
      <c r="FE84" s="185"/>
      <c r="FF84" s="185"/>
      <c r="FG84" s="195"/>
      <c r="FH84" s="185"/>
      <c r="FI84" s="185"/>
      <c r="FJ84" s="185"/>
      <c r="FK84" s="185"/>
      <c r="FL84" s="185"/>
      <c r="FM84" s="185"/>
      <c r="FN84" s="185"/>
      <c r="FO84" s="185"/>
      <c r="FP84" s="185"/>
      <c r="FQ84" s="185"/>
      <c r="FR84" s="185"/>
      <c r="FS84" s="185"/>
      <c r="FT84" s="185"/>
      <c r="FU84" s="185"/>
      <c r="FV84" s="185"/>
      <c r="FW84" s="185"/>
      <c r="FX84" s="185"/>
      <c r="FY84" s="185"/>
      <c r="FZ84" s="185"/>
      <c r="GA84" s="185"/>
      <c r="GB84" s="185"/>
      <c r="GC84" s="185"/>
      <c r="GD84" s="185"/>
      <c r="GE84" s="185"/>
      <c r="GF84" s="185"/>
      <c r="GG84" s="185"/>
      <c r="GH84" s="185"/>
      <c r="GI84" s="185"/>
      <c r="GJ84" s="185"/>
      <c r="GK84" s="185"/>
      <c r="GL84" s="185"/>
      <c r="GM84" s="185"/>
      <c r="GN84" s="185"/>
      <c r="GO84" s="185"/>
      <c r="GP84" s="185"/>
      <c r="GQ84" s="185"/>
      <c r="GR84" s="185"/>
      <c r="GS84" s="185"/>
      <c r="GT84" s="185"/>
      <c r="GU84" s="185"/>
      <c r="GV84" s="185"/>
      <c r="GW84" s="185"/>
      <c r="GX84" s="185"/>
      <c r="GY84" s="185"/>
      <c r="GZ84" s="185"/>
      <c r="HA84" s="185"/>
      <c r="HB84" s="185"/>
      <c r="HC84" s="185"/>
      <c r="HD84" s="185"/>
      <c r="HE84" s="185"/>
      <c r="HF84" s="185"/>
      <c r="HG84" s="185"/>
      <c r="HH84" s="185"/>
      <c r="HI84" s="185"/>
      <c r="HJ84" s="185"/>
      <c r="HK84" s="185"/>
      <c r="HL84" s="185"/>
      <c r="HM84" s="185"/>
      <c r="HN84" s="185"/>
      <c r="HO84" s="185"/>
      <c r="HP84" s="185"/>
      <c r="HQ84" s="185"/>
      <c r="HR84" s="185"/>
      <c r="HS84" s="185"/>
      <c r="HT84" s="185"/>
      <c r="HU84" s="185"/>
      <c r="HV84" s="185"/>
      <c r="HW84" s="185"/>
      <c r="HX84" s="185"/>
      <c r="HY84" s="185"/>
      <c r="HZ84" s="185"/>
      <c r="IA84" s="185"/>
      <c r="IB84" s="185"/>
      <c r="IC84" s="185"/>
      <c r="ID84" s="185"/>
      <c r="IE84" s="185"/>
      <c r="IF84" s="185"/>
      <c r="IG84" s="185"/>
      <c r="IH84" s="185"/>
      <c r="II84" s="185"/>
      <c r="IJ84" s="185"/>
      <c r="IK84" s="185"/>
      <c r="IL84" s="185"/>
      <c r="IM84" s="185"/>
      <c r="IN84" s="185"/>
      <c r="IO84" s="185"/>
      <c r="IP84" s="185"/>
      <c r="IQ84" s="185"/>
      <c r="IR84" s="185"/>
      <c r="IS84" s="185"/>
      <c r="IT84" s="185"/>
      <c r="IU84" s="185"/>
      <c r="IV84" s="185"/>
      <c r="IW84" s="185"/>
      <c r="IX84" s="185"/>
      <c r="IY84" s="185"/>
      <c r="IZ84" s="185"/>
      <c r="JA84" s="185"/>
      <c r="JB84" s="185"/>
      <c r="JC84" s="185"/>
      <c r="JD84" s="185"/>
      <c r="JE84" s="185"/>
      <c r="JF84" s="185"/>
      <c r="JG84" s="185"/>
      <c r="JH84" s="185"/>
      <c r="JI84" s="185"/>
      <c r="JJ84" s="185"/>
      <c r="JK84" s="185"/>
      <c r="JL84" s="185"/>
      <c r="JM84" s="185"/>
      <c r="JN84" s="185"/>
      <c r="JO84" s="185"/>
      <c r="JP84" s="185"/>
      <c r="JQ84" s="185"/>
      <c r="JR84" s="185"/>
      <c r="JS84" s="185"/>
      <c r="JT84" s="185"/>
      <c r="JU84" s="185"/>
      <c r="JV84" s="185"/>
      <c r="JW84" s="185"/>
      <c r="JX84" s="185"/>
      <c r="JY84" s="185"/>
      <c r="JZ84" s="185"/>
      <c r="KA84" s="185"/>
      <c r="KB84" s="185"/>
      <c r="KC84" s="185"/>
      <c r="KD84" s="185"/>
      <c r="KE84" s="185"/>
      <c r="KF84" s="185"/>
      <c r="KG84" s="185"/>
      <c r="KH84" s="185"/>
      <c r="KI84" s="185"/>
      <c r="KJ84" s="185"/>
      <c r="KK84" s="185"/>
      <c r="KL84" s="185"/>
      <c r="KM84" s="185"/>
      <c r="KN84" s="185"/>
      <c r="KO84" s="185"/>
      <c r="KP84" s="185"/>
      <c r="KQ84" s="185"/>
      <c r="KR84" s="185"/>
      <c r="KS84" s="185"/>
      <c r="KT84" s="185"/>
      <c r="KU84" s="185"/>
      <c r="KV84" s="185"/>
      <c r="KW84" s="185"/>
      <c r="KX84" s="185"/>
      <c r="KY84" s="185"/>
      <c r="KZ84" s="185"/>
      <c r="LA84" s="185"/>
      <c r="LB84" s="185"/>
      <c r="LC84" s="185"/>
      <c r="LD84" s="185"/>
      <c r="LE84" s="185"/>
      <c r="LF84" s="185"/>
      <c r="LG84" s="185"/>
      <c r="LH84" s="185"/>
      <c r="LI84" s="185"/>
      <c r="LJ84" s="185"/>
      <c r="LK84" s="185"/>
      <c r="LL84" s="185"/>
      <c r="LM84" s="185"/>
      <c r="LN84" s="185"/>
      <c r="LO84" s="185"/>
      <c r="LP84" s="185"/>
      <c r="LQ84" s="185"/>
      <c r="LR84" s="185"/>
      <c r="LS84" s="185"/>
      <c r="LT84" s="185"/>
    </row>
    <row r="85" spans="1:332" ht="15" customHeight="1">
      <c r="A85" s="196" t="str">
        <f t="shared" si="19"/>
        <v>8.3.13</v>
      </c>
      <c r="B85" s="253" t="str">
        <f t="shared" si="20"/>
        <v>Suminstro, Transporte e instalacion de acometida  3x6+1x6+1x6T Cu HFFR LS (libres de Halógenos) en  1Ø1-1/4" (Comercio)</v>
      </c>
      <c r="C85" s="196" t="str">
        <f t="shared" si="18"/>
        <v>ML</v>
      </c>
      <c r="D85" s="196">
        <f t="shared" si="18"/>
        <v>50</v>
      </c>
      <c r="E85" s="196">
        <f t="shared" si="18"/>
        <v>54550.979999999996</v>
      </c>
      <c r="F85" s="197">
        <f t="shared" si="25"/>
        <v>2727549</v>
      </c>
      <c r="G85" s="20"/>
      <c r="H85" s="21">
        <f t="shared" si="28"/>
        <v>0</v>
      </c>
      <c r="I85" s="20"/>
      <c r="J85" s="21">
        <f t="shared" si="29"/>
        <v>0</v>
      </c>
      <c r="K85" s="20"/>
      <c r="L85" s="21">
        <f t="shared" si="30"/>
        <v>0</v>
      </c>
      <c r="M85" s="20"/>
      <c r="N85" s="33">
        <f t="shared" si="33"/>
        <v>0</v>
      </c>
      <c r="O85" s="20"/>
      <c r="P85" s="22"/>
      <c r="Q85" s="20"/>
      <c r="R85" s="22"/>
      <c r="S85" s="20"/>
      <c r="T85" s="22"/>
      <c r="U85" s="20"/>
      <c r="V85" s="22"/>
      <c r="W85" s="20"/>
      <c r="X85" s="22"/>
      <c r="Y85" s="20"/>
      <c r="Z85" s="22"/>
      <c r="AA85" s="20"/>
      <c r="AB85" s="22"/>
      <c r="AC85" s="20"/>
      <c r="AD85" s="22"/>
      <c r="AE85" s="20"/>
      <c r="AF85" s="22"/>
      <c r="AG85" s="20"/>
      <c r="AH85" s="22"/>
      <c r="AI85" s="20"/>
      <c r="AJ85" s="22"/>
      <c r="AK85" s="20"/>
      <c r="AL85" s="22"/>
      <c r="AM85" s="20"/>
      <c r="AN85" s="22"/>
      <c r="AO85" s="20"/>
      <c r="AP85" s="22"/>
      <c r="AQ85" s="20"/>
      <c r="AR85" s="22"/>
      <c r="AS85" s="20"/>
      <c r="AT85" s="22"/>
      <c r="AU85" s="20"/>
      <c r="AV85" s="22"/>
      <c r="AW85" s="20"/>
      <c r="AX85" s="22"/>
      <c r="AY85" s="20"/>
      <c r="AZ85" s="22"/>
      <c r="BA85" s="20"/>
      <c r="BB85" s="22"/>
      <c r="BC85" s="20"/>
      <c r="BD85" s="22"/>
      <c r="BE85" s="20"/>
      <c r="BF85" s="22"/>
      <c r="BG85" s="83"/>
      <c r="BH85" s="84"/>
      <c r="BI85" s="20"/>
      <c r="BJ85" s="95"/>
      <c r="BK85" s="20">
        <v>0</v>
      </c>
      <c r="BL85" s="21">
        <f t="shared" si="31"/>
        <v>0</v>
      </c>
      <c r="BM85" s="20"/>
      <c r="BN85" s="95">
        <f t="shared" si="21"/>
        <v>0</v>
      </c>
      <c r="BO85" s="20"/>
      <c r="BP85" s="21">
        <f t="shared" si="32"/>
        <v>0</v>
      </c>
      <c r="BQ85" s="20"/>
      <c r="BR85" s="22"/>
      <c r="BS85" s="20"/>
      <c r="BT85" s="22"/>
      <c r="BU85" s="20"/>
      <c r="BV85" s="22"/>
      <c r="BW85" s="20"/>
      <c r="BX85" s="22"/>
      <c r="BY85" s="20"/>
      <c r="BZ85" s="172"/>
      <c r="CA85" s="20"/>
      <c r="CB85" s="164"/>
      <c r="CC85" s="20"/>
      <c r="CD85" s="178"/>
      <c r="CE85" s="20"/>
      <c r="CF85" s="95"/>
      <c r="CG85" s="20"/>
      <c r="CH85" s="95"/>
      <c r="CI85" s="20"/>
      <c r="CJ85" s="22"/>
      <c r="CK85" s="20"/>
      <c r="CL85" s="22"/>
      <c r="CM85" s="20"/>
      <c r="CN85" s="22"/>
      <c r="CO85" s="20"/>
      <c r="CP85" s="22"/>
      <c r="CQ85" s="20"/>
      <c r="CR85" s="22"/>
      <c r="CS85" s="20"/>
      <c r="CT85" s="22"/>
      <c r="CU85" s="20"/>
      <c r="CV85" s="22"/>
      <c r="CW85" s="20"/>
      <c r="CX85" s="22"/>
      <c r="CY85" s="20"/>
      <c r="CZ85" s="22"/>
      <c r="DA85" s="20"/>
      <c r="DB85" s="22"/>
      <c r="DC85" s="20"/>
      <c r="DD85" s="22"/>
      <c r="DE85" s="20"/>
      <c r="DF85" s="22"/>
      <c r="DG85" s="20"/>
      <c r="DH85" s="22"/>
      <c r="DI85" s="20"/>
      <c r="DJ85" s="22"/>
      <c r="DK85" s="20"/>
      <c r="DL85" s="22"/>
      <c r="DM85" s="20"/>
      <c r="DN85" s="22"/>
      <c r="DO85" s="20"/>
      <c r="DP85" s="22"/>
      <c r="DQ85" s="20"/>
      <c r="DR85" s="22"/>
      <c r="DS85" s="20"/>
      <c r="DT85" s="22"/>
      <c r="DU85" s="20"/>
      <c r="DV85" s="22"/>
      <c r="DW85" s="20"/>
      <c r="DX85" s="22"/>
      <c r="DY85" s="20"/>
      <c r="DZ85" s="22"/>
      <c r="EA85" s="23">
        <f t="shared" si="26"/>
        <v>0</v>
      </c>
      <c r="EB85" s="21">
        <f t="shared" si="22"/>
        <v>0</v>
      </c>
      <c r="EC85" s="193" t="e">
        <f t="shared" si="23"/>
        <v>#REF!</v>
      </c>
      <c r="ED85" s="193">
        <f t="shared" si="24"/>
        <v>0</v>
      </c>
      <c r="EE85" s="194">
        <f t="shared" si="27"/>
        <v>50</v>
      </c>
      <c r="EF85" s="185"/>
      <c r="EG85" s="185" t="s">
        <v>519</v>
      </c>
      <c r="EH85" s="185" t="s">
        <v>520</v>
      </c>
      <c r="EI85" s="185" t="s">
        <v>392</v>
      </c>
      <c r="EJ85" s="185">
        <v>50</v>
      </c>
      <c r="EK85" s="185">
        <v>54550.979999999996</v>
      </c>
      <c r="EL85" s="185"/>
      <c r="EM85" s="185"/>
      <c r="EN85" s="185"/>
      <c r="EO85" s="185"/>
      <c r="EP85" s="185"/>
      <c r="EQ85" s="185"/>
      <c r="ER85" s="185"/>
      <c r="ES85" s="185"/>
      <c r="ET85" s="185"/>
      <c r="EU85" s="185"/>
      <c r="EV85" s="185"/>
      <c r="EW85" s="185"/>
      <c r="EX85" s="185"/>
      <c r="EY85" s="185"/>
      <c r="EZ85" s="185"/>
      <c r="FA85" s="185"/>
      <c r="FB85" s="185"/>
      <c r="FC85" s="185"/>
      <c r="FD85" s="185"/>
      <c r="FE85" s="185"/>
      <c r="FF85" s="185"/>
      <c r="FG85" s="195"/>
      <c r="FH85" s="185"/>
      <c r="FI85" s="185"/>
      <c r="FJ85" s="185"/>
      <c r="FK85" s="185"/>
      <c r="FL85" s="185"/>
      <c r="FM85" s="185"/>
      <c r="FN85" s="185"/>
      <c r="FO85" s="185"/>
      <c r="FP85" s="185"/>
      <c r="FQ85" s="185"/>
      <c r="FR85" s="185"/>
      <c r="FS85" s="185"/>
      <c r="FT85" s="185"/>
      <c r="FU85" s="185"/>
      <c r="FV85" s="185"/>
      <c r="FW85" s="185"/>
      <c r="FX85" s="185"/>
      <c r="FY85" s="185"/>
      <c r="FZ85" s="185"/>
      <c r="GA85" s="185"/>
      <c r="GB85" s="185"/>
      <c r="GC85" s="185"/>
      <c r="GD85" s="185"/>
      <c r="GE85" s="185"/>
      <c r="GF85" s="185"/>
      <c r="GG85" s="185"/>
      <c r="GH85" s="185"/>
      <c r="GI85" s="185"/>
      <c r="GJ85" s="185"/>
      <c r="GK85" s="185"/>
      <c r="GL85" s="185"/>
      <c r="GM85" s="185"/>
      <c r="GN85" s="185"/>
      <c r="GO85" s="185"/>
      <c r="GP85" s="185"/>
      <c r="GQ85" s="185"/>
      <c r="GR85" s="185"/>
      <c r="GS85" s="185"/>
      <c r="GT85" s="185"/>
      <c r="GU85" s="185"/>
      <c r="GV85" s="185"/>
      <c r="GW85" s="185"/>
      <c r="GX85" s="185"/>
      <c r="GY85" s="185"/>
      <c r="GZ85" s="185"/>
      <c r="HA85" s="185"/>
      <c r="HB85" s="185"/>
      <c r="HC85" s="185"/>
      <c r="HD85" s="185"/>
      <c r="HE85" s="185"/>
      <c r="HF85" s="185"/>
      <c r="HG85" s="185"/>
      <c r="HH85" s="185"/>
      <c r="HI85" s="185"/>
      <c r="HJ85" s="185"/>
      <c r="HK85" s="185"/>
      <c r="HL85" s="185"/>
      <c r="HM85" s="185"/>
      <c r="HN85" s="185"/>
      <c r="HO85" s="185"/>
      <c r="HP85" s="185"/>
      <c r="HQ85" s="185"/>
      <c r="HR85" s="185"/>
      <c r="HS85" s="185"/>
      <c r="HT85" s="185"/>
      <c r="HU85" s="185"/>
      <c r="HV85" s="185"/>
      <c r="HW85" s="185"/>
      <c r="HX85" s="185"/>
      <c r="HY85" s="185"/>
      <c r="HZ85" s="185"/>
      <c r="IA85" s="185"/>
      <c r="IB85" s="185"/>
      <c r="IC85" s="185"/>
      <c r="ID85" s="185"/>
      <c r="IE85" s="185"/>
      <c r="IF85" s="185"/>
      <c r="IG85" s="185"/>
      <c r="IH85" s="185"/>
      <c r="II85" s="185"/>
      <c r="IJ85" s="185"/>
      <c r="IK85" s="185"/>
      <c r="IL85" s="185"/>
      <c r="IM85" s="185"/>
      <c r="IN85" s="185"/>
      <c r="IO85" s="185"/>
      <c r="IP85" s="185"/>
      <c r="IQ85" s="185"/>
      <c r="IR85" s="185"/>
      <c r="IS85" s="185"/>
      <c r="IT85" s="185"/>
      <c r="IU85" s="185"/>
      <c r="IV85" s="185"/>
      <c r="IW85" s="185"/>
      <c r="IX85" s="185"/>
      <c r="IY85" s="185"/>
      <c r="IZ85" s="185"/>
      <c r="JA85" s="185"/>
      <c r="JB85" s="185"/>
      <c r="JC85" s="185"/>
      <c r="JD85" s="185"/>
      <c r="JE85" s="185"/>
      <c r="JF85" s="185"/>
      <c r="JG85" s="185"/>
      <c r="JH85" s="185"/>
      <c r="JI85" s="185"/>
      <c r="JJ85" s="185"/>
      <c r="JK85" s="185"/>
      <c r="JL85" s="185"/>
      <c r="JM85" s="185"/>
      <c r="JN85" s="185"/>
      <c r="JO85" s="185"/>
      <c r="JP85" s="185"/>
      <c r="JQ85" s="185"/>
      <c r="JR85" s="185"/>
      <c r="JS85" s="185"/>
      <c r="JT85" s="185"/>
      <c r="JU85" s="185"/>
      <c r="JV85" s="185"/>
      <c r="JW85" s="185"/>
      <c r="JX85" s="185"/>
      <c r="JY85" s="185"/>
      <c r="JZ85" s="185"/>
      <c r="KA85" s="185"/>
      <c r="KB85" s="185"/>
      <c r="KC85" s="185"/>
      <c r="KD85" s="185"/>
      <c r="KE85" s="185"/>
      <c r="KF85" s="185"/>
      <c r="KG85" s="185"/>
      <c r="KH85" s="185"/>
      <c r="KI85" s="185"/>
      <c r="KJ85" s="185"/>
      <c r="KK85" s="185"/>
      <c r="KL85" s="185"/>
      <c r="KM85" s="185"/>
      <c r="KN85" s="185"/>
      <c r="KO85" s="185"/>
      <c r="KP85" s="185"/>
      <c r="KQ85" s="185"/>
      <c r="KR85" s="185"/>
      <c r="KS85" s="185"/>
      <c r="KT85" s="185"/>
      <c r="KU85" s="185"/>
      <c r="KV85" s="185"/>
      <c r="KW85" s="185"/>
      <c r="KX85" s="185"/>
      <c r="KY85" s="185"/>
      <c r="KZ85" s="185"/>
      <c r="LA85" s="185"/>
      <c r="LB85" s="185"/>
      <c r="LC85" s="185"/>
      <c r="LD85" s="185"/>
      <c r="LE85" s="185"/>
      <c r="LF85" s="185"/>
      <c r="LG85" s="185"/>
      <c r="LH85" s="185"/>
      <c r="LI85" s="185"/>
      <c r="LJ85" s="185"/>
      <c r="LK85" s="185"/>
      <c r="LL85" s="185"/>
      <c r="LM85" s="185"/>
      <c r="LN85" s="185"/>
      <c r="LO85" s="185"/>
      <c r="LP85" s="185"/>
      <c r="LQ85" s="185"/>
      <c r="LR85" s="185"/>
      <c r="LS85" s="185"/>
      <c r="LT85" s="185"/>
    </row>
    <row r="86" spans="1:332" s="190" customFormat="1" ht="14.45" customHeight="1">
      <c r="A86" s="196" t="str">
        <f t="shared" si="19"/>
        <v>8.3.14</v>
      </c>
      <c r="B86" s="253" t="str">
        <f t="shared" si="20"/>
        <v>Suminstro, Transporte e instalacion de acometida en 3x8+1x8+1x8T Cu HFFR LS (libres de Halógenos) 1Ø1" EMT  (Comercio)</v>
      </c>
      <c r="C86" s="196" t="str">
        <f t="shared" si="18"/>
        <v>ML</v>
      </c>
      <c r="D86" s="196">
        <f t="shared" si="18"/>
        <v>50</v>
      </c>
      <c r="E86" s="196">
        <f t="shared" si="18"/>
        <v>39903.93</v>
      </c>
      <c r="F86" s="197">
        <f t="shared" si="25"/>
        <v>1995196.5</v>
      </c>
      <c r="G86" s="20"/>
      <c r="H86" s="21">
        <f t="shared" si="28"/>
        <v>0</v>
      </c>
      <c r="I86" s="20"/>
      <c r="J86" s="21">
        <f t="shared" si="29"/>
        <v>0</v>
      </c>
      <c r="K86" s="20"/>
      <c r="L86" s="21">
        <f t="shared" si="30"/>
        <v>0</v>
      </c>
      <c r="M86" s="20"/>
      <c r="N86" s="33">
        <f t="shared" si="33"/>
        <v>0</v>
      </c>
      <c r="O86" s="20"/>
      <c r="P86" s="22"/>
      <c r="Q86" s="20"/>
      <c r="R86" s="22"/>
      <c r="S86" s="20"/>
      <c r="T86" s="22"/>
      <c r="U86" s="20"/>
      <c r="V86" s="22"/>
      <c r="W86" s="20"/>
      <c r="X86" s="22"/>
      <c r="Y86" s="20"/>
      <c r="Z86" s="22"/>
      <c r="AA86" s="20"/>
      <c r="AB86" s="22"/>
      <c r="AC86" s="20"/>
      <c r="AD86" s="22"/>
      <c r="AE86" s="20"/>
      <c r="AF86" s="22"/>
      <c r="AG86" s="20"/>
      <c r="AH86" s="22"/>
      <c r="AI86" s="20"/>
      <c r="AJ86" s="22"/>
      <c r="AK86" s="20"/>
      <c r="AL86" s="22"/>
      <c r="AM86" s="20"/>
      <c r="AN86" s="22"/>
      <c r="AO86" s="20"/>
      <c r="AP86" s="22"/>
      <c r="AQ86" s="20"/>
      <c r="AR86" s="22"/>
      <c r="AS86" s="20"/>
      <c r="AT86" s="22"/>
      <c r="AU86" s="20"/>
      <c r="AV86" s="22"/>
      <c r="AW86" s="20"/>
      <c r="AX86" s="22"/>
      <c r="AY86" s="20"/>
      <c r="AZ86" s="22"/>
      <c r="BA86" s="20"/>
      <c r="BB86" s="22"/>
      <c r="BC86" s="20"/>
      <c r="BD86" s="22"/>
      <c r="BE86" s="20"/>
      <c r="BF86" s="22"/>
      <c r="BG86" s="83"/>
      <c r="BH86" s="84"/>
      <c r="BI86" s="20"/>
      <c r="BJ86" s="95"/>
      <c r="BK86" s="20">
        <v>0</v>
      </c>
      <c r="BL86" s="21">
        <f t="shared" si="31"/>
        <v>0</v>
      </c>
      <c r="BM86" s="20"/>
      <c r="BN86" s="95">
        <f t="shared" si="21"/>
        <v>0</v>
      </c>
      <c r="BO86" s="20"/>
      <c r="BP86" s="21">
        <f t="shared" si="32"/>
        <v>0</v>
      </c>
      <c r="BQ86" s="20"/>
      <c r="BR86" s="22"/>
      <c r="BS86" s="20"/>
      <c r="BT86" s="22"/>
      <c r="BU86" s="20"/>
      <c r="BV86" s="22"/>
      <c r="BW86" s="20"/>
      <c r="BX86" s="22"/>
      <c r="BY86" s="20"/>
      <c r="BZ86" s="172"/>
      <c r="CA86" s="20"/>
      <c r="CB86" s="164"/>
      <c r="CC86" s="20"/>
      <c r="CD86" s="178"/>
      <c r="CE86" s="20"/>
      <c r="CF86" s="95"/>
      <c r="CG86" s="20"/>
      <c r="CH86" s="95"/>
      <c r="CI86" s="20"/>
      <c r="CJ86" s="22"/>
      <c r="CK86" s="20"/>
      <c r="CL86" s="22"/>
      <c r="CM86" s="20"/>
      <c r="CN86" s="22"/>
      <c r="CO86" s="20"/>
      <c r="CP86" s="22"/>
      <c r="CQ86" s="20"/>
      <c r="CR86" s="22"/>
      <c r="CS86" s="20"/>
      <c r="CT86" s="22"/>
      <c r="CU86" s="20"/>
      <c r="CV86" s="22"/>
      <c r="CW86" s="20"/>
      <c r="CX86" s="22"/>
      <c r="CY86" s="20"/>
      <c r="CZ86" s="22"/>
      <c r="DA86" s="20"/>
      <c r="DB86" s="22"/>
      <c r="DC86" s="20"/>
      <c r="DD86" s="22"/>
      <c r="DE86" s="20"/>
      <c r="DF86" s="22"/>
      <c r="DG86" s="20"/>
      <c r="DH86" s="22"/>
      <c r="DI86" s="20"/>
      <c r="DJ86" s="22"/>
      <c r="DK86" s="20"/>
      <c r="DL86" s="22"/>
      <c r="DM86" s="20"/>
      <c r="DN86" s="22"/>
      <c r="DO86" s="20"/>
      <c r="DP86" s="22"/>
      <c r="DQ86" s="20"/>
      <c r="DR86" s="22"/>
      <c r="DS86" s="20"/>
      <c r="DT86" s="22"/>
      <c r="DU86" s="20"/>
      <c r="DV86" s="22"/>
      <c r="DW86" s="20"/>
      <c r="DX86" s="22"/>
      <c r="DY86" s="20"/>
      <c r="DZ86" s="22"/>
      <c r="EA86" s="23">
        <f t="shared" si="26"/>
        <v>0</v>
      </c>
      <c r="EB86" s="21">
        <f t="shared" si="22"/>
        <v>0</v>
      </c>
      <c r="EC86" s="193" t="e">
        <f t="shared" si="23"/>
        <v>#REF!</v>
      </c>
      <c r="ED86" s="193">
        <f t="shared" si="24"/>
        <v>0</v>
      </c>
      <c r="EE86" s="194">
        <f t="shared" si="27"/>
        <v>50</v>
      </c>
      <c r="EF86" s="185"/>
      <c r="EG86" s="185" t="s">
        <v>521</v>
      </c>
      <c r="EH86" s="185" t="s">
        <v>522</v>
      </c>
      <c r="EI86" s="185" t="s">
        <v>392</v>
      </c>
      <c r="EJ86" s="185">
        <v>50</v>
      </c>
      <c r="EK86" s="185">
        <v>39903.93</v>
      </c>
      <c r="EL86" s="185"/>
      <c r="EM86" s="185"/>
      <c r="EN86" s="185"/>
      <c r="EO86" s="185"/>
      <c r="EP86" s="185"/>
      <c r="EQ86" s="185"/>
      <c r="ER86" s="185"/>
      <c r="ES86" s="185"/>
      <c r="ET86" s="185"/>
      <c r="EU86" s="185"/>
      <c r="EV86" s="185"/>
      <c r="EW86" s="185"/>
      <c r="EX86" s="185"/>
      <c r="EY86" s="185"/>
      <c r="EZ86" s="185"/>
      <c r="FA86" s="185"/>
      <c r="FB86" s="185"/>
      <c r="FC86" s="185"/>
      <c r="FD86" s="185"/>
      <c r="FE86" s="185"/>
      <c r="FF86" s="185"/>
      <c r="FG86" s="195"/>
      <c r="FH86" s="185"/>
      <c r="FI86" s="185"/>
      <c r="FJ86" s="185"/>
      <c r="FK86" s="185"/>
      <c r="FL86" s="185"/>
      <c r="FM86" s="185"/>
      <c r="FN86" s="185"/>
      <c r="FO86" s="185"/>
      <c r="FP86" s="185"/>
      <c r="FQ86" s="185"/>
      <c r="FR86" s="185"/>
      <c r="FS86" s="185"/>
      <c r="FT86" s="185"/>
      <c r="FU86" s="185"/>
      <c r="FV86" s="185"/>
      <c r="FW86" s="185"/>
      <c r="FX86" s="185"/>
      <c r="FY86" s="185"/>
      <c r="FZ86" s="185"/>
      <c r="GA86" s="185"/>
      <c r="GB86" s="185"/>
      <c r="GC86" s="185"/>
      <c r="GD86" s="185"/>
      <c r="GE86" s="185"/>
      <c r="GF86" s="185"/>
      <c r="GG86" s="185"/>
      <c r="GH86" s="185"/>
      <c r="GI86" s="185"/>
      <c r="GJ86" s="185"/>
      <c r="GK86" s="185"/>
      <c r="GL86" s="185"/>
      <c r="GM86" s="185"/>
      <c r="GN86" s="185"/>
      <c r="GO86" s="185"/>
      <c r="GP86" s="185"/>
      <c r="GQ86" s="185"/>
      <c r="GR86" s="185"/>
      <c r="GS86" s="185"/>
      <c r="GT86" s="185"/>
      <c r="GU86" s="185"/>
      <c r="GV86" s="185"/>
      <c r="GW86" s="185"/>
      <c r="GX86" s="185"/>
      <c r="GY86" s="185"/>
      <c r="GZ86" s="185"/>
      <c r="HA86" s="185"/>
      <c r="HB86" s="185"/>
      <c r="HC86" s="185"/>
      <c r="HD86" s="185"/>
      <c r="HE86" s="185"/>
      <c r="HF86" s="185"/>
      <c r="HG86" s="185"/>
      <c r="HH86" s="185"/>
      <c r="HI86" s="185"/>
      <c r="HJ86" s="185"/>
      <c r="HK86" s="185"/>
      <c r="HL86" s="185"/>
      <c r="HM86" s="185"/>
      <c r="HN86" s="185"/>
      <c r="HO86" s="185"/>
      <c r="HP86" s="185"/>
      <c r="HQ86" s="185"/>
      <c r="HR86" s="185"/>
      <c r="HS86" s="185"/>
      <c r="HT86" s="185"/>
      <c r="HU86" s="185"/>
      <c r="HV86" s="185"/>
      <c r="HW86" s="185"/>
      <c r="HX86" s="185"/>
      <c r="HY86" s="185"/>
      <c r="HZ86" s="185"/>
      <c r="IA86" s="185"/>
      <c r="IB86" s="185"/>
      <c r="IC86" s="185"/>
      <c r="ID86" s="185"/>
      <c r="IE86" s="185"/>
      <c r="IF86" s="185"/>
      <c r="IG86" s="185"/>
      <c r="IH86" s="185"/>
      <c r="II86" s="185"/>
      <c r="IJ86" s="185"/>
      <c r="IK86" s="185"/>
      <c r="IL86" s="185"/>
      <c r="IM86" s="185"/>
      <c r="IN86" s="185"/>
      <c r="IO86" s="185"/>
      <c r="IP86" s="185"/>
      <c r="IQ86" s="185"/>
      <c r="IR86" s="185"/>
      <c r="IS86" s="185"/>
      <c r="IT86" s="185"/>
      <c r="IU86" s="185"/>
      <c r="IV86" s="185"/>
      <c r="IW86" s="185"/>
      <c r="IX86" s="185"/>
      <c r="IY86" s="185"/>
      <c r="IZ86" s="185"/>
      <c r="JA86" s="185"/>
      <c r="JB86" s="185"/>
      <c r="JC86" s="185"/>
      <c r="JD86" s="185"/>
      <c r="JE86" s="185"/>
      <c r="JF86" s="185"/>
      <c r="JG86" s="185"/>
      <c r="JH86" s="185"/>
      <c r="JI86" s="185"/>
      <c r="JJ86" s="185"/>
      <c r="JK86" s="185"/>
      <c r="JL86" s="185"/>
      <c r="JM86" s="185"/>
      <c r="JN86" s="185"/>
      <c r="JO86" s="185"/>
      <c r="JP86" s="185"/>
      <c r="JQ86" s="185"/>
      <c r="JR86" s="185"/>
      <c r="JS86" s="185"/>
      <c r="JT86" s="185"/>
      <c r="JU86" s="185"/>
      <c r="JV86" s="185"/>
      <c r="JW86" s="185"/>
      <c r="JX86" s="185"/>
      <c r="JY86" s="185"/>
      <c r="JZ86" s="185"/>
      <c r="KA86" s="185"/>
      <c r="KB86" s="185"/>
      <c r="KC86" s="185"/>
      <c r="KD86" s="185"/>
      <c r="KE86" s="185"/>
      <c r="KF86" s="185"/>
      <c r="KG86" s="185"/>
      <c r="KH86" s="185"/>
      <c r="KI86" s="185"/>
      <c r="KJ86" s="185"/>
      <c r="KK86" s="185"/>
      <c r="KL86" s="185"/>
      <c r="KM86" s="185"/>
      <c r="KN86" s="185"/>
      <c r="KO86" s="185"/>
      <c r="KP86" s="185"/>
      <c r="KQ86" s="185"/>
      <c r="KR86" s="185"/>
      <c r="KS86" s="185"/>
      <c r="KT86" s="185"/>
      <c r="KU86" s="185"/>
      <c r="KV86" s="185"/>
      <c r="KW86" s="185"/>
      <c r="KX86" s="185"/>
      <c r="KY86" s="185"/>
      <c r="KZ86" s="185"/>
      <c r="LA86" s="185"/>
      <c r="LB86" s="185"/>
      <c r="LC86" s="185"/>
      <c r="LD86" s="185"/>
      <c r="LE86" s="185"/>
      <c r="LF86" s="185"/>
      <c r="LG86" s="185"/>
      <c r="LH86" s="185"/>
      <c r="LI86" s="185"/>
      <c r="LJ86" s="185"/>
      <c r="LK86" s="185"/>
      <c r="LL86" s="185"/>
      <c r="LM86" s="185"/>
      <c r="LN86" s="185"/>
      <c r="LO86" s="185"/>
      <c r="LP86" s="185"/>
      <c r="LQ86" s="185"/>
      <c r="LR86" s="185"/>
      <c r="LS86" s="185"/>
      <c r="LT86" s="185"/>
    </row>
    <row r="87" spans="1:332" ht="15" customHeight="1">
      <c r="A87" s="196" t="str">
        <f t="shared" si="19"/>
        <v>8.3.15</v>
      </c>
      <c r="B87" s="253" t="str">
        <f t="shared" si="20"/>
        <v>Suminstro, Transporte e instalacion de acometida en 2#10+10T Cu HFFR LS (libres de Halógenos) 1Ø3/4" EMT  (Unidades de Ventilación)</v>
      </c>
      <c r="C87" s="196" t="str">
        <f t="shared" si="18"/>
        <v>ML</v>
      </c>
      <c r="D87" s="196">
        <f t="shared" si="18"/>
        <v>50</v>
      </c>
      <c r="E87" s="196">
        <f t="shared" si="18"/>
        <v>20303.91</v>
      </c>
      <c r="F87" s="197">
        <f t="shared" si="25"/>
        <v>1015195.5</v>
      </c>
      <c r="G87" s="20"/>
      <c r="H87" s="21">
        <f t="shared" si="28"/>
        <v>0</v>
      </c>
      <c r="I87" s="20"/>
      <c r="J87" s="21">
        <f t="shared" si="29"/>
        <v>0</v>
      </c>
      <c r="K87" s="20"/>
      <c r="L87" s="21">
        <f t="shared" si="30"/>
        <v>0</v>
      </c>
      <c r="M87" s="20"/>
      <c r="N87" s="33">
        <f t="shared" si="33"/>
        <v>0</v>
      </c>
      <c r="O87" s="20"/>
      <c r="P87" s="22"/>
      <c r="Q87" s="20"/>
      <c r="R87" s="22"/>
      <c r="S87" s="20"/>
      <c r="T87" s="22"/>
      <c r="U87" s="20"/>
      <c r="V87" s="22"/>
      <c r="W87" s="20"/>
      <c r="X87" s="22"/>
      <c r="Y87" s="20"/>
      <c r="Z87" s="22"/>
      <c r="AA87" s="20"/>
      <c r="AB87" s="22"/>
      <c r="AC87" s="20"/>
      <c r="AD87" s="22"/>
      <c r="AE87" s="20"/>
      <c r="AF87" s="22"/>
      <c r="AG87" s="20"/>
      <c r="AH87" s="22"/>
      <c r="AI87" s="20"/>
      <c r="AJ87" s="22"/>
      <c r="AK87" s="20"/>
      <c r="AL87" s="22"/>
      <c r="AM87" s="20"/>
      <c r="AN87" s="22"/>
      <c r="AO87" s="20"/>
      <c r="AP87" s="22"/>
      <c r="AQ87" s="20"/>
      <c r="AR87" s="22"/>
      <c r="AS87" s="20"/>
      <c r="AT87" s="22"/>
      <c r="AU87" s="20"/>
      <c r="AV87" s="22"/>
      <c r="AW87" s="20"/>
      <c r="AX87" s="22"/>
      <c r="AY87" s="20"/>
      <c r="AZ87" s="22"/>
      <c r="BA87" s="20"/>
      <c r="BB87" s="22"/>
      <c r="BC87" s="20"/>
      <c r="BD87" s="22"/>
      <c r="BE87" s="20"/>
      <c r="BF87" s="22"/>
      <c r="BG87" s="83"/>
      <c r="BH87" s="84"/>
      <c r="BI87" s="20"/>
      <c r="BJ87" s="95"/>
      <c r="BK87" s="20">
        <v>0</v>
      </c>
      <c r="BL87" s="21">
        <f t="shared" si="31"/>
        <v>0</v>
      </c>
      <c r="BM87" s="20"/>
      <c r="BN87" s="95">
        <f t="shared" si="21"/>
        <v>0</v>
      </c>
      <c r="BO87" s="20"/>
      <c r="BP87" s="21">
        <f t="shared" si="32"/>
        <v>0</v>
      </c>
      <c r="BQ87" s="20"/>
      <c r="BR87" s="22"/>
      <c r="BS87" s="20"/>
      <c r="BT87" s="22"/>
      <c r="BU87" s="20"/>
      <c r="BV87" s="22"/>
      <c r="BW87" s="20"/>
      <c r="BX87" s="22"/>
      <c r="BY87" s="20"/>
      <c r="BZ87" s="172"/>
      <c r="CA87" s="20"/>
      <c r="CB87" s="164"/>
      <c r="CC87" s="20"/>
      <c r="CD87" s="178"/>
      <c r="CE87" s="20"/>
      <c r="CF87" s="95"/>
      <c r="CG87" s="20"/>
      <c r="CH87" s="95"/>
      <c r="CI87" s="20"/>
      <c r="CJ87" s="22"/>
      <c r="CK87" s="20"/>
      <c r="CL87" s="22"/>
      <c r="CM87" s="20"/>
      <c r="CN87" s="22"/>
      <c r="CO87" s="20"/>
      <c r="CP87" s="22"/>
      <c r="CQ87" s="20"/>
      <c r="CR87" s="22"/>
      <c r="CS87" s="20"/>
      <c r="CT87" s="22"/>
      <c r="CU87" s="20"/>
      <c r="CV87" s="22"/>
      <c r="CW87" s="20"/>
      <c r="CX87" s="22"/>
      <c r="CY87" s="20"/>
      <c r="CZ87" s="22"/>
      <c r="DA87" s="20"/>
      <c r="DB87" s="22"/>
      <c r="DC87" s="20"/>
      <c r="DD87" s="22"/>
      <c r="DE87" s="20"/>
      <c r="DF87" s="22"/>
      <c r="DG87" s="20"/>
      <c r="DH87" s="22"/>
      <c r="DI87" s="20"/>
      <c r="DJ87" s="22"/>
      <c r="DK87" s="20"/>
      <c r="DL87" s="22"/>
      <c r="DM87" s="20"/>
      <c r="DN87" s="22"/>
      <c r="DO87" s="20"/>
      <c r="DP87" s="22"/>
      <c r="DQ87" s="20"/>
      <c r="DR87" s="22"/>
      <c r="DS87" s="20"/>
      <c r="DT87" s="22"/>
      <c r="DU87" s="20"/>
      <c r="DV87" s="22"/>
      <c r="DW87" s="20"/>
      <c r="DX87" s="22"/>
      <c r="DY87" s="20"/>
      <c r="DZ87" s="22"/>
      <c r="EA87" s="23">
        <f t="shared" si="26"/>
        <v>0</v>
      </c>
      <c r="EB87" s="21">
        <f t="shared" si="22"/>
        <v>0</v>
      </c>
      <c r="EC87" s="193" t="e">
        <f t="shared" si="23"/>
        <v>#REF!</v>
      </c>
      <c r="ED87" s="193">
        <f t="shared" si="24"/>
        <v>0</v>
      </c>
      <c r="EE87" s="194">
        <f t="shared" si="27"/>
        <v>50</v>
      </c>
      <c r="EF87" s="185"/>
      <c r="EG87" s="185" t="s">
        <v>523</v>
      </c>
      <c r="EH87" s="185" t="s">
        <v>524</v>
      </c>
      <c r="EI87" s="185" t="s">
        <v>392</v>
      </c>
      <c r="EJ87" s="185">
        <v>50</v>
      </c>
      <c r="EK87" s="185">
        <v>20303.91</v>
      </c>
      <c r="EL87" s="185"/>
      <c r="EM87" s="185"/>
      <c r="EN87" s="185"/>
      <c r="EO87" s="185"/>
      <c r="EP87" s="185"/>
      <c r="EQ87" s="185"/>
      <c r="ER87" s="185"/>
      <c r="ES87" s="185"/>
      <c r="ET87" s="185"/>
      <c r="EU87" s="185"/>
      <c r="EV87" s="185"/>
      <c r="EW87" s="185"/>
      <c r="EX87" s="185"/>
      <c r="EY87" s="185"/>
      <c r="EZ87" s="185"/>
      <c r="FA87" s="185"/>
      <c r="FB87" s="185"/>
      <c r="FC87" s="185"/>
      <c r="FD87" s="185"/>
      <c r="FE87" s="185"/>
      <c r="FF87" s="185"/>
      <c r="FG87" s="195"/>
      <c r="FH87" s="185"/>
      <c r="FI87" s="185"/>
      <c r="FJ87" s="185"/>
      <c r="FK87" s="185"/>
      <c r="FL87" s="185"/>
      <c r="FM87" s="185"/>
      <c r="FN87" s="185"/>
      <c r="FO87" s="185"/>
      <c r="FP87" s="185"/>
      <c r="FQ87" s="185"/>
      <c r="FR87" s="185"/>
      <c r="FS87" s="185"/>
      <c r="FT87" s="185"/>
      <c r="FU87" s="185"/>
      <c r="FV87" s="185"/>
      <c r="FW87" s="185"/>
      <c r="FX87" s="185"/>
      <c r="FY87" s="185"/>
      <c r="FZ87" s="185"/>
      <c r="GA87" s="185"/>
      <c r="GB87" s="185"/>
      <c r="GC87" s="185"/>
      <c r="GD87" s="185"/>
      <c r="GE87" s="185"/>
      <c r="GF87" s="185"/>
      <c r="GG87" s="185"/>
      <c r="GH87" s="185"/>
      <c r="GI87" s="185"/>
      <c r="GJ87" s="185"/>
      <c r="GK87" s="185"/>
      <c r="GL87" s="185"/>
      <c r="GM87" s="185"/>
      <c r="GN87" s="185"/>
      <c r="GO87" s="185"/>
      <c r="GP87" s="185"/>
      <c r="GQ87" s="185"/>
      <c r="GR87" s="185"/>
      <c r="GS87" s="185"/>
      <c r="GT87" s="185"/>
      <c r="GU87" s="185"/>
      <c r="GV87" s="185"/>
      <c r="GW87" s="185"/>
      <c r="GX87" s="185"/>
      <c r="GY87" s="185"/>
      <c r="GZ87" s="185"/>
      <c r="HA87" s="185"/>
      <c r="HB87" s="185"/>
      <c r="HC87" s="185"/>
      <c r="HD87" s="185"/>
      <c r="HE87" s="185"/>
      <c r="HF87" s="185"/>
      <c r="HG87" s="185"/>
      <c r="HH87" s="185"/>
      <c r="HI87" s="185"/>
      <c r="HJ87" s="185"/>
      <c r="HK87" s="185"/>
      <c r="HL87" s="185"/>
      <c r="HM87" s="185"/>
      <c r="HN87" s="185"/>
      <c r="HO87" s="185"/>
      <c r="HP87" s="185"/>
      <c r="HQ87" s="185"/>
      <c r="HR87" s="185"/>
      <c r="HS87" s="185"/>
      <c r="HT87" s="185"/>
      <c r="HU87" s="185"/>
      <c r="HV87" s="185"/>
      <c r="HW87" s="185"/>
      <c r="HX87" s="185"/>
      <c r="HY87" s="185"/>
      <c r="HZ87" s="185"/>
      <c r="IA87" s="185"/>
      <c r="IB87" s="185"/>
      <c r="IC87" s="185"/>
      <c r="ID87" s="185"/>
      <c r="IE87" s="185"/>
      <c r="IF87" s="185"/>
      <c r="IG87" s="185"/>
      <c r="IH87" s="185"/>
      <c r="II87" s="185"/>
      <c r="IJ87" s="185"/>
      <c r="IK87" s="185"/>
      <c r="IL87" s="185"/>
      <c r="IM87" s="185"/>
      <c r="IN87" s="185"/>
      <c r="IO87" s="185"/>
      <c r="IP87" s="185"/>
      <c r="IQ87" s="185"/>
      <c r="IR87" s="185"/>
      <c r="IS87" s="185"/>
      <c r="IT87" s="185"/>
      <c r="IU87" s="185"/>
      <c r="IV87" s="185"/>
      <c r="IW87" s="185"/>
      <c r="IX87" s="185"/>
      <c r="IY87" s="185"/>
      <c r="IZ87" s="185"/>
      <c r="JA87" s="185"/>
      <c r="JB87" s="185"/>
      <c r="JC87" s="185"/>
      <c r="JD87" s="185"/>
      <c r="JE87" s="185"/>
      <c r="JF87" s="185"/>
      <c r="JG87" s="185"/>
      <c r="JH87" s="185"/>
      <c r="JI87" s="185"/>
      <c r="JJ87" s="185"/>
      <c r="JK87" s="185"/>
      <c r="JL87" s="185"/>
      <c r="JM87" s="185"/>
      <c r="JN87" s="185"/>
      <c r="JO87" s="185"/>
      <c r="JP87" s="185"/>
      <c r="JQ87" s="185"/>
      <c r="JR87" s="185"/>
      <c r="JS87" s="185"/>
      <c r="JT87" s="185"/>
      <c r="JU87" s="185"/>
      <c r="JV87" s="185"/>
      <c r="JW87" s="185"/>
      <c r="JX87" s="185"/>
      <c r="JY87" s="185"/>
      <c r="JZ87" s="185"/>
      <c r="KA87" s="185"/>
      <c r="KB87" s="185"/>
      <c r="KC87" s="185"/>
      <c r="KD87" s="185"/>
      <c r="KE87" s="185"/>
      <c r="KF87" s="185"/>
      <c r="KG87" s="185"/>
      <c r="KH87" s="185"/>
      <c r="KI87" s="185"/>
      <c r="KJ87" s="185"/>
      <c r="KK87" s="185"/>
      <c r="KL87" s="185"/>
      <c r="KM87" s="185"/>
      <c r="KN87" s="185"/>
      <c r="KO87" s="185"/>
      <c r="KP87" s="185"/>
      <c r="KQ87" s="185"/>
      <c r="KR87" s="185"/>
      <c r="KS87" s="185"/>
      <c r="KT87" s="185"/>
      <c r="KU87" s="185"/>
      <c r="KV87" s="185"/>
      <c r="KW87" s="185"/>
      <c r="KX87" s="185"/>
      <c r="KY87" s="185"/>
      <c r="KZ87" s="185"/>
      <c r="LA87" s="185"/>
      <c r="LB87" s="185"/>
      <c r="LC87" s="185"/>
      <c r="LD87" s="185"/>
      <c r="LE87" s="185"/>
      <c r="LF87" s="185"/>
      <c r="LG87" s="185"/>
      <c r="LH87" s="185"/>
      <c r="LI87" s="185"/>
      <c r="LJ87" s="185"/>
      <c r="LK87" s="185"/>
      <c r="LL87" s="185"/>
      <c r="LM87" s="185"/>
      <c r="LN87" s="185"/>
      <c r="LO87" s="185"/>
      <c r="LP87" s="185"/>
      <c r="LQ87" s="185"/>
      <c r="LR87" s="185"/>
      <c r="LS87" s="185"/>
      <c r="LT87" s="185"/>
    </row>
    <row r="88" spans="1:332" ht="14.45" customHeight="1">
      <c r="A88" s="196" t="str">
        <f t="shared" si="19"/>
        <v>8.4</v>
      </c>
      <c r="B88" s="253" t="str">
        <f t="shared" si="20"/>
        <v>SISTEMA DE APANTALLAMIENTO PARA PROTECCIÓN EXTERNA CONTRA DESCARGAS ATMOSFÉRICAS POR PUNTAS FRANKLIN Y
PARARRAYOS IONIZANTE (ELEMENTOS CAPTADORES)</v>
      </c>
      <c r="C88" s="196">
        <f t="shared" si="18"/>
        <v>0</v>
      </c>
      <c r="D88" s="196">
        <f t="shared" si="18"/>
        <v>0</v>
      </c>
      <c r="E88" s="196">
        <f t="shared" si="18"/>
        <v>0</v>
      </c>
      <c r="F88" s="197">
        <f t="shared" si="25"/>
        <v>0</v>
      </c>
      <c r="G88" s="20"/>
      <c r="H88" s="21">
        <f t="shared" si="28"/>
        <v>0</v>
      </c>
      <c r="I88" s="20"/>
      <c r="J88" s="21">
        <f t="shared" si="29"/>
        <v>0</v>
      </c>
      <c r="K88" s="20"/>
      <c r="L88" s="21">
        <f t="shared" si="30"/>
        <v>0</v>
      </c>
      <c r="M88" s="20"/>
      <c r="N88" s="33">
        <f t="shared" si="33"/>
        <v>0</v>
      </c>
      <c r="O88" s="20"/>
      <c r="P88" s="22"/>
      <c r="Q88" s="20"/>
      <c r="R88" s="22"/>
      <c r="S88" s="20"/>
      <c r="T88" s="22"/>
      <c r="U88" s="20"/>
      <c r="V88" s="22"/>
      <c r="W88" s="20"/>
      <c r="X88" s="22"/>
      <c r="Y88" s="20"/>
      <c r="Z88" s="22"/>
      <c r="AA88" s="20"/>
      <c r="AB88" s="22"/>
      <c r="AC88" s="20"/>
      <c r="AD88" s="22"/>
      <c r="AE88" s="20"/>
      <c r="AF88" s="22"/>
      <c r="AG88" s="20"/>
      <c r="AH88" s="22"/>
      <c r="AI88" s="20"/>
      <c r="AJ88" s="22"/>
      <c r="AK88" s="20"/>
      <c r="AL88" s="22"/>
      <c r="AM88" s="20"/>
      <c r="AN88" s="22"/>
      <c r="AO88" s="20"/>
      <c r="AP88" s="22"/>
      <c r="AQ88" s="20"/>
      <c r="AR88" s="22"/>
      <c r="AS88" s="20"/>
      <c r="AT88" s="22"/>
      <c r="AU88" s="20"/>
      <c r="AV88" s="22"/>
      <c r="AW88" s="20"/>
      <c r="AX88" s="22"/>
      <c r="AY88" s="20"/>
      <c r="AZ88" s="22"/>
      <c r="BA88" s="20"/>
      <c r="BB88" s="22"/>
      <c r="BC88" s="20"/>
      <c r="BD88" s="22"/>
      <c r="BE88" s="20"/>
      <c r="BF88" s="22"/>
      <c r="BG88" s="83"/>
      <c r="BH88" s="84"/>
      <c r="BI88" s="20"/>
      <c r="BJ88" s="95"/>
      <c r="BK88" s="20">
        <v>0</v>
      </c>
      <c r="BL88" s="21">
        <f t="shared" si="31"/>
        <v>0</v>
      </c>
      <c r="BM88" s="20"/>
      <c r="BN88" s="95">
        <f t="shared" si="21"/>
        <v>0</v>
      </c>
      <c r="BO88" s="20"/>
      <c r="BP88" s="21">
        <f t="shared" si="32"/>
        <v>0</v>
      </c>
      <c r="BQ88" s="20"/>
      <c r="BR88" s="22"/>
      <c r="BS88" s="20"/>
      <c r="BT88" s="22"/>
      <c r="BU88" s="20"/>
      <c r="BV88" s="22"/>
      <c r="BW88" s="20"/>
      <c r="BX88" s="22"/>
      <c r="BY88" s="20"/>
      <c r="BZ88" s="172"/>
      <c r="CA88" s="20"/>
      <c r="CB88" s="164"/>
      <c r="CC88" s="20"/>
      <c r="CD88" s="178"/>
      <c r="CE88" s="20"/>
      <c r="CF88" s="95"/>
      <c r="CG88" s="20"/>
      <c r="CH88" s="95"/>
      <c r="CI88" s="20"/>
      <c r="CJ88" s="22"/>
      <c r="CK88" s="20"/>
      <c r="CL88" s="22"/>
      <c r="CM88" s="20"/>
      <c r="CN88" s="22"/>
      <c r="CO88" s="20"/>
      <c r="CP88" s="22"/>
      <c r="CQ88" s="20"/>
      <c r="CR88" s="22"/>
      <c r="CS88" s="20"/>
      <c r="CT88" s="22"/>
      <c r="CU88" s="20"/>
      <c r="CV88" s="22"/>
      <c r="CW88" s="20"/>
      <c r="CX88" s="22"/>
      <c r="CY88" s="20"/>
      <c r="CZ88" s="22"/>
      <c r="DA88" s="20"/>
      <c r="DB88" s="22"/>
      <c r="DC88" s="20"/>
      <c r="DD88" s="22"/>
      <c r="DE88" s="20"/>
      <c r="DF88" s="22"/>
      <c r="DG88" s="20"/>
      <c r="DH88" s="22"/>
      <c r="DI88" s="20"/>
      <c r="DJ88" s="22"/>
      <c r="DK88" s="20"/>
      <c r="DL88" s="22"/>
      <c r="DM88" s="20"/>
      <c r="DN88" s="22"/>
      <c r="DO88" s="20"/>
      <c r="DP88" s="22"/>
      <c r="DQ88" s="20"/>
      <c r="DR88" s="22"/>
      <c r="DS88" s="20"/>
      <c r="DT88" s="22"/>
      <c r="DU88" s="20"/>
      <c r="DV88" s="22"/>
      <c r="DW88" s="20"/>
      <c r="DX88" s="22"/>
      <c r="DY88" s="20"/>
      <c r="DZ88" s="22"/>
      <c r="EA88" s="23">
        <f t="shared" si="26"/>
        <v>0</v>
      </c>
      <c r="EB88" s="21">
        <f t="shared" si="22"/>
        <v>0</v>
      </c>
      <c r="EC88" s="193" t="e">
        <f t="shared" si="23"/>
        <v>#REF!</v>
      </c>
      <c r="ED88" s="193">
        <f t="shared" si="24"/>
        <v>0</v>
      </c>
      <c r="EE88" s="194">
        <f t="shared" si="27"/>
        <v>0</v>
      </c>
      <c r="EF88" s="185"/>
      <c r="EG88" s="185" t="s">
        <v>50</v>
      </c>
      <c r="EH88" s="185" t="s">
        <v>525</v>
      </c>
      <c r="EI88" s="185"/>
      <c r="EJ88" s="185"/>
      <c r="EK88" s="185"/>
      <c r="EL88" s="185"/>
      <c r="EM88" s="185"/>
      <c r="EN88" s="185"/>
      <c r="EO88" s="185"/>
      <c r="EP88" s="185"/>
      <c r="EQ88" s="185"/>
      <c r="ER88" s="185"/>
      <c r="ES88" s="185"/>
      <c r="ET88" s="185"/>
      <c r="EU88" s="185"/>
      <c r="EV88" s="185"/>
      <c r="EW88" s="185"/>
      <c r="EX88" s="185"/>
      <c r="EY88" s="185"/>
      <c r="EZ88" s="185"/>
      <c r="FA88" s="185"/>
      <c r="FB88" s="185"/>
      <c r="FC88" s="185"/>
      <c r="FD88" s="185"/>
      <c r="FE88" s="185"/>
      <c r="FF88" s="185"/>
      <c r="FG88" s="195"/>
      <c r="FH88" s="185"/>
      <c r="FI88" s="185"/>
      <c r="FJ88" s="185"/>
      <c r="FK88" s="185"/>
      <c r="FL88" s="185"/>
      <c r="FM88" s="185"/>
      <c r="FN88" s="185"/>
      <c r="FO88" s="185"/>
      <c r="FP88" s="185"/>
      <c r="FQ88" s="185"/>
      <c r="FR88" s="185"/>
      <c r="FS88" s="185"/>
      <c r="FT88" s="185"/>
      <c r="FU88" s="185"/>
      <c r="FV88" s="185"/>
      <c r="FW88" s="185"/>
      <c r="FX88" s="185"/>
      <c r="FY88" s="185"/>
      <c r="FZ88" s="185"/>
      <c r="GA88" s="185"/>
      <c r="GB88" s="185"/>
      <c r="GC88" s="185"/>
      <c r="GD88" s="185"/>
      <c r="GE88" s="185"/>
      <c r="GF88" s="185"/>
      <c r="GG88" s="185"/>
      <c r="GH88" s="185"/>
      <c r="GI88" s="185"/>
      <c r="GJ88" s="185"/>
      <c r="GK88" s="185"/>
      <c r="GL88" s="185"/>
      <c r="GM88" s="185"/>
      <c r="GN88" s="185"/>
      <c r="GO88" s="185"/>
      <c r="GP88" s="185"/>
      <c r="GQ88" s="185"/>
      <c r="GR88" s="185"/>
      <c r="GS88" s="185"/>
      <c r="GT88" s="185"/>
      <c r="GU88" s="185"/>
      <c r="GV88" s="185"/>
      <c r="GW88" s="185"/>
      <c r="GX88" s="185"/>
      <c r="GY88" s="185"/>
      <c r="GZ88" s="185"/>
      <c r="HA88" s="185"/>
      <c r="HB88" s="185"/>
      <c r="HC88" s="185"/>
      <c r="HD88" s="185"/>
      <c r="HE88" s="185"/>
      <c r="HF88" s="185"/>
      <c r="HG88" s="185"/>
      <c r="HH88" s="185"/>
      <c r="HI88" s="185"/>
      <c r="HJ88" s="185"/>
      <c r="HK88" s="185"/>
      <c r="HL88" s="185"/>
      <c r="HM88" s="185"/>
      <c r="HN88" s="185"/>
      <c r="HO88" s="185"/>
      <c r="HP88" s="185"/>
      <c r="HQ88" s="185"/>
      <c r="HR88" s="185"/>
      <c r="HS88" s="185"/>
      <c r="HT88" s="185"/>
      <c r="HU88" s="185"/>
      <c r="HV88" s="185"/>
      <c r="HW88" s="185"/>
      <c r="HX88" s="185"/>
      <c r="HY88" s="185"/>
      <c r="HZ88" s="185"/>
      <c r="IA88" s="185"/>
      <c r="IB88" s="185"/>
      <c r="IC88" s="185"/>
      <c r="ID88" s="185"/>
      <c r="IE88" s="185"/>
      <c r="IF88" s="185"/>
      <c r="IG88" s="185"/>
      <c r="IH88" s="185"/>
      <c r="II88" s="185"/>
      <c r="IJ88" s="185"/>
      <c r="IK88" s="185"/>
      <c r="IL88" s="185"/>
      <c r="IM88" s="185"/>
      <c r="IN88" s="185"/>
      <c r="IO88" s="185"/>
      <c r="IP88" s="185"/>
      <c r="IQ88" s="185"/>
      <c r="IR88" s="185"/>
      <c r="IS88" s="185"/>
      <c r="IT88" s="185"/>
      <c r="IU88" s="185"/>
      <c r="IV88" s="185"/>
      <c r="IW88" s="185"/>
      <c r="IX88" s="185"/>
      <c r="IY88" s="185"/>
      <c r="IZ88" s="185"/>
      <c r="JA88" s="185"/>
      <c r="JB88" s="185"/>
      <c r="JC88" s="185"/>
      <c r="JD88" s="185"/>
      <c r="JE88" s="185"/>
      <c r="JF88" s="185"/>
      <c r="JG88" s="185"/>
      <c r="JH88" s="185"/>
      <c r="JI88" s="185"/>
      <c r="JJ88" s="185"/>
      <c r="JK88" s="185"/>
      <c r="JL88" s="185"/>
      <c r="JM88" s="185"/>
      <c r="JN88" s="185"/>
      <c r="JO88" s="185"/>
      <c r="JP88" s="185"/>
      <c r="JQ88" s="185"/>
      <c r="JR88" s="185"/>
      <c r="JS88" s="185"/>
      <c r="JT88" s="185"/>
      <c r="JU88" s="185"/>
      <c r="JV88" s="185"/>
      <c r="JW88" s="185"/>
      <c r="JX88" s="185"/>
      <c r="JY88" s="185"/>
      <c r="JZ88" s="185"/>
      <c r="KA88" s="185"/>
      <c r="KB88" s="185"/>
      <c r="KC88" s="185"/>
      <c r="KD88" s="185"/>
      <c r="KE88" s="185"/>
      <c r="KF88" s="185"/>
      <c r="KG88" s="185"/>
      <c r="KH88" s="185"/>
      <c r="KI88" s="185"/>
      <c r="KJ88" s="185"/>
      <c r="KK88" s="185"/>
      <c r="KL88" s="185"/>
      <c r="KM88" s="185"/>
      <c r="KN88" s="185"/>
      <c r="KO88" s="185"/>
      <c r="KP88" s="185"/>
      <c r="KQ88" s="185"/>
      <c r="KR88" s="185"/>
      <c r="KS88" s="185"/>
      <c r="KT88" s="185"/>
      <c r="KU88" s="185"/>
      <c r="KV88" s="185"/>
      <c r="KW88" s="185"/>
      <c r="KX88" s="185"/>
      <c r="KY88" s="185"/>
      <c r="KZ88" s="185"/>
      <c r="LA88" s="185"/>
      <c r="LB88" s="185"/>
      <c r="LC88" s="185"/>
      <c r="LD88" s="185"/>
      <c r="LE88" s="185"/>
      <c r="LF88" s="185"/>
      <c r="LG88" s="185"/>
      <c r="LH88" s="185"/>
      <c r="LI88" s="185"/>
      <c r="LJ88" s="185"/>
      <c r="LK88" s="185"/>
      <c r="LL88" s="185"/>
      <c r="LM88" s="185"/>
      <c r="LN88" s="185"/>
      <c r="LO88" s="185"/>
      <c r="LP88" s="185"/>
      <c r="LQ88" s="185"/>
      <c r="LR88" s="185"/>
      <c r="LS88" s="185"/>
      <c r="LT88" s="185"/>
    </row>
    <row r="89" spans="1:332" ht="15" customHeight="1">
      <c r="A89" s="196" t="str">
        <f t="shared" si="19"/>
        <v>8.4.1</v>
      </c>
      <c r="B89" s="253" t="str">
        <f t="shared" si="20"/>
        <v>Puntas Tipo Franklin de acero inoxidable de   60 cm. De altura x 5/8" y soporte en bronce cobre cromo para punta de Franklinr</v>
      </c>
      <c r="C89" s="196" t="str">
        <f t="shared" si="18"/>
        <v>UN</v>
      </c>
      <c r="D89" s="196">
        <f t="shared" si="18"/>
        <v>10</v>
      </c>
      <c r="E89" s="196">
        <f t="shared" si="18"/>
        <v>558333.27</v>
      </c>
      <c r="F89" s="197">
        <f t="shared" si="25"/>
        <v>5583332.7000000002</v>
      </c>
      <c r="G89" s="20"/>
      <c r="H89" s="21">
        <f t="shared" si="28"/>
        <v>0</v>
      </c>
      <c r="I89" s="20"/>
      <c r="J89" s="21">
        <f t="shared" si="29"/>
        <v>0</v>
      </c>
      <c r="K89" s="20"/>
      <c r="L89" s="21">
        <f t="shared" si="30"/>
        <v>0</v>
      </c>
      <c r="M89" s="20"/>
      <c r="N89" s="33">
        <f t="shared" si="33"/>
        <v>0</v>
      </c>
      <c r="O89" s="20"/>
      <c r="P89" s="22"/>
      <c r="Q89" s="20"/>
      <c r="R89" s="22"/>
      <c r="S89" s="20"/>
      <c r="T89" s="22"/>
      <c r="U89" s="20"/>
      <c r="V89" s="22"/>
      <c r="W89" s="20"/>
      <c r="X89" s="22"/>
      <c r="Y89" s="20"/>
      <c r="Z89" s="22"/>
      <c r="AA89" s="20"/>
      <c r="AB89" s="22"/>
      <c r="AC89" s="20"/>
      <c r="AD89" s="22"/>
      <c r="AE89" s="20"/>
      <c r="AF89" s="22"/>
      <c r="AG89" s="20"/>
      <c r="AH89" s="22"/>
      <c r="AI89" s="20"/>
      <c r="AJ89" s="22"/>
      <c r="AK89" s="20"/>
      <c r="AL89" s="22"/>
      <c r="AM89" s="20"/>
      <c r="AN89" s="22"/>
      <c r="AO89" s="20"/>
      <c r="AP89" s="22"/>
      <c r="AQ89" s="20"/>
      <c r="AR89" s="22"/>
      <c r="AS89" s="20"/>
      <c r="AT89" s="22"/>
      <c r="AU89" s="20"/>
      <c r="AV89" s="22"/>
      <c r="AW89" s="20"/>
      <c r="AX89" s="22"/>
      <c r="AY89" s="20"/>
      <c r="AZ89" s="22"/>
      <c r="BA89" s="20"/>
      <c r="BB89" s="22"/>
      <c r="BC89" s="20"/>
      <c r="BD89" s="22"/>
      <c r="BE89" s="20"/>
      <c r="BF89" s="22"/>
      <c r="BG89" s="83"/>
      <c r="BH89" s="84"/>
      <c r="BI89" s="20"/>
      <c r="BJ89" s="95"/>
      <c r="BK89" s="20">
        <v>0</v>
      </c>
      <c r="BL89" s="21">
        <f t="shared" si="31"/>
        <v>0</v>
      </c>
      <c r="BM89" s="20"/>
      <c r="BN89" s="95">
        <f t="shared" si="21"/>
        <v>0</v>
      </c>
      <c r="BO89" s="20"/>
      <c r="BP89" s="21">
        <f t="shared" si="32"/>
        <v>0</v>
      </c>
      <c r="BQ89" s="20"/>
      <c r="BR89" s="22"/>
      <c r="BS89" s="20"/>
      <c r="BT89" s="22"/>
      <c r="BU89" s="20"/>
      <c r="BV89" s="22"/>
      <c r="BW89" s="20"/>
      <c r="BX89" s="22"/>
      <c r="BY89" s="20"/>
      <c r="BZ89" s="172"/>
      <c r="CA89" s="20"/>
      <c r="CB89" s="164"/>
      <c r="CC89" s="20"/>
      <c r="CD89" s="178"/>
      <c r="CE89" s="20"/>
      <c r="CF89" s="95"/>
      <c r="CG89" s="20"/>
      <c r="CH89" s="95"/>
      <c r="CI89" s="20"/>
      <c r="CJ89" s="22"/>
      <c r="CK89" s="20"/>
      <c r="CL89" s="22"/>
      <c r="CM89" s="20"/>
      <c r="CN89" s="22"/>
      <c r="CO89" s="20"/>
      <c r="CP89" s="22"/>
      <c r="CQ89" s="20"/>
      <c r="CR89" s="22"/>
      <c r="CS89" s="20"/>
      <c r="CT89" s="22"/>
      <c r="CU89" s="20"/>
      <c r="CV89" s="22"/>
      <c r="CW89" s="20"/>
      <c r="CX89" s="22"/>
      <c r="CY89" s="20"/>
      <c r="CZ89" s="22"/>
      <c r="DA89" s="20"/>
      <c r="DB89" s="22"/>
      <c r="DC89" s="20"/>
      <c r="DD89" s="22"/>
      <c r="DE89" s="20"/>
      <c r="DF89" s="22"/>
      <c r="DG89" s="20"/>
      <c r="DH89" s="22"/>
      <c r="DI89" s="20"/>
      <c r="DJ89" s="22"/>
      <c r="DK89" s="20"/>
      <c r="DL89" s="22"/>
      <c r="DM89" s="20"/>
      <c r="DN89" s="22"/>
      <c r="DO89" s="20"/>
      <c r="DP89" s="22"/>
      <c r="DQ89" s="20"/>
      <c r="DR89" s="22"/>
      <c r="DS89" s="20"/>
      <c r="DT89" s="22"/>
      <c r="DU89" s="20"/>
      <c r="DV89" s="22"/>
      <c r="DW89" s="20"/>
      <c r="DX89" s="22"/>
      <c r="DY89" s="20"/>
      <c r="DZ89" s="22"/>
      <c r="EA89" s="23">
        <f t="shared" si="26"/>
        <v>0</v>
      </c>
      <c r="EB89" s="21">
        <f t="shared" si="22"/>
        <v>0</v>
      </c>
      <c r="EC89" s="193" t="e">
        <f t="shared" si="23"/>
        <v>#REF!</v>
      </c>
      <c r="ED89" s="193">
        <f t="shared" si="24"/>
        <v>0</v>
      </c>
      <c r="EE89" s="194">
        <f t="shared" si="27"/>
        <v>10</v>
      </c>
      <c r="EF89" s="185"/>
      <c r="EG89" s="185" t="s">
        <v>526</v>
      </c>
      <c r="EH89" s="185" t="s">
        <v>527</v>
      </c>
      <c r="EI89" s="185" t="s">
        <v>389</v>
      </c>
      <c r="EJ89" s="185">
        <v>10</v>
      </c>
      <c r="EK89" s="185">
        <v>558333.27</v>
      </c>
      <c r="EL89" s="185"/>
      <c r="EM89" s="185"/>
      <c r="EN89" s="185"/>
      <c r="EO89" s="185"/>
      <c r="EP89" s="185"/>
      <c r="EQ89" s="185"/>
      <c r="ER89" s="185"/>
      <c r="ES89" s="185"/>
      <c r="ET89" s="185"/>
      <c r="EU89" s="185"/>
      <c r="EV89" s="185"/>
      <c r="EW89" s="185"/>
      <c r="EX89" s="185"/>
      <c r="EY89" s="185"/>
      <c r="EZ89" s="185"/>
      <c r="FA89" s="185"/>
      <c r="FB89" s="185"/>
      <c r="FC89" s="185"/>
      <c r="FD89" s="185"/>
      <c r="FE89" s="185"/>
      <c r="FF89" s="185"/>
      <c r="FG89" s="195"/>
      <c r="FH89" s="185"/>
      <c r="FI89" s="185"/>
      <c r="FJ89" s="185"/>
      <c r="FK89" s="185"/>
      <c r="FL89" s="185"/>
      <c r="FM89" s="185"/>
      <c r="FN89" s="185"/>
      <c r="FO89" s="185"/>
      <c r="FP89" s="185"/>
      <c r="FQ89" s="185"/>
      <c r="FR89" s="185"/>
      <c r="FS89" s="185"/>
      <c r="FT89" s="185"/>
      <c r="FU89" s="185"/>
      <c r="FV89" s="185"/>
      <c r="FW89" s="185"/>
      <c r="FX89" s="185"/>
      <c r="FY89" s="185"/>
      <c r="FZ89" s="185"/>
      <c r="GA89" s="185"/>
      <c r="GB89" s="185"/>
      <c r="GC89" s="185"/>
      <c r="GD89" s="185"/>
      <c r="GE89" s="185"/>
      <c r="GF89" s="185"/>
      <c r="GG89" s="185"/>
      <c r="GH89" s="185"/>
      <c r="GI89" s="185"/>
      <c r="GJ89" s="185"/>
      <c r="GK89" s="185"/>
      <c r="GL89" s="185"/>
      <c r="GM89" s="185"/>
      <c r="GN89" s="185"/>
      <c r="GO89" s="185"/>
      <c r="GP89" s="185"/>
      <c r="GQ89" s="185"/>
      <c r="GR89" s="185"/>
      <c r="GS89" s="185"/>
      <c r="GT89" s="185"/>
      <c r="GU89" s="185"/>
      <c r="GV89" s="185"/>
      <c r="GW89" s="185"/>
      <c r="GX89" s="185"/>
      <c r="GY89" s="185"/>
      <c r="GZ89" s="185"/>
      <c r="HA89" s="185"/>
      <c r="HB89" s="185"/>
      <c r="HC89" s="185"/>
      <c r="HD89" s="185"/>
      <c r="HE89" s="185"/>
      <c r="HF89" s="185"/>
      <c r="HG89" s="185"/>
      <c r="HH89" s="185"/>
      <c r="HI89" s="185"/>
      <c r="HJ89" s="185"/>
      <c r="HK89" s="185"/>
      <c r="HL89" s="185"/>
      <c r="HM89" s="185"/>
      <c r="HN89" s="185"/>
      <c r="HO89" s="185"/>
      <c r="HP89" s="185"/>
      <c r="HQ89" s="185"/>
      <c r="HR89" s="185"/>
      <c r="HS89" s="185"/>
      <c r="HT89" s="185"/>
      <c r="HU89" s="185"/>
      <c r="HV89" s="185"/>
      <c r="HW89" s="185"/>
      <c r="HX89" s="185"/>
      <c r="HY89" s="185"/>
      <c r="HZ89" s="185"/>
      <c r="IA89" s="185"/>
      <c r="IB89" s="185"/>
      <c r="IC89" s="185"/>
      <c r="ID89" s="185"/>
      <c r="IE89" s="185"/>
      <c r="IF89" s="185"/>
      <c r="IG89" s="185"/>
      <c r="IH89" s="185"/>
      <c r="II89" s="185"/>
      <c r="IJ89" s="185"/>
      <c r="IK89" s="185"/>
      <c r="IL89" s="185"/>
      <c r="IM89" s="185"/>
      <c r="IN89" s="185"/>
      <c r="IO89" s="185"/>
      <c r="IP89" s="185"/>
      <c r="IQ89" s="185"/>
      <c r="IR89" s="185"/>
      <c r="IS89" s="185"/>
      <c r="IT89" s="185"/>
      <c r="IU89" s="185"/>
      <c r="IV89" s="185"/>
      <c r="IW89" s="185"/>
      <c r="IX89" s="185"/>
      <c r="IY89" s="185"/>
      <c r="IZ89" s="185"/>
      <c r="JA89" s="185"/>
      <c r="JB89" s="185"/>
      <c r="JC89" s="185"/>
      <c r="JD89" s="185"/>
      <c r="JE89" s="185"/>
      <c r="JF89" s="185"/>
      <c r="JG89" s="185"/>
      <c r="JH89" s="185"/>
      <c r="JI89" s="185"/>
      <c r="JJ89" s="185"/>
      <c r="JK89" s="185"/>
      <c r="JL89" s="185"/>
      <c r="JM89" s="185"/>
      <c r="JN89" s="185"/>
      <c r="JO89" s="185"/>
      <c r="JP89" s="185"/>
      <c r="JQ89" s="185"/>
      <c r="JR89" s="185"/>
      <c r="JS89" s="185"/>
      <c r="JT89" s="185"/>
      <c r="JU89" s="185"/>
      <c r="JV89" s="185"/>
      <c r="JW89" s="185"/>
      <c r="JX89" s="185"/>
      <c r="JY89" s="185"/>
      <c r="JZ89" s="185"/>
      <c r="KA89" s="185"/>
      <c r="KB89" s="185"/>
      <c r="KC89" s="185"/>
      <c r="KD89" s="185"/>
      <c r="KE89" s="185"/>
      <c r="KF89" s="185"/>
      <c r="KG89" s="185"/>
      <c r="KH89" s="185"/>
      <c r="KI89" s="185"/>
      <c r="KJ89" s="185"/>
      <c r="KK89" s="185"/>
      <c r="KL89" s="185"/>
      <c r="KM89" s="185"/>
      <c r="KN89" s="185"/>
      <c r="KO89" s="185"/>
      <c r="KP89" s="185"/>
      <c r="KQ89" s="185"/>
      <c r="KR89" s="185"/>
      <c r="KS89" s="185"/>
      <c r="KT89" s="185"/>
      <c r="KU89" s="185"/>
      <c r="KV89" s="185"/>
      <c r="KW89" s="185"/>
      <c r="KX89" s="185"/>
      <c r="KY89" s="185"/>
      <c r="KZ89" s="185"/>
      <c r="LA89" s="185"/>
      <c r="LB89" s="185"/>
      <c r="LC89" s="185"/>
      <c r="LD89" s="185"/>
      <c r="LE89" s="185"/>
      <c r="LF89" s="185"/>
      <c r="LG89" s="185"/>
      <c r="LH89" s="185"/>
      <c r="LI89" s="185"/>
      <c r="LJ89" s="185"/>
      <c r="LK89" s="185"/>
      <c r="LL89" s="185"/>
      <c r="LM89" s="185"/>
      <c r="LN89" s="185"/>
      <c r="LO89" s="185"/>
      <c r="LP89" s="185"/>
      <c r="LQ89" s="185"/>
      <c r="LR89" s="185"/>
      <c r="LS89" s="185"/>
      <c r="LT89" s="185"/>
    </row>
    <row r="90" spans="1:332" s="190" customFormat="1" ht="14.45" customHeight="1">
      <c r="A90" s="196" t="str">
        <f t="shared" si="19"/>
        <v>8.4.2</v>
      </c>
      <c r="B90" s="253" t="str">
        <f t="shared" si="20"/>
        <v>Alambrón de aluminio 8mm</v>
      </c>
      <c r="C90" s="196" t="str">
        <f t="shared" si="18"/>
        <v>ml</v>
      </c>
      <c r="D90" s="196">
        <f t="shared" si="18"/>
        <v>300</v>
      </c>
      <c r="E90" s="196">
        <f t="shared" si="18"/>
        <v>42517.53</v>
      </c>
      <c r="F90" s="197">
        <f t="shared" si="25"/>
        <v>12755259</v>
      </c>
      <c r="G90" s="20"/>
      <c r="H90" s="21">
        <f t="shared" si="28"/>
        <v>0</v>
      </c>
      <c r="I90" s="20"/>
      <c r="J90" s="21">
        <f t="shared" si="29"/>
        <v>0</v>
      </c>
      <c r="K90" s="20"/>
      <c r="L90" s="21">
        <f t="shared" si="30"/>
        <v>0</v>
      </c>
      <c r="M90" s="20"/>
      <c r="N90" s="33">
        <f t="shared" si="33"/>
        <v>0</v>
      </c>
      <c r="O90" s="20"/>
      <c r="P90" s="22"/>
      <c r="Q90" s="20"/>
      <c r="R90" s="22"/>
      <c r="S90" s="20"/>
      <c r="T90" s="22"/>
      <c r="U90" s="20"/>
      <c r="V90" s="22"/>
      <c r="W90" s="20"/>
      <c r="X90" s="22"/>
      <c r="Y90" s="20"/>
      <c r="Z90" s="22"/>
      <c r="AA90" s="20"/>
      <c r="AB90" s="22"/>
      <c r="AC90" s="20"/>
      <c r="AD90" s="22"/>
      <c r="AE90" s="20"/>
      <c r="AF90" s="22"/>
      <c r="AG90" s="20"/>
      <c r="AH90" s="22"/>
      <c r="AI90" s="20"/>
      <c r="AJ90" s="22"/>
      <c r="AK90" s="20"/>
      <c r="AL90" s="22"/>
      <c r="AM90" s="20"/>
      <c r="AN90" s="22"/>
      <c r="AO90" s="20"/>
      <c r="AP90" s="22"/>
      <c r="AQ90" s="20"/>
      <c r="AR90" s="22"/>
      <c r="AS90" s="20"/>
      <c r="AT90" s="22"/>
      <c r="AU90" s="20"/>
      <c r="AV90" s="22"/>
      <c r="AW90" s="20"/>
      <c r="AX90" s="22"/>
      <c r="AY90" s="20"/>
      <c r="AZ90" s="22"/>
      <c r="BA90" s="20"/>
      <c r="BB90" s="22"/>
      <c r="BC90" s="20"/>
      <c r="BD90" s="22"/>
      <c r="BE90" s="20"/>
      <c r="BF90" s="22"/>
      <c r="BG90" s="83"/>
      <c r="BH90" s="84"/>
      <c r="BI90" s="20"/>
      <c r="BJ90" s="95"/>
      <c r="BK90" s="20">
        <v>0</v>
      </c>
      <c r="BL90" s="21">
        <f t="shared" si="31"/>
        <v>0</v>
      </c>
      <c r="BM90" s="20"/>
      <c r="BN90" s="95">
        <f t="shared" si="21"/>
        <v>0</v>
      </c>
      <c r="BO90" s="20"/>
      <c r="BP90" s="21">
        <f t="shared" si="32"/>
        <v>0</v>
      </c>
      <c r="BQ90" s="20"/>
      <c r="BR90" s="22"/>
      <c r="BS90" s="20"/>
      <c r="BT90" s="22"/>
      <c r="BU90" s="20"/>
      <c r="BV90" s="22"/>
      <c r="BW90" s="20"/>
      <c r="BX90" s="22"/>
      <c r="BY90" s="20"/>
      <c r="BZ90" s="172"/>
      <c r="CA90" s="20"/>
      <c r="CB90" s="164"/>
      <c r="CC90" s="20"/>
      <c r="CD90" s="178"/>
      <c r="CE90" s="20"/>
      <c r="CF90" s="95"/>
      <c r="CG90" s="20"/>
      <c r="CH90" s="95"/>
      <c r="CI90" s="20"/>
      <c r="CJ90" s="22"/>
      <c r="CK90" s="20"/>
      <c r="CL90" s="22"/>
      <c r="CM90" s="20"/>
      <c r="CN90" s="22"/>
      <c r="CO90" s="20"/>
      <c r="CP90" s="22"/>
      <c r="CQ90" s="20"/>
      <c r="CR90" s="22"/>
      <c r="CS90" s="20"/>
      <c r="CT90" s="22"/>
      <c r="CU90" s="20"/>
      <c r="CV90" s="22"/>
      <c r="CW90" s="20"/>
      <c r="CX90" s="22"/>
      <c r="CY90" s="20"/>
      <c r="CZ90" s="22"/>
      <c r="DA90" s="20"/>
      <c r="DB90" s="22"/>
      <c r="DC90" s="20"/>
      <c r="DD90" s="22"/>
      <c r="DE90" s="20"/>
      <c r="DF90" s="22"/>
      <c r="DG90" s="20"/>
      <c r="DH90" s="22"/>
      <c r="DI90" s="20"/>
      <c r="DJ90" s="22"/>
      <c r="DK90" s="20"/>
      <c r="DL90" s="22"/>
      <c r="DM90" s="20"/>
      <c r="DN90" s="22"/>
      <c r="DO90" s="20"/>
      <c r="DP90" s="22"/>
      <c r="DQ90" s="20"/>
      <c r="DR90" s="22"/>
      <c r="DS90" s="20"/>
      <c r="DT90" s="22"/>
      <c r="DU90" s="20"/>
      <c r="DV90" s="22"/>
      <c r="DW90" s="20"/>
      <c r="DX90" s="22"/>
      <c r="DY90" s="20"/>
      <c r="DZ90" s="22"/>
      <c r="EA90" s="23">
        <f t="shared" si="26"/>
        <v>0</v>
      </c>
      <c r="EB90" s="21">
        <f t="shared" si="22"/>
        <v>0</v>
      </c>
      <c r="EC90" s="193" t="e">
        <f t="shared" si="23"/>
        <v>#REF!</v>
      </c>
      <c r="ED90" s="193">
        <f t="shared" si="24"/>
        <v>0</v>
      </c>
      <c r="EE90" s="194">
        <f t="shared" si="27"/>
        <v>300</v>
      </c>
      <c r="EF90" s="185"/>
      <c r="EG90" s="185" t="s">
        <v>528</v>
      </c>
      <c r="EH90" s="185" t="s">
        <v>529</v>
      </c>
      <c r="EI90" s="185" t="s">
        <v>530</v>
      </c>
      <c r="EJ90" s="185">
        <v>300</v>
      </c>
      <c r="EK90" s="185">
        <v>42517.53</v>
      </c>
      <c r="EL90" s="185"/>
      <c r="EM90" s="185"/>
      <c r="EN90" s="185"/>
      <c r="EO90" s="185"/>
      <c r="EP90" s="185"/>
      <c r="EQ90" s="185"/>
      <c r="ER90" s="185"/>
      <c r="ES90" s="185"/>
      <c r="ET90" s="185"/>
      <c r="EU90" s="185"/>
      <c r="EV90" s="185"/>
      <c r="EW90" s="185"/>
      <c r="EX90" s="185"/>
      <c r="EY90" s="185"/>
      <c r="EZ90" s="185"/>
      <c r="FA90" s="185"/>
      <c r="FB90" s="185"/>
      <c r="FC90" s="185"/>
      <c r="FD90" s="185"/>
      <c r="FE90" s="185"/>
      <c r="FF90" s="185"/>
      <c r="FG90" s="195"/>
      <c r="FH90" s="185"/>
      <c r="FI90" s="185"/>
      <c r="FJ90" s="185"/>
      <c r="FK90" s="185"/>
      <c r="FL90" s="185"/>
      <c r="FM90" s="185"/>
      <c r="FN90" s="185"/>
      <c r="FO90" s="185"/>
      <c r="FP90" s="185"/>
      <c r="FQ90" s="185"/>
      <c r="FR90" s="185"/>
      <c r="FS90" s="185"/>
      <c r="FT90" s="185"/>
      <c r="FU90" s="185"/>
      <c r="FV90" s="185"/>
      <c r="FW90" s="185"/>
      <c r="FX90" s="185"/>
      <c r="FY90" s="185"/>
      <c r="FZ90" s="185"/>
      <c r="GA90" s="185"/>
      <c r="GB90" s="185"/>
      <c r="GC90" s="185"/>
      <c r="GD90" s="185"/>
      <c r="GE90" s="185"/>
      <c r="GF90" s="185"/>
      <c r="GG90" s="185"/>
      <c r="GH90" s="185"/>
      <c r="GI90" s="185"/>
      <c r="GJ90" s="185"/>
      <c r="GK90" s="185"/>
      <c r="GL90" s="185"/>
      <c r="GM90" s="185"/>
      <c r="GN90" s="185"/>
      <c r="GO90" s="185"/>
      <c r="GP90" s="185"/>
      <c r="GQ90" s="185"/>
      <c r="GR90" s="185"/>
      <c r="GS90" s="185"/>
      <c r="GT90" s="185"/>
      <c r="GU90" s="185"/>
      <c r="GV90" s="185"/>
      <c r="GW90" s="185"/>
      <c r="GX90" s="185"/>
      <c r="GY90" s="185"/>
      <c r="GZ90" s="185"/>
      <c r="HA90" s="185"/>
      <c r="HB90" s="185"/>
      <c r="HC90" s="185"/>
      <c r="HD90" s="185"/>
      <c r="HE90" s="185"/>
      <c r="HF90" s="185"/>
      <c r="HG90" s="185"/>
      <c r="HH90" s="185"/>
      <c r="HI90" s="185"/>
      <c r="HJ90" s="185"/>
      <c r="HK90" s="185"/>
      <c r="HL90" s="185"/>
      <c r="HM90" s="185"/>
      <c r="HN90" s="185"/>
      <c r="HO90" s="185"/>
      <c r="HP90" s="185"/>
      <c r="HQ90" s="185"/>
      <c r="HR90" s="185"/>
      <c r="HS90" s="185"/>
      <c r="HT90" s="185"/>
      <c r="HU90" s="185"/>
      <c r="HV90" s="185"/>
      <c r="HW90" s="185"/>
      <c r="HX90" s="185"/>
      <c r="HY90" s="185"/>
      <c r="HZ90" s="185"/>
      <c r="IA90" s="185"/>
      <c r="IB90" s="185"/>
      <c r="IC90" s="185"/>
      <c r="ID90" s="185"/>
      <c r="IE90" s="185"/>
      <c r="IF90" s="185"/>
      <c r="IG90" s="185"/>
      <c r="IH90" s="185"/>
      <c r="II90" s="185"/>
      <c r="IJ90" s="185"/>
      <c r="IK90" s="185"/>
      <c r="IL90" s="185"/>
      <c r="IM90" s="185"/>
      <c r="IN90" s="185"/>
      <c r="IO90" s="185"/>
      <c r="IP90" s="185"/>
      <c r="IQ90" s="185"/>
      <c r="IR90" s="185"/>
      <c r="IS90" s="185"/>
      <c r="IT90" s="185"/>
      <c r="IU90" s="185"/>
      <c r="IV90" s="185"/>
      <c r="IW90" s="185"/>
      <c r="IX90" s="185"/>
      <c r="IY90" s="185"/>
      <c r="IZ90" s="185"/>
      <c r="JA90" s="185"/>
      <c r="JB90" s="185"/>
      <c r="JC90" s="185"/>
      <c r="JD90" s="185"/>
      <c r="JE90" s="185"/>
      <c r="JF90" s="185"/>
      <c r="JG90" s="185"/>
      <c r="JH90" s="185"/>
      <c r="JI90" s="185"/>
      <c r="JJ90" s="185"/>
      <c r="JK90" s="185"/>
      <c r="JL90" s="185"/>
      <c r="JM90" s="185"/>
      <c r="JN90" s="185"/>
      <c r="JO90" s="185"/>
      <c r="JP90" s="185"/>
      <c r="JQ90" s="185"/>
      <c r="JR90" s="185"/>
      <c r="JS90" s="185"/>
      <c r="JT90" s="185"/>
      <c r="JU90" s="185"/>
      <c r="JV90" s="185"/>
      <c r="JW90" s="185"/>
      <c r="JX90" s="185"/>
      <c r="JY90" s="185"/>
      <c r="JZ90" s="185"/>
      <c r="KA90" s="185"/>
      <c r="KB90" s="185"/>
      <c r="KC90" s="185"/>
      <c r="KD90" s="185"/>
      <c r="KE90" s="185"/>
      <c r="KF90" s="185"/>
      <c r="KG90" s="185"/>
      <c r="KH90" s="185"/>
      <c r="KI90" s="185"/>
      <c r="KJ90" s="185"/>
      <c r="KK90" s="185"/>
      <c r="KL90" s="185"/>
      <c r="KM90" s="185"/>
      <c r="KN90" s="185"/>
      <c r="KO90" s="185"/>
      <c r="KP90" s="185"/>
      <c r="KQ90" s="185"/>
      <c r="KR90" s="185"/>
      <c r="KS90" s="185"/>
      <c r="KT90" s="185"/>
      <c r="KU90" s="185"/>
      <c r="KV90" s="185"/>
      <c r="KW90" s="185"/>
      <c r="KX90" s="185"/>
      <c r="KY90" s="185"/>
      <c r="KZ90" s="185"/>
      <c r="LA90" s="185"/>
      <c r="LB90" s="185"/>
      <c r="LC90" s="185"/>
      <c r="LD90" s="185"/>
      <c r="LE90" s="185"/>
      <c r="LF90" s="185"/>
      <c r="LG90" s="185"/>
      <c r="LH90" s="185"/>
      <c r="LI90" s="185"/>
      <c r="LJ90" s="185"/>
      <c r="LK90" s="185"/>
      <c r="LL90" s="185"/>
      <c r="LM90" s="185"/>
      <c r="LN90" s="185"/>
      <c r="LO90" s="185"/>
      <c r="LP90" s="185"/>
      <c r="LQ90" s="185"/>
      <c r="LR90" s="185"/>
      <c r="LS90" s="185"/>
      <c r="LT90" s="185"/>
    </row>
    <row r="91" spans="1:332" ht="15" customHeight="1">
      <c r="A91" s="196" t="str">
        <f t="shared" si="19"/>
        <v>8.4.3</v>
      </c>
      <c r="B91" s="253" t="str">
        <f t="shared" si="20"/>
        <v>Soporte para alambrón 8mm</v>
      </c>
      <c r="C91" s="196" t="str">
        <f t="shared" si="18"/>
        <v>UN</v>
      </c>
      <c r="D91" s="196">
        <f t="shared" si="18"/>
        <v>150</v>
      </c>
      <c r="E91" s="196">
        <f t="shared" si="18"/>
        <v>36846.81</v>
      </c>
      <c r="F91" s="197">
        <f t="shared" si="25"/>
        <v>5527021.5</v>
      </c>
      <c r="G91" s="20"/>
      <c r="H91" s="21">
        <f t="shared" si="28"/>
        <v>0</v>
      </c>
      <c r="I91" s="20"/>
      <c r="J91" s="21">
        <f t="shared" si="29"/>
        <v>0</v>
      </c>
      <c r="K91" s="20"/>
      <c r="L91" s="21">
        <f t="shared" si="30"/>
        <v>0</v>
      </c>
      <c r="M91" s="20"/>
      <c r="N91" s="33">
        <f t="shared" si="33"/>
        <v>0</v>
      </c>
      <c r="O91" s="20"/>
      <c r="P91" s="22"/>
      <c r="Q91" s="20"/>
      <c r="R91" s="22"/>
      <c r="S91" s="20"/>
      <c r="T91" s="22"/>
      <c r="U91" s="20"/>
      <c r="V91" s="22"/>
      <c r="W91" s="20"/>
      <c r="X91" s="22"/>
      <c r="Y91" s="20"/>
      <c r="Z91" s="22"/>
      <c r="AA91" s="20"/>
      <c r="AB91" s="22"/>
      <c r="AC91" s="20"/>
      <c r="AD91" s="22"/>
      <c r="AE91" s="20"/>
      <c r="AF91" s="22"/>
      <c r="AG91" s="20"/>
      <c r="AH91" s="22"/>
      <c r="AI91" s="20"/>
      <c r="AJ91" s="22"/>
      <c r="AK91" s="20"/>
      <c r="AL91" s="22"/>
      <c r="AM91" s="20"/>
      <c r="AN91" s="22"/>
      <c r="AO91" s="20"/>
      <c r="AP91" s="22"/>
      <c r="AQ91" s="20"/>
      <c r="AR91" s="22"/>
      <c r="AS91" s="20"/>
      <c r="AT91" s="22"/>
      <c r="AU91" s="20"/>
      <c r="AV91" s="22"/>
      <c r="AW91" s="20"/>
      <c r="AX91" s="22"/>
      <c r="AY91" s="20"/>
      <c r="AZ91" s="22"/>
      <c r="BA91" s="20"/>
      <c r="BB91" s="22"/>
      <c r="BC91" s="20"/>
      <c r="BD91" s="22"/>
      <c r="BE91" s="20"/>
      <c r="BF91" s="22"/>
      <c r="BG91" s="83"/>
      <c r="BH91" s="84"/>
      <c r="BI91" s="20"/>
      <c r="BJ91" s="95"/>
      <c r="BK91" s="20">
        <v>0</v>
      </c>
      <c r="BL91" s="21">
        <f t="shared" si="31"/>
        <v>0</v>
      </c>
      <c r="BM91" s="20"/>
      <c r="BN91" s="95">
        <f t="shared" si="21"/>
        <v>0</v>
      </c>
      <c r="BO91" s="20"/>
      <c r="BP91" s="21">
        <f t="shared" si="32"/>
        <v>0</v>
      </c>
      <c r="BQ91" s="20"/>
      <c r="BR91" s="22"/>
      <c r="BS91" s="20"/>
      <c r="BT91" s="22"/>
      <c r="BU91" s="20"/>
      <c r="BV91" s="22"/>
      <c r="BW91" s="20"/>
      <c r="BX91" s="22"/>
      <c r="BY91" s="20"/>
      <c r="BZ91" s="172"/>
      <c r="CA91" s="20"/>
      <c r="CB91" s="164"/>
      <c r="CC91" s="20"/>
      <c r="CD91" s="178"/>
      <c r="CE91" s="20"/>
      <c r="CF91" s="95"/>
      <c r="CG91" s="20"/>
      <c r="CH91" s="95"/>
      <c r="CI91" s="20"/>
      <c r="CJ91" s="22"/>
      <c r="CK91" s="20"/>
      <c r="CL91" s="22"/>
      <c r="CM91" s="20"/>
      <c r="CN91" s="22"/>
      <c r="CO91" s="20"/>
      <c r="CP91" s="22"/>
      <c r="CQ91" s="20"/>
      <c r="CR91" s="22"/>
      <c r="CS91" s="20"/>
      <c r="CT91" s="22"/>
      <c r="CU91" s="20"/>
      <c r="CV91" s="22"/>
      <c r="CW91" s="20"/>
      <c r="CX91" s="22"/>
      <c r="CY91" s="20"/>
      <c r="CZ91" s="22"/>
      <c r="DA91" s="20"/>
      <c r="DB91" s="22"/>
      <c r="DC91" s="20"/>
      <c r="DD91" s="22"/>
      <c r="DE91" s="20"/>
      <c r="DF91" s="22"/>
      <c r="DG91" s="20"/>
      <c r="DH91" s="22"/>
      <c r="DI91" s="20"/>
      <c r="DJ91" s="22"/>
      <c r="DK91" s="20"/>
      <c r="DL91" s="22"/>
      <c r="DM91" s="20"/>
      <c r="DN91" s="22"/>
      <c r="DO91" s="20"/>
      <c r="DP91" s="22"/>
      <c r="DQ91" s="20"/>
      <c r="DR91" s="22"/>
      <c r="DS91" s="20"/>
      <c r="DT91" s="22"/>
      <c r="DU91" s="20"/>
      <c r="DV91" s="22"/>
      <c r="DW91" s="20"/>
      <c r="DX91" s="22"/>
      <c r="DY91" s="20"/>
      <c r="DZ91" s="22"/>
      <c r="EA91" s="23">
        <f t="shared" si="26"/>
        <v>0</v>
      </c>
      <c r="EB91" s="21">
        <f t="shared" si="22"/>
        <v>0</v>
      </c>
      <c r="EC91" s="193" t="e">
        <f t="shared" si="23"/>
        <v>#REF!</v>
      </c>
      <c r="ED91" s="193">
        <f t="shared" si="24"/>
        <v>0</v>
      </c>
      <c r="EE91" s="194">
        <f t="shared" si="27"/>
        <v>150</v>
      </c>
      <c r="EF91" s="185"/>
      <c r="EG91" s="185" t="s">
        <v>531</v>
      </c>
      <c r="EH91" s="185" t="s">
        <v>532</v>
      </c>
      <c r="EI91" s="185" t="s">
        <v>389</v>
      </c>
      <c r="EJ91" s="185">
        <v>150</v>
      </c>
      <c r="EK91" s="185">
        <v>36846.81</v>
      </c>
      <c r="EL91" s="185"/>
      <c r="EM91" s="185"/>
      <c r="EN91" s="185"/>
      <c r="EO91" s="185"/>
      <c r="EP91" s="185"/>
      <c r="EQ91" s="185"/>
      <c r="ER91" s="185"/>
      <c r="ES91" s="185"/>
      <c r="ET91" s="185"/>
      <c r="EU91" s="185"/>
      <c r="EV91" s="185"/>
      <c r="EW91" s="185"/>
      <c r="EX91" s="185"/>
      <c r="EY91" s="185"/>
      <c r="EZ91" s="185"/>
      <c r="FA91" s="185"/>
      <c r="FB91" s="185"/>
      <c r="FC91" s="185"/>
      <c r="FD91" s="185"/>
      <c r="FE91" s="185"/>
      <c r="FF91" s="185"/>
      <c r="FG91" s="195"/>
      <c r="FH91" s="185"/>
      <c r="FI91" s="185"/>
      <c r="FJ91" s="185"/>
      <c r="FK91" s="185"/>
      <c r="FL91" s="185"/>
      <c r="FM91" s="185"/>
      <c r="FN91" s="185"/>
      <c r="FO91" s="185"/>
      <c r="FP91" s="185"/>
      <c r="FQ91" s="185"/>
      <c r="FR91" s="185"/>
      <c r="FS91" s="185"/>
      <c r="FT91" s="185"/>
      <c r="FU91" s="185"/>
      <c r="FV91" s="185"/>
      <c r="FW91" s="185"/>
      <c r="FX91" s="185"/>
      <c r="FY91" s="185"/>
      <c r="FZ91" s="185"/>
      <c r="GA91" s="185"/>
      <c r="GB91" s="185"/>
      <c r="GC91" s="185"/>
      <c r="GD91" s="185"/>
      <c r="GE91" s="185"/>
      <c r="GF91" s="185"/>
      <c r="GG91" s="185"/>
      <c r="GH91" s="185"/>
      <c r="GI91" s="185"/>
      <c r="GJ91" s="185"/>
      <c r="GK91" s="185"/>
      <c r="GL91" s="185"/>
      <c r="GM91" s="185"/>
      <c r="GN91" s="185"/>
      <c r="GO91" s="185"/>
      <c r="GP91" s="185"/>
      <c r="GQ91" s="185"/>
      <c r="GR91" s="185"/>
      <c r="GS91" s="185"/>
      <c r="GT91" s="185"/>
      <c r="GU91" s="185"/>
      <c r="GV91" s="185"/>
      <c r="GW91" s="185"/>
      <c r="GX91" s="185"/>
      <c r="GY91" s="185"/>
      <c r="GZ91" s="185"/>
      <c r="HA91" s="185"/>
      <c r="HB91" s="185"/>
      <c r="HC91" s="185"/>
      <c r="HD91" s="185"/>
      <c r="HE91" s="185"/>
      <c r="HF91" s="185"/>
      <c r="HG91" s="185"/>
      <c r="HH91" s="185"/>
      <c r="HI91" s="185"/>
      <c r="HJ91" s="185"/>
      <c r="HK91" s="185"/>
      <c r="HL91" s="185"/>
      <c r="HM91" s="185"/>
      <c r="HN91" s="185"/>
      <c r="HO91" s="185"/>
      <c r="HP91" s="185"/>
      <c r="HQ91" s="185"/>
      <c r="HR91" s="185"/>
      <c r="HS91" s="185"/>
      <c r="HT91" s="185"/>
      <c r="HU91" s="185"/>
      <c r="HV91" s="185"/>
      <c r="HW91" s="185"/>
      <c r="HX91" s="185"/>
      <c r="HY91" s="185"/>
      <c r="HZ91" s="185"/>
      <c r="IA91" s="185"/>
      <c r="IB91" s="185"/>
      <c r="IC91" s="185"/>
      <c r="ID91" s="185"/>
      <c r="IE91" s="185"/>
      <c r="IF91" s="185"/>
      <c r="IG91" s="185"/>
      <c r="IH91" s="185"/>
      <c r="II91" s="185"/>
      <c r="IJ91" s="185"/>
      <c r="IK91" s="185"/>
      <c r="IL91" s="185"/>
      <c r="IM91" s="185"/>
      <c r="IN91" s="185"/>
      <c r="IO91" s="185"/>
      <c r="IP91" s="185"/>
      <c r="IQ91" s="185"/>
      <c r="IR91" s="185"/>
      <c r="IS91" s="185"/>
      <c r="IT91" s="185"/>
      <c r="IU91" s="185"/>
      <c r="IV91" s="185"/>
      <c r="IW91" s="185"/>
      <c r="IX91" s="185"/>
      <c r="IY91" s="185"/>
      <c r="IZ91" s="185"/>
      <c r="JA91" s="185"/>
      <c r="JB91" s="185"/>
      <c r="JC91" s="185"/>
      <c r="JD91" s="185"/>
      <c r="JE91" s="185"/>
      <c r="JF91" s="185"/>
      <c r="JG91" s="185"/>
      <c r="JH91" s="185"/>
      <c r="JI91" s="185"/>
      <c r="JJ91" s="185"/>
      <c r="JK91" s="185"/>
      <c r="JL91" s="185"/>
      <c r="JM91" s="185"/>
      <c r="JN91" s="185"/>
      <c r="JO91" s="185"/>
      <c r="JP91" s="185"/>
      <c r="JQ91" s="185"/>
      <c r="JR91" s="185"/>
      <c r="JS91" s="185"/>
      <c r="JT91" s="185"/>
      <c r="JU91" s="185"/>
      <c r="JV91" s="185"/>
      <c r="JW91" s="185"/>
      <c r="JX91" s="185"/>
      <c r="JY91" s="185"/>
      <c r="JZ91" s="185"/>
      <c r="KA91" s="185"/>
      <c r="KB91" s="185"/>
      <c r="KC91" s="185"/>
      <c r="KD91" s="185"/>
      <c r="KE91" s="185"/>
      <c r="KF91" s="185"/>
      <c r="KG91" s="185"/>
      <c r="KH91" s="185"/>
      <c r="KI91" s="185"/>
      <c r="KJ91" s="185"/>
      <c r="KK91" s="185"/>
      <c r="KL91" s="185"/>
      <c r="KM91" s="185"/>
      <c r="KN91" s="185"/>
      <c r="KO91" s="185"/>
      <c r="KP91" s="185"/>
      <c r="KQ91" s="185"/>
      <c r="KR91" s="185"/>
      <c r="KS91" s="185"/>
      <c r="KT91" s="185"/>
      <c r="KU91" s="185"/>
      <c r="KV91" s="185"/>
      <c r="KW91" s="185"/>
      <c r="KX91" s="185"/>
      <c r="KY91" s="185"/>
      <c r="KZ91" s="185"/>
      <c r="LA91" s="185"/>
      <c r="LB91" s="185"/>
      <c r="LC91" s="185"/>
      <c r="LD91" s="185"/>
      <c r="LE91" s="185"/>
      <c r="LF91" s="185"/>
      <c r="LG91" s="185"/>
      <c r="LH91" s="185"/>
      <c r="LI91" s="185"/>
      <c r="LJ91" s="185"/>
      <c r="LK91" s="185"/>
      <c r="LL91" s="185"/>
      <c r="LM91" s="185"/>
      <c r="LN91" s="185"/>
      <c r="LO91" s="185"/>
      <c r="LP91" s="185"/>
      <c r="LQ91" s="185"/>
      <c r="LR91" s="185"/>
      <c r="LS91" s="185"/>
      <c r="LT91" s="185"/>
    </row>
    <row r="92" spans="1:332" ht="14.45" customHeight="1">
      <c r="A92" s="196" t="str">
        <f t="shared" si="19"/>
        <v>8.4.4</v>
      </c>
      <c r="B92" s="253" t="str">
        <f t="shared" si="20"/>
        <v>Electrodo de Puesta a tierra 5/8" x2.4m y tratamiento de suelo</v>
      </c>
      <c r="C92" s="196" t="str">
        <f t="shared" si="18"/>
        <v>UN</v>
      </c>
      <c r="D92" s="196">
        <f t="shared" si="18"/>
        <v>10</v>
      </c>
      <c r="E92" s="196">
        <f t="shared" si="18"/>
        <v>162541.17000000001</v>
      </c>
      <c r="F92" s="197">
        <f t="shared" si="25"/>
        <v>1625411.7000000002</v>
      </c>
      <c r="G92" s="20"/>
      <c r="H92" s="21">
        <f t="shared" si="28"/>
        <v>0</v>
      </c>
      <c r="I92" s="20"/>
      <c r="J92" s="21">
        <f t="shared" si="29"/>
        <v>0</v>
      </c>
      <c r="K92" s="20"/>
      <c r="L92" s="21">
        <f t="shared" si="30"/>
        <v>0</v>
      </c>
      <c r="M92" s="20"/>
      <c r="N92" s="33">
        <f t="shared" si="33"/>
        <v>0</v>
      </c>
      <c r="O92" s="20"/>
      <c r="P92" s="22"/>
      <c r="Q92" s="20"/>
      <c r="R92" s="22"/>
      <c r="S92" s="20"/>
      <c r="T92" s="22"/>
      <c r="U92" s="20"/>
      <c r="V92" s="22"/>
      <c r="W92" s="20"/>
      <c r="X92" s="22"/>
      <c r="Y92" s="20"/>
      <c r="Z92" s="22"/>
      <c r="AA92" s="20"/>
      <c r="AB92" s="22"/>
      <c r="AC92" s="20"/>
      <c r="AD92" s="22"/>
      <c r="AE92" s="20"/>
      <c r="AF92" s="22"/>
      <c r="AG92" s="20"/>
      <c r="AH92" s="22"/>
      <c r="AI92" s="20"/>
      <c r="AJ92" s="22"/>
      <c r="AK92" s="20"/>
      <c r="AL92" s="22"/>
      <c r="AM92" s="20"/>
      <c r="AN92" s="22"/>
      <c r="AO92" s="20"/>
      <c r="AP92" s="22"/>
      <c r="AQ92" s="20"/>
      <c r="AR92" s="22"/>
      <c r="AS92" s="20"/>
      <c r="AT92" s="22"/>
      <c r="AU92" s="20"/>
      <c r="AV92" s="22"/>
      <c r="AW92" s="20"/>
      <c r="AX92" s="22"/>
      <c r="AY92" s="20"/>
      <c r="AZ92" s="22"/>
      <c r="BA92" s="20"/>
      <c r="BB92" s="22"/>
      <c r="BC92" s="20"/>
      <c r="BD92" s="22"/>
      <c r="BE92" s="20"/>
      <c r="BF92" s="22"/>
      <c r="BG92" s="83"/>
      <c r="BH92" s="84"/>
      <c r="BI92" s="20"/>
      <c r="BJ92" s="95"/>
      <c r="BK92" s="20">
        <v>0</v>
      </c>
      <c r="BL92" s="21">
        <f t="shared" si="31"/>
        <v>0</v>
      </c>
      <c r="BM92" s="20"/>
      <c r="BN92" s="95">
        <f t="shared" si="21"/>
        <v>0</v>
      </c>
      <c r="BO92" s="20"/>
      <c r="BP92" s="21">
        <f t="shared" si="32"/>
        <v>0</v>
      </c>
      <c r="BQ92" s="20"/>
      <c r="BR92" s="22"/>
      <c r="BS92" s="20"/>
      <c r="BT92" s="22"/>
      <c r="BU92" s="20"/>
      <c r="BV92" s="22"/>
      <c r="BW92" s="20"/>
      <c r="BX92" s="22"/>
      <c r="BY92" s="20"/>
      <c r="BZ92" s="172"/>
      <c r="CA92" s="20"/>
      <c r="CB92" s="164"/>
      <c r="CC92" s="20"/>
      <c r="CD92" s="178"/>
      <c r="CE92" s="20"/>
      <c r="CF92" s="95"/>
      <c r="CG92" s="20"/>
      <c r="CH92" s="95"/>
      <c r="CI92" s="20"/>
      <c r="CJ92" s="22"/>
      <c r="CK92" s="20"/>
      <c r="CL92" s="22"/>
      <c r="CM92" s="20"/>
      <c r="CN92" s="22"/>
      <c r="CO92" s="20"/>
      <c r="CP92" s="22"/>
      <c r="CQ92" s="20"/>
      <c r="CR92" s="22"/>
      <c r="CS92" s="20"/>
      <c r="CT92" s="22"/>
      <c r="CU92" s="20"/>
      <c r="CV92" s="22"/>
      <c r="CW92" s="20"/>
      <c r="CX92" s="22"/>
      <c r="CY92" s="20"/>
      <c r="CZ92" s="22"/>
      <c r="DA92" s="20"/>
      <c r="DB92" s="22"/>
      <c r="DC92" s="20"/>
      <c r="DD92" s="22"/>
      <c r="DE92" s="20"/>
      <c r="DF92" s="22"/>
      <c r="DG92" s="20"/>
      <c r="DH92" s="22"/>
      <c r="DI92" s="20"/>
      <c r="DJ92" s="22"/>
      <c r="DK92" s="20"/>
      <c r="DL92" s="22"/>
      <c r="DM92" s="20"/>
      <c r="DN92" s="22"/>
      <c r="DO92" s="20"/>
      <c r="DP92" s="22"/>
      <c r="DQ92" s="20"/>
      <c r="DR92" s="22"/>
      <c r="DS92" s="20"/>
      <c r="DT92" s="22"/>
      <c r="DU92" s="20"/>
      <c r="DV92" s="22"/>
      <c r="DW92" s="20"/>
      <c r="DX92" s="22"/>
      <c r="DY92" s="20"/>
      <c r="DZ92" s="22"/>
      <c r="EA92" s="23">
        <f t="shared" si="26"/>
        <v>0</v>
      </c>
      <c r="EB92" s="21">
        <f t="shared" si="22"/>
        <v>0</v>
      </c>
      <c r="EC92" s="193" t="e">
        <f t="shared" si="23"/>
        <v>#REF!</v>
      </c>
      <c r="ED92" s="193">
        <f t="shared" si="24"/>
        <v>0</v>
      </c>
      <c r="EE92" s="194">
        <f t="shared" si="27"/>
        <v>10</v>
      </c>
      <c r="EF92" s="185"/>
      <c r="EG92" s="185" t="s">
        <v>533</v>
      </c>
      <c r="EH92" s="185" t="s">
        <v>534</v>
      </c>
      <c r="EI92" s="185" t="s">
        <v>389</v>
      </c>
      <c r="EJ92" s="185">
        <v>10</v>
      </c>
      <c r="EK92" s="185">
        <v>162541.17000000001</v>
      </c>
      <c r="EL92" s="185"/>
      <c r="EM92" s="185"/>
      <c r="EN92" s="185"/>
      <c r="EO92" s="185"/>
      <c r="EP92" s="185"/>
      <c r="EQ92" s="185"/>
      <c r="ER92" s="185"/>
      <c r="ES92" s="185"/>
      <c r="ET92" s="185"/>
      <c r="EU92" s="185"/>
      <c r="EV92" s="185"/>
      <c r="EW92" s="185"/>
      <c r="EX92" s="185"/>
      <c r="EY92" s="185"/>
      <c r="EZ92" s="185"/>
      <c r="FA92" s="185"/>
      <c r="FB92" s="185"/>
      <c r="FC92" s="185"/>
      <c r="FD92" s="185"/>
      <c r="FE92" s="185"/>
      <c r="FF92" s="185"/>
      <c r="FG92" s="195"/>
      <c r="FH92" s="185"/>
      <c r="FI92" s="185"/>
      <c r="FJ92" s="185"/>
      <c r="FK92" s="185"/>
      <c r="FL92" s="185"/>
      <c r="FM92" s="185"/>
      <c r="FN92" s="185"/>
      <c r="FO92" s="185"/>
      <c r="FP92" s="185"/>
      <c r="FQ92" s="185"/>
      <c r="FR92" s="185"/>
      <c r="FS92" s="185"/>
      <c r="FT92" s="185"/>
      <c r="FU92" s="185"/>
      <c r="FV92" s="185"/>
      <c r="FW92" s="185"/>
      <c r="FX92" s="185"/>
      <c r="FY92" s="185"/>
      <c r="FZ92" s="185"/>
      <c r="GA92" s="185"/>
      <c r="GB92" s="185"/>
      <c r="GC92" s="185"/>
      <c r="GD92" s="185"/>
      <c r="GE92" s="185"/>
      <c r="GF92" s="185"/>
      <c r="GG92" s="185"/>
      <c r="GH92" s="185"/>
      <c r="GI92" s="185"/>
      <c r="GJ92" s="185"/>
      <c r="GK92" s="185"/>
      <c r="GL92" s="185"/>
      <c r="GM92" s="185"/>
      <c r="GN92" s="185"/>
      <c r="GO92" s="185"/>
      <c r="GP92" s="185"/>
      <c r="GQ92" s="185"/>
      <c r="GR92" s="185"/>
      <c r="GS92" s="185"/>
      <c r="GT92" s="185"/>
      <c r="GU92" s="185"/>
      <c r="GV92" s="185"/>
      <c r="GW92" s="185"/>
      <c r="GX92" s="185"/>
      <c r="GY92" s="185"/>
      <c r="GZ92" s="185"/>
      <c r="HA92" s="185"/>
      <c r="HB92" s="185"/>
      <c r="HC92" s="185"/>
      <c r="HD92" s="185"/>
      <c r="HE92" s="185"/>
      <c r="HF92" s="185"/>
      <c r="HG92" s="185"/>
      <c r="HH92" s="185"/>
      <c r="HI92" s="185"/>
      <c r="HJ92" s="185"/>
      <c r="HK92" s="185"/>
      <c r="HL92" s="185"/>
      <c r="HM92" s="185"/>
      <c r="HN92" s="185"/>
      <c r="HO92" s="185"/>
      <c r="HP92" s="185"/>
      <c r="HQ92" s="185"/>
      <c r="HR92" s="185"/>
      <c r="HS92" s="185"/>
      <c r="HT92" s="185"/>
      <c r="HU92" s="185"/>
      <c r="HV92" s="185"/>
      <c r="HW92" s="185"/>
      <c r="HX92" s="185"/>
      <c r="HY92" s="185"/>
      <c r="HZ92" s="185"/>
      <c r="IA92" s="185"/>
      <c r="IB92" s="185"/>
      <c r="IC92" s="185"/>
      <c r="ID92" s="185"/>
      <c r="IE92" s="185"/>
      <c r="IF92" s="185"/>
      <c r="IG92" s="185"/>
      <c r="IH92" s="185"/>
      <c r="II92" s="185"/>
      <c r="IJ92" s="185"/>
      <c r="IK92" s="185"/>
      <c r="IL92" s="185"/>
      <c r="IM92" s="185"/>
      <c r="IN92" s="185"/>
      <c r="IO92" s="185"/>
      <c r="IP92" s="185"/>
      <c r="IQ92" s="185"/>
      <c r="IR92" s="185"/>
      <c r="IS92" s="185"/>
      <c r="IT92" s="185"/>
      <c r="IU92" s="185"/>
      <c r="IV92" s="185"/>
      <c r="IW92" s="185"/>
      <c r="IX92" s="185"/>
      <c r="IY92" s="185"/>
      <c r="IZ92" s="185"/>
      <c r="JA92" s="185"/>
      <c r="JB92" s="185"/>
      <c r="JC92" s="185"/>
      <c r="JD92" s="185"/>
      <c r="JE92" s="185"/>
      <c r="JF92" s="185"/>
      <c r="JG92" s="185"/>
      <c r="JH92" s="185"/>
      <c r="JI92" s="185"/>
      <c r="JJ92" s="185"/>
      <c r="JK92" s="185"/>
      <c r="JL92" s="185"/>
      <c r="JM92" s="185"/>
      <c r="JN92" s="185"/>
      <c r="JO92" s="185"/>
      <c r="JP92" s="185"/>
      <c r="JQ92" s="185"/>
      <c r="JR92" s="185"/>
      <c r="JS92" s="185"/>
      <c r="JT92" s="185"/>
      <c r="JU92" s="185"/>
      <c r="JV92" s="185"/>
      <c r="JW92" s="185"/>
      <c r="JX92" s="185"/>
      <c r="JY92" s="185"/>
      <c r="JZ92" s="185"/>
      <c r="KA92" s="185"/>
      <c r="KB92" s="185"/>
      <c r="KC92" s="185"/>
      <c r="KD92" s="185"/>
      <c r="KE92" s="185"/>
      <c r="KF92" s="185"/>
      <c r="KG92" s="185"/>
      <c r="KH92" s="185"/>
      <c r="KI92" s="185"/>
      <c r="KJ92" s="185"/>
      <c r="KK92" s="185"/>
      <c r="KL92" s="185"/>
      <c r="KM92" s="185"/>
      <c r="KN92" s="185"/>
      <c r="KO92" s="185"/>
      <c r="KP92" s="185"/>
      <c r="KQ92" s="185"/>
      <c r="KR92" s="185"/>
      <c r="KS92" s="185"/>
      <c r="KT92" s="185"/>
      <c r="KU92" s="185"/>
      <c r="KV92" s="185"/>
      <c r="KW92" s="185"/>
      <c r="KX92" s="185"/>
      <c r="KY92" s="185"/>
      <c r="KZ92" s="185"/>
      <c r="LA92" s="185"/>
      <c r="LB92" s="185"/>
      <c r="LC92" s="185"/>
      <c r="LD92" s="185"/>
      <c r="LE92" s="185"/>
      <c r="LF92" s="185"/>
      <c r="LG92" s="185"/>
      <c r="LH92" s="185"/>
      <c r="LI92" s="185"/>
      <c r="LJ92" s="185"/>
      <c r="LK92" s="185"/>
      <c r="LL92" s="185"/>
      <c r="LM92" s="185"/>
      <c r="LN92" s="185"/>
      <c r="LO92" s="185"/>
      <c r="LP92" s="185"/>
      <c r="LQ92" s="185"/>
      <c r="LR92" s="185"/>
      <c r="LS92" s="185"/>
      <c r="LT92" s="185"/>
    </row>
    <row r="93" spans="1:332" ht="18" customHeight="1">
      <c r="A93" s="196" t="str">
        <f t="shared" si="19"/>
        <v>8.5</v>
      </c>
      <c r="B93" s="253" t="str">
        <f t="shared" si="20"/>
        <v xml:space="preserve"> INTERRUPTORES TABLEROS DE AUTOMÁTICOS</v>
      </c>
      <c r="C93" s="196">
        <f t="shared" si="18"/>
        <v>0</v>
      </c>
      <c r="D93" s="196">
        <f t="shared" si="18"/>
        <v>0</v>
      </c>
      <c r="E93" s="196">
        <f t="shared" si="18"/>
        <v>0</v>
      </c>
      <c r="F93" s="197">
        <f t="shared" si="25"/>
        <v>0</v>
      </c>
      <c r="G93" s="20"/>
      <c r="H93" s="21">
        <f t="shared" si="28"/>
        <v>0</v>
      </c>
      <c r="I93" s="20"/>
      <c r="J93" s="21">
        <f t="shared" si="29"/>
        <v>0</v>
      </c>
      <c r="K93" s="20"/>
      <c r="L93" s="21">
        <f t="shared" si="30"/>
        <v>0</v>
      </c>
      <c r="M93" s="20"/>
      <c r="N93" s="33">
        <f t="shared" si="33"/>
        <v>0</v>
      </c>
      <c r="O93" s="20"/>
      <c r="P93" s="22"/>
      <c r="Q93" s="20"/>
      <c r="R93" s="22"/>
      <c r="S93" s="20"/>
      <c r="T93" s="22"/>
      <c r="U93" s="20"/>
      <c r="V93" s="22"/>
      <c r="W93" s="20"/>
      <c r="X93" s="22"/>
      <c r="Y93" s="20"/>
      <c r="Z93" s="22"/>
      <c r="AA93" s="20"/>
      <c r="AB93" s="22"/>
      <c r="AC93" s="20"/>
      <c r="AD93" s="22"/>
      <c r="AE93" s="20"/>
      <c r="AF93" s="22"/>
      <c r="AG93" s="20"/>
      <c r="AH93" s="22"/>
      <c r="AI93" s="20"/>
      <c r="AJ93" s="22"/>
      <c r="AK93" s="20"/>
      <c r="AL93" s="22"/>
      <c r="AM93" s="20"/>
      <c r="AN93" s="22"/>
      <c r="AO93" s="20"/>
      <c r="AP93" s="22"/>
      <c r="AQ93" s="20"/>
      <c r="AR93" s="22"/>
      <c r="AS93" s="20"/>
      <c r="AT93" s="22"/>
      <c r="AU93" s="20"/>
      <c r="AV93" s="22"/>
      <c r="AW93" s="20"/>
      <c r="AX93" s="22"/>
      <c r="AY93" s="20"/>
      <c r="AZ93" s="22"/>
      <c r="BA93" s="20"/>
      <c r="BB93" s="22"/>
      <c r="BC93" s="20"/>
      <c r="BD93" s="22"/>
      <c r="BE93" s="20"/>
      <c r="BF93" s="22"/>
      <c r="BG93" s="83"/>
      <c r="BH93" s="84"/>
      <c r="BI93" s="20"/>
      <c r="BJ93" s="95"/>
      <c r="BK93" s="20">
        <v>0</v>
      </c>
      <c r="BL93" s="21">
        <f t="shared" si="31"/>
        <v>0</v>
      </c>
      <c r="BM93" s="20"/>
      <c r="BN93" s="95">
        <f t="shared" si="21"/>
        <v>0</v>
      </c>
      <c r="BO93" s="20"/>
      <c r="BP93" s="21">
        <f t="shared" si="32"/>
        <v>0</v>
      </c>
      <c r="BQ93" s="20"/>
      <c r="BR93" s="22"/>
      <c r="BS93" s="20"/>
      <c r="BT93" s="22"/>
      <c r="BU93" s="20"/>
      <c r="BV93" s="22"/>
      <c r="BW93" s="20"/>
      <c r="BX93" s="22"/>
      <c r="BY93" s="20"/>
      <c r="BZ93" s="172"/>
      <c r="CA93" s="20"/>
      <c r="CB93" s="164"/>
      <c r="CC93" s="20"/>
      <c r="CD93" s="178"/>
      <c r="CE93" s="20"/>
      <c r="CF93" s="95"/>
      <c r="CG93" s="20"/>
      <c r="CH93" s="95"/>
      <c r="CI93" s="20"/>
      <c r="CJ93" s="22"/>
      <c r="CK93" s="20"/>
      <c r="CL93" s="22"/>
      <c r="CM93" s="20"/>
      <c r="CN93" s="22"/>
      <c r="CO93" s="20"/>
      <c r="CP93" s="22"/>
      <c r="CQ93" s="20"/>
      <c r="CR93" s="22"/>
      <c r="CS93" s="20"/>
      <c r="CT93" s="22"/>
      <c r="CU93" s="20"/>
      <c r="CV93" s="22"/>
      <c r="CW93" s="20"/>
      <c r="CX93" s="22"/>
      <c r="CY93" s="20"/>
      <c r="CZ93" s="22"/>
      <c r="DA93" s="20"/>
      <c r="DB93" s="22"/>
      <c r="DC93" s="20"/>
      <c r="DD93" s="22"/>
      <c r="DE93" s="20"/>
      <c r="DF93" s="22"/>
      <c r="DG93" s="20"/>
      <c r="DH93" s="22"/>
      <c r="DI93" s="20"/>
      <c r="DJ93" s="22"/>
      <c r="DK93" s="20"/>
      <c r="DL93" s="22"/>
      <c r="DM93" s="20"/>
      <c r="DN93" s="22"/>
      <c r="DO93" s="20"/>
      <c r="DP93" s="22"/>
      <c r="DQ93" s="20"/>
      <c r="DR93" s="22"/>
      <c r="DS93" s="20"/>
      <c r="DT93" s="22"/>
      <c r="DU93" s="20"/>
      <c r="DV93" s="22"/>
      <c r="DW93" s="20"/>
      <c r="DX93" s="22"/>
      <c r="DY93" s="20"/>
      <c r="DZ93" s="22"/>
      <c r="EA93" s="23">
        <f t="shared" si="26"/>
        <v>0</v>
      </c>
      <c r="EB93" s="21">
        <f t="shared" si="22"/>
        <v>0</v>
      </c>
      <c r="EC93" s="193" t="e">
        <f t="shared" si="23"/>
        <v>#REF!</v>
      </c>
      <c r="ED93" s="193">
        <f t="shared" si="24"/>
        <v>0</v>
      </c>
      <c r="EE93" s="194">
        <f t="shared" si="27"/>
        <v>0</v>
      </c>
      <c r="EF93" s="185"/>
      <c r="EG93" s="185" t="s">
        <v>51</v>
      </c>
      <c r="EH93" s="185" t="s">
        <v>535</v>
      </c>
      <c r="EI93" s="185"/>
      <c r="EJ93" s="185"/>
      <c r="EK93" s="185"/>
      <c r="EL93" s="185"/>
      <c r="EM93" s="185"/>
      <c r="EN93" s="185"/>
      <c r="EO93" s="185"/>
      <c r="EP93" s="185"/>
      <c r="EQ93" s="185"/>
      <c r="ER93" s="185"/>
      <c r="ES93" s="185"/>
      <c r="ET93" s="185"/>
      <c r="EU93" s="185"/>
      <c r="EV93" s="185"/>
      <c r="EW93" s="185"/>
      <c r="EX93" s="185"/>
      <c r="EY93" s="185"/>
      <c r="EZ93" s="185"/>
      <c r="FA93" s="185"/>
      <c r="FB93" s="185"/>
      <c r="FC93" s="185"/>
      <c r="FD93" s="185"/>
      <c r="FE93" s="185"/>
      <c r="FF93" s="185"/>
      <c r="FG93" s="195"/>
      <c r="FH93" s="185"/>
      <c r="FI93" s="185"/>
      <c r="FJ93" s="185"/>
      <c r="FK93" s="185"/>
      <c r="FL93" s="185"/>
      <c r="FM93" s="185"/>
      <c r="FN93" s="185"/>
      <c r="FO93" s="185"/>
      <c r="FP93" s="185"/>
      <c r="FQ93" s="185"/>
      <c r="FR93" s="185"/>
      <c r="FS93" s="185"/>
      <c r="FT93" s="185"/>
      <c r="FU93" s="185"/>
      <c r="FV93" s="185"/>
      <c r="FW93" s="185"/>
      <c r="FX93" s="185"/>
      <c r="FY93" s="185"/>
      <c r="FZ93" s="185"/>
      <c r="GA93" s="185"/>
      <c r="GB93" s="185"/>
      <c r="GC93" s="185"/>
      <c r="GD93" s="185"/>
      <c r="GE93" s="185"/>
      <c r="GF93" s="185"/>
      <c r="GG93" s="185"/>
      <c r="GH93" s="185"/>
      <c r="GI93" s="185"/>
      <c r="GJ93" s="185"/>
      <c r="GK93" s="185"/>
      <c r="GL93" s="185"/>
      <c r="GM93" s="185"/>
      <c r="GN93" s="185"/>
      <c r="GO93" s="185"/>
      <c r="GP93" s="185"/>
      <c r="GQ93" s="185"/>
      <c r="GR93" s="185"/>
      <c r="GS93" s="185"/>
      <c r="GT93" s="185"/>
      <c r="GU93" s="185"/>
      <c r="GV93" s="185"/>
      <c r="GW93" s="185"/>
      <c r="GX93" s="185"/>
      <c r="GY93" s="185"/>
      <c r="GZ93" s="185"/>
      <c r="HA93" s="185"/>
      <c r="HB93" s="185"/>
      <c r="HC93" s="185"/>
      <c r="HD93" s="185"/>
      <c r="HE93" s="185"/>
      <c r="HF93" s="185"/>
      <c r="HG93" s="185"/>
      <c r="HH93" s="185"/>
      <c r="HI93" s="185"/>
      <c r="HJ93" s="185"/>
      <c r="HK93" s="185"/>
      <c r="HL93" s="185"/>
      <c r="HM93" s="185"/>
      <c r="HN93" s="185"/>
      <c r="HO93" s="185"/>
      <c r="HP93" s="185"/>
      <c r="HQ93" s="185"/>
      <c r="HR93" s="185"/>
      <c r="HS93" s="185"/>
      <c r="HT93" s="185"/>
      <c r="HU93" s="185"/>
      <c r="HV93" s="185"/>
      <c r="HW93" s="185"/>
      <c r="HX93" s="185"/>
      <c r="HY93" s="185"/>
      <c r="HZ93" s="185"/>
      <c r="IA93" s="185"/>
      <c r="IB93" s="185"/>
      <c r="IC93" s="185"/>
      <c r="ID93" s="185"/>
      <c r="IE93" s="185"/>
      <c r="IF93" s="185"/>
      <c r="IG93" s="185"/>
      <c r="IH93" s="185"/>
      <c r="II93" s="185"/>
      <c r="IJ93" s="185"/>
      <c r="IK93" s="185"/>
      <c r="IL93" s="185"/>
      <c r="IM93" s="185"/>
      <c r="IN93" s="185"/>
      <c r="IO93" s="185"/>
      <c r="IP93" s="185"/>
      <c r="IQ93" s="185"/>
      <c r="IR93" s="185"/>
      <c r="IS93" s="185"/>
      <c r="IT93" s="185"/>
      <c r="IU93" s="185"/>
      <c r="IV93" s="185"/>
      <c r="IW93" s="185"/>
      <c r="IX93" s="185"/>
      <c r="IY93" s="185"/>
      <c r="IZ93" s="185"/>
      <c r="JA93" s="185"/>
      <c r="JB93" s="185"/>
      <c r="JC93" s="185"/>
      <c r="JD93" s="185"/>
      <c r="JE93" s="185"/>
      <c r="JF93" s="185"/>
      <c r="JG93" s="185"/>
      <c r="JH93" s="185"/>
      <c r="JI93" s="185"/>
      <c r="JJ93" s="185"/>
      <c r="JK93" s="185"/>
      <c r="JL93" s="185"/>
      <c r="JM93" s="185"/>
      <c r="JN93" s="185"/>
      <c r="JO93" s="185"/>
      <c r="JP93" s="185"/>
      <c r="JQ93" s="185"/>
      <c r="JR93" s="185"/>
      <c r="JS93" s="185"/>
      <c r="JT93" s="185"/>
      <c r="JU93" s="185"/>
      <c r="JV93" s="185"/>
      <c r="JW93" s="185"/>
      <c r="JX93" s="185"/>
      <c r="JY93" s="185"/>
      <c r="JZ93" s="185"/>
      <c r="KA93" s="185"/>
      <c r="KB93" s="185"/>
      <c r="KC93" s="185"/>
      <c r="KD93" s="185"/>
      <c r="KE93" s="185"/>
      <c r="KF93" s="185"/>
      <c r="KG93" s="185"/>
      <c r="KH93" s="185"/>
      <c r="KI93" s="185"/>
      <c r="KJ93" s="185"/>
      <c r="KK93" s="185"/>
      <c r="KL93" s="185"/>
      <c r="KM93" s="185"/>
      <c r="KN93" s="185"/>
      <c r="KO93" s="185"/>
      <c r="KP93" s="185"/>
      <c r="KQ93" s="185"/>
      <c r="KR93" s="185"/>
      <c r="KS93" s="185"/>
      <c r="KT93" s="185"/>
      <c r="KU93" s="185"/>
      <c r="KV93" s="185"/>
      <c r="KW93" s="185"/>
      <c r="KX93" s="185"/>
      <c r="KY93" s="185"/>
      <c r="KZ93" s="185"/>
      <c r="LA93" s="185"/>
      <c r="LB93" s="185"/>
      <c r="LC93" s="185"/>
      <c r="LD93" s="185"/>
      <c r="LE93" s="185"/>
      <c r="LF93" s="185"/>
      <c r="LG93" s="185"/>
      <c r="LH93" s="185"/>
      <c r="LI93" s="185"/>
      <c r="LJ93" s="185"/>
      <c r="LK93" s="185"/>
      <c r="LL93" s="185"/>
      <c r="LM93" s="185"/>
      <c r="LN93" s="185"/>
      <c r="LO93" s="185"/>
      <c r="LP93" s="185"/>
      <c r="LQ93" s="185"/>
      <c r="LR93" s="185"/>
      <c r="LS93" s="185"/>
      <c r="LT93" s="185"/>
    </row>
    <row r="94" spans="1:332" ht="14.45" customHeight="1">
      <c r="A94" s="196" t="str">
        <f t="shared" si="19"/>
        <v>8.5.1</v>
      </c>
      <c r="B94" s="253" t="str">
        <f t="shared" si="20"/>
        <v>Tablero de automáticos de 24 circuitos trifásico con puerta, chapeta de cierre y espacio para totalizador industrial TWC-MB-24</v>
      </c>
      <c r="C94" s="196" t="str">
        <f t="shared" si="18"/>
        <v>UN</v>
      </c>
      <c r="D94" s="196">
        <f t="shared" si="18"/>
        <v>2</v>
      </c>
      <c r="E94" s="196">
        <f t="shared" si="18"/>
        <v>736722.36</v>
      </c>
      <c r="F94" s="197">
        <f t="shared" si="25"/>
        <v>1473444.72</v>
      </c>
      <c r="G94" s="20"/>
      <c r="H94" s="21">
        <f t="shared" si="28"/>
        <v>0</v>
      </c>
      <c r="I94" s="20"/>
      <c r="J94" s="21">
        <f t="shared" si="29"/>
        <v>0</v>
      </c>
      <c r="K94" s="20"/>
      <c r="L94" s="21">
        <f t="shared" si="30"/>
        <v>0</v>
      </c>
      <c r="M94" s="20"/>
      <c r="N94" s="33">
        <f t="shared" si="33"/>
        <v>0</v>
      </c>
      <c r="O94" s="20"/>
      <c r="P94" s="22"/>
      <c r="Q94" s="20"/>
      <c r="R94" s="22"/>
      <c r="S94" s="20"/>
      <c r="T94" s="22"/>
      <c r="U94" s="20"/>
      <c r="V94" s="22"/>
      <c r="W94" s="20"/>
      <c r="X94" s="22"/>
      <c r="Y94" s="20"/>
      <c r="Z94" s="22"/>
      <c r="AA94" s="20"/>
      <c r="AB94" s="22"/>
      <c r="AC94" s="20"/>
      <c r="AD94" s="22"/>
      <c r="AE94" s="20"/>
      <c r="AF94" s="22"/>
      <c r="AG94" s="20"/>
      <c r="AH94" s="22"/>
      <c r="AI94" s="20"/>
      <c r="AJ94" s="22"/>
      <c r="AK94" s="20"/>
      <c r="AL94" s="22"/>
      <c r="AM94" s="20"/>
      <c r="AN94" s="22"/>
      <c r="AO94" s="20"/>
      <c r="AP94" s="22"/>
      <c r="AQ94" s="20"/>
      <c r="AR94" s="22"/>
      <c r="AS94" s="20"/>
      <c r="AT94" s="22"/>
      <c r="AU94" s="20"/>
      <c r="AV94" s="22"/>
      <c r="AW94" s="20"/>
      <c r="AX94" s="22"/>
      <c r="AY94" s="20"/>
      <c r="AZ94" s="22"/>
      <c r="BA94" s="20"/>
      <c r="BB94" s="22"/>
      <c r="BC94" s="20"/>
      <c r="BD94" s="22"/>
      <c r="BE94" s="20"/>
      <c r="BF94" s="22"/>
      <c r="BG94" s="83"/>
      <c r="BH94" s="84"/>
      <c r="BI94" s="20"/>
      <c r="BJ94" s="95"/>
      <c r="BK94" s="20">
        <v>0</v>
      </c>
      <c r="BL94" s="21">
        <f t="shared" si="31"/>
        <v>0</v>
      </c>
      <c r="BM94" s="20"/>
      <c r="BN94" s="95">
        <f t="shared" si="21"/>
        <v>0</v>
      </c>
      <c r="BO94" s="20"/>
      <c r="BP94" s="21">
        <f t="shared" si="32"/>
        <v>0</v>
      </c>
      <c r="BQ94" s="20"/>
      <c r="BR94" s="22"/>
      <c r="BS94" s="20"/>
      <c r="BT94" s="22"/>
      <c r="BU94" s="20"/>
      <c r="BV94" s="22"/>
      <c r="BW94" s="20"/>
      <c r="BX94" s="22"/>
      <c r="BY94" s="20"/>
      <c r="BZ94" s="172"/>
      <c r="CA94" s="20"/>
      <c r="CB94" s="164"/>
      <c r="CC94" s="20"/>
      <c r="CD94" s="178"/>
      <c r="CE94" s="20"/>
      <c r="CF94" s="95"/>
      <c r="CG94" s="20"/>
      <c r="CH94" s="95"/>
      <c r="CI94" s="20"/>
      <c r="CJ94" s="22"/>
      <c r="CK94" s="20"/>
      <c r="CL94" s="22"/>
      <c r="CM94" s="20"/>
      <c r="CN94" s="22"/>
      <c r="CO94" s="20"/>
      <c r="CP94" s="22"/>
      <c r="CQ94" s="20"/>
      <c r="CR94" s="22"/>
      <c r="CS94" s="20"/>
      <c r="CT94" s="22"/>
      <c r="CU94" s="20"/>
      <c r="CV94" s="22"/>
      <c r="CW94" s="20"/>
      <c r="CX94" s="22"/>
      <c r="CY94" s="20"/>
      <c r="CZ94" s="22"/>
      <c r="DA94" s="20"/>
      <c r="DB94" s="22"/>
      <c r="DC94" s="20"/>
      <c r="DD94" s="22"/>
      <c r="DE94" s="20"/>
      <c r="DF94" s="22"/>
      <c r="DG94" s="20"/>
      <c r="DH94" s="22"/>
      <c r="DI94" s="20"/>
      <c r="DJ94" s="22"/>
      <c r="DK94" s="20"/>
      <c r="DL94" s="22"/>
      <c r="DM94" s="20"/>
      <c r="DN94" s="22"/>
      <c r="DO94" s="20"/>
      <c r="DP94" s="22"/>
      <c r="DQ94" s="20"/>
      <c r="DR94" s="22"/>
      <c r="DS94" s="20"/>
      <c r="DT94" s="22"/>
      <c r="DU94" s="20"/>
      <c r="DV94" s="22"/>
      <c r="DW94" s="20"/>
      <c r="DX94" s="22"/>
      <c r="DY94" s="20"/>
      <c r="DZ94" s="22"/>
      <c r="EA94" s="23">
        <f t="shared" si="26"/>
        <v>0</v>
      </c>
      <c r="EB94" s="21">
        <f t="shared" si="22"/>
        <v>0</v>
      </c>
      <c r="EC94" s="193" t="e">
        <f t="shared" si="23"/>
        <v>#REF!</v>
      </c>
      <c r="ED94" s="193">
        <f t="shared" si="24"/>
        <v>0</v>
      </c>
      <c r="EE94" s="194">
        <f t="shared" si="27"/>
        <v>2</v>
      </c>
      <c r="EF94" s="185"/>
      <c r="EG94" s="185" t="s">
        <v>536</v>
      </c>
      <c r="EH94" s="185" t="s">
        <v>537</v>
      </c>
      <c r="EI94" s="185" t="s">
        <v>389</v>
      </c>
      <c r="EJ94" s="185">
        <v>2</v>
      </c>
      <c r="EK94" s="185">
        <v>736722.36</v>
      </c>
      <c r="EL94" s="185"/>
      <c r="EM94" s="185"/>
      <c r="EN94" s="185"/>
      <c r="EO94" s="185"/>
      <c r="EP94" s="185"/>
      <c r="EQ94" s="185"/>
      <c r="ER94" s="185"/>
      <c r="ES94" s="185"/>
      <c r="ET94" s="185"/>
      <c r="EU94" s="185"/>
      <c r="EV94" s="185"/>
      <c r="EW94" s="185"/>
      <c r="EX94" s="185"/>
      <c r="EY94" s="185"/>
      <c r="EZ94" s="185"/>
      <c r="FA94" s="185"/>
      <c r="FB94" s="185"/>
      <c r="FC94" s="185"/>
      <c r="FD94" s="185"/>
      <c r="FE94" s="185"/>
      <c r="FF94" s="185"/>
      <c r="FG94" s="195"/>
      <c r="FH94" s="185"/>
      <c r="FI94" s="185"/>
      <c r="FJ94" s="185"/>
      <c r="FK94" s="185"/>
      <c r="FL94" s="185"/>
      <c r="FM94" s="185"/>
      <c r="FN94" s="185"/>
      <c r="FO94" s="185"/>
      <c r="FP94" s="185"/>
      <c r="FQ94" s="185"/>
      <c r="FR94" s="185"/>
      <c r="FS94" s="185"/>
      <c r="FT94" s="185"/>
      <c r="FU94" s="185"/>
      <c r="FV94" s="185"/>
      <c r="FW94" s="185"/>
      <c r="FX94" s="185"/>
      <c r="FY94" s="185"/>
      <c r="FZ94" s="185"/>
      <c r="GA94" s="185"/>
      <c r="GB94" s="185"/>
      <c r="GC94" s="185"/>
      <c r="GD94" s="185"/>
      <c r="GE94" s="185"/>
      <c r="GF94" s="185"/>
      <c r="GG94" s="185"/>
      <c r="GH94" s="185"/>
      <c r="GI94" s="185"/>
      <c r="GJ94" s="185"/>
      <c r="GK94" s="185"/>
      <c r="GL94" s="185"/>
      <c r="GM94" s="185"/>
      <c r="GN94" s="185"/>
      <c r="GO94" s="185"/>
      <c r="GP94" s="185"/>
      <c r="GQ94" s="185"/>
      <c r="GR94" s="185"/>
      <c r="GS94" s="185"/>
      <c r="GT94" s="185"/>
      <c r="GU94" s="185"/>
      <c r="GV94" s="185"/>
      <c r="GW94" s="185"/>
      <c r="GX94" s="185"/>
      <c r="GY94" s="185"/>
      <c r="GZ94" s="185"/>
      <c r="HA94" s="185"/>
      <c r="HB94" s="185"/>
      <c r="HC94" s="185"/>
      <c r="HD94" s="185"/>
      <c r="HE94" s="185"/>
      <c r="HF94" s="185"/>
      <c r="HG94" s="185"/>
      <c r="HH94" s="185"/>
      <c r="HI94" s="185"/>
      <c r="HJ94" s="185"/>
      <c r="HK94" s="185"/>
      <c r="HL94" s="185"/>
      <c r="HM94" s="185"/>
      <c r="HN94" s="185"/>
      <c r="HO94" s="185"/>
      <c r="HP94" s="185"/>
      <c r="HQ94" s="185"/>
      <c r="HR94" s="185"/>
      <c r="HS94" s="185"/>
      <c r="HT94" s="185"/>
      <c r="HU94" s="185"/>
      <c r="HV94" s="185"/>
      <c r="HW94" s="185"/>
      <c r="HX94" s="185"/>
      <c r="HY94" s="185"/>
      <c r="HZ94" s="185"/>
      <c r="IA94" s="185"/>
      <c r="IB94" s="185"/>
      <c r="IC94" s="185"/>
      <c r="ID94" s="185"/>
      <c r="IE94" s="185"/>
      <c r="IF94" s="185"/>
      <c r="IG94" s="185"/>
      <c r="IH94" s="185"/>
      <c r="II94" s="185"/>
      <c r="IJ94" s="185"/>
      <c r="IK94" s="185"/>
      <c r="IL94" s="185"/>
      <c r="IM94" s="185"/>
      <c r="IN94" s="185"/>
      <c r="IO94" s="185"/>
      <c r="IP94" s="185"/>
      <c r="IQ94" s="185"/>
      <c r="IR94" s="185"/>
      <c r="IS94" s="185"/>
      <c r="IT94" s="185"/>
      <c r="IU94" s="185"/>
      <c r="IV94" s="185"/>
      <c r="IW94" s="185"/>
      <c r="IX94" s="185"/>
      <c r="IY94" s="185"/>
      <c r="IZ94" s="185"/>
      <c r="JA94" s="185"/>
      <c r="JB94" s="185"/>
      <c r="JC94" s="185"/>
      <c r="JD94" s="185"/>
      <c r="JE94" s="185"/>
      <c r="JF94" s="185"/>
      <c r="JG94" s="185"/>
      <c r="JH94" s="185"/>
      <c r="JI94" s="185"/>
      <c r="JJ94" s="185"/>
      <c r="JK94" s="185"/>
      <c r="JL94" s="185"/>
      <c r="JM94" s="185"/>
      <c r="JN94" s="185"/>
      <c r="JO94" s="185"/>
      <c r="JP94" s="185"/>
      <c r="JQ94" s="185"/>
      <c r="JR94" s="185"/>
      <c r="JS94" s="185"/>
      <c r="JT94" s="185"/>
      <c r="JU94" s="185"/>
      <c r="JV94" s="185"/>
      <c r="JW94" s="185"/>
      <c r="JX94" s="185"/>
      <c r="JY94" s="185"/>
      <c r="JZ94" s="185"/>
      <c r="KA94" s="185"/>
      <c r="KB94" s="185"/>
      <c r="KC94" s="185"/>
      <c r="KD94" s="185"/>
      <c r="KE94" s="185"/>
      <c r="KF94" s="185"/>
      <c r="KG94" s="185"/>
      <c r="KH94" s="185"/>
      <c r="KI94" s="185"/>
      <c r="KJ94" s="185"/>
      <c r="KK94" s="185"/>
      <c r="KL94" s="185"/>
      <c r="KM94" s="185"/>
      <c r="KN94" s="185"/>
      <c r="KO94" s="185"/>
      <c r="KP94" s="185"/>
      <c r="KQ94" s="185"/>
      <c r="KR94" s="185"/>
      <c r="KS94" s="185"/>
      <c r="KT94" s="185"/>
      <c r="KU94" s="185"/>
      <c r="KV94" s="185"/>
      <c r="KW94" s="185"/>
      <c r="KX94" s="185"/>
      <c r="KY94" s="185"/>
      <c r="KZ94" s="185"/>
      <c r="LA94" s="185"/>
      <c r="LB94" s="185"/>
      <c r="LC94" s="185"/>
      <c r="LD94" s="185"/>
      <c r="LE94" s="185"/>
      <c r="LF94" s="185"/>
      <c r="LG94" s="185"/>
      <c r="LH94" s="185"/>
      <c r="LI94" s="185"/>
      <c r="LJ94" s="185"/>
      <c r="LK94" s="185"/>
      <c r="LL94" s="185"/>
      <c r="LM94" s="185"/>
      <c r="LN94" s="185"/>
      <c r="LO94" s="185"/>
      <c r="LP94" s="185"/>
      <c r="LQ94" s="185"/>
      <c r="LR94" s="185"/>
      <c r="LS94" s="185"/>
      <c r="LT94" s="185"/>
    </row>
    <row r="95" spans="1:332" ht="15" customHeight="1">
      <c r="A95" s="196" t="str">
        <f t="shared" si="19"/>
        <v>8.5.2</v>
      </c>
      <c r="B95" s="253" t="str">
        <f t="shared" si="20"/>
        <v>Int. 3 X 30 Amps. tipo enchufable</v>
      </c>
      <c r="C95" s="196" t="str">
        <f t="shared" si="18"/>
        <v>UN</v>
      </c>
      <c r="D95" s="196">
        <f t="shared" si="18"/>
        <v>7</v>
      </c>
      <c r="E95" s="196">
        <f t="shared" si="18"/>
        <v>138942.54</v>
      </c>
      <c r="F95" s="197">
        <f t="shared" si="25"/>
        <v>972597.78</v>
      </c>
      <c r="G95" s="20"/>
      <c r="H95" s="21">
        <f t="shared" si="28"/>
        <v>0</v>
      </c>
      <c r="I95" s="20"/>
      <c r="J95" s="21">
        <f t="shared" si="29"/>
        <v>0</v>
      </c>
      <c r="K95" s="20"/>
      <c r="L95" s="21">
        <f t="shared" si="30"/>
        <v>0</v>
      </c>
      <c r="M95" s="20"/>
      <c r="N95" s="33">
        <f t="shared" si="33"/>
        <v>0</v>
      </c>
      <c r="O95" s="20"/>
      <c r="P95" s="22"/>
      <c r="Q95" s="20"/>
      <c r="R95" s="22"/>
      <c r="S95" s="20"/>
      <c r="T95" s="22"/>
      <c r="U95" s="20"/>
      <c r="V95" s="22"/>
      <c r="W95" s="20"/>
      <c r="X95" s="22"/>
      <c r="Y95" s="20"/>
      <c r="Z95" s="22"/>
      <c r="AA95" s="20"/>
      <c r="AB95" s="22"/>
      <c r="AC95" s="20"/>
      <c r="AD95" s="22"/>
      <c r="AE95" s="20"/>
      <c r="AF95" s="22"/>
      <c r="AG95" s="20"/>
      <c r="AH95" s="22"/>
      <c r="AI95" s="20"/>
      <c r="AJ95" s="22"/>
      <c r="AK95" s="20"/>
      <c r="AL95" s="22"/>
      <c r="AM95" s="20"/>
      <c r="AN95" s="22"/>
      <c r="AO95" s="20"/>
      <c r="AP95" s="22"/>
      <c r="AQ95" s="20"/>
      <c r="AR95" s="22"/>
      <c r="AS95" s="20"/>
      <c r="AT95" s="22"/>
      <c r="AU95" s="20"/>
      <c r="AV95" s="22"/>
      <c r="AW95" s="20"/>
      <c r="AX95" s="22"/>
      <c r="AY95" s="20"/>
      <c r="AZ95" s="22"/>
      <c r="BA95" s="20"/>
      <c r="BB95" s="22"/>
      <c r="BC95" s="20"/>
      <c r="BD95" s="22"/>
      <c r="BE95" s="20"/>
      <c r="BF95" s="22"/>
      <c r="BG95" s="83"/>
      <c r="BH95" s="84"/>
      <c r="BI95" s="20"/>
      <c r="BJ95" s="95"/>
      <c r="BK95" s="20">
        <v>0</v>
      </c>
      <c r="BL95" s="21">
        <f t="shared" si="31"/>
        <v>0</v>
      </c>
      <c r="BM95" s="20"/>
      <c r="BN95" s="95">
        <f t="shared" si="21"/>
        <v>0</v>
      </c>
      <c r="BO95" s="20"/>
      <c r="BP95" s="21">
        <f t="shared" si="32"/>
        <v>0</v>
      </c>
      <c r="BQ95" s="20"/>
      <c r="BR95" s="22"/>
      <c r="BS95" s="20"/>
      <c r="BT95" s="22"/>
      <c r="BU95" s="20"/>
      <c r="BV95" s="22"/>
      <c r="BW95" s="20">
        <v>2</v>
      </c>
      <c r="BX95" s="118">
        <f>BW95*E95</f>
        <v>277885.08</v>
      </c>
      <c r="BY95" s="20"/>
      <c r="BZ95" s="172"/>
      <c r="CA95" s="20"/>
      <c r="CB95" s="164"/>
      <c r="CC95" s="20"/>
      <c r="CD95" s="178"/>
      <c r="CE95" s="20"/>
      <c r="CF95" s="95"/>
      <c r="CG95" s="20"/>
      <c r="CH95" s="95"/>
      <c r="CI95" s="20"/>
      <c r="CJ95" s="22"/>
      <c r="CK95" s="20"/>
      <c r="CL95" s="22"/>
      <c r="CM95" s="20"/>
      <c r="CN95" s="22"/>
      <c r="CO95" s="20"/>
      <c r="CP95" s="22"/>
      <c r="CQ95" s="20"/>
      <c r="CR95" s="22"/>
      <c r="CS95" s="20"/>
      <c r="CT95" s="22"/>
      <c r="CU95" s="20"/>
      <c r="CV95" s="22"/>
      <c r="CW95" s="20"/>
      <c r="CX95" s="22"/>
      <c r="CY95" s="20"/>
      <c r="CZ95" s="22"/>
      <c r="DA95" s="20"/>
      <c r="DB95" s="22"/>
      <c r="DC95" s="20"/>
      <c r="DD95" s="22"/>
      <c r="DE95" s="20"/>
      <c r="DF95" s="22"/>
      <c r="DG95" s="20"/>
      <c r="DH95" s="22"/>
      <c r="DI95" s="20"/>
      <c r="DJ95" s="22"/>
      <c r="DK95" s="20"/>
      <c r="DL95" s="22"/>
      <c r="DM95" s="20"/>
      <c r="DN95" s="22"/>
      <c r="DO95" s="20"/>
      <c r="DP95" s="22"/>
      <c r="DQ95" s="20"/>
      <c r="DR95" s="22"/>
      <c r="DS95" s="20"/>
      <c r="DT95" s="22"/>
      <c r="DU95" s="20"/>
      <c r="DV95" s="22"/>
      <c r="DW95" s="20"/>
      <c r="DX95" s="22"/>
      <c r="DY95" s="20"/>
      <c r="DZ95" s="22"/>
      <c r="EA95" s="23">
        <f t="shared" si="26"/>
        <v>2</v>
      </c>
      <c r="EB95" s="21">
        <f t="shared" si="22"/>
        <v>277885.08</v>
      </c>
      <c r="EC95" s="193" t="e">
        <f t="shared" si="23"/>
        <v>#REF!</v>
      </c>
      <c r="ED95" s="193">
        <f t="shared" si="24"/>
        <v>7.7974361603458283E-6</v>
      </c>
      <c r="EE95" s="194">
        <f t="shared" si="27"/>
        <v>5</v>
      </c>
      <c r="EF95" s="185"/>
      <c r="EG95" s="185" t="s">
        <v>538</v>
      </c>
      <c r="EH95" s="185" t="s">
        <v>539</v>
      </c>
      <c r="EI95" s="185" t="s">
        <v>389</v>
      </c>
      <c r="EJ95" s="185">
        <v>7</v>
      </c>
      <c r="EK95" s="185">
        <v>138942.54</v>
      </c>
      <c r="EL95" s="185"/>
      <c r="EM95" s="185"/>
      <c r="EN95" s="185"/>
      <c r="EO95" s="185"/>
      <c r="EP95" s="185"/>
      <c r="EQ95" s="185"/>
      <c r="ER95" s="185"/>
      <c r="ES95" s="185"/>
      <c r="ET95" s="185"/>
      <c r="EU95" s="185"/>
      <c r="EV95" s="185"/>
      <c r="EW95" s="185"/>
      <c r="EX95" s="185"/>
      <c r="EY95" s="185"/>
      <c r="EZ95" s="185"/>
      <c r="FA95" s="185"/>
      <c r="FB95" s="185"/>
      <c r="FC95" s="185"/>
      <c r="FD95" s="185"/>
      <c r="FE95" s="185"/>
      <c r="FF95" s="185"/>
      <c r="FG95" s="195"/>
      <c r="FH95" s="185"/>
      <c r="FI95" s="185"/>
      <c r="FJ95" s="185"/>
      <c r="FK95" s="185"/>
      <c r="FL95" s="185"/>
      <c r="FM95" s="185"/>
      <c r="FN95" s="185"/>
      <c r="FO95" s="185"/>
      <c r="FP95" s="185"/>
      <c r="FQ95" s="185"/>
      <c r="FR95" s="185"/>
      <c r="FS95" s="185"/>
      <c r="FT95" s="185"/>
      <c r="FU95" s="185"/>
      <c r="FV95" s="185"/>
      <c r="FW95" s="185"/>
      <c r="FX95" s="185"/>
      <c r="FY95" s="185"/>
      <c r="FZ95" s="185"/>
      <c r="GA95" s="185"/>
      <c r="GB95" s="185"/>
      <c r="GC95" s="185"/>
      <c r="GD95" s="185"/>
      <c r="GE95" s="185"/>
      <c r="GF95" s="185"/>
      <c r="GG95" s="185"/>
      <c r="GH95" s="185"/>
      <c r="GI95" s="185"/>
      <c r="GJ95" s="185"/>
      <c r="GK95" s="185"/>
      <c r="GL95" s="185"/>
      <c r="GM95" s="185"/>
      <c r="GN95" s="185"/>
      <c r="GO95" s="185"/>
      <c r="GP95" s="185"/>
      <c r="GQ95" s="185"/>
      <c r="GR95" s="185"/>
      <c r="GS95" s="185"/>
      <c r="GT95" s="185"/>
      <c r="GU95" s="185"/>
      <c r="GV95" s="185"/>
      <c r="GW95" s="185"/>
      <c r="GX95" s="185"/>
      <c r="GY95" s="185"/>
      <c r="GZ95" s="185"/>
      <c r="HA95" s="185"/>
      <c r="HB95" s="185"/>
      <c r="HC95" s="185"/>
      <c r="HD95" s="185"/>
      <c r="HE95" s="185"/>
      <c r="HF95" s="185"/>
      <c r="HG95" s="185"/>
      <c r="HH95" s="185"/>
      <c r="HI95" s="185"/>
      <c r="HJ95" s="185"/>
      <c r="HK95" s="185"/>
      <c r="HL95" s="185"/>
      <c r="HM95" s="185"/>
      <c r="HN95" s="185"/>
      <c r="HO95" s="185"/>
      <c r="HP95" s="185"/>
      <c r="HQ95" s="185"/>
      <c r="HR95" s="185"/>
      <c r="HS95" s="185"/>
      <c r="HT95" s="185"/>
      <c r="HU95" s="185"/>
      <c r="HV95" s="185"/>
      <c r="HW95" s="185"/>
      <c r="HX95" s="185"/>
      <c r="HY95" s="185"/>
      <c r="HZ95" s="185"/>
      <c r="IA95" s="185"/>
      <c r="IB95" s="185"/>
      <c r="IC95" s="185"/>
      <c r="ID95" s="185"/>
      <c r="IE95" s="185"/>
      <c r="IF95" s="185"/>
      <c r="IG95" s="185"/>
      <c r="IH95" s="185"/>
      <c r="II95" s="185"/>
      <c r="IJ95" s="185"/>
      <c r="IK95" s="185"/>
      <c r="IL95" s="185"/>
      <c r="IM95" s="185"/>
      <c r="IN95" s="185"/>
      <c r="IO95" s="185"/>
      <c r="IP95" s="185"/>
      <c r="IQ95" s="185"/>
      <c r="IR95" s="185"/>
      <c r="IS95" s="185"/>
      <c r="IT95" s="185"/>
      <c r="IU95" s="185"/>
      <c r="IV95" s="185"/>
      <c r="IW95" s="185"/>
      <c r="IX95" s="185"/>
      <c r="IY95" s="185"/>
      <c r="IZ95" s="185"/>
      <c r="JA95" s="185"/>
      <c r="JB95" s="185"/>
      <c r="JC95" s="185"/>
      <c r="JD95" s="185"/>
      <c r="JE95" s="185"/>
      <c r="JF95" s="185"/>
      <c r="JG95" s="185"/>
      <c r="JH95" s="185"/>
      <c r="JI95" s="185"/>
      <c r="JJ95" s="185"/>
      <c r="JK95" s="185"/>
      <c r="JL95" s="185"/>
      <c r="JM95" s="185"/>
      <c r="JN95" s="185"/>
      <c r="JO95" s="185"/>
      <c r="JP95" s="185"/>
      <c r="JQ95" s="185"/>
      <c r="JR95" s="185"/>
      <c r="JS95" s="185"/>
      <c r="JT95" s="185"/>
      <c r="JU95" s="185"/>
      <c r="JV95" s="185"/>
      <c r="JW95" s="185"/>
      <c r="JX95" s="185"/>
      <c r="JY95" s="185"/>
      <c r="JZ95" s="185"/>
      <c r="KA95" s="185"/>
      <c r="KB95" s="185"/>
      <c r="KC95" s="185"/>
      <c r="KD95" s="185"/>
      <c r="KE95" s="185"/>
      <c r="KF95" s="185"/>
      <c r="KG95" s="185"/>
      <c r="KH95" s="185"/>
      <c r="KI95" s="185"/>
      <c r="KJ95" s="185"/>
      <c r="KK95" s="185"/>
      <c r="KL95" s="185"/>
      <c r="KM95" s="185"/>
      <c r="KN95" s="185"/>
      <c r="KO95" s="185"/>
      <c r="KP95" s="185"/>
      <c r="KQ95" s="185"/>
      <c r="KR95" s="185"/>
      <c r="KS95" s="185"/>
      <c r="KT95" s="185"/>
      <c r="KU95" s="185"/>
      <c r="KV95" s="185"/>
      <c r="KW95" s="185"/>
      <c r="KX95" s="185"/>
      <c r="KY95" s="185"/>
      <c r="KZ95" s="185"/>
      <c r="LA95" s="185"/>
      <c r="LB95" s="185"/>
      <c r="LC95" s="185"/>
      <c r="LD95" s="185"/>
      <c r="LE95" s="185"/>
      <c r="LF95" s="185"/>
      <c r="LG95" s="185"/>
      <c r="LH95" s="185"/>
      <c r="LI95" s="185"/>
      <c r="LJ95" s="185"/>
      <c r="LK95" s="185"/>
      <c r="LL95" s="185"/>
      <c r="LM95" s="185"/>
      <c r="LN95" s="185"/>
      <c r="LO95" s="185"/>
      <c r="LP95" s="185"/>
      <c r="LQ95" s="185"/>
      <c r="LR95" s="185"/>
      <c r="LS95" s="185"/>
      <c r="LT95" s="185"/>
    </row>
    <row r="96" spans="1:332" s="190" customFormat="1" ht="14.45" customHeight="1">
      <c r="A96" s="196" t="str">
        <f t="shared" si="19"/>
        <v>8.5.3</v>
      </c>
      <c r="B96" s="253" t="str">
        <f t="shared" si="20"/>
        <v>Int. 2 X 30 Amps. tipo enchufable</v>
      </c>
      <c r="C96" s="196" t="str">
        <f t="shared" si="18"/>
        <v>UN</v>
      </c>
      <c r="D96" s="196">
        <f t="shared" si="18"/>
        <v>2</v>
      </c>
      <c r="E96" s="196">
        <f t="shared" si="18"/>
        <v>61504.74</v>
      </c>
      <c r="F96" s="197">
        <f t="shared" si="25"/>
        <v>123009.48</v>
      </c>
      <c r="G96" s="20"/>
      <c r="H96" s="21">
        <f t="shared" si="28"/>
        <v>0</v>
      </c>
      <c r="I96" s="20"/>
      <c r="J96" s="21">
        <f t="shared" si="29"/>
        <v>0</v>
      </c>
      <c r="K96" s="20"/>
      <c r="L96" s="21">
        <f t="shared" si="30"/>
        <v>0</v>
      </c>
      <c r="M96" s="20"/>
      <c r="N96" s="33">
        <f t="shared" si="33"/>
        <v>0</v>
      </c>
      <c r="O96" s="20"/>
      <c r="P96" s="22"/>
      <c r="Q96" s="20"/>
      <c r="R96" s="22"/>
      <c r="S96" s="20"/>
      <c r="T96" s="22"/>
      <c r="U96" s="20"/>
      <c r="V96" s="22"/>
      <c r="W96" s="20"/>
      <c r="X96" s="22"/>
      <c r="Y96" s="20"/>
      <c r="Z96" s="22"/>
      <c r="AA96" s="20"/>
      <c r="AB96" s="22"/>
      <c r="AC96" s="20"/>
      <c r="AD96" s="22"/>
      <c r="AE96" s="20"/>
      <c r="AF96" s="22"/>
      <c r="AG96" s="20"/>
      <c r="AH96" s="22"/>
      <c r="AI96" s="20"/>
      <c r="AJ96" s="22"/>
      <c r="AK96" s="20"/>
      <c r="AL96" s="22"/>
      <c r="AM96" s="20"/>
      <c r="AN96" s="22"/>
      <c r="AO96" s="20"/>
      <c r="AP96" s="22"/>
      <c r="AQ96" s="20"/>
      <c r="AR96" s="22"/>
      <c r="AS96" s="20"/>
      <c r="AT96" s="22"/>
      <c r="AU96" s="20"/>
      <c r="AV96" s="22"/>
      <c r="AW96" s="20"/>
      <c r="AX96" s="22"/>
      <c r="AY96" s="20"/>
      <c r="AZ96" s="22"/>
      <c r="BA96" s="20"/>
      <c r="BB96" s="22"/>
      <c r="BC96" s="20"/>
      <c r="BD96" s="22"/>
      <c r="BE96" s="20"/>
      <c r="BF96" s="22"/>
      <c r="BG96" s="83"/>
      <c r="BH96" s="84"/>
      <c r="BI96" s="20"/>
      <c r="BJ96" s="95"/>
      <c r="BK96" s="20">
        <v>0</v>
      </c>
      <c r="BL96" s="21">
        <f t="shared" si="31"/>
        <v>0</v>
      </c>
      <c r="BM96" s="20"/>
      <c r="BN96" s="95">
        <f t="shared" si="21"/>
        <v>0</v>
      </c>
      <c r="BO96" s="20"/>
      <c r="BP96" s="21">
        <f t="shared" si="32"/>
        <v>0</v>
      </c>
      <c r="BQ96" s="20"/>
      <c r="BR96" s="22"/>
      <c r="BS96" s="20"/>
      <c r="BT96" s="22"/>
      <c r="BU96" s="20">
        <v>1</v>
      </c>
      <c r="BV96" s="23">
        <f>BU96*E96</f>
        <v>61504.74</v>
      </c>
      <c r="BW96" s="20"/>
      <c r="BX96" s="22"/>
      <c r="BY96" s="20"/>
      <c r="BZ96" s="172"/>
      <c r="CA96" s="20"/>
      <c r="CB96" s="164"/>
      <c r="CC96" s="20"/>
      <c r="CD96" s="178"/>
      <c r="CE96" s="20">
        <v>4</v>
      </c>
      <c r="CF96" s="95">
        <f>+CE96*$E96</f>
        <v>246018.96</v>
      </c>
      <c r="CG96" s="20"/>
      <c r="CH96" s="95"/>
      <c r="CI96" s="20"/>
      <c r="CJ96" s="22"/>
      <c r="CK96" s="20"/>
      <c r="CL96" s="22"/>
      <c r="CM96" s="20"/>
      <c r="CN96" s="22"/>
      <c r="CO96" s="20"/>
      <c r="CP96" s="22"/>
      <c r="CQ96" s="20"/>
      <c r="CR96" s="22"/>
      <c r="CS96" s="20"/>
      <c r="CT96" s="22"/>
      <c r="CU96" s="20"/>
      <c r="CV96" s="22"/>
      <c r="CW96" s="20"/>
      <c r="CX96" s="22"/>
      <c r="CY96" s="20"/>
      <c r="CZ96" s="22"/>
      <c r="DA96" s="20"/>
      <c r="DB96" s="22"/>
      <c r="DC96" s="20"/>
      <c r="DD96" s="22"/>
      <c r="DE96" s="20"/>
      <c r="DF96" s="22"/>
      <c r="DG96" s="20"/>
      <c r="DH96" s="22"/>
      <c r="DI96" s="20"/>
      <c r="DJ96" s="22"/>
      <c r="DK96" s="20"/>
      <c r="DL96" s="22"/>
      <c r="DM96" s="20"/>
      <c r="DN96" s="22"/>
      <c r="DO96" s="20"/>
      <c r="DP96" s="22"/>
      <c r="DQ96" s="20"/>
      <c r="DR96" s="22"/>
      <c r="DS96" s="20"/>
      <c r="DT96" s="22"/>
      <c r="DU96" s="20"/>
      <c r="DV96" s="22"/>
      <c r="DW96" s="20"/>
      <c r="DX96" s="22"/>
      <c r="DY96" s="20"/>
      <c r="DZ96" s="22"/>
      <c r="EA96" s="23">
        <f t="shared" si="26"/>
        <v>5</v>
      </c>
      <c r="EB96" s="21">
        <f t="shared" si="22"/>
        <v>307523.7</v>
      </c>
      <c r="EC96" s="193" t="e">
        <f t="shared" si="23"/>
        <v>#REF!</v>
      </c>
      <c r="ED96" s="193">
        <f t="shared" si="24"/>
        <v>8.629093791373551E-6</v>
      </c>
      <c r="EE96" s="194">
        <f t="shared" si="27"/>
        <v>-3</v>
      </c>
      <c r="EF96" s="185"/>
      <c r="EG96" s="185" t="s">
        <v>540</v>
      </c>
      <c r="EH96" s="185" t="s">
        <v>541</v>
      </c>
      <c r="EI96" s="185" t="s">
        <v>389</v>
      </c>
      <c r="EJ96" s="185">
        <v>2</v>
      </c>
      <c r="EK96" s="185">
        <v>61504.74</v>
      </c>
      <c r="EL96" s="185"/>
      <c r="EM96" s="185"/>
      <c r="EN96" s="185"/>
      <c r="EO96" s="185"/>
      <c r="EP96" s="185"/>
      <c r="EQ96" s="185"/>
      <c r="ER96" s="185"/>
      <c r="ES96" s="185"/>
      <c r="ET96" s="185"/>
      <c r="EU96" s="185"/>
      <c r="EV96" s="185"/>
      <c r="EW96" s="185"/>
      <c r="EX96" s="185"/>
      <c r="EY96" s="185"/>
      <c r="EZ96" s="185"/>
      <c r="FA96" s="185"/>
      <c r="FB96" s="185"/>
      <c r="FC96" s="185"/>
      <c r="FD96" s="185"/>
      <c r="FE96" s="185"/>
      <c r="FF96" s="185"/>
      <c r="FG96" s="195"/>
      <c r="FH96" s="185"/>
      <c r="FI96" s="185"/>
      <c r="FJ96" s="185"/>
      <c r="FK96" s="185"/>
      <c r="FL96" s="185"/>
      <c r="FM96" s="185"/>
      <c r="FN96" s="185"/>
      <c r="FO96" s="185"/>
      <c r="FP96" s="185"/>
      <c r="FQ96" s="185"/>
      <c r="FR96" s="185"/>
      <c r="FS96" s="185"/>
      <c r="FT96" s="185"/>
      <c r="FU96" s="185"/>
      <c r="FV96" s="185"/>
      <c r="FW96" s="185"/>
      <c r="FX96" s="185"/>
      <c r="FY96" s="185"/>
      <c r="FZ96" s="185"/>
      <c r="GA96" s="185"/>
      <c r="GB96" s="185"/>
      <c r="GC96" s="185"/>
      <c r="GD96" s="185"/>
      <c r="GE96" s="185"/>
      <c r="GF96" s="185"/>
      <c r="GG96" s="185"/>
      <c r="GH96" s="185"/>
      <c r="GI96" s="185"/>
      <c r="GJ96" s="185"/>
      <c r="GK96" s="185"/>
      <c r="GL96" s="185"/>
      <c r="GM96" s="185"/>
      <c r="GN96" s="185"/>
      <c r="GO96" s="185"/>
      <c r="GP96" s="185"/>
      <c r="GQ96" s="185"/>
      <c r="GR96" s="185"/>
      <c r="GS96" s="185"/>
      <c r="GT96" s="185"/>
      <c r="GU96" s="185"/>
      <c r="GV96" s="185"/>
      <c r="GW96" s="185"/>
      <c r="GX96" s="185"/>
      <c r="GY96" s="185"/>
      <c r="GZ96" s="185"/>
      <c r="HA96" s="185"/>
      <c r="HB96" s="185"/>
      <c r="HC96" s="185"/>
      <c r="HD96" s="185"/>
      <c r="HE96" s="185"/>
      <c r="HF96" s="185"/>
      <c r="HG96" s="185"/>
      <c r="HH96" s="185"/>
      <c r="HI96" s="185"/>
      <c r="HJ96" s="185"/>
      <c r="HK96" s="185"/>
      <c r="HL96" s="185"/>
      <c r="HM96" s="185"/>
      <c r="HN96" s="185"/>
      <c r="HO96" s="185"/>
      <c r="HP96" s="185"/>
      <c r="HQ96" s="185"/>
      <c r="HR96" s="185"/>
      <c r="HS96" s="185"/>
      <c r="HT96" s="185"/>
      <c r="HU96" s="185"/>
      <c r="HV96" s="185"/>
      <c r="HW96" s="185"/>
      <c r="HX96" s="185"/>
      <c r="HY96" s="185"/>
      <c r="HZ96" s="185"/>
      <c r="IA96" s="185"/>
      <c r="IB96" s="185"/>
      <c r="IC96" s="185"/>
      <c r="ID96" s="185"/>
      <c r="IE96" s="185"/>
      <c r="IF96" s="185"/>
      <c r="IG96" s="185"/>
      <c r="IH96" s="185"/>
      <c r="II96" s="185"/>
      <c r="IJ96" s="185"/>
      <c r="IK96" s="185"/>
      <c r="IL96" s="185"/>
      <c r="IM96" s="185"/>
      <c r="IN96" s="185"/>
      <c r="IO96" s="185"/>
      <c r="IP96" s="185"/>
      <c r="IQ96" s="185"/>
      <c r="IR96" s="185"/>
      <c r="IS96" s="185"/>
      <c r="IT96" s="185"/>
      <c r="IU96" s="185"/>
      <c r="IV96" s="185"/>
      <c r="IW96" s="185"/>
      <c r="IX96" s="185"/>
      <c r="IY96" s="185"/>
      <c r="IZ96" s="185"/>
      <c r="JA96" s="185"/>
      <c r="JB96" s="185"/>
      <c r="JC96" s="185"/>
      <c r="JD96" s="185"/>
      <c r="JE96" s="185"/>
      <c r="JF96" s="185"/>
      <c r="JG96" s="185"/>
      <c r="JH96" s="185"/>
      <c r="JI96" s="185"/>
      <c r="JJ96" s="185"/>
      <c r="JK96" s="185"/>
      <c r="JL96" s="185"/>
      <c r="JM96" s="185"/>
      <c r="JN96" s="185"/>
      <c r="JO96" s="185"/>
      <c r="JP96" s="185"/>
      <c r="JQ96" s="185"/>
      <c r="JR96" s="185"/>
      <c r="JS96" s="185"/>
      <c r="JT96" s="185"/>
      <c r="JU96" s="185"/>
      <c r="JV96" s="185"/>
      <c r="JW96" s="185"/>
      <c r="JX96" s="185"/>
      <c r="JY96" s="185"/>
      <c r="JZ96" s="185"/>
      <c r="KA96" s="185"/>
      <c r="KB96" s="185"/>
      <c r="KC96" s="185"/>
      <c r="KD96" s="185"/>
      <c r="KE96" s="185"/>
      <c r="KF96" s="185"/>
      <c r="KG96" s="185"/>
      <c r="KH96" s="185"/>
      <c r="KI96" s="185"/>
      <c r="KJ96" s="185"/>
      <c r="KK96" s="185"/>
      <c r="KL96" s="185"/>
      <c r="KM96" s="185"/>
      <c r="KN96" s="185"/>
      <c r="KO96" s="185"/>
      <c r="KP96" s="185"/>
      <c r="KQ96" s="185"/>
      <c r="KR96" s="185"/>
      <c r="KS96" s="185"/>
      <c r="KT96" s="185"/>
      <c r="KU96" s="185"/>
      <c r="KV96" s="185"/>
      <c r="KW96" s="185"/>
      <c r="KX96" s="185"/>
      <c r="KY96" s="185"/>
      <c r="KZ96" s="185"/>
      <c r="LA96" s="185"/>
      <c r="LB96" s="185"/>
      <c r="LC96" s="185"/>
      <c r="LD96" s="185"/>
      <c r="LE96" s="185"/>
      <c r="LF96" s="185"/>
      <c r="LG96" s="185"/>
      <c r="LH96" s="185"/>
      <c r="LI96" s="185"/>
      <c r="LJ96" s="185"/>
      <c r="LK96" s="185"/>
      <c r="LL96" s="185"/>
      <c r="LM96" s="185"/>
      <c r="LN96" s="185"/>
      <c r="LO96" s="185"/>
      <c r="LP96" s="185"/>
      <c r="LQ96" s="185"/>
      <c r="LR96" s="185"/>
      <c r="LS96" s="185"/>
      <c r="LT96" s="185"/>
    </row>
    <row r="97" spans="1:332" ht="15" customHeight="1">
      <c r="A97" s="196" t="str">
        <f t="shared" si="19"/>
        <v>8.5.4</v>
      </c>
      <c r="B97" s="253" t="str">
        <f t="shared" si="20"/>
        <v>Suministro, Transporte e instalacion de interruptor tripolar 3 X 125 Amps 25 kA. tipo industrial</v>
      </c>
      <c r="C97" s="196" t="str">
        <f t="shared" si="18"/>
        <v>UN</v>
      </c>
      <c r="D97" s="196">
        <f t="shared" si="18"/>
        <v>2</v>
      </c>
      <c r="E97" s="196">
        <f t="shared" si="18"/>
        <v>856722.24</v>
      </c>
      <c r="F97" s="197">
        <f t="shared" si="25"/>
        <v>1713444.48</v>
      </c>
      <c r="G97" s="20"/>
      <c r="H97" s="21">
        <f t="shared" si="28"/>
        <v>0</v>
      </c>
      <c r="I97" s="20"/>
      <c r="J97" s="21">
        <f t="shared" si="29"/>
        <v>0</v>
      </c>
      <c r="K97" s="20"/>
      <c r="L97" s="21">
        <f t="shared" si="30"/>
        <v>0</v>
      </c>
      <c r="M97" s="20"/>
      <c r="N97" s="33">
        <f t="shared" si="33"/>
        <v>0</v>
      </c>
      <c r="O97" s="20"/>
      <c r="P97" s="22"/>
      <c r="Q97" s="20"/>
      <c r="R97" s="22"/>
      <c r="S97" s="20"/>
      <c r="T97" s="22"/>
      <c r="U97" s="20"/>
      <c r="V97" s="22"/>
      <c r="W97" s="20"/>
      <c r="X97" s="22"/>
      <c r="Y97" s="20"/>
      <c r="Z97" s="22"/>
      <c r="AA97" s="20"/>
      <c r="AB97" s="22"/>
      <c r="AC97" s="20"/>
      <c r="AD97" s="22"/>
      <c r="AE97" s="20"/>
      <c r="AF97" s="22"/>
      <c r="AG97" s="20"/>
      <c r="AH97" s="22"/>
      <c r="AI97" s="20"/>
      <c r="AJ97" s="22"/>
      <c r="AK97" s="20"/>
      <c r="AL97" s="22"/>
      <c r="AM97" s="20"/>
      <c r="AN97" s="22"/>
      <c r="AO97" s="20"/>
      <c r="AP97" s="22"/>
      <c r="AQ97" s="20"/>
      <c r="AR97" s="22"/>
      <c r="AS97" s="20"/>
      <c r="AT97" s="22"/>
      <c r="AU97" s="20"/>
      <c r="AV97" s="22"/>
      <c r="AW97" s="20"/>
      <c r="AX97" s="22"/>
      <c r="AY97" s="20"/>
      <c r="AZ97" s="22"/>
      <c r="BA97" s="20"/>
      <c r="BB97" s="22"/>
      <c r="BC97" s="20"/>
      <c r="BD97" s="22"/>
      <c r="BE97" s="20"/>
      <c r="BF97" s="22"/>
      <c r="BG97" s="83"/>
      <c r="BH97" s="84"/>
      <c r="BI97" s="20"/>
      <c r="BJ97" s="95"/>
      <c r="BK97" s="20">
        <v>0</v>
      </c>
      <c r="BL97" s="21">
        <f t="shared" si="31"/>
        <v>0</v>
      </c>
      <c r="BM97" s="20"/>
      <c r="BN97" s="95">
        <f t="shared" si="21"/>
        <v>0</v>
      </c>
      <c r="BO97" s="20"/>
      <c r="BP97" s="21">
        <f t="shared" si="32"/>
        <v>0</v>
      </c>
      <c r="BQ97" s="20"/>
      <c r="BR97" s="22"/>
      <c r="BS97" s="20"/>
      <c r="BT97" s="22"/>
      <c r="BU97" s="20"/>
      <c r="BV97" s="22"/>
      <c r="BW97" s="20"/>
      <c r="BX97" s="22"/>
      <c r="BY97" s="20"/>
      <c r="BZ97" s="172"/>
      <c r="CA97" s="20"/>
      <c r="CB97" s="164"/>
      <c r="CC97" s="20"/>
      <c r="CD97" s="178"/>
      <c r="CE97" s="20"/>
      <c r="CF97" s="95"/>
      <c r="CG97" s="20"/>
      <c r="CH97" s="95"/>
      <c r="CI97" s="20"/>
      <c r="CJ97" s="22"/>
      <c r="CK97" s="20"/>
      <c r="CL97" s="22"/>
      <c r="CM97" s="20"/>
      <c r="CN97" s="22"/>
      <c r="CO97" s="20"/>
      <c r="CP97" s="22"/>
      <c r="CQ97" s="20"/>
      <c r="CR97" s="22"/>
      <c r="CS97" s="20"/>
      <c r="CT97" s="22"/>
      <c r="CU97" s="20"/>
      <c r="CV97" s="22"/>
      <c r="CW97" s="20"/>
      <c r="CX97" s="22"/>
      <c r="CY97" s="20"/>
      <c r="CZ97" s="22"/>
      <c r="DA97" s="20"/>
      <c r="DB97" s="22"/>
      <c r="DC97" s="20"/>
      <c r="DD97" s="22"/>
      <c r="DE97" s="20"/>
      <c r="DF97" s="22"/>
      <c r="DG97" s="20"/>
      <c r="DH97" s="22"/>
      <c r="DI97" s="20"/>
      <c r="DJ97" s="22"/>
      <c r="DK97" s="20"/>
      <c r="DL97" s="22"/>
      <c r="DM97" s="20"/>
      <c r="DN97" s="22"/>
      <c r="DO97" s="20"/>
      <c r="DP97" s="22"/>
      <c r="DQ97" s="20"/>
      <c r="DR97" s="22"/>
      <c r="DS97" s="20"/>
      <c r="DT97" s="22"/>
      <c r="DU97" s="20"/>
      <c r="DV97" s="22"/>
      <c r="DW97" s="20"/>
      <c r="DX97" s="22"/>
      <c r="DY97" s="20"/>
      <c r="DZ97" s="22"/>
      <c r="EA97" s="23">
        <f t="shared" si="26"/>
        <v>0</v>
      </c>
      <c r="EB97" s="21">
        <f t="shared" si="22"/>
        <v>0</v>
      </c>
      <c r="EC97" s="193" t="e">
        <f t="shared" si="23"/>
        <v>#REF!</v>
      </c>
      <c r="ED97" s="193">
        <f t="shared" si="24"/>
        <v>0</v>
      </c>
      <c r="EE97" s="194">
        <f t="shared" si="27"/>
        <v>2</v>
      </c>
      <c r="EF97" s="185"/>
      <c r="EG97" s="185" t="s">
        <v>542</v>
      </c>
      <c r="EH97" s="185" t="s">
        <v>543</v>
      </c>
      <c r="EI97" s="185" t="s">
        <v>389</v>
      </c>
      <c r="EJ97" s="185">
        <v>2</v>
      </c>
      <c r="EK97" s="185">
        <v>856722.24</v>
      </c>
      <c r="EL97" s="185"/>
      <c r="EM97" s="185"/>
      <c r="EN97" s="185"/>
      <c r="EO97" s="185"/>
      <c r="EP97" s="185"/>
      <c r="EQ97" s="185"/>
      <c r="ER97" s="185"/>
      <c r="ES97" s="185"/>
      <c r="ET97" s="185"/>
      <c r="EU97" s="185"/>
      <c r="EV97" s="185"/>
      <c r="EW97" s="185"/>
      <c r="EX97" s="185"/>
      <c r="EY97" s="185"/>
      <c r="EZ97" s="185"/>
      <c r="FA97" s="185"/>
      <c r="FB97" s="185"/>
      <c r="FC97" s="185"/>
      <c r="FD97" s="185"/>
      <c r="FE97" s="185"/>
      <c r="FF97" s="185"/>
      <c r="FG97" s="195"/>
      <c r="FH97" s="185"/>
      <c r="FI97" s="185"/>
      <c r="FJ97" s="185"/>
      <c r="FK97" s="185"/>
      <c r="FL97" s="185"/>
      <c r="FM97" s="185"/>
      <c r="FN97" s="185"/>
      <c r="FO97" s="185"/>
      <c r="FP97" s="185"/>
      <c r="FQ97" s="185"/>
      <c r="FR97" s="185"/>
      <c r="FS97" s="185"/>
      <c r="FT97" s="185"/>
      <c r="FU97" s="185"/>
      <c r="FV97" s="185"/>
      <c r="FW97" s="185"/>
      <c r="FX97" s="185"/>
      <c r="FY97" s="185"/>
      <c r="FZ97" s="185"/>
      <c r="GA97" s="185"/>
      <c r="GB97" s="185"/>
      <c r="GC97" s="185"/>
      <c r="GD97" s="185"/>
      <c r="GE97" s="185"/>
      <c r="GF97" s="185"/>
      <c r="GG97" s="185"/>
      <c r="GH97" s="185"/>
      <c r="GI97" s="185"/>
      <c r="GJ97" s="185"/>
      <c r="GK97" s="185"/>
      <c r="GL97" s="185"/>
      <c r="GM97" s="185"/>
      <c r="GN97" s="185"/>
      <c r="GO97" s="185"/>
      <c r="GP97" s="185"/>
      <c r="GQ97" s="185"/>
      <c r="GR97" s="185"/>
      <c r="GS97" s="185"/>
      <c r="GT97" s="185"/>
      <c r="GU97" s="185"/>
      <c r="GV97" s="185"/>
      <c r="GW97" s="185"/>
      <c r="GX97" s="185"/>
      <c r="GY97" s="185"/>
      <c r="GZ97" s="185"/>
      <c r="HA97" s="185"/>
      <c r="HB97" s="185"/>
      <c r="HC97" s="185"/>
      <c r="HD97" s="185"/>
      <c r="HE97" s="185"/>
      <c r="HF97" s="185"/>
      <c r="HG97" s="185"/>
      <c r="HH97" s="185"/>
      <c r="HI97" s="185"/>
      <c r="HJ97" s="185"/>
      <c r="HK97" s="185"/>
      <c r="HL97" s="185"/>
      <c r="HM97" s="185"/>
      <c r="HN97" s="185"/>
      <c r="HO97" s="185"/>
      <c r="HP97" s="185"/>
      <c r="HQ97" s="185"/>
      <c r="HR97" s="185"/>
      <c r="HS97" s="185"/>
      <c r="HT97" s="185"/>
      <c r="HU97" s="185"/>
      <c r="HV97" s="185"/>
      <c r="HW97" s="185"/>
      <c r="HX97" s="185"/>
      <c r="HY97" s="185"/>
      <c r="HZ97" s="185"/>
      <c r="IA97" s="185"/>
      <c r="IB97" s="185"/>
      <c r="IC97" s="185"/>
      <c r="ID97" s="185"/>
      <c r="IE97" s="185"/>
      <c r="IF97" s="185"/>
      <c r="IG97" s="185"/>
      <c r="IH97" s="185"/>
      <c r="II97" s="185"/>
      <c r="IJ97" s="185"/>
      <c r="IK97" s="185"/>
      <c r="IL97" s="185"/>
      <c r="IM97" s="185"/>
      <c r="IN97" s="185"/>
      <c r="IO97" s="185"/>
      <c r="IP97" s="185"/>
      <c r="IQ97" s="185"/>
      <c r="IR97" s="185"/>
      <c r="IS97" s="185"/>
      <c r="IT97" s="185"/>
      <c r="IU97" s="185"/>
      <c r="IV97" s="185"/>
      <c r="IW97" s="185"/>
      <c r="IX97" s="185"/>
      <c r="IY97" s="185"/>
      <c r="IZ97" s="185"/>
      <c r="JA97" s="185"/>
      <c r="JB97" s="185"/>
      <c r="JC97" s="185"/>
      <c r="JD97" s="185"/>
      <c r="JE97" s="185"/>
      <c r="JF97" s="185"/>
      <c r="JG97" s="185"/>
      <c r="JH97" s="185"/>
      <c r="JI97" s="185"/>
      <c r="JJ97" s="185"/>
      <c r="JK97" s="185"/>
      <c r="JL97" s="185"/>
      <c r="JM97" s="185"/>
      <c r="JN97" s="185"/>
      <c r="JO97" s="185"/>
      <c r="JP97" s="185"/>
      <c r="JQ97" s="185"/>
      <c r="JR97" s="185"/>
      <c r="JS97" s="185"/>
      <c r="JT97" s="185"/>
      <c r="JU97" s="185"/>
      <c r="JV97" s="185"/>
      <c r="JW97" s="185"/>
      <c r="JX97" s="185"/>
      <c r="JY97" s="185"/>
      <c r="JZ97" s="185"/>
      <c r="KA97" s="185"/>
      <c r="KB97" s="185"/>
      <c r="KC97" s="185"/>
      <c r="KD97" s="185"/>
      <c r="KE97" s="185"/>
      <c r="KF97" s="185"/>
      <c r="KG97" s="185"/>
      <c r="KH97" s="185"/>
      <c r="KI97" s="185"/>
      <c r="KJ97" s="185"/>
      <c r="KK97" s="185"/>
      <c r="KL97" s="185"/>
      <c r="KM97" s="185"/>
      <c r="KN97" s="185"/>
      <c r="KO97" s="185"/>
      <c r="KP97" s="185"/>
      <c r="KQ97" s="185"/>
      <c r="KR97" s="185"/>
      <c r="KS97" s="185"/>
      <c r="KT97" s="185"/>
      <c r="KU97" s="185"/>
      <c r="KV97" s="185"/>
      <c r="KW97" s="185"/>
      <c r="KX97" s="185"/>
      <c r="KY97" s="185"/>
      <c r="KZ97" s="185"/>
      <c r="LA97" s="185"/>
      <c r="LB97" s="185"/>
      <c r="LC97" s="185"/>
      <c r="LD97" s="185"/>
      <c r="LE97" s="185"/>
      <c r="LF97" s="185"/>
      <c r="LG97" s="185"/>
      <c r="LH97" s="185"/>
      <c r="LI97" s="185"/>
      <c r="LJ97" s="185"/>
      <c r="LK97" s="185"/>
      <c r="LL97" s="185"/>
      <c r="LM97" s="185"/>
      <c r="LN97" s="185"/>
      <c r="LO97" s="185"/>
      <c r="LP97" s="185"/>
      <c r="LQ97" s="185"/>
      <c r="LR97" s="185"/>
      <c r="LS97" s="185"/>
      <c r="LT97" s="185"/>
    </row>
    <row r="98" spans="1:332" ht="21" customHeight="1">
      <c r="A98" s="196" t="str">
        <f t="shared" si="19"/>
        <v>8.5.5</v>
      </c>
      <c r="B98" s="253" t="str">
        <f t="shared" si="20"/>
        <v>Suministro, Transporte e instalacion de interruptor tripolar 3 X 150 Amps 25 kA. tipo industrial</v>
      </c>
      <c r="C98" s="196" t="str">
        <f t="shared" si="18"/>
        <v>UN</v>
      </c>
      <c r="D98" s="196">
        <f t="shared" si="18"/>
        <v>2</v>
      </c>
      <c r="E98" s="196">
        <f t="shared" si="18"/>
        <v>821198.07</v>
      </c>
      <c r="F98" s="197">
        <f t="shared" si="25"/>
        <v>1642396.14</v>
      </c>
      <c r="G98" s="20"/>
      <c r="H98" s="21">
        <f t="shared" si="28"/>
        <v>0</v>
      </c>
      <c r="I98" s="20"/>
      <c r="J98" s="21">
        <f t="shared" si="29"/>
        <v>0</v>
      </c>
      <c r="K98" s="20"/>
      <c r="L98" s="21">
        <f t="shared" si="30"/>
        <v>0</v>
      </c>
      <c r="M98" s="20"/>
      <c r="N98" s="33">
        <f t="shared" si="33"/>
        <v>0</v>
      </c>
      <c r="O98" s="20"/>
      <c r="P98" s="22"/>
      <c r="Q98" s="20"/>
      <c r="R98" s="22"/>
      <c r="S98" s="20"/>
      <c r="T98" s="22"/>
      <c r="U98" s="20"/>
      <c r="V98" s="22"/>
      <c r="W98" s="20"/>
      <c r="X98" s="22"/>
      <c r="Y98" s="20"/>
      <c r="Z98" s="22"/>
      <c r="AA98" s="20"/>
      <c r="AB98" s="22"/>
      <c r="AC98" s="20"/>
      <c r="AD98" s="22"/>
      <c r="AE98" s="20"/>
      <c r="AF98" s="22"/>
      <c r="AG98" s="20"/>
      <c r="AH98" s="22"/>
      <c r="AI98" s="20"/>
      <c r="AJ98" s="22"/>
      <c r="AK98" s="20"/>
      <c r="AL98" s="22"/>
      <c r="AM98" s="20"/>
      <c r="AN98" s="22"/>
      <c r="AO98" s="20"/>
      <c r="AP98" s="22"/>
      <c r="AQ98" s="20"/>
      <c r="AR98" s="22"/>
      <c r="AS98" s="20"/>
      <c r="AT98" s="22"/>
      <c r="AU98" s="20"/>
      <c r="AV98" s="22"/>
      <c r="AW98" s="20"/>
      <c r="AX98" s="22"/>
      <c r="AY98" s="20"/>
      <c r="AZ98" s="22"/>
      <c r="BA98" s="20"/>
      <c r="BB98" s="22"/>
      <c r="BC98" s="20"/>
      <c r="BD98" s="22"/>
      <c r="BE98" s="20"/>
      <c r="BF98" s="22"/>
      <c r="BG98" s="83"/>
      <c r="BH98" s="84"/>
      <c r="BI98" s="20"/>
      <c r="BJ98" s="95"/>
      <c r="BK98" s="20">
        <v>0</v>
      </c>
      <c r="BL98" s="21">
        <f t="shared" si="31"/>
        <v>0</v>
      </c>
      <c r="BM98" s="20"/>
      <c r="BN98" s="95">
        <f t="shared" si="21"/>
        <v>0</v>
      </c>
      <c r="BO98" s="20"/>
      <c r="BP98" s="21">
        <f t="shared" si="32"/>
        <v>0</v>
      </c>
      <c r="BQ98" s="20"/>
      <c r="BR98" s="22"/>
      <c r="BS98" s="20"/>
      <c r="BT98" s="22"/>
      <c r="BU98" s="20"/>
      <c r="BV98" s="22"/>
      <c r="BW98" s="20"/>
      <c r="BX98" s="22"/>
      <c r="BY98" s="20"/>
      <c r="BZ98" s="172"/>
      <c r="CA98" s="20"/>
      <c r="CB98" s="164"/>
      <c r="CC98" s="20"/>
      <c r="CD98" s="178"/>
      <c r="CE98" s="20"/>
      <c r="CF98" s="95"/>
      <c r="CG98" s="20"/>
      <c r="CH98" s="95"/>
      <c r="CI98" s="20"/>
      <c r="CJ98" s="22"/>
      <c r="CK98" s="20"/>
      <c r="CL98" s="22"/>
      <c r="CM98" s="20"/>
      <c r="CN98" s="22"/>
      <c r="CO98" s="20"/>
      <c r="CP98" s="22"/>
      <c r="CQ98" s="20"/>
      <c r="CR98" s="22"/>
      <c r="CS98" s="20"/>
      <c r="CT98" s="22"/>
      <c r="CU98" s="20"/>
      <c r="CV98" s="22"/>
      <c r="CW98" s="20"/>
      <c r="CX98" s="22"/>
      <c r="CY98" s="20"/>
      <c r="CZ98" s="22"/>
      <c r="DA98" s="20"/>
      <c r="DB98" s="22"/>
      <c r="DC98" s="20"/>
      <c r="DD98" s="22"/>
      <c r="DE98" s="20"/>
      <c r="DF98" s="22"/>
      <c r="DG98" s="20"/>
      <c r="DH98" s="22"/>
      <c r="DI98" s="20"/>
      <c r="DJ98" s="22"/>
      <c r="DK98" s="20"/>
      <c r="DL98" s="22"/>
      <c r="DM98" s="20"/>
      <c r="DN98" s="22"/>
      <c r="DO98" s="20"/>
      <c r="DP98" s="22"/>
      <c r="DQ98" s="20"/>
      <c r="DR98" s="22"/>
      <c r="DS98" s="20"/>
      <c r="DT98" s="22"/>
      <c r="DU98" s="20"/>
      <c r="DV98" s="22"/>
      <c r="DW98" s="20"/>
      <c r="DX98" s="22"/>
      <c r="DY98" s="20"/>
      <c r="DZ98" s="22"/>
      <c r="EA98" s="23">
        <f t="shared" si="26"/>
        <v>0</v>
      </c>
      <c r="EB98" s="21">
        <f t="shared" si="22"/>
        <v>0</v>
      </c>
      <c r="EC98" s="193" t="e">
        <f t="shared" si="23"/>
        <v>#REF!</v>
      </c>
      <c r="ED98" s="193">
        <f t="shared" si="24"/>
        <v>0</v>
      </c>
      <c r="EE98" s="194">
        <f t="shared" si="27"/>
        <v>2</v>
      </c>
      <c r="EF98" s="185"/>
      <c r="EG98" s="185" t="s">
        <v>544</v>
      </c>
      <c r="EH98" s="185" t="s">
        <v>545</v>
      </c>
      <c r="EI98" s="185" t="s">
        <v>389</v>
      </c>
      <c r="EJ98" s="185">
        <v>2</v>
      </c>
      <c r="EK98" s="185">
        <v>821198.07</v>
      </c>
      <c r="EL98" s="185"/>
      <c r="EM98" s="185"/>
      <c r="EN98" s="185"/>
      <c r="EO98" s="185"/>
      <c r="EP98" s="185"/>
      <c r="EQ98" s="185"/>
      <c r="ER98" s="185"/>
      <c r="ES98" s="185"/>
      <c r="ET98" s="185"/>
      <c r="EU98" s="185"/>
      <c r="EV98" s="185"/>
      <c r="EW98" s="185"/>
      <c r="EX98" s="185"/>
      <c r="EY98" s="185"/>
      <c r="EZ98" s="185"/>
      <c r="FA98" s="185"/>
      <c r="FB98" s="185"/>
      <c r="FC98" s="185"/>
      <c r="FD98" s="185"/>
      <c r="FE98" s="185"/>
      <c r="FF98" s="185"/>
      <c r="FG98" s="195"/>
      <c r="FH98" s="185"/>
      <c r="FI98" s="185"/>
      <c r="FJ98" s="185"/>
      <c r="FK98" s="185"/>
      <c r="FL98" s="185"/>
      <c r="FM98" s="185"/>
      <c r="FN98" s="185"/>
      <c r="FO98" s="185"/>
      <c r="FP98" s="185"/>
      <c r="FQ98" s="185"/>
      <c r="FR98" s="185"/>
      <c r="FS98" s="185"/>
      <c r="FT98" s="185"/>
      <c r="FU98" s="185"/>
      <c r="FV98" s="185"/>
      <c r="FW98" s="185"/>
      <c r="FX98" s="185"/>
      <c r="FY98" s="185"/>
      <c r="FZ98" s="185"/>
      <c r="GA98" s="185"/>
      <c r="GB98" s="185"/>
      <c r="GC98" s="185"/>
      <c r="GD98" s="185"/>
      <c r="GE98" s="185"/>
      <c r="GF98" s="185"/>
      <c r="GG98" s="185"/>
      <c r="GH98" s="185"/>
      <c r="GI98" s="185"/>
      <c r="GJ98" s="185"/>
      <c r="GK98" s="185"/>
      <c r="GL98" s="185"/>
      <c r="GM98" s="185"/>
      <c r="GN98" s="185"/>
      <c r="GO98" s="185"/>
      <c r="GP98" s="185"/>
      <c r="GQ98" s="185"/>
      <c r="GR98" s="185"/>
      <c r="GS98" s="185"/>
      <c r="GT98" s="185"/>
      <c r="GU98" s="185"/>
      <c r="GV98" s="185"/>
      <c r="GW98" s="185"/>
      <c r="GX98" s="185"/>
      <c r="GY98" s="185"/>
      <c r="GZ98" s="185"/>
      <c r="HA98" s="185"/>
      <c r="HB98" s="185"/>
      <c r="HC98" s="185"/>
      <c r="HD98" s="185"/>
      <c r="HE98" s="185"/>
      <c r="HF98" s="185"/>
      <c r="HG98" s="185"/>
      <c r="HH98" s="185"/>
      <c r="HI98" s="185"/>
      <c r="HJ98" s="185"/>
      <c r="HK98" s="185"/>
      <c r="HL98" s="185"/>
      <c r="HM98" s="185"/>
      <c r="HN98" s="185"/>
      <c r="HO98" s="185"/>
      <c r="HP98" s="185"/>
      <c r="HQ98" s="185"/>
      <c r="HR98" s="185"/>
      <c r="HS98" s="185"/>
      <c r="HT98" s="185"/>
      <c r="HU98" s="185"/>
      <c r="HV98" s="185"/>
      <c r="HW98" s="185"/>
      <c r="HX98" s="185"/>
      <c r="HY98" s="185"/>
      <c r="HZ98" s="185"/>
      <c r="IA98" s="185"/>
      <c r="IB98" s="185"/>
      <c r="IC98" s="185"/>
      <c r="ID98" s="185"/>
      <c r="IE98" s="185"/>
      <c r="IF98" s="185"/>
      <c r="IG98" s="185"/>
      <c r="IH98" s="185"/>
      <c r="II98" s="185"/>
      <c r="IJ98" s="185"/>
      <c r="IK98" s="185"/>
      <c r="IL98" s="185"/>
      <c r="IM98" s="185"/>
      <c r="IN98" s="185"/>
      <c r="IO98" s="185"/>
      <c r="IP98" s="185"/>
      <c r="IQ98" s="185"/>
      <c r="IR98" s="185"/>
      <c r="IS98" s="185"/>
      <c r="IT98" s="185"/>
      <c r="IU98" s="185"/>
      <c r="IV98" s="185"/>
      <c r="IW98" s="185"/>
      <c r="IX98" s="185"/>
      <c r="IY98" s="185"/>
      <c r="IZ98" s="185"/>
      <c r="JA98" s="185"/>
      <c r="JB98" s="185"/>
      <c r="JC98" s="185"/>
      <c r="JD98" s="185"/>
      <c r="JE98" s="185"/>
      <c r="JF98" s="185"/>
      <c r="JG98" s="185"/>
      <c r="JH98" s="185"/>
      <c r="JI98" s="185"/>
      <c r="JJ98" s="185"/>
      <c r="JK98" s="185"/>
      <c r="JL98" s="185"/>
      <c r="JM98" s="185"/>
      <c r="JN98" s="185"/>
      <c r="JO98" s="185"/>
      <c r="JP98" s="185"/>
      <c r="JQ98" s="185"/>
      <c r="JR98" s="185"/>
      <c r="JS98" s="185"/>
      <c r="JT98" s="185"/>
      <c r="JU98" s="185"/>
      <c r="JV98" s="185"/>
      <c r="JW98" s="185"/>
      <c r="JX98" s="185"/>
      <c r="JY98" s="185"/>
      <c r="JZ98" s="185"/>
      <c r="KA98" s="185"/>
      <c r="KB98" s="185"/>
      <c r="KC98" s="185"/>
      <c r="KD98" s="185"/>
      <c r="KE98" s="185"/>
      <c r="KF98" s="185"/>
      <c r="KG98" s="185"/>
      <c r="KH98" s="185"/>
      <c r="KI98" s="185"/>
      <c r="KJ98" s="185"/>
      <c r="KK98" s="185"/>
      <c r="KL98" s="185"/>
      <c r="KM98" s="185"/>
      <c r="KN98" s="185"/>
      <c r="KO98" s="185"/>
      <c r="KP98" s="185"/>
      <c r="KQ98" s="185"/>
      <c r="KR98" s="185"/>
      <c r="KS98" s="185"/>
      <c r="KT98" s="185"/>
      <c r="KU98" s="185"/>
      <c r="KV98" s="185"/>
      <c r="KW98" s="185"/>
      <c r="KX98" s="185"/>
      <c r="KY98" s="185"/>
      <c r="KZ98" s="185"/>
      <c r="LA98" s="185"/>
      <c r="LB98" s="185"/>
      <c r="LC98" s="185"/>
      <c r="LD98" s="185"/>
      <c r="LE98" s="185"/>
      <c r="LF98" s="185"/>
      <c r="LG98" s="185"/>
      <c r="LH98" s="185"/>
      <c r="LI98" s="185"/>
      <c r="LJ98" s="185"/>
      <c r="LK98" s="185"/>
      <c r="LL98" s="185"/>
      <c r="LM98" s="185"/>
      <c r="LN98" s="185"/>
      <c r="LO98" s="185"/>
      <c r="LP98" s="185"/>
      <c r="LQ98" s="185"/>
      <c r="LR98" s="185"/>
      <c r="LS98" s="185"/>
      <c r="LT98" s="185"/>
    </row>
    <row r="99" spans="1:332" ht="15" customHeight="1">
      <c r="A99" s="196" t="str">
        <f t="shared" si="19"/>
        <v>8.5.6</v>
      </c>
      <c r="B99" s="253" t="str">
        <f t="shared" si="20"/>
        <v xml:space="preserve">Suministro, Transporte e instalacion de interruptor tripolar 3 X 1000 Amps 65 kA. tipo industrial  </v>
      </c>
      <c r="C99" s="196" t="str">
        <f t="shared" si="18"/>
        <v>UN</v>
      </c>
      <c r="D99" s="196">
        <f t="shared" si="18"/>
        <v>1</v>
      </c>
      <c r="E99" s="196">
        <f t="shared" si="18"/>
        <v>9704438.3699999992</v>
      </c>
      <c r="F99" s="197">
        <f t="shared" si="25"/>
        <v>9704438.3699999992</v>
      </c>
      <c r="G99" s="20"/>
      <c r="H99" s="21">
        <f t="shared" si="28"/>
        <v>0</v>
      </c>
      <c r="I99" s="20"/>
      <c r="J99" s="21">
        <f t="shared" si="29"/>
        <v>0</v>
      </c>
      <c r="K99" s="20"/>
      <c r="L99" s="21">
        <f t="shared" si="30"/>
        <v>0</v>
      </c>
      <c r="M99" s="20"/>
      <c r="N99" s="33">
        <f t="shared" si="33"/>
        <v>0</v>
      </c>
      <c r="O99" s="20"/>
      <c r="P99" s="22"/>
      <c r="Q99" s="20"/>
      <c r="R99" s="22"/>
      <c r="S99" s="20"/>
      <c r="T99" s="22"/>
      <c r="U99" s="20"/>
      <c r="V99" s="22"/>
      <c r="W99" s="20"/>
      <c r="X99" s="22"/>
      <c r="Y99" s="20"/>
      <c r="Z99" s="22"/>
      <c r="AA99" s="20"/>
      <c r="AB99" s="22"/>
      <c r="AC99" s="20"/>
      <c r="AD99" s="22"/>
      <c r="AE99" s="20"/>
      <c r="AF99" s="22"/>
      <c r="AG99" s="20"/>
      <c r="AH99" s="22"/>
      <c r="AI99" s="20"/>
      <c r="AJ99" s="22"/>
      <c r="AK99" s="20"/>
      <c r="AL99" s="22"/>
      <c r="AM99" s="20"/>
      <c r="AN99" s="22"/>
      <c r="AO99" s="20"/>
      <c r="AP99" s="22"/>
      <c r="AQ99" s="20"/>
      <c r="AR99" s="22"/>
      <c r="AS99" s="20"/>
      <c r="AT99" s="22"/>
      <c r="AU99" s="20"/>
      <c r="AV99" s="22"/>
      <c r="AW99" s="20"/>
      <c r="AX99" s="22"/>
      <c r="AY99" s="20"/>
      <c r="AZ99" s="22"/>
      <c r="BA99" s="20"/>
      <c r="BB99" s="22"/>
      <c r="BC99" s="20"/>
      <c r="BD99" s="22"/>
      <c r="BE99" s="20"/>
      <c r="BF99" s="22"/>
      <c r="BG99" s="83"/>
      <c r="BH99" s="84"/>
      <c r="BI99" s="20"/>
      <c r="BJ99" s="95"/>
      <c r="BK99" s="20">
        <v>0</v>
      </c>
      <c r="BL99" s="21">
        <f t="shared" si="31"/>
        <v>0</v>
      </c>
      <c r="BM99" s="20"/>
      <c r="BN99" s="95">
        <f t="shared" si="21"/>
        <v>0</v>
      </c>
      <c r="BO99" s="20"/>
      <c r="BP99" s="21">
        <f t="shared" si="32"/>
        <v>0</v>
      </c>
      <c r="BQ99" s="20"/>
      <c r="BR99" s="22"/>
      <c r="BS99" s="20"/>
      <c r="BT99" s="22"/>
      <c r="BU99" s="20"/>
      <c r="BV99" s="22"/>
      <c r="BW99" s="20"/>
      <c r="BX99" s="22"/>
      <c r="BY99" s="20"/>
      <c r="BZ99" s="172"/>
      <c r="CA99" s="20"/>
      <c r="CB99" s="164"/>
      <c r="CC99" s="20"/>
      <c r="CD99" s="178"/>
      <c r="CE99" s="20"/>
      <c r="CF99" s="95"/>
      <c r="CG99" s="20"/>
      <c r="CH99" s="95"/>
      <c r="CI99" s="20"/>
      <c r="CJ99" s="22"/>
      <c r="CK99" s="20"/>
      <c r="CL99" s="22"/>
      <c r="CM99" s="20"/>
      <c r="CN99" s="22"/>
      <c r="CO99" s="20"/>
      <c r="CP99" s="22"/>
      <c r="CQ99" s="20"/>
      <c r="CR99" s="22"/>
      <c r="CS99" s="20"/>
      <c r="CT99" s="22"/>
      <c r="CU99" s="20"/>
      <c r="CV99" s="22"/>
      <c r="CW99" s="20"/>
      <c r="CX99" s="22"/>
      <c r="CY99" s="20"/>
      <c r="CZ99" s="22"/>
      <c r="DA99" s="20"/>
      <c r="DB99" s="22"/>
      <c r="DC99" s="20"/>
      <c r="DD99" s="22"/>
      <c r="DE99" s="20"/>
      <c r="DF99" s="22"/>
      <c r="DG99" s="20"/>
      <c r="DH99" s="22"/>
      <c r="DI99" s="20"/>
      <c r="DJ99" s="22"/>
      <c r="DK99" s="20"/>
      <c r="DL99" s="22"/>
      <c r="DM99" s="20"/>
      <c r="DN99" s="22"/>
      <c r="DO99" s="20"/>
      <c r="DP99" s="22"/>
      <c r="DQ99" s="20"/>
      <c r="DR99" s="22"/>
      <c r="DS99" s="20"/>
      <c r="DT99" s="22"/>
      <c r="DU99" s="20"/>
      <c r="DV99" s="22"/>
      <c r="DW99" s="20"/>
      <c r="DX99" s="22"/>
      <c r="DY99" s="20"/>
      <c r="DZ99" s="22"/>
      <c r="EA99" s="23">
        <f t="shared" si="26"/>
        <v>0</v>
      </c>
      <c r="EB99" s="21">
        <f t="shared" si="22"/>
        <v>0</v>
      </c>
      <c r="EC99" s="193" t="e">
        <f t="shared" si="23"/>
        <v>#REF!</v>
      </c>
      <c r="ED99" s="193">
        <f t="shared" si="24"/>
        <v>0</v>
      </c>
      <c r="EE99" s="194">
        <f t="shared" si="27"/>
        <v>1</v>
      </c>
      <c r="EF99" s="185"/>
      <c r="EG99" s="185" t="s">
        <v>546</v>
      </c>
      <c r="EH99" s="185" t="s">
        <v>547</v>
      </c>
      <c r="EI99" s="185" t="s">
        <v>389</v>
      </c>
      <c r="EJ99" s="185">
        <v>1</v>
      </c>
      <c r="EK99" s="185">
        <v>9704438.3699999992</v>
      </c>
      <c r="EL99" s="185"/>
      <c r="EM99" s="185"/>
      <c r="EN99" s="185"/>
      <c r="EO99" s="185"/>
      <c r="EP99" s="185"/>
      <c r="EQ99" s="185"/>
      <c r="ER99" s="185"/>
      <c r="ES99" s="185"/>
      <c r="ET99" s="185"/>
      <c r="EU99" s="185"/>
      <c r="EV99" s="185"/>
      <c r="EW99" s="185"/>
      <c r="EX99" s="185"/>
      <c r="EY99" s="185"/>
      <c r="EZ99" s="185"/>
      <c r="FA99" s="185"/>
      <c r="FB99" s="185"/>
      <c r="FC99" s="185"/>
      <c r="FD99" s="185"/>
      <c r="FE99" s="185"/>
      <c r="FF99" s="185"/>
      <c r="FG99" s="195"/>
      <c r="FH99" s="185"/>
      <c r="FI99" s="185"/>
      <c r="FJ99" s="185"/>
      <c r="FK99" s="185"/>
      <c r="FL99" s="185"/>
      <c r="FM99" s="185"/>
      <c r="FN99" s="185"/>
      <c r="FO99" s="185"/>
      <c r="FP99" s="185"/>
      <c r="FQ99" s="185"/>
      <c r="FR99" s="185"/>
      <c r="FS99" s="185"/>
      <c r="FT99" s="185"/>
      <c r="FU99" s="185"/>
      <c r="FV99" s="185"/>
      <c r="FW99" s="185"/>
      <c r="FX99" s="185"/>
      <c r="FY99" s="185"/>
      <c r="FZ99" s="185"/>
      <c r="GA99" s="185"/>
      <c r="GB99" s="185"/>
      <c r="GC99" s="185"/>
      <c r="GD99" s="185"/>
      <c r="GE99" s="185"/>
      <c r="GF99" s="185"/>
      <c r="GG99" s="185"/>
      <c r="GH99" s="185"/>
      <c r="GI99" s="185"/>
      <c r="GJ99" s="185"/>
      <c r="GK99" s="185"/>
      <c r="GL99" s="185"/>
      <c r="GM99" s="185"/>
      <c r="GN99" s="185"/>
      <c r="GO99" s="185"/>
      <c r="GP99" s="185"/>
      <c r="GQ99" s="185"/>
      <c r="GR99" s="185"/>
      <c r="GS99" s="185"/>
      <c r="GT99" s="185"/>
      <c r="GU99" s="185"/>
      <c r="GV99" s="185"/>
      <c r="GW99" s="185"/>
      <c r="GX99" s="185"/>
      <c r="GY99" s="185"/>
      <c r="GZ99" s="185"/>
      <c r="HA99" s="185"/>
      <c r="HB99" s="185"/>
      <c r="HC99" s="185"/>
      <c r="HD99" s="185"/>
      <c r="HE99" s="185"/>
      <c r="HF99" s="185"/>
      <c r="HG99" s="185"/>
      <c r="HH99" s="185"/>
      <c r="HI99" s="185"/>
      <c r="HJ99" s="185"/>
      <c r="HK99" s="185"/>
      <c r="HL99" s="185"/>
      <c r="HM99" s="185"/>
      <c r="HN99" s="185"/>
      <c r="HO99" s="185"/>
      <c r="HP99" s="185"/>
      <c r="HQ99" s="185"/>
      <c r="HR99" s="185"/>
      <c r="HS99" s="185"/>
      <c r="HT99" s="185"/>
      <c r="HU99" s="185"/>
      <c r="HV99" s="185"/>
      <c r="HW99" s="185"/>
      <c r="HX99" s="185"/>
      <c r="HY99" s="185"/>
      <c r="HZ99" s="185"/>
      <c r="IA99" s="185"/>
      <c r="IB99" s="185"/>
      <c r="IC99" s="185"/>
      <c r="ID99" s="185"/>
      <c r="IE99" s="185"/>
      <c r="IF99" s="185"/>
      <c r="IG99" s="185"/>
      <c r="IH99" s="185"/>
      <c r="II99" s="185"/>
      <c r="IJ99" s="185"/>
      <c r="IK99" s="185"/>
      <c r="IL99" s="185"/>
      <c r="IM99" s="185"/>
      <c r="IN99" s="185"/>
      <c r="IO99" s="185"/>
      <c r="IP99" s="185"/>
      <c r="IQ99" s="185"/>
      <c r="IR99" s="185"/>
      <c r="IS99" s="185"/>
      <c r="IT99" s="185"/>
      <c r="IU99" s="185"/>
      <c r="IV99" s="185"/>
      <c r="IW99" s="185"/>
      <c r="IX99" s="185"/>
      <c r="IY99" s="185"/>
      <c r="IZ99" s="185"/>
      <c r="JA99" s="185"/>
      <c r="JB99" s="185"/>
      <c r="JC99" s="185"/>
      <c r="JD99" s="185"/>
      <c r="JE99" s="185"/>
      <c r="JF99" s="185"/>
      <c r="JG99" s="185"/>
      <c r="JH99" s="185"/>
      <c r="JI99" s="185"/>
      <c r="JJ99" s="185"/>
      <c r="JK99" s="185"/>
      <c r="JL99" s="185"/>
      <c r="JM99" s="185"/>
      <c r="JN99" s="185"/>
      <c r="JO99" s="185"/>
      <c r="JP99" s="185"/>
      <c r="JQ99" s="185"/>
      <c r="JR99" s="185"/>
      <c r="JS99" s="185"/>
      <c r="JT99" s="185"/>
      <c r="JU99" s="185"/>
      <c r="JV99" s="185"/>
      <c r="JW99" s="185"/>
      <c r="JX99" s="185"/>
      <c r="JY99" s="185"/>
      <c r="JZ99" s="185"/>
      <c r="KA99" s="185"/>
      <c r="KB99" s="185"/>
      <c r="KC99" s="185"/>
      <c r="KD99" s="185"/>
      <c r="KE99" s="185"/>
      <c r="KF99" s="185"/>
      <c r="KG99" s="185"/>
      <c r="KH99" s="185"/>
      <c r="KI99" s="185"/>
      <c r="KJ99" s="185"/>
      <c r="KK99" s="185"/>
      <c r="KL99" s="185"/>
      <c r="KM99" s="185"/>
      <c r="KN99" s="185"/>
      <c r="KO99" s="185"/>
      <c r="KP99" s="185"/>
      <c r="KQ99" s="185"/>
      <c r="KR99" s="185"/>
      <c r="KS99" s="185"/>
      <c r="KT99" s="185"/>
      <c r="KU99" s="185"/>
      <c r="KV99" s="185"/>
      <c r="KW99" s="185"/>
      <c r="KX99" s="185"/>
      <c r="KY99" s="185"/>
      <c r="KZ99" s="185"/>
      <c r="LA99" s="185"/>
      <c r="LB99" s="185"/>
      <c r="LC99" s="185"/>
      <c r="LD99" s="185"/>
      <c r="LE99" s="185"/>
      <c r="LF99" s="185"/>
      <c r="LG99" s="185"/>
      <c r="LH99" s="185"/>
      <c r="LI99" s="185"/>
      <c r="LJ99" s="185"/>
      <c r="LK99" s="185"/>
      <c r="LL99" s="185"/>
      <c r="LM99" s="185"/>
      <c r="LN99" s="185"/>
      <c r="LO99" s="185"/>
      <c r="LP99" s="185"/>
      <c r="LQ99" s="185"/>
      <c r="LR99" s="185"/>
      <c r="LS99" s="185"/>
      <c r="LT99" s="185"/>
    </row>
    <row r="100" spans="1:332" ht="14.45" customHeight="1">
      <c r="A100" s="196" t="str">
        <f t="shared" si="19"/>
        <v>8.5.7</v>
      </c>
      <c r="B100" s="253" t="str">
        <f t="shared" si="20"/>
        <v>Suministro, Transporte e instalacion de interruptor bipolar 2 X 40   Amps 25 kA. tipo industrial</v>
      </c>
      <c r="C100" s="196" t="str">
        <f t="shared" si="18"/>
        <v>UN</v>
      </c>
      <c r="D100" s="196">
        <f t="shared" si="18"/>
        <v>4</v>
      </c>
      <c r="E100" s="196">
        <f t="shared" si="18"/>
        <v>624908.79</v>
      </c>
      <c r="F100" s="197">
        <f t="shared" si="25"/>
        <v>2499635.16</v>
      </c>
      <c r="G100" s="20"/>
      <c r="H100" s="21">
        <f t="shared" si="28"/>
        <v>0</v>
      </c>
      <c r="I100" s="20"/>
      <c r="J100" s="21">
        <f t="shared" si="29"/>
        <v>0</v>
      </c>
      <c r="K100" s="20"/>
      <c r="L100" s="21">
        <f t="shared" si="30"/>
        <v>0</v>
      </c>
      <c r="M100" s="20"/>
      <c r="N100" s="33">
        <f t="shared" si="33"/>
        <v>0</v>
      </c>
      <c r="O100" s="20"/>
      <c r="P100" s="22"/>
      <c r="Q100" s="20"/>
      <c r="R100" s="22"/>
      <c r="S100" s="20"/>
      <c r="T100" s="22"/>
      <c r="U100" s="20"/>
      <c r="V100" s="22"/>
      <c r="W100" s="20"/>
      <c r="X100" s="22"/>
      <c r="Y100" s="20"/>
      <c r="Z100" s="22"/>
      <c r="AA100" s="20"/>
      <c r="AB100" s="22"/>
      <c r="AC100" s="20"/>
      <c r="AD100" s="22"/>
      <c r="AE100" s="20"/>
      <c r="AF100" s="22"/>
      <c r="AG100" s="20"/>
      <c r="AH100" s="22"/>
      <c r="AI100" s="20"/>
      <c r="AJ100" s="22"/>
      <c r="AK100" s="20"/>
      <c r="AL100" s="22"/>
      <c r="AM100" s="20"/>
      <c r="AN100" s="22"/>
      <c r="AO100" s="20"/>
      <c r="AP100" s="22"/>
      <c r="AQ100" s="20"/>
      <c r="AR100" s="22"/>
      <c r="AS100" s="20"/>
      <c r="AT100" s="22"/>
      <c r="AU100" s="20"/>
      <c r="AV100" s="22"/>
      <c r="AW100" s="20"/>
      <c r="AX100" s="22"/>
      <c r="AY100" s="20"/>
      <c r="AZ100" s="22"/>
      <c r="BA100" s="20"/>
      <c r="BB100" s="22"/>
      <c r="BC100" s="20"/>
      <c r="BD100" s="22"/>
      <c r="BE100" s="20"/>
      <c r="BF100" s="22"/>
      <c r="BG100" s="83"/>
      <c r="BH100" s="84"/>
      <c r="BI100" s="20"/>
      <c r="BJ100" s="95"/>
      <c r="BK100" s="20">
        <v>0</v>
      </c>
      <c r="BL100" s="21">
        <f t="shared" si="31"/>
        <v>0</v>
      </c>
      <c r="BM100" s="20"/>
      <c r="BN100" s="95">
        <f t="shared" si="21"/>
        <v>0</v>
      </c>
      <c r="BO100" s="20"/>
      <c r="BP100" s="21">
        <f t="shared" si="32"/>
        <v>0</v>
      </c>
      <c r="BQ100" s="20"/>
      <c r="BR100" s="22"/>
      <c r="BS100" s="20"/>
      <c r="BT100" s="22"/>
      <c r="BU100" s="20"/>
      <c r="BV100" s="22"/>
      <c r="BW100" s="20"/>
      <c r="BX100" s="22"/>
      <c r="BY100" s="20"/>
      <c r="BZ100" s="172"/>
      <c r="CA100" s="20"/>
      <c r="CB100" s="164"/>
      <c r="CC100" s="20"/>
      <c r="CD100" s="178"/>
      <c r="CE100" s="20"/>
      <c r="CF100" s="95"/>
      <c r="CG100" s="20"/>
      <c r="CH100" s="95"/>
      <c r="CI100" s="20"/>
      <c r="CJ100" s="22"/>
      <c r="CK100" s="20"/>
      <c r="CL100" s="22"/>
      <c r="CM100" s="20"/>
      <c r="CN100" s="22"/>
      <c r="CO100" s="20"/>
      <c r="CP100" s="22"/>
      <c r="CQ100" s="20"/>
      <c r="CR100" s="22"/>
      <c r="CS100" s="20"/>
      <c r="CT100" s="22"/>
      <c r="CU100" s="20"/>
      <c r="CV100" s="22"/>
      <c r="CW100" s="20"/>
      <c r="CX100" s="22"/>
      <c r="CY100" s="20"/>
      <c r="CZ100" s="22"/>
      <c r="DA100" s="20"/>
      <c r="DB100" s="22"/>
      <c r="DC100" s="20"/>
      <c r="DD100" s="22"/>
      <c r="DE100" s="20"/>
      <c r="DF100" s="22"/>
      <c r="DG100" s="20"/>
      <c r="DH100" s="22"/>
      <c r="DI100" s="20"/>
      <c r="DJ100" s="22"/>
      <c r="DK100" s="20"/>
      <c r="DL100" s="22"/>
      <c r="DM100" s="20"/>
      <c r="DN100" s="22"/>
      <c r="DO100" s="20"/>
      <c r="DP100" s="22"/>
      <c r="DQ100" s="20"/>
      <c r="DR100" s="22"/>
      <c r="DS100" s="20"/>
      <c r="DT100" s="22"/>
      <c r="DU100" s="20"/>
      <c r="DV100" s="22"/>
      <c r="DW100" s="20"/>
      <c r="DX100" s="22"/>
      <c r="DY100" s="20"/>
      <c r="DZ100" s="22"/>
      <c r="EA100" s="23">
        <f t="shared" si="26"/>
        <v>0</v>
      </c>
      <c r="EB100" s="21">
        <f t="shared" si="22"/>
        <v>0</v>
      </c>
      <c r="EC100" s="193" t="e">
        <f t="shared" si="23"/>
        <v>#REF!</v>
      </c>
      <c r="ED100" s="193">
        <f t="shared" si="24"/>
        <v>0</v>
      </c>
      <c r="EE100" s="194">
        <f t="shared" si="27"/>
        <v>4</v>
      </c>
      <c r="EF100" s="185"/>
      <c r="EG100" s="185" t="s">
        <v>548</v>
      </c>
      <c r="EH100" s="185" t="s">
        <v>549</v>
      </c>
      <c r="EI100" s="185" t="s">
        <v>389</v>
      </c>
      <c r="EJ100" s="185">
        <v>4</v>
      </c>
      <c r="EK100" s="185">
        <v>624908.79</v>
      </c>
      <c r="EL100" s="185"/>
      <c r="EM100" s="185"/>
      <c r="EN100" s="185"/>
      <c r="EO100" s="185"/>
      <c r="EP100" s="185"/>
      <c r="EQ100" s="185"/>
      <c r="ER100" s="185"/>
      <c r="ES100" s="185"/>
      <c r="ET100" s="185"/>
      <c r="EU100" s="185"/>
      <c r="EV100" s="185"/>
      <c r="EW100" s="185"/>
      <c r="EX100" s="185"/>
      <c r="EY100" s="185"/>
      <c r="EZ100" s="185"/>
      <c r="FA100" s="185"/>
      <c r="FB100" s="185"/>
      <c r="FC100" s="185"/>
      <c r="FD100" s="185"/>
      <c r="FE100" s="185"/>
      <c r="FF100" s="185"/>
      <c r="FG100" s="195"/>
      <c r="FH100" s="185"/>
      <c r="FI100" s="185"/>
      <c r="FJ100" s="185"/>
      <c r="FK100" s="185"/>
      <c r="FL100" s="185"/>
      <c r="FM100" s="185"/>
      <c r="FN100" s="185"/>
      <c r="FO100" s="185"/>
      <c r="FP100" s="185"/>
      <c r="FQ100" s="185"/>
      <c r="FR100" s="185"/>
      <c r="FS100" s="185"/>
      <c r="FT100" s="185"/>
      <c r="FU100" s="185"/>
      <c r="FV100" s="185"/>
      <c r="FW100" s="185"/>
      <c r="FX100" s="185"/>
      <c r="FY100" s="185"/>
      <c r="FZ100" s="185"/>
      <c r="GA100" s="185"/>
      <c r="GB100" s="185"/>
      <c r="GC100" s="185"/>
      <c r="GD100" s="185"/>
      <c r="GE100" s="185"/>
      <c r="GF100" s="185"/>
      <c r="GG100" s="185"/>
      <c r="GH100" s="185"/>
      <c r="GI100" s="185"/>
      <c r="GJ100" s="185"/>
      <c r="GK100" s="185"/>
      <c r="GL100" s="185"/>
      <c r="GM100" s="185"/>
      <c r="GN100" s="185"/>
      <c r="GO100" s="185"/>
      <c r="GP100" s="185"/>
      <c r="GQ100" s="185"/>
      <c r="GR100" s="185"/>
      <c r="GS100" s="185"/>
      <c r="GT100" s="185"/>
      <c r="GU100" s="185"/>
      <c r="GV100" s="185"/>
      <c r="GW100" s="185"/>
      <c r="GX100" s="185"/>
      <c r="GY100" s="185"/>
      <c r="GZ100" s="185"/>
      <c r="HA100" s="185"/>
      <c r="HB100" s="185"/>
      <c r="HC100" s="185"/>
      <c r="HD100" s="185"/>
      <c r="HE100" s="185"/>
      <c r="HF100" s="185"/>
      <c r="HG100" s="185"/>
      <c r="HH100" s="185"/>
      <c r="HI100" s="185"/>
      <c r="HJ100" s="185"/>
      <c r="HK100" s="185"/>
      <c r="HL100" s="185"/>
      <c r="HM100" s="185"/>
      <c r="HN100" s="185"/>
      <c r="HO100" s="185"/>
      <c r="HP100" s="185"/>
      <c r="HQ100" s="185"/>
      <c r="HR100" s="185"/>
      <c r="HS100" s="185"/>
      <c r="HT100" s="185"/>
      <c r="HU100" s="185"/>
      <c r="HV100" s="185"/>
      <c r="HW100" s="185"/>
      <c r="HX100" s="185"/>
      <c r="HY100" s="185"/>
      <c r="HZ100" s="185"/>
      <c r="IA100" s="185"/>
      <c r="IB100" s="185"/>
      <c r="IC100" s="185"/>
      <c r="ID100" s="185"/>
      <c r="IE100" s="185"/>
      <c r="IF100" s="185"/>
      <c r="IG100" s="185"/>
      <c r="IH100" s="185"/>
      <c r="II100" s="185"/>
      <c r="IJ100" s="185"/>
      <c r="IK100" s="185"/>
      <c r="IL100" s="185"/>
      <c r="IM100" s="185"/>
      <c r="IN100" s="185"/>
      <c r="IO100" s="185"/>
      <c r="IP100" s="185"/>
      <c r="IQ100" s="185"/>
      <c r="IR100" s="185"/>
      <c r="IS100" s="185"/>
      <c r="IT100" s="185"/>
      <c r="IU100" s="185"/>
      <c r="IV100" s="185"/>
      <c r="IW100" s="185"/>
      <c r="IX100" s="185"/>
      <c r="IY100" s="185"/>
      <c r="IZ100" s="185"/>
      <c r="JA100" s="185"/>
      <c r="JB100" s="185"/>
      <c r="JC100" s="185"/>
      <c r="JD100" s="185"/>
      <c r="JE100" s="185"/>
      <c r="JF100" s="185"/>
      <c r="JG100" s="185"/>
      <c r="JH100" s="185"/>
      <c r="JI100" s="185"/>
      <c r="JJ100" s="185"/>
      <c r="JK100" s="185"/>
      <c r="JL100" s="185"/>
      <c r="JM100" s="185"/>
      <c r="JN100" s="185"/>
      <c r="JO100" s="185"/>
      <c r="JP100" s="185"/>
      <c r="JQ100" s="185"/>
      <c r="JR100" s="185"/>
      <c r="JS100" s="185"/>
      <c r="JT100" s="185"/>
      <c r="JU100" s="185"/>
      <c r="JV100" s="185"/>
      <c r="JW100" s="185"/>
      <c r="JX100" s="185"/>
      <c r="JY100" s="185"/>
      <c r="JZ100" s="185"/>
      <c r="KA100" s="185"/>
      <c r="KB100" s="185"/>
      <c r="KC100" s="185"/>
      <c r="KD100" s="185"/>
      <c r="KE100" s="185"/>
      <c r="KF100" s="185"/>
      <c r="KG100" s="185"/>
      <c r="KH100" s="185"/>
      <c r="KI100" s="185"/>
      <c r="KJ100" s="185"/>
      <c r="KK100" s="185"/>
      <c r="KL100" s="185"/>
      <c r="KM100" s="185"/>
      <c r="KN100" s="185"/>
      <c r="KO100" s="185"/>
      <c r="KP100" s="185"/>
      <c r="KQ100" s="185"/>
      <c r="KR100" s="185"/>
      <c r="KS100" s="185"/>
      <c r="KT100" s="185"/>
      <c r="KU100" s="185"/>
      <c r="KV100" s="185"/>
      <c r="KW100" s="185"/>
      <c r="KX100" s="185"/>
      <c r="KY100" s="185"/>
      <c r="KZ100" s="185"/>
      <c r="LA100" s="185"/>
      <c r="LB100" s="185"/>
      <c r="LC100" s="185"/>
      <c r="LD100" s="185"/>
      <c r="LE100" s="185"/>
      <c r="LF100" s="185"/>
      <c r="LG100" s="185"/>
      <c r="LH100" s="185"/>
      <c r="LI100" s="185"/>
      <c r="LJ100" s="185"/>
      <c r="LK100" s="185"/>
      <c r="LL100" s="185"/>
      <c r="LM100" s="185"/>
      <c r="LN100" s="185"/>
      <c r="LO100" s="185"/>
      <c r="LP100" s="185"/>
      <c r="LQ100" s="185"/>
      <c r="LR100" s="185"/>
      <c r="LS100" s="185"/>
      <c r="LT100" s="185"/>
    </row>
    <row r="101" spans="1:332" s="190" customFormat="1" ht="15" customHeight="1">
      <c r="A101" s="196" t="str">
        <f t="shared" si="19"/>
        <v>8.5.8</v>
      </c>
      <c r="B101" s="253" t="str">
        <f t="shared" si="20"/>
        <v>Suministro, Transporte e instalacion de interruptor tripolar 3x250 Amps 35 kA. tipo industrial</v>
      </c>
      <c r="C101" s="196" t="str">
        <f t="shared" si="18"/>
        <v>UN</v>
      </c>
      <c r="D101" s="196">
        <f t="shared" si="18"/>
        <v>1</v>
      </c>
      <c r="E101" s="196">
        <f t="shared" si="18"/>
        <v>2209237.4700000002</v>
      </c>
      <c r="F101" s="197">
        <f t="shared" si="25"/>
        <v>2209237.4700000002</v>
      </c>
      <c r="G101" s="20"/>
      <c r="H101" s="21">
        <f t="shared" si="28"/>
        <v>0</v>
      </c>
      <c r="I101" s="20"/>
      <c r="J101" s="21">
        <f t="shared" si="29"/>
        <v>0</v>
      </c>
      <c r="K101" s="20"/>
      <c r="L101" s="21">
        <f t="shared" si="30"/>
        <v>0</v>
      </c>
      <c r="M101" s="20"/>
      <c r="N101" s="33">
        <f t="shared" si="33"/>
        <v>0</v>
      </c>
      <c r="O101" s="20"/>
      <c r="P101" s="22"/>
      <c r="Q101" s="20"/>
      <c r="R101" s="22"/>
      <c r="S101" s="20"/>
      <c r="T101" s="22"/>
      <c r="U101" s="20"/>
      <c r="V101" s="22"/>
      <c r="W101" s="20"/>
      <c r="X101" s="22"/>
      <c r="Y101" s="20"/>
      <c r="Z101" s="22"/>
      <c r="AA101" s="20"/>
      <c r="AB101" s="22"/>
      <c r="AC101" s="20"/>
      <c r="AD101" s="22"/>
      <c r="AE101" s="20"/>
      <c r="AF101" s="22"/>
      <c r="AG101" s="20"/>
      <c r="AH101" s="22"/>
      <c r="AI101" s="20"/>
      <c r="AJ101" s="22"/>
      <c r="AK101" s="20"/>
      <c r="AL101" s="22"/>
      <c r="AM101" s="20"/>
      <c r="AN101" s="22"/>
      <c r="AO101" s="20"/>
      <c r="AP101" s="22"/>
      <c r="AQ101" s="20"/>
      <c r="AR101" s="22"/>
      <c r="AS101" s="20"/>
      <c r="AT101" s="22"/>
      <c r="AU101" s="20"/>
      <c r="AV101" s="22"/>
      <c r="AW101" s="20"/>
      <c r="AX101" s="22"/>
      <c r="AY101" s="20"/>
      <c r="AZ101" s="22"/>
      <c r="BA101" s="20"/>
      <c r="BB101" s="22"/>
      <c r="BC101" s="20"/>
      <c r="BD101" s="22"/>
      <c r="BE101" s="20"/>
      <c r="BF101" s="22"/>
      <c r="BG101" s="83"/>
      <c r="BH101" s="84"/>
      <c r="BI101" s="20"/>
      <c r="BJ101" s="95"/>
      <c r="BK101" s="20">
        <v>0</v>
      </c>
      <c r="BL101" s="21">
        <f t="shared" si="31"/>
        <v>0</v>
      </c>
      <c r="BM101" s="20"/>
      <c r="BN101" s="95">
        <f t="shared" si="21"/>
        <v>0</v>
      </c>
      <c r="BO101" s="20"/>
      <c r="BP101" s="21">
        <f t="shared" si="32"/>
        <v>0</v>
      </c>
      <c r="BQ101" s="20"/>
      <c r="BR101" s="22"/>
      <c r="BS101" s="20"/>
      <c r="BT101" s="22"/>
      <c r="BU101" s="20"/>
      <c r="BV101" s="22"/>
      <c r="BW101" s="20"/>
      <c r="BX101" s="22"/>
      <c r="BY101" s="20"/>
      <c r="BZ101" s="172"/>
      <c r="CA101" s="20"/>
      <c r="CB101" s="164"/>
      <c r="CC101" s="20"/>
      <c r="CD101" s="178"/>
      <c r="CE101" s="20"/>
      <c r="CF101" s="95">
        <f>+CE101*$E101</f>
        <v>0</v>
      </c>
      <c r="CG101" s="20"/>
      <c r="CH101" s="95"/>
      <c r="CI101" s="20"/>
      <c r="CJ101" s="22"/>
      <c r="CK101" s="20"/>
      <c r="CL101" s="22"/>
      <c r="CM101" s="20"/>
      <c r="CN101" s="22"/>
      <c r="CO101" s="20"/>
      <c r="CP101" s="22"/>
      <c r="CQ101" s="20"/>
      <c r="CR101" s="22"/>
      <c r="CS101" s="20"/>
      <c r="CT101" s="22"/>
      <c r="CU101" s="20"/>
      <c r="CV101" s="22"/>
      <c r="CW101" s="20"/>
      <c r="CX101" s="22"/>
      <c r="CY101" s="20"/>
      <c r="CZ101" s="22"/>
      <c r="DA101" s="20"/>
      <c r="DB101" s="22"/>
      <c r="DC101" s="20"/>
      <c r="DD101" s="22"/>
      <c r="DE101" s="20"/>
      <c r="DF101" s="22"/>
      <c r="DG101" s="20"/>
      <c r="DH101" s="22"/>
      <c r="DI101" s="20"/>
      <c r="DJ101" s="22"/>
      <c r="DK101" s="20"/>
      <c r="DL101" s="22"/>
      <c r="DM101" s="20"/>
      <c r="DN101" s="22"/>
      <c r="DO101" s="20"/>
      <c r="DP101" s="22"/>
      <c r="DQ101" s="20"/>
      <c r="DR101" s="22"/>
      <c r="DS101" s="20"/>
      <c r="DT101" s="22"/>
      <c r="DU101" s="20"/>
      <c r="DV101" s="22"/>
      <c r="DW101" s="20"/>
      <c r="DX101" s="22"/>
      <c r="DY101" s="20"/>
      <c r="DZ101" s="22"/>
      <c r="EA101" s="23">
        <f t="shared" si="26"/>
        <v>0</v>
      </c>
      <c r="EB101" s="21">
        <f t="shared" si="22"/>
        <v>0</v>
      </c>
      <c r="EC101" s="193" t="e">
        <f t="shared" si="23"/>
        <v>#REF!</v>
      </c>
      <c r="ED101" s="193">
        <f t="shared" si="24"/>
        <v>0</v>
      </c>
      <c r="EE101" s="194">
        <f t="shared" si="27"/>
        <v>1</v>
      </c>
      <c r="EF101" s="185"/>
      <c r="EG101" s="185" t="s">
        <v>550</v>
      </c>
      <c r="EH101" s="185" t="s">
        <v>551</v>
      </c>
      <c r="EI101" s="185" t="s">
        <v>389</v>
      </c>
      <c r="EJ101" s="185">
        <v>1</v>
      </c>
      <c r="EK101" s="185">
        <v>2209237.4700000002</v>
      </c>
      <c r="EL101" s="185"/>
      <c r="EM101" s="185"/>
      <c r="EN101" s="185"/>
      <c r="EO101" s="185"/>
      <c r="EP101" s="185"/>
      <c r="EQ101" s="185"/>
      <c r="ER101" s="185"/>
      <c r="ES101" s="185"/>
      <c r="ET101" s="185"/>
      <c r="EU101" s="185"/>
      <c r="EV101" s="185"/>
      <c r="EW101" s="185"/>
      <c r="EX101" s="185"/>
      <c r="EY101" s="185"/>
      <c r="EZ101" s="185"/>
      <c r="FA101" s="185"/>
      <c r="FB101" s="185"/>
      <c r="FC101" s="185"/>
      <c r="FD101" s="185"/>
      <c r="FE101" s="185"/>
      <c r="FF101" s="185"/>
      <c r="FG101" s="195"/>
      <c r="FH101" s="185"/>
      <c r="FI101" s="185"/>
      <c r="FJ101" s="185"/>
      <c r="FK101" s="185"/>
      <c r="FL101" s="185"/>
      <c r="FM101" s="185"/>
      <c r="FN101" s="185"/>
      <c r="FO101" s="185"/>
      <c r="FP101" s="185"/>
      <c r="FQ101" s="185"/>
      <c r="FR101" s="185"/>
      <c r="FS101" s="185"/>
      <c r="FT101" s="185"/>
      <c r="FU101" s="185"/>
      <c r="FV101" s="185"/>
      <c r="FW101" s="185"/>
      <c r="FX101" s="185"/>
      <c r="FY101" s="185"/>
      <c r="FZ101" s="185"/>
      <c r="GA101" s="185"/>
      <c r="GB101" s="185"/>
      <c r="GC101" s="185"/>
      <c r="GD101" s="185"/>
      <c r="GE101" s="185"/>
      <c r="GF101" s="185"/>
      <c r="GG101" s="185"/>
      <c r="GH101" s="185"/>
      <c r="GI101" s="185"/>
      <c r="GJ101" s="185"/>
      <c r="GK101" s="185"/>
      <c r="GL101" s="185"/>
      <c r="GM101" s="185"/>
      <c r="GN101" s="185"/>
      <c r="GO101" s="185"/>
      <c r="GP101" s="185"/>
      <c r="GQ101" s="185"/>
      <c r="GR101" s="185"/>
      <c r="GS101" s="185"/>
      <c r="GT101" s="185"/>
      <c r="GU101" s="185"/>
      <c r="GV101" s="185"/>
      <c r="GW101" s="185"/>
      <c r="GX101" s="185"/>
      <c r="GY101" s="185"/>
      <c r="GZ101" s="185"/>
      <c r="HA101" s="185"/>
      <c r="HB101" s="185"/>
      <c r="HC101" s="185"/>
      <c r="HD101" s="185"/>
      <c r="HE101" s="185"/>
      <c r="HF101" s="185"/>
      <c r="HG101" s="185"/>
      <c r="HH101" s="185"/>
      <c r="HI101" s="185"/>
      <c r="HJ101" s="185"/>
      <c r="HK101" s="185"/>
      <c r="HL101" s="185"/>
      <c r="HM101" s="185"/>
      <c r="HN101" s="185"/>
      <c r="HO101" s="185"/>
      <c r="HP101" s="185"/>
      <c r="HQ101" s="185"/>
      <c r="HR101" s="185"/>
      <c r="HS101" s="185"/>
      <c r="HT101" s="185"/>
      <c r="HU101" s="185"/>
      <c r="HV101" s="185"/>
      <c r="HW101" s="185"/>
      <c r="HX101" s="185"/>
      <c r="HY101" s="185"/>
      <c r="HZ101" s="185"/>
      <c r="IA101" s="185"/>
      <c r="IB101" s="185"/>
      <c r="IC101" s="185"/>
      <c r="ID101" s="185"/>
      <c r="IE101" s="185"/>
      <c r="IF101" s="185"/>
      <c r="IG101" s="185"/>
      <c r="IH101" s="185"/>
      <c r="II101" s="185"/>
      <c r="IJ101" s="185"/>
      <c r="IK101" s="185"/>
      <c r="IL101" s="185"/>
      <c r="IM101" s="185"/>
      <c r="IN101" s="185"/>
      <c r="IO101" s="185"/>
      <c r="IP101" s="185"/>
      <c r="IQ101" s="185"/>
      <c r="IR101" s="185"/>
      <c r="IS101" s="185"/>
      <c r="IT101" s="185"/>
      <c r="IU101" s="185"/>
      <c r="IV101" s="185"/>
      <c r="IW101" s="185"/>
      <c r="IX101" s="185"/>
      <c r="IY101" s="185"/>
      <c r="IZ101" s="185"/>
      <c r="JA101" s="185"/>
      <c r="JB101" s="185"/>
      <c r="JC101" s="185"/>
      <c r="JD101" s="185"/>
      <c r="JE101" s="185"/>
      <c r="JF101" s="185"/>
      <c r="JG101" s="185"/>
      <c r="JH101" s="185"/>
      <c r="JI101" s="185"/>
      <c r="JJ101" s="185"/>
      <c r="JK101" s="185"/>
      <c r="JL101" s="185"/>
      <c r="JM101" s="185"/>
      <c r="JN101" s="185"/>
      <c r="JO101" s="185"/>
      <c r="JP101" s="185"/>
      <c r="JQ101" s="185"/>
      <c r="JR101" s="185"/>
      <c r="JS101" s="185"/>
      <c r="JT101" s="185"/>
      <c r="JU101" s="185"/>
      <c r="JV101" s="185"/>
      <c r="JW101" s="185"/>
      <c r="JX101" s="185"/>
      <c r="JY101" s="185"/>
      <c r="JZ101" s="185"/>
      <c r="KA101" s="185"/>
      <c r="KB101" s="185"/>
      <c r="KC101" s="185"/>
      <c r="KD101" s="185"/>
      <c r="KE101" s="185"/>
      <c r="KF101" s="185"/>
      <c r="KG101" s="185"/>
      <c r="KH101" s="185"/>
      <c r="KI101" s="185"/>
      <c r="KJ101" s="185"/>
      <c r="KK101" s="185"/>
      <c r="KL101" s="185"/>
      <c r="KM101" s="185"/>
      <c r="KN101" s="185"/>
      <c r="KO101" s="185"/>
      <c r="KP101" s="185"/>
      <c r="KQ101" s="185"/>
      <c r="KR101" s="185"/>
      <c r="KS101" s="185"/>
      <c r="KT101" s="185"/>
      <c r="KU101" s="185"/>
      <c r="KV101" s="185"/>
      <c r="KW101" s="185"/>
      <c r="KX101" s="185"/>
      <c r="KY101" s="185"/>
      <c r="KZ101" s="185"/>
      <c r="LA101" s="185"/>
      <c r="LB101" s="185"/>
      <c r="LC101" s="185"/>
      <c r="LD101" s="185"/>
      <c r="LE101" s="185"/>
      <c r="LF101" s="185"/>
      <c r="LG101" s="185"/>
      <c r="LH101" s="185"/>
      <c r="LI101" s="185"/>
      <c r="LJ101" s="185"/>
      <c r="LK101" s="185"/>
      <c r="LL101" s="185"/>
      <c r="LM101" s="185"/>
      <c r="LN101" s="185"/>
      <c r="LO101" s="185"/>
      <c r="LP101" s="185"/>
      <c r="LQ101" s="185"/>
      <c r="LR101" s="185"/>
      <c r="LS101" s="185"/>
      <c r="LT101" s="185"/>
    </row>
    <row r="102" spans="1:332" ht="14.45" customHeight="1">
      <c r="A102" s="196" t="str">
        <f t="shared" ref="A102:A133" si="34">EG102</f>
        <v>8.5.9</v>
      </c>
      <c r="B102" s="253" t="str">
        <f t="shared" ref="B102:B133" si="35">EH102</f>
        <v>1 X 15 Amps. tipo enchufable</v>
      </c>
      <c r="C102" s="196" t="str">
        <f t="shared" si="18"/>
        <v>UN</v>
      </c>
      <c r="D102" s="196">
        <f t="shared" si="18"/>
        <v>60</v>
      </c>
      <c r="E102" s="196">
        <f t="shared" si="18"/>
        <v>21029.579999999998</v>
      </c>
      <c r="F102" s="197">
        <f t="shared" si="25"/>
        <v>1261774.7999999998</v>
      </c>
      <c r="G102" s="20"/>
      <c r="H102" s="21">
        <f t="shared" si="28"/>
        <v>0</v>
      </c>
      <c r="I102" s="20"/>
      <c r="J102" s="21">
        <f t="shared" si="29"/>
        <v>0</v>
      </c>
      <c r="K102" s="20"/>
      <c r="L102" s="21">
        <f t="shared" si="30"/>
        <v>0</v>
      </c>
      <c r="M102" s="20"/>
      <c r="N102" s="33">
        <f t="shared" si="33"/>
        <v>0</v>
      </c>
      <c r="O102" s="20"/>
      <c r="P102" s="22"/>
      <c r="Q102" s="20"/>
      <c r="R102" s="22"/>
      <c r="S102" s="20"/>
      <c r="T102" s="22"/>
      <c r="U102" s="20"/>
      <c r="V102" s="22"/>
      <c r="W102" s="20"/>
      <c r="X102" s="22"/>
      <c r="Y102" s="20"/>
      <c r="Z102" s="22"/>
      <c r="AA102" s="20"/>
      <c r="AB102" s="22"/>
      <c r="AC102" s="20"/>
      <c r="AD102" s="22"/>
      <c r="AE102" s="20"/>
      <c r="AF102" s="22"/>
      <c r="AG102" s="20"/>
      <c r="AH102" s="22"/>
      <c r="AI102" s="20"/>
      <c r="AJ102" s="22"/>
      <c r="AK102" s="20"/>
      <c r="AL102" s="22"/>
      <c r="AM102" s="20"/>
      <c r="AN102" s="22"/>
      <c r="AO102" s="20"/>
      <c r="AP102" s="22"/>
      <c r="AQ102" s="20"/>
      <c r="AR102" s="22"/>
      <c r="AS102" s="20"/>
      <c r="AT102" s="22"/>
      <c r="AU102" s="20"/>
      <c r="AV102" s="22"/>
      <c r="AW102" s="20"/>
      <c r="AX102" s="22"/>
      <c r="AY102" s="20"/>
      <c r="AZ102" s="22"/>
      <c r="BA102" s="20"/>
      <c r="BB102" s="22"/>
      <c r="BC102" s="20"/>
      <c r="BD102" s="22"/>
      <c r="BE102" s="20"/>
      <c r="BF102" s="22"/>
      <c r="BG102" s="83"/>
      <c r="BH102" s="84"/>
      <c r="BI102" s="20"/>
      <c r="BJ102" s="95"/>
      <c r="BK102" s="20">
        <v>0</v>
      </c>
      <c r="BL102" s="21">
        <f t="shared" si="31"/>
        <v>0</v>
      </c>
      <c r="BM102" s="20"/>
      <c r="BN102" s="95">
        <f t="shared" si="21"/>
        <v>0</v>
      </c>
      <c r="BO102" s="20"/>
      <c r="BP102" s="21">
        <f t="shared" si="32"/>
        <v>0</v>
      </c>
      <c r="BQ102" s="20"/>
      <c r="BR102" s="22"/>
      <c r="BS102" s="20"/>
      <c r="BT102" s="22"/>
      <c r="BU102" s="20"/>
      <c r="BV102" s="22"/>
      <c r="BW102" s="20"/>
      <c r="BX102" s="22"/>
      <c r="BY102" s="20"/>
      <c r="BZ102" s="172"/>
      <c r="CA102" s="20"/>
      <c r="CB102" s="164"/>
      <c r="CC102" s="20"/>
      <c r="CD102" s="178"/>
      <c r="CE102" s="20"/>
      <c r="CF102" s="95"/>
      <c r="CG102" s="20"/>
      <c r="CH102" s="95"/>
      <c r="CI102" s="20"/>
      <c r="CJ102" s="22"/>
      <c r="CK102" s="20"/>
      <c r="CL102" s="22"/>
      <c r="CM102" s="20"/>
      <c r="CN102" s="22"/>
      <c r="CO102" s="20"/>
      <c r="CP102" s="22"/>
      <c r="CQ102" s="20"/>
      <c r="CR102" s="22"/>
      <c r="CS102" s="20"/>
      <c r="CT102" s="22"/>
      <c r="CU102" s="20"/>
      <c r="CV102" s="22"/>
      <c r="CW102" s="20"/>
      <c r="CX102" s="22"/>
      <c r="CY102" s="20"/>
      <c r="CZ102" s="22"/>
      <c r="DA102" s="20"/>
      <c r="DB102" s="22"/>
      <c r="DC102" s="20"/>
      <c r="DD102" s="22"/>
      <c r="DE102" s="20"/>
      <c r="DF102" s="22"/>
      <c r="DG102" s="20"/>
      <c r="DH102" s="22"/>
      <c r="DI102" s="20"/>
      <c r="DJ102" s="22"/>
      <c r="DK102" s="20"/>
      <c r="DL102" s="22"/>
      <c r="DM102" s="20"/>
      <c r="DN102" s="22"/>
      <c r="DO102" s="20"/>
      <c r="DP102" s="22"/>
      <c r="DQ102" s="20"/>
      <c r="DR102" s="22"/>
      <c r="DS102" s="20"/>
      <c r="DT102" s="22"/>
      <c r="DU102" s="20"/>
      <c r="DV102" s="22"/>
      <c r="DW102" s="20"/>
      <c r="DX102" s="22"/>
      <c r="DY102" s="20"/>
      <c r="DZ102" s="22"/>
      <c r="EA102" s="23">
        <f t="shared" si="26"/>
        <v>0</v>
      </c>
      <c r="EB102" s="21">
        <f t="shared" si="22"/>
        <v>0</v>
      </c>
      <c r="EC102" s="193" t="e">
        <f t="shared" si="23"/>
        <v>#REF!</v>
      </c>
      <c r="ED102" s="193">
        <f t="shared" si="24"/>
        <v>0</v>
      </c>
      <c r="EE102" s="194">
        <f t="shared" si="27"/>
        <v>60</v>
      </c>
      <c r="EF102" s="185"/>
      <c r="EG102" s="185" t="s">
        <v>552</v>
      </c>
      <c r="EH102" s="185" t="s">
        <v>553</v>
      </c>
      <c r="EI102" s="185" t="s">
        <v>389</v>
      </c>
      <c r="EJ102" s="185">
        <v>60</v>
      </c>
      <c r="EK102" s="185">
        <v>21029.579999999998</v>
      </c>
      <c r="EL102" s="185"/>
      <c r="EM102" s="185"/>
      <c r="EN102" s="185"/>
      <c r="EO102" s="185"/>
      <c r="EP102" s="185"/>
      <c r="EQ102" s="185"/>
      <c r="ER102" s="185"/>
      <c r="ES102" s="185"/>
      <c r="ET102" s="185"/>
      <c r="EU102" s="185"/>
      <c r="EV102" s="185"/>
      <c r="EW102" s="185"/>
      <c r="EX102" s="185"/>
      <c r="EY102" s="185"/>
      <c r="EZ102" s="185"/>
      <c r="FA102" s="185"/>
      <c r="FB102" s="185"/>
      <c r="FC102" s="185"/>
      <c r="FD102" s="185"/>
      <c r="FE102" s="185"/>
      <c r="FF102" s="185"/>
      <c r="FG102" s="195"/>
      <c r="FH102" s="185"/>
      <c r="FI102" s="185"/>
      <c r="FJ102" s="185"/>
      <c r="FK102" s="185"/>
      <c r="FL102" s="185"/>
      <c r="FM102" s="185"/>
      <c r="FN102" s="185"/>
      <c r="FO102" s="185"/>
      <c r="FP102" s="185"/>
      <c r="FQ102" s="185"/>
      <c r="FR102" s="185"/>
      <c r="FS102" s="185"/>
      <c r="FT102" s="185"/>
      <c r="FU102" s="185"/>
      <c r="FV102" s="185"/>
      <c r="FW102" s="185"/>
      <c r="FX102" s="185"/>
      <c r="FY102" s="185"/>
      <c r="FZ102" s="185"/>
      <c r="GA102" s="185"/>
      <c r="GB102" s="185"/>
      <c r="GC102" s="185"/>
      <c r="GD102" s="185"/>
      <c r="GE102" s="185"/>
      <c r="GF102" s="185"/>
      <c r="GG102" s="185"/>
      <c r="GH102" s="185"/>
      <c r="GI102" s="185"/>
      <c r="GJ102" s="185"/>
      <c r="GK102" s="185"/>
      <c r="GL102" s="185"/>
      <c r="GM102" s="185"/>
      <c r="GN102" s="185"/>
      <c r="GO102" s="185"/>
      <c r="GP102" s="185"/>
      <c r="GQ102" s="185"/>
      <c r="GR102" s="185"/>
      <c r="GS102" s="185"/>
      <c r="GT102" s="185"/>
      <c r="GU102" s="185"/>
      <c r="GV102" s="185"/>
      <c r="GW102" s="185"/>
      <c r="GX102" s="185"/>
      <c r="GY102" s="185"/>
      <c r="GZ102" s="185"/>
      <c r="HA102" s="185"/>
      <c r="HB102" s="185"/>
      <c r="HC102" s="185"/>
      <c r="HD102" s="185"/>
      <c r="HE102" s="185"/>
      <c r="HF102" s="185"/>
      <c r="HG102" s="185"/>
      <c r="HH102" s="185"/>
      <c r="HI102" s="185"/>
      <c r="HJ102" s="185"/>
      <c r="HK102" s="185"/>
      <c r="HL102" s="185"/>
      <c r="HM102" s="185"/>
      <c r="HN102" s="185"/>
      <c r="HO102" s="185"/>
      <c r="HP102" s="185"/>
      <c r="HQ102" s="185"/>
      <c r="HR102" s="185"/>
      <c r="HS102" s="185"/>
      <c r="HT102" s="185"/>
      <c r="HU102" s="185"/>
      <c r="HV102" s="185"/>
      <c r="HW102" s="185"/>
      <c r="HX102" s="185"/>
      <c r="HY102" s="185"/>
      <c r="HZ102" s="185"/>
      <c r="IA102" s="185"/>
      <c r="IB102" s="185"/>
      <c r="IC102" s="185"/>
      <c r="ID102" s="185"/>
      <c r="IE102" s="185"/>
      <c r="IF102" s="185"/>
      <c r="IG102" s="185"/>
      <c r="IH102" s="185"/>
      <c r="II102" s="185"/>
      <c r="IJ102" s="185"/>
      <c r="IK102" s="185"/>
      <c r="IL102" s="185"/>
      <c r="IM102" s="185"/>
      <c r="IN102" s="185"/>
      <c r="IO102" s="185"/>
      <c r="IP102" s="185"/>
      <c r="IQ102" s="185"/>
      <c r="IR102" s="185"/>
      <c r="IS102" s="185"/>
      <c r="IT102" s="185"/>
      <c r="IU102" s="185"/>
      <c r="IV102" s="185"/>
      <c r="IW102" s="185"/>
      <c r="IX102" s="185"/>
      <c r="IY102" s="185"/>
      <c r="IZ102" s="185"/>
      <c r="JA102" s="185"/>
      <c r="JB102" s="185"/>
      <c r="JC102" s="185"/>
      <c r="JD102" s="185"/>
      <c r="JE102" s="185"/>
      <c r="JF102" s="185"/>
      <c r="JG102" s="185"/>
      <c r="JH102" s="185"/>
      <c r="JI102" s="185"/>
      <c r="JJ102" s="185"/>
      <c r="JK102" s="185"/>
      <c r="JL102" s="185"/>
      <c r="JM102" s="185"/>
      <c r="JN102" s="185"/>
      <c r="JO102" s="185"/>
      <c r="JP102" s="185"/>
      <c r="JQ102" s="185"/>
      <c r="JR102" s="185"/>
      <c r="JS102" s="185"/>
      <c r="JT102" s="185"/>
      <c r="JU102" s="185"/>
      <c r="JV102" s="185"/>
      <c r="JW102" s="185"/>
      <c r="JX102" s="185"/>
      <c r="JY102" s="185"/>
      <c r="JZ102" s="185"/>
      <c r="KA102" s="185"/>
      <c r="KB102" s="185"/>
      <c r="KC102" s="185"/>
      <c r="KD102" s="185"/>
      <c r="KE102" s="185"/>
      <c r="KF102" s="185"/>
      <c r="KG102" s="185"/>
      <c r="KH102" s="185"/>
      <c r="KI102" s="185"/>
      <c r="KJ102" s="185"/>
      <c r="KK102" s="185"/>
      <c r="KL102" s="185"/>
      <c r="KM102" s="185"/>
      <c r="KN102" s="185"/>
      <c r="KO102" s="185"/>
      <c r="KP102" s="185"/>
      <c r="KQ102" s="185"/>
      <c r="KR102" s="185"/>
      <c r="KS102" s="185"/>
      <c r="KT102" s="185"/>
      <c r="KU102" s="185"/>
      <c r="KV102" s="185"/>
      <c r="KW102" s="185"/>
      <c r="KX102" s="185"/>
      <c r="KY102" s="185"/>
      <c r="KZ102" s="185"/>
      <c r="LA102" s="185"/>
      <c r="LB102" s="185"/>
      <c r="LC102" s="185"/>
      <c r="LD102" s="185"/>
      <c r="LE102" s="185"/>
      <c r="LF102" s="185"/>
      <c r="LG102" s="185"/>
      <c r="LH102" s="185"/>
      <c r="LI102" s="185"/>
      <c r="LJ102" s="185"/>
      <c r="LK102" s="185"/>
      <c r="LL102" s="185"/>
      <c r="LM102" s="185"/>
      <c r="LN102" s="185"/>
      <c r="LO102" s="185"/>
      <c r="LP102" s="185"/>
      <c r="LQ102" s="185"/>
      <c r="LR102" s="185"/>
      <c r="LS102" s="185"/>
      <c r="LT102" s="185"/>
    </row>
    <row r="103" spans="1:332" ht="15" customHeight="1">
      <c r="A103" s="196" t="str">
        <f t="shared" si="34"/>
        <v>8.5.10</v>
      </c>
      <c r="B103" s="253" t="str">
        <f t="shared" si="35"/>
        <v>1 X 20 Amps. tipo enchufable</v>
      </c>
      <c r="C103" s="196" t="str">
        <f t="shared" si="18"/>
        <v>UN</v>
      </c>
      <c r="D103" s="196">
        <f t="shared" si="18"/>
        <v>100</v>
      </c>
      <c r="E103" s="196">
        <f t="shared" si="18"/>
        <v>22801.68</v>
      </c>
      <c r="F103" s="197">
        <f t="shared" si="25"/>
        <v>2280168</v>
      </c>
      <c r="G103" s="20"/>
      <c r="H103" s="21">
        <f t="shared" si="28"/>
        <v>0</v>
      </c>
      <c r="I103" s="20"/>
      <c r="J103" s="21">
        <f t="shared" si="29"/>
        <v>0</v>
      </c>
      <c r="K103" s="20"/>
      <c r="L103" s="21">
        <f t="shared" si="30"/>
        <v>0</v>
      </c>
      <c r="M103" s="20"/>
      <c r="N103" s="33">
        <f t="shared" si="33"/>
        <v>0</v>
      </c>
      <c r="O103" s="20"/>
      <c r="P103" s="22"/>
      <c r="Q103" s="20"/>
      <c r="R103" s="22"/>
      <c r="S103" s="20"/>
      <c r="T103" s="22"/>
      <c r="U103" s="20"/>
      <c r="V103" s="22"/>
      <c r="W103" s="20"/>
      <c r="X103" s="22"/>
      <c r="Y103" s="20"/>
      <c r="Z103" s="22"/>
      <c r="AA103" s="20"/>
      <c r="AB103" s="22"/>
      <c r="AC103" s="20"/>
      <c r="AD103" s="22"/>
      <c r="AE103" s="20"/>
      <c r="AF103" s="22"/>
      <c r="AG103" s="20"/>
      <c r="AH103" s="22"/>
      <c r="AI103" s="20"/>
      <c r="AJ103" s="22"/>
      <c r="AK103" s="20"/>
      <c r="AL103" s="22"/>
      <c r="AM103" s="20"/>
      <c r="AN103" s="22"/>
      <c r="AO103" s="20"/>
      <c r="AP103" s="22"/>
      <c r="AQ103" s="20"/>
      <c r="AR103" s="22"/>
      <c r="AS103" s="20"/>
      <c r="AT103" s="22"/>
      <c r="AU103" s="20"/>
      <c r="AV103" s="22"/>
      <c r="AW103" s="20"/>
      <c r="AX103" s="22"/>
      <c r="AY103" s="20"/>
      <c r="AZ103" s="22"/>
      <c r="BA103" s="20"/>
      <c r="BB103" s="22"/>
      <c r="BC103" s="20"/>
      <c r="BD103" s="22"/>
      <c r="BE103" s="20"/>
      <c r="BF103" s="22"/>
      <c r="BG103" s="83"/>
      <c r="BH103" s="84"/>
      <c r="BI103" s="20"/>
      <c r="BJ103" s="95"/>
      <c r="BK103" s="20">
        <v>0</v>
      </c>
      <c r="BL103" s="21">
        <f t="shared" si="31"/>
        <v>0</v>
      </c>
      <c r="BM103" s="20"/>
      <c r="BN103" s="95">
        <f t="shared" si="21"/>
        <v>0</v>
      </c>
      <c r="BO103" s="20"/>
      <c r="BP103" s="21">
        <f t="shared" si="32"/>
        <v>0</v>
      </c>
      <c r="BQ103" s="20"/>
      <c r="BR103" s="22"/>
      <c r="BS103" s="20"/>
      <c r="BT103" s="22"/>
      <c r="BU103" s="20"/>
      <c r="BV103" s="22"/>
      <c r="BW103" s="20"/>
      <c r="BX103" s="22"/>
      <c r="BY103" s="20"/>
      <c r="BZ103" s="172"/>
      <c r="CA103" s="20"/>
      <c r="CB103" s="164"/>
      <c r="CC103" s="20"/>
      <c r="CD103" s="178"/>
      <c r="CE103" s="20">
        <v>5</v>
      </c>
      <c r="CF103" s="95">
        <f>+CE103*$E103</f>
        <v>114008.4</v>
      </c>
      <c r="CG103" s="20"/>
      <c r="CH103" s="95"/>
      <c r="CI103" s="20"/>
      <c r="CJ103" s="22"/>
      <c r="CK103" s="20"/>
      <c r="CL103" s="22"/>
      <c r="CM103" s="20"/>
      <c r="CN103" s="22"/>
      <c r="CO103" s="20"/>
      <c r="CP103" s="22"/>
      <c r="CQ103" s="20"/>
      <c r="CR103" s="22"/>
      <c r="CS103" s="20"/>
      <c r="CT103" s="22"/>
      <c r="CU103" s="20"/>
      <c r="CV103" s="22"/>
      <c r="CW103" s="20"/>
      <c r="CX103" s="22"/>
      <c r="CY103" s="20"/>
      <c r="CZ103" s="22"/>
      <c r="DA103" s="20"/>
      <c r="DB103" s="22"/>
      <c r="DC103" s="20"/>
      <c r="DD103" s="22"/>
      <c r="DE103" s="20"/>
      <c r="DF103" s="22"/>
      <c r="DG103" s="20"/>
      <c r="DH103" s="22"/>
      <c r="DI103" s="20"/>
      <c r="DJ103" s="22"/>
      <c r="DK103" s="20"/>
      <c r="DL103" s="22"/>
      <c r="DM103" s="20"/>
      <c r="DN103" s="22"/>
      <c r="DO103" s="20"/>
      <c r="DP103" s="22"/>
      <c r="DQ103" s="20"/>
      <c r="DR103" s="22"/>
      <c r="DS103" s="20"/>
      <c r="DT103" s="22"/>
      <c r="DU103" s="20"/>
      <c r="DV103" s="22"/>
      <c r="DW103" s="20"/>
      <c r="DX103" s="22"/>
      <c r="DY103" s="20"/>
      <c r="DZ103" s="22"/>
      <c r="EA103" s="23">
        <f t="shared" si="26"/>
        <v>5</v>
      </c>
      <c r="EB103" s="21">
        <f t="shared" si="22"/>
        <v>114008.4</v>
      </c>
      <c r="EC103" s="193" t="e">
        <f t="shared" si="23"/>
        <v>#REF!</v>
      </c>
      <c r="ED103" s="193">
        <f t="shared" si="24"/>
        <v>3.1990678331602808E-6</v>
      </c>
      <c r="EE103" s="194">
        <f t="shared" si="27"/>
        <v>95</v>
      </c>
      <c r="EF103" s="185"/>
      <c r="EG103" s="185" t="s">
        <v>554</v>
      </c>
      <c r="EH103" s="185" t="s">
        <v>555</v>
      </c>
      <c r="EI103" s="185" t="s">
        <v>389</v>
      </c>
      <c r="EJ103" s="185">
        <v>100</v>
      </c>
      <c r="EK103" s="185">
        <v>22801.68</v>
      </c>
      <c r="EL103" s="185"/>
      <c r="EM103" s="185"/>
      <c r="EN103" s="185"/>
      <c r="EO103" s="185"/>
      <c r="EP103" s="185"/>
      <c r="EQ103" s="185"/>
      <c r="ER103" s="185"/>
      <c r="ES103" s="185"/>
      <c r="ET103" s="185"/>
      <c r="EU103" s="185"/>
      <c r="EV103" s="185"/>
      <c r="EW103" s="185"/>
      <c r="EX103" s="185"/>
      <c r="EY103" s="185"/>
      <c r="EZ103" s="185"/>
      <c r="FA103" s="185"/>
      <c r="FB103" s="185"/>
      <c r="FC103" s="185"/>
      <c r="FD103" s="185"/>
      <c r="FE103" s="185"/>
      <c r="FF103" s="185"/>
      <c r="FG103" s="195"/>
      <c r="FH103" s="185"/>
      <c r="FI103" s="185"/>
      <c r="FJ103" s="185"/>
      <c r="FK103" s="185"/>
      <c r="FL103" s="185"/>
      <c r="FM103" s="185"/>
      <c r="FN103" s="185"/>
      <c r="FO103" s="185"/>
      <c r="FP103" s="185"/>
      <c r="FQ103" s="185"/>
      <c r="FR103" s="185"/>
      <c r="FS103" s="185"/>
      <c r="FT103" s="185"/>
      <c r="FU103" s="185"/>
      <c r="FV103" s="185"/>
      <c r="FW103" s="185"/>
      <c r="FX103" s="185"/>
      <c r="FY103" s="185"/>
      <c r="FZ103" s="185"/>
      <c r="GA103" s="185"/>
      <c r="GB103" s="185"/>
      <c r="GC103" s="185"/>
      <c r="GD103" s="185"/>
      <c r="GE103" s="185"/>
      <c r="GF103" s="185"/>
      <c r="GG103" s="185"/>
      <c r="GH103" s="185"/>
      <c r="GI103" s="185"/>
      <c r="GJ103" s="185"/>
      <c r="GK103" s="185"/>
      <c r="GL103" s="185"/>
      <c r="GM103" s="185"/>
      <c r="GN103" s="185"/>
      <c r="GO103" s="185"/>
      <c r="GP103" s="185"/>
      <c r="GQ103" s="185"/>
      <c r="GR103" s="185"/>
      <c r="GS103" s="185"/>
      <c r="GT103" s="185"/>
      <c r="GU103" s="185"/>
      <c r="GV103" s="185"/>
      <c r="GW103" s="185"/>
      <c r="GX103" s="185"/>
      <c r="GY103" s="185"/>
      <c r="GZ103" s="185"/>
      <c r="HA103" s="185"/>
      <c r="HB103" s="185"/>
      <c r="HC103" s="185"/>
      <c r="HD103" s="185"/>
      <c r="HE103" s="185"/>
      <c r="HF103" s="185"/>
      <c r="HG103" s="185"/>
      <c r="HH103" s="185"/>
      <c r="HI103" s="185"/>
      <c r="HJ103" s="185"/>
      <c r="HK103" s="185"/>
      <c r="HL103" s="185"/>
      <c r="HM103" s="185"/>
      <c r="HN103" s="185"/>
      <c r="HO103" s="185"/>
      <c r="HP103" s="185"/>
      <c r="HQ103" s="185"/>
      <c r="HR103" s="185"/>
      <c r="HS103" s="185"/>
      <c r="HT103" s="185"/>
      <c r="HU103" s="185"/>
      <c r="HV103" s="185"/>
      <c r="HW103" s="185"/>
      <c r="HX103" s="185"/>
      <c r="HY103" s="185"/>
      <c r="HZ103" s="185"/>
      <c r="IA103" s="185"/>
      <c r="IB103" s="185"/>
      <c r="IC103" s="185"/>
      <c r="ID103" s="185"/>
      <c r="IE103" s="185"/>
      <c r="IF103" s="185"/>
      <c r="IG103" s="185"/>
      <c r="IH103" s="185"/>
      <c r="II103" s="185"/>
      <c r="IJ103" s="185"/>
      <c r="IK103" s="185"/>
      <c r="IL103" s="185"/>
      <c r="IM103" s="185"/>
      <c r="IN103" s="185"/>
      <c r="IO103" s="185"/>
      <c r="IP103" s="185"/>
      <c r="IQ103" s="185"/>
      <c r="IR103" s="185"/>
      <c r="IS103" s="185"/>
      <c r="IT103" s="185"/>
      <c r="IU103" s="185"/>
      <c r="IV103" s="185"/>
      <c r="IW103" s="185"/>
      <c r="IX103" s="185"/>
      <c r="IY103" s="185"/>
      <c r="IZ103" s="185"/>
      <c r="JA103" s="185"/>
      <c r="JB103" s="185"/>
      <c r="JC103" s="185"/>
      <c r="JD103" s="185"/>
      <c r="JE103" s="185"/>
      <c r="JF103" s="185"/>
      <c r="JG103" s="185"/>
      <c r="JH103" s="185"/>
      <c r="JI103" s="185"/>
      <c r="JJ103" s="185"/>
      <c r="JK103" s="185"/>
      <c r="JL103" s="185"/>
      <c r="JM103" s="185"/>
      <c r="JN103" s="185"/>
      <c r="JO103" s="185"/>
      <c r="JP103" s="185"/>
      <c r="JQ103" s="185"/>
      <c r="JR103" s="185"/>
      <c r="JS103" s="185"/>
      <c r="JT103" s="185"/>
      <c r="JU103" s="185"/>
      <c r="JV103" s="185"/>
      <c r="JW103" s="185"/>
      <c r="JX103" s="185"/>
      <c r="JY103" s="185"/>
      <c r="JZ103" s="185"/>
      <c r="KA103" s="185"/>
      <c r="KB103" s="185"/>
      <c r="KC103" s="185"/>
      <c r="KD103" s="185"/>
      <c r="KE103" s="185"/>
      <c r="KF103" s="185"/>
      <c r="KG103" s="185"/>
      <c r="KH103" s="185"/>
      <c r="KI103" s="185"/>
      <c r="KJ103" s="185"/>
      <c r="KK103" s="185"/>
      <c r="KL103" s="185"/>
      <c r="KM103" s="185"/>
      <c r="KN103" s="185"/>
      <c r="KO103" s="185"/>
      <c r="KP103" s="185"/>
      <c r="KQ103" s="185"/>
      <c r="KR103" s="185"/>
      <c r="KS103" s="185"/>
      <c r="KT103" s="185"/>
      <c r="KU103" s="185"/>
      <c r="KV103" s="185"/>
      <c r="KW103" s="185"/>
      <c r="KX103" s="185"/>
      <c r="KY103" s="185"/>
      <c r="KZ103" s="185"/>
      <c r="LA103" s="185"/>
      <c r="LB103" s="185"/>
      <c r="LC103" s="185"/>
      <c r="LD103" s="185"/>
      <c r="LE103" s="185"/>
      <c r="LF103" s="185"/>
      <c r="LG103" s="185"/>
      <c r="LH103" s="185"/>
      <c r="LI103" s="185"/>
      <c r="LJ103" s="185"/>
      <c r="LK103" s="185"/>
      <c r="LL103" s="185"/>
      <c r="LM103" s="185"/>
      <c r="LN103" s="185"/>
      <c r="LO103" s="185"/>
      <c r="LP103" s="185"/>
      <c r="LQ103" s="185"/>
      <c r="LR103" s="185"/>
      <c r="LS103" s="185"/>
      <c r="LT103" s="185"/>
    </row>
    <row r="104" spans="1:332" ht="14.45" customHeight="1">
      <c r="A104" s="196" t="str">
        <f t="shared" si="34"/>
        <v>8.5.11</v>
      </c>
      <c r="B104" s="253" t="str">
        <f t="shared" si="35"/>
        <v>1 X 30 Amps. tipo enchufable</v>
      </c>
      <c r="C104" s="196" t="str">
        <f t="shared" si="18"/>
        <v>UN</v>
      </c>
      <c r="D104" s="196">
        <f t="shared" si="18"/>
        <v>10</v>
      </c>
      <c r="E104" s="196">
        <f t="shared" si="18"/>
        <v>24509.43</v>
      </c>
      <c r="F104" s="197">
        <f t="shared" si="25"/>
        <v>245094.3</v>
      </c>
      <c r="G104" s="20"/>
      <c r="H104" s="21">
        <f t="shared" si="28"/>
        <v>0</v>
      </c>
      <c r="I104" s="20"/>
      <c r="J104" s="21">
        <f t="shared" si="29"/>
        <v>0</v>
      </c>
      <c r="K104" s="20"/>
      <c r="L104" s="21">
        <f t="shared" si="30"/>
        <v>0</v>
      </c>
      <c r="M104" s="20"/>
      <c r="N104" s="33">
        <f t="shared" si="33"/>
        <v>0</v>
      </c>
      <c r="O104" s="20"/>
      <c r="P104" s="22"/>
      <c r="Q104" s="20"/>
      <c r="R104" s="22"/>
      <c r="S104" s="20"/>
      <c r="T104" s="22"/>
      <c r="U104" s="20"/>
      <c r="V104" s="22"/>
      <c r="W104" s="20"/>
      <c r="X104" s="22"/>
      <c r="Y104" s="20"/>
      <c r="Z104" s="22"/>
      <c r="AA104" s="20"/>
      <c r="AB104" s="22"/>
      <c r="AC104" s="20"/>
      <c r="AD104" s="22"/>
      <c r="AE104" s="20"/>
      <c r="AF104" s="22"/>
      <c r="AG104" s="20"/>
      <c r="AH104" s="22"/>
      <c r="AI104" s="20"/>
      <c r="AJ104" s="22"/>
      <c r="AK104" s="20"/>
      <c r="AL104" s="22"/>
      <c r="AM104" s="20"/>
      <c r="AN104" s="22"/>
      <c r="AO104" s="20"/>
      <c r="AP104" s="22"/>
      <c r="AQ104" s="20"/>
      <c r="AR104" s="22"/>
      <c r="AS104" s="20"/>
      <c r="AT104" s="22"/>
      <c r="AU104" s="20"/>
      <c r="AV104" s="22"/>
      <c r="AW104" s="20"/>
      <c r="AX104" s="22"/>
      <c r="AY104" s="20"/>
      <c r="AZ104" s="22"/>
      <c r="BA104" s="20"/>
      <c r="BB104" s="22"/>
      <c r="BC104" s="20"/>
      <c r="BD104" s="22"/>
      <c r="BE104" s="20"/>
      <c r="BF104" s="22"/>
      <c r="BG104" s="83"/>
      <c r="BH104" s="84"/>
      <c r="BI104" s="20"/>
      <c r="BJ104" s="95"/>
      <c r="BK104" s="20">
        <v>0</v>
      </c>
      <c r="BL104" s="21">
        <f t="shared" si="31"/>
        <v>0</v>
      </c>
      <c r="BM104" s="20"/>
      <c r="BN104" s="95">
        <f t="shared" si="21"/>
        <v>0</v>
      </c>
      <c r="BO104" s="20"/>
      <c r="BP104" s="21">
        <f t="shared" si="32"/>
        <v>0</v>
      </c>
      <c r="BQ104" s="20"/>
      <c r="BR104" s="22"/>
      <c r="BS104" s="20"/>
      <c r="BT104" s="22"/>
      <c r="BU104" s="20"/>
      <c r="BV104" s="22"/>
      <c r="BW104" s="20"/>
      <c r="BX104" s="22"/>
      <c r="BY104" s="20"/>
      <c r="BZ104" s="172"/>
      <c r="CA104" s="20"/>
      <c r="CB104" s="164"/>
      <c r="CC104" s="20"/>
      <c r="CD104" s="178"/>
      <c r="CE104" s="20"/>
      <c r="CF104" s="95"/>
      <c r="CG104" s="20"/>
      <c r="CH104" s="95"/>
      <c r="CI104" s="20"/>
      <c r="CJ104" s="22"/>
      <c r="CK104" s="20"/>
      <c r="CL104" s="22"/>
      <c r="CM104" s="20"/>
      <c r="CN104" s="22"/>
      <c r="CO104" s="20"/>
      <c r="CP104" s="22"/>
      <c r="CQ104" s="20"/>
      <c r="CR104" s="22"/>
      <c r="CS104" s="20"/>
      <c r="CT104" s="22"/>
      <c r="CU104" s="20"/>
      <c r="CV104" s="22"/>
      <c r="CW104" s="20"/>
      <c r="CX104" s="22"/>
      <c r="CY104" s="20"/>
      <c r="CZ104" s="22"/>
      <c r="DA104" s="20"/>
      <c r="DB104" s="22"/>
      <c r="DC104" s="20"/>
      <c r="DD104" s="22"/>
      <c r="DE104" s="20"/>
      <c r="DF104" s="22"/>
      <c r="DG104" s="20"/>
      <c r="DH104" s="22"/>
      <c r="DI104" s="20"/>
      <c r="DJ104" s="22"/>
      <c r="DK104" s="20"/>
      <c r="DL104" s="22"/>
      <c r="DM104" s="20"/>
      <c r="DN104" s="22"/>
      <c r="DO104" s="20"/>
      <c r="DP104" s="22"/>
      <c r="DQ104" s="20"/>
      <c r="DR104" s="22"/>
      <c r="DS104" s="20"/>
      <c r="DT104" s="22"/>
      <c r="DU104" s="20"/>
      <c r="DV104" s="22"/>
      <c r="DW104" s="20"/>
      <c r="DX104" s="22"/>
      <c r="DY104" s="20"/>
      <c r="DZ104" s="22"/>
      <c r="EA104" s="23">
        <f t="shared" si="26"/>
        <v>0</v>
      </c>
      <c r="EB104" s="21">
        <f t="shared" si="22"/>
        <v>0</v>
      </c>
      <c r="EC104" s="193" t="e">
        <f t="shared" si="23"/>
        <v>#REF!</v>
      </c>
      <c r="ED104" s="193">
        <f t="shared" si="24"/>
        <v>0</v>
      </c>
      <c r="EE104" s="194">
        <f t="shared" si="27"/>
        <v>10</v>
      </c>
      <c r="EF104" s="185"/>
      <c r="EG104" s="185" t="s">
        <v>556</v>
      </c>
      <c r="EH104" s="185" t="s">
        <v>557</v>
      </c>
      <c r="EI104" s="185" t="s">
        <v>389</v>
      </c>
      <c r="EJ104" s="185">
        <v>10</v>
      </c>
      <c r="EK104" s="185">
        <v>24509.43</v>
      </c>
      <c r="EL104" s="185"/>
      <c r="EM104" s="185"/>
      <c r="EN104" s="185"/>
      <c r="EO104" s="185"/>
      <c r="EP104" s="185"/>
      <c r="EQ104" s="185"/>
      <c r="ER104" s="185"/>
      <c r="ES104" s="185"/>
      <c r="ET104" s="185"/>
      <c r="EU104" s="185"/>
      <c r="EV104" s="185"/>
      <c r="EW104" s="185"/>
      <c r="EX104" s="185"/>
      <c r="EY104" s="185"/>
      <c r="EZ104" s="185"/>
      <c r="FA104" s="185"/>
      <c r="FB104" s="185"/>
      <c r="FC104" s="185"/>
      <c r="FD104" s="185"/>
      <c r="FE104" s="185"/>
      <c r="FF104" s="185"/>
      <c r="FG104" s="195"/>
      <c r="FH104" s="185"/>
      <c r="FI104" s="185"/>
      <c r="FJ104" s="185"/>
      <c r="FK104" s="185"/>
      <c r="FL104" s="185"/>
      <c r="FM104" s="185"/>
      <c r="FN104" s="185"/>
      <c r="FO104" s="185"/>
      <c r="FP104" s="185"/>
      <c r="FQ104" s="185"/>
      <c r="FR104" s="185"/>
      <c r="FS104" s="185"/>
      <c r="FT104" s="185"/>
      <c r="FU104" s="185"/>
      <c r="FV104" s="185"/>
      <c r="FW104" s="185"/>
      <c r="FX104" s="185"/>
      <c r="FY104" s="185"/>
      <c r="FZ104" s="185"/>
      <c r="GA104" s="185"/>
      <c r="GB104" s="185"/>
      <c r="GC104" s="185"/>
      <c r="GD104" s="185"/>
      <c r="GE104" s="185"/>
      <c r="GF104" s="185"/>
      <c r="GG104" s="185"/>
      <c r="GH104" s="185"/>
      <c r="GI104" s="185"/>
      <c r="GJ104" s="185"/>
      <c r="GK104" s="185"/>
      <c r="GL104" s="185"/>
      <c r="GM104" s="185"/>
      <c r="GN104" s="185"/>
      <c r="GO104" s="185"/>
      <c r="GP104" s="185"/>
      <c r="GQ104" s="185"/>
      <c r="GR104" s="185"/>
      <c r="GS104" s="185"/>
      <c r="GT104" s="185"/>
      <c r="GU104" s="185"/>
      <c r="GV104" s="185"/>
      <c r="GW104" s="185"/>
      <c r="GX104" s="185"/>
      <c r="GY104" s="185"/>
      <c r="GZ104" s="185"/>
      <c r="HA104" s="185"/>
      <c r="HB104" s="185"/>
      <c r="HC104" s="185"/>
      <c r="HD104" s="185"/>
      <c r="HE104" s="185"/>
      <c r="HF104" s="185"/>
      <c r="HG104" s="185"/>
      <c r="HH104" s="185"/>
      <c r="HI104" s="185"/>
      <c r="HJ104" s="185"/>
      <c r="HK104" s="185"/>
      <c r="HL104" s="185"/>
      <c r="HM104" s="185"/>
      <c r="HN104" s="185"/>
      <c r="HO104" s="185"/>
      <c r="HP104" s="185"/>
      <c r="HQ104" s="185"/>
      <c r="HR104" s="185"/>
      <c r="HS104" s="185"/>
      <c r="HT104" s="185"/>
      <c r="HU104" s="185"/>
      <c r="HV104" s="185"/>
      <c r="HW104" s="185"/>
      <c r="HX104" s="185"/>
      <c r="HY104" s="185"/>
      <c r="HZ104" s="185"/>
      <c r="IA104" s="185"/>
      <c r="IB104" s="185"/>
      <c r="IC104" s="185"/>
      <c r="ID104" s="185"/>
      <c r="IE104" s="185"/>
      <c r="IF104" s="185"/>
      <c r="IG104" s="185"/>
      <c r="IH104" s="185"/>
      <c r="II104" s="185"/>
      <c r="IJ104" s="185"/>
      <c r="IK104" s="185"/>
      <c r="IL104" s="185"/>
      <c r="IM104" s="185"/>
      <c r="IN104" s="185"/>
      <c r="IO104" s="185"/>
      <c r="IP104" s="185"/>
      <c r="IQ104" s="185"/>
      <c r="IR104" s="185"/>
      <c r="IS104" s="185"/>
      <c r="IT104" s="185"/>
      <c r="IU104" s="185"/>
      <c r="IV104" s="185"/>
      <c r="IW104" s="185"/>
      <c r="IX104" s="185"/>
      <c r="IY104" s="185"/>
      <c r="IZ104" s="185"/>
      <c r="JA104" s="185"/>
      <c r="JB104" s="185"/>
      <c r="JC104" s="185"/>
      <c r="JD104" s="185"/>
      <c r="JE104" s="185"/>
      <c r="JF104" s="185"/>
      <c r="JG104" s="185"/>
      <c r="JH104" s="185"/>
      <c r="JI104" s="185"/>
      <c r="JJ104" s="185"/>
      <c r="JK104" s="185"/>
      <c r="JL104" s="185"/>
      <c r="JM104" s="185"/>
      <c r="JN104" s="185"/>
      <c r="JO104" s="185"/>
      <c r="JP104" s="185"/>
      <c r="JQ104" s="185"/>
      <c r="JR104" s="185"/>
      <c r="JS104" s="185"/>
      <c r="JT104" s="185"/>
      <c r="JU104" s="185"/>
      <c r="JV104" s="185"/>
      <c r="JW104" s="185"/>
      <c r="JX104" s="185"/>
      <c r="JY104" s="185"/>
      <c r="JZ104" s="185"/>
      <c r="KA104" s="185"/>
      <c r="KB104" s="185"/>
      <c r="KC104" s="185"/>
      <c r="KD104" s="185"/>
      <c r="KE104" s="185"/>
      <c r="KF104" s="185"/>
      <c r="KG104" s="185"/>
      <c r="KH104" s="185"/>
      <c r="KI104" s="185"/>
      <c r="KJ104" s="185"/>
      <c r="KK104" s="185"/>
      <c r="KL104" s="185"/>
      <c r="KM104" s="185"/>
      <c r="KN104" s="185"/>
      <c r="KO104" s="185"/>
      <c r="KP104" s="185"/>
      <c r="KQ104" s="185"/>
      <c r="KR104" s="185"/>
      <c r="KS104" s="185"/>
      <c r="KT104" s="185"/>
      <c r="KU104" s="185"/>
      <c r="KV104" s="185"/>
      <c r="KW104" s="185"/>
      <c r="KX104" s="185"/>
      <c r="KY104" s="185"/>
      <c r="KZ104" s="185"/>
      <c r="LA104" s="185"/>
      <c r="LB104" s="185"/>
      <c r="LC104" s="185"/>
      <c r="LD104" s="185"/>
      <c r="LE104" s="185"/>
      <c r="LF104" s="185"/>
      <c r="LG104" s="185"/>
      <c r="LH104" s="185"/>
      <c r="LI104" s="185"/>
      <c r="LJ104" s="185"/>
      <c r="LK104" s="185"/>
      <c r="LL104" s="185"/>
      <c r="LM104" s="185"/>
      <c r="LN104" s="185"/>
      <c r="LO104" s="185"/>
      <c r="LP104" s="185"/>
      <c r="LQ104" s="185"/>
      <c r="LR104" s="185"/>
      <c r="LS104" s="185"/>
      <c r="LT104" s="185"/>
    </row>
    <row r="105" spans="1:332" ht="15" customHeight="1">
      <c r="A105" s="196" t="str">
        <f t="shared" si="34"/>
        <v>8.5.12</v>
      </c>
      <c r="B105" s="253" t="str">
        <f t="shared" si="35"/>
        <v>3 X 20 Amps. tipo enchufable</v>
      </c>
      <c r="C105" s="196" t="str">
        <f t="shared" si="18"/>
        <v>UN</v>
      </c>
      <c r="D105" s="196">
        <f t="shared" si="18"/>
        <v>4</v>
      </c>
      <c r="E105" s="196">
        <f t="shared" si="18"/>
        <v>74902.41</v>
      </c>
      <c r="F105" s="197">
        <f t="shared" si="25"/>
        <v>299609.64</v>
      </c>
      <c r="G105" s="20"/>
      <c r="H105" s="21">
        <f t="shared" si="28"/>
        <v>0</v>
      </c>
      <c r="I105" s="20"/>
      <c r="J105" s="21">
        <f t="shared" si="29"/>
        <v>0</v>
      </c>
      <c r="K105" s="20"/>
      <c r="L105" s="21">
        <f t="shared" si="30"/>
        <v>0</v>
      </c>
      <c r="M105" s="20"/>
      <c r="N105" s="33">
        <f t="shared" si="33"/>
        <v>0</v>
      </c>
      <c r="O105" s="20"/>
      <c r="P105" s="22"/>
      <c r="Q105" s="20"/>
      <c r="R105" s="22"/>
      <c r="S105" s="20"/>
      <c r="T105" s="22"/>
      <c r="U105" s="20"/>
      <c r="V105" s="22"/>
      <c r="W105" s="20"/>
      <c r="X105" s="22"/>
      <c r="Y105" s="20"/>
      <c r="Z105" s="22"/>
      <c r="AA105" s="20"/>
      <c r="AB105" s="22"/>
      <c r="AC105" s="20"/>
      <c r="AD105" s="22"/>
      <c r="AE105" s="20"/>
      <c r="AF105" s="22"/>
      <c r="AG105" s="20"/>
      <c r="AH105" s="22"/>
      <c r="AI105" s="20"/>
      <c r="AJ105" s="22"/>
      <c r="AK105" s="20"/>
      <c r="AL105" s="22"/>
      <c r="AM105" s="20"/>
      <c r="AN105" s="22"/>
      <c r="AO105" s="20"/>
      <c r="AP105" s="22"/>
      <c r="AQ105" s="20"/>
      <c r="AR105" s="22"/>
      <c r="AS105" s="20"/>
      <c r="AT105" s="22"/>
      <c r="AU105" s="20"/>
      <c r="AV105" s="22"/>
      <c r="AW105" s="20"/>
      <c r="AX105" s="22"/>
      <c r="AY105" s="20"/>
      <c r="AZ105" s="22"/>
      <c r="BA105" s="20"/>
      <c r="BB105" s="22"/>
      <c r="BC105" s="20"/>
      <c r="BD105" s="22"/>
      <c r="BE105" s="20"/>
      <c r="BF105" s="22"/>
      <c r="BG105" s="83"/>
      <c r="BH105" s="84"/>
      <c r="BI105" s="20"/>
      <c r="BJ105" s="95"/>
      <c r="BK105" s="20">
        <v>0</v>
      </c>
      <c r="BL105" s="21">
        <f t="shared" si="31"/>
        <v>0</v>
      </c>
      <c r="BM105" s="20"/>
      <c r="BN105" s="95">
        <f t="shared" si="21"/>
        <v>0</v>
      </c>
      <c r="BO105" s="20"/>
      <c r="BP105" s="21">
        <f t="shared" si="32"/>
        <v>0</v>
      </c>
      <c r="BQ105" s="20"/>
      <c r="BR105" s="22"/>
      <c r="BS105" s="20"/>
      <c r="BT105" s="22"/>
      <c r="BU105" s="20"/>
      <c r="BV105" s="22"/>
      <c r="BW105" s="20"/>
      <c r="BX105" s="22"/>
      <c r="BY105" s="20"/>
      <c r="BZ105" s="172"/>
      <c r="CA105" s="20"/>
      <c r="CB105" s="164"/>
      <c r="CC105" s="20"/>
      <c r="CD105" s="178"/>
      <c r="CE105" s="20"/>
      <c r="CF105" s="95"/>
      <c r="CG105" s="20"/>
      <c r="CH105" s="95"/>
      <c r="CI105" s="20"/>
      <c r="CJ105" s="22"/>
      <c r="CK105" s="20"/>
      <c r="CL105" s="22"/>
      <c r="CM105" s="20"/>
      <c r="CN105" s="22"/>
      <c r="CO105" s="20"/>
      <c r="CP105" s="22"/>
      <c r="CQ105" s="20"/>
      <c r="CR105" s="22"/>
      <c r="CS105" s="20"/>
      <c r="CT105" s="22"/>
      <c r="CU105" s="20"/>
      <c r="CV105" s="22"/>
      <c r="CW105" s="20"/>
      <c r="CX105" s="22"/>
      <c r="CY105" s="20"/>
      <c r="CZ105" s="22"/>
      <c r="DA105" s="20"/>
      <c r="DB105" s="22"/>
      <c r="DC105" s="20"/>
      <c r="DD105" s="22"/>
      <c r="DE105" s="20"/>
      <c r="DF105" s="22"/>
      <c r="DG105" s="20"/>
      <c r="DH105" s="22"/>
      <c r="DI105" s="20"/>
      <c r="DJ105" s="22"/>
      <c r="DK105" s="20"/>
      <c r="DL105" s="22"/>
      <c r="DM105" s="20"/>
      <c r="DN105" s="22"/>
      <c r="DO105" s="20"/>
      <c r="DP105" s="22"/>
      <c r="DQ105" s="20"/>
      <c r="DR105" s="22"/>
      <c r="DS105" s="20"/>
      <c r="DT105" s="22"/>
      <c r="DU105" s="20"/>
      <c r="DV105" s="22"/>
      <c r="DW105" s="20"/>
      <c r="DX105" s="22"/>
      <c r="DY105" s="20"/>
      <c r="DZ105" s="22"/>
      <c r="EA105" s="23">
        <f t="shared" si="26"/>
        <v>0</v>
      </c>
      <c r="EB105" s="21">
        <f t="shared" si="22"/>
        <v>0</v>
      </c>
      <c r="EC105" s="193" t="e">
        <f t="shared" si="23"/>
        <v>#REF!</v>
      </c>
      <c r="ED105" s="193">
        <f t="shared" si="24"/>
        <v>0</v>
      </c>
      <c r="EE105" s="194">
        <f t="shared" si="27"/>
        <v>4</v>
      </c>
      <c r="EF105" s="185"/>
      <c r="EG105" s="185" t="s">
        <v>558</v>
      </c>
      <c r="EH105" s="185" t="s">
        <v>559</v>
      </c>
      <c r="EI105" s="185" t="s">
        <v>389</v>
      </c>
      <c r="EJ105" s="185">
        <v>4</v>
      </c>
      <c r="EK105" s="185">
        <v>74902.41</v>
      </c>
      <c r="EL105" s="185"/>
      <c r="EM105" s="185"/>
      <c r="EN105" s="185"/>
      <c r="EO105" s="185"/>
      <c r="EP105" s="185"/>
      <c r="EQ105" s="185"/>
      <c r="ER105" s="185"/>
      <c r="ES105" s="185"/>
      <c r="ET105" s="185"/>
      <c r="EU105" s="185"/>
      <c r="EV105" s="185"/>
      <c r="EW105" s="185"/>
      <c r="EX105" s="185"/>
      <c r="EY105" s="185"/>
      <c r="EZ105" s="185"/>
      <c r="FA105" s="185"/>
      <c r="FB105" s="185"/>
      <c r="FC105" s="185"/>
      <c r="FD105" s="185"/>
      <c r="FE105" s="185"/>
      <c r="FF105" s="185"/>
      <c r="FG105" s="195"/>
      <c r="FH105" s="185"/>
      <c r="FI105" s="185"/>
      <c r="FJ105" s="185"/>
      <c r="FK105" s="185"/>
      <c r="FL105" s="185"/>
      <c r="FM105" s="185"/>
      <c r="FN105" s="185"/>
      <c r="FO105" s="185"/>
      <c r="FP105" s="185"/>
      <c r="FQ105" s="185"/>
      <c r="FR105" s="185"/>
      <c r="FS105" s="185"/>
      <c r="FT105" s="185"/>
      <c r="FU105" s="185"/>
      <c r="FV105" s="185"/>
      <c r="FW105" s="185"/>
      <c r="FX105" s="185"/>
      <c r="FY105" s="185"/>
      <c r="FZ105" s="185"/>
      <c r="GA105" s="185"/>
      <c r="GB105" s="185"/>
      <c r="GC105" s="185"/>
      <c r="GD105" s="185"/>
      <c r="GE105" s="185"/>
      <c r="GF105" s="185"/>
      <c r="GG105" s="185"/>
      <c r="GH105" s="185"/>
      <c r="GI105" s="185"/>
      <c r="GJ105" s="185"/>
      <c r="GK105" s="185"/>
      <c r="GL105" s="185"/>
      <c r="GM105" s="185"/>
      <c r="GN105" s="185"/>
      <c r="GO105" s="185"/>
      <c r="GP105" s="185"/>
      <c r="GQ105" s="185"/>
      <c r="GR105" s="185"/>
      <c r="GS105" s="185"/>
      <c r="GT105" s="185"/>
      <c r="GU105" s="185"/>
      <c r="GV105" s="185"/>
      <c r="GW105" s="185"/>
      <c r="GX105" s="185"/>
      <c r="GY105" s="185"/>
      <c r="GZ105" s="185"/>
      <c r="HA105" s="185"/>
      <c r="HB105" s="185"/>
      <c r="HC105" s="185"/>
      <c r="HD105" s="185"/>
      <c r="HE105" s="185"/>
      <c r="HF105" s="185"/>
      <c r="HG105" s="185"/>
      <c r="HH105" s="185"/>
      <c r="HI105" s="185"/>
      <c r="HJ105" s="185"/>
      <c r="HK105" s="185"/>
      <c r="HL105" s="185"/>
      <c r="HM105" s="185"/>
      <c r="HN105" s="185"/>
      <c r="HO105" s="185"/>
      <c r="HP105" s="185"/>
      <c r="HQ105" s="185"/>
      <c r="HR105" s="185"/>
      <c r="HS105" s="185"/>
      <c r="HT105" s="185"/>
      <c r="HU105" s="185"/>
      <c r="HV105" s="185"/>
      <c r="HW105" s="185"/>
      <c r="HX105" s="185"/>
      <c r="HY105" s="185"/>
      <c r="HZ105" s="185"/>
      <c r="IA105" s="185"/>
      <c r="IB105" s="185"/>
      <c r="IC105" s="185"/>
      <c r="ID105" s="185"/>
      <c r="IE105" s="185"/>
      <c r="IF105" s="185"/>
      <c r="IG105" s="185"/>
      <c r="IH105" s="185"/>
      <c r="II105" s="185"/>
      <c r="IJ105" s="185"/>
      <c r="IK105" s="185"/>
      <c r="IL105" s="185"/>
      <c r="IM105" s="185"/>
      <c r="IN105" s="185"/>
      <c r="IO105" s="185"/>
      <c r="IP105" s="185"/>
      <c r="IQ105" s="185"/>
      <c r="IR105" s="185"/>
      <c r="IS105" s="185"/>
      <c r="IT105" s="185"/>
      <c r="IU105" s="185"/>
      <c r="IV105" s="185"/>
      <c r="IW105" s="185"/>
      <c r="IX105" s="185"/>
      <c r="IY105" s="185"/>
      <c r="IZ105" s="185"/>
      <c r="JA105" s="185"/>
      <c r="JB105" s="185"/>
      <c r="JC105" s="185"/>
      <c r="JD105" s="185"/>
      <c r="JE105" s="185"/>
      <c r="JF105" s="185"/>
      <c r="JG105" s="185"/>
      <c r="JH105" s="185"/>
      <c r="JI105" s="185"/>
      <c r="JJ105" s="185"/>
      <c r="JK105" s="185"/>
      <c r="JL105" s="185"/>
      <c r="JM105" s="185"/>
      <c r="JN105" s="185"/>
      <c r="JO105" s="185"/>
      <c r="JP105" s="185"/>
      <c r="JQ105" s="185"/>
      <c r="JR105" s="185"/>
      <c r="JS105" s="185"/>
      <c r="JT105" s="185"/>
      <c r="JU105" s="185"/>
      <c r="JV105" s="185"/>
      <c r="JW105" s="185"/>
      <c r="JX105" s="185"/>
      <c r="JY105" s="185"/>
      <c r="JZ105" s="185"/>
      <c r="KA105" s="185"/>
      <c r="KB105" s="185"/>
      <c r="KC105" s="185"/>
      <c r="KD105" s="185"/>
      <c r="KE105" s="185"/>
      <c r="KF105" s="185"/>
      <c r="KG105" s="185"/>
      <c r="KH105" s="185"/>
      <c r="KI105" s="185"/>
      <c r="KJ105" s="185"/>
      <c r="KK105" s="185"/>
      <c r="KL105" s="185"/>
      <c r="KM105" s="185"/>
      <c r="KN105" s="185"/>
      <c r="KO105" s="185"/>
      <c r="KP105" s="185"/>
      <c r="KQ105" s="185"/>
      <c r="KR105" s="185"/>
      <c r="KS105" s="185"/>
      <c r="KT105" s="185"/>
      <c r="KU105" s="185"/>
      <c r="KV105" s="185"/>
      <c r="KW105" s="185"/>
      <c r="KX105" s="185"/>
      <c r="KY105" s="185"/>
      <c r="KZ105" s="185"/>
      <c r="LA105" s="185"/>
      <c r="LB105" s="185"/>
      <c r="LC105" s="185"/>
      <c r="LD105" s="185"/>
      <c r="LE105" s="185"/>
      <c r="LF105" s="185"/>
      <c r="LG105" s="185"/>
      <c r="LH105" s="185"/>
      <c r="LI105" s="185"/>
      <c r="LJ105" s="185"/>
      <c r="LK105" s="185"/>
      <c r="LL105" s="185"/>
      <c r="LM105" s="185"/>
      <c r="LN105" s="185"/>
      <c r="LO105" s="185"/>
      <c r="LP105" s="185"/>
      <c r="LQ105" s="185"/>
      <c r="LR105" s="185"/>
      <c r="LS105" s="185"/>
      <c r="LT105" s="185"/>
    </row>
    <row r="106" spans="1:332" ht="14.45" customHeight="1">
      <c r="A106" s="196" t="str">
        <f t="shared" si="34"/>
        <v>8.5.13</v>
      </c>
      <c r="B106" s="253" t="str">
        <f t="shared" si="35"/>
        <v>Suministro, Transporte e instalacion de interruptor tripolar 3 X 15 Amps 25 kA. tipo industrial</v>
      </c>
      <c r="C106" s="196" t="str">
        <f t="shared" si="18"/>
        <v>UN</v>
      </c>
      <c r="D106" s="196">
        <f t="shared" si="18"/>
        <v>10</v>
      </c>
      <c r="E106" s="196">
        <f t="shared" si="18"/>
        <v>160777.98000000001</v>
      </c>
      <c r="F106" s="197">
        <f t="shared" si="25"/>
        <v>1607779.8</v>
      </c>
      <c r="G106" s="20"/>
      <c r="H106" s="21">
        <f t="shared" si="28"/>
        <v>0</v>
      </c>
      <c r="I106" s="20"/>
      <c r="J106" s="21">
        <f t="shared" si="29"/>
        <v>0</v>
      </c>
      <c r="K106" s="20"/>
      <c r="L106" s="21">
        <f t="shared" si="30"/>
        <v>0</v>
      </c>
      <c r="M106" s="20"/>
      <c r="N106" s="33">
        <f t="shared" si="33"/>
        <v>0</v>
      </c>
      <c r="O106" s="20"/>
      <c r="P106" s="22"/>
      <c r="Q106" s="20"/>
      <c r="R106" s="22"/>
      <c r="S106" s="20"/>
      <c r="T106" s="22"/>
      <c r="U106" s="20"/>
      <c r="V106" s="22"/>
      <c r="W106" s="20"/>
      <c r="X106" s="22"/>
      <c r="Y106" s="20"/>
      <c r="Z106" s="22"/>
      <c r="AA106" s="20"/>
      <c r="AB106" s="22"/>
      <c r="AC106" s="20"/>
      <c r="AD106" s="22"/>
      <c r="AE106" s="20"/>
      <c r="AF106" s="22"/>
      <c r="AG106" s="20"/>
      <c r="AH106" s="22"/>
      <c r="AI106" s="20"/>
      <c r="AJ106" s="22"/>
      <c r="AK106" s="20"/>
      <c r="AL106" s="22"/>
      <c r="AM106" s="20"/>
      <c r="AN106" s="22"/>
      <c r="AO106" s="20"/>
      <c r="AP106" s="22"/>
      <c r="AQ106" s="20"/>
      <c r="AR106" s="22"/>
      <c r="AS106" s="20"/>
      <c r="AT106" s="22"/>
      <c r="AU106" s="20"/>
      <c r="AV106" s="22"/>
      <c r="AW106" s="20"/>
      <c r="AX106" s="22"/>
      <c r="AY106" s="20"/>
      <c r="AZ106" s="22"/>
      <c r="BA106" s="20"/>
      <c r="BB106" s="22"/>
      <c r="BC106" s="20"/>
      <c r="BD106" s="22"/>
      <c r="BE106" s="20"/>
      <c r="BF106" s="22"/>
      <c r="BG106" s="83"/>
      <c r="BH106" s="84"/>
      <c r="BI106" s="20"/>
      <c r="BJ106" s="95"/>
      <c r="BK106" s="20">
        <v>0</v>
      </c>
      <c r="BL106" s="21">
        <f t="shared" si="31"/>
        <v>0</v>
      </c>
      <c r="BM106" s="20"/>
      <c r="BN106" s="95">
        <f t="shared" si="21"/>
        <v>0</v>
      </c>
      <c r="BO106" s="20"/>
      <c r="BP106" s="21">
        <f t="shared" si="32"/>
        <v>0</v>
      </c>
      <c r="BQ106" s="20"/>
      <c r="BR106" s="22"/>
      <c r="BS106" s="20"/>
      <c r="BT106" s="22"/>
      <c r="BU106" s="20"/>
      <c r="BV106" s="22"/>
      <c r="BW106" s="20"/>
      <c r="BX106" s="22"/>
      <c r="BY106" s="20"/>
      <c r="BZ106" s="172"/>
      <c r="CA106" s="20"/>
      <c r="CB106" s="164"/>
      <c r="CC106" s="20"/>
      <c r="CD106" s="178"/>
      <c r="CE106" s="20"/>
      <c r="CF106" s="95"/>
      <c r="CG106" s="20"/>
      <c r="CH106" s="95"/>
      <c r="CI106" s="20"/>
      <c r="CJ106" s="22"/>
      <c r="CK106" s="20"/>
      <c r="CL106" s="22"/>
      <c r="CM106" s="20"/>
      <c r="CN106" s="22"/>
      <c r="CO106" s="20"/>
      <c r="CP106" s="22"/>
      <c r="CQ106" s="20"/>
      <c r="CR106" s="22"/>
      <c r="CS106" s="20"/>
      <c r="CT106" s="22"/>
      <c r="CU106" s="20"/>
      <c r="CV106" s="22"/>
      <c r="CW106" s="20"/>
      <c r="CX106" s="22"/>
      <c r="CY106" s="20"/>
      <c r="CZ106" s="22"/>
      <c r="DA106" s="20"/>
      <c r="DB106" s="22"/>
      <c r="DC106" s="20"/>
      <c r="DD106" s="22"/>
      <c r="DE106" s="20"/>
      <c r="DF106" s="22"/>
      <c r="DG106" s="20"/>
      <c r="DH106" s="22"/>
      <c r="DI106" s="20"/>
      <c r="DJ106" s="22"/>
      <c r="DK106" s="20"/>
      <c r="DL106" s="22"/>
      <c r="DM106" s="20"/>
      <c r="DN106" s="22"/>
      <c r="DO106" s="20"/>
      <c r="DP106" s="22"/>
      <c r="DQ106" s="20"/>
      <c r="DR106" s="22"/>
      <c r="DS106" s="20"/>
      <c r="DT106" s="22"/>
      <c r="DU106" s="20"/>
      <c r="DV106" s="22"/>
      <c r="DW106" s="20"/>
      <c r="DX106" s="22"/>
      <c r="DY106" s="20"/>
      <c r="DZ106" s="22"/>
      <c r="EA106" s="23">
        <f t="shared" si="26"/>
        <v>0</v>
      </c>
      <c r="EB106" s="21">
        <f t="shared" si="22"/>
        <v>0</v>
      </c>
      <c r="EC106" s="193" t="e">
        <f t="shared" si="23"/>
        <v>#REF!</v>
      </c>
      <c r="ED106" s="193">
        <f t="shared" si="24"/>
        <v>0</v>
      </c>
      <c r="EE106" s="194">
        <f t="shared" si="27"/>
        <v>10</v>
      </c>
      <c r="EF106" s="185"/>
      <c r="EG106" s="185" t="s">
        <v>560</v>
      </c>
      <c r="EH106" s="185" t="s">
        <v>561</v>
      </c>
      <c r="EI106" s="185" t="s">
        <v>389</v>
      </c>
      <c r="EJ106" s="185">
        <v>10</v>
      </c>
      <c r="EK106" s="185">
        <v>160777.98000000001</v>
      </c>
      <c r="EL106" s="185"/>
      <c r="EM106" s="185"/>
      <c r="EN106" s="185"/>
      <c r="EO106" s="185"/>
      <c r="EP106" s="185"/>
      <c r="EQ106" s="185"/>
      <c r="ER106" s="185"/>
      <c r="ES106" s="185"/>
      <c r="ET106" s="185"/>
      <c r="EU106" s="185"/>
      <c r="EV106" s="185"/>
      <c r="EW106" s="185"/>
      <c r="EX106" s="185"/>
      <c r="EY106" s="185"/>
      <c r="EZ106" s="185"/>
      <c r="FA106" s="185"/>
      <c r="FB106" s="185"/>
      <c r="FC106" s="185"/>
      <c r="FD106" s="185"/>
      <c r="FE106" s="185"/>
      <c r="FF106" s="185"/>
      <c r="FG106" s="195"/>
      <c r="FH106" s="185"/>
      <c r="FI106" s="185"/>
      <c r="FJ106" s="185"/>
      <c r="FK106" s="185"/>
      <c r="FL106" s="185"/>
      <c r="FM106" s="185"/>
      <c r="FN106" s="185"/>
      <c r="FO106" s="185"/>
      <c r="FP106" s="185"/>
      <c r="FQ106" s="185"/>
      <c r="FR106" s="185"/>
      <c r="FS106" s="185"/>
      <c r="FT106" s="185"/>
      <c r="FU106" s="185"/>
      <c r="FV106" s="185"/>
      <c r="FW106" s="185"/>
      <c r="FX106" s="185"/>
      <c r="FY106" s="185"/>
      <c r="FZ106" s="185"/>
      <c r="GA106" s="185"/>
      <c r="GB106" s="185"/>
      <c r="GC106" s="185"/>
      <c r="GD106" s="185"/>
      <c r="GE106" s="185"/>
      <c r="GF106" s="185"/>
      <c r="GG106" s="185"/>
      <c r="GH106" s="185"/>
      <c r="GI106" s="185"/>
      <c r="GJ106" s="185"/>
      <c r="GK106" s="185"/>
      <c r="GL106" s="185"/>
      <c r="GM106" s="185"/>
      <c r="GN106" s="185"/>
      <c r="GO106" s="185"/>
      <c r="GP106" s="185"/>
      <c r="GQ106" s="185"/>
      <c r="GR106" s="185"/>
      <c r="GS106" s="185"/>
      <c r="GT106" s="185"/>
      <c r="GU106" s="185"/>
      <c r="GV106" s="185"/>
      <c r="GW106" s="185"/>
      <c r="GX106" s="185"/>
      <c r="GY106" s="185"/>
      <c r="GZ106" s="185"/>
      <c r="HA106" s="185"/>
      <c r="HB106" s="185"/>
      <c r="HC106" s="185"/>
      <c r="HD106" s="185"/>
      <c r="HE106" s="185"/>
      <c r="HF106" s="185"/>
      <c r="HG106" s="185"/>
      <c r="HH106" s="185"/>
      <c r="HI106" s="185"/>
      <c r="HJ106" s="185"/>
      <c r="HK106" s="185"/>
      <c r="HL106" s="185"/>
      <c r="HM106" s="185"/>
      <c r="HN106" s="185"/>
      <c r="HO106" s="185"/>
      <c r="HP106" s="185"/>
      <c r="HQ106" s="185"/>
      <c r="HR106" s="185"/>
      <c r="HS106" s="185"/>
      <c r="HT106" s="185"/>
      <c r="HU106" s="185"/>
      <c r="HV106" s="185"/>
      <c r="HW106" s="185"/>
      <c r="HX106" s="185"/>
      <c r="HY106" s="185"/>
      <c r="HZ106" s="185"/>
      <c r="IA106" s="185"/>
      <c r="IB106" s="185"/>
      <c r="IC106" s="185"/>
      <c r="ID106" s="185"/>
      <c r="IE106" s="185"/>
      <c r="IF106" s="185"/>
      <c r="IG106" s="185"/>
      <c r="IH106" s="185"/>
      <c r="II106" s="185"/>
      <c r="IJ106" s="185"/>
      <c r="IK106" s="185"/>
      <c r="IL106" s="185"/>
      <c r="IM106" s="185"/>
      <c r="IN106" s="185"/>
      <c r="IO106" s="185"/>
      <c r="IP106" s="185"/>
      <c r="IQ106" s="185"/>
      <c r="IR106" s="185"/>
      <c r="IS106" s="185"/>
      <c r="IT106" s="185"/>
      <c r="IU106" s="185"/>
      <c r="IV106" s="185"/>
      <c r="IW106" s="185"/>
      <c r="IX106" s="185"/>
      <c r="IY106" s="185"/>
      <c r="IZ106" s="185"/>
      <c r="JA106" s="185"/>
      <c r="JB106" s="185"/>
      <c r="JC106" s="185"/>
      <c r="JD106" s="185"/>
      <c r="JE106" s="185"/>
      <c r="JF106" s="185"/>
      <c r="JG106" s="185"/>
      <c r="JH106" s="185"/>
      <c r="JI106" s="185"/>
      <c r="JJ106" s="185"/>
      <c r="JK106" s="185"/>
      <c r="JL106" s="185"/>
      <c r="JM106" s="185"/>
      <c r="JN106" s="185"/>
      <c r="JO106" s="185"/>
      <c r="JP106" s="185"/>
      <c r="JQ106" s="185"/>
      <c r="JR106" s="185"/>
      <c r="JS106" s="185"/>
      <c r="JT106" s="185"/>
      <c r="JU106" s="185"/>
      <c r="JV106" s="185"/>
      <c r="JW106" s="185"/>
      <c r="JX106" s="185"/>
      <c r="JY106" s="185"/>
      <c r="JZ106" s="185"/>
      <c r="KA106" s="185"/>
      <c r="KB106" s="185"/>
      <c r="KC106" s="185"/>
      <c r="KD106" s="185"/>
      <c r="KE106" s="185"/>
      <c r="KF106" s="185"/>
      <c r="KG106" s="185"/>
      <c r="KH106" s="185"/>
      <c r="KI106" s="185"/>
      <c r="KJ106" s="185"/>
      <c r="KK106" s="185"/>
      <c r="KL106" s="185"/>
      <c r="KM106" s="185"/>
      <c r="KN106" s="185"/>
      <c r="KO106" s="185"/>
      <c r="KP106" s="185"/>
      <c r="KQ106" s="185"/>
      <c r="KR106" s="185"/>
      <c r="KS106" s="185"/>
      <c r="KT106" s="185"/>
      <c r="KU106" s="185"/>
      <c r="KV106" s="185"/>
      <c r="KW106" s="185"/>
      <c r="KX106" s="185"/>
      <c r="KY106" s="185"/>
      <c r="KZ106" s="185"/>
      <c r="LA106" s="185"/>
      <c r="LB106" s="185"/>
      <c r="LC106" s="185"/>
      <c r="LD106" s="185"/>
      <c r="LE106" s="185"/>
      <c r="LF106" s="185"/>
      <c r="LG106" s="185"/>
      <c r="LH106" s="185"/>
      <c r="LI106" s="185"/>
      <c r="LJ106" s="185"/>
      <c r="LK106" s="185"/>
      <c r="LL106" s="185"/>
      <c r="LM106" s="185"/>
      <c r="LN106" s="185"/>
      <c r="LO106" s="185"/>
      <c r="LP106" s="185"/>
      <c r="LQ106" s="185"/>
      <c r="LR106" s="185"/>
      <c r="LS106" s="185"/>
      <c r="LT106" s="185"/>
    </row>
    <row r="107" spans="1:332" ht="15" customHeight="1">
      <c r="A107" s="196" t="str">
        <f t="shared" si="34"/>
        <v>8.5.14</v>
      </c>
      <c r="B107" s="253" t="str">
        <f t="shared" si="35"/>
        <v>Suministro, Transporte e instalacion de interruptor tripolar 3 X 30 Amps 25 kA. tipo industrial</v>
      </c>
      <c r="C107" s="196" t="str">
        <f t="shared" si="18"/>
        <v>UN</v>
      </c>
      <c r="D107" s="196">
        <f t="shared" si="18"/>
        <v>10</v>
      </c>
      <c r="E107" s="196">
        <f t="shared" si="18"/>
        <v>160777.98000000001</v>
      </c>
      <c r="F107" s="197">
        <f t="shared" si="25"/>
        <v>1607779.8</v>
      </c>
      <c r="G107" s="20"/>
      <c r="H107" s="21">
        <f t="shared" si="28"/>
        <v>0</v>
      </c>
      <c r="I107" s="20"/>
      <c r="J107" s="21">
        <f t="shared" si="29"/>
        <v>0</v>
      </c>
      <c r="K107" s="20"/>
      <c r="L107" s="21">
        <f t="shared" si="30"/>
        <v>0</v>
      </c>
      <c r="M107" s="20"/>
      <c r="N107" s="33">
        <f t="shared" si="33"/>
        <v>0</v>
      </c>
      <c r="O107" s="20"/>
      <c r="P107" s="22"/>
      <c r="Q107" s="20"/>
      <c r="R107" s="22"/>
      <c r="S107" s="20"/>
      <c r="T107" s="22"/>
      <c r="U107" s="20"/>
      <c r="V107" s="22"/>
      <c r="W107" s="20"/>
      <c r="X107" s="22"/>
      <c r="Y107" s="20"/>
      <c r="Z107" s="22"/>
      <c r="AA107" s="20"/>
      <c r="AB107" s="22"/>
      <c r="AC107" s="20"/>
      <c r="AD107" s="22"/>
      <c r="AE107" s="20"/>
      <c r="AF107" s="22"/>
      <c r="AG107" s="20"/>
      <c r="AH107" s="22"/>
      <c r="AI107" s="20"/>
      <c r="AJ107" s="22"/>
      <c r="AK107" s="20"/>
      <c r="AL107" s="22"/>
      <c r="AM107" s="20"/>
      <c r="AN107" s="22"/>
      <c r="AO107" s="20"/>
      <c r="AP107" s="22"/>
      <c r="AQ107" s="20"/>
      <c r="AR107" s="22"/>
      <c r="AS107" s="20"/>
      <c r="AT107" s="22"/>
      <c r="AU107" s="20"/>
      <c r="AV107" s="22"/>
      <c r="AW107" s="20"/>
      <c r="AX107" s="22"/>
      <c r="AY107" s="20"/>
      <c r="AZ107" s="22"/>
      <c r="BA107" s="20"/>
      <c r="BB107" s="22"/>
      <c r="BC107" s="20"/>
      <c r="BD107" s="22"/>
      <c r="BE107" s="20"/>
      <c r="BF107" s="22"/>
      <c r="BG107" s="83"/>
      <c r="BH107" s="84"/>
      <c r="BI107" s="20"/>
      <c r="BJ107" s="95"/>
      <c r="BK107" s="20">
        <v>0</v>
      </c>
      <c r="BL107" s="21">
        <f t="shared" si="31"/>
        <v>0</v>
      </c>
      <c r="BM107" s="20"/>
      <c r="BN107" s="95">
        <f t="shared" si="21"/>
        <v>0</v>
      </c>
      <c r="BO107" s="20"/>
      <c r="BP107" s="21">
        <f t="shared" si="32"/>
        <v>0</v>
      </c>
      <c r="BQ107" s="20"/>
      <c r="BR107" s="22"/>
      <c r="BS107" s="20"/>
      <c r="BT107" s="22"/>
      <c r="BU107" s="20"/>
      <c r="BV107" s="22"/>
      <c r="BW107" s="20"/>
      <c r="BX107" s="22"/>
      <c r="BY107" s="20"/>
      <c r="BZ107" s="172"/>
      <c r="CA107" s="20"/>
      <c r="CB107" s="164"/>
      <c r="CC107" s="20"/>
      <c r="CD107" s="178"/>
      <c r="CE107" s="20"/>
      <c r="CF107" s="95"/>
      <c r="CG107" s="20"/>
      <c r="CH107" s="95"/>
      <c r="CI107" s="20"/>
      <c r="CJ107" s="22"/>
      <c r="CK107" s="20"/>
      <c r="CL107" s="22"/>
      <c r="CM107" s="20"/>
      <c r="CN107" s="22"/>
      <c r="CO107" s="20"/>
      <c r="CP107" s="22"/>
      <c r="CQ107" s="20"/>
      <c r="CR107" s="22"/>
      <c r="CS107" s="20"/>
      <c r="CT107" s="22"/>
      <c r="CU107" s="20"/>
      <c r="CV107" s="22"/>
      <c r="CW107" s="20"/>
      <c r="CX107" s="22"/>
      <c r="CY107" s="20"/>
      <c r="CZ107" s="22"/>
      <c r="DA107" s="20"/>
      <c r="DB107" s="22"/>
      <c r="DC107" s="20"/>
      <c r="DD107" s="22"/>
      <c r="DE107" s="20"/>
      <c r="DF107" s="22"/>
      <c r="DG107" s="20"/>
      <c r="DH107" s="22"/>
      <c r="DI107" s="20"/>
      <c r="DJ107" s="22"/>
      <c r="DK107" s="20"/>
      <c r="DL107" s="22"/>
      <c r="DM107" s="20"/>
      <c r="DN107" s="22"/>
      <c r="DO107" s="20"/>
      <c r="DP107" s="22"/>
      <c r="DQ107" s="20"/>
      <c r="DR107" s="22"/>
      <c r="DS107" s="20"/>
      <c r="DT107" s="22"/>
      <c r="DU107" s="20"/>
      <c r="DV107" s="22"/>
      <c r="DW107" s="20"/>
      <c r="DX107" s="22"/>
      <c r="DY107" s="20"/>
      <c r="DZ107" s="22"/>
      <c r="EA107" s="23">
        <f t="shared" si="26"/>
        <v>0</v>
      </c>
      <c r="EB107" s="21">
        <f t="shared" si="22"/>
        <v>0</v>
      </c>
      <c r="EC107" s="193" t="e">
        <f t="shared" si="23"/>
        <v>#REF!</v>
      </c>
      <c r="ED107" s="193">
        <f t="shared" si="24"/>
        <v>0</v>
      </c>
      <c r="EE107" s="194">
        <f t="shared" si="27"/>
        <v>10</v>
      </c>
      <c r="EF107" s="185"/>
      <c r="EG107" s="185" t="s">
        <v>562</v>
      </c>
      <c r="EH107" s="185" t="s">
        <v>563</v>
      </c>
      <c r="EI107" s="185" t="s">
        <v>389</v>
      </c>
      <c r="EJ107" s="185">
        <v>10</v>
      </c>
      <c r="EK107" s="185">
        <v>160777.98000000001</v>
      </c>
      <c r="EL107" s="185"/>
      <c r="EM107" s="185"/>
      <c r="EN107" s="185"/>
      <c r="EO107" s="185"/>
      <c r="EP107" s="185"/>
      <c r="EQ107" s="185"/>
      <c r="ER107" s="185"/>
      <c r="ES107" s="185"/>
      <c r="ET107" s="185"/>
      <c r="EU107" s="185"/>
      <c r="EV107" s="185"/>
      <c r="EW107" s="185"/>
      <c r="EX107" s="185"/>
      <c r="EY107" s="185"/>
      <c r="EZ107" s="185"/>
      <c r="FA107" s="185"/>
      <c r="FB107" s="185"/>
      <c r="FC107" s="185"/>
      <c r="FD107" s="185"/>
      <c r="FE107" s="185"/>
      <c r="FF107" s="185"/>
      <c r="FG107" s="195"/>
      <c r="FH107" s="185"/>
      <c r="FI107" s="185"/>
      <c r="FJ107" s="185"/>
      <c r="FK107" s="185"/>
      <c r="FL107" s="185"/>
      <c r="FM107" s="185"/>
      <c r="FN107" s="185"/>
      <c r="FO107" s="185"/>
      <c r="FP107" s="185"/>
      <c r="FQ107" s="185"/>
      <c r="FR107" s="185"/>
      <c r="FS107" s="185"/>
      <c r="FT107" s="185"/>
      <c r="FU107" s="185"/>
      <c r="FV107" s="185"/>
      <c r="FW107" s="185"/>
      <c r="FX107" s="185"/>
      <c r="FY107" s="185"/>
      <c r="FZ107" s="185"/>
      <c r="GA107" s="185"/>
      <c r="GB107" s="185"/>
      <c r="GC107" s="185"/>
      <c r="GD107" s="185"/>
      <c r="GE107" s="185"/>
      <c r="GF107" s="185"/>
      <c r="GG107" s="185"/>
      <c r="GH107" s="185"/>
      <c r="GI107" s="185"/>
      <c r="GJ107" s="185"/>
      <c r="GK107" s="185"/>
      <c r="GL107" s="185"/>
      <c r="GM107" s="185"/>
      <c r="GN107" s="185"/>
      <c r="GO107" s="185"/>
      <c r="GP107" s="185"/>
      <c r="GQ107" s="185"/>
      <c r="GR107" s="185"/>
      <c r="GS107" s="185"/>
      <c r="GT107" s="185"/>
      <c r="GU107" s="185"/>
      <c r="GV107" s="185"/>
      <c r="GW107" s="185"/>
      <c r="GX107" s="185"/>
      <c r="GY107" s="185"/>
      <c r="GZ107" s="185"/>
      <c r="HA107" s="185"/>
      <c r="HB107" s="185"/>
      <c r="HC107" s="185"/>
      <c r="HD107" s="185"/>
      <c r="HE107" s="185"/>
      <c r="HF107" s="185"/>
      <c r="HG107" s="185"/>
      <c r="HH107" s="185"/>
      <c r="HI107" s="185"/>
      <c r="HJ107" s="185"/>
      <c r="HK107" s="185"/>
      <c r="HL107" s="185"/>
      <c r="HM107" s="185"/>
      <c r="HN107" s="185"/>
      <c r="HO107" s="185"/>
      <c r="HP107" s="185"/>
      <c r="HQ107" s="185"/>
      <c r="HR107" s="185"/>
      <c r="HS107" s="185"/>
      <c r="HT107" s="185"/>
      <c r="HU107" s="185"/>
      <c r="HV107" s="185"/>
      <c r="HW107" s="185"/>
      <c r="HX107" s="185"/>
      <c r="HY107" s="185"/>
      <c r="HZ107" s="185"/>
      <c r="IA107" s="185"/>
      <c r="IB107" s="185"/>
      <c r="IC107" s="185"/>
      <c r="ID107" s="185"/>
      <c r="IE107" s="185"/>
      <c r="IF107" s="185"/>
      <c r="IG107" s="185"/>
      <c r="IH107" s="185"/>
      <c r="II107" s="185"/>
      <c r="IJ107" s="185"/>
      <c r="IK107" s="185"/>
      <c r="IL107" s="185"/>
      <c r="IM107" s="185"/>
      <c r="IN107" s="185"/>
      <c r="IO107" s="185"/>
      <c r="IP107" s="185"/>
      <c r="IQ107" s="185"/>
      <c r="IR107" s="185"/>
      <c r="IS107" s="185"/>
      <c r="IT107" s="185"/>
      <c r="IU107" s="185"/>
      <c r="IV107" s="185"/>
      <c r="IW107" s="185"/>
      <c r="IX107" s="185"/>
      <c r="IY107" s="185"/>
      <c r="IZ107" s="185"/>
      <c r="JA107" s="185"/>
      <c r="JB107" s="185"/>
      <c r="JC107" s="185"/>
      <c r="JD107" s="185"/>
      <c r="JE107" s="185"/>
      <c r="JF107" s="185"/>
      <c r="JG107" s="185"/>
      <c r="JH107" s="185"/>
      <c r="JI107" s="185"/>
      <c r="JJ107" s="185"/>
      <c r="JK107" s="185"/>
      <c r="JL107" s="185"/>
      <c r="JM107" s="185"/>
      <c r="JN107" s="185"/>
      <c r="JO107" s="185"/>
      <c r="JP107" s="185"/>
      <c r="JQ107" s="185"/>
      <c r="JR107" s="185"/>
      <c r="JS107" s="185"/>
      <c r="JT107" s="185"/>
      <c r="JU107" s="185"/>
      <c r="JV107" s="185"/>
      <c r="JW107" s="185"/>
      <c r="JX107" s="185"/>
      <c r="JY107" s="185"/>
      <c r="JZ107" s="185"/>
      <c r="KA107" s="185"/>
      <c r="KB107" s="185"/>
      <c r="KC107" s="185"/>
      <c r="KD107" s="185"/>
      <c r="KE107" s="185"/>
      <c r="KF107" s="185"/>
      <c r="KG107" s="185"/>
      <c r="KH107" s="185"/>
      <c r="KI107" s="185"/>
      <c r="KJ107" s="185"/>
      <c r="KK107" s="185"/>
      <c r="KL107" s="185"/>
      <c r="KM107" s="185"/>
      <c r="KN107" s="185"/>
      <c r="KO107" s="185"/>
      <c r="KP107" s="185"/>
      <c r="KQ107" s="185"/>
      <c r="KR107" s="185"/>
      <c r="KS107" s="185"/>
      <c r="KT107" s="185"/>
      <c r="KU107" s="185"/>
      <c r="KV107" s="185"/>
      <c r="KW107" s="185"/>
      <c r="KX107" s="185"/>
      <c r="KY107" s="185"/>
      <c r="KZ107" s="185"/>
      <c r="LA107" s="185"/>
      <c r="LB107" s="185"/>
      <c r="LC107" s="185"/>
      <c r="LD107" s="185"/>
      <c r="LE107" s="185"/>
      <c r="LF107" s="185"/>
      <c r="LG107" s="185"/>
      <c r="LH107" s="185"/>
      <c r="LI107" s="185"/>
      <c r="LJ107" s="185"/>
      <c r="LK107" s="185"/>
      <c r="LL107" s="185"/>
      <c r="LM107" s="185"/>
      <c r="LN107" s="185"/>
      <c r="LO107" s="185"/>
      <c r="LP107" s="185"/>
      <c r="LQ107" s="185"/>
      <c r="LR107" s="185"/>
      <c r="LS107" s="185"/>
      <c r="LT107" s="185"/>
    </row>
    <row r="108" spans="1:332" ht="14.45" customHeight="1">
      <c r="A108" s="196" t="str">
        <f t="shared" si="34"/>
        <v>8.5.15</v>
      </c>
      <c r="B108" s="253" t="str">
        <f t="shared" si="35"/>
        <v>Suministro, Transporte e instalacion de interruptor tripolar 3 X 40 Amps 25 kA. tipo industrial</v>
      </c>
      <c r="C108" s="196" t="str">
        <f t="shared" si="18"/>
        <v>UN</v>
      </c>
      <c r="D108" s="196">
        <f t="shared" si="18"/>
        <v>10</v>
      </c>
      <c r="E108" s="196">
        <f t="shared" si="18"/>
        <v>160777.98000000001</v>
      </c>
      <c r="F108" s="197">
        <f t="shared" si="25"/>
        <v>1607779.8</v>
      </c>
      <c r="G108" s="20"/>
      <c r="H108" s="21">
        <f t="shared" si="28"/>
        <v>0</v>
      </c>
      <c r="I108" s="20"/>
      <c r="J108" s="21">
        <f t="shared" si="29"/>
        <v>0</v>
      </c>
      <c r="K108" s="20"/>
      <c r="L108" s="21">
        <f t="shared" si="30"/>
        <v>0</v>
      </c>
      <c r="M108" s="20"/>
      <c r="N108" s="33">
        <f t="shared" si="33"/>
        <v>0</v>
      </c>
      <c r="O108" s="20"/>
      <c r="P108" s="22"/>
      <c r="Q108" s="20"/>
      <c r="R108" s="22"/>
      <c r="S108" s="20"/>
      <c r="T108" s="22"/>
      <c r="U108" s="20"/>
      <c r="V108" s="22"/>
      <c r="W108" s="20"/>
      <c r="X108" s="22"/>
      <c r="Y108" s="20"/>
      <c r="Z108" s="22"/>
      <c r="AA108" s="20"/>
      <c r="AB108" s="22"/>
      <c r="AC108" s="20"/>
      <c r="AD108" s="22"/>
      <c r="AE108" s="20"/>
      <c r="AF108" s="22"/>
      <c r="AG108" s="20"/>
      <c r="AH108" s="22"/>
      <c r="AI108" s="20"/>
      <c r="AJ108" s="22"/>
      <c r="AK108" s="20"/>
      <c r="AL108" s="22"/>
      <c r="AM108" s="20"/>
      <c r="AN108" s="22"/>
      <c r="AO108" s="20"/>
      <c r="AP108" s="22"/>
      <c r="AQ108" s="20"/>
      <c r="AR108" s="22"/>
      <c r="AS108" s="20"/>
      <c r="AT108" s="22"/>
      <c r="AU108" s="20"/>
      <c r="AV108" s="22"/>
      <c r="AW108" s="20"/>
      <c r="AX108" s="22"/>
      <c r="AY108" s="20"/>
      <c r="AZ108" s="22"/>
      <c r="BA108" s="20"/>
      <c r="BB108" s="22"/>
      <c r="BC108" s="20"/>
      <c r="BD108" s="22"/>
      <c r="BE108" s="20"/>
      <c r="BF108" s="22"/>
      <c r="BG108" s="83"/>
      <c r="BH108" s="84"/>
      <c r="BI108" s="20"/>
      <c r="BJ108" s="95"/>
      <c r="BK108" s="20">
        <v>0</v>
      </c>
      <c r="BL108" s="21">
        <f t="shared" si="31"/>
        <v>0</v>
      </c>
      <c r="BM108" s="20"/>
      <c r="BN108" s="95">
        <f t="shared" si="21"/>
        <v>0</v>
      </c>
      <c r="BO108" s="20"/>
      <c r="BP108" s="21">
        <f t="shared" si="32"/>
        <v>0</v>
      </c>
      <c r="BQ108" s="20"/>
      <c r="BR108" s="22"/>
      <c r="BS108" s="20"/>
      <c r="BT108" s="22"/>
      <c r="BU108" s="20"/>
      <c r="BV108" s="22"/>
      <c r="BW108" s="20"/>
      <c r="BX108" s="22"/>
      <c r="BY108" s="20"/>
      <c r="BZ108" s="172"/>
      <c r="CA108" s="20"/>
      <c r="CB108" s="164"/>
      <c r="CC108" s="20"/>
      <c r="CD108" s="178"/>
      <c r="CE108" s="20"/>
      <c r="CF108" s="95"/>
      <c r="CG108" s="20"/>
      <c r="CH108" s="95"/>
      <c r="CI108" s="20"/>
      <c r="CJ108" s="22"/>
      <c r="CK108" s="20"/>
      <c r="CL108" s="22"/>
      <c r="CM108" s="20"/>
      <c r="CN108" s="22"/>
      <c r="CO108" s="20"/>
      <c r="CP108" s="22"/>
      <c r="CQ108" s="20"/>
      <c r="CR108" s="22"/>
      <c r="CS108" s="20"/>
      <c r="CT108" s="22"/>
      <c r="CU108" s="20"/>
      <c r="CV108" s="22"/>
      <c r="CW108" s="20"/>
      <c r="CX108" s="22"/>
      <c r="CY108" s="20"/>
      <c r="CZ108" s="22"/>
      <c r="DA108" s="20"/>
      <c r="DB108" s="22"/>
      <c r="DC108" s="20"/>
      <c r="DD108" s="22"/>
      <c r="DE108" s="20"/>
      <c r="DF108" s="22"/>
      <c r="DG108" s="20"/>
      <c r="DH108" s="22"/>
      <c r="DI108" s="20"/>
      <c r="DJ108" s="22"/>
      <c r="DK108" s="20"/>
      <c r="DL108" s="22"/>
      <c r="DM108" s="20"/>
      <c r="DN108" s="22"/>
      <c r="DO108" s="20"/>
      <c r="DP108" s="22"/>
      <c r="DQ108" s="20"/>
      <c r="DR108" s="22"/>
      <c r="DS108" s="20"/>
      <c r="DT108" s="22"/>
      <c r="DU108" s="20"/>
      <c r="DV108" s="22"/>
      <c r="DW108" s="20"/>
      <c r="DX108" s="22"/>
      <c r="DY108" s="20"/>
      <c r="DZ108" s="22"/>
      <c r="EA108" s="23">
        <f t="shared" si="26"/>
        <v>0</v>
      </c>
      <c r="EB108" s="21">
        <f t="shared" si="22"/>
        <v>0</v>
      </c>
      <c r="EC108" s="193" t="e">
        <f t="shared" si="23"/>
        <v>#REF!</v>
      </c>
      <c r="ED108" s="193">
        <f t="shared" si="24"/>
        <v>0</v>
      </c>
      <c r="EE108" s="194">
        <f t="shared" si="27"/>
        <v>10</v>
      </c>
      <c r="EF108" s="185"/>
      <c r="EG108" s="185" t="s">
        <v>564</v>
      </c>
      <c r="EH108" s="185" t="s">
        <v>565</v>
      </c>
      <c r="EI108" s="185" t="s">
        <v>389</v>
      </c>
      <c r="EJ108" s="185">
        <v>10</v>
      </c>
      <c r="EK108" s="185">
        <v>160777.98000000001</v>
      </c>
      <c r="EL108" s="185"/>
      <c r="EM108" s="185"/>
      <c r="EN108" s="185"/>
      <c r="EO108" s="185"/>
      <c r="EP108" s="185"/>
      <c r="EQ108" s="185"/>
      <c r="ER108" s="185"/>
      <c r="ES108" s="185"/>
      <c r="ET108" s="185"/>
      <c r="EU108" s="185"/>
      <c r="EV108" s="185"/>
      <c r="EW108" s="185"/>
      <c r="EX108" s="185"/>
      <c r="EY108" s="185"/>
      <c r="EZ108" s="185"/>
      <c r="FA108" s="185"/>
      <c r="FB108" s="185"/>
      <c r="FC108" s="185"/>
      <c r="FD108" s="185"/>
      <c r="FE108" s="185"/>
      <c r="FF108" s="185"/>
      <c r="FG108" s="195"/>
      <c r="FH108" s="185"/>
      <c r="FI108" s="185"/>
      <c r="FJ108" s="185"/>
      <c r="FK108" s="185"/>
      <c r="FL108" s="185"/>
      <c r="FM108" s="185"/>
      <c r="FN108" s="185"/>
      <c r="FO108" s="185"/>
      <c r="FP108" s="185"/>
      <c r="FQ108" s="185"/>
      <c r="FR108" s="185"/>
      <c r="FS108" s="185"/>
      <c r="FT108" s="185"/>
      <c r="FU108" s="185"/>
      <c r="FV108" s="185"/>
      <c r="FW108" s="185"/>
      <c r="FX108" s="185"/>
      <c r="FY108" s="185"/>
      <c r="FZ108" s="185"/>
      <c r="GA108" s="185"/>
      <c r="GB108" s="185"/>
      <c r="GC108" s="185"/>
      <c r="GD108" s="185"/>
      <c r="GE108" s="185"/>
      <c r="GF108" s="185"/>
      <c r="GG108" s="185"/>
      <c r="GH108" s="185"/>
      <c r="GI108" s="185"/>
      <c r="GJ108" s="185"/>
      <c r="GK108" s="185"/>
      <c r="GL108" s="185"/>
      <c r="GM108" s="185"/>
      <c r="GN108" s="185"/>
      <c r="GO108" s="185"/>
      <c r="GP108" s="185"/>
      <c r="GQ108" s="185"/>
      <c r="GR108" s="185"/>
      <c r="GS108" s="185"/>
      <c r="GT108" s="185"/>
      <c r="GU108" s="185"/>
      <c r="GV108" s="185"/>
      <c r="GW108" s="185"/>
      <c r="GX108" s="185"/>
      <c r="GY108" s="185"/>
      <c r="GZ108" s="185"/>
      <c r="HA108" s="185"/>
      <c r="HB108" s="185"/>
      <c r="HC108" s="185"/>
      <c r="HD108" s="185"/>
      <c r="HE108" s="185"/>
      <c r="HF108" s="185"/>
      <c r="HG108" s="185"/>
      <c r="HH108" s="185"/>
      <c r="HI108" s="185"/>
      <c r="HJ108" s="185"/>
      <c r="HK108" s="185"/>
      <c r="HL108" s="185"/>
      <c r="HM108" s="185"/>
      <c r="HN108" s="185"/>
      <c r="HO108" s="185"/>
      <c r="HP108" s="185"/>
      <c r="HQ108" s="185"/>
      <c r="HR108" s="185"/>
      <c r="HS108" s="185"/>
      <c r="HT108" s="185"/>
      <c r="HU108" s="185"/>
      <c r="HV108" s="185"/>
      <c r="HW108" s="185"/>
      <c r="HX108" s="185"/>
      <c r="HY108" s="185"/>
      <c r="HZ108" s="185"/>
      <c r="IA108" s="185"/>
      <c r="IB108" s="185"/>
      <c r="IC108" s="185"/>
      <c r="ID108" s="185"/>
      <c r="IE108" s="185"/>
      <c r="IF108" s="185"/>
      <c r="IG108" s="185"/>
      <c r="IH108" s="185"/>
      <c r="II108" s="185"/>
      <c r="IJ108" s="185"/>
      <c r="IK108" s="185"/>
      <c r="IL108" s="185"/>
      <c r="IM108" s="185"/>
      <c r="IN108" s="185"/>
      <c r="IO108" s="185"/>
      <c r="IP108" s="185"/>
      <c r="IQ108" s="185"/>
      <c r="IR108" s="185"/>
      <c r="IS108" s="185"/>
      <c r="IT108" s="185"/>
      <c r="IU108" s="185"/>
      <c r="IV108" s="185"/>
      <c r="IW108" s="185"/>
      <c r="IX108" s="185"/>
      <c r="IY108" s="185"/>
      <c r="IZ108" s="185"/>
      <c r="JA108" s="185"/>
      <c r="JB108" s="185"/>
      <c r="JC108" s="185"/>
      <c r="JD108" s="185"/>
      <c r="JE108" s="185"/>
      <c r="JF108" s="185"/>
      <c r="JG108" s="185"/>
      <c r="JH108" s="185"/>
      <c r="JI108" s="185"/>
      <c r="JJ108" s="185"/>
      <c r="JK108" s="185"/>
      <c r="JL108" s="185"/>
      <c r="JM108" s="185"/>
      <c r="JN108" s="185"/>
      <c r="JO108" s="185"/>
      <c r="JP108" s="185"/>
      <c r="JQ108" s="185"/>
      <c r="JR108" s="185"/>
      <c r="JS108" s="185"/>
      <c r="JT108" s="185"/>
      <c r="JU108" s="185"/>
      <c r="JV108" s="185"/>
      <c r="JW108" s="185"/>
      <c r="JX108" s="185"/>
      <c r="JY108" s="185"/>
      <c r="JZ108" s="185"/>
      <c r="KA108" s="185"/>
      <c r="KB108" s="185"/>
      <c r="KC108" s="185"/>
      <c r="KD108" s="185"/>
      <c r="KE108" s="185"/>
      <c r="KF108" s="185"/>
      <c r="KG108" s="185"/>
      <c r="KH108" s="185"/>
      <c r="KI108" s="185"/>
      <c r="KJ108" s="185"/>
      <c r="KK108" s="185"/>
      <c r="KL108" s="185"/>
      <c r="KM108" s="185"/>
      <c r="KN108" s="185"/>
      <c r="KO108" s="185"/>
      <c r="KP108" s="185"/>
      <c r="KQ108" s="185"/>
      <c r="KR108" s="185"/>
      <c r="KS108" s="185"/>
      <c r="KT108" s="185"/>
      <c r="KU108" s="185"/>
      <c r="KV108" s="185"/>
      <c r="KW108" s="185"/>
      <c r="KX108" s="185"/>
      <c r="KY108" s="185"/>
      <c r="KZ108" s="185"/>
      <c r="LA108" s="185"/>
      <c r="LB108" s="185"/>
      <c r="LC108" s="185"/>
      <c r="LD108" s="185"/>
      <c r="LE108" s="185"/>
      <c r="LF108" s="185"/>
      <c r="LG108" s="185"/>
      <c r="LH108" s="185"/>
      <c r="LI108" s="185"/>
      <c r="LJ108" s="185"/>
      <c r="LK108" s="185"/>
      <c r="LL108" s="185"/>
      <c r="LM108" s="185"/>
      <c r="LN108" s="185"/>
      <c r="LO108" s="185"/>
      <c r="LP108" s="185"/>
      <c r="LQ108" s="185"/>
      <c r="LR108" s="185"/>
      <c r="LS108" s="185"/>
      <c r="LT108" s="185"/>
    </row>
    <row r="109" spans="1:332" ht="15" customHeight="1">
      <c r="A109" s="196" t="str">
        <f t="shared" si="34"/>
        <v>8.5.16</v>
      </c>
      <c r="B109" s="253" t="str">
        <f t="shared" si="35"/>
        <v>Suministro, Transporte e instalacion de interruptor tripolar 3 X 60 Amps 25 kA. tipo industrial</v>
      </c>
      <c r="C109" s="196" t="str">
        <f t="shared" si="18"/>
        <v>UN</v>
      </c>
      <c r="D109" s="196">
        <f t="shared" si="18"/>
        <v>10</v>
      </c>
      <c r="E109" s="196">
        <f t="shared" si="18"/>
        <v>153054</v>
      </c>
      <c r="F109" s="197">
        <f t="shared" si="25"/>
        <v>1530540</v>
      </c>
      <c r="G109" s="20"/>
      <c r="H109" s="21">
        <f t="shared" si="28"/>
        <v>0</v>
      </c>
      <c r="I109" s="20"/>
      <c r="J109" s="21">
        <f t="shared" si="29"/>
        <v>0</v>
      </c>
      <c r="K109" s="20"/>
      <c r="L109" s="21">
        <f t="shared" si="30"/>
        <v>0</v>
      </c>
      <c r="M109" s="20"/>
      <c r="N109" s="33">
        <f t="shared" si="33"/>
        <v>0</v>
      </c>
      <c r="O109" s="20"/>
      <c r="P109" s="22"/>
      <c r="Q109" s="20"/>
      <c r="R109" s="22"/>
      <c r="S109" s="20"/>
      <c r="T109" s="22"/>
      <c r="U109" s="20"/>
      <c r="V109" s="22"/>
      <c r="W109" s="20"/>
      <c r="X109" s="22"/>
      <c r="Y109" s="20"/>
      <c r="Z109" s="22"/>
      <c r="AA109" s="20"/>
      <c r="AB109" s="22"/>
      <c r="AC109" s="20"/>
      <c r="AD109" s="22"/>
      <c r="AE109" s="20"/>
      <c r="AF109" s="22"/>
      <c r="AG109" s="20"/>
      <c r="AH109" s="22"/>
      <c r="AI109" s="20"/>
      <c r="AJ109" s="22"/>
      <c r="AK109" s="20"/>
      <c r="AL109" s="22"/>
      <c r="AM109" s="20"/>
      <c r="AN109" s="22"/>
      <c r="AO109" s="20"/>
      <c r="AP109" s="22"/>
      <c r="AQ109" s="20"/>
      <c r="AR109" s="22"/>
      <c r="AS109" s="20"/>
      <c r="AT109" s="22"/>
      <c r="AU109" s="20"/>
      <c r="AV109" s="22"/>
      <c r="AW109" s="20"/>
      <c r="AX109" s="22"/>
      <c r="AY109" s="20"/>
      <c r="AZ109" s="22"/>
      <c r="BA109" s="20"/>
      <c r="BB109" s="22"/>
      <c r="BC109" s="20"/>
      <c r="BD109" s="22"/>
      <c r="BE109" s="20"/>
      <c r="BF109" s="22"/>
      <c r="BG109" s="83"/>
      <c r="BH109" s="84"/>
      <c r="BI109" s="20"/>
      <c r="BJ109" s="95"/>
      <c r="BK109" s="20">
        <v>0</v>
      </c>
      <c r="BL109" s="21">
        <f t="shared" si="31"/>
        <v>0</v>
      </c>
      <c r="BM109" s="20"/>
      <c r="BN109" s="95">
        <f t="shared" si="21"/>
        <v>0</v>
      </c>
      <c r="BO109" s="20"/>
      <c r="BP109" s="21">
        <f t="shared" si="32"/>
        <v>0</v>
      </c>
      <c r="BQ109" s="20"/>
      <c r="BR109" s="22"/>
      <c r="BS109" s="20"/>
      <c r="BT109" s="22"/>
      <c r="BU109" s="20">
        <v>1</v>
      </c>
      <c r="BV109" s="23">
        <f>BU109*E109</f>
        <v>153054</v>
      </c>
      <c r="BW109" s="20"/>
      <c r="BX109" s="22"/>
      <c r="BY109" s="20"/>
      <c r="BZ109" s="172"/>
      <c r="CA109" s="20"/>
      <c r="CB109" s="164"/>
      <c r="CC109" s="20"/>
      <c r="CD109" s="178"/>
      <c r="CE109" s="20"/>
      <c r="CF109" s="95"/>
      <c r="CG109" s="20"/>
      <c r="CH109" s="95"/>
      <c r="CI109" s="20"/>
      <c r="CJ109" s="22"/>
      <c r="CK109" s="20"/>
      <c r="CL109" s="22"/>
      <c r="CM109" s="20"/>
      <c r="CN109" s="22"/>
      <c r="CO109" s="20"/>
      <c r="CP109" s="22"/>
      <c r="CQ109" s="20"/>
      <c r="CR109" s="22"/>
      <c r="CS109" s="20"/>
      <c r="CT109" s="22"/>
      <c r="CU109" s="20"/>
      <c r="CV109" s="22"/>
      <c r="CW109" s="20"/>
      <c r="CX109" s="22"/>
      <c r="CY109" s="20"/>
      <c r="CZ109" s="22"/>
      <c r="DA109" s="20"/>
      <c r="DB109" s="22"/>
      <c r="DC109" s="20"/>
      <c r="DD109" s="22"/>
      <c r="DE109" s="20"/>
      <c r="DF109" s="22"/>
      <c r="DG109" s="20"/>
      <c r="DH109" s="22"/>
      <c r="DI109" s="20"/>
      <c r="DJ109" s="22"/>
      <c r="DK109" s="20"/>
      <c r="DL109" s="22"/>
      <c r="DM109" s="20"/>
      <c r="DN109" s="22"/>
      <c r="DO109" s="20"/>
      <c r="DP109" s="22"/>
      <c r="DQ109" s="20"/>
      <c r="DR109" s="22"/>
      <c r="DS109" s="20"/>
      <c r="DT109" s="22"/>
      <c r="DU109" s="20"/>
      <c r="DV109" s="22"/>
      <c r="DW109" s="20"/>
      <c r="DX109" s="22"/>
      <c r="DY109" s="20"/>
      <c r="DZ109" s="22"/>
      <c r="EA109" s="23">
        <f t="shared" si="26"/>
        <v>1</v>
      </c>
      <c r="EB109" s="21">
        <f t="shared" si="22"/>
        <v>153054</v>
      </c>
      <c r="EC109" s="193" t="e">
        <f t="shared" si="23"/>
        <v>#REF!</v>
      </c>
      <c r="ED109" s="193">
        <f t="shared" si="24"/>
        <v>4.2946846735548747E-6</v>
      </c>
      <c r="EE109" s="194">
        <f t="shared" si="27"/>
        <v>9</v>
      </c>
      <c r="EF109" s="185"/>
      <c r="EG109" s="185" t="s">
        <v>566</v>
      </c>
      <c r="EH109" s="185" t="s">
        <v>567</v>
      </c>
      <c r="EI109" s="185" t="s">
        <v>389</v>
      </c>
      <c r="EJ109" s="185">
        <v>10</v>
      </c>
      <c r="EK109" s="185">
        <v>153054</v>
      </c>
      <c r="EL109" s="185"/>
      <c r="EM109" s="185"/>
      <c r="EN109" s="185"/>
      <c r="EO109" s="185"/>
      <c r="EP109" s="185"/>
      <c r="EQ109" s="185"/>
      <c r="ER109" s="185"/>
      <c r="ES109" s="185"/>
      <c r="ET109" s="185"/>
      <c r="EU109" s="185"/>
      <c r="EV109" s="185"/>
      <c r="EW109" s="185"/>
      <c r="EX109" s="185"/>
      <c r="EY109" s="185"/>
      <c r="EZ109" s="185"/>
      <c r="FA109" s="185"/>
      <c r="FB109" s="185"/>
      <c r="FC109" s="185"/>
      <c r="FD109" s="185"/>
      <c r="FE109" s="185"/>
      <c r="FF109" s="185"/>
      <c r="FG109" s="195"/>
      <c r="FH109" s="185"/>
      <c r="FI109" s="185"/>
      <c r="FJ109" s="185"/>
      <c r="FK109" s="185"/>
      <c r="FL109" s="185"/>
      <c r="FM109" s="185"/>
      <c r="FN109" s="185"/>
      <c r="FO109" s="185"/>
      <c r="FP109" s="185"/>
      <c r="FQ109" s="185"/>
      <c r="FR109" s="185"/>
      <c r="FS109" s="185"/>
      <c r="FT109" s="185"/>
      <c r="FU109" s="185"/>
      <c r="FV109" s="185"/>
      <c r="FW109" s="185"/>
      <c r="FX109" s="185"/>
      <c r="FY109" s="185"/>
      <c r="FZ109" s="185"/>
      <c r="GA109" s="185"/>
      <c r="GB109" s="185"/>
      <c r="GC109" s="185"/>
      <c r="GD109" s="185"/>
      <c r="GE109" s="185"/>
      <c r="GF109" s="185"/>
      <c r="GG109" s="185"/>
      <c r="GH109" s="185"/>
      <c r="GI109" s="185"/>
      <c r="GJ109" s="185"/>
      <c r="GK109" s="185"/>
      <c r="GL109" s="185"/>
      <c r="GM109" s="185"/>
      <c r="GN109" s="185"/>
      <c r="GO109" s="185"/>
      <c r="GP109" s="185"/>
      <c r="GQ109" s="185"/>
      <c r="GR109" s="185"/>
      <c r="GS109" s="185"/>
      <c r="GT109" s="185"/>
      <c r="GU109" s="185"/>
      <c r="GV109" s="185"/>
      <c r="GW109" s="185"/>
      <c r="GX109" s="185"/>
      <c r="GY109" s="185"/>
      <c r="GZ109" s="185"/>
      <c r="HA109" s="185"/>
      <c r="HB109" s="185"/>
      <c r="HC109" s="185"/>
      <c r="HD109" s="185"/>
      <c r="HE109" s="185"/>
      <c r="HF109" s="185"/>
      <c r="HG109" s="185"/>
      <c r="HH109" s="185"/>
      <c r="HI109" s="185"/>
      <c r="HJ109" s="185"/>
      <c r="HK109" s="185"/>
      <c r="HL109" s="185"/>
      <c r="HM109" s="185"/>
      <c r="HN109" s="185"/>
      <c r="HO109" s="185"/>
      <c r="HP109" s="185"/>
      <c r="HQ109" s="185"/>
      <c r="HR109" s="185"/>
      <c r="HS109" s="185"/>
      <c r="HT109" s="185"/>
      <c r="HU109" s="185"/>
      <c r="HV109" s="185"/>
      <c r="HW109" s="185"/>
      <c r="HX109" s="185"/>
      <c r="HY109" s="185"/>
      <c r="HZ109" s="185"/>
      <c r="IA109" s="185"/>
      <c r="IB109" s="185"/>
      <c r="IC109" s="185"/>
      <c r="ID109" s="185"/>
      <c r="IE109" s="185"/>
      <c r="IF109" s="185"/>
      <c r="IG109" s="185"/>
      <c r="IH109" s="185"/>
      <c r="II109" s="185"/>
      <c r="IJ109" s="185"/>
      <c r="IK109" s="185"/>
      <c r="IL109" s="185"/>
      <c r="IM109" s="185"/>
      <c r="IN109" s="185"/>
      <c r="IO109" s="185"/>
      <c r="IP109" s="185"/>
      <c r="IQ109" s="185"/>
      <c r="IR109" s="185"/>
      <c r="IS109" s="185"/>
      <c r="IT109" s="185"/>
      <c r="IU109" s="185"/>
      <c r="IV109" s="185"/>
      <c r="IW109" s="185"/>
      <c r="IX109" s="185"/>
      <c r="IY109" s="185"/>
      <c r="IZ109" s="185"/>
      <c r="JA109" s="185"/>
      <c r="JB109" s="185"/>
      <c r="JC109" s="185"/>
      <c r="JD109" s="185"/>
      <c r="JE109" s="185"/>
      <c r="JF109" s="185"/>
      <c r="JG109" s="185"/>
      <c r="JH109" s="185"/>
      <c r="JI109" s="185"/>
      <c r="JJ109" s="185"/>
      <c r="JK109" s="185"/>
      <c r="JL109" s="185"/>
      <c r="JM109" s="185"/>
      <c r="JN109" s="185"/>
      <c r="JO109" s="185"/>
      <c r="JP109" s="185"/>
      <c r="JQ109" s="185"/>
      <c r="JR109" s="185"/>
      <c r="JS109" s="185"/>
      <c r="JT109" s="185"/>
      <c r="JU109" s="185"/>
      <c r="JV109" s="185"/>
      <c r="JW109" s="185"/>
      <c r="JX109" s="185"/>
      <c r="JY109" s="185"/>
      <c r="JZ109" s="185"/>
      <c r="KA109" s="185"/>
      <c r="KB109" s="185"/>
      <c r="KC109" s="185"/>
      <c r="KD109" s="185"/>
      <c r="KE109" s="185"/>
      <c r="KF109" s="185"/>
      <c r="KG109" s="185"/>
      <c r="KH109" s="185"/>
      <c r="KI109" s="185"/>
      <c r="KJ109" s="185"/>
      <c r="KK109" s="185"/>
      <c r="KL109" s="185"/>
      <c r="KM109" s="185"/>
      <c r="KN109" s="185"/>
      <c r="KO109" s="185"/>
      <c r="KP109" s="185"/>
      <c r="KQ109" s="185"/>
      <c r="KR109" s="185"/>
      <c r="KS109" s="185"/>
      <c r="KT109" s="185"/>
      <c r="KU109" s="185"/>
      <c r="KV109" s="185"/>
      <c r="KW109" s="185"/>
      <c r="KX109" s="185"/>
      <c r="KY109" s="185"/>
      <c r="KZ109" s="185"/>
      <c r="LA109" s="185"/>
      <c r="LB109" s="185"/>
      <c r="LC109" s="185"/>
      <c r="LD109" s="185"/>
      <c r="LE109" s="185"/>
      <c r="LF109" s="185"/>
      <c r="LG109" s="185"/>
      <c r="LH109" s="185"/>
      <c r="LI109" s="185"/>
      <c r="LJ109" s="185"/>
      <c r="LK109" s="185"/>
      <c r="LL109" s="185"/>
      <c r="LM109" s="185"/>
      <c r="LN109" s="185"/>
      <c r="LO109" s="185"/>
      <c r="LP109" s="185"/>
      <c r="LQ109" s="185"/>
      <c r="LR109" s="185"/>
      <c r="LS109" s="185"/>
      <c r="LT109" s="185"/>
    </row>
    <row r="110" spans="1:332" ht="14.45" customHeight="1">
      <c r="A110" s="196" t="str">
        <f t="shared" si="34"/>
        <v>8.5.17</v>
      </c>
      <c r="B110" s="253" t="str">
        <f t="shared" si="35"/>
        <v>Suministro, Transporte e instalacion de interruptor tripolar 3 X 100 Amps 25 kA. tipo industrial</v>
      </c>
      <c r="C110" s="196" t="str">
        <f t="shared" si="18"/>
        <v>UN</v>
      </c>
      <c r="D110" s="196">
        <f t="shared" si="18"/>
        <v>10</v>
      </c>
      <c r="E110" s="196">
        <f t="shared" si="18"/>
        <v>200698.74</v>
      </c>
      <c r="F110" s="197">
        <f t="shared" si="25"/>
        <v>2006987.4</v>
      </c>
      <c r="G110" s="20"/>
      <c r="H110" s="21">
        <f t="shared" si="28"/>
        <v>0</v>
      </c>
      <c r="I110" s="20"/>
      <c r="J110" s="21">
        <f t="shared" si="29"/>
        <v>0</v>
      </c>
      <c r="K110" s="20"/>
      <c r="L110" s="21">
        <f t="shared" si="30"/>
        <v>0</v>
      </c>
      <c r="M110" s="20"/>
      <c r="N110" s="33">
        <f t="shared" si="33"/>
        <v>0</v>
      </c>
      <c r="O110" s="20"/>
      <c r="P110" s="22"/>
      <c r="Q110" s="20"/>
      <c r="R110" s="22"/>
      <c r="S110" s="20"/>
      <c r="T110" s="22"/>
      <c r="U110" s="20"/>
      <c r="V110" s="22"/>
      <c r="W110" s="20"/>
      <c r="X110" s="22"/>
      <c r="Y110" s="20"/>
      <c r="Z110" s="22"/>
      <c r="AA110" s="20"/>
      <c r="AB110" s="22"/>
      <c r="AC110" s="20"/>
      <c r="AD110" s="22"/>
      <c r="AE110" s="20"/>
      <c r="AF110" s="22"/>
      <c r="AG110" s="20"/>
      <c r="AH110" s="22"/>
      <c r="AI110" s="20"/>
      <c r="AJ110" s="22"/>
      <c r="AK110" s="20"/>
      <c r="AL110" s="22"/>
      <c r="AM110" s="20"/>
      <c r="AN110" s="22"/>
      <c r="AO110" s="20"/>
      <c r="AP110" s="22"/>
      <c r="AQ110" s="20"/>
      <c r="AR110" s="22"/>
      <c r="AS110" s="20"/>
      <c r="AT110" s="22"/>
      <c r="AU110" s="20"/>
      <c r="AV110" s="22"/>
      <c r="AW110" s="20"/>
      <c r="AX110" s="22"/>
      <c r="AY110" s="20"/>
      <c r="AZ110" s="22"/>
      <c r="BA110" s="20"/>
      <c r="BB110" s="22"/>
      <c r="BC110" s="20"/>
      <c r="BD110" s="22"/>
      <c r="BE110" s="20"/>
      <c r="BF110" s="22"/>
      <c r="BG110" s="83"/>
      <c r="BH110" s="84"/>
      <c r="BI110" s="20"/>
      <c r="BJ110" s="95"/>
      <c r="BK110" s="20">
        <v>0</v>
      </c>
      <c r="BL110" s="21">
        <f t="shared" si="31"/>
        <v>0</v>
      </c>
      <c r="BM110" s="20"/>
      <c r="BN110" s="95">
        <f t="shared" si="21"/>
        <v>0</v>
      </c>
      <c r="BO110" s="20"/>
      <c r="BP110" s="21">
        <f t="shared" si="32"/>
        <v>0</v>
      </c>
      <c r="BQ110" s="20"/>
      <c r="BR110" s="22"/>
      <c r="BS110" s="20"/>
      <c r="BT110" s="22"/>
      <c r="BU110" s="20"/>
      <c r="BV110" s="22"/>
      <c r="BW110" s="20"/>
      <c r="BX110" s="22"/>
      <c r="BY110" s="20"/>
      <c r="BZ110" s="172"/>
      <c r="CA110" s="20"/>
      <c r="CB110" s="164"/>
      <c r="CC110" s="20"/>
      <c r="CD110" s="178"/>
      <c r="CE110" s="20"/>
      <c r="CF110" s="95"/>
      <c r="CG110" s="20"/>
      <c r="CH110" s="95"/>
      <c r="CI110" s="20"/>
      <c r="CJ110" s="22"/>
      <c r="CK110" s="20"/>
      <c r="CL110" s="22"/>
      <c r="CM110" s="20"/>
      <c r="CN110" s="22"/>
      <c r="CO110" s="20"/>
      <c r="CP110" s="22"/>
      <c r="CQ110" s="20"/>
      <c r="CR110" s="22"/>
      <c r="CS110" s="20"/>
      <c r="CT110" s="22"/>
      <c r="CU110" s="20"/>
      <c r="CV110" s="22"/>
      <c r="CW110" s="20"/>
      <c r="CX110" s="22"/>
      <c r="CY110" s="20"/>
      <c r="CZ110" s="22"/>
      <c r="DA110" s="20"/>
      <c r="DB110" s="22"/>
      <c r="DC110" s="20"/>
      <c r="DD110" s="22"/>
      <c r="DE110" s="20"/>
      <c r="DF110" s="22"/>
      <c r="DG110" s="20"/>
      <c r="DH110" s="22"/>
      <c r="DI110" s="20"/>
      <c r="DJ110" s="22"/>
      <c r="DK110" s="20"/>
      <c r="DL110" s="22"/>
      <c r="DM110" s="20"/>
      <c r="DN110" s="22"/>
      <c r="DO110" s="20"/>
      <c r="DP110" s="22"/>
      <c r="DQ110" s="20"/>
      <c r="DR110" s="22"/>
      <c r="DS110" s="20"/>
      <c r="DT110" s="22"/>
      <c r="DU110" s="20"/>
      <c r="DV110" s="22"/>
      <c r="DW110" s="20"/>
      <c r="DX110" s="22"/>
      <c r="DY110" s="20"/>
      <c r="DZ110" s="22"/>
      <c r="EA110" s="23">
        <f t="shared" si="26"/>
        <v>0</v>
      </c>
      <c r="EB110" s="21">
        <f t="shared" si="22"/>
        <v>0</v>
      </c>
      <c r="EC110" s="193" t="e">
        <f t="shared" si="23"/>
        <v>#REF!</v>
      </c>
      <c r="ED110" s="193">
        <f t="shared" si="24"/>
        <v>0</v>
      </c>
      <c r="EE110" s="194">
        <f t="shared" si="27"/>
        <v>10</v>
      </c>
      <c r="EF110" s="185"/>
      <c r="EG110" s="185" t="s">
        <v>568</v>
      </c>
      <c r="EH110" s="185" t="s">
        <v>569</v>
      </c>
      <c r="EI110" s="185" t="s">
        <v>389</v>
      </c>
      <c r="EJ110" s="185">
        <v>10</v>
      </c>
      <c r="EK110" s="185">
        <v>200698.74</v>
      </c>
      <c r="EL110" s="185"/>
      <c r="EM110" s="185"/>
      <c r="EN110" s="185"/>
      <c r="EO110" s="185"/>
      <c r="EP110" s="185"/>
      <c r="EQ110" s="185"/>
      <c r="ER110" s="185"/>
      <c r="ES110" s="185"/>
      <c r="ET110" s="185"/>
      <c r="EU110" s="185"/>
      <c r="EV110" s="185"/>
      <c r="EW110" s="185"/>
      <c r="EX110" s="185"/>
      <c r="EY110" s="185"/>
      <c r="EZ110" s="185"/>
      <c r="FA110" s="185"/>
      <c r="FB110" s="185"/>
      <c r="FC110" s="185"/>
      <c r="FD110" s="185"/>
      <c r="FE110" s="185"/>
      <c r="FF110" s="185"/>
      <c r="FG110" s="195"/>
      <c r="FH110" s="185"/>
      <c r="FI110" s="185"/>
      <c r="FJ110" s="185"/>
      <c r="FK110" s="185"/>
      <c r="FL110" s="185"/>
      <c r="FM110" s="185"/>
      <c r="FN110" s="185"/>
      <c r="FO110" s="185"/>
      <c r="FP110" s="185"/>
      <c r="FQ110" s="185"/>
      <c r="FR110" s="185"/>
      <c r="FS110" s="185"/>
      <c r="FT110" s="185"/>
      <c r="FU110" s="185"/>
      <c r="FV110" s="185"/>
      <c r="FW110" s="185"/>
      <c r="FX110" s="185"/>
      <c r="FY110" s="185"/>
      <c r="FZ110" s="185"/>
      <c r="GA110" s="185"/>
      <c r="GB110" s="185"/>
      <c r="GC110" s="185"/>
      <c r="GD110" s="185"/>
      <c r="GE110" s="185"/>
      <c r="GF110" s="185"/>
      <c r="GG110" s="185"/>
      <c r="GH110" s="185"/>
      <c r="GI110" s="185"/>
      <c r="GJ110" s="185"/>
      <c r="GK110" s="185"/>
      <c r="GL110" s="185"/>
      <c r="GM110" s="185"/>
      <c r="GN110" s="185"/>
      <c r="GO110" s="185"/>
      <c r="GP110" s="185"/>
      <c r="GQ110" s="185"/>
      <c r="GR110" s="185"/>
      <c r="GS110" s="185"/>
      <c r="GT110" s="185"/>
      <c r="GU110" s="185"/>
      <c r="GV110" s="185"/>
      <c r="GW110" s="185"/>
      <c r="GX110" s="185"/>
      <c r="GY110" s="185"/>
      <c r="GZ110" s="185"/>
      <c r="HA110" s="185"/>
      <c r="HB110" s="185"/>
      <c r="HC110" s="185"/>
      <c r="HD110" s="185"/>
      <c r="HE110" s="185"/>
      <c r="HF110" s="185"/>
      <c r="HG110" s="185"/>
      <c r="HH110" s="185"/>
      <c r="HI110" s="185"/>
      <c r="HJ110" s="185"/>
      <c r="HK110" s="185"/>
      <c r="HL110" s="185"/>
      <c r="HM110" s="185"/>
      <c r="HN110" s="185"/>
      <c r="HO110" s="185"/>
      <c r="HP110" s="185"/>
      <c r="HQ110" s="185"/>
      <c r="HR110" s="185"/>
      <c r="HS110" s="185"/>
      <c r="HT110" s="185"/>
      <c r="HU110" s="185"/>
      <c r="HV110" s="185"/>
      <c r="HW110" s="185"/>
      <c r="HX110" s="185"/>
      <c r="HY110" s="185"/>
      <c r="HZ110" s="185"/>
      <c r="IA110" s="185"/>
      <c r="IB110" s="185"/>
      <c r="IC110" s="185"/>
      <c r="ID110" s="185"/>
      <c r="IE110" s="185"/>
      <c r="IF110" s="185"/>
      <c r="IG110" s="185"/>
      <c r="IH110" s="185"/>
      <c r="II110" s="185"/>
      <c r="IJ110" s="185"/>
      <c r="IK110" s="185"/>
      <c r="IL110" s="185"/>
      <c r="IM110" s="185"/>
      <c r="IN110" s="185"/>
      <c r="IO110" s="185"/>
      <c r="IP110" s="185"/>
      <c r="IQ110" s="185"/>
      <c r="IR110" s="185"/>
      <c r="IS110" s="185"/>
      <c r="IT110" s="185"/>
      <c r="IU110" s="185"/>
      <c r="IV110" s="185"/>
      <c r="IW110" s="185"/>
      <c r="IX110" s="185"/>
      <c r="IY110" s="185"/>
      <c r="IZ110" s="185"/>
      <c r="JA110" s="185"/>
      <c r="JB110" s="185"/>
      <c r="JC110" s="185"/>
      <c r="JD110" s="185"/>
      <c r="JE110" s="185"/>
      <c r="JF110" s="185"/>
      <c r="JG110" s="185"/>
      <c r="JH110" s="185"/>
      <c r="JI110" s="185"/>
      <c r="JJ110" s="185"/>
      <c r="JK110" s="185"/>
      <c r="JL110" s="185"/>
      <c r="JM110" s="185"/>
      <c r="JN110" s="185"/>
      <c r="JO110" s="185"/>
      <c r="JP110" s="185"/>
      <c r="JQ110" s="185"/>
      <c r="JR110" s="185"/>
      <c r="JS110" s="185"/>
      <c r="JT110" s="185"/>
      <c r="JU110" s="185"/>
      <c r="JV110" s="185"/>
      <c r="JW110" s="185"/>
      <c r="JX110" s="185"/>
      <c r="JY110" s="185"/>
      <c r="JZ110" s="185"/>
      <c r="KA110" s="185"/>
      <c r="KB110" s="185"/>
      <c r="KC110" s="185"/>
      <c r="KD110" s="185"/>
      <c r="KE110" s="185"/>
      <c r="KF110" s="185"/>
      <c r="KG110" s="185"/>
      <c r="KH110" s="185"/>
      <c r="KI110" s="185"/>
      <c r="KJ110" s="185"/>
      <c r="KK110" s="185"/>
      <c r="KL110" s="185"/>
      <c r="KM110" s="185"/>
      <c r="KN110" s="185"/>
      <c r="KO110" s="185"/>
      <c r="KP110" s="185"/>
      <c r="KQ110" s="185"/>
      <c r="KR110" s="185"/>
      <c r="KS110" s="185"/>
      <c r="KT110" s="185"/>
      <c r="KU110" s="185"/>
      <c r="KV110" s="185"/>
      <c r="KW110" s="185"/>
      <c r="KX110" s="185"/>
      <c r="KY110" s="185"/>
      <c r="KZ110" s="185"/>
      <c r="LA110" s="185"/>
      <c r="LB110" s="185"/>
      <c r="LC110" s="185"/>
      <c r="LD110" s="185"/>
      <c r="LE110" s="185"/>
      <c r="LF110" s="185"/>
      <c r="LG110" s="185"/>
      <c r="LH110" s="185"/>
      <c r="LI110" s="185"/>
      <c r="LJ110" s="185"/>
      <c r="LK110" s="185"/>
      <c r="LL110" s="185"/>
      <c r="LM110" s="185"/>
      <c r="LN110" s="185"/>
      <c r="LO110" s="185"/>
      <c r="LP110" s="185"/>
      <c r="LQ110" s="185"/>
      <c r="LR110" s="185"/>
      <c r="LS110" s="185"/>
      <c r="LT110" s="185"/>
    </row>
    <row r="111" spans="1:332" ht="15" customHeight="1">
      <c r="A111" s="196" t="str">
        <f t="shared" si="34"/>
        <v>8.5.18</v>
      </c>
      <c r="B111" s="253" t="str">
        <f t="shared" si="35"/>
        <v>Suministro, Transporte e instalacion de interruptor tripolar 3 X 175 Amps 25 kA. tipo industrial</v>
      </c>
      <c r="C111" s="196" t="str">
        <f t="shared" si="18"/>
        <v>UN</v>
      </c>
      <c r="D111" s="196">
        <f t="shared" si="18"/>
        <v>1</v>
      </c>
      <c r="E111" s="196">
        <f t="shared" si="18"/>
        <v>370817.37</v>
      </c>
      <c r="F111" s="197">
        <f t="shared" si="25"/>
        <v>370817.37</v>
      </c>
      <c r="G111" s="20"/>
      <c r="H111" s="21">
        <f t="shared" si="28"/>
        <v>0</v>
      </c>
      <c r="I111" s="20"/>
      <c r="J111" s="21">
        <f t="shared" si="29"/>
        <v>0</v>
      </c>
      <c r="K111" s="20"/>
      <c r="L111" s="21">
        <f t="shared" si="30"/>
        <v>0</v>
      </c>
      <c r="M111" s="20"/>
      <c r="N111" s="33">
        <f t="shared" si="33"/>
        <v>0</v>
      </c>
      <c r="O111" s="20"/>
      <c r="P111" s="22"/>
      <c r="Q111" s="20"/>
      <c r="R111" s="22"/>
      <c r="S111" s="20"/>
      <c r="T111" s="22"/>
      <c r="U111" s="20"/>
      <c r="V111" s="22"/>
      <c r="W111" s="20"/>
      <c r="X111" s="22"/>
      <c r="Y111" s="20"/>
      <c r="Z111" s="22"/>
      <c r="AA111" s="20"/>
      <c r="AB111" s="22"/>
      <c r="AC111" s="20"/>
      <c r="AD111" s="22"/>
      <c r="AE111" s="20"/>
      <c r="AF111" s="22"/>
      <c r="AG111" s="20"/>
      <c r="AH111" s="22"/>
      <c r="AI111" s="20"/>
      <c r="AJ111" s="22"/>
      <c r="AK111" s="20"/>
      <c r="AL111" s="22"/>
      <c r="AM111" s="20"/>
      <c r="AN111" s="22"/>
      <c r="AO111" s="20"/>
      <c r="AP111" s="22"/>
      <c r="AQ111" s="20"/>
      <c r="AR111" s="22"/>
      <c r="AS111" s="20"/>
      <c r="AT111" s="22"/>
      <c r="AU111" s="20"/>
      <c r="AV111" s="22"/>
      <c r="AW111" s="20"/>
      <c r="AX111" s="22"/>
      <c r="AY111" s="20"/>
      <c r="AZ111" s="22"/>
      <c r="BA111" s="20"/>
      <c r="BB111" s="22"/>
      <c r="BC111" s="20"/>
      <c r="BD111" s="22"/>
      <c r="BE111" s="20"/>
      <c r="BF111" s="22"/>
      <c r="BG111" s="83"/>
      <c r="BH111" s="84"/>
      <c r="BI111" s="20"/>
      <c r="BJ111" s="95"/>
      <c r="BK111" s="20">
        <v>0</v>
      </c>
      <c r="BL111" s="21">
        <f t="shared" si="31"/>
        <v>0</v>
      </c>
      <c r="BM111" s="20"/>
      <c r="BN111" s="95">
        <f t="shared" si="21"/>
        <v>0</v>
      </c>
      <c r="BO111" s="20"/>
      <c r="BP111" s="21">
        <f t="shared" si="32"/>
        <v>0</v>
      </c>
      <c r="BQ111" s="20"/>
      <c r="BR111" s="22"/>
      <c r="BS111" s="20"/>
      <c r="BT111" s="22"/>
      <c r="BU111" s="20"/>
      <c r="BV111" s="22"/>
      <c r="BW111" s="20"/>
      <c r="BX111" s="22"/>
      <c r="BY111" s="20"/>
      <c r="BZ111" s="172"/>
      <c r="CA111" s="20"/>
      <c r="CB111" s="164"/>
      <c r="CC111" s="20"/>
      <c r="CD111" s="178"/>
      <c r="CE111" s="20"/>
      <c r="CF111" s="95"/>
      <c r="CG111" s="20"/>
      <c r="CH111" s="95"/>
      <c r="CI111" s="20"/>
      <c r="CJ111" s="22"/>
      <c r="CK111" s="20"/>
      <c r="CL111" s="22"/>
      <c r="CM111" s="20"/>
      <c r="CN111" s="22"/>
      <c r="CO111" s="20"/>
      <c r="CP111" s="22"/>
      <c r="CQ111" s="20"/>
      <c r="CR111" s="22"/>
      <c r="CS111" s="20"/>
      <c r="CT111" s="22"/>
      <c r="CU111" s="20"/>
      <c r="CV111" s="22"/>
      <c r="CW111" s="20"/>
      <c r="CX111" s="22"/>
      <c r="CY111" s="20"/>
      <c r="CZ111" s="22"/>
      <c r="DA111" s="20"/>
      <c r="DB111" s="22"/>
      <c r="DC111" s="20"/>
      <c r="DD111" s="22"/>
      <c r="DE111" s="20"/>
      <c r="DF111" s="22"/>
      <c r="DG111" s="20"/>
      <c r="DH111" s="22"/>
      <c r="DI111" s="20"/>
      <c r="DJ111" s="22"/>
      <c r="DK111" s="20"/>
      <c r="DL111" s="22"/>
      <c r="DM111" s="20"/>
      <c r="DN111" s="22"/>
      <c r="DO111" s="20"/>
      <c r="DP111" s="22"/>
      <c r="DQ111" s="20"/>
      <c r="DR111" s="22"/>
      <c r="DS111" s="20"/>
      <c r="DT111" s="22"/>
      <c r="DU111" s="20"/>
      <c r="DV111" s="22"/>
      <c r="DW111" s="20"/>
      <c r="DX111" s="22"/>
      <c r="DY111" s="20"/>
      <c r="DZ111" s="22"/>
      <c r="EA111" s="23">
        <f t="shared" si="26"/>
        <v>0</v>
      </c>
      <c r="EB111" s="21">
        <f t="shared" si="22"/>
        <v>0</v>
      </c>
      <c r="EC111" s="193" t="e">
        <f t="shared" si="23"/>
        <v>#REF!</v>
      </c>
      <c r="ED111" s="193">
        <f t="shared" si="24"/>
        <v>0</v>
      </c>
      <c r="EE111" s="194">
        <f t="shared" si="27"/>
        <v>1</v>
      </c>
      <c r="EF111" s="185"/>
      <c r="EG111" s="185" t="s">
        <v>570</v>
      </c>
      <c r="EH111" s="185" t="s">
        <v>571</v>
      </c>
      <c r="EI111" s="185" t="s">
        <v>389</v>
      </c>
      <c r="EJ111" s="185">
        <v>1</v>
      </c>
      <c r="EK111" s="185">
        <v>370817.37</v>
      </c>
      <c r="EL111" s="185"/>
      <c r="EM111" s="185"/>
      <c r="EN111" s="185"/>
      <c r="EO111" s="185"/>
      <c r="EP111" s="185"/>
      <c r="EQ111" s="185"/>
      <c r="ER111" s="185"/>
      <c r="ES111" s="185"/>
      <c r="ET111" s="185"/>
      <c r="EU111" s="185"/>
      <c r="EV111" s="185"/>
      <c r="EW111" s="185"/>
      <c r="EX111" s="185"/>
      <c r="EY111" s="185"/>
      <c r="EZ111" s="185"/>
      <c r="FA111" s="185"/>
      <c r="FB111" s="185"/>
      <c r="FC111" s="185"/>
      <c r="FD111" s="185"/>
      <c r="FE111" s="185"/>
      <c r="FF111" s="185"/>
      <c r="FG111" s="195"/>
      <c r="FH111" s="185"/>
      <c r="FI111" s="185"/>
      <c r="FJ111" s="185"/>
      <c r="FK111" s="185"/>
      <c r="FL111" s="185"/>
      <c r="FM111" s="185"/>
      <c r="FN111" s="185"/>
      <c r="FO111" s="185"/>
      <c r="FP111" s="185"/>
      <c r="FQ111" s="185"/>
      <c r="FR111" s="185"/>
      <c r="FS111" s="185"/>
      <c r="FT111" s="185"/>
      <c r="FU111" s="185"/>
      <c r="FV111" s="185"/>
      <c r="FW111" s="185"/>
      <c r="FX111" s="185"/>
      <c r="FY111" s="185"/>
      <c r="FZ111" s="185"/>
      <c r="GA111" s="185"/>
      <c r="GB111" s="185"/>
      <c r="GC111" s="185"/>
      <c r="GD111" s="185"/>
      <c r="GE111" s="185"/>
      <c r="GF111" s="185"/>
      <c r="GG111" s="185"/>
      <c r="GH111" s="185"/>
      <c r="GI111" s="185"/>
      <c r="GJ111" s="185"/>
      <c r="GK111" s="185"/>
      <c r="GL111" s="185"/>
      <c r="GM111" s="185"/>
      <c r="GN111" s="185"/>
      <c r="GO111" s="185"/>
      <c r="GP111" s="185"/>
      <c r="GQ111" s="185"/>
      <c r="GR111" s="185"/>
      <c r="GS111" s="185"/>
      <c r="GT111" s="185"/>
      <c r="GU111" s="185"/>
      <c r="GV111" s="185"/>
      <c r="GW111" s="185"/>
      <c r="GX111" s="185"/>
      <c r="GY111" s="185"/>
      <c r="GZ111" s="185"/>
      <c r="HA111" s="185"/>
      <c r="HB111" s="185"/>
      <c r="HC111" s="185"/>
      <c r="HD111" s="185"/>
      <c r="HE111" s="185"/>
      <c r="HF111" s="185"/>
      <c r="HG111" s="185"/>
      <c r="HH111" s="185"/>
      <c r="HI111" s="185"/>
      <c r="HJ111" s="185"/>
      <c r="HK111" s="185"/>
      <c r="HL111" s="185"/>
      <c r="HM111" s="185"/>
      <c r="HN111" s="185"/>
      <c r="HO111" s="185"/>
      <c r="HP111" s="185"/>
      <c r="HQ111" s="185"/>
      <c r="HR111" s="185"/>
      <c r="HS111" s="185"/>
      <c r="HT111" s="185"/>
      <c r="HU111" s="185"/>
      <c r="HV111" s="185"/>
      <c r="HW111" s="185"/>
      <c r="HX111" s="185"/>
      <c r="HY111" s="185"/>
      <c r="HZ111" s="185"/>
      <c r="IA111" s="185"/>
      <c r="IB111" s="185"/>
      <c r="IC111" s="185"/>
      <c r="ID111" s="185"/>
      <c r="IE111" s="185"/>
      <c r="IF111" s="185"/>
      <c r="IG111" s="185"/>
      <c r="IH111" s="185"/>
      <c r="II111" s="185"/>
      <c r="IJ111" s="185"/>
      <c r="IK111" s="185"/>
      <c r="IL111" s="185"/>
      <c r="IM111" s="185"/>
      <c r="IN111" s="185"/>
      <c r="IO111" s="185"/>
      <c r="IP111" s="185"/>
      <c r="IQ111" s="185"/>
      <c r="IR111" s="185"/>
      <c r="IS111" s="185"/>
      <c r="IT111" s="185"/>
      <c r="IU111" s="185"/>
      <c r="IV111" s="185"/>
      <c r="IW111" s="185"/>
      <c r="IX111" s="185"/>
      <c r="IY111" s="185"/>
      <c r="IZ111" s="185"/>
      <c r="JA111" s="185"/>
      <c r="JB111" s="185"/>
      <c r="JC111" s="185"/>
      <c r="JD111" s="185"/>
      <c r="JE111" s="185"/>
      <c r="JF111" s="185"/>
      <c r="JG111" s="185"/>
      <c r="JH111" s="185"/>
      <c r="JI111" s="185"/>
      <c r="JJ111" s="185"/>
      <c r="JK111" s="185"/>
      <c r="JL111" s="185"/>
      <c r="JM111" s="185"/>
      <c r="JN111" s="185"/>
      <c r="JO111" s="185"/>
      <c r="JP111" s="185"/>
      <c r="JQ111" s="185"/>
      <c r="JR111" s="185"/>
      <c r="JS111" s="185"/>
      <c r="JT111" s="185"/>
      <c r="JU111" s="185"/>
      <c r="JV111" s="185"/>
      <c r="JW111" s="185"/>
      <c r="JX111" s="185"/>
      <c r="JY111" s="185"/>
      <c r="JZ111" s="185"/>
      <c r="KA111" s="185"/>
      <c r="KB111" s="185"/>
      <c r="KC111" s="185"/>
      <c r="KD111" s="185"/>
      <c r="KE111" s="185"/>
      <c r="KF111" s="185"/>
      <c r="KG111" s="185"/>
      <c r="KH111" s="185"/>
      <c r="KI111" s="185"/>
      <c r="KJ111" s="185"/>
      <c r="KK111" s="185"/>
      <c r="KL111" s="185"/>
      <c r="KM111" s="185"/>
      <c r="KN111" s="185"/>
      <c r="KO111" s="185"/>
      <c r="KP111" s="185"/>
      <c r="KQ111" s="185"/>
      <c r="KR111" s="185"/>
      <c r="KS111" s="185"/>
      <c r="KT111" s="185"/>
      <c r="KU111" s="185"/>
      <c r="KV111" s="185"/>
      <c r="KW111" s="185"/>
      <c r="KX111" s="185"/>
      <c r="KY111" s="185"/>
      <c r="KZ111" s="185"/>
      <c r="LA111" s="185"/>
      <c r="LB111" s="185"/>
      <c r="LC111" s="185"/>
      <c r="LD111" s="185"/>
      <c r="LE111" s="185"/>
      <c r="LF111" s="185"/>
      <c r="LG111" s="185"/>
      <c r="LH111" s="185"/>
      <c r="LI111" s="185"/>
      <c r="LJ111" s="185"/>
      <c r="LK111" s="185"/>
      <c r="LL111" s="185"/>
      <c r="LM111" s="185"/>
      <c r="LN111" s="185"/>
      <c r="LO111" s="185"/>
      <c r="LP111" s="185"/>
      <c r="LQ111" s="185"/>
      <c r="LR111" s="185"/>
      <c r="LS111" s="185"/>
      <c r="LT111" s="185"/>
    </row>
    <row r="112" spans="1:332" ht="14.45" customHeight="1">
      <c r="A112" s="196" t="str">
        <f t="shared" si="34"/>
        <v>8.5.19</v>
      </c>
      <c r="B112" s="253" t="str">
        <f t="shared" si="35"/>
        <v>Suministro, Transporte e instalacion de interruptor tripolar 3 X 500 Amps 85 kA. tipo industrial</v>
      </c>
      <c r="C112" s="196" t="str">
        <f t="shared" si="18"/>
        <v>UN</v>
      </c>
      <c r="D112" s="196">
        <f t="shared" si="18"/>
        <v>1</v>
      </c>
      <c r="E112" s="196">
        <f t="shared" si="18"/>
        <v>1539706.41</v>
      </c>
      <c r="F112" s="197">
        <f t="shared" si="25"/>
        <v>1539706.41</v>
      </c>
      <c r="G112" s="20"/>
      <c r="H112" s="21">
        <f t="shared" si="28"/>
        <v>0</v>
      </c>
      <c r="I112" s="20"/>
      <c r="J112" s="21">
        <f t="shared" si="29"/>
        <v>0</v>
      </c>
      <c r="K112" s="20"/>
      <c r="L112" s="21">
        <f t="shared" si="30"/>
        <v>0</v>
      </c>
      <c r="M112" s="20"/>
      <c r="N112" s="33">
        <f t="shared" si="33"/>
        <v>0</v>
      </c>
      <c r="O112" s="20"/>
      <c r="P112" s="22"/>
      <c r="Q112" s="20"/>
      <c r="R112" s="22"/>
      <c r="S112" s="20"/>
      <c r="T112" s="22"/>
      <c r="U112" s="20"/>
      <c r="V112" s="22"/>
      <c r="W112" s="20"/>
      <c r="X112" s="22"/>
      <c r="Y112" s="20"/>
      <c r="Z112" s="22"/>
      <c r="AA112" s="20"/>
      <c r="AB112" s="22"/>
      <c r="AC112" s="20"/>
      <c r="AD112" s="22"/>
      <c r="AE112" s="20"/>
      <c r="AF112" s="22"/>
      <c r="AG112" s="20"/>
      <c r="AH112" s="22"/>
      <c r="AI112" s="20"/>
      <c r="AJ112" s="22"/>
      <c r="AK112" s="20"/>
      <c r="AL112" s="22"/>
      <c r="AM112" s="20"/>
      <c r="AN112" s="22"/>
      <c r="AO112" s="20"/>
      <c r="AP112" s="22"/>
      <c r="AQ112" s="20"/>
      <c r="AR112" s="22"/>
      <c r="AS112" s="20"/>
      <c r="AT112" s="22"/>
      <c r="AU112" s="20"/>
      <c r="AV112" s="22"/>
      <c r="AW112" s="20"/>
      <c r="AX112" s="22"/>
      <c r="AY112" s="20"/>
      <c r="AZ112" s="22"/>
      <c r="BA112" s="20"/>
      <c r="BB112" s="22"/>
      <c r="BC112" s="20"/>
      <c r="BD112" s="22"/>
      <c r="BE112" s="20"/>
      <c r="BF112" s="22"/>
      <c r="BG112" s="83"/>
      <c r="BH112" s="84"/>
      <c r="BI112" s="20"/>
      <c r="BJ112" s="95"/>
      <c r="BK112" s="20">
        <v>0</v>
      </c>
      <c r="BL112" s="21">
        <f t="shared" si="31"/>
        <v>0</v>
      </c>
      <c r="BM112" s="20"/>
      <c r="BN112" s="95">
        <f t="shared" si="21"/>
        <v>0</v>
      </c>
      <c r="BO112" s="20"/>
      <c r="BP112" s="21">
        <f t="shared" si="32"/>
        <v>0</v>
      </c>
      <c r="BQ112" s="20"/>
      <c r="BR112" s="22"/>
      <c r="BS112" s="20"/>
      <c r="BT112" s="22"/>
      <c r="BU112" s="20"/>
      <c r="BV112" s="22"/>
      <c r="BW112" s="20"/>
      <c r="BX112" s="22"/>
      <c r="BY112" s="20"/>
      <c r="BZ112" s="172"/>
      <c r="CA112" s="20"/>
      <c r="CB112" s="164"/>
      <c r="CC112" s="20"/>
      <c r="CD112" s="178"/>
      <c r="CE112" s="20"/>
      <c r="CF112" s="95"/>
      <c r="CG112" s="20"/>
      <c r="CH112" s="95"/>
      <c r="CI112" s="20"/>
      <c r="CJ112" s="22"/>
      <c r="CK112" s="20"/>
      <c r="CL112" s="22"/>
      <c r="CM112" s="20"/>
      <c r="CN112" s="22"/>
      <c r="CO112" s="20"/>
      <c r="CP112" s="22"/>
      <c r="CQ112" s="20"/>
      <c r="CR112" s="22"/>
      <c r="CS112" s="20"/>
      <c r="CT112" s="22"/>
      <c r="CU112" s="20"/>
      <c r="CV112" s="22"/>
      <c r="CW112" s="20"/>
      <c r="CX112" s="22"/>
      <c r="CY112" s="20"/>
      <c r="CZ112" s="22"/>
      <c r="DA112" s="20"/>
      <c r="DB112" s="22"/>
      <c r="DC112" s="20"/>
      <c r="DD112" s="22"/>
      <c r="DE112" s="20"/>
      <c r="DF112" s="22"/>
      <c r="DG112" s="20"/>
      <c r="DH112" s="22"/>
      <c r="DI112" s="20"/>
      <c r="DJ112" s="22"/>
      <c r="DK112" s="20"/>
      <c r="DL112" s="22"/>
      <c r="DM112" s="20"/>
      <c r="DN112" s="22"/>
      <c r="DO112" s="20"/>
      <c r="DP112" s="22"/>
      <c r="DQ112" s="20"/>
      <c r="DR112" s="22"/>
      <c r="DS112" s="20"/>
      <c r="DT112" s="22"/>
      <c r="DU112" s="20"/>
      <c r="DV112" s="22"/>
      <c r="DW112" s="20"/>
      <c r="DX112" s="22"/>
      <c r="DY112" s="20"/>
      <c r="DZ112" s="22"/>
      <c r="EA112" s="23">
        <f t="shared" si="26"/>
        <v>0</v>
      </c>
      <c r="EB112" s="21">
        <f t="shared" si="22"/>
        <v>0</v>
      </c>
      <c r="EC112" s="193" t="e">
        <f t="shared" si="23"/>
        <v>#REF!</v>
      </c>
      <c r="ED112" s="193">
        <f t="shared" si="24"/>
        <v>0</v>
      </c>
      <c r="EE112" s="194">
        <f t="shared" si="27"/>
        <v>1</v>
      </c>
      <c r="EF112" s="185"/>
      <c r="EG112" s="185" t="s">
        <v>572</v>
      </c>
      <c r="EH112" s="185" t="s">
        <v>573</v>
      </c>
      <c r="EI112" s="185" t="s">
        <v>389</v>
      </c>
      <c r="EJ112" s="185">
        <v>1</v>
      </c>
      <c r="EK112" s="185">
        <v>1539706.41</v>
      </c>
      <c r="EL112" s="185"/>
      <c r="EM112" s="185"/>
      <c r="EN112" s="185"/>
      <c r="EO112" s="185"/>
      <c r="EP112" s="185"/>
      <c r="EQ112" s="185"/>
      <c r="ER112" s="185"/>
      <c r="ES112" s="185"/>
      <c r="ET112" s="185"/>
      <c r="EU112" s="185"/>
      <c r="EV112" s="185"/>
      <c r="EW112" s="185"/>
      <c r="EX112" s="185"/>
      <c r="EY112" s="185"/>
      <c r="EZ112" s="185"/>
      <c r="FA112" s="185"/>
      <c r="FB112" s="185"/>
      <c r="FC112" s="185"/>
      <c r="FD112" s="185"/>
      <c r="FE112" s="185"/>
      <c r="FF112" s="185"/>
      <c r="FG112" s="195"/>
      <c r="FH112" s="185"/>
      <c r="FI112" s="185"/>
      <c r="FJ112" s="185"/>
      <c r="FK112" s="185"/>
      <c r="FL112" s="185"/>
      <c r="FM112" s="185"/>
      <c r="FN112" s="185"/>
      <c r="FO112" s="185"/>
      <c r="FP112" s="185"/>
      <c r="FQ112" s="185"/>
      <c r="FR112" s="185"/>
      <c r="FS112" s="185"/>
      <c r="FT112" s="185"/>
      <c r="FU112" s="185"/>
      <c r="FV112" s="185"/>
      <c r="FW112" s="185"/>
      <c r="FX112" s="185"/>
      <c r="FY112" s="185"/>
      <c r="FZ112" s="185"/>
      <c r="GA112" s="185"/>
      <c r="GB112" s="185"/>
      <c r="GC112" s="185"/>
      <c r="GD112" s="185"/>
      <c r="GE112" s="185"/>
      <c r="GF112" s="185"/>
      <c r="GG112" s="185"/>
      <c r="GH112" s="185"/>
      <c r="GI112" s="185"/>
      <c r="GJ112" s="185"/>
      <c r="GK112" s="185"/>
      <c r="GL112" s="185"/>
      <c r="GM112" s="185"/>
      <c r="GN112" s="185"/>
      <c r="GO112" s="185"/>
      <c r="GP112" s="185"/>
      <c r="GQ112" s="185"/>
      <c r="GR112" s="185"/>
      <c r="GS112" s="185"/>
      <c r="GT112" s="185"/>
      <c r="GU112" s="185"/>
      <c r="GV112" s="185"/>
      <c r="GW112" s="185"/>
      <c r="GX112" s="185"/>
      <c r="GY112" s="185"/>
      <c r="GZ112" s="185"/>
      <c r="HA112" s="185"/>
      <c r="HB112" s="185"/>
      <c r="HC112" s="185"/>
      <c r="HD112" s="185"/>
      <c r="HE112" s="185"/>
      <c r="HF112" s="185"/>
      <c r="HG112" s="185"/>
      <c r="HH112" s="185"/>
      <c r="HI112" s="185"/>
      <c r="HJ112" s="185"/>
      <c r="HK112" s="185"/>
      <c r="HL112" s="185"/>
      <c r="HM112" s="185"/>
      <c r="HN112" s="185"/>
      <c r="HO112" s="185"/>
      <c r="HP112" s="185"/>
      <c r="HQ112" s="185"/>
      <c r="HR112" s="185"/>
      <c r="HS112" s="185"/>
      <c r="HT112" s="185"/>
      <c r="HU112" s="185"/>
      <c r="HV112" s="185"/>
      <c r="HW112" s="185"/>
      <c r="HX112" s="185"/>
      <c r="HY112" s="185"/>
      <c r="HZ112" s="185"/>
      <c r="IA112" s="185"/>
      <c r="IB112" s="185"/>
      <c r="IC112" s="185"/>
      <c r="ID112" s="185"/>
      <c r="IE112" s="185"/>
      <c r="IF112" s="185"/>
      <c r="IG112" s="185"/>
      <c r="IH112" s="185"/>
      <c r="II112" s="185"/>
      <c r="IJ112" s="185"/>
      <c r="IK112" s="185"/>
      <c r="IL112" s="185"/>
      <c r="IM112" s="185"/>
      <c r="IN112" s="185"/>
      <c r="IO112" s="185"/>
      <c r="IP112" s="185"/>
      <c r="IQ112" s="185"/>
      <c r="IR112" s="185"/>
      <c r="IS112" s="185"/>
      <c r="IT112" s="185"/>
      <c r="IU112" s="185"/>
      <c r="IV112" s="185"/>
      <c r="IW112" s="185"/>
      <c r="IX112" s="185"/>
      <c r="IY112" s="185"/>
      <c r="IZ112" s="185"/>
      <c r="JA112" s="185"/>
      <c r="JB112" s="185"/>
      <c r="JC112" s="185"/>
      <c r="JD112" s="185"/>
      <c r="JE112" s="185"/>
      <c r="JF112" s="185"/>
      <c r="JG112" s="185"/>
      <c r="JH112" s="185"/>
      <c r="JI112" s="185"/>
      <c r="JJ112" s="185"/>
      <c r="JK112" s="185"/>
      <c r="JL112" s="185"/>
      <c r="JM112" s="185"/>
      <c r="JN112" s="185"/>
      <c r="JO112" s="185"/>
      <c r="JP112" s="185"/>
      <c r="JQ112" s="185"/>
      <c r="JR112" s="185"/>
      <c r="JS112" s="185"/>
      <c r="JT112" s="185"/>
      <c r="JU112" s="185"/>
      <c r="JV112" s="185"/>
      <c r="JW112" s="185"/>
      <c r="JX112" s="185"/>
      <c r="JY112" s="185"/>
      <c r="JZ112" s="185"/>
      <c r="KA112" s="185"/>
      <c r="KB112" s="185"/>
      <c r="KC112" s="185"/>
      <c r="KD112" s="185"/>
      <c r="KE112" s="185"/>
      <c r="KF112" s="185"/>
      <c r="KG112" s="185"/>
      <c r="KH112" s="185"/>
      <c r="KI112" s="185"/>
      <c r="KJ112" s="185"/>
      <c r="KK112" s="185"/>
      <c r="KL112" s="185"/>
      <c r="KM112" s="185"/>
      <c r="KN112" s="185"/>
      <c r="KO112" s="185"/>
      <c r="KP112" s="185"/>
      <c r="KQ112" s="185"/>
      <c r="KR112" s="185"/>
      <c r="KS112" s="185"/>
      <c r="KT112" s="185"/>
      <c r="KU112" s="185"/>
      <c r="KV112" s="185"/>
      <c r="KW112" s="185"/>
      <c r="KX112" s="185"/>
      <c r="KY112" s="185"/>
      <c r="KZ112" s="185"/>
      <c r="LA112" s="185"/>
      <c r="LB112" s="185"/>
      <c r="LC112" s="185"/>
      <c r="LD112" s="185"/>
      <c r="LE112" s="185"/>
      <c r="LF112" s="185"/>
      <c r="LG112" s="185"/>
      <c r="LH112" s="185"/>
      <c r="LI112" s="185"/>
      <c r="LJ112" s="185"/>
      <c r="LK112" s="185"/>
      <c r="LL112" s="185"/>
      <c r="LM112" s="185"/>
      <c r="LN112" s="185"/>
      <c r="LO112" s="185"/>
      <c r="LP112" s="185"/>
      <c r="LQ112" s="185"/>
      <c r="LR112" s="185"/>
      <c r="LS112" s="185"/>
      <c r="LT112" s="185"/>
    </row>
    <row r="113" spans="1:332" s="190" customFormat="1" ht="15" customHeight="1">
      <c r="A113" s="196" t="str">
        <f t="shared" si="34"/>
        <v>8.5.20</v>
      </c>
      <c r="B113" s="253" t="str">
        <f t="shared" si="35"/>
        <v>Suminstro, Transporte e instalacion de Tablero general de acometidas (TGAT) con espacio para de 7 Acometidas Parciales y Barra 30X5mm. I nominal Barra: 594 A. 208/120 V. Incluye señalizacion, diagrama unifilar, autosoportado. No incluye Interruptores</v>
      </c>
      <c r="C113" s="196" t="str">
        <f t="shared" si="18"/>
        <v>UN</v>
      </c>
      <c r="D113" s="196">
        <f t="shared" si="18"/>
        <v>1</v>
      </c>
      <c r="E113" s="196">
        <f t="shared" si="18"/>
        <v>7106603.1299999999</v>
      </c>
      <c r="F113" s="197">
        <f t="shared" si="25"/>
        <v>7106603.1299999999</v>
      </c>
      <c r="G113" s="20"/>
      <c r="H113" s="21">
        <f t="shared" si="28"/>
        <v>0</v>
      </c>
      <c r="I113" s="20"/>
      <c r="J113" s="21">
        <f t="shared" si="29"/>
        <v>0</v>
      </c>
      <c r="K113" s="20"/>
      <c r="L113" s="21">
        <f t="shared" si="30"/>
        <v>0</v>
      </c>
      <c r="M113" s="20"/>
      <c r="N113" s="33">
        <f t="shared" si="33"/>
        <v>0</v>
      </c>
      <c r="O113" s="20"/>
      <c r="P113" s="22"/>
      <c r="Q113" s="20"/>
      <c r="R113" s="22"/>
      <c r="S113" s="20"/>
      <c r="T113" s="22"/>
      <c r="U113" s="20"/>
      <c r="V113" s="22"/>
      <c r="W113" s="20"/>
      <c r="X113" s="22"/>
      <c r="Y113" s="20"/>
      <c r="Z113" s="22"/>
      <c r="AA113" s="20"/>
      <c r="AB113" s="22"/>
      <c r="AC113" s="20"/>
      <c r="AD113" s="22"/>
      <c r="AE113" s="20"/>
      <c r="AF113" s="22"/>
      <c r="AG113" s="20"/>
      <c r="AH113" s="22"/>
      <c r="AI113" s="20"/>
      <c r="AJ113" s="22"/>
      <c r="AK113" s="20"/>
      <c r="AL113" s="22"/>
      <c r="AM113" s="20"/>
      <c r="AN113" s="22"/>
      <c r="AO113" s="20"/>
      <c r="AP113" s="22"/>
      <c r="AQ113" s="20"/>
      <c r="AR113" s="22"/>
      <c r="AS113" s="20"/>
      <c r="AT113" s="22"/>
      <c r="AU113" s="20"/>
      <c r="AV113" s="22"/>
      <c r="AW113" s="20"/>
      <c r="AX113" s="22"/>
      <c r="AY113" s="20"/>
      <c r="AZ113" s="22"/>
      <c r="BA113" s="20"/>
      <c r="BB113" s="22"/>
      <c r="BC113" s="20"/>
      <c r="BD113" s="22"/>
      <c r="BE113" s="20"/>
      <c r="BF113" s="22"/>
      <c r="BG113" s="83"/>
      <c r="BH113" s="84"/>
      <c r="BI113" s="20"/>
      <c r="BJ113" s="95"/>
      <c r="BK113" s="20">
        <v>0</v>
      </c>
      <c r="BL113" s="21">
        <f t="shared" si="31"/>
        <v>0</v>
      </c>
      <c r="BM113" s="20"/>
      <c r="BN113" s="95">
        <f t="shared" si="21"/>
        <v>0</v>
      </c>
      <c r="BO113" s="20"/>
      <c r="BP113" s="21">
        <f t="shared" si="32"/>
        <v>0</v>
      </c>
      <c r="BQ113" s="20"/>
      <c r="BR113" s="22"/>
      <c r="BS113" s="20"/>
      <c r="BT113" s="22"/>
      <c r="BU113" s="20"/>
      <c r="BV113" s="22"/>
      <c r="BW113" s="20"/>
      <c r="BX113" s="22"/>
      <c r="BY113" s="20"/>
      <c r="BZ113" s="172"/>
      <c r="CA113" s="20"/>
      <c r="CB113" s="164"/>
      <c r="CC113" s="20"/>
      <c r="CD113" s="178"/>
      <c r="CE113" s="20"/>
      <c r="CF113" s="95"/>
      <c r="CG113" s="20"/>
      <c r="CH113" s="95"/>
      <c r="CI113" s="20"/>
      <c r="CJ113" s="22"/>
      <c r="CK113" s="20"/>
      <c r="CL113" s="22"/>
      <c r="CM113" s="20"/>
      <c r="CN113" s="22"/>
      <c r="CO113" s="20"/>
      <c r="CP113" s="22"/>
      <c r="CQ113" s="20"/>
      <c r="CR113" s="22"/>
      <c r="CS113" s="20"/>
      <c r="CT113" s="22"/>
      <c r="CU113" s="20"/>
      <c r="CV113" s="22"/>
      <c r="CW113" s="20"/>
      <c r="CX113" s="22"/>
      <c r="CY113" s="20"/>
      <c r="CZ113" s="22"/>
      <c r="DA113" s="20"/>
      <c r="DB113" s="22"/>
      <c r="DC113" s="20"/>
      <c r="DD113" s="22"/>
      <c r="DE113" s="20"/>
      <c r="DF113" s="22"/>
      <c r="DG113" s="20"/>
      <c r="DH113" s="22"/>
      <c r="DI113" s="20"/>
      <c r="DJ113" s="22"/>
      <c r="DK113" s="20"/>
      <c r="DL113" s="22"/>
      <c r="DM113" s="20"/>
      <c r="DN113" s="22"/>
      <c r="DO113" s="20"/>
      <c r="DP113" s="22"/>
      <c r="DQ113" s="20"/>
      <c r="DR113" s="22"/>
      <c r="DS113" s="20"/>
      <c r="DT113" s="22"/>
      <c r="DU113" s="20"/>
      <c r="DV113" s="22"/>
      <c r="DW113" s="20"/>
      <c r="DX113" s="22"/>
      <c r="DY113" s="20"/>
      <c r="DZ113" s="22"/>
      <c r="EA113" s="23">
        <f t="shared" si="26"/>
        <v>0</v>
      </c>
      <c r="EB113" s="21">
        <f t="shared" si="22"/>
        <v>0</v>
      </c>
      <c r="EC113" s="193" t="e">
        <f t="shared" si="23"/>
        <v>#REF!</v>
      </c>
      <c r="ED113" s="193">
        <f t="shared" si="24"/>
        <v>0</v>
      </c>
      <c r="EE113" s="194">
        <f t="shared" si="27"/>
        <v>1</v>
      </c>
      <c r="EF113" s="185"/>
      <c r="EG113" s="185" t="s">
        <v>574</v>
      </c>
      <c r="EH113" s="185" t="s">
        <v>575</v>
      </c>
      <c r="EI113" s="185" t="s">
        <v>389</v>
      </c>
      <c r="EJ113" s="185">
        <v>1</v>
      </c>
      <c r="EK113" s="185">
        <v>7106603.1299999999</v>
      </c>
      <c r="EL113" s="185"/>
      <c r="EM113" s="185"/>
      <c r="EN113" s="185"/>
      <c r="EO113" s="185"/>
      <c r="EP113" s="185"/>
      <c r="EQ113" s="185"/>
      <c r="ER113" s="185"/>
      <c r="ES113" s="185"/>
      <c r="ET113" s="185"/>
      <c r="EU113" s="185"/>
      <c r="EV113" s="185"/>
      <c r="EW113" s="185"/>
      <c r="EX113" s="185"/>
      <c r="EY113" s="185"/>
      <c r="EZ113" s="185"/>
      <c r="FA113" s="185"/>
      <c r="FB113" s="185"/>
      <c r="FC113" s="185"/>
      <c r="FD113" s="185"/>
      <c r="FE113" s="185"/>
      <c r="FF113" s="185"/>
      <c r="FG113" s="195"/>
      <c r="FH113" s="185"/>
      <c r="FI113" s="185"/>
      <c r="FJ113" s="185"/>
      <c r="FK113" s="185"/>
      <c r="FL113" s="185"/>
      <c r="FM113" s="185"/>
      <c r="FN113" s="185"/>
      <c r="FO113" s="185"/>
      <c r="FP113" s="185"/>
      <c r="FQ113" s="185"/>
      <c r="FR113" s="185"/>
      <c r="FS113" s="185"/>
      <c r="FT113" s="185"/>
      <c r="FU113" s="185"/>
      <c r="FV113" s="185"/>
      <c r="FW113" s="185"/>
      <c r="FX113" s="185"/>
      <c r="FY113" s="185"/>
      <c r="FZ113" s="185"/>
      <c r="GA113" s="185"/>
      <c r="GB113" s="185"/>
      <c r="GC113" s="185"/>
      <c r="GD113" s="185"/>
      <c r="GE113" s="185"/>
      <c r="GF113" s="185"/>
      <c r="GG113" s="185"/>
      <c r="GH113" s="185"/>
      <c r="GI113" s="185"/>
      <c r="GJ113" s="185"/>
      <c r="GK113" s="185"/>
      <c r="GL113" s="185"/>
      <c r="GM113" s="185"/>
      <c r="GN113" s="185"/>
      <c r="GO113" s="185"/>
      <c r="GP113" s="185"/>
      <c r="GQ113" s="185"/>
      <c r="GR113" s="185"/>
      <c r="GS113" s="185"/>
      <c r="GT113" s="185"/>
      <c r="GU113" s="185"/>
      <c r="GV113" s="185"/>
      <c r="GW113" s="185"/>
      <c r="GX113" s="185"/>
      <c r="GY113" s="185"/>
      <c r="GZ113" s="185"/>
      <c r="HA113" s="185"/>
      <c r="HB113" s="185"/>
      <c r="HC113" s="185"/>
      <c r="HD113" s="185"/>
      <c r="HE113" s="185"/>
      <c r="HF113" s="185"/>
      <c r="HG113" s="185"/>
      <c r="HH113" s="185"/>
      <c r="HI113" s="185"/>
      <c r="HJ113" s="185"/>
      <c r="HK113" s="185"/>
      <c r="HL113" s="185"/>
      <c r="HM113" s="185"/>
      <c r="HN113" s="185"/>
      <c r="HO113" s="185"/>
      <c r="HP113" s="185"/>
      <c r="HQ113" s="185"/>
      <c r="HR113" s="185"/>
      <c r="HS113" s="185"/>
      <c r="HT113" s="185"/>
      <c r="HU113" s="185"/>
      <c r="HV113" s="185"/>
      <c r="HW113" s="185"/>
      <c r="HX113" s="185"/>
      <c r="HY113" s="185"/>
      <c r="HZ113" s="185"/>
      <c r="IA113" s="185"/>
      <c r="IB113" s="185"/>
      <c r="IC113" s="185"/>
      <c r="ID113" s="185"/>
      <c r="IE113" s="185"/>
      <c r="IF113" s="185"/>
      <c r="IG113" s="185"/>
      <c r="IH113" s="185"/>
      <c r="II113" s="185"/>
      <c r="IJ113" s="185"/>
      <c r="IK113" s="185"/>
      <c r="IL113" s="185"/>
      <c r="IM113" s="185"/>
      <c r="IN113" s="185"/>
      <c r="IO113" s="185"/>
      <c r="IP113" s="185"/>
      <c r="IQ113" s="185"/>
      <c r="IR113" s="185"/>
      <c r="IS113" s="185"/>
      <c r="IT113" s="185"/>
      <c r="IU113" s="185"/>
      <c r="IV113" s="185"/>
      <c r="IW113" s="185"/>
      <c r="IX113" s="185"/>
      <c r="IY113" s="185"/>
      <c r="IZ113" s="185"/>
      <c r="JA113" s="185"/>
      <c r="JB113" s="185"/>
      <c r="JC113" s="185"/>
      <c r="JD113" s="185"/>
      <c r="JE113" s="185"/>
      <c r="JF113" s="185"/>
      <c r="JG113" s="185"/>
      <c r="JH113" s="185"/>
      <c r="JI113" s="185"/>
      <c r="JJ113" s="185"/>
      <c r="JK113" s="185"/>
      <c r="JL113" s="185"/>
      <c r="JM113" s="185"/>
      <c r="JN113" s="185"/>
      <c r="JO113" s="185"/>
      <c r="JP113" s="185"/>
      <c r="JQ113" s="185"/>
      <c r="JR113" s="185"/>
      <c r="JS113" s="185"/>
      <c r="JT113" s="185"/>
      <c r="JU113" s="185"/>
      <c r="JV113" s="185"/>
      <c r="JW113" s="185"/>
      <c r="JX113" s="185"/>
      <c r="JY113" s="185"/>
      <c r="JZ113" s="185"/>
      <c r="KA113" s="185"/>
      <c r="KB113" s="185"/>
      <c r="KC113" s="185"/>
      <c r="KD113" s="185"/>
      <c r="KE113" s="185"/>
      <c r="KF113" s="185"/>
      <c r="KG113" s="185"/>
      <c r="KH113" s="185"/>
      <c r="KI113" s="185"/>
      <c r="KJ113" s="185"/>
      <c r="KK113" s="185"/>
      <c r="KL113" s="185"/>
      <c r="KM113" s="185"/>
      <c r="KN113" s="185"/>
      <c r="KO113" s="185"/>
      <c r="KP113" s="185"/>
      <c r="KQ113" s="185"/>
      <c r="KR113" s="185"/>
      <c r="KS113" s="185"/>
      <c r="KT113" s="185"/>
      <c r="KU113" s="185"/>
      <c r="KV113" s="185"/>
      <c r="KW113" s="185"/>
      <c r="KX113" s="185"/>
      <c r="KY113" s="185"/>
      <c r="KZ113" s="185"/>
      <c r="LA113" s="185"/>
      <c r="LB113" s="185"/>
      <c r="LC113" s="185"/>
      <c r="LD113" s="185"/>
      <c r="LE113" s="185"/>
      <c r="LF113" s="185"/>
      <c r="LG113" s="185"/>
      <c r="LH113" s="185"/>
      <c r="LI113" s="185"/>
      <c r="LJ113" s="185"/>
      <c r="LK113" s="185"/>
      <c r="LL113" s="185"/>
      <c r="LM113" s="185"/>
      <c r="LN113" s="185"/>
      <c r="LO113" s="185"/>
      <c r="LP113" s="185"/>
      <c r="LQ113" s="185"/>
      <c r="LR113" s="185"/>
      <c r="LS113" s="185"/>
      <c r="LT113" s="185"/>
    </row>
    <row r="114" spans="1:332" ht="21" customHeight="1">
      <c r="A114" s="196" t="str">
        <f t="shared" si="34"/>
        <v>8.5.21</v>
      </c>
      <c r="B114" s="253" t="str">
        <f t="shared" si="35"/>
        <v xml:space="preserve">PUESTA A TIERRA CONFIGURACIÓN TIPO B (NTC 4552-3) SISTEMA DE PROTECCIÓN EXTERNA </v>
      </c>
      <c r="C114" s="196" t="str">
        <f t="shared" si="18"/>
        <v>UN</v>
      </c>
      <c r="D114" s="196">
        <f t="shared" si="18"/>
        <v>1</v>
      </c>
      <c r="E114" s="196">
        <f t="shared" si="18"/>
        <v>15894795.51</v>
      </c>
      <c r="F114" s="197">
        <f t="shared" si="25"/>
        <v>15894795.51</v>
      </c>
      <c r="G114" s="20"/>
      <c r="H114" s="21">
        <f t="shared" si="28"/>
        <v>0</v>
      </c>
      <c r="I114" s="20"/>
      <c r="J114" s="21">
        <f t="shared" si="29"/>
        <v>0</v>
      </c>
      <c r="K114" s="20"/>
      <c r="L114" s="21">
        <f t="shared" si="30"/>
        <v>0</v>
      </c>
      <c r="M114" s="20"/>
      <c r="N114" s="33">
        <f t="shared" si="33"/>
        <v>0</v>
      </c>
      <c r="O114" s="20"/>
      <c r="P114" s="22"/>
      <c r="Q114" s="20"/>
      <c r="R114" s="22"/>
      <c r="S114" s="20"/>
      <c r="T114" s="22"/>
      <c r="U114" s="20"/>
      <c r="V114" s="22"/>
      <c r="W114" s="20"/>
      <c r="X114" s="22"/>
      <c r="Y114" s="20"/>
      <c r="Z114" s="22"/>
      <c r="AA114" s="20"/>
      <c r="AB114" s="22"/>
      <c r="AC114" s="20"/>
      <c r="AD114" s="22"/>
      <c r="AE114" s="20"/>
      <c r="AF114" s="22"/>
      <c r="AG114" s="20"/>
      <c r="AH114" s="22"/>
      <c r="AI114" s="20"/>
      <c r="AJ114" s="22"/>
      <c r="AK114" s="20"/>
      <c r="AL114" s="22"/>
      <c r="AM114" s="20"/>
      <c r="AN114" s="22"/>
      <c r="AO114" s="20"/>
      <c r="AP114" s="22"/>
      <c r="AQ114" s="20"/>
      <c r="AR114" s="22"/>
      <c r="AS114" s="20"/>
      <c r="AT114" s="22"/>
      <c r="AU114" s="20"/>
      <c r="AV114" s="22"/>
      <c r="AW114" s="20"/>
      <c r="AX114" s="22"/>
      <c r="AY114" s="20"/>
      <c r="AZ114" s="22"/>
      <c r="BA114" s="20"/>
      <c r="BB114" s="22"/>
      <c r="BC114" s="20"/>
      <c r="BD114" s="22"/>
      <c r="BE114" s="20"/>
      <c r="BF114" s="22"/>
      <c r="BG114" s="83"/>
      <c r="BH114" s="84"/>
      <c r="BI114" s="20"/>
      <c r="BJ114" s="95"/>
      <c r="BK114" s="20">
        <v>0</v>
      </c>
      <c r="BL114" s="21">
        <f t="shared" si="31"/>
        <v>0</v>
      </c>
      <c r="BM114" s="20"/>
      <c r="BN114" s="95">
        <f t="shared" si="21"/>
        <v>0</v>
      </c>
      <c r="BO114" s="20"/>
      <c r="BP114" s="21">
        <f t="shared" si="32"/>
        <v>0</v>
      </c>
      <c r="BQ114" s="20"/>
      <c r="BR114" s="22"/>
      <c r="BS114" s="20"/>
      <c r="BT114" s="22"/>
      <c r="BU114" s="20"/>
      <c r="BV114" s="22"/>
      <c r="BW114" s="20"/>
      <c r="BX114" s="22"/>
      <c r="BY114" s="20"/>
      <c r="BZ114" s="172"/>
      <c r="CA114" s="20"/>
      <c r="CB114" s="164"/>
      <c r="CC114" s="20"/>
      <c r="CD114" s="178"/>
      <c r="CE114" s="20"/>
      <c r="CF114" s="95"/>
      <c r="CG114" s="20"/>
      <c r="CH114" s="95"/>
      <c r="CI114" s="20"/>
      <c r="CJ114" s="22"/>
      <c r="CK114" s="20"/>
      <c r="CL114" s="22"/>
      <c r="CM114" s="20"/>
      <c r="CN114" s="22"/>
      <c r="CO114" s="20"/>
      <c r="CP114" s="22"/>
      <c r="CQ114" s="20"/>
      <c r="CR114" s="22"/>
      <c r="CS114" s="20"/>
      <c r="CT114" s="22"/>
      <c r="CU114" s="20"/>
      <c r="CV114" s="22"/>
      <c r="CW114" s="20"/>
      <c r="CX114" s="22"/>
      <c r="CY114" s="20"/>
      <c r="CZ114" s="22"/>
      <c r="DA114" s="20"/>
      <c r="DB114" s="22"/>
      <c r="DC114" s="20"/>
      <c r="DD114" s="22"/>
      <c r="DE114" s="20"/>
      <c r="DF114" s="22"/>
      <c r="DG114" s="20"/>
      <c r="DH114" s="22"/>
      <c r="DI114" s="20"/>
      <c r="DJ114" s="22"/>
      <c r="DK114" s="20"/>
      <c r="DL114" s="22"/>
      <c r="DM114" s="20"/>
      <c r="DN114" s="22"/>
      <c r="DO114" s="20"/>
      <c r="DP114" s="22"/>
      <c r="DQ114" s="20"/>
      <c r="DR114" s="22"/>
      <c r="DS114" s="20"/>
      <c r="DT114" s="22"/>
      <c r="DU114" s="20"/>
      <c r="DV114" s="22"/>
      <c r="DW114" s="20"/>
      <c r="DX114" s="22"/>
      <c r="DY114" s="20"/>
      <c r="DZ114" s="22"/>
      <c r="EA114" s="23">
        <f t="shared" si="26"/>
        <v>0</v>
      </c>
      <c r="EB114" s="21">
        <f t="shared" si="22"/>
        <v>0</v>
      </c>
      <c r="EC114" s="193" t="e">
        <f t="shared" si="23"/>
        <v>#REF!</v>
      </c>
      <c r="ED114" s="193">
        <f t="shared" si="24"/>
        <v>0</v>
      </c>
      <c r="EE114" s="194">
        <f t="shared" si="27"/>
        <v>1</v>
      </c>
      <c r="EF114" s="185"/>
      <c r="EG114" s="185" t="s">
        <v>576</v>
      </c>
      <c r="EH114" s="185" t="s">
        <v>577</v>
      </c>
      <c r="EI114" s="185" t="s">
        <v>389</v>
      </c>
      <c r="EJ114" s="185">
        <v>1</v>
      </c>
      <c r="EK114" s="185">
        <v>15894795.51</v>
      </c>
      <c r="EL114" s="185"/>
      <c r="EM114" s="185"/>
      <c r="EN114" s="185"/>
      <c r="EO114" s="185"/>
      <c r="EP114" s="185"/>
      <c r="EQ114" s="185"/>
      <c r="ER114" s="185"/>
      <c r="ES114" s="185"/>
      <c r="ET114" s="185"/>
      <c r="EU114" s="185"/>
      <c r="EV114" s="185"/>
      <c r="EW114" s="185"/>
      <c r="EX114" s="185"/>
      <c r="EY114" s="185"/>
      <c r="EZ114" s="185"/>
      <c r="FA114" s="185"/>
      <c r="FB114" s="185"/>
      <c r="FC114" s="185"/>
      <c r="FD114" s="185"/>
      <c r="FE114" s="185"/>
      <c r="FF114" s="185"/>
      <c r="FG114" s="195"/>
      <c r="FH114" s="185"/>
      <c r="FI114" s="185"/>
      <c r="FJ114" s="185"/>
      <c r="FK114" s="185"/>
      <c r="FL114" s="185"/>
      <c r="FM114" s="185"/>
      <c r="FN114" s="185"/>
      <c r="FO114" s="185"/>
      <c r="FP114" s="185"/>
      <c r="FQ114" s="185"/>
      <c r="FR114" s="185"/>
      <c r="FS114" s="185"/>
      <c r="FT114" s="185"/>
      <c r="FU114" s="185"/>
      <c r="FV114" s="185"/>
      <c r="FW114" s="185"/>
      <c r="FX114" s="185"/>
      <c r="FY114" s="185"/>
      <c r="FZ114" s="185"/>
      <c r="GA114" s="185"/>
      <c r="GB114" s="185"/>
      <c r="GC114" s="185"/>
      <c r="GD114" s="185"/>
      <c r="GE114" s="185"/>
      <c r="GF114" s="185"/>
      <c r="GG114" s="185"/>
      <c r="GH114" s="185"/>
      <c r="GI114" s="185"/>
      <c r="GJ114" s="185"/>
      <c r="GK114" s="185"/>
      <c r="GL114" s="185"/>
      <c r="GM114" s="185"/>
      <c r="GN114" s="185"/>
      <c r="GO114" s="185"/>
      <c r="GP114" s="185"/>
      <c r="GQ114" s="185"/>
      <c r="GR114" s="185"/>
      <c r="GS114" s="185"/>
      <c r="GT114" s="185"/>
      <c r="GU114" s="185"/>
      <c r="GV114" s="185"/>
      <c r="GW114" s="185"/>
      <c r="GX114" s="185"/>
      <c r="GY114" s="185"/>
      <c r="GZ114" s="185"/>
      <c r="HA114" s="185"/>
      <c r="HB114" s="185"/>
      <c r="HC114" s="185"/>
      <c r="HD114" s="185"/>
      <c r="HE114" s="185"/>
      <c r="HF114" s="185"/>
      <c r="HG114" s="185"/>
      <c r="HH114" s="185"/>
      <c r="HI114" s="185"/>
      <c r="HJ114" s="185"/>
      <c r="HK114" s="185"/>
      <c r="HL114" s="185"/>
      <c r="HM114" s="185"/>
      <c r="HN114" s="185"/>
      <c r="HO114" s="185"/>
      <c r="HP114" s="185"/>
      <c r="HQ114" s="185"/>
      <c r="HR114" s="185"/>
      <c r="HS114" s="185"/>
      <c r="HT114" s="185"/>
      <c r="HU114" s="185"/>
      <c r="HV114" s="185"/>
      <c r="HW114" s="185"/>
      <c r="HX114" s="185"/>
      <c r="HY114" s="185"/>
      <c r="HZ114" s="185"/>
      <c r="IA114" s="185"/>
      <c r="IB114" s="185"/>
      <c r="IC114" s="185"/>
      <c r="ID114" s="185"/>
      <c r="IE114" s="185"/>
      <c r="IF114" s="185"/>
      <c r="IG114" s="185"/>
      <c r="IH114" s="185"/>
      <c r="II114" s="185"/>
      <c r="IJ114" s="185"/>
      <c r="IK114" s="185"/>
      <c r="IL114" s="185"/>
      <c r="IM114" s="185"/>
      <c r="IN114" s="185"/>
      <c r="IO114" s="185"/>
      <c r="IP114" s="185"/>
      <c r="IQ114" s="185"/>
      <c r="IR114" s="185"/>
      <c r="IS114" s="185"/>
      <c r="IT114" s="185"/>
      <c r="IU114" s="185"/>
      <c r="IV114" s="185"/>
      <c r="IW114" s="185"/>
      <c r="IX114" s="185"/>
      <c r="IY114" s="185"/>
      <c r="IZ114" s="185"/>
      <c r="JA114" s="185"/>
      <c r="JB114" s="185"/>
      <c r="JC114" s="185"/>
      <c r="JD114" s="185"/>
      <c r="JE114" s="185"/>
      <c r="JF114" s="185"/>
      <c r="JG114" s="185"/>
      <c r="JH114" s="185"/>
      <c r="JI114" s="185"/>
      <c r="JJ114" s="185"/>
      <c r="JK114" s="185"/>
      <c r="JL114" s="185"/>
      <c r="JM114" s="185"/>
      <c r="JN114" s="185"/>
      <c r="JO114" s="185"/>
      <c r="JP114" s="185"/>
      <c r="JQ114" s="185"/>
      <c r="JR114" s="185"/>
      <c r="JS114" s="185"/>
      <c r="JT114" s="185"/>
      <c r="JU114" s="185"/>
      <c r="JV114" s="185"/>
      <c r="JW114" s="185"/>
      <c r="JX114" s="185"/>
      <c r="JY114" s="185"/>
      <c r="JZ114" s="185"/>
      <c r="KA114" s="185"/>
      <c r="KB114" s="185"/>
      <c r="KC114" s="185"/>
      <c r="KD114" s="185"/>
      <c r="KE114" s="185"/>
      <c r="KF114" s="185"/>
      <c r="KG114" s="185"/>
      <c r="KH114" s="185"/>
      <c r="KI114" s="185"/>
      <c r="KJ114" s="185"/>
      <c r="KK114" s="185"/>
      <c r="KL114" s="185"/>
      <c r="KM114" s="185"/>
      <c r="KN114" s="185"/>
      <c r="KO114" s="185"/>
      <c r="KP114" s="185"/>
      <c r="KQ114" s="185"/>
      <c r="KR114" s="185"/>
      <c r="KS114" s="185"/>
      <c r="KT114" s="185"/>
      <c r="KU114" s="185"/>
      <c r="KV114" s="185"/>
      <c r="KW114" s="185"/>
      <c r="KX114" s="185"/>
      <c r="KY114" s="185"/>
      <c r="KZ114" s="185"/>
      <c r="LA114" s="185"/>
      <c r="LB114" s="185"/>
      <c r="LC114" s="185"/>
      <c r="LD114" s="185"/>
      <c r="LE114" s="185"/>
      <c r="LF114" s="185"/>
      <c r="LG114" s="185"/>
      <c r="LH114" s="185"/>
      <c r="LI114" s="185"/>
      <c r="LJ114" s="185"/>
      <c r="LK114" s="185"/>
      <c r="LL114" s="185"/>
      <c r="LM114" s="185"/>
      <c r="LN114" s="185"/>
      <c r="LO114" s="185"/>
      <c r="LP114" s="185"/>
      <c r="LQ114" s="185"/>
      <c r="LR114" s="185"/>
      <c r="LS114" s="185"/>
      <c r="LT114" s="185"/>
    </row>
    <row r="115" spans="1:332" s="190" customFormat="1" ht="15" customHeight="1">
      <c r="A115" s="196" t="str">
        <f t="shared" si="34"/>
        <v>8.5.22</v>
      </c>
      <c r="B115" s="253" t="str">
        <f t="shared" si="35"/>
        <v>INTERCONEXION TIERRA A TABLEROS GENERALES EN B.T. -  CABLE No 2/0 AWG - 8 METROS</v>
      </c>
      <c r="C115" s="196" t="str">
        <f t="shared" si="18"/>
        <v>UN</v>
      </c>
      <c r="D115" s="196">
        <f t="shared" si="18"/>
        <v>5</v>
      </c>
      <c r="E115" s="196">
        <f t="shared" si="18"/>
        <v>218001.96</v>
      </c>
      <c r="F115" s="197">
        <f t="shared" si="25"/>
        <v>1090009.8</v>
      </c>
      <c r="G115" s="20"/>
      <c r="H115" s="21">
        <f t="shared" si="28"/>
        <v>0</v>
      </c>
      <c r="I115" s="20"/>
      <c r="J115" s="21">
        <f t="shared" si="29"/>
        <v>0</v>
      </c>
      <c r="K115" s="20"/>
      <c r="L115" s="21">
        <f t="shared" si="30"/>
        <v>0</v>
      </c>
      <c r="M115" s="20"/>
      <c r="N115" s="33">
        <f t="shared" si="33"/>
        <v>0</v>
      </c>
      <c r="O115" s="20"/>
      <c r="P115" s="22"/>
      <c r="Q115" s="20"/>
      <c r="R115" s="22"/>
      <c r="S115" s="20"/>
      <c r="T115" s="22"/>
      <c r="U115" s="20"/>
      <c r="V115" s="22"/>
      <c r="W115" s="20"/>
      <c r="X115" s="22"/>
      <c r="Y115" s="20"/>
      <c r="Z115" s="22"/>
      <c r="AA115" s="20"/>
      <c r="AB115" s="22"/>
      <c r="AC115" s="20"/>
      <c r="AD115" s="22"/>
      <c r="AE115" s="20"/>
      <c r="AF115" s="22"/>
      <c r="AG115" s="20"/>
      <c r="AH115" s="22"/>
      <c r="AI115" s="20"/>
      <c r="AJ115" s="22"/>
      <c r="AK115" s="20"/>
      <c r="AL115" s="22"/>
      <c r="AM115" s="20"/>
      <c r="AN115" s="22"/>
      <c r="AO115" s="20"/>
      <c r="AP115" s="22"/>
      <c r="AQ115" s="20"/>
      <c r="AR115" s="22"/>
      <c r="AS115" s="20"/>
      <c r="AT115" s="22"/>
      <c r="AU115" s="20"/>
      <c r="AV115" s="22"/>
      <c r="AW115" s="20"/>
      <c r="AX115" s="22"/>
      <c r="AY115" s="20"/>
      <c r="AZ115" s="22"/>
      <c r="BA115" s="20"/>
      <c r="BB115" s="22"/>
      <c r="BC115" s="20"/>
      <c r="BD115" s="22"/>
      <c r="BE115" s="20"/>
      <c r="BF115" s="22"/>
      <c r="BG115" s="83"/>
      <c r="BH115" s="84"/>
      <c r="BI115" s="20"/>
      <c r="BJ115" s="95"/>
      <c r="BK115" s="20">
        <v>0</v>
      </c>
      <c r="BL115" s="21">
        <f t="shared" si="31"/>
        <v>0</v>
      </c>
      <c r="BM115" s="20"/>
      <c r="BN115" s="95">
        <f t="shared" si="21"/>
        <v>0</v>
      </c>
      <c r="BO115" s="20"/>
      <c r="BP115" s="21">
        <f t="shared" si="32"/>
        <v>0</v>
      </c>
      <c r="BQ115" s="20"/>
      <c r="BR115" s="22"/>
      <c r="BS115" s="20"/>
      <c r="BT115" s="22"/>
      <c r="BU115" s="20"/>
      <c r="BV115" s="22"/>
      <c r="BW115" s="20"/>
      <c r="BX115" s="22"/>
      <c r="BY115" s="20"/>
      <c r="BZ115" s="172"/>
      <c r="CA115" s="20"/>
      <c r="CB115" s="164"/>
      <c r="CC115" s="20"/>
      <c r="CD115" s="178"/>
      <c r="CE115" s="20"/>
      <c r="CF115" s="95"/>
      <c r="CG115" s="20"/>
      <c r="CH115" s="95"/>
      <c r="CI115" s="20"/>
      <c r="CJ115" s="22"/>
      <c r="CK115" s="20"/>
      <c r="CL115" s="22"/>
      <c r="CM115" s="20"/>
      <c r="CN115" s="22"/>
      <c r="CO115" s="20"/>
      <c r="CP115" s="22"/>
      <c r="CQ115" s="20"/>
      <c r="CR115" s="22"/>
      <c r="CS115" s="20"/>
      <c r="CT115" s="22"/>
      <c r="CU115" s="20"/>
      <c r="CV115" s="22"/>
      <c r="CW115" s="20"/>
      <c r="CX115" s="22"/>
      <c r="CY115" s="20"/>
      <c r="CZ115" s="22"/>
      <c r="DA115" s="20"/>
      <c r="DB115" s="22"/>
      <c r="DC115" s="20"/>
      <c r="DD115" s="22"/>
      <c r="DE115" s="20"/>
      <c r="DF115" s="22"/>
      <c r="DG115" s="20"/>
      <c r="DH115" s="22"/>
      <c r="DI115" s="20"/>
      <c r="DJ115" s="22"/>
      <c r="DK115" s="20"/>
      <c r="DL115" s="22"/>
      <c r="DM115" s="20"/>
      <c r="DN115" s="22"/>
      <c r="DO115" s="20"/>
      <c r="DP115" s="22"/>
      <c r="DQ115" s="20"/>
      <c r="DR115" s="22"/>
      <c r="DS115" s="20"/>
      <c r="DT115" s="22"/>
      <c r="DU115" s="20"/>
      <c r="DV115" s="22"/>
      <c r="DW115" s="20"/>
      <c r="DX115" s="22"/>
      <c r="DY115" s="20"/>
      <c r="DZ115" s="22"/>
      <c r="EA115" s="23">
        <f t="shared" si="26"/>
        <v>0</v>
      </c>
      <c r="EB115" s="21">
        <f t="shared" si="22"/>
        <v>0</v>
      </c>
      <c r="EC115" s="193" t="e">
        <f t="shared" si="23"/>
        <v>#REF!</v>
      </c>
      <c r="ED115" s="193">
        <f t="shared" si="24"/>
        <v>0</v>
      </c>
      <c r="EE115" s="194">
        <f t="shared" si="27"/>
        <v>5</v>
      </c>
      <c r="EF115" s="185"/>
      <c r="EG115" s="185" t="s">
        <v>578</v>
      </c>
      <c r="EH115" s="185" t="s">
        <v>579</v>
      </c>
      <c r="EI115" s="185" t="s">
        <v>389</v>
      </c>
      <c r="EJ115" s="185">
        <v>5</v>
      </c>
      <c r="EK115" s="185">
        <v>218001.96</v>
      </c>
      <c r="EL115" s="185"/>
      <c r="EM115" s="185"/>
      <c r="EN115" s="185"/>
      <c r="EO115" s="185"/>
      <c r="EP115" s="185"/>
      <c r="EQ115" s="185"/>
      <c r="ER115" s="185"/>
      <c r="ES115" s="185"/>
      <c r="ET115" s="185"/>
      <c r="EU115" s="185"/>
      <c r="EV115" s="185"/>
      <c r="EW115" s="185"/>
      <c r="EX115" s="185"/>
      <c r="EY115" s="185"/>
      <c r="EZ115" s="185"/>
      <c r="FA115" s="185"/>
      <c r="FB115" s="185"/>
      <c r="FC115" s="185"/>
      <c r="FD115" s="185"/>
      <c r="FE115" s="185"/>
      <c r="FF115" s="185"/>
      <c r="FG115" s="195"/>
      <c r="FH115" s="185"/>
      <c r="FI115" s="185"/>
      <c r="FJ115" s="185"/>
      <c r="FK115" s="185"/>
      <c r="FL115" s="185"/>
      <c r="FM115" s="185"/>
      <c r="FN115" s="185"/>
      <c r="FO115" s="185"/>
      <c r="FP115" s="185"/>
      <c r="FQ115" s="185"/>
      <c r="FR115" s="185"/>
      <c r="FS115" s="185"/>
      <c r="FT115" s="185"/>
      <c r="FU115" s="185"/>
      <c r="FV115" s="185"/>
      <c r="FW115" s="185"/>
      <c r="FX115" s="185"/>
      <c r="FY115" s="185"/>
      <c r="FZ115" s="185"/>
      <c r="GA115" s="185"/>
      <c r="GB115" s="185"/>
      <c r="GC115" s="185"/>
      <c r="GD115" s="185"/>
      <c r="GE115" s="185"/>
      <c r="GF115" s="185"/>
      <c r="GG115" s="185"/>
      <c r="GH115" s="185"/>
      <c r="GI115" s="185"/>
      <c r="GJ115" s="185"/>
      <c r="GK115" s="185"/>
      <c r="GL115" s="185"/>
      <c r="GM115" s="185"/>
      <c r="GN115" s="185"/>
      <c r="GO115" s="185"/>
      <c r="GP115" s="185"/>
      <c r="GQ115" s="185"/>
      <c r="GR115" s="185"/>
      <c r="GS115" s="185"/>
      <c r="GT115" s="185"/>
      <c r="GU115" s="185"/>
      <c r="GV115" s="185"/>
      <c r="GW115" s="185"/>
      <c r="GX115" s="185"/>
      <c r="GY115" s="185"/>
      <c r="GZ115" s="185"/>
      <c r="HA115" s="185"/>
      <c r="HB115" s="185"/>
      <c r="HC115" s="185"/>
      <c r="HD115" s="185"/>
      <c r="HE115" s="185"/>
      <c r="HF115" s="185"/>
      <c r="HG115" s="185"/>
      <c r="HH115" s="185"/>
      <c r="HI115" s="185"/>
      <c r="HJ115" s="185"/>
      <c r="HK115" s="185"/>
      <c r="HL115" s="185"/>
      <c r="HM115" s="185"/>
      <c r="HN115" s="185"/>
      <c r="HO115" s="185"/>
      <c r="HP115" s="185"/>
      <c r="HQ115" s="185"/>
      <c r="HR115" s="185"/>
      <c r="HS115" s="185"/>
      <c r="HT115" s="185"/>
      <c r="HU115" s="185"/>
      <c r="HV115" s="185"/>
      <c r="HW115" s="185"/>
      <c r="HX115" s="185"/>
      <c r="HY115" s="185"/>
      <c r="HZ115" s="185"/>
      <c r="IA115" s="185"/>
      <c r="IB115" s="185"/>
      <c r="IC115" s="185"/>
      <c r="ID115" s="185"/>
      <c r="IE115" s="185"/>
      <c r="IF115" s="185"/>
      <c r="IG115" s="185"/>
      <c r="IH115" s="185"/>
      <c r="II115" s="185"/>
      <c r="IJ115" s="185"/>
      <c r="IK115" s="185"/>
      <c r="IL115" s="185"/>
      <c r="IM115" s="185"/>
      <c r="IN115" s="185"/>
      <c r="IO115" s="185"/>
      <c r="IP115" s="185"/>
      <c r="IQ115" s="185"/>
      <c r="IR115" s="185"/>
      <c r="IS115" s="185"/>
      <c r="IT115" s="185"/>
      <c r="IU115" s="185"/>
      <c r="IV115" s="185"/>
      <c r="IW115" s="185"/>
      <c r="IX115" s="185"/>
      <c r="IY115" s="185"/>
      <c r="IZ115" s="185"/>
      <c r="JA115" s="185"/>
      <c r="JB115" s="185"/>
      <c r="JC115" s="185"/>
      <c r="JD115" s="185"/>
      <c r="JE115" s="185"/>
      <c r="JF115" s="185"/>
      <c r="JG115" s="185"/>
      <c r="JH115" s="185"/>
      <c r="JI115" s="185"/>
      <c r="JJ115" s="185"/>
      <c r="JK115" s="185"/>
      <c r="JL115" s="185"/>
      <c r="JM115" s="185"/>
      <c r="JN115" s="185"/>
      <c r="JO115" s="185"/>
      <c r="JP115" s="185"/>
      <c r="JQ115" s="185"/>
      <c r="JR115" s="185"/>
      <c r="JS115" s="185"/>
      <c r="JT115" s="185"/>
      <c r="JU115" s="185"/>
      <c r="JV115" s="185"/>
      <c r="JW115" s="185"/>
      <c r="JX115" s="185"/>
      <c r="JY115" s="185"/>
      <c r="JZ115" s="185"/>
      <c r="KA115" s="185"/>
      <c r="KB115" s="185"/>
      <c r="KC115" s="185"/>
      <c r="KD115" s="185"/>
      <c r="KE115" s="185"/>
      <c r="KF115" s="185"/>
      <c r="KG115" s="185"/>
      <c r="KH115" s="185"/>
      <c r="KI115" s="185"/>
      <c r="KJ115" s="185"/>
      <c r="KK115" s="185"/>
      <c r="KL115" s="185"/>
      <c r="KM115" s="185"/>
      <c r="KN115" s="185"/>
      <c r="KO115" s="185"/>
      <c r="KP115" s="185"/>
      <c r="KQ115" s="185"/>
      <c r="KR115" s="185"/>
      <c r="KS115" s="185"/>
      <c r="KT115" s="185"/>
      <c r="KU115" s="185"/>
      <c r="KV115" s="185"/>
      <c r="KW115" s="185"/>
      <c r="KX115" s="185"/>
      <c r="KY115" s="185"/>
      <c r="KZ115" s="185"/>
      <c r="LA115" s="185"/>
      <c r="LB115" s="185"/>
      <c r="LC115" s="185"/>
      <c r="LD115" s="185"/>
      <c r="LE115" s="185"/>
      <c r="LF115" s="185"/>
      <c r="LG115" s="185"/>
      <c r="LH115" s="185"/>
      <c r="LI115" s="185"/>
      <c r="LJ115" s="185"/>
      <c r="LK115" s="185"/>
      <c r="LL115" s="185"/>
      <c r="LM115" s="185"/>
      <c r="LN115" s="185"/>
      <c r="LO115" s="185"/>
      <c r="LP115" s="185"/>
      <c r="LQ115" s="185"/>
      <c r="LR115" s="185"/>
      <c r="LS115" s="185"/>
      <c r="LT115" s="185"/>
    </row>
    <row r="116" spans="1:332" ht="14.45" customHeight="1">
      <c r="A116" s="196" t="str">
        <f t="shared" si="34"/>
        <v>8.5.23</v>
      </c>
      <c r="B116" s="253" t="str">
        <f t="shared" si="35"/>
        <v xml:space="preserve">BAJANTE NATURAL PARA SISTEMA DE APANTALLAMIENTO SEGÚN NTC 4552,  INCLUYE HERRAJES, ALAMBRE DESNUDO Y SOLDADURA </v>
      </c>
      <c r="C116" s="196" t="str">
        <f t="shared" si="18"/>
        <v>UN</v>
      </c>
      <c r="D116" s="196">
        <f t="shared" si="18"/>
        <v>18</v>
      </c>
      <c r="E116" s="196">
        <f t="shared" si="18"/>
        <v>121144.31999999999</v>
      </c>
      <c r="F116" s="197">
        <f t="shared" si="25"/>
        <v>2180597.7599999998</v>
      </c>
      <c r="G116" s="20"/>
      <c r="H116" s="21">
        <f t="shared" si="28"/>
        <v>0</v>
      </c>
      <c r="I116" s="20"/>
      <c r="J116" s="21">
        <f t="shared" si="29"/>
        <v>0</v>
      </c>
      <c r="K116" s="20"/>
      <c r="L116" s="21">
        <f t="shared" si="30"/>
        <v>0</v>
      </c>
      <c r="M116" s="20"/>
      <c r="N116" s="33">
        <f t="shared" si="33"/>
        <v>0</v>
      </c>
      <c r="O116" s="20"/>
      <c r="P116" s="22"/>
      <c r="Q116" s="20"/>
      <c r="R116" s="22"/>
      <c r="S116" s="20"/>
      <c r="T116" s="22"/>
      <c r="U116" s="20"/>
      <c r="V116" s="22"/>
      <c r="W116" s="20"/>
      <c r="X116" s="22"/>
      <c r="Y116" s="20"/>
      <c r="Z116" s="22"/>
      <c r="AA116" s="20"/>
      <c r="AB116" s="22"/>
      <c r="AC116" s="20"/>
      <c r="AD116" s="22"/>
      <c r="AE116" s="20"/>
      <c r="AF116" s="22"/>
      <c r="AG116" s="20"/>
      <c r="AH116" s="22"/>
      <c r="AI116" s="20"/>
      <c r="AJ116" s="22"/>
      <c r="AK116" s="20"/>
      <c r="AL116" s="22"/>
      <c r="AM116" s="20"/>
      <c r="AN116" s="22"/>
      <c r="AO116" s="20"/>
      <c r="AP116" s="22"/>
      <c r="AQ116" s="20"/>
      <c r="AR116" s="22"/>
      <c r="AS116" s="20"/>
      <c r="AT116" s="22"/>
      <c r="AU116" s="20"/>
      <c r="AV116" s="22"/>
      <c r="AW116" s="20"/>
      <c r="AX116" s="22"/>
      <c r="AY116" s="20"/>
      <c r="AZ116" s="22"/>
      <c r="BA116" s="20"/>
      <c r="BB116" s="22"/>
      <c r="BC116" s="20"/>
      <c r="BD116" s="22"/>
      <c r="BE116" s="20"/>
      <c r="BF116" s="22"/>
      <c r="BG116" s="83"/>
      <c r="BH116" s="84"/>
      <c r="BI116" s="20"/>
      <c r="BJ116" s="95"/>
      <c r="BK116" s="20">
        <v>0</v>
      </c>
      <c r="BL116" s="21">
        <f t="shared" si="31"/>
        <v>0</v>
      </c>
      <c r="BM116" s="20"/>
      <c r="BN116" s="95">
        <f t="shared" si="21"/>
        <v>0</v>
      </c>
      <c r="BO116" s="20"/>
      <c r="BP116" s="21">
        <f t="shared" si="32"/>
        <v>0</v>
      </c>
      <c r="BQ116" s="20"/>
      <c r="BR116" s="22"/>
      <c r="BS116" s="20"/>
      <c r="BT116" s="22"/>
      <c r="BU116" s="20"/>
      <c r="BV116" s="22"/>
      <c r="BW116" s="20"/>
      <c r="BX116" s="22"/>
      <c r="BY116" s="20"/>
      <c r="BZ116" s="172"/>
      <c r="CA116" s="20"/>
      <c r="CB116" s="164"/>
      <c r="CC116" s="20"/>
      <c r="CD116" s="178"/>
      <c r="CE116" s="20"/>
      <c r="CF116" s="95"/>
      <c r="CG116" s="20"/>
      <c r="CH116" s="95"/>
      <c r="CI116" s="20"/>
      <c r="CJ116" s="22"/>
      <c r="CK116" s="20"/>
      <c r="CL116" s="22"/>
      <c r="CM116" s="20"/>
      <c r="CN116" s="22"/>
      <c r="CO116" s="20"/>
      <c r="CP116" s="22"/>
      <c r="CQ116" s="20"/>
      <c r="CR116" s="22"/>
      <c r="CS116" s="20"/>
      <c r="CT116" s="22"/>
      <c r="CU116" s="20"/>
      <c r="CV116" s="22"/>
      <c r="CW116" s="20"/>
      <c r="CX116" s="22"/>
      <c r="CY116" s="20"/>
      <c r="CZ116" s="22"/>
      <c r="DA116" s="20"/>
      <c r="DB116" s="22"/>
      <c r="DC116" s="20"/>
      <c r="DD116" s="22"/>
      <c r="DE116" s="20"/>
      <c r="DF116" s="22"/>
      <c r="DG116" s="20"/>
      <c r="DH116" s="22"/>
      <c r="DI116" s="20"/>
      <c r="DJ116" s="22"/>
      <c r="DK116" s="20"/>
      <c r="DL116" s="22"/>
      <c r="DM116" s="20"/>
      <c r="DN116" s="22"/>
      <c r="DO116" s="20"/>
      <c r="DP116" s="22"/>
      <c r="DQ116" s="20"/>
      <c r="DR116" s="22"/>
      <c r="DS116" s="20"/>
      <c r="DT116" s="22"/>
      <c r="DU116" s="20"/>
      <c r="DV116" s="22"/>
      <c r="DW116" s="20"/>
      <c r="DX116" s="22"/>
      <c r="DY116" s="20"/>
      <c r="DZ116" s="22"/>
      <c r="EA116" s="23">
        <f t="shared" si="26"/>
        <v>0</v>
      </c>
      <c r="EB116" s="21">
        <f t="shared" si="22"/>
        <v>0</v>
      </c>
      <c r="EC116" s="193" t="e">
        <f t="shared" si="23"/>
        <v>#REF!</v>
      </c>
      <c r="ED116" s="193">
        <f t="shared" si="24"/>
        <v>0</v>
      </c>
      <c r="EE116" s="194">
        <f t="shared" si="27"/>
        <v>18</v>
      </c>
      <c r="EF116" s="185"/>
      <c r="EG116" s="185" t="s">
        <v>580</v>
      </c>
      <c r="EH116" s="185" t="s">
        <v>581</v>
      </c>
      <c r="EI116" s="185" t="s">
        <v>389</v>
      </c>
      <c r="EJ116" s="185">
        <v>18</v>
      </c>
      <c r="EK116" s="185">
        <v>121144.31999999999</v>
      </c>
      <c r="EL116" s="185"/>
      <c r="EM116" s="185"/>
      <c r="EN116" s="185"/>
      <c r="EO116" s="185"/>
      <c r="EP116" s="185"/>
      <c r="EQ116" s="185"/>
      <c r="ER116" s="185"/>
      <c r="ES116" s="185"/>
      <c r="ET116" s="185"/>
      <c r="EU116" s="185"/>
      <c r="EV116" s="185"/>
      <c r="EW116" s="185"/>
      <c r="EX116" s="185"/>
      <c r="EY116" s="185"/>
      <c r="EZ116" s="185"/>
      <c r="FA116" s="185"/>
      <c r="FB116" s="185"/>
      <c r="FC116" s="185"/>
      <c r="FD116" s="185"/>
      <c r="FE116" s="185"/>
      <c r="FF116" s="185"/>
      <c r="FG116" s="195"/>
      <c r="FH116" s="185"/>
      <c r="FI116" s="185"/>
      <c r="FJ116" s="185"/>
      <c r="FK116" s="185"/>
      <c r="FL116" s="185"/>
      <c r="FM116" s="185"/>
      <c r="FN116" s="185"/>
      <c r="FO116" s="185"/>
      <c r="FP116" s="185"/>
      <c r="FQ116" s="185"/>
      <c r="FR116" s="185"/>
      <c r="FS116" s="185"/>
      <c r="FT116" s="185"/>
      <c r="FU116" s="185"/>
      <c r="FV116" s="185"/>
      <c r="FW116" s="185"/>
      <c r="FX116" s="185"/>
      <c r="FY116" s="185"/>
      <c r="FZ116" s="185"/>
      <c r="GA116" s="185"/>
      <c r="GB116" s="185"/>
      <c r="GC116" s="185"/>
      <c r="GD116" s="185"/>
      <c r="GE116" s="185"/>
      <c r="GF116" s="185"/>
      <c r="GG116" s="185"/>
      <c r="GH116" s="185"/>
      <c r="GI116" s="185"/>
      <c r="GJ116" s="185"/>
      <c r="GK116" s="185"/>
      <c r="GL116" s="185"/>
      <c r="GM116" s="185"/>
      <c r="GN116" s="185"/>
      <c r="GO116" s="185"/>
      <c r="GP116" s="185"/>
      <c r="GQ116" s="185"/>
      <c r="GR116" s="185"/>
      <c r="GS116" s="185"/>
      <c r="GT116" s="185"/>
      <c r="GU116" s="185"/>
      <c r="GV116" s="185"/>
      <c r="GW116" s="185"/>
      <c r="GX116" s="185"/>
      <c r="GY116" s="185"/>
      <c r="GZ116" s="185"/>
      <c r="HA116" s="185"/>
      <c r="HB116" s="185"/>
      <c r="HC116" s="185"/>
      <c r="HD116" s="185"/>
      <c r="HE116" s="185"/>
      <c r="HF116" s="185"/>
      <c r="HG116" s="185"/>
      <c r="HH116" s="185"/>
      <c r="HI116" s="185"/>
      <c r="HJ116" s="185"/>
      <c r="HK116" s="185"/>
      <c r="HL116" s="185"/>
      <c r="HM116" s="185"/>
      <c r="HN116" s="185"/>
      <c r="HO116" s="185"/>
      <c r="HP116" s="185"/>
      <c r="HQ116" s="185"/>
      <c r="HR116" s="185"/>
      <c r="HS116" s="185"/>
      <c r="HT116" s="185"/>
      <c r="HU116" s="185"/>
      <c r="HV116" s="185"/>
      <c r="HW116" s="185"/>
      <c r="HX116" s="185"/>
      <c r="HY116" s="185"/>
      <c r="HZ116" s="185"/>
      <c r="IA116" s="185"/>
      <c r="IB116" s="185"/>
      <c r="IC116" s="185"/>
      <c r="ID116" s="185"/>
      <c r="IE116" s="185"/>
      <c r="IF116" s="185"/>
      <c r="IG116" s="185"/>
      <c r="IH116" s="185"/>
      <c r="II116" s="185"/>
      <c r="IJ116" s="185"/>
      <c r="IK116" s="185"/>
      <c r="IL116" s="185"/>
      <c r="IM116" s="185"/>
      <c r="IN116" s="185"/>
      <c r="IO116" s="185"/>
      <c r="IP116" s="185"/>
      <c r="IQ116" s="185"/>
      <c r="IR116" s="185"/>
      <c r="IS116" s="185"/>
      <c r="IT116" s="185"/>
      <c r="IU116" s="185"/>
      <c r="IV116" s="185"/>
      <c r="IW116" s="185"/>
      <c r="IX116" s="185"/>
      <c r="IY116" s="185"/>
      <c r="IZ116" s="185"/>
      <c r="JA116" s="185"/>
      <c r="JB116" s="185"/>
      <c r="JC116" s="185"/>
      <c r="JD116" s="185"/>
      <c r="JE116" s="185"/>
      <c r="JF116" s="185"/>
      <c r="JG116" s="185"/>
      <c r="JH116" s="185"/>
      <c r="JI116" s="185"/>
      <c r="JJ116" s="185"/>
      <c r="JK116" s="185"/>
      <c r="JL116" s="185"/>
      <c r="JM116" s="185"/>
      <c r="JN116" s="185"/>
      <c r="JO116" s="185"/>
      <c r="JP116" s="185"/>
      <c r="JQ116" s="185"/>
      <c r="JR116" s="185"/>
      <c r="JS116" s="185"/>
      <c r="JT116" s="185"/>
      <c r="JU116" s="185"/>
      <c r="JV116" s="185"/>
      <c r="JW116" s="185"/>
      <c r="JX116" s="185"/>
      <c r="JY116" s="185"/>
      <c r="JZ116" s="185"/>
      <c r="KA116" s="185"/>
      <c r="KB116" s="185"/>
      <c r="KC116" s="185"/>
      <c r="KD116" s="185"/>
      <c r="KE116" s="185"/>
      <c r="KF116" s="185"/>
      <c r="KG116" s="185"/>
      <c r="KH116" s="185"/>
      <c r="KI116" s="185"/>
      <c r="KJ116" s="185"/>
      <c r="KK116" s="185"/>
      <c r="KL116" s="185"/>
      <c r="KM116" s="185"/>
      <c r="KN116" s="185"/>
      <c r="KO116" s="185"/>
      <c r="KP116" s="185"/>
      <c r="KQ116" s="185"/>
      <c r="KR116" s="185"/>
      <c r="KS116" s="185"/>
      <c r="KT116" s="185"/>
      <c r="KU116" s="185"/>
      <c r="KV116" s="185"/>
      <c r="KW116" s="185"/>
      <c r="KX116" s="185"/>
      <c r="KY116" s="185"/>
      <c r="KZ116" s="185"/>
      <c r="LA116" s="185"/>
      <c r="LB116" s="185"/>
      <c r="LC116" s="185"/>
      <c r="LD116" s="185"/>
      <c r="LE116" s="185"/>
      <c r="LF116" s="185"/>
      <c r="LG116" s="185"/>
      <c r="LH116" s="185"/>
      <c r="LI116" s="185"/>
      <c r="LJ116" s="185"/>
      <c r="LK116" s="185"/>
      <c r="LL116" s="185"/>
      <c r="LM116" s="185"/>
      <c r="LN116" s="185"/>
      <c r="LO116" s="185"/>
      <c r="LP116" s="185"/>
      <c r="LQ116" s="185"/>
      <c r="LR116" s="185"/>
      <c r="LS116" s="185"/>
      <c r="LT116" s="185"/>
    </row>
    <row r="117" spans="1:332" ht="15" customHeight="1">
      <c r="A117" s="196" t="str">
        <f t="shared" si="34"/>
        <v>8.5.24</v>
      </c>
      <c r="B117" s="253" t="str">
        <f t="shared" si="35"/>
        <v>AVISO DE PREVENCIÓN PARA SISTEMA DE PROTECCIÓN CONTRA RAYOS, SEGÚN NTC 4552</v>
      </c>
      <c r="C117" s="196" t="str">
        <f t="shared" si="18"/>
        <v>UN</v>
      </c>
      <c r="D117" s="196">
        <f t="shared" si="18"/>
        <v>18</v>
      </c>
      <c r="E117" s="196">
        <f t="shared" si="18"/>
        <v>176917.95</v>
      </c>
      <c r="F117" s="197">
        <f t="shared" si="25"/>
        <v>3184523.1</v>
      </c>
      <c r="G117" s="20"/>
      <c r="H117" s="21">
        <f t="shared" si="28"/>
        <v>0</v>
      </c>
      <c r="I117" s="20"/>
      <c r="J117" s="21">
        <f t="shared" si="29"/>
        <v>0</v>
      </c>
      <c r="K117" s="20"/>
      <c r="L117" s="21">
        <f t="shared" si="30"/>
        <v>0</v>
      </c>
      <c r="M117" s="20"/>
      <c r="N117" s="33">
        <f t="shared" si="33"/>
        <v>0</v>
      </c>
      <c r="O117" s="20"/>
      <c r="P117" s="22"/>
      <c r="Q117" s="20"/>
      <c r="R117" s="22"/>
      <c r="S117" s="20"/>
      <c r="T117" s="22"/>
      <c r="U117" s="20"/>
      <c r="V117" s="22"/>
      <c r="W117" s="20"/>
      <c r="X117" s="22"/>
      <c r="Y117" s="20"/>
      <c r="Z117" s="22"/>
      <c r="AA117" s="20"/>
      <c r="AB117" s="22"/>
      <c r="AC117" s="20"/>
      <c r="AD117" s="22"/>
      <c r="AE117" s="20"/>
      <c r="AF117" s="22"/>
      <c r="AG117" s="20"/>
      <c r="AH117" s="22"/>
      <c r="AI117" s="20"/>
      <c r="AJ117" s="22"/>
      <c r="AK117" s="20"/>
      <c r="AL117" s="22"/>
      <c r="AM117" s="20"/>
      <c r="AN117" s="22"/>
      <c r="AO117" s="20"/>
      <c r="AP117" s="22"/>
      <c r="AQ117" s="20"/>
      <c r="AR117" s="22"/>
      <c r="AS117" s="20"/>
      <c r="AT117" s="22"/>
      <c r="AU117" s="20"/>
      <c r="AV117" s="22"/>
      <c r="AW117" s="20"/>
      <c r="AX117" s="22"/>
      <c r="AY117" s="20"/>
      <c r="AZ117" s="22"/>
      <c r="BA117" s="20"/>
      <c r="BB117" s="22"/>
      <c r="BC117" s="20"/>
      <c r="BD117" s="22"/>
      <c r="BE117" s="20"/>
      <c r="BF117" s="22"/>
      <c r="BG117" s="83"/>
      <c r="BH117" s="84"/>
      <c r="BI117" s="20"/>
      <c r="BJ117" s="95"/>
      <c r="BK117" s="20">
        <v>0</v>
      </c>
      <c r="BL117" s="21">
        <f t="shared" si="31"/>
        <v>0</v>
      </c>
      <c r="BM117" s="20"/>
      <c r="BN117" s="95">
        <f t="shared" si="21"/>
        <v>0</v>
      </c>
      <c r="BO117" s="20"/>
      <c r="BP117" s="21">
        <f t="shared" si="32"/>
        <v>0</v>
      </c>
      <c r="BQ117" s="20"/>
      <c r="BR117" s="22"/>
      <c r="BS117" s="20"/>
      <c r="BT117" s="22"/>
      <c r="BU117" s="20"/>
      <c r="BV117" s="22"/>
      <c r="BW117" s="20"/>
      <c r="BX117" s="22"/>
      <c r="BY117" s="20"/>
      <c r="BZ117" s="172"/>
      <c r="CA117" s="20"/>
      <c r="CB117" s="164"/>
      <c r="CC117" s="20"/>
      <c r="CD117" s="178"/>
      <c r="CE117" s="20"/>
      <c r="CF117" s="95"/>
      <c r="CG117" s="20"/>
      <c r="CH117" s="95"/>
      <c r="CI117" s="20"/>
      <c r="CJ117" s="22"/>
      <c r="CK117" s="20"/>
      <c r="CL117" s="22"/>
      <c r="CM117" s="20"/>
      <c r="CN117" s="22"/>
      <c r="CO117" s="20"/>
      <c r="CP117" s="22"/>
      <c r="CQ117" s="20"/>
      <c r="CR117" s="22"/>
      <c r="CS117" s="20"/>
      <c r="CT117" s="22"/>
      <c r="CU117" s="20"/>
      <c r="CV117" s="22"/>
      <c r="CW117" s="20"/>
      <c r="CX117" s="22"/>
      <c r="CY117" s="20"/>
      <c r="CZ117" s="22"/>
      <c r="DA117" s="20"/>
      <c r="DB117" s="22"/>
      <c r="DC117" s="20"/>
      <c r="DD117" s="22"/>
      <c r="DE117" s="20"/>
      <c r="DF117" s="22"/>
      <c r="DG117" s="20"/>
      <c r="DH117" s="22"/>
      <c r="DI117" s="20"/>
      <c r="DJ117" s="22"/>
      <c r="DK117" s="20"/>
      <c r="DL117" s="22"/>
      <c r="DM117" s="20"/>
      <c r="DN117" s="22"/>
      <c r="DO117" s="20"/>
      <c r="DP117" s="22"/>
      <c r="DQ117" s="20"/>
      <c r="DR117" s="22"/>
      <c r="DS117" s="20"/>
      <c r="DT117" s="22"/>
      <c r="DU117" s="20"/>
      <c r="DV117" s="22"/>
      <c r="DW117" s="20"/>
      <c r="DX117" s="22"/>
      <c r="DY117" s="20"/>
      <c r="DZ117" s="22"/>
      <c r="EA117" s="23">
        <f t="shared" si="26"/>
        <v>0</v>
      </c>
      <c r="EB117" s="21">
        <f t="shared" si="22"/>
        <v>0</v>
      </c>
      <c r="EC117" s="193" t="e">
        <f t="shared" si="23"/>
        <v>#REF!</v>
      </c>
      <c r="ED117" s="193">
        <f t="shared" si="24"/>
        <v>0</v>
      </c>
      <c r="EE117" s="194">
        <f t="shared" si="27"/>
        <v>18</v>
      </c>
      <c r="EF117" s="185"/>
      <c r="EG117" s="185" t="s">
        <v>582</v>
      </c>
      <c r="EH117" s="185" t="s">
        <v>583</v>
      </c>
      <c r="EI117" s="185" t="s">
        <v>389</v>
      </c>
      <c r="EJ117" s="185">
        <v>18</v>
      </c>
      <c r="EK117" s="185">
        <v>176917.95</v>
      </c>
      <c r="EL117" s="185"/>
      <c r="EM117" s="185"/>
      <c r="EN117" s="185"/>
      <c r="EO117" s="185"/>
      <c r="EP117" s="185"/>
      <c r="EQ117" s="185"/>
      <c r="ER117" s="185"/>
      <c r="ES117" s="185"/>
      <c r="ET117" s="185"/>
      <c r="EU117" s="185"/>
      <c r="EV117" s="185"/>
      <c r="EW117" s="185"/>
      <c r="EX117" s="185"/>
      <c r="EY117" s="185"/>
      <c r="EZ117" s="185"/>
      <c r="FA117" s="185"/>
      <c r="FB117" s="185"/>
      <c r="FC117" s="185"/>
      <c r="FD117" s="185"/>
      <c r="FE117" s="185"/>
      <c r="FF117" s="185"/>
      <c r="FG117" s="195"/>
      <c r="FH117" s="185"/>
      <c r="FI117" s="185"/>
      <c r="FJ117" s="185"/>
      <c r="FK117" s="185"/>
      <c r="FL117" s="185"/>
      <c r="FM117" s="185"/>
      <c r="FN117" s="185"/>
      <c r="FO117" s="185"/>
      <c r="FP117" s="185"/>
      <c r="FQ117" s="185"/>
      <c r="FR117" s="185"/>
      <c r="FS117" s="185"/>
      <c r="FT117" s="185"/>
      <c r="FU117" s="185"/>
      <c r="FV117" s="185"/>
      <c r="FW117" s="185"/>
      <c r="FX117" s="185"/>
      <c r="FY117" s="185"/>
      <c r="FZ117" s="185"/>
      <c r="GA117" s="185"/>
      <c r="GB117" s="185"/>
      <c r="GC117" s="185"/>
      <c r="GD117" s="185"/>
      <c r="GE117" s="185"/>
      <c r="GF117" s="185"/>
      <c r="GG117" s="185"/>
      <c r="GH117" s="185"/>
      <c r="GI117" s="185"/>
      <c r="GJ117" s="185"/>
      <c r="GK117" s="185"/>
      <c r="GL117" s="185"/>
      <c r="GM117" s="185"/>
      <c r="GN117" s="185"/>
      <c r="GO117" s="185"/>
      <c r="GP117" s="185"/>
      <c r="GQ117" s="185"/>
      <c r="GR117" s="185"/>
      <c r="GS117" s="185"/>
      <c r="GT117" s="185"/>
      <c r="GU117" s="185"/>
      <c r="GV117" s="185"/>
      <c r="GW117" s="185"/>
      <c r="GX117" s="185"/>
      <c r="GY117" s="185"/>
      <c r="GZ117" s="185"/>
      <c r="HA117" s="185"/>
      <c r="HB117" s="185"/>
      <c r="HC117" s="185"/>
      <c r="HD117" s="185"/>
      <c r="HE117" s="185"/>
      <c r="HF117" s="185"/>
      <c r="HG117" s="185"/>
      <c r="HH117" s="185"/>
      <c r="HI117" s="185"/>
      <c r="HJ117" s="185"/>
      <c r="HK117" s="185"/>
      <c r="HL117" s="185"/>
      <c r="HM117" s="185"/>
      <c r="HN117" s="185"/>
      <c r="HO117" s="185"/>
      <c r="HP117" s="185"/>
      <c r="HQ117" s="185"/>
      <c r="HR117" s="185"/>
      <c r="HS117" s="185"/>
      <c r="HT117" s="185"/>
      <c r="HU117" s="185"/>
      <c r="HV117" s="185"/>
      <c r="HW117" s="185"/>
      <c r="HX117" s="185"/>
      <c r="HY117" s="185"/>
      <c r="HZ117" s="185"/>
      <c r="IA117" s="185"/>
      <c r="IB117" s="185"/>
      <c r="IC117" s="185"/>
      <c r="ID117" s="185"/>
      <c r="IE117" s="185"/>
      <c r="IF117" s="185"/>
      <c r="IG117" s="185"/>
      <c r="IH117" s="185"/>
      <c r="II117" s="185"/>
      <c r="IJ117" s="185"/>
      <c r="IK117" s="185"/>
      <c r="IL117" s="185"/>
      <c r="IM117" s="185"/>
      <c r="IN117" s="185"/>
      <c r="IO117" s="185"/>
      <c r="IP117" s="185"/>
      <c r="IQ117" s="185"/>
      <c r="IR117" s="185"/>
      <c r="IS117" s="185"/>
      <c r="IT117" s="185"/>
      <c r="IU117" s="185"/>
      <c r="IV117" s="185"/>
      <c r="IW117" s="185"/>
      <c r="IX117" s="185"/>
      <c r="IY117" s="185"/>
      <c r="IZ117" s="185"/>
      <c r="JA117" s="185"/>
      <c r="JB117" s="185"/>
      <c r="JC117" s="185"/>
      <c r="JD117" s="185"/>
      <c r="JE117" s="185"/>
      <c r="JF117" s="185"/>
      <c r="JG117" s="185"/>
      <c r="JH117" s="185"/>
      <c r="JI117" s="185"/>
      <c r="JJ117" s="185"/>
      <c r="JK117" s="185"/>
      <c r="JL117" s="185"/>
      <c r="JM117" s="185"/>
      <c r="JN117" s="185"/>
      <c r="JO117" s="185"/>
      <c r="JP117" s="185"/>
      <c r="JQ117" s="185"/>
      <c r="JR117" s="185"/>
      <c r="JS117" s="185"/>
      <c r="JT117" s="185"/>
      <c r="JU117" s="185"/>
      <c r="JV117" s="185"/>
      <c r="JW117" s="185"/>
      <c r="JX117" s="185"/>
      <c r="JY117" s="185"/>
      <c r="JZ117" s="185"/>
      <c r="KA117" s="185"/>
      <c r="KB117" s="185"/>
      <c r="KC117" s="185"/>
      <c r="KD117" s="185"/>
      <c r="KE117" s="185"/>
      <c r="KF117" s="185"/>
      <c r="KG117" s="185"/>
      <c r="KH117" s="185"/>
      <c r="KI117" s="185"/>
      <c r="KJ117" s="185"/>
      <c r="KK117" s="185"/>
      <c r="KL117" s="185"/>
      <c r="KM117" s="185"/>
      <c r="KN117" s="185"/>
      <c r="KO117" s="185"/>
      <c r="KP117" s="185"/>
      <c r="KQ117" s="185"/>
      <c r="KR117" s="185"/>
      <c r="KS117" s="185"/>
      <c r="KT117" s="185"/>
      <c r="KU117" s="185"/>
      <c r="KV117" s="185"/>
      <c r="KW117" s="185"/>
      <c r="KX117" s="185"/>
      <c r="KY117" s="185"/>
      <c r="KZ117" s="185"/>
      <c r="LA117" s="185"/>
      <c r="LB117" s="185"/>
      <c r="LC117" s="185"/>
      <c r="LD117" s="185"/>
      <c r="LE117" s="185"/>
      <c r="LF117" s="185"/>
      <c r="LG117" s="185"/>
      <c r="LH117" s="185"/>
      <c r="LI117" s="185"/>
      <c r="LJ117" s="185"/>
      <c r="LK117" s="185"/>
      <c r="LL117" s="185"/>
      <c r="LM117" s="185"/>
      <c r="LN117" s="185"/>
      <c r="LO117" s="185"/>
      <c r="LP117" s="185"/>
      <c r="LQ117" s="185"/>
      <c r="LR117" s="185"/>
      <c r="LS117" s="185"/>
      <c r="LT117" s="185"/>
    </row>
    <row r="118" spans="1:332" ht="14.45" customHeight="1">
      <c r="A118" s="196" t="str">
        <f t="shared" si="34"/>
        <v>8.5.25</v>
      </c>
      <c r="B118" s="253" t="str">
        <f t="shared" si="35"/>
        <v>CONSTRUCCIÓN CAJA DE INSPECCIÓN - BAJA TENSIÓN CON TAPA EN CONCRETO Y ACERO SEGÚN NORMA AE 280 CODENSA</v>
      </c>
      <c r="C118" s="196" t="str">
        <f t="shared" si="18"/>
        <v>UN</v>
      </c>
      <c r="D118" s="196">
        <f t="shared" si="18"/>
        <v>18</v>
      </c>
      <c r="E118" s="196">
        <f t="shared" si="18"/>
        <v>233434.08</v>
      </c>
      <c r="F118" s="197">
        <f t="shared" si="25"/>
        <v>4201813.4399999995</v>
      </c>
      <c r="G118" s="20"/>
      <c r="H118" s="21">
        <f t="shared" si="28"/>
        <v>0</v>
      </c>
      <c r="I118" s="20"/>
      <c r="J118" s="21">
        <f t="shared" si="29"/>
        <v>0</v>
      </c>
      <c r="K118" s="20"/>
      <c r="L118" s="21">
        <f t="shared" si="30"/>
        <v>0</v>
      </c>
      <c r="M118" s="20"/>
      <c r="N118" s="33">
        <f t="shared" si="33"/>
        <v>0</v>
      </c>
      <c r="O118" s="20"/>
      <c r="P118" s="22"/>
      <c r="Q118" s="20"/>
      <c r="R118" s="22"/>
      <c r="S118" s="20"/>
      <c r="T118" s="22"/>
      <c r="U118" s="20"/>
      <c r="V118" s="22"/>
      <c r="W118" s="20"/>
      <c r="X118" s="22"/>
      <c r="Y118" s="20"/>
      <c r="Z118" s="22"/>
      <c r="AA118" s="20"/>
      <c r="AB118" s="22"/>
      <c r="AC118" s="20"/>
      <c r="AD118" s="22"/>
      <c r="AE118" s="20"/>
      <c r="AF118" s="22"/>
      <c r="AG118" s="20"/>
      <c r="AH118" s="22"/>
      <c r="AI118" s="20"/>
      <c r="AJ118" s="22"/>
      <c r="AK118" s="20"/>
      <c r="AL118" s="22"/>
      <c r="AM118" s="20"/>
      <c r="AN118" s="22"/>
      <c r="AO118" s="20"/>
      <c r="AP118" s="22"/>
      <c r="AQ118" s="20"/>
      <c r="AR118" s="22"/>
      <c r="AS118" s="20"/>
      <c r="AT118" s="22"/>
      <c r="AU118" s="20"/>
      <c r="AV118" s="22"/>
      <c r="AW118" s="20"/>
      <c r="AX118" s="22"/>
      <c r="AY118" s="20"/>
      <c r="AZ118" s="22"/>
      <c r="BA118" s="20"/>
      <c r="BB118" s="22"/>
      <c r="BC118" s="20"/>
      <c r="BD118" s="22"/>
      <c r="BE118" s="20"/>
      <c r="BF118" s="22"/>
      <c r="BG118" s="83"/>
      <c r="BH118" s="84"/>
      <c r="BI118" s="20"/>
      <c r="BJ118" s="95"/>
      <c r="BK118" s="20">
        <v>0</v>
      </c>
      <c r="BL118" s="21">
        <f t="shared" si="31"/>
        <v>0</v>
      </c>
      <c r="BM118" s="20"/>
      <c r="BN118" s="95">
        <f t="shared" si="21"/>
        <v>0</v>
      </c>
      <c r="BO118" s="20"/>
      <c r="BP118" s="21">
        <f t="shared" si="32"/>
        <v>0</v>
      </c>
      <c r="BQ118" s="20"/>
      <c r="BR118" s="22"/>
      <c r="BS118" s="20"/>
      <c r="BT118" s="22"/>
      <c r="BU118" s="20"/>
      <c r="BV118" s="22"/>
      <c r="BW118" s="20"/>
      <c r="BX118" s="22"/>
      <c r="BY118" s="20"/>
      <c r="BZ118" s="172"/>
      <c r="CA118" s="20"/>
      <c r="CB118" s="164"/>
      <c r="CC118" s="20"/>
      <c r="CD118" s="178"/>
      <c r="CE118" s="20"/>
      <c r="CF118" s="95"/>
      <c r="CG118" s="20"/>
      <c r="CH118" s="95"/>
      <c r="CI118" s="20"/>
      <c r="CJ118" s="22"/>
      <c r="CK118" s="20"/>
      <c r="CL118" s="22"/>
      <c r="CM118" s="20"/>
      <c r="CN118" s="22"/>
      <c r="CO118" s="20"/>
      <c r="CP118" s="22"/>
      <c r="CQ118" s="20"/>
      <c r="CR118" s="22"/>
      <c r="CS118" s="20"/>
      <c r="CT118" s="22"/>
      <c r="CU118" s="20"/>
      <c r="CV118" s="22"/>
      <c r="CW118" s="20"/>
      <c r="CX118" s="22"/>
      <c r="CY118" s="20"/>
      <c r="CZ118" s="22"/>
      <c r="DA118" s="20"/>
      <c r="DB118" s="22"/>
      <c r="DC118" s="20"/>
      <c r="DD118" s="22"/>
      <c r="DE118" s="20"/>
      <c r="DF118" s="22"/>
      <c r="DG118" s="20"/>
      <c r="DH118" s="22"/>
      <c r="DI118" s="20"/>
      <c r="DJ118" s="22"/>
      <c r="DK118" s="20"/>
      <c r="DL118" s="22"/>
      <c r="DM118" s="20"/>
      <c r="DN118" s="22"/>
      <c r="DO118" s="20"/>
      <c r="DP118" s="22"/>
      <c r="DQ118" s="20"/>
      <c r="DR118" s="22"/>
      <c r="DS118" s="20"/>
      <c r="DT118" s="22"/>
      <c r="DU118" s="20"/>
      <c r="DV118" s="22"/>
      <c r="DW118" s="20"/>
      <c r="DX118" s="22"/>
      <c r="DY118" s="20"/>
      <c r="DZ118" s="22"/>
      <c r="EA118" s="23">
        <f t="shared" si="26"/>
        <v>0</v>
      </c>
      <c r="EB118" s="21">
        <f t="shared" si="22"/>
        <v>0</v>
      </c>
      <c r="EC118" s="193" t="e">
        <f t="shared" si="23"/>
        <v>#REF!</v>
      </c>
      <c r="ED118" s="193">
        <f t="shared" si="24"/>
        <v>0</v>
      </c>
      <c r="EE118" s="194">
        <f t="shared" si="27"/>
        <v>18</v>
      </c>
      <c r="EF118" s="185"/>
      <c r="EG118" s="185" t="s">
        <v>584</v>
      </c>
      <c r="EH118" s="185" t="s">
        <v>585</v>
      </c>
      <c r="EI118" s="185" t="s">
        <v>389</v>
      </c>
      <c r="EJ118" s="185">
        <v>18</v>
      </c>
      <c r="EK118" s="185">
        <v>233434.08</v>
      </c>
      <c r="EL118" s="185"/>
      <c r="EM118" s="185"/>
      <c r="EN118" s="185"/>
      <c r="EO118" s="185"/>
      <c r="EP118" s="185"/>
      <c r="EQ118" s="185"/>
      <c r="ER118" s="185"/>
      <c r="ES118" s="185"/>
      <c r="ET118" s="185"/>
      <c r="EU118" s="185"/>
      <c r="EV118" s="185"/>
      <c r="EW118" s="185"/>
      <c r="EX118" s="185"/>
      <c r="EY118" s="185"/>
      <c r="EZ118" s="185"/>
      <c r="FA118" s="185"/>
      <c r="FB118" s="185"/>
      <c r="FC118" s="185"/>
      <c r="FD118" s="185"/>
      <c r="FE118" s="185"/>
      <c r="FF118" s="185"/>
      <c r="FG118" s="195"/>
      <c r="FH118" s="185"/>
      <c r="FI118" s="185"/>
      <c r="FJ118" s="185"/>
      <c r="FK118" s="185"/>
      <c r="FL118" s="185"/>
      <c r="FM118" s="185"/>
      <c r="FN118" s="185"/>
      <c r="FO118" s="185"/>
      <c r="FP118" s="185"/>
      <c r="FQ118" s="185"/>
      <c r="FR118" s="185"/>
      <c r="FS118" s="185"/>
      <c r="FT118" s="185"/>
      <c r="FU118" s="185"/>
      <c r="FV118" s="185"/>
      <c r="FW118" s="185"/>
      <c r="FX118" s="185"/>
      <c r="FY118" s="185"/>
      <c r="FZ118" s="185"/>
      <c r="GA118" s="185"/>
      <c r="GB118" s="185"/>
      <c r="GC118" s="185"/>
      <c r="GD118" s="185"/>
      <c r="GE118" s="185"/>
      <c r="GF118" s="185"/>
      <c r="GG118" s="185"/>
      <c r="GH118" s="185"/>
      <c r="GI118" s="185"/>
      <c r="GJ118" s="185"/>
      <c r="GK118" s="185"/>
      <c r="GL118" s="185"/>
      <c r="GM118" s="185"/>
      <c r="GN118" s="185"/>
      <c r="GO118" s="185"/>
      <c r="GP118" s="185"/>
      <c r="GQ118" s="185"/>
      <c r="GR118" s="185"/>
      <c r="GS118" s="185"/>
      <c r="GT118" s="185"/>
      <c r="GU118" s="185"/>
      <c r="GV118" s="185"/>
      <c r="GW118" s="185"/>
      <c r="GX118" s="185"/>
      <c r="GY118" s="185"/>
      <c r="GZ118" s="185"/>
      <c r="HA118" s="185"/>
      <c r="HB118" s="185"/>
      <c r="HC118" s="185"/>
      <c r="HD118" s="185"/>
      <c r="HE118" s="185"/>
      <c r="HF118" s="185"/>
      <c r="HG118" s="185"/>
      <c r="HH118" s="185"/>
      <c r="HI118" s="185"/>
      <c r="HJ118" s="185"/>
      <c r="HK118" s="185"/>
      <c r="HL118" s="185"/>
      <c r="HM118" s="185"/>
      <c r="HN118" s="185"/>
      <c r="HO118" s="185"/>
      <c r="HP118" s="185"/>
      <c r="HQ118" s="185"/>
      <c r="HR118" s="185"/>
      <c r="HS118" s="185"/>
      <c r="HT118" s="185"/>
      <c r="HU118" s="185"/>
      <c r="HV118" s="185"/>
      <c r="HW118" s="185"/>
      <c r="HX118" s="185"/>
      <c r="HY118" s="185"/>
      <c r="HZ118" s="185"/>
      <c r="IA118" s="185"/>
      <c r="IB118" s="185"/>
      <c r="IC118" s="185"/>
      <c r="ID118" s="185"/>
      <c r="IE118" s="185"/>
      <c r="IF118" s="185"/>
      <c r="IG118" s="185"/>
      <c r="IH118" s="185"/>
      <c r="II118" s="185"/>
      <c r="IJ118" s="185"/>
      <c r="IK118" s="185"/>
      <c r="IL118" s="185"/>
      <c r="IM118" s="185"/>
      <c r="IN118" s="185"/>
      <c r="IO118" s="185"/>
      <c r="IP118" s="185"/>
      <c r="IQ118" s="185"/>
      <c r="IR118" s="185"/>
      <c r="IS118" s="185"/>
      <c r="IT118" s="185"/>
      <c r="IU118" s="185"/>
      <c r="IV118" s="185"/>
      <c r="IW118" s="185"/>
      <c r="IX118" s="185"/>
      <c r="IY118" s="185"/>
      <c r="IZ118" s="185"/>
      <c r="JA118" s="185"/>
      <c r="JB118" s="185"/>
      <c r="JC118" s="185"/>
      <c r="JD118" s="185"/>
      <c r="JE118" s="185"/>
      <c r="JF118" s="185"/>
      <c r="JG118" s="185"/>
      <c r="JH118" s="185"/>
      <c r="JI118" s="185"/>
      <c r="JJ118" s="185"/>
      <c r="JK118" s="185"/>
      <c r="JL118" s="185"/>
      <c r="JM118" s="185"/>
      <c r="JN118" s="185"/>
      <c r="JO118" s="185"/>
      <c r="JP118" s="185"/>
      <c r="JQ118" s="185"/>
      <c r="JR118" s="185"/>
      <c r="JS118" s="185"/>
      <c r="JT118" s="185"/>
      <c r="JU118" s="185"/>
      <c r="JV118" s="185"/>
      <c r="JW118" s="185"/>
      <c r="JX118" s="185"/>
      <c r="JY118" s="185"/>
      <c r="JZ118" s="185"/>
      <c r="KA118" s="185"/>
      <c r="KB118" s="185"/>
      <c r="KC118" s="185"/>
      <c r="KD118" s="185"/>
      <c r="KE118" s="185"/>
      <c r="KF118" s="185"/>
      <c r="KG118" s="185"/>
      <c r="KH118" s="185"/>
      <c r="KI118" s="185"/>
      <c r="KJ118" s="185"/>
      <c r="KK118" s="185"/>
      <c r="KL118" s="185"/>
      <c r="KM118" s="185"/>
      <c r="KN118" s="185"/>
      <c r="KO118" s="185"/>
      <c r="KP118" s="185"/>
      <c r="KQ118" s="185"/>
      <c r="KR118" s="185"/>
      <c r="KS118" s="185"/>
      <c r="KT118" s="185"/>
      <c r="KU118" s="185"/>
      <c r="KV118" s="185"/>
      <c r="KW118" s="185"/>
      <c r="KX118" s="185"/>
      <c r="KY118" s="185"/>
      <c r="KZ118" s="185"/>
      <c r="LA118" s="185"/>
      <c r="LB118" s="185"/>
      <c r="LC118" s="185"/>
      <c r="LD118" s="185"/>
      <c r="LE118" s="185"/>
      <c r="LF118" s="185"/>
      <c r="LG118" s="185"/>
      <c r="LH118" s="185"/>
      <c r="LI118" s="185"/>
      <c r="LJ118" s="185"/>
      <c r="LK118" s="185"/>
      <c r="LL118" s="185"/>
      <c r="LM118" s="185"/>
      <c r="LN118" s="185"/>
      <c r="LO118" s="185"/>
      <c r="LP118" s="185"/>
      <c r="LQ118" s="185"/>
      <c r="LR118" s="185"/>
      <c r="LS118" s="185"/>
      <c r="LT118" s="185"/>
    </row>
    <row r="119" spans="1:332" s="190" customFormat="1" ht="15" customHeight="1">
      <c r="A119" s="196" t="str">
        <f t="shared" si="34"/>
        <v>8.6</v>
      </c>
      <c r="B119" s="253" t="str">
        <f t="shared" si="35"/>
        <v>PANELES DE CONTROL ILUMINACIÓN</v>
      </c>
      <c r="C119" s="196">
        <f t="shared" si="18"/>
        <v>0</v>
      </c>
      <c r="D119" s="196">
        <f t="shared" si="18"/>
        <v>0</v>
      </c>
      <c r="E119" s="196">
        <f t="shared" si="18"/>
        <v>0</v>
      </c>
      <c r="F119" s="197">
        <f t="shared" si="25"/>
        <v>0</v>
      </c>
      <c r="G119" s="20"/>
      <c r="H119" s="21">
        <f t="shared" si="28"/>
        <v>0</v>
      </c>
      <c r="I119" s="20"/>
      <c r="J119" s="21">
        <f t="shared" si="29"/>
        <v>0</v>
      </c>
      <c r="K119" s="20"/>
      <c r="L119" s="21">
        <f t="shared" si="30"/>
        <v>0</v>
      </c>
      <c r="M119" s="20"/>
      <c r="N119" s="33">
        <f t="shared" si="33"/>
        <v>0</v>
      </c>
      <c r="O119" s="20"/>
      <c r="P119" s="22"/>
      <c r="Q119" s="20"/>
      <c r="R119" s="22"/>
      <c r="S119" s="20"/>
      <c r="T119" s="22"/>
      <c r="U119" s="20"/>
      <c r="V119" s="22"/>
      <c r="W119" s="20"/>
      <c r="X119" s="22"/>
      <c r="Y119" s="20"/>
      <c r="Z119" s="22"/>
      <c r="AA119" s="20"/>
      <c r="AB119" s="22"/>
      <c r="AC119" s="20"/>
      <c r="AD119" s="22"/>
      <c r="AE119" s="20"/>
      <c r="AF119" s="22"/>
      <c r="AG119" s="20"/>
      <c r="AH119" s="22"/>
      <c r="AI119" s="20"/>
      <c r="AJ119" s="22"/>
      <c r="AK119" s="20"/>
      <c r="AL119" s="22"/>
      <c r="AM119" s="20"/>
      <c r="AN119" s="22"/>
      <c r="AO119" s="20"/>
      <c r="AP119" s="22"/>
      <c r="AQ119" s="20"/>
      <c r="AR119" s="22"/>
      <c r="AS119" s="20"/>
      <c r="AT119" s="22"/>
      <c r="AU119" s="20"/>
      <c r="AV119" s="22"/>
      <c r="AW119" s="20"/>
      <c r="AX119" s="22"/>
      <c r="AY119" s="20"/>
      <c r="AZ119" s="22"/>
      <c r="BA119" s="20"/>
      <c r="BB119" s="22"/>
      <c r="BC119" s="20"/>
      <c r="BD119" s="22"/>
      <c r="BE119" s="20"/>
      <c r="BF119" s="22"/>
      <c r="BG119" s="83"/>
      <c r="BH119" s="84"/>
      <c r="BI119" s="20"/>
      <c r="BJ119" s="95"/>
      <c r="BK119" s="20">
        <v>0</v>
      </c>
      <c r="BL119" s="21">
        <f t="shared" si="31"/>
        <v>0</v>
      </c>
      <c r="BM119" s="20"/>
      <c r="BN119" s="95">
        <f t="shared" si="21"/>
        <v>0</v>
      </c>
      <c r="BO119" s="20"/>
      <c r="BP119" s="21">
        <f t="shared" si="32"/>
        <v>0</v>
      </c>
      <c r="BQ119" s="20"/>
      <c r="BR119" s="22"/>
      <c r="BS119" s="20"/>
      <c r="BT119" s="22"/>
      <c r="BU119" s="20"/>
      <c r="BV119" s="22"/>
      <c r="BW119" s="20"/>
      <c r="BX119" s="22"/>
      <c r="BY119" s="20"/>
      <c r="BZ119" s="172"/>
      <c r="CA119" s="20"/>
      <c r="CB119" s="164"/>
      <c r="CC119" s="20"/>
      <c r="CD119" s="178"/>
      <c r="CE119" s="20"/>
      <c r="CF119" s="95"/>
      <c r="CG119" s="20"/>
      <c r="CH119" s="95"/>
      <c r="CI119" s="20"/>
      <c r="CJ119" s="22"/>
      <c r="CK119" s="20"/>
      <c r="CL119" s="22"/>
      <c r="CM119" s="20"/>
      <c r="CN119" s="22"/>
      <c r="CO119" s="20"/>
      <c r="CP119" s="22"/>
      <c r="CQ119" s="20"/>
      <c r="CR119" s="22"/>
      <c r="CS119" s="20"/>
      <c r="CT119" s="22"/>
      <c r="CU119" s="20"/>
      <c r="CV119" s="22"/>
      <c r="CW119" s="20"/>
      <c r="CX119" s="22"/>
      <c r="CY119" s="20"/>
      <c r="CZ119" s="22"/>
      <c r="DA119" s="20"/>
      <c r="DB119" s="22"/>
      <c r="DC119" s="20"/>
      <c r="DD119" s="22"/>
      <c r="DE119" s="20"/>
      <c r="DF119" s="22"/>
      <c r="DG119" s="20"/>
      <c r="DH119" s="22"/>
      <c r="DI119" s="20"/>
      <c r="DJ119" s="22"/>
      <c r="DK119" s="20"/>
      <c r="DL119" s="22"/>
      <c r="DM119" s="20"/>
      <c r="DN119" s="22"/>
      <c r="DO119" s="20"/>
      <c r="DP119" s="22"/>
      <c r="DQ119" s="20"/>
      <c r="DR119" s="22"/>
      <c r="DS119" s="20"/>
      <c r="DT119" s="22"/>
      <c r="DU119" s="20"/>
      <c r="DV119" s="22"/>
      <c r="DW119" s="20"/>
      <c r="DX119" s="22"/>
      <c r="DY119" s="20"/>
      <c r="DZ119" s="22"/>
      <c r="EA119" s="23">
        <f t="shared" si="26"/>
        <v>0</v>
      </c>
      <c r="EB119" s="21">
        <f t="shared" si="22"/>
        <v>0</v>
      </c>
      <c r="EC119" s="193" t="e">
        <f t="shared" si="23"/>
        <v>#REF!</v>
      </c>
      <c r="ED119" s="193">
        <f t="shared" si="24"/>
        <v>0</v>
      </c>
      <c r="EE119" s="194">
        <f t="shared" si="27"/>
        <v>0</v>
      </c>
      <c r="EF119" s="185"/>
      <c r="EG119" s="185" t="s">
        <v>52</v>
      </c>
      <c r="EH119" s="185" t="s">
        <v>586</v>
      </c>
      <c r="EI119" s="185"/>
      <c r="EJ119" s="185"/>
      <c r="EK119" s="185"/>
      <c r="EL119" s="185"/>
      <c r="EM119" s="185"/>
      <c r="EN119" s="185"/>
      <c r="EO119" s="185"/>
      <c r="EP119" s="185"/>
      <c r="EQ119" s="185"/>
      <c r="ER119" s="185"/>
      <c r="ES119" s="185"/>
      <c r="ET119" s="185"/>
      <c r="EU119" s="185"/>
      <c r="EV119" s="185"/>
      <c r="EW119" s="185"/>
      <c r="EX119" s="185"/>
      <c r="EY119" s="185"/>
      <c r="EZ119" s="185"/>
      <c r="FA119" s="185"/>
      <c r="FB119" s="185"/>
      <c r="FC119" s="185"/>
      <c r="FD119" s="185"/>
      <c r="FE119" s="185"/>
      <c r="FF119" s="185"/>
      <c r="FG119" s="195"/>
      <c r="FH119" s="185"/>
      <c r="FI119" s="185"/>
      <c r="FJ119" s="185"/>
      <c r="FK119" s="185"/>
      <c r="FL119" s="185"/>
      <c r="FM119" s="185"/>
      <c r="FN119" s="185"/>
      <c r="FO119" s="185"/>
      <c r="FP119" s="185"/>
      <c r="FQ119" s="185"/>
      <c r="FR119" s="185"/>
      <c r="FS119" s="185"/>
      <c r="FT119" s="185"/>
      <c r="FU119" s="185"/>
      <c r="FV119" s="185"/>
      <c r="FW119" s="185"/>
      <c r="FX119" s="185"/>
      <c r="FY119" s="185"/>
      <c r="FZ119" s="185"/>
      <c r="GA119" s="185"/>
      <c r="GB119" s="185"/>
      <c r="GC119" s="185"/>
      <c r="GD119" s="185"/>
      <c r="GE119" s="185"/>
      <c r="GF119" s="185"/>
      <c r="GG119" s="185"/>
      <c r="GH119" s="185"/>
      <c r="GI119" s="185"/>
      <c r="GJ119" s="185"/>
      <c r="GK119" s="185"/>
      <c r="GL119" s="185"/>
      <c r="GM119" s="185"/>
      <c r="GN119" s="185"/>
      <c r="GO119" s="185"/>
      <c r="GP119" s="185"/>
      <c r="GQ119" s="185"/>
      <c r="GR119" s="185"/>
      <c r="GS119" s="185"/>
      <c r="GT119" s="185"/>
      <c r="GU119" s="185"/>
      <c r="GV119" s="185"/>
      <c r="GW119" s="185"/>
      <c r="GX119" s="185"/>
      <c r="GY119" s="185"/>
      <c r="GZ119" s="185"/>
      <c r="HA119" s="185"/>
      <c r="HB119" s="185"/>
      <c r="HC119" s="185"/>
      <c r="HD119" s="185"/>
      <c r="HE119" s="185"/>
      <c r="HF119" s="185"/>
      <c r="HG119" s="185"/>
      <c r="HH119" s="185"/>
      <c r="HI119" s="185"/>
      <c r="HJ119" s="185"/>
      <c r="HK119" s="185"/>
      <c r="HL119" s="185"/>
      <c r="HM119" s="185"/>
      <c r="HN119" s="185"/>
      <c r="HO119" s="185"/>
      <c r="HP119" s="185"/>
      <c r="HQ119" s="185"/>
      <c r="HR119" s="185"/>
      <c r="HS119" s="185"/>
      <c r="HT119" s="185"/>
      <c r="HU119" s="185"/>
      <c r="HV119" s="185"/>
      <c r="HW119" s="185"/>
      <c r="HX119" s="185"/>
      <c r="HY119" s="185"/>
      <c r="HZ119" s="185"/>
      <c r="IA119" s="185"/>
      <c r="IB119" s="185"/>
      <c r="IC119" s="185"/>
      <c r="ID119" s="185"/>
      <c r="IE119" s="185"/>
      <c r="IF119" s="185"/>
      <c r="IG119" s="185"/>
      <c r="IH119" s="185"/>
      <c r="II119" s="185"/>
      <c r="IJ119" s="185"/>
      <c r="IK119" s="185"/>
      <c r="IL119" s="185"/>
      <c r="IM119" s="185"/>
      <c r="IN119" s="185"/>
      <c r="IO119" s="185"/>
      <c r="IP119" s="185"/>
      <c r="IQ119" s="185"/>
      <c r="IR119" s="185"/>
      <c r="IS119" s="185"/>
      <c r="IT119" s="185"/>
      <c r="IU119" s="185"/>
      <c r="IV119" s="185"/>
      <c r="IW119" s="185"/>
      <c r="IX119" s="185"/>
      <c r="IY119" s="185"/>
      <c r="IZ119" s="185"/>
      <c r="JA119" s="185"/>
      <c r="JB119" s="185"/>
      <c r="JC119" s="185"/>
      <c r="JD119" s="185"/>
      <c r="JE119" s="185"/>
      <c r="JF119" s="185"/>
      <c r="JG119" s="185"/>
      <c r="JH119" s="185"/>
      <c r="JI119" s="185"/>
      <c r="JJ119" s="185"/>
      <c r="JK119" s="185"/>
      <c r="JL119" s="185"/>
      <c r="JM119" s="185"/>
      <c r="JN119" s="185"/>
      <c r="JO119" s="185"/>
      <c r="JP119" s="185"/>
      <c r="JQ119" s="185"/>
      <c r="JR119" s="185"/>
      <c r="JS119" s="185"/>
      <c r="JT119" s="185"/>
      <c r="JU119" s="185"/>
      <c r="JV119" s="185"/>
      <c r="JW119" s="185"/>
      <c r="JX119" s="185"/>
      <c r="JY119" s="185"/>
      <c r="JZ119" s="185"/>
      <c r="KA119" s="185"/>
      <c r="KB119" s="185"/>
      <c r="KC119" s="185"/>
      <c r="KD119" s="185"/>
      <c r="KE119" s="185"/>
      <c r="KF119" s="185"/>
      <c r="KG119" s="185"/>
      <c r="KH119" s="185"/>
      <c r="KI119" s="185"/>
      <c r="KJ119" s="185"/>
      <c r="KK119" s="185"/>
      <c r="KL119" s="185"/>
      <c r="KM119" s="185"/>
      <c r="KN119" s="185"/>
      <c r="KO119" s="185"/>
      <c r="KP119" s="185"/>
      <c r="KQ119" s="185"/>
      <c r="KR119" s="185"/>
      <c r="KS119" s="185"/>
      <c r="KT119" s="185"/>
      <c r="KU119" s="185"/>
      <c r="KV119" s="185"/>
      <c r="KW119" s="185"/>
      <c r="KX119" s="185"/>
      <c r="KY119" s="185"/>
      <c r="KZ119" s="185"/>
      <c r="LA119" s="185"/>
      <c r="LB119" s="185"/>
      <c r="LC119" s="185"/>
      <c r="LD119" s="185"/>
      <c r="LE119" s="185"/>
      <c r="LF119" s="185"/>
      <c r="LG119" s="185"/>
      <c r="LH119" s="185"/>
      <c r="LI119" s="185"/>
      <c r="LJ119" s="185"/>
      <c r="LK119" s="185"/>
      <c r="LL119" s="185"/>
      <c r="LM119" s="185"/>
      <c r="LN119" s="185"/>
      <c r="LO119" s="185"/>
      <c r="LP119" s="185"/>
      <c r="LQ119" s="185"/>
      <c r="LR119" s="185"/>
      <c r="LS119" s="185"/>
      <c r="LT119" s="185"/>
    </row>
    <row r="120" spans="1:332" ht="14.45" customHeight="1">
      <c r="A120" s="196" t="str">
        <f t="shared" si="34"/>
        <v>8.6.1</v>
      </c>
      <c r="B120" s="253" t="str">
        <f t="shared" si="35"/>
        <v xml:space="preserve">Suministro, instalación y montaje de panel  para control Iluminación exterior en caja metalica de 50x40x15 cm con 14 interruptores tipo balancin de 15A, 14 contactores de 20A., 14 luminaria de señalizacón, canaleta plastica, cableado de control y fuerza.  </v>
      </c>
      <c r="C120" s="196" t="str">
        <f t="shared" si="18"/>
        <v>UN</v>
      </c>
      <c r="D120" s="196">
        <f t="shared" si="18"/>
        <v>2</v>
      </c>
      <c r="E120" s="196">
        <f t="shared" si="18"/>
        <v>18941459.129999999</v>
      </c>
      <c r="F120" s="197">
        <f t="shared" si="25"/>
        <v>37882918.259999998</v>
      </c>
      <c r="G120" s="20"/>
      <c r="H120" s="21">
        <f t="shared" si="28"/>
        <v>0</v>
      </c>
      <c r="I120" s="20"/>
      <c r="J120" s="21">
        <f t="shared" si="29"/>
        <v>0</v>
      </c>
      <c r="K120" s="20"/>
      <c r="L120" s="21">
        <f t="shared" si="30"/>
        <v>0</v>
      </c>
      <c r="M120" s="20"/>
      <c r="N120" s="33">
        <f t="shared" si="33"/>
        <v>0</v>
      </c>
      <c r="O120" s="20"/>
      <c r="P120" s="22"/>
      <c r="Q120" s="20"/>
      <c r="R120" s="22"/>
      <c r="S120" s="20"/>
      <c r="T120" s="22"/>
      <c r="U120" s="20"/>
      <c r="V120" s="22"/>
      <c r="W120" s="20"/>
      <c r="X120" s="22"/>
      <c r="Y120" s="20"/>
      <c r="Z120" s="22"/>
      <c r="AA120" s="20"/>
      <c r="AB120" s="22"/>
      <c r="AC120" s="20"/>
      <c r="AD120" s="22"/>
      <c r="AE120" s="20"/>
      <c r="AF120" s="22"/>
      <c r="AG120" s="20"/>
      <c r="AH120" s="22"/>
      <c r="AI120" s="20"/>
      <c r="AJ120" s="22"/>
      <c r="AK120" s="20"/>
      <c r="AL120" s="22"/>
      <c r="AM120" s="20"/>
      <c r="AN120" s="22"/>
      <c r="AO120" s="20"/>
      <c r="AP120" s="22"/>
      <c r="AQ120" s="20"/>
      <c r="AR120" s="22"/>
      <c r="AS120" s="20"/>
      <c r="AT120" s="22"/>
      <c r="AU120" s="20"/>
      <c r="AV120" s="22"/>
      <c r="AW120" s="20"/>
      <c r="AX120" s="22"/>
      <c r="AY120" s="20"/>
      <c r="AZ120" s="22"/>
      <c r="BA120" s="20"/>
      <c r="BB120" s="22"/>
      <c r="BC120" s="20"/>
      <c r="BD120" s="22"/>
      <c r="BE120" s="20"/>
      <c r="BF120" s="22"/>
      <c r="BG120" s="83"/>
      <c r="BH120" s="84"/>
      <c r="BI120" s="20"/>
      <c r="BJ120" s="95"/>
      <c r="BK120" s="20">
        <v>0</v>
      </c>
      <c r="BL120" s="21">
        <f t="shared" si="31"/>
        <v>0</v>
      </c>
      <c r="BM120" s="20"/>
      <c r="BN120" s="95">
        <f t="shared" si="21"/>
        <v>0</v>
      </c>
      <c r="BO120" s="20"/>
      <c r="BP120" s="21">
        <f t="shared" si="32"/>
        <v>0</v>
      </c>
      <c r="BQ120" s="20"/>
      <c r="BR120" s="22"/>
      <c r="BS120" s="20"/>
      <c r="BT120" s="22"/>
      <c r="BU120" s="20"/>
      <c r="BV120" s="22"/>
      <c r="BW120" s="20"/>
      <c r="BX120" s="22"/>
      <c r="BY120" s="20"/>
      <c r="BZ120" s="172"/>
      <c r="CA120" s="20"/>
      <c r="CB120" s="164"/>
      <c r="CC120" s="20"/>
      <c r="CD120" s="178"/>
      <c r="CE120" s="20"/>
      <c r="CF120" s="95"/>
      <c r="CG120" s="20"/>
      <c r="CH120" s="95"/>
      <c r="CI120" s="20"/>
      <c r="CJ120" s="22"/>
      <c r="CK120" s="20"/>
      <c r="CL120" s="22"/>
      <c r="CM120" s="20"/>
      <c r="CN120" s="22"/>
      <c r="CO120" s="20"/>
      <c r="CP120" s="22"/>
      <c r="CQ120" s="20"/>
      <c r="CR120" s="22"/>
      <c r="CS120" s="20"/>
      <c r="CT120" s="22"/>
      <c r="CU120" s="20"/>
      <c r="CV120" s="22"/>
      <c r="CW120" s="20"/>
      <c r="CX120" s="22"/>
      <c r="CY120" s="20"/>
      <c r="CZ120" s="22"/>
      <c r="DA120" s="20"/>
      <c r="DB120" s="22"/>
      <c r="DC120" s="20"/>
      <c r="DD120" s="22"/>
      <c r="DE120" s="20"/>
      <c r="DF120" s="22"/>
      <c r="DG120" s="20"/>
      <c r="DH120" s="22"/>
      <c r="DI120" s="20"/>
      <c r="DJ120" s="22"/>
      <c r="DK120" s="20"/>
      <c r="DL120" s="22"/>
      <c r="DM120" s="20"/>
      <c r="DN120" s="22"/>
      <c r="DO120" s="20"/>
      <c r="DP120" s="22"/>
      <c r="DQ120" s="20"/>
      <c r="DR120" s="22"/>
      <c r="DS120" s="20"/>
      <c r="DT120" s="22"/>
      <c r="DU120" s="20"/>
      <c r="DV120" s="22"/>
      <c r="DW120" s="20"/>
      <c r="DX120" s="22"/>
      <c r="DY120" s="20"/>
      <c r="DZ120" s="22"/>
      <c r="EA120" s="23">
        <f t="shared" si="26"/>
        <v>0</v>
      </c>
      <c r="EB120" s="21">
        <f t="shared" si="22"/>
        <v>0</v>
      </c>
      <c r="EC120" s="193" t="e">
        <f t="shared" si="23"/>
        <v>#REF!</v>
      </c>
      <c r="ED120" s="193">
        <f t="shared" si="24"/>
        <v>0</v>
      </c>
      <c r="EE120" s="194">
        <f t="shared" si="27"/>
        <v>2</v>
      </c>
      <c r="EF120" s="185"/>
      <c r="EG120" s="185" t="s">
        <v>587</v>
      </c>
      <c r="EH120" s="185" t="s">
        <v>588</v>
      </c>
      <c r="EI120" s="185" t="s">
        <v>389</v>
      </c>
      <c r="EJ120" s="185">
        <v>2</v>
      </c>
      <c r="EK120" s="185">
        <v>18941459.129999999</v>
      </c>
      <c r="EL120" s="185"/>
      <c r="EM120" s="185"/>
      <c r="EN120" s="185"/>
      <c r="EO120" s="185"/>
      <c r="EP120" s="185"/>
      <c r="EQ120" s="185"/>
      <c r="ER120" s="185"/>
      <c r="ES120" s="185"/>
      <c r="ET120" s="185"/>
      <c r="EU120" s="185"/>
      <c r="EV120" s="185"/>
      <c r="EW120" s="185"/>
      <c r="EX120" s="185"/>
      <c r="EY120" s="185"/>
      <c r="EZ120" s="185"/>
      <c r="FA120" s="185"/>
      <c r="FB120" s="185"/>
      <c r="FC120" s="185"/>
      <c r="FD120" s="185"/>
      <c r="FE120" s="185"/>
      <c r="FF120" s="185"/>
      <c r="FG120" s="195"/>
      <c r="FH120" s="185"/>
      <c r="FI120" s="185"/>
      <c r="FJ120" s="185"/>
      <c r="FK120" s="185"/>
      <c r="FL120" s="185"/>
      <c r="FM120" s="185"/>
      <c r="FN120" s="185"/>
      <c r="FO120" s="185"/>
      <c r="FP120" s="185"/>
      <c r="FQ120" s="185"/>
      <c r="FR120" s="185"/>
      <c r="FS120" s="185"/>
      <c r="FT120" s="185"/>
      <c r="FU120" s="185"/>
      <c r="FV120" s="185"/>
      <c r="FW120" s="185"/>
      <c r="FX120" s="185"/>
      <c r="FY120" s="185"/>
      <c r="FZ120" s="185"/>
      <c r="GA120" s="185"/>
      <c r="GB120" s="185"/>
      <c r="GC120" s="185"/>
      <c r="GD120" s="185"/>
      <c r="GE120" s="185"/>
      <c r="GF120" s="185"/>
      <c r="GG120" s="185"/>
      <c r="GH120" s="185"/>
      <c r="GI120" s="185"/>
      <c r="GJ120" s="185"/>
      <c r="GK120" s="185"/>
      <c r="GL120" s="185"/>
      <c r="GM120" s="185"/>
      <c r="GN120" s="185"/>
      <c r="GO120" s="185"/>
      <c r="GP120" s="185"/>
      <c r="GQ120" s="185"/>
      <c r="GR120" s="185"/>
      <c r="GS120" s="185"/>
      <c r="GT120" s="185"/>
      <c r="GU120" s="185"/>
      <c r="GV120" s="185"/>
      <c r="GW120" s="185"/>
      <c r="GX120" s="185"/>
      <c r="GY120" s="185"/>
      <c r="GZ120" s="185"/>
      <c r="HA120" s="185"/>
      <c r="HB120" s="185"/>
      <c r="HC120" s="185"/>
      <c r="HD120" s="185"/>
      <c r="HE120" s="185"/>
      <c r="HF120" s="185"/>
      <c r="HG120" s="185"/>
      <c r="HH120" s="185"/>
      <c r="HI120" s="185"/>
      <c r="HJ120" s="185"/>
      <c r="HK120" s="185"/>
      <c r="HL120" s="185"/>
      <c r="HM120" s="185"/>
      <c r="HN120" s="185"/>
      <c r="HO120" s="185"/>
      <c r="HP120" s="185"/>
      <c r="HQ120" s="185"/>
      <c r="HR120" s="185"/>
      <c r="HS120" s="185"/>
      <c r="HT120" s="185"/>
      <c r="HU120" s="185"/>
      <c r="HV120" s="185"/>
      <c r="HW120" s="185"/>
      <c r="HX120" s="185"/>
      <c r="HY120" s="185"/>
      <c r="HZ120" s="185"/>
      <c r="IA120" s="185"/>
      <c r="IB120" s="185"/>
      <c r="IC120" s="185"/>
      <c r="ID120" s="185"/>
      <c r="IE120" s="185"/>
      <c r="IF120" s="185"/>
      <c r="IG120" s="185"/>
      <c r="IH120" s="185"/>
      <c r="II120" s="185"/>
      <c r="IJ120" s="185"/>
      <c r="IK120" s="185"/>
      <c r="IL120" s="185"/>
      <c r="IM120" s="185"/>
      <c r="IN120" s="185"/>
      <c r="IO120" s="185"/>
      <c r="IP120" s="185"/>
      <c r="IQ120" s="185"/>
      <c r="IR120" s="185"/>
      <c r="IS120" s="185"/>
      <c r="IT120" s="185"/>
      <c r="IU120" s="185"/>
      <c r="IV120" s="185"/>
      <c r="IW120" s="185"/>
      <c r="IX120" s="185"/>
      <c r="IY120" s="185"/>
      <c r="IZ120" s="185"/>
      <c r="JA120" s="185"/>
      <c r="JB120" s="185"/>
      <c r="JC120" s="185"/>
      <c r="JD120" s="185"/>
      <c r="JE120" s="185"/>
      <c r="JF120" s="185"/>
      <c r="JG120" s="185"/>
      <c r="JH120" s="185"/>
      <c r="JI120" s="185"/>
      <c r="JJ120" s="185"/>
      <c r="JK120" s="185"/>
      <c r="JL120" s="185"/>
      <c r="JM120" s="185"/>
      <c r="JN120" s="185"/>
      <c r="JO120" s="185"/>
      <c r="JP120" s="185"/>
      <c r="JQ120" s="185"/>
      <c r="JR120" s="185"/>
      <c r="JS120" s="185"/>
      <c r="JT120" s="185"/>
      <c r="JU120" s="185"/>
      <c r="JV120" s="185"/>
      <c r="JW120" s="185"/>
      <c r="JX120" s="185"/>
      <c r="JY120" s="185"/>
      <c r="JZ120" s="185"/>
      <c r="KA120" s="185"/>
      <c r="KB120" s="185"/>
      <c r="KC120" s="185"/>
      <c r="KD120" s="185"/>
      <c r="KE120" s="185"/>
      <c r="KF120" s="185"/>
      <c r="KG120" s="185"/>
      <c r="KH120" s="185"/>
      <c r="KI120" s="185"/>
      <c r="KJ120" s="185"/>
      <c r="KK120" s="185"/>
      <c r="KL120" s="185"/>
      <c r="KM120" s="185"/>
      <c r="KN120" s="185"/>
      <c r="KO120" s="185"/>
      <c r="KP120" s="185"/>
      <c r="KQ120" s="185"/>
      <c r="KR120" s="185"/>
      <c r="KS120" s="185"/>
      <c r="KT120" s="185"/>
      <c r="KU120" s="185"/>
      <c r="KV120" s="185"/>
      <c r="KW120" s="185"/>
      <c r="KX120" s="185"/>
      <c r="KY120" s="185"/>
      <c r="KZ120" s="185"/>
      <c r="LA120" s="185"/>
      <c r="LB120" s="185"/>
      <c r="LC120" s="185"/>
      <c r="LD120" s="185"/>
      <c r="LE120" s="185"/>
      <c r="LF120" s="185"/>
      <c r="LG120" s="185"/>
      <c r="LH120" s="185"/>
      <c r="LI120" s="185"/>
      <c r="LJ120" s="185"/>
      <c r="LK120" s="185"/>
      <c r="LL120" s="185"/>
      <c r="LM120" s="185"/>
      <c r="LN120" s="185"/>
      <c r="LO120" s="185"/>
      <c r="LP120" s="185"/>
      <c r="LQ120" s="185"/>
      <c r="LR120" s="185"/>
      <c r="LS120" s="185"/>
      <c r="LT120" s="185"/>
    </row>
    <row r="121" spans="1:332" ht="15" customHeight="1">
      <c r="A121" s="196" t="str">
        <f t="shared" si="34"/>
        <v>8.7</v>
      </c>
      <c r="B121" s="253" t="str">
        <f t="shared" si="35"/>
        <v>BANDEJA PORTCABLE SISTEMA ELÉCTRICO</v>
      </c>
      <c r="C121" s="196">
        <f t="shared" si="18"/>
        <v>0</v>
      </c>
      <c r="D121" s="196">
        <f t="shared" si="18"/>
        <v>0</v>
      </c>
      <c r="E121" s="196">
        <f t="shared" si="18"/>
        <v>0</v>
      </c>
      <c r="F121" s="197">
        <f t="shared" si="25"/>
        <v>0</v>
      </c>
      <c r="G121" s="20"/>
      <c r="H121" s="21">
        <f t="shared" si="28"/>
        <v>0</v>
      </c>
      <c r="I121" s="20"/>
      <c r="J121" s="21">
        <f t="shared" si="29"/>
        <v>0</v>
      </c>
      <c r="K121" s="20"/>
      <c r="L121" s="21">
        <f t="shared" si="30"/>
        <v>0</v>
      </c>
      <c r="M121" s="20"/>
      <c r="N121" s="33">
        <f t="shared" si="33"/>
        <v>0</v>
      </c>
      <c r="O121" s="20"/>
      <c r="P121" s="22"/>
      <c r="Q121" s="20"/>
      <c r="R121" s="22"/>
      <c r="S121" s="20"/>
      <c r="T121" s="22"/>
      <c r="U121" s="20"/>
      <c r="V121" s="22"/>
      <c r="W121" s="20"/>
      <c r="X121" s="22"/>
      <c r="Y121" s="20"/>
      <c r="Z121" s="22"/>
      <c r="AA121" s="20"/>
      <c r="AB121" s="22"/>
      <c r="AC121" s="20"/>
      <c r="AD121" s="22"/>
      <c r="AE121" s="20"/>
      <c r="AF121" s="22"/>
      <c r="AG121" s="20"/>
      <c r="AH121" s="22"/>
      <c r="AI121" s="20"/>
      <c r="AJ121" s="22"/>
      <c r="AK121" s="20"/>
      <c r="AL121" s="22"/>
      <c r="AM121" s="20"/>
      <c r="AN121" s="22"/>
      <c r="AO121" s="20"/>
      <c r="AP121" s="22"/>
      <c r="AQ121" s="20"/>
      <c r="AR121" s="22"/>
      <c r="AS121" s="20"/>
      <c r="AT121" s="22"/>
      <c r="AU121" s="20"/>
      <c r="AV121" s="22"/>
      <c r="AW121" s="20"/>
      <c r="AX121" s="22"/>
      <c r="AY121" s="20"/>
      <c r="AZ121" s="22"/>
      <c r="BA121" s="20"/>
      <c r="BB121" s="22"/>
      <c r="BC121" s="20"/>
      <c r="BD121" s="22"/>
      <c r="BE121" s="20"/>
      <c r="BF121" s="22"/>
      <c r="BG121" s="83"/>
      <c r="BH121" s="84"/>
      <c r="BI121" s="20"/>
      <c r="BJ121" s="95"/>
      <c r="BK121" s="20">
        <v>0</v>
      </c>
      <c r="BL121" s="21">
        <f t="shared" si="31"/>
        <v>0</v>
      </c>
      <c r="BM121" s="20"/>
      <c r="BN121" s="95">
        <f t="shared" si="21"/>
        <v>0</v>
      </c>
      <c r="BO121" s="20"/>
      <c r="BP121" s="21">
        <f t="shared" si="32"/>
        <v>0</v>
      </c>
      <c r="BQ121" s="20"/>
      <c r="BR121" s="22"/>
      <c r="BS121" s="20"/>
      <c r="BT121" s="22"/>
      <c r="BU121" s="20"/>
      <c r="BV121" s="22"/>
      <c r="BW121" s="20"/>
      <c r="BX121" s="22"/>
      <c r="BY121" s="20"/>
      <c r="BZ121" s="172"/>
      <c r="CA121" s="20"/>
      <c r="CB121" s="164"/>
      <c r="CC121" s="20"/>
      <c r="CD121" s="178"/>
      <c r="CE121" s="20"/>
      <c r="CF121" s="95"/>
      <c r="CG121" s="20"/>
      <c r="CH121" s="95"/>
      <c r="CI121" s="20"/>
      <c r="CJ121" s="22"/>
      <c r="CK121" s="20"/>
      <c r="CL121" s="22"/>
      <c r="CM121" s="20"/>
      <c r="CN121" s="22"/>
      <c r="CO121" s="20"/>
      <c r="CP121" s="22"/>
      <c r="CQ121" s="20"/>
      <c r="CR121" s="22"/>
      <c r="CS121" s="20"/>
      <c r="CT121" s="22"/>
      <c r="CU121" s="20"/>
      <c r="CV121" s="22"/>
      <c r="CW121" s="20"/>
      <c r="CX121" s="22"/>
      <c r="CY121" s="20"/>
      <c r="CZ121" s="22"/>
      <c r="DA121" s="20"/>
      <c r="DB121" s="22"/>
      <c r="DC121" s="20"/>
      <c r="DD121" s="22"/>
      <c r="DE121" s="20"/>
      <c r="DF121" s="22"/>
      <c r="DG121" s="20"/>
      <c r="DH121" s="22"/>
      <c r="DI121" s="20"/>
      <c r="DJ121" s="22"/>
      <c r="DK121" s="20"/>
      <c r="DL121" s="22"/>
      <c r="DM121" s="20"/>
      <c r="DN121" s="22"/>
      <c r="DO121" s="20"/>
      <c r="DP121" s="22"/>
      <c r="DQ121" s="20"/>
      <c r="DR121" s="22"/>
      <c r="DS121" s="20"/>
      <c r="DT121" s="22"/>
      <c r="DU121" s="20"/>
      <c r="DV121" s="22"/>
      <c r="DW121" s="20"/>
      <c r="DX121" s="22"/>
      <c r="DY121" s="20"/>
      <c r="DZ121" s="22"/>
      <c r="EA121" s="23">
        <f t="shared" si="26"/>
        <v>0</v>
      </c>
      <c r="EB121" s="21">
        <f t="shared" si="22"/>
        <v>0</v>
      </c>
      <c r="EC121" s="193" t="e">
        <f t="shared" si="23"/>
        <v>#REF!</v>
      </c>
      <c r="ED121" s="193">
        <f t="shared" si="24"/>
        <v>0</v>
      </c>
      <c r="EE121" s="194">
        <f t="shared" si="27"/>
        <v>0</v>
      </c>
      <c r="EF121" s="185"/>
      <c r="EG121" s="185" t="s">
        <v>53</v>
      </c>
      <c r="EH121" s="185" t="s">
        <v>589</v>
      </c>
      <c r="EI121" s="185"/>
      <c r="EJ121" s="185"/>
      <c r="EK121" s="185"/>
      <c r="EL121" s="185"/>
      <c r="EM121" s="185"/>
      <c r="EN121" s="185"/>
      <c r="EO121" s="185"/>
      <c r="EP121" s="185"/>
      <c r="EQ121" s="185"/>
      <c r="ER121" s="185"/>
      <c r="ES121" s="185"/>
      <c r="ET121" s="185"/>
      <c r="EU121" s="185"/>
      <c r="EV121" s="185"/>
      <c r="EW121" s="185"/>
      <c r="EX121" s="185"/>
      <c r="EY121" s="185"/>
      <c r="EZ121" s="185"/>
      <c r="FA121" s="185"/>
      <c r="FB121" s="185"/>
      <c r="FC121" s="185"/>
      <c r="FD121" s="185"/>
      <c r="FE121" s="185"/>
      <c r="FF121" s="185"/>
      <c r="FG121" s="195"/>
      <c r="FH121" s="185"/>
      <c r="FI121" s="185"/>
      <c r="FJ121" s="185"/>
      <c r="FK121" s="185"/>
      <c r="FL121" s="185"/>
      <c r="FM121" s="185"/>
      <c r="FN121" s="185"/>
      <c r="FO121" s="185"/>
      <c r="FP121" s="185"/>
      <c r="FQ121" s="185"/>
      <c r="FR121" s="185"/>
      <c r="FS121" s="185"/>
      <c r="FT121" s="185"/>
      <c r="FU121" s="185"/>
      <c r="FV121" s="185"/>
      <c r="FW121" s="185"/>
      <c r="FX121" s="185"/>
      <c r="FY121" s="185"/>
      <c r="FZ121" s="185"/>
      <c r="GA121" s="185"/>
      <c r="GB121" s="185"/>
      <c r="GC121" s="185"/>
      <c r="GD121" s="185"/>
      <c r="GE121" s="185"/>
      <c r="GF121" s="185"/>
      <c r="GG121" s="185"/>
      <c r="GH121" s="185"/>
      <c r="GI121" s="185"/>
      <c r="GJ121" s="185"/>
      <c r="GK121" s="185"/>
      <c r="GL121" s="185"/>
      <c r="GM121" s="185"/>
      <c r="GN121" s="185"/>
      <c r="GO121" s="185"/>
      <c r="GP121" s="185"/>
      <c r="GQ121" s="185"/>
      <c r="GR121" s="185"/>
      <c r="GS121" s="185"/>
      <c r="GT121" s="185"/>
      <c r="GU121" s="185"/>
      <c r="GV121" s="185"/>
      <c r="GW121" s="185"/>
      <c r="GX121" s="185"/>
      <c r="GY121" s="185"/>
      <c r="GZ121" s="185"/>
      <c r="HA121" s="185"/>
      <c r="HB121" s="185"/>
      <c r="HC121" s="185"/>
      <c r="HD121" s="185"/>
      <c r="HE121" s="185"/>
      <c r="HF121" s="185"/>
      <c r="HG121" s="185"/>
      <c r="HH121" s="185"/>
      <c r="HI121" s="185"/>
      <c r="HJ121" s="185"/>
      <c r="HK121" s="185"/>
      <c r="HL121" s="185"/>
      <c r="HM121" s="185"/>
      <c r="HN121" s="185"/>
      <c r="HO121" s="185"/>
      <c r="HP121" s="185"/>
      <c r="HQ121" s="185"/>
      <c r="HR121" s="185"/>
      <c r="HS121" s="185"/>
      <c r="HT121" s="185"/>
      <c r="HU121" s="185"/>
      <c r="HV121" s="185"/>
      <c r="HW121" s="185"/>
      <c r="HX121" s="185"/>
      <c r="HY121" s="185"/>
      <c r="HZ121" s="185"/>
      <c r="IA121" s="185"/>
      <c r="IB121" s="185"/>
      <c r="IC121" s="185"/>
      <c r="ID121" s="185"/>
      <c r="IE121" s="185"/>
      <c r="IF121" s="185"/>
      <c r="IG121" s="185"/>
      <c r="IH121" s="185"/>
      <c r="II121" s="185"/>
      <c r="IJ121" s="185"/>
      <c r="IK121" s="185"/>
      <c r="IL121" s="185"/>
      <c r="IM121" s="185"/>
      <c r="IN121" s="185"/>
      <c r="IO121" s="185"/>
      <c r="IP121" s="185"/>
      <c r="IQ121" s="185"/>
      <c r="IR121" s="185"/>
      <c r="IS121" s="185"/>
      <c r="IT121" s="185"/>
      <c r="IU121" s="185"/>
      <c r="IV121" s="185"/>
      <c r="IW121" s="185"/>
      <c r="IX121" s="185"/>
      <c r="IY121" s="185"/>
      <c r="IZ121" s="185"/>
      <c r="JA121" s="185"/>
      <c r="JB121" s="185"/>
      <c r="JC121" s="185"/>
      <c r="JD121" s="185"/>
      <c r="JE121" s="185"/>
      <c r="JF121" s="185"/>
      <c r="JG121" s="185"/>
      <c r="JH121" s="185"/>
      <c r="JI121" s="185"/>
      <c r="JJ121" s="185"/>
      <c r="JK121" s="185"/>
      <c r="JL121" s="185"/>
      <c r="JM121" s="185"/>
      <c r="JN121" s="185"/>
      <c r="JO121" s="185"/>
      <c r="JP121" s="185"/>
      <c r="JQ121" s="185"/>
      <c r="JR121" s="185"/>
      <c r="JS121" s="185"/>
      <c r="JT121" s="185"/>
      <c r="JU121" s="185"/>
      <c r="JV121" s="185"/>
      <c r="JW121" s="185"/>
      <c r="JX121" s="185"/>
      <c r="JY121" s="185"/>
      <c r="JZ121" s="185"/>
      <c r="KA121" s="185"/>
      <c r="KB121" s="185"/>
      <c r="KC121" s="185"/>
      <c r="KD121" s="185"/>
      <c r="KE121" s="185"/>
      <c r="KF121" s="185"/>
      <c r="KG121" s="185"/>
      <c r="KH121" s="185"/>
      <c r="KI121" s="185"/>
      <c r="KJ121" s="185"/>
      <c r="KK121" s="185"/>
      <c r="KL121" s="185"/>
      <c r="KM121" s="185"/>
      <c r="KN121" s="185"/>
      <c r="KO121" s="185"/>
      <c r="KP121" s="185"/>
      <c r="KQ121" s="185"/>
      <c r="KR121" s="185"/>
      <c r="KS121" s="185"/>
      <c r="KT121" s="185"/>
      <c r="KU121" s="185"/>
      <c r="KV121" s="185"/>
      <c r="KW121" s="185"/>
      <c r="KX121" s="185"/>
      <c r="KY121" s="185"/>
      <c r="KZ121" s="185"/>
      <c r="LA121" s="185"/>
      <c r="LB121" s="185"/>
      <c r="LC121" s="185"/>
      <c r="LD121" s="185"/>
      <c r="LE121" s="185"/>
      <c r="LF121" s="185"/>
      <c r="LG121" s="185"/>
      <c r="LH121" s="185"/>
      <c r="LI121" s="185"/>
      <c r="LJ121" s="185"/>
      <c r="LK121" s="185"/>
      <c r="LL121" s="185"/>
      <c r="LM121" s="185"/>
      <c r="LN121" s="185"/>
      <c r="LO121" s="185"/>
      <c r="LP121" s="185"/>
      <c r="LQ121" s="185"/>
      <c r="LR121" s="185"/>
      <c r="LS121" s="185"/>
      <c r="LT121" s="185"/>
    </row>
    <row r="122" spans="1:332" ht="14.45" customHeight="1">
      <c r="A122" s="196" t="str">
        <f t="shared" si="34"/>
        <v>8.7.1</v>
      </c>
      <c r="B122" s="253" t="str">
        <f t="shared" si="35"/>
        <v xml:space="preserve">BANDEJA PORTACABLE CON TAPA Y DIVISION 30 X 8 CON DIVISION. INCLUYE UNIONES,  en lámina galvanizada, en tramos de 2,44m/Codo a 90º para bandeja portacable tipo </v>
      </c>
      <c r="C122" s="196" t="str">
        <f t="shared" si="18"/>
        <v>ML</v>
      </c>
      <c r="D122" s="196">
        <f t="shared" si="18"/>
        <v>200</v>
      </c>
      <c r="E122" s="196">
        <f t="shared" si="18"/>
        <v>159237.54</v>
      </c>
      <c r="F122" s="197">
        <f t="shared" si="25"/>
        <v>31847508</v>
      </c>
      <c r="G122" s="20"/>
      <c r="H122" s="21">
        <f t="shared" si="28"/>
        <v>0</v>
      </c>
      <c r="I122" s="20"/>
      <c r="J122" s="21">
        <f t="shared" si="29"/>
        <v>0</v>
      </c>
      <c r="K122" s="20"/>
      <c r="L122" s="21">
        <f t="shared" si="30"/>
        <v>0</v>
      </c>
      <c r="M122" s="20"/>
      <c r="N122" s="33">
        <f t="shared" si="33"/>
        <v>0</v>
      </c>
      <c r="O122" s="20"/>
      <c r="P122" s="22"/>
      <c r="Q122" s="20"/>
      <c r="R122" s="22"/>
      <c r="S122" s="20"/>
      <c r="T122" s="22"/>
      <c r="U122" s="20"/>
      <c r="V122" s="22"/>
      <c r="W122" s="20"/>
      <c r="X122" s="22"/>
      <c r="Y122" s="20"/>
      <c r="Z122" s="22"/>
      <c r="AA122" s="20"/>
      <c r="AB122" s="22"/>
      <c r="AC122" s="20"/>
      <c r="AD122" s="22"/>
      <c r="AE122" s="20"/>
      <c r="AF122" s="22"/>
      <c r="AG122" s="20"/>
      <c r="AH122" s="22"/>
      <c r="AI122" s="20"/>
      <c r="AJ122" s="22"/>
      <c r="AK122" s="20"/>
      <c r="AL122" s="22"/>
      <c r="AM122" s="20"/>
      <c r="AN122" s="22"/>
      <c r="AO122" s="20"/>
      <c r="AP122" s="22"/>
      <c r="AQ122" s="20"/>
      <c r="AR122" s="22"/>
      <c r="AS122" s="20"/>
      <c r="AT122" s="22"/>
      <c r="AU122" s="20"/>
      <c r="AV122" s="22"/>
      <c r="AW122" s="20"/>
      <c r="AX122" s="22"/>
      <c r="AY122" s="20"/>
      <c r="AZ122" s="22"/>
      <c r="BA122" s="20"/>
      <c r="BB122" s="22"/>
      <c r="BC122" s="20"/>
      <c r="BD122" s="22"/>
      <c r="BE122" s="20"/>
      <c r="BF122" s="22"/>
      <c r="BG122" s="83"/>
      <c r="BH122" s="84"/>
      <c r="BI122" s="20"/>
      <c r="BJ122" s="95"/>
      <c r="BK122" s="20">
        <v>0</v>
      </c>
      <c r="BL122" s="21">
        <f t="shared" si="31"/>
        <v>0</v>
      </c>
      <c r="BM122" s="20"/>
      <c r="BN122" s="95">
        <f t="shared" si="21"/>
        <v>0</v>
      </c>
      <c r="BO122" s="20"/>
      <c r="BP122" s="21">
        <f t="shared" si="32"/>
        <v>0</v>
      </c>
      <c r="BQ122" s="20"/>
      <c r="BR122" s="22"/>
      <c r="BS122" s="20"/>
      <c r="BT122" s="22"/>
      <c r="BU122" s="20"/>
      <c r="BV122" s="22"/>
      <c r="BW122" s="20"/>
      <c r="BX122" s="22"/>
      <c r="BY122" s="20"/>
      <c r="BZ122" s="172"/>
      <c r="CA122" s="20"/>
      <c r="CB122" s="164"/>
      <c r="CC122" s="20"/>
      <c r="CD122" s="178"/>
      <c r="CE122" s="20"/>
      <c r="CF122" s="95"/>
      <c r="CG122" s="20"/>
      <c r="CH122" s="95"/>
      <c r="CI122" s="20"/>
      <c r="CJ122" s="22"/>
      <c r="CK122" s="20"/>
      <c r="CL122" s="22"/>
      <c r="CM122" s="20"/>
      <c r="CN122" s="22"/>
      <c r="CO122" s="20"/>
      <c r="CP122" s="22"/>
      <c r="CQ122" s="20"/>
      <c r="CR122" s="22"/>
      <c r="CS122" s="20"/>
      <c r="CT122" s="22"/>
      <c r="CU122" s="20"/>
      <c r="CV122" s="22"/>
      <c r="CW122" s="20"/>
      <c r="CX122" s="22"/>
      <c r="CY122" s="20"/>
      <c r="CZ122" s="22"/>
      <c r="DA122" s="20"/>
      <c r="DB122" s="22"/>
      <c r="DC122" s="20"/>
      <c r="DD122" s="22"/>
      <c r="DE122" s="20"/>
      <c r="DF122" s="22"/>
      <c r="DG122" s="20"/>
      <c r="DH122" s="22"/>
      <c r="DI122" s="20"/>
      <c r="DJ122" s="22"/>
      <c r="DK122" s="20"/>
      <c r="DL122" s="22"/>
      <c r="DM122" s="20"/>
      <c r="DN122" s="22"/>
      <c r="DO122" s="20"/>
      <c r="DP122" s="22"/>
      <c r="DQ122" s="20"/>
      <c r="DR122" s="22"/>
      <c r="DS122" s="20"/>
      <c r="DT122" s="22"/>
      <c r="DU122" s="20"/>
      <c r="DV122" s="22"/>
      <c r="DW122" s="20"/>
      <c r="DX122" s="22"/>
      <c r="DY122" s="20"/>
      <c r="DZ122" s="22"/>
      <c r="EA122" s="23">
        <f t="shared" si="26"/>
        <v>0</v>
      </c>
      <c r="EB122" s="21">
        <f t="shared" si="22"/>
        <v>0</v>
      </c>
      <c r="EC122" s="193" t="e">
        <f t="shared" si="23"/>
        <v>#REF!</v>
      </c>
      <c r="ED122" s="193">
        <f t="shared" si="24"/>
        <v>0</v>
      </c>
      <c r="EE122" s="194">
        <f t="shared" si="27"/>
        <v>200</v>
      </c>
      <c r="EF122" s="185"/>
      <c r="EG122" s="185" t="s">
        <v>590</v>
      </c>
      <c r="EH122" s="185" t="s">
        <v>591</v>
      </c>
      <c r="EI122" s="185" t="s">
        <v>392</v>
      </c>
      <c r="EJ122" s="185">
        <v>200</v>
      </c>
      <c r="EK122" s="185">
        <v>159237.54</v>
      </c>
      <c r="EL122" s="185"/>
      <c r="EM122" s="185"/>
      <c r="EN122" s="185"/>
      <c r="EO122" s="185"/>
      <c r="EP122" s="185"/>
      <c r="EQ122" s="185"/>
      <c r="ER122" s="185"/>
      <c r="ES122" s="185"/>
      <c r="ET122" s="185"/>
      <c r="EU122" s="185"/>
      <c r="EV122" s="185"/>
      <c r="EW122" s="185"/>
      <c r="EX122" s="185"/>
      <c r="EY122" s="185"/>
      <c r="EZ122" s="185"/>
      <c r="FA122" s="185"/>
      <c r="FB122" s="185"/>
      <c r="FC122" s="185"/>
      <c r="FD122" s="185"/>
      <c r="FE122" s="185"/>
      <c r="FF122" s="185"/>
      <c r="FG122" s="195"/>
      <c r="FH122" s="185"/>
      <c r="FI122" s="185"/>
      <c r="FJ122" s="185"/>
      <c r="FK122" s="185"/>
      <c r="FL122" s="185"/>
      <c r="FM122" s="185"/>
      <c r="FN122" s="185"/>
      <c r="FO122" s="185"/>
      <c r="FP122" s="185"/>
      <c r="FQ122" s="185"/>
      <c r="FR122" s="185"/>
      <c r="FS122" s="185"/>
      <c r="FT122" s="185"/>
      <c r="FU122" s="185"/>
      <c r="FV122" s="185"/>
      <c r="FW122" s="185"/>
      <c r="FX122" s="185"/>
      <c r="FY122" s="185"/>
      <c r="FZ122" s="185"/>
      <c r="GA122" s="185"/>
      <c r="GB122" s="185"/>
      <c r="GC122" s="185"/>
      <c r="GD122" s="185"/>
      <c r="GE122" s="185"/>
      <c r="GF122" s="185"/>
      <c r="GG122" s="185"/>
      <c r="GH122" s="185"/>
      <c r="GI122" s="185"/>
      <c r="GJ122" s="185"/>
      <c r="GK122" s="185"/>
      <c r="GL122" s="185"/>
      <c r="GM122" s="185"/>
      <c r="GN122" s="185"/>
      <c r="GO122" s="185"/>
      <c r="GP122" s="185"/>
      <c r="GQ122" s="185"/>
      <c r="GR122" s="185"/>
      <c r="GS122" s="185"/>
      <c r="GT122" s="185"/>
      <c r="GU122" s="185"/>
      <c r="GV122" s="185"/>
      <c r="GW122" s="185"/>
      <c r="GX122" s="185"/>
      <c r="GY122" s="185"/>
      <c r="GZ122" s="185"/>
      <c r="HA122" s="185"/>
      <c r="HB122" s="185"/>
      <c r="HC122" s="185"/>
      <c r="HD122" s="185"/>
      <c r="HE122" s="185"/>
      <c r="HF122" s="185"/>
      <c r="HG122" s="185"/>
      <c r="HH122" s="185"/>
      <c r="HI122" s="185"/>
      <c r="HJ122" s="185"/>
      <c r="HK122" s="185"/>
      <c r="HL122" s="185"/>
      <c r="HM122" s="185"/>
      <c r="HN122" s="185"/>
      <c r="HO122" s="185"/>
      <c r="HP122" s="185"/>
      <c r="HQ122" s="185"/>
      <c r="HR122" s="185"/>
      <c r="HS122" s="185"/>
      <c r="HT122" s="185"/>
      <c r="HU122" s="185"/>
      <c r="HV122" s="185"/>
      <c r="HW122" s="185"/>
      <c r="HX122" s="185"/>
      <c r="HY122" s="185"/>
      <c r="HZ122" s="185"/>
      <c r="IA122" s="185"/>
      <c r="IB122" s="185"/>
      <c r="IC122" s="185"/>
      <c r="ID122" s="185"/>
      <c r="IE122" s="185"/>
      <c r="IF122" s="185"/>
      <c r="IG122" s="185"/>
      <c r="IH122" s="185"/>
      <c r="II122" s="185"/>
      <c r="IJ122" s="185"/>
      <c r="IK122" s="185"/>
      <c r="IL122" s="185"/>
      <c r="IM122" s="185"/>
      <c r="IN122" s="185"/>
      <c r="IO122" s="185"/>
      <c r="IP122" s="185"/>
      <c r="IQ122" s="185"/>
      <c r="IR122" s="185"/>
      <c r="IS122" s="185"/>
      <c r="IT122" s="185"/>
      <c r="IU122" s="185"/>
      <c r="IV122" s="185"/>
      <c r="IW122" s="185"/>
      <c r="IX122" s="185"/>
      <c r="IY122" s="185"/>
      <c r="IZ122" s="185"/>
      <c r="JA122" s="185"/>
      <c r="JB122" s="185"/>
      <c r="JC122" s="185"/>
      <c r="JD122" s="185"/>
      <c r="JE122" s="185"/>
      <c r="JF122" s="185"/>
      <c r="JG122" s="185"/>
      <c r="JH122" s="185"/>
      <c r="JI122" s="185"/>
      <c r="JJ122" s="185"/>
      <c r="JK122" s="185"/>
      <c r="JL122" s="185"/>
      <c r="JM122" s="185"/>
      <c r="JN122" s="185"/>
      <c r="JO122" s="185"/>
      <c r="JP122" s="185"/>
      <c r="JQ122" s="185"/>
      <c r="JR122" s="185"/>
      <c r="JS122" s="185"/>
      <c r="JT122" s="185"/>
      <c r="JU122" s="185"/>
      <c r="JV122" s="185"/>
      <c r="JW122" s="185"/>
      <c r="JX122" s="185"/>
      <c r="JY122" s="185"/>
      <c r="JZ122" s="185"/>
      <c r="KA122" s="185"/>
      <c r="KB122" s="185"/>
      <c r="KC122" s="185"/>
      <c r="KD122" s="185"/>
      <c r="KE122" s="185"/>
      <c r="KF122" s="185"/>
      <c r="KG122" s="185"/>
      <c r="KH122" s="185"/>
      <c r="KI122" s="185"/>
      <c r="KJ122" s="185"/>
      <c r="KK122" s="185"/>
      <c r="KL122" s="185"/>
      <c r="KM122" s="185"/>
      <c r="KN122" s="185"/>
      <c r="KO122" s="185"/>
      <c r="KP122" s="185"/>
      <c r="KQ122" s="185"/>
      <c r="KR122" s="185"/>
      <c r="KS122" s="185"/>
      <c r="KT122" s="185"/>
      <c r="KU122" s="185"/>
      <c r="KV122" s="185"/>
      <c r="KW122" s="185"/>
      <c r="KX122" s="185"/>
      <c r="KY122" s="185"/>
      <c r="KZ122" s="185"/>
      <c r="LA122" s="185"/>
      <c r="LB122" s="185"/>
      <c r="LC122" s="185"/>
      <c r="LD122" s="185"/>
      <c r="LE122" s="185"/>
      <c r="LF122" s="185"/>
      <c r="LG122" s="185"/>
      <c r="LH122" s="185"/>
      <c r="LI122" s="185"/>
      <c r="LJ122" s="185"/>
      <c r="LK122" s="185"/>
      <c r="LL122" s="185"/>
      <c r="LM122" s="185"/>
      <c r="LN122" s="185"/>
      <c r="LO122" s="185"/>
      <c r="LP122" s="185"/>
      <c r="LQ122" s="185"/>
      <c r="LR122" s="185"/>
      <c r="LS122" s="185"/>
      <c r="LT122" s="185"/>
    </row>
    <row r="123" spans="1:332" ht="15" customHeight="1">
      <c r="A123" s="196" t="str">
        <f t="shared" si="34"/>
        <v>8.8</v>
      </c>
      <c r="B123" s="253" t="str">
        <f t="shared" si="35"/>
        <v xml:space="preserve">ILUMINACIÓN </v>
      </c>
      <c r="C123" s="196">
        <f t="shared" si="18"/>
        <v>0</v>
      </c>
      <c r="D123" s="196">
        <f t="shared" si="18"/>
        <v>0</v>
      </c>
      <c r="E123" s="196">
        <f t="shared" si="18"/>
        <v>0</v>
      </c>
      <c r="F123" s="197">
        <f t="shared" si="25"/>
        <v>0</v>
      </c>
      <c r="G123" s="20"/>
      <c r="H123" s="21">
        <f t="shared" si="28"/>
        <v>0</v>
      </c>
      <c r="I123" s="20"/>
      <c r="J123" s="21">
        <f t="shared" si="29"/>
        <v>0</v>
      </c>
      <c r="K123" s="20"/>
      <c r="L123" s="21">
        <f t="shared" si="30"/>
        <v>0</v>
      </c>
      <c r="M123" s="20"/>
      <c r="N123" s="33">
        <f t="shared" si="33"/>
        <v>0</v>
      </c>
      <c r="O123" s="20"/>
      <c r="P123" s="22"/>
      <c r="Q123" s="20"/>
      <c r="R123" s="22"/>
      <c r="S123" s="20"/>
      <c r="T123" s="22"/>
      <c r="U123" s="20"/>
      <c r="V123" s="22"/>
      <c r="W123" s="20"/>
      <c r="X123" s="22"/>
      <c r="Y123" s="20"/>
      <c r="Z123" s="22"/>
      <c r="AA123" s="20"/>
      <c r="AB123" s="22"/>
      <c r="AC123" s="20"/>
      <c r="AD123" s="22"/>
      <c r="AE123" s="20"/>
      <c r="AF123" s="22"/>
      <c r="AG123" s="20"/>
      <c r="AH123" s="22"/>
      <c r="AI123" s="20"/>
      <c r="AJ123" s="22"/>
      <c r="AK123" s="20"/>
      <c r="AL123" s="22"/>
      <c r="AM123" s="20"/>
      <c r="AN123" s="22"/>
      <c r="AO123" s="20"/>
      <c r="AP123" s="22"/>
      <c r="AQ123" s="20"/>
      <c r="AR123" s="22"/>
      <c r="AS123" s="20"/>
      <c r="AT123" s="22"/>
      <c r="AU123" s="20"/>
      <c r="AV123" s="22"/>
      <c r="AW123" s="20"/>
      <c r="AX123" s="22"/>
      <c r="AY123" s="20"/>
      <c r="AZ123" s="22"/>
      <c r="BA123" s="20"/>
      <c r="BB123" s="22"/>
      <c r="BC123" s="20"/>
      <c r="BD123" s="22"/>
      <c r="BE123" s="20"/>
      <c r="BF123" s="22"/>
      <c r="BG123" s="83"/>
      <c r="BH123" s="84"/>
      <c r="BI123" s="20"/>
      <c r="BJ123" s="95"/>
      <c r="BK123" s="20">
        <v>0</v>
      </c>
      <c r="BL123" s="21">
        <f t="shared" si="31"/>
        <v>0</v>
      </c>
      <c r="BM123" s="20"/>
      <c r="BN123" s="95">
        <f t="shared" si="21"/>
        <v>0</v>
      </c>
      <c r="BO123" s="20"/>
      <c r="BP123" s="21">
        <f t="shared" si="32"/>
        <v>0</v>
      </c>
      <c r="BQ123" s="20"/>
      <c r="BR123" s="22"/>
      <c r="BS123" s="20"/>
      <c r="BT123" s="22"/>
      <c r="BU123" s="20"/>
      <c r="BV123" s="22"/>
      <c r="BW123" s="20"/>
      <c r="BX123" s="22"/>
      <c r="BY123" s="20"/>
      <c r="BZ123" s="172"/>
      <c r="CA123" s="20"/>
      <c r="CB123" s="164"/>
      <c r="CC123" s="20"/>
      <c r="CD123" s="178"/>
      <c r="CE123" s="20"/>
      <c r="CF123" s="95"/>
      <c r="CG123" s="20"/>
      <c r="CH123" s="95"/>
      <c r="CI123" s="20"/>
      <c r="CJ123" s="22"/>
      <c r="CK123" s="20"/>
      <c r="CL123" s="22"/>
      <c r="CM123" s="20"/>
      <c r="CN123" s="22"/>
      <c r="CO123" s="20"/>
      <c r="CP123" s="22"/>
      <c r="CQ123" s="20"/>
      <c r="CR123" s="22"/>
      <c r="CS123" s="20"/>
      <c r="CT123" s="22"/>
      <c r="CU123" s="20"/>
      <c r="CV123" s="22"/>
      <c r="CW123" s="20"/>
      <c r="CX123" s="22"/>
      <c r="CY123" s="20"/>
      <c r="CZ123" s="22"/>
      <c r="DA123" s="20"/>
      <c r="DB123" s="22"/>
      <c r="DC123" s="20"/>
      <c r="DD123" s="22"/>
      <c r="DE123" s="20"/>
      <c r="DF123" s="22"/>
      <c r="DG123" s="20"/>
      <c r="DH123" s="22"/>
      <c r="DI123" s="20"/>
      <c r="DJ123" s="22"/>
      <c r="DK123" s="20"/>
      <c r="DL123" s="22"/>
      <c r="DM123" s="20"/>
      <c r="DN123" s="22"/>
      <c r="DO123" s="20"/>
      <c r="DP123" s="22"/>
      <c r="DQ123" s="20"/>
      <c r="DR123" s="22"/>
      <c r="DS123" s="20"/>
      <c r="DT123" s="22"/>
      <c r="DU123" s="20"/>
      <c r="DV123" s="22"/>
      <c r="DW123" s="20"/>
      <c r="DX123" s="22"/>
      <c r="DY123" s="20"/>
      <c r="DZ123" s="22"/>
      <c r="EA123" s="23">
        <f t="shared" si="26"/>
        <v>0</v>
      </c>
      <c r="EB123" s="21">
        <f t="shared" si="22"/>
        <v>0</v>
      </c>
      <c r="EC123" s="193" t="e">
        <f t="shared" si="23"/>
        <v>#REF!</v>
      </c>
      <c r="ED123" s="193">
        <f t="shared" si="24"/>
        <v>0</v>
      </c>
      <c r="EE123" s="194">
        <f t="shared" si="27"/>
        <v>0</v>
      </c>
      <c r="EF123" s="185"/>
      <c r="EG123" s="185" t="s">
        <v>55</v>
      </c>
      <c r="EH123" s="185" t="s">
        <v>54</v>
      </c>
      <c r="EI123" s="185"/>
      <c r="EJ123" s="185"/>
      <c r="EK123" s="185"/>
      <c r="EL123" s="185"/>
      <c r="EM123" s="185"/>
      <c r="EN123" s="185"/>
      <c r="EO123" s="185"/>
      <c r="EP123" s="185"/>
      <c r="EQ123" s="185"/>
      <c r="ER123" s="185"/>
      <c r="ES123" s="185"/>
      <c r="ET123" s="185"/>
      <c r="EU123" s="185"/>
      <c r="EV123" s="185"/>
      <c r="EW123" s="185"/>
      <c r="EX123" s="185"/>
      <c r="EY123" s="185"/>
      <c r="EZ123" s="185"/>
      <c r="FA123" s="185"/>
      <c r="FB123" s="185"/>
      <c r="FC123" s="185"/>
      <c r="FD123" s="185"/>
      <c r="FE123" s="185"/>
      <c r="FF123" s="185"/>
      <c r="FG123" s="195"/>
      <c r="FH123" s="185"/>
      <c r="FI123" s="185"/>
      <c r="FJ123" s="185"/>
      <c r="FK123" s="185"/>
      <c r="FL123" s="185"/>
      <c r="FM123" s="185"/>
      <c r="FN123" s="185"/>
      <c r="FO123" s="185"/>
      <c r="FP123" s="185"/>
      <c r="FQ123" s="185"/>
      <c r="FR123" s="185"/>
      <c r="FS123" s="185"/>
      <c r="FT123" s="185"/>
      <c r="FU123" s="185"/>
      <c r="FV123" s="185"/>
      <c r="FW123" s="185"/>
      <c r="FX123" s="185"/>
      <c r="FY123" s="185"/>
      <c r="FZ123" s="185"/>
      <c r="GA123" s="185"/>
      <c r="GB123" s="185"/>
      <c r="GC123" s="185"/>
      <c r="GD123" s="185"/>
      <c r="GE123" s="185"/>
      <c r="GF123" s="185"/>
      <c r="GG123" s="185"/>
      <c r="GH123" s="185"/>
      <c r="GI123" s="185"/>
      <c r="GJ123" s="185"/>
      <c r="GK123" s="185"/>
      <c r="GL123" s="185"/>
      <c r="GM123" s="185"/>
      <c r="GN123" s="185"/>
      <c r="GO123" s="185"/>
      <c r="GP123" s="185"/>
      <c r="GQ123" s="185"/>
      <c r="GR123" s="185"/>
      <c r="GS123" s="185"/>
      <c r="GT123" s="185"/>
      <c r="GU123" s="185"/>
      <c r="GV123" s="185"/>
      <c r="GW123" s="185"/>
      <c r="GX123" s="185"/>
      <c r="GY123" s="185"/>
      <c r="GZ123" s="185"/>
      <c r="HA123" s="185"/>
      <c r="HB123" s="185"/>
      <c r="HC123" s="185"/>
      <c r="HD123" s="185"/>
      <c r="HE123" s="185"/>
      <c r="HF123" s="185"/>
      <c r="HG123" s="185"/>
      <c r="HH123" s="185"/>
      <c r="HI123" s="185"/>
      <c r="HJ123" s="185"/>
      <c r="HK123" s="185"/>
      <c r="HL123" s="185"/>
      <c r="HM123" s="185"/>
      <c r="HN123" s="185"/>
      <c r="HO123" s="185"/>
      <c r="HP123" s="185"/>
      <c r="HQ123" s="185"/>
      <c r="HR123" s="185"/>
      <c r="HS123" s="185"/>
      <c r="HT123" s="185"/>
      <c r="HU123" s="185"/>
      <c r="HV123" s="185"/>
      <c r="HW123" s="185"/>
      <c r="HX123" s="185"/>
      <c r="HY123" s="185"/>
      <c r="HZ123" s="185"/>
      <c r="IA123" s="185"/>
      <c r="IB123" s="185"/>
      <c r="IC123" s="185"/>
      <c r="ID123" s="185"/>
      <c r="IE123" s="185"/>
      <c r="IF123" s="185"/>
      <c r="IG123" s="185"/>
      <c r="IH123" s="185"/>
      <c r="II123" s="185"/>
      <c r="IJ123" s="185"/>
      <c r="IK123" s="185"/>
      <c r="IL123" s="185"/>
      <c r="IM123" s="185"/>
      <c r="IN123" s="185"/>
      <c r="IO123" s="185"/>
      <c r="IP123" s="185"/>
      <c r="IQ123" s="185"/>
      <c r="IR123" s="185"/>
      <c r="IS123" s="185"/>
      <c r="IT123" s="185"/>
      <c r="IU123" s="185"/>
      <c r="IV123" s="185"/>
      <c r="IW123" s="185"/>
      <c r="IX123" s="185"/>
      <c r="IY123" s="185"/>
      <c r="IZ123" s="185"/>
      <c r="JA123" s="185"/>
      <c r="JB123" s="185"/>
      <c r="JC123" s="185"/>
      <c r="JD123" s="185"/>
      <c r="JE123" s="185"/>
      <c r="JF123" s="185"/>
      <c r="JG123" s="185"/>
      <c r="JH123" s="185"/>
      <c r="JI123" s="185"/>
      <c r="JJ123" s="185"/>
      <c r="JK123" s="185"/>
      <c r="JL123" s="185"/>
      <c r="JM123" s="185"/>
      <c r="JN123" s="185"/>
      <c r="JO123" s="185"/>
      <c r="JP123" s="185"/>
      <c r="JQ123" s="185"/>
      <c r="JR123" s="185"/>
      <c r="JS123" s="185"/>
      <c r="JT123" s="185"/>
      <c r="JU123" s="185"/>
      <c r="JV123" s="185"/>
      <c r="JW123" s="185"/>
      <c r="JX123" s="185"/>
      <c r="JY123" s="185"/>
      <c r="JZ123" s="185"/>
      <c r="KA123" s="185"/>
      <c r="KB123" s="185"/>
      <c r="KC123" s="185"/>
      <c r="KD123" s="185"/>
      <c r="KE123" s="185"/>
      <c r="KF123" s="185"/>
      <c r="KG123" s="185"/>
      <c r="KH123" s="185"/>
      <c r="KI123" s="185"/>
      <c r="KJ123" s="185"/>
      <c r="KK123" s="185"/>
      <c r="KL123" s="185"/>
      <c r="KM123" s="185"/>
      <c r="KN123" s="185"/>
      <c r="KO123" s="185"/>
      <c r="KP123" s="185"/>
      <c r="KQ123" s="185"/>
      <c r="KR123" s="185"/>
      <c r="KS123" s="185"/>
      <c r="KT123" s="185"/>
      <c r="KU123" s="185"/>
      <c r="KV123" s="185"/>
      <c r="KW123" s="185"/>
      <c r="KX123" s="185"/>
      <c r="KY123" s="185"/>
      <c r="KZ123" s="185"/>
      <c r="LA123" s="185"/>
      <c r="LB123" s="185"/>
      <c r="LC123" s="185"/>
      <c r="LD123" s="185"/>
      <c r="LE123" s="185"/>
      <c r="LF123" s="185"/>
      <c r="LG123" s="185"/>
      <c r="LH123" s="185"/>
      <c r="LI123" s="185"/>
      <c r="LJ123" s="185"/>
      <c r="LK123" s="185"/>
      <c r="LL123" s="185"/>
      <c r="LM123" s="185"/>
      <c r="LN123" s="185"/>
      <c r="LO123" s="185"/>
      <c r="LP123" s="185"/>
      <c r="LQ123" s="185"/>
      <c r="LR123" s="185"/>
      <c r="LS123" s="185"/>
      <c r="LT123" s="185"/>
    </row>
    <row r="124" spans="1:332" s="190" customFormat="1" ht="14.45" customHeight="1">
      <c r="A124" s="196" t="str">
        <f t="shared" si="34"/>
        <v>8.8.1</v>
      </c>
      <c r="B124" s="253" t="str">
        <f t="shared" si="35"/>
        <v>LUMINARIA RUUD LIGHTINGINT-EDR-40-**-04-D-UL-700-57K   (Identificado en planos con el #11)</v>
      </c>
      <c r="C124" s="196" t="str">
        <f t="shared" si="18"/>
        <v>UN</v>
      </c>
      <c r="D124" s="196">
        <f t="shared" si="18"/>
        <v>45</v>
      </c>
      <c r="E124" s="196">
        <f t="shared" si="18"/>
        <v>4100129.55</v>
      </c>
      <c r="F124" s="197">
        <f t="shared" si="25"/>
        <v>184505829.75</v>
      </c>
      <c r="G124" s="20"/>
      <c r="H124" s="21">
        <f t="shared" si="28"/>
        <v>0</v>
      </c>
      <c r="I124" s="20"/>
      <c r="J124" s="21">
        <f t="shared" si="29"/>
        <v>0</v>
      </c>
      <c r="K124" s="20"/>
      <c r="L124" s="21">
        <f t="shared" si="30"/>
        <v>0</v>
      </c>
      <c r="M124" s="20"/>
      <c r="N124" s="33">
        <f t="shared" si="33"/>
        <v>0</v>
      </c>
      <c r="O124" s="20"/>
      <c r="P124" s="22"/>
      <c r="Q124" s="20"/>
      <c r="R124" s="22"/>
      <c r="S124" s="20"/>
      <c r="T124" s="22"/>
      <c r="U124" s="20"/>
      <c r="V124" s="22"/>
      <c r="W124" s="20"/>
      <c r="X124" s="22"/>
      <c r="Y124" s="20"/>
      <c r="Z124" s="22"/>
      <c r="AA124" s="20"/>
      <c r="AB124" s="22"/>
      <c r="AC124" s="20"/>
      <c r="AD124" s="22"/>
      <c r="AE124" s="20"/>
      <c r="AF124" s="22"/>
      <c r="AG124" s="20"/>
      <c r="AH124" s="22"/>
      <c r="AI124" s="20"/>
      <c r="AJ124" s="22"/>
      <c r="AK124" s="20"/>
      <c r="AL124" s="22"/>
      <c r="AM124" s="20"/>
      <c r="AN124" s="22"/>
      <c r="AO124" s="20"/>
      <c r="AP124" s="22"/>
      <c r="AQ124" s="20"/>
      <c r="AR124" s="22"/>
      <c r="AS124" s="20"/>
      <c r="AT124" s="22"/>
      <c r="AU124" s="20"/>
      <c r="AV124" s="22"/>
      <c r="AW124" s="20"/>
      <c r="AX124" s="22"/>
      <c r="AY124" s="20"/>
      <c r="AZ124" s="22"/>
      <c r="BA124" s="20"/>
      <c r="BB124" s="22"/>
      <c r="BC124" s="20"/>
      <c r="BD124" s="22"/>
      <c r="BE124" s="20"/>
      <c r="BF124" s="22"/>
      <c r="BG124" s="83"/>
      <c r="BH124" s="84"/>
      <c r="BI124" s="20"/>
      <c r="BJ124" s="95"/>
      <c r="BK124" s="20">
        <v>0</v>
      </c>
      <c r="BL124" s="21">
        <f t="shared" si="31"/>
        <v>0</v>
      </c>
      <c r="BM124" s="20"/>
      <c r="BN124" s="95">
        <f t="shared" si="21"/>
        <v>0</v>
      </c>
      <c r="BO124" s="20"/>
      <c r="BP124" s="21">
        <f t="shared" si="32"/>
        <v>0</v>
      </c>
      <c r="BQ124" s="20"/>
      <c r="BR124" s="22"/>
      <c r="BS124" s="20"/>
      <c r="BT124" s="22"/>
      <c r="BU124" s="20"/>
      <c r="BV124" s="22"/>
      <c r="BW124" s="20"/>
      <c r="BX124" s="22"/>
      <c r="BY124" s="20"/>
      <c r="BZ124" s="172"/>
      <c r="CA124" s="20"/>
      <c r="CB124" s="164"/>
      <c r="CC124" s="20"/>
      <c r="CD124" s="178"/>
      <c r="CE124" s="20"/>
      <c r="CF124" s="95"/>
      <c r="CG124" s="20"/>
      <c r="CH124" s="95"/>
      <c r="CI124" s="20"/>
      <c r="CJ124" s="22"/>
      <c r="CK124" s="20"/>
      <c r="CL124" s="22"/>
      <c r="CM124" s="20"/>
      <c r="CN124" s="22"/>
      <c r="CO124" s="20"/>
      <c r="CP124" s="22"/>
      <c r="CQ124" s="20"/>
      <c r="CR124" s="22"/>
      <c r="CS124" s="20"/>
      <c r="CT124" s="22"/>
      <c r="CU124" s="20"/>
      <c r="CV124" s="22"/>
      <c r="CW124" s="20"/>
      <c r="CX124" s="22"/>
      <c r="CY124" s="20"/>
      <c r="CZ124" s="22"/>
      <c r="DA124" s="20"/>
      <c r="DB124" s="22"/>
      <c r="DC124" s="20"/>
      <c r="DD124" s="22"/>
      <c r="DE124" s="20"/>
      <c r="DF124" s="22"/>
      <c r="DG124" s="20"/>
      <c r="DH124" s="22"/>
      <c r="DI124" s="20"/>
      <c r="DJ124" s="22"/>
      <c r="DK124" s="20"/>
      <c r="DL124" s="22"/>
      <c r="DM124" s="20"/>
      <c r="DN124" s="22"/>
      <c r="DO124" s="20"/>
      <c r="DP124" s="22"/>
      <c r="DQ124" s="20"/>
      <c r="DR124" s="22"/>
      <c r="DS124" s="20"/>
      <c r="DT124" s="22"/>
      <c r="DU124" s="20"/>
      <c r="DV124" s="22"/>
      <c r="DW124" s="20"/>
      <c r="DX124" s="22"/>
      <c r="DY124" s="20"/>
      <c r="DZ124" s="22"/>
      <c r="EA124" s="23">
        <f t="shared" si="26"/>
        <v>0</v>
      </c>
      <c r="EB124" s="21">
        <f t="shared" si="22"/>
        <v>0</v>
      </c>
      <c r="EC124" s="193" t="e">
        <f t="shared" si="23"/>
        <v>#REF!</v>
      </c>
      <c r="ED124" s="193">
        <f t="shared" si="24"/>
        <v>0</v>
      </c>
      <c r="EE124" s="194">
        <f t="shared" si="27"/>
        <v>45</v>
      </c>
      <c r="EF124" s="185"/>
      <c r="EG124" s="185" t="s">
        <v>592</v>
      </c>
      <c r="EH124" s="185" t="s">
        <v>593</v>
      </c>
      <c r="EI124" s="185" t="s">
        <v>389</v>
      </c>
      <c r="EJ124" s="185">
        <v>45</v>
      </c>
      <c r="EK124" s="185">
        <v>4100129.55</v>
      </c>
      <c r="EL124" s="185"/>
      <c r="EM124" s="185"/>
      <c r="EN124" s="185"/>
      <c r="EO124" s="185"/>
      <c r="EP124" s="185"/>
      <c r="EQ124" s="185"/>
      <c r="ER124" s="185"/>
      <c r="ES124" s="185"/>
      <c r="ET124" s="185"/>
      <c r="EU124" s="185"/>
      <c r="EV124" s="185"/>
      <c r="EW124" s="185"/>
      <c r="EX124" s="185"/>
      <c r="EY124" s="185"/>
      <c r="EZ124" s="185"/>
      <c r="FA124" s="185"/>
      <c r="FB124" s="185"/>
      <c r="FC124" s="185"/>
      <c r="FD124" s="185"/>
      <c r="FE124" s="185"/>
      <c r="FF124" s="185"/>
      <c r="FG124" s="195"/>
      <c r="FH124" s="185"/>
      <c r="FI124" s="185"/>
      <c r="FJ124" s="185"/>
      <c r="FK124" s="185"/>
      <c r="FL124" s="185"/>
      <c r="FM124" s="185"/>
      <c r="FN124" s="185"/>
      <c r="FO124" s="185"/>
      <c r="FP124" s="185"/>
      <c r="FQ124" s="185"/>
      <c r="FR124" s="185"/>
      <c r="FS124" s="185"/>
      <c r="FT124" s="185"/>
      <c r="FU124" s="185"/>
      <c r="FV124" s="185"/>
      <c r="FW124" s="185"/>
      <c r="FX124" s="185"/>
      <c r="FY124" s="185"/>
      <c r="FZ124" s="185"/>
      <c r="GA124" s="185"/>
      <c r="GB124" s="185"/>
      <c r="GC124" s="185"/>
      <c r="GD124" s="185"/>
      <c r="GE124" s="185"/>
      <c r="GF124" s="185"/>
      <c r="GG124" s="185"/>
      <c r="GH124" s="185"/>
      <c r="GI124" s="185"/>
      <c r="GJ124" s="185"/>
      <c r="GK124" s="185"/>
      <c r="GL124" s="185"/>
      <c r="GM124" s="185"/>
      <c r="GN124" s="185"/>
      <c r="GO124" s="185"/>
      <c r="GP124" s="185"/>
      <c r="GQ124" s="185"/>
      <c r="GR124" s="185"/>
      <c r="GS124" s="185"/>
      <c r="GT124" s="185"/>
      <c r="GU124" s="185"/>
      <c r="GV124" s="185"/>
      <c r="GW124" s="185"/>
      <c r="GX124" s="185"/>
      <c r="GY124" s="185"/>
      <c r="GZ124" s="185"/>
      <c r="HA124" s="185"/>
      <c r="HB124" s="185"/>
      <c r="HC124" s="185"/>
      <c r="HD124" s="185"/>
      <c r="HE124" s="185"/>
      <c r="HF124" s="185"/>
      <c r="HG124" s="185"/>
      <c r="HH124" s="185"/>
      <c r="HI124" s="185"/>
      <c r="HJ124" s="185"/>
      <c r="HK124" s="185"/>
      <c r="HL124" s="185"/>
      <c r="HM124" s="185"/>
      <c r="HN124" s="185"/>
      <c r="HO124" s="185"/>
      <c r="HP124" s="185"/>
      <c r="HQ124" s="185"/>
      <c r="HR124" s="185"/>
      <c r="HS124" s="185"/>
      <c r="HT124" s="185"/>
      <c r="HU124" s="185"/>
      <c r="HV124" s="185"/>
      <c r="HW124" s="185"/>
      <c r="HX124" s="185"/>
      <c r="HY124" s="185"/>
      <c r="HZ124" s="185"/>
      <c r="IA124" s="185"/>
      <c r="IB124" s="185"/>
      <c r="IC124" s="185"/>
      <c r="ID124" s="185"/>
      <c r="IE124" s="185"/>
      <c r="IF124" s="185"/>
      <c r="IG124" s="185"/>
      <c r="IH124" s="185"/>
      <c r="II124" s="185"/>
      <c r="IJ124" s="185"/>
      <c r="IK124" s="185"/>
      <c r="IL124" s="185"/>
      <c r="IM124" s="185"/>
      <c r="IN124" s="185"/>
      <c r="IO124" s="185"/>
      <c r="IP124" s="185"/>
      <c r="IQ124" s="185"/>
      <c r="IR124" s="185"/>
      <c r="IS124" s="185"/>
      <c r="IT124" s="185"/>
      <c r="IU124" s="185"/>
      <c r="IV124" s="185"/>
      <c r="IW124" s="185"/>
      <c r="IX124" s="185"/>
      <c r="IY124" s="185"/>
      <c r="IZ124" s="185"/>
      <c r="JA124" s="185"/>
      <c r="JB124" s="185"/>
      <c r="JC124" s="185"/>
      <c r="JD124" s="185"/>
      <c r="JE124" s="185"/>
      <c r="JF124" s="185"/>
      <c r="JG124" s="185"/>
      <c r="JH124" s="185"/>
      <c r="JI124" s="185"/>
      <c r="JJ124" s="185"/>
      <c r="JK124" s="185"/>
      <c r="JL124" s="185"/>
      <c r="JM124" s="185"/>
      <c r="JN124" s="185"/>
      <c r="JO124" s="185"/>
      <c r="JP124" s="185"/>
      <c r="JQ124" s="185"/>
      <c r="JR124" s="185"/>
      <c r="JS124" s="185"/>
      <c r="JT124" s="185"/>
      <c r="JU124" s="185"/>
      <c r="JV124" s="185"/>
      <c r="JW124" s="185"/>
      <c r="JX124" s="185"/>
      <c r="JY124" s="185"/>
      <c r="JZ124" s="185"/>
      <c r="KA124" s="185"/>
      <c r="KB124" s="185"/>
      <c r="KC124" s="185"/>
      <c r="KD124" s="185"/>
      <c r="KE124" s="185"/>
      <c r="KF124" s="185"/>
      <c r="KG124" s="185"/>
      <c r="KH124" s="185"/>
      <c r="KI124" s="185"/>
      <c r="KJ124" s="185"/>
      <c r="KK124" s="185"/>
      <c r="KL124" s="185"/>
      <c r="KM124" s="185"/>
      <c r="KN124" s="185"/>
      <c r="KO124" s="185"/>
      <c r="KP124" s="185"/>
      <c r="KQ124" s="185"/>
      <c r="KR124" s="185"/>
      <c r="KS124" s="185"/>
      <c r="KT124" s="185"/>
      <c r="KU124" s="185"/>
      <c r="KV124" s="185"/>
      <c r="KW124" s="185"/>
      <c r="KX124" s="185"/>
      <c r="KY124" s="185"/>
      <c r="KZ124" s="185"/>
      <c r="LA124" s="185"/>
      <c r="LB124" s="185"/>
      <c r="LC124" s="185"/>
      <c r="LD124" s="185"/>
      <c r="LE124" s="185"/>
      <c r="LF124" s="185"/>
      <c r="LG124" s="185"/>
      <c r="LH124" s="185"/>
      <c r="LI124" s="185"/>
      <c r="LJ124" s="185"/>
      <c r="LK124" s="185"/>
      <c r="LL124" s="185"/>
      <c r="LM124" s="185"/>
      <c r="LN124" s="185"/>
      <c r="LO124" s="185"/>
      <c r="LP124" s="185"/>
      <c r="LQ124" s="185"/>
      <c r="LR124" s="185"/>
      <c r="LS124" s="185"/>
      <c r="LT124" s="185"/>
    </row>
    <row r="125" spans="1:332" ht="15" customHeight="1">
      <c r="A125" s="196" t="str">
        <f t="shared" si="34"/>
        <v>8.8.2</v>
      </c>
      <c r="B125" s="253" t="str">
        <f t="shared" si="35"/>
        <v>LUMINARIA EDGE LED PARA MODULO 1, MODULO 3 Y CIRCULACION DOBLE ALTURA</v>
      </c>
      <c r="C125" s="196" t="str">
        <f t="shared" si="18"/>
        <v>UN</v>
      </c>
      <c r="D125" s="196">
        <f t="shared" si="18"/>
        <v>42</v>
      </c>
      <c r="E125" s="196">
        <f t="shared" si="18"/>
        <v>3406809.78</v>
      </c>
      <c r="F125" s="197">
        <f t="shared" si="25"/>
        <v>143086010.75999999</v>
      </c>
      <c r="G125" s="20"/>
      <c r="H125" s="21">
        <f t="shared" si="28"/>
        <v>0</v>
      </c>
      <c r="I125" s="20"/>
      <c r="J125" s="21">
        <f t="shared" si="29"/>
        <v>0</v>
      </c>
      <c r="K125" s="20"/>
      <c r="L125" s="21">
        <f t="shared" si="30"/>
        <v>0</v>
      </c>
      <c r="M125" s="20"/>
      <c r="N125" s="33">
        <f t="shared" si="33"/>
        <v>0</v>
      </c>
      <c r="O125" s="20"/>
      <c r="P125" s="22"/>
      <c r="Q125" s="20"/>
      <c r="R125" s="22"/>
      <c r="S125" s="20"/>
      <c r="T125" s="22"/>
      <c r="U125" s="20"/>
      <c r="V125" s="22"/>
      <c r="W125" s="20"/>
      <c r="X125" s="22"/>
      <c r="Y125" s="20"/>
      <c r="Z125" s="22"/>
      <c r="AA125" s="20"/>
      <c r="AB125" s="22"/>
      <c r="AC125" s="20"/>
      <c r="AD125" s="22"/>
      <c r="AE125" s="20"/>
      <c r="AF125" s="22"/>
      <c r="AG125" s="20"/>
      <c r="AH125" s="22"/>
      <c r="AI125" s="20"/>
      <c r="AJ125" s="22"/>
      <c r="AK125" s="20"/>
      <c r="AL125" s="22"/>
      <c r="AM125" s="20"/>
      <c r="AN125" s="22"/>
      <c r="AO125" s="20"/>
      <c r="AP125" s="22"/>
      <c r="AQ125" s="20"/>
      <c r="AR125" s="22"/>
      <c r="AS125" s="20"/>
      <c r="AT125" s="22"/>
      <c r="AU125" s="20"/>
      <c r="AV125" s="22"/>
      <c r="AW125" s="20"/>
      <c r="AX125" s="22"/>
      <c r="AY125" s="20"/>
      <c r="AZ125" s="22"/>
      <c r="BA125" s="20"/>
      <c r="BB125" s="22"/>
      <c r="BC125" s="20"/>
      <c r="BD125" s="22"/>
      <c r="BE125" s="20"/>
      <c r="BF125" s="22"/>
      <c r="BG125" s="83"/>
      <c r="BH125" s="84"/>
      <c r="BI125" s="20"/>
      <c r="BJ125" s="95"/>
      <c r="BK125" s="20">
        <v>0</v>
      </c>
      <c r="BL125" s="21">
        <f t="shared" si="31"/>
        <v>0</v>
      </c>
      <c r="BM125" s="20"/>
      <c r="BN125" s="95">
        <f t="shared" si="21"/>
        <v>0</v>
      </c>
      <c r="BO125" s="20"/>
      <c r="BP125" s="21">
        <f t="shared" si="32"/>
        <v>0</v>
      </c>
      <c r="BQ125" s="20"/>
      <c r="BR125" s="22"/>
      <c r="BS125" s="20"/>
      <c r="BT125" s="22"/>
      <c r="BU125" s="20"/>
      <c r="BV125" s="22"/>
      <c r="BW125" s="20"/>
      <c r="BX125" s="22"/>
      <c r="BY125" s="20"/>
      <c r="BZ125" s="172"/>
      <c r="CA125" s="20"/>
      <c r="CB125" s="164"/>
      <c r="CC125" s="20"/>
      <c r="CD125" s="178"/>
      <c r="CE125" s="20"/>
      <c r="CF125" s="95"/>
      <c r="CG125" s="20"/>
      <c r="CH125" s="95"/>
      <c r="CI125" s="20"/>
      <c r="CJ125" s="22"/>
      <c r="CK125" s="20"/>
      <c r="CL125" s="22"/>
      <c r="CM125" s="20"/>
      <c r="CN125" s="22"/>
      <c r="CO125" s="20"/>
      <c r="CP125" s="22"/>
      <c r="CQ125" s="20"/>
      <c r="CR125" s="22"/>
      <c r="CS125" s="20"/>
      <c r="CT125" s="22"/>
      <c r="CU125" s="20"/>
      <c r="CV125" s="22"/>
      <c r="CW125" s="20"/>
      <c r="CX125" s="22"/>
      <c r="CY125" s="20"/>
      <c r="CZ125" s="22"/>
      <c r="DA125" s="20"/>
      <c r="DB125" s="22"/>
      <c r="DC125" s="20"/>
      <c r="DD125" s="22"/>
      <c r="DE125" s="20"/>
      <c r="DF125" s="22"/>
      <c r="DG125" s="20"/>
      <c r="DH125" s="22"/>
      <c r="DI125" s="20"/>
      <c r="DJ125" s="22"/>
      <c r="DK125" s="20"/>
      <c r="DL125" s="22"/>
      <c r="DM125" s="20"/>
      <c r="DN125" s="22"/>
      <c r="DO125" s="20"/>
      <c r="DP125" s="22"/>
      <c r="DQ125" s="20"/>
      <c r="DR125" s="22"/>
      <c r="DS125" s="20"/>
      <c r="DT125" s="22"/>
      <c r="DU125" s="20"/>
      <c r="DV125" s="22"/>
      <c r="DW125" s="20"/>
      <c r="DX125" s="22"/>
      <c r="DY125" s="20"/>
      <c r="DZ125" s="22"/>
      <c r="EA125" s="23">
        <f t="shared" si="26"/>
        <v>0</v>
      </c>
      <c r="EB125" s="21">
        <f t="shared" si="22"/>
        <v>0</v>
      </c>
      <c r="EC125" s="193" t="e">
        <f t="shared" si="23"/>
        <v>#REF!</v>
      </c>
      <c r="ED125" s="193">
        <f t="shared" si="24"/>
        <v>0</v>
      </c>
      <c r="EE125" s="194">
        <f t="shared" si="27"/>
        <v>42</v>
      </c>
      <c r="EF125" s="185"/>
      <c r="EG125" s="185" t="s">
        <v>594</v>
      </c>
      <c r="EH125" s="185" t="s">
        <v>595</v>
      </c>
      <c r="EI125" s="185" t="s">
        <v>389</v>
      </c>
      <c r="EJ125" s="185">
        <v>42</v>
      </c>
      <c r="EK125" s="185">
        <v>3406809.78</v>
      </c>
      <c r="EL125" s="185"/>
      <c r="EM125" s="185"/>
      <c r="EN125" s="185"/>
      <c r="EO125" s="185"/>
      <c r="EP125" s="185"/>
      <c r="EQ125" s="185"/>
      <c r="ER125" s="185"/>
      <c r="ES125" s="185"/>
      <c r="ET125" s="185"/>
      <c r="EU125" s="185"/>
      <c r="EV125" s="185"/>
      <c r="EW125" s="185"/>
      <c r="EX125" s="185"/>
      <c r="EY125" s="185"/>
      <c r="EZ125" s="185"/>
      <c r="FA125" s="185"/>
      <c r="FB125" s="185"/>
      <c r="FC125" s="185"/>
      <c r="FD125" s="185"/>
      <c r="FE125" s="185"/>
      <c r="FF125" s="185"/>
      <c r="FG125" s="195"/>
      <c r="FH125" s="185"/>
      <c r="FI125" s="185"/>
      <c r="FJ125" s="185"/>
      <c r="FK125" s="185"/>
      <c r="FL125" s="185"/>
      <c r="FM125" s="185"/>
      <c r="FN125" s="185"/>
      <c r="FO125" s="185"/>
      <c r="FP125" s="185"/>
      <c r="FQ125" s="185"/>
      <c r="FR125" s="185"/>
      <c r="FS125" s="185"/>
      <c r="FT125" s="185"/>
      <c r="FU125" s="185"/>
      <c r="FV125" s="185"/>
      <c r="FW125" s="185"/>
      <c r="FX125" s="185"/>
      <c r="FY125" s="185"/>
      <c r="FZ125" s="185"/>
      <c r="GA125" s="185"/>
      <c r="GB125" s="185"/>
      <c r="GC125" s="185"/>
      <c r="GD125" s="185"/>
      <c r="GE125" s="185"/>
      <c r="GF125" s="185"/>
      <c r="GG125" s="185"/>
      <c r="GH125" s="185"/>
      <c r="GI125" s="185"/>
      <c r="GJ125" s="185"/>
      <c r="GK125" s="185"/>
      <c r="GL125" s="185"/>
      <c r="GM125" s="185"/>
      <c r="GN125" s="185"/>
      <c r="GO125" s="185"/>
      <c r="GP125" s="185"/>
      <c r="GQ125" s="185"/>
      <c r="GR125" s="185"/>
      <c r="GS125" s="185"/>
      <c r="GT125" s="185"/>
      <c r="GU125" s="185"/>
      <c r="GV125" s="185"/>
      <c r="GW125" s="185"/>
      <c r="GX125" s="185"/>
      <c r="GY125" s="185"/>
      <c r="GZ125" s="185"/>
      <c r="HA125" s="185"/>
      <c r="HB125" s="185"/>
      <c r="HC125" s="185"/>
      <c r="HD125" s="185"/>
      <c r="HE125" s="185"/>
      <c r="HF125" s="185"/>
      <c r="HG125" s="185"/>
      <c r="HH125" s="185"/>
      <c r="HI125" s="185"/>
      <c r="HJ125" s="185"/>
      <c r="HK125" s="185"/>
      <c r="HL125" s="185"/>
      <c r="HM125" s="185"/>
      <c r="HN125" s="185"/>
      <c r="HO125" s="185"/>
      <c r="HP125" s="185"/>
      <c r="HQ125" s="185"/>
      <c r="HR125" s="185"/>
      <c r="HS125" s="185"/>
      <c r="HT125" s="185"/>
      <c r="HU125" s="185"/>
      <c r="HV125" s="185"/>
      <c r="HW125" s="185"/>
      <c r="HX125" s="185"/>
      <c r="HY125" s="185"/>
      <c r="HZ125" s="185"/>
      <c r="IA125" s="185"/>
      <c r="IB125" s="185"/>
      <c r="IC125" s="185"/>
      <c r="ID125" s="185"/>
      <c r="IE125" s="185"/>
      <c r="IF125" s="185"/>
      <c r="IG125" s="185"/>
      <c r="IH125" s="185"/>
      <c r="II125" s="185"/>
      <c r="IJ125" s="185"/>
      <c r="IK125" s="185"/>
      <c r="IL125" s="185"/>
      <c r="IM125" s="185"/>
      <c r="IN125" s="185"/>
      <c r="IO125" s="185"/>
      <c r="IP125" s="185"/>
      <c r="IQ125" s="185"/>
      <c r="IR125" s="185"/>
      <c r="IS125" s="185"/>
      <c r="IT125" s="185"/>
      <c r="IU125" s="185"/>
      <c r="IV125" s="185"/>
      <c r="IW125" s="185"/>
      <c r="IX125" s="185"/>
      <c r="IY125" s="185"/>
      <c r="IZ125" s="185"/>
      <c r="JA125" s="185"/>
      <c r="JB125" s="185"/>
      <c r="JC125" s="185"/>
      <c r="JD125" s="185"/>
      <c r="JE125" s="185"/>
      <c r="JF125" s="185"/>
      <c r="JG125" s="185"/>
      <c r="JH125" s="185"/>
      <c r="JI125" s="185"/>
      <c r="JJ125" s="185"/>
      <c r="JK125" s="185"/>
      <c r="JL125" s="185"/>
      <c r="JM125" s="185"/>
      <c r="JN125" s="185"/>
      <c r="JO125" s="185"/>
      <c r="JP125" s="185"/>
      <c r="JQ125" s="185"/>
      <c r="JR125" s="185"/>
      <c r="JS125" s="185"/>
      <c r="JT125" s="185"/>
      <c r="JU125" s="185"/>
      <c r="JV125" s="185"/>
      <c r="JW125" s="185"/>
      <c r="JX125" s="185"/>
      <c r="JY125" s="185"/>
      <c r="JZ125" s="185"/>
      <c r="KA125" s="185"/>
      <c r="KB125" s="185"/>
      <c r="KC125" s="185"/>
      <c r="KD125" s="185"/>
      <c r="KE125" s="185"/>
      <c r="KF125" s="185"/>
      <c r="KG125" s="185"/>
      <c r="KH125" s="185"/>
      <c r="KI125" s="185"/>
      <c r="KJ125" s="185"/>
      <c r="KK125" s="185"/>
      <c r="KL125" s="185"/>
      <c r="KM125" s="185"/>
      <c r="KN125" s="185"/>
      <c r="KO125" s="185"/>
      <c r="KP125" s="185"/>
      <c r="KQ125" s="185"/>
      <c r="KR125" s="185"/>
      <c r="KS125" s="185"/>
      <c r="KT125" s="185"/>
      <c r="KU125" s="185"/>
      <c r="KV125" s="185"/>
      <c r="KW125" s="185"/>
      <c r="KX125" s="185"/>
      <c r="KY125" s="185"/>
      <c r="KZ125" s="185"/>
      <c r="LA125" s="185"/>
      <c r="LB125" s="185"/>
      <c r="LC125" s="185"/>
      <c r="LD125" s="185"/>
      <c r="LE125" s="185"/>
      <c r="LF125" s="185"/>
      <c r="LG125" s="185"/>
      <c r="LH125" s="185"/>
      <c r="LI125" s="185"/>
      <c r="LJ125" s="185"/>
      <c r="LK125" s="185"/>
      <c r="LL125" s="185"/>
      <c r="LM125" s="185"/>
      <c r="LN125" s="185"/>
      <c r="LO125" s="185"/>
      <c r="LP125" s="185"/>
      <c r="LQ125" s="185"/>
      <c r="LR125" s="185"/>
      <c r="LS125" s="185"/>
      <c r="LT125" s="185"/>
    </row>
    <row r="126" spans="1:332" ht="21" customHeight="1">
      <c r="A126" s="196" t="str">
        <f t="shared" si="34"/>
        <v>8.8.3</v>
      </c>
      <c r="B126" s="253" t="str">
        <f t="shared" si="35"/>
        <v>LUMINARIA LED ZONAS VERDES INTERNAS</v>
      </c>
      <c r="C126" s="196" t="str">
        <f t="shared" si="18"/>
        <v>UN</v>
      </c>
      <c r="D126" s="196">
        <f t="shared" si="18"/>
        <v>42</v>
      </c>
      <c r="E126" s="196">
        <f t="shared" si="18"/>
        <v>2052367.02</v>
      </c>
      <c r="F126" s="197">
        <f t="shared" si="25"/>
        <v>86199414.840000004</v>
      </c>
      <c r="G126" s="20"/>
      <c r="H126" s="21">
        <f t="shared" si="28"/>
        <v>0</v>
      </c>
      <c r="I126" s="20"/>
      <c r="J126" s="21">
        <f t="shared" si="29"/>
        <v>0</v>
      </c>
      <c r="K126" s="20"/>
      <c r="L126" s="21">
        <f t="shared" si="30"/>
        <v>0</v>
      </c>
      <c r="M126" s="20"/>
      <c r="N126" s="33">
        <f t="shared" si="33"/>
        <v>0</v>
      </c>
      <c r="O126" s="20"/>
      <c r="P126" s="22"/>
      <c r="Q126" s="20"/>
      <c r="R126" s="22"/>
      <c r="S126" s="20"/>
      <c r="T126" s="22"/>
      <c r="U126" s="20"/>
      <c r="V126" s="22"/>
      <c r="W126" s="20"/>
      <c r="X126" s="22"/>
      <c r="Y126" s="20"/>
      <c r="Z126" s="22"/>
      <c r="AA126" s="20"/>
      <c r="AB126" s="22"/>
      <c r="AC126" s="20"/>
      <c r="AD126" s="22"/>
      <c r="AE126" s="20"/>
      <c r="AF126" s="22"/>
      <c r="AG126" s="20"/>
      <c r="AH126" s="22"/>
      <c r="AI126" s="20"/>
      <c r="AJ126" s="22"/>
      <c r="AK126" s="20"/>
      <c r="AL126" s="22"/>
      <c r="AM126" s="20"/>
      <c r="AN126" s="22"/>
      <c r="AO126" s="20"/>
      <c r="AP126" s="22"/>
      <c r="AQ126" s="20"/>
      <c r="AR126" s="22"/>
      <c r="AS126" s="20"/>
      <c r="AT126" s="22"/>
      <c r="AU126" s="20"/>
      <c r="AV126" s="22"/>
      <c r="AW126" s="20"/>
      <c r="AX126" s="22"/>
      <c r="AY126" s="20"/>
      <c r="AZ126" s="22"/>
      <c r="BA126" s="20"/>
      <c r="BB126" s="22"/>
      <c r="BC126" s="20"/>
      <c r="BD126" s="22"/>
      <c r="BE126" s="20"/>
      <c r="BF126" s="22"/>
      <c r="BG126" s="83"/>
      <c r="BH126" s="84"/>
      <c r="BI126" s="20"/>
      <c r="BJ126" s="95"/>
      <c r="BK126" s="20">
        <v>0</v>
      </c>
      <c r="BL126" s="21">
        <f t="shared" si="31"/>
        <v>0</v>
      </c>
      <c r="BM126" s="20"/>
      <c r="BN126" s="95">
        <f t="shared" si="21"/>
        <v>0</v>
      </c>
      <c r="BO126" s="20"/>
      <c r="BP126" s="21">
        <f t="shared" si="32"/>
        <v>0</v>
      </c>
      <c r="BQ126" s="20"/>
      <c r="BR126" s="22"/>
      <c r="BS126" s="20"/>
      <c r="BT126" s="22"/>
      <c r="BU126" s="20"/>
      <c r="BV126" s="22"/>
      <c r="BW126" s="20"/>
      <c r="BX126" s="22"/>
      <c r="BY126" s="20"/>
      <c r="BZ126" s="172"/>
      <c r="CA126" s="20"/>
      <c r="CB126" s="164"/>
      <c r="CC126" s="20"/>
      <c r="CD126" s="178"/>
      <c r="CE126" s="20"/>
      <c r="CF126" s="95"/>
      <c r="CG126" s="20"/>
      <c r="CH126" s="95"/>
      <c r="CI126" s="20"/>
      <c r="CJ126" s="22"/>
      <c r="CK126" s="20"/>
      <c r="CL126" s="22"/>
      <c r="CM126" s="20"/>
      <c r="CN126" s="22"/>
      <c r="CO126" s="20"/>
      <c r="CP126" s="22"/>
      <c r="CQ126" s="20"/>
      <c r="CR126" s="22"/>
      <c r="CS126" s="20"/>
      <c r="CT126" s="22"/>
      <c r="CU126" s="20"/>
      <c r="CV126" s="22"/>
      <c r="CW126" s="20"/>
      <c r="CX126" s="22"/>
      <c r="CY126" s="20"/>
      <c r="CZ126" s="22"/>
      <c r="DA126" s="20"/>
      <c r="DB126" s="22"/>
      <c r="DC126" s="20"/>
      <c r="DD126" s="22"/>
      <c r="DE126" s="20"/>
      <c r="DF126" s="22"/>
      <c r="DG126" s="20"/>
      <c r="DH126" s="22"/>
      <c r="DI126" s="20"/>
      <c r="DJ126" s="22"/>
      <c r="DK126" s="20"/>
      <c r="DL126" s="22"/>
      <c r="DM126" s="20"/>
      <c r="DN126" s="22"/>
      <c r="DO126" s="20"/>
      <c r="DP126" s="22"/>
      <c r="DQ126" s="20"/>
      <c r="DR126" s="22"/>
      <c r="DS126" s="20"/>
      <c r="DT126" s="22"/>
      <c r="DU126" s="20"/>
      <c r="DV126" s="22"/>
      <c r="DW126" s="20"/>
      <c r="DX126" s="22"/>
      <c r="DY126" s="20"/>
      <c r="DZ126" s="22"/>
      <c r="EA126" s="23">
        <f t="shared" si="26"/>
        <v>0</v>
      </c>
      <c r="EB126" s="21">
        <f t="shared" si="22"/>
        <v>0</v>
      </c>
      <c r="EC126" s="193" t="e">
        <f t="shared" si="23"/>
        <v>#REF!</v>
      </c>
      <c r="ED126" s="193">
        <f t="shared" si="24"/>
        <v>0</v>
      </c>
      <c r="EE126" s="194">
        <f t="shared" si="27"/>
        <v>42</v>
      </c>
      <c r="EF126" s="185"/>
      <c r="EG126" s="185" t="s">
        <v>596</v>
      </c>
      <c r="EH126" s="185" t="s">
        <v>597</v>
      </c>
      <c r="EI126" s="185" t="s">
        <v>389</v>
      </c>
      <c r="EJ126" s="185">
        <v>42</v>
      </c>
      <c r="EK126" s="185">
        <v>2052367.02</v>
      </c>
      <c r="EL126" s="185"/>
      <c r="EM126" s="185"/>
      <c r="EN126" s="185"/>
      <c r="EO126" s="185"/>
      <c r="EP126" s="185"/>
      <c r="EQ126" s="185"/>
      <c r="ER126" s="185"/>
      <c r="ES126" s="185"/>
      <c r="ET126" s="185"/>
      <c r="EU126" s="185"/>
      <c r="EV126" s="185"/>
      <c r="EW126" s="185"/>
      <c r="EX126" s="185"/>
      <c r="EY126" s="185"/>
      <c r="EZ126" s="185"/>
      <c r="FA126" s="185"/>
      <c r="FB126" s="185"/>
      <c r="FC126" s="185"/>
      <c r="FD126" s="185"/>
      <c r="FE126" s="185"/>
      <c r="FF126" s="185"/>
      <c r="FG126" s="195"/>
      <c r="FH126" s="185"/>
      <c r="FI126" s="185"/>
      <c r="FJ126" s="185"/>
      <c r="FK126" s="185"/>
      <c r="FL126" s="185"/>
      <c r="FM126" s="185"/>
      <c r="FN126" s="185"/>
      <c r="FO126" s="185"/>
      <c r="FP126" s="185"/>
      <c r="FQ126" s="185"/>
      <c r="FR126" s="185"/>
      <c r="FS126" s="185"/>
      <c r="FT126" s="185"/>
      <c r="FU126" s="185"/>
      <c r="FV126" s="185"/>
      <c r="FW126" s="185"/>
      <c r="FX126" s="185"/>
      <c r="FY126" s="185"/>
      <c r="FZ126" s="185"/>
      <c r="GA126" s="185"/>
      <c r="GB126" s="185"/>
      <c r="GC126" s="185"/>
      <c r="GD126" s="185"/>
      <c r="GE126" s="185"/>
      <c r="GF126" s="185"/>
      <c r="GG126" s="185"/>
      <c r="GH126" s="185"/>
      <c r="GI126" s="185"/>
      <c r="GJ126" s="185"/>
      <c r="GK126" s="185"/>
      <c r="GL126" s="185"/>
      <c r="GM126" s="185"/>
      <c r="GN126" s="185"/>
      <c r="GO126" s="185"/>
      <c r="GP126" s="185"/>
      <c r="GQ126" s="185"/>
      <c r="GR126" s="185"/>
      <c r="GS126" s="185"/>
      <c r="GT126" s="185"/>
      <c r="GU126" s="185"/>
      <c r="GV126" s="185"/>
      <c r="GW126" s="185"/>
      <c r="GX126" s="185"/>
      <c r="GY126" s="185"/>
      <c r="GZ126" s="185"/>
      <c r="HA126" s="185"/>
      <c r="HB126" s="185"/>
      <c r="HC126" s="185"/>
      <c r="HD126" s="185"/>
      <c r="HE126" s="185"/>
      <c r="HF126" s="185"/>
      <c r="HG126" s="185"/>
      <c r="HH126" s="185"/>
      <c r="HI126" s="185"/>
      <c r="HJ126" s="185"/>
      <c r="HK126" s="185"/>
      <c r="HL126" s="185"/>
      <c r="HM126" s="185"/>
      <c r="HN126" s="185"/>
      <c r="HO126" s="185"/>
      <c r="HP126" s="185"/>
      <c r="HQ126" s="185"/>
      <c r="HR126" s="185"/>
      <c r="HS126" s="185"/>
      <c r="HT126" s="185"/>
      <c r="HU126" s="185"/>
      <c r="HV126" s="185"/>
      <c r="HW126" s="185"/>
      <c r="HX126" s="185"/>
      <c r="HY126" s="185"/>
      <c r="HZ126" s="185"/>
      <c r="IA126" s="185"/>
      <c r="IB126" s="185"/>
      <c r="IC126" s="185"/>
      <c r="ID126" s="185"/>
      <c r="IE126" s="185"/>
      <c r="IF126" s="185"/>
      <c r="IG126" s="185"/>
      <c r="IH126" s="185"/>
      <c r="II126" s="185"/>
      <c r="IJ126" s="185"/>
      <c r="IK126" s="185"/>
      <c r="IL126" s="185"/>
      <c r="IM126" s="185"/>
      <c r="IN126" s="185"/>
      <c r="IO126" s="185"/>
      <c r="IP126" s="185"/>
      <c r="IQ126" s="185"/>
      <c r="IR126" s="185"/>
      <c r="IS126" s="185"/>
      <c r="IT126" s="185"/>
      <c r="IU126" s="185"/>
      <c r="IV126" s="185"/>
      <c r="IW126" s="185"/>
      <c r="IX126" s="185"/>
      <c r="IY126" s="185"/>
      <c r="IZ126" s="185"/>
      <c r="JA126" s="185"/>
      <c r="JB126" s="185"/>
      <c r="JC126" s="185"/>
      <c r="JD126" s="185"/>
      <c r="JE126" s="185"/>
      <c r="JF126" s="185"/>
      <c r="JG126" s="185"/>
      <c r="JH126" s="185"/>
      <c r="JI126" s="185"/>
      <c r="JJ126" s="185"/>
      <c r="JK126" s="185"/>
      <c r="JL126" s="185"/>
      <c r="JM126" s="185"/>
      <c r="JN126" s="185"/>
      <c r="JO126" s="185"/>
      <c r="JP126" s="185"/>
      <c r="JQ126" s="185"/>
      <c r="JR126" s="185"/>
      <c r="JS126" s="185"/>
      <c r="JT126" s="185"/>
      <c r="JU126" s="185"/>
      <c r="JV126" s="185"/>
      <c r="JW126" s="185"/>
      <c r="JX126" s="185"/>
      <c r="JY126" s="185"/>
      <c r="JZ126" s="185"/>
      <c r="KA126" s="185"/>
      <c r="KB126" s="185"/>
      <c r="KC126" s="185"/>
      <c r="KD126" s="185"/>
      <c r="KE126" s="185"/>
      <c r="KF126" s="185"/>
      <c r="KG126" s="185"/>
      <c r="KH126" s="185"/>
      <c r="KI126" s="185"/>
      <c r="KJ126" s="185"/>
      <c r="KK126" s="185"/>
      <c r="KL126" s="185"/>
      <c r="KM126" s="185"/>
      <c r="KN126" s="185"/>
      <c r="KO126" s="185"/>
      <c r="KP126" s="185"/>
      <c r="KQ126" s="185"/>
      <c r="KR126" s="185"/>
      <c r="KS126" s="185"/>
      <c r="KT126" s="185"/>
      <c r="KU126" s="185"/>
      <c r="KV126" s="185"/>
      <c r="KW126" s="185"/>
      <c r="KX126" s="185"/>
      <c r="KY126" s="185"/>
      <c r="KZ126" s="185"/>
      <c r="LA126" s="185"/>
      <c r="LB126" s="185"/>
      <c r="LC126" s="185"/>
      <c r="LD126" s="185"/>
      <c r="LE126" s="185"/>
      <c r="LF126" s="185"/>
      <c r="LG126" s="185"/>
      <c r="LH126" s="185"/>
      <c r="LI126" s="185"/>
      <c r="LJ126" s="185"/>
      <c r="LK126" s="185"/>
      <c r="LL126" s="185"/>
      <c r="LM126" s="185"/>
      <c r="LN126" s="185"/>
      <c r="LO126" s="185"/>
      <c r="LP126" s="185"/>
      <c r="LQ126" s="185"/>
      <c r="LR126" s="185"/>
      <c r="LS126" s="185"/>
      <c r="LT126" s="185"/>
    </row>
    <row r="127" spans="1:332" ht="15" customHeight="1">
      <c r="A127" s="196" t="str">
        <f t="shared" si="34"/>
        <v>8.8.4</v>
      </c>
      <c r="B127" s="253" t="str">
        <f t="shared" si="35"/>
        <v xml:space="preserve">LUMINARIA LED CR4-4'', POTENCIA 8,5W PARA CIRCULACION AUDITORIO    </v>
      </c>
      <c r="C127" s="196" t="str">
        <f t="shared" si="18"/>
        <v>UN</v>
      </c>
      <c r="D127" s="196">
        <f t="shared" si="18"/>
        <v>44</v>
      </c>
      <c r="E127" s="196">
        <f t="shared" si="18"/>
        <v>191423.43</v>
      </c>
      <c r="F127" s="197">
        <f t="shared" si="25"/>
        <v>8422630.9199999999</v>
      </c>
      <c r="G127" s="20"/>
      <c r="H127" s="21">
        <f t="shared" si="28"/>
        <v>0</v>
      </c>
      <c r="I127" s="20"/>
      <c r="J127" s="21">
        <f t="shared" si="29"/>
        <v>0</v>
      </c>
      <c r="K127" s="20"/>
      <c r="L127" s="21">
        <f t="shared" si="30"/>
        <v>0</v>
      </c>
      <c r="M127" s="20"/>
      <c r="N127" s="33">
        <f t="shared" si="33"/>
        <v>0</v>
      </c>
      <c r="O127" s="20"/>
      <c r="P127" s="22"/>
      <c r="Q127" s="20"/>
      <c r="R127" s="22"/>
      <c r="S127" s="20"/>
      <c r="T127" s="22"/>
      <c r="U127" s="20"/>
      <c r="V127" s="22"/>
      <c r="W127" s="20"/>
      <c r="X127" s="22"/>
      <c r="Y127" s="20"/>
      <c r="Z127" s="22"/>
      <c r="AA127" s="20"/>
      <c r="AB127" s="22"/>
      <c r="AC127" s="20"/>
      <c r="AD127" s="22"/>
      <c r="AE127" s="20"/>
      <c r="AF127" s="22"/>
      <c r="AG127" s="20"/>
      <c r="AH127" s="22"/>
      <c r="AI127" s="20"/>
      <c r="AJ127" s="22"/>
      <c r="AK127" s="20"/>
      <c r="AL127" s="22"/>
      <c r="AM127" s="20"/>
      <c r="AN127" s="22"/>
      <c r="AO127" s="20"/>
      <c r="AP127" s="22"/>
      <c r="AQ127" s="20"/>
      <c r="AR127" s="22"/>
      <c r="AS127" s="20"/>
      <c r="AT127" s="22"/>
      <c r="AU127" s="20"/>
      <c r="AV127" s="22"/>
      <c r="AW127" s="20"/>
      <c r="AX127" s="22"/>
      <c r="AY127" s="20"/>
      <c r="AZ127" s="22"/>
      <c r="BA127" s="20"/>
      <c r="BB127" s="22"/>
      <c r="BC127" s="20"/>
      <c r="BD127" s="22"/>
      <c r="BE127" s="20"/>
      <c r="BF127" s="22"/>
      <c r="BG127" s="83"/>
      <c r="BH127" s="84"/>
      <c r="BI127" s="20"/>
      <c r="BJ127" s="95"/>
      <c r="BK127" s="20">
        <v>0</v>
      </c>
      <c r="BL127" s="21">
        <f t="shared" si="31"/>
        <v>0</v>
      </c>
      <c r="BM127" s="20"/>
      <c r="BN127" s="95">
        <f t="shared" si="21"/>
        <v>0</v>
      </c>
      <c r="BO127" s="20"/>
      <c r="BP127" s="21">
        <f t="shared" si="32"/>
        <v>0</v>
      </c>
      <c r="BQ127" s="20"/>
      <c r="BR127" s="22"/>
      <c r="BS127" s="20"/>
      <c r="BT127" s="22"/>
      <c r="BU127" s="20"/>
      <c r="BV127" s="22"/>
      <c r="BW127" s="20"/>
      <c r="BX127" s="22"/>
      <c r="BY127" s="20"/>
      <c r="BZ127" s="172"/>
      <c r="CA127" s="20"/>
      <c r="CB127" s="164"/>
      <c r="CC127" s="20"/>
      <c r="CD127" s="178"/>
      <c r="CE127" s="20"/>
      <c r="CF127" s="95"/>
      <c r="CG127" s="20"/>
      <c r="CH127" s="95"/>
      <c r="CI127" s="20"/>
      <c r="CJ127" s="22"/>
      <c r="CK127" s="20"/>
      <c r="CL127" s="22"/>
      <c r="CM127" s="20"/>
      <c r="CN127" s="22"/>
      <c r="CO127" s="20"/>
      <c r="CP127" s="22"/>
      <c r="CQ127" s="20"/>
      <c r="CR127" s="22"/>
      <c r="CS127" s="20"/>
      <c r="CT127" s="22"/>
      <c r="CU127" s="20"/>
      <c r="CV127" s="22"/>
      <c r="CW127" s="20"/>
      <c r="CX127" s="22"/>
      <c r="CY127" s="20"/>
      <c r="CZ127" s="22"/>
      <c r="DA127" s="20"/>
      <c r="DB127" s="22"/>
      <c r="DC127" s="20"/>
      <c r="DD127" s="22"/>
      <c r="DE127" s="20"/>
      <c r="DF127" s="22"/>
      <c r="DG127" s="20"/>
      <c r="DH127" s="22"/>
      <c r="DI127" s="20"/>
      <c r="DJ127" s="22"/>
      <c r="DK127" s="20"/>
      <c r="DL127" s="22"/>
      <c r="DM127" s="20"/>
      <c r="DN127" s="22"/>
      <c r="DO127" s="20"/>
      <c r="DP127" s="22"/>
      <c r="DQ127" s="20"/>
      <c r="DR127" s="22"/>
      <c r="DS127" s="20"/>
      <c r="DT127" s="22"/>
      <c r="DU127" s="20"/>
      <c r="DV127" s="22"/>
      <c r="DW127" s="20"/>
      <c r="DX127" s="22"/>
      <c r="DY127" s="20"/>
      <c r="DZ127" s="22"/>
      <c r="EA127" s="23">
        <f t="shared" si="26"/>
        <v>0</v>
      </c>
      <c r="EB127" s="21">
        <f t="shared" si="22"/>
        <v>0</v>
      </c>
      <c r="EC127" s="193" t="e">
        <f t="shared" si="23"/>
        <v>#REF!</v>
      </c>
      <c r="ED127" s="193">
        <f t="shared" si="24"/>
        <v>0</v>
      </c>
      <c r="EE127" s="194">
        <f t="shared" si="27"/>
        <v>44</v>
      </c>
      <c r="EF127" s="185"/>
      <c r="EG127" s="185" t="s">
        <v>598</v>
      </c>
      <c r="EH127" s="185" t="s">
        <v>599</v>
      </c>
      <c r="EI127" s="185" t="s">
        <v>389</v>
      </c>
      <c r="EJ127" s="185">
        <v>44</v>
      </c>
      <c r="EK127" s="185">
        <v>191423.43</v>
      </c>
      <c r="EL127" s="185"/>
      <c r="EM127" s="185"/>
      <c r="EN127" s="185"/>
      <c r="EO127" s="185"/>
      <c r="EP127" s="185"/>
      <c r="EQ127" s="185"/>
      <c r="ER127" s="185"/>
      <c r="ES127" s="185"/>
      <c r="ET127" s="185"/>
      <c r="EU127" s="185"/>
      <c r="EV127" s="185"/>
      <c r="EW127" s="185"/>
      <c r="EX127" s="185"/>
      <c r="EY127" s="185"/>
      <c r="EZ127" s="185"/>
      <c r="FA127" s="185"/>
      <c r="FB127" s="185"/>
      <c r="FC127" s="185"/>
      <c r="FD127" s="185"/>
      <c r="FE127" s="185"/>
      <c r="FF127" s="185"/>
      <c r="FG127" s="195"/>
      <c r="FH127" s="185"/>
      <c r="FI127" s="185"/>
      <c r="FJ127" s="185"/>
      <c r="FK127" s="185"/>
      <c r="FL127" s="185"/>
      <c r="FM127" s="185"/>
      <c r="FN127" s="185"/>
      <c r="FO127" s="185"/>
      <c r="FP127" s="185"/>
      <c r="FQ127" s="185"/>
      <c r="FR127" s="185"/>
      <c r="FS127" s="185"/>
      <c r="FT127" s="185"/>
      <c r="FU127" s="185"/>
      <c r="FV127" s="185"/>
      <c r="FW127" s="185"/>
      <c r="FX127" s="185"/>
      <c r="FY127" s="185"/>
      <c r="FZ127" s="185"/>
      <c r="GA127" s="185"/>
      <c r="GB127" s="185"/>
      <c r="GC127" s="185"/>
      <c r="GD127" s="185"/>
      <c r="GE127" s="185"/>
      <c r="GF127" s="185"/>
      <c r="GG127" s="185"/>
      <c r="GH127" s="185"/>
      <c r="GI127" s="185"/>
      <c r="GJ127" s="185"/>
      <c r="GK127" s="185"/>
      <c r="GL127" s="185"/>
      <c r="GM127" s="185"/>
      <c r="GN127" s="185"/>
      <c r="GO127" s="185"/>
      <c r="GP127" s="185"/>
      <c r="GQ127" s="185"/>
      <c r="GR127" s="185"/>
      <c r="GS127" s="185"/>
      <c r="GT127" s="185"/>
      <c r="GU127" s="185"/>
      <c r="GV127" s="185"/>
      <c r="GW127" s="185"/>
      <c r="GX127" s="185"/>
      <c r="GY127" s="185"/>
      <c r="GZ127" s="185"/>
      <c r="HA127" s="185"/>
      <c r="HB127" s="185"/>
      <c r="HC127" s="185"/>
      <c r="HD127" s="185"/>
      <c r="HE127" s="185"/>
      <c r="HF127" s="185"/>
      <c r="HG127" s="185"/>
      <c r="HH127" s="185"/>
      <c r="HI127" s="185"/>
      <c r="HJ127" s="185"/>
      <c r="HK127" s="185"/>
      <c r="HL127" s="185"/>
      <c r="HM127" s="185"/>
      <c r="HN127" s="185"/>
      <c r="HO127" s="185"/>
      <c r="HP127" s="185"/>
      <c r="HQ127" s="185"/>
      <c r="HR127" s="185"/>
      <c r="HS127" s="185"/>
      <c r="HT127" s="185"/>
      <c r="HU127" s="185"/>
      <c r="HV127" s="185"/>
      <c r="HW127" s="185"/>
      <c r="HX127" s="185"/>
      <c r="HY127" s="185"/>
      <c r="HZ127" s="185"/>
      <c r="IA127" s="185"/>
      <c r="IB127" s="185"/>
      <c r="IC127" s="185"/>
      <c r="ID127" s="185"/>
      <c r="IE127" s="185"/>
      <c r="IF127" s="185"/>
      <c r="IG127" s="185"/>
      <c r="IH127" s="185"/>
      <c r="II127" s="185"/>
      <c r="IJ127" s="185"/>
      <c r="IK127" s="185"/>
      <c r="IL127" s="185"/>
      <c r="IM127" s="185"/>
      <c r="IN127" s="185"/>
      <c r="IO127" s="185"/>
      <c r="IP127" s="185"/>
      <c r="IQ127" s="185"/>
      <c r="IR127" s="185"/>
      <c r="IS127" s="185"/>
      <c r="IT127" s="185"/>
      <c r="IU127" s="185"/>
      <c r="IV127" s="185"/>
      <c r="IW127" s="185"/>
      <c r="IX127" s="185"/>
      <c r="IY127" s="185"/>
      <c r="IZ127" s="185"/>
      <c r="JA127" s="185"/>
      <c r="JB127" s="185"/>
      <c r="JC127" s="185"/>
      <c r="JD127" s="185"/>
      <c r="JE127" s="185"/>
      <c r="JF127" s="185"/>
      <c r="JG127" s="185"/>
      <c r="JH127" s="185"/>
      <c r="JI127" s="185"/>
      <c r="JJ127" s="185"/>
      <c r="JK127" s="185"/>
      <c r="JL127" s="185"/>
      <c r="JM127" s="185"/>
      <c r="JN127" s="185"/>
      <c r="JO127" s="185"/>
      <c r="JP127" s="185"/>
      <c r="JQ127" s="185"/>
      <c r="JR127" s="185"/>
      <c r="JS127" s="185"/>
      <c r="JT127" s="185"/>
      <c r="JU127" s="185"/>
      <c r="JV127" s="185"/>
      <c r="JW127" s="185"/>
      <c r="JX127" s="185"/>
      <c r="JY127" s="185"/>
      <c r="JZ127" s="185"/>
      <c r="KA127" s="185"/>
      <c r="KB127" s="185"/>
      <c r="KC127" s="185"/>
      <c r="KD127" s="185"/>
      <c r="KE127" s="185"/>
      <c r="KF127" s="185"/>
      <c r="KG127" s="185"/>
      <c r="KH127" s="185"/>
      <c r="KI127" s="185"/>
      <c r="KJ127" s="185"/>
      <c r="KK127" s="185"/>
      <c r="KL127" s="185"/>
      <c r="KM127" s="185"/>
      <c r="KN127" s="185"/>
      <c r="KO127" s="185"/>
      <c r="KP127" s="185"/>
      <c r="KQ127" s="185"/>
      <c r="KR127" s="185"/>
      <c r="KS127" s="185"/>
      <c r="KT127" s="185"/>
      <c r="KU127" s="185"/>
      <c r="KV127" s="185"/>
      <c r="KW127" s="185"/>
      <c r="KX127" s="185"/>
      <c r="KY127" s="185"/>
      <c r="KZ127" s="185"/>
      <c r="LA127" s="185"/>
      <c r="LB127" s="185"/>
      <c r="LC127" s="185"/>
      <c r="LD127" s="185"/>
      <c r="LE127" s="185"/>
      <c r="LF127" s="185"/>
      <c r="LG127" s="185"/>
      <c r="LH127" s="185"/>
      <c r="LI127" s="185"/>
      <c r="LJ127" s="185"/>
      <c r="LK127" s="185"/>
      <c r="LL127" s="185"/>
      <c r="LM127" s="185"/>
      <c r="LN127" s="185"/>
      <c r="LO127" s="185"/>
      <c r="LP127" s="185"/>
      <c r="LQ127" s="185"/>
      <c r="LR127" s="185"/>
      <c r="LS127" s="185"/>
      <c r="LT127" s="185"/>
    </row>
    <row r="128" spans="1:332" ht="14.45" customHeight="1">
      <c r="A128" s="196" t="str">
        <f t="shared" si="34"/>
        <v>8.8.5</v>
      </c>
      <c r="B128" s="253" t="str">
        <f t="shared" si="35"/>
        <v xml:space="preserve">LUMINARIA LED LINEAR LIMINAIRE. POTENCIA 42,2 W PARA CIRCULACIÓN DE OFICINAS  </v>
      </c>
      <c r="C128" s="196" t="str">
        <f t="shared" si="18"/>
        <v>UN</v>
      </c>
      <c r="D128" s="196">
        <f t="shared" si="18"/>
        <v>90</v>
      </c>
      <c r="E128" s="196">
        <f t="shared" si="18"/>
        <v>757783.62</v>
      </c>
      <c r="F128" s="197">
        <f t="shared" si="25"/>
        <v>68200525.799999997</v>
      </c>
      <c r="G128" s="20"/>
      <c r="H128" s="21">
        <f t="shared" si="28"/>
        <v>0</v>
      </c>
      <c r="I128" s="20"/>
      <c r="J128" s="21">
        <f t="shared" si="29"/>
        <v>0</v>
      </c>
      <c r="K128" s="20"/>
      <c r="L128" s="21">
        <f t="shared" si="30"/>
        <v>0</v>
      </c>
      <c r="M128" s="20"/>
      <c r="N128" s="33">
        <f t="shared" si="33"/>
        <v>0</v>
      </c>
      <c r="O128" s="20"/>
      <c r="P128" s="22"/>
      <c r="Q128" s="20"/>
      <c r="R128" s="22"/>
      <c r="S128" s="20"/>
      <c r="T128" s="22"/>
      <c r="U128" s="20"/>
      <c r="V128" s="22"/>
      <c r="W128" s="20"/>
      <c r="X128" s="22"/>
      <c r="Y128" s="20"/>
      <c r="Z128" s="22"/>
      <c r="AA128" s="20"/>
      <c r="AB128" s="22"/>
      <c r="AC128" s="20"/>
      <c r="AD128" s="22"/>
      <c r="AE128" s="20"/>
      <c r="AF128" s="22"/>
      <c r="AG128" s="20"/>
      <c r="AH128" s="22"/>
      <c r="AI128" s="20"/>
      <c r="AJ128" s="22"/>
      <c r="AK128" s="20"/>
      <c r="AL128" s="22"/>
      <c r="AM128" s="20"/>
      <c r="AN128" s="22"/>
      <c r="AO128" s="20"/>
      <c r="AP128" s="22"/>
      <c r="AQ128" s="20"/>
      <c r="AR128" s="22"/>
      <c r="AS128" s="20"/>
      <c r="AT128" s="22"/>
      <c r="AU128" s="20"/>
      <c r="AV128" s="22"/>
      <c r="AW128" s="20"/>
      <c r="AX128" s="22"/>
      <c r="AY128" s="20"/>
      <c r="AZ128" s="22"/>
      <c r="BA128" s="20"/>
      <c r="BB128" s="22"/>
      <c r="BC128" s="20"/>
      <c r="BD128" s="22"/>
      <c r="BE128" s="20"/>
      <c r="BF128" s="22"/>
      <c r="BG128" s="83"/>
      <c r="BH128" s="84"/>
      <c r="BI128" s="20"/>
      <c r="BJ128" s="95"/>
      <c r="BK128" s="20">
        <v>0</v>
      </c>
      <c r="BL128" s="21">
        <f t="shared" si="31"/>
        <v>0</v>
      </c>
      <c r="BM128" s="20"/>
      <c r="BN128" s="95">
        <f t="shared" si="21"/>
        <v>0</v>
      </c>
      <c r="BO128" s="20"/>
      <c r="BP128" s="21">
        <f t="shared" si="32"/>
        <v>0</v>
      </c>
      <c r="BQ128" s="20"/>
      <c r="BR128" s="22"/>
      <c r="BS128" s="20"/>
      <c r="BT128" s="22"/>
      <c r="BU128" s="20"/>
      <c r="BV128" s="22"/>
      <c r="BW128" s="20"/>
      <c r="BX128" s="22"/>
      <c r="BY128" s="20"/>
      <c r="BZ128" s="172"/>
      <c r="CA128" s="20"/>
      <c r="CB128" s="164"/>
      <c r="CC128" s="20"/>
      <c r="CD128" s="178"/>
      <c r="CE128" s="20"/>
      <c r="CF128" s="95"/>
      <c r="CG128" s="20"/>
      <c r="CH128" s="95"/>
      <c r="CI128" s="20"/>
      <c r="CJ128" s="22"/>
      <c r="CK128" s="20"/>
      <c r="CL128" s="22"/>
      <c r="CM128" s="20"/>
      <c r="CN128" s="22"/>
      <c r="CO128" s="20"/>
      <c r="CP128" s="22"/>
      <c r="CQ128" s="20"/>
      <c r="CR128" s="22"/>
      <c r="CS128" s="20"/>
      <c r="CT128" s="22"/>
      <c r="CU128" s="20"/>
      <c r="CV128" s="22"/>
      <c r="CW128" s="20"/>
      <c r="CX128" s="22"/>
      <c r="CY128" s="20"/>
      <c r="CZ128" s="22"/>
      <c r="DA128" s="20"/>
      <c r="DB128" s="22"/>
      <c r="DC128" s="20"/>
      <c r="DD128" s="22"/>
      <c r="DE128" s="20"/>
      <c r="DF128" s="22"/>
      <c r="DG128" s="20"/>
      <c r="DH128" s="22"/>
      <c r="DI128" s="20"/>
      <c r="DJ128" s="22"/>
      <c r="DK128" s="20"/>
      <c r="DL128" s="22"/>
      <c r="DM128" s="20"/>
      <c r="DN128" s="22"/>
      <c r="DO128" s="20"/>
      <c r="DP128" s="22"/>
      <c r="DQ128" s="20"/>
      <c r="DR128" s="22"/>
      <c r="DS128" s="20"/>
      <c r="DT128" s="22"/>
      <c r="DU128" s="20"/>
      <c r="DV128" s="22"/>
      <c r="DW128" s="20"/>
      <c r="DX128" s="22"/>
      <c r="DY128" s="20"/>
      <c r="DZ128" s="22"/>
      <c r="EA128" s="23">
        <f t="shared" si="26"/>
        <v>0</v>
      </c>
      <c r="EB128" s="21">
        <f t="shared" si="22"/>
        <v>0</v>
      </c>
      <c r="EC128" s="193" t="e">
        <f t="shared" si="23"/>
        <v>#REF!</v>
      </c>
      <c r="ED128" s="193">
        <f t="shared" si="24"/>
        <v>0</v>
      </c>
      <c r="EE128" s="194">
        <f t="shared" si="27"/>
        <v>90</v>
      </c>
      <c r="EF128" s="185"/>
      <c r="EG128" s="185" t="s">
        <v>600</v>
      </c>
      <c r="EH128" s="185" t="s">
        <v>601</v>
      </c>
      <c r="EI128" s="185" t="s">
        <v>389</v>
      </c>
      <c r="EJ128" s="185">
        <v>90</v>
      </c>
      <c r="EK128" s="185">
        <v>757783.62</v>
      </c>
      <c r="EL128" s="185"/>
      <c r="EM128" s="185"/>
      <c r="EN128" s="185"/>
      <c r="EO128" s="185"/>
      <c r="EP128" s="185"/>
      <c r="EQ128" s="185"/>
      <c r="ER128" s="185"/>
      <c r="ES128" s="185"/>
      <c r="ET128" s="185"/>
      <c r="EU128" s="185"/>
      <c r="EV128" s="185"/>
      <c r="EW128" s="185"/>
      <c r="EX128" s="185"/>
      <c r="EY128" s="185"/>
      <c r="EZ128" s="185"/>
      <c r="FA128" s="185"/>
      <c r="FB128" s="185"/>
      <c r="FC128" s="185"/>
      <c r="FD128" s="185"/>
      <c r="FE128" s="185"/>
      <c r="FF128" s="185"/>
      <c r="FG128" s="195"/>
      <c r="FH128" s="185"/>
      <c r="FI128" s="185"/>
      <c r="FJ128" s="185"/>
      <c r="FK128" s="185"/>
      <c r="FL128" s="185"/>
      <c r="FM128" s="185"/>
      <c r="FN128" s="185"/>
      <c r="FO128" s="185"/>
      <c r="FP128" s="185"/>
      <c r="FQ128" s="185"/>
      <c r="FR128" s="185"/>
      <c r="FS128" s="185"/>
      <c r="FT128" s="185"/>
      <c r="FU128" s="185"/>
      <c r="FV128" s="185"/>
      <c r="FW128" s="185"/>
      <c r="FX128" s="185"/>
      <c r="FY128" s="185"/>
      <c r="FZ128" s="185"/>
      <c r="GA128" s="185"/>
      <c r="GB128" s="185"/>
      <c r="GC128" s="185"/>
      <c r="GD128" s="185"/>
      <c r="GE128" s="185"/>
      <c r="GF128" s="185"/>
      <c r="GG128" s="185"/>
      <c r="GH128" s="185"/>
      <c r="GI128" s="185"/>
      <c r="GJ128" s="185"/>
      <c r="GK128" s="185"/>
      <c r="GL128" s="185"/>
      <c r="GM128" s="185"/>
      <c r="GN128" s="185"/>
      <c r="GO128" s="185"/>
      <c r="GP128" s="185"/>
      <c r="GQ128" s="185"/>
      <c r="GR128" s="185"/>
      <c r="GS128" s="185"/>
      <c r="GT128" s="185"/>
      <c r="GU128" s="185"/>
      <c r="GV128" s="185"/>
      <c r="GW128" s="185"/>
      <c r="GX128" s="185"/>
      <c r="GY128" s="185"/>
      <c r="GZ128" s="185"/>
      <c r="HA128" s="185"/>
      <c r="HB128" s="185"/>
      <c r="HC128" s="185"/>
      <c r="HD128" s="185"/>
      <c r="HE128" s="185"/>
      <c r="HF128" s="185"/>
      <c r="HG128" s="185"/>
      <c r="HH128" s="185"/>
      <c r="HI128" s="185"/>
      <c r="HJ128" s="185"/>
      <c r="HK128" s="185"/>
      <c r="HL128" s="185"/>
      <c r="HM128" s="185"/>
      <c r="HN128" s="185"/>
      <c r="HO128" s="185"/>
      <c r="HP128" s="185"/>
      <c r="HQ128" s="185"/>
      <c r="HR128" s="185"/>
      <c r="HS128" s="185"/>
      <c r="HT128" s="185"/>
      <c r="HU128" s="185"/>
      <c r="HV128" s="185"/>
      <c r="HW128" s="185"/>
      <c r="HX128" s="185"/>
      <c r="HY128" s="185"/>
      <c r="HZ128" s="185"/>
      <c r="IA128" s="185"/>
      <c r="IB128" s="185"/>
      <c r="IC128" s="185"/>
      <c r="ID128" s="185"/>
      <c r="IE128" s="185"/>
      <c r="IF128" s="185"/>
      <c r="IG128" s="185"/>
      <c r="IH128" s="185"/>
      <c r="II128" s="185"/>
      <c r="IJ128" s="185"/>
      <c r="IK128" s="185"/>
      <c r="IL128" s="185"/>
      <c r="IM128" s="185"/>
      <c r="IN128" s="185"/>
      <c r="IO128" s="185"/>
      <c r="IP128" s="185"/>
      <c r="IQ128" s="185"/>
      <c r="IR128" s="185"/>
      <c r="IS128" s="185"/>
      <c r="IT128" s="185"/>
      <c r="IU128" s="185"/>
      <c r="IV128" s="185"/>
      <c r="IW128" s="185"/>
      <c r="IX128" s="185"/>
      <c r="IY128" s="185"/>
      <c r="IZ128" s="185"/>
      <c r="JA128" s="185"/>
      <c r="JB128" s="185"/>
      <c r="JC128" s="185"/>
      <c r="JD128" s="185"/>
      <c r="JE128" s="185"/>
      <c r="JF128" s="185"/>
      <c r="JG128" s="185"/>
      <c r="JH128" s="185"/>
      <c r="JI128" s="185"/>
      <c r="JJ128" s="185"/>
      <c r="JK128" s="185"/>
      <c r="JL128" s="185"/>
      <c r="JM128" s="185"/>
      <c r="JN128" s="185"/>
      <c r="JO128" s="185"/>
      <c r="JP128" s="185"/>
      <c r="JQ128" s="185"/>
      <c r="JR128" s="185"/>
      <c r="JS128" s="185"/>
      <c r="JT128" s="185"/>
      <c r="JU128" s="185"/>
      <c r="JV128" s="185"/>
      <c r="JW128" s="185"/>
      <c r="JX128" s="185"/>
      <c r="JY128" s="185"/>
      <c r="JZ128" s="185"/>
      <c r="KA128" s="185"/>
      <c r="KB128" s="185"/>
      <c r="KC128" s="185"/>
      <c r="KD128" s="185"/>
      <c r="KE128" s="185"/>
      <c r="KF128" s="185"/>
      <c r="KG128" s="185"/>
      <c r="KH128" s="185"/>
      <c r="KI128" s="185"/>
      <c r="KJ128" s="185"/>
      <c r="KK128" s="185"/>
      <c r="KL128" s="185"/>
      <c r="KM128" s="185"/>
      <c r="KN128" s="185"/>
      <c r="KO128" s="185"/>
      <c r="KP128" s="185"/>
      <c r="KQ128" s="185"/>
      <c r="KR128" s="185"/>
      <c r="KS128" s="185"/>
      <c r="KT128" s="185"/>
      <c r="KU128" s="185"/>
      <c r="KV128" s="185"/>
      <c r="KW128" s="185"/>
      <c r="KX128" s="185"/>
      <c r="KY128" s="185"/>
      <c r="KZ128" s="185"/>
      <c r="LA128" s="185"/>
      <c r="LB128" s="185"/>
      <c r="LC128" s="185"/>
      <c r="LD128" s="185"/>
      <c r="LE128" s="185"/>
      <c r="LF128" s="185"/>
      <c r="LG128" s="185"/>
      <c r="LH128" s="185"/>
      <c r="LI128" s="185"/>
      <c r="LJ128" s="185"/>
      <c r="LK128" s="185"/>
      <c r="LL128" s="185"/>
      <c r="LM128" s="185"/>
      <c r="LN128" s="185"/>
      <c r="LO128" s="185"/>
      <c r="LP128" s="185"/>
      <c r="LQ128" s="185"/>
      <c r="LR128" s="185"/>
      <c r="LS128" s="185"/>
      <c r="LT128" s="185"/>
    </row>
    <row r="129" spans="1:332" ht="15" customHeight="1">
      <c r="A129" s="196" t="str">
        <f t="shared" si="34"/>
        <v>8.8.6</v>
      </c>
      <c r="B129" s="253" t="str">
        <f t="shared" si="35"/>
        <v>LUMINARIA ARCHITECTURAL LED CREE CR22, POTENCIA 22,1W PARA AUDITORIO</v>
      </c>
      <c r="C129" s="196" t="str">
        <f t="shared" si="18"/>
        <v>UN</v>
      </c>
      <c r="D129" s="196">
        <f t="shared" si="18"/>
        <v>20</v>
      </c>
      <c r="E129" s="196">
        <f t="shared" si="18"/>
        <v>616188.87</v>
      </c>
      <c r="F129" s="197">
        <f t="shared" si="25"/>
        <v>12323777.4</v>
      </c>
      <c r="G129" s="20"/>
      <c r="H129" s="21">
        <f t="shared" si="28"/>
        <v>0</v>
      </c>
      <c r="I129" s="20"/>
      <c r="J129" s="21">
        <f t="shared" si="29"/>
        <v>0</v>
      </c>
      <c r="K129" s="20"/>
      <c r="L129" s="21">
        <f t="shared" si="30"/>
        <v>0</v>
      </c>
      <c r="M129" s="20"/>
      <c r="N129" s="33">
        <f t="shared" si="33"/>
        <v>0</v>
      </c>
      <c r="O129" s="20"/>
      <c r="P129" s="22"/>
      <c r="Q129" s="20"/>
      <c r="R129" s="22"/>
      <c r="S129" s="20"/>
      <c r="T129" s="22"/>
      <c r="U129" s="20"/>
      <c r="V129" s="22"/>
      <c r="W129" s="20"/>
      <c r="X129" s="22"/>
      <c r="Y129" s="20"/>
      <c r="Z129" s="22"/>
      <c r="AA129" s="20"/>
      <c r="AB129" s="22"/>
      <c r="AC129" s="20"/>
      <c r="AD129" s="22"/>
      <c r="AE129" s="20"/>
      <c r="AF129" s="22"/>
      <c r="AG129" s="20"/>
      <c r="AH129" s="22"/>
      <c r="AI129" s="20"/>
      <c r="AJ129" s="22"/>
      <c r="AK129" s="20"/>
      <c r="AL129" s="22"/>
      <c r="AM129" s="20"/>
      <c r="AN129" s="22"/>
      <c r="AO129" s="20"/>
      <c r="AP129" s="22"/>
      <c r="AQ129" s="20"/>
      <c r="AR129" s="22"/>
      <c r="AS129" s="20"/>
      <c r="AT129" s="22"/>
      <c r="AU129" s="20"/>
      <c r="AV129" s="22"/>
      <c r="AW129" s="20"/>
      <c r="AX129" s="22"/>
      <c r="AY129" s="20"/>
      <c r="AZ129" s="22"/>
      <c r="BA129" s="20"/>
      <c r="BB129" s="22"/>
      <c r="BC129" s="20"/>
      <c r="BD129" s="22"/>
      <c r="BE129" s="20"/>
      <c r="BF129" s="22"/>
      <c r="BG129" s="83"/>
      <c r="BH129" s="84"/>
      <c r="BI129" s="20"/>
      <c r="BJ129" s="95"/>
      <c r="BK129" s="20">
        <v>0</v>
      </c>
      <c r="BL129" s="21">
        <f t="shared" si="31"/>
        <v>0</v>
      </c>
      <c r="BM129" s="20"/>
      <c r="BN129" s="95">
        <f t="shared" si="21"/>
        <v>0</v>
      </c>
      <c r="BO129" s="20"/>
      <c r="BP129" s="21">
        <f t="shared" si="32"/>
        <v>0</v>
      </c>
      <c r="BQ129" s="20"/>
      <c r="BR129" s="22"/>
      <c r="BS129" s="20"/>
      <c r="BT129" s="22"/>
      <c r="BU129" s="20"/>
      <c r="BV129" s="22"/>
      <c r="BW129" s="20"/>
      <c r="BX129" s="22"/>
      <c r="BY129" s="20"/>
      <c r="BZ129" s="172"/>
      <c r="CA129" s="20"/>
      <c r="CB129" s="164"/>
      <c r="CC129" s="20"/>
      <c r="CD129" s="178"/>
      <c r="CE129" s="20"/>
      <c r="CF129" s="95"/>
      <c r="CG129" s="20"/>
      <c r="CH129" s="95"/>
      <c r="CI129" s="20"/>
      <c r="CJ129" s="22"/>
      <c r="CK129" s="20"/>
      <c r="CL129" s="22"/>
      <c r="CM129" s="20"/>
      <c r="CN129" s="22"/>
      <c r="CO129" s="20"/>
      <c r="CP129" s="22"/>
      <c r="CQ129" s="20"/>
      <c r="CR129" s="22"/>
      <c r="CS129" s="20"/>
      <c r="CT129" s="22"/>
      <c r="CU129" s="20"/>
      <c r="CV129" s="22"/>
      <c r="CW129" s="20"/>
      <c r="CX129" s="22"/>
      <c r="CY129" s="20"/>
      <c r="CZ129" s="22"/>
      <c r="DA129" s="20"/>
      <c r="DB129" s="22"/>
      <c r="DC129" s="20"/>
      <c r="DD129" s="22"/>
      <c r="DE129" s="20"/>
      <c r="DF129" s="22"/>
      <c r="DG129" s="20"/>
      <c r="DH129" s="22"/>
      <c r="DI129" s="20"/>
      <c r="DJ129" s="22"/>
      <c r="DK129" s="20"/>
      <c r="DL129" s="22"/>
      <c r="DM129" s="20"/>
      <c r="DN129" s="22"/>
      <c r="DO129" s="20"/>
      <c r="DP129" s="22"/>
      <c r="DQ129" s="20"/>
      <c r="DR129" s="22"/>
      <c r="DS129" s="20"/>
      <c r="DT129" s="22"/>
      <c r="DU129" s="20"/>
      <c r="DV129" s="22"/>
      <c r="DW129" s="20"/>
      <c r="DX129" s="22"/>
      <c r="DY129" s="20"/>
      <c r="DZ129" s="22"/>
      <c r="EA129" s="23">
        <f t="shared" si="26"/>
        <v>0</v>
      </c>
      <c r="EB129" s="21">
        <f t="shared" si="22"/>
        <v>0</v>
      </c>
      <c r="EC129" s="193" t="e">
        <f t="shared" si="23"/>
        <v>#REF!</v>
      </c>
      <c r="ED129" s="193">
        <f t="shared" si="24"/>
        <v>0</v>
      </c>
      <c r="EE129" s="194">
        <f t="shared" si="27"/>
        <v>20</v>
      </c>
      <c r="EF129" s="185"/>
      <c r="EG129" s="185" t="s">
        <v>602</v>
      </c>
      <c r="EH129" s="185" t="s">
        <v>603</v>
      </c>
      <c r="EI129" s="185" t="s">
        <v>389</v>
      </c>
      <c r="EJ129" s="185">
        <v>20</v>
      </c>
      <c r="EK129" s="185">
        <v>616188.87</v>
      </c>
      <c r="EL129" s="185"/>
      <c r="EM129" s="185"/>
      <c r="EN129" s="185"/>
      <c r="EO129" s="185"/>
      <c r="EP129" s="185"/>
      <c r="EQ129" s="185"/>
      <c r="ER129" s="185"/>
      <c r="ES129" s="185"/>
      <c r="ET129" s="185"/>
      <c r="EU129" s="185"/>
      <c r="EV129" s="185"/>
      <c r="EW129" s="185"/>
      <c r="EX129" s="185"/>
      <c r="EY129" s="185"/>
      <c r="EZ129" s="185"/>
      <c r="FA129" s="185"/>
      <c r="FB129" s="185"/>
      <c r="FC129" s="185"/>
      <c r="FD129" s="185"/>
      <c r="FE129" s="185"/>
      <c r="FF129" s="185"/>
      <c r="FG129" s="195"/>
      <c r="FH129" s="185"/>
      <c r="FI129" s="185"/>
      <c r="FJ129" s="185"/>
      <c r="FK129" s="185"/>
      <c r="FL129" s="185"/>
      <c r="FM129" s="185"/>
      <c r="FN129" s="185"/>
      <c r="FO129" s="185"/>
      <c r="FP129" s="185"/>
      <c r="FQ129" s="185"/>
      <c r="FR129" s="185"/>
      <c r="FS129" s="185"/>
      <c r="FT129" s="185"/>
      <c r="FU129" s="185"/>
      <c r="FV129" s="185"/>
      <c r="FW129" s="185"/>
      <c r="FX129" s="185"/>
      <c r="FY129" s="185"/>
      <c r="FZ129" s="185"/>
      <c r="GA129" s="185"/>
      <c r="GB129" s="185"/>
      <c r="GC129" s="185"/>
      <c r="GD129" s="185"/>
      <c r="GE129" s="185"/>
      <c r="GF129" s="185"/>
      <c r="GG129" s="185"/>
      <c r="GH129" s="185"/>
      <c r="GI129" s="185"/>
      <c r="GJ129" s="185"/>
      <c r="GK129" s="185"/>
      <c r="GL129" s="185"/>
      <c r="GM129" s="185"/>
      <c r="GN129" s="185"/>
      <c r="GO129" s="185"/>
      <c r="GP129" s="185"/>
      <c r="GQ129" s="185"/>
      <c r="GR129" s="185"/>
      <c r="GS129" s="185"/>
      <c r="GT129" s="185"/>
      <c r="GU129" s="185"/>
      <c r="GV129" s="185"/>
      <c r="GW129" s="185"/>
      <c r="GX129" s="185"/>
      <c r="GY129" s="185"/>
      <c r="GZ129" s="185"/>
      <c r="HA129" s="185"/>
      <c r="HB129" s="185"/>
      <c r="HC129" s="185"/>
      <c r="HD129" s="185"/>
      <c r="HE129" s="185"/>
      <c r="HF129" s="185"/>
      <c r="HG129" s="185"/>
      <c r="HH129" s="185"/>
      <c r="HI129" s="185"/>
      <c r="HJ129" s="185"/>
      <c r="HK129" s="185"/>
      <c r="HL129" s="185"/>
      <c r="HM129" s="185"/>
      <c r="HN129" s="185"/>
      <c r="HO129" s="185"/>
      <c r="HP129" s="185"/>
      <c r="HQ129" s="185"/>
      <c r="HR129" s="185"/>
      <c r="HS129" s="185"/>
      <c r="HT129" s="185"/>
      <c r="HU129" s="185"/>
      <c r="HV129" s="185"/>
      <c r="HW129" s="185"/>
      <c r="HX129" s="185"/>
      <c r="HY129" s="185"/>
      <c r="HZ129" s="185"/>
      <c r="IA129" s="185"/>
      <c r="IB129" s="185"/>
      <c r="IC129" s="185"/>
      <c r="ID129" s="185"/>
      <c r="IE129" s="185"/>
      <c r="IF129" s="185"/>
      <c r="IG129" s="185"/>
      <c r="IH129" s="185"/>
      <c r="II129" s="185"/>
      <c r="IJ129" s="185"/>
      <c r="IK129" s="185"/>
      <c r="IL129" s="185"/>
      <c r="IM129" s="185"/>
      <c r="IN129" s="185"/>
      <c r="IO129" s="185"/>
      <c r="IP129" s="185"/>
      <c r="IQ129" s="185"/>
      <c r="IR129" s="185"/>
      <c r="IS129" s="185"/>
      <c r="IT129" s="185"/>
      <c r="IU129" s="185"/>
      <c r="IV129" s="185"/>
      <c r="IW129" s="185"/>
      <c r="IX129" s="185"/>
      <c r="IY129" s="185"/>
      <c r="IZ129" s="185"/>
      <c r="JA129" s="185"/>
      <c r="JB129" s="185"/>
      <c r="JC129" s="185"/>
      <c r="JD129" s="185"/>
      <c r="JE129" s="185"/>
      <c r="JF129" s="185"/>
      <c r="JG129" s="185"/>
      <c r="JH129" s="185"/>
      <c r="JI129" s="185"/>
      <c r="JJ129" s="185"/>
      <c r="JK129" s="185"/>
      <c r="JL129" s="185"/>
      <c r="JM129" s="185"/>
      <c r="JN129" s="185"/>
      <c r="JO129" s="185"/>
      <c r="JP129" s="185"/>
      <c r="JQ129" s="185"/>
      <c r="JR129" s="185"/>
      <c r="JS129" s="185"/>
      <c r="JT129" s="185"/>
      <c r="JU129" s="185"/>
      <c r="JV129" s="185"/>
      <c r="JW129" s="185"/>
      <c r="JX129" s="185"/>
      <c r="JY129" s="185"/>
      <c r="JZ129" s="185"/>
      <c r="KA129" s="185"/>
      <c r="KB129" s="185"/>
      <c r="KC129" s="185"/>
      <c r="KD129" s="185"/>
      <c r="KE129" s="185"/>
      <c r="KF129" s="185"/>
      <c r="KG129" s="185"/>
      <c r="KH129" s="185"/>
      <c r="KI129" s="185"/>
      <c r="KJ129" s="185"/>
      <c r="KK129" s="185"/>
      <c r="KL129" s="185"/>
      <c r="KM129" s="185"/>
      <c r="KN129" s="185"/>
      <c r="KO129" s="185"/>
      <c r="KP129" s="185"/>
      <c r="KQ129" s="185"/>
      <c r="KR129" s="185"/>
      <c r="KS129" s="185"/>
      <c r="KT129" s="185"/>
      <c r="KU129" s="185"/>
      <c r="KV129" s="185"/>
      <c r="KW129" s="185"/>
      <c r="KX129" s="185"/>
      <c r="KY129" s="185"/>
      <c r="KZ129" s="185"/>
      <c r="LA129" s="185"/>
      <c r="LB129" s="185"/>
      <c r="LC129" s="185"/>
      <c r="LD129" s="185"/>
      <c r="LE129" s="185"/>
      <c r="LF129" s="185"/>
      <c r="LG129" s="185"/>
      <c r="LH129" s="185"/>
      <c r="LI129" s="185"/>
      <c r="LJ129" s="185"/>
      <c r="LK129" s="185"/>
      <c r="LL129" s="185"/>
      <c r="LM129" s="185"/>
      <c r="LN129" s="185"/>
      <c r="LO129" s="185"/>
      <c r="LP129" s="185"/>
      <c r="LQ129" s="185"/>
      <c r="LR129" s="185"/>
      <c r="LS129" s="185"/>
      <c r="LT129" s="185"/>
    </row>
    <row r="130" spans="1:332" ht="14.45" customHeight="1">
      <c r="A130" s="196" t="str">
        <f t="shared" si="34"/>
        <v>8.8.7</v>
      </c>
      <c r="B130" s="253" t="str">
        <f t="shared" si="35"/>
        <v>Luminaria CREE LR24 ARCHITECTURAL LED, POTENCIA 52 W PARA USO EN OFICINAS</v>
      </c>
      <c r="C130" s="196" t="str">
        <f t="shared" si="18"/>
        <v>UN</v>
      </c>
      <c r="D130" s="196">
        <f t="shared" si="18"/>
        <v>80</v>
      </c>
      <c r="E130" s="196">
        <f t="shared" si="18"/>
        <v>1202570.82</v>
      </c>
      <c r="F130" s="197">
        <f t="shared" si="25"/>
        <v>96205665.600000009</v>
      </c>
      <c r="G130" s="20"/>
      <c r="H130" s="21">
        <f t="shared" si="28"/>
        <v>0</v>
      </c>
      <c r="I130" s="20"/>
      <c r="J130" s="21">
        <f t="shared" si="29"/>
        <v>0</v>
      </c>
      <c r="K130" s="20"/>
      <c r="L130" s="21">
        <f t="shared" si="30"/>
        <v>0</v>
      </c>
      <c r="M130" s="20"/>
      <c r="N130" s="33">
        <f t="shared" si="33"/>
        <v>0</v>
      </c>
      <c r="O130" s="20"/>
      <c r="P130" s="22"/>
      <c r="Q130" s="20"/>
      <c r="R130" s="22"/>
      <c r="S130" s="20"/>
      <c r="T130" s="22"/>
      <c r="U130" s="20"/>
      <c r="V130" s="22"/>
      <c r="W130" s="20"/>
      <c r="X130" s="22"/>
      <c r="Y130" s="20"/>
      <c r="Z130" s="22"/>
      <c r="AA130" s="20"/>
      <c r="AB130" s="22"/>
      <c r="AC130" s="20"/>
      <c r="AD130" s="22"/>
      <c r="AE130" s="20"/>
      <c r="AF130" s="22"/>
      <c r="AG130" s="20"/>
      <c r="AH130" s="22"/>
      <c r="AI130" s="20"/>
      <c r="AJ130" s="22"/>
      <c r="AK130" s="20"/>
      <c r="AL130" s="22"/>
      <c r="AM130" s="20"/>
      <c r="AN130" s="22"/>
      <c r="AO130" s="20"/>
      <c r="AP130" s="22"/>
      <c r="AQ130" s="20"/>
      <c r="AR130" s="22"/>
      <c r="AS130" s="20"/>
      <c r="AT130" s="22"/>
      <c r="AU130" s="20"/>
      <c r="AV130" s="22"/>
      <c r="AW130" s="20"/>
      <c r="AX130" s="22"/>
      <c r="AY130" s="20"/>
      <c r="AZ130" s="22"/>
      <c r="BA130" s="20"/>
      <c r="BB130" s="22"/>
      <c r="BC130" s="20"/>
      <c r="BD130" s="22"/>
      <c r="BE130" s="20"/>
      <c r="BF130" s="22"/>
      <c r="BG130" s="83"/>
      <c r="BH130" s="84"/>
      <c r="BI130" s="20"/>
      <c r="BJ130" s="95"/>
      <c r="BK130" s="20">
        <v>0</v>
      </c>
      <c r="BL130" s="21">
        <f t="shared" si="31"/>
        <v>0</v>
      </c>
      <c r="BM130" s="20"/>
      <c r="BN130" s="95">
        <f t="shared" si="21"/>
        <v>0</v>
      </c>
      <c r="BO130" s="20"/>
      <c r="BP130" s="21">
        <f t="shared" si="32"/>
        <v>0</v>
      </c>
      <c r="BQ130" s="20"/>
      <c r="BR130" s="22"/>
      <c r="BS130" s="20"/>
      <c r="BT130" s="22"/>
      <c r="BU130" s="20"/>
      <c r="BV130" s="22"/>
      <c r="BW130" s="20"/>
      <c r="BX130" s="22"/>
      <c r="BY130" s="20"/>
      <c r="BZ130" s="172"/>
      <c r="CA130" s="20"/>
      <c r="CB130" s="164"/>
      <c r="CC130" s="20"/>
      <c r="CD130" s="178"/>
      <c r="CE130" s="20"/>
      <c r="CF130" s="95"/>
      <c r="CG130" s="20"/>
      <c r="CH130" s="95"/>
      <c r="CI130" s="20"/>
      <c r="CJ130" s="22"/>
      <c r="CK130" s="20"/>
      <c r="CL130" s="22"/>
      <c r="CM130" s="20"/>
      <c r="CN130" s="22"/>
      <c r="CO130" s="20"/>
      <c r="CP130" s="22"/>
      <c r="CQ130" s="20"/>
      <c r="CR130" s="22"/>
      <c r="CS130" s="20"/>
      <c r="CT130" s="22"/>
      <c r="CU130" s="20"/>
      <c r="CV130" s="22"/>
      <c r="CW130" s="20"/>
      <c r="CX130" s="22"/>
      <c r="CY130" s="20"/>
      <c r="CZ130" s="22"/>
      <c r="DA130" s="20"/>
      <c r="DB130" s="22"/>
      <c r="DC130" s="20"/>
      <c r="DD130" s="22"/>
      <c r="DE130" s="20"/>
      <c r="DF130" s="22"/>
      <c r="DG130" s="20"/>
      <c r="DH130" s="22"/>
      <c r="DI130" s="20"/>
      <c r="DJ130" s="22"/>
      <c r="DK130" s="20"/>
      <c r="DL130" s="22"/>
      <c r="DM130" s="20"/>
      <c r="DN130" s="22"/>
      <c r="DO130" s="20"/>
      <c r="DP130" s="22"/>
      <c r="DQ130" s="20"/>
      <c r="DR130" s="22"/>
      <c r="DS130" s="20"/>
      <c r="DT130" s="22"/>
      <c r="DU130" s="20"/>
      <c r="DV130" s="22"/>
      <c r="DW130" s="20"/>
      <c r="DX130" s="22"/>
      <c r="DY130" s="20"/>
      <c r="DZ130" s="22"/>
      <c r="EA130" s="23">
        <f t="shared" si="26"/>
        <v>0</v>
      </c>
      <c r="EB130" s="21">
        <f t="shared" si="22"/>
        <v>0</v>
      </c>
      <c r="EC130" s="193" t="e">
        <f t="shared" si="23"/>
        <v>#REF!</v>
      </c>
      <c r="ED130" s="193">
        <f t="shared" si="24"/>
        <v>0</v>
      </c>
      <c r="EE130" s="194">
        <f t="shared" si="27"/>
        <v>80</v>
      </c>
      <c r="EF130" s="185"/>
      <c r="EG130" s="185" t="s">
        <v>604</v>
      </c>
      <c r="EH130" s="185" t="s">
        <v>605</v>
      </c>
      <c r="EI130" s="185" t="s">
        <v>389</v>
      </c>
      <c r="EJ130" s="185">
        <v>80</v>
      </c>
      <c r="EK130" s="185">
        <v>1202570.82</v>
      </c>
      <c r="EL130" s="185"/>
      <c r="EM130" s="185"/>
      <c r="EN130" s="185"/>
      <c r="EO130" s="185"/>
      <c r="EP130" s="185"/>
      <c r="EQ130" s="185"/>
      <c r="ER130" s="185"/>
      <c r="ES130" s="185"/>
      <c r="ET130" s="185"/>
      <c r="EU130" s="185"/>
      <c r="EV130" s="185"/>
      <c r="EW130" s="185"/>
      <c r="EX130" s="185"/>
      <c r="EY130" s="185"/>
      <c r="EZ130" s="185"/>
      <c r="FA130" s="185"/>
      <c r="FB130" s="185"/>
      <c r="FC130" s="185"/>
      <c r="FD130" s="185"/>
      <c r="FE130" s="185"/>
      <c r="FF130" s="185"/>
      <c r="FG130" s="195"/>
      <c r="FH130" s="185"/>
      <c r="FI130" s="185"/>
      <c r="FJ130" s="185"/>
      <c r="FK130" s="185"/>
      <c r="FL130" s="185"/>
      <c r="FM130" s="185"/>
      <c r="FN130" s="185"/>
      <c r="FO130" s="185"/>
      <c r="FP130" s="185"/>
      <c r="FQ130" s="185"/>
      <c r="FR130" s="185"/>
      <c r="FS130" s="185"/>
      <c r="FT130" s="185"/>
      <c r="FU130" s="185"/>
      <c r="FV130" s="185"/>
      <c r="FW130" s="185"/>
      <c r="FX130" s="185"/>
      <c r="FY130" s="185"/>
      <c r="FZ130" s="185"/>
      <c r="GA130" s="185"/>
      <c r="GB130" s="185"/>
      <c r="GC130" s="185"/>
      <c r="GD130" s="185"/>
      <c r="GE130" s="185"/>
      <c r="GF130" s="185"/>
      <c r="GG130" s="185"/>
      <c r="GH130" s="185"/>
      <c r="GI130" s="185"/>
      <c r="GJ130" s="185"/>
      <c r="GK130" s="185"/>
      <c r="GL130" s="185"/>
      <c r="GM130" s="185"/>
      <c r="GN130" s="185"/>
      <c r="GO130" s="185"/>
      <c r="GP130" s="185"/>
      <c r="GQ130" s="185"/>
      <c r="GR130" s="185"/>
      <c r="GS130" s="185"/>
      <c r="GT130" s="185"/>
      <c r="GU130" s="185"/>
      <c r="GV130" s="185"/>
      <c r="GW130" s="185"/>
      <c r="GX130" s="185"/>
      <c r="GY130" s="185"/>
      <c r="GZ130" s="185"/>
      <c r="HA130" s="185"/>
      <c r="HB130" s="185"/>
      <c r="HC130" s="185"/>
      <c r="HD130" s="185"/>
      <c r="HE130" s="185"/>
      <c r="HF130" s="185"/>
      <c r="HG130" s="185"/>
      <c r="HH130" s="185"/>
      <c r="HI130" s="185"/>
      <c r="HJ130" s="185"/>
      <c r="HK130" s="185"/>
      <c r="HL130" s="185"/>
      <c r="HM130" s="185"/>
      <c r="HN130" s="185"/>
      <c r="HO130" s="185"/>
      <c r="HP130" s="185"/>
      <c r="HQ130" s="185"/>
      <c r="HR130" s="185"/>
      <c r="HS130" s="185"/>
      <c r="HT130" s="185"/>
      <c r="HU130" s="185"/>
      <c r="HV130" s="185"/>
      <c r="HW130" s="185"/>
      <c r="HX130" s="185"/>
      <c r="HY130" s="185"/>
      <c r="HZ130" s="185"/>
      <c r="IA130" s="185"/>
      <c r="IB130" s="185"/>
      <c r="IC130" s="185"/>
      <c r="ID130" s="185"/>
      <c r="IE130" s="185"/>
      <c r="IF130" s="185"/>
      <c r="IG130" s="185"/>
      <c r="IH130" s="185"/>
      <c r="II130" s="185"/>
      <c r="IJ130" s="185"/>
      <c r="IK130" s="185"/>
      <c r="IL130" s="185"/>
      <c r="IM130" s="185"/>
      <c r="IN130" s="185"/>
      <c r="IO130" s="185"/>
      <c r="IP130" s="185"/>
      <c r="IQ130" s="185"/>
      <c r="IR130" s="185"/>
      <c r="IS130" s="185"/>
      <c r="IT130" s="185"/>
      <c r="IU130" s="185"/>
      <c r="IV130" s="185"/>
      <c r="IW130" s="185"/>
      <c r="IX130" s="185"/>
      <c r="IY130" s="185"/>
      <c r="IZ130" s="185"/>
      <c r="JA130" s="185"/>
      <c r="JB130" s="185"/>
      <c r="JC130" s="185"/>
      <c r="JD130" s="185"/>
      <c r="JE130" s="185"/>
      <c r="JF130" s="185"/>
      <c r="JG130" s="185"/>
      <c r="JH130" s="185"/>
      <c r="JI130" s="185"/>
      <c r="JJ130" s="185"/>
      <c r="JK130" s="185"/>
      <c r="JL130" s="185"/>
      <c r="JM130" s="185"/>
      <c r="JN130" s="185"/>
      <c r="JO130" s="185"/>
      <c r="JP130" s="185"/>
      <c r="JQ130" s="185"/>
      <c r="JR130" s="185"/>
      <c r="JS130" s="185"/>
      <c r="JT130" s="185"/>
      <c r="JU130" s="185"/>
      <c r="JV130" s="185"/>
      <c r="JW130" s="185"/>
      <c r="JX130" s="185"/>
      <c r="JY130" s="185"/>
      <c r="JZ130" s="185"/>
      <c r="KA130" s="185"/>
      <c r="KB130" s="185"/>
      <c r="KC130" s="185"/>
      <c r="KD130" s="185"/>
      <c r="KE130" s="185"/>
      <c r="KF130" s="185"/>
      <c r="KG130" s="185"/>
      <c r="KH130" s="185"/>
      <c r="KI130" s="185"/>
      <c r="KJ130" s="185"/>
      <c r="KK130" s="185"/>
      <c r="KL130" s="185"/>
      <c r="KM130" s="185"/>
      <c r="KN130" s="185"/>
      <c r="KO130" s="185"/>
      <c r="KP130" s="185"/>
      <c r="KQ130" s="185"/>
      <c r="KR130" s="185"/>
      <c r="KS130" s="185"/>
      <c r="KT130" s="185"/>
      <c r="KU130" s="185"/>
      <c r="KV130" s="185"/>
      <c r="KW130" s="185"/>
      <c r="KX130" s="185"/>
      <c r="KY130" s="185"/>
      <c r="KZ130" s="185"/>
      <c r="LA130" s="185"/>
      <c r="LB130" s="185"/>
      <c r="LC130" s="185"/>
      <c r="LD130" s="185"/>
      <c r="LE130" s="185"/>
      <c r="LF130" s="185"/>
      <c r="LG130" s="185"/>
      <c r="LH130" s="185"/>
      <c r="LI130" s="185"/>
      <c r="LJ130" s="185"/>
      <c r="LK130" s="185"/>
      <c r="LL130" s="185"/>
      <c r="LM130" s="185"/>
      <c r="LN130" s="185"/>
      <c r="LO130" s="185"/>
      <c r="LP130" s="185"/>
      <c r="LQ130" s="185"/>
      <c r="LR130" s="185"/>
      <c r="LS130" s="185"/>
      <c r="LT130" s="185"/>
    </row>
    <row r="131" spans="1:332" ht="18" customHeight="1">
      <c r="A131" s="196" t="str">
        <f t="shared" si="34"/>
        <v>8.8.8</v>
      </c>
      <c r="B131" s="253" t="str">
        <f t="shared" si="35"/>
        <v>Luminaria LR6 SERIES RETROFIT POTENCIA 10,9W PARA USO EN BAÑOS</v>
      </c>
      <c r="C131" s="196" t="str">
        <f t="shared" si="18"/>
        <v>UN</v>
      </c>
      <c r="D131" s="196">
        <f t="shared" si="18"/>
        <v>100</v>
      </c>
      <c r="E131" s="196">
        <f t="shared" si="18"/>
        <v>403810.11</v>
      </c>
      <c r="F131" s="197">
        <f t="shared" si="25"/>
        <v>40381011</v>
      </c>
      <c r="G131" s="20"/>
      <c r="H131" s="21">
        <f t="shared" si="28"/>
        <v>0</v>
      </c>
      <c r="I131" s="20"/>
      <c r="J131" s="21">
        <f t="shared" si="29"/>
        <v>0</v>
      </c>
      <c r="K131" s="20"/>
      <c r="L131" s="21">
        <f t="shared" si="30"/>
        <v>0</v>
      </c>
      <c r="M131" s="20"/>
      <c r="N131" s="33">
        <f t="shared" si="33"/>
        <v>0</v>
      </c>
      <c r="O131" s="20"/>
      <c r="P131" s="22"/>
      <c r="Q131" s="20"/>
      <c r="R131" s="22"/>
      <c r="S131" s="20"/>
      <c r="T131" s="22"/>
      <c r="U131" s="20"/>
      <c r="V131" s="22"/>
      <c r="W131" s="20"/>
      <c r="X131" s="22"/>
      <c r="Y131" s="20"/>
      <c r="Z131" s="22"/>
      <c r="AA131" s="20"/>
      <c r="AB131" s="22"/>
      <c r="AC131" s="20"/>
      <c r="AD131" s="22"/>
      <c r="AE131" s="20"/>
      <c r="AF131" s="22"/>
      <c r="AG131" s="20"/>
      <c r="AH131" s="22"/>
      <c r="AI131" s="20"/>
      <c r="AJ131" s="22"/>
      <c r="AK131" s="20"/>
      <c r="AL131" s="22"/>
      <c r="AM131" s="20"/>
      <c r="AN131" s="22"/>
      <c r="AO131" s="20"/>
      <c r="AP131" s="22"/>
      <c r="AQ131" s="20"/>
      <c r="AR131" s="22"/>
      <c r="AS131" s="20"/>
      <c r="AT131" s="22"/>
      <c r="AU131" s="20"/>
      <c r="AV131" s="22"/>
      <c r="AW131" s="20"/>
      <c r="AX131" s="22"/>
      <c r="AY131" s="20"/>
      <c r="AZ131" s="22"/>
      <c r="BA131" s="20"/>
      <c r="BB131" s="22"/>
      <c r="BC131" s="20"/>
      <c r="BD131" s="22"/>
      <c r="BE131" s="20"/>
      <c r="BF131" s="22"/>
      <c r="BG131" s="83"/>
      <c r="BH131" s="84"/>
      <c r="BI131" s="20"/>
      <c r="BJ131" s="95"/>
      <c r="BK131" s="20">
        <v>0</v>
      </c>
      <c r="BL131" s="21">
        <f t="shared" si="31"/>
        <v>0</v>
      </c>
      <c r="BM131" s="20"/>
      <c r="BN131" s="95">
        <f t="shared" si="21"/>
        <v>0</v>
      </c>
      <c r="BO131" s="20"/>
      <c r="BP131" s="21">
        <f t="shared" si="32"/>
        <v>0</v>
      </c>
      <c r="BQ131" s="20"/>
      <c r="BR131" s="22"/>
      <c r="BS131" s="20"/>
      <c r="BT131" s="22"/>
      <c r="BU131" s="20"/>
      <c r="BV131" s="22"/>
      <c r="BW131" s="20"/>
      <c r="BX131" s="22"/>
      <c r="BY131" s="20"/>
      <c r="BZ131" s="172"/>
      <c r="CA131" s="20"/>
      <c r="CB131" s="164"/>
      <c r="CC131" s="20"/>
      <c r="CD131" s="178"/>
      <c r="CE131" s="20"/>
      <c r="CF131" s="95"/>
      <c r="CG131" s="20"/>
      <c r="CH131" s="95"/>
      <c r="CI131" s="20"/>
      <c r="CJ131" s="22"/>
      <c r="CK131" s="20"/>
      <c r="CL131" s="22"/>
      <c r="CM131" s="20"/>
      <c r="CN131" s="22"/>
      <c r="CO131" s="20"/>
      <c r="CP131" s="22"/>
      <c r="CQ131" s="20"/>
      <c r="CR131" s="22"/>
      <c r="CS131" s="20"/>
      <c r="CT131" s="22"/>
      <c r="CU131" s="20"/>
      <c r="CV131" s="22"/>
      <c r="CW131" s="20"/>
      <c r="CX131" s="22"/>
      <c r="CY131" s="20"/>
      <c r="CZ131" s="22"/>
      <c r="DA131" s="20"/>
      <c r="DB131" s="22"/>
      <c r="DC131" s="20"/>
      <c r="DD131" s="22"/>
      <c r="DE131" s="20"/>
      <c r="DF131" s="22"/>
      <c r="DG131" s="20"/>
      <c r="DH131" s="22"/>
      <c r="DI131" s="20"/>
      <c r="DJ131" s="22"/>
      <c r="DK131" s="20"/>
      <c r="DL131" s="22"/>
      <c r="DM131" s="20"/>
      <c r="DN131" s="22"/>
      <c r="DO131" s="20"/>
      <c r="DP131" s="22"/>
      <c r="DQ131" s="20"/>
      <c r="DR131" s="22"/>
      <c r="DS131" s="20"/>
      <c r="DT131" s="22"/>
      <c r="DU131" s="20"/>
      <c r="DV131" s="22"/>
      <c r="DW131" s="20"/>
      <c r="DX131" s="22"/>
      <c r="DY131" s="20"/>
      <c r="DZ131" s="22"/>
      <c r="EA131" s="23">
        <f t="shared" si="26"/>
        <v>0</v>
      </c>
      <c r="EB131" s="21">
        <f t="shared" si="22"/>
        <v>0</v>
      </c>
      <c r="EC131" s="193" t="e">
        <f t="shared" si="23"/>
        <v>#REF!</v>
      </c>
      <c r="ED131" s="193">
        <f t="shared" si="24"/>
        <v>0</v>
      </c>
      <c r="EE131" s="194">
        <f t="shared" si="27"/>
        <v>100</v>
      </c>
      <c r="EF131" s="185"/>
      <c r="EG131" s="185" t="s">
        <v>606</v>
      </c>
      <c r="EH131" s="185" t="s">
        <v>607</v>
      </c>
      <c r="EI131" s="185" t="s">
        <v>389</v>
      </c>
      <c r="EJ131" s="185">
        <v>100</v>
      </c>
      <c r="EK131" s="185">
        <v>403810.11</v>
      </c>
      <c r="EL131" s="185"/>
      <c r="EM131" s="185"/>
      <c r="EN131" s="185"/>
      <c r="EO131" s="185"/>
      <c r="EP131" s="185"/>
      <c r="EQ131" s="185"/>
      <c r="ER131" s="185"/>
      <c r="ES131" s="185"/>
      <c r="ET131" s="185"/>
      <c r="EU131" s="185"/>
      <c r="EV131" s="185"/>
      <c r="EW131" s="185"/>
      <c r="EX131" s="185"/>
      <c r="EY131" s="185"/>
      <c r="EZ131" s="185"/>
      <c r="FA131" s="185"/>
      <c r="FB131" s="185"/>
      <c r="FC131" s="185"/>
      <c r="FD131" s="185"/>
      <c r="FE131" s="185"/>
      <c r="FF131" s="185"/>
      <c r="FG131" s="195"/>
      <c r="FH131" s="185"/>
      <c r="FI131" s="185"/>
      <c r="FJ131" s="185"/>
      <c r="FK131" s="185"/>
      <c r="FL131" s="185"/>
      <c r="FM131" s="185"/>
      <c r="FN131" s="185"/>
      <c r="FO131" s="185"/>
      <c r="FP131" s="185"/>
      <c r="FQ131" s="185"/>
      <c r="FR131" s="185"/>
      <c r="FS131" s="185"/>
      <c r="FT131" s="185"/>
      <c r="FU131" s="185"/>
      <c r="FV131" s="185"/>
      <c r="FW131" s="185"/>
      <c r="FX131" s="185"/>
      <c r="FY131" s="185"/>
      <c r="FZ131" s="185"/>
      <c r="GA131" s="185"/>
      <c r="GB131" s="185"/>
      <c r="GC131" s="185"/>
      <c r="GD131" s="185"/>
      <c r="GE131" s="185"/>
      <c r="GF131" s="185"/>
      <c r="GG131" s="185"/>
      <c r="GH131" s="185"/>
      <c r="GI131" s="185"/>
      <c r="GJ131" s="185"/>
      <c r="GK131" s="185"/>
      <c r="GL131" s="185"/>
      <c r="GM131" s="185"/>
      <c r="GN131" s="185"/>
      <c r="GO131" s="185"/>
      <c r="GP131" s="185"/>
      <c r="GQ131" s="185"/>
      <c r="GR131" s="185"/>
      <c r="GS131" s="185"/>
      <c r="GT131" s="185"/>
      <c r="GU131" s="185"/>
      <c r="GV131" s="185"/>
      <c r="GW131" s="185"/>
      <c r="GX131" s="185"/>
      <c r="GY131" s="185"/>
      <c r="GZ131" s="185"/>
      <c r="HA131" s="185"/>
      <c r="HB131" s="185"/>
      <c r="HC131" s="185"/>
      <c r="HD131" s="185"/>
      <c r="HE131" s="185"/>
      <c r="HF131" s="185"/>
      <c r="HG131" s="185"/>
      <c r="HH131" s="185"/>
      <c r="HI131" s="185"/>
      <c r="HJ131" s="185"/>
      <c r="HK131" s="185"/>
      <c r="HL131" s="185"/>
      <c r="HM131" s="185"/>
      <c r="HN131" s="185"/>
      <c r="HO131" s="185"/>
      <c r="HP131" s="185"/>
      <c r="HQ131" s="185"/>
      <c r="HR131" s="185"/>
      <c r="HS131" s="185"/>
      <c r="HT131" s="185"/>
      <c r="HU131" s="185"/>
      <c r="HV131" s="185"/>
      <c r="HW131" s="185"/>
      <c r="HX131" s="185"/>
      <c r="HY131" s="185"/>
      <c r="HZ131" s="185"/>
      <c r="IA131" s="185"/>
      <c r="IB131" s="185"/>
      <c r="IC131" s="185"/>
      <c r="ID131" s="185"/>
      <c r="IE131" s="185"/>
      <c r="IF131" s="185"/>
      <c r="IG131" s="185"/>
      <c r="IH131" s="185"/>
      <c r="II131" s="185"/>
      <c r="IJ131" s="185"/>
      <c r="IK131" s="185"/>
      <c r="IL131" s="185"/>
      <c r="IM131" s="185"/>
      <c r="IN131" s="185"/>
      <c r="IO131" s="185"/>
      <c r="IP131" s="185"/>
      <c r="IQ131" s="185"/>
      <c r="IR131" s="185"/>
      <c r="IS131" s="185"/>
      <c r="IT131" s="185"/>
      <c r="IU131" s="185"/>
      <c r="IV131" s="185"/>
      <c r="IW131" s="185"/>
      <c r="IX131" s="185"/>
      <c r="IY131" s="185"/>
      <c r="IZ131" s="185"/>
      <c r="JA131" s="185"/>
      <c r="JB131" s="185"/>
      <c r="JC131" s="185"/>
      <c r="JD131" s="185"/>
      <c r="JE131" s="185"/>
      <c r="JF131" s="185"/>
      <c r="JG131" s="185"/>
      <c r="JH131" s="185"/>
      <c r="JI131" s="185"/>
      <c r="JJ131" s="185"/>
      <c r="JK131" s="185"/>
      <c r="JL131" s="185"/>
      <c r="JM131" s="185"/>
      <c r="JN131" s="185"/>
      <c r="JO131" s="185"/>
      <c r="JP131" s="185"/>
      <c r="JQ131" s="185"/>
      <c r="JR131" s="185"/>
      <c r="JS131" s="185"/>
      <c r="JT131" s="185"/>
      <c r="JU131" s="185"/>
      <c r="JV131" s="185"/>
      <c r="JW131" s="185"/>
      <c r="JX131" s="185"/>
      <c r="JY131" s="185"/>
      <c r="JZ131" s="185"/>
      <c r="KA131" s="185"/>
      <c r="KB131" s="185"/>
      <c r="KC131" s="185"/>
      <c r="KD131" s="185"/>
      <c r="KE131" s="185"/>
      <c r="KF131" s="185"/>
      <c r="KG131" s="185"/>
      <c r="KH131" s="185"/>
      <c r="KI131" s="185"/>
      <c r="KJ131" s="185"/>
      <c r="KK131" s="185"/>
      <c r="KL131" s="185"/>
      <c r="KM131" s="185"/>
      <c r="KN131" s="185"/>
      <c r="KO131" s="185"/>
      <c r="KP131" s="185"/>
      <c r="KQ131" s="185"/>
      <c r="KR131" s="185"/>
      <c r="KS131" s="185"/>
      <c r="KT131" s="185"/>
      <c r="KU131" s="185"/>
      <c r="KV131" s="185"/>
      <c r="KW131" s="185"/>
      <c r="KX131" s="185"/>
      <c r="KY131" s="185"/>
      <c r="KZ131" s="185"/>
      <c r="LA131" s="185"/>
      <c r="LB131" s="185"/>
      <c r="LC131" s="185"/>
      <c r="LD131" s="185"/>
      <c r="LE131" s="185"/>
      <c r="LF131" s="185"/>
      <c r="LG131" s="185"/>
      <c r="LH131" s="185"/>
      <c r="LI131" s="185"/>
      <c r="LJ131" s="185"/>
      <c r="LK131" s="185"/>
      <c r="LL131" s="185"/>
      <c r="LM131" s="185"/>
      <c r="LN131" s="185"/>
      <c r="LO131" s="185"/>
      <c r="LP131" s="185"/>
      <c r="LQ131" s="185"/>
      <c r="LR131" s="185"/>
      <c r="LS131" s="185"/>
      <c r="LT131" s="185"/>
    </row>
    <row r="132" spans="1:332" ht="14.45" customHeight="1">
      <c r="A132" s="196" t="str">
        <f t="shared" si="34"/>
        <v>8.8.9</v>
      </c>
      <c r="B132" s="253" t="str">
        <f t="shared" si="35"/>
        <v xml:space="preserve">Luminaria THE EDGE LED, POTENCIA 137W.  Incluye canastilla en concreto, empalme premoldeado,   incluye marquillado. PARA ZONA DE TRABAJO EQUIPAJE. </v>
      </c>
      <c r="C132" s="196" t="str">
        <f t="shared" si="18"/>
        <v>UN</v>
      </c>
      <c r="D132" s="196">
        <f t="shared" si="18"/>
        <v>30</v>
      </c>
      <c r="E132" s="196">
        <f t="shared" si="18"/>
        <v>3878425.98</v>
      </c>
      <c r="F132" s="197">
        <f t="shared" si="25"/>
        <v>116352779.40000001</v>
      </c>
      <c r="G132" s="20"/>
      <c r="H132" s="21">
        <f t="shared" si="28"/>
        <v>0</v>
      </c>
      <c r="I132" s="20"/>
      <c r="J132" s="21">
        <f t="shared" si="29"/>
        <v>0</v>
      </c>
      <c r="K132" s="20"/>
      <c r="L132" s="21">
        <f t="shared" si="30"/>
        <v>0</v>
      </c>
      <c r="M132" s="20"/>
      <c r="N132" s="33">
        <f t="shared" si="33"/>
        <v>0</v>
      </c>
      <c r="O132" s="20"/>
      <c r="P132" s="22"/>
      <c r="Q132" s="20"/>
      <c r="R132" s="22"/>
      <c r="S132" s="20"/>
      <c r="T132" s="22"/>
      <c r="U132" s="20"/>
      <c r="V132" s="22"/>
      <c r="W132" s="20"/>
      <c r="X132" s="22"/>
      <c r="Y132" s="20"/>
      <c r="Z132" s="22"/>
      <c r="AA132" s="20"/>
      <c r="AB132" s="22"/>
      <c r="AC132" s="20"/>
      <c r="AD132" s="22"/>
      <c r="AE132" s="20"/>
      <c r="AF132" s="22"/>
      <c r="AG132" s="20"/>
      <c r="AH132" s="22"/>
      <c r="AI132" s="20"/>
      <c r="AJ132" s="22"/>
      <c r="AK132" s="20"/>
      <c r="AL132" s="22"/>
      <c r="AM132" s="20"/>
      <c r="AN132" s="22"/>
      <c r="AO132" s="20"/>
      <c r="AP132" s="22"/>
      <c r="AQ132" s="20"/>
      <c r="AR132" s="22"/>
      <c r="AS132" s="20"/>
      <c r="AT132" s="22"/>
      <c r="AU132" s="20"/>
      <c r="AV132" s="22"/>
      <c r="AW132" s="20"/>
      <c r="AX132" s="22"/>
      <c r="AY132" s="20"/>
      <c r="AZ132" s="22"/>
      <c r="BA132" s="20"/>
      <c r="BB132" s="22"/>
      <c r="BC132" s="20"/>
      <c r="BD132" s="22"/>
      <c r="BE132" s="20"/>
      <c r="BF132" s="22"/>
      <c r="BG132" s="83"/>
      <c r="BH132" s="84"/>
      <c r="BI132" s="20"/>
      <c r="BJ132" s="95"/>
      <c r="BK132" s="20">
        <v>0</v>
      </c>
      <c r="BL132" s="21">
        <f t="shared" si="31"/>
        <v>0</v>
      </c>
      <c r="BM132" s="20"/>
      <c r="BN132" s="95">
        <f t="shared" si="21"/>
        <v>0</v>
      </c>
      <c r="BO132" s="20"/>
      <c r="BP132" s="21">
        <f t="shared" si="32"/>
        <v>0</v>
      </c>
      <c r="BQ132" s="20"/>
      <c r="BR132" s="22"/>
      <c r="BS132" s="20"/>
      <c r="BT132" s="22"/>
      <c r="BU132" s="20"/>
      <c r="BV132" s="22"/>
      <c r="BW132" s="20"/>
      <c r="BX132" s="22"/>
      <c r="BY132" s="20"/>
      <c r="BZ132" s="172"/>
      <c r="CA132" s="20"/>
      <c r="CB132" s="164"/>
      <c r="CC132" s="20"/>
      <c r="CD132" s="178"/>
      <c r="CE132" s="20"/>
      <c r="CF132" s="95"/>
      <c r="CG132" s="20"/>
      <c r="CH132" s="95"/>
      <c r="CI132" s="20"/>
      <c r="CJ132" s="22"/>
      <c r="CK132" s="20"/>
      <c r="CL132" s="22"/>
      <c r="CM132" s="20"/>
      <c r="CN132" s="22"/>
      <c r="CO132" s="20"/>
      <c r="CP132" s="22"/>
      <c r="CQ132" s="20"/>
      <c r="CR132" s="22"/>
      <c r="CS132" s="20"/>
      <c r="CT132" s="22"/>
      <c r="CU132" s="20"/>
      <c r="CV132" s="22"/>
      <c r="CW132" s="20"/>
      <c r="CX132" s="22"/>
      <c r="CY132" s="20"/>
      <c r="CZ132" s="22"/>
      <c r="DA132" s="20"/>
      <c r="DB132" s="22"/>
      <c r="DC132" s="20"/>
      <c r="DD132" s="22"/>
      <c r="DE132" s="20"/>
      <c r="DF132" s="22"/>
      <c r="DG132" s="20"/>
      <c r="DH132" s="22"/>
      <c r="DI132" s="20"/>
      <c r="DJ132" s="22"/>
      <c r="DK132" s="20"/>
      <c r="DL132" s="22"/>
      <c r="DM132" s="20"/>
      <c r="DN132" s="22"/>
      <c r="DO132" s="20"/>
      <c r="DP132" s="22"/>
      <c r="DQ132" s="20"/>
      <c r="DR132" s="22"/>
      <c r="DS132" s="20"/>
      <c r="DT132" s="22"/>
      <c r="DU132" s="20"/>
      <c r="DV132" s="22"/>
      <c r="DW132" s="20"/>
      <c r="DX132" s="22"/>
      <c r="DY132" s="20"/>
      <c r="DZ132" s="22"/>
      <c r="EA132" s="23">
        <f t="shared" si="26"/>
        <v>0</v>
      </c>
      <c r="EB132" s="21">
        <f t="shared" si="22"/>
        <v>0</v>
      </c>
      <c r="EC132" s="193" t="e">
        <f t="shared" si="23"/>
        <v>#REF!</v>
      </c>
      <c r="ED132" s="193">
        <f t="shared" si="24"/>
        <v>0</v>
      </c>
      <c r="EE132" s="194">
        <f t="shared" si="27"/>
        <v>30</v>
      </c>
      <c r="EF132" s="185"/>
      <c r="EG132" s="185" t="s">
        <v>608</v>
      </c>
      <c r="EH132" s="185" t="s">
        <v>609</v>
      </c>
      <c r="EI132" s="185" t="s">
        <v>389</v>
      </c>
      <c r="EJ132" s="185">
        <v>30</v>
      </c>
      <c r="EK132" s="185">
        <v>3878425.98</v>
      </c>
      <c r="EL132" s="185"/>
      <c r="EM132" s="185"/>
      <c r="EN132" s="185"/>
      <c r="EO132" s="185"/>
      <c r="EP132" s="185"/>
      <c r="EQ132" s="185"/>
      <c r="ER132" s="185"/>
      <c r="ES132" s="185"/>
      <c r="ET132" s="185"/>
      <c r="EU132" s="185"/>
      <c r="EV132" s="185"/>
      <c r="EW132" s="185"/>
      <c r="EX132" s="185"/>
      <c r="EY132" s="185"/>
      <c r="EZ132" s="185"/>
      <c r="FA132" s="185"/>
      <c r="FB132" s="185"/>
      <c r="FC132" s="185"/>
      <c r="FD132" s="185"/>
      <c r="FE132" s="185"/>
      <c r="FF132" s="185"/>
      <c r="FG132" s="195"/>
      <c r="FH132" s="185"/>
      <c r="FI132" s="185"/>
      <c r="FJ132" s="185"/>
      <c r="FK132" s="185"/>
      <c r="FL132" s="185"/>
      <c r="FM132" s="185"/>
      <c r="FN132" s="185"/>
      <c r="FO132" s="185"/>
      <c r="FP132" s="185"/>
      <c r="FQ132" s="185"/>
      <c r="FR132" s="185"/>
      <c r="FS132" s="185"/>
      <c r="FT132" s="185"/>
      <c r="FU132" s="185"/>
      <c r="FV132" s="185"/>
      <c r="FW132" s="185"/>
      <c r="FX132" s="185"/>
      <c r="FY132" s="185"/>
      <c r="FZ132" s="185"/>
      <c r="GA132" s="185"/>
      <c r="GB132" s="185"/>
      <c r="GC132" s="185"/>
      <c r="GD132" s="185"/>
      <c r="GE132" s="185"/>
      <c r="GF132" s="185"/>
      <c r="GG132" s="185"/>
      <c r="GH132" s="185"/>
      <c r="GI132" s="185"/>
      <c r="GJ132" s="185"/>
      <c r="GK132" s="185"/>
      <c r="GL132" s="185"/>
      <c r="GM132" s="185"/>
      <c r="GN132" s="185"/>
      <c r="GO132" s="185"/>
      <c r="GP132" s="185"/>
      <c r="GQ132" s="185"/>
      <c r="GR132" s="185"/>
      <c r="GS132" s="185"/>
      <c r="GT132" s="185"/>
      <c r="GU132" s="185"/>
      <c r="GV132" s="185"/>
      <c r="GW132" s="185"/>
      <c r="GX132" s="185"/>
      <c r="GY132" s="185"/>
      <c r="GZ132" s="185"/>
      <c r="HA132" s="185"/>
      <c r="HB132" s="185"/>
      <c r="HC132" s="185"/>
      <c r="HD132" s="185"/>
      <c r="HE132" s="185"/>
      <c r="HF132" s="185"/>
      <c r="HG132" s="185"/>
      <c r="HH132" s="185"/>
      <c r="HI132" s="185"/>
      <c r="HJ132" s="185"/>
      <c r="HK132" s="185"/>
      <c r="HL132" s="185"/>
      <c r="HM132" s="185"/>
      <c r="HN132" s="185"/>
      <c r="HO132" s="185"/>
      <c r="HP132" s="185"/>
      <c r="HQ132" s="185"/>
      <c r="HR132" s="185"/>
      <c r="HS132" s="185"/>
      <c r="HT132" s="185"/>
      <c r="HU132" s="185"/>
      <c r="HV132" s="185"/>
      <c r="HW132" s="185"/>
      <c r="HX132" s="185"/>
      <c r="HY132" s="185"/>
      <c r="HZ132" s="185"/>
      <c r="IA132" s="185"/>
      <c r="IB132" s="185"/>
      <c r="IC132" s="185"/>
      <c r="ID132" s="185"/>
      <c r="IE132" s="185"/>
      <c r="IF132" s="185"/>
      <c r="IG132" s="185"/>
      <c r="IH132" s="185"/>
      <c r="II132" s="185"/>
      <c r="IJ132" s="185"/>
      <c r="IK132" s="185"/>
      <c r="IL132" s="185"/>
      <c r="IM132" s="185"/>
      <c r="IN132" s="185"/>
      <c r="IO132" s="185"/>
      <c r="IP132" s="185"/>
      <c r="IQ132" s="185"/>
      <c r="IR132" s="185"/>
      <c r="IS132" s="185"/>
      <c r="IT132" s="185"/>
      <c r="IU132" s="185"/>
      <c r="IV132" s="185"/>
      <c r="IW132" s="185"/>
      <c r="IX132" s="185"/>
      <c r="IY132" s="185"/>
      <c r="IZ132" s="185"/>
      <c r="JA132" s="185"/>
      <c r="JB132" s="185"/>
      <c r="JC132" s="185"/>
      <c r="JD132" s="185"/>
      <c r="JE132" s="185"/>
      <c r="JF132" s="185"/>
      <c r="JG132" s="185"/>
      <c r="JH132" s="185"/>
      <c r="JI132" s="185"/>
      <c r="JJ132" s="185"/>
      <c r="JK132" s="185"/>
      <c r="JL132" s="185"/>
      <c r="JM132" s="185"/>
      <c r="JN132" s="185"/>
      <c r="JO132" s="185"/>
      <c r="JP132" s="185"/>
      <c r="JQ132" s="185"/>
      <c r="JR132" s="185"/>
      <c r="JS132" s="185"/>
      <c r="JT132" s="185"/>
      <c r="JU132" s="185"/>
      <c r="JV132" s="185"/>
      <c r="JW132" s="185"/>
      <c r="JX132" s="185"/>
      <c r="JY132" s="185"/>
      <c r="JZ132" s="185"/>
      <c r="KA132" s="185"/>
      <c r="KB132" s="185"/>
      <c r="KC132" s="185"/>
      <c r="KD132" s="185"/>
      <c r="KE132" s="185"/>
      <c r="KF132" s="185"/>
      <c r="KG132" s="185"/>
      <c r="KH132" s="185"/>
      <c r="KI132" s="185"/>
      <c r="KJ132" s="185"/>
      <c r="KK132" s="185"/>
      <c r="KL132" s="185"/>
      <c r="KM132" s="185"/>
      <c r="KN132" s="185"/>
      <c r="KO132" s="185"/>
      <c r="KP132" s="185"/>
      <c r="KQ132" s="185"/>
      <c r="KR132" s="185"/>
      <c r="KS132" s="185"/>
      <c r="KT132" s="185"/>
      <c r="KU132" s="185"/>
      <c r="KV132" s="185"/>
      <c r="KW132" s="185"/>
      <c r="KX132" s="185"/>
      <c r="KY132" s="185"/>
      <c r="KZ132" s="185"/>
      <c r="LA132" s="185"/>
      <c r="LB132" s="185"/>
      <c r="LC132" s="185"/>
      <c r="LD132" s="185"/>
      <c r="LE132" s="185"/>
      <c r="LF132" s="185"/>
      <c r="LG132" s="185"/>
      <c r="LH132" s="185"/>
      <c r="LI132" s="185"/>
      <c r="LJ132" s="185"/>
      <c r="LK132" s="185"/>
      <c r="LL132" s="185"/>
      <c r="LM132" s="185"/>
      <c r="LN132" s="185"/>
      <c r="LO132" s="185"/>
      <c r="LP132" s="185"/>
      <c r="LQ132" s="185"/>
      <c r="LR132" s="185"/>
      <c r="LS132" s="185"/>
      <c r="LT132" s="185"/>
    </row>
    <row r="133" spans="1:332" ht="15" customHeight="1">
      <c r="A133" s="196" t="str">
        <f t="shared" si="34"/>
        <v>8.8.10</v>
      </c>
      <c r="B133" s="253" t="str">
        <f t="shared" si="35"/>
        <v>Luminaria NEUTRAL WHITE LED, POTENCIA 38 W PARA FACHADA AEROPUETO</v>
      </c>
      <c r="C133" s="196" t="str">
        <f>EI133</f>
        <v>UN</v>
      </c>
      <c r="D133" s="196">
        <f>EJ133</f>
        <v>60</v>
      </c>
      <c r="E133" s="196">
        <f>EK133</f>
        <v>310622.40000000002</v>
      </c>
      <c r="F133" s="197">
        <f t="shared" si="25"/>
        <v>18637344</v>
      </c>
      <c r="G133" s="20"/>
      <c r="H133" s="21">
        <f t="shared" si="28"/>
        <v>0</v>
      </c>
      <c r="I133" s="20"/>
      <c r="J133" s="21">
        <f t="shared" si="29"/>
        <v>0</v>
      </c>
      <c r="K133" s="20"/>
      <c r="L133" s="21">
        <f t="shared" si="30"/>
        <v>0</v>
      </c>
      <c r="M133" s="20"/>
      <c r="N133" s="33">
        <f t="shared" si="33"/>
        <v>0</v>
      </c>
      <c r="O133" s="20"/>
      <c r="P133" s="22"/>
      <c r="Q133" s="20"/>
      <c r="R133" s="22"/>
      <c r="S133" s="20"/>
      <c r="T133" s="22"/>
      <c r="U133" s="20"/>
      <c r="V133" s="22"/>
      <c r="W133" s="20"/>
      <c r="X133" s="22"/>
      <c r="Y133" s="20"/>
      <c r="Z133" s="22"/>
      <c r="AA133" s="20"/>
      <c r="AB133" s="22"/>
      <c r="AC133" s="20"/>
      <c r="AD133" s="22"/>
      <c r="AE133" s="20"/>
      <c r="AF133" s="22"/>
      <c r="AG133" s="20"/>
      <c r="AH133" s="22"/>
      <c r="AI133" s="20"/>
      <c r="AJ133" s="22"/>
      <c r="AK133" s="20"/>
      <c r="AL133" s="22"/>
      <c r="AM133" s="20"/>
      <c r="AN133" s="22"/>
      <c r="AO133" s="20"/>
      <c r="AP133" s="22"/>
      <c r="AQ133" s="20"/>
      <c r="AR133" s="22"/>
      <c r="AS133" s="20"/>
      <c r="AT133" s="22"/>
      <c r="AU133" s="20"/>
      <c r="AV133" s="22"/>
      <c r="AW133" s="20"/>
      <c r="AX133" s="22"/>
      <c r="AY133" s="20"/>
      <c r="AZ133" s="22"/>
      <c r="BA133" s="20"/>
      <c r="BB133" s="22"/>
      <c r="BC133" s="20"/>
      <c r="BD133" s="22"/>
      <c r="BE133" s="20"/>
      <c r="BF133" s="22"/>
      <c r="BG133" s="83"/>
      <c r="BH133" s="84"/>
      <c r="BI133" s="20"/>
      <c r="BJ133" s="95"/>
      <c r="BK133" s="20">
        <v>0</v>
      </c>
      <c r="BL133" s="21">
        <f t="shared" si="31"/>
        <v>0</v>
      </c>
      <c r="BM133" s="20"/>
      <c r="BN133" s="95">
        <f t="shared" si="21"/>
        <v>0</v>
      </c>
      <c r="BO133" s="20"/>
      <c r="BP133" s="21">
        <f t="shared" si="32"/>
        <v>0</v>
      </c>
      <c r="BQ133" s="20"/>
      <c r="BR133" s="22"/>
      <c r="BS133" s="20"/>
      <c r="BT133" s="22"/>
      <c r="BU133" s="20"/>
      <c r="BV133" s="22"/>
      <c r="BW133" s="20"/>
      <c r="BX133" s="22"/>
      <c r="BY133" s="20"/>
      <c r="BZ133" s="172"/>
      <c r="CA133" s="20"/>
      <c r="CB133" s="164"/>
      <c r="CC133" s="20"/>
      <c r="CD133" s="178"/>
      <c r="CE133" s="20"/>
      <c r="CF133" s="95"/>
      <c r="CG133" s="20"/>
      <c r="CH133" s="95"/>
      <c r="CI133" s="20"/>
      <c r="CJ133" s="22"/>
      <c r="CK133" s="20"/>
      <c r="CL133" s="22"/>
      <c r="CM133" s="20"/>
      <c r="CN133" s="22"/>
      <c r="CO133" s="20"/>
      <c r="CP133" s="22"/>
      <c r="CQ133" s="20"/>
      <c r="CR133" s="22"/>
      <c r="CS133" s="20"/>
      <c r="CT133" s="22"/>
      <c r="CU133" s="20"/>
      <c r="CV133" s="22"/>
      <c r="CW133" s="20"/>
      <c r="CX133" s="22"/>
      <c r="CY133" s="20"/>
      <c r="CZ133" s="22"/>
      <c r="DA133" s="20"/>
      <c r="DB133" s="22"/>
      <c r="DC133" s="20"/>
      <c r="DD133" s="22"/>
      <c r="DE133" s="20"/>
      <c r="DF133" s="22"/>
      <c r="DG133" s="20"/>
      <c r="DH133" s="22"/>
      <c r="DI133" s="20"/>
      <c r="DJ133" s="22"/>
      <c r="DK133" s="20"/>
      <c r="DL133" s="22"/>
      <c r="DM133" s="20"/>
      <c r="DN133" s="22"/>
      <c r="DO133" s="20"/>
      <c r="DP133" s="22"/>
      <c r="DQ133" s="20"/>
      <c r="DR133" s="22"/>
      <c r="DS133" s="20"/>
      <c r="DT133" s="22"/>
      <c r="DU133" s="20"/>
      <c r="DV133" s="22"/>
      <c r="DW133" s="20"/>
      <c r="DX133" s="22"/>
      <c r="DY133" s="20"/>
      <c r="DZ133" s="22"/>
      <c r="EA133" s="23">
        <f t="shared" si="26"/>
        <v>0</v>
      </c>
      <c r="EB133" s="21">
        <f t="shared" si="22"/>
        <v>0</v>
      </c>
      <c r="EC133" s="193" t="e">
        <f t="shared" si="23"/>
        <v>#REF!</v>
      </c>
      <c r="ED133" s="193">
        <f t="shared" si="24"/>
        <v>0</v>
      </c>
      <c r="EE133" s="194">
        <f t="shared" si="27"/>
        <v>60</v>
      </c>
      <c r="EF133" s="185"/>
      <c r="EG133" s="185" t="s">
        <v>610</v>
      </c>
      <c r="EH133" s="185" t="s">
        <v>611</v>
      </c>
      <c r="EI133" s="185" t="s">
        <v>389</v>
      </c>
      <c r="EJ133" s="185">
        <v>60</v>
      </c>
      <c r="EK133" s="185">
        <v>310622.40000000002</v>
      </c>
      <c r="EL133" s="185"/>
      <c r="EM133" s="185"/>
      <c r="EN133" s="185"/>
      <c r="EO133" s="185"/>
      <c r="EP133" s="185"/>
      <c r="EQ133" s="185"/>
      <c r="ER133" s="185"/>
      <c r="ES133" s="185"/>
      <c r="ET133" s="185"/>
      <c r="EU133" s="185"/>
      <c r="EV133" s="185"/>
      <c r="EW133" s="185"/>
      <c r="EX133" s="185"/>
      <c r="EY133" s="185"/>
      <c r="EZ133" s="185"/>
      <c r="FA133" s="185"/>
      <c r="FB133" s="185"/>
      <c r="FC133" s="185"/>
      <c r="FD133" s="185"/>
      <c r="FE133" s="185"/>
      <c r="FF133" s="185"/>
      <c r="FG133" s="195"/>
      <c r="FH133" s="185"/>
      <c r="FI133" s="185"/>
      <c r="FJ133" s="185"/>
      <c r="FK133" s="185"/>
      <c r="FL133" s="185"/>
      <c r="FM133" s="185"/>
      <c r="FN133" s="185"/>
      <c r="FO133" s="185"/>
      <c r="FP133" s="185"/>
      <c r="FQ133" s="185"/>
      <c r="FR133" s="185"/>
      <c r="FS133" s="185"/>
      <c r="FT133" s="185"/>
      <c r="FU133" s="185"/>
      <c r="FV133" s="185"/>
      <c r="FW133" s="185"/>
      <c r="FX133" s="185"/>
      <c r="FY133" s="185"/>
      <c r="FZ133" s="185"/>
      <c r="GA133" s="185"/>
      <c r="GB133" s="185"/>
      <c r="GC133" s="185"/>
      <c r="GD133" s="185"/>
      <c r="GE133" s="185"/>
      <c r="GF133" s="185"/>
      <c r="GG133" s="185"/>
      <c r="GH133" s="185"/>
      <c r="GI133" s="185"/>
      <c r="GJ133" s="185"/>
      <c r="GK133" s="185"/>
      <c r="GL133" s="185"/>
      <c r="GM133" s="185"/>
      <c r="GN133" s="185"/>
      <c r="GO133" s="185"/>
      <c r="GP133" s="185"/>
      <c r="GQ133" s="185"/>
      <c r="GR133" s="185"/>
      <c r="GS133" s="185"/>
      <c r="GT133" s="185"/>
      <c r="GU133" s="185"/>
      <c r="GV133" s="185"/>
      <c r="GW133" s="185"/>
      <c r="GX133" s="185"/>
      <c r="GY133" s="185"/>
      <c r="GZ133" s="185"/>
      <c r="HA133" s="185"/>
      <c r="HB133" s="185"/>
      <c r="HC133" s="185"/>
      <c r="HD133" s="185"/>
      <c r="HE133" s="185"/>
      <c r="HF133" s="185"/>
      <c r="HG133" s="185"/>
      <c r="HH133" s="185"/>
      <c r="HI133" s="185"/>
      <c r="HJ133" s="185"/>
      <c r="HK133" s="185"/>
      <c r="HL133" s="185"/>
      <c r="HM133" s="185"/>
      <c r="HN133" s="185"/>
      <c r="HO133" s="185"/>
      <c r="HP133" s="185"/>
      <c r="HQ133" s="185"/>
      <c r="HR133" s="185"/>
      <c r="HS133" s="185"/>
      <c r="HT133" s="185"/>
      <c r="HU133" s="185"/>
      <c r="HV133" s="185"/>
      <c r="HW133" s="185"/>
      <c r="HX133" s="185"/>
      <c r="HY133" s="185"/>
      <c r="HZ133" s="185"/>
      <c r="IA133" s="185"/>
      <c r="IB133" s="185"/>
      <c r="IC133" s="185"/>
      <c r="ID133" s="185"/>
      <c r="IE133" s="185"/>
      <c r="IF133" s="185"/>
      <c r="IG133" s="185"/>
      <c r="IH133" s="185"/>
      <c r="II133" s="185"/>
      <c r="IJ133" s="185"/>
      <c r="IK133" s="185"/>
      <c r="IL133" s="185"/>
      <c r="IM133" s="185"/>
      <c r="IN133" s="185"/>
      <c r="IO133" s="185"/>
      <c r="IP133" s="185"/>
      <c r="IQ133" s="185"/>
      <c r="IR133" s="185"/>
      <c r="IS133" s="185"/>
      <c r="IT133" s="185"/>
      <c r="IU133" s="185"/>
      <c r="IV133" s="185"/>
      <c r="IW133" s="185"/>
      <c r="IX133" s="185"/>
      <c r="IY133" s="185"/>
      <c r="IZ133" s="185"/>
      <c r="JA133" s="185"/>
      <c r="JB133" s="185"/>
      <c r="JC133" s="185"/>
      <c r="JD133" s="185"/>
      <c r="JE133" s="185"/>
      <c r="JF133" s="185"/>
      <c r="JG133" s="185"/>
      <c r="JH133" s="185"/>
      <c r="JI133" s="185"/>
      <c r="JJ133" s="185"/>
      <c r="JK133" s="185"/>
      <c r="JL133" s="185"/>
      <c r="JM133" s="185"/>
      <c r="JN133" s="185"/>
      <c r="JO133" s="185"/>
      <c r="JP133" s="185"/>
      <c r="JQ133" s="185"/>
      <c r="JR133" s="185"/>
      <c r="JS133" s="185"/>
      <c r="JT133" s="185"/>
      <c r="JU133" s="185"/>
      <c r="JV133" s="185"/>
      <c r="JW133" s="185"/>
      <c r="JX133" s="185"/>
      <c r="JY133" s="185"/>
      <c r="JZ133" s="185"/>
      <c r="KA133" s="185"/>
      <c r="KB133" s="185"/>
      <c r="KC133" s="185"/>
      <c r="KD133" s="185"/>
      <c r="KE133" s="185"/>
      <c r="KF133" s="185"/>
      <c r="KG133" s="185"/>
      <c r="KH133" s="185"/>
      <c r="KI133" s="185"/>
      <c r="KJ133" s="185"/>
      <c r="KK133" s="185"/>
      <c r="KL133" s="185"/>
      <c r="KM133" s="185"/>
      <c r="KN133" s="185"/>
      <c r="KO133" s="185"/>
      <c r="KP133" s="185"/>
      <c r="KQ133" s="185"/>
      <c r="KR133" s="185"/>
      <c r="KS133" s="185"/>
      <c r="KT133" s="185"/>
      <c r="KU133" s="185"/>
      <c r="KV133" s="185"/>
      <c r="KW133" s="185"/>
      <c r="KX133" s="185"/>
      <c r="KY133" s="185"/>
      <c r="KZ133" s="185"/>
      <c r="LA133" s="185"/>
      <c r="LB133" s="185"/>
      <c r="LC133" s="185"/>
      <c r="LD133" s="185"/>
      <c r="LE133" s="185"/>
      <c r="LF133" s="185"/>
      <c r="LG133" s="185"/>
      <c r="LH133" s="185"/>
      <c r="LI133" s="185"/>
      <c r="LJ133" s="185"/>
      <c r="LK133" s="185"/>
      <c r="LL133" s="185"/>
      <c r="LM133" s="185"/>
      <c r="LN133" s="185"/>
      <c r="LO133" s="185"/>
      <c r="LP133" s="185"/>
      <c r="LQ133" s="185"/>
      <c r="LR133" s="185"/>
      <c r="LS133" s="185"/>
      <c r="LT133" s="185"/>
    </row>
    <row r="134" spans="1:332" ht="14.45" customHeight="1">
      <c r="A134" s="196" t="str">
        <f t="shared" ref="A134:E184" si="36">EG134</f>
        <v>8.9</v>
      </c>
      <c r="B134" s="253" t="str">
        <f t="shared" si="36"/>
        <v>TRABAJOS COMPLEMENTARIOS</v>
      </c>
      <c r="C134" s="196">
        <f t="shared" si="36"/>
        <v>0</v>
      </c>
      <c r="D134" s="196">
        <f t="shared" si="36"/>
        <v>0</v>
      </c>
      <c r="E134" s="196">
        <f t="shared" si="36"/>
        <v>0</v>
      </c>
      <c r="F134" s="197">
        <f t="shared" si="25"/>
        <v>0</v>
      </c>
      <c r="G134" s="20"/>
      <c r="H134" s="21">
        <f t="shared" si="28"/>
        <v>0</v>
      </c>
      <c r="I134" s="20"/>
      <c r="J134" s="21">
        <f t="shared" si="29"/>
        <v>0</v>
      </c>
      <c r="K134" s="20"/>
      <c r="L134" s="21">
        <f t="shared" si="30"/>
        <v>0</v>
      </c>
      <c r="M134" s="20"/>
      <c r="N134" s="33">
        <f t="shared" si="33"/>
        <v>0</v>
      </c>
      <c r="O134" s="20"/>
      <c r="P134" s="22"/>
      <c r="Q134" s="20"/>
      <c r="R134" s="22"/>
      <c r="S134" s="20"/>
      <c r="T134" s="22"/>
      <c r="U134" s="20"/>
      <c r="V134" s="22"/>
      <c r="W134" s="20"/>
      <c r="X134" s="22"/>
      <c r="Y134" s="20"/>
      <c r="Z134" s="22"/>
      <c r="AA134" s="20"/>
      <c r="AB134" s="22"/>
      <c r="AC134" s="20"/>
      <c r="AD134" s="22"/>
      <c r="AE134" s="20"/>
      <c r="AF134" s="22"/>
      <c r="AG134" s="20"/>
      <c r="AH134" s="22"/>
      <c r="AI134" s="20"/>
      <c r="AJ134" s="22"/>
      <c r="AK134" s="20"/>
      <c r="AL134" s="22"/>
      <c r="AM134" s="20"/>
      <c r="AN134" s="22"/>
      <c r="AO134" s="20"/>
      <c r="AP134" s="22"/>
      <c r="AQ134" s="20"/>
      <c r="AR134" s="22"/>
      <c r="AS134" s="20"/>
      <c r="AT134" s="22"/>
      <c r="AU134" s="20"/>
      <c r="AV134" s="22"/>
      <c r="AW134" s="20"/>
      <c r="AX134" s="22"/>
      <c r="AY134" s="20"/>
      <c r="AZ134" s="22"/>
      <c r="BA134" s="20"/>
      <c r="BB134" s="22"/>
      <c r="BC134" s="20"/>
      <c r="BD134" s="22"/>
      <c r="BE134" s="20"/>
      <c r="BF134" s="22"/>
      <c r="BG134" s="83"/>
      <c r="BH134" s="84"/>
      <c r="BI134" s="20"/>
      <c r="BJ134" s="95"/>
      <c r="BK134" s="20">
        <v>0</v>
      </c>
      <c r="BL134" s="21">
        <f t="shared" si="31"/>
        <v>0</v>
      </c>
      <c r="BM134" s="20"/>
      <c r="BN134" s="95">
        <f t="shared" ref="BN134:BN197" si="37">+BM134*E134</f>
        <v>0</v>
      </c>
      <c r="BO134" s="20"/>
      <c r="BP134" s="21">
        <f t="shared" si="32"/>
        <v>0</v>
      </c>
      <c r="BQ134" s="20"/>
      <c r="BR134" s="22"/>
      <c r="BS134" s="20"/>
      <c r="BT134" s="22"/>
      <c r="BU134" s="20"/>
      <c r="BV134" s="22"/>
      <c r="BW134" s="20"/>
      <c r="BX134" s="22"/>
      <c r="BY134" s="20"/>
      <c r="BZ134" s="172"/>
      <c r="CA134" s="20"/>
      <c r="CB134" s="164"/>
      <c r="CC134" s="20"/>
      <c r="CD134" s="178"/>
      <c r="CE134" s="20"/>
      <c r="CF134" s="95"/>
      <c r="CG134" s="20"/>
      <c r="CH134" s="95"/>
      <c r="CI134" s="20"/>
      <c r="CJ134" s="22"/>
      <c r="CK134" s="20"/>
      <c r="CL134" s="22"/>
      <c r="CM134" s="20"/>
      <c r="CN134" s="22"/>
      <c r="CO134" s="20"/>
      <c r="CP134" s="22"/>
      <c r="CQ134" s="20"/>
      <c r="CR134" s="22"/>
      <c r="CS134" s="20"/>
      <c r="CT134" s="22"/>
      <c r="CU134" s="20"/>
      <c r="CV134" s="22"/>
      <c r="CW134" s="20"/>
      <c r="CX134" s="22"/>
      <c r="CY134" s="20"/>
      <c r="CZ134" s="22"/>
      <c r="DA134" s="20"/>
      <c r="DB134" s="22"/>
      <c r="DC134" s="20"/>
      <c r="DD134" s="22"/>
      <c r="DE134" s="20"/>
      <c r="DF134" s="22"/>
      <c r="DG134" s="20"/>
      <c r="DH134" s="22"/>
      <c r="DI134" s="20"/>
      <c r="DJ134" s="22"/>
      <c r="DK134" s="20"/>
      <c r="DL134" s="22"/>
      <c r="DM134" s="20"/>
      <c r="DN134" s="22"/>
      <c r="DO134" s="20"/>
      <c r="DP134" s="22"/>
      <c r="DQ134" s="20"/>
      <c r="DR134" s="22"/>
      <c r="DS134" s="20"/>
      <c r="DT134" s="22"/>
      <c r="DU134" s="20"/>
      <c r="DV134" s="22"/>
      <c r="DW134" s="20"/>
      <c r="DX134" s="22"/>
      <c r="DY134" s="20"/>
      <c r="DZ134" s="22"/>
      <c r="EA134" s="23">
        <f t="shared" si="26"/>
        <v>0</v>
      </c>
      <c r="EB134" s="21">
        <f t="shared" ref="EB134:EB197" si="38">+EA134*E134</f>
        <v>0</v>
      </c>
      <c r="EC134" s="193" t="e">
        <f t="shared" ref="EC134:EC197" si="39">+EB134/$EB$745</f>
        <v>#REF!</v>
      </c>
      <c r="ED134" s="193">
        <f t="shared" ref="ED134:ED197" si="40">+EB134/$F$745</f>
        <v>0</v>
      </c>
      <c r="EE134" s="194">
        <f t="shared" si="27"/>
        <v>0</v>
      </c>
      <c r="EF134" s="185"/>
      <c r="EG134" s="185" t="s">
        <v>56</v>
      </c>
      <c r="EH134" s="185" t="s">
        <v>612</v>
      </c>
      <c r="EI134" s="185"/>
      <c r="EJ134" s="185"/>
      <c r="EK134" s="185"/>
      <c r="EL134" s="185"/>
      <c r="EM134" s="185"/>
      <c r="EN134" s="185"/>
      <c r="EO134" s="185"/>
      <c r="EP134" s="185"/>
      <c r="EQ134" s="185"/>
      <c r="ER134" s="185"/>
      <c r="ES134" s="185"/>
      <c r="ET134" s="185"/>
      <c r="EU134" s="185"/>
      <c r="EV134" s="185"/>
      <c r="EW134" s="185"/>
      <c r="EX134" s="185"/>
      <c r="EY134" s="185"/>
      <c r="EZ134" s="185"/>
      <c r="FA134" s="185"/>
      <c r="FB134" s="185"/>
      <c r="FC134" s="185"/>
      <c r="FD134" s="185"/>
      <c r="FE134" s="185"/>
      <c r="FF134" s="185"/>
      <c r="FG134" s="195"/>
      <c r="FH134" s="185"/>
      <c r="FI134" s="185"/>
      <c r="FJ134" s="185"/>
      <c r="FK134" s="185"/>
      <c r="FL134" s="185"/>
      <c r="FM134" s="185"/>
      <c r="FN134" s="185"/>
      <c r="FO134" s="185"/>
      <c r="FP134" s="185"/>
      <c r="FQ134" s="185"/>
      <c r="FR134" s="185"/>
      <c r="FS134" s="185"/>
      <c r="FT134" s="185"/>
      <c r="FU134" s="185"/>
      <c r="FV134" s="185"/>
      <c r="FW134" s="185"/>
      <c r="FX134" s="185"/>
      <c r="FY134" s="185"/>
      <c r="FZ134" s="185"/>
      <c r="GA134" s="185"/>
      <c r="GB134" s="185"/>
      <c r="GC134" s="185"/>
      <c r="GD134" s="185"/>
      <c r="GE134" s="185"/>
      <c r="GF134" s="185"/>
      <c r="GG134" s="185"/>
      <c r="GH134" s="185"/>
      <c r="GI134" s="185"/>
      <c r="GJ134" s="185"/>
      <c r="GK134" s="185"/>
      <c r="GL134" s="185"/>
      <c r="GM134" s="185"/>
      <c r="GN134" s="185"/>
      <c r="GO134" s="185"/>
      <c r="GP134" s="185"/>
      <c r="GQ134" s="185"/>
      <c r="GR134" s="185"/>
      <c r="GS134" s="185"/>
      <c r="GT134" s="185"/>
      <c r="GU134" s="185"/>
      <c r="GV134" s="185"/>
      <c r="GW134" s="185"/>
      <c r="GX134" s="185"/>
      <c r="GY134" s="185"/>
      <c r="GZ134" s="185"/>
      <c r="HA134" s="185"/>
      <c r="HB134" s="185"/>
      <c r="HC134" s="185"/>
      <c r="HD134" s="185"/>
      <c r="HE134" s="185"/>
      <c r="HF134" s="185"/>
      <c r="HG134" s="185"/>
      <c r="HH134" s="185"/>
      <c r="HI134" s="185"/>
      <c r="HJ134" s="185"/>
      <c r="HK134" s="185"/>
      <c r="HL134" s="185"/>
      <c r="HM134" s="185"/>
      <c r="HN134" s="185"/>
      <c r="HO134" s="185"/>
      <c r="HP134" s="185"/>
      <c r="HQ134" s="185"/>
      <c r="HR134" s="185"/>
      <c r="HS134" s="185"/>
      <c r="HT134" s="185"/>
      <c r="HU134" s="185"/>
      <c r="HV134" s="185"/>
      <c r="HW134" s="185"/>
      <c r="HX134" s="185"/>
      <c r="HY134" s="185"/>
      <c r="HZ134" s="185"/>
      <c r="IA134" s="185"/>
      <c r="IB134" s="185"/>
      <c r="IC134" s="185"/>
      <c r="ID134" s="185"/>
      <c r="IE134" s="185"/>
      <c r="IF134" s="185"/>
      <c r="IG134" s="185"/>
      <c r="IH134" s="185"/>
      <c r="II134" s="185"/>
      <c r="IJ134" s="185"/>
      <c r="IK134" s="185"/>
      <c r="IL134" s="185"/>
      <c r="IM134" s="185"/>
      <c r="IN134" s="185"/>
      <c r="IO134" s="185"/>
      <c r="IP134" s="185"/>
      <c r="IQ134" s="185"/>
      <c r="IR134" s="185"/>
      <c r="IS134" s="185"/>
      <c r="IT134" s="185"/>
      <c r="IU134" s="185"/>
      <c r="IV134" s="185"/>
      <c r="IW134" s="185"/>
      <c r="IX134" s="185"/>
      <c r="IY134" s="185"/>
      <c r="IZ134" s="185"/>
      <c r="JA134" s="185"/>
      <c r="JB134" s="185"/>
      <c r="JC134" s="185"/>
      <c r="JD134" s="185"/>
      <c r="JE134" s="185"/>
      <c r="JF134" s="185"/>
      <c r="JG134" s="185"/>
      <c r="JH134" s="185"/>
      <c r="JI134" s="185"/>
      <c r="JJ134" s="185"/>
      <c r="JK134" s="185"/>
      <c r="JL134" s="185"/>
      <c r="JM134" s="185"/>
      <c r="JN134" s="185"/>
      <c r="JO134" s="185"/>
      <c r="JP134" s="185"/>
      <c r="JQ134" s="185"/>
      <c r="JR134" s="185"/>
      <c r="JS134" s="185"/>
      <c r="JT134" s="185"/>
      <c r="JU134" s="185"/>
      <c r="JV134" s="185"/>
      <c r="JW134" s="185"/>
      <c r="JX134" s="185"/>
      <c r="JY134" s="185"/>
      <c r="JZ134" s="185"/>
      <c r="KA134" s="185"/>
      <c r="KB134" s="185"/>
      <c r="KC134" s="185"/>
      <c r="KD134" s="185"/>
      <c r="KE134" s="185"/>
      <c r="KF134" s="185"/>
      <c r="KG134" s="185"/>
      <c r="KH134" s="185"/>
      <c r="KI134" s="185"/>
      <c r="KJ134" s="185"/>
      <c r="KK134" s="185"/>
      <c r="KL134" s="185"/>
      <c r="KM134" s="185"/>
      <c r="KN134" s="185"/>
      <c r="KO134" s="185"/>
      <c r="KP134" s="185"/>
      <c r="KQ134" s="185"/>
      <c r="KR134" s="185"/>
      <c r="KS134" s="185"/>
      <c r="KT134" s="185"/>
      <c r="KU134" s="185"/>
      <c r="KV134" s="185"/>
      <c r="KW134" s="185"/>
      <c r="KX134" s="185"/>
      <c r="KY134" s="185"/>
      <c r="KZ134" s="185"/>
      <c r="LA134" s="185"/>
      <c r="LB134" s="185"/>
      <c r="LC134" s="185"/>
      <c r="LD134" s="185"/>
      <c r="LE134" s="185"/>
      <c r="LF134" s="185"/>
      <c r="LG134" s="185"/>
      <c r="LH134" s="185"/>
      <c r="LI134" s="185"/>
      <c r="LJ134" s="185"/>
      <c r="LK134" s="185"/>
      <c r="LL134" s="185"/>
      <c r="LM134" s="185"/>
      <c r="LN134" s="185"/>
      <c r="LO134" s="185"/>
      <c r="LP134" s="185"/>
      <c r="LQ134" s="185"/>
      <c r="LR134" s="185"/>
      <c r="LS134" s="185"/>
      <c r="LT134" s="185"/>
    </row>
    <row r="135" spans="1:332" ht="18" customHeight="1">
      <c r="A135" s="196" t="str">
        <f t="shared" si="36"/>
        <v>8.9.1</v>
      </c>
      <c r="B135" s="253" t="str">
        <f t="shared" si="36"/>
        <v xml:space="preserve">Conexión eléctrica  y prueba equipo de bombas eyectoras </v>
      </c>
      <c r="C135" s="196" t="str">
        <f t="shared" si="36"/>
        <v>UN</v>
      </c>
      <c r="D135" s="196">
        <f t="shared" si="36"/>
        <v>15</v>
      </c>
      <c r="E135" s="196">
        <f t="shared" si="36"/>
        <v>191044.26</v>
      </c>
      <c r="F135" s="197">
        <f t="shared" ref="F135:F198" si="41">+D135*E135</f>
        <v>2865663.9000000004</v>
      </c>
      <c r="G135" s="20"/>
      <c r="H135" s="21">
        <f t="shared" si="28"/>
        <v>0</v>
      </c>
      <c r="I135" s="20"/>
      <c r="J135" s="21">
        <f t="shared" si="29"/>
        <v>0</v>
      </c>
      <c r="K135" s="20"/>
      <c r="L135" s="21">
        <f t="shared" si="30"/>
        <v>0</v>
      </c>
      <c r="M135" s="20"/>
      <c r="N135" s="33">
        <f t="shared" si="33"/>
        <v>0</v>
      </c>
      <c r="O135" s="20"/>
      <c r="P135" s="22"/>
      <c r="Q135" s="20"/>
      <c r="R135" s="22"/>
      <c r="S135" s="20"/>
      <c r="T135" s="22"/>
      <c r="U135" s="20"/>
      <c r="V135" s="22"/>
      <c r="W135" s="20"/>
      <c r="X135" s="22"/>
      <c r="Y135" s="20"/>
      <c r="Z135" s="22"/>
      <c r="AA135" s="20"/>
      <c r="AB135" s="22"/>
      <c r="AC135" s="20"/>
      <c r="AD135" s="22"/>
      <c r="AE135" s="20"/>
      <c r="AF135" s="22"/>
      <c r="AG135" s="20"/>
      <c r="AH135" s="22"/>
      <c r="AI135" s="20"/>
      <c r="AJ135" s="22"/>
      <c r="AK135" s="20"/>
      <c r="AL135" s="22"/>
      <c r="AM135" s="20"/>
      <c r="AN135" s="22"/>
      <c r="AO135" s="20"/>
      <c r="AP135" s="22"/>
      <c r="AQ135" s="20"/>
      <c r="AR135" s="22"/>
      <c r="AS135" s="20"/>
      <c r="AT135" s="22"/>
      <c r="AU135" s="20"/>
      <c r="AV135" s="22"/>
      <c r="AW135" s="20"/>
      <c r="AX135" s="22"/>
      <c r="AY135" s="20"/>
      <c r="AZ135" s="22"/>
      <c r="BA135" s="20"/>
      <c r="BB135" s="22"/>
      <c r="BC135" s="20"/>
      <c r="BD135" s="22"/>
      <c r="BE135" s="20"/>
      <c r="BF135" s="22"/>
      <c r="BG135" s="83"/>
      <c r="BH135" s="84"/>
      <c r="BI135" s="20"/>
      <c r="BJ135" s="95"/>
      <c r="BK135" s="20">
        <v>0</v>
      </c>
      <c r="BL135" s="21">
        <f t="shared" si="31"/>
        <v>0</v>
      </c>
      <c r="BM135" s="20"/>
      <c r="BN135" s="95">
        <f t="shared" si="37"/>
        <v>0</v>
      </c>
      <c r="BO135" s="20"/>
      <c r="BP135" s="21">
        <f t="shared" si="32"/>
        <v>0</v>
      </c>
      <c r="BQ135" s="20"/>
      <c r="BR135" s="22"/>
      <c r="BS135" s="20"/>
      <c r="BT135" s="22"/>
      <c r="BU135" s="20"/>
      <c r="BV135" s="22"/>
      <c r="BW135" s="20"/>
      <c r="BX135" s="22"/>
      <c r="BY135" s="20"/>
      <c r="BZ135" s="172"/>
      <c r="CA135" s="20"/>
      <c r="CB135" s="164"/>
      <c r="CC135" s="20"/>
      <c r="CD135" s="178"/>
      <c r="CE135" s="20"/>
      <c r="CF135" s="95"/>
      <c r="CG135" s="20"/>
      <c r="CH135" s="95"/>
      <c r="CI135" s="20"/>
      <c r="CJ135" s="22"/>
      <c r="CK135" s="20"/>
      <c r="CL135" s="22"/>
      <c r="CM135" s="20"/>
      <c r="CN135" s="22"/>
      <c r="CO135" s="20"/>
      <c r="CP135" s="22"/>
      <c r="CQ135" s="20"/>
      <c r="CR135" s="22"/>
      <c r="CS135" s="20"/>
      <c r="CT135" s="22"/>
      <c r="CU135" s="20"/>
      <c r="CV135" s="22"/>
      <c r="CW135" s="20"/>
      <c r="CX135" s="22"/>
      <c r="CY135" s="20"/>
      <c r="CZ135" s="22"/>
      <c r="DA135" s="20"/>
      <c r="DB135" s="22"/>
      <c r="DC135" s="20"/>
      <c r="DD135" s="22"/>
      <c r="DE135" s="20"/>
      <c r="DF135" s="22"/>
      <c r="DG135" s="20"/>
      <c r="DH135" s="22"/>
      <c r="DI135" s="20"/>
      <c r="DJ135" s="22"/>
      <c r="DK135" s="20"/>
      <c r="DL135" s="22"/>
      <c r="DM135" s="20"/>
      <c r="DN135" s="22"/>
      <c r="DO135" s="20"/>
      <c r="DP135" s="22"/>
      <c r="DQ135" s="20"/>
      <c r="DR135" s="22"/>
      <c r="DS135" s="20"/>
      <c r="DT135" s="22"/>
      <c r="DU135" s="20"/>
      <c r="DV135" s="22"/>
      <c r="DW135" s="20"/>
      <c r="DX135" s="22"/>
      <c r="DY135" s="20"/>
      <c r="DZ135" s="22"/>
      <c r="EA135" s="23">
        <f t="shared" ref="EA135:EA198" si="42">+G135+I135+K135+M135+O135+Q135+S135+U135+W135+Y135+AA135+AC135+AE135+AG135+AI135+AK135+AM135+AO135+AQ135+AW135+AS135+AU135+AY135+BA135+BC135+BE135+BG135+BI135+BK135+BM135+BO135+BQ135+BS135+BU135+BW135+BY135+CA135+CC135+CE135+CG135+CI135+CK135+CM135+CO135+CQ135+CS135+CU135+CW135+CY135+DA135+DC135+DE135+DG135+DI135+DK135+DM135+DO135+DQ135+DS135+DU135+DW135+DY135</f>
        <v>0</v>
      </c>
      <c r="EB135" s="21">
        <f t="shared" si="38"/>
        <v>0</v>
      </c>
      <c r="EC135" s="193" t="e">
        <f t="shared" si="39"/>
        <v>#REF!</v>
      </c>
      <c r="ED135" s="193">
        <f t="shared" si="40"/>
        <v>0</v>
      </c>
      <c r="EE135" s="194">
        <f t="shared" ref="EE135:EE198" si="43">D135-EA135</f>
        <v>15</v>
      </c>
      <c r="EF135" s="185"/>
      <c r="EG135" s="185" t="s">
        <v>613</v>
      </c>
      <c r="EH135" s="185" t="s">
        <v>614</v>
      </c>
      <c r="EI135" s="185" t="s">
        <v>389</v>
      </c>
      <c r="EJ135" s="185">
        <v>15</v>
      </c>
      <c r="EK135" s="185">
        <v>191044.26</v>
      </c>
      <c r="EL135" s="185"/>
      <c r="EM135" s="185"/>
      <c r="EN135" s="185"/>
      <c r="EO135" s="185"/>
      <c r="EP135" s="185"/>
      <c r="EQ135" s="185"/>
      <c r="ER135" s="185"/>
      <c r="ES135" s="185"/>
      <c r="ET135" s="185"/>
      <c r="EU135" s="185"/>
      <c r="EV135" s="185"/>
      <c r="EW135" s="185"/>
      <c r="EX135" s="185"/>
      <c r="EY135" s="185"/>
      <c r="EZ135" s="185"/>
      <c r="FA135" s="185"/>
      <c r="FB135" s="185"/>
      <c r="FC135" s="185"/>
      <c r="FD135" s="185"/>
      <c r="FE135" s="185"/>
      <c r="FF135" s="185"/>
      <c r="FG135" s="195"/>
      <c r="FH135" s="185"/>
      <c r="FI135" s="185"/>
      <c r="FJ135" s="185"/>
      <c r="FK135" s="185"/>
      <c r="FL135" s="185"/>
      <c r="FM135" s="185"/>
      <c r="FN135" s="185"/>
      <c r="FO135" s="185"/>
      <c r="FP135" s="185"/>
      <c r="FQ135" s="185"/>
      <c r="FR135" s="185"/>
      <c r="FS135" s="185"/>
      <c r="FT135" s="185"/>
      <c r="FU135" s="185"/>
      <c r="FV135" s="185"/>
      <c r="FW135" s="185"/>
      <c r="FX135" s="185"/>
      <c r="FY135" s="185"/>
      <c r="FZ135" s="185"/>
      <c r="GA135" s="185"/>
      <c r="GB135" s="185"/>
      <c r="GC135" s="185"/>
      <c r="GD135" s="185"/>
      <c r="GE135" s="185"/>
      <c r="GF135" s="185"/>
      <c r="GG135" s="185"/>
      <c r="GH135" s="185"/>
      <c r="GI135" s="185"/>
      <c r="GJ135" s="185"/>
      <c r="GK135" s="185"/>
      <c r="GL135" s="185"/>
      <c r="GM135" s="185"/>
      <c r="GN135" s="185"/>
      <c r="GO135" s="185"/>
      <c r="GP135" s="185"/>
      <c r="GQ135" s="185"/>
      <c r="GR135" s="185"/>
      <c r="GS135" s="185"/>
      <c r="GT135" s="185"/>
      <c r="GU135" s="185"/>
      <c r="GV135" s="185"/>
      <c r="GW135" s="185"/>
      <c r="GX135" s="185"/>
      <c r="GY135" s="185"/>
      <c r="GZ135" s="185"/>
      <c r="HA135" s="185"/>
      <c r="HB135" s="185"/>
      <c r="HC135" s="185"/>
      <c r="HD135" s="185"/>
      <c r="HE135" s="185"/>
      <c r="HF135" s="185"/>
      <c r="HG135" s="185"/>
      <c r="HH135" s="185"/>
      <c r="HI135" s="185"/>
      <c r="HJ135" s="185"/>
      <c r="HK135" s="185"/>
      <c r="HL135" s="185"/>
      <c r="HM135" s="185"/>
      <c r="HN135" s="185"/>
      <c r="HO135" s="185"/>
      <c r="HP135" s="185"/>
      <c r="HQ135" s="185"/>
      <c r="HR135" s="185"/>
      <c r="HS135" s="185"/>
      <c r="HT135" s="185"/>
      <c r="HU135" s="185"/>
      <c r="HV135" s="185"/>
      <c r="HW135" s="185"/>
      <c r="HX135" s="185"/>
      <c r="HY135" s="185"/>
      <c r="HZ135" s="185"/>
      <c r="IA135" s="185"/>
      <c r="IB135" s="185"/>
      <c r="IC135" s="185"/>
      <c r="ID135" s="185"/>
      <c r="IE135" s="185"/>
      <c r="IF135" s="185"/>
      <c r="IG135" s="185"/>
      <c r="IH135" s="185"/>
      <c r="II135" s="185"/>
      <c r="IJ135" s="185"/>
      <c r="IK135" s="185"/>
      <c r="IL135" s="185"/>
      <c r="IM135" s="185"/>
      <c r="IN135" s="185"/>
      <c r="IO135" s="185"/>
      <c r="IP135" s="185"/>
      <c r="IQ135" s="185"/>
      <c r="IR135" s="185"/>
      <c r="IS135" s="185"/>
      <c r="IT135" s="185"/>
      <c r="IU135" s="185"/>
      <c r="IV135" s="185"/>
      <c r="IW135" s="185"/>
      <c r="IX135" s="185"/>
      <c r="IY135" s="185"/>
      <c r="IZ135" s="185"/>
      <c r="JA135" s="185"/>
      <c r="JB135" s="185"/>
      <c r="JC135" s="185"/>
      <c r="JD135" s="185"/>
      <c r="JE135" s="185"/>
      <c r="JF135" s="185"/>
      <c r="JG135" s="185"/>
      <c r="JH135" s="185"/>
      <c r="JI135" s="185"/>
      <c r="JJ135" s="185"/>
      <c r="JK135" s="185"/>
      <c r="JL135" s="185"/>
      <c r="JM135" s="185"/>
      <c r="JN135" s="185"/>
      <c r="JO135" s="185"/>
      <c r="JP135" s="185"/>
      <c r="JQ135" s="185"/>
      <c r="JR135" s="185"/>
      <c r="JS135" s="185"/>
      <c r="JT135" s="185"/>
      <c r="JU135" s="185"/>
      <c r="JV135" s="185"/>
      <c r="JW135" s="185"/>
      <c r="JX135" s="185"/>
      <c r="JY135" s="185"/>
      <c r="JZ135" s="185"/>
      <c r="KA135" s="185"/>
      <c r="KB135" s="185"/>
      <c r="KC135" s="185"/>
      <c r="KD135" s="185"/>
      <c r="KE135" s="185"/>
      <c r="KF135" s="185"/>
      <c r="KG135" s="185"/>
      <c r="KH135" s="185"/>
      <c r="KI135" s="185"/>
      <c r="KJ135" s="185"/>
      <c r="KK135" s="185"/>
      <c r="KL135" s="185"/>
      <c r="KM135" s="185"/>
      <c r="KN135" s="185"/>
      <c r="KO135" s="185"/>
      <c r="KP135" s="185"/>
      <c r="KQ135" s="185"/>
      <c r="KR135" s="185"/>
      <c r="KS135" s="185"/>
      <c r="KT135" s="185"/>
      <c r="KU135" s="185"/>
      <c r="KV135" s="185"/>
      <c r="KW135" s="185"/>
      <c r="KX135" s="185"/>
      <c r="KY135" s="185"/>
      <c r="KZ135" s="185"/>
      <c r="LA135" s="185"/>
      <c r="LB135" s="185"/>
      <c r="LC135" s="185"/>
      <c r="LD135" s="185"/>
      <c r="LE135" s="185"/>
      <c r="LF135" s="185"/>
      <c r="LG135" s="185"/>
      <c r="LH135" s="185"/>
      <c r="LI135" s="185"/>
      <c r="LJ135" s="185"/>
      <c r="LK135" s="185"/>
      <c r="LL135" s="185"/>
      <c r="LM135" s="185"/>
      <c r="LN135" s="185"/>
      <c r="LO135" s="185"/>
      <c r="LP135" s="185"/>
      <c r="LQ135" s="185"/>
      <c r="LR135" s="185"/>
      <c r="LS135" s="185"/>
      <c r="LT135" s="185"/>
    </row>
    <row r="136" spans="1:332" ht="14.45" customHeight="1">
      <c r="A136" s="196" t="str">
        <f t="shared" si="36"/>
        <v>8.9.2</v>
      </c>
      <c r="B136" s="253" t="str">
        <f t="shared" si="36"/>
        <v>Conexión eléctrica  y prueba equipo de bombas  agua potable</v>
      </c>
      <c r="C136" s="196" t="str">
        <f t="shared" si="36"/>
        <v>UN</v>
      </c>
      <c r="D136" s="196">
        <f t="shared" si="36"/>
        <v>4</v>
      </c>
      <c r="E136" s="196">
        <f t="shared" si="36"/>
        <v>317191.05</v>
      </c>
      <c r="F136" s="197">
        <f t="shared" si="41"/>
        <v>1268764.2</v>
      </c>
      <c r="G136" s="20"/>
      <c r="H136" s="21">
        <f t="shared" ref="H136:H199" si="44">+E136*G136</f>
        <v>0</v>
      </c>
      <c r="I136" s="20"/>
      <c r="J136" s="21">
        <f t="shared" ref="J136:J199" si="45">I136*E136</f>
        <v>0</v>
      </c>
      <c r="K136" s="20"/>
      <c r="L136" s="21">
        <f t="shared" ref="L136:L199" si="46">K136*E136</f>
        <v>0</v>
      </c>
      <c r="M136" s="20"/>
      <c r="N136" s="33">
        <f t="shared" si="33"/>
        <v>0</v>
      </c>
      <c r="O136" s="20"/>
      <c r="P136" s="22"/>
      <c r="Q136" s="20"/>
      <c r="R136" s="22"/>
      <c r="S136" s="20"/>
      <c r="T136" s="22"/>
      <c r="U136" s="20"/>
      <c r="V136" s="22"/>
      <c r="W136" s="20"/>
      <c r="X136" s="22"/>
      <c r="Y136" s="20"/>
      <c r="Z136" s="22"/>
      <c r="AA136" s="20"/>
      <c r="AB136" s="22"/>
      <c r="AC136" s="20"/>
      <c r="AD136" s="22"/>
      <c r="AE136" s="20"/>
      <c r="AF136" s="22"/>
      <c r="AG136" s="20"/>
      <c r="AH136" s="22"/>
      <c r="AI136" s="20"/>
      <c r="AJ136" s="22"/>
      <c r="AK136" s="20"/>
      <c r="AL136" s="22"/>
      <c r="AM136" s="20"/>
      <c r="AN136" s="22"/>
      <c r="AO136" s="20"/>
      <c r="AP136" s="22"/>
      <c r="AQ136" s="20"/>
      <c r="AR136" s="22"/>
      <c r="AS136" s="20"/>
      <c r="AT136" s="22"/>
      <c r="AU136" s="20"/>
      <c r="AV136" s="22"/>
      <c r="AW136" s="20"/>
      <c r="AX136" s="22"/>
      <c r="AY136" s="20"/>
      <c r="AZ136" s="22"/>
      <c r="BA136" s="20"/>
      <c r="BB136" s="22"/>
      <c r="BC136" s="20"/>
      <c r="BD136" s="22"/>
      <c r="BE136" s="20"/>
      <c r="BF136" s="22"/>
      <c r="BG136" s="83"/>
      <c r="BH136" s="84"/>
      <c r="BI136" s="20"/>
      <c r="BJ136" s="95"/>
      <c r="BK136" s="20">
        <v>0</v>
      </c>
      <c r="BL136" s="21">
        <f t="shared" ref="BL136:BL199" si="47">BK136*E136</f>
        <v>0</v>
      </c>
      <c r="BM136" s="20"/>
      <c r="BN136" s="95">
        <f t="shared" si="37"/>
        <v>0</v>
      </c>
      <c r="BO136" s="20"/>
      <c r="BP136" s="21">
        <f t="shared" ref="BP136:BP199" si="48">BO136*E136</f>
        <v>0</v>
      </c>
      <c r="BQ136" s="20"/>
      <c r="BR136" s="22"/>
      <c r="BS136" s="20"/>
      <c r="BT136" s="22"/>
      <c r="BU136" s="20"/>
      <c r="BV136" s="22"/>
      <c r="BW136" s="20"/>
      <c r="BX136" s="22"/>
      <c r="BY136" s="20"/>
      <c r="BZ136" s="172"/>
      <c r="CA136" s="20"/>
      <c r="CB136" s="164"/>
      <c r="CC136" s="20"/>
      <c r="CD136" s="178"/>
      <c r="CE136" s="20"/>
      <c r="CF136" s="95"/>
      <c r="CG136" s="20"/>
      <c r="CH136" s="95"/>
      <c r="CI136" s="20"/>
      <c r="CJ136" s="22"/>
      <c r="CK136" s="20"/>
      <c r="CL136" s="22"/>
      <c r="CM136" s="20"/>
      <c r="CN136" s="22"/>
      <c r="CO136" s="20"/>
      <c r="CP136" s="22"/>
      <c r="CQ136" s="20"/>
      <c r="CR136" s="22"/>
      <c r="CS136" s="20"/>
      <c r="CT136" s="22"/>
      <c r="CU136" s="20"/>
      <c r="CV136" s="22"/>
      <c r="CW136" s="20"/>
      <c r="CX136" s="22"/>
      <c r="CY136" s="20"/>
      <c r="CZ136" s="22"/>
      <c r="DA136" s="20"/>
      <c r="DB136" s="22"/>
      <c r="DC136" s="20"/>
      <c r="DD136" s="22"/>
      <c r="DE136" s="20"/>
      <c r="DF136" s="22"/>
      <c r="DG136" s="20"/>
      <c r="DH136" s="22"/>
      <c r="DI136" s="20"/>
      <c r="DJ136" s="22"/>
      <c r="DK136" s="20"/>
      <c r="DL136" s="22"/>
      <c r="DM136" s="20"/>
      <c r="DN136" s="22"/>
      <c r="DO136" s="20"/>
      <c r="DP136" s="22"/>
      <c r="DQ136" s="20"/>
      <c r="DR136" s="22"/>
      <c r="DS136" s="20"/>
      <c r="DT136" s="22"/>
      <c r="DU136" s="20"/>
      <c r="DV136" s="22"/>
      <c r="DW136" s="20"/>
      <c r="DX136" s="22"/>
      <c r="DY136" s="20"/>
      <c r="DZ136" s="22"/>
      <c r="EA136" s="23">
        <f t="shared" si="42"/>
        <v>0</v>
      </c>
      <c r="EB136" s="21">
        <f t="shared" si="38"/>
        <v>0</v>
      </c>
      <c r="EC136" s="193" t="e">
        <f t="shared" si="39"/>
        <v>#REF!</v>
      </c>
      <c r="ED136" s="193">
        <f t="shared" si="40"/>
        <v>0</v>
      </c>
      <c r="EE136" s="194">
        <f t="shared" si="43"/>
        <v>4</v>
      </c>
      <c r="EF136" s="185"/>
      <c r="EG136" s="185" t="s">
        <v>615</v>
      </c>
      <c r="EH136" s="185" t="s">
        <v>616</v>
      </c>
      <c r="EI136" s="185" t="s">
        <v>389</v>
      </c>
      <c r="EJ136" s="185">
        <v>4</v>
      </c>
      <c r="EK136" s="185">
        <v>317191.05</v>
      </c>
      <c r="EL136" s="185"/>
      <c r="EM136" s="185"/>
      <c r="EN136" s="185"/>
      <c r="EO136" s="185"/>
      <c r="EP136" s="185"/>
      <c r="EQ136" s="185"/>
      <c r="ER136" s="185"/>
      <c r="ES136" s="185"/>
      <c r="ET136" s="185"/>
      <c r="EU136" s="185"/>
      <c r="EV136" s="185"/>
      <c r="EW136" s="185"/>
      <c r="EX136" s="185"/>
      <c r="EY136" s="185"/>
      <c r="EZ136" s="185"/>
      <c r="FA136" s="185"/>
      <c r="FB136" s="185"/>
      <c r="FC136" s="185"/>
      <c r="FD136" s="185"/>
      <c r="FE136" s="185"/>
      <c r="FF136" s="185"/>
      <c r="FG136" s="195"/>
      <c r="FH136" s="185"/>
      <c r="FI136" s="185"/>
      <c r="FJ136" s="185"/>
      <c r="FK136" s="185"/>
      <c r="FL136" s="185"/>
      <c r="FM136" s="185"/>
      <c r="FN136" s="185"/>
      <c r="FO136" s="185"/>
      <c r="FP136" s="185"/>
      <c r="FQ136" s="185"/>
      <c r="FR136" s="185"/>
      <c r="FS136" s="185"/>
      <c r="FT136" s="185"/>
      <c r="FU136" s="185"/>
      <c r="FV136" s="185"/>
      <c r="FW136" s="185"/>
      <c r="FX136" s="185"/>
      <c r="FY136" s="185"/>
      <c r="FZ136" s="185"/>
      <c r="GA136" s="185"/>
      <c r="GB136" s="185"/>
      <c r="GC136" s="185"/>
      <c r="GD136" s="185"/>
      <c r="GE136" s="185"/>
      <c r="GF136" s="185"/>
      <c r="GG136" s="185"/>
      <c r="GH136" s="185"/>
      <c r="GI136" s="185"/>
      <c r="GJ136" s="185"/>
      <c r="GK136" s="185"/>
      <c r="GL136" s="185"/>
      <c r="GM136" s="185"/>
      <c r="GN136" s="185"/>
      <c r="GO136" s="185"/>
      <c r="GP136" s="185"/>
      <c r="GQ136" s="185"/>
      <c r="GR136" s="185"/>
      <c r="GS136" s="185"/>
      <c r="GT136" s="185"/>
      <c r="GU136" s="185"/>
      <c r="GV136" s="185"/>
      <c r="GW136" s="185"/>
      <c r="GX136" s="185"/>
      <c r="GY136" s="185"/>
      <c r="GZ136" s="185"/>
      <c r="HA136" s="185"/>
      <c r="HB136" s="185"/>
      <c r="HC136" s="185"/>
      <c r="HD136" s="185"/>
      <c r="HE136" s="185"/>
      <c r="HF136" s="185"/>
      <c r="HG136" s="185"/>
      <c r="HH136" s="185"/>
      <c r="HI136" s="185"/>
      <c r="HJ136" s="185"/>
      <c r="HK136" s="185"/>
      <c r="HL136" s="185"/>
      <c r="HM136" s="185"/>
      <c r="HN136" s="185"/>
      <c r="HO136" s="185"/>
      <c r="HP136" s="185"/>
      <c r="HQ136" s="185"/>
      <c r="HR136" s="185"/>
      <c r="HS136" s="185"/>
      <c r="HT136" s="185"/>
      <c r="HU136" s="185"/>
      <c r="HV136" s="185"/>
      <c r="HW136" s="185"/>
      <c r="HX136" s="185"/>
      <c r="HY136" s="185"/>
      <c r="HZ136" s="185"/>
      <c r="IA136" s="185"/>
      <c r="IB136" s="185"/>
      <c r="IC136" s="185"/>
      <c r="ID136" s="185"/>
      <c r="IE136" s="185"/>
      <c r="IF136" s="185"/>
      <c r="IG136" s="185"/>
      <c r="IH136" s="185"/>
      <c r="II136" s="185"/>
      <c r="IJ136" s="185"/>
      <c r="IK136" s="185"/>
      <c r="IL136" s="185"/>
      <c r="IM136" s="185"/>
      <c r="IN136" s="185"/>
      <c r="IO136" s="185"/>
      <c r="IP136" s="185"/>
      <c r="IQ136" s="185"/>
      <c r="IR136" s="185"/>
      <c r="IS136" s="185"/>
      <c r="IT136" s="185"/>
      <c r="IU136" s="185"/>
      <c r="IV136" s="185"/>
      <c r="IW136" s="185"/>
      <c r="IX136" s="185"/>
      <c r="IY136" s="185"/>
      <c r="IZ136" s="185"/>
      <c r="JA136" s="185"/>
      <c r="JB136" s="185"/>
      <c r="JC136" s="185"/>
      <c r="JD136" s="185"/>
      <c r="JE136" s="185"/>
      <c r="JF136" s="185"/>
      <c r="JG136" s="185"/>
      <c r="JH136" s="185"/>
      <c r="JI136" s="185"/>
      <c r="JJ136" s="185"/>
      <c r="JK136" s="185"/>
      <c r="JL136" s="185"/>
      <c r="JM136" s="185"/>
      <c r="JN136" s="185"/>
      <c r="JO136" s="185"/>
      <c r="JP136" s="185"/>
      <c r="JQ136" s="185"/>
      <c r="JR136" s="185"/>
      <c r="JS136" s="185"/>
      <c r="JT136" s="185"/>
      <c r="JU136" s="185"/>
      <c r="JV136" s="185"/>
      <c r="JW136" s="185"/>
      <c r="JX136" s="185"/>
      <c r="JY136" s="185"/>
      <c r="JZ136" s="185"/>
      <c r="KA136" s="185"/>
      <c r="KB136" s="185"/>
      <c r="KC136" s="185"/>
      <c r="KD136" s="185"/>
      <c r="KE136" s="185"/>
      <c r="KF136" s="185"/>
      <c r="KG136" s="185"/>
      <c r="KH136" s="185"/>
      <c r="KI136" s="185"/>
      <c r="KJ136" s="185"/>
      <c r="KK136" s="185"/>
      <c r="KL136" s="185"/>
      <c r="KM136" s="185"/>
      <c r="KN136" s="185"/>
      <c r="KO136" s="185"/>
      <c r="KP136" s="185"/>
      <c r="KQ136" s="185"/>
      <c r="KR136" s="185"/>
      <c r="KS136" s="185"/>
      <c r="KT136" s="185"/>
      <c r="KU136" s="185"/>
      <c r="KV136" s="185"/>
      <c r="KW136" s="185"/>
      <c r="KX136" s="185"/>
      <c r="KY136" s="185"/>
      <c r="KZ136" s="185"/>
      <c r="LA136" s="185"/>
      <c r="LB136" s="185"/>
      <c r="LC136" s="185"/>
      <c r="LD136" s="185"/>
      <c r="LE136" s="185"/>
      <c r="LF136" s="185"/>
      <c r="LG136" s="185"/>
      <c r="LH136" s="185"/>
      <c r="LI136" s="185"/>
      <c r="LJ136" s="185"/>
      <c r="LK136" s="185"/>
      <c r="LL136" s="185"/>
      <c r="LM136" s="185"/>
      <c r="LN136" s="185"/>
      <c r="LO136" s="185"/>
      <c r="LP136" s="185"/>
      <c r="LQ136" s="185"/>
      <c r="LR136" s="185"/>
      <c r="LS136" s="185"/>
      <c r="LT136" s="185"/>
    </row>
    <row r="137" spans="1:332" ht="15" customHeight="1">
      <c r="A137" s="191" t="str">
        <f t="shared" si="36"/>
        <v>9.0</v>
      </c>
      <c r="B137" s="252" t="str">
        <f t="shared" si="36"/>
        <v>INSTALACIONES HIDROSANITARIAS</v>
      </c>
      <c r="C137" s="191">
        <f t="shared" si="36"/>
        <v>0</v>
      </c>
      <c r="D137" s="191">
        <f t="shared" si="36"/>
        <v>0</v>
      </c>
      <c r="E137" s="191">
        <f t="shared" si="36"/>
        <v>0</v>
      </c>
      <c r="F137" s="192">
        <f>SUM(F138:F219)</f>
        <v>530705272.68000001</v>
      </c>
      <c r="G137" s="20"/>
      <c r="H137" s="21">
        <f t="shared" si="44"/>
        <v>0</v>
      </c>
      <c r="I137" s="20"/>
      <c r="J137" s="21">
        <f t="shared" si="45"/>
        <v>0</v>
      </c>
      <c r="K137" s="20"/>
      <c r="L137" s="21">
        <f t="shared" si="46"/>
        <v>0</v>
      </c>
      <c r="M137" s="20"/>
      <c r="N137" s="33">
        <f t="shared" ref="N137:N200" si="49">M137*E137</f>
        <v>0</v>
      </c>
      <c r="O137" s="20"/>
      <c r="P137" s="22"/>
      <c r="Q137" s="20"/>
      <c r="R137" s="22"/>
      <c r="S137" s="20"/>
      <c r="T137" s="22"/>
      <c r="U137" s="20"/>
      <c r="V137" s="22"/>
      <c r="W137" s="20"/>
      <c r="X137" s="22"/>
      <c r="Y137" s="20"/>
      <c r="Z137" s="22"/>
      <c r="AA137" s="20"/>
      <c r="AB137" s="22"/>
      <c r="AC137" s="20"/>
      <c r="AD137" s="22"/>
      <c r="AE137" s="20"/>
      <c r="AF137" s="22"/>
      <c r="AG137" s="20"/>
      <c r="AH137" s="22"/>
      <c r="AI137" s="20"/>
      <c r="AJ137" s="22"/>
      <c r="AK137" s="20"/>
      <c r="AL137" s="22"/>
      <c r="AM137" s="20"/>
      <c r="AN137" s="22"/>
      <c r="AO137" s="20"/>
      <c r="AP137" s="22"/>
      <c r="AQ137" s="20"/>
      <c r="AR137" s="22"/>
      <c r="AS137" s="20"/>
      <c r="AT137" s="22"/>
      <c r="AU137" s="20"/>
      <c r="AV137" s="22"/>
      <c r="AW137" s="20"/>
      <c r="AX137" s="22"/>
      <c r="AY137" s="20"/>
      <c r="AZ137" s="22"/>
      <c r="BA137" s="20"/>
      <c r="BB137" s="22"/>
      <c r="BC137" s="20"/>
      <c r="BD137" s="22"/>
      <c r="BE137" s="20"/>
      <c r="BF137" s="22"/>
      <c r="BG137" s="83"/>
      <c r="BH137" s="84"/>
      <c r="BI137" s="20"/>
      <c r="BJ137" s="95"/>
      <c r="BK137" s="20">
        <v>0</v>
      </c>
      <c r="BL137" s="21">
        <f t="shared" si="47"/>
        <v>0</v>
      </c>
      <c r="BM137" s="20"/>
      <c r="BN137" s="95">
        <f t="shared" si="37"/>
        <v>0</v>
      </c>
      <c r="BO137" s="20"/>
      <c r="BP137" s="21">
        <f t="shared" si="48"/>
        <v>0</v>
      </c>
      <c r="BQ137" s="20"/>
      <c r="BR137" s="22"/>
      <c r="BS137" s="20"/>
      <c r="BT137" s="22"/>
      <c r="BU137" s="20"/>
      <c r="BV137" s="22"/>
      <c r="BW137" s="20"/>
      <c r="BX137" s="22"/>
      <c r="BY137" s="20"/>
      <c r="BZ137" s="172"/>
      <c r="CA137" s="20"/>
      <c r="CB137" s="164"/>
      <c r="CC137" s="20"/>
      <c r="CD137" s="178"/>
      <c r="CE137" s="20"/>
      <c r="CF137" s="95"/>
      <c r="CG137" s="20"/>
      <c r="CH137" s="95"/>
      <c r="CI137" s="20"/>
      <c r="CJ137" s="22"/>
      <c r="CK137" s="20"/>
      <c r="CL137" s="22"/>
      <c r="CM137" s="20"/>
      <c r="CN137" s="22"/>
      <c r="CO137" s="20"/>
      <c r="CP137" s="22"/>
      <c r="CQ137" s="20"/>
      <c r="CR137" s="22"/>
      <c r="CS137" s="20"/>
      <c r="CT137" s="22"/>
      <c r="CU137" s="20"/>
      <c r="CV137" s="22"/>
      <c r="CW137" s="20"/>
      <c r="CX137" s="22"/>
      <c r="CY137" s="20"/>
      <c r="CZ137" s="22"/>
      <c r="DA137" s="20"/>
      <c r="DB137" s="22"/>
      <c r="DC137" s="20"/>
      <c r="DD137" s="22"/>
      <c r="DE137" s="20"/>
      <c r="DF137" s="22"/>
      <c r="DG137" s="20"/>
      <c r="DH137" s="22"/>
      <c r="DI137" s="20"/>
      <c r="DJ137" s="22"/>
      <c r="DK137" s="20"/>
      <c r="DL137" s="22"/>
      <c r="DM137" s="20"/>
      <c r="DN137" s="22"/>
      <c r="DO137" s="20"/>
      <c r="DP137" s="22"/>
      <c r="DQ137" s="20"/>
      <c r="DR137" s="22"/>
      <c r="DS137" s="20"/>
      <c r="DT137" s="22"/>
      <c r="DU137" s="20"/>
      <c r="DV137" s="22"/>
      <c r="DW137" s="20"/>
      <c r="DX137" s="22"/>
      <c r="DY137" s="20"/>
      <c r="DZ137" s="22"/>
      <c r="EA137" s="23">
        <f t="shared" si="42"/>
        <v>0</v>
      </c>
      <c r="EB137" s="21">
        <f t="shared" si="38"/>
        <v>0</v>
      </c>
      <c r="EC137" s="193" t="e">
        <f t="shared" si="39"/>
        <v>#REF!</v>
      </c>
      <c r="ED137" s="193">
        <f t="shared" si="40"/>
        <v>0</v>
      </c>
      <c r="EE137" s="194">
        <f t="shared" si="43"/>
        <v>0</v>
      </c>
      <c r="EF137" s="185"/>
      <c r="EG137" s="185" t="s">
        <v>617</v>
      </c>
      <c r="EH137" s="185" t="s">
        <v>60</v>
      </c>
      <c r="EI137" s="185"/>
      <c r="EJ137" s="185"/>
      <c r="EK137" s="185"/>
      <c r="EL137" s="185"/>
      <c r="EM137" s="185"/>
      <c r="EN137" s="185"/>
      <c r="EO137" s="185"/>
      <c r="EP137" s="185"/>
      <c r="EQ137" s="185"/>
      <c r="ER137" s="185"/>
      <c r="ES137" s="185"/>
      <c r="ET137" s="185"/>
      <c r="EU137" s="185"/>
      <c r="EV137" s="185"/>
      <c r="EW137" s="185"/>
      <c r="EX137" s="185"/>
      <c r="EY137" s="185"/>
      <c r="EZ137" s="185"/>
      <c r="FA137" s="185"/>
      <c r="FB137" s="185"/>
      <c r="FC137" s="185"/>
      <c r="FD137" s="185"/>
      <c r="FE137" s="185"/>
      <c r="FF137" s="185"/>
      <c r="FG137" s="195"/>
      <c r="FH137" s="185"/>
      <c r="FI137" s="185"/>
      <c r="FJ137" s="185"/>
      <c r="FK137" s="185"/>
      <c r="FL137" s="185"/>
      <c r="FM137" s="185"/>
      <c r="FN137" s="185"/>
      <c r="FO137" s="185"/>
      <c r="FP137" s="185"/>
      <c r="FQ137" s="185"/>
      <c r="FR137" s="185"/>
      <c r="FS137" s="185"/>
      <c r="FT137" s="185"/>
      <c r="FU137" s="185"/>
      <c r="FV137" s="185"/>
      <c r="FW137" s="185"/>
      <c r="FX137" s="185"/>
      <c r="FY137" s="185"/>
      <c r="FZ137" s="185"/>
      <c r="GA137" s="185"/>
      <c r="GB137" s="185"/>
      <c r="GC137" s="185"/>
      <c r="GD137" s="185"/>
      <c r="GE137" s="185"/>
      <c r="GF137" s="185"/>
      <c r="GG137" s="185"/>
      <c r="GH137" s="185"/>
      <c r="GI137" s="185"/>
      <c r="GJ137" s="185"/>
      <c r="GK137" s="185"/>
      <c r="GL137" s="185"/>
      <c r="GM137" s="185"/>
      <c r="GN137" s="185"/>
      <c r="GO137" s="185"/>
      <c r="GP137" s="185"/>
      <c r="GQ137" s="185"/>
      <c r="GR137" s="185"/>
      <c r="GS137" s="185"/>
      <c r="GT137" s="185"/>
      <c r="GU137" s="185"/>
      <c r="GV137" s="185"/>
      <c r="GW137" s="185"/>
      <c r="GX137" s="185"/>
      <c r="GY137" s="185"/>
      <c r="GZ137" s="185"/>
      <c r="HA137" s="185"/>
      <c r="HB137" s="185"/>
      <c r="HC137" s="185"/>
      <c r="HD137" s="185"/>
      <c r="HE137" s="185"/>
      <c r="HF137" s="185"/>
      <c r="HG137" s="185"/>
      <c r="HH137" s="185"/>
      <c r="HI137" s="185"/>
      <c r="HJ137" s="185"/>
      <c r="HK137" s="185"/>
      <c r="HL137" s="185"/>
      <c r="HM137" s="185"/>
      <c r="HN137" s="185"/>
      <c r="HO137" s="185"/>
      <c r="HP137" s="185"/>
      <c r="HQ137" s="185"/>
      <c r="HR137" s="185"/>
      <c r="HS137" s="185"/>
      <c r="HT137" s="185"/>
      <c r="HU137" s="185"/>
      <c r="HV137" s="185"/>
      <c r="HW137" s="185"/>
      <c r="HX137" s="185"/>
      <c r="HY137" s="185"/>
      <c r="HZ137" s="185"/>
      <c r="IA137" s="185"/>
      <c r="IB137" s="185"/>
      <c r="IC137" s="185"/>
      <c r="ID137" s="185"/>
      <c r="IE137" s="185"/>
      <c r="IF137" s="185"/>
      <c r="IG137" s="185"/>
      <c r="IH137" s="185"/>
      <c r="II137" s="185"/>
      <c r="IJ137" s="185"/>
      <c r="IK137" s="185"/>
      <c r="IL137" s="185"/>
      <c r="IM137" s="185"/>
      <c r="IN137" s="185"/>
      <c r="IO137" s="185"/>
      <c r="IP137" s="185"/>
      <c r="IQ137" s="185"/>
      <c r="IR137" s="185"/>
      <c r="IS137" s="185"/>
      <c r="IT137" s="185"/>
      <c r="IU137" s="185"/>
      <c r="IV137" s="185"/>
      <c r="IW137" s="185"/>
      <c r="IX137" s="185"/>
      <c r="IY137" s="185"/>
      <c r="IZ137" s="185"/>
      <c r="JA137" s="185"/>
      <c r="JB137" s="185"/>
      <c r="JC137" s="185"/>
      <c r="JD137" s="185"/>
      <c r="JE137" s="185"/>
      <c r="JF137" s="185"/>
      <c r="JG137" s="185"/>
      <c r="JH137" s="185"/>
      <c r="JI137" s="185"/>
      <c r="JJ137" s="185"/>
      <c r="JK137" s="185"/>
      <c r="JL137" s="185"/>
      <c r="JM137" s="185"/>
      <c r="JN137" s="185"/>
      <c r="JO137" s="185"/>
      <c r="JP137" s="185"/>
      <c r="JQ137" s="185"/>
      <c r="JR137" s="185"/>
      <c r="JS137" s="185"/>
      <c r="JT137" s="185"/>
      <c r="JU137" s="185"/>
      <c r="JV137" s="185"/>
      <c r="JW137" s="185"/>
      <c r="JX137" s="185"/>
      <c r="JY137" s="185"/>
      <c r="JZ137" s="185"/>
      <c r="KA137" s="185"/>
      <c r="KB137" s="185"/>
      <c r="KC137" s="185"/>
      <c r="KD137" s="185"/>
      <c r="KE137" s="185"/>
      <c r="KF137" s="185"/>
      <c r="KG137" s="185"/>
      <c r="KH137" s="185"/>
      <c r="KI137" s="185"/>
      <c r="KJ137" s="185"/>
      <c r="KK137" s="185"/>
      <c r="KL137" s="185"/>
      <c r="KM137" s="185"/>
      <c r="KN137" s="185"/>
      <c r="KO137" s="185"/>
      <c r="KP137" s="185"/>
      <c r="KQ137" s="185"/>
      <c r="KR137" s="185"/>
      <c r="KS137" s="185"/>
      <c r="KT137" s="185"/>
      <c r="KU137" s="185"/>
      <c r="KV137" s="185"/>
      <c r="KW137" s="185"/>
      <c r="KX137" s="185"/>
      <c r="KY137" s="185"/>
      <c r="KZ137" s="185"/>
      <c r="LA137" s="185"/>
      <c r="LB137" s="185"/>
      <c r="LC137" s="185"/>
      <c r="LD137" s="185"/>
      <c r="LE137" s="185"/>
      <c r="LF137" s="185"/>
      <c r="LG137" s="185"/>
      <c r="LH137" s="185"/>
      <c r="LI137" s="185"/>
      <c r="LJ137" s="185"/>
      <c r="LK137" s="185"/>
      <c r="LL137" s="185"/>
      <c r="LM137" s="185"/>
      <c r="LN137" s="185"/>
      <c r="LO137" s="185"/>
      <c r="LP137" s="185"/>
      <c r="LQ137" s="185"/>
      <c r="LR137" s="185"/>
      <c r="LS137" s="185"/>
      <c r="LT137" s="185"/>
    </row>
    <row r="138" spans="1:332" ht="14.45" customHeight="1">
      <c r="A138" s="196" t="str">
        <f t="shared" si="36"/>
        <v>9.1</v>
      </c>
      <c r="B138" s="253" t="str">
        <f t="shared" si="36"/>
        <v>ACOMETIDAS Y ALMACENAMIENTO</v>
      </c>
      <c r="C138" s="196">
        <f t="shared" si="36"/>
        <v>0</v>
      </c>
      <c r="D138" s="196">
        <f t="shared" si="36"/>
        <v>0</v>
      </c>
      <c r="E138" s="196">
        <f t="shared" si="36"/>
        <v>0</v>
      </c>
      <c r="F138" s="197">
        <f t="shared" si="41"/>
        <v>0</v>
      </c>
      <c r="G138" s="20"/>
      <c r="H138" s="21">
        <f t="shared" si="44"/>
        <v>0</v>
      </c>
      <c r="I138" s="20"/>
      <c r="J138" s="21">
        <f t="shared" si="45"/>
        <v>0</v>
      </c>
      <c r="K138" s="20"/>
      <c r="L138" s="21">
        <f t="shared" si="46"/>
        <v>0</v>
      </c>
      <c r="M138" s="20"/>
      <c r="N138" s="33">
        <f t="shared" si="49"/>
        <v>0</v>
      </c>
      <c r="O138" s="20"/>
      <c r="P138" s="22"/>
      <c r="Q138" s="20"/>
      <c r="R138" s="22"/>
      <c r="S138" s="20"/>
      <c r="T138" s="22"/>
      <c r="U138" s="20"/>
      <c r="V138" s="22"/>
      <c r="W138" s="20"/>
      <c r="X138" s="22"/>
      <c r="Y138" s="20"/>
      <c r="Z138" s="22"/>
      <c r="AA138" s="20"/>
      <c r="AB138" s="22"/>
      <c r="AC138" s="20"/>
      <c r="AD138" s="22"/>
      <c r="AE138" s="20"/>
      <c r="AF138" s="22"/>
      <c r="AG138" s="20"/>
      <c r="AH138" s="22"/>
      <c r="AI138" s="20"/>
      <c r="AJ138" s="22"/>
      <c r="AK138" s="20"/>
      <c r="AL138" s="22"/>
      <c r="AM138" s="20"/>
      <c r="AN138" s="22"/>
      <c r="AO138" s="20"/>
      <c r="AP138" s="22"/>
      <c r="AQ138" s="20"/>
      <c r="AR138" s="22"/>
      <c r="AS138" s="20"/>
      <c r="AT138" s="22"/>
      <c r="AU138" s="20"/>
      <c r="AV138" s="22"/>
      <c r="AW138" s="20"/>
      <c r="AX138" s="22"/>
      <c r="AY138" s="20"/>
      <c r="AZ138" s="22"/>
      <c r="BA138" s="20"/>
      <c r="BB138" s="22"/>
      <c r="BC138" s="20"/>
      <c r="BD138" s="22"/>
      <c r="BE138" s="20"/>
      <c r="BF138" s="22"/>
      <c r="BG138" s="83"/>
      <c r="BH138" s="84"/>
      <c r="BI138" s="20"/>
      <c r="BJ138" s="95"/>
      <c r="BK138" s="20">
        <v>0</v>
      </c>
      <c r="BL138" s="21">
        <f t="shared" si="47"/>
        <v>0</v>
      </c>
      <c r="BM138" s="20"/>
      <c r="BN138" s="95">
        <f t="shared" si="37"/>
        <v>0</v>
      </c>
      <c r="BO138" s="20"/>
      <c r="BP138" s="21">
        <f t="shared" si="48"/>
        <v>0</v>
      </c>
      <c r="BQ138" s="20"/>
      <c r="BR138" s="22"/>
      <c r="BS138" s="20"/>
      <c r="BT138" s="22"/>
      <c r="BU138" s="20"/>
      <c r="BV138" s="22"/>
      <c r="BW138" s="20"/>
      <c r="BX138" s="22"/>
      <c r="BY138" s="20"/>
      <c r="BZ138" s="172"/>
      <c r="CA138" s="20"/>
      <c r="CB138" s="164"/>
      <c r="CC138" s="20"/>
      <c r="CD138" s="178"/>
      <c r="CE138" s="20"/>
      <c r="CF138" s="95"/>
      <c r="CG138" s="20"/>
      <c r="CH138" s="95"/>
      <c r="CI138" s="20"/>
      <c r="CJ138" s="22"/>
      <c r="CK138" s="20"/>
      <c r="CL138" s="22"/>
      <c r="CM138" s="20"/>
      <c r="CN138" s="22"/>
      <c r="CO138" s="20"/>
      <c r="CP138" s="22"/>
      <c r="CQ138" s="20"/>
      <c r="CR138" s="22"/>
      <c r="CS138" s="20"/>
      <c r="CT138" s="22"/>
      <c r="CU138" s="20"/>
      <c r="CV138" s="22"/>
      <c r="CW138" s="20"/>
      <c r="CX138" s="22"/>
      <c r="CY138" s="20"/>
      <c r="CZ138" s="22"/>
      <c r="DA138" s="20"/>
      <c r="DB138" s="22"/>
      <c r="DC138" s="20"/>
      <c r="DD138" s="22"/>
      <c r="DE138" s="20"/>
      <c r="DF138" s="22"/>
      <c r="DG138" s="20"/>
      <c r="DH138" s="22"/>
      <c r="DI138" s="20"/>
      <c r="DJ138" s="22"/>
      <c r="DK138" s="20"/>
      <c r="DL138" s="22"/>
      <c r="DM138" s="20"/>
      <c r="DN138" s="22"/>
      <c r="DO138" s="20"/>
      <c r="DP138" s="22"/>
      <c r="DQ138" s="20"/>
      <c r="DR138" s="22"/>
      <c r="DS138" s="20"/>
      <c r="DT138" s="22"/>
      <c r="DU138" s="20"/>
      <c r="DV138" s="22"/>
      <c r="DW138" s="20"/>
      <c r="DX138" s="22"/>
      <c r="DY138" s="20"/>
      <c r="DZ138" s="22"/>
      <c r="EA138" s="23">
        <f t="shared" si="42"/>
        <v>0</v>
      </c>
      <c r="EB138" s="21">
        <f t="shared" si="38"/>
        <v>0</v>
      </c>
      <c r="EC138" s="193" t="e">
        <f t="shared" si="39"/>
        <v>#REF!</v>
      </c>
      <c r="ED138" s="193">
        <f t="shared" si="40"/>
        <v>0</v>
      </c>
      <c r="EE138" s="194">
        <f t="shared" si="43"/>
        <v>0</v>
      </c>
      <c r="EF138" s="185"/>
      <c r="EG138" s="185" t="s">
        <v>61</v>
      </c>
      <c r="EH138" s="185" t="s">
        <v>62</v>
      </c>
      <c r="EI138" s="185"/>
      <c r="EJ138" s="185"/>
      <c r="EK138" s="185"/>
      <c r="EL138" s="185"/>
      <c r="EM138" s="185"/>
      <c r="EN138" s="185"/>
      <c r="EO138" s="185"/>
      <c r="EP138" s="185"/>
      <c r="EQ138" s="185"/>
      <c r="ER138" s="185"/>
      <c r="ES138" s="185"/>
      <c r="ET138" s="185"/>
      <c r="EU138" s="185"/>
      <c r="EV138" s="185"/>
      <c r="EW138" s="185"/>
      <c r="EX138" s="185"/>
      <c r="EY138" s="185"/>
      <c r="EZ138" s="185"/>
      <c r="FA138" s="185"/>
      <c r="FB138" s="185"/>
      <c r="FC138" s="185"/>
      <c r="FD138" s="185"/>
      <c r="FE138" s="185"/>
      <c r="FF138" s="185"/>
      <c r="FG138" s="195"/>
      <c r="FH138" s="185"/>
      <c r="FI138" s="185"/>
      <c r="FJ138" s="185"/>
      <c r="FK138" s="185"/>
      <c r="FL138" s="185"/>
      <c r="FM138" s="185"/>
      <c r="FN138" s="185"/>
      <c r="FO138" s="185"/>
      <c r="FP138" s="185"/>
      <c r="FQ138" s="185"/>
      <c r="FR138" s="185"/>
      <c r="FS138" s="185"/>
      <c r="FT138" s="185"/>
      <c r="FU138" s="185"/>
      <c r="FV138" s="185"/>
      <c r="FW138" s="185"/>
      <c r="FX138" s="185"/>
      <c r="FY138" s="185"/>
      <c r="FZ138" s="185"/>
      <c r="GA138" s="185"/>
      <c r="GB138" s="185"/>
      <c r="GC138" s="185"/>
      <c r="GD138" s="185"/>
      <c r="GE138" s="185"/>
      <c r="GF138" s="185"/>
      <c r="GG138" s="185"/>
      <c r="GH138" s="185"/>
      <c r="GI138" s="185"/>
      <c r="GJ138" s="185"/>
      <c r="GK138" s="185"/>
      <c r="GL138" s="185"/>
      <c r="GM138" s="185"/>
      <c r="GN138" s="185"/>
      <c r="GO138" s="185"/>
      <c r="GP138" s="185"/>
      <c r="GQ138" s="185"/>
      <c r="GR138" s="185"/>
      <c r="GS138" s="185"/>
      <c r="GT138" s="185"/>
      <c r="GU138" s="185"/>
      <c r="GV138" s="185"/>
      <c r="GW138" s="185"/>
      <c r="GX138" s="185"/>
      <c r="GY138" s="185"/>
      <c r="GZ138" s="185"/>
      <c r="HA138" s="185"/>
      <c r="HB138" s="185"/>
      <c r="HC138" s="185"/>
      <c r="HD138" s="185"/>
      <c r="HE138" s="185"/>
      <c r="HF138" s="185"/>
      <c r="HG138" s="185"/>
      <c r="HH138" s="185"/>
      <c r="HI138" s="185"/>
      <c r="HJ138" s="185"/>
      <c r="HK138" s="185"/>
      <c r="HL138" s="185"/>
      <c r="HM138" s="185"/>
      <c r="HN138" s="185"/>
      <c r="HO138" s="185"/>
      <c r="HP138" s="185"/>
      <c r="HQ138" s="185"/>
      <c r="HR138" s="185"/>
      <c r="HS138" s="185"/>
      <c r="HT138" s="185"/>
      <c r="HU138" s="185"/>
      <c r="HV138" s="185"/>
      <c r="HW138" s="185"/>
      <c r="HX138" s="185"/>
      <c r="HY138" s="185"/>
      <c r="HZ138" s="185"/>
      <c r="IA138" s="185"/>
      <c r="IB138" s="185"/>
      <c r="IC138" s="185"/>
      <c r="ID138" s="185"/>
      <c r="IE138" s="185"/>
      <c r="IF138" s="185"/>
      <c r="IG138" s="185"/>
      <c r="IH138" s="185"/>
      <c r="II138" s="185"/>
      <c r="IJ138" s="185"/>
      <c r="IK138" s="185"/>
      <c r="IL138" s="185"/>
      <c r="IM138" s="185"/>
      <c r="IN138" s="185"/>
      <c r="IO138" s="185"/>
      <c r="IP138" s="185"/>
      <c r="IQ138" s="185"/>
      <c r="IR138" s="185"/>
      <c r="IS138" s="185"/>
      <c r="IT138" s="185"/>
      <c r="IU138" s="185"/>
      <c r="IV138" s="185"/>
      <c r="IW138" s="185"/>
      <c r="IX138" s="185"/>
      <c r="IY138" s="185"/>
      <c r="IZ138" s="185"/>
      <c r="JA138" s="185"/>
      <c r="JB138" s="185"/>
      <c r="JC138" s="185"/>
      <c r="JD138" s="185"/>
      <c r="JE138" s="185"/>
      <c r="JF138" s="185"/>
      <c r="JG138" s="185"/>
      <c r="JH138" s="185"/>
      <c r="JI138" s="185"/>
      <c r="JJ138" s="185"/>
      <c r="JK138" s="185"/>
      <c r="JL138" s="185"/>
      <c r="JM138" s="185"/>
      <c r="JN138" s="185"/>
      <c r="JO138" s="185"/>
      <c r="JP138" s="185"/>
      <c r="JQ138" s="185"/>
      <c r="JR138" s="185"/>
      <c r="JS138" s="185"/>
      <c r="JT138" s="185"/>
      <c r="JU138" s="185"/>
      <c r="JV138" s="185"/>
      <c r="JW138" s="185"/>
      <c r="JX138" s="185"/>
      <c r="JY138" s="185"/>
      <c r="JZ138" s="185"/>
      <c r="KA138" s="185"/>
      <c r="KB138" s="185"/>
      <c r="KC138" s="185"/>
      <c r="KD138" s="185"/>
      <c r="KE138" s="185"/>
      <c r="KF138" s="185"/>
      <c r="KG138" s="185"/>
      <c r="KH138" s="185"/>
      <c r="KI138" s="185"/>
      <c r="KJ138" s="185"/>
      <c r="KK138" s="185"/>
      <c r="KL138" s="185"/>
      <c r="KM138" s="185"/>
      <c r="KN138" s="185"/>
      <c r="KO138" s="185"/>
      <c r="KP138" s="185"/>
      <c r="KQ138" s="185"/>
      <c r="KR138" s="185"/>
      <c r="KS138" s="185"/>
      <c r="KT138" s="185"/>
      <c r="KU138" s="185"/>
      <c r="KV138" s="185"/>
      <c r="KW138" s="185"/>
      <c r="KX138" s="185"/>
      <c r="KY138" s="185"/>
      <c r="KZ138" s="185"/>
      <c r="LA138" s="185"/>
      <c r="LB138" s="185"/>
      <c r="LC138" s="185"/>
      <c r="LD138" s="185"/>
      <c r="LE138" s="185"/>
      <c r="LF138" s="185"/>
      <c r="LG138" s="185"/>
      <c r="LH138" s="185"/>
      <c r="LI138" s="185"/>
      <c r="LJ138" s="185"/>
      <c r="LK138" s="185"/>
      <c r="LL138" s="185"/>
      <c r="LM138" s="185"/>
      <c r="LN138" s="185"/>
      <c r="LO138" s="185"/>
      <c r="LP138" s="185"/>
      <c r="LQ138" s="185"/>
      <c r="LR138" s="185"/>
      <c r="LS138" s="185"/>
      <c r="LT138" s="185"/>
    </row>
    <row r="139" spans="1:332" ht="15" customHeight="1">
      <c r="A139" s="196" t="str">
        <f t="shared" si="36"/>
        <v>9.1.1</v>
      </c>
      <c r="B139" s="253" t="str">
        <f t="shared" si="36"/>
        <v>tubería de pvc-p rde 21  de 3" Incluye accesorios</v>
      </c>
      <c r="C139" s="196" t="str">
        <f t="shared" si="36"/>
        <v>ML</v>
      </c>
      <c r="D139" s="196">
        <f t="shared" si="36"/>
        <v>44</v>
      </c>
      <c r="E139" s="196">
        <f t="shared" si="36"/>
        <v>90696.87</v>
      </c>
      <c r="F139" s="197">
        <f t="shared" si="41"/>
        <v>3990662.28</v>
      </c>
      <c r="G139" s="20"/>
      <c r="H139" s="21">
        <f t="shared" si="44"/>
        <v>0</v>
      </c>
      <c r="I139" s="20"/>
      <c r="J139" s="21">
        <f t="shared" si="45"/>
        <v>0</v>
      </c>
      <c r="K139" s="20"/>
      <c r="L139" s="21">
        <f t="shared" si="46"/>
        <v>0</v>
      </c>
      <c r="M139" s="20"/>
      <c r="N139" s="33">
        <f t="shared" si="49"/>
        <v>0</v>
      </c>
      <c r="O139" s="20"/>
      <c r="P139" s="22"/>
      <c r="Q139" s="20"/>
      <c r="R139" s="22"/>
      <c r="S139" s="20"/>
      <c r="T139" s="22"/>
      <c r="U139" s="20"/>
      <c r="V139" s="22"/>
      <c r="W139" s="20"/>
      <c r="X139" s="22"/>
      <c r="Y139" s="20"/>
      <c r="Z139" s="22"/>
      <c r="AA139" s="20"/>
      <c r="AB139" s="22"/>
      <c r="AC139" s="20"/>
      <c r="AD139" s="22"/>
      <c r="AE139" s="20"/>
      <c r="AF139" s="22"/>
      <c r="AG139" s="20"/>
      <c r="AH139" s="22"/>
      <c r="AI139" s="20"/>
      <c r="AJ139" s="22"/>
      <c r="AK139" s="20"/>
      <c r="AL139" s="22"/>
      <c r="AM139" s="20"/>
      <c r="AN139" s="22"/>
      <c r="AO139" s="20"/>
      <c r="AP139" s="22"/>
      <c r="AQ139" s="20"/>
      <c r="AR139" s="22"/>
      <c r="AS139" s="20"/>
      <c r="AT139" s="22"/>
      <c r="AU139" s="20"/>
      <c r="AV139" s="22"/>
      <c r="AW139" s="20"/>
      <c r="AX139" s="22"/>
      <c r="AY139" s="20"/>
      <c r="AZ139" s="22"/>
      <c r="BA139" s="20"/>
      <c r="BB139" s="22"/>
      <c r="BC139" s="20"/>
      <c r="BD139" s="22"/>
      <c r="BE139" s="20"/>
      <c r="BF139" s="22"/>
      <c r="BG139" s="83"/>
      <c r="BH139" s="84"/>
      <c r="BI139" s="20"/>
      <c r="BJ139" s="95"/>
      <c r="BK139" s="20">
        <v>0</v>
      </c>
      <c r="BL139" s="21">
        <f t="shared" si="47"/>
        <v>0</v>
      </c>
      <c r="BM139" s="20"/>
      <c r="BN139" s="95">
        <f t="shared" si="37"/>
        <v>0</v>
      </c>
      <c r="BO139" s="20"/>
      <c r="BP139" s="21">
        <f t="shared" si="48"/>
        <v>0</v>
      </c>
      <c r="BQ139" s="20"/>
      <c r="BR139" s="22"/>
      <c r="BS139" s="20"/>
      <c r="BT139" s="22"/>
      <c r="BU139" s="20"/>
      <c r="BV139" s="22"/>
      <c r="BW139" s="20"/>
      <c r="BX139" s="22"/>
      <c r="BY139" s="20"/>
      <c r="BZ139" s="172"/>
      <c r="CA139" s="20"/>
      <c r="CB139" s="164"/>
      <c r="CC139" s="20"/>
      <c r="CD139" s="178"/>
      <c r="CE139" s="20"/>
      <c r="CF139" s="95"/>
      <c r="CG139" s="20"/>
      <c r="CH139" s="95"/>
      <c r="CI139" s="20"/>
      <c r="CJ139" s="22"/>
      <c r="CK139" s="20"/>
      <c r="CL139" s="22"/>
      <c r="CM139" s="20"/>
      <c r="CN139" s="22"/>
      <c r="CO139" s="20"/>
      <c r="CP139" s="22"/>
      <c r="CQ139" s="20"/>
      <c r="CR139" s="22"/>
      <c r="CS139" s="20"/>
      <c r="CT139" s="22"/>
      <c r="CU139" s="20"/>
      <c r="CV139" s="22"/>
      <c r="CW139" s="20"/>
      <c r="CX139" s="22"/>
      <c r="CY139" s="20"/>
      <c r="CZ139" s="22"/>
      <c r="DA139" s="20"/>
      <c r="DB139" s="22"/>
      <c r="DC139" s="20"/>
      <c r="DD139" s="22"/>
      <c r="DE139" s="20"/>
      <c r="DF139" s="22"/>
      <c r="DG139" s="20"/>
      <c r="DH139" s="22"/>
      <c r="DI139" s="20"/>
      <c r="DJ139" s="22"/>
      <c r="DK139" s="20"/>
      <c r="DL139" s="22"/>
      <c r="DM139" s="20"/>
      <c r="DN139" s="22"/>
      <c r="DO139" s="20"/>
      <c r="DP139" s="22"/>
      <c r="DQ139" s="20"/>
      <c r="DR139" s="22"/>
      <c r="DS139" s="20"/>
      <c r="DT139" s="22"/>
      <c r="DU139" s="20"/>
      <c r="DV139" s="22"/>
      <c r="DW139" s="20"/>
      <c r="DX139" s="22"/>
      <c r="DY139" s="20"/>
      <c r="DZ139" s="22"/>
      <c r="EA139" s="23">
        <f t="shared" si="42"/>
        <v>0</v>
      </c>
      <c r="EB139" s="21">
        <f t="shared" si="38"/>
        <v>0</v>
      </c>
      <c r="EC139" s="193" t="e">
        <f t="shared" si="39"/>
        <v>#REF!</v>
      </c>
      <c r="ED139" s="193">
        <f t="shared" si="40"/>
        <v>0</v>
      </c>
      <c r="EE139" s="194">
        <f t="shared" si="43"/>
        <v>44</v>
      </c>
      <c r="EF139" s="185"/>
      <c r="EG139" s="185" t="s">
        <v>618</v>
      </c>
      <c r="EH139" s="185" t="s">
        <v>619</v>
      </c>
      <c r="EI139" s="185" t="s">
        <v>392</v>
      </c>
      <c r="EJ139" s="185">
        <v>44</v>
      </c>
      <c r="EK139" s="185">
        <v>90696.87</v>
      </c>
      <c r="EL139" s="185"/>
      <c r="EM139" s="185"/>
      <c r="EN139" s="185"/>
      <c r="EO139" s="185"/>
      <c r="EP139" s="185"/>
      <c r="EQ139" s="185"/>
      <c r="ER139" s="185"/>
      <c r="ES139" s="185"/>
      <c r="ET139" s="185"/>
      <c r="EU139" s="185"/>
      <c r="EV139" s="185"/>
      <c r="EW139" s="185"/>
      <c r="EX139" s="185"/>
      <c r="EY139" s="185"/>
      <c r="EZ139" s="185"/>
      <c r="FA139" s="185"/>
      <c r="FB139" s="185"/>
      <c r="FC139" s="185"/>
      <c r="FD139" s="185"/>
      <c r="FE139" s="185"/>
      <c r="FF139" s="185"/>
      <c r="FG139" s="195"/>
      <c r="FH139" s="185"/>
      <c r="FI139" s="185"/>
      <c r="FJ139" s="185"/>
      <c r="FK139" s="185"/>
      <c r="FL139" s="185"/>
      <c r="FM139" s="185"/>
      <c r="FN139" s="185"/>
      <c r="FO139" s="185"/>
      <c r="FP139" s="185"/>
      <c r="FQ139" s="185"/>
      <c r="FR139" s="185"/>
      <c r="FS139" s="185"/>
      <c r="FT139" s="185"/>
      <c r="FU139" s="185"/>
      <c r="FV139" s="185"/>
      <c r="FW139" s="185"/>
      <c r="FX139" s="185"/>
      <c r="FY139" s="185"/>
      <c r="FZ139" s="185"/>
      <c r="GA139" s="185"/>
      <c r="GB139" s="185"/>
      <c r="GC139" s="185"/>
      <c r="GD139" s="185"/>
      <c r="GE139" s="185"/>
      <c r="GF139" s="185"/>
      <c r="GG139" s="185"/>
      <c r="GH139" s="185"/>
      <c r="GI139" s="185"/>
      <c r="GJ139" s="185"/>
      <c r="GK139" s="185"/>
      <c r="GL139" s="185"/>
      <c r="GM139" s="185"/>
      <c r="GN139" s="185"/>
      <c r="GO139" s="185"/>
      <c r="GP139" s="185"/>
      <c r="GQ139" s="185"/>
      <c r="GR139" s="185"/>
      <c r="GS139" s="185"/>
      <c r="GT139" s="185"/>
      <c r="GU139" s="185"/>
      <c r="GV139" s="185"/>
      <c r="GW139" s="185"/>
      <c r="GX139" s="185"/>
      <c r="GY139" s="185"/>
      <c r="GZ139" s="185"/>
      <c r="HA139" s="185"/>
      <c r="HB139" s="185"/>
      <c r="HC139" s="185"/>
      <c r="HD139" s="185"/>
      <c r="HE139" s="185"/>
      <c r="HF139" s="185"/>
      <c r="HG139" s="185"/>
      <c r="HH139" s="185"/>
      <c r="HI139" s="185"/>
      <c r="HJ139" s="185"/>
      <c r="HK139" s="185"/>
      <c r="HL139" s="185"/>
      <c r="HM139" s="185"/>
      <c r="HN139" s="185"/>
      <c r="HO139" s="185"/>
      <c r="HP139" s="185"/>
      <c r="HQ139" s="185"/>
      <c r="HR139" s="185"/>
      <c r="HS139" s="185"/>
      <c r="HT139" s="185"/>
      <c r="HU139" s="185"/>
      <c r="HV139" s="185"/>
      <c r="HW139" s="185"/>
      <c r="HX139" s="185"/>
      <c r="HY139" s="185"/>
      <c r="HZ139" s="185"/>
      <c r="IA139" s="185"/>
      <c r="IB139" s="185"/>
      <c r="IC139" s="185"/>
      <c r="ID139" s="185"/>
      <c r="IE139" s="185"/>
      <c r="IF139" s="185"/>
      <c r="IG139" s="185"/>
      <c r="IH139" s="185"/>
      <c r="II139" s="185"/>
      <c r="IJ139" s="185"/>
      <c r="IK139" s="185"/>
      <c r="IL139" s="185"/>
      <c r="IM139" s="185"/>
      <c r="IN139" s="185"/>
      <c r="IO139" s="185"/>
      <c r="IP139" s="185"/>
      <c r="IQ139" s="185"/>
      <c r="IR139" s="185"/>
      <c r="IS139" s="185"/>
      <c r="IT139" s="185"/>
      <c r="IU139" s="185"/>
      <c r="IV139" s="185"/>
      <c r="IW139" s="185"/>
      <c r="IX139" s="185"/>
      <c r="IY139" s="185"/>
      <c r="IZ139" s="185"/>
      <c r="JA139" s="185"/>
      <c r="JB139" s="185"/>
      <c r="JC139" s="185"/>
      <c r="JD139" s="185"/>
      <c r="JE139" s="185"/>
      <c r="JF139" s="185"/>
      <c r="JG139" s="185"/>
      <c r="JH139" s="185"/>
      <c r="JI139" s="185"/>
      <c r="JJ139" s="185"/>
      <c r="JK139" s="185"/>
      <c r="JL139" s="185"/>
      <c r="JM139" s="185"/>
      <c r="JN139" s="185"/>
      <c r="JO139" s="185"/>
      <c r="JP139" s="185"/>
      <c r="JQ139" s="185"/>
      <c r="JR139" s="185"/>
      <c r="JS139" s="185"/>
      <c r="JT139" s="185"/>
      <c r="JU139" s="185"/>
      <c r="JV139" s="185"/>
      <c r="JW139" s="185"/>
      <c r="JX139" s="185"/>
      <c r="JY139" s="185"/>
      <c r="JZ139" s="185"/>
      <c r="KA139" s="185"/>
      <c r="KB139" s="185"/>
      <c r="KC139" s="185"/>
      <c r="KD139" s="185"/>
      <c r="KE139" s="185"/>
      <c r="KF139" s="185"/>
      <c r="KG139" s="185"/>
      <c r="KH139" s="185"/>
      <c r="KI139" s="185"/>
      <c r="KJ139" s="185"/>
      <c r="KK139" s="185"/>
      <c r="KL139" s="185"/>
      <c r="KM139" s="185"/>
      <c r="KN139" s="185"/>
      <c r="KO139" s="185"/>
      <c r="KP139" s="185"/>
      <c r="KQ139" s="185"/>
      <c r="KR139" s="185"/>
      <c r="KS139" s="185"/>
      <c r="KT139" s="185"/>
      <c r="KU139" s="185"/>
      <c r="KV139" s="185"/>
      <c r="KW139" s="185"/>
      <c r="KX139" s="185"/>
      <c r="KY139" s="185"/>
      <c r="KZ139" s="185"/>
      <c r="LA139" s="185"/>
      <c r="LB139" s="185"/>
      <c r="LC139" s="185"/>
      <c r="LD139" s="185"/>
      <c r="LE139" s="185"/>
      <c r="LF139" s="185"/>
      <c r="LG139" s="185"/>
      <c r="LH139" s="185"/>
      <c r="LI139" s="185"/>
      <c r="LJ139" s="185"/>
      <c r="LK139" s="185"/>
      <c r="LL139" s="185"/>
      <c r="LM139" s="185"/>
      <c r="LN139" s="185"/>
      <c r="LO139" s="185"/>
      <c r="LP139" s="185"/>
      <c r="LQ139" s="185"/>
      <c r="LR139" s="185"/>
      <c r="LS139" s="185"/>
      <c r="LT139" s="185"/>
    </row>
    <row r="140" spans="1:332" ht="14.45" customHeight="1">
      <c r="A140" s="196" t="str">
        <f t="shared" si="36"/>
        <v>9.1.2</v>
      </c>
      <c r="B140" s="253" t="str">
        <f t="shared" si="36"/>
        <v>valvula de compuerta de 3"</v>
      </c>
      <c r="C140" s="196" t="str">
        <f t="shared" si="36"/>
        <v>UN</v>
      </c>
      <c r="D140" s="196">
        <f t="shared" si="36"/>
        <v>3</v>
      </c>
      <c r="E140" s="196">
        <f t="shared" si="36"/>
        <v>276045.65999999997</v>
      </c>
      <c r="F140" s="197">
        <f t="shared" si="41"/>
        <v>828136.98</v>
      </c>
      <c r="G140" s="20"/>
      <c r="H140" s="21">
        <f t="shared" si="44"/>
        <v>0</v>
      </c>
      <c r="I140" s="20"/>
      <c r="J140" s="21">
        <f t="shared" si="45"/>
        <v>0</v>
      </c>
      <c r="K140" s="20"/>
      <c r="L140" s="21">
        <f t="shared" si="46"/>
        <v>0</v>
      </c>
      <c r="M140" s="20"/>
      <c r="N140" s="33">
        <f t="shared" si="49"/>
        <v>0</v>
      </c>
      <c r="O140" s="20"/>
      <c r="P140" s="22"/>
      <c r="Q140" s="20"/>
      <c r="R140" s="22"/>
      <c r="S140" s="20"/>
      <c r="T140" s="22"/>
      <c r="U140" s="20"/>
      <c r="V140" s="22"/>
      <c r="W140" s="20"/>
      <c r="X140" s="22"/>
      <c r="Y140" s="20"/>
      <c r="Z140" s="22"/>
      <c r="AA140" s="20"/>
      <c r="AB140" s="22"/>
      <c r="AC140" s="20"/>
      <c r="AD140" s="22"/>
      <c r="AE140" s="20"/>
      <c r="AF140" s="22"/>
      <c r="AG140" s="20"/>
      <c r="AH140" s="22"/>
      <c r="AI140" s="20"/>
      <c r="AJ140" s="22"/>
      <c r="AK140" s="20"/>
      <c r="AL140" s="22"/>
      <c r="AM140" s="20"/>
      <c r="AN140" s="22"/>
      <c r="AO140" s="20"/>
      <c r="AP140" s="22"/>
      <c r="AQ140" s="20"/>
      <c r="AR140" s="22"/>
      <c r="AS140" s="20"/>
      <c r="AT140" s="22"/>
      <c r="AU140" s="20"/>
      <c r="AV140" s="22"/>
      <c r="AW140" s="20"/>
      <c r="AX140" s="22"/>
      <c r="AY140" s="20"/>
      <c r="AZ140" s="22"/>
      <c r="BA140" s="20"/>
      <c r="BB140" s="22"/>
      <c r="BC140" s="20"/>
      <c r="BD140" s="22"/>
      <c r="BE140" s="20"/>
      <c r="BF140" s="22"/>
      <c r="BG140" s="83"/>
      <c r="BH140" s="84"/>
      <c r="BI140" s="20"/>
      <c r="BJ140" s="95"/>
      <c r="BK140" s="20">
        <v>0</v>
      </c>
      <c r="BL140" s="21">
        <f t="shared" si="47"/>
        <v>0</v>
      </c>
      <c r="BM140" s="20"/>
      <c r="BN140" s="95">
        <f t="shared" si="37"/>
        <v>0</v>
      </c>
      <c r="BO140" s="20"/>
      <c r="BP140" s="21">
        <f t="shared" si="48"/>
        <v>0</v>
      </c>
      <c r="BQ140" s="20"/>
      <c r="BR140" s="22"/>
      <c r="BS140" s="20"/>
      <c r="BT140" s="22"/>
      <c r="BU140" s="20"/>
      <c r="BV140" s="22"/>
      <c r="BW140" s="20"/>
      <c r="BX140" s="22"/>
      <c r="BY140" s="20"/>
      <c r="BZ140" s="172"/>
      <c r="CA140" s="20"/>
      <c r="CB140" s="164"/>
      <c r="CC140" s="20"/>
      <c r="CD140" s="178"/>
      <c r="CE140" s="20"/>
      <c r="CF140" s="95"/>
      <c r="CG140" s="20"/>
      <c r="CH140" s="95"/>
      <c r="CI140" s="20"/>
      <c r="CJ140" s="22"/>
      <c r="CK140" s="20"/>
      <c r="CL140" s="22"/>
      <c r="CM140" s="20"/>
      <c r="CN140" s="22"/>
      <c r="CO140" s="20"/>
      <c r="CP140" s="22"/>
      <c r="CQ140" s="20"/>
      <c r="CR140" s="22"/>
      <c r="CS140" s="20"/>
      <c r="CT140" s="22"/>
      <c r="CU140" s="20"/>
      <c r="CV140" s="22"/>
      <c r="CW140" s="20"/>
      <c r="CX140" s="22"/>
      <c r="CY140" s="20"/>
      <c r="CZ140" s="22"/>
      <c r="DA140" s="20"/>
      <c r="DB140" s="22"/>
      <c r="DC140" s="20"/>
      <c r="DD140" s="22"/>
      <c r="DE140" s="20"/>
      <c r="DF140" s="22"/>
      <c r="DG140" s="20"/>
      <c r="DH140" s="22"/>
      <c r="DI140" s="20"/>
      <c r="DJ140" s="22"/>
      <c r="DK140" s="20"/>
      <c r="DL140" s="22"/>
      <c r="DM140" s="20"/>
      <c r="DN140" s="22"/>
      <c r="DO140" s="20"/>
      <c r="DP140" s="22"/>
      <c r="DQ140" s="20"/>
      <c r="DR140" s="22"/>
      <c r="DS140" s="20"/>
      <c r="DT140" s="22"/>
      <c r="DU140" s="20"/>
      <c r="DV140" s="22"/>
      <c r="DW140" s="20"/>
      <c r="DX140" s="22"/>
      <c r="DY140" s="20"/>
      <c r="DZ140" s="22"/>
      <c r="EA140" s="23">
        <f t="shared" si="42"/>
        <v>0</v>
      </c>
      <c r="EB140" s="21">
        <f t="shared" si="38"/>
        <v>0</v>
      </c>
      <c r="EC140" s="193" t="e">
        <f t="shared" si="39"/>
        <v>#REF!</v>
      </c>
      <c r="ED140" s="193">
        <f t="shared" si="40"/>
        <v>0</v>
      </c>
      <c r="EE140" s="194">
        <f t="shared" si="43"/>
        <v>3</v>
      </c>
      <c r="EF140" s="185"/>
      <c r="EG140" s="185" t="s">
        <v>620</v>
      </c>
      <c r="EH140" s="185" t="s">
        <v>621</v>
      </c>
      <c r="EI140" s="185" t="s">
        <v>389</v>
      </c>
      <c r="EJ140" s="185">
        <v>3</v>
      </c>
      <c r="EK140" s="185">
        <v>276045.65999999997</v>
      </c>
      <c r="EL140" s="185"/>
      <c r="EM140" s="185"/>
      <c r="EN140" s="185"/>
      <c r="EO140" s="185"/>
      <c r="EP140" s="185"/>
      <c r="EQ140" s="185"/>
      <c r="ER140" s="185"/>
      <c r="ES140" s="185"/>
      <c r="ET140" s="185"/>
      <c r="EU140" s="185"/>
      <c r="EV140" s="185"/>
      <c r="EW140" s="185"/>
      <c r="EX140" s="185"/>
      <c r="EY140" s="185"/>
      <c r="EZ140" s="185"/>
      <c r="FA140" s="185"/>
      <c r="FB140" s="185"/>
      <c r="FC140" s="185"/>
      <c r="FD140" s="185"/>
      <c r="FE140" s="185"/>
      <c r="FF140" s="185"/>
      <c r="FG140" s="195"/>
      <c r="FH140" s="185"/>
      <c r="FI140" s="185"/>
      <c r="FJ140" s="185"/>
      <c r="FK140" s="185"/>
      <c r="FL140" s="185"/>
      <c r="FM140" s="185"/>
      <c r="FN140" s="185"/>
      <c r="FO140" s="185"/>
      <c r="FP140" s="185"/>
      <c r="FQ140" s="185"/>
      <c r="FR140" s="185"/>
      <c r="FS140" s="185"/>
      <c r="FT140" s="185"/>
      <c r="FU140" s="185"/>
      <c r="FV140" s="185"/>
      <c r="FW140" s="185"/>
      <c r="FX140" s="185"/>
      <c r="FY140" s="185"/>
      <c r="FZ140" s="185"/>
      <c r="GA140" s="185"/>
      <c r="GB140" s="185"/>
      <c r="GC140" s="185"/>
      <c r="GD140" s="185"/>
      <c r="GE140" s="185"/>
      <c r="GF140" s="185"/>
      <c r="GG140" s="185"/>
      <c r="GH140" s="185"/>
      <c r="GI140" s="185"/>
      <c r="GJ140" s="185"/>
      <c r="GK140" s="185"/>
      <c r="GL140" s="185"/>
      <c r="GM140" s="185"/>
      <c r="GN140" s="185"/>
      <c r="GO140" s="185"/>
      <c r="GP140" s="185"/>
      <c r="GQ140" s="185"/>
      <c r="GR140" s="185"/>
      <c r="GS140" s="185"/>
      <c r="GT140" s="185"/>
      <c r="GU140" s="185"/>
      <c r="GV140" s="185"/>
      <c r="GW140" s="185"/>
      <c r="GX140" s="185"/>
      <c r="GY140" s="185"/>
      <c r="GZ140" s="185"/>
      <c r="HA140" s="185"/>
      <c r="HB140" s="185"/>
      <c r="HC140" s="185"/>
      <c r="HD140" s="185"/>
      <c r="HE140" s="185"/>
      <c r="HF140" s="185"/>
      <c r="HG140" s="185"/>
      <c r="HH140" s="185"/>
      <c r="HI140" s="185"/>
      <c r="HJ140" s="185"/>
      <c r="HK140" s="185"/>
      <c r="HL140" s="185"/>
      <c r="HM140" s="185"/>
      <c r="HN140" s="185"/>
      <c r="HO140" s="185"/>
      <c r="HP140" s="185"/>
      <c r="HQ140" s="185"/>
      <c r="HR140" s="185"/>
      <c r="HS140" s="185"/>
      <c r="HT140" s="185"/>
      <c r="HU140" s="185"/>
      <c r="HV140" s="185"/>
      <c r="HW140" s="185"/>
      <c r="HX140" s="185"/>
      <c r="HY140" s="185"/>
      <c r="HZ140" s="185"/>
      <c r="IA140" s="185"/>
      <c r="IB140" s="185"/>
      <c r="IC140" s="185"/>
      <c r="ID140" s="185"/>
      <c r="IE140" s="185"/>
      <c r="IF140" s="185"/>
      <c r="IG140" s="185"/>
      <c r="IH140" s="185"/>
      <c r="II140" s="185"/>
      <c r="IJ140" s="185"/>
      <c r="IK140" s="185"/>
      <c r="IL140" s="185"/>
      <c r="IM140" s="185"/>
      <c r="IN140" s="185"/>
      <c r="IO140" s="185"/>
      <c r="IP140" s="185"/>
      <c r="IQ140" s="185"/>
      <c r="IR140" s="185"/>
      <c r="IS140" s="185"/>
      <c r="IT140" s="185"/>
      <c r="IU140" s="185"/>
      <c r="IV140" s="185"/>
      <c r="IW140" s="185"/>
      <c r="IX140" s="185"/>
      <c r="IY140" s="185"/>
      <c r="IZ140" s="185"/>
      <c r="JA140" s="185"/>
      <c r="JB140" s="185"/>
      <c r="JC140" s="185"/>
      <c r="JD140" s="185"/>
      <c r="JE140" s="185"/>
      <c r="JF140" s="185"/>
      <c r="JG140" s="185"/>
      <c r="JH140" s="185"/>
      <c r="JI140" s="185"/>
      <c r="JJ140" s="185"/>
      <c r="JK140" s="185"/>
      <c r="JL140" s="185"/>
      <c r="JM140" s="185"/>
      <c r="JN140" s="185"/>
      <c r="JO140" s="185"/>
      <c r="JP140" s="185"/>
      <c r="JQ140" s="185"/>
      <c r="JR140" s="185"/>
      <c r="JS140" s="185"/>
      <c r="JT140" s="185"/>
      <c r="JU140" s="185"/>
      <c r="JV140" s="185"/>
      <c r="JW140" s="185"/>
      <c r="JX140" s="185"/>
      <c r="JY140" s="185"/>
      <c r="JZ140" s="185"/>
      <c r="KA140" s="185"/>
      <c r="KB140" s="185"/>
      <c r="KC140" s="185"/>
      <c r="KD140" s="185"/>
      <c r="KE140" s="185"/>
      <c r="KF140" s="185"/>
      <c r="KG140" s="185"/>
      <c r="KH140" s="185"/>
      <c r="KI140" s="185"/>
      <c r="KJ140" s="185"/>
      <c r="KK140" s="185"/>
      <c r="KL140" s="185"/>
      <c r="KM140" s="185"/>
      <c r="KN140" s="185"/>
      <c r="KO140" s="185"/>
      <c r="KP140" s="185"/>
      <c r="KQ140" s="185"/>
      <c r="KR140" s="185"/>
      <c r="KS140" s="185"/>
      <c r="KT140" s="185"/>
      <c r="KU140" s="185"/>
      <c r="KV140" s="185"/>
      <c r="KW140" s="185"/>
      <c r="KX140" s="185"/>
      <c r="KY140" s="185"/>
      <c r="KZ140" s="185"/>
      <c r="LA140" s="185"/>
      <c r="LB140" s="185"/>
      <c r="LC140" s="185"/>
      <c r="LD140" s="185"/>
      <c r="LE140" s="185"/>
      <c r="LF140" s="185"/>
      <c r="LG140" s="185"/>
      <c r="LH140" s="185"/>
      <c r="LI140" s="185"/>
      <c r="LJ140" s="185"/>
      <c r="LK140" s="185"/>
      <c r="LL140" s="185"/>
      <c r="LM140" s="185"/>
      <c r="LN140" s="185"/>
      <c r="LO140" s="185"/>
      <c r="LP140" s="185"/>
      <c r="LQ140" s="185"/>
      <c r="LR140" s="185"/>
      <c r="LS140" s="185"/>
      <c r="LT140" s="185"/>
    </row>
    <row r="141" spans="1:332" ht="15" customHeight="1">
      <c r="A141" s="196" t="str">
        <f t="shared" si="36"/>
        <v>9.1.3</v>
      </c>
      <c r="B141" s="253" t="str">
        <f t="shared" si="36"/>
        <v>cheque de 3"</v>
      </c>
      <c r="C141" s="196" t="str">
        <f t="shared" si="36"/>
        <v>UN</v>
      </c>
      <c r="D141" s="196">
        <f t="shared" si="36"/>
        <v>3</v>
      </c>
      <c r="E141" s="196">
        <f t="shared" si="36"/>
        <v>73857.960000000006</v>
      </c>
      <c r="F141" s="197">
        <f t="shared" si="41"/>
        <v>221573.88</v>
      </c>
      <c r="G141" s="20"/>
      <c r="H141" s="21">
        <f t="shared" si="44"/>
        <v>0</v>
      </c>
      <c r="I141" s="20"/>
      <c r="J141" s="21">
        <f t="shared" si="45"/>
        <v>0</v>
      </c>
      <c r="K141" s="20"/>
      <c r="L141" s="21">
        <f t="shared" si="46"/>
        <v>0</v>
      </c>
      <c r="M141" s="20"/>
      <c r="N141" s="33">
        <f t="shared" si="49"/>
        <v>0</v>
      </c>
      <c r="O141" s="20"/>
      <c r="P141" s="22"/>
      <c r="Q141" s="20"/>
      <c r="R141" s="22"/>
      <c r="S141" s="20"/>
      <c r="T141" s="22"/>
      <c r="U141" s="20"/>
      <c r="V141" s="22"/>
      <c r="W141" s="20"/>
      <c r="X141" s="22"/>
      <c r="Y141" s="20"/>
      <c r="Z141" s="22"/>
      <c r="AA141" s="20"/>
      <c r="AB141" s="22"/>
      <c r="AC141" s="20"/>
      <c r="AD141" s="22"/>
      <c r="AE141" s="20"/>
      <c r="AF141" s="22"/>
      <c r="AG141" s="20"/>
      <c r="AH141" s="22"/>
      <c r="AI141" s="20"/>
      <c r="AJ141" s="22"/>
      <c r="AK141" s="20"/>
      <c r="AL141" s="22"/>
      <c r="AM141" s="20"/>
      <c r="AN141" s="22"/>
      <c r="AO141" s="20"/>
      <c r="AP141" s="22"/>
      <c r="AQ141" s="20"/>
      <c r="AR141" s="22"/>
      <c r="AS141" s="20"/>
      <c r="AT141" s="22"/>
      <c r="AU141" s="20"/>
      <c r="AV141" s="22"/>
      <c r="AW141" s="20"/>
      <c r="AX141" s="22"/>
      <c r="AY141" s="20"/>
      <c r="AZ141" s="22"/>
      <c r="BA141" s="20"/>
      <c r="BB141" s="22"/>
      <c r="BC141" s="20"/>
      <c r="BD141" s="22"/>
      <c r="BE141" s="20"/>
      <c r="BF141" s="22"/>
      <c r="BG141" s="83"/>
      <c r="BH141" s="84"/>
      <c r="BI141" s="20"/>
      <c r="BJ141" s="95"/>
      <c r="BK141" s="20">
        <v>0</v>
      </c>
      <c r="BL141" s="21">
        <f t="shared" si="47"/>
        <v>0</v>
      </c>
      <c r="BM141" s="20"/>
      <c r="BN141" s="95">
        <f t="shared" si="37"/>
        <v>0</v>
      </c>
      <c r="BO141" s="20"/>
      <c r="BP141" s="21">
        <f t="shared" si="48"/>
        <v>0</v>
      </c>
      <c r="BQ141" s="20"/>
      <c r="BR141" s="22"/>
      <c r="BS141" s="20"/>
      <c r="BT141" s="22"/>
      <c r="BU141" s="20"/>
      <c r="BV141" s="22"/>
      <c r="BW141" s="20"/>
      <c r="BX141" s="22"/>
      <c r="BY141" s="20"/>
      <c r="BZ141" s="172"/>
      <c r="CA141" s="20"/>
      <c r="CB141" s="164"/>
      <c r="CC141" s="20"/>
      <c r="CD141" s="178"/>
      <c r="CE141" s="20"/>
      <c r="CF141" s="95"/>
      <c r="CG141" s="20"/>
      <c r="CH141" s="95"/>
      <c r="CI141" s="20"/>
      <c r="CJ141" s="22"/>
      <c r="CK141" s="20"/>
      <c r="CL141" s="22"/>
      <c r="CM141" s="20"/>
      <c r="CN141" s="22"/>
      <c r="CO141" s="20"/>
      <c r="CP141" s="22"/>
      <c r="CQ141" s="20"/>
      <c r="CR141" s="22"/>
      <c r="CS141" s="20"/>
      <c r="CT141" s="22"/>
      <c r="CU141" s="20"/>
      <c r="CV141" s="22"/>
      <c r="CW141" s="20"/>
      <c r="CX141" s="22"/>
      <c r="CY141" s="20"/>
      <c r="CZ141" s="22"/>
      <c r="DA141" s="20"/>
      <c r="DB141" s="22"/>
      <c r="DC141" s="20"/>
      <c r="DD141" s="22"/>
      <c r="DE141" s="20"/>
      <c r="DF141" s="22"/>
      <c r="DG141" s="20"/>
      <c r="DH141" s="22"/>
      <c r="DI141" s="20"/>
      <c r="DJ141" s="22"/>
      <c r="DK141" s="20"/>
      <c r="DL141" s="22"/>
      <c r="DM141" s="20"/>
      <c r="DN141" s="22"/>
      <c r="DO141" s="20"/>
      <c r="DP141" s="22"/>
      <c r="DQ141" s="20"/>
      <c r="DR141" s="22"/>
      <c r="DS141" s="20"/>
      <c r="DT141" s="22"/>
      <c r="DU141" s="20"/>
      <c r="DV141" s="22"/>
      <c r="DW141" s="20"/>
      <c r="DX141" s="22"/>
      <c r="DY141" s="20"/>
      <c r="DZ141" s="22"/>
      <c r="EA141" s="23">
        <f t="shared" si="42"/>
        <v>0</v>
      </c>
      <c r="EB141" s="21">
        <f t="shared" si="38"/>
        <v>0</v>
      </c>
      <c r="EC141" s="193" t="e">
        <f t="shared" si="39"/>
        <v>#REF!</v>
      </c>
      <c r="ED141" s="193">
        <f t="shared" si="40"/>
        <v>0</v>
      </c>
      <c r="EE141" s="194">
        <f t="shared" si="43"/>
        <v>3</v>
      </c>
      <c r="EF141" s="185"/>
      <c r="EG141" s="185" t="s">
        <v>622</v>
      </c>
      <c r="EH141" s="185" t="s">
        <v>623</v>
      </c>
      <c r="EI141" s="185" t="s">
        <v>389</v>
      </c>
      <c r="EJ141" s="185">
        <v>3</v>
      </c>
      <c r="EK141" s="185">
        <v>73857.960000000006</v>
      </c>
      <c r="EL141" s="185"/>
      <c r="EM141" s="185"/>
      <c r="EN141" s="185"/>
      <c r="EO141" s="185"/>
      <c r="EP141" s="185"/>
      <c r="EQ141" s="185"/>
      <c r="ER141" s="185"/>
      <c r="ES141" s="185"/>
      <c r="ET141" s="185"/>
      <c r="EU141" s="185"/>
      <c r="EV141" s="185"/>
      <c r="EW141" s="185"/>
      <c r="EX141" s="185"/>
      <c r="EY141" s="185"/>
      <c r="EZ141" s="185"/>
      <c r="FA141" s="185"/>
      <c r="FB141" s="185"/>
      <c r="FC141" s="185"/>
      <c r="FD141" s="185"/>
      <c r="FE141" s="185"/>
      <c r="FF141" s="185"/>
      <c r="FG141" s="195"/>
      <c r="FH141" s="185"/>
      <c r="FI141" s="185"/>
      <c r="FJ141" s="185"/>
      <c r="FK141" s="185"/>
      <c r="FL141" s="185"/>
      <c r="FM141" s="185"/>
      <c r="FN141" s="185"/>
      <c r="FO141" s="185"/>
      <c r="FP141" s="185"/>
      <c r="FQ141" s="185"/>
      <c r="FR141" s="185"/>
      <c r="FS141" s="185"/>
      <c r="FT141" s="185"/>
      <c r="FU141" s="185"/>
      <c r="FV141" s="185"/>
      <c r="FW141" s="185"/>
      <c r="FX141" s="185"/>
      <c r="FY141" s="185"/>
      <c r="FZ141" s="185"/>
      <c r="GA141" s="185"/>
      <c r="GB141" s="185"/>
      <c r="GC141" s="185"/>
      <c r="GD141" s="185"/>
      <c r="GE141" s="185"/>
      <c r="GF141" s="185"/>
      <c r="GG141" s="185"/>
      <c r="GH141" s="185"/>
      <c r="GI141" s="185"/>
      <c r="GJ141" s="185"/>
      <c r="GK141" s="185"/>
      <c r="GL141" s="185"/>
      <c r="GM141" s="185"/>
      <c r="GN141" s="185"/>
      <c r="GO141" s="185"/>
      <c r="GP141" s="185"/>
      <c r="GQ141" s="185"/>
      <c r="GR141" s="185"/>
      <c r="GS141" s="185"/>
      <c r="GT141" s="185"/>
      <c r="GU141" s="185"/>
      <c r="GV141" s="185"/>
      <c r="GW141" s="185"/>
      <c r="GX141" s="185"/>
      <c r="GY141" s="185"/>
      <c r="GZ141" s="185"/>
      <c r="HA141" s="185"/>
      <c r="HB141" s="185"/>
      <c r="HC141" s="185"/>
      <c r="HD141" s="185"/>
      <c r="HE141" s="185"/>
      <c r="HF141" s="185"/>
      <c r="HG141" s="185"/>
      <c r="HH141" s="185"/>
      <c r="HI141" s="185"/>
      <c r="HJ141" s="185"/>
      <c r="HK141" s="185"/>
      <c r="HL141" s="185"/>
      <c r="HM141" s="185"/>
      <c r="HN141" s="185"/>
      <c r="HO141" s="185"/>
      <c r="HP141" s="185"/>
      <c r="HQ141" s="185"/>
      <c r="HR141" s="185"/>
      <c r="HS141" s="185"/>
      <c r="HT141" s="185"/>
      <c r="HU141" s="185"/>
      <c r="HV141" s="185"/>
      <c r="HW141" s="185"/>
      <c r="HX141" s="185"/>
      <c r="HY141" s="185"/>
      <c r="HZ141" s="185"/>
      <c r="IA141" s="185"/>
      <c r="IB141" s="185"/>
      <c r="IC141" s="185"/>
      <c r="ID141" s="185"/>
      <c r="IE141" s="185"/>
      <c r="IF141" s="185"/>
      <c r="IG141" s="185"/>
      <c r="IH141" s="185"/>
      <c r="II141" s="185"/>
      <c r="IJ141" s="185"/>
      <c r="IK141" s="185"/>
      <c r="IL141" s="185"/>
      <c r="IM141" s="185"/>
      <c r="IN141" s="185"/>
      <c r="IO141" s="185"/>
      <c r="IP141" s="185"/>
      <c r="IQ141" s="185"/>
      <c r="IR141" s="185"/>
      <c r="IS141" s="185"/>
      <c r="IT141" s="185"/>
      <c r="IU141" s="185"/>
      <c r="IV141" s="185"/>
      <c r="IW141" s="185"/>
      <c r="IX141" s="185"/>
      <c r="IY141" s="185"/>
      <c r="IZ141" s="185"/>
      <c r="JA141" s="185"/>
      <c r="JB141" s="185"/>
      <c r="JC141" s="185"/>
      <c r="JD141" s="185"/>
      <c r="JE141" s="185"/>
      <c r="JF141" s="185"/>
      <c r="JG141" s="185"/>
      <c r="JH141" s="185"/>
      <c r="JI141" s="185"/>
      <c r="JJ141" s="185"/>
      <c r="JK141" s="185"/>
      <c r="JL141" s="185"/>
      <c r="JM141" s="185"/>
      <c r="JN141" s="185"/>
      <c r="JO141" s="185"/>
      <c r="JP141" s="185"/>
      <c r="JQ141" s="185"/>
      <c r="JR141" s="185"/>
      <c r="JS141" s="185"/>
      <c r="JT141" s="185"/>
      <c r="JU141" s="185"/>
      <c r="JV141" s="185"/>
      <c r="JW141" s="185"/>
      <c r="JX141" s="185"/>
      <c r="JY141" s="185"/>
      <c r="JZ141" s="185"/>
      <c r="KA141" s="185"/>
      <c r="KB141" s="185"/>
      <c r="KC141" s="185"/>
      <c r="KD141" s="185"/>
      <c r="KE141" s="185"/>
      <c r="KF141" s="185"/>
      <c r="KG141" s="185"/>
      <c r="KH141" s="185"/>
      <c r="KI141" s="185"/>
      <c r="KJ141" s="185"/>
      <c r="KK141" s="185"/>
      <c r="KL141" s="185"/>
      <c r="KM141" s="185"/>
      <c r="KN141" s="185"/>
      <c r="KO141" s="185"/>
      <c r="KP141" s="185"/>
      <c r="KQ141" s="185"/>
      <c r="KR141" s="185"/>
      <c r="KS141" s="185"/>
      <c r="KT141" s="185"/>
      <c r="KU141" s="185"/>
      <c r="KV141" s="185"/>
      <c r="KW141" s="185"/>
      <c r="KX141" s="185"/>
      <c r="KY141" s="185"/>
      <c r="KZ141" s="185"/>
      <c r="LA141" s="185"/>
      <c r="LB141" s="185"/>
      <c r="LC141" s="185"/>
      <c r="LD141" s="185"/>
      <c r="LE141" s="185"/>
      <c r="LF141" s="185"/>
      <c r="LG141" s="185"/>
      <c r="LH141" s="185"/>
      <c r="LI141" s="185"/>
      <c r="LJ141" s="185"/>
      <c r="LK141" s="185"/>
      <c r="LL141" s="185"/>
      <c r="LM141" s="185"/>
      <c r="LN141" s="185"/>
      <c r="LO141" s="185"/>
      <c r="LP141" s="185"/>
      <c r="LQ141" s="185"/>
      <c r="LR141" s="185"/>
      <c r="LS141" s="185"/>
      <c r="LT141" s="185"/>
    </row>
    <row r="142" spans="1:332" ht="14.45" customHeight="1">
      <c r="A142" s="196" t="str">
        <f t="shared" si="36"/>
        <v>9.1.4</v>
      </c>
      <c r="B142" s="253" t="str">
        <f t="shared" si="36"/>
        <v>flotador mecánico 3''</v>
      </c>
      <c r="C142" s="196" t="str">
        <f t="shared" si="36"/>
        <v>UN</v>
      </c>
      <c r="D142" s="196">
        <f t="shared" si="36"/>
        <v>1</v>
      </c>
      <c r="E142" s="196">
        <f t="shared" si="36"/>
        <v>153498.51</v>
      </c>
      <c r="F142" s="197">
        <f t="shared" si="41"/>
        <v>153498.51</v>
      </c>
      <c r="G142" s="20"/>
      <c r="H142" s="21">
        <f t="shared" si="44"/>
        <v>0</v>
      </c>
      <c r="I142" s="20"/>
      <c r="J142" s="21">
        <f t="shared" si="45"/>
        <v>0</v>
      </c>
      <c r="K142" s="20"/>
      <c r="L142" s="21">
        <f t="shared" si="46"/>
        <v>0</v>
      </c>
      <c r="M142" s="20"/>
      <c r="N142" s="33">
        <f t="shared" si="49"/>
        <v>0</v>
      </c>
      <c r="O142" s="20"/>
      <c r="P142" s="22"/>
      <c r="Q142" s="20"/>
      <c r="R142" s="22"/>
      <c r="S142" s="20"/>
      <c r="T142" s="22"/>
      <c r="U142" s="20"/>
      <c r="V142" s="22"/>
      <c r="W142" s="20"/>
      <c r="X142" s="22"/>
      <c r="Y142" s="20"/>
      <c r="Z142" s="22"/>
      <c r="AA142" s="20"/>
      <c r="AB142" s="22"/>
      <c r="AC142" s="20"/>
      <c r="AD142" s="22"/>
      <c r="AE142" s="20"/>
      <c r="AF142" s="22"/>
      <c r="AG142" s="20"/>
      <c r="AH142" s="22"/>
      <c r="AI142" s="20"/>
      <c r="AJ142" s="22"/>
      <c r="AK142" s="20"/>
      <c r="AL142" s="22"/>
      <c r="AM142" s="20"/>
      <c r="AN142" s="22"/>
      <c r="AO142" s="20"/>
      <c r="AP142" s="22"/>
      <c r="AQ142" s="20"/>
      <c r="AR142" s="22"/>
      <c r="AS142" s="20"/>
      <c r="AT142" s="22"/>
      <c r="AU142" s="20"/>
      <c r="AV142" s="22"/>
      <c r="AW142" s="20"/>
      <c r="AX142" s="22"/>
      <c r="AY142" s="20"/>
      <c r="AZ142" s="22"/>
      <c r="BA142" s="20"/>
      <c r="BB142" s="22"/>
      <c r="BC142" s="20"/>
      <c r="BD142" s="22"/>
      <c r="BE142" s="20"/>
      <c r="BF142" s="22"/>
      <c r="BG142" s="83"/>
      <c r="BH142" s="84"/>
      <c r="BI142" s="20"/>
      <c r="BJ142" s="95"/>
      <c r="BK142" s="20">
        <v>0</v>
      </c>
      <c r="BL142" s="21">
        <f t="shared" si="47"/>
        <v>0</v>
      </c>
      <c r="BM142" s="20"/>
      <c r="BN142" s="95">
        <f t="shared" si="37"/>
        <v>0</v>
      </c>
      <c r="BO142" s="20"/>
      <c r="BP142" s="21">
        <f t="shared" si="48"/>
        <v>0</v>
      </c>
      <c r="BQ142" s="20"/>
      <c r="BR142" s="22"/>
      <c r="BS142" s="20"/>
      <c r="BT142" s="22"/>
      <c r="BU142" s="20"/>
      <c r="BV142" s="22"/>
      <c r="BW142" s="20"/>
      <c r="BX142" s="22"/>
      <c r="BY142" s="20"/>
      <c r="BZ142" s="172"/>
      <c r="CA142" s="20"/>
      <c r="CB142" s="164"/>
      <c r="CC142" s="20"/>
      <c r="CD142" s="178"/>
      <c r="CE142" s="20"/>
      <c r="CF142" s="95"/>
      <c r="CG142" s="20"/>
      <c r="CH142" s="95"/>
      <c r="CI142" s="20"/>
      <c r="CJ142" s="22"/>
      <c r="CK142" s="20"/>
      <c r="CL142" s="22"/>
      <c r="CM142" s="20"/>
      <c r="CN142" s="22"/>
      <c r="CO142" s="20"/>
      <c r="CP142" s="22"/>
      <c r="CQ142" s="20"/>
      <c r="CR142" s="22"/>
      <c r="CS142" s="20"/>
      <c r="CT142" s="22"/>
      <c r="CU142" s="20"/>
      <c r="CV142" s="22"/>
      <c r="CW142" s="20"/>
      <c r="CX142" s="22"/>
      <c r="CY142" s="20"/>
      <c r="CZ142" s="22"/>
      <c r="DA142" s="20"/>
      <c r="DB142" s="22"/>
      <c r="DC142" s="20"/>
      <c r="DD142" s="22"/>
      <c r="DE142" s="20"/>
      <c r="DF142" s="22"/>
      <c r="DG142" s="20"/>
      <c r="DH142" s="22"/>
      <c r="DI142" s="20"/>
      <c r="DJ142" s="22"/>
      <c r="DK142" s="20"/>
      <c r="DL142" s="22"/>
      <c r="DM142" s="20"/>
      <c r="DN142" s="22"/>
      <c r="DO142" s="20"/>
      <c r="DP142" s="22"/>
      <c r="DQ142" s="20"/>
      <c r="DR142" s="22"/>
      <c r="DS142" s="20"/>
      <c r="DT142" s="22"/>
      <c r="DU142" s="20"/>
      <c r="DV142" s="22"/>
      <c r="DW142" s="20"/>
      <c r="DX142" s="22"/>
      <c r="DY142" s="20"/>
      <c r="DZ142" s="22"/>
      <c r="EA142" s="23">
        <f t="shared" si="42"/>
        <v>0</v>
      </c>
      <c r="EB142" s="21">
        <f t="shared" si="38"/>
        <v>0</v>
      </c>
      <c r="EC142" s="193" t="e">
        <f t="shared" si="39"/>
        <v>#REF!</v>
      </c>
      <c r="ED142" s="193">
        <f t="shared" si="40"/>
        <v>0</v>
      </c>
      <c r="EE142" s="194">
        <f t="shared" si="43"/>
        <v>1</v>
      </c>
      <c r="EF142" s="185"/>
      <c r="EG142" s="185" t="s">
        <v>624</v>
      </c>
      <c r="EH142" s="185" t="s">
        <v>625</v>
      </c>
      <c r="EI142" s="185" t="s">
        <v>389</v>
      </c>
      <c r="EJ142" s="185">
        <v>1</v>
      </c>
      <c r="EK142" s="185">
        <v>153498.51</v>
      </c>
      <c r="EL142" s="185"/>
      <c r="EM142" s="185"/>
      <c r="EN142" s="185"/>
      <c r="EO142" s="185"/>
      <c r="EP142" s="185"/>
      <c r="EQ142" s="185"/>
      <c r="ER142" s="185"/>
      <c r="ES142" s="185"/>
      <c r="ET142" s="185"/>
      <c r="EU142" s="185"/>
      <c r="EV142" s="185"/>
      <c r="EW142" s="185"/>
      <c r="EX142" s="185"/>
      <c r="EY142" s="185"/>
      <c r="EZ142" s="185"/>
      <c r="FA142" s="185"/>
      <c r="FB142" s="185"/>
      <c r="FC142" s="185"/>
      <c r="FD142" s="185"/>
      <c r="FE142" s="185"/>
      <c r="FF142" s="185"/>
      <c r="FG142" s="195"/>
      <c r="FH142" s="185"/>
      <c r="FI142" s="185"/>
      <c r="FJ142" s="185"/>
      <c r="FK142" s="185"/>
      <c r="FL142" s="185"/>
      <c r="FM142" s="185"/>
      <c r="FN142" s="185"/>
      <c r="FO142" s="185"/>
      <c r="FP142" s="185"/>
      <c r="FQ142" s="185"/>
      <c r="FR142" s="185"/>
      <c r="FS142" s="185"/>
      <c r="FT142" s="185"/>
      <c r="FU142" s="185"/>
      <c r="FV142" s="185"/>
      <c r="FW142" s="185"/>
      <c r="FX142" s="185"/>
      <c r="FY142" s="185"/>
      <c r="FZ142" s="185"/>
      <c r="GA142" s="185"/>
      <c r="GB142" s="185"/>
      <c r="GC142" s="185"/>
      <c r="GD142" s="185"/>
      <c r="GE142" s="185"/>
      <c r="GF142" s="185"/>
      <c r="GG142" s="185"/>
      <c r="GH142" s="185"/>
      <c r="GI142" s="185"/>
      <c r="GJ142" s="185"/>
      <c r="GK142" s="185"/>
      <c r="GL142" s="185"/>
      <c r="GM142" s="185"/>
      <c r="GN142" s="185"/>
      <c r="GO142" s="185"/>
      <c r="GP142" s="185"/>
      <c r="GQ142" s="185"/>
      <c r="GR142" s="185"/>
      <c r="GS142" s="185"/>
      <c r="GT142" s="185"/>
      <c r="GU142" s="185"/>
      <c r="GV142" s="185"/>
      <c r="GW142" s="185"/>
      <c r="GX142" s="185"/>
      <c r="GY142" s="185"/>
      <c r="GZ142" s="185"/>
      <c r="HA142" s="185"/>
      <c r="HB142" s="185"/>
      <c r="HC142" s="185"/>
      <c r="HD142" s="185"/>
      <c r="HE142" s="185"/>
      <c r="HF142" s="185"/>
      <c r="HG142" s="185"/>
      <c r="HH142" s="185"/>
      <c r="HI142" s="185"/>
      <c r="HJ142" s="185"/>
      <c r="HK142" s="185"/>
      <c r="HL142" s="185"/>
      <c r="HM142" s="185"/>
      <c r="HN142" s="185"/>
      <c r="HO142" s="185"/>
      <c r="HP142" s="185"/>
      <c r="HQ142" s="185"/>
      <c r="HR142" s="185"/>
      <c r="HS142" s="185"/>
      <c r="HT142" s="185"/>
      <c r="HU142" s="185"/>
      <c r="HV142" s="185"/>
      <c r="HW142" s="185"/>
      <c r="HX142" s="185"/>
      <c r="HY142" s="185"/>
      <c r="HZ142" s="185"/>
      <c r="IA142" s="185"/>
      <c r="IB142" s="185"/>
      <c r="IC142" s="185"/>
      <c r="ID142" s="185"/>
      <c r="IE142" s="185"/>
      <c r="IF142" s="185"/>
      <c r="IG142" s="185"/>
      <c r="IH142" s="185"/>
      <c r="II142" s="185"/>
      <c r="IJ142" s="185"/>
      <c r="IK142" s="185"/>
      <c r="IL142" s="185"/>
      <c r="IM142" s="185"/>
      <c r="IN142" s="185"/>
      <c r="IO142" s="185"/>
      <c r="IP142" s="185"/>
      <c r="IQ142" s="185"/>
      <c r="IR142" s="185"/>
      <c r="IS142" s="185"/>
      <c r="IT142" s="185"/>
      <c r="IU142" s="185"/>
      <c r="IV142" s="185"/>
      <c r="IW142" s="185"/>
      <c r="IX142" s="185"/>
      <c r="IY142" s="185"/>
      <c r="IZ142" s="185"/>
      <c r="JA142" s="185"/>
      <c r="JB142" s="185"/>
      <c r="JC142" s="185"/>
      <c r="JD142" s="185"/>
      <c r="JE142" s="185"/>
      <c r="JF142" s="185"/>
      <c r="JG142" s="185"/>
      <c r="JH142" s="185"/>
      <c r="JI142" s="185"/>
      <c r="JJ142" s="185"/>
      <c r="JK142" s="185"/>
      <c r="JL142" s="185"/>
      <c r="JM142" s="185"/>
      <c r="JN142" s="185"/>
      <c r="JO142" s="185"/>
      <c r="JP142" s="185"/>
      <c r="JQ142" s="185"/>
      <c r="JR142" s="185"/>
      <c r="JS142" s="185"/>
      <c r="JT142" s="185"/>
      <c r="JU142" s="185"/>
      <c r="JV142" s="185"/>
      <c r="JW142" s="185"/>
      <c r="JX142" s="185"/>
      <c r="JY142" s="185"/>
      <c r="JZ142" s="185"/>
      <c r="KA142" s="185"/>
      <c r="KB142" s="185"/>
      <c r="KC142" s="185"/>
      <c r="KD142" s="185"/>
      <c r="KE142" s="185"/>
      <c r="KF142" s="185"/>
      <c r="KG142" s="185"/>
      <c r="KH142" s="185"/>
      <c r="KI142" s="185"/>
      <c r="KJ142" s="185"/>
      <c r="KK142" s="185"/>
      <c r="KL142" s="185"/>
      <c r="KM142" s="185"/>
      <c r="KN142" s="185"/>
      <c r="KO142" s="185"/>
      <c r="KP142" s="185"/>
      <c r="KQ142" s="185"/>
      <c r="KR142" s="185"/>
      <c r="KS142" s="185"/>
      <c r="KT142" s="185"/>
      <c r="KU142" s="185"/>
      <c r="KV142" s="185"/>
      <c r="KW142" s="185"/>
      <c r="KX142" s="185"/>
      <c r="KY142" s="185"/>
      <c r="KZ142" s="185"/>
      <c r="LA142" s="185"/>
      <c r="LB142" s="185"/>
      <c r="LC142" s="185"/>
      <c r="LD142" s="185"/>
      <c r="LE142" s="185"/>
      <c r="LF142" s="185"/>
      <c r="LG142" s="185"/>
      <c r="LH142" s="185"/>
      <c r="LI142" s="185"/>
      <c r="LJ142" s="185"/>
      <c r="LK142" s="185"/>
      <c r="LL142" s="185"/>
      <c r="LM142" s="185"/>
      <c r="LN142" s="185"/>
      <c r="LO142" s="185"/>
      <c r="LP142" s="185"/>
      <c r="LQ142" s="185"/>
      <c r="LR142" s="185"/>
      <c r="LS142" s="185"/>
      <c r="LT142" s="185"/>
    </row>
    <row r="143" spans="1:332" ht="15" customHeight="1">
      <c r="A143" s="196" t="str">
        <f t="shared" si="36"/>
        <v>9.1.5</v>
      </c>
      <c r="B143" s="253" t="str">
        <f t="shared" si="36"/>
        <v>válvula de flotador de 3"</v>
      </c>
      <c r="C143" s="196" t="str">
        <f t="shared" si="36"/>
        <v>UN</v>
      </c>
      <c r="D143" s="196">
        <f t="shared" si="36"/>
        <v>1</v>
      </c>
      <c r="E143" s="196">
        <f t="shared" si="36"/>
        <v>158853.42000000001</v>
      </c>
      <c r="F143" s="197">
        <f t="shared" si="41"/>
        <v>158853.42000000001</v>
      </c>
      <c r="G143" s="20"/>
      <c r="H143" s="21">
        <f t="shared" si="44"/>
        <v>0</v>
      </c>
      <c r="I143" s="20"/>
      <c r="J143" s="21">
        <f t="shared" si="45"/>
        <v>0</v>
      </c>
      <c r="K143" s="20"/>
      <c r="L143" s="21">
        <f t="shared" si="46"/>
        <v>0</v>
      </c>
      <c r="M143" s="20"/>
      <c r="N143" s="33">
        <f t="shared" si="49"/>
        <v>0</v>
      </c>
      <c r="O143" s="20"/>
      <c r="P143" s="22"/>
      <c r="Q143" s="20"/>
      <c r="R143" s="22"/>
      <c r="S143" s="20"/>
      <c r="T143" s="22"/>
      <c r="U143" s="20"/>
      <c r="V143" s="22"/>
      <c r="W143" s="20"/>
      <c r="X143" s="22"/>
      <c r="Y143" s="20"/>
      <c r="Z143" s="22"/>
      <c r="AA143" s="20"/>
      <c r="AB143" s="22"/>
      <c r="AC143" s="20"/>
      <c r="AD143" s="22"/>
      <c r="AE143" s="20"/>
      <c r="AF143" s="22"/>
      <c r="AG143" s="20"/>
      <c r="AH143" s="22"/>
      <c r="AI143" s="20"/>
      <c r="AJ143" s="22"/>
      <c r="AK143" s="20"/>
      <c r="AL143" s="22"/>
      <c r="AM143" s="20"/>
      <c r="AN143" s="22"/>
      <c r="AO143" s="20"/>
      <c r="AP143" s="22"/>
      <c r="AQ143" s="20"/>
      <c r="AR143" s="22"/>
      <c r="AS143" s="20"/>
      <c r="AT143" s="22"/>
      <c r="AU143" s="20"/>
      <c r="AV143" s="22"/>
      <c r="AW143" s="20"/>
      <c r="AX143" s="22"/>
      <c r="AY143" s="20"/>
      <c r="AZ143" s="22"/>
      <c r="BA143" s="20"/>
      <c r="BB143" s="22"/>
      <c r="BC143" s="20"/>
      <c r="BD143" s="22"/>
      <c r="BE143" s="20"/>
      <c r="BF143" s="22"/>
      <c r="BG143" s="83"/>
      <c r="BH143" s="84"/>
      <c r="BI143" s="20"/>
      <c r="BJ143" s="95"/>
      <c r="BK143" s="20">
        <v>0</v>
      </c>
      <c r="BL143" s="21">
        <f t="shared" si="47"/>
        <v>0</v>
      </c>
      <c r="BM143" s="20"/>
      <c r="BN143" s="95">
        <f t="shared" si="37"/>
        <v>0</v>
      </c>
      <c r="BO143" s="20"/>
      <c r="BP143" s="21">
        <f t="shared" si="48"/>
        <v>0</v>
      </c>
      <c r="BQ143" s="20"/>
      <c r="BR143" s="22"/>
      <c r="BS143" s="20"/>
      <c r="BT143" s="22"/>
      <c r="BU143" s="20"/>
      <c r="BV143" s="22"/>
      <c r="BW143" s="20"/>
      <c r="BX143" s="22"/>
      <c r="BY143" s="20"/>
      <c r="BZ143" s="172"/>
      <c r="CA143" s="20"/>
      <c r="CB143" s="164"/>
      <c r="CC143" s="20"/>
      <c r="CD143" s="178"/>
      <c r="CE143" s="20"/>
      <c r="CF143" s="95"/>
      <c r="CG143" s="20"/>
      <c r="CH143" s="95"/>
      <c r="CI143" s="20"/>
      <c r="CJ143" s="22"/>
      <c r="CK143" s="20"/>
      <c r="CL143" s="22"/>
      <c r="CM143" s="20"/>
      <c r="CN143" s="22"/>
      <c r="CO143" s="20"/>
      <c r="CP143" s="22"/>
      <c r="CQ143" s="20"/>
      <c r="CR143" s="22"/>
      <c r="CS143" s="20"/>
      <c r="CT143" s="22"/>
      <c r="CU143" s="20"/>
      <c r="CV143" s="22"/>
      <c r="CW143" s="20"/>
      <c r="CX143" s="22"/>
      <c r="CY143" s="20"/>
      <c r="CZ143" s="22"/>
      <c r="DA143" s="20"/>
      <c r="DB143" s="22"/>
      <c r="DC143" s="20"/>
      <c r="DD143" s="22"/>
      <c r="DE143" s="20"/>
      <c r="DF143" s="22"/>
      <c r="DG143" s="20"/>
      <c r="DH143" s="22"/>
      <c r="DI143" s="20"/>
      <c r="DJ143" s="22"/>
      <c r="DK143" s="20"/>
      <c r="DL143" s="22"/>
      <c r="DM143" s="20"/>
      <c r="DN143" s="22"/>
      <c r="DO143" s="20"/>
      <c r="DP143" s="22"/>
      <c r="DQ143" s="20"/>
      <c r="DR143" s="22"/>
      <c r="DS143" s="20"/>
      <c r="DT143" s="22"/>
      <c r="DU143" s="20"/>
      <c r="DV143" s="22"/>
      <c r="DW143" s="20"/>
      <c r="DX143" s="22"/>
      <c r="DY143" s="20"/>
      <c r="DZ143" s="22"/>
      <c r="EA143" s="23">
        <f t="shared" si="42"/>
        <v>0</v>
      </c>
      <c r="EB143" s="21">
        <f t="shared" si="38"/>
        <v>0</v>
      </c>
      <c r="EC143" s="193" t="e">
        <f t="shared" si="39"/>
        <v>#REF!</v>
      </c>
      <c r="ED143" s="193">
        <f t="shared" si="40"/>
        <v>0</v>
      </c>
      <c r="EE143" s="194">
        <f t="shared" si="43"/>
        <v>1</v>
      </c>
      <c r="EF143" s="185"/>
      <c r="EG143" s="185" t="s">
        <v>626</v>
      </c>
      <c r="EH143" s="185" t="s">
        <v>627</v>
      </c>
      <c r="EI143" s="185" t="s">
        <v>389</v>
      </c>
      <c r="EJ143" s="185">
        <v>1</v>
      </c>
      <c r="EK143" s="185">
        <v>158853.42000000001</v>
      </c>
      <c r="EL143" s="185"/>
      <c r="EM143" s="185"/>
      <c r="EN143" s="185"/>
      <c r="EO143" s="185"/>
      <c r="EP143" s="185"/>
      <c r="EQ143" s="185"/>
      <c r="ER143" s="185"/>
      <c r="ES143" s="185"/>
      <c r="ET143" s="185"/>
      <c r="EU143" s="185"/>
      <c r="EV143" s="185"/>
      <c r="EW143" s="185"/>
      <c r="EX143" s="185"/>
      <c r="EY143" s="185"/>
      <c r="EZ143" s="185"/>
      <c r="FA143" s="185"/>
      <c r="FB143" s="185"/>
      <c r="FC143" s="185"/>
      <c r="FD143" s="185"/>
      <c r="FE143" s="185"/>
      <c r="FF143" s="185"/>
      <c r="FG143" s="195"/>
      <c r="FH143" s="185"/>
      <c r="FI143" s="185"/>
      <c r="FJ143" s="185"/>
      <c r="FK143" s="185"/>
      <c r="FL143" s="185"/>
      <c r="FM143" s="185"/>
      <c r="FN143" s="185"/>
      <c r="FO143" s="185"/>
      <c r="FP143" s="185"/>
      <c r="FQ143" s="185"/>
      <c r="FR143" s="185"/>
      <c r="FS143" s="185"/>
      <c r="FT143" s="185"/>
      <c r="FU143" s="185"/>
      <c r="FV143" s="185"/>
      <c r="FW143" s="185"/>
      <c r="FX143" s="185"/>
      <c r="FY143" s="185"/>
      <c r="FZ143" s="185"/>
      <c r="GA143" s="185"/>
      <c r="GB143" s="185"/>
      <c r="GC143" s="185"/>
      <c r="GD143" s="185"/>
      <c r="GE143" s="185"/>
      <c r="GF143" s="185"/>
      <c r="GG143" s="185"/>
      <c r="GH143" s="185"/>
      <c r="GI143" s="185"/>
      <c r="GJ143" s="185"/>
      <c r="GK143" s="185"/>
      <c r="GL143" s="185"/>
      <c r="GM143" s="185"/>
      <c r="GN143" s="185"/>
      <c r="GO143" s="185"/>
      <c r="GP143" s="185"/>
      <c r="GQ143" s="185"/>
      <c r="GR143" s="185"/>
      <c r="GS143" s="185"/>
      <c r="GT143" s="185"/>
      <c r="GU143" s="185"/>
      <c r="GV143" s="185"/>
      <c r="GW143" s="185"/>
      <c r="GX143" s="185"/>
      <c r="GY143" s="185"/>
      <c r="GZ143" s="185"/>
      <c r="HA143" s="185"/>
      <c r="HB143" s="185"/>
      <c r="HC143" s="185"/>
      <c r="HD143" s="185"/>
      <c r="HE143" s="185"/>
      <c r="HF143" s="185"/>
      <c r="HG143" s="185"/>
      <c r="HH143" s="185"/>
      <c r="HI143" s="185"/>
      <c r="HJ143" s="185"/>
      <c r="HK143" s="185"/>
      <c r="HL143" s="185"/>
      <c r="HM143" s="185"/>
      <c r="HN143" s="185"/>
      <c r="HO143" s="185"/>
      <c r="HP143" s="185"/>
      <c r="HQ143" s="185"/>
      <c r="HR143" s="185"/>
      <c r="HS143" s="185"/>
      <c r="HT143" s="185"/>
      <c r="HU143" s="185"/>
      <c r="HV143" s="185"/>
      <c r="HW143" s="185"/>
      <c r="HX143" s="185"/>
      <c r="HY143" s="185"/>
      <c r="HZ143" s="185"/>
      <c r="IA143" s="185"/>
      <c r="IB143" s="185"/>
      <c r="IC143" s="185"/>
      <c r="ID143" s="185"/>
      <c r="IE143" s="185"/>
      <c r="IF143" s="185"/>
      <c r="IG143" s="185"/>
      <c r="IH143" s="185"/>
      <c r="II143" s="185"/>
      <c r="IJ143" s="185"/>
      <c r="IK143" s="185"/>
      <c r="IL143" s="185"/>
      <c r="IM143" s="185"/>
      <c r="IN143" s="185"/>
      <c r="IO143" s="185"/>
      <c r="IP143" s="185"/>
      <c r="IQ143" s="185"/>
      <c r="IR143" s="185"/>
      <c r="IS143" s="185"/>
      <c r="IT143" s="185"/>
      <c r="IU143" s="185"/>
      <c r="IV143" s="185"/>
      <c r="IW143" s="185"/>
      <c r="IX143" s="185"/>
      <c r="IY143" s="185"/>
      <c r="IZ143" s="185"/>
      <c r="JA143" s="185"/>
      <c r="JB143" s="185"/>
      <c r="JC143" s="185"/>
      <c r="JD143" s="185"/>
      <c r="JE143" s="185"/>
      <c r="JF143" s="185"/>
      <c r="JG143" s="185"/>
      <c r="JH143" s="185"/>
      <c r="JI143" s="185"/>
      <c r="JJ143" s="185"/>
      <c r="JK143" s="185"/>
      <c r="JL143" s="185"/>
      <c r="JM143" s="185"/>
      <c r="JN143" s="185"/>
      <c r="JO143" s="185"/>
      <c r="JP143" s="185"/>
      <c r="JQ143" s="185"/>
      <c r="JR143" s="185"/>
      <c r="JS143" s="185"/>
      <c r="JT143" s="185"/>
      <c r="JU143" s="185"/>
      <c r="JV143" s="185"/>
      <c r="JW143" s="185"/>
      <c r="JX143" s="185"/>
      <c r="JY143" s="185"/>
      <c r="JZ143" s="185"/>
      <c r="KA143" s="185"/>
      <c r="KB143" s="185"/>
      <c r="KC143" s="185"/>
      <c r="KD143" s="185"/>
      <c r="KE143" s="185"/>
      <c r="KF143" s="185"/>
      <c r="KG143" s="185"/>
      <c r="KH143" s="185"/>
      <c r="KI143" s="185"/>
      <c r="KJ143" s="185"/>
      <c r="KK143" s="185"/>
      <c r="KL143" s="185"/>
      <c r="KM143" s="185"/>
      <c r="KN143" s="185"/>
      <c r="KO143" s="185"/>
      <c r="KP143" s="185"/>
      <c r="KQ143" s="185"/>
      <c r="KR143" s="185"/>
      <c r="KS143" s="185"/>
      <c r="KT143" s="185"/>
      <c r="KU143" s="185"/>
      <c r="KV143" s="185"/>
      <c r="KW143" s="185"/>
      <c r="KX143" s="185"/>
      <c r="KY143" s="185"/>
      <c r="KZ143" s="185"/>
      <c r="LA143" s="185"/>
      <c r="LB143" s="185"/>
      <c r="LC143" s="185"/>
      <c r="LD143" s="185"/>
      <c r="LE143" s="185"/>
      <c r="LF143" s="185"/>
      <c r="LG143" s="185"/>
      <c r="LH143" s="185"/>
      <c r="LI143" s="185"/>
      <c r="LJ143" s="185"/>
      <c r="LK143" s="185"/>
      <c r="LL143" s="185"/>
      <c r="LM143" s="185"/>
      <c r="LN143" s="185"/>
      <c r="LO143" s="185"/>
      <c r="LP143" s="185"/>
      <c r="LQ143" s="185"/>
      <c r="LR143" s="185"/>
      <c r="LS143" s="185"/>
      <c r="LT143" s="185"/>
    </row>
    <row r="144" spans="1:332" ht="14.45" customHeight="1">
      <c r="A144" s="196" t="str">
        <f t="shared" si="36"/>
        <v>9.1.6</v>
      </c>
      <c r="B144" s="253" t="str">
        <f t="shared" si="36"/>
        <v xml:space="preserve">acometida general agua potable de 3", incluye cajilla, medidor, tubería y accesorios. </v>
      </c>
      <c r="C144" s="196" t="str">
        <f t="shared" si="36"/>
        <v>UN</v>
      </c>
      <c r="D144" s="196">
        <f t="shared" si="36"/>
        <v>1</v>
      </c>
      <c r="E144" s="196">
        <f t="shared" si="36"/>
        <v>932352.3</v>
      </c>
      <c r="F144" s="197">
        <f t="shared" si="41"/>
        <v>932352.3</v>
      </c>
      <c r="G144" s="20"/>
      <c r="H144" s="21">
        <f t="shared" si="44"/>
        <v>0</v>
      </c>
      <c r="I144" s="20"/>
      <c r="J144" s="21">
        <f t="shared" si="45"/>
        <v>0</v>
      </c>
      <c r="K144" s="20"/>
      <c r="L144" s="21">
        <f t="shared" si="46"/>
        <v>0</v>
      </c>
      <c r="M144" s="20"/>
      <c r="N144" s="33">
        <f t="shared" si="49"/>
        <v>0</v>
      </c>
      <c r="O144" s="20"/>
      <c r="P144" s="22"/>
      <c r="Q144" s="20"/>
      <c r="R144" s="22"/>
      <c r="S144" s="20"/>
      <c r="T144" s="22"/>
      <c r="U144" s="20"/>
      <c r="V144" s="22"/>
      <c r="W144" s="20"/>
      <c r="X144" s="22"/>
      <c r="Y144" s="20"/>
      <c r="Z144" s="22"/>
      <c r="AA144" s="20"/>
      <c r="AB144" s="22"/>
      <c r="AC144" s="20"/>
      <c r="AD144" s="22"/>
      <c r="AE144" s="20"/>
      <c r="AF144" s="22"/>
      <c r="AG144" s="20"/>
      <c r="AH144" s="22"/>
      <c r="AI144" s="20"/>
      <c r="AJ144" s="22"/>
      <c r="AK144" s="20"/>
      <c r="AL144" s="22"/>
      <c r="AM144" s="20"/>
      <c r="AN144" s="22"/>
      <c r="AO144" s="20"/>
      <c r="AP144" s="22"/>
      <c r="AQ144" s="20"/>
      <c r="AR144" s="22"/>
      <c r="AS144" s="20"/>
      <c r="AT144" s="22"/>
      <c r="AU144" s="20"/>
      <c r="AV144" s="22"/>
      <c r="AW144" s="20"/>
      <c r="AX144" s="22"/>
      <c r="AY144" s="20"/>
      <c r="AZ144" s="22"/>
      <c r="BA144" s="20"/>
      <c r="BB144" s="22"/>
      <c r="BC144" s="20"/>
      <c r="BD144" s="22"/>
      <c r="BE144" s="20"/>
      <c r="BF144" s="22"/>
      <c r="BG144" s="83"/>
      <c r="BH144" s="84"/>
      <c r="BI144" s="20"/>
      <c r="BJ144" s="95"/>
      <c r="BK144" s="20">
        <v>0</v>
      </c>
      <c r="BL144" s="21">
        <f t="shared" si="47"/>
        <v>0</v>
      </c>
      <c r="BM144" s="20"/>
      <c r="BN144" s="95">
        <f t="shared" si="37"/>
        <v>0</v>
      </c>
      <c r="BO144" s="20"/>
      <c r="BP144" s="21">
        <f t="shared" si="48"/>
        <v>0</v>
      </c>
      <c r="BQ144" s="20"/>
      <c r="BR144" s="22"/>
      <c r="BS144" s="20"/>
      <c r="BT144" s="22"/>
      <c r="BU144" s="20"/>
      <c r="BV144" s="22"/>
      <c r="BW144" s="20"/>
      <c r="BX144" s="22"/>
      <c r="BY144" s="20"/>
      <c r="BZ144" s="172"/>
      <c r="CA144" s="20"/>
      <c r="CB144" s="164"/>
      <c r="CC144" s="20"/>
      <c r="CD144" s="178"/>
      <c r="CE144" s="20"/>
      <c r="CF144" s="95"/>
      <c r="CG144" s="20"/>
      <c r="CH144" s="95"/>
      <c r="CI144" s="20"/>
      <c r="CJ144" s="22"/>
      <c r="CK144" s="20"/>
      <c r="CL144" s="22"/>
      <c r="CM144" s="20"/>
      <c r="CN144" s="22"/>
      <c r="CO144" s="20"/>
      <c r="CP144" s="22"/>
      <c r="CQ144" s="20"/>
      <c r="CR144" s="22"/>
      <c r="CS144" s="20"/>
      <c r="CT144" s="22"/>
      <c r="CU144" s="20"/>
      <c r="CV144" s="22"/>
      <c r="CW144" s="20"/>
      <c r="CX144" s="22"/>
      <c r="CY144" s="20"/>
      <c r="CZ144" s="22"/>
      <c r="DA144" s="20"/>
      <c r="DB144" s="22"/>
      <c r="DC144" s="20"/>
      <c r="DD144" s="22"/>
      <c r="DE144" s="20"/>
      <c r="DF144" s="22"/>
      <c r="DG144" s="20"/>
      <c r="DH144" s="22"/>
      <c r="DI144" s="20"/>
      <c r="DJ144" s="22"/>
      <c r="DK144" s="20"/>
      <c r="DL144" s="22"/>
      <c r="DM144" s="20"/>
      <c r="DN144" s="22"/>
      <c r="DO144" s="20"/>
      <c r="DP144" s="22"/>
      <c r="DQ144" s="20"/>
      <c r="DR144" s="22"/>
      <c r="DS144" s="20"/>
      <c r="DT144" s="22"/>
      <c r="DU144" s="20"/>
      <c r="DV144" s="22"/>
      <c r="DW144" s="20"/>
      <c r="DX144" s="22"/>
      <c r="DY144" s="20"/>
      <c r="DZ144" s="22"/>
      <c r="EA144" s="23">
        <f t="shared" si="42"/>
        <v>0</v>
      </c>
      <c r="EB144" s="21">
        <f t="shared" si="38"/>
        <v>0</v>
      </c>
      <c r="EC144" s="193" t="e">
        <f t="shared" si="39"/>
        <v>#REF!</v>
      </c>
      <c r="ED144" s="193">
        <f t="shared" si="40"/>
        <v>0</v>
      </c>
      <c r="EE144" s="194">
        <f t="shared" si="43"/>
        <v>1</v>
      </c>
      <c r="EF144" s="185"/>
      <c r="EG144" s="185" t="s">
        <v>628</v>
      </c>
      <c r="EH144" s="185" t="s">
        <v>629</v>
      </c>
      <c r="EI144" s="185" t="s">
        <v>389</v>
      </c>
      <c r="EJ144" s="185">
        <v>1</v>
      </c>
      <c r="EK144" s="185">
        <v>932352.3</v>
      </c>
      <c r="EL144" s="185"/>
      <c r="EM144" s="185"/>
      <c r="EN144" s="185"/>
      <c r="EO144" s="185"/>
      <c r="EP144" s="185"/>
      <c r="EQ144" s="185"/>
      <c r="ER144" s="185"/>
      <c r="ES144" s="185"/>
      <c r="ET144" s="185"/>
      <c r="EU144" s="185"/>
      <c r="EV144" s="185"/>
      <c r="EW144" s="185"/>
      <c r="EX144" s="185"/>
      <c r="EY144" s="185"/>
      <c r="EZ144" s="185"/>
      <c r="FA144" s="185"/>
      <c r="FB144" s="185"/>
      <c r="FC144" s="185"/>
      <c r="FD144" s="185"/>
      <c r="FE144" s="185"/>
      <c r="FF144" s="185"/>
      <c r="FG144" s="195"/>
      <c r="FH144" s="185"/>
      <c r="FI144" s="185"/>
      <c r="FJ144" s="185"/>
      <c r="FK144" s="185"/>
      <c r="FL144" s="185"/>
      <c r="FM144" s="185"/>
      <c r="FN144" s="185"/>
      <c r="FO144" s="185"/>
      <c r="FP144" s="185"/>
      <c r="FQ144" s="185"/>
      <c r="FR144" s="185"/>
      <c r="FS144" s="185"/>
      <c r="FT144" s="185"/>
      <c r="FU144" s="185"/>
      <c r="FV144" s="185"/>
      <c r="FW144" s="185"/>
      <c r="FX144" s="185"/>
      <c r="FY144" s="185"/>
      <c r="FZ144" s="185"/>
      <c r="GA144" s="185"/>
      <c r="GB144" s="185"/>
      <c r="GC144" s="185"/>
      <c r="GD144" s="185"/>
      <c r="GE144" s="185"/>
      <c r="GF144" s="185"/>
      <c r="GG144" s="185"/>
      <c r="GH144" s="185"/>
      <c r="GI144" s="185"/>
      <c r="GJ144" s="185"/>
      <c r="GK144" s="185"/>
      <c r="GL144" s="185"/>
      <c r="GM144" s="185"/>
      <c r="GN144" s="185"/>
      <c r="GO144" s="185"/>
      <c r="GP144" s="185"/>
      <c r="GQ144" s="185"/>
      <c r="GR144" s="185"/>
      <c r="GS144" s="185"/>
      <c r="GT144" s="185"/>
      <c r="GU144" s="185"/>
      <c r="GV144" s="185"/>
      <c r="GW144" s="185"/>
      <c r="GX144" s="185"/>
      <c r="GY144" s="185"/>
      <c r="GZ144" s="185"/>
      <c r="HA144" s="185"/>
      <c r="HB144" s="185"/>
      <c r="HC144" s="185"/>
      <c r="HD144" s="185"/>
      <c r="HE144" s="185"/>
      <c r="HF144" s="185"/>
      <c r="HG144" s="185"/>
      <c r="HH144" s="185"/>
      <c r="HI144" s="185"/>
      <c r="HJ144" s="185"/>
      <c r="HK144" s="185"/>
      <c r="HL144" s="185"/>
      <c r="HM144" s="185"/>
      <c r="HN144" s="185"/>
      <c r="HO144" s="185"/>
      <c r="HP144" s="185"/>
      <c r="HQ144" s="185"/>
      <c r="HR144" s="185"/>
      <c r="HS144" s="185"/>
      <c r="HT144" s="185"/>
      <c r="HU144" s="185"/>
      <c r="HV144" s="185"/>
      <c r="HW144" s="185"/>
      <c r="HX144" s="185"/>
      <c r="HY144" s="185"/>
      <c r="HZ144" s="185"/>
      <c r="IA144" s="185"/>
      <c r="IB144" s="185"/>
      <c r="IC144" s="185"/>
      <c r="ID144" s="185"/>
      <c r="IE144" s="185"/>
      <c r="IF144" s="185"/>
      <c r="IG144" s="185"/>
      <c r="IH144" s="185"/>
      <c r="II144" s="185"/>
      <c r="IJ144" s="185"/>
      <c r="IK144" s="185"/>
      <c r="IL144" s="185"/>
      <c r="IM144" s="185"/>
      <c r="IN144" s="185"/>
      <c r="IO144" s="185"/>
      <c r="IP144" s="185"/>
      <c r="IQ144" s="185"/>
      <c r="IR144" s="185"/>
      <c r="IS144" s="185"/>
      <c r="IT144" s="185"/>
      <c r="IU144" s="185"/>
      <c r="IV144" s="185"/>
      <c r="IW144" s="185"/>
      <c r="IX144" s="185"/>
      <c r="IY144" s="185"/>
      <c r="IZ144" s="185"/>
      <c r="JA144" s="185"/>
      <c r="JB144" s="185"/>
      <c r="JC144" s="185"/>
      <c r="JD144" s="185"/>
      <c r="JE144" s="185"/>
      <c r="JF144" s="185"/>
      <c r="JG144" s="185"/>
      <c r="JH144" s="185"/>
      <c r="JI144" s="185"/>
      <c r="JJ144" s="185"/>
      <c r="JK144" s="185"/>
      <c r="JL144" s="185"/>
      <c r="JM144" s="185"/>
      <c r="JN144" s="185"/>
      <c r="JO144" s="185"/>
      <c r="JP144" s="185"/>
      <c r="JQ144" s="185"/>
      <c r="JR144" s="185"/>
      <c r="JS144" s="185"/>
      <c r="JT144" s="185"/>
      <c r="JU144" s="185"/>
      <c r="JV144" s="185"/>
      <c r="JW144" s="185"/>
      <c r="JX144" s="185"/>
      <c r="JY144" s="185"/>
      <c r="JZ144" s="185"/>
      <c r="KA144" s="185"/>
      <c r="KB144" s="185"/>
      <c r="KC144" s="185"/>
      <c r="KD144" s="185"/>
      <c r="KE144" s="185"/>
      <c r="KF144" s="185"/>
      <c r="KG144" s="185"/>
      <c r="KH144" s="185"/>
      <c r="KI144" s="185"/>
      <c r="KJ144" s="185"/>
      <c r="KK144" s="185"/>
      <c r="KL144" s="185"/>
      <c r="KM144" s="185"/>
      <c r="KN144" s="185"/>
      <c r="KO144" s="185"/>
      <c r="KP144" s="185"/>
      <c r="KQ144" s="185"/>
      <c r="KR144" s="185"/>
      <c r="KS144" s="185"/>
      <c r="KT144" s="185"/>
      <c r="KU144" s="185"/>
      <c r="KV144" s="185"/>
      <c r="KW144" s="185"/>
      <c r="KX144" s="185"/>
      <c r="KY144" s="185"/>
      <c r="KZ144" s="185"/>
      <c r="LA144" s="185"/>
      <c r="LB144" s="185"/>
      <c r="LC144" s="185"/>
      <c r="LD144" s="185"/>
      <c r="LE144" s="185"/>
      <c r="LF144" s="185"/>
      <c r="LG144" s="185"/>
      <c r="LH144" s="185"/>
      <c r="LI144" s="185"/>
      <c r="LJ144" s="185"/>
      <c r="LK144" s="185"/>
      <c r="LL144" s="185"/>
      <c r="LM144" s="185"/>
      <c r="LN144" s="185"/>
      <c r="LO144" s="185"/>
      <c r="LP144" s="185"/>
      <c r="LQ144" s="185"/>
      <c r="LR144" s="185"/>
      <c r="LS144" s="185"/>
      <c r="LT144" s="185"/>
    </row>
    <row r="145" spans="1:332" ht="15" customHeight="1">
      <c r="A145" s="196" t="str">
        <f t="shared" si="36"/>
        <v>9.1.7</v>
      </c>
      <c r="B145" s="253" t="str">
        <f t="shared" si="36"/>
        <v>equipo de presión constante, que incluye bomba auxiliar, mas controles, tableros de control y fuerza. no homologado</v>
      </c>
      <c r="C145" s="196" t="str">
        <f t="shared" si="36"/>
        <v>GL</v>
      </c>
      <c r="D145" s="196">
        <f t="shared" si="36"/>
        <v>1</v>
      </c>
      <c r="E145" s="196">
        <f t="shared" si="36"/>
        <v>74250000</v>
      </c>
      <c r="F145" s="197">
        <f t="shared" si="41"/>
        <v>74250000</v>
      </c>
      <c r="G145" s="20"/>
      <c r="H145" s="21">
        <f t="shared" si="44"/>
        <v>0</v>
      </c>
      <c r="I145" s="20"/>
      <c r="J145" s="21">
        <f t="shared" si="45"/>
        <v>0</v>
      </c>
      <c r="K145" s="20"/>
      <c r="L145" s="21">
        <f t="shared" si="46"/>
        <v>0</v>
      </c>
      <c r="M145" s="20"/>
      <c r="N145" s="33">
        <f t="shared" si="49"/>
        <v>0</v>
      </c>
      <c r="O145" s="20"/>
      <c r="P145" s="22"/>
      <c r="Q145" s="20"/>
      <c r="R145" s="22"/>
      <c r="S145" s="20"/>
      <c r="T145" s="22"/>
      <c r="U145" s="20"/>
      <c r="V145" s="22"/>
      <c r="W145" s="20"/>
      <c r="X145" s="22"/>
      <c r="Y145" s="20"/>
      <c r="Z145" s="22"/>
      <c r="AA145" s="20"/>
      <c r="AB145" s="22"/>
      <c r="AC145" s="20"/>
      <c r="AD145" s="22"/>
      <c r="AE145" s="20"/>
      <c r="AF145" s="22"/>
      <c r="AG145" s="20"/>
      <c r="AH145" s="22"/>
      <c r="AI145" s="20"/>
      <c r="AJ145" s="22"/>
      <c r="AK145" s="20"/>
      <c r="AL145" s="22"/>
      <c r="AM145" s="20"/>
      <c r="AN145" s="22"/>
      <c r="AO145" s="20"/>
      <c r="AP145" s="22"/>
      <c r="AQ145" s="20"/>
      <c r="AR145" s="22"/>
      <c r="AS145" s="20"/>
      <c r="AT145" s="22"/>
      <c r="AU145" s="20"/>
      <c r="AV145" s="22"/>
      <c r="AW145" s="20"/>
      <c r="AX145" s="22"/>
      <c r="AY145" s="20"/>
      <c r="AZ145" s="22"/>
      <c r="BA145" s="20"/>
      <c r="BB145" s="22"/>
      <c r="BC145" s="20"/>
      <c r="BD145" s="22"/>
      <c r="BE145" s="20"/>
      <c r="BF145" s="22"/>
      <c r="BG145" s="83"/>
      <c r="BH145" s="84"/>
      <c r="BI145" s="20"/>
      <c r="BJ145" s="95"/>
      <c r="BK145" s="20">
        <v>0</v>
      </c>
      <c r="BL145" s="21">
        <f t="shared" si="47"/>
        <v>0</v>
      </c>
      <c r="BM145" s="20"/>
      <c r="BN145" s="95">
        <f t="shared" si="37"/>
        <v>0</v>
      </c>
      <c r="BO145" s="20"/>
      <c r="BP145" s="21">
        <f t="shared" si="48"/>
        <v>0</v>
      </c>
      <c r="BQ145" s="20"/>
      <c r="BR145" s="22"/>
      <c r="BS145" s="20"/>
      <c r="BT145" s="22"/>
      <c r="BU145" s="20"/>
      <c r="BV145" s="22"/>
      <c r="BW145" s="20"/>
      <c r="BX145" s="22"/>
      <c r="BY145" s="20"/>
      <c r="BZ145" s="172"/>
      <c r="CA145" s="20"/>
      <c r="CB145" s="164"/>
      <c r="CC145" s="20"/>
      <c r="CD145" s="178"/>
      <c r="CE145" s="20"/>
      <c r="CF145" s="95"/>
      <c r="CG145" s="20"/>
      <c r="CH145" s="95"/>
      <c r="CI145" s="20"/>
      <c r="CJ145" s="22"/>
      <c r="CK145" s="20"/>
      <c r="CL145" s="22"/>
      <c r="CM145" s="20"/>
      <c r="CN145" s="22"/>
      <c r="CO145" s="20"/>
      <c r="CP145" s="22"/>
      <c r="CQ145" s="20"/>
      <c r="CR145" s="22"/>
      <c r="CS145" s="20"/>
      <c r="CT145" s="22"/>
      <c r="CU145" s="20"/>
      <c r="CV145" s="22"/>
      <c r="CW145" s="20"/>
      <c r="CX145" s="22"/>
      <c r="CY145" s="20"/>
      <c r="CZ145" s="22"/>
      <c r="DA145" s="20"/>
      <c r="DB145" s="22"/>
      <c r="DC145" s="20"/>
      <c r="DD145" s="22"/>
      <c r="DE145" s="20"/>
      <c r="DF145" s="22"/>
      <c r="DG145" s="20"/>
      <c r="DH145" s="22"/>
      <c r="DI145" s="20"/>
      <c r="DJ145" s="22"/>
      <c r="DK145" s="20"/>
      <c r="DL145" s="22"/>
      <c r="DM145" s="20"/>
      <c r="DN145" s="22"/>
      <c r="DO145" s="20"/>
      <c r="DP145" s="22"/>
      <c r="DQ145" s="20"/>
      <c r="DR145" s="22"/>
      <c r="DS145" s="20"/>
      <c r="DT145" s="22"/>
      <c r="DU145" s="20"/>
      <c r="DV145" s="22"/>
      <c r="DW145" s="20"/>
      <c r="DX145" s="22"/>
      <c r="DY145" s="20"/>
      <c r="DZ145" s="22"/>
      <c r="EA145" s="23">
        <f t="shared" si="42"/>
        <v>0</v>
      </c>
      <c r="EB145" s="21">
        <f t="shared" si="38"/>
        <v>0</v>
      </c>
      <c r="EC145" s="193" t="e">
        <f t="shared" si="39"/>
        <v>#REF!</v>
      </c>
      <c r="ED145" s="193">
        <f t="shared" si="40"/>
        <v>0</v>
      </c>
      <c r="EE145" s="194">
        <f t="shared" si="43"/>
        <v>1</v>
      </c>
      <c r="EF145" s="185"/>
      <c r="EG145" s="185" t="s">
        <v>630</v>
      </c>
      <c r="EH145" s="185" t="s">
        <v>631</v>
      </c>
      <c r="EI145" s="185" t="s">
        <v>632</v>
      </c>
      <c r="EJ145" s="185">
        <v>1</v>
      </c>
      <c r="EK145" s="185">
        <v>74250000</v>
      </c>
      <c r="EL145" s="185"/>
      <c r="EM145" s="185"/>
      <c r="EN145" s="185"/>
      <c r="EO145" s="185"/>
      <c r="EP145" s="185"/>
      <c r="EQ145" s="185"/>
      <c r="ER145" s="185"/>
      <c r="ES145" s="185"/>
      <c r="ET145" s="185"/>
      <c r="EU145" s="185"/>
      <c r="EV145" s="185"/>
      <c r="EW145" s="185"/>
      <c r="EX145" s="185"/>
      <c r="EY145" s="185"/>
      <c r="EZ145" s="185"/>
      <c r="FA145" s="185"/>
      <c r="FB145" s="185"/>
      <c r="FC145" s="185"/>
      <c r="FD145" s="185"/>
      <c r="FE145" s="185"/>
      <c r="FF145" s="185"/>
      <c r="FG145" s="195"/>
      <c r="FH145" s="185"/>
      <c r="FI145" s="185"/>
      <c r="FJ145" s="185"/>
      <c r="FK145" s="185"/>
      <c r="FL145" s="185"/>
      <c r="FM145" s="185"/>
      <c r="FN145" s="185"/>
      <c r="FO145" s="185"/>
      <c r="FP145" s="185"/>
      <c r="FQ145" s="185"/>
      <c r="FR145" s="185"/>
      <c r="FS145" s="185"/>
      <c r="FT145" s="185"/>
      <c r="FU145" s="185"/>
      <c r="FV145" s="185"/>
      <c r="FW145" s="185"/>
      <c r="FX145" s="185"/>
      <c r="FY145" s="185"/>
      <c r="FZ145" s="185"/>
      <c r="GA145" s="185"/>
      <c r="GB145" s="185"/>
      <c r="GC145" s="185"/>
      <c r="GD145" s="185"/>
      <c r="GE145" s="185"/>
      <c r="GF145" s="185"/>
      <c r="GG145" s="185"/>
      <c r="GH145" s="185"/>
      <c r="GI145" s="185"/>
      <c r="GJ145" s="185"/>
      <c r="GK145" s="185"/>
      <c r="GL145" s="185"/>
      <c r="GM145" s="185"/>
      <c r="GN145" s="185"/>
      <c r="GO145" s="185"/>
      <c r="GP145" s="185"/>
      <c r="GQ145" s="185"/>
      <c r="GR145" s="185"/>
      <c r="GS145" s="185"/>
      <c r="GT145" s="185"/>
      <c r="GU145" s="185"/>
      <c r="GV145" s="185"/>
      <c r="GW145" s="185"/>
      <c r="GX145" s="185"/>
      <c r="GY145" s="185"/>
      <c r="GZ145" s="185"/>
      <c r="HA145" s="185"/>
      <c r="HB145" s="185"/>
      <c r="HC145" s="185"/>
      <c r="HD145" s="185"/>
      <c r="HE145" s="185"/>
      <c r="HF145" s="185"/>
      <c r="HG145" s="185"/>
      <c r="HH145" s="185"/>
      <c r="HI145" s="185"/>
      <c r="HJ145" s="185"/>
      <c r="HK145" s="185"/>
      <c r="HL145" s="185"/>
      <c r="HM145" s="185"/>
      <c r="HN145" s="185"/>
      <c r="HO145" s="185"/>
      <c r="HP145" s="185"/>
      <c r="HQ145" s="185"/>
      <c r="HR145" s="185"/>
      <c r="HS145" s="185"/>
      <c r="HT145" s="185"/>
      <c r="HU145" s="185"/>
      <c r="HV145" s="185"/>
      <c r="HW145" s="185"/>
      <c r="HX145" s="185"/>
      <c r="HY145" s="185"/>
      <c r="HZ145" s="185"/>
      <c r="IA145" s="185"/>
      <c r="IB145" s="185"/>
      <c r="IC145" s="185"/>
      <c r="ID145" s="185"/>
      <c r="IE145" s="185"/>
      <c r="IF145" s="185"/>
      <c r="IG145" s="185"/>
      <c r="IH145" s="185"/>
      <c r="II145" s="185"/>
      <c r="IJ145" s="185"/>
      <c r="IK145" s="185"/>
      <c r="IL145" s="185"/>
      <c r="IM145" s="185"/>
      <c r="IN145" s="185"/>
      <c r="IO145" s="185"/>
      <c r="IP145" s="185"/>
      <c r="IQ145" s="185"/>
      <c r="IR145" s="185"/>
      <c r="IS145" s="185"/>
      <c r="IT145" s="185"/>
      <c r="IU145" s="185"/>
      <c r="IV145" s="185"/>
      <c r="IW145" s="185"/>
      <c r="IX145" s="185"/>
      <c r="IY145" s="185"/>
      <c r="IZ145" s="185"/>
      <c r="JA145" s="185"/>
      <c r="JB145" s="185"/>
      <c r="JC145" s="185"/>
      <c r="JD145" s="185"/>
      <c r="JE145" s="185"/>
      <c r="JF145" s="185"/>
      <c r="JG145" s="185"/>
      <c r="JH145" s="185"/>
      <c r="JI145" s="185"/>
      <c r="JJ145" s="185"/>
      <c r="JK145" s="185"/>
      <c r="JL145" s="185"/>
      <c r="JM145" s="185"/>
      <c r="JN145" s="185"/>
      <c r="JO145" s="185"/>
      <c r="JP145" s="185"/>
      <c r="JQ145" s="185"/>
      <c r="JR145" s="185"/>
      <c r="JS145" s="185"/>
      <c r="JT145" s="185"/>
      <c r="JU145" s="185"/>
      <c r="JV145" s="185"/>
      <c r="JW145" s="185"/>
      <c r="JX145" s="185"/>
      <c r="JY145" s="185"/>
      <c r="JZ145" s="185"/>
      <c r="KA145" s="185"/>
      <c r="KB145" s="185"/>
      <c r="KC145" s="185"/>
      <c r="KD145" s="185"/>
      <c r="KE145" s="185"/>
      <c r="KF145" s="185"/>
      <c r="KG145" s="185"/>
      <c r="KH145" s="185"/>
      <c r="KI145" s="185"/>
      <c r="KJ145" s="185"/>
      <c r="KK145" s="185"/>
      <c r="KL145" s="185"/>
      <c r="KM145" s="185"/>
      <c r="KN145" s="185"/>
      <c r="KO145" s="185"/>
      <c r="KP145" s="185"/>
      <c r="KQ145" s="185"/>
      <c r="KR145" s="185"/>
      <c r="KS145" s="185"/>
      <c r="KT145" s="185"/>
      <c r="KU145" s="185"/>
      <c r="KV145" s="185"/>
      <c r="KW145" s="185"/>
      <c r="KX145" s="185"/>
      <c r="KY145" s="185"/>
      <c r="KZ145" s="185"/>
      <c r="LA145" s="185"/>
      <c r="LB145" s="185"/>
      <c r="LC145" s="185"/>
      <c r="LD145" s="185"/>
      <c r="LE145" s="185"/>
      <c r="LF145" s="185"/>
      <c r="LG145" s="185"/>
      <c r="LH145" s="185"/>
      <c r="LI145" s="185"/>
      <c r="LJ145" s="185"/>
      <c r="LK145" s="185"/>
      <c r="LL145" s="185"/>
      <c r="LM145" s="185"/>
      <c r="LN145" s="185"/>
      <c r="LO145" s="185"/>
      <c r="LP145" s="185"/>
      <c r="LQ145" s="185"/>
      <c r="LR145" s="185"/>
      <c r="LS145" s="185"/>
      <c r="LT145" s="185"/>
    </row>
    <row r="146" spans="1:332" ht="14.45" customHeight="1">
      <c r="A146" s="196" t="str">
        <f t="shared" si="36"/>
        <v>9.1.8</v>
      </c>
      <c r="B146" s="253" t="str">
        <f t="shared" si="36"/>
        <v>niple pasamuro de 3"</v>
      </c>
      <c r="C146" s="196" t="str">
        <f t="shared" si="36"/>
        <v>UN</v>
      </c>
      <c r="D146" s="196">
        <f t="shared" si="36"/>
        <v>2</v>
      </c>
      <c r="E146" s="196">
        <f t="shared" si="36"/>
        <v>72939.240000000005</v>
      </c>
      <c r="F146" s="197">
        <f t="shared" si="41"/>
        <v>145878.48000000001</v>
      </c>
      <c r="G146" s="20"/>
      <c r="H146" s="21">
        <f t="shared" si="44"/>
        <v>0</v>
      </c>
      <c r="I146" s="20"/>
      <c r="J146" s="21">
        <f t="shared" si="45"/>
        <v>0</v>
      </c>
      <c r="K146" s="20"/>
      <c r="L146" s="21">
        <f t="shared" si="46"/>
        <v>0</v>
      </c>
      <c r="M146" s="20"/>
      <c r="N146" s="33">
        <f t="shared" si="49"/>
        <v>0</v>
      </c>
      <c r="O146" s="20"/>
      <c r="P146" s="22"/>
      <c r="Q146" s="20"/>
      <c r="R146" s="22"/>
      <c r="S146" s="20"/>
      <c r="T146" s="22"/>
      <c r="U146" s="20"/>
      <c r="V146" s="22"/>
      <c r="W146" s="20"/>
      <c r="X146" s="22"/>
      <c r="Y146" s="20"/>
      <c r="Z146" s="22"/>
      <c r="AA146" s="20"/>
      <c r="AB146" s="22"/>
      <c r="AC146" s="20"/>
      <c r="AD146" s="22"/>
      <c r="AE146" s="20"/>
      <c r="AF146" s="22"/>
      <c r="AG146" s="20"/>
      <c r="AH146" s="22"/>
      <c r="AI146" s="20"/>
      <c r="AJ146" s="22"/>
      <c r="AK146" s="20"/>
      <c r="AL146" s="22"/>
      <c r="AM146" s="20"/>
      <c r="AN146" s="22"/>
      <c r="AO146" s="20"/>
      <c r="AP146" s="22"/>
      <c r="AQ146" s="20"/>
      <c r="AR146" s="22"/>
      <c r="AS146" s="20"/>
      <c r="AT146" s="22"/>
      <c r="AU146" s="20"/>
      <c r="AV146" s="22"/>
      <c r="AW146" s="20"/>
      <c r="AX146" s="22"/>
      <c r="AY146" s="20"/>
      <c r="AZ146" s="22"/>
      <c r="BA146" s="20"/>
      <c r="BB146" s="22"/>
      <c r="BC146" s="20"/>
      <c r="BD146" s="22"/>
      <c r="BE146" s="20"/>
      <c r="BF146" s="22"/>
      <c r="BG146" s="83"/>
      <c r="BH146" s="84"/>
      <c r="BI146" s="20"/>
      <c r="BJ146" s="95"/>
      <c r="BK146" s="20">
        <v>0</v>
      </c>
      <c r="BL146" s="21">
        <f t="shared" si="47"/>
        <v>0</v>
      </c>
      <c r="BM146" s="20"/>
      <c r="BN146" s="95">
        <f t="shared" si="37"/>
        <v>0</v>
      </c>
      <c r="BO146" s="20"/>
      <c r="BP146" s="21">
        <f t="shared" si="48"/>
        <v>0</v>
      </c>
      <c r="BQ146" s="20"/>
      <c r="BR146" s="22"/>
      <c r="BS146" s="20"/>
      <c r="BT146" s="22"/>
      <c r="BU146" s="20"/>
      <c r="BV146" s="22"/>
      <c r="BW146" s="20"/>
      <c r="BX146" s="22"/>
      <c r="BY146" s="20"/>
      <c r="BZ146" s="172"/>
      <c r="CA146" s="20"/>
      <c r="CB146" s="164"/>
      <c r="CC146" s="20"/>
      <c r="CD146" s="178"/>
      <c r="CE146" s="20"/>
      <c r="CF146" s="95"/>
      <c r="CG146" s="20"/>
      <c r="CH146" s="95"/>
      <c r="CI146" s="20"/>
      <c r="CJ146" s="22"/>
      <c r="CK146" s="20"/>
      <c r="CL146" s="22"/>
      <c r="CM146" s="20"/>
      <c r="CN146" s="22"/>
      <c r="CO146" s="20"/>
      <c r="CP146" s="22"/>
      <c r="CQ146" s="20"/>
      <c r="CR146" s="22"/>
      <c r="CS146" s="20"/>
      <c r="CT146" s="22"/>
      <c r="CU146" s="20"/>
      <c r="CV146" s="22"/>
      <c r="CW146" s="20"/>
      <c r="CX146" s="22"/>
      <c r="CY146" s="20"/>
      <c r="CZ146" s="22"/>
      <c r="DA146" s="20"/>
      <c r="DB146" s="22"/>
      <c r="DC146" s="20"/>
      <c r="DD146" s="22"/>
      <c r="DE146" s="20"/>
      <c r="DF146" s="22"/>
      <c r="DG146" s="20"/>
      <c r="DH146" s="22"/>
      <c r="DI146" s="20"/>
      <c r="DJ146" s="22"/>
      <c r="DK146" s="20"/>
      <c r="DL146" s="22"/>
      <c r="DM146" s="20"/>
      <c r="DN146" s="22"/>
      <c r="DO146" s="20"/>
      <c r="DP146" s="22"/>
      <c r="DQ146" s="20"/>
      <c r="DR146" s="22"/>
      <c r="DS146" s="20"/>
      <c r="DT146" s="22"/>
      <c r="DU146" s="20"/>
      <c r="DV146" s="22"/>
      <c r="DW146" s="20"/>
      <c r="DX146" s="22"/>
      <c r="DY146" s="20"/>
      <c r="DZ146" s="22"/>
      <c r="EA146" s="23">
        <f t="shared" si="42"/>
        <v>0</v>
      </c>
      <c r="EB146" s="21">
        <f t="shared" si="38"/>
        <v>0</v>
      </c>
      <c r="EC146" s="193" t="e">
        <f t="shared" si="39"/>
        <v>#REF!</v>
      </c>
      <c r="ED146" s="193">
        <f t="shared" si="40"/>
        <v>0</v>
      </c>
      <c r="EE146" s="194">
        <f t="shared" si="43"/>
        <v>2</v>
      </c>
      <c r="EF146" s="185"/>
      <c r="EG146" s="185" t="s">
        <v>633</v>
      </c>
      <c r="EH146" s="185" t="s">
        <v>634</v>
      </c>
      <c r="EI146" s="185" t="s">
        <v>389</v>
      </c>
      <c r="EJ146" s="185">
        <v>2</v>
      </c>
      <c r="EK146" s="185">
        <v>72939.240000000005</v>
      </c>
      <c r="EL146" s="185"/>
      <c r="EM146" s="185"/>
      <c r="EN146" s="185"/>
      <c r="EO146" s="185"/>
      <c r="EP146" s="185"/>
      <c r="EQ146" s="185"/>
      <c r="ER146" s="185"/>
      <c r="ES146" s="185"/>
      <c r="ET146" s="185"/>
      <c r="EU146" s="185"/>
      <c r="EV146" s="185"/>
      <c r="EW146" s="185"/>
      <c r="EX146" s="185"/>
      <c r="EY146" s="185"/>
      <c r="EZ146" s="185"/>
      <c r="FA146" s="185"/>
      <c r="FB146" s="185"/>
      <c r="FC146" s="185"/>
      <c r="FD146" s="185"/>
      <c r="FE146" s="185"/>
      <c r="FF146" s="185"/>
      <c r="FG146" s="195"/>
      <c r="FH146" s="185"/>
      <c r="FI146" s="185"/>
      <c r="FJ146" s="185"/>
      <c r="FK146" s="185"/>
      <c r="FL146" s="185"/>
      <c r="FM146" s="185"/>
      <c r="FN146" s="185"/>
      <c r="FO146" s="185"/>
      <c r="FP146" s="185"/>
      <c r="FQ146" s="185"/>
      <c r="FR146" s="185"/>
      <c r="FS146" s="185"/>
      <c r="FT146" s="185"/>
      <c r="FU146" s="185"/>
      <c r="FV146" s="185"/>
      <c r="FW146" s="185"/>
      <c r="FX146" s="185"/>
      <c r="FY146" s="185"/>
      <c r="FZ146" s="185"/>
      <c r="GA146" s="185"/>
      <c r="GB146" s="185"/>
      <c r="GC146" s="185"/>
      <c r="GD146" s="185"/>
      <c r="GE146" s="185"/>
      <c r="GF146" s="185"/>
      <c r="GG146" s="185"/>
      <c r="GH146" s="185"/>
      <c r="GI146" s="185"/>
      <c r="GJ146" s="185"/>
      <c r="GK146" s="185"/>
      <c r="GL146" s="185"/>
      <c r="GM146" s="185"/>
      <c r="GN146" s="185"/>
      <c r="GO146" s="185"/>
      <c r="GP146" s="185"/>
      <c r="GQ146" s="185"/>
      <c r="GR146" s="185"/>
      <c r="GS146" s="185"/>
      <c r="GT146" s="185"/>
      <c r="GU146" s="185"/>
      <c r="GV146" s="185"/>
      <c r="GW146" s="185"/>
      <c r="GX146" s="185"/>
      <c r="GY146" s="185"/>
      <c r="GZ146" s="185"/>
      <c r="HA146" s="185"/>
      <c r="HB146" s="185"/>
      <c r="HC146" s="185"/>
      <c r="HD146" s="185"/>
      <c r="HE146" s="185"/>
      <c r="HF146" s="185"/>
      <c r="HG146" s="185"/>
      <c r="HH146" s="185"/>
      <c r="HI146" s="185"/>
      <c r="HJ146" s="185"/>
      <c r="HK146" s="185"/>
      <c r="HL146" s="185"/>
      <c r="HM146" s="185"/>
      <c r="HN146" s="185"/>
      <c r="HO146" s="185"/>
      <c r="HP146" s="185"/>
      <c r="HQ146" s="185"/>
      <c r="HR146" s="185"/>
      <c r="HS146" s="185"/>
      <c r="HT146" s="185"/>
      <c r="HU146" s="185"/>
      <c r="HV146" s="185"/>
      <c r="HW146" s="185"/>
      <c r="HX146" s="185"/>
      <c r="HY146" s="185"/>
      <c r="HZ146" s="185"/>
      <c r="IA146" s="185"/>
      <c r="IB146" s="185"/>
      <c r="IC146" s="185"/>
      <c r="ID146" s="185"/>
      <c r="IE146" s="185"/>
      <c r="IF146" s="185"/>
      <c r="IG146" s="185"/>
      <c r="IH146" s="185"/>
      <c r="II146" s="185"/>
      <c r="IJ146" s="185"/>
      <c r="IK146" s="185"/>
      <c r="IL146" s="185"/>
      <c r="IM146" s="185"/>
      <c r="IN146" s="185"/>
      <c r="IO146" s="185"/>
      <c r="IP146" s="185"/>
      <c r="IQ146" s="185"/>
      <c r="IR146" s="185"/>
      <c r="IS146" s="185"/>
      <c r="IT146" s="185"/>
      <c r="IU146" s="185"/>
      <c r="IV146" s="185"/>
      <c r="IW146" s="185"/>
      <c r="IX146" s="185"/>
      <c r="IY146" s="185"/>
      <c r="IZ146" s="185"/>
      <c r="JA146" s="185"/>
      <c r="JB146" s="185"/>
      <c r="JC146" s="185"/>
      <c r="JD146" s="185"/>
      <c r="JE146" s="185"/>
      <c r="JF146" s="185"/>
      <c r="JG146" s="185"/>
      <c r="JH146" s="185"/>
      <c r="JI146" s="185"/>
      <c r="JJ146" s="185"/>
      <c r="JK146" s="185"/>
      <c r="JL146" s="185"/>
      <c r="JM146" s="185"/>
      <c r="JN146" s="185"/>
      <c r="JO146" s="185"/>
      <c r="JP146" s="185"/>
      <c r="JQ146" s="185"/>
      <c r="JR146" s="185"/>
      <c r="JS146" s="185"/>
      <c r="JT146" s="185"/>
      <c r="JU146" s="185"/>
      <c r="JV146" s="185"/>
      <c r="JW146" s="185"/>
      <c r="JX146" s="185"/>
      <c r="JY146" s="185"/>
      <c r="JZ146" s="185"/>
      <c r="KA146" s="185"/>
      <c r="KB146" s="185"/>
      <c r="KC146" s="185"/>
      <c r="KD146" s="185"/>
      <c r="KE146" s="185"/>
      <c r="KF146" s="185"/>
      <c r="KG146" s="185"/>
      <c r="KH146" s="185"/>
      <c r="KI146" s="185"/>
      <c r="KJ146" s="185"/>
      <c r="KK146" s="185"/>
      <c r="KL146" s="185"/>
      <c r="KM146" s="185"/>
      <c r="KN146" s="185"/>
      <c r="KO146" s="185"/>
      <c r="KP146" s="185"/>
      <c r="KQ146" s="185"/>
      <c r="KR146" s="185"/>
      <c r="KS146" s="185"/>
      <c r="KT146" s="185"/>
      <c r="KU146" s="185"/>
      <c r="KV146" s="185"/>
      <c r="KW146" s="185"/>
      <c r="KX146" s="185"/>
      <c r="KY146" s="185"/>
      <c r="KZ146" s="185"/>
      <c r="LA146" s="185"/>
      <c r="LB146" s="185"/>
      <c r="LC146" s="185"/>
      <c r="LD146" s="185"/>
      <c r="LE146" s="185"/>
      <c r="LF146" s="185"/>
      <c r="LG146" s="185"/>
      <c r="LH146" s="185"/>
      <c r="LI146" s="185"/>
      <c r="LJ146" s="185"/>
      <c r="LK146" s="185"/>
      <c r="LL146" s="185"/>
      <c r="LM146" s="185"/>
      <c r="LN146" s="185"/>
      <c r="LO146" s="185"/>
      <c r="LP146" s="185"/>
      <c r="LQ146" s="185"/>
      <c r="LR146" s="185"/>
      <c r="LS146" s="185"/>
      <c r="LT146" s="185"/>
    </row>
    <row r="147" spans="1:332" ht="15" customHeight="1">
      <c r="A147" s="196" t="str">
        <f t="shared" si="36"/>
        <v>9.1.9</v>
      </c>
      <c r="B147" s="253" t="str">
        <f t="shared" si="36"/>
        <v>niple pasamuro de 3"</v>
      </c>
      <c r="C147" s="196" t="str">
        <f t="shared" si="36"/>
        <v>UN</v>
      </c>
      <c r="D147" s="196">
        <f t="shared" si="36"/>
        <v>4</v>
      </c>
      <c r="E147" s="196">
        <f t="shared" si="36"/>
        <v>72939.240000000005</v>
      </c>
      <c r="F147" s="197">
        <f t="shared" si="41"/>
        <v>291756.96000000002</v>
      </c>
      <c r="G147" s="20"/>
      <c r="H147" s="21">
        <f t="shared" si="44"/>
        <v>0</v>
      </c>
      <c r="I147" s="20"/>
      <c r="J147" s="21">
        <f t="shared" si="45"/>
        <v>0</v>
      </c>
      <c r="K147" s="20"/>
      <c r="L147" s="21">
        <f t="shared" si="46"/>
        <v>0</v>
      </c>
      <c r="M147" s="20"/>
      <c r="N147" s="33">
        <f t="shared" si="49"/>
        <v>0</v>
      </c>
      <c r="O147" s="20"/>
      <c r="P147" s="22"/>
      <c r="Q147" s="20"/>
      <c r="R147" s="22"/>
      <c r="S147" s="20"/>
      <c r="T147" s="22"/>
      <c r="U147" s="20"/>
      <c r="V147" s="22"/>
      <c r="W147" s="20"/>
      <c r="X147" s="22"/>
      <c r="Y147" s="20"/>
      <c r="Z147" s="22"/>
      <c r="AA147" s="20"/>
      <c r="AB147" s="22"/>
      <c r="AC147" s="20"/>
      <c r="AD147" s="22"/>
      <c r="AE147" s="20"/>
      <c r="AF147" s="22"/>
      <c r="AG147" s="20"/>
      <c r="AH147" s="22"/>
      <c r="AI147" s="20"/>
      <c r="AJ147" s="22"/>
      <c r="AK147" s="20"/>
      <c r="AL147" s="22"/>
      <c r="AM147" s="20"/>
      <c r="AN147" s="22"/>
      <c r="AO147" s="20"/>
      <c r="AP147" s="22"/>
      <c r="AQ147" s="20"/>
      <c r="AR147" s="22"/>
      <c r="AS147" s="20"/>
      <c r="AT147" s="22"/>
      <c r="AU147" s="20"/>
      <c r="AV147" s="22"/>
      <c r="AW147" s="20"/>
      <c r="AX147" s="22"/>
      <c r="AY147" s="20"/>
      <c r="AZ147" s="22"/>
      <c r="BA147" s="20"/>
      <c r="BB147" s="22"/>
      <c r="BC147" s="20"/>
      <c r="BD147" s="22"/>
      <c r="BE147" s="20"/>
      <c r="BF147" s="22"/>
      <c r="BG147" s="83"/>
      <c r="BH147" s="84"/>
      <c r="BI147" s="20"/>
      <c r="BJ147" s="95"/>
      <c r="BK147" s="20">
        <v>0</v>
      </c>
      <c r="BL147" s="21">
        <f t="shared" si="47"/>
        <v>0</v>
      </c>
      <c r="BM147" s="20"/>
      <c r="BN147" s="95">
        <f t="shared" si="37"/>
        <v>0</v>
      </c>
      <c r="BO147" s="20"/>
      <c r="BP147" s="21">
        <f t="shared" si="48"/>
        <v>0</v>
      </c>
      <c r="BQ147" s="20"/>
      <c r="BR147" s="22"/>
      <c r="BS147" s="20"/>
      <c r="BT147" s="22"/>
      <c r="BU147" s="20"/>
      <c r="BV147" s="22"/>
      <c r="BW147" s="20"/>
      <c r="BX147" s="22"/>
      <c r="BY147" s="20"/>
      <c r="BZ147" s="172"/>
      <c r="CA147" s="20"/>
      <c r="CB147" s="164"/>
      <c r="CC147" s="20"/>
      <c r="CD147" s="178"/>
      <c r="CE147" s="20"/>
      <c r="CF147" s="95"/>
      <c r="CG147" s="20"/>
      <c r="CH147" s="95"/>
      <c r="CI147" s="20"/>
      <c r="CJ147" s="22"/>
      <c r="CK147" s="20"/>
      <c r="CL147" s="22"/>
      <c r="CM147" s="20"/>
      <c r="CN147" s="22"/>
      <c r="CO147" s="20"/>
      <c r="CP147" s="22"/>
      <c r="CQ147" s="20"/>
      <c r="CR147" s="22"/>
      <c r="CS147" s="20"/>
      <c r="CT147" s="22"/>
      <c r="CU147" s="20"/>
      <c r="CV147" s="22"/>
      <c r="CW147" s="20"/>
      <c r="CX147" s="22"/>
      <c r="CY147" s="20"/>
      <c r="CZ147" s="22"/>
      <c r="DA147" s="20"/>
      <c r="DB147" s="22"/>
      <c r="DC147" s="20"/>
      <c r="DD147" s="22"/>
      <c r="DE147" s="20"/>
      <c r="DF147" s="22"/>
      <c r="DG147" s="20"/>
      <c r="DH147" s="22"/>
      <c r="DI147" s="20"/>
      <c r="DJ147" s="22"/>
      <c r="DK147" s="20"/>
      <c r="DL147" s="22"/>
      <c r="DM147" s="20"/>
      <c r="DN147" s="22"/>
      <c r="DO147" s="20"/>
      <c r="DP147" s="22"/>
      <c r="DQ147" s="20"/>
      <c r="DR147" s="22"/>
      <c r="DS147" s="20"/>
      <c r="DT147" s="22"/>
      <c r="DU147" s="20"/>
      <c r="DV147" s="22"/>
      <c r="DW147" s="20"/>
      <c r="DX147" s="22"/>
      <c r="DY147" s="20"/>
      <c r="DZ147" s="22"/>
      <c r="EA147" s="23">
        <f t="shared" si="42"/>
        <v>0</v>
      </c>
      <c r="EB147" s="21">
        <f t="shared" si="38"/>
        <v>0</v>
      </c>
      <c r="EC147" s="193" t="e">
        <f t="shared" si="39"/>
        <v>#REF!</v>
      </c>
      <c r="ED147" s="193">
        <f t="shared" si="40"/>
        <v>0</v>
      </c>
      <c r="EE147" s="194">
        <f t="shared" si="43"/>
        <v>4</v>
      </c>
      <c r="EF147" s="185"/>
      <c r="EG147" s="185" t="s">
        <v>635</v>
      </c>
      <c r="EH147" s="185" t="s">
        <v>634</v>
      </c>
      <c r="EI147" s="185" t="s">
        <v>389</v>
      </c>
      <c r="EJ147" s="185">
        <v>4</v>
      </c>
      <c r="EK147" s="185">
        <v>72939.240000000005</v>
      </c>
      <c r="EL147" s="185"/>
      <c r="EM147" s="185"/>
      <c r="EN147" s="185"/>
      <c r="EO147" s="185"/>
      <c r="EP147" s="185"/>
      <c r="EQ147" s="185"/>
      <c r="ER147" s="185"/>
      <c r="ES147" s="185"/>
      <c r="ET147" s="185"/>
      <c r="EU147" s="185"/>
      <c r="EV147" s="185"/>
      <c r="EW147" s="185"/>
      <c r="EX147" s="185"/>
      <c r="EY147" s="185"/>
      <c r="EZ147" s="185"/>
      <c r="FA147" s="185"/>
      <c r="FB147" s="185"/>
      <c r="FC147" s="185"/>
      <c r="FD147" s="185"/>
      <c r="FE147" s="185"/>
      <c r="FF147" s="185"/>
      <c r="FG147" s="195"/>
      <c r="FH147" s="185"/>
      <c r="FI147" s="185"/>
      <c r="FJ147" s="185"/>
      <c r="FK147" s="185"/>
      <c r="FL147" s="185"/>
      <c r="FM147" s="185"/>
      <c r="FN147" s="185"/>
      <c r="FO147" s="185"/>
      <c r="FP147" s="185"/>
      <c r="FQ147" s="185"/>
      <c r="FR147" s="185"/>
      <c r="FS147" s="185"/>
      <c r="FT147" s="185"/>
      <c r="FU147" s="185"/>
      <c r="FV147" s="185"/>
      <c r="FW147" s="185"/>
      <c r="FX147" s="185"/>
      <c r="FY147" s="185"/>
      <c r="FZ147" s="185"/>
      <c r="GA147" s="185"/>
      <c r="GB147" s="185"/>
      <c r="GC147" s="185"/>
      <c r="GD147" s="185"/>
      <c r="GE147" s="185"/>
      <c r="GF147" s="185"/>
      <c r="GG147" s="185"/>
      <c r="GH147" s="185"/>
      <c r="GI147" s="185"/>
      <c r="GJ147" s="185"/>
      <c r="GK147" s="185"/>
      <c r="GL147" s="185"/>
      <c r="GM147" s="185"/>
      <c r="GN147" s="185"/>
      <c r="GO147" s="185"/>
      <c r="GP147" s="185"/>
      <c r="GQ147" s="185"/>
      <c r="GR147" s="185"/>
      <c r="GS147" s="185"/>
      <c r="GT147" s="185"/>
      <c r="GU147" s="185"/>
      <c r="GV147" s="185"/>
      <c r="GW147" s="185"/>
      <c r="GX147" s="185"/>
      <c r="GY147" s="185"/>
      <c r="GZ147" s="185"/>
      <c r="HA147" s="185"/>
      <c r="HB147" s="185"/>
      <c r="HC147" s="185"/>
      <c r="HD147" s="185"/>
      <c r="HE147" s="185"/>
      <c r="HF147" s="185"/>
      <c r="HG147" s="185"/>
      <c r="HH147" s="185"/>
      <c r="HI147" s="185"/>
      <c r="HJ147" s="185"/>
      <c r="HK147" s="185"/>
      <c r="HL147" s="185"/>
      <c r="HM147" s="185"/>
      <c r="HN147" s="185"/>
      <c r="HO147" s="185"/>
      <c r="HP147" s="185"/>
      <c r="HQ147" s="185"/>
      <c r="HR147" s="185"/>
      <c r="HS147" s="185"/>
      <c r="HT147" s="185"/>
      <c r="HU147" s="185"/>
      <c r="HV147" s="185"/>
      <c r="HW147" s="185"/>
      <c r="HX147" s="185"/>
      <c r="HY147" s="185"/>
      <c r="HZ147" s="185"/>
      <c r="IA147" s="185"/>
      <c r="IB147" s="185"/>
      <c r="IC147" s="185"/>
      <c r="ID147" s="185"/>
      <c r="IE147" s="185"/>
      <c r="IF147" s="185"/>
      <c r="IG147" s="185"/>
      <c r="IH147" s="185"/>
      <c r="II147" s="185"/>
      <c r="IJ147" s="185"/>
      <c r="IK147" s="185"/>
      <c r="IL147" s="185"/>
      <c r="IM147" s="185"/>
      <c r="IN147" s="185"/>
      <c r="IO147" s="185"/>
      <c r="IP147" s="185"/>
      <c r="IQ147" s="185"/>
      <c r="IR147" s="185"/>
      <c r="IS147" s="185"/>
      <c r="IT147" s="185"/>
      <c r="IU147" s="185"/>
      <c r="IV147" s="185"/>
      <c r="IW147" s="185"/>
      <c r="IX147" s="185"/>
      <c r="IY147" s="185"/>
      <c r="IZ147" s="185"/>
      <c r="JA147" s="185"/>
      <c r="JB147" s="185"/>
      <c r="JC147" s="185"/>
      <c r="JD147" s="185"/>
      <c r="JE147" s="185"/>
      <c r="JF147" s="185"/>
      <c r="JG147" s="185"/>
      <c r="JH147" s="185"/>
      <c r="JI147" s="185"/>
      <c r="JJ147" s="185"/>
      <c r="JK147" s="185"/>
      <c r="JL147" s="185"/>
      <c r="JM147" s="185"/>
      <c r="JN147" s="185"/>
      <c r="JO147" s="185"/>
      <c r="JP147" s="185"/>
      <c r="JQ147" s="185"/>
      <c r="JR147" s="185"/>
      <c r="JS147" s="185"/>
      <c r="JT147" s="185"/>
      <c r="JU147" s="185"/>
      <c r="JV147" s="185"/>
      <c r="JW147" s="185"/>
      <c r="JX147" s="185"/>
      <c r="JY147" s="185"/>
      <c r="JZ147" s="185"/>
      <c r="KA147" s="185"/>
      <c r="KB147" s="185"/>
      <c r="KC147" s="185"/>
      <c r="KD147" s="185"/>
      <c r="KE147" s="185"/>
      <c r="KF147" s="185"/>
      <c r="KG147" s="185"/>
      <c r="KH147" s="185"/>
      <c r="KI147" s="185"/>
      <c r="KJ147" s="185"/>
      <c r="KK147" s="185"/>
      <c r="KL147" s="185"/>
      <c r="KM147" s="185"/>
      <c r="KN147" s="185"/>
      <c r="KO147" s="185"/>
      <c r="KP147" s="185"/>
      <c r="KQ147" s="185"/>
      <c r="KR147" s="185"/>
      <c r="KS147" s="185"/>
      <c r="KT147" s="185"/>
      <c r="KU147" s="185"/>
      <c r="KV147" s="185"/>
      <c r="KW147" s="185"/>
      <c r="KX147" s="185"/>
      <c r="KY147" s="185"/>
      <c r="KZ147" s="185"/>
      <c r="LA147" s="185"/>
      <c r="LB147" s="185"/>
      <c r="LC147" s="185"/>
      <c r="LD147" s="185"/>
      <c r="LE147" s="185"/>
      <c r="LF147" s="185"/>
      <c r="LG147" s="185"/>
      <c r="LH147" s="185"/>
      <c r="LI147" s="185"/>
      <c r="LJ147" s="185"/>
      <c r="LK147" s="185"/>
      <c r="LL147" s="185"/>
      <c r="LM147" s="185"/>
      <c r="LN147" s="185"/>
      <c r="LO147" s="185"/>
      <c r="LP147" s="185"/>
      <c r="LQ147" s="185"/>
      <c r="LR147" s="185"/>
      <c r="LS147" s="185"/>
      <c r="LT147" s="185"/>
    </row>
    <row r="148" spans="1:332" ht="14.45" customHeight="1">
      <c r="A148" s="196" t="str">
        <f t="shared" si="36"/>
        <v>9.1.10</v>
      </c>
      <c r="B148" s="253" t="str">
        <f t="shared" si="36"/>
        <v>Equipo eyector de 0,5HP + suplencia de 0,5HP</v>
      </c>
      <c r="C148" s="196" t="str">
        <f t="shared" si="36"/>
        <v>GL</v>
      </c>
      <c r="D148" s="196">
        <f t="shared" si="36"/>
        <v>1</v>
      </c>
      <c r="E148" s="196">
        <f t="shared" si="36"/>
        <v>2596269.06</v>
      </c>
      <c r="F148" s="197">
        <f t="shared" si="41"/>
        <v>2596269.06</v>
      </c>
      <c r="G148" s="20"/>
      <c r="H148" s="21">
        <f t="shared" si="44"/>
        <v>0</v>
      </c>
      <c r="I148" s="20"/>
      <c r="J148" s="21">
        <f t="shared" si="45"/>
        <v>0</v>
      </c>
      <c r="K148" s="20"/>
      <c r="L148" s="21">
        <f t="shared" si="46"/>
        <v>0</v>
      </c>
      <c r="M148" s="20"/>
      <c r="N148" s="33">
        <f t="shared" si="49"/>
        <v>0</v>
      </c>
      <c r="O148" s="20"/>
      <c r="P148" s="22"/>
      <c r="Q148" s="20"/>
      <c r="R148" s="22"/>
      <c r="S148" s="20"/>
      <c r="T148" s="22"/>
      <c r="U148" s="20"/>
      <c r="V148" s="22"/>
      <c r="W148" s="20"/>
      <c r="X148" s="22"/>
      <c r="Y148" s="20"/>
      <c r="Z148" s="22"/>
      <c r="AA148" s="20"/>
      <c r="AB148" s="22"/>
      <c r="AC148" s="20"/>
      <c r="AD148" s="22"/>
      <c r="AE148" s="20"/>
      <c r="AF148" s="22"/>
      <c r="AG148" s="20"/>
      <c r="AH148" s="22"/>
      <c r="AI148" s="20"/>
      <c r="AJ148" s="22"/>
      <c r="AK148" s="20"/>
      <c r="AL148" s="22"/>
      <c r="AM148" s="20"/>
      <c r="AN148" s="22"/>
      <c r="AO148" s="20"/>
      <c r="AP148" s="22"/>
      <c r="AQ148" s="20"/>
      <c r="AR148" s="22"/>
      <c r="AS148" s="20"/>
      <c r="AT148" s="22"/>
      <c r="AU148" s="20"/>
      <c r="AV148" s="22"/>
      <c r="AW148" s="20"/>
      <c r="AX148" s="22"/>
      <c r="AY148" s="20"/>
      <c r="AZ148" s="22"/>
      <c r="BA148" s="20"/>
      <c r="BB148" s="22"/>
      <c r="BC148" s="20"/>
      <c r="BD148" s="22"/>
      <c r="BE148" s="20"/>
      <c r="BF148" s="22"/>
      <c r="BG148" s="83"/>
      <c r="BH148" s="84"/>
      <c r="BI148" s="20"/>
      <c r="BJ148" s="95"/>
      <c r="BK148" s="20">
        <v>0</v>
      </c>
      <c r="BL148" s="21">
        <f t="shared" si="47"/>
        <v>0</v>
      </c>
      <c r="BM148" s="20"/>
      <c r="BN148" s="95">
        <f t="shared" si="37"/>
        <v>0</v>
      </c>
      <c r="BO148" s="20"/>
      <c r="BP148" s="21">
        <f t="shared" si="48"/>
        <v>0</v>
      </c>
      <c r="BQ148" s="20"/>
      <c r="BR148" s="22"/>
      <c r="BS148" s="20"/>
      <c r="BT148" s="22"/>
      <c r="BU148" s="20"/>
      <c r="BV148" s="22"/>
      <c r="BW148" s="20"/>
      <c r="BX148" s="22"/>
      <c r="BY148" s="20"/>
      <c r="BZ148" s="172"/>
      <c r="CA148" s="20"/>
      <c r="CB148" s="164"/>
      <c r="CC148" s="20"/>
      <c r="CD148" s="178"/>
      <c r="CE148" s="20"/>
      <c r="CF148" s="95"/>
      <c r="CG148" s="20"/>
      <c r="CH148" s="95"/>
      <c r="CI148" s="20"/>
      <c r="CJ148" s="22"/>
      <c r="CK148" s="20"/>
      <c r="CL148" s="22"/>
      <c r="CM148" s="20"/>
      <c r="CN148" s="22"/>
      <c r="CO148" s="20"/>
      <c r="CP148" s="22"/>
      <c r="CQ148" s="20"/>
      <c r="CR148" s="22"/>
      <c r="CS148" s="20"/>
      <c r="CT148" s="22"/>
      <c r="CU148" s="20"/>
      <c r="CV148" s="22"/>
      <c r="CW148" s="20"/>
      <c r="CX148" s="22"/>
      <c r="CY148" s="20"/>
      <c r="CZ148" s="22"/>
      <c r="DA148" s="20"/>
      <c r="DB148" s="22"/>
      <c r="DC148" s="20"/>
      <c r="DD148" s="22"/>
      <c r="DE148" s="20"/>
      <c r="DF148" s="22"/>
      <c r="DG148" s="20"/>
      <c r="DH148" s="22"/>
      <c r="DI148" s="20"/>
      <c r="DJ148" s="22"/>
      <c r="DK148" s="20"/>
      <c r="DL148" s="22"/>
      <c r="DM148" s="20"/>
      <c r="DN148" s="22"/>
      <c r="DO148" s="20"/>
      <c r="DP148" s="22"/>
      <c r="DQ148" s="20"/>
      <c r="DR148" s="22"/>
      <c r="DS148" s="20"/>
      <c r="DT148" s="22"/>
      <c r="DU148" s="20"/>
      <c r="DV148" s="22"/>
      <c r="DW148" s="20"/>
      <c r="DX148" s="22"/>
      <c r="DY148" s="20"/>
      <c r="DZ148" s="22"/>
      <c r="EA148" s="23">
        <f t="shared" si="42"/>
        <v>0</v>
      </c>
      <c r="EB148" s="21">
        <f t="shared" si="38"/>
        <v>0</v>
      </c>
      <c r="EC148" s="193" t="e">
        <f t="shared" si="39"/>
        <v>#REF!</v>
      </c>
      <c r="ED148" s="193">
        <f t="shared" si="40"/>
        <v>0</v>
      </c>
      <c r="EE148" s="194">
        <f t="shared" si="43"/>
        <v>1</v>
      </c>
      <c r="EF148" s="185"/>
      <c r="EG148" s="185" t="s">
        <v>636</v>
      </c>
      <c r="EH148" s="185" t="s">
        <v>637</v>
      </c>
      <c r="EI148" s="185" t="s">
        <v>632</v>
      </c>
      <c r="EJ148" s="185">
        <v>1</v>
      </c>
      <c r="EK148" s="185">
        <v>2596269.06</v>
      </c>
      <c r="EL148" s="185"/>
      <c r="EM148" s="185"/>
      <c r="EN148" s="185"/>
      <c r="EO148" s="185"/>
      <c r="EP148" s="185"/>
      <c r="EQ148" s="185"/>
      <c r="ER148" s="185"/>
      <c r="ES148" s="185"/>
      <c r="ET148" s="185"/>
      <c r="EU148" s="185"/>
      <c r="EV148" s="185"/>
      <c r="EW148" s="185"/>
      <c r="EX148" s="185"/>
      <c r="EY148" s="185"/>
      <c r="EZ148" s="185"/>
      <c r="FA148" s="185"/>
      <c r="FB148" s="185"/>
      <c r="FC148" s="185"/>
      <c r="FD148" s="185"/>
      <c r="FE148" s="185"/>
      <c r="FF148" s="185"/>
      <c r="FG148" s="195"/>
      <c r="FH148" s="185"/>
      <c r="FI148" s="185"/>
      <c r="FJ148" s="185"/>
      <c r="FK148" s="185"/>
      <c r="FL148" s="185"/>
      <c r="FM148" s="185"/>
      <c r="FN148" s="185"/>
      <c r="FO148" s="185"/>
      <c r="FP148" s="185"/>
      <c r="FQ148" s="185"/>
      <c r="FR148" s="185"/>
      <c r="FS148" s="185"/>
      <c r="FT148" s="185"/>
      <c r="FU148" s="185"/>
      <c r="FV148" s="185"/>
      <c r="FW148" s="185"/>
      <c r="FX148" s="185"/>
      <c r="FY148" s="185"/>
      <c r="FZ148" s="185"/>
      <c r="GA148" s="185"/>
      <c r="GB148" s="185"/>
      <c r="GC148" s="185"/>
      <c r="GD148" s="185"/>
      <c r="GE148" s="185"/>
      <c r="GF148" s="185"/>
      <c r="GG148" s="185"/>
      <c r="GH148" s="185"/>
      <c r="GI148" s="185"/>
      <c r="GJ148" s="185"/>
      <c r="GK148" s="185"/>
      <c r="GL148" s="185"/>
      <c r="GM148" s="185"/>
      <c r="GN148" s="185"/>
      <c r="GO148" s="185"/>
      <c r="GP148" s="185"/>
      <c r="GQ148" s="185"/>
      <c r="GR148" s="185"/>
      <c r="GS148" s="185"/>
      <c r="GT148" s="185"/>
      <c r="GU148" s="185"/>
      <c r="GV148" s="185"/>
      <c r="GW148" s="185"/>
      <c r="GX148" s="185"/>
      <c r="GY148" s="185"/>
      <c r="GZ148" s="185"/>
      <c r="HA148" s="185"/>
      <c r="HB148" s="185"/>
      <c r="HC148" s="185"/>
      <c r="HD148" s="185"/>
      <c r="HE148" s="185"/>
      <c r="HF148" s="185"/>
      <c r="HG148" s="185"/>
      <c r="HH148" s="185"/>
      <c r="HI148" s="185"/>
      <c r="HJ148" s="185"/>
      <c r="HK148" s="185"/>
      <c r="HL148" s="185"/>
      <c r="HM148" s="185"/>
      <c r="HN148" s="185"/>
      <c r="HO148" s="185"/>
      <c r="HP148" s="185"/>
      <c r="HQ148" s="185"/>
      <c r="HR148" s="185"/>
      <c r="HS148" s="185"/>
      <c r="HT148" s="185"/>
      <c r="HU148" s="185"/>
      <c r="HV148" s="185"/>
      <c r="HW148" s="185"/>
      <c r="HX148" s="185"/>
      <c r="HY148" s="185"/>
      <c r="HZ148" s="185"/>
      <c r="IA148" s="185"/>
      <c r="IB148" s="185"/>
      <c r="IC148" s="185"/>
      <c r="ID148" s="185"/>
      <c r="IE148" s="185"/>
      <c r="IF148" s="185"/>
      <c r="IG148" s="185"/>
      <c r="IH148" s="185"/>
      <c r="II148" s="185"/>
      <c r="IJ148" s="185"/>
      <c r="IK148" s="185"/>
      <c r="IL148" s="185"/>
      <c r="IM148" s="185"/>
      <c r="IN148" s="185"/>
      <c r="IO148" s="185"/>
      <c r="IP148" s="185"/>
      <c r="IQ148" s="185"/>
      <c r="IR148" s="185"/>
      <c r="IS148" s="185"/>
      <c r="IT148" s="185"/>
      <c r="IU148" s="185"/>
      <c r="IV148" s="185"/>
      <c r="IW148" s="185"/>
      <c r="IX148" s="185"/>
      <c r="IY148" s="185"/>
      <c r="IZ148" s="185"/>
      <c r="JA148" s="185"/>
      <c r="JB148" s="185"/>
      <c r="JC148" s="185"/>
      <c r="JD148" s="185"/>
      <c r="JE148" s="185"/>
      <c r="JF148" s="185"/>
      <c r="JG148" s="185"/>
      <c r="JH148" s="185"/>
      <c r="JI148" s="185"/>
      <c r="JJ148" s="185"/>
      <c r="JK148" s="185"/>
      <c r="JL148" s="185"/>
      <c r="JM148" s="185"/>
      <c r="JN148" s="185"/>
      <c r="JO148" s="185"/>
      <c r="JP148" s="185"/>
      <c r="JQ148" s="185"/>
      <c r="JR148" s="185"/>
      <c r="JS148" s="185"/>
      <c r="JT148" s="185"/>
      <c r="JU148" s="185"/>
      <c r="JV148" s="185"/>
      <c r="JW148" s="185"/>
      <c r="JX148" s="185"/>
      <c r="JY148" s="185"/>
      <c r="JZ148" s="185"/>
      <c r="KA148" s="185"/>
      <c r="KB148" s="185"/>
      <c r="KC148" s="185"/>
      <c r="KD148" s="185"/>
      <c r="KE148" s="185"/>
      <c r="KF148" s="185"/>
      <c r="KG148" s="185"/>
      <c r="KH148" s="185"/>
      <c r="KI148" s="185"/>
      <c r="KJ148" s="185"/>
      <c r="KK148" s="185"/>
      <c r="KL148" s="185"/>
      <c r="KM148" s="185"/>
      <c r="KN148" s="185"/>
      <c r="KO148" s="185"/>
      <c r="KP148" s="185"/>
      <c r="KQ148" s="185"/>
      <c r="KR148" s="185"/>
      <c r="KS148" s="185"/>
      <c r="KT148" s="185"/>
      <c r="KU148" s="185"/>
      <c r="KV148" s="185"/>
      <c r="KW148" s="185"/>
      <c r="KX148" s="185"/>
      <c r="KY148" s="185"/>
      <c r="KZ148" s="185"/>
      <c r="LA148" s="185"/>
      <c r="LB148" s="185"/>
      <c r="LC148" s="185"/>
      <c r="LD148" s="185"/>
      <c r="LE148" s="185"/>
      <c r="LF148" s="185"/>
      <c r="LG148" s="185"/>
      <c r="LH148" s="185"/>
      <c r="LI148" s="185"/>
      <c r="LJ148" s="185"/>
      <c r="LK148" s="185"/>
      <c r="LL148" s="185"/>
      <c r="LM148" s="185"/>
      <c r="LN148" s="185"/>
      <c r="LO148" s="185"/>
      <c r="LP148" s="185"/>
      <c r="LQ148" s="185"/>
      <c r="LR148" s="185"/>
      <c r="LS148" s="185"/>
      <c r="LT148" s="185"/>
    </row>
    <row r="149" spans="1:332" ht="15" customHeight="1">
      <c r="A149" s="196" t="str">
        <f t="shared" si="36"/>
        <v>9.2</v>
      </c>
      <c r="B149" s="253" t="str">
        <f t="shared" si="36"/>
        <v>RED DE DISTRIBUCIONE DE AGUA POTABLE</v>
      </c>
      <c r="C149" s="196">
        <f t="shared" si="36"/>
        <v>0</v>
      </c>
      <c r="D149" s="196">
        <f t="shared" si="36"/>
        <v>0</v>
      </c>
      <c r="E149" s="196">
        <f t="shared" si="36"/>
        <v>0</v>
      </c>
      <c r="F149" s="197">
        <f t="shared" si="41"/>
        <v>0</v>
      </c>
      <c r="G149" s="20"/>
      <c r="H149" s="21">
        <f t="shared" si="44"/>
        <v>0</v>
      </c>
      <c r="I149" s="20"/>
      <c r="J149" s="21">
        <f t="shared" si="45"/>
        <v>0</v>
      </c>
      <c r="K149" s="20"/>
      <c r="L149" s="21">
        <f t="shared" si="46"/>
        <v>0</v>
      </c>
      <c r="M149" s="20"/>
      <c r="N149" s="33">
        <f t="shared" si="49"/>
        <v>0</v>
      </c>
      <c r="O149" s="20"/>
      <c r="P149" s="22"/>
      <c r="Q149" s="20"/>
      <c r="R149" s="22"/>
      <c r="S149" s="20"/>
      <c r="T149" s="22"/>
      <c r="U149" s="20"/>
      <c r="V149" s="22"/>
      <c r="W149" s="20"/>
      <c r="X149" s="22"/>
      <c r="Y149" s="20"/>
      <c r="Z149" s="22"/>
      <c r="AA149" s="20"/>
      <c r="AB149" s="22"/>
      <c r="AC149" s="20"/>
      <c r="AD149" s="22"/>
      <c r="AE149" s="20"/>
      <c r="AF149" s="22"/>
      <c r="AG149" s="20"/>
      <c r="AH149" s="22"/>
      <c r="AI149" s="20"/>
      <c r="AJ149" s="22"/>
      <c r="AK149" s="20"/>
      <c r="AL149" s="22"/>
      <c r="AM149" s="20"/>
      <c r="AN149" s="22"/>
      <c r="AO149" s="20"/>
      <c r="AP149" s="22"/>
      <c r="AQ149" s="20"/>
      <c r="AR149" s="22"/>
      <c r="AS149" s="20"/>
      <c r="AT149" s="22"/>
      <c r="AU149" s="20"/>
      <c r="AV149" s="22"/>
      <c r="AW149" s="20"/>
      <c r="AX149" s="22"/>
      <c r="AY149" s="20"/>
      <c r="AZ149" s="22"/>
      <c r="BA149" s="20"/>
      <c r="BB149" s="22"/>
      <c r="BC149" s="20"/>
      <c r="BD149" s="22"/>
      <c r="BE149" s="20"/>
      <c r="BF149" s="22"/>
      <c r="BG149" s="83"/>
      <c r="BH149" s="84"/>
      <c r="BI149" s="20"/>
      <c r="BJ149" s="95"/>
      <c r="BK149" s="20">
        <v>0</v>
      </c>
      <c r="BL149" s="21">
        <f t="shared" si="47"/>
        <v>0</v>
      </c>
      <c r="BM149" s="20"/>
      <c r="BN149" s="95">
        <f t="shared" si="37"/>
        <v>0</v>
      </c>
      <c r="BO149" s="20"/>
      <c r="BP149" s="21">
        <f t="shared" si="48"/>
        <v>0</v>
      </c>
      <c r="BQ149" s="20"/>
      <c r="BR149" s="22"/>
      <c r="BS149" s="20"/>
      <c r="BT149" s="22"/>
      <c r="BU149" s="20"/>
      <c r="BV149" s="22"/>
      <c r="BW149" s="20"/>
      <c r="BX149" s="22"/>
      <c r="BY149" s="20"/>
      <c r="BZ149" s="172"/>
      <c r="CA149" s="20"/>
      <c r="CB149" s="164"/>
      <c r="CC149" s="20"/>
      <c r="CD149" s="178"/>
      <c r="CE149" s="20"/>
      <c r="CF149" s="95"/>
      <c r="CG149" s="20"/>
      <c r="CH149" s="95"/>
      <c r="CI149" s="20"/>
      <c r="CJ149" s="22"/>
      <c r="CK149" s="20"/>
      <c r="CL149" s="22"/>
      <c r="CM149" s="20"/>
      <c r="CN149" s="22"/>
      <c r="CO149" s="20"/>
      <c r="CP149" s="22"/>
      <c r="CQ149" s="20"/>
      <c r="CR149" s="22"/>
      <c r="CS149" s="20"/>
      <c r="CT149" s="22"/>
      <c r="CU149" s="20"/>
      <c r="CV149" s="22"/>
      <c r="CW149" s="20"/>
      <c r="CX149" s="22"/>
      <c r="CY149" s="20"/>
      <c r="CZ149" s="22"/>
      <c r="DA149" s="20"/>
      <c r="DB149" s="22"/>
      <c r="DC149" s="20"/>
      <c r="DD149" s="22"/>
      <c r="DE149" s="20"/>
      <c r="DF149" s="22"/>
      <c r="DG149" s="20"/>
      <c r="DH149" s="22"/>
      <c r="DI149" s="20"/>
      <c r="DJ149" s="22"/>
      <c r="DK149" s="20"/>
      <c r="DL149" s="22"/>
      <c r="DM149" s="20"/>
      <c r="DN149" s="22"/>
      <c r="DO149" s="20"/>
      <c r="DP149" s="22"/>
      <c r="DQ149" s="20"/>
      <c r="DR149" s="22"/>
      <c r="DS149" s="20"/>
      <c r="DT149" s="22"/>
      <c r="DU149" s="20"/>
      <c r="DV149" s="22"/>
      <c r="DW149" s="20"/>
      <c r="DX149" s="22"/>
      <c r="DY149" s="20"/>
      <c r="DZ149" s="22"/>
      <c r="EA149" s="23">
        <f t="shared" si="42"/>
        <v>0</v>
      </c>
      <c r="EB149" s="21">
        <f t="shared" si="38"/>
        <v>0</v>
      </c>
      <c r="EC149" s="193" t="e">
        <f t="shared" si="39"/>
        <v>#REF!</v>
      </c>
      <c r="ED149" s="193">
        <f t="shared" si="40"/>
        <v>0</v>
      </c>
      <c r="EE149" s="194">
        <f t="shared" si="43"/>
        <v>0</v>
      </c>
      <c r="EF149" s="185"/>
      <c r="EG149" s="185" t="s">
        <v>63</v>
      </c>
      <c r="EH149" s="185" t="s">
        <v>65</v>
      </c>
      <c r="EI149" s="185"/>
      <c r="EJ149" s="185"/>
      <c r="EK149" s="185"/>
      <c r="EL149" s="185"/>
      <c r="EM149" s="185"/>
      <c r="EN149" s="185"/>
      <c r="EO149" s="185"/>
      <c r="EP149" s="185"/>
      <c r="EQ149" s="185"/>
      <c r="ER149" s="185"/>
      <c r="ES149" s="185"/>
      <c r="ET149" s="185"/>
      <c r="EU149" s="185"/>
      <c r="EV149" s="185"/>
      <c r="EW149" s="185"/>
      <c r="EX149" s="185"/>
      <c r="EY149" s="185"/>
      <c r="EZ149" s="185"/>
      <c r="FA149" s="185"/>
      <c r="FB149" s="185"/>
      <c r="FC149" s="185"/>
      <c r="FD149" s="185"/>
      <c r="FE149" s="185"/>
      <c r="FF149" s="185"/>
      <c r="FG149" s="195"/>
      <c r="FH149" s="185"/>
      <c r="FI149" s="185"/>
      <c r="FJ149" s="185"/>
      <c r="FK149" s="185"/>
      <c r="FL149" s="185"/>
      <c r="FM149" s="185"/>
      <c r="FN149" s="185"/>
      <c r="FO149" s="185"/>
      <c r="FP149" s="185"/>
      <c r="FQ149" s="185"/>
      <c r="FR149" s="185"/>
      <c r="FS149" s="185"/>
      <c r="FT149" s="185"/>
      <c r="FU149" s="185"/>
      <c r="FV149" s="185"/>
      <c r="FW149" s="185"/>
      <c r="FX149" s="185"/>
      <c r="FY149" s="185"/>
      <c r="FZ149" s="185"/>
      <c r="GA149" s="185"/>
      <c r="GB149" s="185"/>
      <c r="GC149" s="185"/>
      <c r="GD149" s="185"/>
      <c r="GE149" s="185"/>
      <c r="GF149" s="185"/>
      <c r="GG149" s="185"/>
      <c r="GH149" s="185"/>
      <c r="GI149" s="185"/>
      <c r="GJ149" s="185"/>
      <c r="GK149" s="185"/>
      <c r="GL149" s="185"/>
      <c r="GM149" s="185"/>
      <c r="GN149" s="185"/>
      <c r="GO149" s="185"/>
      <c r="GP149" s="185"/>
      <c r="GQ149" s="185"/>
      <c r="GR149" s="185"/>
      <c r="GS149" s="185"/>
      <c r="GT149" s="185"/>
      <c r="GU149" s="185"/>
      <c r="GV149" s="185"/>
      <c r="GW149" s="185"/>
      <c r="GX149" s="185"/>
      <c r="GY149" s="185"/>
      <c r="GZ149" s="185"/>
      <c r="HA149" s="185"/>
      <c r="HB149" s="185"/>
      <c r="HC149" s="185"/>
      <c r="HD149" s="185"/>
      <c r="HE149" s="185"/>
      <c r="HF149" s="185"/>
      <c r="HG149" s="185"/>
      <c r="HH149" s="185"/>
      <c r="HI149" s="185"/>
      <c r="HJ149" s="185"/>
      <c r="HK149" s="185"/>
      <c r="HL149" s="185"/>
      <c r="HM149" s="185"/>
      <c r="HN149" s="185"/>
      <c r="HO149" s="185"/>
      <c r="HP149" s="185"/>
      <c r="HQ149" s="185"/>
      <c r="HR149" s="185"/>
      <c r="HS149" s="185"/>
      <c r="HT149" s="185"/>
      <c r="HU149" s="185"/>
      <c r="HV149" s="185"/>
      <c r="HW149" s="185"/>
      <c r="HX149" s="185"/>
      <c r="HY149" s="185"/>
      <c r="HZ149" s="185"/>
      <c r="IA149" s="185"/>
      <c r="IB149" s="185"/>
      <c r="IC149" s="185"/>
      <c r="ID149" s="185"/>
      <c r="IE149" s="185"/>
      <c r="IF149" s="185"/>
      <c r="IG149" s="185"/>
      <c r="IH149" s="185"/>
      <c r="II149" s="185"/>
      <c r="IJ149" s="185"/>
      <c r="IK149" s="185"/>
      <c r="IL149" s="185"/>
      <c r="IM149" s="185"/>
      <c r="IN149" s="185"/>
      <c r="IO149" s="185"/>
      <c r="IP149" s="185"/>
      <c r="IQ149" s="185"/>
      <c r="IR149" s="185"/>
      <c r="IS149" s="185"/>
      <c r="IT149" s="185"/>
      <c r="IU149" s="185"/>
      <c r="IV149" s="185"/>
      <c r="IW149" s="185"/>
      <c r="IX149" s="185"/>
      <c r="IY149" s="185"/>
      <c r="IZ149" s="185"/>
      <c r="JA149" s="185"/>
      <c r="JB149" s="185"/>
      <c r="JC149" s="185"/>
      <c r="JD149" s="185"/>
      <c r="JE149" s="185"/>
      <c r="JF149" s="185"/>
      <c r="JG149" s="185"/>
      <c r="JH149" s="185"/>
      <c r="JI149" s="185"/>
      <c r="JJ149" s="185"/>
      <c r="JK149" s="185"/>
      <c r="JL149" s="185"/>
      <c r="JM149" s="185"/>
      <c r="JN149" s="185"/>
      <c r="JO149" s="185"/>
      <c r="JP149" s="185"/>
      <c r="JQ149" s="185"/>
      <c r="JR149" s="185"/>
      <c r="JS149" s="185"/>
      <c r="JT149" s="185"/>
      <c r="JU149" s="185"/>
      <c r="JV149" s="185"/>
      <c r="JW149" s="185"/>
      <c r="JX149" s="185"/>
      <c r="JY149" s="185"/>
      <c r="JZ149" s="185"/>
      <c r="KA149" s="185"/>
      <c r="KB149" s="185"/>
      <c r="KC149" s="185"/>
      <c r="KD149" s="185"/>
      <c r="KE149" s="185"/>
      <c r="KF149" s="185"/>
      <c r="KG149" s="185"/>
      <c r="KH149" s="185"/>
      <c r="KI149" s="185"/>
      <c r="KJ149" s="185"/>
      <c r="KK149" s="185"/>
      <c r="KL149" s="185"/>
      <c r="KM149" s="185"/>
      <c r="KN149" s="185"/>
      <c r="KO149" s="185"/>
      <c r="KP149" s="185"/>
      <c r="KQ149" s="185"/>
      <c r="KR149" s="185"/>
      <c r="KS149" s="185"/>
      <c r="KT149" s="185"/>
      <c r="KU149" s="185"/>
      <c r="KV149" s="185"/>
      <c r="KW149" s="185"/>
      <c r="KX149" s="185"/>
      <c r="KY149" s="185"/>
      <c r="KZ149" s="185"/>
      <c r="LA149" s="185"/>
      <c r="LB149" s="185"/>
      <c r="LC149" s="185"/>
      <c r="LD149" s="185"/>
      <c r="LE149" s="185"/>
      <c r="LF149" s="185"/>
      <c r="LG149" s="185"/>
      <c r="LH149" s="185"/>
      <c r="LI149" s="185"/>
      <c r="LJ149" s="185"/>
      <c r="LK149" s="185"/>
      <c r="LL149" s="185"/>
      <c r="LM149" s="185"/>
      <c r="LN149" s="185"/>
      <c r="LO149" s="185"/>
      <c r="LP149" s="185"/>
      <c r="LQ149" s="185"/>
      <c r="LR149" s="185"/>
      <c r="LS149" s="185"/>
      <c r="LT149" s="185"/>
    </row>
    <row r="150" spans="1:332" ht="14.45" customHeight="1">
      <c r="A150" s="196" t="str">
        <f t="shared" si="36"/>
        <v>9.2.1</v>
      </c>
      <c r="B150" s="253" t="str">
        <f t="shared" si="36"/>
        <v>tubería de pvc-p rde 11  de 1/2" Incluye accesorios</v>
      </c>
      <c r="C150" s="196" t="str">
        <f t="shared" si="36"/>
        <v xml:space="preserve">ML   </v>
      </c>
      <c r="D150" s="196">
        <f t="shared" si="36"/>
        <v>150</v>
      </c>
      <c r="E150" s="196">
        <f t="shared" si="36"/>
        <v>23381.82</v>
      </c>
      <c r="F150" s="197">
        <f t="shared" si="41"/>
        <v>3507273</v>
      </c>
      <c r="G150" s="20"/>
      <c r="H150" s="21">
        <f t="shared" si="44"/>
        <v>0</v>
      </c>
      <c r="I150" s="20"/>
      <c r="J150" s="21">
        <f t="shared" si="45"/>
        <v>0</v>
      </c>
      <c r="K150" s="20"/>
      <c r="L150" s="21">
        <f t="shared" si="46"/>
        <v>0</v>
      </c>
      <c r="M150" s="20"/>
      <c r="N150" s="33">
        <f t="shared" si="49"/>
        <v>0</v>
      </c>
      <c r="O150" s="20"/>
      <c r="P150" s="22"/>
      <c r="Q150" s="20"/>
      <c r="R150" s="22"/>
      <c r="S150" s="20"/>
      <c r="T150" s="22"/>
      <c r="U150" s="20"/>
      <c r="V150" s="22"/>
      <c r="W150" s="20"/>
      <c r="X150" s="22"/>
      <c r="Y150" s="20"/>
      <c r="Z150" s="22"/>
      <c r="AA150" s="20"/>
      <c r="AB150" s="22"/>
      <c r="AC150" s="20"/>
      <c r="AD150" s="22"/>
      <c r="AE150" s="20"/>
      <c r="AF150" s="22"/>
      <c r="AG150" s="20"/>
      <c r="AH150" s="22"/>
      <c r="AI150" s="20"/>
      <c r="AJ150" s="22"/>
      <c r="AK150" s="20"/>
      <c r="AL150" s="22"/>
      <c r="AM150" s="20"/>
      <c r="AN150" s="22"/>
      <c r="AO150" s="20"/>
      <c r="AP150" s="22"/>
      <c r="AQ150" s="20"/>
      <c r="AR150" s="22"/>
      <c r="AS150" s="20"/>
      <c r="AT150" s="22"/>
      <c r="AU150" s="20"/>
      <c r="AV150" s="22"/>
      <c r="AW150" s="20"/>
      <c r="AX150" s="22"/>
      <c r="AY150" s="20"/>
      <c r="AZ150" s="22"/>
      <c r="BA150" s="20"/>
      <c r="BB150" s="22"/>
      <c r="BC150" s="20"/>
      <c r="BD150" s="22"/>
      <c r="BE150" s="20"/>
      <c r="BF150" s="22"/>
      <c r="BG150" s="83"/>
      <c r="BH150" s="84"/>
      <c r="BI150" s="20"/>
      <c r="BJ150" s="95"/>
      <c r="BK150" s="20">
        <v>0</v>
      </c>
      <c r="BL150" s="21">
        <f t="shared" si="47"/>
        <v>0</v>
      </c>
      <c r="BM150" s="20"/>
      <c r="BN150" s="95">
        <f t="shared" si="37"/>
        <v>0</v>
      </c>
      <c r="BO150" s="20"/>
      <c r="BP150" s="21">
        <f t="shared" si="48"/>
        <v>0</v>
      </c>
      <c r="BQ150" s="20"/>
      <c r="BR150" s="22"/>
      <c r="BS150" s="20"/>
      <c r="BT150" s="22"/>
      <c r="BU150" s="20"/>
      <c r="BV150" s="22"/>
      <c r="BW150" s="20"/>
      <c r="BX150" s="22"/>
      <c r="BY150" s="20"/>
      <c r="BZ150" s="172"/>
      <c r="CA150" s="20"/>
      <c r="CB150" s="164"/>
      <c r="CC150" s="20"/>
      <c r="CD150" s="178"/>
      <c r="CE150" s="20"/>
      <c r="CF150" s="95"/>
      <c r="CG150" s="20"/>
      <c r="CH150" s="95"/>
      <c r="CI150" s="20"/>
      <c r="CJ150" s="22"/>
      <c r="CK150" s="20"/>
      <c r="CL150" s="22"/>
      <c r="CM150" s="20"/>
      <c r="CN150" s="22"/>
      <c r="CO150" s="20"/>
      <c r="CP150" s="22"/>
      <c r="CQ150" s="20"/>
      <c r="CR150" s="22"/>
      <c r="CS150" s="20"/>
      <c r="CT150" s="22"/>
      <c r="CU150" s="20"/>
      <c r="CV150" s="22"/>
      <c r="CW150" s="20"/>
      <c r="CX150" s="22"/>
      <c r="CY150" s="20"/>
      <c r="CZ150" s="22"/>
      <c r="DA150" s="20"/>
      <c r="DB150" s="22"/>
      <c r="DC150" s="20"/>
      <c r="DD150" s="22"/>
      <c r="DE150" s="20"/>
      <c r="DF150" s="22"/>
      <c r="DG150" s="20"/>
      <c r="DH150" s="22"/>
      <c r="DI150" s="20"/>
      <c r="DJ150" s="22"/>
      <c r="DK150" s="20"/>
      <c r="DL150" s="22"/>
      <c r="DM150" s="20"/>
      <c r="DN150" s="22"/>
      <c r="DO150" s="20"/>
      <c r="DP150" s="22"/>
      <c r="DQ150" s="20"/>
      <c r="DR150" s="22"/>
      <c r="DS150" s="20"/>
      <c r="DT150" s="22"/>
      <c r="DU150" s="20"/>
      <c r="DV150" s="22"/>
      <c r="DW150" s="20"/>
      <c r="DX150" s="22"/>
      <c r="DY150" s="20"/>
      <c r="DZ150" s="22"/>
      <c r="EA150" s="23">
        <f t="shared" si="42"/>
        <v>0</v>
      </c>
      <c r="EB150" s="21">
        <f t="shared" si="38"/>
        <v>0</v>
      </c>
      <c r="EC150" s="193" t="e">
        <f t="shared" si="39"/>
        <v>#REF!</v>
      </c>
      <c r="ED150" s="193">
        <f t="shared" si="40"/>
        <v>0</v>
      </c>
      <c r="EE150" s="194">
        <f t="shared" si="43"/>
        <v>150</v>
      </c>
      <c r="EF150" s="185"/>
      <c r="EG150" s="185" t="s">
        <v>638</v>
      </c>
      <c r="EH150" s="185" t="s">
        <v>639</v>
      </c>
      <c r="EI150" s="185" t="s">
        <v>640</v>
      </c>
      <c r="EJ150" s="185">
        <v>150</v>
      </c>
      <c r="EK150" s="185">
        <v>23381.82</v>
      </c>
      <c r="EL150" s="185"/>
      <c r="EM150" s="185"/>
      <c r="EN150" s="185"/>
      <c r="EO150" s="185"/>
      <c r="EP150" s="185"/>
      <c r="EQ150" s="185"/>
      <c r="ER150" s="185"/>
      <c r="ES150" s="185"/>
      <c r="ET150" s="185"/>
      <c r="EU150" s="185"/>
      <c r="EV150" s="185"/>
      <c r="EW150" s="185"/>
      <c r="EX150" s="185"/>
      <c r="EY150" s="185"/>
      <c r="EZ150" s="185"/>
      <c r="FA150" s="185"/>
      <c r="FB150" s="185"/>
      <c r="FC150" s="185"/>
      <c r="FD150" s="185"/>
      <c r="FE150" s="185"/>
      <c r="FF150" s="185"/>
      <c r="FG150" s="195"/>
      <c r="FH150" s="185"/>
      <c r="FI150" s="185"/>
      <c r="FJ150" s="185"/>
      <c r="FK150" s="185"/>
      <c r="FL150" s="185"/>
      <c r="FM150" s="185"/>
      <c r="FN150" s="185"/>
      <c r="FO150" s="185"/>
      <c r="FP150" s="185"/>
      <c r="FQ150" s="185"/>
      <c r="FR150" s="185"/>
      <c r="FS150" s="185"/>
      <c r="FT150" s="185"/>
      <c r="FU150" s="185"/>
      <c r="FV150" s="185"/>
      <c r="FW150" s="185"/>
      <c r="FX150" s="185"/>
      <c r="FY150" s="185"/>
      <c r="FZ150" s="185"/>
      <c r="GA150" s="185"/>
      <c r="GB150" s="185"/>
      <c r="GC150" s="185"/>
      <c r="GD150" s="185"/>
      <c r="GE150" s="185"/>
      <c r="GF150" s="185"/>
      <c r="GG150" s="185"/>
      <c r="GH150" s="185"/>
      <c r="GI150" s="185"/>
      <c r="GJ150" s="185"/>
      <c r="GK150" s="185"/>
      <c r="GL150" s="185"/>
      <c r="GM150" s="185"/>
      <c r="GN150" s="185"/>
      <c r="GO150" s="185"/>
      <c r="GP150" s="185"/>
      <c r="GQ150" s="185"/>
      <c r="GR150" s="185"/>
      <c r="GS150" s="185"/>
      <c r="GT150" s="185"/>
      <c r="GU150" s="185"/>
      <c r="GV150" s="185"/>
      <c r="GW150" s="185"/>
      <c r="GX150" s="185"/>
      <c r="GY150" s="185"/>
      <c r="GZ150" s="185"/>
      <c r="HA150" s="185"/>
      <c r="HB150" s="185"/>
      <c r="HC150" s="185"/>
      <c r="HD150" s="185"/>
      <c r="HE150" s="185"/>
      <c r="HF150" s="185"/>
      <c r="HG150" s="185"/>
      <c r="HH150" s="185"/>
      <c r="HI150" s="185"/>
      <c r="HJ150" s="185"/>
      <c r="HK150" s="185"/>
      <c r="HL150" s="185"/>
      <c r="HM150" s="185"/>
      <c r="HN150" s="185"/>
      <c r="HO150" s="185"/>
      <c r="HP150" s="185"/>
      <c r="HQ150" s="185"/>
      <c r="HR150" s="185"/>
      <c r="HS150" s="185"/>
      <c r="HT150" s="185"/>
      <c r="HU150" s="185"/>
      <c r="HV150" s="185"/>
      <c r="HW150" s="185"/>
      <c r="HX150" s="185"/>
      <c r="HY150" s="185"/>
      <c r="HZ150" s="185"/>
      <c r="IA150" s="185"/>
      <c r="IB150" s="185"/>
      <c r="IC150" s="185"/>
      <c r="ID150" s="185"/>
      <c r="IE150" s="185"/>
      <c r="IF150" s="185"/>
      <c r="IG150" s="185"/>
      <c r="IH150" s="185"/>
      <c r="II150" s="185"/>
      <c r="IJ150" s="185"/>
      <c r="IK150" s="185"/>
      <c r="IL150" s="185"/>
      <c r="IM150" s="185"/>
      <c r="IN150" s="185"/>
      <c r="IO150" s="185"/>
      <c r="IP150" s="185"/>
      <c r="IQ150" s="185"/>
      <c r="IR150" s="185"/>
      <c r="IS150" s="185"/>
      <c r="IT150" s="185"/>
      <c r="IU150" s="185"/>
      <c r="IV150" s="185"/>
      <c r="IW150" s="185"/>
      <c r="IX150" s="185"/>
      <c r="IY150" s="185"/>
      <c r="IZ150" s="185"/>
      <c r="JA150" s="185"/>
      <c r="JB150" s="185"/>
      <c r="JC150" s="185"/>
      <c r="JD150" s="185"/>
      <c r="JE150" s="185"/>
      <c r="JF150" s="185"/>
      <c r="JG150" s="185"/>
      <c r="JH150" s="185"/>
      <c r="JI150" s="185"/>
      <c r="JJ150" s="185"/>
      <c r="JK150" s="185"/>
      <c r="JL150" s="185"/>
      <c r="JM150" s="185"/>
      <c r="JN150" s="185"/>
      <c r="JO150" s="185"/>
      <c r="JP150" s="185"/>
      <c r="JQ150" s="185"/>
      <c r="JR150" s="185"/>
      <c r="JS150" s="185"/>
      <c r="JT150" s="185"/>
      <c r="JU150" s="185"/>
      <c r="JV150" s="185"/>
      <c r="JW150" s="185"/>
      <c r="JX150" s="185"/>
      <c r="JY150" s="185"/>
      <c r="JZ150" s="185"/>
      <c r="KA150" s="185"/>
      <c r="KB150" s="185"/>
      <c r="KC150" s="185"/>
      <c r="KD150" s="185"/>
      <c r="KE150" s="185"/>
      <c r="KF150" s="185"/>
      <c r="KG150" s="185"/>
      <c r="KH150" s="185"/>
      <c r="KI150" s="185"/>
      <c r="KJ150" s="185"/>
      <c r="KK150" s="185"/>
      <c r="KL150" s="185"/>
      <c r="KM150" s="185"/>
      <c r="KN150" s="185"/>
      <c r="KO150" s="185"/>
      <c r="KP150" s="185"/>
      <c r="KQ150" s="185"/>
      <c r="KR150" s="185"/>
      <c r="KS150" s="185"/>
      <c r="KT150" s="185"/>
      <c r="KU150" s="185"/>
      <c r="KV150" s="185"/>
      <c r="KW150" s="185"/>
      <c r="KX150" s="185"/>
      <c r="KY150" s="185"/>
      <c r="KZ150" s="185"/>
      <c r="LA150" s="185"/>
      <c r="LB150" s="185"/>
      <c r="LC150" s="185"/>
      <c r="LD150" s="185"/>
      <c r="LE150" s="185"/>
      <c r="LF150" s="185"/>
      <c r="LG150" s="185"/>
      <c r="LH150" s="185"/>
      <c r="LI150" s="185"/>
      <c r="LJ150" s="185"/>
      <c r="LK150" s="185"/>
      <c r="LL150" s="185"/>
      <c r="LM150" s="185"/>
      <c r="LN150" s="185"/>
      <c r="LO150" s="185"/>
      <c r="LP150" s="185"/>
      <c r="LQ150" s="185"/>
      <c r="LR150" s="185"/>
      <c r="LS150" s="185"/>
      <c r="LT150" s="185"/>
    </row>
    <row r="151" spans="1:332" ht="15" customHeight="1">
      <c r="A151" s="196" t="str">
        <f t="shared" si="36"/>
        <v>9.2.2</v>
      </c>
      <c r="B151" s="253" t="str">
        <f t="shared" si="36"/>
        <v>tubería de pvc-p rde 11  de 3/4" Incluye accesorios</v>
      </c>
      <c r="C151" s="196" t="str">
        <f t="shared" si="36"/>
        <v xml:space="preserve">ML   </v>
      </c>
      <c r="D151" s="196">
        <f t="shared" si="36"/>
        <v>275</v>
      </c>
      <c r="E151" s="196">
        <f t="shared" si="36"/>
        <v>25522.596000000001</v>
      </c>
      <c r="F151" s="197">
        <f t="shared" si="41"/>
        <v>7018713.9000000004</v>
      </c>
      <c r="G151" s="20"/>
      <c r="H151" s="21">
        <f t="shared" si="44"/>
        <v>0</v>
      </c>
      <c r="I151" s="20"/>
      <c r="J151" s="21">
        <f t="shared" si="45"/>
        <v>0</v>
      </c>
      <c r="K151" s="20"/>
      <c r="L151" s="21">
        <f t="shared" si="46"/>
        <v>0</v>
      </c>
      <c r="M151" s="20"/>
      <c r="N151" s="33">
        <f t="shared" si="49"/>
        <v>0</v>
      </c>
      <c r="O151" s="20"/>
      <c r="P151" s="22"/>
      <c r="Q151" s="20"/>
      <c r="R151" s="22"/>
      <c r="S151" s="20"/>
      <c r="T151" s="22"/>
      <c r="U151" s="20"/>
      <c r="V151" s="22"/>
      <c r="W151" s="20"/>
      <c r="X151" s="22"/>
      <c r="Y151" s="20"/>
      <c r="Z151" s="22"/>
      <c r="AA151" s="20"/>
      <c r="AB151" s="22"/>
      <c r="AC151" s="20"/>
      <c r="AD151" s="22"/>
      <c r="AE151" s="20"/>
      <c r="AF151" s="22"/>
      <c r="AG151" s="20"/>
      <c r="AH151" s="22"/>
      <c r="AI151" s="20"/>
      <c r="AJ151" s="22"/>
      <c r="AK151" s="20"/>
      <c r="AL151" s="22"/>
      <c r="AM151" s="20"/>
      <c r="AN151" s="22"/>
      <c r="AO151" s="20"/>
      <c r="AP151" s="22"/>
      <c r="AQ151" s="20"/>
      <c r="AR151" s="22"/>
      <c r="AS151" s="20"/>
      <c r="AT151" s="22"/>
      <c r="AU151" s="20"/>
      <c r="AV151" s="22"/>
      <c r="AW151" s="20"/>
      <c r="AX151" s="22"/>
      <c r="AY151" s="20"/>
      <c r="AZ151" s="22"/>
      <c r="BA151" s="20"/>
      <c r="BB151" s="22"/>
      <c r="BC151" s="20"/>
      <c r="BD151" s="22"/>
      <c r="BE151" s="20"/>
      <c r="BF151" s="22"/>
      <c r="BG151" s="83"/>
      <c r="BH151" s="84"/>
      <c r="BI151" s="20"/>
      <c r="BJ151" s="95"/>
      <c r="BK151" s="20">
        <v>0</v>
      </c>
      <c r="BL151" s="21">
        <f t="shared" si="47"/>
        <v>0</v>
      </c>
      <c r="BM151" s="20"/>
      <c r="BN151" s="95">
        <f t="shared" si="37"/>
        <v>0</v>
      </c>
      <c r="BO151" s="20"/>
      <c r="BP151" s="21">
        <f t="shared" si="48"/>
        <v>0</v>
      </c>
      <c r="BQ151" s="20"/>
      <c r="BR151" s="22"/>
      <c r="BS151" s="20"/>
      <c r="BT151" s="22"/>
      <c r="BU151" s="20"/>
      <c r="BV151" s="22"/>
      <c r="BW151" s="20"/>
      <c r="BX151" s="22"/>
      <c r="BY151" s="20"/>
      <c r="BZ151" s="172"/>
      <c r="CA151" s="20"/>
      <c r="CB151" s="164"/>
      <c r="CC151" s="20"/>
      <c r="CD151" s="178"/>
      <c r="CE151" s="20"/>
      <c r="CF151" s="95"/>
      <c r="CG151" s="20"/>
      <c r="CH151" s="95"/>
      <c r="CI151" s="20"/>
      <c r="CJ151" s="22"/>
      <c r="CK151" s="20"/>
      <c r="CL151" s="22"/>
      <c r="CM151" s="20"/>
      <c r="CN151" s="22"/>
      <c r="CO151" s="20"/>
      <c r="CP151" s="22"/>
      <c r="CQ151" s="20"/>
      <c r="CR151" s="22"/>
      <c r="CS151" s="20"/>
      <c r="CT151" s="22"/>
      <c r="CU151" s="20"/>
      <c r="CV151" s="22"/>
      <c r="CW151" s="20"/>
      <c r="CX151" s="22"/>
      <c r="CY151" s="20"/>
      <c r="CZ151" s="22"/>
      <c r="DA151" s="20"/>
      <c r="DB151" s="22"/>
      <c r="DC151" s="20"/>
      <c r="DD151" s="22"/>
      <c r="DE151" s="20"/>
      <c r="DF151" s="22"/>
      <c r="DG151" s="20"/>
      <c r="DH151" s="22"/>
      <c r="DI151" s="20"/>
      <c r="DJ151" s="22"/>
      <c r="DK151" s="20"/>
      <c r="DL151" s="22"/>
      <c r="DM151" s="20"/>
      <c r="DN151" s="22"/>
      <c r="DO151" s="20"/>
      <c r="DP151" s="22"/>
      <c r="DQ151" s="20"/>
      <c r="DR151" s="22"/>
      <c r="DS151" s="20"/>
      <c r="DT151" s="22"/>
      <c r="DU151" s="20"/>
      <c r="DV151" s="22"/>
      <c r="DW151" s="20"/>
      <c r="DX151" s="22"/>
      <c r="DY151" s="20"/>
      <c r="DZ151" s="22"/>
      <c r="EA151" s="23">
        <f t="shared" si="42"/>
        <v>0</v>
      </c>
      <c r="EB151" s="21">
        <f t="shared" si="38"/>
        <v>0</v>
      </c>
      <c r="EC151" s="193" t="e">
        <f t="shared" si="39"/>
        <v>#REF!</v>
      </c>
      <c r="ED151" s="193">
        <f t="shared" si="40"/>
        <v>0</v>
      </c>
      <c r="EE151" s="194">
        <f t="shared" si="43"/>
        <v>275</v>
      </c>
      <c r="EF151" s="185"/>
      <c r="EG151" s="185" t="s">
        <v>641</v>
      </c>
      <c r="EH151" s="185" t="s">
        <v>642</v>
      </c>
      <c r="EI151" s="185" t="s">
        <v>640</v>
      </c>
      <c r="EJ151" s="185">
        <v>275</v>
      </c>
      <c r="EK151" s="185">
        <v>25522.596000000001</v>
      </c>
      <c r="EL151" s="185"/>
      <c r="EM151" s="185"/>
      <c r="EN151" s="185"/>
      <c r="EO151" s="185"/>
      <c r="EP151" s="185"/>
      <c r="EQ151" s="185"/>
      <c r="ER151" s="185"/>
      <c r="ES151" s="185"/>
      <c r="ET151" s="185"/>
      <c r="EU151" s="185"/>
      <c r="EV151" s="185"/>
      <c r="EW151" s="185"/>
      <c r="EX151" s="185"/>
      <c r="EY151" s="185"/>
      <c r="EZ151" s="185"/>
      <c r="FA151" s="185"/>
      <c r="FB151" s="185"/>
      <c r="FC151" s="185"/>
      <c r="FD151" s="185"/>
      <c r="FE151" s="185"/>
      <c r="FF151" s="185"/>
      <c r="FG151" s="195"/>
      <c r="FH151" s="185"/>
      <c r="FI151" s="185"/>
      <c r="FJ151" s="185"/>
      <c r="FK151" s="185"/>
      <c r="FL151" s="185"/>
      <c r="FM151" s="185"/>
      <c r="FN151" s="185"/>
      <c r="FO151" s="185"/>
      <c r="FP151" s="185"/>
      <c r="FQ151" s="185"/>
      <c r="FR151" s="185"/>
      <c r="FS151" s="185"/>
      <c r="FT151" s="185"/>
      <c r="FU151" s="185"/>
      <c r="FV151" s="185"/>
      <c r="FW151" s="185"/>
      <c r="FX151" s="185"/>
      <c r="FY151" s="185"/>
      <c r="FZ151" s="185"/>
      <c r="GA151" s="185"/>
      <c r="GB151" s="185"/>
      <c r="GC151" s="185"/>
      <c r="GD151" s="185"/>
      <c r="GE151" s="185"/>
      <c r="GF151" s="185"/>
      <c r="GG151" s="185"/>
      <c r="GH151" s="185"/>
      <c r="GI151" s="185"/>
      <c r="GJ151" s="185"/>
      <c r="GK151" s="185"/>
      <c r="GL151" s="185"/>
      <c r="GM151" s="185"/>
      <c r="GN151" s="185"/>
      <c r="GO151" s="185"/>
      <c r="GP151" s="185"/>
      <c r="GQ151" s="185"/>
      <c r="GR151" s="185"/>
      <c r="GS151" s="185"/>
      <c r="GT151" s="185"/>
      <c r="GU151" s="185"/>
      <c r="GV151" s="185"/>
      <c r="GW151" s="185"/>
      <c r="GX151" s="185"/>
      <c r="GY151" s="185"/>
      <c r="GZ151" s="185"/>
      <c r="HA151" s="185"/>
      <c r="HB151" s="185"/>
      <c r="HC151" s="185"/>
      <c r="HD151" s="185"/>
      <c r="HE151" s="185"/>
      <c r="HF151" s="185"/>
      <c r="HG151" s="185"/>
      <c r="HH151" s="185"/>
      <c r="HI151" s="185"/>
      <c r="HJ151" s="185"/>
      <c r="HK151" s="185"/>
      <c r="HL151" s="185"/>
      <c r="HM151" s="185"/>
      <c r="HN151" s="185"/>
      <c r="HO151" s="185"/>
      <c r="HP151" s="185"/>
      <c r="HQ151" s="185"/>
      <c r="HR151" s="185"/>
      <c r="HS151" s="185"/>
      <c r="HT151" s="185"/>
      <c r="HU151" s="185"/>
      <c r="HV151" s="185"/>
      <c r="HW151" s="185"/>
      <c r="HX151" s="185"/>
      <c r="HY151" s="185"/>
      <c r="HZ151" s="185"/>
      <c r="IA151" s="185"/>
      <c r="IB151" s="185"/>
      <c r="IC151" s="185"/>
      <c r="ID151" s="185"/>
      <c r="IE151" s="185"/>
      <c r="IF151" s="185"/>
      <c r="IG151" s="185"/>
      <c r="IH151" s="185"/>
      <c r="II151" s="185"/>
      <c r="IJ151" s="185"/>
      <c r="IK151" s="185"/>
      <c r="IL151" s="185"/>
      <c r="IM151" s="185"/>
      <c r="IN151" s="185"/>
      <c r="IO151" s="185"/>
      <c r="IP151" s="185"/>
      <c r="IQ151" s="185"/>
      <c r="IR151" s="185"/>
      <c r="IS151" s="185"/>
      <c r="IT151" s="185"/>
      <c r="IU151" s="185"/>
      <c r="IV151" s="185"/>
      <c r="IW151" s="185"/>
      <c r="IX151" s="185"/>
      <c r="IY151" s="185"/>
      <c r="IZ151" s="185"/>
      <c r="JA151" s="185"/>
      <c r="JB151" s="185"/>
      <c r="JC151" s="185"/>
      <c r="JD151" s="185"/>
      <c r="JE151" s="185"/>
      <c r="JF151" s="185"/>
      <c r="JG151" s="185"/>
      <c r="JH151" s="185"/>
      <c r="JI151" s="185"/>
      <c r="JJ151" s="185"/>
      <c r="JK151" s="185"/>
      <c r="JL151" s="185"/>
      <c r="JM151" s="185"/>
      <c r="JN151" s="185"/>
      <c r="JO151" s="185"/>
      <c r="JP151" s="185"/>
      <c r="JQ151" s="185"/>
      <c r="JR151" s="185"/>
      <c r="JS151" s="185"/>
      <c r="JT151" s="185"/>
      <c r="JU151" s="185"/>
      <c r="JV151" s="185"/>
      <c r="JW151" s="185"/>
      <c r="JX151" s="185"/>
      <c r="JY151" s="185"/>
      <c r="JZ151" s="185"/>
      <c r="KA151" s="185"/>
      <c r="KB151" s="185"/>
      <c r="KC151" s="185"/>
      <c r="KD151" s="185"/>
      <c r="KE151" s="185"/>
      <c r="KF151" s="185"/>
      <c r="KG151" s="185"/>
      <c r="KH151" s="185"/>
      <c r="KI151" s="185"/>
      <c r="KJ151" s="185"/>
      <c r="KK151" s="185"/>
      <c r="KL151" s="185"/>
      <c r="KM151" s="185"/>
      <c r="KN151" s="185"/>
      <c r="KO151" s="185"/>
      <c r="KP151" s="185"/>
      <c r="KQ151" s="185"/>
      <c r="KR151" s="185"/>
      <c r="KS151" s="185"/>
      <c r="KT151" s="185"/>
      <c r="KU151" s="185"/>
      <c r="KV151" s="185"/>
      <c r="KW151" s="185"/>
      <c r="KX151" s="185"/>
      <c r="KY151" s="185"/>
      <c r="KZ151" s="185"/>
      <c r="LA151" s="185"/>
      <c r="LB151" s="185"/>
      <c r="LC151" s="185"/>
      <c r="LD151" s="185"/>
      <c r="LE151" s="185"/>
      <c r="LF151" s="185"/>
      <c r="LG151" s="185"/>
      <c r="LH151" s="185"/>
      <c r="LI151" s="185"/>
      <c r="LJ151" s="185"/>
      <c r="LK151" s="185"/>
      <c r="LL151" s="185"/>
      <c r="LM151" s="185"/>
      <c r="LN151" s="185"/>
      <c r="LO151" s="185"/>
      <c r="LP151" s="185"/>
      <c r="LQ151" s="185"/>
      <c r="LR151" s="185"/>
      <c r="LS151" s="185"/>
      <c r="LT151" s="185"/>
    </row>
    <row r="152" spans="1:332" ht="14.45" customHeight="1">
      <c r="A152" s="196" t="str">
        <f t="shared" si="36"/>
        <v>9.2.3</v>
      </c>
      <c r="B152" s="253" t="str">
        <f t="shared" si="36"/>
        <v>tubería de pvc-p rde 21  de 1" Incluye accesorios</v>
      </c>
      <c r="C152" s="196" t="str">
        <f t="shared" si="36"/>
        <v xml:space="preserve">ML   </v>
      </c>
      <c r="D152" s="196">
        <f t="shared" si="36"/>
        <v>275</v>
      </c>
      <c r="E152" s="196">
        <f t="shared" si="36"/>
        <v>26518.14</v>
      </c>
      <c r="F152" s="197">
        <f t="shared" si="41"/>
        <v>7292488.5</v>
      </c>
      <c r="G152" s="20"/>
      <c r="H152" s="21">
        <f t="shared" si="44"/>
        <v>0</v>
      </c>
      <c r="I152" s="20"/>
      <c r="J152" s="21">
        <f t="shared" si="45"/>
        <v>0</v>
      </c>
      <c r="K152" s="20"/>
      <c r="L152" s="21">
        <f t="shared" si="46"/>
        <v>0</v>
      </c>
      <c r="M152" s="20"/>
      <c r="N152" s="33">
        <f t="shared" si="49"/>
        <v>0</v>
      </c>
      <c r="O152" s="20"/>
      <c r="P152" s="22"/>
      <c r="Q152" s="20"/>
      <c r="R152" s="22"/>
      <c r="S152" s="20"/>
      <c r="T152" s="22"/>
      <c r="U152" s="20"/>
      <c r="V152" s="22"/>
      <c r="W152" s="20"/>
      <c r="X152" s="22"/>
      <c r="Y152" s="20"/>
      <c r="Z152" s="22"/>
      <c r="AA152" s="20"/>
      <c r="AB152" s="22"/>
      <c r="AC152" s="20"/>
      <c r="AD152" s="22"/>
      <c r="AE152" s="20"/>
      <c r="AF152" s="22"/>
      <c r="AG152" s="20"/>
      <c r="AH152" s="22"/>
      <c r="AI152" s="20"/>
      <c r="AJ152" s="22"/>
      <c r="AK152" s="20"/>
      <c r="AL152" s="22"/>
      <c r="AM152" s="20"/>
      <c r="AN152" s="22"/>
      <c r="AO152" s="20"/>
      <c r="AP152" s="22"/>
      <c r="AQ152" s="20"/>
      <c r="AR152" s="22"/>
      <c r="AS152" s="20"/>
      <c r="AT152" s="22"/>
      <c r="AU152" s="20"/>
      <c r="AV152" s="22"/>
      <c r="AW152" s="20"/>
      <c r="AX152" s="22"/>
      <c r="AY152" s="20"/>
      <c r="AZ152" s="22"/>
      <c r="BA152" s="20"/>
      <c r="BB152" s="22"/>
      <c r="BC152" s="20"/>
      <c r="BD152" s="22"/>
      <c r="BE152" s="20"/>
      <c r="BF152" s="22"/>
      <c r="BG152" s="83"/>
      <c r="BH152" s="84"/>
      <c r="BI152" s="20"/>
      <c r="BJ152" s="95"/>
      <c r="BK152" s="20">
        <v>0</v>
      </c>
      <c r="BL152" s="21">
        <f t="shared" si="47"/>
        <v>0</v>
      </c>
      <c r="BM152" s="20"/>
      <c r="BN152" s="95">
        <f t="shared" si="37"/>
        <v>0</v>
      </c>
      <c r="BO152" s="20"/>
      <c r="BP152" s="21">
        <f t="shared" si="48"/>
        <v>0</v>
      </c>
      <c r="BQ152" s="20"/>
      <c r="BR152" s="22"/>
      <c r="BS152" s="20"/>
      <c r="BT152" s="22"/>
      <c r="BU152" s="20"/>
      <c r="BV152" s="22"/>
      <c r="BW152" s="20"/>
      <c r="BX152" s="22"/>
      <c r="BY152" s="20"/>
      <c r="BZ152" s="172"/>
      <c r="CA152" s="20"/>
      <c r="CB152" s="164"/>
      <c r="CC152" s="20"/>
      <c r="CD152" s="178"/>
      <c r="CE152" s="20"/>
      <c r="CF152" s="95"/>
      <c r="CG152" s="20"/>
      <c r="CH152" s="95"/>
      <c r="CI152" s="20"/>
      <c r="CJ152" s="22"/>
      <c r="CK152" s="20"/>
      <c r="CL152" s="22"/>
      <c r="CM152" s="20"/>
      <c r="CN152" s="22"/>
      <c r="CO152" s="20"/>
      <c r="CP152" s="22"/>
      <c r="CQ152" s="20"/>
      <c r="CR152" s="22"/>
      <c r="CS152" s="20"/>
      <c r="CT152" s="22"/>
      <c r="CU152" s="20"/>
      <c r="CV152" s="22"/>
      <c r="CW152" s="20"/>
      <c r="CX152" s="22"/>
      <c r="CY152" s="20"/>
      <c r="CZ152" s="22"/>
      <c r="DA152" s="20"/>
      <c r="DB152" s="22"/>
      <c r="DC152" s="20"/>
      <c r="DD152" s="22"/>
      <c r="DE152" s="20"/>
      <c r="DF152" s="22"/>
      <c r="DG152" s="20"/>
      <c r="DH152" s="22"/>
      <c r="DI152" s="20"/>
      <c r="DJ152" s="22"/>
      <c r="DK152" s="20"/>
      <c r="DL152" s="22"/>
      <c r="DM152" s="20"/>
      <c r="DN152" s="22"/>
      <c r="DO152" s="20"/>
      <c r="DP152" s="22"/>
      <c r="DQ152" s="20"/>
      <c r="DR152" s="22"/>
      <c r="DS152" s="20"/>
      <c r="DT152" s="22"/>
      <c r="DU152" s="20"/>
      <c r="DV152" s="22"/>
      <c r="DW152" s="20"/>
      <c r="DX152" s="22"/>
      <c r="DY152" s="20"/>
      <c r="DZ152" s="22"/>
      <c r="EA152" s="23">
        <f t="shared" si="42"/>
        <v>0</v>
      </c>
      <c r="EB152" s="21">
        <f t="shared" si="38"/>
        <v>0</v>
      </c>
      <c r="EC152" s="193" t="e">
        <f t="shared" si="39"/>
        <v>#REF!</v>
      </c>
      <c r="ED152" s="193">
        <f t="shared" si="40"/>
        <v>0</v>
      </c>
      <c r="EE152" s="194">
        <f t="shared" si="43"/>
        <v>275</v>
      </c>
      <c r="EF152" s="185"/>
      <c r="EG152" s="185" t="s">
        <v>643</v>
      </c>
      <c r="EH152" s="185" t="s">
        <v>644</v>
      </c>
      <c r="EI152" s="185" t="s">
        <v>640</v>
      </c>
      <c r="EJ152" s="185">
        <v>275</v>
      </c>
      <c r="EK152" s="185">
        <v>26518.14</v>
      </c>
      <c r="EL152" s="185"/>
      <c r="EM152" s="185"/>
      <c r="EN152" s="185"/>
      <c r="EO152" s="185"/>
      <c r="EP152" s="185"/>
      <c r="EQ152" s="185"/>
      <c r="ER152" s="185"/>
      <c r="ES152" s="185"/>
      <c r="ET152" s="185"/>
      <c r="EU152" s="185"/>
      <c r="EV152" s="185"/>
      <c r="EW152" s="185"/>
      <c r="EX152" s="185"/>
      <c r="EY152" s="185"/>
      <c r="EZ152" s="185"/>
      <c r="FA152" s="185"/>
      <c r="FB152" s="185"/>
      <c r="FC152" s="185"/>
      <c r="FD152" s="185"/>
      <c r="FE152" s="185"/>
      <c r="FF152" s="185"/>
      <c r="FG152" s="195"/>
      <c r="FH152" s="185"/>
      <c r="FI152" s="185"/>
      <c r="FJ152" s="185"/>
      <c r="FK152" s="185"/>
      <c r="FL152" s="185"/>
      <c r="FM152" s="185"/>
      <c r="FN152" s="185"/>
      <c r="FO152" s="185"/>
      <c r="FP152" s="185"/>
      <c r="FQ152" s="185"/>
      <c r="FR152" s="185"/>
      <c r="FS152" s="185"/>
      <c r="FT152" s="185"/>
      <c r="FU152" s="185"/>
      <c r="FV152" s="185"/>
      <c r="FW152" s="185"/>
      <c r="FX152" s="185"/>
      <c r="FY152" s="185"/>
      <c r="FZ152" s="185"/>
      <c r="GA152" s="185"/>
      <c r="GB152" s="185"/>
      <c r="GC152" s="185"/>
      <c r="GD152" s="185"/>
      <c r="GE152" s="185"/>
      <c r="GF152" s="185"/>
      <c r="GG152" s="185"/>
      <c r="GH152" s="185"/>
      <c r="GI152" s="185"/>
      <c r="GJ152" s="185"/>
      <c r="GK152" s="185"/>
      <c r="GL152" s="185"/>
      <c r="GM152" s="185"/>
      <c r="GN152" s="185"/>
      <c r="GO152" s="185"/>
      <c r="GP152" s="185"/>
      <c r="GQ152" s="185"/>
      <c r="GR152" s="185"/>
      <c r="GS152" s="185"/>
      <c r="GT152" s="185"/>
      <c r="GU152" s="185"/>
      <c r="GV152" s="185"/>
      <c r="GW152" s="185"/>
      <c r="GX152" s="185"/>
      <c r="GY152" s="185"/>
      <c r="GZ152" s="185"/>
      <c r="HA152" s="185"/>
      <c r="HB152" s="185"/>
      <c r="HC152" s="185"/>
      <c r="HD152" s="185"/>
      <c r="HE152" s="185"/>
      <c r="HF152" s="185"/>
      <c r="HG152" s="185"/>
      <c r="HH152" s="185"/>
      <c r="HI152" s="185"/>
      <c r="HJ152" s="185"/>
      <c r="HK152" s="185"/>
      <c r="HL152" s="185"/>
      <c r="HM152" s="185"/>
      <c r="HN152" s="185"/>
      <c r="HO152" s="185"/>
      <c r="HP152" s="185"/>
      <c r="HQ152" s="185"/>
      <c r="HR152" s="185"/>
      <c r="HS152" s="185"/>
      <c r="HT152" s="185"/>
      <c r="HU152" s="185"/>
      <c r="HV152" s="185"/>
      <c r="HW152" s="185"/>
      <c r="HX152" s="185"/>
      <c r="HY152" s="185"/>
      <c r="HZ152" s="185"/>
      <c r="IA152" s="185"/>
      <c r="IB152" s="185"/>
      <c r="IC152" s="185"/>
      <c r="ID152" s="185"/>
      <c r="IE152" s="185"/>
      <c r="IF152" s="185"/>
      <c r="IG152" s="185"/>
      <c r="IH152" s="185"/>
      <c r="II152" s="185"/>
      <c r="IJ152" s="185"/>
      <c r="IK152" s="185"/>
      <c r="IL152" s="185"/>
      <c r="IM152" s="185"/>
      <c r="IN152" s="185"/>
      <c r="IO152" s="185"/>
      <c r="IP152" s="185"/>
      <c r="IQ152" s="185"/>
      <c r="IR152" s="185"/>
      <c r="IS152" s="185"/>
      <c r="IT152" s="185"/>
      <c r="IU152" s="185"/>
      <c r="IV152" s="185"/>
      <c r="IW152" s="185"/>
      <c r="IX152" s="185"/>
      <c r="IY152" s="185"/>
      <c r="IZ152" s="185"/>
      <c r="JA152" s="185"/>
      <c r="JB152" s="185"/>
      <c r="JC152" s="185"/>
      <c r="JD152" s="185"/>
      <c r="JE152" s="185"/>
      <c r="JF152" s="185"/>
      <c r="JG152" s="185"/>
      <c r="JH152" s="185"/>
      <c r="JI152" s="185"/>
      <c r="JJ152" s="185"/>
      <c r="JK152" s="185"/>
      <c r="JL152" s="185"/>
      <c r="JM152" s="185"/>
      <c r="JN152" s="185"/>
      <c r="JO152" s="185"/>
      <c r="JP152" s="185"/>
      <c r="JQ152" s="185"/>
      <c r="JR152" s="185"/>
      <c r="JS152" s="185"/>
      <c r="JT152" s="185"/>
      <c r="JU152" s="185"/>
      <c r="JV152" s="185"/>
      <c r="JW152" s="185"/>
      <c r="JX152" s="185"/>
      <c r="JY152" s="185"/>
      <c r="JZ152" s="185"/>
      <c r="KA152" s="185"/>
      <c r="KB152" s="185"/>
      <c r="KC152" s="185"/>
      <c r="KD152" s="185"/>
      <c r="KE152" s="185"/>
      <c r="KF152" s="185"/>
      <c r="KG152" s="185"/>
      <c r="KH152" s="185"/>
      <c r="KI152" s="185"/>
      <c r="KJ152" s="185"/>
      <c r="KK152" s="185"/>
      <c r="KL152" s="185"/>
      <c r="KM152" s="185"/>
      <c r="KN152" s="185"/>
      <c r="KO152" s="185"/>
      <c r="KP152" s="185"/>
      <c r="KQ152" s="185"/>
      <c r="KR152" s="185"/>
      <c r="KS152" s="185"/>
      <c r="KT152" s="185"/>
      <c r="KU152" s="185"/>
      <c r="KV152" s="185"/>
      <c r="KW152" s="185"/>
      <c r="KX152" s="185"/>
      <c r="KY152" s="185"/>
      <c r="KZ152" s="185"/>
      <c r="LA152" s="185"/>
      <c r="LB152" s="185"/>
      <c r="LC152" s="185"/>
      <c r="LD152" s="185"/>
      <c r="LE152" s="185"/>
      <c r="LF152" s="185"/>
      <c r="LG152" s="185"/>
      <c r="LH152" s="185"/>
      <c r="LI152" s="185"/>
      <c r="LJ152" s="185"/>
      <c r="LK152" s="185"/>
      <c r="LL152" s="185"/>
      <c r="LM152" s="185"/>
      <c r="LN152" s="185"/>
      <c r="LO152" s="185"/>
      <c r="LP152" s="185"/>
      <c r="LQ152" s="185"/>
      <c r="LR152" s="185"/>
      <c r="LS152" s="185"/>
      <c r="LT152" s="185"/>
    </row>
    <row r="153" spans="1:332" ht="18" customHeight="1">
      <c r="A153" s="196" t="str">
        <f t="shared" si="36"/>
        <v>9.2.4</v>
      </c>
      <c r="B153" s="253" t="str">
        <f t="shared" si="36"/>
        <v>tubería de pvc-p rde 21  de 1 1/4" Incluye accesorios</v>
      </c>
      <c r="C153" s="196" t="str">
        <f t="shared" si="36"/>
        <v xml:space="preserve">ML   </v>
      </c>
      <c r="D153" s="196">
        <f t="shared" si="36"/>
        <v>200</v>
      </c>
      <c r="E153" s="196">
        <f t="shared" si="36"/>
        <v>31913.095499999999</v>
      </c>
      <c r="F153" s="197">
        <f t="shared" si="41"/>
        <v>6382619.0999999996</v>
      </c>
      <c r="G153" s="20"/>
      <c r="H153" s="21">
        <f t="shared" si="44"/>
        <v>0</v>
      </c>
      <c r="I153" s="20"/>
      <c r="J153" s="21">
        <f t="shared" si="45"/>
        <v>0</v>
      </c>
      <c r="K153" s="20"/>
      <c r="L153" s="21">
        <f t="shared" si="46"/>
        <v>0</v>
      </c>
      <c r="M153" s="20"/>
      <c r="N153" s="33">
        <f t="shared" si="49"/>
        <v>0</v>
      </c>
      <c r="O153" s="20"/>
      <c r="P153" s="22"/>
      <c r="Q153" s="20"/>
      <c r="R153" s="22"/>
      <c r="S153" s="20"/>
      <c r="T153" s="22"/>
      <c r="U153" s="20"/>
      <c r="V153" s="22"/>
      <c r="W153" s="20"/>
      <c r="X153" s="22"/>
      <c r="Y153" s="20"/>
      <c r="Z153" s="22"/>
      <c r="AA153" s="20"/>
      <c r="AB153" s="22"/>
      <c r="AC153" s="20"/>
      <c r="AD153" s="22"/>
      <c r="AE153" s="20"/>
      <c r="AF153" s="22"/>
      <c r="AG153" s="20"/>
      <c r="AH153" s="22"/>
      <c r="AI153" s="20"/>
      <c r="AJ153" s="22"/>
      <c r="AK153" s="20"/>
      <c r="AL153" s="22"/>
      <c r="AM153" s="20"/>
      <c r="AN153" s="22"/>
      <c r="AO153" s="20"/>
      <c r="AP153" s="22"/>
      <c r="AQ153" s="20"/>
      <c r="AR153" s="22"/>
      <c r="AS153" s="20"/>
      <c r="AT153" s="22"/>
      <c r="AU153" s="20"/>
      <c r="AV153" s="22"/>
      <c r="AW153" s="20"/>
      <c r="AX153" s="22"/>
      <c r="AY153" s="20"/>
      <c r="AZ153" s="22"/>
      <c r="BA153" s="20"/>
      <c r="BB153" s="22"/>
      <c r="BC153" s="20"/>
      <c r="BD153" s="22"/>
      <c r="BE153" s="20"/>
      <c r="BF153" s="22"/>
      <c r="BG153" s="83"/>
      <c r="BH153" s="84"/>
      <c r="BI153" s="20"/>
      <c r="BJ153" s="95"/>
      <c r="BK153" s="20">
        <v>0</v>
      </c>
      <c r="BL153" s="21">
        <f t="shared" si="47"/>
        <v>0</v>
      </c>
      <c r="BM153" s="20"/>
      <c r="BN153" s="95">
        <f t="shared" si="37"/>
        <v>0</v>
      </c>
      <c r="BO153" s="20"/>
      <c r="BP153" s="21">
        <f t="shared" si="48"/>
        <v>0</v>
      </c>
      <c r="BQ153" s="20"/>
      <c r="BR153" s="22"/>
      <c r="BS153" s="20"/>
      <c r="BT153" s="22"/>
      <c r="BU153" s="20"/>
      <c r="BV153" s="22"/>
      <c r="BW153" s="20"/>
      <c r="BX153" s="22"/>
      <c r="BY153" s="20"/>
      <c r="BZ153" s="172"/>
      <c r="CA153" s="20"/>
      <c r="CB153" s="164"/>
      <c r="CC153" s="20"/>
      <c r="CD153" s="178"/>
      <c r="CE153" s="20"/>
      <c r="CF153" s="95"/>
      <c r="CG153" s="20"/>
      <c r="CH153" s="95"/>
      <c r="CI153" s="20"/>
      <c r="CJ153" s="22"/>
      <c r="CK153" s="20"/>
      <c r="CL153" s="22"/>
      <c r="CM153" s="20"/>
      <c r="CN153" s="22"/>
      <c r="CO153" s="20"/>
      <c r="CP153" s="22"/>
      <c r="CQ153" s="20"/>
      <c r="CR153" s="22"/>
      <c r="CS153" s="20"/>
      <c r="CT153" s="22"/>
      <c r="CU153" s="20"/>
      <c r="CV153" s="22"/>
      <c r="CW153" s="20"/>
      <c r="CX153" s="22"/>
      <c r="CY153" s="20"/>
      <c r="CZ153" s="22"/>
      <c r="DA153" s="20"/>
      <c r="DB153" s="22"/>
      <c r="DC153" s="20"/>
      <c r="DD153" s="22"/>
      <c r="DE153" s="20"/>
      <c r="DF153" s="22"/>
      <c r="DG153" s="20"/>
      <c r="DH153" s="22"/>
      <c r="DI153" s="20"/>
      <c r="DJ153" s="22"/>
      <c r="DK153" s="20"/>
      <c r="DL153" s="22"/>
      <c r="DM153" s="20"/>
      <c r="DN153" s="22"/>
      <c r="DO153" s="20"/>
      <c r="DP153" s="22"/>
      <c r="DQ153" s="20"/>
      <c r="DR153" s="22"/>
      <c r="DS153" s="20"/>
      <c r="DT153" s="22"/>
      <c r="DU153" s="20"/>
      <c r="DV153" s="22"/>
      <c r="DW153" s="20"/>
      <c r="DX153" s="22"/>
      <c r="DY153" s="20"/>
      <c r="DZ153" s="22"/>
      <c r="EA153" s="23">
        <f t="shared" si="42"/>
        <v>0</v>
      </c>
      <c r="EB153" s="21">
        <f t="shared" si="38"/>
        <v>0</v>
      </c>
      <c r="EC153" s="193" t="e">
        <f t="shared" si="39"/>
        <v>#REF!</v>
      </c>
      <c r="ED153" s="193">
        <f t="shared" si="40"/>
        <v>0</v>
      </c>
      <c r="EE153" s="194">
        <f t="shared" si="43"/>
        <v>200</v>
      </c>
      <c r="EF153" s="185"/>
      <c r="EG153" s="185" t="s">
        <v>645</v>
      </c>
      <c r="EH153" s="185" t="s">
        <v>646</v>
      </c>
      <c r="EI153" s="185" t="s">
        <v>640</v>
      </c>
      <c r="EJ153" s="185">
        <v>200</v>
      </c>
      <c r="EK153" s="185">
        <v>31913.095499999999</v>
      </c>
      <c r="EL153" s="185"/>
      <c r="EM153" s="185"/>
      <c r="EN153" s="185"/>
      <c r="EO153" s="185"/>
      <c r="EP153" s="185"/>
      <c r="EQ153" s="185"/>
      <c r="ER153" s="185"/>
      <c r="ES153" s="185"/>
      <c r="ET153" s="185"/>
      <c r="EU153" s="185"/>
      <c r="EV153" s="185"/>
      <c r="EW153" s="185"/>
      <c r="EX153" s="185"/>
      <c r="EY153" s="185"/>
      <c r="EZ153" s="185"/>
      <c r="FA153" s="185"/>
      <c r="FB153" s="185"/>
      <c r="FC153" s="185"/>
      <c r="FD153" s="185"/>
      <c r="FE153" s="185"/>
      <c r="FF153" s="185"/>
      <c r="FG153" s="195"/>
      <c r="FH153" s="185"/>
      <c r="FI153" s="185"/>
      <c r="FJ153" s="185"/>
      <c r="FK153" s="185"/>
      <c r="FL153" s="185"/>
      <c r="FM153" s="185"/>
      <c r="FN153" s="185"/>
      <c r="FO153" s="185"/>
      <c r="FP153" s="185"/>
      <c r="FQ153" s="185"/>
      <c r="FR153" s="185"/>
      <c r="FS153" s="185"/>
      <c r="FT153" s="185"/>
      <c r="FU153" s="185"/>
      <c r="FV153" s="185"/>
      <c r="FW153" s="185"/>
      <c r="FX153" s="185"/>
      <c r="FY153" s="185"/>
      <c r="FZ153" s="185"/>
      <c r="GA153" s="185"/>
      <c r="GB153" s="185"/>
      <c r="GC153" s="185"/>
      <c r="GD153" s="185"/>
      <c r="GE153" s="185"/>
      <c r="GF153" s="185"/>
      <c r="GG153" s="185"/>
      <c r="GH153" s="185"/>
      <c r="GI153" s="185"/>
      <c r="GJ153" s="185"/>
      <c r="GK153" s="185"/>
      <c r="GL153" s="185"/>
      <c r="GM153" s="185"/>
      <c r="GN153" s="185"/>
      <c r="GO153" s="185"/>
      <c r="GP153" s="185"/>
      <c r="GQ153" s="185"/>
      <c r="GR153" s="185"/>
      <c r="GS153" s="185"/>
      <c r="GT153" s="185"/>
      <c r="GU153" s="185"/>
      <c r="GV153" s="185"/>
      <c r="GW153" s="185"/>
      <c r="GX153" s="185"/>
      <c r="GY153" s="185"/>
      <c r="GZ153" s="185"/>
      <c r="HA153" s="185"/>
      <c r="HB153" s="185"/>
      <c r="HC153" s="185"/>
      <c r="HD153" s="185"/>
      <c r="HE153" s="185"/>
      <c r="HF153" s="185"/>
      <c r="HG153" s="185"/>
      <c r="HH153" s="185"/>
      <c r="HI153" s="185"/>
      <c r="HJ153" s="185"/>
      <c r="HK153" s="185"/>
      <c r="HL153" s="185"/>
      <c r="HM153" s="185"/>
      <c r="HN153" s="185"/>
      <c r="HO153" s="185"/>
      <c r="HP153" s="185"/>
      <c r="HQ153" s="185"/>
      <c r="HR153" s="185"/>
      <c r="HS153" s="185"/>
      <c r="HT153" s="185"/>
      <c r="HU153" s="185"/>
      <c r="HV153" s="185"/>
      <c r="HW153" s="185"/>
      <c r="HX153" s="185"/>
      <c r="HY153" s="185"/>
      <c r="HZ153" s="185"/>
      <c r="IA153" s="185"/>
      <c r="IB153" s="185"/>
      <c r="IC153" s="185"/>
      <c r="ID153" s="185"/>
      <c r="IE153" s="185"/>
      <c r="IF153" s="185"/>
      <c r="IG153" s="185"/>
      <c r="IH153" s="185"/>
      <c r="II153" s="185"/>
      <c r="IJ153" s="185"/>
      <c r="IK153" s="185"/>
      <c r="IL153" s="185"/>
      <c r="IM153" s="185"/>
      <c r="IN153" s="185"/>
      <c r="IO153" s="185"/>
      <c r="IP153" s="185"/>
      <c r="IQ153" s="185"/>
      <c r="IR153" s="185"/>
      <c r="IS153" s="185"/>
      <c r="IT153" s="185"/>
      <c r="IU153" s="185"/>
      <c r="IV153" s="185"/>
      <c r="IW153" s="185"/>
      <c r="IX153" s="185"/>
      <c r="IY153" s="185"/>
      <c r="IZ153" s="185"/>
      <c r="JA153" s="185"/>
      <c r="JB153" s="185"/>
      <c r="JC153" s="185"/>
      <c r="JD153" s="185"/>
      <c r="JE153" s="185"/>
      <c r="JF153" s="185"/>
      <c r="JG153" s="185"/>
      <c r="JH153" s="185"/>
      <c r="JI153" s="185"/>
      <c r="JJ153" s="185"/>
      <c r="JK153" s="185"/>
      <c r="JL153" s="185"/>
      <c r="JM153" s="185"/>
      <c r="JN153" s="185"/>
      <c r="JO153" s="185"/>
      <c r="JP153" s="185"/>
      <c r="JQ153" s="185"/>
      <c r="JR153" s="185"/>
      <c r="JS153" s="185"/>
      <c r="JT153" s="185"/>
      <c r="JU153" s="185"/>
      <c r="JV153" s="185"/>
      <c r="JW153" s="185"/>
      <c r="JX153" s="185"/>
      <c r="JY153" s="185"/>
      <c r="JZ153" s="185"/>
      <c r="KA153" s="185"/>
      <c r="KB153" s="185"/>
      <c r="KC153" s="185"/>
      <c r="KD153" s="185"/>
      <c r="KE153" s="185"/>
      <c r="KF153" s="185"/>
      <c r="KG153" s="185"/>
      <c r="KH153" s="185"/>
      <c r="KI153" s="185"/>
      <c r="KJ153" s="185"/>
      <c r="KK153" s="185"/>
      <c r="KL153" s="185"/>
      <c r="KM153" s="185"/>
      <c r="KN153" s="185"/>
      <c r="KO153" s="185"/>
      <c r="KP153" s="185"/>
      <c r="KQ153" s="185"/>
      <c r="KR153" s="185"/>
      <c r="KS153" s="185"/>
      <c r="KT153" s="185"/>
      <c r="KU153" s="185"/>
      <c r="KV153" s="185"/>
      <c r="KW153" s="185"/>
      <c r="KX153" s="185"/>
      <c r="KY153" s="185"/>
      <c r="KZ153" s="185"/>
      <c r="LA153" s="185"/>
      <c r="LB153" s="185"/>
      <c r="LC153" s="185"/>
      <c r="LD153" s="185"/>
      <c r="LE153" s="185"/>
      <c r="LF153" s="185"/>
      <c r="LG153" s="185"/>
      <c r="LH153" s="185"/>
      <c r="LI153" s="185"/>
      <c r="LJ153" s="185"/>
      <c r="LK153" s="185"/>
      <c r="LL153" s="185"/>
      <c r="LM153" s="185"/>
      <c r="LN153" s="185"/>
      <c r="LO153" s="185"/>
      <c r="LP153" s="185"/>
      <c r="LQ153" s="185"/>
      <c r="LR153" s="185"/>
      <c r="LS153" s="185"/>
      <c r="LT153" s="185"/>
    </row>
    <row r="154" spans="1:332" ht="14.45" customHeight="1">
      <c r="A154" s="196" t="str">
        <f t="shared" si="36"/>
        <v>9.2.5</v>
      </c>
      <c r="B154" s="253" t="str">
        <f t="shared" si="36"/>
        <v>tubería de pvc-p rde 21  de 1 1/2" Incluye accesorios</v>
      </c>
      <c r="C154" s="196" t="str">
        <f t="shared" si="36"/>
        <v xml:space="preserve">ML   </v>
      </c>
      <c r="D154" s="196">
        <f t="shared" si="36"/>
        <v>150</v>
      </c>
      <c r="E154" s="196">
        <f t="shared" si="36"/>
        <v>38126.998800000001</v>
      </c>
      <c r="F154" s="197">
        <f t="shared" si="41"/>
        <v>5719049.8200000003</v>
      </c>
      <c r="G154" s="20"/>
      <c r="H154" s="21">
        <f t="shared" si="44"/>
        <v>0</v>
      </c>
      <c r="I154" s="20"/>
      <c r="J154" s="21">
        <f t="shared" si="45"/>
        <v>0</v>
      </c>
      <c r="K154" s="20"/>
      <c r="L154" s="21">
        <f t="shared" si="46"/>
        <v>0</v>
      </c>
      <c r="M154" s="20"/>
      <c r="N154" s="33">
        <f t="shared" si="49"/>
        <v>0</v>
      </c>
      <c r="O154" s="20"/>
      <c r="P154" s="22"/>
      <c r="Q154" s="20"/>
      <c r="R154" s="22"/>
      <c r="S154" s="20"/>
      <c r="T154" s="22"/>
      <c r="U154" s="20"/>
      <c r="V154" s="22"/>
      <c r="W154" s="20"/>
      <c r="X154" s="22"/>
      <c r="Y154" s="20"/>
      <c r="Z154" s="22"/>
      <c r="AA154" s="20"/>
      <c r="AB154" s="22"/>
      <c r="AC154" s="20"/>
      <c r="AD154" s="22"/>
      <c r="AE154" s="20"/>
      <c r="AF154" s="22"/>
      <c r="AG154" s="20"/>
      <c r="AH154" s="22"/>
      <c r="AI154" s="20"/>
      <c r="AJ154" s="22"/>
      <c r="AK154" s="20"/>
      <c r="AL154" s="22"/>
      <c r="AM154" s="20"/>
      <c r="AN154" s="22"/>
      <c r="AO154" s="20"/>
      <c r="AP154" s="22"/>
      <c r="AQ154" s="20"/>
      <c r="AR154" s="22"/>
      <c r="AS154" s="20"/>
      <c r="AT154" s="22"/>
      <c r="AU154" s="20"/>
      <c r="AV154" s="22"/>
      <c r="AW154" s="20"/>
      <c r="AX154" s="22"/>
      <c r="AY154" s="20"/>
      <c r="AZ154" s="22"/>
      <c r="BA154" s="20"/>
      <c r="BB154" s="22"/>
      <c r="BC154" s="20"/>
      <c r="BD154" s="22"/>
      <c r="BE154" s="20"/>
      <c r="BF154" s="22"/>
      <c r="BG154" s="83"/>
      <c r="BH154" s="84"/>
      <c r="BI154" s="20"/>
      <c r="BJ154" s="95"/>
      <c r="BK154" s="20">
        <v>0</v>
      </c>
      <c r="BL154" s="21">
        <f t="shared" si="47"/>
        <v>0</v>
      </c>
      <c r="BM154" s="20"/>
      <c r="BN154" s="95">
        <f t="shared" si="37"/>
        <v>0</v>
      </c>
      <c r="BO154" s="20"/>
      <c r="BP154" s="21">
        <f t="shared" si="48"/>
        <v>0</v>
      </c>
      <c r="BQ154" s="20"/>
      <c r="BR154" s="22"/>
      <c r="BS154" s="20"/>
      <c r="BT154" s="22"/>
      <c r="BU154" s="20"/>
      <c r="BV154" s="22"/>
      <c r="BW154" s="20"/>
      <c r="BX154" s="22"/>
      <c r="BY154" s="20"/>
      <c r="BZ154" s="172"/>
      <c r="CA154" s="20"/>
      <c r="CB154" s="164"/>
      <c r="CC154" s="20"/>
      <c r="CD154" s="178"/>
      <c r="CE154" s="20"/>
      <c r="CF154" s="95"/>
      <c r="CG154" s="20"/>
      <c r="CH154" s="95"/>
      <c r="CI154" s="20"/>
      <c r="CJ154" s="22"/>
      <c r="CK154" s="20"/>
      <c r="CL154" s="22"/>
      <c r="CM154" s="20"/>
      <c r="CN154" s="22"/>
      <c r="CO154" s="20"/>
      <c r="CP154" s="22"/>
      <c r="CQ154" s="20"/>
      <c r="CR154" s="22"/>
      <c r="CS154" s="20"/>
      <c r="CT154" s="22"/>
      <c r="CU154" s="20"/>
      <c r="CV154" s="22"/>
      <c r="CW154" s="20"/>
      <c r="CX154" s="22"/>
      <c r="CY154" s="20"/>
      <c r="CZ154" s="22"/>
      <c r="DA154" s="20"/>
      <c r="DB154" s="22"/>
      <c r="DC154" s="20"/>
      <c r="DD154" s="22"/>
      <c r="DE154" s="20"/>
      <c r="DF154" s="22"/>
      <c r="DG154" s="20"/>
      <c r="DH154" s="22"/>
      <c r="DI154" s="20"/>
      <c r="DJ154" s="22"/>
      <c r="DK154" s="20"/>
      <c r="DL154" s="22"/>
      <c r="DM154" s="20"/>
      <c r="DN154" s="22"/>
      <c r="DO154" s="20"/>
      <c r="DP154" s="22"/>
      <c r="DQ154" s="20"/>
      <c r="DR154" s="22"/>
      <c r="DS154" s="20"/>
      <c r="DT154" s="22"/>
      <c r="DU154" s="20"/>
      <c r="DV154" s="22"/>
      <c r="DW154" s="20"/>
      <c r="DX154" s="22"/>
      <c r="DY154" s="20"/>
      <c r="DZ154" s="22"/>
      <c r="EA154" s="23">
        <f t="shared" si="42"/>
        <v>0</v>
      </c>
      <c r="EB154" s="21">
        <f t="shared" si="38"/>
        <v>0</v>
      </c>
      <c r="EC154" s="193" t="e">
        <f t="shared" si="39"/>
        <v>#REF!</v>
      </c>
      <c r="ED154" s="193">
        <f t="shared" si="40"/>
        <v>0</v>
      </c>
      <c r="EE154" s="194">
        <f t="shared" si="43"/>
        <v>150</v>
      </c>
      <c r="EF154" s="185"/>
      <c r="EG154" s="185" t="s">
        <v>647</v>
      </c>
      <c r="EH154" s="185" t="s">
        <v>648</v>
      </c>
      <c r="EI154" s="185" t="s">
        <v>640</v>
      </c>
      <c r="EJ154" s="185">
        <v>150</v>
      </c>
      <c r="EK154" s="185">
        <v>38126.998800000001</v>
      </c>
      <c r="EL154" s="185"/>
      <c r="EM154" s="185"/>
      <c r="EN154" s="185"/>
      <c r="EO154" s="185"/>
      <c r="EP154" s="185"/>
      <c r="EQ154" s="185"/>
      <c r="ER154" s="185"/>
      <c r="ES154" s="185"/>
      <c r="ET154" s="185"/>
      <c r="EU154" s="185"/>
      <c r="EV154" s="185"/>
      <c r="EW154" s="185"/>
      <c r="EX154" s="185"/>
      <c r="EY154" s="185"/>
      <c r="EZ154" s="185"/>
      <c r="FA154" s="185"/>
      <c r="FB154" s="185"/>
      <c r="FC154" s="185"/>
      <c r="FD154" s="185"/>
      <c r="FE154" s="185"/>
      <c r="FF154" s="185"/>
      <c r="FG154" s="195"/>
      <c r="FH154" s="185"/>
      <c r="FI154" s="185"/>
      <c r="FJ154" s="185"/>
      <c r="FK154" s="185"/>
      <c r="FL154" s="185"/>
      <c r="FM154" s="185"/>
      <c r="FN154" s="185"/>
      <c r="FO154" s="185"/>
      <c r="FP154" s="185"/>
      <c r="FQ154" s="185"/>
      <c r="FR154" s="185"/>
      <c r="FS154" s="185"/>
      <c r="FT154" s="185"/>
      <c r="FU154" s="185"/>
      <c r="FV154" s="185"/>
      <c r="FW154" s="185"/>
      <c r="FX154" s="185"/>
      <c r="FY154" s="185"/>
      <c r="FZ154" s="185"/>
      <c r="GA154" s="185"/>
      <c r="GB154" s="185"/>
      <c r="GC154" s="185"/>
      <c r="GD154" s="185"/>
      <c r="GE154" s="185"/>
      <c r="GF154" s="185"/>
      <c r="GG154" s="185"/>
      <c r="GH154" s="185"/>
      <c r="GI154" s="185"/>
      <c r="GJ154" s="185"/>
      <c r="GK154" s="185"/>
      <c r="GL154" s="185"/>
      <c r="GM154" s="185"/>
      <c r="GN154" s="185"/>
      <c r="GO154" s="185"/>
      <c r="GP154" s="185"/>
      <c r="GQ154" s="185"/>
      <c r="GR154" s="185"/>
      <c r="GS154" s="185"/>
      <c r="GT154" s="185"/>
      <c r="GU154" s="185"/>
      <c r="GV154" s="185"/>
      <c r="GW154" s="185"/>
      <c r="GX154" s="185"/>
      <c r="GY154" s="185"/>
      <c r="GZ154" s="185"/>
      <c r="HA154" s="185"/>
      <c r="HB154" s="185"/>
      <c r="HC154" s="185"/>
      <c r="HD154" s="185"/>
      <c r="HE154" s="185"/>
      <c r="HF154" s="185"/>
      <c r="HG154" s="185"/>
      <c r="HH154" s="185"/>
      <c r="HI154" s="185"/>
      <c r="HJ154" s="185"/>
      <c r="HK154" s="185"/>
      <c r="HL154" s="185"/>
      <c r="HM154" s="185"/>
      <c r="HN154" s="185"/>
      <c r="HO154" s="185"/>
      <c r="HP154" s="185"/>
      <c r="HQ154" s="185"/>
      <c r="HR154" s="185"/>
      <c r="HS154" s="185"/>
      <c r="HT154" s="185"/>
      <c r="HU154" s="185"/>
      <c r="HV154" s="185"/>
      <c r="HW154" s="185"/>
      <c r="HX154" s="185"/>
      <c r="HY154" s="185"/>
      <c r="HZ154" s="185"/>
      <c r="IA154" s="185"/>
      <c r="IB154" s="185"/>
      <c r="IC154" s="185"/>
      <c r="ID154" s="185"/>
      <c r="IE154" s="185"/>
      <c r="IF154" s="185"/>
      <c r="IG154" s="185"/>
      <c r="IH154" s="185"/>
      <c r="II154" s="185"/>
      <c r="IJ154" s="185"/>
      <c r="IK154" s="185"/>
      <c r="IL154" s="185"/>
      <c r="IM154" s="185"/>
      <c r="IN154" s="185"/>
      <c r="IO154" s="185"/>
      <c r="IP154" s="185"/>
      <c r="IQ154" s="185"/>
      <c r="IR154" s="185"/>
      <c r="IS154" s="185"/>
      <c r="IT154" s="185"/>
      <c r="IU154" s="185"/>
      <c r="IV154" s="185"/>
      <c r="IW154" s="185"/>
      <c r="IX154" s="185"/>
      <c r="IY154" s="185"/>
      <c r="IZ154" s="185"/>
      <c r="JA154" s="185"/>
      <c r="JB154" s="185"/>
      <c r="JC154" s="185"/>
      <c r="JD154" s="185"/>
      <c r="JE154" s="185"/>
      <c r="JF154" s="185"/>
      <c r="JG154" s="185"/>
      <c r="JH154" s="185"/>
      <c r="JI154" s="185"/>
      <c r="JJ154" s="185"/>
      <c r="JK154" s="185"/>
      <c r="JL154" s="185"/>
      <c r="JM154" s="185"/>
      <c r="JN154" s="185"/>
      <c r="JO154" s="185"/>
      <c r="JP154" s="185"/>
      <c r="JQ154" s="185"/>
      <c r="JR154" s="185"/>
      <c r="JS154" s="185"/>
      <c r="JT154" s="185"/>
      <c r="JU154" s="185"/>
      <c r="JV154" s="185"/>
      <c r="JW154" s="185"/>
      <c r="JX154" s="185"/>
      <c r="JY154" s="185"/>
      <c r="JZ154" s="185"/>
      <c r="KA154" s="185"/>
      <c r="KB154" s="185"/>
      <c r="KC154" s="185"/>
      <c r="KD154" s="185"/>
      <c r="KE154" s="185"/>
      <c r="KF154" s="185"/>
      <c r="KG154" s="185"/>
      <c r="KH154" s="185"/>
      <c r="KI154" s="185"/>
      <c r="KJ154" s="185"/>
      <c r="KK154" s="185"/>
      <c r="KL154" s="185"/>
      <c r="KM154" s="185"/>
      <c r="KN154" s="185"/>
      <c r="KO154" s="185"/>
      <c r="KP154" s="185"/>
      <c r="KQ154" s="185"/>
      <c r="KR154" s="185"/>
      <c r="KS154" s="185"/>
      <c r="KT154" s="185"/>
      <c r="KU154" s="185"/>
      <c r="KV154" s="185"/>
      <c r="KW154" s="185"/>
      <c r="KX154" s="185"/>
      <c r="KY154" s="185"/>
      <c r="KZ154" s="185"/>
      <c r="LA154" s="185"/>
      <c r="LB154" s="185"/>
      <c r="LC154" s="185"/>
      <c r="LD154" s="185"/>
      <c r="LE154" s="185"/>
      <c r="LF154" s="185"/>
      <c r="LG154" s="185"/>
      <c r="LH154" s="185"/>
      <c r="LI154" s="185"/>
      <c r="LJ154" s="185"/>
      <c r="LK154" s="185"/>
      <c r="LL154" s="185"/>
      <c r="LM154" s="185"/>
      <c r="LN154" s="185"/>
      <c r="LO154" s="185"/>
      <c r="LP154" s="185"/>
      <c r="LQ154" s="185"/>
      <c r="LR154" s="185"/>
      <c r="LS154" s="185"/>
      <c r="LT154" s="185"/>
    </row>
    <row r="155" spans="1:332" ht="15" customHeight="1">
      <c r="A155" s="196" t="str">
        <f t="shared" si="36"/>
        <v>9.2.6</v>
      </c>
      <c r="B155" s="253" t="str">
        <f t="shared" si="36"/>
        <v>tubería de pvc-p rde 21  de 2" Incluye accesorios</v>
      </c>
      <c r="C155" s="196" t="str">
        <f t="shared" si="36"/>
        <v xml:space="preserve">ML   </v>
      </c>
      <c r="D155" s="196">
        <f t="shared" si="36"/>
        <v>300</v>
      </c>
      <c r="E155" s="196">
        <f t="shared" si="36"/>
        <v>49374.329399999995</v>
      </c>
      <c r="F155" s="197">
        <f t="shared" si="41"/>
        <v>14812298.819999998</v>
      </c>
      <c r="G155" s="20"/>
      <c r="H155" s="21">
        <f t="shared" si="44"/>
        <v>0</v>
      </c>
      <c r="I155" s="20"/>
      <c r="J155" s="21">
        <f t="shared" si="45"/>
        <v>0</v>
      </c>
      <c r="K155" s="20"/>
      <c r="L155" s="21">
        <f t="shared" si="46"/>
        <v>0</v>
      </c>
      <c r="M155" s="20"/>
      <c r="N155" s="33">
        <f t="shared" si="49"/>
        <v>0</v>
      </c>
      <c r="O155" s="20"/>
      <c r="P155" s="22"/>
      <c r="Q155" s="20"/>
      <c r="R155" s="22"/>
      <c r="S155" s="20"/>
      <c r="T155" s="22"/>
      <c r="U155" s="20"/>
      <c r="V155" s="22"/>
      <c r="W155" s="20"/>
      <c r="X155" s="22"/>
      <c r="Y155" s="20"/>
      <c r="Z155" s="22"/>
      <c r="AA155" s="20"/>
      <c r="AB155" s="22"/>
      <c r="AC155" s="20"/>
      <c r="AD155" s="22"/>
      <c r="AE155" s="20"/>
      <c r="AF155" s="22"/>
      <c r="AG155" s="20"/>
      <c r="AH155" s="22"/>
      <c r="AI155" s="20"/>
      <c r="AJ155" s="22"/>
      <c r="AK155" s="20"/>
      <c r="AL155" s="22"/>
      <c r="AM155" s="20"/>
      <c r="AN155" s="22"/>
      <c r="AO155" s="20"/>
      <c r="AP155" s="22"/>
      <c r="AQ155" s="20"/>
      <c r="AR155" s="22"/>
      <c r="AS155" s="20"/>
      <c r="AT155" s="22"/>
      <c r="AU155" s="20"/>
      <c r="AV155" s="22"/>
      <c r="AW155" s="20"/>
      <c r="AX155" s="22"/>
      <c r="AY155" s="20"/>
      <c r="AZ155" s="22"/>
      <c r="BA155" s="20"/>
      <c r="BB155" s="22"/>
      <c r="BC155" s="20"/>
      <c r="BD155" s="22"/>
      <c r="BE155" s="20"/>
      <c r="BF155" s="22"/>
      <c r="BG155" s="83"/>
      <c r="BH155" s="84"/>
      <c r="BI155" s="20"/>
      <c r="BJ155" s="95"/>
      <c r="BK155" s="20">
        <v>0</v>
      </c>
      <c r="BL155" s="21">
        <f t="shared" si="47"/>
        <v>0</v>
      </c>
      <c r="BM155" s="20"/>
      <c r="BN155" s="95">
        <f t="shared" si="37"/>
        <v>0</v>
      </c>
      <c r="BO155" s="20"/>
      <c r="BP155" s="21">
        <f t="shared" si="48"/>
        <v>0</v>
      </c>
      <c r="BQ155" s="20"/>
      <c r="BR155" s="22"/>
      <c r="BS155" s="20"/>
      <c r="BT155" s="22"/>
      <c r="BU155" s="20"/>
      <c r="BV155" s="22"/>
      <c r="BW155" s="20"/>
      <c r="BX155" s="22"/>
      <c r="BY155" s="20"/>
      <c r="BZ155" s="172"/>
      <c r="CA155" s="20"/>
      <c r="CB155" s="164"/>
      <c r="CC155" s="20"/>
      <c r="CD155" s="178"/>
      <c r="CE155" s="20"/>
      <c r="CF155" s="95"/>
      <c r="CG155" s="20"/>
      <c r="CH155" s="95"/>
      <c r="CI155" s="20"/>
      <c r="CJ155" s="22"/>
      <c r="CK155" s="20"/>
      <c r="CL155" s="22"/>
      <c r="CM155" s="20"/>
      <c r="CN155" s="22"/>
      <c r="CO155" s="20"/>
      <c r="CP155" s="22"/>
      <c r="CQ155" s="20"/>
      <c r="CR155" s="22"/>
      <c r="CS155" s="20"/>
      <c r="CT155" s="22"/>
      <c r="CU155" s="20"/>
      <c r="CV155" s="22"/>
      <c r="CW155" s="20"/>
      <c r="CX155" s="22"/>
      <c r="CY155" s="20"/>
      <c r="CZ155" s="22"/>
      <c r="DA155" s="20"/>
      <c r="DB155" s="22"/>
      <c r="DC155" s="20"/>
      <c r="DD155" s="22"/>
      <c r="DE155" s="20"/>
      <c r="DF155" s="22"/>
      <c r="DG155" s="20"/>
      <c r="DH155" s="22"/>
      <c r="DI155" s="20"/>
      <c r="DJ155" s="22"/>
      <c r="DK155" s="20"/>
      <c r="DL155" s="22"/>
      <c r="DM155" s="20"/>
      <c r="DN155" s="22"/>
      <c r="DO155" s="20"/>
      <c r="DP155" s="22"/>
      <c r="DQ155" s="20"/>
      <c r="DR155" s="22"/>
      <c r="DS155" s="20"/>
      <c r="DT155" s="22"/>
      <c r="DU155" s="20"/>
      <c r="DV155" s="22"/>
      <c r="DW155" s="20"/>
      <c r="DX155" s="22"/>
      <c r="DY155" s="20"/>
      <c r="DZ155" s="22"/>
      <c r="EA155" s="23">
        <f t="shared" si="42"/>
        <v>0</v>
      </c>
      <c r="EB155" s="21">
        <f t="shared" si="38"/>
        <v>0</v>
      </c>
      <c r="EC155" s="193" t="e">
        <f t="shared" si="39"/>
        <v>#REF!</v>
      </c>
      <c r="ED155" s="193">
        <f t="shared" si="40"/>
        <v>0</v>
      </c>
      <c r="EE155" s="194">
        <f t="shared" si="43"/>
        <v>300</v>
      </c>
      <c r="EF155" s="185"/>
      <c r="EG155" s="185" t="s">
        <v>649</v>
      </c>
      <c r="EH155" s="185" t="s">
        <v>650</v>
      </c>
      <c r="EI155" s="185" t="s">
        <v>640</v>
      </c>
      <c r="EJ155" s="185">
        <v>300</v>
      </c>
      <c r="EK155" s="185">
        <v>49374.329399999995</v>
      </c>
      <c r="EL155" s="185"/>
      <c r="EM155" s="185"/>
      <c r="EN155" s="185"/>
      <c r="EO155" s="185"/>
      <c r="EP155" s="185"/>
      <c r="EQ155" s="185"/>
      <c r="ER155" s="185"/>
      <c r="ES155" s="185"/>
      <c r="ET155" s="185"/>
      <c r="EU155" s="185"/>
      <c r="EV155" s="185"/>
      <c r="EW155" s="185"/>
      <c r="EX155" s="185"/>
      <c r="EY155" s="185"/>
      <c r="EZ155" s="185"/>
      <c r="FA155" s="185"/>
      <c r="FB155" s="185"/>
      <c r="FC155" s="185"/>
      <c r="FD155" s="185"/>
      <c r="FE155" s="185"/>
      <c r="FF155" s="185"/>
      <c r="FG155" s="195"/>
      <c r="FH155" s="185"/>
      <c r="FI155" s="185"/>
      <c r="FJ155" s="185"/>
      <c r="FK155" s="185"/>
      <c r="FL155" s="185"/>
      <c r="FM155" s="185"/>
      <c r="FN155" s="185"/>
      <c r="FO155" s="185"/>
      <c r="FP155" s="185"/>
      <c r="FQ155" s="185"/>
      <c r="FR155" s="185"/>
      <c r="FS155" s="185"/>
      <c r="FT155" s="185"/>
      <c r="FU155" s="185"/>
      <c r="FV155" s="185"/>
      <c r="FW155" s="185"/>
      <c r="FX155" s="185"/>
      <c r="FY155" s="185"/>
      <c r="FZ155" s="185"/>
      <c r="GA155" s="185"/>
      <c r="GB155" s="185"/>
      <c r="GC155" s="185"/>
      <c r="GD155" s="185"/>
      <c r="GE155" s="185"/>
      <c r="GF155" s="185"/>
      <c r="GG155" s="185"/>
      <c r="GH155" s="185"/>
      <c r="GI155" s="185"/>
      <c r="GJ155" s="185"/>
      <c r="GK155" s="185"/>
      <c r="GL155" s="185"/>
      <c r="GM155" s="185"/>
      <c r="GN155" s="185"/>
      <c r="GO155" s="185"/>
      <c r="GP155" s="185"/>
      <c r="GQ155" s="185"/>
      <c r="GR155" s="185"/>
      <c r="GS155" s="185"/>
      <c r="GT155" s="185"/>
      <c r="GU155" s="185"/>
      <c r="GV155" s="185"/>
      <c r="GW155" s="185"/>
      <c r="GX155" s="185"/>
      <c r="GY155" s="185"/>
      <c r="GZ155" s="185"/>
      <c r="HA155" s="185"/>
      <c r="HB155" s="185"/>
      <c r="HC155" s="185"/>
      <c r="HD155" s="185"/>
      <c r="HE155" s="185"/>
      <c r="HF155" s="185"/>
      <c r="HG155" s="185"/>
      <c r="HH155" s="185"/>
      <c r="HI155" s="185"/>
      <c r="HJ155" s="185"/>
      <c r="HK155" s="185"/>
      <c r="HL155" s="185"/>
      <c r="HM155" s="185"/>
      <c r="HN155" s="185"/>
      <c r="HO155" s="185"/>
      <c r="HP155" s="185"/>
      <c r="HQ155" s="185"/>
      <c r="HR155" s="185"/>
      <c r="HS155" s="185"/>
      <c r="HT155" s="185"/>
      <c r="HU155" s="185"/>
      <c r="HV155" s="185"/>
      <c r="HW155" s="185"/>
      <c r="HX155" s="185"/>
      <c r="HY155" s="185"/>
      <c r="HZ155" s="185"/>
      <c r="IA155" s="185"/>
      <c r="IB155" s="185"/>
      <c r="IC155" s="185"/>
      <c r="ID155" s="185"/>
      <c r="IE155" s="185"/>
      <c r="IF155" s="185"/>
      <c r="IG155" s="185"/>
      <c r="IH155" s="185"/>
      <c r="II155" s="185"/>
      <c r="IJ155" s="185"/>
      <c r="IK155" s="185"/>
      <c r="IL155" s="185"/>
      <c r="IM155" s="185"/>
      <c r="IN155" s="185"/>
      <c r="IO155" s="185"/>
      <c r="IP155" s="185"/>
      <c r="IQ155" s="185"/>
      <c r="IR155" s="185"/>
      <c r="IS155" s="185"/>
      <c r="IT155" s="185"/>
      <c r="IU155" s="185"/>
      <c r="IV155" s="185"/>
      <c r="IW155" s="185"/>
      <c r="IX155" s="185"/>
      <c r="IY155" s="185"/>
      <c r="IZ155" s="185"/>
      <c r="JA155" s="185"/>
      <c r="JB155" s="185"/>
      <c r="JC155" s="185"/>
      <c r="JD155" s="185"/>
      <c r="JE155" s="185"/>
      <c r="JF155" s="185"/>
      <c r="JG155" s="185"/>
      <c r="JH155" s="185"/>
      <c r="JI155" s="185"/>
      <c r="JJ155" s="185"/>
      <c r="JK155" s="185"/>
      <c r="JL155" s="185"/>
      <c r="JM155" s="185"/>
      <c r="JN155" s="185"/>
      <c r="JO155" s="185"/>
      <c r="JP155" s="185"/>
      <c r="JQ155" s="185"/>
      <c r="JR155" s="185"/>
      <c r="JS155" s="185"/>
      <c r="JT155" s="185"/>
      <c r="JU155" s="185"/>
      <c r="JV155" s="185"/>
      <c r="JW155" s="185"/>
      <c r="JX155" s="185"/>
      <c r="JY155" s="185"/>
      <c r="JZ155" s="185"/>
      <c r="KA155" s="185"/>
      <c r="KB155" s="185"/>
      <c r="KC155" s="185"/>
      <c r="KD155" s="185"/>
      <c r="KE155" s="185"/>
      <c r="KF155" s="185"/>
      <c r="KG155" s="185"/>
      <c r="KH155" s="185"/>
      <c r="KI155" s="185"/>
      <c r="KJ155" s="185"/>
      <c r="KK155" s="185"/>
      <c r="KL155" s="185"/>
      <c r="KM155" s="185"/>
      <c r="KN155" s="185"/>
      <c r="KO155" s="185"/>
      <c r="KP155" s="185"/>
      <c r="KQ155" s="185"/>
      <c r="KR155" s="185"/>
      <c r="KS155" s="185"/>
      <c r="KT155" s="185"/>
      <c r="KU155" s="185"/>
      <c r="KV155" s="185"/>
      <c r="KW155" s="185"/>
      <c r="KX155" s="185"/>
      <c r="KY155" s="185"/>
      <c r="KZ155" s="185"/>
      <c r="LA155" s="185"/>
      <c r="LB155" s="185"/>
      <c r="LC155" s="185"/>
      <c r="LD155" s="185"/>
      <c r="LE155" s="185"/>
      <c r="LF155" s="185"/>
      <c r="LG155" s="185"/>
      <c r="LH155" s="185"/>
      <c r="LI155" s="185"/>
      <c r="LJ155" s="185"/>
      <c r="LK155" s="185"/>
      <c r="LL155" s="185"/>
      <c r="LM155" s="185"/>
      <c r="LN155" s="185"/>
      <c r="LO155" s="185"/>
      <c r="LP155" s="185"/>
      <c r="LQ155" s="185"/>
      <c r="LR155" s="185"/>
      <c r="LS155" s="185"/>
      <c r="LT155" s="185"/>
    </row>
    <row r="156" spans="1:332" ht="21" customHeight="1">
      <c r="A156" s="196" t="str">
        <f t="shared" si="36"/>
        <v>9.2.7</v>
      </c>
      <c r="B156" s="253" t="str">
        <f t="shared" si="36"/>
        <v>tubería de pvc-p rde 21  de 2 1/2" Incluye accesorios</v>
      </c>
      <c r="C156" s="196" t="str">
        <f t="shared" si="36"/>
        <v xml:space="preserve">ML   </v>
      </c>
      <c r="D156" s="196">
        <f t="shared" si="36"/>
        <v>320</v>
      </c>
      <c r="E156" s="196">
        <f t="shared" si="36"/>
        <v>83925.27</v>
      </c>
      <c r="F156" s="197">
        <f t="shared" si="41"/>
        <v>26856086.400000002</v>
      </c>
      <c r="G156" s="20"/>
      <c r="H156" s="21">
        <f t="shared" si="44"/>
        <v>0</v>
      </c>
      <c r="I156" s="20"/>
      <c r="J156" s="21">
        <f t="shared" si="45"/>
        <v>0</v>
      </c>
      <c r="K156" s="20"/>
      <c r="L156" s="21">
        <f t="shared" si="46"/>
        <v>0</v>
      </c>
      <c r="M156" s="20"/>
      <c r="N156" s="33">
        <f t="shared" si="49"/>
        <v>0</v>
      </c>
      <c r="O156" s="20"/>
      <c r="P156" s="22"/>
      <c r="Q156" s="20"/>
      <c r="R156" s="22"/>
      <c r="S156" s="20"/>
      <c r="T156" s="22"/>
      <c r="U156" s="20"/>
      <c r="V156" s="22"/>
      <c r="W156" s="20"/>
      <c r="X156" s="22"/>
      <c r="Y156" s="20"/>
      <c r="Z156" s="22"/>
      <c r="AA156" s="20"/>
      <c r="AB156" s="22"/>
      <c r="AC156" s="20"/>
      <c r="AD156" s="22"/>
      <c r="AE156" s="20"/>
      <c r="AF156" s="22"/>
      <c r="AG156" s="20"/>
      <c r="AH156" s="22"/>
      <c r="AI156" s="20"/>
      <c r="AJ156" s="22"/>
      <c r="AK156" s="20"/>
      <c r="AL156" s="22"/>
      <c r="AM156" s="20"/>
      <c r="AN156" s="22"/>
      <c r="AO156" s="20"/>
      <c r="AP156" s="22"/>
      <c r="AQ156" s="20"/>
      <c r="AR156" s="22"/>
      <c r="AS156" s="20"/>
      <c r="AT156" s="22"/>
      <c r="AU156" s="20"/>
      <c r="AV156" s="22"/>
      <c r="AW156" s="20"/>
      <c r="AX156" s="22"/>
      <c r="AY156" s="20"/>
      <c r="AZ156" s="22"/>
      <c r="BA156" s="20"/>
      <c r="BB156" s="22"/>
      <c r="BC156" s="20"/>
      <c r="BD156" s="22"/>
      <c r="BE156" s="20"/>
      <c r="BF156" s="22"/>
      <c r="BG156" s="83"/>
      <c r="BH156" s="84"/>
      <c r="BI156" s="20"/>
      <c r="BJ156" s="95"/>
      <c r="BK156" s="20">
        <v>0</v>
      </c>
      <c r="BL156" s="21">
        <f t="shared" si="47"/>
        <v>0</v>
      </c>
      <c r="BM156" s="20"/>
      <c r="BN156" s="95">
        <f t="shared" si="37"/>
        <v>0</v>
      </c>
      <c r="BO156" s="20"/>
      <c r="BP156" s="21">
        <f t="shared" si="48"/>
        <v>0</v>
      </c>
      <c r="BQ156" s="20"/>
      <c r="BR156" s="22"/>
      <c r="BS156" s="20"/>
      <c r="BT156" s="22"/>
      <c r="BU156" s="20"/>
      <c r="BV156" s="22"/>
      <c r="BW156" s="20"/>
      <c r="BX156" s="22"/>
      <c r="BY156" s="20"/>
      <c r="BZ156" s="172"/>
      <c r="CA156" s="20"/>
      <c r="CB156" s="164"/>
      <c r="CC156" s="20"/>
      <c r="CD156" s="178"/>
      <c r="CE156" s="20"/>
      <c r="CF156" s="95"/>
      <c r="CG156" s="20"/>
      <c r="CH156" s="95"/>
      <c r="CI156" s="20"/>
      <c r="CJ156" s="22"/>
      <c r="CK156" s="20"/>
      <c r="CL156" s="22"/>
      <c r="CM156" s="20"/>
      <c r="CN156" s="22"/>
      <c r="CO156" s="20"/>
      <c r="CP156" s="22"/>
      <c r="CQ156" s="20"/>
      <c r="CR156" s="22"/>
      <c r="CS156" s="20"/>
      <c r="CT156" s="22"/>
      <c r="CU156" s="20"/>
      <c r="CV156" s="22"/>
      <c r="CW156" s="20"/>
      <c r="CX156" s="22"/>
      <c r="CY156" s="20"/>
      <c r="CZ156" s="22"/>
      <c r="DA156" s="20"/>
      <c r="DB156" s="22"/>
      <c r="DC156" s="20"/>
      <c r="DD156" s="22"/>
      <c r="DE156" s="20"/>
      <c r="DF156" s="22"/>
      <c r="DG156" s="20"/>
      <c r="DH156" s="22"/>
      <c r="DI156" s="20"/>
      <c r="DJ156" s="22"/>
      <c r="DK156" s="20"/>
      <c r="DL156" s="22"/>
      <c r="DM156" s="20"/>
      <c r="DN156" s="22"/>
      <c r="DO156" s="20"/>
      <c r="DP156" s="22"/>
      <c r="DQ156" s="20"/>
      <c r="DR156" s="22"/>
      <c r="DS156" s="20"/>
      <c r="DT156" s="22"/>
      <c r="DU156" s="20"/>
      <c r="DV156" s="22"/>
      <c r="DW156" s="20"/>
      <c r="DX156" s="22"/>
      <c r="DY156" s="20"/>
      <c r="DZ156" s="22"/>
      <c r="EA156" s="23">
        <f t="shared" si="42"/>
        <v>0</v>
      </c>
      <c r="EB156" s="21">
        <f t="shared" si="38"/>
        <v>0</v>
      </c>
      <c r="EC156" s="193" t="e">
        <f t="shared" si="39"/>
        <v>#REF!</v>
      </c>
      <c r="ED156" s="193">
        <f t="shared" si="40"/>
        <v>0</v>
      </c>
      <c r="EE156" s="194">
        <f t="shared" si="43"/>
        <v>320</v>
      </c>
      <c r="EF156" s="185"/>
      <c r="EG156" s="185" t="s">
        <v>651</v>
      </c>
      <c r="EH156" s="185" t="s">
        <v>652</v>
      </c>
      <c r="EI156" s="185" t="s">
        <v>640</v>
      </c>
      <c r="EJ156" s="185">
        <v>320</v>
      </c>
      <c r="EK156" s="185">
        <v>83925.27</v>
      </c>
      <c r="EL156" s="185"/>
      <c r="EM156" s="185"/>
      <c r="EN156" s="185"/>
      <c r="EO156" s="185"/>
      <c r="EP156" s="185"/>
      <c r="EQ156" s="185"/>
      <c r="ER156" s="185"/>
      <c r="ES156" s="185"/>
      <c r="ET156" s="185"/>
      <c r="EU156" s="185"/>
      <c r="EV156" s="185"/>
      <c r="EW156" s="185"/>
      <c r="EX156" s="185"/>
      <c r="EY156" s="185"/>
      <c r="EZ156" s="185"/>
      <c r="FA156" s="185"/>
      <c r="FB156" s="185"/>
      <c r="FC156" s="185"/>
      <c r="FD156" s="185"/>
      <c r="FE156" s="185"/>
      <c r="FF156" s="185"/>
      <c r="FG156" s="195"/>
      <c r="FH156" s="185"/>
      <c r="FI156" s="185"/>
      <c r="FJ156" s="185"/>
      <c r="FK156" s="185"/>
      <c r="FL156" s="185"/>
      <c r="FM156" s="185"/>
      <c r="FN156" s="185"/>
      <c r="FO156" s="185"/>
      <c r="FP156" s="185"/>
      <c r="FQ156" s="185"/>
      <c r="FR156" s="185"/>
      <c r="FS156" s="185"/>
      <c r="FT156" s="185"/>
      <c r="FU156" s="185"/>
      <c r="FV156" s="185"/>
      <c r="FW156" s="185"/>
      <c r="FX156" s="185"/>
      <c r="FY156" s="185"/>
      <c r="FZ156" s="185"/>
      <c r="GA156" s="185"/>
      <c r="GB156" s="185"/>
      <c r="GC156" s="185"/>
      <c r="GD156" s="185"/>
      <c r="GE156" s="185"/>
      <c r="GF156" s="185"/>
      <c r="GG156" s="185"/>
      <c r="GH156" s="185"/>
      <c r="GI156" s="185"/>
      <c r="GJ156" s="185"/>
      <c r="GK156" s="185"/>
      <c r="GL156" s="185"/>
      <c r="GM156" s="185"/>
      <c r="GN156" s="185"/>
      <c r="GO156" s="185"/>
      <c r="GP156" s="185"/>
      <c r="GQ156" s="185"/>
      <c r="GR156" s="185"/>
      <c r="GS156" s="185"/>
      <c r="GT156" s="185"/>
      <c r="GU156" s="185"/>
      <c r="GV156" s="185"/>
      <c r="GW156" s="185"/>
      <c r="GX156" s="185"/>
      <c r="GY156" s="185"/>
      <c r="GZ156" s="185"/>
      <c r="HA156" s="185"/>
      <c r="HB156" s="185"/>
      <c r="HC156" s="185"/>
      <c r="HD156" s="185"/>
      <c r="HE156" s="185"/>
      <c r="HF156" s="185"/>
      <c r="HG156" s="185"/>
      <c r="HH156" s="185"/>
      <c r="HI156" s="185"/>
      <c r="HJ156" s="185"/>
      <c r="HK156" s="185"/>
      <c r="HL156" s="185"/>
      <c r="HM156" s="185"/>
      <c r="HN156" s="185"/>
      <c r="HO156" s="185"/>
      <c r="HP156" s="185"/>
      <c r="HQ156" s="185"/>
      <c r="HR156" s="185"/>
      <c r="HS156" s="185"/>
      <c r="HT156" s="185"/>
      <c r="HU156" s="185"/>
      <c r="HV156" s="185"/>
      <c r="HW156" s="185"/>
      <c r="HX156" s="185"/>
      <c r="HY156" s="185"/>
      <c r="HZ156" s="185"/>
      <c r="IA156" s="185"/>
      <c r="IB156" s="185"/>
      <c r="IC156" s="185"/>
      <c r="ID156" s="185"/>
      <c r="IE156" s="185"/>
      <c r="IF156" s="185"/>
      <c r="IG156" s="185"/>
      <c r="IH156" s="185"/>
      <c r="II156" s="185"/>
      <c r="IJ156" s="185"/>
      <c r="IK156" s="185"/>
      <c r="IL156" s="185"/>
      <c r="IM156" s="185"/>
      <c r="IN156" s="185"/>
      <c r="IO156" s="185"/>
      <c r="IP156" s="185"/>
      <c r="IQ156" s="185"/>
      <c r="IR156" s="185"/>
      <c r="IS156" s="185"/>
      <c r="IT156" s="185"/>
      <c r="IU156" s="185"/>
      <c r="IV156" s="185"/>
      <c r="IW156" s="185"/>
      <c r="IX156" s="185"/>
      <c r="IY156" s="185"/>
      <c r="IZ156" s="185"/>
      <c r="JA156" s="185"/>
      <c r="JB156" s="185"/>
      <c r="JC156" s="185"/>
      <c r="JD156" s="185"/>
      <c r="JE156" s="185"/>
      <c r="JF156" s="185"/>
      <c r="JG156" s="185"/>
      <c r="JH156" s="185"/>
      <c r="JI156" s="185"/>
      <c r="JJ156" s="185"/>
      <c r="JK156" s="185"/>
      <c r="JL156" s="185"/>
      <c r="JM156" s="185"/>
      <c r="JN156" s="185"/>
      <c r="JO156" s="185"/>
      <c r="JP156" s="185"/>
      <c r="JQ156" s="185"/>
      <c r="JR156" s="185"/>
      <c r="JS156" s="185"/>
      <c r="JT156" s="185"/>
      <c r="JU156" s="185"/>
      <c r="JV156" s="185"/>
      <c r="JW156" s="185"/>
      <c r="JX156" s="185"/>
      <c r="JY156" s="185"/>
      <c r="JZ156" s="185"/>
      <c r="KA156" s="185"/>
      <c r="KB156" s="185"/>
      <c r="KC156" s="185"/>
      <c r="KD156" s="185"/>
      <c r="KE156" s="185"/>
      <c r="KF156" s="185"/>
      <c r="KG156" s="185"/>
      <c r="KH156" s="185"/>
      <c r="KI156" s="185"/>
      <c r="KJ156" s="185"/>
      <c r="KK156" s="185"/>
      <c r="KL156" s="185"/>
      <c r="KM156" s="185"/>
      <c r="KN156" s="185"/>
      <c r="KO156" s="185"/>
      <c r="KP156" s="185"/>
      <c r="KQ156" s="185"/>
      <c r="KR156" s="185"/>
      <c r="KS156" s="185"/>
      <c r="KT156" s="185"/>
      <c r="KU156" s="185"/>
      <c r="KV156" s="185"/>
      <c r="KW156" s="185"/>
      <c r="KX156" s="185"/>
      <c r="KY156" s="185"/>
      <c r="KZ156" s="185"/>
      <c r="LA156" s="185"/>
      <c r="LB156" s="185"/>
      <c r="LC156" s="185"/>
      <c r="LD156" s="185"/>
      <c r="LE156" s="185"/>
      <c r="LF156" s="185"/>
      <c r="LG156" s="185"/>
      <c r="LH156" s="185"/>
      <c r="LI156" s="185"/>
      <c r="LJ156" s="185"/>
      <c r="LK156" s="185"/>
      <c r="LL156" s="185"/>
      <c r="LM156" s="185"/>
      <c r="LN156" s="185"/>
      <c r="LO156" s="185"/>
      <c r="LP156" s="185"/>
      <c r="LQ156" s="185"/>
      <c r="LR156" s="185"/>
      <c r="LS156" s="185"/>
      <c r="LT156" s="185"/>
    </row>
    <row r="157" spans="1:332" ht="15" customHeight="1">
      <c r="A157" s="196" t="str">
        <f t="shared" si="36"/>
        <v>9.2.8</v>
      </c>
      <c r="B157" s="253" t="str">
        <f t="shared" si="36"/>
        <v>tubería de pvc-p rde 21  de 3" Incluye accesorios</v>
      </c>
      <c r="C157" s="196" t="str">
        <f t="shared" si="36"/>
        <v xml:space="preserve">ML   </v>
      </c>
      <c r="D157" s="196">
        <f t="shared" si="36"/>
        <v>100</v>
      </c>
      <c r="E157" s="196">
        <f t="shared" si="36"/>
        <v>90697.315499999997</v>
      </c>
      <c r="F157" s="197">
        <f t="shared" si="41"/>
        <v>9069731.5499999989</v>
      </c>
      <c r="G157" s="20"/>
      <c r="H157" s="21">
        <f t="shared" si="44"/>
        <v>0</v>
      </c>
      <c r="I157" s="20"/>
      <c r="J157" s="21">
        <f t="shared" si="45"/>
        <v>0</v>
      </c>
      <c r="K157" s="20"/>
      <c r="L157" s="21">
        <f t="shared" si="46"/>
        <v>0</v>
      </c>
      <c r="M157" s="20"/>
      <c r="N157" s="33">
        <f t="shared" si="49"/>
        <v>0</v>
      </c>
      <c r="O157" s="20"/>
      <c r="P157" s="22"/>
      <c r="Q157" s="20"/>
      <c r="R157" s="22"/>
      <c r="S157" s="20"/>
      <c r="T157" s="22"/>
      <c r="U157" s="20"/>
      <c r="V157" s="22"/>
      <c r="W157" s="20"/>
      <c r="X157" s="22"/>
      <c r="Y157" s="20"/>
      <c r="Z157" s="22"/>
      <c r="AA157" s="20"/>
      <c r="AB157" s="22"/>
      <c r="AC157" s="20"/>
      <c r="AD157" s="22"/>
      <c r="AE157" s="20"/>
      <c r="AF157" s="22"/>
      <c r="AG157" s="20"/>
      <c r="AH157" s="22"/>
      <c r="AI157" s="20"/>
      <c r="AJ157" s="22"/>
      <c r="AK157" s="20"/>
      <c r="AL157" s="22"/>
      <c r="AM157" s="20"/>
      <c r="AN157" s="22"/>
      <c r="AO157" s="20"/>
      <c r="AP157" s="22"/>
      <c r="AQ157" s="20"/>
      <c r="AR157" s="22"/>
      <c r="AS157" s="20"/>
      <c r="AT157" s="22"/>
      <c r="AU157" s="20"/>
      <c r="AV157" s="22"/>
      <c r="AW157" s="20"/>
      <c r="AX157" s="22"/>
      <c r="AY157" s="20"/>
      <c r="AZ157" s="22"/>
      <c r="BA157" s="20"/>
      <c r="BB157" s="22"/>
      <c r="BC157" s="20"/>
      <c r="BD157" s="22"/>
      <c r="BE157" s="20"/>
      <c r="BF157" s="22"/>
      <c r="BG157" s="83"/>
      <c r="BH157" s="84"/>
      <c r="BI157" s="20"/>
      <c r="BJ157" s="95"/>
      <c r="BK157" s="20">
        <v>0</v>
      </c>
      <c r="BL157" s="21">
        <f t="shared" si="47"/>
        <v>0</v>
      </c>
      <c r="BM157" s="20"/>
      <c r="BN157" s="95">
        <f t="shared" si="37"/>
        <v>0</v>
      </c>
      <c r="BO157" s="20"/>
      <c r="BP157" s="21">
        <f t="shared" si="48"/>
        <v>0</v>
      </c>
      <c r="BQ157" s="20"/>
      <c r="BR157" s="22"/>
      <c r="BS157" s="20"/>
      <c r="BT157" s="22"/>
      <c r="BU157" s="20"/>
      <c r="BV157" s="22"/>
      <c r="BW157" s="20"/>
      <c r="BX157" s="22"/>
      <c r="BY157" s="20"/>
      <c r="BZ157" s="172"/>
      <c r="CA157" s="20"/>
      <c r="CB157" s="164"/>
      <c r="CC157" s="20"/>
      <c r="CD157" s="178"/>
      <c r="CE157" s="20"/>
      <c r="CF157" s="95"/>
      <c r="CG157" s="20"/>
      <c r="CH157" s="95"/>
      <c r="CI157" s="20"/>
      <c r="CJ157" s="22"/>
      <c r="CK157" s="20"/>
      <c r="CL157" s="22"/>
      <c r="CM157" s="20"/>
      <c r="CN157" s="22"/>
      <c r="CO157" s="20"/>
      <c r="CP157" s="22"/>
      <c r="CQ157" s="20"/>
      <c r="CR157" s="22"/>
      <c r="CS157" s="20"/>
      <c r="CT157" s="22"/>
      <c r="CU157" s="20"/>
      <c r="CV157" s="22"/>
      <c r="CW157" s="20"/>
      <c r="CX157" s="22"/>
      <c r="CY157" s="20"/>
      <c r="CZ157" s="22"/>
      <c r="DA157" s="20"/>
      <c r="DB157" s="22"/>
      <c r="DC157" s="20"/>
      <c r="DD157" s="22"/>
      <c r="DE157" s="20"/>
      <c r="DF157" s="22"/>
      <c r="DG157" s="20"/>
      <c r="DH157" s="22"/>
      <c r="DI157" s="20"/>
      <c r="DJ157" s="22"/>
      <c r="DK157" s="20"/>
      <c r="DL157" s="22"/>
      <c r="DM157" s="20"/>
      <c r="DN157" s="22"/>
      <c r="DO157" s="20"/>
      <c r="DP157" s="22"/>
      <c r="DQ157" s="20"/>
      <c r="DR157" s="22"/>
      <c r="DS157" s="20"/>
      <c r="DT157" s="22"/>
      <c r="DU157" s="20"/>
      <c r="DV157" s="22"/>
      <c r="DW157" s="20"/>
      <c r="DX157" s="22"/>
      <c r="DY157" s="20"/>
      <c r="DZ157" s="22"/>
      <c r="EA157" s="23">
        <f t="shared" si="42"/>
        <v>0</v>
      </c>
      <c r="EB157" s="21">
        <f t="shared" si="38"/>
        <v>0</v>
      </c>
      <c r="EC157" s="193" t="e">
        <f t="shared" si="39"/>
        <v>#REF!</v>
      </c>
      <c r="ED157" s="193">
        <f t="shared" si="40"/>
        <v>0</v>
      </c>
      <c r="EE157" s="194">
        <f t="shared" si="43"/>
        <v>100</v>
      </c>
      <c r="EF157" s="185"/>
      <c r="EG157" s="185" t="s">
        <v>653</v>
      </c>
      <c r="EH157" s="185" t="s">
        <v>619</v>
      </c>
      <c r="EI157" s="185" t="s">
        <v>640</v>
      </c>
      <c r="EJ157" s="185">
        <v>100</v>
      </c>
      <c r="EK157" s="185">
        <v>90697.315499999997</v>
      </c>
      <c r="EL157" s="185"/>
      <c r="EM157" s="185"/>
      <c r="EN157" s="185"/>
      <c r="EO157" s="185"/>
      <c r="EP157" s="185"/>
      <c r="EQ157" s="185"/>
      <c r="ER157" s="185"/>
      <c r="ES157" s="185"/>
      <c r="ET157" s="185"/>
      <c r="EU157" s="185"/>
      <c r="EV157" s="185"/>
      <c r="EW157" s="185"/>
      <c r="EX157" s="185"/>
      <c r="EY157" s="185"/>
      <c r="EZ157" s="185"/>
      <c r="FA157" s="185"/>
      <c r="FB157" s="185"/>
      <c r="FC157" s="185"/>
      <c r="FD157" s="185"/>
      <c r="FE157" s="185"/>
      <c r="FF157" s="185"/>
      <c r="FG157" s="195"/>
      <c r="FH157" s="185"/>
      <c r="FI157" s="185"/>
      <c r="FJ157" s="185"/>
      <c r="FK157" s="185"/>
      <c r="FL157" s="185"/>
      <c r="FM157" s="185"/>
      <c r="FN157" s="185"/>
      <c r="FO157" s="185"/>
      <c r="FP157" s="185"/>
      <c r="FQ157" s="185"/>
      <c r="FR157" s="185"/>
      <c r="FS157" s="185"/>
      <c r="FT157" s="185"/>
      <c r="FU157" s="185"/>
      <c r="FV157" s="185"/>
      <c r="FW157" s="185"/>
      <c r="FX157" s="185"/>
      <c r="FY157" s="185"/>
      <c r="FZ157" s="185"/>
      <c r="GA157" s="185"/>
      <c r="GB157" s="185"/>
      <c r="GC157" s="185"/>
      <c r="GD157" s="185"/>
      <c r="GE157" s="185"/>
      <c r="GF157" s="185"/>
      <c r="GG157" s="185"/>
      <c r="GH157" s="185"/>
      <c r="GI157" s="185"/>
      <c r="GJ157" s="185"/>
      <c r="GK157" s="185"/>
      <c r="GL157" s="185"/>
      <c r="GM157" s="185"/>
      <c r="GN157" s="185"/>
      <c r="GO157" s="185"/>
      <c r="GP157" s="185"/>
      <c r="GQ157" s="185"/>
      <c r="GR157" s="185"/>
      <c r="GS157" s="185"/>
      <c r="GT157" s="185"/>
      <c r="GU157" s="185"/>
      <c r="GV157" s="185"/>
      <c r="GW157" s="185"/>
      <c r="GX157" s="185"/>
      <c r="GY157" s="185"/>
      <c r="GZ157" s="185"/>
      <c r="HA157" s="185"/>
      <c r="HB157" s="185"/>
      <c r="HC157" s="185"/>
      <c r="HD157" s="185"/>
      <c r="HE157" s="185"/>
      <c r="HF157" s="185"/>
      <c r="HG157" s="185"/>
      <c r="HH157" s="185"/>
      <c r="HI157" s="185"/>
      <c r="HJ157" s="185"/>
      <c r="HK157" s="185"/>
      <c r="HL157" s="185"/>
      <c r="HM157" s="185"/>
      <c r="HN157" s="185"/>
      <c r="HO157" s="185"/>
      <c r="HP157" s="185"/>
      <c r="HQ157" s="185"/>
      <c r="HR157" s="185"/>
      <c r="HS157" s="185"/>
      <c r="HT157" s="185"/>
      <c r="HU157" s="185"/>
      <c r="HV157" s="185"/>
      <c r="HW157" s="185"/>
      <c r="HX157" s="185"/>
      <c r="HY157" s="185"/>
      <c r="HZ157" s="185"/>
      <c r="IA157" s="185"/>
      <c r="IB157" s="185"/>
      <c r="IC157" s="185"/>
      <c r="ID157" s="185"/>
      <c r="IE157" s="185"/>
      <c r="IF157" s="185"/>
      <c r="IG157" s="185"/>
      <c r="IH157" s="185"/>
      <c r="II157" s="185"/>
      <c r="IJ157" s="185"/>
      <c r="IK157" s="185"/>
      <c r="IL157" s="185"/>
      <c r="IM157" s="185"/>
      <c r="IN157" s="185"/>
      <c r="IO157" s="185"/>
      <c r="IP157" s="185"/>
      <c r="IQ157" s="185"/>
      <c r="IR157" s="185"/>
      <c r="IS157" s="185"/>
      <c r="IT157" s="185"/>
      <c r="IU157" s="185"/>
      <c r="IV157" s="185"/>
      <c r="IW157" s="185"/>
      <c r="IX157" s="185"/>
      <c r="IY157" s="185"/>
      <c r="IZ157" s="185"/>
      <c r="JA157" s="185"/>
      <c r="JB157" s="185"/>
      <c r="JC157" s="185"/>
      <c r="JD157" s="185"/>
      <c r="JE157" s="185"/>
      <c r="JF157" s="185"/>
      <c r="JG157" s="185"/>
      <c r="JH157" s="185"/>
      <c r="JI157" s="185"/>
      <c r="JJ157" s="185"/>
      <c r="JK157" s="185"/>
      <c r="JL157" s="185"/>
      <c r="JM157" s="185"/>
      <c r="JN157" s="185"/>
      <c r="JO157" s="185"/>
      <c r="JP157" s="185"/>
      <c r="JQ157" s="185"/>
      <c r="JR157" s="185"/>
      <c r="JS157" s="185"/>
      <c r="JT157" s="185"/>
      <c r="JU157" s="185"/>
      <c r="JV157" s="185"/>
      <c r="JW157" s="185"/>
      <c r="JX157" s="185"/>
      <c r="JY157" s="185"/>
      <c r="JZ157" s="185"/>
      <c r="KA157" s="185"/>
      <c r="KB157" s="185"/>
      <c r="KC157" s="185"/>
      <c r="KD157" s="185"/>
      <c r="KE157" s="185"/>
      <c r="KF157" s="185"/>
      <c r="KG157" s="185"/>
      <c r="KH157" s="185"/>
      <c r="KI157" s="185"/>
      <c r="KJ157" s="185"/>
      <c r="KK157" s="185"/>
      <c r="KL157" s="185"/>
      <c r="KM157" s="185"/>
      <c r="KN157" s="185"/>
      <c r="KO157" s="185"/>
      <c r="KP157" s="185"/>
      <c r="KQ157" s="185"/>
      <c r="KR157" s="185"/>
      <c r="KS157" s="185"/>
      <c r="KT157" s="185"/>
      <c r="KU157" s="185"/>
      <c r="KV157" s="185"/>
      <c r="KW157" s="185"/>
      <c r="KX157" s="185"/>
      <c r="KY157" s="185"/>
      <c r="KZ157" s="185"/>
      <c r="LA157" s="185"/>
      <c r="LB157" s="185"/>
      <c r="LC157" s="185"/>
      <c r="LD157" s="185"/>
      <c r="LE157" s="185"/>
      <c r="LF157" s="185"/>
      <c r="LG157" s="185"/>
      <c r="LH157" s="185"/>
      <c r="LI157" s="185"/>
      <c r="LJ157" s="185"/>
      <c r="LK157" s="185"/>
      <c r="LL157" s="185"/>
      <c r="LM157" s="185"/>
      <c r="LN157" s="185"/>
      <c r="LO157" s="185"/>
      <c r="LP157" s="185"/>
      <c r="LQ157" s="185"/>
      <c r="LR157" s="185"/>
      <c r="LS157" s="185"/>
      <c r="LT157" s="185"/>
    </row>
    <row r="158" spans="1:332" ht="14.45" customHeight="1">
      <c r="A158" s="196" t="str">
        <f t="shared" si="36"/>
        <v>9.2.9</v>
      </c>
      <c r="B158" s="253" t="str">
        <f t="shared" si="36"/>
        <v>tubería de pvc-p rde 21  de 4" Incluye accesorios</v>
      </c>
      <c r="C158" s="196" t="str">
        <f t="shared" si="36"/>
        <v xml:space="preserve">ML   </v>
      </c>
      <c r="D158" s="196">
        <f t="shared" si="36"/>
        <v>100</v>
      </c>
      <c r="E158" s="196">
        <f t="shared" si="36"/>
        <v>157342.1355</v>
      </c>
      <c r="F158" s="197">
        <f t="shared" si="41"/>
        <v>15734213.550000001</v>
      </c>
      <c r="G158" s="20"/>
      <c r="H158" s="21">
        <f t="shared" si="44"/>
        <v>0</v>
      </c>
      <c r="I158" s="20"/>
      <c r="J158" s="21">
        <f t="shared" si="45"/>
        <v>0</v>
      </c>
      <c r="K158" s="20"/>
      <c r="L158" s="21">
        <f t="shared" si="46"/>
        <v>0</v>
      </c>
      <c r="M158" s="20"/>
      <c r="N158" s="33">
        <f t="shared" si="49"/>
        <v>0</v>
      </c>
      <c r="O158" s="20"/>
      <c r="P158" s="22"/>
      <c r="Q158" s="20"/>
      <c r="R158" s="22"/>
      <c r="S158" s="20"/>
      <c r="T158" s="22"/>
      <c r="U158" s="20"/>
      <c r="V158" s="22"/>
      <c r="W158" s="20"/>
      <c r="X158" s="22"/>
      <c r="Y158" s="20"/>
      <c r="Z158" s="22"/>
      <c r="AA158" s="20"/>
      <c r="AB158" s="22"/>
      <c r="AC158" s="20"/>
      <c r="AD158" s="22"/>
      <c r="AE158" s="20"/>
      <c r="AF158" s="22"/>
      <c r="AG158" s="20"/>
      <c r="AH158" s="22"/>
      <c r="AI158" s="20"/>
      <c r="AJ158" s="22"/>
      <c r="AK158" s="20"/>
      <c r="AL158" s="22"/>
      <c r="AM158" s="20"/>
      <c r="AN158" s="22"/>
      <c r="AO158" s="20"/>
      <c r="AP158" s="22"/>
      <c r="AQ158" s="20"/>
      <c r="AR158" s="22"/>
      <c r="AS158" s="20"/>
      <c r="AT158" s="22"/>
      <c r="AU158" s="20"/>
      <c r="AV158" s="22"/>
      <c r="AW158" s="20"/>
      <c r="AX158" s="22"/>
      <c r="AY158" s="20"/>
      <c r="AZ158" s="22"/>
      <c r="BA158" s="20"/>
      <c r="BB158" s="22"/>
      <c r="BC158" s="20"/>
      <c r="BD158" s="22"/>
      <c r="BE158" s="20"/>
      <c r="BF158" s="22"/>
      <c r="BG158" s="83"/>
      <c r="BH158" s="84"/>
      <c r="BI158" s="20"/>
      <c r="BJ158" s="95"/>
      <c r="BK158" s="20">
        <v>0</v>
      </c>
      <c r="BL158" s="21">
        <f t="shared" si="47"/>
        <v>0</v>
      </c>
      <c r="BM158" s="20"/>
      <c r="BN158" s="95">
        <f t="shared" si="37"/>
        <v>0</v>
      </c>
      <c r="BO158" s="20"/>
      <c r="BP158" s="21">
        <f t="shared" si="48"/>
        <v>0</v>
      </c>
      <c r="BQ158" s="20"/>
      <c r="BR158" s="22"/>
      <c r="BS158" s="20"/>
      <c r="BT158" s="22"/>
      <c r="BU158" s="20"/>
      <c r="BV158" s="22"/>
      <c r="BW158" s="20"/>
      <c r="BX158" s="22"/>
      <c r="BY158" s="20"/>
      <c r="BZ158" s="172"/>
      <c r="CA158" s="20"/>
      <c r="CB158" s="164"/>
      <c r="CC158" s="20"/>
      <c r="CD158" s="178"/>
      <c r="CE158" s="20"/>
      <c r="CF158" s="95"/>
      <c r="CG158" s="20"/>
      <c r="CH158" s="95"/>
      <c r="CI158" s="20"/>
      <c r="CJ158" s="22"/>
      <c r="CK158" s="20"/>
      <c r="CL158" s="22"/>
      <c r="CM158" s="20"/>
      <c r="CN158" s="22"/>
      <c r="CO158" s="20"/>
      <c r="CP158" s="22"/>
      <c r="CQ158" s="20"/>
      <c r="CR158" s="22"/>
      <c r="CS158" s="20"/>
      <c r="CT158" s="22"/>
      <c r="CU158" s="20"/>
      <c r="CV158" s="22"/>
      <c r="CW158" s="20"/>
      <c r="CX158" s="22"/>
      <c r="CY158" s="20"/>
      <c r="CZ158" s="22"/>
      <c r="DA158" s="20"/>
      <c r="DB158" s="22"/>
      <c r="DC158" s="20"/>
      <c r="DD158" s="22"/>
      <c r="DE158" s="20"/>
      <c r="DF158" s="22"/>
      <c r="DG158" s="20"/>
      <c r="DH158" s="22"/>
      <c r="DI158" s="20"/>
      <c r="DJ158" s="22"/>
      <c r="DK158" s="20"/>
      <c r="DL158" s="22"/>
      <c r="DM158" s="20"/>
      <c r="DN158" s="22"/>
      <c r="DO158" s="20"/>
      <c r="DP158" s="22"/>
      <c r="DQ158" s="20"/>
      <c r="DR158" s="22"/>
      <c r="DS158" s="20"/>
      <c r="DT158" s="22"/>
      <c r="DU158" s="20"/>
      <c r="DV158" s="22"/>
      <c r="DW158" s="20"/>
      <c r="DX158" s="22"/>
      <c r="DY158" s="20"/>
      <c r="DZ158" s="22"/>
      <c r="EA158" s="23">
        <f t="shared" si="42"/>
        <v>0</v>
      </c>
      <c r="EB158" s="21">
        <f t="shared" si="38"/>
        <v>0</v>
      </c>
      <c r="EC158" s="193" t="e">
        <f t="shared" si="39"/>
        <v>#REF!</v>
      </c>
      <c r="ED158" s="193">
        <f t="shared" si="40"/>
        <v>0</v>
      </c>
      <c r="EE158" s="194">
        <f t="shared" si="43"/>
        <v>100</v>
      </c>
      <c r="EF158" s="185"/>
      <c r="EG158" s="185" t="s">
        <v>654</v>
      </c>
      <c r="EH158" s="185" t="s">
        <v>655</v>
      </c>
      <c r="EI158" s="185" t="s">
        <v>640</v>
      </c>
      <c r="EJ158" s="185">
        <v>100</v>
      </c>
      <c r="EK158" s="185">
        <v>157342.1355</v>
      </c>
      <c r="EL158" s="185"/>
      <c r="EM158" s="185"/>
      <c r="EN158" s="185"/>
      <c r="EO158" s="185"/>
      <c r="EP158" s="185"/>
      <c r="EQ158" s="185"/>
      <c r="ER158" s="185"/>
      <c r="ES158" s="185"/>
      <c r="ET158" s="185"/>
      <c r="EU158" s="185"/>
      <c r="EV158" s="185"/>
      <c r="EW158" s="185"/>
      <c r="EX158" s="185"/>
      <c r="EY158" s="185"/>
      <c r="EZ158" s="185"/>
      <c r="FA158" s="185"/>
      <c r="FB158" s="185"/>
      <c r="FC158" s="185"/>
      <c r="FD158" s="185"/>
      <c r="FE158" s="185"/>
      <c r="FF158" s="185"/>
      <c r="FG158" s="195"/>
      <c r="FH158" s="185"/>
      <c r="FI158" s="185"/>
      <c r="FJ158" s="185"/>
      <c r="FK158" s="185"/>
      <c r="FL158" s="185"/>
      <c r="FM158" s="185"/>
      <c r="FN158" s="185"/>
      <c r="FO158" s="185"/>
      <c r="FP158" s="185"/>
      <c r="FQ158" s="185"/>
      <c r="FR158" s="185"/>
      <c r="FS158" s="185"/>
      <c r="FT158" s="185"/>
      <c r="FU158" s="185"/>
      <c r="FV158" s="185"/>
      <c r="FW158" s="185"/>
      <c r="FX158" s="185"/>
      <c r="FY158" s="185"/>
      <c r="FZ158" s="185"/>
      <c r="GA158" s="185"/>
      <c r="GB158" s="185"/>
      <c r="GC158" s="185"/>
      <c r="GD158" s="185"/>
      <c r="GE158" s="185"/>
      <c r="GF158" s="185"/>
      <c r="GG158" s="185"/>
      <c r="GH158" s="185"/>
      <c r="GI158" s="185"/>
      <c r="GJ158" s="185"/>
      <c r="GK158" s="185"/>
      <c r="GL158" s="185"/>
      <c r="GM158" s="185"/>
      <c r="GN158" s="185"/>
      <c r="GO158" s="185"/>
      <c r="GP158" s="185"/>
      <c r="GQ158" s="185"/>
      <c r="GR158" s="185"/>
      <c r="GS158" s="185"/>
      <c r="GT158" s="185"/>
      <c r="GU158" s="185"/>
      <c r="GV158" s="185"/>
      <c r="GW158" s="185"/>
      <c r="GX158" s="185"/>
      <c r="GY158" s="185"/>
      <c r="GZ158" s="185"/>
      <c r="HA158" s="185"/>
      <c r="HB158" s="185"/>
      <c r="HC158" s="185"/>
      <c r="HD158" s="185"/>
      <c r="HE158" s="185"/>
      <c r="HF158" s="185"/>
      <c r="HG158" s="185"/>
      <c r="HH158" s="185"/>
      <c r="HI158" s="185"/>
      <c r="HJ158" s="185"/>
      <c r="HK158" s="185"/>
      <c r="HL158" s="185"/>
      <c r="HM158" s="185"/>
      <c r="HN158" s="185"/>
      <c r="HO158" s="185"/>
      <c r="HP158" s="185"/>
      <c r="HQ158" s="185"/>
      <c r="HR158" s="185"/>
      <c r="HS158" s="185"/>
      <c r="HT158" s="185"/>
      <c r="HU158" s="185"/>
      <c r="HV158" s="185"/>
      <c r="HW158" s="185"/>
      <c r="HX158" s="185"/>
      <c r="HY158" s="185"/>
      <c r="HZ158" s="185"/>
      <c r="IA158" s="185"/>
      <c r="IB158" s="185"/>
      <c r="IC158" s="185"/>
      <c r="ID158" s="185"/>
      <c r="IE158" s="185"/>
      <c r="IF158" s="185"/>
      <c r="IG158" s="185"/>
      <c r="IH158" s="185"/>
      <c r="II158" s="185"/>
      <c r="IJ158" s="185"/>
      <c r="IK158" s="185"/>
      <c r="IL158" s="185"/>
      <c r="IM158" s="185"/>
      <c r="IN158" s="185"/>
      <c r="IO158" s="185"/>
      <c r="IP158" s="185"/>
      <c r="IQ158" s="185"/>
      <c r="IR158" s="185"/>
      <c r="IS158" s="185"/>
      <c r="IT158" s="185"/>
      <c r="IU158" s="185"/>
      <c r="IV158" s="185"/>
      <c r="IW158" s="185"/>
      <c r="IX158" s="185"/>
      <c r="IY158" s="185"/>
      <c r="IZ158" s="185"/>
      <c r="JA158" s="185"/>
      <c r="JB158" s="185"/>
      <c r="JC158" s="185"/>
      <c r="JD158" s="185"/>
      <c r="JE158" s="185"/>
      <c r="JF158" s="185"/>
      <c r="JG158" s="185"/>
      <c r="JH158" s="185"/>
      <c r="JI158" s="185"/>
      <c r="JJ158" s="185"/>
      <c r="JK158" s="185"/>
      <c r="JL158" s="185"/>
      <c r="JM158" s="185"/>
      <c r="JN158" s="185"/>
      <c r="JO158" s="185"/>
      <c r="JP158" s="185"/>
      <c r="JQ158" s="185"/>
      <c r="JR158" s="185"/>
      <c r="JS158" s="185"/>
      <c r="JT158" s="185"/>
      <c r="JU158" s="185"/>
      <c r="JV158" s="185"/>
      <c r="JW158" s="185"/>
      <c r="JX158" s="185"/>
      <c r="JY158" s="185"/>
      <c r="JZ158" s="185"/>
      <c r="KA158" s="185"/>
      <c r="KB158" s="185"/>
      <c r="KC158" s="185"/>
      <c r="KD158" s="185"/>
      <c r="KE158" s="185"/>
      <c r="KF158" s="185"/>
      <c r="KG158" s="185"/>
      <c r="KH158" s="185"/>
      <c r="KI158" s="185"/>
      <c r="KJ158" s="185"/>
      <c r="KK158" s="185"/>
      <c r="KL158" s="185"/>
      <c r="KM158" s="185"/>
      <c r="KN158" s="185"/>
      <c r="KO158" s="185"/>
      <c r="KP158" s="185"/>
      <c r="KQ158" s="185"/>
      <c r="KR158" s="185"/>
      <c r="KS158" s="185"/>
      <c r="KT158" s="185"/>
      <c r="KU158" s="185"/>
      <c r="KV158" s="185"/>
      <c r="KW158" s="185"/>
      <c r="KX158" s="185"/>
      <c r="KY158" s="185"/>
      <c r="KZ158" s="185"/>
      <c r="LA158" s="185"/>
      <c r="LB158" s="185"/>
      <c r="LC158" s="185"/>
      <c r="LD158" s="185"/>
      <c r="LE158" s="185"/>
      <c r="LF158" s="185"/>
      <c r="LG158" s="185"/>
      <c r="LH158" s="185"/>
      <c r="LI158" s="185"/>
      <c r="LJ158" s="185"/>
      <c r="LK158" s="185"/>
      <c r="LL158" s="185"/>
      <c r="LM158" s="185"/>
      <c r="LN158" s="185"/>
      <c r="LO158" s="185"/>
      <c r="LP158" s="185"/>
      <c r="LQ158" s="185"/>
      <c r="LR158" s="185"/>
      <c r="LS158" s="185"/>
      <c r="LT158" s="185"/>
    </row>
    <row r="159" spans="1:332" ht="15" customHeight="1">
      <c r="A159" s="196" t="str">
        <f t="shared" si="36"/>
        <v>9.2.10</v>
      </c>
      <c r="B159" s="253" t="str">
        <f t="shared" si="36"/>
        <v xml:space="preserve">SUMINISTRO E INSTALACION SOPORTE DE 20 MM (1/2") , Incluye elementos de fijación, abrazadera y demas elementos necesarios.                                                         </v>
      </c>
      <c r="C159" s="196" t="str">
        <f t="shared" si="36"/>
        <v xml:space="preserve">UN   </v>
      </c>
      <c r="D159" s="196">
        <f t="shared" si="36"/>
        <v>180</v>
      </c>
      <c r="E159" s="196">
        <f t="shared" si="36"/>
        <v>1643.4</v>
      </c>
      <c r="F159" s="197">
        <f t="shared" si="41"/>
        <v>295812</v>
      </c>
      <c r="G159" s="20"/>
      <c r="H159" s="21">
        <f t="shared" si="44"/>
        <v>0</v>
      </c>
      <c r="I159" s="20"/>
      <c r="J159" s="21">
        <f t="shared" si="45"/>
        <v>0</v>
      </c>
      <c r="K159" s="20"/>
      <c r="L159" s="21">
        <f t="shared" si="46"/>
        <v>0</v>
      </c>
      <c r="M159" s="20"/>
      <c r="N159" s="33">
        <f t="shared" si="49"/>
        <v>0</v>
      </c>
      <c r="O159" s="20"/>
      <c r="P159" s="22"/>
      <c r="Q159" s="20"/>
      <c r="R159" s="22"/>
      <c r="S159" s="20"/>
      <c r="T159" s="22"/>
      <c r="U159" s="20"/>
      <c r="V159" s="22"/>
      <c r="W159" s="20"/>
      <c r="X159" s="22"/>
      <c r="Y159" s="20"/>
      <c r="Z159" s="22"/>
      <c r="AA159" s="20"/>
      <c r="AB159" s="22"/>
      <c r="AC159" s="20"/>
      <c r="AD159" s="22"/>
      <c r="AE159" s="20"/>
      <c r="AF159" s="22"/>
      <c r="AG159" s="20"/>
      <c r="AH159" s="22"/>
      <c r="AI159" s="20"/>
      <c r="AJ159" s="22"/>
      <c r="AK159" s="20"/>
      <c r="AL159" s="22"/>
      <c r="AM159" s="20"/>
      <c r="AN159" s="22"/>
      <c r="AO159" s="20"/>
      <c r="AP159" s="22"/>
      <c r="AQ159" s="20"/>
      <c r="AR159" s="22"/>
      <c r="AS159" s="20"/>
      <c r="AT159" s="22"/>
      <c r="AU159" s="20"/>
      <c r="AV159" s="22"/>
      <c r="AW159" s="20"/>
      <c r="AX159" s="22"/>
      <c r="AY159" s="20"/>
      <c r="AZ159" s="22"/>
      <c r="BA159" s="20"/>
      <c r="BB159" s="22"/>
      <c r="BC159" s="20"/>
      <c r="BD159" s="22"/>
      <c r="BE159" s="20"/>
      <c r="BF159" s="22"/>
      <c r="BG159" s="83"/>
      <c r="BH159" s="84"/>
      <c r="BI159" s="20"/>
      <c r="BJ159" s="95"/>
      <c r="BK159" s="20">
        <v>0</v>
      </c>
      <c r="BL159" s="21">
        <f t="shared" si="47"/>
        <v>0</v>
      </c>
      <c r="BM159" s="20"/>
      <c r="BN159" s="95">
        <f t="shared" si="37"/>
        <v>0</v>
      </c>
      <c r="BO159" s="20"/>
      <c r="BP159" s="21">
        <f t="shared" si="48"/>
        <v>0</v>
      </c>
      <c r="BQ159" s="20"/>
      <c r="BR159" s="22"/>
      <c r="BS159" s="20"/>
      <c r="BT159" s="22"/>
      <c r="BU159" s="20"/>
      <c r="BV159" s="22"/>
      <c r="BW159" s="20"/>
      <c r="BX159" s="22"/>
      <c r="BY159" s="20"/>
      <c r="BZ159" s="172"/>
      <c r="CA159" s="20"/>
      <c r="CB159" s="164"/>
      <c r="CC159" s="20"/>
      <c r="CD159" s="178"/>
      <c r="CE159" s="20"/>
      <c r="CF159" s="95"/>
      <c r="CG159" s="20"/>
      <c r="CH159" s="95"/>
      <c r="CI159" s="20"/>
      <c r="CJ159" s="22"/>
      <c r="CK159" s="20"/>
      <c r="CL159" s="22"/>
      <c r="CM159" s="20"/>
      <c r="CN159" s="22"/>
      <c r="CO159" s="20"/>
      <c r="CP159" s="22"/>
      <c r="CQ159" s="20"/>
      <c r="CR159" s="22"/>
      <c r="CS159" s="20"/>
      <c r="CT159" s="22"/>
      <c r="CU159" s="20"/>
      <c r="CV159" s="22"/>
      <c r="CW159" s="20"/>
      <c r="CX159" s="22"/>
      <c r="CY159" s="20"/>
      <c r="CZ159" s="22"/>
      <c r="DA159" s="20"/>
      <c r="DB159" s="22"/>
      <c r="DC159" s="20"/>
      <c r="DD159" s="22"/>
      <c r="DE159" s="20"/>
      <c r="DF159" s="22"/>
      <c r="DG159" s="20"/>
      <c r="DH159" s="22"/>
      <c r="DI159" s="20"/>
      <c r="DJ159" s="22"/>
      <c r="DK159" s="20"/>
      <c r="DL159" s="22"/>
      <c r="DM159" s="20"/>
      <c r="DN159" s="22"/>
      <c r="DO159" s="20"/>
      <c r="DP159" s="22"/>
      <c r="DQ159" s="20"/>
      <c r="DR159" s="22"/>
      <c r="DS159" s="20"/>
      <c r="DT159" s="22"/>
      <c r="DU159" s="20"/>
      <c r="DV159" s="22"/>
      <c r="DW159" s="20"/>
      <c r="DX159" s="22"/>
      <c r="DY159" s="20"/>
      <c r="DZ159" s="22"/>
      <c r="EA159" s="23">
        <f t="shared" si="42"/>
        <v>0</v>
      </c>
      <c r="EB159" s="21">
        <f t="shared" si="38"/>
        <v>0</v>
      </c>
      <c r="EC159" s="193" t="e">
        <f t="shared" si="39"/>
        <v>#REF!</v>
      </c>
      <c r="ED159" s="193">
        <f t="shared" si="40"/>
        <v>0</v>
      </c>
      <c r="EE159" s="194">
        <f t="shared" si="43"/>
        <v>180</v>
      </c>
      <c r="EF159" s="185"/>
      <c r="EG159" s="185" t="s">
        <v>656</v>
      </c>
      <c r="EH159" s="185" t="s">
        <v>657</v>
      </c>
      <c r="EI159" s="185" t="s">
        <v>658</v>
      </c>
      <c r="EJ159" s="185">
        <v>180</v>
      </c>
      <c r="EK159" s="185">
        <v>1643.4</v>
      </c>
      <c r="EL159" s="185"/>
      <c r="EM159" s="185"/>
      <c r="EN159" s="185"/>
      <c r="EO159" s="185"/>
      <c r="EP159" s="185"/>
      <c r="EQ159" s="185"/>
      <c r="ER159" s="185"/>
      <c r="ES159" s="185"/>
      <c r="ET159" s="185"/>
      <c r="EU159" s="185"/>
      <c r="EV159" s="185"/>
      <c r="EW159" s="185"/>
      <c r="EX159" s="185"/>
      <c r="EY159" s="185"/>
      <c r="EZ159" s="185"/>
      <c r="FA159" s="185"/>
      <c r="FB159" s="185"/>
      <c r="FC159" s="185"/>
      <c r="FD159" s="185"/>
      <c r="FE159" s="185"/>
      <c r="FF159" s="185"/>
      <c r="FG159" s="195"/>
      <c r="FH159" s="185"/>
      <c r="FI159" s="185"/>
      <c r="FJ159" s="185"/>
      <c r="FK159" s="185"/>
      <c r="FL159" s="185"/>
      <c r="FM159" s="185"/>
      <c r="FN159" s="185"/>
      <c r="FO159" s="185"/>
      <c r="FP159" s="185"/>
      <c r="FQ159" s="185"/>
      <c r="FR159" s="185"/>
      <c r="FS159" s="185"/>
      <c r="FT159" s="185"/>
      <c r="FU159" s="185"/>
      <c r="FV159" s="185"/>
      <c r="FW159" s="185"/>
      <c r="FX159" s="185"/>
      <c r="FY159" s="185"/>
      <c r="FZ159" s="185"/>
      <c r="GA159" s="185"/>
      <c r="GB159" s="185"/>
      <c r="GC159" s="185"/>
      <c r="GD159" s="185"/>
      <c r="GE159" s="185"/>
      <c r="GF159" s="185"/>
      <c r="GG159" s="185"/>
      <c r="GH159" s="185"/>
      <c r="GI159" s="185"/>
      <c r="GJ159" s="185"/>
      <c r="GK159" s="185"/>
      <c r="GL159" s="185"/>
      <c r="GM159" s="185"/>
      <c r="GN159" s="185"/>
      <c r="GO159" s="185"/>
      <c r="GP159" s="185"/>
      <c r="GQ159" s="185"/>
      <c r="GR159" s="185"/>
      <c r="GS159" s="185"/>
      <c r="GT159" s="185"/>
      <c r="GU159" s="185"/>
      <c r="GV159" s="185"/>
      <c r="GW159" s="185"/>
      <c r="GX159" s="185"/>
      <c r="GY159" s="185"/>
      <c r="GZ159" s="185"/>
      <c r="HA159" s="185"/>
      <c r="HB159" s="185"/>
      <c r="HC159" s="185"/>
      <c r="HD159" s="185"/>
      <c r="HE159" s="185"/>
      <c r="HF159" s="185"/>
      <c r="HG159" s="185"/>
      <c r="HH159" s="185"/>
      <c r="HI159" s="185"/>
      <c r="HJ159" s="185"/>
      <c r="HK159" s="185"/>
      <c r="HL159" s="185"/>
      <c r="HM159" s="185"/>
      <c r="HN159" s="185"/>
      <c r="HO159" s="185"/>
      <c r="HP159" s="185"/>
      <c r="HQ159" s="185"/>
      <c r="HR159" s="185"/>
      <c r="HS159" s="185"/>
      <c r="HT159" s="185"/>
      <c r="HU159" s="185"/>
      <c r="HV159" s="185"/>
      <c r="HW159" s="185"/>
      <c r="HX159" s="185"/>
      <c r="HY159" s="185"/>
      <c r="HZ159" s="185"/>
      <c r="IA159" s="185"/>
      <c r="IB159" s="185"/>
      <c r="IC159" s="185"/>
      <c r="ID159" s="185"/>
      <c r="IE159" s="185"/>
      <c r="IF159" s="185"/>
      <c r="IG159" s="185"/>
      <c r="IH159" s="185"/>
      <c r="II159" s="185"/>
      <c r="IJ159" s="185"/>
      <c r="IK159" s="185"/>
      <c r="IL159" s="185"/>
      <c r="IM159" s="185"/>
      <c r="IN159" s="185"/>
      <c r="IO159" s="185"/>
      <c r="IP159" s="185"/>
      <c r="IQ159" s="185"/>
      <c r="IR159" s="185"/>
      <c r="IS159" s="185"/>
      <c r="IT159" s="185"/>
      <c r="IU159" s="185"/>
      <c r="IV159" s="185"/>
      <c r="IW159" s="185"/>
      <c r="IX159" s="185"/>
      <c r="IY159" s="185"/>
      <c r="IZ159" s="185"/>
      <c r="JA159" s="185"/>
      <c r="JB159" s="185"/>
      <c r="JC159" s="185"/>
      <c r="JD159" s="185"/>
      <c r="JE159" s="185"/>
      <c r="JF159" s="185"/>
      <c r="JG159" s="185"/>
      <c r="JH159" s="185"/>
      <c r="JI159" s="185"/>
      <c r="JJ159" s="185"/>
      <c r="JK159" s="185"/>
      <c r="JL159" s="185"/>
      <c r="JM159" s="185"/>
      <c r="JN159" s="185"/>
      <c r="JO159" s="185"/>
      <c r="JP159" s="185"/>
      <c r="JQ159" s="185"/>
      <c r="JR159" s="185"/>
      <c r="JS159" s="185"/>
      <c r="JT159" s="185"/>
      <c r="JU159" s="185"/>
      <c r="JV159" s="185"/>
      <c r="JW159" s="185"/>
      <c r="JX159" s="185"/>
      <c r="JY159" s="185"/>
      <c r="JZ159" s="185"/>
      <c r="KA159" s="185"/>
      <c r="KB159" s="185"/>
      <c r="KC159" s="185"/>
      <c r="KD159" s="185"/>
      <c r="KE159" s="185"/>
      <c r="KF159" s="185"/>
      <c r="KG159" s="185"/>
      <c r="KH159" s="185"/>
      <c r="KI159" s="185"/>
      <c r="KJ159" s="185"/>
      <c r="KK159" s="185"/>
      <c r="KL159" s="185"/>
      <c r="KM159" s="185"/>
      <c r="KN159" s="185"/>
      <c r="KO159" s="185"/>
      <c r="KP159" s="185"/>
      <c r="KQ159" s="185"/>
      <c r="KR159" s="185"/>
      <c r="KS159" s="185"/>
      <c r="KT159" s="185"/>
      <c r="KU159" s="185"/>
      <c r="KV159" s="185"/>
      <c r="KW159" s="185"/>
      <c r="KX159" s="185"/>
      <c r="KY159" s="185"/>
      <c r="KZ159" s="185"/>
      <c r="LA159" s="185"/>
      <c r="LB159" s="185"/>
      <c r="LC159" s="185"/>
      <c r="LD159" s="185"/>
      <c r="LE159" s="185"/>
      <c r="LF159" s="185"/>
      <c r="LG159" s="185"/>
      <c r="LH159" s="185"/>
      <c r="LI159" s="185"/>
      <c r="LJ159" s="185"/>
      <c r="LK159" s="185"/>
      <c r="LL159" s="185"/>
      <c r="LM159" s="185"/>
      <c r="LN159" s="185"/>
      <c r="LO159" s="185"/>
      <c r="LP159" s="185"/>
      <c r="LQ159" s="185"/>
      <c r="LR159" s="185"/>
      <c r="LS159" s="185"/>
      <c r="LT159" s="185"/>
    </row>
    <row r="160" spans="1:332" ht="14.45" customHeight="1">
      <c r="A160" s="196" t="str">
        <f t="shared" si="36"/>
        <v>9.2.11</v>
      </c>
      <c r="B160" s="253" t="str">
        <f t="shared" si="36"/>
        <v xml:space="preserve">SUMINISTRO E INSTALACION SOPORTE DE 25 MM  (3/4") , Incluye elementos de fijación, abrazadera y demas elementos necesarios.                                                        </v>
      </c>
      <c r="C160" s="196" t="str">
        <f t="shared" si="36"/>
        <v xml:space="preserve">UN   </v>
      </c>
      <c r="D160" s="196">
        <f t="shared" si="36"/>
        <v>150</v>
      </c>
      <c r="E160" s="196">
        <f t="shared" si="36"/>
        <v>2250.27</v>
      </c>
      <c r="F160" s="197">
        <f t="shared" si="41"/>
        <v>337540.5</v>
      </c>
      <c r="G160" s="20"/>
      <c r="H160" s="21">
        <f t="shared" si="44"/>
        <v>0</v>
      </c>
      <c r="I160" s="20"/>
      <c r="J160" s="21">
        <f t="shared" si="45"/>
        <v>0</v>
      </c>
      <c r="K160" s="20"/>
      <c r="L160" s="21">
        <f t="shared" si="46"/>
        <v>0</v>
      </c>
      <c r="M160" s="20"/>
      <c r="N160" s="33">
        <f t="shared" si="49"/>
        <v>0</v>
      </c>
      <c r="O160" s="20"/>
      <c r="P160" s="22"/>
      <c r="Q160" s="20"/>
      <c r="R160" s="22"/>
      <c r="S160" s="20"/>
      <c r="T160" s="22"/>
      <c r="U160" s="20"/>
      <c r="V160" s="22"/>
      <c r="W160" s="20"/>
      <c r="X160" s="22"/>
      <c r="Y160" s="20"/>
      <c r="Z160" s="22"/>
      <c r="AA160" s="20"/>
      <c r="AB160" s="22"/>
      <c r="AC160" s="20"/>
      <c r="AD160" s="22"/>
      <c r="AE160" s="20"/>
      <c r="AF160" s="22"/>
      <c r="AG160" s="20"/>
      <c r="AH160" s="22"/>
      <c r="AI160" s="20"/>
      <c r="AJ160" s="22"/>
      <c r="AK160" s="20"/>
      <c r="AL160" s="22"/>
      <c r="AM160" s="20"/>
      <c r="AN160" s="22"/>
      <c r="AO160" s="20"/>
      <c r="AP160" s="22"/>
      <c r="AQ160" s="20"/>
      <c r="AR160" s="22"/>
      <c r="AS160" s="20"/>
      <c r="AT160" s="22"/>
      <c r="AU160" s="20"/>
      <c r="AV160" s="22"/>
      <c r="AW160" s="20"/>
      <c r="AX160" s="22"/>
      <c r="AY160" s="20"/>
      <c r="AZ160" s="22"/>
      <c r="BA160" s="20"/>
      <c r="BB160" s="22"/>
      <c r="BC160" s="20"/>
      <c r="BD160" s="22"/>
      <c r="BE160" s="20"/>
      <c r="BF160" s="22"/>
      <c r="BG160" s="83"/>
      <c r="BH160" s="84"/>
      <c r="BI160" s="20"/>
      <c r="BJ160" s="95"/>
      <c r="BK160" s="20">
        <v>0</v>
      </c>
      <c r="BL160" s="21">
        <f t="shared" si="47"/>
        <v>0</v>
      </c>
      <c r="BM160" s="20"/>
      <c r="BN160" s="95">
        <f t="shared" si="37"/>
        <v>0</v>
      </c>
      <c r="BO160" s="20"/>
      <c r="BP160" s="21">
        <f t="shared" si="48"/>
        <v>0</v>
      </c>
      <c r="BQ160" s="20"/>
      <c r="BR160" s="22"/>
      <c r="BS160" s="20"/>
      <c r="BT160" s="22"/>
      <c r="BU160" s="20"/>
      <c r="BV160" s="22"/>
      <c r="BW160" s="20"/>
      <c r="BX160" s="22"/>
      <c r="BY160" s="20"/>
      <c r="BZ160" s="172"/>
      <c r="CA160" s="20"/>
      <c r="CB160" s="164"/>
      <c r="CC160" s="20"/>
      <c r="CD160" s="178"/>
      <c r="CE160" s="20"/>
      <c r="CF160" s="95"/>
      <c r="CG160" s="20"/>
      <c r="CH160" s="95"/>
      <c r="CI160" s="20"/>
      <c r="CJ160" s="22"/>
      <c r="CK160" s="20"/>
      <c r="CL160" s="22"/>
      <c r="CM160" s="20"/>
      <c r="CN160" s="22"/>
      <c r="CO160" s="20"/>
      <c r="CP160" s="22"/>
      <c r="CQ160" s="20"/>
      <c r="CR160" s="22"/>
      <c r="CS160" s="20"/>
      <c r="CT160" s="22"/>
      <c r="CU160" s="20"/>
      <c r="CV160" s="22"/>
      <c r="CW160" s="20"/>
      <c r="CX160" s="22"/>
      <c r="CY160" s="20"/>
      <c r="CZ160" s="22"/>
      <c r="DA160" s="20"/>
      <c r="DB160" s="22"/>
      <c r="DC160" s="20"/>
      <c r="DD160" s="22"/>
      <c r="DE160" s="20"/>
      <c r="DF160" s="22"/>
      <c r="DG160" s="20"/>
      <c r="DH160" s="22"/>
      <c r="DI160" s="20"/>
      <c r="DJ160" s="22"/>
      <c r="DK160" s="20"/>
      <c r="DL160" s="22"/>
      <c r="DM160" s="20"/>
      <c r="DN160" s="22"/>
      <c r="DO160" s="20"/>
      <c r="DP160" s="22"/>
      <c r="DQ160" s="20"/>
      <c r="DR160" s="22"/>
      <c r="DS160" s="20"/>
      <c r="DT160" s="22"/>
      <c r="DU160" s="20"/>
      <c r="DV160" s="22"/>
      <c r="DW160" s="20"/>
      <c r="DX160" s="22"/>
      <c r="DY160" s="20"/>
      <c r="DZ160" s="22"/>
      <c r="EA160" s="23">
        <f t="shared" si="42"/>
        <v>0</v>
      </c>
      <c r="EB160" s="21">
        <f t="shared" si="38"/>
        <v>0</v>
      </c>
      <c r="EC160" s="193" t="e">
        <f t="shared" si="39"/>
        <v>#REF!</v>
      </c>
      <c r="ED160" s="193">
        <f t="shared" si="40"/>
        <v>0</v>
      </c>
      <c r="EE160" s="194">
        <f t="shared" si="43"/>
        <v>150</v>
      </c>
      <c r="EF160" s="185"/>
      <c r="EG160" s="185" t="s">
        <v>659</v>
      </c>
      <c r="EH160" s="185" t="s">
        <v>660</v>
      </c>
      <c r="EI160" s="185" t="s">
        <v>658</v>
      </c>
      <c r="EJ160" s="185">
        <v>150</v>
      </c>
      <c r="EK160" s="185">
        <v>2250.27</v>
      </c>
      <c r="EL160" s="185"/>
      <c r="EM160" s="185"/>
      <c r="EN160" s="185"/>
      <c r="EO160" s="185"/>
      <c r="EP160" s="185"/>
      <c r="EQ160" s="185"/>
      <c r="ER160" s="185"/>
      <c r="ES160" s="185"/>
      <c r="ET160" s="185"/>
      <c r="EU160" s="185"/>
      <c r="EV160" s="185"/>
      <c r="EW160" s="185"/>
      <c r="EX160" s="185"/>
      <c r="EY160" s="185"/>
      <c r="EZ160" s="185"/>
      <c r="FA160" s="185"/>
      <c r="FB160" s="185"/>
      <c r="FC160" s="185"/>
      <c r="FD160" s="185"/>
      <c r="FE160" s="185"/>
      <c r="FF160" s="185"/>
      <c r="FG160" s="195"/>
      <c r="FH160" s="185"/>
      <c r="FI160" s="185"/>
      <c r="FJ160" s="185"/>
      <c r="FK160" s="185"/>
      <c r="FL160" s="185"/>
      <c r="FM160" s="185"/>
      <c r="FN160" s="185"/>
      <c r="FO160" s="185"/>
      <c r="FP160" s="185"/>
      <c r="FQ160" s="185"/>
      <c r="FR160" s="185"/>
      <c r="FS160" s="185"/>
      <c r="FT160" s="185"/>
      <c r="FU160" s="185"/>
      <c r="FV160" s="185"/>
      <c r="FW160" s="185"/>
      <c r="FX160" s="185"/>
      <c r="FY160" s="185"/>
      <c r="FZ160" s="185"/>
      <c r="GA160" s="185"/>
      <c r="GB160" s="185"/>
      <c r="GC160" s="185"/>
      <c r="GD160" s="185"/>
      <c r="GE160" s="185"/>
      <c r="GF160" s="185"/>
      <c r="GG160" s="185"/>
      <c r="GH160" s="185"/>
      <c r="GI160" s="185"/>
      <c r="GJ160" s="185"/>
      <c r="GK160" s="185"/>
      <c r="GL160" s="185"/>
      <c r="GM160" s="185"/>
      <c r="GN160" s="185"/>
      <c r="GO160" s="185"/>
      <c r="GP160" s="185"/>
      <c r="GQ160" s="185"/>
      <c r="GR160" s="185"/>
      <c r="GS160" s="185"/>
      <c r="GT160" s="185"/>
      <c r="GU160" s="185"/>
      <c r="GV160" s="185"/>
      <c r="GW160" s="185"/>
      <c r="GX160" s="185"/>
      <c r="GY160" s="185"/>
      <c r="GZ160" s="185"/>
      <c r="HA160" s="185"/>
      <c r="HB160" s="185"/>
      <c r="HC160" s="185"/>
      <c r="HD160" s="185"/>
      <c r="HE160" s="185"/>
      <c r="HF160" s="185"/>
      <c r="HG160" s="185"/>
      <c r="HH160" s="185"/>
      <c r="HI160" s="185"/>
      <c r="HJ160" s="185"/>
      <c r="HK160" s="185"/>
      <c r="HL160" s="185"/>
      <c r="HM160" s="185"/>
      <c r="HN160" s="185"/>
      <c r="HO160" s="185"/>
      <c r="HP160" s="185"/>
      <c r="HQ160" s="185"/>
      <c r="HR160" s="185"/>
      <c r="HS160" s="185"/>
      <c r="HT160" s="185"/>
      <c r="HU160" s="185"/>
      <c r="HV160" s="185"/>
      <c r="HW160" s="185"/>
      <c r="HX160" s="185"/>
      <c r="HY160" s="185"/>
      <c r="HZ160" s="185"/>
      <c r="IA160" s="185"/>
      <c r="IB160" s="185"/>
      <c r="IC160" s="185"/>
      <c r="ID160" s="185"/>
      <c r="IE160" s="185"/>
      <c r="IF160" s="185"/>
      <c r="IG160" s="185"/>
      <c r="IH160" s="185"/>
      <c r="II160" s="185"/>
      <c r="IJ160" s="185"/>
      <c r="IK160" s="185"/>
      <c r="IL160" s="185"/>
      <c r="IM160" s="185"/>
      <c r="IN160" s="185"/>
      <c r="IO160" s="185"/>
      <c r="IP160" s="185"/>
      <c r="IQ160" s="185"/>
      <c r="IR160" s="185"/>
      <c r="IS160" s="185"/>
      <c r="IT160" s="185"/>
      <c r="IU160" s="185"/>
      <c r="IV160" s="185"/>
      <c r="IW160" s="185"/>
      <c r="IX160" s="185"/>
      <c r="IY160" s="185"/>
      <c r="IZ160" s="185"/>
      <c r="JA160" s="185"/>
      <c r="JB160" s="185"/>
      <c r="JC160" s="185"/>
      <c r="JD160" s="185"/>
      <c r="JE160" s="185"/>
      <c r="JF160" s="185"/>
      <c r="JG160" s="185"/>
      <c r="JH160" s="185"/>
      <c r="JI160" s="185"/>
      <c r="JJ160" s="185"/>
      <c r="JK160" s="185"/>
      <c r="JL160" s="185"/>
      <c r="JM160" s="185"/>
      <c r="JN160" s="185"/>
      <c r="JO160" s="185"/>
      <c r="JP160" s="185"/>
      <c r="JQ160" s="185"/>
      <c r="JR160" s="185"/>
      <c r="JS160" s="185"/>
      <c r="JT160" s="185"/>
      <c r="JU160" s="185"/>
      <c r="JV160" s="185"/>
      <c r="JW160" s="185"/>
      <c r="JX160" s="185"/>
      <c r="JY160" s="185"/>
      <c r="JZ160" s="185"/>
      <c r="KA160" s="185"/>
      <c r="KB160" s="185"/>
      <c r="KC160" s="185"/>
      <c r="KD160" s="185"/>
      <c r="KE160" s="185"/>
      <c r="KF160" s="185"/>
      <c r="KG160" s="185"/>
      <c r="KH160" s="185"/>
      <c r="KI160" s="185"/>
      <c r="KJ160" s="185"/>
      <c r="KK160" s="185"/>
      <c r="KL160" s="185"/>
      <c r="KM160" s="185"/>
      <c r="KN160" s="185"/>
      <c r="KO160" s="185"/>
      <c r="KP160" s="185"/>
      <c r="KQ160" s="185"/>
      <c r="KR160" s="185"/>
      <c r="KS160" s="185"/>
      <c r="KT160" s="185"/>
      <c r="KU160" s="185"/>
      <c r="KV160" s="185"/>
      <c r="KW160" s="185"/>
      <c r="KX160" s="185"/>
      <c r="KY160" s="185"/>
      <c r="KZ160" s="185"/>
      <c r="LA160" s="185"/>
      <c r="LB160" s="185"/>
      <c r="LC160" s="185"/>
      <c r="LD160" s="185"/>
      <c r="LE160" s="185"/>
      <c r="LF160" s="185"/>
      <c r="LG160" s="185"/>
      <c r="LH160" s="185"/>
      <c r="LI160" s="185"/>
      <c r="LJ160" s="185"/>
      <c r="LK160" s="185"/>
      <c r="LL160" s="185"/>
      <c r="LM160" s="185"/>
      <c r="LN160" s="185"/>
      <c r="LO160" s="185"/>
      <c r="LP160" s="185"/>
      <c r="LQ160" s="185"/>
      <c r="LR160" s="185"/>
      <c r="LS160" s="185"/>
      <c r="LT160" s="185"/>
    </row>
    <row r="161" spans="1:332" ht="15" customHeight="1">
      <c r="A161" s="196" t="str">
        <f t="shared" si="36"/>
        <v>9.2.12</v>
      </c>
      <c r="B161" s="253" t="str">
        <f t="shared" si="36"/>
        <v xml:space="preserve">SUMINISTRO E INSTALACION SOPORTE DE 32 MM (1") , Incluye elementos de fijación, abrazadera y demas elementos necesarios.                                                          </v>
      </c>
      <c r="C161" s="196" t="str">
        <f t="shared" si="36"/>
        <v xml:space="preserve">UN   </v>
      </c>
      <c r="D161" s="196">
        <f t="shared" si="36"/>
        <v>180</v>
      </c>
      <c r="E161" s="196">
        <f t="shared" si="36"/>
        <v>2579.94</v>
      </c>
      <c r="F161" s="197">
        <f t="shared" si="41"/>
        <v>464389.2</v>
      </c>
      <c r="G161" s="20"/>
      <c r="H161" s="21">
        <f t="shared" si="44"/>
        <v>0</v>
      </c>
      <c r="I161" s="20"/>
      <c r="J161" s="21">
        <f t="shared" si="45"/>
        <v>0</v>
      </c>
      <c r="K161" s="20"/>
      <c r="L161" s="21">
        <f t="shared" si="46"/>
        <v>0</v>
      </c>
      <c r="M161" s="20"/>
      <c r="N161" s="33">
        <f t="shared" si="49"/>
        <v>0</v>
      </c>
      <c r="O161" s="20"/>
      <c r="P161" s="22"/>
      <c r="Q161" s="20"/>
      <c r="R161" s="22"/>
      <c r="S161" s="20"/>
      <c r="T161" s="22"/>
      <c r="U161" s="20"/>
      <c r="V161" s="22"/>
      <c r="W161" s="20"/>
      <c r="X161" s="22"/>
      <c r="Y161" s="20"/>
      <c r="Z161" s="22"/>
      <c r="AA161" s="20"/>
      <c r="AB161" s="22"/>
      <c r="AC161" s="20"/>
      <c r="AD161" s="22"/>
      <c r="AE161" s="20"/>
      <c r="AF161" s="22"/>
      <c r="AG161" s="20"/>
      <c r="AH161" s="22"/>
      <c r="AI161" s="20"/>
      <c r="AJ161" s="22"/>
      <c r="AK161" s="20"/>
      <c r="AL161" s="22"/>
      <c r="AM161" s="20"/>
      <c r="AN161" s="22"/>
      <c r="AO161" s="20"/>
      <c r="AP161" s="22"/>
      <c r="AQ161" s="20"/>
      <c r="AR161" s="22"/>
      <c r="AS161" s="20"/>
      <c r="AT161" s="22"/>
      <c r="AU161" s="20"/>
      <c r="AV161" s="22"/>
      <c r="AW161" s="20"/>
      <c r="AX161" s="22"/>
      <c r="AY161" s="20"/>
      <c r="AZ161" s="22"/>
      <c r="BA161" s="20"/>
      <c r="BB161" s="22"/>
      <c r="BC161" s="20"/>
      <c r="BD161" s="22"/>
      <c r="BE161" s="20"/>
      <c r="BF161" s="22"/>
      <c r="BG161" s="83"/>
      <c r="BH161" s="84"/>
      <c r="BI161" s="20"/>
      <c r="BJ161" s="95"/>
      <c r="BK161" s="20">
        <v>0</v>
      </c>
      <c r="BL161" s="21">
        <f t="shared" si="47"/>
        <v>0</v>
      </c>
      <c r="BM161" s="20"/>
      <c r="BN161" s="95">
        <f t="shared" si="37"/>
        <v>0</v>
      </c>
      <c r="BO161" s="20"/>
      <c r="BP161" s="21">
        <f t="shared" si="48"/>
        <v>0</v>
      </c>
      <c r="BQ161" s="20"/>
      <c r="BR161" s="22"/>
      <c r="BS161" s="20"/>
      <c r="BT161" s="22"/>
      <c r="BU161" s="20"/>
      <c r="BV161" s="22"/>
      <c r="BW161" s="20"/>
      <c r="BX161" s="22"/>
      <c r="BY161" s="20"/>
      <c r="BZ161" s="172"/>
      <c r="CA161" s="20"/>
      <c r="CB161" s="164"/>
      <c r="CC161" s="20"/>
      <c r="CD161" s="178"/>
      <c r="CE161" s="20"/>
      <c r="CF161" s="95"/>
      <c r="CG161" s="20"/>
      <c r="CH161" s="95"/>
      <c r="CI161" s="20"/>
      <c r="CJ161" s="22"/>
      <c r="CK161" s="20"/>
      <c r="CL161" s="22"/>
      <c r="CM161" s="20"/>
      <c r="CN161" s="22"/>
      <c r="CO161" s="20"/>
      <c r="CP161" s="22"/>
      <c r="CQ161" s="20"/>
      <c r="CR161" s="22"/>
      <c r="CS161" s="20"/>
      <c r="CT161" s="22"/>
      <c r="CU161" s="20"/>
      <c r="CV161" s="22"/>
      <c r="CW161" s="20"/>
      <c r="CX161" s="22"/>
      <c r="CY161" s="20"/>
      <c r="CZ161" s="22"/>
      <c r="DA161" s="20"/>
      <c r="DB161" s="22"/>
      <c r="DC161" s="20"/>
      <c r="DD161" s="22"/>
      <c r="DE161" s="20"/>
      <c r="DF161" s="22"/>
      <c r="DG161" s="20"/>
      <c r="DH161" s="22"/>
      <c r="DI161" s="20"/>
      <c r="DJ161" s="22"/>
      <c r="DK161" s="20"/>
      <c r="DL161" s="22"/>
      <c r="DM161" s="20"/>
      <c r="DN161" s="22"/>
      <c r="DO161" s="20"/>
      <c r="DP161" s="22"/>
      <c r="DQ161" s="20"/>
      <c r="DR161" s="22"/>
      <c r="DS161" s="20"/>
      <c r="DT161" s="22"/>
      <c r="DU161" s="20"/>
      <c r="DV161" s="22"/>
      <c r="DW161" s="20"/>
      <c r="DX161" s="22"/>
      <c r="DY161" s="20"/>
      <c r="DZ161" s="22"/>
      <c r="EA161" s="23">
        <f t="shared" si="42"/>
        <v>0</v>
      </c>
      <c r="EB161" s="21">
        <f t="shared" si="38"/>
        <v>0</v>
      </c>
      <c r="EC161" s="193" t="e">
        <f t="shared" si="39"/>
        <v>#REF!</v>
      </c>
      <c r="ED161" s="193">
        <f t="shared" si="40"/>
        <v>0</v>
      </c>
      <c r="EE161" s="194">
        <f t="shared" si="43"/>
        <v>180</v>
      </c>
      <c r="EF161" s="185"/>
      <c r="EG161" s="185" t="s">
        <v>661</v>
      </c>
      <c r="EH161" s="185" t="s">
        <v>662</v>
      </c>
      <c r="EI161" s="185" t="s">
        <v>658</v>
      </c>
      <c r="EJ161" s="185">
        <v>180</v>
      </c>
      <c r="EK161" s="185">
        <v>2579.94</v>
      </c>
      <c r="EL161" s="185"/>
      <c r="EM161" s="185"/>
      <c r="EN161" s="185"/>
      <c r="EO161" s="185"/>
      <c r="EP161" s="185"/>
      <c r="EQ161" s="185"/>
      <c r="ER161" s="185"/>
      <c r="ES161" s="185"/>
      <c r="ET161" s="185"/>
      <c r="EU161" s="185"/>
      <c r="EV161" s="185"/>
      <c r="EW161" s="185"/>
      <c r="EX161" s="185"/>
      <c r="EY161" s="185"/>
      <c r="EZ161" s="185"/>
      <c r="FA161" s="185"/>
      <c r="FB161" s="185"/>
      <c r="FC161" s="185"/>
      <c r="FD161" s="185"/>
      <c r="FE161" s="185"/>
      <c r="FF161" s="185"/>
      <c r="FG161" s="195"/>
      <c r="FH161" s="185"/>
      <c r="FI161" s="185"/>
      <c r="FJ161" s="185"/>
      <c r="FK161" s="185"/>
      <c r="FL161" s="185"/>
      <c r="FM161" s="185"/>
      <c r="FN161" s="185"/>
      <c r="FO161" s="185"/>
      <c r="FP161" s="185"/>
      <c r="FQ161" s="185"/>
      <c r="FR161" s="185"/>
      <c r="FS161" s="185"/>
      <c r="FT161" s="185"/>
      <c r="FU161" s="185"/>
      <c r="FV161" s="185"/>
      <c r="FW161" s="185"/>
      <c r="FX161" s="185"/>
      <c r="FY161" s="185"/>
      <c r="FZ161" s="185"/>
      <c r="GA161" s="185"/>
      <c r="GB161" s="185"/>
      <c r="GC161" s="185"/>
      <c r="GD161" s="185"/>
      <c r="GE161" s="185"/>
      <c r="GF161" s="185"/>
      <c r="GG161" s="185"/>
      <c r="GH161" s="185"/>
      <c r="GI161" s="185"/>
      <c r="GJ161" s="185"/>
      <c r="GK161" s="185"/>
      <c r="GL161" s="185"/>
      <c r="GM161" s="185"/>
      <c r="GN161" s="185"/>
      <c r="GO161" s="185"/>
      <c r="GP161" s="185"/>
      <c r="GQ161" s="185"/>
      <c r="GR161" s="185"/>
      <c r="GS161" s="185"/>
      <c r="GT161" s="185"/>
      <c r="GU161" s="185"/>
      <c r="GV161" s="185"/>
      <c r="GW161" s="185"/>
      <c r="GX161" s="185"/>
      <c r="GY161" s="185"/>
      <c r="GZ161" s="185"/>
      <c r="HA161" s="185"/>
      <c r="HB161" s="185"/>
      <c r="HC161" s="185"/>
      <c r="HD161" s="185"/>
      <c r="HE161" s="185"/>
      <c r="HF161" s="185"/>
      <c r="HG161" s="185"/>
      <c r="HH161" s="185"/>
      <c r="HI161" s="185"/>
      <c r="HJ161" s="185"/>
      <c r="HK161" s="185"/>
      <c r="HL161" s="185"/>
      <c r="HM161" s="185"/>
      <c r="HN161" s="185"/>
      <c r="HO161" s="185"/>
      <c r="HP161" s="185"/>
      <c r="HQ161" s="185"/>
      <c r="HR161" s="185"/>
      <c r="HS161" s="185"/>
      <c r="HT161" s="185"/>
      <c r="HU161" s="185"/>
      <c r="HV161" s="185"/>
      <c r="HW161" s="185"/>
      <c r="HX161" s="185"/>
      <c r="HY161" s="185"/>
      <c r="HZ161" s="185"/>
      <c r="IA161" s="185"/>
      <c r="IB161" s="185"/>
      <c r="IC161" s="185"/>
      <c r="ID161" s="185"/>
      <c r="IE161" s="185"/>
      <c r="IF161" s="185"/>
      <c r="IG161" s="185"/>
      <c r="IH161" s="185"/>
      <c r="II161" s="185"/>
      <c r="IJ161" s="185"/>
      <c r="IK161" s="185"/>
      <c r="IL161" s="185"/>
      <c r="IM161" s="185"/>
      <c r="IN161" s="185"/>
      <c r="IO161" s="185"/>
      <c r="IP161" s="185"/>
      <c r="IQ161" s="185"/>
      <c r="IR161" s="185"/>
      <c r="IS161" s="185"/>
      <c r="IT161" s="185"/>
      <c r="IU161" s="185"/>
      <c r="IV161" s="185"/>
      <c r="IW161" s="185"/>
      <c r="IX161" s="185"/>
      <c r="IY161" s="185"/>
      <c r="IZ161" s="185"/>
      <c r="JA161" s="185"/>
      <c r="JB161" s="185"/>
      <c r="JC161" s="185"/>
      <c r="JD161" s="185"/>
      <c r="JE161" s="185"/>
      <c r="JF161" s="185"/>
      <c r="JG161" s="185"/>
      <c r="JH161" s="185"/>
      <c r="JI161" s="185"/>
      <c r="JJ161" s="185"/>
      <c r="JK161" s="185"/>
      <c r="JL161" s="185"/>
      <c r="JM161" s="185"/>
      <c r="JN161" s="185"/>
      <c r="JO161" s="185"/>
      <c r="JP161" s="185"/>
      <c r="JQ161" s="185"/>
      <c r="JR161" s="185"/>
      <c r="JS161" s="185"/>
      <c r="JT161" s="185"/>
      <c r="JU161" s="185"/>
      <c r="JV161" s="185"/>
      <c r="JW161" s="185"/>
      <c r="JX161" s="185"/>
      <c r="JY161" s="185"/>
      <c r="JZ161" s="185"/>
      <c r="KA161" s="185"/>
      <c r="KB161" s="185"/>
      <c r="KC161" s="185"/>
      <c r="KD161" s="185"/>
      <c r="KE161" s="185"/>
      <c r="KF161" s="185"/>
      <c r="KG161" s="185"/>
      <c r="KH161" s="185"/>
      <c r="KI161" s="185"/>
      <c r="KJ161" s="185"/>
      <c r="KK161" s="185"/>
      <c r="KL161" s="185"/>
      <c r="KM161" s="185"/>
      <c r="KN161" s="185"/>
      <c r="KO161" s="185"/>
      <c r="KP161" s="185"/>
      <c r="KQ161" s="185"/>
      <c r="KR161" s="185"/>
      <c r="KS161" s="185"/>
      <c r="KT161" s="185"/>
      <c r="KU161" s="185"/>
      <c r="KV161" s="185"/>
      <c r="KW161" s="185"/>
      <c r="KX161" s="185"/>
      <c r="KY161" s="185"/>
      <c r="KZ161" s="185"/>
      <c r="LA161" s="185"/>
      <c r="LB161" s="185"/>
      <c r="LC161" s="185"/>
      <c r="LD161" s="185"/>
      <c r="LE161" s="185"/>
      <c r="LF161" s="185"/>
      <c r="LG161" s="185"/>
      <c r="LH161" s="185"/>
      <c r="LI161" s="185"/>
      <c r="LJ161" s="185"/>
      <c r="LK161" s="185"/>
      <c r="LL161" s="185"/>
      <c r="LM161" s="185"/>
      <c r="LN161" s="185"/>
      <c r="LO161" s="185"/>
      <c r="LP161" s="185"/>
      <c r="LQ161" s="185"/>
      <c r="LR161" s="185"/>
      <c r="LS161" s="185"/>
      <c r="LT161" s="185"/>
    </row>
    <row r="162" spans="1:332" ht="14.45" customHeight="1">
      <c r="A162" s="196" t="str">
        <f t="shared" si="36"/>
        <v>9.2.13</v>
      </c>
      <c r="B162" s="253" t="str">
        <f t="shared" si="36"/>
        <v xml:space="preserve">SUMINISTRO E INSTALACION SOPORTE DE 40 MM (1 1/4"), Incluye elementos de fijación, abrazadera y demas elementos necesarios.                                                       </v>
      </c>
      <c r="C162" s="196" t="str">
        <f t="shared" si="36"/>
        <v xml:space="preserve">UN   </v>
      </c>
      <c r="D162" s="196">
        <f t="shared" si="36"/>
        <v>150</v>
      </c>
      <c r="E162" s="196">
        <f t="shared" si="36"/>
        <v>2970</v>
      </c>
      <c r="F162" s="197">
        <f t="shared" si="41"/>
        <v>445500</v>
      </c>
      <c r="G162" s="20"/>
      <c r="H162" s="21">
        <f t="shared" si="44"/>
        <v>0</v>
      </c>
      <c r="I162" s="20"/>
      <c r="J162" s="21">
        <f t="shared" si="45"/>
        <v>0</v>
      </c>
      <c r="K162" s="20"/>
      <c r="L162" s="21">
        <f t="shared" si="46"/>
        <v>0</v>
      </c>
      <c r="M162" s="20"/>
      <c r="N162" s="33">
        <f t="shared" si="49"/>
        <v>0</v>
      </c>
      <c r="O162" s="20"/>
      <c r="P162" s="22"/>
      <c r="Q162" s="20"/>
      <c r="R162" s="22"/>
      <c r="S162" s="20"/>
      <c r="T162" s="22"/>
      <c r="U162" s="20"/>
      <c r="V162" s="22"/>
      <c r="W162" s="20"/>
      <c r="X162" s="22"/>
      <c r="Y162" s="20"/>
      <c r="Z162" s="22"/>
      <c r="AA162" s="20"/>
      <c r="AB162" s="22"/>
      <c r="AC162" s="20"/>
      <c r="AD162" s="22"/>
      <c r="AE162" s="20"/>
      <c r="AF162" s="22"/>
      <c r="AG162" s="20"/>
      <c r="AH162" s="22"/>
      <c r="AI162" s="20"/>
      <c r="AJ162" s="22"/>
      <c r="AK162" s="20"/>
      <c r="AL162" s="22"/>
      <c r="AM162" s="20"/>
      <c r="AN162" s="22"/>
      <c r="AO162" s="20"/>
      <c r="AP162" s="22"/>
      <c r="AQ162" s="20"/>
      <c r="AR162" s="22"/>
      <c r="AS162" s="20"/>
      <c r="AT162" s="22"/>
      <c r="AU162" s="20"/>
      <c r="AV162" s="22"/>
      <c r="AW162" s="20"/>
      <c r="AX162" s="22"/>
      <c r="AY162" s="20"/>
      <c r="AZ162" s="22"/>
      <c r="BA162" s="20"/>
      <c r="BB162" s="22"/>
      <c r="BC162" s="20"/>
      <c r="BD162" s="22"/>
      <c r="BE162" s="20"/>
      <c r="BF162" s="22"/>
      <c r="BG162" s="83"/>
      <c r="BH162" s="84"/>
      <c r="BI162" s="20"/>
      <c r="BJ162" s="95"/>
      <c r="BK162" s="20">
        <v>0</v>
      </c>
      <c r="BL162" s="21">
        <f t="shared" si="47"/>
        <v>0</v>
      </c>
      <c r="BM162" s="20"/>
      <c r="BN162" s="95">
        <f t="shared" si="37"/>
        <v>0</v>
      </c>
      <c r="BO162" s="20"/>
      <c r="BP162" s="21">
        <f t="shared" si="48"/>
        <v>0</v>
      </c>
      <c r="BQ162" s="20"/>
      <c r="BR162" s="22"/>
      <c r="BS162" s="20"/>
      <c r="BT162" s="22"/>
      <c r="BU162" s="20"/>
      <c r="BV162" s="22"/>
      <c r="BW162" s="20"/>
      <c r="BX162" s="22"/>
      <c r="BY162" s="20"/>
      <c r="BZ162" s="172"/>
      <c r="CA162" s="20"/>
      <c r="CB162" s="164"/>
      <c r="CC162" s="20"/>
      <c r="CD162" s="178"/>
      <c r="CE162" s="20"/>
      <c r="CF162" s="95"/>
      <c r="CG162" s="20"/>
      <c r="CH162" s="95"/>
      <c r="CI162" s="20"/>
      <c r="CJ162" s="22"/>
      <c r="CK162" s="20"/>
      <c r="CL162" s="22"/>
      <c r="CM162" s="20"/>
      <c r="CN162" s="22"/>
      <c r="CO162" s="20"/>
      <c r="CP162" s="22"/>
      <c r="CQ162" s="20"/>
      <c r="CR162" s="22"/>
      <c r="CS162" s="20"/>
      <c r="CT162" s="22"/>
      <c r="CU162" s="20"/>
      <c r="CV162" s="22"/>
      <c r="CW162" s="20"/>
      <c r="CX162" s="22"/>
      <c r="CY162" s="20"/>
      <c r="CZ162" s="22"/>
      <c r="DA162" s="20"/>
      <c r="DB162" s="22"/>
      <c r="DC162" s="20"/>
      <c r="DD162" s="22"/>
      <c r="DE162" s="20"/>
      <c r="DF162" s="22"/>
      <c r="DG162" s="20"/>
      <c r="DH162" s="22"/>
      <c r="DI162" s="20"/>
      <c r="DJ162" s="22"/>
      <c r="DK162" s="20"/>
      <c r="DL162" s="22"/>
      <c r="DM162" s="20"/>
      <c r="DN162" s="22"/>
      <c r="DO162" s="20"/>
      <c r="DP162" s="22"/>
      <c r="DQ162" s="20"/>
      <c r="DR162" s="22"/>
      <c r="DS162" s="20"/>
      <c r="DT162" s="22"/>
      <c r="DU162" s="20"/>
      <c r="DV162" s="22"/>
      <c r="DW162" s="20"/>
      <c r="DX162" s="22"/>
      <c r="DY162" s="20"/>
      <c r="DZ162" s="22"/>
      <c r="EA162" s="23">
        <f t="shared" si="42"/>
        <v>0</v>
      </c>
      <c r="EB162" s="21">
        <f t="shared" si="38"/>
        <v>0</v>
      </c>
      <c r="EC162" s="193" t="e">
        <f t="shared" si="39"/>
        <v>#REF!</v>
      </c>
      <c r="ED162" s="193">
        <f t="shared" si="40"/>
        <v>0</v>
      </c>
      <c r="EE162" s="194">
        <f t="shared" si="43"/>
        <v>150</v>
      </c>
      <c r="EF162" s="185"/>
      <c r="EG162" s="185" t="s">
        <v>663</v>
      </c>
      <c r="EH162" s="185" t="s">
        <v>664</v>
      </c>
      <c r="EI162" s="185" t="s">
        <v>658</v>
      </c>
      <c r="EJ162" s="185">
        <v>150</v>
      </c>
      <c r="EK162" s="185">
        <v>2970</v>
      </c>
      <c r="EL162" s="185"/>
      <c r="EM162" s="185"/>
      <c r="EN162" s="185"/>
      <c r="EO162" s="185"/>
      <c r="EP162" s="185"/>
      <c r="EQ162" s="185"/>
      <c r="ER162" s="185"/>
      <c r="ES162" s="185"/>
      <c r="ET162" s="185"/>
      <c r="EU162" s="185"/>
      <c r="EV162" s="185"/>
      <c r="EW162" s="185"/>
      <c r="EX162" s="185"/>
      <c r="EY162" s="185"/>
      <c r="EZ162" s="185"/>
      <c r="FA162" s="185"/>
      <c r="FB162" s="185"/>
      <c r="FC162" s="185"/>
      <c r="FD162" s="185"/>
      <c r="FE162" s="185"/>
      <c r="FF162" s="185"/>
      <c r="FG162" s="195"/>
      <c r="FH162" s="185"/>
      <c r="FI162" s="185"/>
      <c r="FJ162" s="185"/>
      <c r="FK162" s="185"/>
      <c r="FL162" s="185"/>
      <c r="FM162" s="185"/>
      <c r="FN162" s="185"/>
      <c r="FO162" s="185"/>
      <c r="FP162" s="185"/>
      <c r="FQ162" s="185"/>
      <c r="FR162" s="185"/>
      <c r="FS162" s="185"/>
      <c r="FT162" s="185"/>
      <c r="FU162" s="185"/>
      <c r="FV162" s="185"/>
      <c r="FW162" s="185"/>
      <c r="FX162" s="185"/>
      <c r="FY162" s="185"/>
      <c r="FZ162" s="185"/>
      <c r="GA162" s="185"/>
      <c r="GB162" s="185"/>
      <c r="GC162" s="185"/>
      <c r="GD162" s="185"/>
      <c r="GE162" s="185"/>
      <c r="GF162" s="185"/>
      <c r="GG162" s="185"/>
      <c r="GH162" s="185"/>
      <c r="GI162" s="185"/>
      <c r="GJ162" s="185"/>
      <c r="GK162" s="185"/>
      <c r="GL162" s="185"/>
      <c r="GM162" s="185"/>
      <c r="GN162" s="185"/>
      <c r="GO162" s="185"/>
      <c r="GP162" s="185"/>
      <c r="GQ162" s="185"/>
      <c r="GR162" s="185"/>
      <c r="GS162" s="185"/>
      <c r="GT162" s="185"/>
      <c r="GU162" s="185"/>
      <c r="GV162" s="185"/>
      <c r="GW162" s="185"/>
      <c r="GX162" s="185"/>
      <c r="GY162" s="185"/>
      <c r="GZ162" s="185"/>
      <c r="HA162" s="185"/>
      <c r="HB162" s="185"/>
      <c r="HC162" s="185"/>
      <c r="HD162" s="185"/>
      <c r="HE162" s="185"/>
      <c r="HF162" s="185"/>
      <c r="HG162" s="185"/>
      <c r="HH162" s="185"/>
      <c r="HI162" s="185"/>
      <c r="HJ162" s="185"/>
      <c r="HK162" s="185"/>
      <c r="HL162" s="185"/>
      <c r="HM162" s="185"/>
      <c r="HN162" s="185"/>
      <c r="HO162" s="185"/>
      <c r="HP162" s="185"/>
      <c r="HQ162" s="185"/>
      <c r="HR162" s="185"/>
      <c r="HS162" s="185"/>
      <c r="HT162" s="185"/>
      <c r="HU162" s="185"/>
      <c r="HV162" s="185"/>
      <c r="HW162" s="185"/>
      <c r="HX162" s="185"/>
      <c r="HY162" s="185"/>
      <c r="HZ162" s="185"/>
      <c r="IA162" s="185"/>
      <c r="IB162" s="185"/>
      <c r="IC162" s="185"/>
      <c r="ID162" s="185"/>
      <c r="IE162" s="185"/>
      <c r="IF162" s="185"/>
      <c r="IG162" s="185"/>
      <c r="IH162" s="185"/>
      <c r="II162" s="185"/>
      <c r="IJ162" s="185"/>
      <c r="IK162" s="185"/>
      <c r="IL162" s="185"/>
      <c r="IM162" s="185"/>
      <c r="IN162" s="185"/>
      <c r="IO162" s="185"/>
      <c r="IP162" s="185"/>
      <c r="IQ162" s="185"/>
      <c r="IR162" s="185"/>
      <c r="IS162" s="185"/>
      <c r="IT162" s="185"/>
      <c r="IU162" s="185"/>
      <c r="IV162" s="185"/>
      <c r="IW162" s="185"/>
      <c r="IX162" s="185"/>
      <c r="IY162" s="185"/>
      <c r="IZ162" s="185"/>
      <c r="JA162" s="185"/>
      <c r="JB162" s="185"/>
      <c r="JC162" s="185"/>
      <c r="JD162" s="185"/>
      <c r="JE162" s="185"/>
      <c r="JF162" s="185"/>
      <c r="JG162" s="185"/>
      <c r="JH162" s="185"/>
      <c r="JI162" s="185"/>
      <c r="JJ162" s="185"/>
      <c r="JK162" s="185"/>
      <c r="JL162" s="185"/>
      <c r="JM162" s="185"/>
      <c r="JN162" s="185"/>
      <c r="JO162" s="185"/>
      <c r="JP162" s="185"/>
      <c r="JQ162" s="185"/>
      <c r="JR162" s="185"/>
      <c r="JS162" s="185"/>
      <c r="JT162" s="185"/>
      <c r="JU162" s="185"/>
      <c r="JV162" s="185"/>
      <c r="JW162" s="185"/>
      <c r="JX162" s="185"/>
      <c r="JY162" s="185"/>
      <c r="JZ162" s="185"/>
      <c r="KA162" s="185"/>
      <c r="KB162" s="185"/>
      <c r="KC162" s="185"/>
      <c r="KD162" s="185"/>
      <c r="KE162" s="185"/>
      <c r="KF162" s="185"/>
      <c r="KG162" s="185"/>
      <c r="KH162" s="185"/>
      <c r="KI162" s="185"/>
      <c r="KJ162" s="185"/>
      <c r="KK162" s="185"/>
      <c r="KL162" s="185"/>
      <c r="KM162" s="185"/>
      <c r="KN162" s="185"/>
      <c r="KO162" s="185"/>
      <c r="KP162" s="185"/>
      <c r="KQ162" s="185"/>
      <c r="KR162" s="185"/>
      <c r="KS162" s="185"/>
      <c r="KT162" s="185"/>
      <c r="KU162" s="185"/>
      <c r="KV162" s="185"/>
      <c r="KW162" s="185"/>
      <c r="KX162" s="185"/>
      <c r="KY162" s="185"/>
      <c r="KZ162" s="185"/>
      <c r="LA162" s="185"/>
      <c r="LB162" s="185"/>
      <c r="LC162" s="185"/>
      <c r="LD162" s="185"/>
      <c r="LE162" s="185"/>
      <c r="LF162" s="185"/>
      <c r="LG162" s="185"/>
      <c r="LH162" s="185"/>
      <c r="LI162" s="185"/>
      <c r="LJ162" s="185"/>
      <c r="LK162" s="185"/>
      <c r="LL162" s="185"/>
      <c r="LM162" s="185"/>
      <c r="LN162" s="185"/>
      <c r="LO162" s="185"/>
      <c r="LP162" s="185"/>
      <c r="LQ162" s="185"/>
      <c r="LR162" s="185"/>
      <c r="LS162" s="185"/>
      <c r="LT162" s="185"/>
    </row>
    <row r="163" spans="1:332" ht="15" customHeight="1">
      <c r="A163" s="196" t="str">
        <f t="shared" si="36"/>
        <v>9.2.14</v>
      </c>
      <c r="B163" s="253" t="str">
        <f t="shared" si="36"/>
        <v xml:space="preserve">SUMINISTRO E INSTALACION SOPORTE DE 50 MM (1/2"), Incluye elementos de fijación, abrazadera y demas elementos necesarios.                                                         </v>
      </c>
      <c r="C163" s="196" t="str">
        <f t="shared" si="36"/>
        <v xml:space="preserve">UN   </v>
      </c>
      <c r="D163" s="196">
        <f t="shared" si="36"/>
        <v>80</v>
      </c>
      <c r="E163" s="196">
        <f t="shared" si="36"/>
        <v>3636.27</v>
      </c>
      <c r="F163" s="197">
        <f t="shared" si="41"/>
        <v>290901.59999999998</v>
      </c>
      <c r="G163" s="20"/>
      <c r="H163" s="21">
        <f t="shared" si="44"/>
        <v>0</v>
      </c>
      <c r="I163" s="20"/>
      <c r="J163" s="21">
        <f t="shared" si="45"/>
        <v>0</v>
      </c>
      <c r="K163" s="20"/>
      <c r="L163" s="21">
        <f t="shared" si="46"/>
        <v>0</v>
      </c>
      <c r="M163" s="20"/>
      <c r="N163" s="33">
        <f t="shared" si="49"/>
        <v>0</v>
      </c>
      <c r="O163" s="20"/>
      <c r="P163" s="22"/>
      <c r="Q163" s="20"/>
      <c r="R163" s="22"/>
      <c r="S163" s="20"/>
      <c r="T163" s="22"/>
      <c r="U163" s="20"/>
      <c r="V163" s="22"/>
      <c r="W163" s="20"/>
      <c r="X163" s="22"/>
      <c r="Y163" s="20"/>
      <c r="Z163" s="22"/>
      <c r="AA163" s="20"/>
      <c r="AB163" s="22"/>
      <c r="AC163" s="20"/>
      <c r="AD163" s="22"/>
      <c r="AE163" s="20"/>
      <c r="AF163" s="22"/>
      <c r="AG163" s="20"/>
      <c r="AH163" s="22"/>
      <c r="AI163" s="20"/>
      <c r="AJ163" s="22"/>
      <c r="AK163" s="20"/>
      <c r="AL163" s="22"/>
      <c r="AM163" s="20"/>
      <c r="AN163" s="22"/>
      <c r="AO163" s="20"/>
      <c r="AP163" s="22"/>
      <c r="AQ163" s="20"/>
      <c r="AR163" s="22"/>
      <c r="AS163" s="20"/>
      <c r="AT163" s="22"/>
      <c r="AU163" s="20"/>
      <c r="AV163" s="22"/>
      <c r="AW163" s="20"/>
      <c r="AX163" s="22"/>
      <c r="AY163" s="20"/>
      <c r="AZ163" s="22"/>
      <c r="BA163" s="20"/>
      <c r="BB163" s="22"/>
      <c r="BC163" s="20"/>
      <c r="BD163" s="22"/>
      <c r="BE163" s="20"/>
      <c r="BF163" s="22"/>
      <c r="BG163" s="83"/>
      <c r="BH163" s="84"/>
      <c r="BI163" s="20"/>
      <c r="BJ163" s="95"/>
      <c r="BK163" s="20">
        <v>0</v>
      </c>
      <c r="BL163" s="21">
        <f t="shared" si="47"/>
        <v>0</v>
      </c>
      <c r="BM163" s="20"/>
      <c r="BN163" s="95">
        <f t="shared" si="37"/>
        <v>0</v>
      </c>
      <c r="BO163" s="20"/>
      <c r="BP163" s="21">
        <f t="shared" si="48"/>
        <v>0</v>
      </c>
      <c r="BQ163" s="20"/>
      <c r="BR163" s="22"/>
      <c r="BS163" s="20"/>
      <c r="BT163" s="22"/>
      <c r="BU163" s="20"/>
      <c r="BV163" s="22"/>
      <c r="BW163" s="20"/>
      <c r="BX163" s="22"/>
      <c r="BY163" s="20"/>
      <c r="BZ163" s="172"/>
      <c r="CA163" s="20"/>
      <c r="CB163" s="164"/>
      <c r="CC163" s="20"/>
      <c r="CD163" s="178"/>
      <c r="CE163" s="20"/>
      <c r="CF163" s="95"/>
      <c r="CG163" s="20"/>
      <c r="CH163" s="95"/>
      <c r="CI163" s="20"/>
      <c r="CJ163" s="22"/>
      <c r="CK163" s="20"/>
      <c r="CL163" s="22"/>
      <c r="CM163" s="20"/>
      <c r="CN163" s="22"/>
      <c r="CO163" s="20"/>
      <c r="CP163" s="22"/>
      <c r="CQ163" s="20"/>
      <c r="CR163" s="22"/>
      <c r="CS163" s="20"/>
      <c r="CT163" s="22"/>
      <c r="CU163" s="20"/>
      <c r="CV163" s="22"/>
      <c r="CW163" s="20"/>
      <c r="CX163" s="22"/>
      <c r="CY163" s="20"/>
      <c r="CZ163" s="22"/>
      <c r="DA163" s="20"/>
      <c r="DB163" s="22"/>
      <c r="DC163" s="20"/>
      <c r="DD163" s="22"/>
      <c r="DE163" s="20"/>
      <c r="DF163" s="22"/>
      <c r="DG163" s="20"/>
      <c r="DH163" s="22"/>
      <c r="DI163" s="20"/>
      <c r="DJ163" s="22"/>
      <c r="DK163" s="20"/>
      <c r="DL163" s="22"/>
      <c r="DM163" s="20"/>
      <c r="DN163" s="22"/>
      <c r="DO163" s="20"/>
      <c r="DP163" s="22"/>
      <c r="DQ163" s="20"/>
      <c r="DR163" s="22"/>
      <c r="DS163" s="20"/>
      <c r="DT163" s="22"/>
      <c r="DU163" s="20"/>
      <c r="DV163" s="22"/>
      <c r="DW163" s="20"/>
      <c r="DX163" s="22"/>
      <c r="DY163" s="20"/>
      <c r="DZ163" s="22"/>
      <c r="EA163" s="23">
        <f t="shared" si="42"/>
        <v>0</v>
      </c>
      <c r="EB163" s="21">
        <f t="shared" si="38"/>
        <v>0</v>
      </c>
      <c r="EC163" s="193" t="e">
        <f t="shared" si="39"/>
        <v>#REF!</v>
      </c>
      <c r="ED163" s="193">
        <f t="shared" si="40"/>
        <v>0</v>
      </c>
      <c r="EE163" s="194">
        <f t="shared" si="43"/>
        <v>80</v>
      </c>
      <c r="EF163" s="185"/>
      <c r="EG163" s="185" t="s">
        <v>665</v>
      </c>
      <c r="EH163" s="185" t="s">
        <v>666</v>
      </c>
      <c r="EI163" s="185" t="s">
        <v>658</v>
      </c>
      <c r="EJ163" s="185">
        <v>80</v>
      </c>
      <c r="EK163" s="185">
        <v>3636.27</v>
      </c>
      <c r="EL163" s="185"/>
      <c r="EM163" s="185"/>
      <c r="EN163" s="185"/>
      <c r="EO163" s="185"/>
      <c r="EP163" s="185"/>
      <c r="EQ163" s="185"/>
      <c r="ER163" s="185"/>
      <c r="ES163" s="185"/>
      <c r="ET163" s="185"/>
      <c r="EU163" s="185"/>
      <c r="EV163" s="185"/>
      <c r="EW163" s="185"/>
      <c r="EX163" s="185"/>
      <c r="EY163" s="185"/>
      <c r="EZ163" s="185"/>
      <c r="FA163" s="185"/>
      <c r="FB163" s="185"/>
      <c r="FC163" s="185"/>
      <c r="FD163" s="185"/>
      <c r="FE163" s="185"/>
      <c r="FF163" s="185"/>
      <c r="FG163" s="195"/>
      <c r="FH163" s="185"/>
      <c r="FI163" s="185"/>
      <c r="FJ163" s="185"/>
      <c r="FK163" s="185"/>
      <c r="FL163" s="185"/>
      <c r="FM163" s="185"/>
      <c r="FN163" s="185"/>
      <c r="FO163" s="185"/>
      <c r="FP163" s="185"/>
      <c r="FQ163" s="185"/>
      <c r="FR163" s="185"/>
      <c r="FS163" s="185"/>
      <c r="FT163" s="185"/>
      <c r="FU163" s="185"/>
      <c r="FV163" s="185"/>
      <c r="FW163" s="185"/>
      <c r="FX163" s="185"/>
      <c r="FY163" s="185"/>
      <c r="FZ163" s="185"/>
      <c r="GA163" s="185"/>
      <c r="GB163" s="185"/>
      <c r="GC163" s="185"/>
      <c r="GD163" s="185"/>
      <c r="GE163" s="185"/>
      <c r="GF163" s="185"/>
      <c r="GG163" s="185"/>
      <c r="GH163" s="185"/>
      <c r="GI163" s="185"/>
      <c r="GJ163" s="185"/>
      <c r="GK163" s="185"/>
      <c r="GL163" s="185"/>
      <c r="GM163" s="185"/>
      <c r="GN163" s="185"/>
      <c r="GO163" s="185"/>
      <c r="GP163" s="185"/>
      <c r="GQ163" s="185"/>
      <c r="GR163" s="185"/>
      <c r="GS163" s="185"/>
      <c r="GT163" s="185"/>
      <c r="GU163" s="185"/>
      <c r="GV163" s="185"/>
      <c r="GW163" s="185"/>
      <c r="GX163" s="185"/>
      <c r="GY163" s="185"/>
      <c r="GZ163" s="185"/>
      <c r="HA163" s="185"/>
      <c r="HB163" s="185"/>
      <c r="HC163" s="185"/>
      <c r="HD163" s="185"/>
      <c r="HE163" s="185"/>
      <c r="HF163" s="185"/>
      <c r="HG163" s="185"/>
      <c r="HH163" s="185"/>
      <c r="HI163" s="185"/>
      <c r="HJ163" s="185"/>
      <c r="HK163" s="185"/>
      <c r="HL163" s="185"/>
      <c r="HM163" s="185"/>
      <c r="HN163" s="185"/>
      <c r="HO163" s="185"/>
      <c r="HP163" s="185"/>
      <c r="HQ163" s="185"/>
      <c r="HR163" s="185"/>
      <c r="HS163" s="185"/>
      <c r="HT163" s="185"/>
      <c r="HU163" s="185"/>
      <c r="HV163" s="185"/>
      <c r="HW163" s="185"/>
      <c r="HX163" s="185"/>
      <c r="HY163" s="185"/>
      <c r="HZ163" s="185"/>
      <c r="IA163" s="185"/>
      <c r="IB163" s="185"/>
      <c r="IC163" s="185"/>
      <c r="ID163" s="185"/>
      <c r="IE163" s="185"/>
      <c r="IF163" s="185"/>
      <c r="IG163" s="185"/>
      <c r="IH163" s="185"/>
      <c r="II163" s="185"/>
      <c r="IJ163" s="185"/>
      <c r="IK163" s="185"/>
      <c r="IL163" s="185"/>
      <c r="IM163" s="185"/>
      <c r="IN163" s="185"/>
      <c r="IO163" s="185"/>
      <c r="IP163" s="185"/>
      <c r="IQ163" s="185"/>
      <c r="IR163" s="185"/>
      <c r="IS163" s="185"/>
      <c r="IT163" s="185"/>
      <c r="IU163" s="185"/>
      <c r="IV163" s="185"/>
      <c r="IW163" s="185"/>
      <c r="IX163" s="185"/>
      <c r="IY163" s="185"/>
      <c r="IZ163" s="185"/>
      <c r="JA163" s="185"/>
      <c r="JB163" s="185"/>
      <c r="JC163" s="185"/>
      <c r="JD163" s="185"/>
      <c r="JE163" s="185"/>
      <c r="JF163" s="185"/>
      <c r="JG163" s="185"/>
      <c r="JH163" s="185"/>
      <c r="JI163" s="185"/>
      <c r="JJ163" s="185"/>
      <c r="JK163" s="185"/>
      <c r="JL163" s="185"/>
      <c r="JM163" s="185"/>
      <c r="JN163" s="185"/>
      <c r="JO163" s="185"/>
      <c r="JP163" s="185"/>
      <c r="JQ163" s="185"/>
      <c r="JR163" s="185"/>
      <c r="JS163" s="185"/>
      <c r="JT163" s="185"/>
      <c r="JU163" s="185"/>
      <c r="JV163" s="185"/>
      <c r="JW163" s="185"/>
      <c r="JX163" s="185"/>
      <c r="JY163" s="185"/>
      <c r="JZ163" s="185"/>
      <c r="KA163" s="185"/>
      <c r="KB163" s="185"/>
      <c r="KC163" s="185"/>
      <c r="KD163" s="185"/>
      <c r="KE163" s="185"/>
      <c r="KF163" s="185"/>
      <c r="KG163" s="185"/>
      <c r="KH163" s="185"/>
      <c r="KI163" s="185"/>
      <c r="KJ163" s="185"/>
      <c r="KK163" s="185"/>
      <c r="KL163" s="185"/>
      <c r="KM163" s="185"/>
      <c r="KN163" s="185"/>
      <c r="KO163" s="185"/>
      <c r="KP163" s="185"/>
      <c r="KQ163" s="185"/>
      <c r="KR163" s="185"/>
      <c r="KS163" s="185"/>
      <c r="KT163" s="185"/>
      <c r="KU163" s="185"/>
      <c r="KV163" s="185"/>
      <c r="KW163" s="185"/>
      <c r="KX163" s="185"/>
      <c r="KY163" s="185"/>
      <c r="KZ163" s="185"/>
      <c r="LA163" s="185"/>
      <c r="LB163" s="185"/>
      <c r="LC163" s="185"/>
      <c r="LD163" s="185"/>
      <c r="LE163" s="185"/>
      <c r="LF163" s="185"/>
      <c r="LG163" s="185"/>
      <c r="LH163" s="185"/>
      <c r="LI163" s="185"/>
      <c r="LJ163" s="185"/>
      <c r="LK163" s="185"/>
      <c r="LL163" s="185"/>
      <c r="LM163" s="185"/>
      <c r="LN163" s="185"/>
      <c r="LO163" s="185"/>
      <c r="LP163" s="185"/>
      <c r="LQ163" s="185"/>
      <c r="LR163" s="185"/>
      <c r="LS163" s="185"/>
      <c r="LT163" s="185"/>
    </row>
    <row r="164" spans="1:332" ht="14.45" customHeight="1">
      <c r="A164" s="196" t="str">
        <f t="shared" si="36"/>
        <v>9.2.15</v>
      </c>
      <c r="B164" s="253" t="str">
        <f t="shared" si="36"/>
        <v xml:space="preserve">SUMINISTRO E INSTALACIÓN SOPORTE DE 63 MM (2") , Incluye elementos de fijación, abrazadera y demas elementos necesarios.                                                          </v>
      </c>
      <c r="C164" s="196" t="str">
        <f t="shared" si="36"/>
        <v xml:space="preserve">UN   </v>
      </c>
      <c r="D164" s="196">
        <f t="shared" si="36"/>
        <v>150</v>
      </c>
      <c r="E164" s="196">
        <f t="shared" si="36"/>
        <v>4304.5199999999995</v>
      </c>
      <c r="F164" s="197">
        <f t="shared" si="41"/>
        <v>645677.99999999988</v>
      </c>
      <c r="G164" s="20"/>
      <c r="H164" s="21">
        <f t="shared" si="44"/>
        <v>0</v>
      </c>
      <c r="I164" s="20"/>
      <c r="J164" s="21">
        <f t="shared" si="45"/>
        <v>0</v>
      </c>
      <c r="K164" s="20"/>
      <c r="L164" s="21">
        <f t="shared" si="46"/>
        <v>0</v>
      </c>
      <c r="M164" s="20"/>
      <c r="N164" s="33">
        <f t="shared" si="49"/>
        <v>0</v>
      </c>
      <c r="O164" s="20"/>
      <c r="P164" s="22"/>
      <c r="Q164" s="20"/>
      <c r="R164" s="22"/>
      <c r="S164" s="20"/>
      <c r="T164" s="22"/>
      <c r="U164" s="20"/>
      <c r="V164" s="22"/>
      <c r="W164" s="20"/>
      <c r="X164" s="22"/>
      <c r="Y164" s="20"/>
      <c r="Z164" s="22"/>
      <c r="AA164" s="20"/>
      <c r="AB164" s="22"/>
      <c r="AC164" s="20"/>
      <c r="AD164" s="22"/>
      <c r="AE164" s="20"/>
      <c r="AF164" s="22"/>
      <c r="AG164" s="20"/>
      <c r="AH164" s="22"/>
      <c r="AI164" s="20"/>
      <c r="AJ164" s="22"/>
      <c r="AK164" s="20"/>
      <c r="AL164" s="22"/>
      <c r="AM164" s="20"/>
      <c r="AN164" s="22"/>
      <c r="AO164" s="20"/>
      <c r="AP164" s="22"/>
      <c r="AQ164" s="20"/>
      <c r="AR164" s="22"/>
      <c r="AS164" s="20"/>
      <c r="AT164" s="22"/>
      <c r="AU164" s="20"/>
      <c r="AV164" s="22"/>
      <c r="AW164" s="20"/>
      <c r="AX164" s="22"/>
      <c r="AY164" s="20"/>
      <c r="AZ164" s="22"/>
      <c r="BA164" s="20"/>
      <c r="BB164" s="22"/>
      <c r="BC164" s="20"/>
      <c r="BD164" s="22"/>
      <c r="BE164" s="20"/>
      <c r="BF164" s="22"/>
      <c r="BG164" s="83"/>
      <c r="BH164" s="84"/>
      <c r="BI164" s="20"/>
      <c r="BJ164" s="95"/>
      <c r="BK164" s="20">
        <v>0</v>
      </c>
      <c r="BL164" s="21">
        <f t="shared" si="47"/>
        <v>0</v>
      </c>
      <c r="BM164" s="20"/>
      <c r="BN164" s="95">
        <f t="shared" si="37"/>
        <v>0</v>
      </c>
      <c r="BO164" s="20"/>
      <c r="BP164" s="21">
        <f t="shared" si="48"/>
        <v>0</v>
      </c>
      <c r="BQ164" s="20"/>
      <c r="BR164" s="22"/>
      <c r="BS164" s="20"/>
      <c r="BT164" s="22"/>
      <c r="BU164" s="20"/>
      <c r="BV164" s="22"/>
      <c r="BW164" s="20"/>
      <c r="BX164" s="22"/>
      <c r="BY164" s="20"/>
      <c r="BZ164" s="172"/>
      <c r="CA164" s="20"/>
      <c r="CB164" s="164"/>
      <c r="CC164" s="20"/>
      <c r="CD164" s="178"/>
      <c r="CE164" s="20"/>
      <c r="CF164" s="95"/>
      <c r="CG164" s="20"/>
      <c r="CH164" s="95"/>
      <c r="CI164" s="20"/>
      <c r="CJ164" s="22"/>
      <c r="CK164" s="20"/>
      <c r="CL164" s="22"/>
      <c r="CM164" s="20"/>
      <c r="CN164" s="22"/>
      <c r="CO164" s="20"/>
      <c r="CP164" s="22"/>
      <c r="CQ164" s="20"/>
      <c r="CR164" s="22"/>
      <c r="CS164" s="20"/>
      <c r="CT164" s="22"/>
      <c r="CU164" s="20"/>
      <c r="CV164" s="22"/>
      <c r="CW164" s="20"/>
      <c r="CX164" s="22"/>
      <c r="CY164" s="20"/>
      <c r="CZ164" s="22"/>
      <c r="DA164" s="20"/>
      <c r="DB164" s="22"/>
      <c r="DC164" s="20"/>
      <c r="DD164" s="22"/>
      <c r="DE164" s="20"/>
      <c r="DF164" s="22"/>
      <c r="DG164" s="20"/>
      <c r="DH164" s="22"/>
      <c r="DI164" s="20"/>
      <c r="DJ164" s="22"/>
      <c r="DK164" s="20"/>
      <c r="DL164" s="22"/>
      <c r="DM164" s="20"/>
      <c r="DN164" s="22"/>
      <c r="DO164" s="20"/>
      <c r="DP164" s="22"/>
      <c r="DQ164" s="20"/>
      <c r="DR164" s="22"/>
      <c r="DS164" s="20"/>
      <c r="DT164" s="22"/>
      <c r="DU164" s="20"/>
      <c r="DV164" s="22"/>
      <c r="DW164" s="20"/>
      <c r="DX164" s="22"/>
      <c r="DY164" s="20"/>
      <c r="DZ164" s="22"/>
      <c r="EA164" s="23">
        <f t="shared" si="42"/>
        <v>0</v>
      </c>
      <c r="EB164" s="21">
        <f t="shared" si="38"/>
        <v>0</v>
      </c>
      <c r="EC164" s="193" t="e">
        <f t="shared" si="39"/>
        <v>#REF!</v>
      </c>
      <c r="ED164" s="193">
        <f t="shared" si="40"/>
        <v>0</v>
      </c>
      <c r="EE164" s="194">
        <f t="shared" si="43"/>
        <v>150</v>
      </c>
      <c r="EF164" s="185"/>
      <c r="EG164" s="185" t="s">
        <v>667</v>
      </c>
      <c r="EH164" s="185" t="s">
        <v>668</v>
      </c>
      <c r="EI164" s="185" t="s">
        <v>658</v>
      </c>
      <c r="EJ164" s="185">
        <v>150</v>
      </c>
      <c r="EK164" s="185">
        <v>4304.5199999999995</v>
      </c>
      <c r="EL164" s="185"/>
      <c r="EM164" s="185"/>
      <c r="EN164" s="185"/>
      <c r="EO164" s="185"/>
      <c r="EP164" s="185"/>
      <c r="EQ164" s="185"/>
      <c r="ER164" s="185"/>
      <c r="ES164" s="185"/>
      <c r="ET164" s="185"/>
      <c r="EU164" s="185"/>
      <c r="EV164" s="185"/>
      <c r="EW164" s="185"/>
      <c r="EX164" s="185"/>
      <c r="EY164" s="185"/>
      <c r="EZ164" s="185"/>
      <c r="FA164" s="185"/>
      <c r="FB164" s="185"/>
      <c r="FC164" s="185"/>
      <c r="FD164" s="185"/>
      <c r="FE164" s="185"/>
      <c r="FF164" s="185"/>
      <c r="FG164" s="195"/>
      <c r="FH164" s="185"/>
      <c r="FI164" s="185"/>
      <c r="FJ164" s="185"/>
      <c r="FK164" s="185"/>
      <c r="FL164" s="185"/>
      <c r="FM164" s="185"/>
      <c r="FN164" s="185"/>
      <c r="FO164" s="185"/>
      <c r="FP164" s="185"/>
      <c r="FQ164" s="185"/>
      <c r="FR164" s="185"/>
      <c r="FS164" s="185"/>
      <c r="FT164" s="185"/>
      <c r="FU164" s="185"/>
      <c r="FV164" s="185"/>
      <c r="FW164" s="185"/>
      <c r="FX164" s="185"/>
      <c r="FY164" s="185"/>
      <c r="FZ164" s="185"/>
      <c r="GA164" s="185"/>
      <c r="GB164" s="185"/>
      <c r="GC164" s="185"/>
      <c r="GD164" s="185"/>
      <c r="GE164" s="185"/>
      <c r="GF164" s="185"/>
      <c r="GG164" s="185"/>
      <c r="GH164" s="185"/>
      <c r="GI164" s="185"/>
      <c r="GJ164" s="185"/>
      <c r="GK164" s="185"/>
      <c r="GL164" s="185"/>
      <c r="GM164" s="185"/>
      <c r="GN164" s="185"/>
      <c r="GO164" s="185"/>
      <c r="GP164" s="185"/>
      <c r="GQ164" s="185"/>
      <c r="GR164" s="185"/>
      <c r="GS164" s="185"/>
      <c r="GT164" s="185"/>
      <c r="GU164" s="185"/>
      <c r="GV164" s="185"/>
      <c r="GW164" s="185"/>
      <c r="GX164" s="185"/>
      <c r="GY164" s="185"/>
      <c r="GZ164" s="185"/>
      <c r="HA164" s="185"/>
      <c r="HB164" s="185"/>
      <c r="HC164" s="185"/>
      <c r="HD164" s="185"/>
      <c r="HE164" s="185"/>
      <c r="HF164" s="185"/>
      <c r="HG164" s="185"/>
      <c r="HH164" s="185"/>
      <c r="HI164" s="185"/>
      <c r="HJ164" s="185"/>
      <c r="HK164" s="185"/>
      <c r="HL164" s="185"/>
      <c r="HM164" s="185"/>
      <c r="HN164" s="185"/>
      <c r="HO164" s="185"/>
      <c r="HP164" s="185"/>
      <c r="HQ164" s="185"/>
      <c r="HR164" s="185"/>
      <c r="HS164" s="185"/>
      <c r="HT164" s="185"/>
      <c r="HU164" s="185"/>
      <c r="HV164" s="185"/>
      <c r="HW164" s="185"/>
      <c r="HX164" s="185"/>
      <c r="HY164" s="185"/>
      <c r="HZ164" s="185"/>
      <c r="IA164" s="185"/>
      <c r="IB164" s="185"/>
      <c r="IC164" s="185"/>
      <c r="ID164" s="185"/>
      <c r="IE164" s="185"/>
      <c r="IF164" s="185"/>
      <c r="IG164" s="185"/>
      <c r="IH164" s="185"/>
      <c r="II164" s="185"/>
      <c r="IJ164" s="185"/>
      <c r="IK164" s="185"/>
      <c r="IL164" s="185"/>
      <c r="IM164" s="185"/>
      <c r="IN164" s="185"/>
      <c r="IO164" s="185"/>
      <c r="IP164" s="185"/>
      <c r="IQ164" s="185"/>
      <c r="IR164" s="185"/>
      <c r="IS164" s="185"/>
      <c r="IT164" s="185"/>
      <c r="IU164" s="185"/>
      <c r="IV164" s="185"/>
      <c r="IW164" s="185"/>
      <c r="IX164" s="185"/>
      <c r="IY164" s="185"/>
      <c r="IZ164" s="185"/>
      <c r="JA164" s="185"/>
      <c r="JB164" s="185"/>
      <c r="JC164" s="185"/>
      <c r="JD164" s="185"/>
      <c r="JE164" s="185"/>
      <c r="JF164" s="185"/>
      <c r="JG164" s="185"/>
      <c r="JH164" s="185"/>
      <c r="JI164" s="185"/>
      <c r="JJ164" s="185"/>
      <c r="JK164" s="185"/>
      <c r="JL164" s="185"/>
      <c r="JM164" s="185"/>
      <c r="JN164" s="185"/>
      <c r="JO164" s="185"/>
      <c r="JP164" s="185"/>
      <c r="JQ164" s="185"/>
      <c r="JR164" s="185"/>
      <c r="JS164" s="185"/>
      <c r="JT164" s="185"/>
      <c r="JU164" s="185"/>
      <c r="JV164" s="185"/>
      <c r="JW164" s="185"/>
      <c r="JX164" s="185"/>
      <c r="JY164" s="185"/>
      <c r="JZ164" s="185"/>
      <c r="KA164" s="185"/>
      <c r="KB164" s="185"/>
      <c r="KC164" s="185"/>
      <c r="KD164" s="185"/>
      <c r="KE164" s="185"/>
      <c r="KF164" s="185"/>
      <c r="KG164" s="185"/>
      <c r="KH164" s="185"/>
      <c r="KI164" s="185"/>
      <c r="KJ164" s="185"/>
      <c r="KK164" s="185"/>
      <c r="KL164" s="185"/>
      <c r="KM164" s="185"/>
      <c r="KN164" s="185"/>
      <c r="KO164" s="185"/>
      <c r="KP164" s="185"/>
      <c r="KQ164" s="185"/>
      <c r="KR164" s="185"/>
      <c r="KS164" s="185"/>
      <c r="KT164" s="185"/>
      <c r="KU164" s="185"/>
      <c r="KV164" s="185"/>
      <c r="KW164" s="185"/>
      <c r="KX164" s="185"/>
      <c r="KY164" s="185"/>
      <c r="KZ164" s="185"/>
      <c r="LA164" s="185"/>
      <c r="LB164" s="185"/>
      <c r="LC164" s="185"/>
      <c r="LD164" s="185"/>
      <c r="LE164" s="185"/>
      <c r="LF164" s="185"/>
      <c r="LG164" s="185"/>
      <c r="LH164" s="185"/>
      <c r="LI164" s="185"/>
      <c r="LJ164" s="185"/>
      <c r="LK164" s="185"/>
      <c r="LL164" s="185"/>
      <c r="LM164" s="185"/>
      <c r="LN164" s="185"/>
      <c r="LO164" s="185"/>
      <c r="LP164" s="185"/>
      <c r="LQ164" s="185"/>
      <c r="LR164" s="185"/>
      <c r="LS164" s="185"/>
      <c r="LT164" s="185"/>
    </row>
    <row r="165" spans="1:332" ht="15" customHeight="1">
      <c r="A165" s="196" t="str">
        <f t="shared" si="36"/>
        <v>9.2.16</v>
      </c>
      <c r="B165" s="253" t="str">
        <f t="shared" si="36"/>
        <v xml:space="preserve">SUMINISTRO E INSTALACIÓN SOPORTE DE 75 MM (2 1/2"), Incluye elementos de fijación, abrazadera y demas elementos necesarios.                                                       </v>
      </c>
      <c r="C165" s="196" t="str">
        <f t="shared" si="36"/>
        <v xml:space="preserve">UN   </v>
      </c>
      <c r="D165" s="196">
        <f t="shared" si="36"/>
        <v>50</v>
      </c>
      <c r="E165" s="196">
        <f t="shared" si="36"/>
        <v>5504.4</v>
      </c>
      <c r="F165" s="197">
        <f t="shared" si="41"/>
        <v>275220</v>
      </c>
      <c r="G165" s="20"/>
      <c r="H165" s="21">
        <f t="shared" si="44"/>
        <v>0</v>
      </c>
      <c r="I165" s="20"/>
      <c r="J165" s="21">
        <f t="shared" si="45"/>
        <v>0</v>
      </c>
      <c r="K165" s="20"/>
      <c r="L165" s="21">
        <f t="shared" si="46"/>
        <v>0</v>
      </c>
      <c r="M165" s="20"/>
      <c r="N165" s="33">
        <f t="shared" si="49"/>
        <v>0</v>
      </c>
      <c r="O165" s="20"/>
      <c r="P165" s="22"/>
      <c r="Q165" s="20"/>
      <c r="R165" s="22"/>
      <c r="S165" s="20"/>
      <c r="T165" s="22"/>
      <c r="U165" s="20"/>
      <c r="V165" s="22"/>
      <c r="W165" s="20"/>
      <c r="X165" s="22"/>
      <c r="Y165" s="20"/>
      <c r="Z165" s="22"/>
      <c r="AA165" s="20"/>
      <c r="AB165" s="22"/>
      <c r="AC165" s="20"/>
      <c r="AD165" s="22"/>
      <c r="AE165" s="20"/>
      <c r="AF165" s="22"/>
      <c r="AG165" s="20"/>
      <c r="AH165" s="22"/>
      <c r="AI165" s="20"/>
      <c r="AJ165" s="22"/>
      <c r="AK165" s="20"/>
      <c r="AL165" s="22"/>
      <c r="AM165" s="20"/>
      <c r="AN165" s="22"/>
      <c r="AO165" s="20"/>
      <c r="AP165" s="22"/>
      <c r="AQ165" s="20"/>
      <c r="AR165" s="22"/>
      <c r="AS165" s="20"/>
      <c r="AT165" s="22"/>
      <c r="AU165" s="20"/>
      <c r="AV165" s="22"/>
      <c r="AW165" s="20"/>
      <c r="AX165" s="22"/>
      <c r="AY165" s="20"/>
      <c r="AZ165" s="22"/>
      <c r="BA165" s="20"/>
      <c r="BB165" s="22"/>
      <c r="BC165" s="20"/>
      <c r="BD165" s="22"/>
      <c r="BE165" s="20"/>
      <c r="BF165" s="22"/>
      <c r="BG165" s="83"/>
      <c r="BH165" s="84"/>
      <c r="BI165" s="20"/>
      <c r="BJ165" s="95"/>
      <c r="BK165" s="20">
        <v>0</v>
      </c>
      <c r="BL165" s="21">
        <f t="shared" si="47"/>
        <v>0</v>
      </c>
      <c r="BM165" s="20"/>
      <c r="BN165" s="95">
        <f t="shared" si="37"/>
        <v>0</v>
      </c>
      <c r="BO165" s="20"/>
      <c r="BP165" s="21">
        <f t="shared" si="48"/>
        <v>0</v>
      </c>
      <c r="BQ165" s="20"/>
      <c r="BR165" s="22"/>
      <c r="BS165" s="20"/>
      <c r="BT165" s="22"/>
      <c r="BU165" s="20"/>
      <c r="BV165" s="22"/>
      <c r="BW165" s="20"/>
      <c r="BX165" s="22"/>
      <c r="BY165" s="20"/>
      <c r="BZ165" s="172"/>
      <c r="CA165" s="20"/>
      <c r="CB165" s="164"/>
      <c r="CC165" s="20"/>
      <c r="CD165" s="178"/>
      <c r="CE165" s="20"/>
      <c r="CF165" s="95"/>
      <c r="CG165" s="20"/>
      <c r="CH165" s="95"/>
      <c r="CI165" s="20"/>
      <c r="CJ165" s="22"/>
      <c r="CK165" s="20"/>
      <c r="CL165" s="22"/>
      <c r="CM165" s="20"/>
      <c r="CN165" s="22"/>
      <c r="CO165" s="20"/>
      <c r="CP165" s="22"/>
      <c r="CQ165" s="20"/>
      <c r="CR165" s="22"/>
      <c r="CS165" s="20"/>
      <c r="CT165" s="22"/>
      <c r="CU165" s="20"/>
      <c r="CV165" s="22"/>
      <c r="CW165" s="20"/>
      <c r="CX165" s="22"/>
      <c r="CY165" s="20"/>
      <c r="CZ165" s="22"/>
      <c r="DA165" s="20"/>
      <c r="DB165" s="22"/>
      <c r="DC165" s="20"/>
      <c r="DD165" s="22"/>
      <c r="DE165" s="20"/>
      <c r="DF165" s="22"/>
      <c r="DG165" s="20"/>
      <c r="DH165" s="22"/>
      <c r="DI165" s="20"/>
      <c r="DJ165" s="22"/>
      <c r="DK165" s="20"/>
      <c r="DL165" s="22"/>
      <c r="DM165" s="20"/>
      <c r="DN165" s="22"/>
      <c r="DO165" s="20"/>
      <c r="DP165" s="22"/>
      <c r="DQ165" s="20"/>
      <c r="DR165" s="22"/>
      <c r="DS165" s="20"/>
      <c r="DT165" s="22"/>
      <c r="DU165" s="20"/>
      <c r="DV165" s="22"/>
      <c r="DW165" s="20"/>
      <c r="DX165" s="22"/>
      <c r="DY165" s="20"/>
      <c r="DZ165" s="22"/>
      <c r="EA165" s="23">
        <f t="shared" si="42"/>
        <v>0</v>
      </c>
      <c r="EB165" s="21">
        <f t="shared" si="38"/>
        <v>0</v>
      </c>
      <c r="EC165" s="193" t="e">
        <f t="shared" si="39"/>
        <v>#REF!</v>
      </c>
      <c r="ED165" s="193">
        <f t="shared" si="40"/>
        <v>0</v>
      </c>
      <c r="EE165" s="194">
        <f t="shared" si="43"/>
        <v>50</v>
      </c>
      <c r="EF165" s="185"/>
      <c r="EG165" s="185" t="s">
        <v>669</v>
      </c>
      <c r="EH165" s="185" t="s">
        <v>670</v>
      </c>
      <c r="EI165" s="185" t="s">
        <v>658</v>
      </c>
      <c r="EJ165" s="185">
        <v>50</v>
      </c>
      <c r="EK165" s="185">
        <v>5504.4</v>
      </c>
      <c r="EL165" s="185"/>
      <c r="EM165" s="185"/>
      <c r="EN165" s="185"/>
      <c r="EO165" s="185"/>
      <c r="EP165" s="185"/>
      <c r="EQ165" s="185"/>
      <c r="ER165" s="185"/>
      <c r="ES165" s="185"/>
      <c r="ET165" s="185"/>
      <c r="EU165" s="185"/>
      <c r="EV165" s="185"/>
      <c r="EW165" s="185"/>
      <c r="EX165" s="185"/>
      <c r="EY165" s="185"/>
      <c r="EZ165" s="185"/>
      <c r="FA165" s="185"/>
      <c r="FB165" s="185"/>
      <c r="FC165" s="185"/>
      <c r="FD165" s="185"/>
      <c r="FE165" s="185"/>
      <c r="FF165" s="185"/>
      <c r="FG165" s="195"/>
      <c r="FH165" s="185"/>
      <c r="FI165" s="185"/>
      <c r="FJ165" s="185"/>
      <c r="FK165" s="185"/>
      <c r="FL165" s="185"/>
      <c r="FM165" s="185"/>
      <c r="FN165" s="185"/>
      <c r="FO165" s="185"/>
      <c r="FP165" s="185"/>
      <c r="FQ165" s="185"/>
      <c r="FR165" s="185"/>
      <c r="FS165" s="185"/>
      <c r="FT165" s="185"/>
      <c r="FU165" s="185"/>
      <c r="FV165" s="185"/>
      <c r="FW165" s="185"/>
      <c r="FX165" s="185"/>
      <c r="FY165" s="185"/>
      <c r="FZ165" s="185"/>
      <c r="GA165" s="185"/>
      <c r="GB165" s="185"/>
      <c r="GC165" s="185"/>
      <c r="GD165" s="185"/>
      <c r="GE165" s="185"/>
      <c r="GF165" s="185"/>
      <c r="GG165" s="185"/>
      <c r="GH165" s="185"/>
      <c r="GI165" s="185"/>
      <c r="GJ165" s="185"/>
      <c r="GK165" s="185"/>
      <c r="GL165" s="185"/>
      <c r="GM165" s="185"/>
      <c r="GN165" s="185"/>
      <c r="GO165" s="185"/>
      <c r="GP165" s="185"/>
      <c r="GQ165" s="185"/>
      <c r="GR165" s="185"/>
      <c r="GS165" s="185"/>
      <c r="GT165" s="185"/>
      <c r="GU165" s="185"/>
      <c r="GV165" s="185"/>
      <c r="GW165" s="185"/>
      <c r="GX165" s="185"/>
      <c r="GY165" s="185"/>
      <c r="GZ165" s="185"/>
      <c r="HA165" s="185"/>
      <c r="HB165" s="185"/>
      <c r="HC165" s="185"/>
      <c r="HD165" s="185"/>
      <c r="HE165" s="185"/>
      <c r="HF165" s="185"/>
      <c r="HG165" s="185"/>
      <c r="HH165" s="185"/>
      <c r="HI165" s="185"/>
      <c r="HJ165" s="185"/>
      <c r="HK165" s="185"/>
      <c r="HL165" s="185"/>
      <c r="HM165" s="185"/>
      <c r="HN165" s="185"/>
      <c r="HO165" s="185"/>
      <c r="HP165" s="185"/>
      <c r="HQ165" s="185"/>
      <c r="HR165" s="185"/>
      <c r="HS165" s="185"/>
      <c r="HT165" s="185"/>
      <c r="HU165" s="185"/>
      <c r="HV165" s="185"/>
      <c r="HW165" s="185"/>
      <c r="HX165" s="185"/>
      <c r="HY165" s="185"/>
      <c r="HZ165" s="185"/>
      <c r="IA165" s="185"/>
      <c r="IB165" s="185"/>
      <c r="IC165" s="185"/>
      <c r="ID165" s="185"/>
      <c r="IE165" s="185"/>
      <c r="IF165" s="185"/>
      <c r="IG165" s="185"/>
      <c r="IH165" s="185"/>
      <c r="II165" s="185"/>
      <c r="IJ165" s="185"/>
      <c r="IK165" s="185"/>
      <c r="IL165" s="185"/>
      <c r="IM165" s="185"/>
      <c r="IN165" s="185"/>
      <c r="IO165" s="185"/>
      <c r="IP165" s="185"/>
      <c r="IQ165" s="185"/>
      <c r="IR165" s="185"/>
      <c r="IS165" s="185"/>
      <c r="IT165" s="185"/>
      <c r="IU165" s="185"/>
      <c r="IV165" s="185"/>
      <c r="IW165" s="185"/>
      <c r="IX165" s="185"/>
      <c r="IY165" s="185"/>
      <c r="IZ165" s="185"/>
      <c r="JA165" s="185"/>
      <c r="JB165" s="185"/>
      <c r="JC165" s="185"/>
      <c r="JD165" s="185"/>
      <c r="JE165" s="185"/>
      <c r="JF165" s="185"/>
      <c r="JG165" s="185"/>
      <c r="JH165" s="185"/>
      <c r="JI165" s="185"/>
      <c r="JJ165" s="185"/>
      <c r="JK165" s="185"/>
      <c r="JL165" s="185"/>
      <c r="JM165" s="185"/>
      <c r="JN165" s="185"/>
      <c r="JO165" s="185"/>
      <c r="JP165" s="185"/>
      <c r="JQ165" s="185"/>
      <c r="JR165" s="185"/>
      <c r="JS165" s="185"/>
      <c r="JT165" s="185"/>
      <c r="JU165" s="185"/>
      <c r="JV165" s="185"/>
      <c r="JW165" s="185"/>
      <c r="JX165" s="185"/>
      <c r="JY165" s="185"/>
      <c r="JZ165" s="185"/>
      <c r="KA165" s="185"/>
      <c r="KB165" s="185"/>
      <c r="KC165" s="185"/>
      <c r="KD165" s="185"/>
      <c r="KE165" s="185"/>
      <c r="KF165" s="185"/>
      <c r="KG165" s="185"/>
      <c r="KH165" s="185"/>
      <c r="KI165" s="185"/>
      <c r="KJ165" s="185"/>
      <c r="KK165" s="185"/>
      <c r="KL165" s="185"/>
      <c r="KM165" s="185"/>
      <c r="KN165" s="185"/>
      <c r="KO165" s="185"/>
      <c r="KP165" s="185"/>
      <c r="KQ165" s="185"/>
      <c r="KR165" s="185"/>
      <c r="KS165" s="185"/>
      <c r="KT165" s="185"/>
      <c r="KU165" s="185"/>
      <c r="KV165" s="185"/>
      <c r="KW165" s="185"/>
      <c r="KX165" s="185"/>
      <c r="KY165" s="185"/>
      <c r="KZ165" s="185"/>
      <c r="LA165" s="185"/>
      <c r="LB165" s="185"/>
      <c r="LC165" s="185"/>
      <c r="LD165" s="185"/>
      <c r="LE165" s="185"/>
      <c r="LF165" s="185"/>
      <c r="LG165" s="185"/>
      <c r="LH165" s="185"/>
      <c r="LI165" s="185"/>
      <c r="LJ165" s="185"/>
      <c r="LK165" s="185"/>
      <c r="LL165" s="185"/>
      <c r="LM165" s="185"/>
      <c r="LN165" s="185"/>
      <c r="LO165" s="185"/>
      <c r="LP165" s="185"/>
      <c r="LQ165" s="185"/>
      <c r="LR165" s="185"/>
      <c r="LS165" s="185"/>
      <c r="LT165" s="185"/>
    </row>
    <row r="166" spans="1:332" ht="14.45" customHeight="1">
      <c r="A166" s="196" t="str">
        <f t="shared" si="36"/>
        <v>9.2.17</v>
      </c>
      <c r="B166" s="253" t="str">
        <f t="shared" si="36"/>
        <v xml:space="preserve">SUMINISTRO E INSTALACION PUNTO HIDRÁULICO PP-R 1/2" (20 MM) - Incluye Regata, Tubería, Codos, Tee, Tapón Soldado, Tapón Roscado, Adaptador Macho, Sellante y Demas Accesorios.                                              </v>
      </c>
      <c r="C166" s="196" t="str">
        <f t="shared" si="36"/>
        <v xml:space="preserve">UN   </v>
      </c>
      <c r="D166" s="196">
        <f t="shared" si="36"/>
        <v>120</v>
      </c>
      <c r="E166" s="196">
        <f t="shared" si="36"/>
        <v>61795.8</v>
      </c>
      <c r="F166" s="197">
        <f t="shared" si="41"/>
        <v>7415496</v>
      </c>
      <c r="G166" s="20"/>
      <c r="H166" s="21">
        <f t="shared" si="44"/>
        <v>0</v>
      </c>
      <c r="I166" s="20"/>
      <c r="J166" s="21">
        <f t="shared" si="45"/>
        <v>0</v>
      </c>
      <c r="K166" s="20"/>
      <c r="L166" s="21">
        <f t="shared" si="46"/>
        <v>0</v>
      </c>
      <c r="M166" s="20"/>
      <c r="N166" s="33">
        <f t="shared" si="49"/>
        <v>0</v>
      </c>
      <c r="O166" s="20"/>
      <c r="P166" s="22"/>
      <c r="Q166" s="20"/>
      <c r="R166" s="22"/>
      <c r="S166" s="20"/>
      <c r="T166" s="22"/>
      <c r="U166" s="20"/>
      <c r="V166" s="22"/>
      <c r="W166" s="20"/>
      <c r="X166" s="22"/>
      <c r="Y166" s="20"/>
      <c r="Z166" s="22"/>
      <c r="AA166" s="20"/>
      <c r="AB166" s="22"/>
      <c r="AC166" s="20"/>
      <c r="AD166" s="22"/>
      <c r="AE166" s="20"/>
      <c r="AF166" s="22"/>
      <c r="AG166" s="20"/>
      <c r="AH166" s="22"/>
      <c r="AI166" s="20"/>
      <c r="AJ166" s="22"/>
      <c r="AK166" s="20"/>
      <c r="AL166" s="22"/>
      <c r="AM166" s="20"/>
      <c r="AN166" s="22"/>
      <c r="AO166" s="20"/>
      <c r="AP166" s="22"/>
      <c r="AQ166" s="20"/>
      <c r="AR166" s="22"/>
      <c r="AS166" s="20"/>
      <c r="AT166" s="22"/>
      <c r="AU166" s="20"/>
      <c r="AV166" s="22"/>
      <c r="AW166" s="20"/>
      <c r="AX166" s="22"/>
      <c r="AY166" s="20"/>
      <c r="AZ166" s="22"/>
      <c r="BA166" s="20"/>
      <c r="BB166" s="22"/>
      <c r="BC166" s="20"/>
      <c r="BD166" s="22"/>
      <c r="BE166" s="20"/>
      <c r="BF166" s="22"/>
      <c r="BG166" s="83"/>
      <c r="BH166" s="84"/>
      <c r="BI166" s="20"/>
      <c r="BJ166" s="95"/>
      <c r="BK166" s="20">
        <v>0</v>
      </c>
      <c r="BL166" s="21">
        <f t="shared" si="47"/>
        <v>0</v>
      </c>
      <c r="BM166" s="20"/>
      <c r="BN166" s="95">
        <f t="shared" si="37"/>
        <v>0</v>
      </c>
      <c r="BO166" s="20"/>
      <c r="BP166" s="21">
        <f t="shared" si="48"/>
        <v>0</v>
      </c>
      <c r="BQ166" s="20"/>
      <c r="BR166" s="22"/>
      <c r="BS166" s="20"/>
      <c r="BT166" s="22"/>
      <c r="BU166" s="20"/>
      <c r="BV166" s="22"/>
      <c r="BW166" s="20"/>
      <c r="BX166" s="22"/>
      <c r="BY166" s="20"/>
      <c r="BZ166" s="172"/>
      <c r="CA166" s="20"/>
      <c r="CB166" s="164"/>
      <c r="CC166" s="20"/>
      <c r="CD166" s="178"/>
      <c r="CE166" s="20"/>
      <c r="CF166" s="95"/>
      <c r="CG166" s="20"/>
      <c r="CH166" s="95"/>
      <c r="CI166" s="20"/>
      <c r="CJ166" s="22"/>
      <c r="CK166" s="20"/>
      <c r="CL166" s="22"/>
      <c r="CM166" s="20"/>
      <c r="CN166" s="22"/>
      <c r="CO166" s="20"/>
      <c r="CP166" s="22"/>
      <c r="CQ166" s="20"/>
      <c r="CR166" s="22"/>
      <c r="CS166" s="20"/>
      <c r="CT166" s="22"/>
      <c r="CU166" s="20"/>
      <c r="CV166" s="22"/>
      <c r="CW166" s="20"/>
      <c r="CX166" s="22"/>
      <c r="CY166" s="20"/>
      <c r="CZ166" s="22"/>
      <c r="DA166" s="20"/>
      <c r="DB166" s="22"/>
      <c r="DC166" s="20"/>
      <c r="DD166" s="22"/>
      <c r="DE166" s="20"/>
      <c r="DF166" s="22"/>
      <c r="DG166" s="20"/>
      <c r="DH166" s="22"/>
      <c r="DI166" s="20"/>
      <c r="DJ166" s="22"/>
      <c r="DK166" s="20"/>
      <c r="DL166" s="22"/>
      <c r="DM166" s="20"/>
      <c r="DN166" s="22"/>
      <c r="DO166" s="20"/>
      <c r="DP166" s="22"/>
      <c r="DQ166" s="20"/>
      <c r="DR166" s="22"/>
      <c r="DS166" s="20"/>
      <c r="DT166" s="22"/>
      <c r="DU166" s="20"/>
      <c r="DV166" s="22"/>
      <c r="DW166" s="20"/>
      <c r="DX166" s="22"/>
      <c r="DY166" s="20"/>
      <c r="DZ166" s="22"/>
      <c r="EA166" s="23">
        <f t="shared" si="42"/>
        <v>0</v>
      </c>
      <c r="EB166" s="21">
        <f t="shared" si="38"/>
        <v>0</v>
      </c>
      <c r="EC166" s="193" t="e">
        <f t="shared" si="39"/>
        <v>#REF!</v>
      </c>
      <c r="ED166" s="193">
        <f t="shared" si="40"/>
        <v>0</v>
      </c>
      <c r="EE166" s="194">
        <f t="shared" si="43"/>
        <v>120</v>
      </c>
      <c r="EF166" s="185"/>
      <c r="EG166" s="185" t="s">
        <v>671</v>
      </c>
      <c r="EH166" s="185" t="s">
        <v>672</v>
      </c>
      <c r="EI166" s="185" t="s">
        <v>658</v>
      </c>
      <c r="EJ166" s="185">
        <v>120</v>
      </c>
      <c r="EK166" s="185">
        <v>61795.8</v>
      </c>
      <c r="EL166" s="185"/>
      <c r="EM166" s="185"/>
      <c r="EN166" s="185"/>
      <c r="EO166" s="185"/>
      <c r="EP166" s="185"/>
      <c r="EQ166" s="185"/>
      <c r="ER166" s="185"/>
      <c r="ES166" s="185"/>
      <c r="ET166" s="185"/>
      <c r="EU166" s="185"/>
      <c r="EV166" s="185"/>
      <c r="EW166" s="185"/>
      <c r="EX166" s="185"/>
      <c r="EY166" s="185"/>
      <c r="EZ166" s="185"/>
      <c r="FA166" s="185"/>
      <c r="FB166" s="185"/>
      <c r="FC166" s="185"/>
      <c r="FD166" s="185"/>
      <c r="FE166" s="185"/>
      <c r="FF166" s="185"/>
      <c r="FG166" s="195"/>
      <c r="FH166" s="185"/>
      <c r="FI166" s="185"/>
      <c r="FJ166" s="185"/>
      <c r="FK166" s="185"/>
      <c r="FL166" s="185"/>
      <c r="FM166" s="185"/>
      <c r="FN166" s="185"/>
      <c r="FO166" s="185"/>
      <c r="FP166" s="185"/>
      <c r="FQ166" s="185"/>
      <c r="FR166" s="185"/>
      <c r="FS166" s="185"/>
      <c r="FT166" s="185"/>
      <c r="FU166" s="185"/>
      <c r="FV166" s="185"/>
      <c r="FW166" s="185"/>
      <c r="FX166" s="185"/>
      <c r="FY166" s="185"/>
      <c r="FZ166" s="185"/>
      <c r="GA166" s="185"/>
      <c r="GB166" s="185"/>
      <c r="GC166" s="185"/>
      <c r="GD166" s="185"/>
      <c r="GE166" s="185"/>
      <c r="GF166" s="185"/>
      <c r="GG166" s="185"/>
      <c r="GH166" s="185"/>
      <c r="GI166" s="185"/>
      <c r="GJ166" s="185"/>
      <c r="GK166" s="185"/>
      <c r="GL166" s="185"/>
      <c r="GM166" s="185"/>
      <c r="GN166" s="185"/>
      <c r="GO166" s="185"/>
      <c r="GP166" s="185"/>
      <c r="GQ166" s="185"/>
      <c r="GR166" s="185"/>
      <c r="GS166" s="185"/>
      <c r="GT166" s="185"/>
      <c r="GU166" s="185"/>
      <c r="GV166" s="185"/>
      <c r="GW166" s="185"/>
      <c r="GX166" s="185"/>
      <c r="GY166" s="185"/>
      <c r="GZ166" s="185"/>
      <c r="HA166" s="185"/>
      <c r="HB166" s="185"/>
      <c r="HC166" s="185"/>
      <c r="HD166" s="185"/>
      <c r="HE166" s="185"/>
      <c r="HF166" s="185"/>
      <c r="HG166" s="185"/>
      <c r="HH166" s="185"/>
      <c r="HI166" s="185"/>
      <c r="HJ166" s="185"/>
      <c r="HK166" s="185"/>
      <c r="HL166" s="185"/>
      <c r="HM166" s="185"/>
      <c r="HN166" s="185"/>
      <c r="HO166" s="185"/>
      <c r="HP166" s="185"/>
      <c r="HQ166" s="185"/>
      <c r="HR166" s="185"/>
      <c r="HS166" s="185"/>
      <c r="HT166" s="185"/>
      <c r="HU166" s="185"/>
      <c r="HV166" s="185"/>
      <c r="HW166" s="185"/>
      <c r="HX166" s="185"/>
      <c r="HY166" s="185"/>
      <c r="HZ166" s="185"/>
      <c r="IA166" s="185"/>
      <c r="IB166" s="185"/>
      <c r="IC166" s="185"/>
      <c r="ID166" s="185"/>
      <c r="IE166" s="185"/>
      <c r="IF166" s="185"/>
      <c r="IG166" s="185"/>
      <c r="IH166" s="185"/>
      <c r="II166" s="185"/>
      <c r="IJ166" s="185"/>
      <c r="IK166" s="185"/>
      <c r="IL166" s="185"/>
      <c r="IM166" s="185"/>
      <c r="IN166" s="185"/>
      <c r="IO166" s="185"/>
      <c r="IP166" s="185"/>
      <c r="IQ166" s="185"/>
      <c r="IR166" s="185"/>
      <c r="IS166" s="185"/>
      <c r="IT166" s="185"/>
      <c r="IU166" s="185"/>
      <c r="IV166" s="185"/>
      <c r="IW166" s="185"/>
      <c r="IX166" s="185"/>
      <c r="IY166" s="185"/>
      <c r="IZ166" s="185"/>
      <c r="JA166" s="185"/>
      <c r="JB166" s="185"/>
      <c r="JC166" s="185"/>
      <c r="JD166" s="185"/>
      <c r="JE166" s="185"/>
      <c r="JF166" s="185"/>
      <c r="JG166" s="185"/>
      <c r="JH166" s="185"/>
      <c r="JI166" s="185"/>
      <c r="JJ166" s="185"/>
      <c r="JK166" s="185"/>
      <c r="JL166" s="185"/>
      <c r="JM166" s="185"/>
      <c r="JN166" s="185"/>
      <c r="JO166" s="185"/>
      <c r="JP166" s="185"/>
      <c r="JQ166" s="185"/>
      <c r="JR166" s="185"/>
      <c r="JS166" s="185"/>
      <c r="JT166" s="185"/>
      <c r="JU166" s="185"/>
      <c r="JV166" s="185"/>
      <c r="JW166" s="185"/>
      <c r="JX166" s="185"/>
      <c r="JY166" s="185"/>
      <c r="JZ166" s="185"/>
      <c r="KA166" s="185"/>
      <c r="KB166" s="185"/>
      <c r="KC166" s="185"/>
      <c r="KD166" s="185"/>
      <c r="KE166" s="185"/>
      <c r="KF166" s="185"/>
      <c r="KG166" s="185"/>
      <c r="KH166" s="185"/>
      <c r="KI166" s="185"/>
      <c r="KJ166" s="185"/>
      <c r="KK166" s="185"/>
      <c r="KL166" s="185"/>
      <c r="KM166" s="185"/>
      <c r="KN166" s="185"/>
      <c r="KO166" s="185"/>
      <c r="KP166" s="185"/>
      <c r="KQ166" s="185"/>
      <c r="KR166" s="185"/>
      <c r="KS166" s="185"/>
      <c r="KT166" s="185"/>
      <c r="KU166" s="185"/>
      <c r="KV166" s="185"/>
      <c r="KW166" s="185"/>
      <c r="KX166" s="185"/>
      <c r="KY166" s="185"/>
      <c r="KZ166" s="185"/>
      <c r="LA166" s="185"/>
      <c r="LB166" s="185"/>
      <c r="LC166" s="185"/>
      <c r="LD166" s="185"/>
      <c r="LE166" s="185"/>
      <c r="LF166" s="185"/>
      <c r="LG166" s="185"/>
      <c r="LH166" s="185"/>
      <c r="LI166" s="185"/>
      <c r="LJ166" s="185"/>
      <c r="LK166" s="185"/>
      <c r="LL166" s="185"/>
      <c r="LM166" s="185"/>
      <c r="LN166" s="185"/>
      <c r="LO166" s="185"/>
      <c r="LP166" s="185"/>
      <c r="LQ166" s="185"/>
      <c r="LR166" s="185"/>
      <c r="LS166" s="185"/>
      <c r="LT166" s="185"/>
    </row>
    <row r="167" spans="1:332" ht="15" customHeight="1">
      <c r="A167" s="196" t="str">
        <f t="shared" si="36"/>
        <v>9.2.18</v>
      </c>
      <c r="B167" s="253" t="str">
        <f t="shared" si="36"/>
        <v xml:space="preserve">SUMINISTRO E INSTALACION PUNTO HIDRÁULICO PP-R 1 1/4" (40 MM)  - Incluye Regata, Tubería, Codos, Tee, Tapón Soldado, Tapón Roscado, Adaptador Macho, Sellante y Demas Accesorios.                                           </v>
      </c>
      <c r="C167" s="196" t="str">
        <f t="shared" si="36"/>
        <v xml:space="preserve">UN   </v>
      </c>
      <c r="D167" s="196">
        <f t="shared" si="36"/>
        <v>70</v>
      </c>
      <c r="E167" s="196">
        <f t="shared" si="36"/>
        <v>188046.54</v>
      </c>
      <c r="F167" s="197">
        <f t="shared" si="41"/>
        <v>13163257.800000001</v>
      </c>
      <c r="G167" s="20"/>
      <c r="H167" s="21">
        <f t="shared" si="44"/>
        <v>0</v>
      </c>
      <c r="I167" s="20"/>
      <c r="J167" s="21">
        <f t="shared" si="45"/>
        <v>0</v>
      </c>
      <c r="K167" s="20"/>
      <c r="L167" s="21">
        <f t="shared" si="46"/>
        <v>0</v>
      </c>
      <c r="M167" s="20"/>
      <c r="N167" s="33">
        <f t="shared" si="49"/>
        <v>0</v>
      </c>
      <c r="O167" s="20"/>
      <c r="P167" s="22"/>
      <c r="Q167" s="20"/>
      <c r="R167" s="22"/>
      <c r="S167" s="20"/>
      <c r="T167" s="22"/>
      <c r="U167" s="20"/>
      <c r="V167" s="22"/>
      <c r="W167" s="20"/>
      <c r="X167" s="22"/>
      <c r="Y167" s="20"/>
      <c r="Z167" s="22"/>
      <c r="AA167" s="20"/>
      <c r="AB167" s="22"/>
      <c r="AC167" s="20"/>
      <c r="AD167" s="22"/>
      <c r="AE167" s="20"/>
      <c r="AF167" s="22"/>
      <c r="AG167" s="20"/>
      <c r="AH167" s="22"/>
      <c r="AI167" s="20"/>
      <c r="AJ167" s="22"/>
      <c r="AK167" s="20"/>
      <c r="AL167" s="22"/>
      <c r="AM167" s="20"/>
      <c r="AN167" s="22"/>
      <c r="AO167" s="20"/>
      <c r="AP167" s="22"/>
      <c r="AQ167" s="20"/>
      <c r="AR167" s="22"/>
      <c r="AS167" s="20"/>
      <c r="AT167" s="22"/>
      <c r="AU167" s="20"/>
      <c r="AV167" s="22"/>
      <c r="AW167" s="20"/>
      <c r="AX167" s="22"/>
      <c r="AY167" s="20"/>
      <c r="AZ167" s="22"/>
      <c r="BA167" s="20"/>
      <c r="BB167" s="22"/>
      <c r="BC167" s="20"/>
      <c r="BD167" s="22"/>
      <c r="BE167" s="20"/>
      <c r="BF167" s="22"/>
      <c r="BG167" s="83"/>
      <c r="BH167" s="84"/>
      <c r="BI167" s="20"/>
      <c r="BJ167" s="95"/>
      <c r="BK167" s="20">
        <v>0</v>
      </c>
      <c r="BL167" s="21">
        <f t="shared" si="47"/>
        <v>0</v>
      </c>
      <c r="BM167" s="20"/>
      <c r="BN167" s="95">
        <f t="shared" si="37"/>
        <v>0</v>
      </c>
      <c r="BO167" s="20"/>
      <c r="BP167" s="21">
        <f t="shared" si="48"/>
        <v>0</v>
      </c>
      <c r="BQ167" s="20"/>
      <c r="BR167" s="22"/>
      <c r="BS167" s="20"/>
      <c r="BT167" s="22"/>
      <c r="BU167" s="20"/>
      <c r="BV167" s="22"/>
      <c r="BW167" s="20"/>
      <c r="BX167" s="22"/>
      <c r="BY167" s="20"/>
      <c r="BZ167" s="172"/>
      <c r="CA167" s="20"/>
      <c r="CB167" s="164"/>
      <c r="CC167" s="20"/>
      <c r="CD167" s="178"/>
      <c r="CE167" s="20"/>
      <c r="CF167" s="95"/>
      <c r="CG167" s="20"/>
      <c r="CH167" s="95"/>
      <c r="CI167" s="20"/>
      <c r="CJ167" s="22"/>
      <c r="CK167" s="20"/>
      <c r="CL167" s="22"/>
      <c r="CM167" s="20"/>
      <c r="CN167" s="22"/>
      <c r="CO167" s="20"/>
      <c r="CP167" s="22"/>
      <c r="CQ167" s="20"/>
      <c r="CR167" s="22"/>
      <c r="CS167" s="20"/>
      <c r="CT167" s="22"/>
      <c r="CU167" s="20"/>
      <c r="CV167" s="22"/>
      <c r="CW167" s="20"/>
      <c r="CX167" s="22"/>
      <c r="CY167" s="20"/>
      <c r="CZ167" s="22"/>
      <c r="DA167" s="20"/>
      <c r="DB167" s="22"/>
      <c r="DC167" s="20"/>
      <c r="DD167" s="22"/>
      <c r="DE167" s="20"/>
      <c r="DF167" s="22"/>
      <c r="DG167" s="20"/>
      <c r="DH167" s="22"/>
      <c r="DI167" s="20"/>
      <c r="DJ167" s="22"/>
      <c r="DK167" s="20"/>
      <c r="DL167" s="22"/>
      <c r="DM167" s="20"/>
      <c r="DN167" s="22"/>
      <c r="DO167" s="20"/>
      <c r="DP167" s="22"/>
      <c r="DQ167" s="20"/>
      <c r="DR167" s="22"/>
      <c r="DS167" s="20"/>
      <c r="DT167" s="22"/>
      <c r="DU167" s="20"/>
      <c r="DV167" s="22"/>
      <c r="DW167" s="20"/>
      <c r="DX167" s="22"/>
      <c r="DY167" s="20"/>
      <c r="DZ167" s="22"/>
      <c r="EA167" s="23">
        <f t="shared" si="42"/>
        <v>0</v>
      </c>
      <c r="EB167" s="21">
        <f t="shared" si="38"/>
        <v>0</v>
      </c>
      <c r="EC167" s="193" t="e">
        <f t="shared" si="39"/>
        <v>#REF!</v>
      </c>
      <c r="ED167" s="193">
        <f t="shared" si="40"/>
        <v>0</v>
      </c>
      <c r="EE167" s="194">
        <f t="shared" si="43"/>
        <v>70</v>
      </c>
      <c r="EF167" s="185"/>
      <c r="EG167" s="185" t="s">
        <v>673</v>
      </c>
      <c r="EH167" s="185" t="s">
        <v>674</v>
      </c>
      <c r="EI167" s="185" t="s">
        <v>658</v>
      </c>
      <c r="EJ167" s="185">
        <v>70</v>
      </c>
      <c r="EK167" s="185">
        <v>188046.54</v>
      </c>
      <c r="EL167" s="185"/>
      <c r="EM167" s="185"/>
      <c r="EN167" s="185"/>
      <c r="EO167" s="185"/>
      <c r="EP167" s="185"/>
      <c r="EQ167" s="185"/>
      <c r="ER167" s="185"/>
      <c r="ES167" s="185"/>
      <c r="ET167" s="185"/>
      <c r="EU167" s="185"/>
      <c r="EV167" s="185"/>
      <c r="EW167" s="185"/>
      <c r="EX167" s="185"/>
      <c r="EY167" s="185"/>
      <c r="EZ167" s="185"/>
      <c r="FA167" s="185"/>
      <c r="FB167" s="185"/>
      <c r="FC167" s="185"/>
      <c r="FD167" s="185"/>
      <c r="FE167" s="185"/>
      <c r="FF167" s="185"/>
      <c r="FG167" s="195"/>
      <c r="FH167" s="185"/>
      <c r="FI167" s="185"/>
      <c r="FJ167" s="185"/>
      <c r="FK167" s="185"/>
      <c r="FL167" s="185"/>
      <c r="FM167" s="185"/>
      <c r="FN167" s="185"/>
      <c r="FO167" s="185"/>
      <c r="FP167" s="185"/>
      <c r="FQ167" s="185"/>
      <c r="FR167" s="185"/>
      <c r="FS167" s="185"/>
      <c r="FT167" s="185"/>
      <c r="FU167" s="185"/>
      <c r="FV167" s="185"/>
      <c r="FW167" s="185"/>
      <c r="FX167" s="185"/>
      <c r="FY167" s="185"/>
      <c r="FZ167" s="185"/>
      <c r="GA167" s="185"/>
      <c r="GB167" s="185"/>
      <c r="GC167" s="185"/>
      <c r="GD167" s="185"/>
      <c r="GE167" s="185"/>
      <c r="GF167" s="185"/>
      <c r="GG167" s="185"/>
      <c r="GH167" s="185"/>
      <c r="GI167" s="185"/>
      <c r="GJ167" s="185"/>
      <c r="GK167" s="185"/>
      <c r="GL167" s="185"/>
      <c r="GM167" s="185"/>
      <c r="GN167" s="185"/>
      <c r="GO167" s="185"/>
      <c r="GP167" s="185"/>
      <c r="GQ167" s="185"/>
      <c r="GR167" s="185"/>
      <c r="GS167" s="185"/>
      <c r="GT167" s="185"/>
      <c r="GU167" s="185"/>
      <c r="GV167" s="185"/>
      <c r="GW167" s="185"/>
      <c r="GX167" s="185"/>
      <c r="GY167" s="185"/>
      <c r="GZ167" s="185"/>
      <c r="HA167" s="185"/>
      <c r="HB167" s="185"/>
      <c r="HC167" s="185"/>
      <c r="HD167" s="185"/>
      <c r="HE167" s="185"/>
      <c r="HF167" s="185"/>
      <c r="HG167" s="185"/>
      <c r="HH167" s="185"/>
      <c r="HI167" s="185"/>
      <c r="HJ167" s="185"/>
      <c r="HK167" s="185"/>
      <c r="HL167" s="185"/>
      <c r="HM167" s="185"/>
      <c r="HN167" s="185"/>
      <c r="HO167" s="185"/>
      <c r="HP167" s="185"/>
      <c r="HQ167" s="185"/>
      <c r="HR167" s="185"/>
      <c r="HS167" s="185"/>
      <c r="HT167" s="185"/>
      <c r="HU167" s="185"/>
      <c r="HV167" s="185"/>
      <c r="HW167" s="185"/>
      <c r="HX167" s="185"/>
      <c r="HY167" s="185"/>
      <c r="HZ167" s="185"/>
      <c r="IA167" s="185"/>
      <c r="IB167" s="185"/>
      <c r="IC167" s="185"/>
      <c r="ID167" s="185"/>
      <c r="IE167" s="185"/>
      <c r="IF167" s="185"/>
      <c r="IG167" s="185"/>
      <c r="IH167" s="185"/>
      <c r="II167" s="185"/>
      <c r="IJ167" s="185"/>
      <c r="IK167" s="185"/>
      <c r="IL167" s="185"/>
      <c r="IM167" s="185"/>
      <c r="IN167" s="185"/>
      <c r="IO167" s="185"/>
      <c r="IP167" s="185"/>
      <c r="IQ167" s="185"/>
      <c r="IR167" s="185"/>
      <c r="IS167" s="185"/>
      <c r="IT167" s="185"/>
      <c r="IU167" s="185"/>
      <c r="IV167" s="185"/>
      <c r="IW167" s="185"/>
      <c r="IX167" s="185"/>
      <c r="IY167" s="185"/>
      <c r="IZ167" s="185"/>
      <c r="JA167" s="185"/>
      <c r="JB167" s="185"/>
      <c r="JC167" s="185"/>
      <c r="JD167" s="185"/>
      <c r="JE167" s="185"/>
      <c r="JF167" s="185"/>
      <c r="JG167" s="185"/>
      <c r="JH167" s="185"/>
      <c r="JI167" s="185"/>
      <c r="JJ167" s="185"/>
      <c r="JK167" s="185"/>
      <c r="JL167" s="185"/>
      <c r="JM167" s="185"/>
      <c r="JN167" s="185"/>
      <c r="JO167" s="185"/>
      <c r="JP167" s="185"/>
      <c r="JQ167" s="185"/>
      <c r="JR167" s="185"/>
      <c r="JS167" s="185"/>
      <c r="JT167" s="185"/>
      <c r="JU167" s="185"/>
      <c r="JV167" s="185"/>
      <c r="JW167" s="185"/>
      <c r="JX167" s="185"/>
      <c r="JY167" s="185"/>
      <c r="JZ167" s="185"/>
      <c r="KA167" s="185"/>
      <c r="KB167" s="185"/>
      <c r="KC167" s="185"/>
      <c r="KD167" s="185"/>
      <c r="KE167" s="185"/>
      <c r="KF167" s="185"/>
      <c r="KG167" s="185"/>
      <c r="KH167" s="185"/>
      <c r="KI167" s="185"/>
      <c r="KJ167" s="185"/>
      <c r="KK167" s="185"/>
      <c r="KL167" s="185"/>
      <c r="KM167" s="185"/>
      <c r="KN167" s="185"/>
      <c r="KO167" s="185"/>
      <c r="KP167" s="185"/>
      <c r="KQ167" s="185"/>
      <c r="KR167" s="185"/>
      <c r="KS167" s="185"/>
      <c r="KT167" s="185"/>
      <c r="KU167" s="185"/>
      <c r="KV167" s="185"/>
      <c r="KW167" s="185"/>
      <c r="KX167" s="185"/>
      <c r="KY167" s="185"/>
      <c r="KZ167" s="185"/>
      <c r="LA167" s="185"/>
      <c r="LB167" s="185"/>
      <c r="LC167" s="185"/>
      <c r="LD167" s="185"/>
      <c r="LE167" s="185"/>
      <c r="LF167" s="185"/>
      <c r="LG167" s="185"/>
      <c r="LH167" s="185"/>
      <c r="LI167" s="185"/>
      <c r="LJ167" s="185"/>
      <c r="LK167" s="185"/>
      <c r="LL167" s="185"/>
      <c r="LM167" s="185"/>
      <c r="LN167" s="185"/>
      <c r="LO167" s="185"/>
      <c r="LP167" s="185"/>
      <c r="LQ167" s="185"/>
      <c r="LR167" s="185"/>
      <c r="LS167" s="185"/>
      <c r="LT167" s="185"/>
    </row>
    <row r="168" spans="1:332" ht="14.45" customHeight="1">
      <c r="A168" s="196" t="str">
        <f t="shared" si="36"/>
        <v>9.2.19</v>
      </c>
      <c r="B168" s="253" t="str">
        <f t="shared" si="36"/>
        <v xml:space="preserve">SUMINISTRO E INSTALACION REGISTRO CORTINA ROSCAR 1/2" Cuerpo y vastago en bronce, embalaje en teflon, presión nominal de trabajo a 23°C. 150 PSI. marca Watts o de calidad superior.                                                    </v>
      </c>
      <c r="C168" s="196" t="str">
        <f t="shared" si="36"/>
        <v xml:space="preserve">UN   </v>
      </c>
      <c r="D168" s="196">
        <f t="shared" si="36"/>
        <v>5</v>
      </c>
      <c r="E168" s="196">
        <f t="shared" si="36"/>
        <v>76123.08</v>
      </c>
      <c r="F168" s="197">
        <f t="shared" si="41"/>
        <v>380615.4</v>
      </c>
      <c r="G168" s="20"/>
      <c r="H168" s="21">
        <f t="shared" si="44"/>
        <v>0</v>
      </c>
      <c r="I168" s="20"/>
      <c r="J168" s="21">
        <f t="shared" si="45"/>
        <v>0</v>
      </c>
      <c r="K168" s="20"/>
      <c r="L168" s="21">
        <f t="shared" si="46"/>
        <v>0</v>
      </c>
      <c r="M168" s="20"/>
      <c r="N168" s="33">
        <f t="shared" si="49"/>
        <v>0</v>
      </c>
      <c r="O168" s="20"/>
      <c r="P168" s="22"/>
      <c r="Q168" s="20"/>
      <c r="R168" s="22"/>
      <c r="S168" s="20"/>
      <c r="T168" s="22"/>
      <c r="U168" s="20"/>
      <c r="V168" s="22"/>
      <c r="W168" s="20"/>
      <c r="X168" s="22"/>
      <c r="Y168" s="20"/>
      <c r="Z168" s="22"/>
      <c r="AA168" s="20"/>
      <c r="AB168" s="22"/>
      <c r="AC168" s="20"/>
      <c r="AD168" s="22"/>
      <c r="AE168" s="20"/>
      <c r="AF168" s="22"/>
      <c r="AG168" s="20"/>
      <c r="AH168" s="22"/>
      <c r="AI168" s="20"/>
      <c r="AJ168" s="22"/>
      <c r="AK168" s="20"/>
      <c r="AL168" s="22"/>
      <c r="AM168" s="20"/>
      <c r="AN168" s="22"/>
      <c r="AO168" s="20"/>
      <c r="AP168" s="22"/>
      <c r="AQ168" s="20"/>
      <c r="AR168" s="22"/>
      <c r="AS168" s="20"/>
      <c r="AT168" s="22"/>
      <c r="AU168" s="20"/>
      <c r="AV168" s="22"/>
      <c r="AW168" s="20"/>
      <c r="AX168" s="22"/>
      <c r="AY168" s="20"/>
      <c r="AZ168" s="22"/>
      <c r="BA168" s="20"/>
      <c r="BB168" s="22"/>
      <c r="BC168" s="20"/>
      <c r="BD168" s="22"/>
      <c r="BE168" s="20"/>
      <c r="BF168" s="22"/>
      <c r="BG168" s="83"/>
      <c r="BH168" s="84"/>
      <c r="BI168" s="20"/>
      <c r="BJ168" s="95"/>
      <c r="BK168" s="20">
        <v>0</v>
      </c>
      <c r="BL168" s="21">
        <f t="shared" si="47"/>
        <v>0</v>
      </c>
      <c r="BM168" s="20"/>
      <c r="BN168" s="95">
        <f t="shared" si="37"/>
        <v>0</v>
      </c>
      <c r="BO168" s="20"/>
      <c r="BP168" s="21">
        <f t="shared" si="48"/>
        <v>0</v>
      </c>
      <c r="BQ168" s="20"/>
      <c r="BR168" s="22"/>
      <c r="BS168" s="20"/>
      <c r="BT168" s="22"/>
      <c r="BU168" s="20"/>
      <c r="BV168" s="22"/>
      <c r="BW168" s="20"/>
      <c r="BX168" s="22"/>
      <c r="BY168" s="20"/>
      <c r="BZ168" s="172"/>
      <c r="CA168" s="20"/>
      <c r="CB168" s="164"/>
      <c r="CC168" s="20"/>
      <c r="CD168" s="178"/>
      <c r="CE168" s="20"/>
      <c r="CF168" s="95"/>
      <c r="CG168" s="20"/>
      <c r="CH168" s="95"/>
      <c r="CI168" s="20"/>
      <c r="CJ168" s="22"/>
      <c r="CK168" s="20"/>
      <c r="CL168" s="22"/>
      <c r="CM168" s="20"/>
      <c r="CN168" s="22"/>
      <c r="CO168" s="20"/>
      <c r="CP168" s="22"/>
      <c r="CQ168" s="20"/>
      <c r="CR168" s="22"/>
      <c r="CS168" s="20"/>
      <c r="CT168" s="22"/>
      <c r="CU168" s="20"/>
      <c r="CV168" s="22"/>
      <c r="CW168" s="20"/>
      <c r="CX168" s="22"/>
      <c r="CY168" s="20"/>
      <c r="CZ168" s="22"/>
      <c r="DA168" s="20"/>
      <c r="DB168" s="22"/>
      <c r="DC168" s="20"/>
      <c r="DD168" s="22"/>
      <c r="DE168" s="20"/>
      <c r="DF168" s="22"/>
      <c r="DG168" s="20"/>
      <c r="DH168" s="22"/>
      <c r="DI168" s="20"/>
      <c r="DJ168" s="22"/>
      <c r="DK168" s="20"/>
      <c r="DL168" s="22"/>
      <c r="DM168" s="20"/>
      <c r="DN168" s="22"/>
      <c r="DO168" s="20"/>
      <c r="DP168" s="22"/>
      <c r="DQ168" s="20"/>
      <c r="DR168" s="22"/>
      <c r="DS168" s="20"/>
      <c r="DT168" s="22"/>
      <c r="DU168" s="20"/>
      <c r="DV168" s="22"/>
      <c r="DW168" s="20"/>
      <c r="DX168" s="22"/>
      <c r="DY168" s="20"/>
      <c r="DZ168" s="22"/>
      <c r="EA168" s="23">
        <f t="shared" si="42"/>
        <v>0</v>
      </c>
      <c r="EB168" s="21">
        <f t="shared" si="38"/>
        <v>0</v>
      </c>
      <c r="EC168" s="193" t="e">
        <f t="shared" si="39"/>
        <v>#REF!</v>
      </c>
      <c r="ED168" s="193">
        <f t="shared" si="40"/>
        <v>0</v>
      </c>
      <c r="EE168" s="194">
        <f t="shared" si="43"/>
        <v>5</v>
      </c>
      <c r="EF168" s="185"/>
      <c r="EG168" s="185" t="s">
        <v>675</v>
      </c>
      <c r="EH168" s="185" t="s">
        <v>676</v>
      </c>
      <c r="EI168" s="185" t="s">
        <v>658</v>
      </c>
      <c r="EJ168" s="185">
        <v>5</v>
      </c>
      <c r="EK168" s="185">
        <v>76123.08</v>
      </c>
      <c r="EL168" s="185"/>
      <c r="EM168" s="185"/>
      <c r="EN168" s="185"/>
      <c r="EO168" s="185"/>
      <c r="EP168" s="185"/>
      <c r="EQ168" s="185"/>
      <c r="ER168" s="185"/>
      <c r="ES168" s="185"/>
      <c r="ET168" s="185"/>
      <c r="EU168" s="185"/>
      <c r="EV168" s="185"/>
      <c r="EW168" s="185"/>
      <c r="EX168" s="185"/>
      <c r="EY168" s="185"/>
      <c r="EZ168" s="185"/>
      <c r="FA168" s="185"/>
      <c r="FB168" s="185"/>
      <c r="FC168" s="185"/>
      <c r="FD168" s="185"/>
      <c r="FE168" s="185"/>
      <c r="FF168" s="185"/>
      <c r="FG168" s="195"/>
      <c r="FH168" s="185"/>
      <c r="FI168" s="185"/>
      <c r="FJ168" s="185"/>
      <c r="FK168" s="185"/>
      <c r="FL168" s="185"/>
      <c r="FM168" s="185"/>
      <c r="FN168" s="185"/>
      <c r="FO168" s="185"/>
      <c r="FP168" s="185"/>
      <c r="FQ168" s="185"/>
      <c r="FR168" s="185"/>
      <c r="FS168" s="185"/>
      <c r="FT168" s="185"/>
      <c r="FU168" s="185"/>
      <c r="FV168" s="185"/>
      <c r="FW168" s="185"/>
      <c r="FX168" s="185"/>
      <c r="FY168" s="185"/>
      <c r="FZ168" s="185"/>
      <c r="GA168" s="185"/>
      <c r="GB168" s="185"/>
      <c r="GC168" s="185"/>
      <c r="GD168" s="185"/>
      <c r="GE168" s="185"/>
      <c r="GF168" s="185"/>
      <c r="GG168" s="185"/>
      <c r="GH168" s="185"/>
      <c r="GI168" s="185"/>
      <c r="GJ168" s="185"/>
      <c r="GK168" s="185"/>
      <c r="GL168" s="185"/>
      <c r="GM168" s="185"/>
      <c r="GN168" s="185"/>
      <c r="GO168" s="185"/>
      <c r="GP168" s="185"/>
      <c r="GQ168" s="185"/>
      <c r="GR168" s="185"/>
      <c r="GS168" s="185"/>
      <c r="GT168" s="185"/>
      <c r="GU168" s="185"/>
      <c r="GV168" s="185"/>
      <c r="GW168" s="185"/>
      <c r="GX168" s="185"/>
      <c r="GY168" s="185"/>
      <c r="GZ168" s="185"/>
      <c r="HA168" s="185"/>
      <c r="HB168" s="185"/>
      <c r="HC168" s="185"/>
      <c r="HD168" s="185"/>
      <c r="HE168" s="185"/>
      <c r="HF168" s="185"/>
      <c r="HG168" s="185"/>
      <c r="HH168" s="185"/>
      <c r="HI168" s="185"/>
      <c r="HJ168" s="185"/>
      <c r="HK168" s="185"/>
      <c r="HL168" s="185"/>
      <c r="HM168" s="185"/>
      <c r="HN168" s="185"/>
      <c r="HO168" s="185"/>
      <c r="HP168" s="185"/>
      <c r="HQ168" s="185"/>
      <c r="HR168" s="185"/>
      <c r="HS168" s="185"/>
      <c r="HT168" s="185"/>
      <c r="HU168" s="185"/>
      <c r="HV168" s="185"/>
      <c r="HW168" s="185"/>
      <c r="HX168" s="185"/>
      <c r="HY168" s="185"/>
      <c r="HZ168" s="185"/>
      <c r="IA168" s="185"/>
      <c r="IB168" s="185"/>
      <c r="IC168" s="185"/>
      <c r="ID168" s="185"/>
      <c r="IE168" s="185"/>
      <c r="IF168" s="185"/>
      <c r="IG168" s="185"/>
      <c r="IH168" s="185"/>
      <c r="II168" s="185"/>
      <c r="IJ168" s="185"/>
      <c r="IK168" s="185"/>
      <c r="IL168" s="185"/>
      <c r="IM168" s="185"/>
      <c r="IN168" s="185"/>
      <c r="IO168" s="185"/>
      <c r="IP168" s="185"/>
      <c r="IQ168" s="185"/>
      <c r="IR168" s="185"/>
      <c r="IS168" s="185"/>
      <c r="IT168" s="185"/>
      <c r="IU168" s="185"/>
      <c r="IV168" s="185"/>
      <c r="IW168" s="185"/>
      <c r="IX168" s="185"/>
      <c r="IY168" s="185"/>
      <c r="IZ168" s="185"/>
      <c r="JA168" s="185"/>
      <c r="JB168" s="185"/>
      <c r="JC168" s="185"/>
      <c r="JD168" s="185"/>
      <c r="JE168" s="185"/>
      <c r="JF168" s="185"/>
      <c r="JG168" s="185"/>
      <c r="JH168" s="185"/>
      <c r="JI168" s="185"/>
      <c r="JJ168" s="185"/>
      <c r="JK168" s="185"/>
      <c r="JL168" s="185"/>
      <c r="JM168" s="185"/>
      <c r="JN168" s="185"/>
      <c r="JO168" s="185"/>
      <c r="JP168" s="185"/>
      <c r="JQ168" s="185"/>
      <c r="JR168" s="185"/>
      <c r="JS168" s="185"/>
      <c r="JT168" s="185"/>
      <c r="JU168" s="185"/>
      <c r="JV168" s="185"/>
      <c r="JW168" s="185"/>
      <c r="JX168" s="185"/>
      <c r="JY168" s="185"/>
      <c r="JZ168" s="185"/>
      <c r="KA168" s="185"/>
      <c r="KB168" s="185"/>
      <c r="KC168" s="185"/>
      <c r="KD168" s="185"/>
      <c r="KE168" s="185"/>
      <c r="KF168" s="185"/>
      <c r="KG168" s="185"/>
      <c r="KH168" s="185"/>
      <c r="KI168" s="185"/>
      <c r="KJ168" s="185"/>
      <c r="KK168" s="185"/>
      <c r="KL168" s="185"/>
      <c r="KM168" s="185"/>
      <c r="KN168" s="185"/>
      <c r="KO168" s="185"/>
      <c r="KP168" s="185"/>
      <c r="KQ168" s="185"/>
      <c r="KR168" s="185"/>
      <c r="KS168" s="185"/>
      <c r="KT168" s="185"/>
      <c r="KU168" s="185"/>
      <c r="KV168" s="185"/>
      <c r="KW168" s="185"/>
      <c r="KX168" s="185"/>
      <c r="KY168" s="185"/>
      <c r="KZ168" s="185"/>
      <c r="LA168" s="185"/>
      <c r="LB168" s="185"/>
      <c r="LC168" s="185"/>
      <c r="LD168" s="185"/>
      <c r="LE168" s="185"/>
      <c r="LF168" s="185"/>
      <c r="LG168" s="185"/>
      <c r="LH168" s="185"/>
      <c r="LI168" s="185"/>
      <c r="LJ168" s="185"/>
      <c r="LK168" s="185"/>
      <c r="LL168" s="185"/>
      <c r="LM168" s="185"/>
      <c r="LN168" s="185"/>
      <c r="LO168" s="185"/>
      <c r="LP168" s="185"/>
      <c r="LQ168" s="185"/>
      <c r="LR168" s="185"/>
      <c r="LS168" s="185"/>
      <c r="LT168" s="185"/>
    </row>
    <row r="169" spans="1:332" ht="15" customHeight="1">
      <c r="A169" s="196" t="str">
        <f t="shared" si="36"/>
        <v>9.2.20</v>
      </c>
      <c r="B169" s="253" t="str">
        <f t="shared" si="36"/>
        <v xml:space="preserve">SUMINISTRO E INSTALACION REGISTRO CORTINA ROSCAR 3/4"Cuerpo y vastago en bronce, embalaje en teflon, presión nominal de trabajo a 23°C. 150 PSI. marca Watts o de calidad superior.                                                    </v>
      </c>
      <c r="C169" s="196" t="str">
        <f t="shared" si="36"/>
        <v xml:space="preserve">UN   </v>
      </c>
      <c r="D169" s="196">
        <f t="shared" si="36"/>
        <v>10</v>
      </c>
      <c r="E169" s="196">
        <f t="shared" si="36"/>
        <v>95111.28</v>
      </c>
      <c r="F169" s="197">
        <f t="shared" si="41"/>
        <v>951112.8</v>
      </c>
      <c r="G169" s="20"/>
      <c r="H169" s="21">
        <f t="shared" si="44"/>
        <v>0</v>
      </c>
      <c r="I169" s="20"/>
      <c r="J169" s="21">
        <f t="shared" si="45"/>
        <v>0</v>
      </c>
      <c r="K169" s="20"/>
      <c r="L169" s="21">
        <f t="shared" si="46"/>
        <v>0</v>
      </c>
      <c r="M169" s="20"/>
      <c r="N169" s="33">
        <f t="shared" si="49"/>
        <v>0</v>
      </c>
      <c r="O169" s="20"/>
      <c r="P169" s="22"/>
      <c r="Q169" s="20"/>
      <c r="R169" s="22"/>
      <c r="S169" s="20"/>
      <c r="T169" s="22"/>
      <c r="U169" s="20"/>
      <c r="V169" s="22"/>
      <c r="W169" s="20"/>
      <c r="X169" s="22"/>
      <c r="Y169" s="20"/>
      <c r="Z169" s="22"/>
      <c r="AA169" s="20"/>
      <c r="AB169" s="22"/>
      <c r="AC169" s="20"/>
      <c r="AD169" s="22"/>
      <c r="AE169" s="20"/>
      <c r="AF169" s="22"/>
      <c r="AG169" s="20"/>
      <c r="AH169" s="22"/>
      <c r="AI169" s="20"/>
      <c r="AJ169" s="22"/>
      <c r="AK169" s="20"/>
      <c r="AL169" s="22"/>
      <c r="AM169" s="20"/>
      <c r="AN169" s="22"/>
      <c r="AO169" s="20"/>
      <c r="AP169" s="22"/>
      <c r="AQ169" s="20"/>
      <c r="AR169" s="22"/>
      <c r="AS169" s="20"/>
      <c r="AT169" s="22"/>
      <c r="AU169" s="20"/>
      <c r="AV169" s="22"/>
      <c r="AW169" s="20"/>
      <c r="AX169" s="22"/>
      <c r="AY169" s="20"/>
      <c r="AZ169" s="22"/>
      <c r="BA169" s="20"/>
      <c r="BB169" s="22"/>
      <c r="BC169" s="20"/>
      <c r="BD169" s="22"/>
      <c r="BE169" s="20"/>
      <c r="BF169" s="22"/>
      <c r="BG169" s="83"/>
      <c r="BH169" s="84"/>
      <c r="BI169" s="20"/>
      <c r="BJ169" s="95"/>
      <c r="BK169" s="20">
        <v>0</v>
      </c>
      <c r="BL169" s="21">
        <f t="shared" si="47"/>
        <v>0</v>
      </c>
      <c r="BM169" s="20"/>
      <c r="BN169" s="95">
        <f t="shared" si="37"/>
        <v>0</v>
      </c>
      <c r="BO169" s="20"/>
      <c r="BP169" s="21">
        <f t="shared" si="48"/>
        <v>0</v>
      </c>
      <c r="BQ169" s="20"/>
      <c r="BR169" s="22"/>
      <c r="BS169" s="20"/>
      <c r="BT169" s="22"/>
      <c r="BU169" s="20"/>
      <c r="BV169" s="22"/>
      <c r="BW169" s="20"/>
      <c r="BX169" s="22"/>
      <c r="BY169" s="20"/>
      <c r="BZ169" s="172"/>
      <c r="CA169" s="20"/>
      <c r="CB169" s="164"/>
      <c r="CC169" s="20"/>
      <c r="CD169" s="178"/>
      <c r="CE169" s="20"/>
      <c r="CF169" s="95"/>
      <c r="CG169" s="20"/>
      <c r="CH169" s="95"/>
      <c r="CI169" s="20"/>
      <c r="CJ169" s="22"/>
      <c r="CK169" s="20"/>
      <c r="CL169" s="22"/>
      <c r="CM169" s="20"/>
      <c r="CN169" s="22"/>
      <c r="CO169" s="20"/>
      <c r="CP169" s="22"/>
      <c r="CQ169" s="20"/>
      <c r="CR169" s="22"/>
      <c r="CS169" s="20"/>
      <c r="CT169" s="22"/>
      <c r="CU169" s="20"/>
      <c r="CV169" s="22"/>
      <c r="CW169" s="20"/>
      <c r="CX169" s="22"/>
      <c r="CY169" s="20"/>
      <c r="CZ169" s="22"/>
      <c r="DA169" s="20"/>
      <c r="DB169" s="22"/>
      <c r="DC169" s="20"/>
      <c r="DD169" s="22"/>
      <c r="DE169" s="20"/>
      <c r="DF169" s="22"/>
      <c r="DG169" s="20"/>
      <c r="DH169" s="22"/>
      <c r="DI169" s="20"/>
      <c r="DJ169" s="22"/>
      <c r="DK169" s="20"/>
      <c r="DL169" s="22"/>
      <c r="DM169" s="20"/>
      <c r="DN169" s="22"/>
      <c r="DO169" s="20"/>
      <c r="DP169" s="22"/>
      <c r="DQ169" s="20"/>
      <c r="DR169" s="22"/>
      <c r="DS169" s="20"/>
      <c r="DT169" s="22"/>
      <c r="DU169" s="20"/>
      <c r="DV169" s="22"/>
      <c r="DW169" s="20"/>
      <c r="DX169" s="22"/>
      <c r="DY169" s="20"/>
      <c r="DZ169" s="22"/>
      <c r="EA169" s="23">
        <f t="shared" si="42"/>
        <v>0</v>
      </c>
      <c r="EB169" s="21">
        <f t="shared" si="38"/>
        <v>0</v>
      </c>
      <c r="EC169" s="193" t="e">
        <f t="shared" si="39"/>
        <v>#REF!</v>
      </c>
      <c r="ED169" s="193">
        <f t="shared" si="40"/>
        <v>0</v>
      </c>
      <c r="EE169" s="194">
        <f t="shared" si="43"/>
        <v>10</v>
      </c>
      <c r="EF169" s="185"/>
      <c r="EG169" s="185" t="s">
        <v>677</v>
      </c>
      <c r="EH169" s="185" t="s">
        <v>678</v>
      </c>
      <c r="EI169" s="185" t="s">
        <v>658</v>
      </c>
      <c r="EJ169" s="185">
        <v>10</v>
      </c>
      <c r="EK169" s="185">
        <v>95111.28</v>
      </c>
      <c r="EL169" s="185"/>
      <c r="EM169" s="185"/>
      <c r="EN169" s="185"/>
      <c r="EO169" s="185"/>
      <c r="EP169" s="185"/>
      <c r="EQ169" s="185"/>
      <c r="ER169" s="185"/>
      <c r="ES169" s="185"/>
      <c r="ET169" s="185"/>
      <c r="EU169" s="185"/>
      <c r="EV169" s="185"/>
      <c r="EW169" s="185"/>
      <c r="EX169" s="185"/>
      <c r="EY169" s="185"/>
      <c r="EZ169" s="185"/>
      <c r="FA169" s="185"/>
      <c r="FB169" s="185"/>
      <c r="FC169" s="185"/>
      <c r="FD169" s="185"/>
      <c r="FE169" s="185"/>
      <c r="FF169" s="185"/>
      <c r="FG169" s="195"/>
      <c r="FH169" s="185"/>
      <c r="FI169" s="185"/>
      <c r="FJ169" s="185"/>
      <c r="FK169" s="185"/>
      <c r="FL169" s="185"/>
      <c r="FM169" s="185"/>
      <c r="FN169" s="185"/>
      <c r="FO169" s="185"/>
      <c r="FP169" s="185"/>
      <c r="FQ169" s="185"/>
      <c r="FR169" s="185"/>
      <c r="FS169" s="185"/>
      <c r="FT169" s="185"/>
      <c r="FU169" s="185"/>
      <c r="FV169" s="185"/>
      <c r="FW169" s="185"/>
      <c r="FX169" s="185"/>
      <c r="FY169" s="185"/>
      <c r="FZ169" s="185"/>
      <c r="GA169" s="185"/>
      <c r="GB169" s="185"/>
      <c r="GC169" s="185"/>
      <c r="GD169" s="185"/>
      <c r="GE169" s="185"/>
      <c r="GF169" s="185"/>
      <c r="GG169" s="185"/>
      <c r="GH169" s="185"/>
      <c r="GI169" s="185"/>
      <c r="GJ169" s="185"/>
      <c r="GK169" s="185"/>
      <c r="GL169" s="185"/>
      <c r="GM169" s="185"/>
      <c r="GN169" s="185"/>
      <c r="GO169" s="185"/>
      <c r="GP169" s="185"/>
      <c r="GQ169" s="185"/>
      <c r="GR169" s="185"/>
      <c r="GS169" s="185"/>
      <c r="GT169" s="185"/>
      <c r="GU169" s="185"/>
      <c r="GV169" s="185"/>
      <c r="GW169" s="185"/>
      <c r="GX169" s="185"/>
      <c r="GY169" s="185"/>
      <c r="GZ169" s="185"/>
      <c r="HA169" s="185"/>
      <c r="HB169" s="185"/>
      <c r="HC169" s="185"/>
      <c r="HD169" s="185"/>
      <c r="HE169" s="185"/>
      <c r="HF169" s="185"/>
      <c r="HG169" s="185"/>
      <c r="HH169" s="185"/>
      <c r="HI169" s="185"/>
      <c r="HJ169" s="185"/>
      <c r="HK169" s="185"/>
      <c r="HL169" s="185"/>
      <c r="HM169" s="185"/>
      <c r="HN169" s="185"/>
      <c r="HO169" s="185"/>
      <c r="HP169" s="185"/>
      <c r="HQ169" s="185"/>
      <c r="HR169" s="185"/>
      <c r="HS169" s="185"/>
      <c r="HT169" s="185"/>
      <c r="HU169" s="185"/>
      <c r="HV169" s="185"/>
      <c r="HW169" s="185"/>
      <c r="HX169" s="185"/>
      <c r="HY169" s="185"/>
      <c r="HZ169" s="185"/>
      <c r="IA169" s="185"/>
      <c r="IB169" s="185"/>
      <c r="IC169" s="185"/>
      <c r="ID169" s="185"/>
      <c r="IE169" s="185"/>
      <c r="IF169" s="185"/>
      <c r="IG169" s="185"/>
      <c r="IH169" s="185"/>
      <c r="II169" s="185"/>
      <c r="IJ169" s="185"/>
      <c r="IK169" s="185"/>
      <c r="IL169" s="185"/>
      <c r="IM169" s="185"/>
      <c r="IN169" s="185"/>
      <c r="IO169" s="185"/>
      <c r="IP169" s="185"/>
      <c r="IQ169" s="185"/>
      <c r="IR169" s="185"/>
      <c r="IS169" s="185"/>
      <c r="IT169" s="185"/>
      <c r="IU169" s="185"/>
      <c r="IV169" s="185"/>
      <c r="IW169" s="185"/>
      <c r="IX169" s="185"/>
      <c r="IY169" s="185"/>
      <c r="IZ169" s="185"/>
      <c r="JA169" s="185"/>
      <c r="JB169" s="185"/>
      <c r="JC169" s="185"/>
      <c r="JD169" s="185"/>
      <c r="JE169" s="185"/>
      <c r="JF169" s="185"/>
      <c r="JG169" s="185"/>
      <c r="JH169" s="185"/>
      <c r="JI169" s="185"/>
      <c r="JJ169" s="185"/>
      <c r="JK169" s="185"/>
      <c r="JL169" s="185"/>
      <c r="JM169" s="185"/>
      <c r="JN169" s="185"/>
      <c r="JO169" s="185"/>
      <c r="JP169" s="185"/>
      <c r="JQ169" s="185"/>
      <c r="JR169" s="185"/>
      <c r="JS169" s="185"/>
      <c r="JT169" s="185"/>
      <c r="JU169" s="185"/>
      <c r="JV169" s="185"/>
      <c r="JW169" s="185"/>
      <c r="JX169" s="185"/>
      <c r="JY169" s="185"/>
      <c r="JZ169" s="185"/>
      <c r="KA169" s="185"/>
      <c r="KB169" s="185"/>
      <c r="KC169" s="185"/>
      <c r="KD169" s="185"/>
      <c r="KE169" s="185"/>
      <c r="KF169" s="185"/>
      <c r="KG169" s="185"/>
      <c r="KH169" s="185"/>
      <c r="KI169" s="185"/>
      <c r="KJ169" s="185"/>
      <c r="KK169" s="185"/>
      <c r="KL169" s="185"/>
      <c r="KM169" s="185"/>
      <c r="KN169" s="185"/>
      <c r="KO169" s="185"/>
      <c r="KP169" s="185"/>
      <c r="KQ169" s="185"/>
      <c r="KR169" s="185"/>
      <c r="KS169" s="185"/>
      <c r="KT169" s="185"/>
      <c r="KU169" s="185"/>
      <c r="KV169" s="185"/>
      <c r="KW169" s="185"/>
      <c r="KX169" s="185"/>
      <c r="KY169" s="185"/>
      <c r="KZ169" s="185"/>
      <c r="LA169" s="185"/>
      <c r="LB169" s="185"/>
      <c r="LC169" s="185"/>
      <c r="LD169" s="185"/>
      <c r="LE169" s="185"/>
      <c r="LF169" s="185"/>
      <c r="LG169" s="185"/>
      <c r="LH169" s="185"/>
      <c r="LI169" s="185"/>
      <c r="LJ169" s="185"/>
      <c r="LK169" s="185"/>
      <c r="LL169" s="185"/>
      <c r="LM169" s="185"/>
      <c r="LN169" s="185"/>
      <c r="LO169" s="185"/>
      <c r="LP169" s="185"/>
      <c r="LQ169" s="185"/>
      <c r="LR169" s="185"/>
      <c r="LS169" s="185"/>
      <c r="LT169" s="185"/>
    </row>
    <row r="170" spans="1:332" ht="14.45" customHeight="1">
      <c r="A170" s="196" t="str">
        <f t="shared" si="36"/>
        <v>9.2.21</v>
      </c>
      <c r="B170" s="253" t="str">
        <f t="shared" si="36"/>
        <v xml:space="preserve">SUMINISTRO E INSTALACION REGISTRO CORTINA ROSCAR 1 1/4" Cuerpo y vastago en bronce, embalaje en teflon, presión nominal de trabajo a 23°C. 150 PSI. marca Watts o de calidad superior.                                                  </v>
      </c>
      <c r="C170" s="196" t="str">
        <f t="shared" si="36"/>
        <v xml:space="preserve">UN   </v>
      </c>
      <c r="D170" s="196">
        <f t="shared" si="36"/>
        <v>6</v>
      </c>
      <c r="E170" s="196">
        <f t="shared" si="36"/>
        <v>228871.16999999998</v>
      </c>
      <c r="F170" s="197">
        <f t="shared" si="41"/>
        <v>1373227.02</v>
      </c>
      <c r="G170" s="20"/>
      <c r="H170" s="21">
        <f t="shared" si="44"/>
        <v>0</v>
      </c>
      <c r="I170" s="20"/>
      <c r="J170" s="21">
        <f t="shared" si="45"/>
        <v>0</v>
      </c>
      <c r="K170" s="20"/>
      <c r="L170" s="21">
        <f t="shared" si="46"/>
        <v>0</v>
      </c>
      <c r="M170" s="20"/>
      <c r="N170" s="33">
        <f t="shared" si="49"/>
        <v>0</v>
      </c>
      <c r="O170" s="20"/>
      <c r="P170" s="22"/>
      <c r="Q170" s="20"/>
      <c r="R170" s="22"/>
      <c r="S170" s="20"/>
      <c r="T170" s="22"/>
      <c r="U170" s="20"/>
      <c r="V170" s="22"/>
      <c r="W170" s="20"/>
      <c r="X170" s="22"/>
      <c r="Y170" s="20"/>
      <c r="Z170" s="22"/>
      <c r="AA170" s="20"/>
      <c r="AB170" s="22"/>
      <c r="AC170" s="20"/>
      <c r="AD170" s="22"/>
      <c r="AE170" s="20"/>
      <c r="AF170" s="22"/>
      <c r="AG170" s="20"/>
      <c r="AH170" s="22"/>
      <c r="AI170" s="20"/>
      <c r="AJ170" s="22"/>
      <c r="AK170" s="20"/>
      <c r="AL170" s="22"/>
      <c r="AM170" s="20"/>
      <c r="AN170" s="22"/>
      <c r="AO170" s="20"/>
      <c r="AP170" s="22"/>
      <c r="AQ170" s="20"/>
      <c r="AR170" s="22"/>
      <c r="AS170" s="20"/>
      <c r="AT170" s="22"/>
      <c r="AU170" s="20"/>
      <c r="AV170" s="22"/>
      <c r="AW170" s="20"/>
      <c r="AX170" s="22"/>
      <c r="AY170" s="20"/>
      <c r="AZ170" s="22"/>
      <c r="BA170" s="20"/>
      <c r="BB170" s="22"/>
      <c r="BC170" s="20"/>
      <c r="BD170" s="22"/>
      <c r="BE170" s="20"/>
      <c r="BF170" s="22"/>
      <c r="BG170" s="83"/>
      <c r="BH170" s="84"/>
      <c r="BI170" s="20"/>
      <c r="BJ170" s="95"/>
      <c r="BK170" s="20">
        <v>0</v>
      </c>
      <c r="BL170" s="21">
        <f t="shared" si="47"/>
        <v>0</v>
      </c>
      <c r="BM170" s="20"/>
      <c r="BN170" s="95">
        <f t="shared" si="37"/>
        <v>0</v>
      </c>
      <c r="BO170" s="20"/>
      <c r="BP170" s="21">
        <f t="shared" si="48"/>
        <v>0</v>
      </c>
      <c r="BQ170" s="20"/>
      <c r="BR170" s="22"/>
      <c r="BS170" s="20"/>
      <c r="BT170" s="22"/>
      <c r="BU170" s="20"/>
      <c r="BV170" s="22"/>
      <c r="BW170" s="20"/>
      <c r="BX170" s="22"/>
      <c r="BY170" s="20"/>
      <c r="BZ170" s="172"/>
      <c r="CA170" s="20"/>
      <c r="CB170" s="164"/>
      <c r="CC170" s="20"/>
      <c r="CD170" s="178"/>
      <c r="CE170" s="20"/>
      <c r="CF170" s="95"/>
      <c r="CG170" s="20"/>
      <c r="CH170" s="95"/>
      <c r="CI170" s="20"/>
      <c r="CJ170" s="22"/>
      <c r="CK170" s="20"/>
      <c r="CL170" s="22"/>
      <c r="CM170" s="20"/>
      <c r="CN170" s="22"/>
      <c r="CO170" s="20"/>
      <c r="CP170" s="22"/>
      <c r="CQ170" s="20"/>
      <c r="CR170" s="22"/>
      <c r="CS170" s="20"/>
      <c r="CT170" s="22"/>
      <c r="CU170" s="20"/>
      <c r="CV170" s="22"/>
      <c r="CW170" s="20"/>
      <c r="CX170" s="22"/>
      <c r="CY170" s="20"/>
      <c r="CZ170" s="22"/>
      <c r="DA170" s="20"/>
      <c r="DB170" s="22"/>
      <c r="DC170" s="20"/>
      <c r="DD170" s="22"/>
      <c r="DE170" s="20"/>
      <c r="DF170" s="22"/>
      <c r="DG170" s="20"/>
      <c r="DH170" s="22"/>
      <c r="DI170" s="20"/>
      <c r="DJ170" s="22"/>
      <c r="DK170" s="20"/>
      <c r="DL170" s="22"/>
      <c r="DM170" s="20"/>
      <c r="DN170" s="22"/>
      <c r="DO170" s="20"/>
      <c r="DP170" s="22"/>
      <c r="DQ170" s="20"/>
      <c r="DR170" s="22"/>
      <c r="DS170" s="20"/>
      <c r="DT170" s="22"/>
      <c r="DU170" s="20"/>
      <c r="DV170" s="22"/>
      <c r="DW170" s="20"/>
      <c r="DX170" s="22"/>
      <c r="DY170" s="20"/>
      <c r="DZ170" s="22"/>
      <c r="EA170" s="23">
        <f t="shared" si="42"/>
        <v>0</v>
      </c>
      <c r="EB170" s="21">
        <f t="shared" si="38"/>
        <v>0</v>
      </c>
      <c r="EC170" s="193" t="e">
        <f t="shared" si="39"/>
        <v>#REF!</v>
      </c>
      <c r="ED170" s="193">
        <f t="shared" si="40"/>
        <v>0</v>
      </c>
      <c r="EE170" s="194">
        <f t="shared" si="43"/>
        <v>6</v>
      </c>
      <c r="EF170" s="185"/>
      <c r="EG170" s="185" t="s">
        <v>679</v>
      </c>
      <c r="EH170" s="185" t="s">
        <v>680</v>
      </c>
      <c r="EI170" s="185" t="s">
        <v>658</v>
      </c>
      <c r="EJ170" s="185">
        <v>6</v>
      </c>
      <c r="EK170" s="185">
        <v>228871.16999999998</v>
      </c>
      <c r="EL170" s="185"/>
      <c r="EM170" s="185"/>
      <c r="EN170" s="185"/>
      <c r="EO170" s="185"/>
      <c r="EP170" s="185"/>
      <c r="EQ170" s="185"/>
      <c r="ER170" s="185"/>
      <c r="ES170" s="185"/>
      <c r="ET170" s="185"/>
      <c r="EU170" s="185"/>
      <c r="EV170" s="185"/>
      <c r="EW170" s="185"/>
      <c r="EX170" s="185"/>
      <c r="EY170" s="185"/>
      <c r="EZ170" s="185"/>
      <c r="FA170" s="185"/>
      <c r="FB170" s="185"/>
      <c r="FC170" s="185"/>
      <c r="FD170" s="185"/>
      <c r="FE170" s="185"/>
      <c r="FF170" s="185"/>
      <c r="FG170" s="195"/>
      <c r="FH170" s="185"/>
      <c r="FI170" s="185"/>
      <c r="FJ170" s="185"/>
      <c r="FK170" s="185"/>
      <c r="FL170" s="185"/>
      <c r="FM170" s="185"/>
      <c r="FN170" s="185"/>
      <c r="FO170" s="185"/>
      <c r="FP170" s="185"/>
      <c r="FQ170" s="185"/>
      <c r="FR170" s="185"/>
      <c r="FS170" s="185"/>
      <c r="FT170" s="185"/>
      <c r="FU170" s="185"/>
      <c r="FV170" s="185"/>
      <c r="FW170" s="185"/>
      <c r="FX170" s="185"/>
      <c r="FY170" s="185"/>
      <c r="FZ170" s="185"/>
      <c r="GA170" s="185"/>
      <c r="GB170" s="185"/>
      <c r="GC170" s="185"/>
      <c r="GD170" s="185"/>
      <c r="GE170" s="185"/>
      <c r="GF170" s="185"/>
      <c r="GG170" s="185"/>
      <c r="GH170" s="185"/>
      <c r="GI170" s="185"/>
      <c r="GJ170" s="185"/>
      <c r="GK170" s="185"/>
      <c r="GL170" s="185"/>
      <c r="GM170" s="185"/>
      <c r="GN170" s="185"/>
      <c r="GO170" s="185"/>
      <c r="GP170" s="185"/>
      <c r="GQ170" s="185"/>
      <c r="GR170" s="185"/>
      <c r="GS170" s="185"/>
      <c r="GT170" s="185"/>
      <c r="GU170" s="185"/>
      <c r="GV170" s="185"/>
      <c r="GW170" s="185"/>
      <c r="GX170" s="185"/>
      <c r="GY170" s="185"/>
      <c r="GZ170" s="185"/>
      <c r="HA170" s="185"/>
      <c r="HB170" s="185"/>
      <c r="HC170" s="185"/>
      <c r="HD170" s="185"/>
      <c r="HE170" s="185"/>
      <c r="HF170" s="185"/>
      <c r="HG170" s="185"/>
      <c r="HH170" s="185"/>
      <c r="HI170" s="185"/>
      <c r="HJ170" s="185"/>
      <c r="HK170" s="185"/>
      <c r="HL170" s="185"/>
      <c r="HM170" s="185"/>
      <c r="HN170" s="185"/>
      <c r="HO170" s="185"/>
      <c r="HP170" s="185"/>
      <c r="HQ170" s="185"/>
      <c r="HR170" s="185"/>
      <c r="HS170" s="185"/>
      <c r="HT170" s="185"/>
      <c r="HU170" s="185"/>
      <c r="HV170" s="185"/>
      <c r="HW170" s="185"/>
      <c r="HX170" s="185"/>
      <c r="HY170" s="185"/>
      <c r="HZ170" s="185"/>
      <c r="IA170" s="185"/>
      <c r="IB170" s="185"/>
      <c r="IC170" s="185"/>
      <c r="ID170" s="185"/>
      <c r="IE170" s="185"/>
      <c r="IF170" s="185"/>
      <c r="IG170" s="185"/>
      <c r="IH170" s="185"/>
      <c r="II170" s="185"/>
      <c r="IJ170" s="185"/>
      <c r="IK170" s="185"/>
      <c r="IL170" s="185"/>
      <c r="IM170" s="185"/>
      <c r="IN170" s="185"/>
      <c r="IO170" s="185"/>
      <c r="IP170" s="185"/>
      <c r="IQ170" s="185"/>
      <c r="IR170" s="185"/>
      <c r="IS170" s="185"/>
      <c r="IT170" s="185"/>
      <c r="IU170" s="185"/>
      <c r="IV170" s="185"/>
      <c r="IW170" s="185"/>
      <c r="IX170" s="185"/>
      <c r="IY170" s="185"/>
      <c r="IZ170" s="185"/>
      <c r="JA170" s="185"/>
      <c r="JB170" s="185"/>
      <c r="JC170" s="185"/>
      <c r="JD170" s="185"/>
      <c r="JE170" s="185"/>
      <c r="JF170" s="185"/>
      <c r="JG170" s="185"/>
      <c r="JH170" s="185"/>
      <c r="JI170" s="185"/>
      <c r="JJ170" s="185"/>
      <c r="JK170" s="185"/>
      <c r="JL170" s="185"/>
      <c r="JM170" s="185"/>
      <c r="JN170" s="185"/>
      <c r="JO170" s="185"/>
      <c r="JP170" s="185"/>
      <c r="JQ170" s="185"/>
      <c r="JR170" s="185"/>
      <c r="JS170" s="185"/>
      <c r="JT170" s="185"/>
      <c r="JU170" s="185"/>
      <c r="JV170" s="185"/>
      <c r="JW170" s="185"/>
      <c r="JX170" s="185"/>
      <c r="JY170" s="185"/>
      <c r="JZ170" s="185"/>
      <c r="KA170" s="185"/>
      <c r="KB170" s="185"/>
      <c r="KC170" s="185"/>
      <c r="KD170" s="185"/>
      <c r="KE170" s="185"/>
      <c r="KF170" s="185"/>
      <c r="KG170" s="185"/>
      <c r="KH170" s="185"/>
      <c r="KI170" s="185"/>
      <c r="KJ170" s="185"/>
      <c r="KK170" s="185"/>
      <c r="KL170" s="185"/>
      <c r="KM170" s="185"/>
      <c r="KN170" s="185"/>
      <c r="KO170" s="185"/>
      <c r="KP170" s="185"/>
      <c r="KQ170" s="185"/>
      <c r="KR170" s="185"/>
      <c r="KS170" s="185"/>
      <c r="KT170" s="185"/>
      <c r="KU170" s="185"/>
      <c r="KV170" s="185"/>
      <c r="KW170" s="185"/>
      <c r="KX170" s="185"/>
      <c r="KY170" s="185"/>
      <c r="KZ170" s="185"/>
      <c r="LA170" s="185"/>
      <c r="LB170" s="185"/>
      <c r="LC170" s="185"/>
      <c r="LD170" s="185"/>
      <c r="LE170" s="185"/>
      <c r="LF170" s="185"/>
      <c r="LG170" s="185"/>
      <c r="LH170" s="185"/>
      <c r="LI170" s="185"/>
      <c r="LJ170" s="185"/>
      <c r="LK170" s="185"/>
      <c r="LL170" s="185"/>
      <c r="LM170" s="185"/>
      <c r="LN170" s="185"/>
      <c r="LO170" s="185"/>
      <c r="LP170" s="185"/>
      <c r="LQ170" s="185"/>
      <c r="LR170" s="185"/>
      <c r="LS170" s="185"/>
      <c r="LT170" s="185"/>
    </row>
    <row r="171" spans="1:332" ht="15" customHeight="1">
      <c r="A171" s="196" t="str">
        <f t="shared" si="36"/>
        <v>9.2.22</v>
      </c>
      <c r="B171" s="253" t="str">
        <f t="shared" si="36"/>
        <v xml:space="preserve">SUMINISTRO E INSTALACION REGISTRO CORTINA ROSCAR 1 1/2 Cuerpo y vastago en bronce, embalaje en teflon, presión nominal de trabajo a 23°C. 150 PSI. marca Watts o de calidad superior.                                                  </v>
      </c>
      <c r="C171" s="196" t="str">
        <f t="shared" si="36"/>
        <v xml:space="preserve">UN   </v>
      </c>
      <c r="D171" s="196">
        <f t="shared" si="36"/>
        <v>5</v>
      </c>
      <c r="E171" s="196">
        <f t="shared" si="36"/>
        <v>307935.53999999998</v>
      </c>
      <c r="F171" s="197">
        <f t="shared" si="41"/>
        <v>1539677.7</v>
      </c>
      <c r="G171" s="20"/>
      <c r="H171" s="21">
        <f t="shared" si="44"/>
        <v>0</v>
      </c>
      <c r="I171" s="20"/>
      <c r="J171" s="21">
        <f t="shared" si="45"/>
        <v>0</v>
      </c>
      <c r="K171" s="20"/>
      <c r="L171" s="21">
        <f t="shared" si="46"/>
        <v>0</v>
      </c>
      <c r="M171" s="20"/>
      <c r="N171" s="33">
        <f t="shared" si="49"/>
        <v>0</v>
      </c>
      <c r="O171" s="20"/>
      <c r="P171" s="22"/>
      <c r="Q171" s="20"/>
      <c r="R171" s="22"/>
      <c r="S171" s="20"/>
      <c r="T171" s="22"/>
      <c r="U171" s="20"/>
      <c r="V171" s="22"/>
      <c r="W171" s="20"/>
      <c r="X171" s="22"/>
      <c r="Y171" s="20"/>
      <c r="Z171" s="22"/>
      <c r="AA171" s="20"/>
      <c r="AB171" s="22"/>
      <c r="AC171" s="20"/>
      <c r="AD171" s="22"/>
      <c r="AE171" s="20"/>
      <c r="AF171" s="22"/>
      <c r="AG171" s="20"/>
      <c r="AH171" s="22"/>
      <c r="AI171" s="20"/>
      <c r="AJ171" s="22"/>
      <c r="AK171" s="20"/>
      <c r="AL171" s="22"/>
      <c r="AM171" s="20"/>
      <c r="AN171" s="22"/>
      <c r="AO171" s="20"/>
      <c r="AP171" s="22"/>
      <c r="AQ171" s="20"/>
      <c r="AR171" s="22"/>
      <c r="AS171" s="20"/>
      <c r="AT171" s="22"/>
      <c r="AU171" s="20"/>
      <c r="AV171" s="22"/>
      <c r="AW171" s="20"/>
      <c r="AX171" s="22"/>
      <c r="AY171" s="20"/>
      <c r="AZ171" s="22"/>
      <c r="BA171" s="20"/>
      <c r="BB171" s="22"/>
      <c r="BC171" s="20"/>
      <c r="BD171" s="22"/>
      <c r="BE171" s="20"/>
      <c r="BF171" s="22"/>
      <c r="BG171" s="83"/>
      <c r="BH171" s="84"/>
      <c r="BI171" s="20"/>
      <c r="BJ171" s="95"/>
      <c r="BK171" s="20">
        <v>0</v>
      </c>
      <c r="BL171" s="21">
        <f t="shared" si="47"/>
        <v>0</v>
      </c>
      <c r="BM171" s="20"/>
      <c r="BN171" s="95">
        <f t="shared" si="37"/>
        <v>0</v>
      </c>
      <c r="BO171" s="20"/>
      <c r="BP171" s="21">
        <f t="shared" si="48"/>
        <v>0</v>
      </c>
      <c r="BQ171" s="20"/>
      <c r="BR171" s="22"/>
      <c r="BS171" s="20"/>
      <c r="BT171" s="22"/>
      <c r="BU171" s="20"/>
      <c r="BV171" s="22"/>
      <c r="BW171" s="20"/>
      <c r="BX171" s="22"/>
      <c r="BY171" s="20"/>
      <c r="BZ171" s="172"/>
      <c r="CA171" s="20"/>
      <c r="CB171" s="164"/>
      <c r="CC171" s="20"/>
      <c r="CD171" s="178"/>
      <c r="CE171" s="20"/>
      <c r="CF171" s="95"/>
      <c r="CG171" s="20"/>
      <c r="CH171" s="95"/>
      <c r="CI171" s="20"/>
      <c r="CJ171" s="22"/>
      <c r="CK171" s="20"/>
      <c r="CL171" s="22"/>
      <c r="CM171" s="20"/>
      <c r="CN171" s="22"/>
      <c r="CO171" s="20"/>
      <c r="CP171" s="22"/>
      <c r="CQ171" s="20"/>
      <c r="CR171" s="22"/>
      <c r="CS171" s="20"/>
      <c r="CT171" s="22"/>
      <c r="CU171" s="20"/>
      <c r="CV171" s="22"/>
      <c r="CW171" s="20"/>
      <c r="CX171" s="22"/>
      <c r="CY171" s="20"/>
      <c r="CZ171" s="22"/>
      <c r="DA171" s="20"/>
      <c r="DB171" s="22"/>
      <c r="DC171" s="20"/>
      <c r="DD171" s="22"/>
      <c r="DE171" s="20"/>
      <c r="DF171" s="22"/>
      <c r="DG171" s="20"/>
      <c r="DH171" s="22"/>
      <c r="DI171" s="20"/>
      <c r="DJ171" s="22"/>
      <c r="DK171" s="20"/>
      <c r="DL171" s="22"/>
      <c r="DM171" s="20"/>
      <c r="DN171" s="22"/>
      <c r="DO171" s="20"/>
      <c r="DP171" s="22"/>
      <c r="DQ171" s="20"/>
      <c r="DR171" s="22"/>
      <c r="DS171" s="20"/>
      <c r="DT171" s="22"/>
      <c r="DU171" s="20"/>
      <c r="DV171" s="22"/>
      <c r="DW171" s="20"/>
      <c r="DX171" s="22"/>
      <c r="DY171" s="20"/>
      <c r="DZ171" s="22"/>
      <c r="EA171" s="23">
        <f t="shared" si="42"/>
        <v>0</v>
      </c>
      <c r="EB171" s="21">
        <f t="shared" si="38"/>
        <v>0</v>
      </c>
      <c r="EC171" s="193" t="e">
        <f t="shared" si="39"/>
        <v>#REF!</v>
      </c>
      <c r="ED171" s="193">
        <f t="shared" si="40"/>
        <v>0</v>
      </c>
      <c r="EE171" s="194">
        <f t="shared" si="43"/>
        <v>5</v>
      </c>
      <c r="EF171" s="185"/>
      <c r="EG171" s="185" t="s">
        <v>681</v>
      </c>
      <c r="EH171" s="185" t="s">
        <v>682</v>
      </c>
      <c r="EI171" s="185" t="s">
        <v>658</v>
      </c>
      <c r="EJ171" s="185">
        <v>5</v>
      </c>
      <c r="EK171" s="185">
        <v>307935.53999999998</v>
      </c>
      <c r="EL171" s="185"/>
      <c r="EM171" s="185"/>
      <c r="EN171" s="185"/>
      <c r="EO171" s="185"/>
      <c r="EP171" s="185"/>
      <c r="EQ171" s="185"/>
      <c r="ER171" s="185"/>
      <c r="ES171" s="185"/>
      <c r="ET171" s="185"/>
      <c r="EU171" s="185"/>
      <c r="EV171" s="185"/>
      <c r="EW171" s="185"/>
      <c r="EX171" s="185"/>
      <c r="EY171" s="185"/>
      <c r="EZ171" s="185"/>
      <c r="FA171" s="185"/>
      <c r="FB171" s="185"/>
      <c r="FC171" s="185"/>
      <c r="FD171" s="185"/>
      <c r="FE171" s="185"/>
      <c r="FF171" s="185"/>
      <c r="FG171" s="195"/>
      <c r="FH171" s="185"/>
      <c r="FI171" s="185"/>
      <c r="FJ171" s="185"/>
      <c r="FK171" s="185"/>
      <c r="FL171" s="185"/>
      <c r="FM171" s="185"/>
      <c r="FN171" s="185"/>
      <c r="FO171" s="185"/>
      <c r="FP171" s="185"/>
      <c r="FQ171" s="185"/>
      <c r="FR171" s="185"/>
      <c r="FS171" s="185"/>
      <c r="FT171" s="185"/>
      <c r="FU171" s="185"/>
      <c r="FV171" s="185"/>
      <c r="FW171" s="185"/>
      <c r="FX171" s="185"/>
      <c r="FY171" s="185"/>
      <c r="FZ171" s="185"/>
      <c r="GA171" s="185"/>
      <c r="GB171" s="185"/>
      <c r="GC171" s="185"/>
      <c r="GD171" s="185"/>
      <c r="GE171" s="185"/>
      <c r="GF171" s="185"/>
      <c r="GG171" s="185"/>
      <c r="GH171" s="185"/>
      <c r="GI171" s="185"/>
      <c r="GJ171" s="185"/>
      <c r="GK171" s="185"/>
      <c r="GL171" s="185"/>
      <c r="GM171" s="185"/>
      <c r="GN171" s="185"/>
      <c r="GO171" s="185"/>
      <c r="GP171" s="185"/>
      <c r="GQ171" s="185"/>
      <c r="GR171" s="185"/>
      <c r="GS171" s="185"/>
      <c r="GT171" s="185"/>
      <c r="GU171" s="185"/>
      <c r="GV171" s="185"/>
      <c r="GW171" s="185"/>
      <c r="GX171" s="185"/>
      <c r="GY171" s="185"/>
      <c r="GZ171" s="185"/>
      <c r="HA171" s="185"/>
      <c r="HB171" s="185"/>
      <c r="HC171" s="185"/>
      <c r="HD171" s="185"/>
      <c r="HE171" s="185"/>
      <c r="HF171" s="185"/>
      <c r="HG171" s="185"/>
      <c r="HH171" s="185"/>
      <c r="HI171" s="185"/>
      <c r="HJ171" s="185"/>
      <c r="HK171" s="185"/>
      <c r="HL171" s="185"/>
      <c r="HM171" s="185"/>
      <c r="HN171" s="185"/>
      <c r="HO171" s="185"/>
      <c r="HP171" s="185"/>
      <c r="HQ171" s="185"/>
      <c r="HR171" s="185"/>
      <c r="HS171" s="185"/>
      <c r="HT171" s="185"/>
      <c r="HU171" s="185"/>
      <c r="HV171" s="185"/>
      <c r="HW171" s="185"/>
      <c r="HX171" s="185"/>
      <c r="HY171" s="185"/>
      <c r="HZ171" s="185"/>
      <c r="IA171" s="185"/>
      <c r="IB171" s="185"/>
      <c r="IC171" s="185"/>
      <c r="ID171" s="185"/>
      <c r="IE171" s="185"/>
      <c r="IF171" s="185"/>
      <c r="IG171" s="185"/>
      <c r="IH171" s="185"/>
      <c r="II171" s="185"/>
      <c r="IJ171" s="185"/>
      <c r="IK171" s="185"/>
      <c r="IL171" s="185"/>
      <c r="IM171" s="185"/>
      <c r="IN171" s="185"/>
      <c r="IO171" s="185"/>
      <c r="IP171" s="185"/>
      <c r="IQ171" s="185"/>
      <c r="IR171" s="185"/>
      <c r="IS171" s="185"/>
      <c r="IT171" s="185"/>
      <c r="IU171" s="185"/>
      <c r="IV171" s="185"/>
      <c r="IW171" s="185"/>
      <c r="IX171" s="185"/>
      <c r="IY171" s="185"/>
      <c r="IZ171" s="185"/>
      <c r="JA171" s="185"/>
      <c r="JB171" s="185"/>
      <c r="JC171" s="185"/>
      <c r="JD171" s="185"/>
      <c r="JE171" s="185"/>
      <c r="JF171" s="185"/>
      <c r="JG171" s="185"/>
      <c r="JH171" s="185"/>
      <c r="JI171" s="185"/>
      <c r="JJ171" s="185"/>
      <c r="JK171" s="185"/>
      <c r="JL171" s="185"/>
      <c r="JM171" s="185"/>
      <c r="JN171" s="185"/>
      <c r="JO171" s="185"/>
      <c r="JP171" s="185"/>
      <c r="JQ171" s="185"/>
      <c r="JR171" s="185"/>
      <c r="JS171" s="185"/>
      <c r="JT171" s="185"/>
      <c r="JU171" s="185"/>
      <c r="JV171" s="185"/>
      <c r="JW171" s="185"/>
      <c r="JX171" s="185"/>
      <c r="JY171" s="185"/>
      <c r="JZ171" s="185"/>
      <c r="KA171" s="185"/>
      <c r="KB171" s="185"/>
      <c r="KC171" s="185"/>
      <c r="KD171" s="185"/>
      <c r="KE171" s="185"/>
      <c r="KF171" s="185"/>
      <c r="KG171" s="185"/>
      <c r="KH171" s="185"/>
      <c r="KI171" s="185"/>
      <c r="KJ171" s="185"/>
      <c r="KK171" s="185"/>
      <c r="KL171" s="185"/>
      <c r="KM171" s="185"/>
      <c r="KN171" s="185"/>
      <c r="KO171" s="185"/>
      <c r="KP171" s="185"/>
      <c r="KQ171" s="185"/>
      <c r="KR171" s="185"/>
      <c r="KS171" s="185"/>
      <c r="KT171" s="185"/>
      <c r="KU171" s="185"/>
      <c r="KV171" s="185"/>
      <c r="KW171" s="185"/>
      <c r="KX171" s="185"/>
      <c r="KY171" s="185"/>
      <c r="KZ171" s="185"/>
      <c r="LA171" s="185"/>
      <c r="LB171" s="185"/>
      <c r="LC171" s="185"/>
      <c r="LD171" s="185"/>
      <c r="LE171" s="185"/>
      <c r="LF171" s="185"/>
      <c r="LG171" s="185"/>
      <c r="LH171" s="185"/>
      <c r="LI171" s="185"/>
      <c r="LJ171" s="185"/>
      <c r="LK171" s="185"/>
      <c r="LL171" s="185"/>
      <c r="LM171" s="185"/>
      <c r="LN171" s="185"/>
      <c r="LO171" s="185"/>
      <c r="LP171" s="185"/>
      <c r="LQ171" s="185"/>
      <c r="LR171" s="185"/>
      <c r="LS171" s="185"/>
      <c r="LT171" s="185"/>
    </row>
    <row r="172" spans="1:332" ht="14.45" customHeight="1">
      <c r="A172" s="196" t="str">
        <f t="shared" si="36"/>
        <v>9.2.23</v>
      </c>
      <c r="B172" s="253" t="str">
        <f t="shared" si="36"/>
        <v xml:space="preserve">SUMINISTRO E INSTALACION REGISTRO CORTINA ROSCAR 2 1/2" Cuerpo y vastago en bronce, embalaje en teflon, presión nominal de trabajo a 23°C. 150 PSI. marca Watts o de calidad superior.                                                  </v>
      </c>
      <c r="C172" s="196" t="str">
        <f t="shared" si="36"/>
        <v xml:space="preserve">UN   </v>
      </c>
      <c r="D172" s="196">
        <f t="shared" si="36"/>
        <v>6</v>
      </c>
      <c r="E172" s="196">
        <f t="shared" si="36"/>
        <v>1034187.66</v>
      </c>
      <c r="F172" s="197">
        <f t="shared" si="41"/>
        <v>6205125.96</v>
      </c>
      <c r="G172" s="20"/>
      <c r="H172" s="21">
        <f t="shared" si="44"/>
        <v>0</v>
      </c>
      <c r="I172" s="20"/>
      <c r="J172" s="21">
        <f t="shared" si="45"/>
        <v>0</v>
      </c>
      <c r="K172" s="20"/>
      <c r="L172" s="21">
        <f t="shared" si="46"/>
        <v>0</v>
      </c>
      <c r="M172" s="20"/>
      <c r="N172" s="33">
        <f t="shared" si="49"/>
        <v>0</v>
      </c>
      <c r="O172" s="20"/>
      <c r="P172" s="22"/>
      <c r="Q172" s="20"/>
      <c r="R172" s="22"/>
      <c r="S172" s="20"/>
      <c r="T172" s="22"/>
      <c r="U172" s="20"/>
      <c r="V172" s="22"/>
      <c r="W172" s="20"/>
      <c r="X172" s="22"/>
      <c r="Y172" s="20"/>
      <c r="Z172" s="22"/>
      <c r="AA172" s="20"/>
      <c r="AB172" s="22"/>
      <c r="AC172" s="20"/>
      <c r="AD172" s="22"/>
      <c r="AE172" s="20"/>
      <c r="AF172" s="22"/>
      <c r="AG172" s="20"/>
      <c r="AH172" s="22"/>
      <c r="AI172" s="20"/>
      <c r="AJ172" s="22"/>
      <c r="AK172" s="20"/>
      <c r="AL172" s="22"/>
      <c r="AM172" s="20"/>
      <c r="AN172" s="22"/>
      <c r="AO172" s="20"/>
      <c r="AP172" s="22"/>
      <c r="AQ172" s="20"/>
      <c r="AR172" s="22"/>
      <c r="AS172" s="20"/>
      <c r="AT172" s="22"/>
      <c r="AU172" s="20"/>
      <c r="AV172" s="22"/>
      <c r="AW172" s="20"/>
      <c r="AX172" s="22"/>
      <c r="AY172" s="20"/>
      <c r="AZ172" s="22"/>
      <c r="BA172" s="20"/>
      <c r="BB172" s="22"/>
      <c r="BC172" s="20"/>
      <c r="BD172" s="22"/>
      <c r="BE172" s="20"/>
      <c r="BF172" s="22"/>
      <c r="BG172" s="83"/>
      <c r="BH172" s="84"/>
      <c r="BI172" s="20"/>
      <c r="BJ172" s="95"/>
      <c r="BK172" s="20">
        <v>0</v>
      </c>
      <c r="BL172" s="21">
        <f t="shared" si="47"/>
        <v>0</v>
      </c>
      <c r="BM172" s="20"/>
      <c r="BN172" s="95">
        <f t="shared" si="37"/>
        <v>0</v>
      </c>
      <c r="BO172" s="20"/>
      <c r="BP172" s="21">
        <f t="shared" si="48"/>
        <v>0</v>
      </c>
      <c r="BQ172" s="20"/>
      <c r="BR172" s="22"/>
      <c r="BS172" s="20"/>
      <c r="BT172" s="22"/>
      <c r="BU172" s="20"/>
      <c r="BV172" s="22"/>
      <c r="BW172" s="20"/>
      <c r="BX172" s="22"/>
      <c r="BY172" s="20"/>
      <c r="BZ172" s="172"/>
      <c r="CA172" s="20"/>
      <c r="CB172" s="164"/>
      <c r="CC172" s="20"/>
      <c r="CD172" s="178"/>
      <c r="CE172" s="20"/>
      <c r="CF172" s="95"/>
      <c r="CG172" s="20"/>
      <c r="CH172" s="95"/>
      <c r="CI172" s="20"/>
      <c r="CJ172" s="22"/>
      <c r="CK172" s="20"/>
      <c r="CL172" s="22"/>
      <c r="CM172" s="20"/>
      <c r="CN172" s="22"/>
      <c r="CO172" s="20"/>
      <c r="CP172" s="22"/>
      <c r="CQ172" s="20"/>
      <c r="CR172" s="22"/>
      <c r="CS172" s="20"/>
      <c r="CT172" s="22"/>
      <c r="CU172" s="20"/>
      <c r="CV172" s="22"/>
      <c r="CW172" s="20"/>
      <c r="CX172" s="22"/>
      <c r="CY172" s="20"/>
      <c r="CZ172" s="22"/>
      <c r="DA172" s="20"/>
      <c r="DB172" s="22"/>
      <c r="DC172" s="20"/>
      <c r="DD172" s="22"/>
      <c r="DE172" s="20"/>
      <c r="DF172" s="22"/>
      <c r="DG172" s="20"/>
      <c r="DH172" s="22"/>
      <c r="DI172" s="20"/>
      <c r="DJ172" s="22"/>
      <c r="DK172" s="20"/>
      <c r="DL172" s="22"/>
      <c r="DM172" s="20"/>
      <c r="DN172" s="22"/>
      <c r="DO172" s="20"/>
      <c r="DP172" s="22"/>
      <c r="DQ172" s="20"/>
      <c r="DR172" s="22"/>
      <c r="DS172" s="20"/>
      <c r="DT172" s="22"/>
      <c r="DU172" s="20"/>
      <c r="DV172" s="22"/>
      <c r="DW172" s="20"/>
      <c r="DX172" s="22"/>
      <c r="DY172" s="20"/>
      <c r="DZ172" s="22"/>
      <c r="EA172" s="23">
        <f t="shared" si="42"/>
        <v>0</v>
      </c>
      <c r="EB172" s="21">
        <f t="shared" si="38"/>
        <v>0</v>
      </c>
      <c r="EC172" s="193" t="e">
        <f t="shared" si="39"/>
        <v>#REF!</v>
      </c>
      <c r="ED172" s="193">
        <f t="shared" si="40"/>
        <v>0</v>
      </c>
      <c r="EE172" s="194">
        <f t="shared" si="43"/>
        <v>6</v>
      </c>
      <c r="EF172" s="185"/>
      <c r="EG172" s="185" t="s">
        <v>683</v>
      </c>
      <c r="EH172" s="185" t="s">
        <v>684</v>
      </c>
      <c r="EI172" s="185" t="s">
        <v>658</v>
      </c>
      <c r="EJ172" s="185">
        <v>6</v>
      </c>
      <c r="EK172" s="185">
        <v>1034187.66</v>
      </c>
      <c r="EL172" s="185"/>
      <c r="EM172" s="185"/>
      <c r="EN172" s="185"/>
      <c r="EO172" s="185"/>
      <c r="EP172" s="185"/>
      <c r="EQ172" s="185"/>
      <c r="ER172" s="185"/>
      <c r="ES172" s="185"/>
      <c r="ET172" s="185"/>
      <c r="EU172" s="185"/>
      <c r="EV172" s="185"/>
      <c r="EW172" s="185"/>
      <c r="EX172" s="185"/>
      <c r="EY172" s="185"/>
      <c r="EZ172" s="185"/>
      <c r="FA172" s="185"/>
      <c r="FB172" s="185"/>
      <c r="FC172" s="185"/>
      <c r="FD172" s="185"/>
      <c r="FE172" s="185"/>
      <c r="FF172" s="185"/>
      <c r="FG172" s="195"/>
      <c r="FH172" s="185"/>
      <c r="FI172" s="185"/>
      <c r="FJ172" s="185"/>
      <c r="FK172" s="185"/>
      <c r="FL172" s="185"/>
      <c r="FM172" s="185"/>
      <c r="FN172" s="185"/>
      <c r="FO172" s="185"/>
      <c r="FP172" s="185"/>
      <c r="FQ172" s="185"/>
      <c r="FR172" s="185"/>
      <c r="FS172" s="185"/>
      <c r="FT172" s="185"/>
      <c r="FU172" s="185"/>
      <c r="FV172" s="185"/>
      <c r="FW172" s="185"/>
      <c r="FX172" s="185"/>
      <c r="FY172" s="185"/>
      <c r="FZ172" s="185"/>
      <c r="GA172" s="185"/>
      <c r="GB172" s="185"/>
      <c r="GC172" s="185"/>
      <c r="GD172" s="185"/>
      <c r="GE172" s="185"/>
      <c r="GF172" s="185"/>
      <c r="GG172" s="185"/>
      <c r="GH172" s="185"/>
      <c r="GI172" s="185"/>
      <c r="GJ172" s="185"/>
      <c r="GK172" s="185"/>
      <c r="GL172" s="185"/>
      <c r="GM172" s="185"/>
      <c r="GN172" s="185"/>
      <c r="GO172" s="185"/>
      <c r="GP172" s="185"/>
      <c r="GQ172" s="185"/>
      <c r="GR172" s="185"/>
      <c r="GS172" s="185"/>
      <c r="GT172" s="185"/>
      <c r="GU172" s="185"/>
      <c r="GV172" s="185"/>
      <c r="GW172" s="185"/>
      <c r="GX172" s="185"/>
      <c r="GY172" s="185"/>
      <c r="GZ172" s="185"/>
      <c r="HA172" s="185"/>
      <c r="HB172" s="185"/>
      <c r="HC172" s="185"/>
      <c r="HD172" s="185"/>
      <c r="HE172" s="185"/>
      <c r="HF172" s="185"/>
      <c r="HG172" s="185"/>
      <c r="HH172" s="185"/>
      <c r="HI172" s="185"/>
      <c r="HJ172" s="185"/>
      <c r="HK172" s="185"/>
      <c r="HL172" s="185"/>
      <c r="HM172" s="185"/>
      <c r="HN172" s="185"/>
      <c r="HO172" s="185"/>
      <c r="HP172" s="185"/>
      <c r="HQ172" s="185"/>
      <c r="HR172" s="185"/>
      <c r="HS172" s="185"/>
      <c r="HT172" s="185"/>
      <c r="HU172" s="185"/>
      <c r="HV172" s="185"/>
      <c r="HW172" s="185"/>
      <c r="HX172" s="185"/>
      <c r="HY172" s="185"/>
      <c r="HZ172" s="185"/>
      <c r="IA172" s="185"/>
      <c r="IB172" s="185"/>
      <c r="IC172" s="185"/>
      <c r="ID172" s="185"/>
      <c r="IE172" s="185"/>
      <c r="IF172" s="185"/>
      <c r="IG172" s="185"/>
      <c r="IH172" s="185"/>
      <c r="II172" s="185"/>
      <c r="IJ172" s="185"/>
      <c r="IK172" s="185"/>
      <c r="IL172" s="185"/>
      <c r="IM172" s="185"/>
      <c r="IN172" s="185"/>
      <c r="IO172" s="185"/>
      <c r="IP172" s="185"/>
      <c r="IQ172" s="185"/>
      <c r="IR172" s="185"/>
      <c r="IS172" s="185"/>
      <c r="IT172" s="185"/>
      <c r="IU172" s="185"/>
      <c r="IV172" s="185"/>
      <c r="IW172" s="185"/>
      <c r="IX172" s="185"/>
      <c r="IY172" s="185"/>
      <c r="IZ172" s="185"/>
      <c r="JA172" s="185"/>
      <c r="JB172" s="185"/>
      <c r="JC172" s="185"/>
      <c r="JD172" s="185"/>
      <c r="JE172" s="185"/>
      <c r="JF172" s="185"/>
      <c r="JG172" s="185"/>
      <c r="JH172" s="185"/>
      <c r="JI172" s="185"/>
      <c r="JJ172" s="185"/>
      <c r="JK172" s="185"/>
      <c r="JL172" s="185"/>
      <c r="JM172" s="185"/>
      <c r="JN172" s="185"/>
      <c r="JO172" s="185"/>
      <c r="JP172" s="185"/>
      <c r="JQ172" s="185"/>
      <c r="JR172" s="185"/>
      <c r="JS172" s="185"/>
      <c r="JT172" s="185"/>
      <c r="JU172" s="185"/>
      <c r="JV172" s="185"/>
      <c r="JW172" s="185"/>
      <c r="JX172" s="185"/>
      <c r="JY172" s="185"/>
      <c r="JZ172" s="185"/>
      <c r="KA172" s="185"/>
      <c r="KB172" s="185"/>
      <c r="KC172" s="185"/>
      <c r="KD172" s="185"/>
      <c r="KE172" s="185"/>
      <c r="KF172" s="185"/>
      <c r="KG172" s="185"/>
      <c r="KH172" s="185"/>
      <c r="KI172" s="185"/>
      <c r="KJ172" s="185"/>
      <c r="KK172" s="185"/>
      <c r="KL172" s="185"/>
      <c r="KM172" s="185"/>
      <c r="KN172" s="185"/>
      <c r="KO172" s="185"/>
      <c r="KP172" s="185"/>
      <c r="KQ172" s="185"/>
      <c r="KR172" s="185"/>
      <c r="KS172" s="185"/>
      <c r="KT172" s="185"/>
      <c r="KU172" s="185"/>
      <c r="KV172" s="185"/>
      <c r="KW172" s="185"/>
      <c r="KX172" s="185"/>
      <c r="KY172" s="185"/>
      <c r="KZ172" s="185"/>
      <c r="LA172" s="185"/>
      <c r="LB172" s="185"/>
      <c r="LC172" s="185"/>
      <c r="LD172" s="185"/>
      <c r="LE172" s="185"/>
      <c r="LF172" s="185"/>
      <c r="LG172" s="185"/>
      <c r="LH172" s="185"/>
      <c r="LI172" s="185"/>
      <c r="LJ172" s="185"/>
      <c r="LK172" s="185"/>
      <c r="LL172" s="185"/>
      <c r="LM172" s="185"/>
      <c r="LN172" s="185"/>
      <c r="LO172" s="185"/>
      <c r="LP172" s="185"/>
      <c r="LQ172" s="185"/>
      <c r="LR172" s="185"/>
      <c r="LS172" s="185"/>
      <c r="LT172" s="185"/>
    </row>
    <row r="173" spans="1:332" ht="15" customHeight="1">
      <c r="A173" s="196" t="str">
        <f t="shared" si="36"/>
        <v>9.2.24</v>
      </c>
      <c r="B173" s="253" t="str">
        <f t="shared" si="36"/>
        <v xml:space="preserve">SUMINISTRO E INSTALACION REGISTRO CORTINA ROSCAR 3" Cuerpo y vastago en bronce, embalaje en teflon, presión nominal de trabajo a 23°C. 150 PSI. marca Watts o de calidad superior.                                                      </v>
      </c>
      <c r="C173" s="196" t="str">
        <f t="shared" si="36"/>
        <v xml:space="preserve">UN   </v>
      </c>
      <c r="D173" s="196">
        <f t="shared" si="36"/>
        <v>3</v>
      </c>
      <c r="E173" s="196">
        <f t="shared" si="36"/>
        <v>1308226.5900000001</v>
      </c>
      <c r="F173" s="197">
        <f t="shared" si="41"/>
        <v>3924679.7700000005</v>
      </c>
      <c r="G173" s="20"/>
      <c r="H173" s="21">
        <f t="shared" si="44"/>
        <v>0</v>
      </c>
      <c r="I173" s="20"/>
      <c r="J173" s="21">
        <f t="shared" si="45"/>
        <v>0</v>
      </c>
      <c r="K173" s="20"/>
      <c r="L173" s="21">
        <f t="shared" si="46"/>
        <v>0</v>
      </c>
      <c r="M173" s="20"/>
      <c r="N173" s="33">
        <f t="shared" si="49"/>
        <v>0</v>
      </c>
      <c r="O173" s="20"/>
      <c r="P173" s="22"/>
      <c r="Q173" s="20"/>
      <c r="R173" s="22"/>
      <c r="S173" s="20"/>
      <c r="T173" s="22"/>
      <c r="U173" s="20"/>
      <c r="V173" s="22"/>
      <c r="W173" s="20"/>
      <c r="X173" s="22"/>
      <c r="Y173" s="20"/>
      <c r="Z173" s="22"/>
      <c r="AA173" s="20"/>
      <c r="AB173" s="22"/>
      <c r="AC173" s="20"/>
      <c r="AD173" s="22"/>
      <c r="AE173" s="20"/>
      <c r="AF173" s="22"/>
      <c r="AG173" s="20"/>
      <c r="AH173" s="22"/>
      <c r="AI173" s="20"/>
      <c r="AJ173" s="22"/>
      <c r="AK173" s="20"/>
      <c r="AL173" s="22"/>
      <c r="AM173" s="20"/>
      <c r="AN173" s="22"/>
      <c r="AO173" s="20"/>
      <c r="AP173" s="22"/>
      <c r="AQ173" s="20"/>
      <c r="AR173" s="22"/>
      <c r="AS173" s="20"/>
      <c r="AT173" s="22"/>
      <c r="AU173" s="20"/>
      <c r="AV173" s="22"/>
      <c r="AW173" s="20"/>
      <c r="AX173" s="22"/>
      <c r="AY173" s="20"/>
      <c r="AZ173" s="22"/>
      <c r="BA173" s="20"/>
      <c r="BB173" s="22"/>
      <c r="BC173" s="20"/>
      <c r="BD173" s="22"/>
      <c r="BE173" s="20"/>
      <c r="BF173" s="22"/>
      <c r="BG173" s="83"/>
      <c r="BH173" s="84"/>
      <c r="BI173" s="20"/>
      <c r="BJ173" s="95"/>
      <c r="BK173" s="20">
        <v>0</v>
      </c>
      <c r="BL173" s="21">
        <f t="shared" si="47"/>
        <v>0</v>
      </c>
      <c r="BM173" s="20"/>
      <c r="BN173" s="95">
        <f t="shared" si="37"/>
        <v>0</v>
      </c>
      <c r="BO173" s="20"/>
      <c r="BP173" s="21">
        <f t="shared" si="48"/>
        <v>0</v>
      </c>
      <c r="BQ173" s="20"/>
      <c r="BR173" s="22"/>
      <c r="BS173" s="20"/>
      <c r="BT173" s="22"/>
      <c r="BU173" s="20"/>
      <c r="BV173" s="22"/>
      <c r="BW173" s="20"/>
      <c r="BX173" s="22"/>
      <c r="BY173" s="20"/>
      <c r="BZ173" s="172"/>
      <c r="CA173" s="20"/>
      <c r="CB173" s="164"/>
      <c r="CC173" s="20"/>
      <c r="CD173" s="178"/>
      <c r="CE173" s="20"/>
      <c r="CF173" s="95"/>
      <c r="CG173" s="20"/>
      <c r="CH173" s="95"/>
      <c r="CI173" s="20"/>
      <c r="CJ173" s="22"/>
      <c r="CK173" s="20"/>
      <c r="CL173" s="22"/>
      <c r="CM173" s="20"/>
      <c r="CN173" s="22"/>
      <c r="CO173" s="20"/>
      <c r="CP173" s="22"/>
      <c r="CQ173" s="20"/>
      <c r="CR173" s="22"/>
      <c r="CS173" s="20"/>
      <c r="CT173" s="22"/>
      <c r="CU173" s="20"/>
      <c r="CV173" s="22"/>
      <c r="CW173" s="20"/>
      <c r="CX173" s="22"/>
      <c r="CY173" s="20"/>
      <c r="CZ173" s="22"/>
      <c r="DA173" s="20"/>
      <c r="DB173" s="22"/>
      <c r="DC173" s="20"/>
      <c r="DD173" s="22"/>
      <c r="DE173" s="20"/>
      <c r="DF173" s="22"/>
      <c r="DG173" s="20"/>
      <c r="DH173" s="22"/>
      <c r="DI173" s="20"/>
      <c r="DJ173" s="22"/>
      <c r="DK173" s="20"/>
      <c r="DL173" s="22"/>
      <c r="DM173" s="20"/>
      <c r="DN173" s="22"/>
      <c r="DO173" s="20"/>
      <c r="DP173" s="22"/>
      <c r="DQ173" s="20"/>
      <c r="DR173" s="22"/>
      <c r="DS173" s="20"/>
      <c r="DT173" s="22"/>
      <c r="DU173" s="20"/>
      <c r="DV173" s="22"/>
      <c r="DW173" s="20"/>
      <c r="DX173" s="22"/>
      <c r="DY173" s="20"/>
      <c r="DZ173" s="22"/>
      <c r="EA173" s="23">
        <f t="shared" si="42"/>
        <v>0</v>
      </c>
      <c r="EB173" s="21">
        <f t="shared" si="38"/>
        <v>0</v>
      </c>
      <c r="EC173" s="193" t="e">
        <f t="shared" si="39"/>
        <v>#REF!</v>
      </c>
      <c r="ED173" s="193">
        <f t="shared" si="40"/>
        <v>0</v>
      </c>
      <c r="EE173" s="194">
        <f t="shared" si="43"/>
        <v>3</v>
      </c>
      <c r="EF173" s="185"/>
      <c r="EG173" s="185" t="s">
        <v>685</v>
      </c>
      <c r="EH173" s="185" t="s">
        <v>686</v>
      </c>
      <c r="EI173" s="185" t="s">
        <v>658</v>
      </c>
      <c r="EJ173" s="185">
        <v>3</v>
      </c>
      <c r="EK173" s="185">
        <v>1308226.5900000001</v>
      </c>
      <c r="EL173" s="185"/>
      <c r="EM173" s="185"/>
      <c r="EN173" s="185"/>
      <c r="EO173" s="185"/>
      <c r="EP173" s="185"/>
      <c r="EQ173" s="185"/>
      <c r="ER173" s="185"/>
      <c r="ES173" s="185"/>
      <c r="ET173" s="185"/>
      <c r="EU173" s="185"/>
      <c r="EV173" s="185"/>
      <c r="EW173" s="185"/>
      <c r="EX173" s="185"/>
      <c r="EY173" s="185"/>
      <c r="EZ173" s="185"/>
      <c r="FA173" s="185"/>
      <c r="FB173" s="185"/>
      <c r="FC173" s="185"/>
      <c r="FD173" s="185"/>
      <c r="FE173" s="185"/>
      <c r="FF173" s="185"/>
      <c r="FG173" s="195"/>
      <c r="FH173" s="185"/>
      <c r="FI173" s="185"/>
      <c r="FJ173" s="185"/>
      <c r="FK173" s="185"/>
      <c r="FL173" s="185"/>
      <c r="FM173" s="185"/>
      <c r="FN173" s="185"/>
      <c r="FO173" s="185"/>
      <c r="FP173" s="185"/>
      <c r="FQ173" s="185"/>
      <c r="FR173" s="185"/>
      <c r="FS173" s="185"/>
      <c r="FT173" s="185"/>
      <c r="FU173" s="185"/>
      <c r="FV173" s="185"/>
      <c r="FW173" s="185"/>
      <c r="FX173" s="185"/>
      <c r="FY173" s="185"/>
      <c r="FZ173" s="185"/>
      <c r="GA173" s="185"/>
      <c r="GB173" s="185"/>
      <c r="GC173" s="185"/>
      <c r="GD173" s="185"/>
      <c r="GE173" s="185"/>
      <c r="GF173" s="185"/>
      <c r="GG173" s="185"/>
      <c r="GH173" s="185"/>
      <c r="GI173" s="185"/>
      <c r="GJ173" s="185"/>
      <c r="GK173" s="185"/>
      <c r="GL173" s="185"/>
      <c r="GM173" s="185"/>
      <c r="GN173" s="185"/>
      <c r="GO173" s="185"/>
      <c r="GP173" s="185"/>
      <c r="GQ173" s="185"/>
      <c r="GR173" s="185"/>
      <c r="GS173" s="185"/>
      <c r="GT173" s="185"/>
      <c r="GU173" s="185"/>
      <c r="GV173" s="185"/>
      <c r="GW173" s="185"/>
      <c r="GX173" s="185"/>
      <c r="GY173" s="185"/>
      <c r="GZ173" s="185"/>
      <c r="HA173" s="185"/>
      <c r="HB173" s="185"/>
      <c r="HC173" s="185"/>
      <c r="HD173" s="185"/>
      <c r="HE173" s="185"/>
      <c r="HF173" s="185"/>
      <c r="HG173" s="185"/>
      <c r="HH173" s="185"/>
      <c r="HI173" s="185"/>
      <c r="HJ173" s="185"/>
      <c r="HK173" s="185"/>
      <c r="HL173" s="185"/>
      <c r="HM173" s="185"/>
      <c r="HN173" s="185"/>
      <c r="HO173" s="185"/>
      <c r="HP173" s="185"/>
      <c r="HQ173" s="185"/>
      <c r="HR173" s="185"/>
      <c r="HS173" s="185"/>
      <c r="HT173" s="185"/>
      <c r="HU173" s="185"/>
      <c r="HV173" s="185"/>
      <c r="HW173" s="185"/>
      <c r="HX173" s="185"/>
      <c r="HY173" s="185"/>
      <c r="HZ173" s="185"/>
      <c r="IA173" s="185"/>
      <c r="IB173" s="185"/>
      <c r="IC173" s="185"/>
      <c r="ID173" s="185"/>
      <c r="IE173" s="185"/>
      <c r="IF173" s="185"/>
      <c r="IG173" s="185"/>
      <c r="IH173" s="185"/>
      <c r="II173" s="185"/>
      <c r="IJ173" s="185"/>
      <c r="IK173" s="185"/>
      <c r="IL173" s="185"/>
      <c r="IM173" s="185"/>
      <c r="IN173" s="185"/>
      <c r="IO173" s="185"/>
      <c r="IP173" s="185"/>
      <c r="IQ173" s="185"/>
      <c r="IR173" s="185"/>
      <c r="IS173" s="185"/>
      <c r="IT173" s="185"/>
      <c r="IU173" s="185"/>
      <c r="IV173" s="185"/>
      <c r="IW173" s="185"/>
      <c r="IX173" s="185"/>
      <c r="IY173" s="185"/>
      <c r="IZ173" s="185"/>
      <c r="JA173" s="185"/>
      <c r="JB173" s="185"/>
      <c r="JC173" s="185"/>
      <c r="JD173" s="185"/>
      <c r="JE173" s="185"/>
      <c r="JF173" s="185"/>
      <c r="JG173" s="185"/>
      <c r="JH173" s="185"/>
      <c r="JI173" s="185"/>
      <c r="JJ173" s="185"/>
      <c r="JK173" s="185"/>
      <c r="JL173" s="185"/>
      <c r="JM173" s="185"/>
      <c r="JN173" s="185"/>
      <c r="JO173" s="185"/>
      <c r="JP173" s="185"/>
      <c r="JQ173" s="185"/>
      <c r="JR173" s="185"/>
      <c r="JS173" s="185"/>
      <c r="JT173" s="185"/>
      <c r="JU173" s="185"/>
      <c r="JV173" s="185"/>
      <c r="JW173" s="185"/>
      <c r="JX173" s="185"/>
      <c r="JY173" s="185"/>
      <c r="JZ173" s="185"/>
      <c r="KA173" s="185"/>
      <c r="KB173" s="185"/>
      <c r="KC173" s="185"/>
      <c r="KD173" s="185"/>
      <c r="KE173" s="185"/>
      <c r="KF173" s="185"/>
      <c r="KG173" s="185"/>
      <c r="KH173" s="185"/>
      <c r="KI173" s="185"/>
      <c r="KJ173" s="185"/>
      <c r="KK173" s="185"/>
      <c r="KL173" s="185"/>
      <c r="KM173" s="185"/>
      <c r="KN173" s="185"/>
      <c r="KO173" s="185"/>
      <c r="KP173" s="185"/>
      <c r="KQ173" s="185"/>
      <c r="KR173" s="185"/>
      <c r="KS173" s="185"/>
      <c r="KT173" s="185"/>
      <c r="KU173" s="185"/>
      <c r="KV173" s="185"/>
      <c r="KW173" s="185"/>
      <c r="KX173" s="185"/>
      <c r="KY173" s="185"/>
      <c r="KZ173" s="185"/>
      <c r="LA173" s="185"/>
      <c r="LB173" s="185"/>
      <c r="LC173" s="185"/>
      <c r="LD173" s="185"/>
      <c r="LE173" s="185"/>
      <c r="LF173" s="185"/>
      <c r="LG173" s="185"/>
      <c r="LH173" s="185"/>
      <c r="LI173" s="185"/>
      <c r="LJ173" s="185"/>
      <c r="LK173" s="185"/>
      <c r="LL173" s="185"/>
      <c r="LM173" s="185"/>
      <c r="LN173" s="185"/>
      <c r="LO173" s="185"/>
      <c r="LP173" s="185"/>
      <c r="LQ173" s="185"/>
      <c r="LR173" s="185"/>
      <c r="LS173" s="185"/>
      <c r="LT173" s="185"/>
    </row>
    <row r="174" spans="1:332" ht="14.45" customHeight="1">
      <c r="A174" s="196" t="str">
        <f t="shared" si="36"/>
        <v>9.2.25</v>
      </c>
      <c r="B174" s="253" t="str">
        <f t="shared" si="36"/>
        <v xml:space="preserve"> SUMINISTRO E INSTALACION VALVULA Y DESCARGA DE AIRE 1" Ventosa de doble accionamiento, incluye regata, tubería, codo, tapón soldado, roscado, adaptador macho, válvula de control.                                                   </v>
      </c>
      <c r="C174" s="196" t="str">
        <f t="shared" si="36"/>
        <v xml:space="preserve">UN   </v>
      </c>
      <c r="D174" s="196">
        <f t="shared" si="36"/>
        <v>15</v>
      </c>
      <c r="E174" s="196">
        <f t="shared" si="36"/>
        <v>385407.99</v>
      </c>
      <c r="F174" s="197">
        <f t="shared" si="41"/>
        <v>5781119.8499999996</v>
      </c>
      <c r="G174" s="20"/>
      <c r="H174" s="21">
        <f t="shared" si="44"/>
        <v>0</v>
      </c>
      <c r="I174" s="20"/>
      <c r="J174" s="21">
        <f t="shared" si="45"/>
        <v>0</v>
      </c>
      <c r="K174" s="20"/>
      <c r="L174" s="21">
        <f t="shared" si="46"/>
        <v>0</v>
      </c>
      <c r="M174" s="20"/>
      <c r="N174" s="33">
        <f t="shared" si="49"/>
        <v>0</v>
      </c>
      <c r="O174" s="20"/>
      <c r="P174" s="22"/>
      <c r="Q174" s="20"/>
      <c r="R174" s="22"/>
      <c r="S174" s="20"/>
      <c r="T174" s="22"/>
      <c r="U174" s="20"/>
      <c r="V174" s="22"/>
      <c r="W174" s="20"/>
      <c r="X174" s="22"/>
      <c r="Y174" s="20"/>
      <c r="Z174" s="22"/>
      <c r="AA174" s="20"/>
      <c r="AB174" s="22"/>
      <c r="AC174" s="20"/>
      <c r="AD174" s="22"/>
      <c r="AE174" s="20"/>
      <c r="AF174" s="22"/>
      <c r="AG174" s="20"/>
      <c r="AH174" s="22"/>
      <c r="AI174" s="20"/>
      <c r="AJ174" s="22"/>
      <c r="AK174" s="20"/>
      <c r="AL174" s="22"/>
      <c r="AM174" s="20"/>
      <c r="AN174" s="22"/>
      <c r="AO174" s="20"/>
      <c r="AP174" s="22"/>
      <c r="AQ174" s="20"/>
      <c r="AR174" s="22"/>
      <c r="AS174" s="20"/>
      <c r="AT174" s="22"/>
      <c r="AU174" s="20"/>
      <c r="AV174" s="22"/>
      <c r="AW174" s="20"/>
      <c r="AX174" s="22"/>
      <c r="AY174" s="20"/>
      <c r="AZ174" s="22"/>
      <c r="BA174" s="20"/>
      <c r="BB174" s="22"/>
      <c r="BC174" s="20"/>
      <c r="BD174" s="22"/>
      <c r="BE174" s="20"/>
      <c r="BF174" s="22"/>
      <c r="BG174" s="83"/>
      <c r="BH174" s="84"/>
      <c r="BI174" s="20"/>
      <c r="BJ174" s="95"/>
      <c r="BK174" s="20">
        <v>0</v>
      </c>
      <c r="BL174" s="21">
        <f t="shared" si="47"/>
        <v>0</v>
      </c>
      <c r="BM174" s="20"/>
      <c r="BN174" s="95">
        <f t="shared" si="37"/>
        <v>0</v>
      </c>
      <c r="BO174" s="20"/>
      <c r="BP174" s="21">
        <f t="shared" si="48"/>
        <v>0</v>
      </c>
      <c r="BQ174" s="20"/>
      <c r="BR174" s="22"/>
      <c r="BS174" s="20"/>
      <c r="BT174" s="22"/>
      <c r="BU174" s="20"/>
      <c r="BV174" s="22"/>
      <c r="BW174" s="20"/>
      <c r="BX174" s="22"/>
      <c r="BY174" s="20"/>
      <c r="BZ174" s="172"/>
      <c r="CA174" s="20"/>
      <c r="CB174" s="164"/>
      <c r="CC174" s="20"/>
      <c r="CD174" s="178"/>
      <c r="CE174" s="20"/>
      <c r="CF174" s="95"/>
      <c r="CG174" s="20"/>
      <c r="CH174" s="95"/>
      <c r="CI174" s="20"/>
      <c r="CJ174" s="22"/>
      <c r="CK174" s="20"/>
      <c r="CL174" s="22"/>
      <c r="CM174" s="20"/>
      <c r="CN174" s="22"/>
      <c r="CO174" s="20"/>
      <c r="CP174" s="22"/>
      <c r="CQ174" s="20"/>
      <c r="CR174" s="22"/>
      <c r="CS174" s="20"/>
      <c r="CT174" s="22"/>
      <c r="CU174" s="20"/>
      <c r="CV174" s="22"/>
      <c r="CW174" s="20"/>
      <c r="CX174" s="22"/>
      <c r="CY174" s="20"/>
      <c r="CZ174" s="22"/>
      <c r="DA174" s="20"/>
      <c r="DB174" s="22"/>
      <c r="DC174" s="20"/>
      <c r="DD174" s="22"/>
      <c r="DE174" s="20"/>
      <c r="DF174" s="22"/>
      <c r="DG174" s="20"/>
      <c r="DH174" s="22"/>
      <c r="DI174" s="20"/>
      <c r="DJ174" s="22"/>
      <c r="DK174" s="20"/>
      <c r="DL174" s="22"/>
      <c r="DM174" s="20"/>
      <c r="DN174" s="22"/>
      <c r="DO174" s="20"/>
      <c r="DP174" s="22"/>
      <c r="DQ174" s="20"/>
      <c r="DR174" s="22"/>
      <c r="DS174" s="20"/>
      <c r="DT174" s="22"/>
      <c r="DU174" s="20"/>
      <c r="DV174" s="22"/>
      <c r="DW174" s="20"/>
      <c r="DX174" s="22"/>
      <c r="DY174" s="20"/>
      <c r="DZ174" s="22"/>
      <c r="EA174" s="23">
        <f t="shared" si="42"/>
        <v>0</v>
      </c>
      <c r="EB174" s="21">
        <f t="shared" si="38"/>
        <v>0</v>
      </c>
      <c r="EC174" s="193" t="e">
        <f t="shared" si="39"/>
        <v>#REF!</v>
      </c>
      <c r="ED174" s="193">
        <f t="shared" si="40"/>
        <v>0</v>
      </c>
      <c r="EE174" s="194">
        <f t="shared" si="43"/>
        <v>15</v>
      </c>
      <c r="EF174" s="185"/>
      <c r="EG174" s="185" t="s">
        <v>687</v>
      </c>
      <c r="EH174" s="185" t="s">
        <v>688</v>
      </c>
      <c r="EI174" s="185" t="s">
        <v>658</v>
      </c>
      <c r="EJ174" s="185">
        <v>15</v>
      </c>
      <c r="EK174" s="185">
        <v>385407.99</v>
      </c>
      <c r="EL174" s="185"/>
      <c r="EM174" s="185"/>
      <c r="EN174" s="185"/>
      <c r="EO174" s="185"/>
      <c r="EP174" s="185"/>
      <c r="EQ174" s="185"/>
      <c r="ER174" s="185"/>
      <c r="ES174" s="185"/>
      <c r="ET174" s="185"/>
      <c r="EU174" s="185"/>
      <c r="EV174" s="185"/>
      <c r="EW174" s="185"/>
      <c r="EX174" s="185"/>
      <c r="EY174" s="185"/>
      <c r="EZ174" s="185"/>
      <c r="FA174" s="185"/>
      <c r="FB174" s="185"/>
      <c r="FC174" s="185"/>
      <c r="FD174" s="185"/>
      <c r="FE174" s="185"/>
      <c r="FF174" s="185"/>
      <c r="FG174" s="195"/>
      <c r="FH174" s="185"/>
      <c r="FI174" s="185"/>
      <c r="FJ174" s="185"/>
      <c r="FK174" s="185"/>
      <c r="FL174" s="185"/>
      <c r="FM174" s="185"/>
      <c r="FN174" s="185"/>
      <c r="FO174" s="185"/>
      <c r="FP174" s="185"/>
      <c r="FQ174" s="185"/>
      <c r="FR174" s="185"/>
      <c r="FS174" s="185"/>
      <c r="FT174" s="185"/>
      <c r="FU174" s="185"/>
      <c r="FV174" s="185"/>
      <c r="FW174" s="185"/>
      <c r="FX174" s="185"/>
      <c r="FY174" s="185"/>
      <c r="FZ174" s="185"/>
      <c r="GA174" s="185"/>
      <c r="GB174" s="185"/>
      <c r="GC174" s="185"/>
      <c r="GD174" s="185"/>
      <c r="GE174" s="185"/>
      <c r="GF174" s="185"/>
      <c r="GG174" s="185"/>
      <c r="GH174" s="185"/>
      <c r="GI174" s="185"/>
      <c r="GJ174" s="185"/>
      <c r="GK174" s="185"/>
      <c r="GL174" s="185"/>
      <c r="GM174" s="185"/>
      <c r="GN174" s="185"/>
      <c r="GO174" s="185"/>
      <c r="GP174" s="185"/>
      <c r="GQ174" s="185"/>
      <c r="GR174" s="185"/>
      <c r="GS174" s="185"/>
      <c r="GT174" s="185"/>
      <c r="GU174" s="185"/>
      <c r="GV174" s="185"/>
      <c r="GW174" s="185"/>
      <c r="GX174" s="185"/>
      <c r="GY174" s="185"/>
      <c r="GZ174" s="185"/>
      <c r="HA174" s="185"/>
      <c r="HB174" s="185"/>
      <c r="HC174" s="185"/>
      <c r="HD174" s="185"/>
      <c r="HE174" s="185"/>
      <c r="HF174" s="185"/>
      <c r="HG174" s="185"/>
      <c r="HH174" s="185"/>
      <c r="HI174" s="185"/>
      <c r="HJ174" s="185"/>
      <c r="HK174" s="185"/>
      <c r="HL174" s="185"/>
      <c r="HM174" s="185"/>
      <c r="HN174" s="185"/>
      <c r="HO174" s="185"/>
      <c r="HP174" s="185"/>
      <c r="HQ174" s="185"/>
      <c r="HR174" s="185"/>
      <c r="HS174" s="185"/>
      <c r="HT174" s="185"/>
      <c r="HU174" s="185"/>
      <c r="HV174" s="185"/>
      <c r="HW174" s="185"/>
      <c r="HX174" s="185"/>
      <c r="HY174" s="185"/>
      <c r="HZ174" s="185"/>
      <c r="IA174" s="185"/>
      <c r="IB174" s="185"/>
      <c r="IC174" s="185"/>
      <c r="ID174" s="185"/>
      <c r="IE174" s="185"/>
      <c r="IF174" s="185"/>
      <c r="IG174" s="185"/>
      <c r="IH174" s="185"/>
      <c r="II174" s="185"/>
      <c r="IJ174" s="185"/>
      <c r="IK174" s="185"/>
      <c r="IL174" s="185"/>
      <c r="IM174" s="185"/>
      <c r="IN174" s="185"/>
      <c r="IO174" s="185"/>
      <c r="IP174" s="185"/>
      <c r="IQ174" s="185"/>
      <c r="IR174" s="185"/>
      <c r="IS174" s="185"/>
      <c r="IT174" s="185"/>
      <c r="IU174" s="185"/>
      <c r="IV174" s="185"/>
      <c r="IW174" s="185"/>
      <c r="IX174" s="185"/>
      <c r="IY174" s="185"/>
      <c r="IZ174" s="185"/>
      <c r="JA174" s="185"/>
      <c r="JB174" s="185"/>
      <c r="JC174" s="185"/>
      <c r="JD174" s="185"/>
      <c r="JE174" s="185"/>
      <c r="JF174" s="185"/>
      <c r="JG174" s="185"/>
      <c r="JH174" s="185"/>
      <c r="JI174" s="185"/>
      <c r="JJ174" s="185"/>
      <c r="JK174" s="185"/>
      <c r="JL174" s="185"/>
      <c r="JM174" s="185"/>
      <c r="JN174" s="185"/>
      <c r="JO174" s="185"/>
      <c r="JP174" s="185"/>
      <c r="JQ174" s="185"/>
      <c r="JR174" s="185"/>
      <c r="JS174" s="185"/>
      <c r="JT174" s="185"/>
      <c r="JU174" s="185"/>
      <c r="JV174" s="185"/>
      <c r="JW174" s="185"/>
      <c r="JX174" s="185"/>
      <c r="JY174" s="185"/>
      <c r="JZ174" s="185"/>
      <c r="KA174" s="185"/>
      <c r="KB174" s="185"/>
      <c r="KC174" s="185"/>
      <c r="KD174" s="185"/>
      <c r="KE174" s="185"/>
      <c r="KF174" s="185"/>
      <c r="KG174" s="185"/>
      <c r="KH174" s="185"/>
      <c r="KI174" s="185"/>
      <c r="KJ174" s="185"/>
      <c r="KK174" s="185"/>
      <c r="KL174" s="185"/>
      <c r="KM174" s="185"/>
      <c r="KN174" s="185"/>
      <c r="KO174" s="185"/>
      <c r="KP174" s="185"/>
      <c r="KQ174" s="185"/>
      <c r="KR174" s="185"/>
      <c r="KS174" s="185"/>
      <c r="KT174" s="185"/>
      <c r="KU174" s="185"/>
      <c r="KV174" s="185"/>
      <c r="KW174" s="185"/>
      <c r="KX174" s="185"/>
      <c r="KY174" s="185"/>
      <c r="KZ174" s="185"/>
      <c r="LA174" s="185"/>
      <c r="LB174" s="185"/>
      <c r="LC174" s="185"/>
      <c r="LD174" s="185"/>
      <c r="LE174" s="185"/>
      <c r="LF174" s="185"/>
      <c r="LG174" s="185"/>
      <c r="LH174" s="185"/>
      <c r="LI174" s="185"/>
      <c r="LJ174" s="185"/>
      <c r="LK174" s="185"/>
      <c r="LL174" s="185"/>
      <c r="LM174" s="185"/>
      <c r="LN174" s="185"/>
      <c r="LO174" s="185"/>
      <c r="LP174" s="185"/>
      <c r="LQ174" s="185"/>
      <c r="LR174" s="185"/>
      <c r="LS174" s="185"/>
      <c r="LT174" s="185"/>
    </row>
    <row r="175" spans="1:332" ht="15" customHeight="1">
      <c r="A175" s="196" t="str">
        <f t="shared" si="36"/>
        <v>9.2.26</v>
      </c>
      <c r="B175" s="253" t="str">
        <f t="shared" si="36"/>
        <v xml:space="preserve">SUMINISTRO E INSTALACION CAJA PARA REGISTOS EN PISO 40 X40. Base en concreto Impermebilizado, e=0,125m, paredes en ladrillo recocido, pañete Impermeabilizado, marcos en platina de hierro, el ángulo Será de 2" x 1/8".                                               </v>
      </c>
      <c r="C175" s="196" t="str">
        <f t="shared" si="36"/>
        <v xml:space="preserve">UN   </v>
      </c>
      <c r="D175" s="196">
        <f t="shared" si="36"/>
        <v>9</v>
      </c>
      <c r="E175" s="196">
        <f t="shared" si="36"/>
        <v>147346.65</v>
      </c>
      <c r="F175" s="197">
        <f t="shared" si="41"/>
        <v>1326119.8499999999</v>
      </c>
      <c r="G175" s="20"/>
      <c r="H175" s="21">
        <f t="shared" si="44"/>
        <v>0</v>
      </c>
      <c r="I175" s="20"/>
      <c r="J175" s="21">
        <f t="shared" si="45"/>
        <v>0</v>
      </c>
      <c r="K175" s="20"/>
      <c r="L175" s="21">
        <f t="shared" si="46"/>
        <v>0</v>
      </c>
      <c r="M175" s="20"/>
      <c r="N175" s="33">
        <f t="shared" si="49"/>
        <v>0</v>
      </c>
      <c r="O175" s="20"/>
      <c r="P175" s="22"/>
      <c r="Q175" s="20"/>
      <c r="R175" s="22"/>
      <c r="S175" s="20"/>
      <c r="T175" s="22"/>
      <c r="U175" s="20"/>
      <c r="V175" s="22"/>
      <c r="W175" s="20"/>
      <c r="X175" s="22"/>
      <c r="Y175" s="20"/>
      <c r="Z175" s="22"/>
      <c r="AA175" s="20"/>
      <c r="AB175" s="22"/>
      <c r="AC175" s="20"/>
      <c r="AD175" s="22"/>
      <c r="AE175" s="20"/>
      <c r="AF175" s="22"/>
      <c r="AG175" s="20"/>
      <c r="AH175" s="22"/>
      <c r="AI175" s="20"/>
      <c r="AJ175" s="22"/>
      <c r="AK175" s="20"/>
      <c r="AL175" s="22"/>
      <c r="AM175" s="20"/>
      <c r="AN175" s="22"/>
      <c r="AO175" s="20"/>
      <c r="AP175" s="22"/>
      <c r="AQ175" s="20"/>
      <c r="AR175" s="22"/>
      <c r="AS175" s="20"/>
      <c r="AT175" s="22"/>
      <c r="AU175" s="20"/>
      <c r="AV175" s="22"/>
      <c r="AW175" s="20"/>
      <c r="AX175" s="22"/>
      <c r="AY175" s="20"/>
      <c r="AZ175" s="22"/>
      <c r="BA175" s="20"/>
      <c r="BB175" s="22"/>
      <c r="BC175" s="20"/>
      <c r="BD175" s="22"/>
      <c r="BE175" s="20"/>
      <c r="BF175" s="22"/>
      <c r="BG175" s="83"/>
      <c r="BH175" s="84"/>
      <c r="BI175" s="20"/>
      <c r="BJ175" s="95"/>
      <c r="BK175" s="20">
        <v>0</v>
      </c>
      <c r="BL175" s="21">
        <f t="shared" si="47"/>
        <v>0</v>
      </c>
      <c r="BM175" s="20"/>
      <c r="BN175" s="95">
        <f t="shared" si="37"/>
        <v>0</v>
      </c>
      <c r="BO175" s="20"/>
      <c r="BP175" s="21">
        <f t="shared" si="48"/>
        <v>0</v>
      </c>
      <c r="BQ175" s="20"/>
      <c r="BR175" s="22"/>
      <c r="BS175" s="20"/>
      <c r="BT175" s="22"/>
      <c r="BU175" s="20"/>
      <c r="BV175" s="22"/>
      <c r="BW175" s="20"/>
      <c r="BX175" s="22"/>
      <c r="BY175" s="20"/>
      <c r="BZ175" s="172"/>
      <c r="CA175" s="20"/>
      <c r="CB175" s="164"/>
      <c r="CC175" s="20"/>
      <c r="CD175" s="178"/>
      <c r="CE175" s="20"/>
      <c r="CF175" s="95"/>
      <c r="CG175" s="20"/>
      <c r="CH175" s="95"/>
      <c r="CI175" s="20"/>
      <c r="CJ175" s="22"/>
      <c r="CK175" s="20"/>
      <c r="CL175" s="22"/>
      <c r="CM175" s="20"/>
      <c r="CN175" s="22"/>
      <c r="CO175" s="20"/>
      <c r="CP175" s="22"/>
      <c r="CQ175" s="20"/>
      <c r="CR175" s="22"/>
      <c r="CS175" s="20"/>
      <c r="CT175" s="22"/>
      <c r="CU175" s="20"/>
      <c r="CV175" s="22"/>
      <c r="CW175" s="20"/>
      <c r="CX175" s="22"/>
      <c r="CY175" s="20"/>
      <c r="CZ175" s="22"/>
      <c r="DA175" s="20"/>
      <c r="DB175" s="22"/>
      <c r="DC175" s="20"/>
      <c r="DD175" s="22"/>
      <c r="DE175" s="20"/>
      <c r="DF175" s="22"/>
      <c r="DG175" s="20"/>
      <c r="DH175" s="22"/>
      <c r="DI175" s="20"/>
      <c r="DJ175" s="22"/>
      <c r="DK175" s="20"/>
      <c r="DL175" s="22"/>
      <c r="DM175" s="20"/>
      <c r="DN175" s="22"/>
      <c r="DO175" s="20"/>
      <c r="DP175" s="22"/>
      <c r="DQ175" s="20"/>
      <c r="DR175" s="22"/>
      <c r="DS175" s="20"/>
      <c r="DT175" s="22"/>
      <c r="DU175" s="20"/>
      <c r="DV175" s="22"/>
      <c r="DW175" s="20"/>
      <c r="DX175" s="22"/>
      <c r="DY175" s="20"/>
      <c r="DZ175" s="22"/>
      <c r="EA175" s="23">
        <f t="shared" si="42"/>
        <v>0</v>
      </c>
      <c r="EB175" s="21">
        <f t="shared" si="38"/>
        <v>0</v>
      </c>
      <c r="EC175" s="193" t="e">
        <f t="shared" si="39"/>
        <v>#REF!</v>
      </c>
      <c r="ED175" s="193">
        <f t="shared" si="40"/>
        <v>0</v>
      </c>
      <c r="EE175" s="194">
        <f t="shared" si="43"/>
        <v>9</v>
      </c>
      <c r="EF175" s="185"/>
      <c r="EG175" s="185" t="s">
        <v>689</v>
      </c>
      <c r="EH175" s="185" t="s">
        <v>690</v>
      </c>
      <c r="EI175" s="185" t="s">
        <v>658</v>
      </c>
      <c r="EJ175" s="185">
        <v>9</v>
      </c>
      <c r="EK175" s="185">
        <v>147346.65</v>
      </c>
      <c r="EL175" s="185"/>
      <c r="EM175" s="185"/>
      <c r="EN175" s="185"/>
      <c r="EO175" s="185"/>
      <c r="EP175" s="185"/>
      <c r="EQ175" s="185"/>
      <c r="ER175" s="185"/>
      <c r="ES175" s="185"/>
      <c r="ET175" s="185"/>
      <c r="EU175" s="185"/>
      <c r="EV175" s="185"/>
      <c r="EW175" s="185"/>
      <c r="EX175" s="185"/>
      <c r="EY175" s="185"/>
      <c r="EZ175" s="185"/>
      <c r="FA175" s="185"/>
      <c r="FB175" s="185"/>
      <c r="FC175" s="185"/>
      <c r="FD175" s="185"/>
      <c r="FE175" s="185"/>
      <c r="FF175" s="185"/>
      <c r="FG175" s="195"/>
      <c r="FH175" s="185"/>
      <c r="FI175" s="185"/>
      <c r="FJ175" s="185"/>
      <c r="FK175" s="185"/>
      <c r="FL175" s="185"/>
      <c r="FM175" s="185"/>
      <c r="FN175" s="185"/>
      <c r="FO175" s="185"/>
      <c r="FP175" s="185"/>
      <c r="FQ175" s="185"/>
      <c r="FR175" s="185"/>
      <c r="FS175" s="185"/>
      <c r="FT175" s="185"/>
      <c r="FU175" s="185"/>
      <c r="FV175" s="185"/>
      <c r="FW175" s="185"/>
      <c r="FX175" s="185"/>
      <c r="FY175" s="185"/>
      <c r="FZ175" s="185"/>
      <c r="GA175" s="185"/>
      <c r="GB175" s="185"/>
      <c r="GC175" s="185"/>
      <c r="GD175" s="185"/>
      <c r="GE175" s="185"/>
      <c r="GF175" s="185"/>
      <c r="GG175" s="185"/>
      <c r="GH175" s="185"/>
      <c r="GI175" s="185"/>
      <c r="GJ175" s="185"/>
      <c r="GK175" s="185"/>
      <c r="GL175" s="185"/>
      <c r="GM175" s="185"/>
      <c r="GN175" s="185"/>
      <c r="GO175" s="185"/>
      <c r="GP175" s="185"/>
      <c r="GQ175" s="185"/>
      <c r="GR175" s="185"/>
      <c r="GS175" s="185"/>
      <c r="GT175" s="185"/>
      <c r="GU175" s="185"/>
      <c r="GV175" s="185"/>
      <c r="GW175" s="185"/>
      <c r="GX175" s="185"/>
      <c r="GY175" s="185"/>
      <c r="GZ175" s="185"/>
      <c r="HA175" s="185"/>
      <c r="HB175" s="185"/>
      <c r="HC175" s="185"/>
      <c r="HD175" s="185"/>
      <c r="HE175" s="185"/>
      <c r="HF175" s="185"/>
      <c r="HG175" s="185"/>
      <c r="HH175" s="185"/>
      <c r="HI175" s="185"/>
      <c r="HJ175" s="185"/>
      <c r="HK175" s="185"/>
      <c r="HL175" s="185"/>
      <c r="HM175" s="185"/>
      <c r="HN175" s="185"/>
      <c r="HO175" s="185"/>
      <c r="HP175" s="185"/>
      <c r="HQ175" s="185"/>
      <c r="HR175" s="185"/>
      <c r="HS175" s="185"/>
      <c r="HT175" s="185"/>
      <c r="HU175" s="185"/>
      <c r="HV175" s="185"/>
      <c r="HW175" s="185"/>
      <c r="HX175" s="185"/>
      <c r="HY175" s="185"/>
      <c r="HZ175" s="185"/>
      <c r="IA175" s="185"/>
      <c r="IB175" s="185"/>
      <c r="IC175" s="185"/>
      <c r="ID175" s="185"/>
      <c r="IE175" s="185"/>
      <c r="IF175" s="185"/>
      <c r="IG175" s="185"/>
      <c r="IH175" s="185"/>
      <c r="II175" s="185"/>
      <c r="IJ175" s="185"/>
      <c r="IK175" s="185"/>
      <c r="IL175" s="185"/>
      <c r="IM175" s="185"/>
      <c r="IN175" s="185"/>
      <c r="IO175" s="185"/>
      <c r="IP175" s="185"/>
      <c r="IQ175" s="185"/>
      <c r="IR175" s="185"/>
      <c r="IS175" s="185"/>
      <c r="IT175" s="185"/>
      <c r="IU175" s="185"/>
      <c r="IV175" s="185"/>
      <c r="IW175" s="185"/>
      <c r="IX175" s="185"/>
      <c r="IY175" s="185"/>
      <c r="IZ175" s="185"/>
      <c r="JA175" s="185"/>
      <c r="JB175" s="185"/>
      <c r="JC175" s="185"/>
      <c r="JD175" s="185"/>
      <c r="JE175" s="185"/>
      <c r="JF175" s="185"/>
      <c r="JG175" s="185"/>
      <c r="JH175" s="185"/>
      <c r="JI175" s="185"/>
      <c r="JJ175" s="185"/>
      <c r="JK175" s="185"/>
      <c r="JL175" s="185"/>
      <c r="JM175" s="185"/>
      <c r="JN175" s="185"/>
      <c r="JO175" s="185"/>
      <c r="JP175" s="185"/>
      <c r="JQ175" s="185"/>
      <c r="JR175" s="185"/>
      <c r="JS175" s="185"/>
      <c r="JT175" s="185"/>
      <c r="JU175" s="185"/>
      <c r="JV175" s="185"/>
      <c r="JW175" s="185"/>
      <c r="JX175" s="185"/>
      <c r="JY175" s="185"/>
      <c r="JZ175" s="185"/>
      <c r="KA175" s="185"/>
      <c r="KB175" s="185"/>
      <c r="KC175" s="185"/>
      <c r="KD175" s="185"/>
      <c r="KE175" s="185"/>
      <c r="KF175" s="185"/>
      <c r="KG175" s="185"/>
      <c r="KH175" s="185"/>
      <c r="KI175" s="185"/>
      <c r="KJ175" s="185"/>
      <c r="KK175" s="185"/>
      <c r="KL175" s="185"/>
      <c r="KM175" s="185"/>
      <c r="KN175" s="185"/>
      <c r="KO175" s="185"/>
      <c r="KP175" s="185"/>
      <c r="KQ175" s="185"/>
      <c r="KR175" s="185"/>
      <c r="KS175" s="185"/>
      <c r="KT175" s="185"/>
      <c r="KU175" s="185"/>
      <c r="KV175" s="185"/>
      <c r="KW175" s="185"/>
      <c r="KX175" s="185"/>
      <c r="KY175" s="185"/>
      <c r="KZ175" s="185"/>
      <c r="LA175" s="185"/>
      <c r="LB175" s="185"/>
      <c r="LC175" s="185"/>
      <c r="LD175" s="185"/>
      <c r="LE175" s="185"/>
      <c r="LF175" s="185"/>
      <c r="LG175" s="185"/>
      <c r="LH175" s="185"/>
      <c r="LI175" s="185"/>
      <c r="LJ175" s="185"/>
      <c r="LK175" s="185"/>
      <c r="LL175" s="185"/>
      <c r="LM175" s="185"/>
      <c r="LN175" s="185"/>
      <c r="LO175" s="185"/>
      <c r="LP175" s="185"/>
      <c r="LQ175" s="185"/>
      <c r="LR175" s="185"/>
      <c r="LS175" s="185"/>
      <c r="LT175" s="185"/>
    </row>
    <row r="176" spans="1:332" ht="14.45" customHeight="1">
      <c r="A176" s="196" t="str">
        <f t="shared" si="36"/>
        <v>9.2.27</v>
      </c>
      <c r="B176" s="253" t="str">
        <f t="shared" si="36"/>
        <v>tapa registro</v>
      </c>
      <c r="C176" s="196" t="str">
        <f t="shared" si="36"/>
        <v>un</v>
      </c>
      <c r="D176" s="196">
        <f t="shared" si="36"/>
        <v>26</v>
      </c>
      <c r="E176" s="196">
        <f t="shared" si="36"/>
        <v>22205.7</v>
      </c>
      <c r="F176" s="197">
        <f t="shared" si="41"/>
        <v>577348.20000000007</v>
      </c>
      <c r="G176" s="20"/>
      <c r="H176" s="21">
        <f t="shared" si="44"/>
        <v>0</v>
      </c>
      <c r="I176" s="20"/>
      <c r="J176" s="21">
        <f t="shared" si="45"/>
        <v>0</v>
      </c>
      <c r="K176" s="20"/>
      <c r="L176" s="21">
        <f t="shared" si="46"/>
        <v>0</v>
      </c>
      <c r="M176" s="20"/>
      <c r="N176" s="33">
        <f t="shared" si="49"/>
        <v>0</v>
      </c>
      <c r="O176" s="20"/>
      <c r="P176" s="22"/>
      <c r="Q176" s="20"/>
      <c r="R176" s="22"/>
      <c r="S176" s="20"/>
      <c r="T176" s="22"/>
      <c r="U176" s="20"/>
      <c r="V176" s="22"/>
      <c r="W176" s="20"/>
      <c r="X176" s="22"/>
      <c r="Y176" s="20"/>
      <c r="Z176" s="22"/>
      <c r="AA176" s="20"/>
      <c r="AB176" s="22"/>
      <c r="AC176" s="20"/>
      <c r="AD176" s="22"/>
      <c r="AE176" s="20"/>
      <c r="AF176" s="22"/>
      <c r="AG176" s="20"/>
      <c r="AH176" s="22"/>
      <c r="AI176" s="20"/>
      <c r="AJ176" s="22"/>
      <c r="AK176" s="20"/>
      <c r="AL176" s="22"/>
      <c r="AM176" s="20"/>
      <c r="AN176" s="22"/>
      <c r="AO176" s="20"/>
      <c r="AP176" s="22"/>
      <c r="AQ176" s="20"/>
      <c r="AR176" s="22"/>
      <c r="AS176" s="20"/>
      <c r="AT176" s="22"/>
      <c r="AU176" s="20"/>
      <c r="AV176" s="22"/>
      <c r="AW176" s="20"/>
      <c r="AX176" s="22"/>
      <c r="AY176" s="20"/>
      <c r="AZ176" s="22"/>
      <c r="BA176" s="20"/>
      <c r="BB176" s="22"/>
      <c r="BC176" s="20"/>
      <c r="BD176" s="22"/>
      <c r="BE176" s="20"/>
      <c r="BF176" s="22"/>
      <c r="BG176" s="83"/>
      <c r="BH176" s="84"/>
      <c r="BI176" s="20"/>
      <c r="BJ176" s="95"/>
      <c r="BK176" s="20">
        <v>0</v>
      </c>
      <c r="BL176" s="21">
        <f t="shared" si="47"/>
        <v>0</v>
      </c>
      <c r="BM176" s="20"/>
      <c r="BN176" s="95">
        <f t="shared" si="37"/>
        <v>0</v>
      </c>
      <c r="BO176" s="20"/>
      <c r="BP176" s="21">
        <f t="shared" si="48"/>
        <v>0</v>
      </c>
      <c r="BQ176" s="20"/>
      <c r="BR176" s="22"/>
      <c r="BS176" s="20"/>
      <c r="BT176" s="22"/>
      <c r="BU176" s="20"/>
      <c r="BV176" s="22"/>
      <c r="BW176" s="20"/>
      <c r="BX176" s="22"/>
      <c r="BY176" s="20"/>
      <c r="BZ176" s="172"/>
      <c r="CA176" s="20"/>
      <c r="CB176" s="164"/>
      <c r="CC176" s="20"/>
      <c r="CD176" s="178"/>
      <c r="CE176" s="20"/>
      <c r="CF176" s="95"/>
      <c r="CG176" s="20"/>
      <c r="CH176" s="95"/>
      <c r="CI176" s="20"/>
      <c r="CJ176" s="22"/>
      <c r="CK176" s="20"/>
      <c r="CL176" s="22"/>
      <c r="CM176" s="20"/>
      <c r="CN176" s="22"/>
      <c r="CO176" s="20"/>
      <c r="CP176" s="22"/>
      <c r="CQ176" s="20"/>
      <c r="CR176" s="22"/>
      <c r="CS176" s="20"/>
      <c r="CT176" s="22"/>
      <c r="CU176" s="20"/>
      <c r="CV176" s="22"/>
      <c r="CW176" s="20"/>
      <c r="CX176" s="22"/>
      <c r="CY176" s="20"/>
      <c r="CZ176" s="22"/>
      <c r="DA176" s="20"/>
      <c r="DB176" s="22"/>
      <c r="DC176" s="20"/>
      <c r="DD176" s="22"/>
      <c r="DE176" s="20"/>
      <c r="DF176" s="22"/>
      <c r="DG176" s="20"/>
      <c r="DH176" s="22"/>
      <c r="DI176" s="20"/>
      <c r="DJ176" s="22"/>
      <c r="DK176" s="20"/>
      <c r="DL176" s="22"/>
      <c r="DM176" s="20"/>
      <c r="DN176" s="22"/>
      <c r="DO176" s="20"/>
      <c r="DP176" s="22"/>
      <c r="DQ176" s="20"/>
      <c r="DR176" s="22"/>
      <c r="DS176" s="20"/>
      <c r="DT176" s="22"/>
      <c r="DU176" s="20"/>
      <c r="DV176" s="22"/>
      <c r="DW176" s="20"/>
      <c r="DX176" s="22"/>
      <c r="DY176" s="20"/>
      <c r="DZ176" s="22"/>
      <c r="EA176" s="23">
        <f t="shared" si="42"/>
        <v>0</v>
      </c>
      <c r="EB176" s="21">
        <f t="shared" si="38"/>
        <v>0</v>
      </c>
      <c r="EC176" s="193" t="e">
        <f t="shared" si="39"/>
        <v>#REF!</v>
      </c>
      <c r="ED176" s="193">
        <f t="shared" si="40"/>
        <v>0</v>
      </c>
      <c r="EE176" s="194">
        <f t="shared" si="43"/>
        <v>26</v>
      </c>
      <c r="EF176" s="185"/>
      <c r="EG176" s="185" t="s">
        <v>691</v>
      </c>
      <c r="EH176" s="185" t="s">
        <v>692</v>
      </c>
      <c r="EI176" s="185" t="s">
        <v>693</v>
      </c>
      <c r="EJ176" s="185">
        <v>26</v>
      </c>
      <c r="EK176" s="185">
        <v>22205.7</v>
      </c>
      <c r="EL176" s="185"/>
      <c r="EM176" s="185"/>
      <c r="EN176" s="185"/>
      <c r="EO176" s="185"/>
      <c r="EP176" s="185"/>
      <c r="EQ176" s="185"/>
      <c r="ER176" s="185"/>
      <c r="ES176" s="185"/>
      <c r="ET176" s="185"/>
      <c r="EU176" s="185"/>
      <c r="EV176" s="185"/>
      <c r="EW176" s="185"/>
      <c r="EX176" s="185"/>
      <c r="EY176" s="185"/>
      <c r="EZ176" s="185"/>
      <c r="FA176" s="185"/>
      <c r="FB176" s="185"/>
      <c r="FC176" s="185"/>
      <c r="FD176" s="185"/>
      <c r="FE176" s="185"/>
      <c r="FF176" s="185"/>
      <c r="FG176" s="195"/>
      <c r="FH176" s="185"/>
      <c r="FI176" s="185"/>
      <c r="FJ176" s="185"/>
      <c r="FK176" s="185"/>
      <c r="FL176" s="185"/>
      <c r="FM176" s="185"/>
      <c r="FN176" s="185"/>
      <c r="FO176" s="185"/>
      <c r="FP176" s="185"/>
      <c r="FQ176" s="185"/>
      <c r="FR176" s="185"/>
      <c r="FS176" s="185"/>
      <c r="FT176" s="185"/>
      <c r="FU176" s="185"/>
      <c r="FV176" s="185"/>
      <c r="FW176" s="185"/>
      <c r="FX176" s="185"/>
      <c r="FY176" s="185"/>
      <c r="FZ176" s="185"/>
      <c r="GA176" s="185"/>
      <c r="GB176" s="185"/>
      <c r="GC176" s="185"/>
      <c r="GD176" s="185"/>
      <c r="GE176" s="185"/>
      <c r="GF176" s="185"/>
      <c r="GG176" s="185"/>
      <c r="GH176" s="185"/>
      <c r="GI176" s="185"/>
      <c r="GJ176" s="185"/>
      <c r="GK176" s="185"/>
      <c r="GL176" s="185"/>
      <c r="GM176" s="185"/>
      <c r="GN176" s="185"/>
      <c r="GO176" s="185"/>
      <c r="GP176" s="185"/>
      <c r="GQ176" s="185"/>
      <c r="GR176" s="185"/>
      <c r="GS176" s="185"/>
      <c r="GT176" s="185"/>
      <c r="GU176" s="185"/>
      <c r="GV176" s="185"/>
      <c r="GW176" s="185"/>
      <c r="GX176" s="185"/>
      <c r="GY176" s="185"/>
      <c r="GZ176" s="185"/>
      <c r="HA176" s="185"/>
      <c r="HB176" s="185"/>
      <c r="HC176" s="185"/>
      <c r="HD176" s="185"/>
      <c r="HE176" s="185"/>
      <c r="HF176" s="185"/>
      <c r="HG176" s="185"/>
      <c r="HH176" s="185"/>
      <c r="HI176" s="185"/>
      <c r="HJ176" s="185"/>
      <c r="HK176" s="185"/>
      <c r="HL176" s="185"/>
      <c r="HM176" s="185"/>
      <c r="HN176" s="185"/>
      <c r="HO176" s="185"/>
      <c r="HP176" s="185"/>
      <c r="HQ176" s="185"/>
      <c r="HR176" s="185"/>
      <c r="HS176" s="185"/>
      <c r="HT176" s="185"/>
      <c r="HU176" s="185"/>
      <c r="HV176" s="185"/>
      <c r="HW176" s="185"/>
      <c r="HX176" s="185"/>
      <c r="HY176" s="185"/>
      <c r="HZ176" s="185"/>
      <c r="IA176" s="185"/>
      <c r="IB176" s="185"/>
      <c r="IC176" s="185"/>
      <c r="ID176" s="185"/>
      <c r="IE176" s="185"/>
      <c r="IF176" s="185"/>
      <c r="IG176" s="185"/>
      <c r="IH176" s="185"/>
      <c r="II176" s="185"/>
      <c r="IJ176" s="185"/>
      <c r="IK176" s="185"/>
      <c r="IL176" s="185"/>
      <c r="IM176" s="185"/>
      <c r="IN176" s="185"/>
      <c r="IO176" s="185"/>
      <c r="IP176" s="185"/>
      <c r="IQ176" s="185"/>
      <c r="IR176" s="185"/>
      <c r="IS176" s="185"/>
      <c r="IT176" s="185"/>
      <c r="IU176" s="185"/>
      <c r="IV176" s="185"/>
      <c r="IW176" s="185"/>
      <c r="IX176" s="185"/>
      <c r="IY176" s="185"/>
      <c r="IZ176" s="185"/>
      <c r="JA176" s="185"/>
      <c r="JB176" s="185"/>
      <c r="JC176" s="185"/>
      <c r="JD176" s="185"/>
      <c r="JE176" s="185"/>
      <c r="JF176" s="185"/>
      <c r="JG176" s="185"/>
      <c r="JH176" s="185"/>
      <c r="JI176" s="185"/>
      <c r="JJ176" s="185"/>
      <c r="JK176" s="185"/>
      <c r="JL176" s="185"/>
      <c r="JM176" s="185"/>
      <c r="JN176" s="185"/>
      <c r="JO176" s="185"/>
      <c r="JP176" s="185"/>
      <c r="JQ176" s="185"/>
      <c r="JR176" s="185"/>
      <c r="JS176" s="185"/>
      <c r="JT176" s="185"/>
      <c r="JU176" s="185"/>
      <c r="JV176" s="185"/>
      <c r="JW176" s="185"/>
      <c r="JX176" s="185"/>
      <c r="JY176" s="185"/>
      <c r="JZ176" s="185"/>
      <c r="KA176" s="185"/>
      <c r="KB176" s="185"/>
      <c r="KC176" s="185"/>
      <c r="KD176" s="185"/>
      <c r="KE176" s="185"/>
      <c r="KF176" s="185"/>
      <c r="KG176" s="185"/>
      <c r="KH176" s="185"/>
      <c r="KI176" s="185"/>
      <c r="KJ176" s="185"/>
      <c r="KK176" s="185"/>
      <c r="KL176" s="185"/>
      <c r="KM176" s="185"/>
      <c r="KN176" s="185"/>
      <c r="KO176" s="185"/>
      <c r="KP176" s="185"/>
      <c r="KQ176" s="185"/>
      <c r="KR176" s="185"/>
      <c r="KS176" s="185"/>
      <c r="KT176" s="185"/>
      <c r="KU176" s="185"/>
      <c r="KV176" s="185"/>
      <c r="KW176" s="185"/>
      <c r="KX176" s="185"/>
      <c r="KY176" s="185"/>
      <c r="KZ176" s="185"/>
      <c r="LA176" s="185"/>
      <c r="LB176" s="185"/>
      <c r="LC176" s="185"/>
      <c r="LD176" s="185"/>
      <c r="LE176" s="185"/>
      <c r="LF176" s="185"/>
      <c r="LG176" s="185"/>
      <c r="LH176" s="185"/>
      <c r="LI176" s="185"/>
      <c r="LJ176" s="185"/>
      <c r="LK176" s="185"/>
      <c r="LL176" s="185"/>
      <c r="LM176" s="185"/>
      <c r="LN176" s="185"/>
      <c r="LO176" s="185"/>
      <c r="LP176" s="185"/>
      <c r="LQ176" s="185"/>
      <c r="LR176" s="185"/>
      <c r="LS176" s="185"/>
      <c r="LT176" s="185"/>
    </row>
    <row r="177" spans="1:332" s="190" customFormat="1" ht="15" customHeight="1">
      <c r="A177" s="196" t="str">
        <f t="shared" si="36"/>
        <v>9.2.28</v>
      </c>
      <c r="B177" s="253" t="str">
        <f t="shared" si="36"/>
        <v xml:space="preserve">SUMINISTRO E INSTALACION MEDIDOR VELOCIMETRICO 1/2", incluye medidores, Reg. tub, acc y demas elementos normativos.                                                     </v>
      </c>
      <c r="C177" s="196" t="str">
        <f t="shared" si="36"/>
        <v xml:space="preserve">UN   </v>
      </c>
      <c r="D177" s="196">
        <f t="shared" si="36"/>
        <v>18</v>
      </c>
      <c r="E177" s="196">
        <f t="shared" si="36"/>
        <v>103752</v>
      </c>
      <c r="F177" s="197">
        <f t="shared" si="41"/>
        <v>1867536</v>
      </c>
      <c r="G177" s="20"/>
      <c r="H177" s="21">
        <f t="shared" si="44"/>
        <v>0</v>
      </c>
      <c r="I177" s="20"/>
      <c r="J177" s="21">
        <f t="shared" si="45"/>
        <v>0</v>
      </c>
      <c r="K177" s="20"/>
      <c r="L177" s="21">
        <f t="shared" si="46"/>
        <v>0</v>
      </c>
      <c r="M177" s="20"/>
      <c r="N177" s="33">
        <f t="shared" si="49"/>
        <v>0</v>
      </c>
      <c r="O177" s="20"/>
      <c r="P177" s="22"/>
      <c r="Q177" s="20"/>
      <c r="R177" s="22"/>
      <c r="S177" s="20"/>
      <c r="T177" s="22"/>
      <c r="U177" s="20"/>
      <c r="V177" s="22"/>
      <c r="W177" s="20"/>
      <c r="X177" s="22"/>
      <c r="Y177" s="20"/>
      <c r="Z177" s="22"/>
      <c r="AA177" s="20"/>
      <c r="AB177" s="22"/>
      <c r="AC177" s="20"/>
      <c r="AD177" s="22"/>
      <c r="AE177" s="20"/>
      <c r="AF177" s="22"/>
      <c r="AG177" s="20"/>
      <c r="AH177" s="22"/>
      <c r="AI177" s="20"/>
      <c r="AJ177" s="22"/>
      <c r="AK177" s="20"/>
      <c r="AL177" s="22"/>
      <c r="AM177" s="20"/>
      <c r="AN177" s="22"/>
      <c r="AO177" s="20"/>
      <c r="AP177" s="22"/>
      <c r="AQ177" s="20"/>
      <c r="AR177" s="22"/>
      <c r="AS177" s="20"/>
      <c r="AT177" s="22"/>
      <c r="AU177" s="20"/>
      <c r="AV177" s="22"/>
      <c r="AW177" s="20"/>
      <c r="AX177" s="22"/>
      <c r="AY177" s="20"/>
      <c r="AZ177" s="22"/>
      <c r="BA177" s="20"/>
      <c r="BB177" s="22"/>
      <c r="BC177" s="20"/>
      <c r="BD177" s="22"/>
      <c r="BE177" s="20"/>
      <c r="BF177" s="22"/>
      <c r="BG177" s="83"/>
      <c r="BH177" s="84"/>
      <c r="BI177" s="20"/>
      <c r="BJ177" s="95"/>
      <c r="BK177" s="20">
        <v>0</v>
      </c>
      <c r="BL177" s="21">
        <f t="shared" si="47"/>
        <v>0</v>
      </c>
      <c r="BM177" s="20"/>
      <c r="BN177" s="95">
        <f t="shared" si="37"/>
        <v>0</v>
      </c>
      <c r="BO177" s="20"/>
      <c r="BP177" s="21">
        <f t="shared" si="48"/>
        <v>0</v>
      </c>
      <c r="BQ177" s="20"/>
      <c r="BR177" s="22"/>
      <c r="BS177" s="20"/>
      <c r="BT177" s="22"/>
      <c r="BU177" s="20"/>
      <c r="BV177" s="22"/>
      <c r="BW177" s="20"/>
      <c r="BX177" s="22"/>
      <c r="BY177" s="20"/>
      <c r="BZ177" s="172"/>
      <c r="CA177" s="20"/>
      <c r="CB177" s="164"/>
      <c r="CC177" s="20"/>
      <c r="CD177" s="178"/>
      <c r="CE177" s="20"/>
      <c r="CF177" s="95"/>
      <c r="CG177" s="20"/>
      <c r="CH177" s="95"/>
      <c r="CI177" s="20"/>
      <c r="CJ177" s="22"/>
      <c r="CK177" s="20"/>
      <c r="CL177" s="22"/>
      <c r="CM177" s="20"/>
      <c r="CN177" s="22"/>
      <c r="CO177" s="20"/>
      <c r="CP177" s="22"/>
      <c r="CQ177" s="20"/>
      <c r="CR177" s="22"/>
      <c r="CS177" s="20"/>
      <c r="CT177" s="22"/>
      <c r="CU177" s="20"/>
      <c r="CV177" s="22"/>
      <c r="CW177" s="20"/>
      <c r="CX177" s="22"/>
      <c r="CY177" s="20"/>
      <c r="CZ177" s="22"/>
      <c r="DA177" s="20"/>
      <c r="DB177" s="22"/>
      <c r="DC177" s="20"/>
      <c r="DD177" s="22"/>
      <c r="DE177" s="20"/>
      <c r="DF177" s="22"/>
      <c r="DG177" s="20"/>
      <c r="DH177" s="22"/>
      <c r="DI177" s="20"/>
      <c r="DJ177" s="22"/>
      <c r="DK177" s="20"/>
      <c r="DL177" s="22"/>
      <c r="DM177" s="20"/>
      <c r="DN177" s="22"/>
      <c r="DO177" s="20"/>
      <c r="DP177" s="22"/>
      <c r="DQ177" s="20"/>
      <c r="DR177" s="22"/>
      <c r="DS177" s="20"/>
      <c r="DT177" s="22"/>
      <c r="DU177" s="20"/>
      <c r="DV177" s="22"/>
      <c r="DW177" s="20"/>
      <c r="DX177" s="22"/>
      <c r="DY177" s="20"/>
      <c r="DZ177" s="22"/>
      <c r="EA177" s="23">
        <f t="shared" si="42"/>
        <v>0</v>
      </c>
      <c r="EB177" s="21">
        <f t="shared" si="38"/>
        <v>0</v>
      </c>
      <c r="EC177" s="193" t="e">
        <f t="shared" si="39"/>
        <v>#REF!</v>
      </c>
      <c r="ED177" s="193">
        <f t="shared" si="40"/>
        <v>0</v>
      </c>
      <c r="EE177" s="194">
        <f t="shared" si="43"/>
        <v>18</v>
      </c>
      <c r="EF177" s="185"/>
      <c r="EG177" s="185" t="s">
        <v>694</v>
      </c>
      <c r="EH177" s="185" t="s">
        <v>695</v>
      </c>
      <c r="EI177" s="185" t="s">
        <v>658</v>
      </c>
      <c r="EJ177" s="185">
        <v>18</v>
      </c>
      <c r="EK177" s="185">
        <v>103752</v>
      </c>
      <c r="EL177" s="185"/>
      <c r="EM177" s="185"/>
      <c r="EN177" s="185"/>
      <c r="EO177" s="185"/>
      <c r="EP177" s="185"/>
      <c r="EQ177" s="185"/>
      <c r="ER177" s="185"/>
      <c r="ES177" s="185"/>
      <c r="ET177" s="185"/>
      <c r="EU177" s="185"/>
      <c r="EV177" s="185"/>
      <c r="EW177" s="185"/>
      <c r="EX177" s="185"/>
      <c r="EY177" s="185"/>
      <c r="EZ177" s="185"/>
      <c r="FA177" s="185"/>
      <c r="FB177" s="185"/>
      <c r="FC177" s="185"/>
      <c r="FD177" s="185"/>
      <c r="FE177" s="185"/>
      <c r="FF177" s="185"/>
      <c r="FG177" s="195"/>
      <c r="FH177" s="185"/>
      <c r="FI177" s="185"/>
      <c r="FJ177" s="185"/>
      <c r="FK177" s="185"/>
      <c r="FL177" s="185"/>
      <c r="FM177" s="185"/>
      <c r="FN177" s="185"/>
      <c r="FO177" s="185"/>
      <c r="FP177" s="185"/>
      <c r="FQ177" s="185"/>
      <c r="FR177" s="185"/>
      <c r="FS177" s="185"/>
      <c r="FT177" s="185"/>
      <c r="FU177" s="185"/>
      <c r="FV177" s="185"/>
      <c r="FW177" s="185"/>
      <c r="FX177" s="185"/>
      <c r="FY177" s="185"/>
      <c r="FZ177" s="185"/>
      <c r="GA177" s="185"/>
      <c r="GB177" s="185"/>
      <c r="GC177" s="185"/>
      <c r="GD177" s="185"/>
      <c r="GE177" s="185"/>
      <c r="GF177" s="185"/>
      <c r="GG177" s="185"/>
      <c r="GH177" s="185"/>
      <c r="GI177" s="185"/>
      <c r="GJ177" s="185"/>
      <c r="GK177" s="185"/>
      <c r="GL177" s="185"/>
      <c r="GM177" s="185"/>
      <c r="GN177" s="185"/>
      <c r="GO177" s="185"/>
      <c r="GP177" s="185"/>
      <c r="GQ177" s="185"/>
      <c r="GR177" s="185"/>
      <c r="GS177" s="185"/>
      <c r="GT177" s="185"/>
      <c r="GU177" s="185"/>
      <c r="GV177" s="185"/>
      <c r="GW177" s="185"/>
      <c r="GX177" s="185"/>
      <c r="GY177" s="185"/>
      <c r="GZ177" s="185"/>
      <c r="HA177" s="185"/>
      <c r="HB177" s="185"/>
      <c r="HC177" s="185"/>
      <c r="HD177" s="185"/>
      <c r="HE177" s="185"/>
      <c r="HF177" s="185"/>
      <c r="HG177" s="185"/>
      <c r="HH177" s="185"/>
      <c r="HI177" s="185"/>
      <c r="HJ177" s="185"/>
      <c r="HK177" s="185"/>
      <c r="HL177" s="185"/>
      <c r="HM177" s="185"/>
      <c r="HN177" s="185"/>
      <c r="HO177" s="185"/>
      <c r="HP177" s="185"/>
      <c r="HQ177" s="185"/>
      <c r="HR177" s="185"/>
      <c r="HS177" s="185"/>
      <c r="HT177" s="185"/>
      <c r="HU177" s="185"/>
      <c r="HV177" s="185"/>
      <c r="HW177" s="185"/>
      <c r="HX177" s="185"/>
      <c r="HY177" s="185"/>
      <c r="HZ177" s="185"/>
      <c r="IA177" s="185"/>
      <c r="IB177" s="185"/>
      <c r="IC177" s="185"/>
      <c r="ID177" s="185"/>
      <c r="IE177" s="185"/>
      <c r="IF177" s="185"/>
      <c r="IG177" s="185"/>
      <c r="IH177" s="185"/>
      <c r="II177" s="185"/>
      <c r="IJ177" s="185"/>
      <c r="IK177" s="185"/>
      <c r="IL177" s="185"/>
      <c r="IM177" s="185"/>
      <c r="IN177" s="185"/>
      <c r="IO177" s="185"/>
      <c r="IP177" s="185"/>
      <c r="IQ177" s="185"/>
      <c r="IR177" s="185"/>
      <c r="IS177" s="185"/>
      <c r="IT177" s="185"/>
      <c r="IU177" s="185"/>
      <c r="IV177" s="185"/>
      <c r="IW177" s="185"/>
      <c r="IX177" s="185"/>
      <c r="IY177" s="185"/>
      <c r="IZ177" s="185"/>
      <c r="JA177" s="185"/>
      <c r="JB177" s="185"/>
      <c r="JC177" s="185"/>
      <c r="JD177" s="185"/>
      <c r="JE177" s="185"/>
      <c r="JF177" s="185"/>
      <c r="JG177" s="185"/>
      <c r="JH177" s="185"/>
      <c r="JI177" s="185"/>
      <c r="JJ177" s="185"/>
      <c r="JK177" s="185"/>
      <c r="JL177" s="185"/>
      <c r="JM177" s="185"/>
      <c r="JN177" s="185"/>
      <c r="JO177" s="185"/>
      <c r="JP177" s="185"/>
      <c r="JQ177" s="185"/>
      <c r="JR177" s="185"/>
      <c r="JS177" s="185"/>
      <c r="JT177" s="185"/>
      <c r="JU177" s="185"/>
      <c r="JV177" s="185"/>
      <c r="JW177" s="185"/>
      <c r="JX177" s="185"/>
      <c r="JY177" s="185"/>
      <c r="JZ177" s="185"/>
      <c r="KA177" s="185"/>
      <c r="KB177" s="185"/>
      <c r="KC177" s="185"/>
      <c r="KD177" s="185"/>
      <c r="KE177" s="185"/>
      <c r="KF177" s="185"/>
      <c r="KG177" s="185"/>
      <c r="KH177" s="185"/>
      <c r="KI177" s="185"/>
      <c r="KJ177" s="185"/>
      <c r="KK177" s="185"/>
      <c r="KL177" s="185"/>
      <c r="KM177" s="185"/>
      <c r="KN177" s="185"/>
      <c r="KO177" s="185"/>
      <c r="KP177" s="185"/>
      <c r="KQ177" s="185"/>
      <c r="KR177" s="185"/>
      <c r="KS177" s="185"/>
      <c r="KT177" s="185"/>
      <c r="KU177" s="185"/>
      <c r="KV177" s="185"/>
      <c r="KW177" s="185"/>
      <c r="KX177" s="185"/>
      <c r="KY177" s="185"/>
      <c r="KZ177" s="185"/>
      <c r="LA177" s="185"/>
      <c r="LB177" s="185"/>
      <c r="LC177" s="185"/>
      <c r="LD177" s="185"/>
      <c r="LE177" s="185"/>
      <c r="LF177" s="185"/>
      <c r="LG177" s="185"/>
      <c r="LH177" s="185"/>
      <c r="LI177" s="185"/>
      <c r="LJ177" s="185"/>
      <c r="LK177" s="185"/>
      <c r="LL177" s="185"/>
      <c r="LM177" s="185"/>
      <c r="LN177" s="185"/>
      <c r="LO177" s="185"/>
      <c r="LP177" s="185"/>
      <c r="LQ177" s="185"/>
      <c r="LR177" s="185"/>
      <c r="LS177" s="185"/>
      <c r="LT177" s="185"/>
    </row>
    <row r="178" spans="1:332" ht="14.45" customHeight="1">
      <c r="A178" s="196" t="str">
        <f t="shared" si="36"/>
        <v>9.2.29</v>
      </c>
      <c r="B178" s="253" t="str">
        <f t="shared" si="36"/>
        <v xml:space="preserve">SUMINISTRO E INSTALACIÓN MEDIDOR VELOCIMETRICO 2 1/2",incluye medidores, Reg. tub, acc y demas elementos normativos.                                                                  </v>
      </c>
      <c r="C178" s="196" t="str">
        <f t="shared" si="36"/>
        <v xml:space="preserve">UN   </v>
      </c>
      <c r="D178" s="196">
        <f t="shared" si="36"/>
        <v>4</v>
      </c>
      <c r="E178" s="196">
        <f t="shared" si="36"/>
        <v>1485629.64</v>
      </c>
      <c r="F178" s="197">
        <f t="shared" si="41"/>
        <v>5942518.5599999996</v>
      </c>
      <c r="G178" s="20"/>
      <c r="H178" s="21">
        <f t="shared" si="44"/>
        <v>0</v>
      </c>
      <c r="I178" s="20"/>
      <c r="J178" s="21">
        <f t="shared" si="45"/>
        <v>0</v>
      </c>
      <c r="K178" s="20"/>
      <c r="L178" s="21">
        <f t="shared" si="46"/>
        <v>0</v>
      </c>
      <c r="M178" s="20"/>
      <c r="N178" s="33">
        <f t="shared" si="49"/>
        <v>0</v>
      </c>
      <c r="O178" s="20"/>
      <c r="P178" s="22"/>
      <c r="Q178" s="20"/>
      <c r="R178" s="22"/>
      <c r="S178" s="20"/>
      <c r="T178" s="22"/>
      <c r="U178" s="20"/>
      <c r="V178" s="22"/>
      <c r="W178" s="20"/>
      <c r="X178" s="22"/>
      <c r="Y178" s="20"/>
      <c r="Z178" s="22"/>
      <c r="AA178" s="20"/>
      <c r="AB178" s="22"/>
      <c r="AC178" s="20"/>
      <c r="AD178" s="22"/>
      <c r="AE178" s="20"/>
      <c r="AF178" s="22"/>
      <c r="AG178" s="20"/>
      <c r="AH178" s="22"/>
      <c r="AI178" s="20"/>
      <c r="AJ178" s="22"/>
      <c r="AK178" s="20"/>
      <c r="AL178" s="22"/>
      <c r="AM178" s="20"/>
      <c r="AN178" s="22"/>
      <c r="AO178" s="20"/>
      <c r="AP178" s="22"/>
      <c r="AQ178" s="20"/>
      <c r="AR178" s="22"/>
      <c r="AS178" s="20"/>
      <c r="AT178" s="22"/>
      <c r="AU178" s="20"/>
      <c r="AV178" s="22"/>
      <c r="AW178" s="20"/>
      <c r="AX178" s="22"/>
      <c r="AY178" s="20"/>
      <c r="AZ178" s="22"/>
      <c r="BA178" s="20"/>
      <c r="BB178" s="22"/>
      <c r="BC178" s="20"/>
      <c r="BD178" s="22"/>
      <c r="BE178" s="20"/>
      <c r="BF178" s="22"/>
      <c r="BG178" s="83"/>
      <c r="BH178" s="84"/>
      <c r="BI178" s="20"/>
      <c r="BJ178" s="95"/>
      <c r="BK178" s="20">
        <v>0</v>
      </c>
      <c r="BL178" s="21">
        <f t="shared" si="47"/>
        <v>0</v>
      </c>
      <c r="BM178" s="20"/>
      <c r="BN178" s="95">
        <f t="shared" si="37"/>
        <v>0</v>
      </c>
      <c r="BO178" s="20"/>
      <c r="BP178" s="21">
        <f t="shared" si="48"/>
        <v>0</v>
      </c>
      <c r="BQ178" s="20"/>
      <c r="BR178" s="22"/>
      <c r="BS178" s="20"/>
      <c r="BT178" s="22"/>
      <c r="BU178" s="20"/>
      <c r="BV178" s="22"/>
      <c r="BW178" s="20"/>
      <c r="BX178" s="22"/>
      <c r="BY178" s="20"/>
      <c r="BZ178" s="172"/>
      <c r="CA178" s="20"/>
      <c r="CB178" s="164"/>
      <c r="CC178" s="20"/>
      <c r="CD178" s="178"/>
      <c r="CE178" s="20"/>
      <c r="CF178" s="95"/>
      <c r="CG178" s="20"/>
      <c r="CH178" s="95"/>
      <c r="CI178" s="20"/>
      <c r="CJ178" s="22"/>
      <c r="CK178" s="20"/>
      <c r="CL178" s="22"/>
      <c r="CM178" s="20"/>
      <c r="CN178" s="22"/>
      <c r="CO178" s="20"/>
      <c r="CP178" s="22"/>
      <c r="CQ178" s="20"/>
      <c r="CR178" s="22"/>
      <c r="CS178" s="20"/>
      <c r="CT178" s="22"/>
      <c r="CU178" s="20"/>
      <c r="CV178" s="22"/>
      <c r="CW178" s="20"/>
      <c r="CX178" s="22"/>
      <c r="CY178" s="20"/>
      <c r="CZ178" s="22"/>
      <c r="DA178" s="20"/>
      <c r="DB178" s="22"/>
      <c r="DC178" s="20"/>
      <c r="DD178" s="22"/>
      <c r="DE178" s="20"/>
      <c r="DF178" s="22"/>
      <c r="DG178" s="20"/>
      <c r="DH178" s="22"/>
      <c r="DI178" s="20"/>
      <c r="DJ178" s="22"/>
      <c r="DK178" s="20"/>
      <c r="DL178" s="22"/>
      <c r="DM178" s="20"/>
      <c r="DN178" s="22"/>
      <c r="DO178" s="20"/>
      <c r="DP178" s="22"/>
      <c r="DQ178" s="20"/>
      <c r="DR178" s="22"/>
      <c r="DS178" s="20"/>
      <c r="DT178" s="22"/>
      <c r="DU178" s="20"/>
      <c r="DV178" s="22"/>
      <c r="DW178" s="20"/>
      <c r="DX178" s="22"/>
      <c r="DY178" s="20"/>
      <c r="DZ178" s="22"/>
      <c r="EA178" s="23">
        <f t="shared" si="42"/>
        <v>0</v>
      </c>
      <c r="EB178" s="21">
        <f t="shared" si="38"/>
        <v>0</v>
      </c>
      <c r="EC178" s="193" t="e">
        <f t="shared" si="39"/>
        <v>#REF!</v>
      </c>
      <c r="ED178" s="193">
        <f t="shared" si="40"/>
        <v>0</v>
      </c>
      <c r="EE178" s="194">
        <f t="shared" si="43"/>
        <v>4</v>
      </c>
      <c r="EF178" s="185"/>
      <c r="EG178" s="185" t="s">
        <v>696</v>
      </c>
      <c r="EH178" s="185" t="s">
        <v>697</v>
      </c>
      <c r="EI178" s="185" t="s">
        <v>658</v>
      </c>
      <c r="EJ178" s="185">
        <v>4</v>
      </c>
      <c r="EK178" s="185">
        <v>1485629.64</v>
      </c>
      <c r="EL178" s="185"/>
      <c r="EM178" s="185"/>
      <c r="EN178" s="185"/>
      <c r="EO178" s="185"/>
      <c r="EP178" s="185"/>
      <c r="EQ178" s="185"/>
      <c r="ER178" s="185"/>
      <c r="ES178" s="185"/>
      <c r="ET178" s="185"/>
      <c r="EU178" s="185"/>
      <c r="EV178" s="185"/>
      <c r="EW178" s="185"/>
      <c r="EX178" s="185"/>
      <c r="EY178" s="185"/>
      <c r="EZ178" s="185"/>
      <c r="FA178" s="185"/>
      <c r="FB178" s="185"/>
      <c r="FC178" s="185"/>
      <c r="FD178" s="185"/>
      <c r="FE178" s="185"/>
      <c r="FF178" s="185"/>
      <c r="FG178" s="195"/>
      <c r="FH178" s="185"/>
      <c r="FI178" s="185"/>
      <c r="FJ178" s="185"/>
      <c r="FK178" s="185"/>
      <c r="FL178" s="185"/>
      <c r="FM178" s="185"/>
      <c r="FN178" s="185"/>
      <c r="FO178" s="185"/>
      <c r="FP178" s="185"/>
      <c r="FQ178" s="185"/>
      <c r="FR178" s="185"/>
      <c r="FS178" s="185"/>
      <c r="FT178" s="185"/>
      <c r="FU178" s="185"/>
      <c r="FV178" s="185"/>
      <c r="FW178" s="185"/>
      <c r="FX178" s="185"/>
      <c r="FY178" s="185"/>
      <c r="FZ178" s="185"/>
      <c r="GA178" s="185"/>
      <c r="GB178" s="185"/>
      <c r="GC178" s="185"/>
      <c r="GD178" s="185"/>
      <c r="GE178" s="185"/>
      <c r="GF178" s="185"/>
      <c r="GG178" s="185"/>
      <c r="GH178" s="185"/>
      <c r="GI178" s="185"/>
      <c r="GJ178" s="185"/>
      <c r="GK178" s="185"/>
      <c r="GL178" s="185"/>
      <c r="GM178" s="185"/>
      <c r="GN178" s="185"/>
      <c r="GO178" s="185"/>
      <c r="GP178" s="185"/>
      <c r="GQ178" s="185"/>
      <c r="GR178" s="185"/>
      <c r="GS178" s="185"/>
      <c r="GT178" s="185"/>
      <c r="GU178" s="185"/>
      <c r="GV178" s="185"/>
      <c r="GW178" s="185"/>
      <c r="GX178" s="185"/>
      <c r="GY178" s="185"/>
      <c r="GZ178" s="185"/>
      <c r="HA178" s="185"/>
      <c r="HB178" s="185"/>
      <c r="HC178" s="185"/>
      <c r="HD178" s="185"/>
      <c r="HE178" s="185"/>
      <c r="HF178" s="185"/>
      <c r="HG178" s="185"/>
      <c r="HH178" s="185"/>
      <c r="HI178" s="185"/>
      <c r="HJ178" s="185"/>
      <c r="HK178" s="185"/>
      <c r="HL178" s="185"/>
      <c r="HM178" s="185"/>
      <c r="HN178" s="185"/>
      <c r="HO178" s="185"/>
      <c r="HP178" s="185"/>
      <c r="HQ178" s="185"/>
      <c r="HR178" s="185"/>
      <c r="HS178" s="185"/>
      <c r="HT178" s="185"/>
      <c r="HU178" s="185"/>
      <c r="HV178" s="185"/>
      <c r="HW178" s="185"/>
      <c r="HX178" s="185"/>
      <c r="HY178" s="185"/>
      <c r="HZ178" s="185"/>
      <c r="IA178" s="185"/>
      <c r="IB178" s="185"/>
      <c r="IC178" s="185"/>
      <c r="ID178" s="185"/>
      <c r="IE178" s="185"/>
      <c r="IF178" s="185"/>
      <c r="IG178" s="185"/>
      <c r="IH178" s="185"/>
      <c r="II178" s="185"/>
      <c r="IJ178" s="185"/>
      <c r="IK178" s="185"/>
      <c r="IL178" s="185"/>
      <c r="IM178" s="185"/>
      <c r="IN178" s="185"/>
      <c r="IO178" s="185"/>
      <c r="IP178" s="185"/>
      <c r="IQ178" s="185"/>
      <c r="IR178" s="185"/>
      <c r="IS178" s="185"/>
      <c r="IT178" s="185"/>
      <c r="IU178" s="185"/>
      <c r="IV178" s="185"/>
      <c r="IW178" s="185"/>
      <c r="IX178" s="185"/>
      <c r="IY178" s="185"/>
      <c r="IZ178" s="185"/>
      <c r="JA178" s="185"/>
      <c r="JB178" s="185"/>
      <c r="JC178" s="185"/>
      <c r="JD178" s="185"/>
      <c r="JE178" s="185"/>
      <c r="JF178" s="185"/>
      <c r="JG178" s="185"/>
      <c r="JH178" s="185"/>
      <c r="JI178" s="185"/>
      <c r="JJ178" s="185"/>
      <c r="JK178" s="185"/>
      <c r="JL178" s="185"/>
      <c r="JM178" s="185"/>
      <c r="JN178" s="185"/>
      <c r="JO178" s="185"/>
      <c r="JP178" s="185"/>
      <c r="JQ178" s="185"/>
      <c r="JR178" s="185"/>
      <c r="JS178" s="185"/>
      <c r="JT178" s="185"/>
      <c r="JU178" s="185"/>
      <c r="JV178" s="185"/>
      <c r="JW178" s="185"/>
      <c r="JX178" s="185"/>
      <c r="JY178" s="185"/>
      <c r="JZ178" s="185"/>
      <c r="KA178" s="185"/>
      <c r="KB178" s="185"/>
      <c r="KC178" s="185"/>
      <c r="KD178" s="185"/>
      <c r="KE178" s="185"/>
      <c r="KF178" s="185"/>
      <c r="KG178" s="185"/>
      <c r="KH178" s="185"/>
      <c r="KI178" s="185"/>
      <c r="KJ178" s="185"/>
      <c r="KK178" s="185"/>
      <c r="KL178" s="185"/>
      <c r="KM178" s="185"/>
      <c r="KN178" s="185"/>
      <c r="KO178" s="185"/>
      <c r="KP178" s="185"/>
      <c r="KQ178" s="185"/>
      <c r="KR178" s="185"/>
      <c r="KS178" s="185"/>
      <c r="KT178" s="185"/>
      <c r="KU178" s="185"/>
      <c r="KV178" s="185"/>
      <c r="KW178" s="185"/>
      <c r="KX178" s="185"/>
      <c r="KY178" s="185"/>
      <c r="KZ178" s="185"/>
      <c r="LA178" s="185"/>
      <c r="LB178" s="185"/>
      <c r="LC178" s="185"/>
      <c r="LD178" s="185"/>
      <c r="LE178" s="185"/>
      <c r="LF178" s="185"/>
      <c r="LG178" s="185"/>
      <c r="LH178" s="185"/>
      <c r="LI178" s="185"/>
      <c r="LJ178" s="185"/>
      <c r="LK178" s="185"/>
      <c r="LL178" s="185"/>
      <c r="LM178" s="185"/>
      <c r="LN178" s="185"/>
      <c r="LO178" s="185"/>
      <c r="LP178" s="185"/>
      <c r="LQ178" s="185"/>
      <c r="LR178" s="185"/>
      <c r="LS178" s="185"/>
      <c r="LT178" s="185"/>
    </row>
    <row r="179" spans="1:332" ht="15" customHeight="1">
      <c r="A179" s="196" t="str">
        <f t="shared" si="36"/>
        <v>9.2.30</v>
      </c>
      <c r="B179" s="253" t="str">
        <f t="shared" si="36"/>
        <v xml:space="preserve">SUMINISTRO E INSTALACIÓN CAJILLA 1 MEDIDOR 1/2". Base en concreto Impermebilizado, e=0,125m, paredes en ladrillo recocido, pañete Impermeabilizado, marcos en platina de hierro, el ángulo Será de 2" x 1/8".                                                                   </v>
      </c>
      <c r="C179" s="196" t="str">
        <f t="shared" si="36"/>
        <v xml:space="preserve">UN   </v>
      </c>
      <c r="D179" s="196">
        <f t="shared" si="36"/>
        <v>15</v>
      </c>
      <c r="E179" s="196">
        <f t="shared" si="36"/>
        <v>146283.38999999998</v>
      </c>
      <c r="F179" s="197">
        <f t="shared" si="41"/>
        <v>2194250.8499999996</v>
      </c>
      <c r="G179" s="20"/>
      <c r="H179" s="21">
        <f t="shared" si="44"/>
        <v>0</v>
      </c>
      <c r="I179" s="20"/>
      <c r="J179" s="21">
        <f t="shared" si="45"/>
        <v>0</v>
      </c>
      <c r="K179" s="20"/>
      <c r="L179" s="21">
        <f t="shared" si="46"/>
        <v>0</v>
      </c>
      <c r="M179" s="20"/>
      <c r="N179" s="33">
        <f t="shared" si="49"/>
        <v>0</v>
      </c>
      <c r="O179" s="20"/>
      <c r="P179" s="22"/>
      <c r="Q179" s="20"/>
      <c r="R179" s="22"/>
      <c r="S179" s="20"/>
      <c r="T179" s="22"/>
      <c r="U179" s="20"/>
      <c r="V179" s="22"/>
      <c r="W179" s="20"/>
      <c r="X179" s="22"/>
      <c r="Y179" s="20"/>
      <c r="Z179" s="22"/>
      <c r="AA179" s="20"/>
      <c r="AB179" s="22"/>
      <c r="AC179" s="20"/>
      <c r="AD179" s="22"/>
      <c r="AE179" s="20"/>
      <c r="AF179" s="22"/>
      <c r="AG179" s="20"/>
      <c r="AH179" s="22"/>
      <c r="AI179" s="20"/>
      <c r="AJ179" s="22"/>
      <c r="AK179" s="20"/>
      <c r="AL179" s="22"/>
      <c r="AM179" s="20"/>
      <c r="AN179" s="22"/>
      <c r="AO179" s="20"/>
      <c r="AP179" s="22"/>
      <c r="AQ179" s="20"/>
      <c r="AR179" s="22"/>
      <c r="AS179" s="20"/>
      <c r="AT179" s="22"/>
      <c r="AU179" s="20"/>
      <c r="AV179" s="22"/>
      <c r="AW179" s="20"/>
      <c r="AX179" s="22"/>
      <c r="AY179" s="20"/>
      <c r="AZ179" s="22"/>
      <c r="BA179" s="20"/>
      <c r="BB179" s="22"/>
      <c r="BC179" s="20"/>
      <c r="BD179" s="22"/>
      <c r="BE179" s="20"/>
      <c r="BF179" s="22"/>
      <c r="BG179" s="83"/>
      <c r="BH179" s="84"/>
      <c r="BI179" s="20"/>
      <c r="BJ179" s="95"/>
      <c r="BK179" s="20">
        <v>0</v>
      </c>
      <c r="BL179" s="21">
        <f t="shared" si="47"/>
        <v>0</v>
      </c>
      <c r="BM179" s="20"/>
      <c r="BN179" s="95">
        <f t="shared" si="37"/>
        <v>0</v>
      </c>
      <c r="BO179" s="20"/>
      <c r="BP179" s="21">
        <f t="shared" si="48"/>
        <v>0</v>
      </c>
      <c r="BQ179" s="20"/>
      <c r="BR179" s="22"/>
      <c r="BS179" s="20"/>
      <c r="BT179" s="22"/>
      <c r="BU179" s="20"/>
      <c r="BV179" s="22"/>
      <c r="BW179" s="20"/>
      <c r="BX179" s="22"/>
      <c r="BY179" s="20"/>
      <c r="BZ179" s="172"/>
      <c r="CA179" s="20"/>
      <c r="CB179" s="164"/>
      <c r="CC179" s="20"/>
      <c r="CD179" s="178"/>
      <c r="CE179" s="20"/>
      <c r="CF179" s="95"/>
      <c r="CG179" s="20"/>
      <c r="CH179" s="95"/>
      <c r="CI179" s="20"/>
      <c r="CJ179" s="22"/>
      <c r="CK179" s="20"/>
      <c r="CL179" s="22"/>
      <c r="CM179" s="20"/>
      <c r="CN179" s="22"/>
      <c r="CO179" s="20"/>
      <c r="CP179" s="22"/>
      <c r="CQ179" s="20"/>
      <c r="CR179" s="22"/>
      <c r="CS179" s="20"/>
      <c r="CT179" s="22"/>
      <c r="CU179" s="20"/>
      <c r="CV179" s="22"/>
      <c r="CW179" s="20"/>
      <c r="CX179" s="22"/>
      <c r="CY179" s="20"/>
      <c r="CZ179" s="22"/>
      <c r="DA179" s="20"/>
      <c r="DB179" s="22"/>
      <c r="DC179" s="20"/>
      <c r="DD179" s="22"/>
      <c r="DE179" s="20"/>
      <c r="DF179" s="22"/>
      <c r="DG179" s="20"/>
      <c r="DH179" s="22"/>
      <c r="DI179" s="20"/>
      <c r="DJ179" s="22"/>
      <c r="DK179" s="20"/>
      <c r="DL179" s="22"/>
      <c r="DM179" s="20"/>
      <c r="DN179" s="22"/>
      <c r="DO179" s="20"/>
      <c r="DP179" s="22"/>
      <c r="DQ179" s="20"/>
      <c r="DR179" s="22"/>
      <c r="DS179" s="20"/>
      <c r="DT179" s="22"/>
      <c r="DU179" s="20"/>
      <c r="DV179" s="22"/>
      <c r="DW179" s="20"/>
      <c r="DX179" s="22"/>
      <c r="DY179" s="20"/>
      <c r="DZ179" s="22"/>
      <c r="EA179" s="23">
        <f t="shared" si="42"/>
        <v>0</v>
      </c>
      <c r="EB179" s="21">
        <f t="shared" si="38"/>
        <v>0</v>
      </c>
      <c r="EC179" s="193" t="e">
        <f t="shared" si="39"/>
        <v>#REF!</v>
      </c>
      <c r="ED179" s="193">
        <f t="shared" si="40"/>
        <v>0</v>
      </c>
      <c r="EE179" s="194">
        <f t="shared" si="43"/>
        <v>15</v>
      </c>
      <c r="EF179" s="185"/>
      <c r="EG179" s="185" t="s">
        <v>698</v>
      </c>
      <c r="EH179" s="185" t="s">
        <v>699</v>
      </c>
      <c r="EI179" s="185" t="s">
        <v>658</v>
      </c>
      <c r="EJ179" s="185">
        <v>15</v>
      </c>
      <c r="EK179" s="185">
        <v>146283.38999999998</v>
      </c>
      <c r="EL179" s="185"/>
      <c r="EM179" s="185"/>
      <c r="EN179" s="185"/>
      <c r="EO179" s="185"/>
      <c r="EP179" s="185"/>
      <c r="EQ179" s="185"/>
      <c r="ER179" s="185"/>
      <c r="ES179" s="185"/>
      <c r="ET179" s="185"/>
      <c r="EU179" s="185"/>
      <c r="EV179" s="185"/>
      <c r="EW179" s="185"/>
      <c r="EX179" s="185"/>
      <c r="EY179" s="185"/>
      <c r="EZ179" s="185"/>
      <c r="FA179" s="185"/>
      <c r="FB179" s="185"/>
      <c r="FC179" s="185"/>
      <c r="FD179" s="185"/>
      <c r="FE179" s="185"/>
      <c r="FF179" s="185"/>
      <c r="FG179" s="195"/>
      <c r="FH179" s="185"/>
      <c r="FI179" s="185"/>
      <c r="FJ179" s="185"/>
      <c r="FK179" s="185"/>
      <c r="FL179" s="185"/>
      <c r="FM179" s="185"/>
      <c r="FN179" s="185"/>
      <c r="FO179" s="185"/>
      <c r="FP179" s="185"/>
      <c r="FQ179" s="185"/>
      <c r="FR179" s="185"/>
      <c r="FS179" s="185"/>
      <c r="FT179" s="185"/>
      <c r="FU179" s="185"/>
      <c r="FV179" s="185"/>
      <c r="FW179" s="185"/>
      <c r="FX179" s="185"/>
      <c r="FY179" s="185"/>
      <c r="FZ179" s="185"/>
      <c r="GA179" s="185"/>
      <c r="GB179" s="185"/>
      <c r="GC179" s="185"/>
      <c r="GD179" s="185"/>
      <c r="GE179" s="185"/>
      <c r="GF179" s="185"/>
      <c r="GG179" s="185"/>
      <c r="GH179" s="185"/>
      <c r="GI179" s="185"/>
      <c r="GJ179" s="185"/>
      <c r="GK179" s="185"/>
      <c r="GL179" s="185"/>
      <c r="GM179" s="185"/>
      <c r="GN179" s="185"/>
      <c r="GO179" s="185"/>
      <c r="GP179" s="185"/>
      <c r="GQ179" s="185"/>
      <c r="GR179" s="185"/>
      <c r="GS179" s="185"/>
      <c r="GT179" s="185"/>
      <c r="GU179" s="185"/>
      <c r="GV179" s="185"/>
      <c r="GW179" s="185"/>
      <c r="GX179" s="185"/>
      <c r="GY179" s="185"/>
      <c r="GZ179" s="185"/>
      <c r="HA179" s="185"/>
      <c r="HB179" s="185"/>
      <c r="HC179" s="185"/>
      <c r="HD179" s="185"/>
      <c r="HE179" s="185"/>
      <c r="HF179" s="185"/>
      <c r="HG179" s="185"/>
      <c r="HH179" s="185"/>
      <c r="HI179" s="185"/>
      <c r="HJ179" s="185"/>
      <c r="HK179" s="185"/>
      <c r="HL179" s="185"/>
      <c r="HM179" s="185"/>
      <c r="HN179" s="185"/>
      <c r="HO179" s="185"/>
      <c r="HP179" s="185"/>
      <c r="HQ179" s="185"/>
      <c r="HR179" s="185"/>
      <c r="HS179" s="185"/>
      <c r="HT179" s="185"/>
      <c r="HU179" s="185"/>
      <c r="HV179" s="185"/>
      <c r="HW179" s="185"/>
      <c r="HX179" s="185"/>
      <c r="HY179" s="185"/>
      <c r="HZ179" s="185"/>
      <c r="IA179" s="185"/>
      <c r="IB179" s="185"/>
      <c r="IC179" s="185"/>
      <c r="ID179" s="185"/>
      <c r="IE179" s="185"/>
      <c r="IF179" s="185"/>
      <c r="IG179" s="185"/>
      <c r="IH179" s="185"/>
      <c r="II179" s="185"/>
      <c r="IJ179" s="185"/>
      <c r="IK179" s="185"/>
      <c r="IL179" s="185"/>
      <c r="IM179" s="185"/>
      <c r="IN179" s="185"/>
      <c r="IO179" s="185"/>
      <c r="IP179" s="185"/>
      <c r="IQ179" s="185"/>
      <c r="IR179" s="185"/>
      <c r="IS179" s="185"/>
      <c r="IT179" s="185"/>
      <c r="IU179" s="185"/>
      <c r="IV179" s="185"/>
      <c r="IW179" s="185"/>
      <c r="IX179" s="185"/>
      <c r="IY179" s="185"/>
      <c r="IZ179" s="185"/>
      <c r="JA179" s="185"/>
      <c r="JB179" s="185"/>
      <c r="JC179" s="185"/>
      <c r="JD179" s="185"/>
      <c r="JE179" s="185"/>
      <c r="JF179" s="185"/>
      <c r="JG179" s="185"/>
      <c r="JH179" s="185"/>
      <c r="JI179" s="185"/>
      <c r="JJ179" s="185"/>
      <c r="JK179" s="185"/>
      <c r="JL179" s="185"/>
      <c r="JM179" s="185"/>
      <c r="JN179" s="185"/>
      <c r="JO179" s="185"/>
      <c r="JP179" s="185"/>
      <c r="JQ179" s="185"/>
      <c r="JR179" s="185"/>
      <c r="JS179" s="185"/>
      <c r="JT179" s="185"/>
      <c r="JU179" s="185"/>
      <c r="JV179" s="185"/>
      <c r="JW179" s="185"/>
      <c r="JX179" s="185"/>
      <c r="JY179" s="185"/>
      <c r="JZ179" s="185"/>
      <c r="KA179" s="185"/>
      <c r="KB179" s="185"/>
      <c r="KC179" s="185"/>
      <c r="KD179" s="185"/>
      <c r="KE179" s="185"/>
      <c r="KF179" s="185"/>
      <c r="KG179" s="185"/>
      <c r="KH179" s="185"/>
      <c r="KI179" s="185"/>
      <c r="KJ179" s="185"/>
      <c r="KK179" s="185"/>
      <c r="KL179" s="185"/>
      <c r="KM179" s="185"/>
      <c r="KN179" s="185"/>
      <c r="KO179" s="185"/>
      <c r="KP179" s="185"/>
      <c r="KQ179" s="185"/>
      <c r="KR179" s="185"/>
      <c r="KS179" s="185"/>
      <c r="KT179" s="185"/>
      <c r="KU179" s="185"/>
      <c r="KV179" s="185"/>
      <c r="KW179" s="185"/>
      <c r="KX179" s="185"/>
      <c r="KY179" s="185"/>
      <c r="KZ179" s="185"/>
      <c r="LA179" s="185"/>
      <c r="LB179" s="185"/>
      <c r="LC179" s="185"/>
      <c r="LD179" s="185"/>
      <c r="LE179" s="185"/>
      <c r="LF179" s="185"/>
      <c r="LG179" s="185"/>
      <c r="LH179" s="185"/>
      <c r="LI179" s="185"/>
      <c r="LJ179" s="185"/>
      <c r="LK179" s="185"/>
      <c r="LL179" s="185"/>
      <c r="LM179" s="185"/>
      <c r="LN179" s="185"/>
      <c r="LO179" s="185"/>
      <c r="LP179" s="185"/>
      <c r="LQ179" s="185"/>
      <c r="LR179" s="185"/>
      <c r="LS179" s="185"/>
      <c r="LT179" s="185"/>
    </row>
    <row r="180" spans="1:332" ht="14.45" customHeight="1">
      <c r="A180" s="196" t="str">
        <f t="shared" si="36"/>
        <v>9.2.31</v>
      </c>
      <c r="B180" s="253" t="str">
        <f t="shared" si="36"/>
        <v xml:space="preserve">SUMINISTRO E INSTALACIÓN CAJA PARA MEDIDOR 3" INC. 2 TAPAS ase En concreto Impermebilizado, e=0,125m, paredes en ladrillo recocido, pañete Impermeabilizado, marcos en platina de hierro, el ángulo Será de 2" x 1/8".                                                   </v>
      </c>
      <c r="C180" s="196" t="str">
        <f t="shared" si="36"/>
        <v xml:space="preserve">UN   </v>
      </c>
      <c r="D180" s="196">
        <f t="shared" si="36"/>
        <v>3</v>
      </c>
      <c r="E180" s="196">
        <f t="shared" si="36"/>
        <v>174663.72</v>
      </c>
      <c r="F180" s="197">
        <f t="shared" si="41"/>
        <v>523991.16000000003</v>
      </c>
      <c r="G180" s="20"/>
      <c r="H180" s="21">
        <f t="shared" si="44"/>
        <v>0</v>
      </c>
      <c r="I180" s="20"/>
      <c r="J180" s="21">
        <f t="shared" si="45"/>
        <v>0</v>
      </c>
      <c r="K180" s="20"/>
      <c r="L180" s="21">
        <f t="shared" si="46"/>
        <v>0</v>
      </c>
      <c r="M180" s="20"/>
      <c r="N180" s="33">
        <f t="shared" si="49"/>
        <v>0</v>
      </c>
      <c r="O180" s="20"/>
      <c r="P180" s="22"/>
      <c r="Q180" s="20"/>
      <c r="R180" s="22"/>
      <c r="S180" s="20"/>
      <c r="T180" s="22"/>
      <c r="U180" s="20"/>
      <c r="V180" s="22"/>
      <c r="W180" s="20"/>
      <c r="X180" s="22"/>
      <c r="Y180" s="20"/>
      <c r="Z180" s="22"/>
      <c r="AA180" s="20"/>
      <c r="AB180" s="22"/>
      <c r="AC180" s="20"/>
      <c r="AD180" s="22"/>
      <c r="AE180" s="20"/>
      <c r="AF180" s="22"/>
      <c r="AG180" s="20"/>
      <c r="AH180" s="22"/>
      <c r="AI180" s="20"/>
      <c r="AJ180" s="22"/>
      <c r="AK180" s="20"/>
      <c r="AL180" s="22"/>
      <c r="AM180" s="20"/>
      <c r="AN180" s="22"/>
      <c r="AO180" s="20"/>
      <c r="AP180" s="22"/>
      <c r="AQ180" s="20"/>
      <c r="AR180" s="22"/>
      <c r="AS180" s="20"/>
      <c r="AT180" s="22"/>
      <c r="AU180" s="20"/>
      <c r="AV180" s="22"/>
      <c r="AW180" s="20"/>
      <c r="AX180" s="22"/>
      <c r="AY180" s="20"/>
      <c r="AZ180" s="22"/>
      <c r="BA180" s="20"/>
      <c r="BB180" s="22"/>
      <c r="BC180" s="20"/>
      <c r="BD180" s="22"/>
      <c r="BE180" s="20"/>
      <c r="BF180" s="22"/>
      <c r="BG180" s="83"/>
      <c r="BH180" s="84"/>
      <c r="BI180" s="20"/>
      <c r="BJ180" s="95"/>
      <c r="BK180" s="20">
        <v>0</v>
      </c>
      <c r="BL180" s="21">
        <f t="shared" si="47"/>
        <v>0</v>
      </c>
      <c r="BM180" s="20"/>
      <c r="BN180" s="95">
        <f t="shared" si="37"/>
        <v>0</v>
      </c>
      <c r="BO180" s="20"/>
      <c r="BP180" s="21">
        <f t="shared" si="48"/>
        <v>0</v>
      </c>
      <c r="BQ180" s="20"/>
      <c r="BR180" s="22"/>
      <c r="BS180" s="20"/>
      <c r="BT180" s="22"/>
      <c r="BU180" s="20"/>
      <c r="BV180" s="22"/>
      <c r="BW180" s="20"/>
      <c r="BX180" s="22"/>
      <c r="BY180" s="20"/>
      <c r="BZ180" s="172"/>
      <c r="CA180" s="20"/>
      <c r="CB180" s="164"/>
      <c r="CC180" s="20"/>
      <c r="CD180" s="178"/>
      <c r="CE180" s="20"/>
      <c r="CF180" s="95"/>
      <c r="CG180" s="20"/>
      <c r="CH180" s="95"/>
      <c r="CI180" s="20"/>
      <c r="CJ180" s="22"/>
      <c r="CK180" s="20"/>
      <c r="CL180" s="22"/>
      <c r="CM180" s="20"/>
      <c r="CN180" s="22"/>
      <c r="CO180" s="20"/>
      <c r="CP180" s="22"/>
      <c r="CQ180" s="20"/>
      <c r="CR180" s="22"/>
      <c r="CS180" s="20"/>
      <c r="CT180" s="22"/>
      <c r="CU180" s="20"/>
      <c r="CV180" s="22"/>
      <c r="CW180" s="20"/>
      <c r="CX180" s="22"/>
      <c r="CY180" s="20"/>
      <c r="CZ180" s="22"/>
      <c r="DA180" s="20"/>
      <c r="DB180" s="22"/>
      <c r="DC180" s="20"/>
      <c r="DD180" s="22"/>
      <c r="DE180" s="20"/>
      <c r="DF180" s="22"/>
      <c r="DG180" s="20"/>
      <c r="DH180" s="22"/>
      <c r="DI180" s="20"/>
      <c r="DJ180" s="22"/>
      <c r="DK180" s="20"/>
      <c r="DL180" s="22"/>
      <c r="DM180" s="20"/>
      <c r="DN180" s="22"/>
      <c r="DO180" s="20"/>
      <c r="DP180" s="22"/>
      <c r="DQ180" s="20"/>
      <c r="DR180" s="22"/>
      <c r="DS180" s="20"/>
      <c r="DT180" s="22"/>
      <c r="DU180" s="20"/>
      <c r="DV180" s="22"/>
      <c r="DW180" s="20"/>
      <c r="DX180" s="22"/>
      <c r="DY180" s="20"/>
      <c r="DZ180" s="22"/>
      <c r="EA180" s="23">
        <f t="shared" si="42"/>
        <v>0</v>
      </c>
      <c r="EB180" s="21">
        <f t="shared" si="38"/>
        <v>0</v>
      </c>
      <c r="EC180" s="193" t="e">
        <f t="shared" si="39"/>
        <v>#REF!</v>
      </c>
      <c r="ED180" s="193">
        <f t="shared" si="40"/>
        <v>0</v>
      </c>
      <c r="EE180" s="194">
        <f t="shared" si="43"/>
        <v>3</v>
      </c>
      <c r="EF180" s="185"/>
      <c r="EG180" s="185" t="s">
        <v>700</v>
      </c>
      <c r="EH180" s="185" t="s">
        <v>701</v>
      </c>
      <c r="EI180" s="185" t="s">
        <v>658</v>
      </c>
      <c r="EJ180" s="185">
        <v>3</v>
      </c>
      <c r="EK180" s="185">
        <v>174663.72</v>
      </c>
      <c r="EL180" s="185"/>
      <c r="EM180" s="185"/>
      <c r="EN180" s="185"/>
      <c r="EO180" s="185"/>
      <c r="EP180" s="185"/>
      <c r="EQ180" s="185"/>
      <c r="ER180" s="185"/>
      <c r="ES180" s="185"/>
      <c r="ET180" s="185"/>
      <c r="EU180" s="185"/>
      <c r="EV180" s="185"/>
      <c r="EW180" s="185"/>
      <c r="EX180" s="185"/>
      <c r="EY180" s="185"/>
      <c r="EZ180" s="185"/>
      <c r="FA180" s="185"/>
      <c r="FB180" s="185"/>
      <c r="FC180" s="185"/>
      <c r="FD180" s="185"/>
      <c r="FE180" s="185"/>
      <c r="FF180" s="185"/>
      <c r="FG180" s="195"/>
      <c r="FH180" s="185"/>
      <c r="FI180" s="185"/>
      <c r="FJ180" s="185"/>
      <c r="FK180" s="185"/>
      <c r="FL180" s="185"/>
      <c r="FM180" s="185"/>
      <c r="FN180" s="185"/>
      <c r="FO180" s="185"/>
      <c r="FP180" s="185"/>
      <c r="FQ180" s="185"/>
      <c r="FR180" s="185"/>
      <c r="FS180" s="185"/>
      <c r="FT180" s="185"/>
      <c r="FU180" s="185"/>
      <c r="FV180" s="185"/>
      <c r="FW180" s="185"/>
      <c r="FX180" s="185"/>
      <c r="FY180" s="185"/>
      <c r="FZ180" s="185"/>
      <c r="GA180" s="185"/>
      <c r="GB180" s="185"/>
      <c r="GC180" s="185"/>
      <c r="GD180" s="185"/>
      <c r="GE180" s="185"/>
      <c r="GF180" s="185"/>
      <c r="GG180" s="185"/>
      <c r="GH180" s="185"/>
      <c r="GI180" s="185"/>
      <c r="GJ180" s="185"/>
      <c r="GK180" s="185"/>
      <c r="GL180" s="185"/>
      <c r="GM180" s="185"/>
      <c r="GN180" s="185"/>
      <c r="GO180" s="185"/>
      <c r="GP180" s="185"/>
      <c r="GQ180" s="185"/>
      <c r="GR180" s="185"/>
      <c r="GS180" s="185"/>
      <c r="GT180" s="185"/>
      <c r="GU180" s="185"/>
      <c r="GV180" s="185"/>
      <c r="GW180" s="185"/>
      <c r="GX180" s="185"/>
      <c r="GY180" s="185"/>
      <c r="GZ180" s="185"/>
      <c r="HA180" s="185"/>
      <c r="HB180" s="185"/>
      <c r="HC180" s="185"/>
      <c r="HD180" s="185"/>
      <c r="HE180" s="185"/>
      <c r="HF180" s="185"/>
      <c r="HG180" s="185"/>
      <c r="HH180" s="185"/>
      <c r="HI180" s="185"/>
      <c r="HJ180" s="185"/>
      <c r="HK180" s="185"/>
      <c r="HL180" s="185"/>
      <c r="HM180" s="185"/>
      <c r="HN180" s="185"/>
      <c r="HO180" s="185"/>
      <c r="HP180" s="185"/>
      <c r="HQ180" s="185"/>
      <c r="HR180" s="185"/>
      <c r="HS180" s="185"/>
      <c r="HT180" s="185"/>
      <c r="HU180" s="185"/>
      <c r="HV180" s="185"/>
      <c r="HW180" s="185"/>
      <c r="HX180" s="185"/>
      <c r="HY180" s="185"/>
      <c r="HZ180" s="185"/>
      <c r="IA180" s="185"/>
      <c r="IB180" s="185"/>
      <c r="IC180" s="185"/>
      <c r="ID180" s="185"/>
      <c r="IE180" s="185"/>
      <c r="IF180" s="185"/>
      <c r="IG180" s="185"/>
      <c r="IH180" s="185"/>
      <c r="II180" s="185"/>
      <c r="IJ180" s="185"/>
      <c r="IK180" s="185"/>
      <c r="IL180" s="185"/>
      <c r="IM180" s="185"/>
      <c r="IN180" s="185"/>
      <c r="IO180" s="185"/>
      <c r="IP180" s="185"/>
      <c r="IQ180" s="185"/>
      <c r="IR180" s="185"/>
      <c r="IS180" s="185"/>
      <c r="IT180" s="185"/>
      <c r="IU180" s="185"/>
      <c r="IV180" s="185"/>
      <c r="IW180" s="185"/>
      <c r="IX180" s="185"/>
      <c r="IY180" s="185"/>
      <c r="IZ180" s="185"/>
      <c r="JA180" s="185"/>
      <c r="JB180" s="185"/>
      <c r="JC180" s="185"/>
      <c r="JD180" s="185"/>
      <c r="JE180" s="185"/>
      <c r="JF180" s="185"/>
      <c r="JG180" s="185"/>
      <c r="JH180" s="185"/>
      <c r="JI180" s="185"/>
      <c r="JJ180" s="185"/>
      <c r="JK180" s="185"/>
      <c r="JL180" s="185"/>
      <c r="JM180" s="185"/>
      <c r="JN180" s="185"/>
      <c r="JO180" s="185"/>
      <c r="JP180" s="185"/>
      <c r="JQ180" s="185"/>
      <c r="JR180" s="185"/>
      <c r="JS180" s="185"/>
      <c r="JT180" s="185"/>
      <c r="JU180" s="185"/>
      <c r="JV180" s="185"/>
      <c r="JW180" s="185"/>
      <c r="JX180" s="185"/>
      <c r="JY180" s="185"/>
      <c r="JZ180" s="185"/>
      <c r="KA180" s="185"/>
      <c r="KB180" s="185"/>
      <c r="KC180" s="185"/>
      <c r="KD180" s="185"/>
      <c r="KE180" s="185"/>
      <c r="KF180" s="185"/>
      <c r="KG180" s="185"/>
      <c r="KH180" s="185"/>
      <c r="KI180" s="185"/>
      <c r="KJ180" s="185"/>
      <c r="KK180" s="185"/>
      <c r="KL180" s="185"/>
      <c r="KM180" s="185"/>
      <c r="KN180" s="185"/>
      <c r="KO180" s="185"/>
      <c r="KP180" s="185"/>
      <c r="KQ180" s="185"/>
      <c r="KR180" s="185"/>
      <c r="KS180" s="185"/>
      <c r="KT180" s="185"/>
      <c r="KU180" s="185"/>
      <c r="KV180" s="185"/>
      <c r="KW180" s="185"/>
      <c r="KX180" s="185"/>
      <c r="KY180" s="185"/>
      <c r="KZ180" s="185"/>
      <c r="LA180" s="185"/>
      <c r="LB180" s="185"/>
      <c r="LC180" s="185"/>
      <c r="LD180" s="185"/>
      <c r="LE180" s="185"/>
      <c r="LF180" s="185"/>
      <c r="LG180" s="185"/>
      <c r="LH180" s="185"/>
      <c r="LI180" s="185"/>
      <c r="LJ180" s="185"/>
      <c r="LK180" s="185"/>
      <c r="LL180" s="185"/>
      <c r="LM180" s="185"/>
      <c r="LN180" s="185"/>
      <c r="LO180" s="185"/>
      <c r="LP180" s="185"/>
      <c r="LQ180" s="185"/>
      <c r="LR180" s="185"/>
      <c r="LS180" s="185"/>
      <c r="LT180" s="185"/>
    </row>
    <row r="181" spans="1:332" ht="18" customHeight="1">
      <c r="A181" s="196" t="str">
        <f t="shared" si="36"/>
        <v>9.2.32</v>
      </c>
      <c r="B181" s="253" t="str">
        <f t="shared" si="36"/>
        <v xml:space="preserve">PRUEBAS PARA RED DE SUMINISTRO Agua potable y agua tratada.                         </v>
      </c>
      <c r="C181" s="196" t="str">
        <f t="shared" si="36"/>
        <v xml:space="preserve">UN   </v>
      </c>
      <c r="D181" s="196">
        <f t="shared" si="36"/>
        <v>3</v>
      </c>
      <c r="E181" s="196">
        <f t="shared" si="36"/>
        <v>186214.05</v>
      </c>
      <c r="F181" s="197">
        <f t="shared" si="41"/>
        <v>558642.14999999991</v>
      </c>
      <c r="G181" s="20"/>
      <c r="H181" s="21">
        <f t="shared" si="44"/>
        <v>0</v>
      </c>
      <c r="I181" s="20"/>
      <c r="J181" s="21">
        <f t="shared" si="45"/>
        <v>0</v>
      </c>
      <c r="K181" s="20"/>
      <c r="L181" s="21">
        <f t="shared" si="46"/>
        <v>0</v>
      </c>
      <c r="M181" s="20"/>
      <c r="N181" s="33">
        <f t="shared" si="49"/>
        <v>0</v>
      </c>
      <c r="O181" s="20"/>
      <c r="P181" s="22"/>
      <c r="Q181" s="20"/>
      <c r="R181" s="22"/>
      <c r="S181" s="20"/>
      <c r="T181" s="22"/>
      <c r="U181" s="20"/>
      <c r="V181" s="22"/>
      <c r="W181" s="20"/>
      <c r="X181" s="22"/>
      <c r="Y181" s="20"/>
      <c r="Z181" s="22"/>
      <c r="AA181" s="20"/>
      <c r="AB181" s="22"/>
      <c r="AC181" s="20"/>
      <c r="AD181" s="22"/>
      <c r="AE181" s="20"/>
      <c r="AF181" s="22"/>
      <c r="AG181" s="20"/>
      <c r="AH181" s="22"/>
      <c r="AI181" s="20"/>
      <c r="AJ181" s="22"/>
      <c r="AK181" s="20"/>
      <c r="AL181" s="22"/>
      <c r="AM181" s="20"/>
      <c r="AN181" s="22"/>
      <c r="AO181" s="20"/>
      <c r="AP181" s="22"/>
      <c r="AQ181" s="20"/>
      <c r="AR181" s="22"/>
      <c r="AS181" s="20"/>
      <c r="AT181" s="22"/>
      <c r="AU181" s="20"/>
      <c r="AV181" s="22"/>
      <c r="AW181" s="20"/>
      <c r="AX181" s="22"/>
      <c r="AY181" s="20"/>
      <c r="AZ181" s="22"/>
      <c r="BA181" s="20"/>
      <c r="BB181" s="22"/>
      <c r="BC181" s="20"/>
      <c r="BD181" s="22"/>
      <c r="BE181" s="20"/>
      <c r="BF181" s="22"/>
      <c r="BG181" s="83"/>
      <c r="BH181" s="84"/>
      <c r="BI181" s="20"/>
      <c r="BJ181" s="95"/>
      <c r="BK181" s="20">
        <v>0</v>
      </c>
      <c r="BL181" s="21">
        <f t="shared" si="47"/>
        <v>0</v>
      </c>
      <c r="BM181" s="20"/>
      <c r="BN181" s="95">
        <f t="shared" si="37"/>
        <v>0</v>
      </c>
      <c r="BO181" s="20"/>
      <c r="BP181" s="21">
        <f t="shared" si="48"/>
        <v>0</v>
      </c>
      <c r="BQ181" s="20"/>
      <c r="BR181" s="22"/>
      <c r="BS181" s="20"/>
      <c r="BT181" s="22"/>
      <c r="BU181" s="20"/>
      <c r="BV181" s="22"/>
      <c r="BW181" s="20"/>
      <c r="BX181" s="22"/>
      <c r="BY181" s="20"/>
      <c r="BZ181" s="172"/>
      <c r="CA181" s="20"/>
      <c r="CB181" s="164"/>
      <c r="CC181" s="20"/>
      <c r="CD181" s="178"/>
      <c r="CE181" s="20"/>
      <c r="CF181" s="95"/>
      <c r="CG181" s="20"/>
      <c r="CH181" s="95"/>
      <c r="CI181" s="20"/>
      <c r="CJ181" s="22"/>
      <c r="CK181" s="20"/>
      <c r="CL181" s="22"/>
      <c r="CM181" s="20"/>
      <c r="CN181" s="22"/>
      <c r="CO181" s="20"/>
      <c r="CP181" s="22"/>
      <c r="CQ181" s="20"/>
      <c r="CR181" s="22"/>
      <c r="CS181" s="20"/>
      <c r="CT181" s="22"/>
      <c r="CU181" s="20"/>
      <c r="CV181" s="22"/>
      <c r="CW181" s="20"/>
      <c r="CX181" s="22"/>
      <c r="CY181" s="20"/>
      <c r="CZ181" s="22"/>
      <c r="DA181" s="20"/>
      <c r="DB181" s="22"/>
      <c r="DC181" s="20"/>
      <c r="DD181" s="22"/>
      <c r="DE181" s="20"/>
      <c r="DF181" s="22"/>
      <c r="DG181" s="20"/>
      <c r="DH181" s="22"/>
      <c r="DI181" s="20"/>
      <c r="DJ181" s="22"/>
      <c r="DK181" s="20"/>
      <c r="DL181" s="22"/>
      <c r="DM181" s="20"/>
      <c r="DN181" s="22"/>
      <c r="DO181" s="20"/>
      <c r="DP181" s="22"/>
      <c r="DQ181" s="20"/>
      <c r="DR181" s="22"/>
      <c r="DS181" s="20"/>
      <c r="DT181" s="22"/>
      <c r="DU181" s="20"/>
      <c r="DV181" s="22"/>
      <c r="DW181" s="20"/>
      <c r="DX181" s="22"/>
      <c r="DY181" s="20"/>
      <c r="DZ181" s="22"/>
      <c r="EA181" s="23">
        <f t="shared" si="42"/>
        <v>0</v>
      </c>
      <c r="EB181" s="21">
        <f t="shared" si="38"/>
        <v>0</v>
      </c>
      <c r="EC181" s="193" t="e">
        <f t="shared" si="39"/>
        <v>#REF!</v>
      </c>
      <c r="ED181" s="193">
        <f t="shared" si="40"/>
        <v>0</v>
      </c>
      <c r="EE181" s="194">
        <f t="shared" si="43"/>
        <v>3</v>
      </c>
      <c r="EF181" s="185"/>
      <c r="EG181" s="185" t="s">
        <v>702</v>
      </c>
      <c r="EH181" s="185" t="s">
        <v>703</v>
      </c>
      <c r="EI181" s="185" t="s">
        <v>658</v>
      </c>
      <c r="EJ181" s="185">
        <v>3</v>
      </c>
      <c r="EK181" s="185">
        <v>186214.05</v>
      </c>
      <c r="EL181" s="185"/>
      <c r="EM181" s="185"/>
      <c r="EN181" s="185"/>
      <c r="EO181" s="185"/>
      <c r="EP181" s="185"/>
      <c r="EQ181" s="185"/>
      <c r="ER181" s="185"/>
      <c r="ES181" s="185"/>
      <c r="ET181" s="185"/>
      <c r="EU181" s="185"/>
      <c r="EV181" s="185"/>
      <c r="EW181" s="185"/>
      <c r="EX181" s="185"/>
      <c r="EY181" s="185"/>
      <c r="EZ181" s="185"/>
      <c r="FA181" s="185"/>
      <c r="FB181" s="185"/>
      <c r="FC181" s="185"/>
      <c r="FD181" s="185"/>
      <c r="FE181" s="185"/>
      <c r="FF181" s="185"/>
      <c r="FG181" s="195"/>
      <c r="FH181" s="185"/>
      <c r="FI181" s="185"/>
      <c r="FJ181" s="185"/>
      <c r="FK181" s="185"/>
      <c r="FL181" s="185"/>
      <c r="FM181" s="185"/>
      <c r="FN181" s="185"/>
      <c r="FO181" s="185"/>
      <c r="FP181" s="185"/>
      <c r="FQ181" s="185"/>
      <c r="FR181" s="185"/>
      <c r="FS181" s="185"/>
      <c r="FT181" s="185"/>
      <c r="FU181" s="185"/>
      <c r="FV181" s="185"/>
      <c r="FW181" s="185"/>
      <c r="FX181" s="185"/>
      <c r="FY181" s="185"/>
      <c r="FZ181" s="185"/>
      <c r="GA181" s="185"/>
      <c r="GB181" s="185"/>
      <c r="GC181" s="185"/>
      <c r="GD181" s="185"/>
      <c r="GE181" s="185"/>
      <c r="GF181" s="185"/>
      <c r="GG181" s="185"/>
      <c r="GH181" s="185"/>
      <c r="GI181" s="185"/>
      <c r="GJ181" s="185"/>
      <c r="GK181" s="185"/>
      <c r="GL181" s="185"/>
      <c r="GM181" s="185"/>
      <c r="GN181" s="185"/>
      <c r="GO181" s="185"/>
      <c r="GP181" s="185"/>
      <c r="GQ181" s="185"/>
      <c r="GR181" s="185"/>
      <c r="GS181" s="185"/>
      <c r="GT181" s="185"/>
      <c r="GU181" s="185"/>
      <c r="GV181" s="185"/>
      <c r="GW181" s="185"/>
      <c r="GX181" s="185"/>
      <c r="GY181" s="185"/>
      <c r="GZ181" s="185"/>
      <c r="HA181" s="185"/>
      <c r="HB181" s="185"/>
      <c r="HC181" s="185"/>
      <c r="HD181" s="185"/>
      <c r="HE181" s="185"/>
      <c r="HF181" s="185"/>
      <c r="HG181" s="185"/>
      <c r="HH181" s="185"/>
      <c r="HI181" s="185"/>
      <c r="HJ181" s="185"/>
      <c r="HK181" s="185"/>
      <c r="HL181" s="185"/>
      <c r="HM181" s="185"/>
      <c r="HN181" s="185"/>
      <c r="HO181" s="185"/>
      <c r="HP181" s="185"/>
      <c r="HQ181" s="185"/>
      <c r="HR181" s="185"/>
      <c r="HS181" s="185"/>
      <c r="HT181" s="185"/>
      <c r="HU181" s="185"/>
      <c r="HV181" s="185"/>
      <c r="HW181" s="185"/>
      <c r="HX181" s="185"/>
      <c r="HY181" s="185"/>
      <c r="HZ181" s="185"/>
      <c r="IA181" s="185"/>
      <c r="IB181" s="185"/>
      <c r="IC181" s="185"/>
      <c r="ID181" s="185"/>
      <c r="IE181" s="185"/>
      <c r="IF181" s="185"/>
      <c r="IG181" s="185"/>
      <c r="IH181" s="185"/>
      <c r="II181" s="185"/>
      <c r="IJ181" s="185"/>
      <c r="IK181" s="185"/>
      <c r="IL181" s="185"/>
      <c r="IM181" s="185"/>
      <c r="IN181" s="185"/>
      <c r="IO181" s="185"/>
      <c r="IP181" s="185"/>
      <c r="IQ181" s="185"/>
      <c r="IR181" s="185"/>
      <c r="IS181" s="185"/>
      <c r="IT181" s="185"/>
      <c r="IU181" s="185"/>
      <c r="IV181" s="185"/>
      <c r="IW181" s="185"/>
      <c r="IX181" s="185"/>
      <c r="IY181" s="185"/>
      <c r="IZ181" s="185"/>
      <c r="JA181" s="185"/>
      <c r="JB181" s="185"/>
      <c r="JC181" s="185"/>
      <c r="JD181" s="185"/>
      <c r="JE181" s="185"/>
      <c r="JF181" s="185"/>
      <c r="JG181" s="185"/>
      <c r="JH181" s="185"/>
      <c r="JI181" s="185"/>
      <c r="JJ181" s="185"/>
      <c r="JK181" s="185"/>
      <c r="JL181" s="185"/>
      <c r="JM181" s="185"/>
      <c r="JN181" s="185"/>
      <c r="JO181" s="185"/>
      <c r="JP181" s="185"/>
      <c r="JQ181" s="185"/>
      <c r="JR181" s="185"/>
      <c r="JS181" s="185"/>
      <c r="JT181" s="185"/>
      <c r="JU181" s="185"/>
      <c r="JV181" s="185"/>
      <c r="JW181" s="185"/>
      <c r="JX181" s="185"/>
      <c r="JY181" s="185"/>
      <c r="JZ181" s="185"/>
      <c r="KA181" s="185"/>
      <c r="KB181" s="185"/>
      <c r="KC181" s="185"/>
      <c r="KD181" s="185"/>
      <c r="KE181" s="185"/>
      <c r="KF181" s="185"/>
      <c r="KG181" s="185"/>
      <c r="KH181" s="185"/>
      <c r="KI181" s="185"/>
      <c r="KJ181" s="185"/>
      <c r="KK181" s="185"/>
      <c r="KL181" s="185"/>
      <c r="KM181" s="185"/>
      <c r="KN181" s="185"/>
      <c r="KO181" s="185"/>
      <c r="KP181" s="185"/>
      <c r="KQ181" s="185"/>
      <c r="KR181" s="185"/>
      <c r="KS181" s="185"/>
      <c r="KT181" s="185"/>
      <c r="KU181" s="185"/>
      <c r="KV181" s="185"/>
      <c r="KW181" s="185"/>
      <c r="KX181" s="185"/>
      <c r="KY181" s="185"/>
      <c r="KZ181" s="185"/>
      <c r="LA181" s="185"/>
      <c r="LB181" s="185"/>
      <c r="LC181" s="185"/>
      <c r="LD181" s="185"/>
      <c r="LE181" s="185"/>
      <c r="LF181" s="185"/>
      <c r="LG181" s="185"/>
      <c r="LH181" s="185"/>
      <c r="LI181" s="185"/>
      <c r="LJ181" s="185"/>
      <c r="LK181" s="185"/>
      <c r="LL181" s="185"/>
      <c r="LM181" s="185"/>
      <c r="LN181" s="185"/>
      <c r="LO181" s="185"/>
      <c r="LP181" s="185"/>
      <c r="LQ181" s="185"/>
      <c r="LR181" s="185"/>
      <c r="LS181" s="185"/>
      <c r="LT181" s="185"/>
    </row>
    <row r="182" spans="1:332" ht="14.45" customHeight="1">
      <c r="A182" s="196" t="str">
        <f t="shared" si="36"/>
        <v>9.2.33</v>
      </c>
      <c r="B182" s="253" t="str">
        <f t="shared" si="36"/>
        <v>EXCAVACIÓN MANUAL EN MATERIAL COMÚN H=0.0-2.0 M (INCLUYE RETIRO DE SOBRANTES A UNA DISTANCIA MENOR DE 8 KM)</v>
      </c>
      <c r="C182" s="196" t="str">
        <f t="shared" si="36"/>
        <v xml:space="preserve">M3   </v>
      </c>
      <c r="D182" s="196">
        <f t="shared" si="36"/>
        <v>90</v>
      </c>
      <c r="E182" s="196">
        <f t="shared" si="36"/>
        <v>41802.75</v>
      </c>
      <c r="F182" s="197">
        <f t="shared" si="41"/>
        <v>3762247.5</v>
      </c>
      <c r="G182" s="20"/>
      <c r="H182" s="21">
        <f t="shared" si="44"/>
        <v>0</v>
      </c>
      <c r="I182" s="20"/>
      <c r="J182" s="21">
        <f t="shared" si="45"/>
        <v>0</v>
      </c>
      <c r="K182" s="20"/>
      <c r="L182" s="21">
        <f t="shared" si="46"/>
        <v>0</v>
      </c>
      <c r="M182" s="20"/>
      <c r="N182" s="33">
        <f t="shared" si="49"/>
        <v>0</v>
      </c>
      <c r="O182" s="20"/>
      <c r="P182" s="22"/>
      <c r="Q182" s="20"/>
      <c r="R182" s="22"/>
      <c r="S182" s="20"/>
      <c r="T182" s="22"/>
      <c r="U182" s="20"/>
      <c r="V182" s="22"/>
      <c r="W182" s="20"/>
      <c r="X182" s="22"/>
      <c r="Y182" s="20"/>
      <c r="Z182" s="22"/>
      <c r="AA182" s="20"/>
      <c r="AB182" s="22"/>
      <c r="AC182" s="20"/>
      <c r="AD182" s="22"/>
      <c r="AE182" s="20"/>
      <c r="AF182" s="22"/>
      <c r="AG182" s="20"/>
      <c r="AH182" s="22"/>
      <c r="AI182" s="20"/>
      <c r="AJ182" s="22"/>
      <c r="AK182" s="20"/>
      <c r="AL182" s="22"/>
      <c r="AM182" s="20"/>
      <c r="AN182" s="22"/>
      <c r="AO182" s="20"/>
      <c r="AP182" s="22"/>
      <c r="AQ182" s="20"/>
      <c r="AR182" s="22"/>
      <c r="AS182" s="20"/>
      <c r="AT182" s="22"/>
      <c r="AU182" s="20"/>
      <c r="AV182" s="22"/>
      <c r="AW182" s="20"/>
      <c r="AX182" s="22"/>
      <c r="AY182" s="20"/>
      <c r="AZ182" s="22"/>
      <c r="BA182" s="20"/>
      <c r="BB182" s="22"/>
      <c r="BC182" s="20"/>
      <c r="BD182" s="22"/>
      <c r="BE182" s="20"/>
      <c r="BF182" s="22"/>
      <c r="BG182" s="83"/>
      <c r="BH182" s="84"/>
      <c r="BI182" s="20"/>
      <c r="BJ182" s="95"/>
      <c r="BK182" s="20">
        <v>0</v>
      </c>
      <c r="BL182" s="21">
        <f t="shared" si="47"/>
        <v>0</v>
      </c>
      <c r="BM182" s="20"/>
      <c r="BN182" s="95">
        <f t="shared" si="37"/>
        <v>0</v>
      </c>
      <c r="BO182" s="20"/>
      <c r="BP182" s="21">
        <f t="shared" si="48"/>
        <v>0</v>
      </c>
      <c r="BQ182" s="20"/>
      <c r="BR182" s="22"/>
      <c r="BS182" s="20"/>
      <c r="BT182" s="22"/>
      <c r="BU182" s="20"/>
      <c r="BV182" s="22"/>
      <c r="BW182" s="20"/>
      <c r="BX182" s="22"/>
      <c r="BY182" s="20"/>
      <c r="BZ182" s="172"/>
      <c r="CA182" s="20"/>
      <c r="CB182" s="164"/>
      <c r="CC182" s="20"/>
      <c r="CD182" s="178"/>
      <c r="CE182" s="20"/>
      <c r="CF182" s="95"/>
      <c r="CG182" s="20"/>
      <c r="CH182" s="95"/>
      <c r="CI182" s="20"/>
      <c r="CJ182" s="22"/>
      <c r="CK182" s="20"/>
      <c r="CL182" s="22"/>
      <c r="CM182" s="20"/>
      <c r="CN182" s="22"/>
      <c r="CO182" s="20"/>
      <c r="CP182" s="22"/>
      <c r="CQ182" s="20"/>
      <c r="CR182" s="22"/>
      <c r="CS182" s="20"/>
      <c r="CT182" s="22"/>
      <c r="CU182" s="20"/>
      <c r="CV182" s="22"/>
      <c r="CW182" s="20"/>
      <c r="CX182" s="22"/>
      <c r="CY182" s="20"/>
      <c r="CZ182" s="22"/>
      <c r="DA182" s="20"/>
      <c r="DB182" s="22"/>
      <c r="DC182" s="20"/>
      <c r="DD182" s="22"/>
      <c r="DE182" s="20"/>
      <c r="DF182" s="22"/>
      <c r="DG182" s="20"/>
      <c r="DH182" s="22"/>
      <c r="DI182" s="20"/>
      <c r="DJ182" s="22"/>
      <c r="DK182" s="20"/>
      <c r="DL182" s="22"/>
      <c r="DM182" s="20"/>
      <c r="DN182" s="22"/>
      <c r="DO182" s="20"/>
      <c r="DP182" s="22"/>
      <c r="DQ182" s="20"/>
      <c r="DR182" s="22"/>
      <c r="DS182" s="20"/>
      <c r="DT182" s="22"/>
      <c r="DU182" s="20"/>
      <c r="DV182" s="22"/>
      <c r="DW182" s="20"/>
      <c r="DX182" s="22"/>
      <c r="DY182" s="20"/>
      <c r="DZ182" s="22"/>
      <c r="EA182" s="23">
        <f t="shared" si="42"/>
        <v>0</v>
      </c>
      <c r="EB182" s="21">
        <f t="shared" si="38"/>
        <v>0</v>
      </c>
      <c r="EC182" s="193" t="e">
        <f t="shared" si="39"/>
        <v>#REF!</v>
      </c>
      <c r="ED182" s="193">
        <f t="shared" si="40"/>
        <v>0</v>
      </c>
      <c r="EE182" s="194">
        <f t="shared" si="43"/>
        <v>90</v>
      </c>
      <c r="EF182" s="185"/>
      <c r="EG182" s="185" t="s">
        <v>704</v>
      </c>
      <c r="EH182" s="185" t="s">
        <v>412</v>
      </c>
      <c r="EI182" s="185" t="s">
        <v>705</v>
      </c>
      <c r="EJ182" s="185">
        <v>90</v>
      </c>
      <c r="EK182" s="185">
        <v>41802.75</v>
      </c>
      <c r="EL182" s="185"/>
      <c r="EM182" s="185"/>
      <c r="EN182" s="185"/>
      <c r="EO182" s="185"/>
      <c r="EP182" s="185"/>
      <c r="EQ182" s="185"/>
      <c r="ER182" s="185"/>
      <c r="ES182" s="185"/>
      <c r="ET182" s="185"/>
      <c r="EU182" s="185"/>
      <c r="EV182" s="185"/>
      <c r="EW182" s="185"/>
      <c r="EX182" s="185"/>
      <c r="EY182" s="185"/>
      <c r="EZ182" s="185"/>
      <c r="FA182" s="185"/>
      <c r="FB182" s="185"/>
      <c r="FC182" s="185"/>
      <c r="FD182" s="185"/>
      <c r="FE182" s="185"/>
      <c r="FF182" s="185"/>
      <c r="FG182" s="195"/>
      <c r="FH182" s="185"/>
      <c r="FI182" s="185"/>
      <c r="FJ182" s="185"/>
      <c r="FK182" s="185"/>
      <c r="FL182" s="185"/>
      <c r="FM182" s="185"/>
      <c r="FN182" s="185"/>
      <c r="FO182" s="185"/>
      <c r="FP182" s="185"/>
      <c r="FQ182" s="185"/>
      <c r="FR182" s="185"/>
      <c r="FS182" s="185"/>
      <c r="FT182" s="185"/>
      <c r="FU182" s="185"/>
      <c r="FV182" s="185"/>
      <c r="FW182" s="185"/>
      <c r="FX182" s="185"/>
      <c r="FY182" s="185"/>
      <c r="FZ182" s="185"/>
      <c r="GA182" s="185"/>
      <c r="GB182" s="185"/>
      <c r="GC182" s="185"/>
      <c r="GD182" s="185"/>
      <c r="GE182" s="185"/>
      <c r="GF182" s="185"/>
      <c r="GG182" s="185"/>
      <c r="GH182" s="185"/>
      <c r="GI182" s="185"/>
      <c r="GJ182" s="185"/>
      <c r="GK182" s="185"/>
      <c r="GL182" s="185"/>
      <c r="GM182" s="185"/>
      <c r="GN182" s="185"/>
      <c r="GO182" s="185"/>
      <c r="GP182" s="185"/>
      <c r="GQ182" s="185"/>
      <c r="GR182" s="185"/>
      <c r="GS182" s="185"/>
      <c r="GT182" s="185"/>
      <c r="GU182" s="185"/>
      <c r="GV182" s="185"/>
      <c r="GW182" s="185"/>
      <c r="GX182" s="185"/>
      <c r="GY182" s="185"/>
      <c r="GZ182" s="185"/>
      <c r="HA182" s="185"/>
      <c r="HB182" s="185"/>
      <c r="HC182" s="185"/>
      <c r="HD182" s="185"/>
      <c r="HE182" s="185"/>
      <c r="HF182" s="185"/>
      <c r="HG182" s="185"/>
      <c r="HH182" s="185"/>
      <c r="HI182" s="185"/>
      <c r="HJ182" s="185"/>
      <c r="HK182" s="185"/>
      <c r="HL182" s="185"/>
      <c r="HM182" s="185"/>
      <c r="HN182" s="185"/>
      <c r="HO182" s="185"/>
      <c r="HP182" s="185"/>
      <c r="HQ182" s="185"/>
      <c r="HR182" s="185"/>
      <c r="HS182" s="185"/>
      <c r="HT182" s="185"/>
      <c r="HU182" s="185"/>
      <c r="HV182" s="185"/>
      <c r="HW182" s="185"/>
      <c r="HX182" s="185"/>
      <c r="HY182" s="185"/>
      <c r="HZ182" s="185"/>
      <c r="IA182" s="185"/>
      <c r="IB182" s="185"/>
      <c r="IC182" s="185"/>
      <c r="ID182" s="185"/>
      <c r="IE182" s="185"/>
      <c r="IF182" s="185"/>
      <c r="IG182" s="185"/>
      <c r="IH182" s="185"/>
      <c r="II182" s="185"/>
      <c r="IJ182" s="185"/>
      <c r="IK182" s="185"/>
      <c r="IL182" s="185"/>
      <c r="IM182" s="185"/>
      <c r="IN182" s="185"/>
      <c r="IO182" s="185"/>
      <c r="IP182" s="185"/>
      <c r="IQ182" s="185"/>
      <c r="IR182" s="185"/>
      <c r="IS182" s="185"/>
      <c r="IT182" s="185"/>
      <c r="IU182" s="185"/>
      <c r="IV182" s="185"/>
      <c r="IW182" s="185"/>
      <c r="IX182" s="185"/>
      <c r="IY182" s="185"/>
      <c r="IZ182" s="185"/>
      <c r="JA182" s="185"/>
      <c r="JB182" s="185"/>
      <c r="JC182" s="185"/>
      <c r="JD182" s="185"/>
      <c r="JE182" s="185"/>
      <c r="JF182" s="185"/>
      <c r="JG182" s="185"/>
      <c r="JH182" s="185"/>
      <c r="JI182" s="185"/>
      <c r="JJ182" s="185"/>
      <c r="JK182" s="185"/>
      <c r="JL182" s="185"/>
      <c r="JM182" s="185"/>
      <c r="JN182" s="185"/>
      <c r="JO182" s="185"/>
      <c r="JP182" s="185"/>
      <c r="JQ182" s="185"/>
      <c r="JR182" s="185"/>
      <c r="JS182" s="185"/>
      <c r="JT182" s="185"/>
      <c r="JU182" s="185"/>
      <c r="JV182" s="185"/>
      <c r="JW182" s="185"/>
      <c r="JX182" s="185"/>
      <c r="JY182" s="185"/>
      <c r="JZ182" s="185"/>
      <c r="KA182" s="185"/>
      <c r="KB182" s="185"/>
      <c r="KC182" s="185"/>
      <c r="KD182" s="185"/>
      <c r="KE182" s="185"/>
      <c r="KF182" s="185"/>
      <c r="KG182" s="185"/>
      <c r="KH182" s="185"/>
      <c r="KI182" s="185"/>
      <c r="KJ182" s="185"/>
      <c r="KK182" s="185"/>
      <c r="KL182" s="185"/>
      <c r="KM182" s="185"/>
      <c r="KN182" s="185"/>
      <c r="KO182" s="185"/>
      <c r="KP182" s="185"/>
      <c r="KQ182" s="185"/>
      <c r="KR182" s="185"/>
      <c r="KS182" s="185"/>
      <c r="KT182" s="185"/>
      <c r="KU182" s="185"/>
      <c r="KV182" s="185"/>
      <c r="KW182" s="185"/>
      <c r="KX182" s="185"/>
      <c r="KY182" s="185"/>
      <c r="KZ182" s="185"/>
      <c r="LA182" s="185"/>
      <c r="LB182" s="185"/>
      <c r="LC182" s="185"/>
      <c r="LD182" s="185"/>
      <c r="LE182" s="185"/>
      <c r="LF182" s="185"/>
      <c r="LG182" s="185"/>
      <c r="LH182" s="185"/>
      <c r="LI182" s="185"/>
      <c r="LJ182" s="185"/>
      <c r="LK182" s="185"/>
      <c r="LL182" s="185"/>
      <c r="LM182" s="185"/>
      <c r="LN182" s="185"/>
      <c r="LO182" s="185"/>
      <c r="LP182" s="185"/>
      <c r="LQ182" s="185"/>
      <c r="LR182" s="185"/>
      <c r="LS182" s="185"/>
      <c r="LT182" s="185"/>
    </row>
    <row r="183" spans="1:332" ht="18" customHeight="1">
      <c r="A183" s="196" t="str">
        <f t="shared" si="36"/>
        <v>9.2.34</v>
      </c>
      <c r="B183" s="253" t="str">
        <f t="shared" si="36"/>
        <v>RELLENO EN RECEBO COMÚN COMPACTADO MECÁNICAMENTE</v>
      </c>
      <c r="C183" s="196" t="str">
        <f t="shared" si="36"/>
        <v xml:space="preserve">M3   </v>
      </c>
      <c r="D183" s="196">
        <f t="shared" si="36"/>
        <v>110</v>
      </c>
      <c r="E183" s="196">
        <f t="shared" si="36"/>
        <v>52049.25</v>
      </c>
      <c r="F183" s="197">
        <f t="shared" si="41"/>
        <v>5725417.5</v>
      </c>
      <c r="G183" s="20"/>
      <c r="H183" s="21">
        <f t="shared" si="44"/>
        <v>0</v>
      </c>
      <c r="I183" s="20"/>
      <c r="J183" s="21">
        <f t="shared" si="45"/>
        <v>0</v>
      </c>
      <c r="K183" s="20"/>
      <c r="L183" s="21">
        <f t="shared" si="46"/>
        <v>0</v>
      </c>
      <c r="M183" s="20"/>
      <c r="N183" s="33">
        <f t="shared" si="49"/>
        <v>0</v>
      </c>
      <c r="O183" s="20"/>
      <c r="P183" s="22"/>
      <c r="Q183" s="20"/>
      <c r="R183" s="22"/>
      <c r="S183" s="20"/>
      <c r="T183" s="22"/>
      <c r="U183" s="20"/>
      <c r="V183" s="22"/>
      <c r="W183" s="20"/>
      <c r="X183" s="22"/>
      <c r="Y183" s="20"/>
      <c r="Z183" s="22"/>
      <c r="AA183" s="20"/>
      <c r="AB183" s="22"/>
      <c r="AC183" s="20"/>
      <c r="AD183" s="22"/>
      <c r="AE183" s="20"/>
      <c r="AF183" s="22"/>
      <c r="AG183" s="20"/>
      <c r="AH183" s="22"/>
      <c r="AI183" s="20"/>
      <c r="AJ183" s="22"/>
      <c r="AK183" s="20"/>
      <c r="AL183" s="22"/>
      <c r="AM183" s="20"/>
      <c r="AN183" s="22"/>
      <c r="AO183" s="20"/>
      <c r="AP183" s="22"/>
      <c r="AQ183" s="20"/>
      <c r="AR183" s="22"/>
      <c r="AS183" s="20"/>
      <c r="AT183" s="22"/>
      <c r="AU183" s="20"/>
      <c r="AV183" s="22"/>
      <c r="AW183" s="20"/>
      <c r="AX183" s="22"/>
      <c r="AY183" s="20"/>
      <c r="AZ183" s="22"/>
      <c r="BA183" s="20"/>
      <c r="BB183" s="22"/>
      <c r="BC183" s="20"/>
      <c r="BD183" s="22"/>
      <c r="BE183" s="20"/>
      <c r="BF183" s="22"/>
      <c r="BG183" s="83"/>
      <c r="BH183" s="84"/>
      <c r="BI183" s="20"/>
      <c r="BJ183" s="95"/>
      <c r="BK183" s="20">
        <v>0</v>
      </c>
      <c r="BL183" s="21">
        <f t="shared" si="47"/>
        <v>0</v>
      </c>
      <c r="BM183" s="20"/>
      <c r="BN183" s="95">
        <f t="shared" si="37"/>
        <v>0</v>
      </c>
      <c r="BO183" s="20"/>
      <c r="BP183" s="21">
        <f t="shared" si="48"/>
        <v>0</v>
      </c>
      <c r="BQ183" s="20"/>
      <c r="BR183" s="22"/>
      <c r="BS183" s="20"/>
      <c r="BT183" s="22"/>
      <c r="BU183" s="20"/>
      <c r="BV183" s="22"/>
      <c r="BW183" s="20"/>
      <c r="BX183" s="22"/>
      <c r="BY183" s="20"/>
      <c r="BZ183" s="172"/>
      <c r="CA183" s="20"/>
      <c r="CB183" s="164"/>
      <c r="CC183" s="20"/>
      <c r="CD183" s="178"/>
      <c r="CE183" s="20"/>
      <c r="CF183" s="95"/>
      <c r="CG183" s="20"/>
      <c r="CH183" s="95"/>
      <c r="CI183" s="20"/>
      <c r="CJ183" s="22"/>
      <c r="CK183" s="20"/>
      <c r="CL183" s="22"/>
      <c r="CM183" s="20"/>
      <c r="CN183" s="22"/>
      <c r="CO183" s="20"/>
      <c r="CP183" s="22"/>
      <c r="CQ183" s="20"/>
      <c r="CR183" s="22"/>
      <c r="CS183" s="20"/>
      <c r="CT183" s="22"/>
      <c r="CU183" s="20"/>
      <c r="CV183" s="22"/>
      <c r="CW183" s="20"/>
      <c r="CX183" s="22"/>
      <c r="CY183" s="20"/>
      <c r="CZ183" s="22"/>
      <c r="DA183" s="20"/>
      <c r="DB183" s="22"/>
      <c r="DC183" s="20"/>
      <c r="DD183" s="22"/>
      <c r="DE183" s="20"/>
      <c r="DF183" s="22"/>
      <c r="DG183" s="20"/>
      <c r="DH183" s="22"/>
      <c r="DI183" s="20"/>
      <c r="DJ183" s="22"/>
      <c r="DK183" s="20"/>
      <c r="DL183" s="22"/>
      <c r="DM183" s="20"/>
      <c r="DN183" s="22"/>
      <c r="DO183" s="20"/>
      <c r="DP183" s="22"/>
      <c r="DQ183" s="20"/>
      <c r="DR183" s="22"/>
      <c r="DS183" s="20"/>
      <c r="DT183" s="22"/>
      <c r="DU183" s="20"/>
      <c r="DV183" s="22"/>
      <c r="DW183" s="20"/>
      <c r="DX183" s="22"/>
      <c r="DY183" s="20"/>
      <c r="DZ183" s="22"/>
      <c r="EA183" s="23">
        <f t="shared" si="42"/>
        <v>0</v>
      </c>
      <c r="EB183" s="21">
        <f t="shared" si="38"/>
        <v>0</v>
      </c>
      <c r="EC183" s="193" t="e">
        <f t="shared" si="39"/>
        <v>#REF!</v>
      </c>
      <c r="ED183" s="193">
        <f t="shared" si="40"/>
        <v>0</v>
      </c>
      <c r="EE183" s="194">
        <f t="shared" si="43"/>
        <v>110</v>
      </c>
      <c r="EF183" s="185"/>
      <c r="EG183" s="185" t="s">
        <v>706</v>
      </c>
      <c r="EH183" s="185" t="s">
        <v>416</v>
      </c>
      <c r="EI183" s="185" t="s">
        <v>705</v>
      </c>
      <c r="EJ183" s="185">
        <v>110</v>
      </c>
      <c r="EK183" s="185">
        <v>52049.25</v>
      </c>
      <c r="EL183" s="185"/>
      <c r="EM183" s="185"/>
      <c r="EN183" s="185"/>
      <c r="EO183" s="185"/>
      <c r="EP183" s="185"/>
      <c r="EQ183" s="185"/>
      <c r="ER183" s="185"/>
      <c r="ES183" s="185"/>
      <c r="ET183" s="185"/>
      <c r="EU183" s="185"/>
      <c r="EV183" s="185"/>
      <c r="EW183" s="185"/>
      <c r="EX183" s="185"/>
      <c r="EY183" s="185"/>
      <c r="EZ183" s="185"/>
      <c r="FA183" s="185"/>
      <c r="FB183" s="185"/>
      <c r="FC183" s="185"/>
      <c r="FD183" s="185"/>
      <c r="FE183" s="185"/>
      <c r="FF183" s="185"/>
      <c r="FG183" s="195"/>
      <c r="FH183" s="185"/>
      <c r="FI183" s="185"/>
      <c r="FJ183" s="185"/>
      <c r="FK183" s="185"/>
      <c r="FL183" s="185"/>
      <c r="FM183" s="185"/>
      <c r="FN183" s="185"/>
      <c r="FO183" s="185"/>
      <c r="FP183" s="185"/>
      <c r="FQ183" s="185"/>
      <c r="FR183" s="185"/>
      <c r="FS183" s="185"/>
      <c r="FT183" s="185"/>
      <c r="FU183" s="185"/>
      <c r="FV183" s="185"/>
      <c r="FW183" s="185"/>
      <c r="FX183" s="185"/>
      <c r="FY183" s="185"/>
      <c r="FZ183" s="185"/>
      <c r="GA183" s="185"/>
      <c r="GB183" s="185"/>
      <c r="GC183" s="185"/>
      <c r="GD183" s="185"/>
      <c r="GE183" s="185"/>
      <c r="GF183" s="185"/>
      <c r="GG183" s="185"/>
      <c r="GH183" s="185"/>
      <c r="GI183" s="185"/>
      <c r="GJ183" s="185"/>
      <c r="GK183" s="185"/>
      <c r="GL183" s="185"/>
      <c r="GM183" s="185"/>
      <c r="GN183" s="185"/>
      <c r="GO183" s="185"/>
      <c r="GP183" s="185"/>
      <c r="GQ183" s="185"/>
      <c r="GR183" s="185"/>
      <c r="GS183" s="185"/>
      <c r="GT183" s="185"/>
      <c r="GU183" s="185"/>
      <c r="GV183" s="185"/>
      <c r="GW183" s="185"/>
      <c r="GX183" s="185"/>
      <c r="GY183" s="185"/>
      <c r="GZ183" s="185"/>
      <c r="HA183" s="185"/>
      <c r="HB183" s="185"/>
      <c r="HC183" s="185"/>
      <c r="HD183" s="185"/>
      <c r="HE183" s="185"/>
      <c r="HF183" s="185"/>
      <c r="HG183" s="185"/>
      <c r="HH183" s="185"/>
      <c r="HI183" s="185"/>
      <c r="HJ183" s="185"/>
      <c r="HK183" s="185"/>
      <c r="HL183" s="185"/>
      <c r="HM183" s="185"/>
      <c r="HN183" s="185"/>
      <c r="HO183" s="185"/>
      <c r="HP183" s="185"/>
      <c r="HQ183" s="185"/>
      <c r="HR183" s="185"/>
      <c r="HS183" s="185"/>
      <c r="HT183" s="185"/>
      <c r="HU183" s="185"/>
      <c r="HV183" s="185"/>
      <c r="HW183" s="185"/>
      <c r="HX183" s="185"/>
      <c r="HY183" s="185"/>
      <c r="HZ183" s="185"/>
      <c r="IA183" s="185"/>
      <c r="IB183" s="185"/>
      <c r="IC183" s="185"/>
      <c r="ID183" s="185"/>
      <c r="IE183" s="185"/>
      <c r="IF183" s="185"/>
      <c r="IG183" s="185"/>
      <c r="IH183" s="185"/>
      <c r="II183" s="185"/>
      <c r="IJ183" s="185"/>
      <c r="IK183" s="185"/>
      <c r="IL183" s="185"/>
      <c r="IM183" s="185"/>
      <c r="IN183" s="185"/>
      <c r="IO183" s="185"/>
      <c r="IP183" s="185"/>
      <c r="IQ183" s="185"/>
      <c r="IR183" s="185"/>
      <c r="IS183" s="185"/>
      <c r="IT183" s="185"/>
      <c r="IU183" s="185"/>
      <c r="IV183" s="185"/>
      <c r="IW183" s="185"/>
      <c r="IX183" s="185"/>
      <c r="IY183" s="185"/>
      <c r="IZ183" s="185"/>
      <c r="JA183" s="185"/>
      <c r="JB183" s="185"/>
      <c r="JC183" s="185"/>
      <c r="JD183" s="185"/>
      <c r="JE183" s="185"/>
      <c r="JF183" s="185"/>
      <c r="JG183" s="185"/>
      <c r="JH183" s="185"/>
      <c r="JI183" s="185"/>
      <c r="JJ183" s="185"/>
      <c r="JK183" s="185"/>
      <c r="JL183" s="185"/>
      <c r="JM183" s="185"/>
      <c r="JN183" s="185"/>
      <c r="JO183" s="185"/>
      <c r="JP183" s="185"/>
      <c r="JQ183" s="185"/>
      <c r="JR183" s="185"/>
      <c r="JS183" s="185"/>
      <c r="JT183" s="185"/>
      <c r="JU183" s="185"/>
      <c r="JV183" s="185"/>
      <c r="JW183" s="185"/>
      <c r="JX183" s="185"/>
      <c r="JY183" s="185"/>
      <c r="JZ183" s="185"/>
      <c r="KA183" s="185"/>
      <c r="KB183" s="185"/>
      <c r="KC183" s="185"/>
      <c r="KD183" s="185"/>
      <c r="KE183" s="185"/>
      <c r="KF183" s="185"/>
      <c r="KG183" s="185"/>
      <c r="KH183" s="185"/>
      <c r="KI183" s="185"/>
      <c r="KJ183" s="185"/>
      <c r="KK183" s="185"/>
      <c r="KL183" s="185"/>
      <c r="KM183" s="185"/>
      <c r="KN183" s="185"/>
      <c r="KO183" s="185"/>
      <c r="KP183" s="185"/>
      <c r="KQ183" s="185"/>
      <c r="KR183" s="185"/>
      <c r="KS183" s="185"/>
      <c r="KT183" s="185"/>
      <c r="KU183" s="185"/>
      <c r="KV183" s="185"/>
      <c r="KW183" s="185"/>
      <c r="KX183" s="185"/>
      <c r="KY183" s="185"/>
      <c r="KZ183" s="185"/>
      <c r="LA183" s="185"/>
      <c r="LB183" s="185"/>
      <c r="LC183" s="185"/>
      <c r="LD183" s="185"/>
      <c r="LE183" s="185"/>
      <c r="LF183" s="185"/>
      <c r="LG183" s="185"/>
      <c r="LH183" s="185"/>
      <c r="LI183" s="185"/>
      <c r="LJ183" s="185"/>
      <c r="LK183" s="185"/>
      <c r="LL183" s="185"/>
      <c r="LM183" s="185"/>
      <c r="LN183" s="185"/>
      <c r="LO183" s="185"/>
      <c r="LP183" s="185"/>
      <c r="LQ183" s="185"/>
      <c r="LR183" s="185"/>
      <c r="LS183" s="185"/>
      <c r="LT183" s="185"/>
    </row>
    <row r="184" spans="1:332" ht="14.45" customHeight="1">
      <c r="A184" s="196" t="str">
        <f t="shared" si="36"/>
        <v>9.2.35</v>
      </c>
      <c r="B184" s="253" t="str">
        <f t="shared" si="36"/>
        <v>RELLENO CON MATERIAL DEL SITIO COMPACTADO MECÁNICAMENTE</v>
      </c>
      <c r="C184" s="196" t="str">
        <f t="shared" si="36"/>
        <v xml:space="preserve">M3   </v>
      </c>
      <c r="D184" s="196">
        <f t="shared" si="36"/>
        <v>60</v>
      </c>
      <c r="E184" s="196">
        <f t="shared" si="36"/>
        <v>13027.41</v>
      </c>
      <c r="F184" s="197">
        <f t="shared" si="41"/>
        <v>781644.6</v>
      </c>
      <c r="G184" s="20"/>
      <c r="H184" s="21">
        <f t="shared" si="44"/>
        <v>0</v>
      </c>
      <c r="I184" s="20"/>
      <c r="J184" s="21">
        <f t="shared" si="45"/>
        <v>0</v>
      </c>
      <c r="K184" s="20"/>
      <c r="L184" s="21">
        <f t="shared" si="46"/>
        <v>0</v>
      </c>
      <c r="M184" s="20"/>
      <c r="N184" s="33">
        <f t="shared" si="49"/>
        <v>0</v>
      </c>
      <c r="O184" s="20"/>
      <c r="P184" s="22"/>
      <c r="Q184" s="20"/>
      <c r="R184" s="22"/>
      <c r="S184" s="20"/>
      <c r="T184" s="22"/>
      <c r="U184" s="20"/>
      <c r="V184" s="22"/>
      <c r="W184" s="20"/>
      <c r="X184" s="22"/>
      <c r="Y184" s="20"/>
      <c r="Z184" s="22"/>
      <c r="AA184" s="20"/>
      <c r="AB184" s="22"/>
      <c r="AC184" s="20"/>
      <c r="AD184" s="22"/>
      <c r="AE184" s="20"/>
      <c r="AF184" s="22"/>
      <c r="AG184" s="20"/>
      <c r="AH184" s="22"/>
      <c r="AI184" s="20"/>
      <c r="AJ184" s="22"/>
      <c r="AK184" s="20"/>
      <c r="AL184" s="22"/>
      <c r="AM184" s="20"/>
      <c r="AN184" s="22"/>
      <c r="AO184" s="20"/>
      <c r="AP184" s="22"/>
      <c r="AQ184" s="20"/>
      <c r="AR184" s="22"/>
      <c r="AS184" s="20"/>
      <c r="AT184" s="22"/>
      <c r="AU184" s="20"/>
      <c r="AV184" s="22"/>
      <c r="AW184" s="20"/>
      <c r="AX184" s="22"/>
      <c r="AY184" s="20"/>
      <c r="AZ184" s="22"/>
      <c r="BA184" s="20"/>
      <c r="BB184" s="22"/>
      <c r="BC184" s="20"/>
      <c r="BD184" s="22"/>
      <c r="BE184" s="20"/>
      <c r="BF184" s="22"/>
      <c r="BG184" s="83"/>
      <c r="BH184" s="84"/>
      <c r="BI184" s="20"/>
      <c r="BJ184" s="95"/>
      <c r="BK184" s="20">
        <v>0</v>
      </c>
      <c r="BL184" s="21">
        <f t="shared" si="47"/>
        <v>0</v>
      </c>
      <c r="BM184" s="20"/>
      <c r="BN184" s="95">
        <f t="shared" si="37"/>
        <v>0</v>
      </c>
      <c r="BO184" s="20"/>
      <c r="BP184" s="21">
        <f t="shared" si="48"/>
        <v>0</v>
      </c>
      <c r="BQ184" s="20"/>
      <c r="BR184" s="22"/>
      <c r="BS184" s="20"/>
      <c r="BT184" s="22"/>
      <c r="BU184" s="20"/>
      <c r="BV184" s="22"/>
      <c r="BW184" s="20"/>
      <c r="BX184" s="22"/>
      <c r="BY184" s="20"/>
      <c r="BZ184" s="172"/>
      <c r="CA184" s="20"/>
      <c r="CB184" s="164"/>
      <c r="CC184" s="20"/>
      <c r="CD184" s="178"/>
      <c r="CE184" s="20"/>
      <c r="CF184" s="95"/>
      <c r="CG184" s="20"/>
      <c r="CH184" s="95"/>
      <c r="CI184" s="20"/>
      <c r="CJ184" s="22"/>
      <c r="CK184" s="20"/>
      <c r="CL184" s="22"/>
      <c r="CM184" s="20"/>
      <c r="CN184" s="22"/>
      <c r="CO184" s="20"/>
      <c r="CP184" s="22"/>
      <c r="CQ184" s="20"/>
      <c r="CR184" s="22"/>
      <c r="CS184" s="20"/>
      <c r="CT184" s="22"/>
      <c r="CU184" s="20"/>
      <c r="CV184" s="22"/>
      <c r="CW184" s="20"/>
      <c r="CX184" s="22"/>
      <c r="CY184" s="20"/>
      <c r="CZ184" s="22"/>
      <c r="DA184" s="20"/>
      <c r="DB184" s="22"/>
      <c r="DC184" s="20"/>
      <c r="DD184" s="22"/>
      <c r="DE184" s="20"/>
      <c r="DF184" s="22"/>
      <c r="DG184" s="20"/>
      <c r="DH184" s="22"/>
      <c r="DI184" s="20"/>
      <c r="DJ184" s="22"/>
      <c r="DK184" s="20"/>
      <c r="DL184" s="22"/>
      <c r="DM184" s="20"/>
      <c r="DN184" s="22"/>
      <c r="DO184" s="20"/>
      <c r="DP184" s="22"/>
      <c r="DQ184" s="20"/>
      <c r="DR184" s="22"/>
      <c r="DS184" s="20"/>
      <c r="DT184" s="22"/>
      <c r="DU184" s="20"/>
      <c r="DV184" s="22"/>
      <c r="DW184" s="20"/>
      <c r="DX184" s="22"/>
      <c r="DY184" s="20"/>
      <c r="DZ184" s="22"/>
      <c r="EA184" s="23">
        <f t="shared" si="42"/>
        <v>0</v>
      </c>
      <c r="EB184" s="21">
        <f t="shared" si="38"/>
        <v>0</v>
      </c>
      <c r="EC184" s="193" t="e">
        <f t="shared" si="39"/>
        <v>#REF!</v>
      </c>
      <c r="ED184" s="193">
        <f t="shared" si="40"/>
        <v>0</v>
      </c>
      <c r="EE184" s="194">
        <f t="shared" si="43"/>
        <v>60</v>
      </c>
      <c r="EF184" s="185"/>
      <c r="EG184" s="185" t="s">
        <v>707</v>
      </c>
      <c r="EH184" s="185" t="s">
        <v>414</v>
      </c>
      <c r="EI184" s="185" t="s">
        <v>705</v>
      </c>
      <c r="EJ184" s="185">
        <v>60</v>
      </c>
      <c r="EK184" s="185">
        <v>13027.41</v>
      </c>
      <c r="EL184" s="185"/>
      <c r="EM184" s="185"/>
      <c r="EN184" s="185"/>
      <c r="EO184" s="185"/>
      <c r="EP184" s="185"/>
      <c r="EQ184" s="185"/>
      <c r="ER184" s="185"/>
      <c r="ES184" s="185"/>
      <c r="ET184" s="185"/>
      <c r="EU184" s="185"/>
      <c r="EV184" s="185"/>
      <c r="EW184" s="185"/>
      <c r="EX184" s="185"/>
      <c r="EY184" s="185"/>
      <c r="EZ184" s="185"/>
      <c r="FA184" s="185"/>
      <c r="FB184" s="185"/>
      <c r="FC184" s="185"/>
      <c r="FD184" s="185"/>
      <c r="FE184" s="185"/>
      <c r="FF184" s="185"/>
      <c r="FG184" s="195"/>
      <c r="FH184" s="185"/>
      <c r="FI184" s="185"/>
      <c r="FJ184" s="185"/>
      <c r="FK184" s="185"/>
      <c r="FL184" s="185"/>
      <c r="FM184" s="185"/>
      <c r="FN184" s="185"/>
      <c r="FO184" s="185"/>
      <c r="FP184" s="185"/>
      <c r="FQ184" s="185"/>
      <c r="FR184" s="185"/>
      <c r="FS184" s="185"/>
      <c r="FT184" s="185"/>
      <c r="FU184" s="185"/>
      <c r="FV184" s="185"/>
      <c r="FW184" s="185"/>
      <c r="FX184" s="185"/>
      <c r="FY184" s="185"/>
      <c r="FZ184" s="185"/>
      <c r="GA184" s="185"/>
      <c r="GB184" s="185"/>
      <c r="GC184" s="185"/>
      <c r="GD184" s="185"/>
      <c r="GE184" s="185"/>
      <c r="GF184" s="185"/>
      <c r="GG184" s="185"/>
      <c r="GH184" s="185"/>
      <c r="GI184" s="185"/>
      <c r="GJ184" s="185"/>
      <c r="GK184" s="185"/>
      <c r="GL184" s="185"/>
      <c r="GM184" s="185"/>
      <c r="GN184" s="185"/>
      <c r="GO184" s="185"/>
      <c r="GP184" s="185"/>
      <c r="GQ184" s="185"/>
      <c r="GR184" s="185"/>
      <c r="GS184" s="185"/>
      <c r="GT184" s="185"/>
      <c r="GU184" s="185"/>
      <c r="GV184" s="185"/>
      <c r="GW184" s="185"/>
      <c r="GX184" s="185"/>
      <c r="GY184" s="185"/>
      <c r="GZ184" s="185"/>
      <c r="HA184" s="185"/>
      <c r="HB184" s="185"/>
      <c r="HC184" s="185"/>
      <c r="HD184" s="185"/>
      <c r="HE184" s="185"/>
      <c r="HF184" s="185"/>
      <c r="HG184" s="185"/>
      <c r="HH184" s="185"/>
      <c r="HI184" s="185"/>
      <c r="HJ184" s="185"/>
      <c r="HK184" s="185"/>
      <c r="HL184" s="185"/>
      <c r="HM184" s="185"/>
      <c r="HN184" s="185"/>
      <c r="HO184" s="185"/>
      <c r="HP184" s="185"/>
      <c r="HQ184" s="185"/>
      <c r="HR184" s="185"/>
      <c r="HS184" s="185"/>
      <c r="HT184" s="185"/>
      <c r="HU184" s="185"/>
      <c r="HV184" s="185"/>
      <c r="HW184" s="185"/>
      <c r="HX184" s="185"/>
      <c r="HY184" s="185"/>
      <c r="HZ184" s="185"/>
      <c r="IA184" s="185"/>
      <c r="IB184" s="185"/>
      <c r="IC184" s="185"/>
      <c r="ID184" s="185"/>
      <c r="IE184" s="185"/>
      <c r="IF184" s="185"/>
      <c r="IG184" s="185"/>
      <c r="IH184" s="185"/>
      <c r="II184" s="185"/>
      <c r="IJ184" s="185"/>
      <c r="IK184" s="185"/>
      <c r="IL184" s="185"/>
      <c r="IM184" s="185"/>
      <c r="IN184" s="185"/>
      <c r="IO184" s="185"/>
      <c r="IP184" s="185"/>
      <c r="IQ184" s="185"/>
      <c r="IR184" s="185"/>
      <c r="IS184" s="185"/>
      <c r="IT184" s="185"/>
      <c r="IU184" s="185"/>
      <c r="IV184" s="185"/>
      <c r="IW184" s="185"/>
      <c r="IX184" s="185"/>
      <c r="IY184" s="185"/>
      <c r="IZ184" s="185"/>
      <c r="JA184" s="185"/>
      <c r="JB184" s="185"/>
      <c r="JC184" s="185"/>
      <c r="JD184" s="185"/>
      <c r="JE184" s="185"/>
      <c r="JF184" s="185"/>
      <c r="JG184" s="185"/>
      <c r="JH184" s="185"/>
      <c r="JI184" s="185"/>
      <c r="JJ184" s="185"/>
      <c r="JK184" s="185"/>
      <c r="JL184" s="185"/>
      <c r="JM184" s="185"/>
      <c r="JN184" s="185"/>
      <c r="JO184" s="185"/>
      <c r="JP184" s="185"/>
      <c r="JQ184" s="185"/>
      <c r="JR184" s="185"/>
      <c r="JS184" s="185"/>
      <c r="JT184" s="185"/>
      <c r="JU184" s="185"/>
      <c r="JV184" s="185"/>
      <c r="JW184" s="185"/>
      <c r="JX184" s="185"/>
      <c r="JY184" s="185"/>
      <c r="JZ184" s="185"/>
      <c r="KA184" s="185"/>
      <c r="KB184" s="185"/>
      <c r="KC184" s="185"/>
      <c r="KD184" s="185"/>
      <c r="KE184" s="185"/>
      <c r="KF184" s="185"/>
      <c r="KG184" s="185"/>
      <c r="KH184" s="185"/>
      <c r="KI184" s="185"/>
      <c r="KJ184" s="185"/>
      <c r="KK184" s="185"/>
      <c r="KL184" s="185"/>
      <c r="KM184" s="185"/>
      <c r="KN184" s="185"/>
      <c r="KO184" s="185"/>
      <c r="KP184" s="185"/>
      <c r="KQ184" s="185"/>
      <c r="KR184" s="185"/>
      <c r="KS184" s="185"/>
      <c r="KT184" s="185"/>
      <c r="KU184" s="185"/>
      <c r="KV184" s="185"/>
      <c r="KW184" s="185"/>
      <c r="KX184" s="185"/>
      <c r="KY184" s="185"/>
      <c r="KZ184" s="185"/>
      <c r="LA184" s="185"/>
      <c r="LB184" s="185"/>
      <c r="LC184" s="185"/>
      <c r="LD184" s="185"/>
      <c r="LE184" s="185"/>
      <c r="LF184" s="185"/>
      <c r="LG184" s="185"/>
      <c r="LH184" s="185"/>
      <c r="LI184" s="185"/>
      <c r="LJ184" s="185"/>
      <c r="LK184" s="185"/>
      <c r="LL184" s="185"/>
      <c r="LM184" s="185"/>
      <c r="LN184" s="185"/>
      <c r="LO184" s="185"/>
      <c r="LP184" s="185"/>
      <c r="LQ184" s="185"/>
      <c r="LR184" s="185"/>
      <c r="LS184" s="185"/>
      <c r="LT184" s="185"/>
    </row>
    <row r="185" spans="1:332" ht="18" customHeight="1">
      <c r="A185" s="196" t="str">
        <f t="shared" ref="A185:E235" si="50">EG185</f>
        <v>9.3</v>
      </c>
      <c r="B185" s="253" t="str">
        <f t="shared" si="50"/>
        <v>RED DE DISTRIBUCIONE DE AGUAS NEGRAS Y LLUVIAS</v>
      </c>
      <c r="C185" s="196">
        <f t="shared" si="50"/>
        <v>0</v>
      </c>
      <c r="D185" s="196">
        <f t="shared" si="50"/>
        <v>0</v>
      </c>
      <c r="E185" s="196">
        <f t="shared" si="50"/>
        <v>0</v>
      </c>
      <c r="F185" s="197">
        <f t="shared" si="41"/>
        <v>0</v>
      </c>
      <c r="G185" s="20"/>
      <c r="H185" s="21">
        <f t="shared" si="44"/>
        <v>0</v>
      </c>
      <c r="I185" s="20"/>
      <c r="J185" s="21">
        <f t="shared" si="45"/>
        <v>0</v>
      </c>
      <c r="K185" s="20"/>
      <c r="L185" s="21">
        <f t="shared" si="46"/>
        <v>0</v>
      </c>
      <c r="M185" s="20"/>
      <c r="N185" s="33">
        <f t="shared" si="49"/>
        <v>0</v>
      </c>
      <c r="O185" s="20"/>
      <c r="P185" s="22"/>
      <c r="Q185" s="20"/>
      <c r="R185" s="22"/>
      <c r="S185" s="20"/>
      <c r="T185" s="22"/>
      <c r="U185" s="20"/>
      <c r="V185" s="22"/>
      <c r="W185" s="20"/>
      <c r="X185" s="22"/>
      <c r="Y185" s="20"/>
      <c r="Z185" s="22"/>
      <c r="AA185" s="20"/>
      <c r="AB185" s="22"/>
      <c r="AC185" s="20"/>
      <c r="AD185" s="22"/>
      <c r="AE185" s="20"/>
      <c r="AF185" s="22"/>
      <c r="AG185" s="20"/>
      <c r="AH185" s="22"/>
      <c r="AI185" s="20"/>
      <c r="AJ185" s="22"/>
      <c r="AK185" s="20"/>
      <c r="AL185" s="22"/>
      <c r="AM185" s="20"/>
      <c r="AN185" s="22"/>
      <c r="AO185" s="20"/>
      <c r="AP185" s="22"/>
      <c r="AQ185" s="20"/>
      <c r="AR185" s="22"/>
      <c r="AS185" s="20"/>
      <c r="AT185" s="22"/>
      <c r="AU185" s="20"/>
      <c r="AV185" s="22"/>
      <c r="AW185" s="20"/>
      <c r="AX185" s="22"/>
      <c r="AY185" s="20"/>
      <c r="AZ185" s="22"/>
      <c r="BA185" s="20"/>
      <c r="BB185" s="22"/>
      <c r="BC185" s="20"/>
      <c r="BD185" s="22"/>
      <c r="BE185" s="20"/>
      <c r="BF185" s="22"/>
      <c r="BG185" s="83"/>
      <c r="BH185" s="84"/>
      <c r="BI185" s="20"/>
      <c r="BJ185" s="95"/>
      <c r="BK185" s="20">
        <v>0</v>
      </c>
      <c r="BL185" s="21">
        <f t="shared" si="47"/>
        <v>0</v>
      </c>
      <c r="BM185" s="20"/>
      <c r="BN185" s="95">
        <f t="shared" si="37"/>
        <v>0</v>
      </c>
      <c r="BO185" s="20"/>
      <c r="BP185" s="21">
        <f t="shared" si="48"/>
        <v>0</v>
      </c>
      <c r="BQ185" s="20"/>
      <c r="BR185" s="22"/>
      <c r="BS185" s="20"/>
      <c r="BT185" s="22"/>
      <c r="BU185" s="20"/>
      <c r="BV185" s="22"/>
      <c r="BW185" s="20"/>
      <c r="BX185" s="22"/>
      <c r="BY185" s="20"/>
      <c r="BZ185" s="172"/>
      <c r="CA185" s="20"/>
      <c r="CB185" s="164"/>
      <c r="CC185" s="20"/>
      <c r="CD185" s="178"/>
      <c r="CE185" s="20"/>
      <c r="CF185" s="95"/>
      <c r="CG185" s="20"/>
      <c r="CH185" s="95"/>
      <c r="CI185" s="20"/>
      <c r="CJ185" s="22"/>
      <c r="CK185" s="20"/>
      <c r="CL185" s="22"/>
      <c r="CM185" s="20"/>
      <c r="CN185" s="22"/>
      <c r="CO185" s="20"/>
      <c r="CP185" s="22"/>
      <c r="CQ185" s="20"/>
      <c r="CR185" s="22"/>
      <c r="CS185" s="20"/>
      <c r="CT185" s="22"/>
      <c r="CU185" s="20"/>
      <c r="CV185" s="22"/>
      <c r="CW185" s="20"/>
      <c r="CX185" s="22"/>
      <c r="CY185" s="20"/>
      <c r="CZ185" s="22"/>
      <c r="DA185" s="20"/>
      <c r="DB185" s="22"/>
      <c r="DC185" s="20"/>
      <c r="DD185" s="22"/>
      <c r="DE185" s="20"/>
      <c r="DF185" s="22"/>
      <c r="DG185" s="20"/>
      <c r="DH185" s="22"/>
      <c r="DI185" s="20"/>
      <c r="DJ185" s="22"/>
      <c r="DK185" s="20"/>
      <c r="DL185" s="22"/>
      <c r="DM185" s="20"/>
      <c r="DN185" s="22"/>
      <c r="DO185" s="20"/>
      <c r="DP185" s="22"/>
      <c r="DQ185" s="20"/>
      <c r="DR185" s="22"/>
      <c r="DS185" s="20"/>
      <c r="DT185" s="22"/>
      <c r="DU185" s="20"/>
      <c r="DV185" s="22"/>
      <c r="DW185" s="20"/>
      <c r="DX185" s="22"/>
      <c r="DY185" s="20"/>
      <c r="DZ185" s="22"/>
      <c r="EA185" s="23">
        <f t="shared" si="42"/>
        <v>0</v>
      </c>
      <c r="EB185" s="21">
        <f t="shared" si="38"/>
        <v>0</v>
      </c>
      <c r="EC185" s="193" t="e">
        <f t="shared" si="39"/>
        <v>#REF!</v>
      </c>
      <c r="ED185" s="193">
        <f t="shared" si="40"/>
        <v>0</v>
      </c>
      <c r="EE185" s="194">
        <f t="shared" si="43"/>
        <v>0</v>
      </c>
      <c r="EF185" s="185"/>
      <c r="EG185" s="185" t="s">
        <v>64</v>
      </c>
      <c r="EH185" s="185" t="s">
        <v>66</v>
      </c>
      <c r="EI185" s="185"/>
      <c r="EJ185" s="185"/>
      <c r="EK185" s="185"/>
      <c r="EL185" s="185"/>
      <c r="EM185" s="185"/>
      <c r="EN185" s="185"/>
      <c r="EO185" s="185"/>
      <c r="EP185" s="185"/>
      <c r="EQ185" s="185"/>
      <c r="ER185" s="185"/>
      <c r="ES185" s="185"/>
      <c r="ET185" s="185"/>
      <c r="EU185" s="185"/>
      <c r="EV185" s="185"/>
      <c r="EW185" s="185"/>
      <c r="EX185" s="185"/>
      <c r="EY185" s="185"/>
      <c r="EZ185" s="185"/>
      <c r="FA185" s="185"/>
      <c r="FB185" s="185"/>
      <c r="FC185" s="185"/>
      <c r="FD185" s="185"/>
      <c r="FE185" s="185"/>
      <c r="FF185" s="185"/>
      <c r="FG185" s="195"/>
      <c r="FH185" s="185"/>
      <c r="FI185" s="185"/>
      <c r="FJ185" s="185"/>
      <c r="FK185" s="185"/>
      <c r="FL185" s="185"/>
      <c r="FM185" s="185"/>
      <c r="FN185" s="185"/>
      <c r="FO185" s="185"/>
      <c r="FP185" s="185"/>
      <c r="FQ185" s="185"/>
      <c r="FR185" s="185"/>
      <c r="FS185" s="185"/>
      <c r="FT185" s="185"/>
      <c r="FU185" s="185"/>
      <c r="FV185" s="185"/>
      <c r="FW185" s="185"/>
      <c r="FX185" s="185"/>
      <c r="FY185" s="185"/>
      <c r="FZ185" s="185"/>
      <c r="GA185" s="185"/>
      <c r="GB185" s="185"/>
      <c r="GC185" s="185"/>
      <c r="GD185" s="185"/>
      <c r="GE185" s="185"/>
      <c r="GF185" s="185"/>
      <c r="GG185" s="185"/>
      <c r="GH185" s="185"/>
      <c r="GI185" s="185"/>
      <c r="GJ185" s="185"/>
      <c r="GK185" s="185"/>
      <c r="GL185" s="185"/>
      <c r="GM185" s="185"/>
      <c r="GN185" s="185"/>
      <c r="GO185" s="185"/>
      <c r="GP185" s="185"/>
      <c r="GQ185" s="185"/>
      <c r="GR185" s="185"/>
      <c r="GS185" s="185"/>
      <c r="GT185" s="185"/>
      <c r="GU185" s="185"/>
      <c r="GV185" s="185"/>
      <c r="GW185" s="185"/>
      <c r="GX185" s="185"/>
      <c r="GY185" s="185"/>
      <c r="GZ185" s="185"/>
      <c r="HA185" s="185"/>
      <c r="HB185" s="185"/>
      <c r="HC185" s="185"/>
      <c r="HD185" s="185"/>
      <c r="HE185" s="185"/>
      <c r="HF185" s="185"/>
      <c r="HG185" s="185"/>
      <c r="HH185" s="185"/>
      <c r="HI185" s="185"/>
      <c r="HJ185" s="185"/>
      <c r="HK185" s="185"/>
      <c r="HL185" s="185"/>
      <c r="HM185" s="185"/>
      <c r="HN185" s="185"/>
      <c r="HO185" s="185"/>
      <c r="HP185" s="185"/>
      <c r="HQ185" s="185"/>
      <c r="HR185" s="185"/>
      <c r="HS185" s="185"/>
      <c r="HT185" s="185"/>
      <c r="HU185" s="185"/>
      <c r="HV185" s="185"/>
      <c r="HW185" s="185"/>
      <c r="HX185" s="185"/>
      <c r="HY185" s="185"/>
      <c r="HZ185" s="185"/>
      <c r="IA185" s="185"/>
      <c r="IB185" s="185"/>
      <c r="IC185" s="185"/>
      <c r="ID185" s="185"/>
      <c r="IE185" s="185"/>
      <c r="IF185" s="185"/>
      <c r="IG185" s="185"/>
      <c r="IH185" s="185"/>
      <c r="II185" s="185"/>
      <c r="IJ185" s="185"/>
      <c r="IK185" s="185"/>
      <c r="IL185" s="185"/>
      <c r="IM185" s="185"/>
      <c r="IN185" s="185"/>
      <c r="IO185" s="185"/>
      <c r="IP185" s="185"/>
      <c r="IQ185" s="185"/>
      <c r="IR185" s="185"/>
      <c r="IS185" s="185"/>
      <c r="IT185" s="185"/>
      <c r="IU185" s="185"/>
      <c r="IV185" s="185"/>
      <c r="IW185" s="185"/>
      <c r="IX185" s="185"/>
      <c r="IY185" s="185"/>
      <c r="IZ185" s="185"/>
      <c r="JA185" s="185"/>
      <c r="JB185" s="185"/>
      <c r="JC185" s="185"/>
      <c r="JD185" s="185"/>
      <c r="JE185" s="185"/>
      <c r="JF185" s="185"/>
      <c r="JG185" s="185"/>
      <c r="JH185" s="185"/>
      <c r="JI185" s="185"/>
      <c r="JJ185" s="185"/>
      <c r="JK185" s="185"/>
      <c r="JL185" s="185"/>
      <c r="JM185" s="185"/>
      <c r="JN185" s="185"/>
      <c r="JO185" s="185"/>
      <c r="JP185" s="185"/>
      <c r="JQ185" s="185"/>
      <c r="JR185" s="185"/>
      <c r="JS185" s="185"/>
      <c r="JT185" s="185"/>
      <c r="JU185" s="185"/>
      <c r="JV185" s="185"/>
      <c r="JW185" s="185"/>
      <c r="JX185" s="185"/>
      <c r="JY185" s="185"/>
      <c r="JZ185" s="185"/>
      <c r="KA185" s="185"/>
      <c r="KB185" s="185"/>
      <c r="KC185" s="185"/>
      <c r="KD185" s="185"/>
      <c r="KE185" s="185"/>
      <c r="KF185" s="185"/>
      <c r="KG185" s="185"/>
      <c r="KH185" s="185"/>
      <c r="KI185" s="185"/>
      <c r="KJ185" s="185"/>
      <c r="KK185" s="185"/>
      <c r="KL185" s="185"/>
      <c r="KM185" s="185"/>
      <c r="KN185" s="185"/>
      <c r="KO185" s="185"/>
      <c r="KP185" s="185"/>
      <c r="KQ185" s="185"/>
      <c r="KR185" s="185"/>
      <c r="KS185" s="185"/>
      <c r="KT185" s="185"/>
      <c r="KU185" s="185"/>
      <c r="KV185" s="185"/>
      <c r="KW185" s="185"/>
      <c r="KX185" s="185"/>
      <c r="KY185" s="185"/>
      <c r="KZ185" s="185"/>
      <c r="LA185" s="185"/>
      <c r="LB185" s="185"/>
      <c r="LC185" s="185"/>
      <c r="LD185" s="185"/>
      <c r="LE185" s="185"/>
      <c r="LF185" s="185"/>
      <c r="LG185" s="185"/>
      <c r="LH185" s="185"/>
      <c r="LI185" s="185"/>
      <c r="LJ185" s="185"/>
      <c r="LK185" s="185"/>
      <c r="LL185" s="185"/>
      <c r="LM185" s="185"/>
      <c r="LN185" s="185"/>
      <c r="LO185" s="185"/>
      <c r="LP185" s="185"/>
      <c r="LQ185" s="185"/>
      <c r="LR185" s="185"/>
      <c r="LS185" s="185"/>
      <c r="LT185" s="185"/>
    </row>
    <row r="186" spans="1:332" ht="14.45" customHeight="1">
      <c r="A186" s="196" t="str">
        <f t="shared" si="50"/>
        <v>9.3.1</v>
      </c>
      <c r="B186" s="253" t="str">
        <f t="shared" si="50"/>
        <v>tubería de pvc sanitaria de 2"  Incluye accesorios</v>
      </c>
      <c r="C186" s="196" t="str">
        <f t="shared" si="50"/>
        <v xml:space="preserve">ML   </v>
      </c>
      <c r="D186" s="196">
        <f t="shared" si="50"/>
        <v>250</v>
      </c>
      <c r="E186" s="196">
        <f t="shared" si="50"/>
        <v>34493.58</v>
      </c>
      <c r="F186" s="197">
        <f t="shared" si="41"/>
        <v>8623395</v>
      </c>
      <c r="G186" s="20"/>
      <c r="H186" s="21">
        <f t="shared" si="44"/>
        <v>0</v>
      </c>
      <c r="I186" s="20"/>
      <c r="J186" s="21">
        <f t="shared" si="45"/>
        <v>0</v>
      </c>
      <c r="K186" s="20"/>
      <c r="L186" s="21">
        <f t="shared" si="46"/>
        <v>0</v>
      </c>
      <c r="M186" s="20"/>
      <c r="N186" s="33">
        <f t="shared" si="49"/>
        <v>0</v>
      </c>
      <c r="O186" s="20"/>
      <c r="P186" s="22"/>
      <c r="Q186" s="20"/>
      <c r="R186" s="22"/>
      <c r="S186" s="20"/>
      <c r="T186" s="22"/>
      <c r="U186" s="20"/>
      <c r="V186" s="22"/>
      <c r="W186" s="20"/>
      <c r="X186" s="22"/>
      <c r="Y186" s="20"/>
      <c r="Z186" s="22"/>
      <c r="AA186" s="20"/>
      <c r="AB186" s="22"/>
      <c r="AC186" s="20"/>
      <c r="AD186" s="22"/>
      <c r="AE186" s="20"/>
      <c r="AF186" s="22"/>
      <c r="AG186" s="20"/>
      <c r="AH186" s="22"/>
      <c r="AI186" s="20"/>
      <c r="AJ186" s="22"/>
      <c r="AK186" s="20"/>
      <c r="AL186" s="22"/>
      <c r="AM186" s="20"/>
      <c r="AN186" s="22"/>
      <c r="AO186" s="20"/>
      <c r="AP186" s="22"/>
      <c r="AQ186" s="20"/>
      <c r="AR186" s="22"/>
      <c r="AS186" s="20"/>
      <c r="AT186" s="22"/>
      <c r="AU186" s="20"/>
      <c r="AV186" s="22"/>
      <c r="AW186" s="20"/>
      <c r="AX186" s="22"/>
      <c r="AY186" s="20"/>
      <c r="AZ186" s="22"/>
      <c r="BA186" s="20"/>
      <c r="BB186" s="22"/>
      <c r="BC186" s="20"/>
      <c r="BD186" s="22"/>
      <c r="BE186" s="20"/>
      <c r="BF186" s="22"/>
      <c r="BG186" s="83"/>
      <c r="BH186" s="84"/>
      <c r="BI186" s="20"/>
      <c r="BJ186" s="95"/>
      <c r="BK186" s="20">
        <v>0</v>
      </c>
      <c r="BL186" s="21">
        <f t="shared" si="47"/>
        <v>0</v>
      </c>
      <c r="BM186" s="20"/>
      <c r="BN186" s="95">
        <f t="shared" si="37"/>
        <v>0</v>
      </c>
      <c r="BO186" s="20"/>
      <c r="BP186" s="21">
        <f t="shared" si="48"/>
        <v>0</v>
      </c>
      <c r="BQ186" s="20"/>
      <c r="BR186" s="22"/>
      <c r="BS186" s="20"/>
      <c r="BT186" s="22"/>
      <c r="BU186" s="20"/>
      <c r="BV186" s="22"/>
      <c r="BW186" s="20"/>
      <c r="BX186" s="22"/>
      <c r="BY186" s="20"/>
      <c r="BZ186" s="172"/>
      <c r="CA186" s="20"/>
      <c r="CB186" s="164"/>
      <c r="CC186" s="20"/>
      <c r="CD186" s="178"/>
      <c r="CE186" s="20"/>
      <c r="CF186" s="95"/>
      <c r="CG186" s="20"/>
      <c r="CH186" s="95"/>
      <c r="CI186" s="20"/>
      <c r="CJ186" s="22"/>
      <c r="CK186" s="20"/>
      <c r="CL186" s="22"/>
      <c r="CM186" s="20"/>
      <c r="CN186" s="22"/>
      <c r="CO186" s="20"/>
      <c r="CP186" s="22"/>
      <c r="CQ186" s="20"/>
      <c r="CR186" s="22"/>
      <c r="CS186" s="20"/>
      <c r="CT186" s="22"/>
      <c r="CU186" s="20"/>
      <c r="CV186" s="22"/>
      <c r="CW186" s="20"/>
      <c r="CX186" s="22"/>
      <c r="CY186" s="20"/>
      <c r="CZ186" s="22"/>
      <c r="DA186" s="20"/>
      <c r="DB186" s="22"/>
      <c r="DC186" s="20"/>
      <c r="DD186" s="22"/>
      <c r="DE186" s="20"/>
      <c r="DF186" s="22"/>
      <c r="DG186" s="20"/>
      <c r="DH186" s="22"/>
      <c r="DI186" s="20"/>
      <c r="DJ186" s="22"/>
      <c r="DK186" s="20"/>
      <c r="DL186" s="22"/>
      <c r="DM186" s="20"/>
      <c r="DN186" s="22"/>
      <c r="DO186" s="20"/>
      <c r="DP186" s="22"/>
      <c r="DQ186" s="20"/>
      <c r="DR186" s="22"/>
      <c r="DS186" s="20"/>
      <c r="DT186" s="22"/>
      <c r="DU186" s="20"/>
      <c r="DV186" s="22"/>
      <c r="DW186" s="20"/>
      <c r="DX186" s="22"/>
      <c r="DY186" s="20"/>
      <c r="DZ186" s="22"/>
      <c r="EA186" s="23">
        <f t="shared" si="42"/>
        <v>0</v>
      </c>
      <c r="EB186" s="21">
        <f t="shared" si="38"/>
        <v>0</v>
      </c>
      <c r="EC186" s="193" t="e">
        <f t="shared" si="39"/>
        <v>#REF!</v>
      </c>
      <c r="ED186" s="193">
        <f t="shared" si="40"/>
        <v>0</v>
      </c>
      <c r="EE186" s="194">
        <f t="shared" si="43"/>
        <v>250</v>
      </c>
      <c r="EF186" s="185"/>
      <c r="EG186" s="185" t="s">
        <v>708</v>
      </c>
      <c r="EH186" s="185" t="s">
        <v>709</v>
      </c>
      <c r="EI186" s="185" t="s">
        <v>640</v>
      </c>
      <c r="EJ186" s="185">
        <v>250</v>
      </c>
      <c r="EK186" s="185">
        <v>34493.58</v>
      </c>
      <c r="EL186" s="185"/>
      <c r="EM186" s="185"/>
      <c r="EN186" s="185"/>
      <c r="EO186" s="185"/>
      <c r="EP186" s="185"/>
      <c r="EQ186" s="185"/>
      <c r="ER186" s="185"/>
      <c r="ES186" s="185"/>
      <c r="ET186" s="185"/>
      <c r="EU186" s="185"/>
      <c r="EV186" s="185"/>
      <c r="EW186" s="185"/>
      <c r="EX186" s="185"/>
      <c r="EY186" s="185"/>
      <c r="EZ186" s="185"/>
      <c r="FA186" s="185"/>
      <c r="FB186" s="185"/>
      <c r="FC186" s="185"/>
      <c r="FD186" s="185"/>
      <c r="FE186" s="185"/>
      <c r="FF186" s="185"/>
      <c r="FG186" s="195"/>
      <c r="FH186" s="185"/>
      <c r="FI186" s="185"/>
      <c r="FJ186" s="185"/>
      <c r="FK186" s="185"/>
      <c r="FL186" s="185"/>
      <c r="FM186" s="185"/>
      <c r="FN186" s="185"/>
      <c r="FO186" s="185"/>
      <c r="FP186" s="185"/>
      <c r="FQ186" s="185"/>
      <c r="FR186" s="185"/>
      <c r="FS186" s="185"/>
      <c r="FT186" s="185"/>
      <c r="FU186" s="185"/>
      <c r="FV186" s="185"/>
      <c r="FW186" s="185"/>
      <c r="FX186" s="185"/>
      <c r="FY186" s="185"/>
      <c r="FZ186" s="185"/>
      <c r="GA186" s="185"/>
      <c r="GB186" s="185"/>
      <c r="GC186" s="185"/>
      <c r="GD186" s="185"/>
      <c r="GE186" s="185"/>
      <c r="GF186" s="185"/>
      <c r="GG186" s="185"/>
      <c r="GH186" s="185"/>
      <c r="GI186" s="185"/>
      <c r="GJ186" s="185"/>
      <c r="GK186" s="185"/>
      <c r="GL186" s="185"/>
      <c r="GM186" s="185"/>
      <c r="GN186" s="185"/>
      <c r="GO186" s="185"/>
      <c r="GP186" s="185"/>
      <c r="GQ186" s="185"/>
      <c r="GR186" s="185"/>
      <c r="GS186" s="185"/>
      <c r="GT186" s="185"/>
      <c r="GU186" s="185"/>
      <c r="GV186" s="185"/>
      <c r="GW186" s="185"/>
      <c r="GX186" s="185"/>
      <c r="GY186" s="185"/>
      <c r="GZ186" s="185"/>
      <c r="HA186" s="185"/>
      <c r="HB186" s="185"/>
      <c r="HC186" s="185"/>
      <c r="HD186" s="185"/>
      <c r="HE186" s="185"/>
      <c r="HF186" s="185"/>
      <c r="HG186" s="185"/>
      <c r="HH186" s="185"/>
      <c r="HI186" s="185"/>
      <c r="HJ186" s="185"/>
      <c r="HK186" s="185"/>
      <c r="HL186" s="185"/>
      <c r="HM186" s="185"/>
      <c r="HN186" s="185"/>
      <c r="HO186" s="185"/>
      <c r="HP186" s="185"/>
      <c r="HQ186" s="185"/>
      <c r="HR186" s="185"/>
      <c r="HS186" s="185"/>
      <c r="HT186" s="185"/>
      <c r="HU186" s="185"/>
      <c r="HV186" s="185"/>
      <c r="HW186" s="185"/>
      <c r="HX186" s="185"/>
      <c r="HY186" s="185"/>
      <c r="HZ186" s="185"/>
      <c r="IA186" s="185"/>
      <c r="IB186" s="185"/>
      <c r="IC186" s="185"/>
      <c r="ID186" s="185"/>
      <c r="IE186" s="185"/>
      <c r="IF186" s="185"/>
      <c r="IG186" s="185"/>
      <c r="IH186" s="185"/>
      <c r="II186" s="185"/>
      <c r="IJ186" s="185"/>
      <c r="IK186" s="185"/>
      <c r="IL186" s="185"/>
      <c r="IM186" s="185"/>
      <c r="IN186" s="185"/>
      <c r="IO186" s="185"/>
      <c r="IP186" s="185"/>
      <c r="IQ186" s="185"/>
      <c r="IR186" s="185"/>
      <c r="IS186" s="185"/>
      <c r="IT186" s="185"/>
      <c r="IU186" s="185"/>
      <c r="IV186" s="185"/>
      <c r="IW186" s="185"/>
      <c r="IX186" s="185"/>
      <c r="IY186" s="185"/>
      <c r="IZ186" s="185"/>
      <c r="JA186" s="185"/>
      <c r="JB186" s="185"/>
      <c r="JC186" s="185"/>
      <c r="JD186" s="185"/>
      <c r="JE186" s="185"/>
      <c r="JF186" s="185"/>
      <c r="JG186" s="185"/>
      <c r="JH186" s="185"/>
      <c r="JI186" s="185"/>
      <c r="JJ186" s="185"/>
      <c r="JK186" s="185"/>
      <c r="JL186" s="185"/>
      <c r="JM186" s="185"/>
      <c r="JN186" s="185"/>
      <c r="JO186" s="185"/>
      <c r="JP186" s="185"/>
      <c r="JQ186" s="185"/>
      <c r="JR186" s="185"/>
      <c r="JS186" s="185"/>
      <c r="JT186" s="185"/>
      <c r="JU186" s="185"/>
      <c r="JV186" s="185"/>
      <c r="JW186" s="185"/>
      <c r="JX186" s="185"/>
      <c r="JY186" s="185"/>
      <c r="JZ186" s="185"/>
      <c r="KA186" s="185"/>
      <c r="KB186" s="185"/>
      <c r="KC186" s="185"/>
      <c r="KD186" s="185"/>
      <c r="KE186" s="185"/>
      <c r="KF186" s="185"/>
      <c r="KG186" s="185"/>
      <c r="KH186" s="185"/>
      <c r="KI186" s="185"/>
      <c r="KJ186" s="185"/>
      <c r="KK186" s="185"/>
      <c r="KL186" s="185"/>
      <c r="KM186" s="185"/>
      <c r="KN186" s="185"/>
      <c r="KO186" s="185"/>
      <c r="KP186" s="185"/>
      <c r="KQ186" s="185"/>
      <c r="KR186" s="185"/>
      <c r="KS186" s="185"/>
      <c r="KT186" s="185"/>
      <c r="KU186" s="185"/>
      <c r="KV186" s="185"/>
      <c r="KW186" s="185"/>
      <c r="KX186" s="185"/>
      <c r="KY186" s="185"/>
      <c r="KZ186" s="185"/>
      <c r="LA186" s="185"/>
      <c r="LB186" s="185"/>
      <c r="LC186" s="185"/>
      <c r="LD186" s="185"/>
      <c r="LE186" s="185"/>
      <c r="LF186" s="185"/>
      <c r="LG186" s="185"/>
      <c r="LH186" s="185"/>
      <c r="LI186" s="185"/>
      <c r="LJ186" s="185"/>
      <c r="LK186" s="185"/>
      <c r="LL186" s="185"/>
      <c r="LM186" s="185"/>
      <c r="LN186" s="185"/>
      <c r="LO186" s="185"/>
      <c r="LP186" s="185"/>
      <c r="LQ186" s="185"/>
      <c r="LR186" s="185"/>
      <c r="LS186" s="185"/>
      <c r="LT186" s="185"/>
    </row>
    <row r="187" spans="1:332" s="190" customFormat="1" ht="15" customHeight="1">
      <c r="A187" s="196" t="str">
        <f t="shared" si="50"/>
        <v>9.3.2</v>
      </c>
      <c r="B187" s="253" t="str">
        <f t="shared" si="50"/>
        <v>tubería de pvc sanitaria de 3" Incluye accesorios</v>
      </c>
      <c r="C187" s="196" t="str">
        <f t="shared" si="50"/>
        <v xml:space="preserve">ML   </v>
      </c>
      <c r="D187" s="196">
        <f t="shared" si="50"/>
        <v>150</v>
      </c>
      <c r="E187" s="196">
        <f t="shared" si="50"/>
        <v>45766.71</v>
      </c>
      <c r="F187" s="197">
        <f t="shared" si="41"/>
        <v>6865006.5</v>
      </c>
      <c r="G187" s="20"/>
      <c r="H187" s="21">
        <f t="shared" si="44"/>
        <v>0</v>
      </c>
      <c r="I187" s="20"/>
      <c r="J187" s="21">
        <f t="shared" si="45"/>
        <v>0</v>
      </c>
      <c r="K187" s="20"/>
      <c r="L187" s="21">
        <f t="shared" si="46"/>
        <v>0</v>
      </c>
      <c r="M187" s="20"/>
      <c r="N187" s="33">
        <f t="shared" si="49"/>
        <v>0</v>
      </c>
      <c r="O187" s="20"/>
      <c r="P187" s="22"/>
      <c r="Q187" s="20"/>
      <c r="R187" s="22"/>
      <c r="S187" s="20"/>
      <c r="T187" s="22"/>
      <c r="U187" s="20"/>
      <c r="V187" s="22"/>
      <c r="W187" s="20"/>
      <c r="X187" s="22"/>
      <c r="Y187" s="20"/>
      <c r="Z187" s="22"/>
      <c r="AA187" s="20"/>
      <c r="AB187" s="22"/>
      <c r="AC187" s="20"/>
      <c r="AD187" s="22"/>
      <c r="AE187" s="20"/>
      <c r="AF187" s="22"/>
      <c r="AG187" s="20"/>
      <c r="AH187" s="22"/>
      <c r="AI187" s="20"/>
      <c r="AJ187" s="22"/>
      <c r="AK187" s="20"/>
      <c r="AL187" s="22"/>
      <c r="AM187" s="20"/>
      <c r="AN187" s="22"/>
      <c r="AO187" s="20"/>
      <c r="AP187" s="22"/>
      <c r="AQ187" s="20"/>
      <c r="AR187" s="22"/>
      <c r="AS187" s="20"/>
      <c r="AT187" s="22"/>
      <c r="AU187" s="20"/>
      <c r="AV187" s="22"/>
      <c r="AW187" s="20"/>
      <c r="AX187" s="22"/>
      <c r="AY187" s="20"/>
      <c r="AZ187" s="22"/>
      <c r="BA187" s="20"/>
      <c r="BB187" s="22"/>
      <c r="BC187" s="20"/>
      <c r="BD187" s="22"/>
      <c r="BE187" s="20"/>
      <c r="BF187" s="22"/>
      <c r="BG187" s="83"/>
      <c r="BH187" s="84"/>
      <c r="BI187" s="20"/>
      <c r="BJ187" s="95"/>
      <c r="BK187" s="20">
        <v>0</v>
      </c>
      <c r="BL187" s="21">
        <f t="shared" si="47"/>
        <v>0</v>
      </c>
      <c r="BM187" s="20"/>
      <c r="BN187" s="95">
        <f t="shared" si="37"/>
        <v>0</v>
      </c>
      <c r="BO187" s="20"/>
      <c r="BP187" s="21">
        <f t="shared" si="48"/>
        <v>0</v>
      </c>
      <c r="BQ187" s="20"/>
      <c r="BR187" s="22"/>
      <c r="BS187" s="20"/>
      <c r="BT187" s="22"/>
      <c r="BU187" s="20"/>
      <c r="BV187" s="22"/>
      <c r="BW187" s="20"/>
      <c r="BX187" s="22"/>
      <c r="BY187" s="20"/>
      <c r="BZ187" s="172"/>
      <c r="CA187" s="20"/>
      <c r="CB187" s="164"/>
      <c r="CC187" s="20"/>
      <c r="CD187" s="178"/>
      <c r="CE187" s="20"/>
      <c r="CF187" s="95"/>
      <c r="CG187" s="20"/>
      <c r="CH187" s="95"/>
      <c r="CI187" s="20"/>
      <c r="CJ187" s="22"/>
      <c r="CK187" s="20"/>
      <c r="CL187" s="22"/>
      <c r="CM187" s="20"/>
      <c r="CN187" s="22"/>
      <c r="CO187" s="20"/>
      <c r="CP187" s="22"/>
      <c r="CQ187" s="20"/>
      <c r="CR187" s="22"/>
      <c r="CS187" s="20"/>
      <c r="CT187" s="22"/>
      <c r="CU187" s="20"/>
      <c r="CV187" s="22"/>
      <c r="CW187" s="20"/>
      <c r="CX187" s="22"/>
      <c r="CY187" s="20"/>
      <c r="CZ187" s="22"/>
      <c r="DA187" s="20"/>
      <c r="DB187" s="22"/>
      <c r="DC187" s="20"/>
      <c r="DD187" s="22"/>
      <c r="DE187" s="20"/>
      <c r="DF187" s="22"/>
      <c r="DG187" s="20"/>
      <c r="DH187" s="22"/>
      <c r="DI187" s="20"/>
      <c r="DJ187" s="22"/>
      <c r="DK187" s="20"/>
      <c r="DL187" s="22"/>
      <c r="DM187" s="20"/>
      <c r="DN187" s="22"/>
      <c r="DO187" s="20"/>
      <c r="DP187" s="22"/>
      <c r="DQ187" s="20"/>
      <c r="DR187" s="22"/>
      <c r="DS187" s="20"/>
      <c r="DT187" s="22"/>
      <c r="DU187" s="20"/>
      <c r="DV187" s="22"/>
      <c r="DW187" s="20"/>
      <c r="DX187" s="22"/>
      <c r="DY187" s="20"/>
      <c r="DZ187" s="22"/>
      <c r="EA187" s="23">
        <f t="shared" si="42"/>
        <v>0</v>
      </c>
      <c r="EB187" s="21">
        <f t="shared" si="38"/>
        <v>0</v>
      </c>
      <c r="EC187" s="193" t="e">
        <f t="shared" si="39"/>
        <v>#REF!</v>
      </c>
      <c r="ED187" s="193">
        <f t="shared" si="40"/>
        <v>0</v>
      </c>
      <c r="EE187" s="194">
        <f t="shared" si="43"/>
        <v>150</v>
      </c>
      <c r="EF187" s="185"/>
      <c r="EG187" s="185" t="s">
        <v>710</v>
      </c>
      <c r="EH187" s="185" t="s">
        <v>711</v>
      </c>
      <c r="EI187" s="185" t="s">
        <v>640</v>
      </c>
      <c r="EJ187" s="185">
        <v>150</v>
      </c>
      <c r="EK187" s="185">
        <v>45766.71</v>
      </c>
      <c r="EL187" s="185"/>
      <c r="EM187" s="185"/>
      <c r="EN187" s="185"/>
      <c r="EO187" s="185"/>
      <c r="EP187" s="185"/>
      <c r="EQ187" s="185"/>
      <c r="ER187" s="185"/>
      <c r="ES187" s="185"/>
      <c r="ET187" s="185"/>
      <c r="EU187" s="185"/>
      <c r="EV187" s="185"/>
      <c r="EW187" s="185"/>
      <c r="EX187" s="185"/>
      <c r="EY187" s="185"/>
      <c r="EZ187" s="185"/>
      <c r="FA187" s="185"/>
      <c r="FB187" s="185"/>
      <c r="FC187" s="185"/>
      <c r="FD187" s="185"/>
      <c r="FE187" s="185"/>
      <c r="FF187" s="185"/>
      <c r="FG187" s="195"/>
      <c r="FH187" s="185"/>
      <c r="FI187" s="185"/>
      <c r="FJ187" s="185"/>
      <c r="FK187" s="185"/>
      <c r="FL187" s="185"/>
      <c r="FM187" s="185"/>
      <c r="FN187" s="185"/>
      <c r="FO187" s="185"/>
      <c r="FP187" s="185"/>
      <c r="FQ187" s="185"/>
      <c r="FR187" s="185"/>
      <c r="FS187" s="185"/>
      <c r="FT187" s="185"/>
      <c r="FU187" s="185"/>
      <c r="FV187" s="185"/>
      <c r="FW187" s="185"/>
      <c r="FX187" s="185"/>
      <c r="FY187" s="185"/>
      <c r="FZ187" s="185"/>
      <c r="GA187" s="185"/>
      <c r="GB187" s="185"/>
      <c r="GC187" s="185"/>
      <c r="GD187" s="185"/>
      <c r="GE187" s="185"/>
      <c r="GF187" s="185"/>
      <c r="GG187" s="185"/>
      <c r="GH187" s="185"/>
      <c r="GI187" s="185"/>
      <c r="GJ187" s="185"/>
      <c r="GK187" s="185"/>
      <c r="GL187" s="185"/>
      <c r="GM187" s="185"/>
      <c r="GN187" s="185"/>
      <c r="GO187" s="185"/>
      <c r="GP187" s="185"/>
      <c r="GQ187" s="185"/>
      <c r="GR187" s="185"/>
      <c r="GS187" s="185"/>
      <c r="GT187" s="185"/>
      <c r="GU187" s="185"/>
      <c r="GV187" s="185"/>
      <c r="GW187" s="185"/>
      <c r="GX187" s="185"/>
      <c r="GY187" s="185"/>
      <c r="GZ187" s="185"/>
      <c r="HA187" s="185"/>
      <c r="HB187" s="185"/>
      <c r="HC187" s="185"/>
      <c r="HD187" s="185"/>
      <c r="HE187" s="185"/>
      <c r="HF187" s="185"/>
      <c r="HG187" s="185"/>
      <c r="HH187" s="185"/>
      <c r="HI187" s="185"/>
      <c r="HJ187" s="185"/>
      <c r="HK187" s="185"/>
      <c r="HL187" s="185"/>
      <c r="HM187" s="185"/>
      <c r="HN187" s="185"/>
      <c r="HO187" s="185"/>
      <c r="HP187" s="185"/>
      <c r="HQ187" s="185"/>
      <c r="HR187" s="185"/>
      <c r="HS187" s="185"/>
      <c r="HT187" s="185"/>
      <c r="HU187" s="185"/>
      <c r="HV187" s="185"/>
      <c r="HW187" s="185"/>
      <c r="HX187" s="185"/>
      <c r="HY187" s="185"/>
      <c r="HZ187" s="185"/>
      <c r="IA187" s="185"/>
      <c r="IB187" s="185"/>
      <c r="IC187" s="185"/>
      <c r="ID187" s="185"/>
      <c r="IE187" s="185"/>
      <c r="IF187" s="185"/>
      <c r="IG187" s="185"/>
      <c r="IH187" s="185"/>
      <c r="II187" s="185"/>
      <c r="IJ187" s="185"/>
      <c r="IK187" s="185"/>
      <c r="IL187" s="185"/>
      <c r="IM187" s="185"/>
      <c r="IN187" s="185"/>
      <c r="IO187" s="185"/>
      <c r="IP187" s="185"/>
      <c r="IQ187" s="185"/>
      <c r="IR187" s="185"/>
      <c r="IS187" s="185"/>
      <c r="IT187" s="185"/>
      <c r="IU187" s="185"/>
      <c r="IV187" s="185"/>
      <c r="IW187" s="185"/>
      <c r="IX187" s="185"/>
      <c r="IY187" s="185"/>
      <c r="IZ187" s="185"/>
      <c r="JA187" s="185"/>
      <c r="JB187" s="185"/>
      <c r="JC187" s="185"/>
      <c r="JD187" s="185"/>
      <c r="JE187" s="185"/>
      <c r="JF187" s="185"/>
      <c r="JG187" s="185"/>
      <c r="JH187" s="185"/>
      <c r="JI187" s="185"/>
      <c r="JJ187" s="185"/>
      <c r="JK187" s="185"/>
      <c r="JL187" s="185"/>
      <c r="JM187" s="185"/>
      <c r="JN187" s="185"/>
      <c r="JO187" s="185"/>
      <c r="JP187" s="185"/>
      <c r="JQ187" s="185"/>
      <c r="JR187" s="185"/>
      <c r="JS187" s="185"/>
      <c r="JT187" s="185"/>
      <c r="JU187" s="185"/>
      <c r="JV187" s="185"/>
      <c r="JW187" s="185"/>
      <c r="JX187" s="185"/>
      <c r="JY187" s="185"/>
      <c r="JZ187" s="185"/>
      <c r="KA187" s="185"/>
      <c r="KB187" s="185"/>
      <c r="KC187" s="185"/>
      <c r="KD187" s="185"/>
      <c r="KE187" s="185"/>
      <c r="KF187" s="185"/>
      <c r="KG187" s="185"/>
      <c r="KH187" s="185"/>
      <c r="KI187" s="185"/>
      <c r="KJ187" s="185"/>
      <c r="KK187" s="185"/>
      <c r="KL187" s="185"/>
      <c r="KM187" s="185"/>
      <c r="KN187" s="185"/>
      <c r="KO187" s="185"/>
      <c r="KP187" s="185"/>
      <c r="KQ187" s="185"/>
      <c r="KR187" s="185"/>
      <c r="KS187" s="185"/>
      <c r="KT187" s="185"/>
      <c r="KU187" s="185"/>
      <c r="KV187" s="185"/>
      <c r="KW187" s="185"/>
      <c r="KX187" s="185"/>
      <c r="KY187" s="185"/>
      <c r="KZ187" s="185"/>
      <c r="LA187" s="185"/>
      <c r="LB187" s="185"/>
      <c r="LC187" s="185"/>
      <c r="LD187" s="185"/>
      <c r="LE187" s="185"/>
      <c r="LF187" s="185"/>
      <c r="LG187" s="185"/>
      <c r="LH187" s="185"/>
      <c r="LI187" s="185"/>
      <c r="LJ187" s="185"/>
      <c r="LK187" s="185"/>
      <c r="LL187" s="185"/>
      <c r="LM187" s="185"/>
      <c r="LN187" s="185"/>
      <c r="LO187" s="185"/>
      <c r="LP187" s="185"/>
      <c r="LQ187" s="185"/>
      <c r="LR187" s="185"/>
      <c r="LS187" s="185"/>
      <c r="LT187" s="185"/>
    </row>
    <row r="188" spans="1:332" ht="14.45" customHeight="1">
      <c r="A188" s="196" t="str">
        <f t="shared" si="50"/>
        <v>9.3.3</v>
      </c>
      <c r="B188" s="253" t="str">
        <f t="shared" si="50"/>
        <v>tubería de pvc sanitaria de 4" Incluye accesorios</v>
      </c>
      <c r="C188" s="196" t="str">
        <f t="shared" si="50"/>
        <v xml:space="preserve">ML   </v>
      </c>
      <c r="D188" s="196">
        <f t="shared" si="50"/>
        <v>300</v>
      </c>
      <c r="E188" s="196">
        <f t="shared" si="50"/>
        <v>59612.85</v>
      </c>
      <c r="F188" s="197">
        <f t="shared" si="41"/>
        <v>17883855</v>
      </c>
      <c r="G188" s="20"/>
      <c r="H188" s="21">
        <f t="shared" si="44"/>
        <v>0</v>
      </c>
      <c r="I188" s="20"/>
      <c r="J188" s="21">
        <f t="shared" si="45"/>
        <v>0</v>
      </c>
      <c r="K188" s="20"/>
      <c r="L188" s="21">
        <f t="shared" si="46"/>
        <v>0</v>
      </c>
      <c r="M188" s="20"/>
      <c r="N188" s="33">
        <f t="shared" si="49"/>
        <v>0</v>
      </c>
      <c r="O188" s="20"/>
      <c r="P188" s="22"/>
      <c r="Q188" s="20"/>
      <c r="R188" s="22"/>
      <c r="S188" s="20"/>
      <c r="T188" s="22"/>
      <c r="U188" s="20"/>
      <c r="V188" s="22"/>
      <c r="W188" s="20"/>
      <c r="X188" s="22"/>
      <c r="Y188" s="20"/>
      <c r="Z188" s="22"/>
      <c r="AA188" s="20"/>
      <c r="AB188" s="22"/>
      <c r="AC188" s="20"/>
      <c r="AD188" s="22"/>
      <c r="AE188" s="20"/>
      <c r="AF188" s="22"/>
      <c r="AG188" s="20"/>
      <c r="AH188" s="22"/>
      <c r="AI188" s="20"/>
      <c r="AJ188" s="22"/>
      <c r="AK188" s="20"/>
      <c r="AL188" s="22"/>
      <c r="AM188" s="20"/>
      <c r="AN188" s="22"/>
      <c r="AO188" s="20"/>
      <c r="AP188" s="22"/>
      <c r="AQ188" s="20"/>
      <c r="AR188" s="22"/>
      <c r="AS188" s="20"/>
      <c r="AT188" s="22"/>
      <c r="AU188" s="20"/>
      <c r="AV188" s="22"/>
      <c r="AW188" s="20"/>
      <c r="AX188" s="22"/>
      <c r="AY188" s="20"/>
      <c r="AZ188" s="22"/>
      <c r="BA188" s="20"/>
      <c r="BB188" s="22"/>
      <c r="BC188" s="20"/>
      <c r="BD188" s="22"/>
      <c r="BE188" s="20"/>
      <c r="BF188" s="22"/>
      <c r="BG188" s="83"/>
      <c r="BH188" s="84"/>
      <c r="BI188" s="20"/>
      <c r="BJ188" s="95"/>
      <c r="BK188" s="20">
        <v>0</v>
      </c>
      <c r="BL188" s="21">
        <f t="shared" si="47"/>
        <v>0</v>
      </c>
      <c r="BM188" s="20"/>
      <c r="BN188" s="95">
        <f t="shared" si="37"/>
        <v>0</v>
      </c>
      <c r="BO188" s="20"/>
      <c r="BP188" s="21">
        <f t="shared" si="48"/>
        <v>0</v>
      </c>
      <c r="BQ188" s="20"/>
      <c r="BR188" s="22"/>
      <c r="BS188" s="20"/>
      <c r="BT188" s="22"/>
      <c r="BU188" s="20"/>
      <c r="BV188" s="22"/>
      <c r="BW188" s="20"/>
      <c r="BX188" s="22"/>
      <c r="BY188" s="20"/>
      <c r="BZ188" s="172"/>
      <c r="CA188" s="20"/>
      <c r="CB188" s="164"/>
      <c r="CC188" s="20"/>
      <c r="CD188" s="178"/>
      <c r="CE188" s="20"/>
      <c r="CF188" s="95"/>
      <c r="CG188" s="20"/>
      <c r="CH188" s="95"/>
      <c r="CI188" s="20"/>
      <c r="CJ188" s="22"/>
      <c r="CK188" s="20"/>
      <c r="CL188" s="22"/>
      <c r="CM188" s="20"/>
      <c r="CN188" s="22"/>
      <c r="CO188" s="20"/>
      <c r="CP188" s="22"/>
      <c r="CQ188" s="20"/>
      <c r="CR188" s="22"/>
      <c r="CS188" s="20"/>
      <c r="CT188" s="22"/>
      <c r="CU188" s="20"/>
      <c r="CV188" s="22"/>
      <c r="CW188" s="20"/>
      <c r="CX188" s="22"/>
      <c r="CY188" s="20"/>
      <c r="CZ188" s="22"/>
      <c r="DA188" s="20"/>
      <c r="DB188" s="22"/>
      <c r="DC188" s="20"/>
      <c r="DD188" s="22"/>
      <c r="DE188" s="20"/>
      <c r="DF188" s="22"/>
      <c r="DG188" s="20"/>
      <c r="DH188" s="22"/>
      <c r="DI188" s="20"/>
      <c r="DJ188" s="22"/>
      <c r="DK188" s="20"/>
      <c r="DL188" s="22"/>
      <c r="DM188" s="20"/>
      <c r="DN188" s="22"/>
      <c r="DO188" s="20"/>
      <c r="DP188" s="22"/>
      <c r="DQ188" s="20"/>
      <c r="DR188" s="22"/>
      <c r="DS188" s="20"/>
      <c r="DT188" s="22"/>
      <c r="DU188" s="20"/>
      <c r="DV188" s="22"/>
      <c r="DW188" s="20"/>
      <c r="DX188" s="22"/>
      <c r="DY188" s="20"/>
      <c r="DZ188" s="22"/>
      <c r="EA188" s="23">
        <f t="shared" si="42"/>
        <v>0</v>
      </c>
      <c r="EB188" s="21">
        <f t="shared" si="38"/>
        <v>0</v>
      </c>
      <c r="EC188" s="193" t="e">
        <f t="shared" si="39"/>
        <v>#REF!</v>
      </c>
      <c r="ED188" s="193">
        <f t="shared" si="40"/>
        <v>0</v>
      </c>
      <c r="EE188" s="194">
        <f t="shared" si="43"/>
        <v>300</v>
      </c>
      <c r="EF188" s="185"/>
      <c r="EG188" s="185" t="s">
        <v>712</v>
      </c>
      <c r="EH188" s="185" t="s">
        <v>713</v>
      </c>
      <c r="EI188" s="185" t="s">
        <v>640</v>
      </c>
      <c r="EJ188" s="185">
        <v>300</v>
      </c>
      <c r="EK188" s="185">
        <v>59612.85</v>
      </c>
      <c r="EL188" s="185"/>
      <c r="EM188" s="185"/>
      <c r="EN188" s="185"/>
      <c r="EO188" s="185"/>
      <c r="EP188" s="185"/>
      <c r="EQ188" s="185"/>
      <c r="ER188" s="185"/>
      <c r="ES188" s="185"/>
      <c r="ET188" s="185"/>
      <c r="EU188" s="185"/>
      <c r="EV188" s="185"/>
      <c r="EW188" s="185"/>
      <c r="EX188" s="185"/>
      <c r="EY188" s="185"/>
      <c r="EZ188" s="185"/>
      <c r="FA188" s="185"/>
      <c r="FB188" s="185"/>
      <c r="FC188" s="185"/>
      <c r="FD188" s="185"/>
      <c r="FE188" s="185"/>
      <c r="FF188" s="185"/>
      <c r="FG188" s="195"/>
      <c r="FH188" s="185"/>
      <c r="FI188" s="185"/>
      <c r="FJ188" s="185"/>
      <c r="FK188" s="185"/>
      <c r="FL188" s="185"/>
      <c r="FM188" s="185"/>
      <c r="FN188" s="185"/>
      <c r="FO188" s="185"/>
      <c r="FP188" s="185"/>
      <c r="FQ188" s="185"/>
      <c r="FR188" s="185"/>
      <c r="FS188" s="185"/>
      <c r="FT188" s="185"/>
      <c r="FU188" s="185"/>
      <c r="FV188" s="185"/>
      <c r="FW188" s="185"/>
      <c r="FX188" s="185"/>
      <c r="FY188" s="185"/>
      <c r="FZ188" s="185"/>
      <c r="GA188" s="185"/>
      <c r="GB188" s="185"/>
      <c r="GC188" s="185"/>
      <c r="GD188" s="185"/>
      <c r="GE188" s="185"/>
      <c r="GF188" s="185"/>
      <c r="GG188" s="185"/>
      <c r="GH188" s="185"/>
      <c r="GI188" s="185"/>
      <c r="GJ188" s="185"/>
      <c r="GK188" s="185"/>
      <c r="GL188" s="185"/>
      <c r="GM188" s="185"/>
      <c r="GN188" s="185"/>
      <c r="GO188" s="185"/>
      <c r="GP188" s="185"/>
      <c r="GQ188" s="185"/>
      <c r="GR188" s="185"/>
      <c r="GS188" s="185"/>
      <c r="GT188" s="185"/>
      <c r="GU188" s="185"/>
      <c r="GV188" s="185"/>
      <c r="GW188" s="185"/>
      <c r="GX188" s="185"/>
      <c r="GY188" s="185"/>
      <c r="GZ188" s="185"/>
      <c r="HA188" s="185"/>
      <c r="HB188" s="185"/>
      <c r="HC188" s="185"/>
      <c r="HD188" s="185"/>
      <c r="HE188" s="185"/>
      <c r="HF188" s="185"/>
      <c r="HG188" s="185"/>
      <c r="HH188" s="185"/>
      <c r="HI188" s="185"/>
      <c r="HJ188" s="185"/>
      <c r="HK188" s="185"/>
      <c r="HL188" s="185"/>
      <c r="HM188" s="185"/>
      <c r="HN188" s="185"/>
      <c r="HO188" s="185"/>
      <c r="HP188" s="185"/>
      <c r="HQ188" s="185"/>
      <c r="HR188" s="185"/>
      <c r="HS188" s="185"/>
      <c r="HT188" s="185"/>
      <c r="HU188" s="185"/>
      <c r="HV188" s="185"/>
      <c r="HW188" s="185"/>
      <c r="HX188" s="185"/>
      <c r="HY188" s="185"/>
      <c r="HZ188" s="185"/>
      <c r="IA188" s="185"/>
      <c r="IB188" s="185"/>
      <c r="IC188" s="185"/>
      <c r="ID188" s="185"/>
      <c r="IE188" s="185"/>
      <c r="IF188" s="185"/>
      <c r="IG188" s="185"/>
      <c r="IH188" s="185"/>
      <c r="II188" s="185"/>
      <c r="IJ188" s="185"/>
      <c r="IK188" s="185"/>
      <c r="IL188" s="185"/>
      <c r="IM188" s="185"/>
      <c r="IN188" s="185"/>
      <c r="IO188" s="185"/>
      <c r="IP188" s="185"/>
      <c r="IQ188" s="185"/>
      <c r="IR188" s="185"/>
      <c r="IS188" s="185"/>
      <c r="IT188" s="185"/>
      <c r="IU188" s="185"/>
      <c r="IV188" s="185"/>
      <c r="IW188" s="185"/>
      <c r="IX188" s="185"/>
      <c r="IY188" s="185"/>
      <c r="IZ188" s="185"/>
      <c r="JA188" s="185"/>
      <c r="JB188" s="185"/>
      <c r="JC188" s="185"/>
      <c r="JD188" s="185"/>
      <c r="JE188" s="185"/>
      <c r="JF188" s="185"/>
      <c r="JG188" s="185"/>
      <c r="JH188" s="185"/>
      <c r="JI188" s="185"/>
      <c r="JJ188" s="185"/>
      <c r="JK188" s="185"/>
      <c r="JL188" s="185"/>
      <c r="JM188" s="185"/>
      <c r="JN188" s="185"/>
      <c r="JO188" s="185"/>
      <c r="JP188" s="185"/>
      <c r="JQ188" s="185"/>
      <c r="JR188" s="185"/>
      <c r="JS188" s="185"/>
      <c r="JT188" s="185"/>
      <c r="JU188" s="185"/>
      <c r="JV188" s="185"/>
      <c r="JW188" s="185"/>
      <c r="JX188" s="185"/>
      <c r="JY188" s="185"/>
      <c r="JZ188" s="185"/>
      <c r="KA188" s="185"/>
      <c r="KB188" s="185"/>
      <c r="KC188" s="185"/>
      <c r="KD188" s="185"/>
      <c r="KE188" s="185"/>
      <c r="KF188" s="185"/>
      <c r="KG188" s="185"/>
      <c r="KH188" s="185"/>
      <c r="KI188" s="185"/>
      <c r="KJ188" s="185"/>
      <c r="KK188" s="185"/>
      <c r="KL188" s="185"/>
      <c r="KM188" s="185"/>
      <c r="KN188" s="185"/>
      <c r="KO188" s="185"/>
      <c r="KP188" s="185"/>
      <c r="KQ188" s="185"/>
      <c r="KR188" s="185"/>
      <c r="KS188" s="185"/>
      <c r="KT188" s="185"/>
      <c r="KU188" s="185"/>
      <c r="KV188" s="185"/>
      <c r="KW188" s="185"/>
      <c r="KX188" s="185"/>
      <c r="KY188" s="185"/>
      <c r="KZ188" s="185"/>
      <c r="LA188" s="185"/>
      <c r="LB188" s="185"/>
      <c r="LC188" s="185"/>
      <c r="LD188" s="185"/>
      <c r="LE188" s="185"/>
      <c r="LF188" s="185"/>
      <c r="LG188" s="185"/>
      <c r="LH188" s="185"/>
      <c r="LI188" s="185"/>
      <c r="LJ188" s="185"/>
      <c r="LK188" s="185"/>
      <c r="LL188" s="185"/>
      <c r="LM188" s="185"/>
      <c r="LN188" s="185"/>
      <c r="LO188" s="185"/>
      <c r="LP188" s="185"/>
      <c r="LQ188" s="185"/>
      <c r="LR188" s="185"/>
      <c r="LS188" s="185"/>
      <c r="LT188" s="185"/>
    </row>
    <row r="189" spans="1:332" ht="15" customHeight="1">
      <c r="A189" s="196" t="str">
        <f t="shared" si="50"/>
        <v>9.3.4</v>
      </c>
      <c r="B189" s="253" t="str">
        <f t="shared" si="50"/>
        <v>tubería de pvc sanitaria de 6" Incluye accesorios</v>
      </c>
      <c r="C189" s="196" t="str">
        <f t="shared" si="50"/>
        <v xml:space="preserve">ML   </v>
      </c>
      <c r="D189" s="196">
        <f t="shared" si="50"/>
        <v>200</v>
      </c>
      <c r="E189" s="196">
        <f t="shared" si="50"/>
        <v>170613.63</v>
      </c>
      <c r="F189" s="197">
        <f t="shared" si="41"/>
        <v>34122726</v>
      </c>
      <c r="G189" s="20"/>
      <c r="H189" s="21">
        <f t="shared" si="44"/>
        <v>0</v>
      </c>
      <c r="I189" s="20"/>
      <c r="J189" s="21">
        <f t="shared" si="45"/>
        <v>0</v>
      </c>
      <c r="K189" s="20"/>
      <c r="L189" s="21">
        <f t="shared" si="46"/>
        <v>0</v>
      </c>
      <c r="M189" s="20"/>
      <c r="N189" s="33">
        <f t="shared" si="49"/>
        <v>0</v>
      </c>
      <c r="O189" s="20"/>
      <c r="P189" s="22"/>
      <c r="Q189" s="20"/>
      <c r="R189" s="22"/>
      <c r="S189" s="20"/>
      <c r="T189" s="22"/>
      <c r="U189" s="20"/>
      <c r="V189" s="22"/>
      <c r="W189" s="20"/>
      <c r="X189" s="22"/>
      <c r="Y189" s="20"/>
      <c r="Z189" s="22"/>
      <c r="AA189" s="20"/>
      <c r="AB189" s="22"/>
      <c r="AC189" s="20"/>
      <c r="AD189" s="22"/>
      <c r="AE189" s="20"/>
      <c r="AF189" s="22"/>
      <c r="AG189" s="20"/>
      <c r="AH189" s="22"/>
      <c r="AI189" s="20"/>
      <c r="AJ189" s="22"/>
      <c r="AK189" s="20"/>
      <c r="AL189" s="22"/>
      <c r="AM189" s="20"/>
      <c r="AN189" s="22"/>
      <c r="AO189" s="20"/>
      <c r="AP189" s="22"/>
      <c r="AQ189" s="20"/>
      <c r="AR189" s="22"/>
      <c r="AS189" s="20"/>
      <c r="AT189" s="22"/>
      <c r="AU189" s="20"/>
      <c r="AV189" s="22"/>
      <c r="AW189" s="20"/>
      <c r="AX189" s="22"/>
      <c r="AY189" s="20"/>
      <c r="AZ189" s="22"/>
      <c r="BA189" s="20"/>
      <c r="BB189" s="22"/>
      <c r="BC189" s="20"/>
      <c r="BD189" s="22"/>
      <c r="BE189" s="20"/>
      <c r="BF189" s="22"/>
      <c r="BG189" s="83"/>
      <c r="BH189" s="84"/>
      <c r="BI189" s="20"/>
      <c r="BJ189" s="95"/>
      <c r="BK189" s="20">
        <v>0</v>
      </c>
      <c r="BL189" s="21">
        <f t="shared" si="47"/>
        <v>0</v>
      </c>
      <c r="BM189" s="20"/>
      <c r="BN189" s="95">
        <f t="shared" si="37"/>
        <v>0</v>
      </c>
      <c r="BO189" s="20"/>
      <c r="BP189" s="21">
        <f t="shared" si="48"/>
        <v>0</v>
      </c>
      <c r="BQ189" s="20"/>
      <c r="BR189" s="22"/>
      <c r="BS189" s="20"/>
      <c r="BT189" s="22"/>
      <c r="BU189" s="20"/>
      <c r="BV189" s="22"/>
      <c r="BW189" s="20"/>
      <c r="BX189" s="22"/>
      <c r="BY189" s="20"/>
      <c r="BZ189" s="172"/>
      <c r="CA189" s="20"/>
      <c r="CB189" s="164"/>
      <c r="CC189" s="20"/>
      <c r="CD189" s="178"/>
      <c r="CE189" s="20"/>
      <c r="CF189" s="95"/>
      <c r="CG189" s="20"/>
      <c r="CH189" s="95"/>
      <c r="CI189" s="20"/>
      <c r="CJ189" s="22"/>
      <c r="CK189" s="20"/>
      <c r="CL189" s="22"/>
      <c r="CM189" s="20"/>
      <c r="CN189" s="22"/>
      <c r="CO189" s="20"/>
      <c r="CP189" s="22"/>
      <c r="CQ189" s="20"/>
      <c r="CR189" s="22"/>
      <c r="CS189" s="20"/>
      <c r="CT189" s="22"/>
      <c r="CU189" s="20"/>
      <c r="CV189" s="22"/>
      <c r="CW189" s="20"/>
      <c r="CX189" s="22"/>
      <c r="CY189" s="20"/>
      <c r="CZ189" s="22"/>
      <c r="DA189" s="20"/>
      <c r="DB189" s="22"/>
      <c r="DC189" s="20"/>
      <c r="DD189" s="22"/>
      <c r="DE189" s="20"/>
      <c r="DF189" s="22"/>
      <c r="DG189" s="20"/>
      <c r="DH189" s="22"/>
      <c r="DI189" s="20"/>
      <c r="DJ189" s="22"/>
      <c r="DK189" s="20"/>
      <c r="DL189" s="22"/>
      <c r="DM189" s="20"/>
      <c r="DN189" s="22"/>
      <c r="DO189" s="20"/>
      <c r="DP189" s="22"/>
      <c r="DQ189" s="20"/>
      <c r="DR189" s="22"/>
      <c r="DS189" s="20"/>
      <c r="DT189" s="22"/>
      <c r="DU189" s="20"/>
      <c r="DV189" s="22"/>
      <c r="DW189" s="20"/>
      <c r="DX189" s="22"/>
      <c r="DY189" s="20"/>
      <c r="DZ189" s="22"/>
      <c r="EA189" s="23">
        <f t="shared" si="42"/>
        <v>0</v>
      </c>
      <c r="EB189" s="21">
        <f t="shared" si="38"/>
        <v>0</v>
      </c>
      <c r="EC189" s="193" t="e">
        <f t="shared" si="39"/>
        <v>#REF!</v>
      </c>
      <c r="ED189" s="193">
        <f t="shared" si="40"/>
        <v>0</v>
      </c>
      <c r="EE189" s="194">
        <f t="shared" si="43"/>
        <v>200</v>
      </c>
      <c r="EF189" s="185"/>
      <c r="EG189" s="185" t="s">
        <v>714</v>
      </c>
      <c r="EH189" s="185" t="s">
        <v>715</v>
      </c>
      <c r="EI189" s="185" t="s">
        <v>640</v>
      </c>
      <c r="EJ189" s="185">
        <v>200</v>
      </c>
      <c r="EK189" s="185">
        <v>170613.63</v>
      </c>
      <c r="EL189" s="185"/>
      <c r="EM189" s="185"/>
      <c r="EN189" s="185"/>
      <c r="EO189" s="185"/>
      <c r="EP189" s="185"/>
      <c r="EQ189" s="185"/>
      <c r="ER189" s="185"/>
      <c r="ES189" s="185"/>
      <c r="ET189" s="185"/>
      <c r="EU189" s="185"/>
      <c r="EV189" s="185"/>
      <c r="EW189" s="185"/>
      <c r="EX189" s="185"/>
      <c r="EY189" s="185"/>
      <c r="EZ189" s="185"/>
      <c r="FA189" s="185"/>
      <c r="FB189" s="185"/>
      <c r="FC189" s="185"/>
      <c r="FD189" s="185"/>
      <c r="FE189" s="185"/>
      <c r="FF189" s="185"/>
      <c r="FG189" s="195"/>
      <c r="FH189" s="185"/>
      <c r="FI189" s="185"/>
      <c r="FJ189" s="185"/>
      <c r="FK189" s="185"/>
      <c r="FL189" s="185"/>
      <c r="FM189" s="185"/>
      <c r="FN189" s="185"/>
      <c r="FO189" s="185"/>
      <c r="FP189" s="185"/>
      <c r="FQ189" s="185"/>
      <c r="FR189" s="185"/>
      <c r="FS189" s="185"/>
      <c r="FT189" s="185"/>
      <c r="FU189" s="185"/>
      <c r="FV189" s="185"/>
      <c r="FW189" s="185"/>
      <c r="FX189" s="185"/>
      <c r="FY189" s="185"/>
      <c r="FZ189" s="185"/>
      <c r="GA189" s="185"/>
      <c r="GB189" s="185"/>
      <c r="GC189" s="185"/>
      <c r="GD189" s="185"/>
      <c r="GE189" s="185"/>
      <c r="GF189" s="185"/>
      <c r="GG189" s="185"/>
      <c r="GH189" s="185"/>
      <c r="GI189" s="185"/>
      <c r="GJ189" s="185"/>
      <c r="GK189" s="185"/>
      <c r="GL189" s="185"/>
      <c r="GM189" s="185"/>
      <c r="GN189" s="185"/>
      <c r="GO189" s="185"/>
      <c r="GP189" s="185"/>
      <c r="GQ189" s="185"/>
      <c r="GR189" s="185"/>
      <c r="GS189" s="185"/>
      <c r="GT189" s="185"/>
      <c r="GU189" s="185"/>
      <c r="GV189" s="185"/>
      <c r="GW189" s="185"/>
      <c r="GX189" s="185"/>
      <c r="GY189" s="185"/>
      <c r="GZ189" s="185"/>
      <c r="HA189" s="185"/>
      <c r="HB189" s="185"/>
      <c r="HC189" s="185"/>
      <c r="HD189" s="185"/>
      <c r="HE189" s="185"/>
      <c r="HF189" s="185"/>
      <c r="HG189" s="185"/>
      <c r="HH189" s="185"/>
      <c r="HI189" s="185"/>
      <c r="HJ189" s="185"/>
      <c r="HK189" s="185"/>
      <c r="HL189" s="185"/>
      <c r="HM189" s="185"/>
      <c r="HN189" s="185"/>
      <c r="HO189" s="185"/>
      <c r="HP189" s="185"/>
      <c r="HQ189" s="185"/>
      <c r="HR189" s="185"/>
      <c r="HS189" s="185"/>
      <c r="HT189" s="185"/>
      <c r="HU189" s="185"/>
      <c r="HV189" s="185"/>
      <c r="HW189" s="185"/>
      <c r="HX189" s="185"/>
      <c r="HY189" s="185"/>
      <c r="HZ189" s="185"/>
      <c r="IA189" s="185"/>
      <c r="IB189" s="185"/>
      <c r="IC189" s="185"/>
      <c r="ID189" s="185"/>
      <c r="IE189" s="185"/>
      <c r="IF189" s="185"/>
      <c r="IG189" s="185"/>
      <c r="IH189" s="185"/>
      <c r="II189" s="185"/>
      <c r="IJ189" s="185"/>
      <c r="IK189" s="185"/>
      <c r="IL189" s="185"/>
      <c r="IM189" s="185"/>
      <c r="IN189" s="185"/>
      <c r="IO189" s="185"/>
      <c r="IP189" s="185"/>
      <c r="IQ189" s="185"/>
      <c r="IR189" s="185"/>
      <c r="IS189" s="185"/>
      <c r="IT189" s="185"/>
      <c r="IU189" s="185"/>
      <c r="IV189" s="185"/>
      <c r="IW189" s="185"/>
      <c r="IX189" s="185"/>
      <c r="IY189" s="185"/>
      <c r="IZ189" s="185"/>
      <c r="JA189" s="185"/>
      <c r="JB189" s="185"/>
      <c r="JC189" s="185"/>
      <c r="JD189" s="185"/>
      <c r="JE189" s="185"/>
      <c r="JF189" s="185"/>
      <c r="JG189" s="185"/>
      <c r="JH189" s="185"/>
      <c r="JI189" s="185"/>
      <c r="JJ189" s="185"/>
      <c r="JK189" s="185"/>
      <c r="JL189" s="185"/>
      <c r="JM189" s="185"/>
      <c r="JN189" s="185"/>
      <c r="JO189" s="185"/>
      <c r="JP189" s="185"/>
      <c r="JQ189" s="185"/>
      <c r="JR189" s="185"/>
      <c r="JS189" s="185"/>
      <c r="JT189" s="185"/>
      <c r="JU189" s="185"/>
      <c r="JV189" s="185"/>
      <c r="JW189" s="185"/>
      <c r="JX189" s="185"/>
      <c r="JY189" s="185"/>
      <c r="JZ189" s="185"/>
      <c r="KA189" s="185"/>
      <c r="KB189" s="185"/>
      <c r="KC189" s="185"/>
      <c r="KD189" s="185"/>
      <c r="KE189" s="185"/>
      <c r="KF189" s="185"/>
      <c r="KG189" s="185"/>
      <c r="KH189" s="185"/>
      <c r="KI189" s="185"/>
      <c r="KJ189" s="185"/>
      <c r="KK189" s="185"/>
      <c r="KL189" s="185"/>
      <c r="KM189" s="185"/>
      <c r="KN189" s="185"/>
      <c r="KO189" s="185"/>
      <c r="KP189" s="185"/>
      <c r="KQ189" s="185"/>
      <c r="KR189" s="185"/>
      <c r="KS189" s="185"/>
      <c r="KT189" s="185"/>
      <c r="KU189" s="185"/>
      <c r="KV189" s="185"/>
      <c r="KW189" s="185"/>
      <c r="KX189" s="185"/>
      <c r="KY189" s="185"/>
      <c r="KZ189" s="185"/>
      <c r="LA189" s="185"/>
      <c r="LB189" s="185"/>
      <c r="LC189" s="185"/>
      <c r="LD189" s="185"/>
      <c r="LE189" s="185"/>
      <c r="LF189" s="185"/>
      <c r="LG189" s="185"/>
      <c r="LH189" s="185"/>
      <c r="LI189" s="185"/>
      <c r="LJ189" s="185"/>
      <c r="LK189" s="185"/>
      <c r="LL189" s="185"/>
      <c r="LM189" s="185"/>
      <c r="LN189" s="185"/>
      <c r="LO189" s="185"/>
      <c r="LP189" s="185"/>
      <c r="LQ189" s="185"/>
      <c r="LR189" s="185"/>
      <c r="LS189" s="185"/>
      <c r="LT189" s="185"/>
    </row>
    <row r="190" spans="1:332" ht="21" customHeight="1">
      <c r="A190" s="196" t="str">
        <f t="shared" si="50"/>
        <v>9.3.5</v>
      </c>
      <c r="B190" s="253" t="str">
        <f t="shared" si="50"/>
        <v>tubería novafort de 6" Incluye accesorios</v>
      </c>
      <c r="C190" s="196" t="str">
        <f t="shared" si="50"/>
        <v xml:space="preserve">ML   </v>
      </c>
      <c r="D190" s="196">
        <f t="shared" si="50"/>
        <v>150</v>
      </c>
      <c r="E190" s="196">
        <f t="shared" si="50"/>
        <v>150271.10999999999</v>
      </c>
      <c r="F190" s="197">
        <f t="shared" si="41"/>
        <v>22540666.499999996</v>
      </c>
      <c r="G190" s="20"/>
      <c r="H190" s="21">
        <f t="shared" si="44"/>
        <v>0</v>
      </c>
      <c r="I190" s="20"/>
      <c r="J190" s="21">
        <f t="shared" si="45"/>
        <v>0</v>
      </c>
      <c r="K190" s="20"/>
      <c r="L190" s="21">
        <f t="shared" si="46"/>
        <v>0</v>
      </c>
      <c r="M190" s="20"/>
      <c r="N190" s="33">
        <f t="shared" si="49"/>
        <v>0</v>
      </c>
      <c r="O190" s="20"/>
      <c r="P190" s="22"/>
      <c r="Q190" s="20"/>
      <c r="R190" s="22"/>
      <c r="S190" s="20"/>
      <c r="T190" s="22"/>
      <c r="U190" s="20"/>
      <c r="V190" s="22"/>
      <c r="W190" s="20"/>
      <c r="X190" s="22"/>
      <c r="Y190" s="20"/>
      <c r="Z190" s="22"/>
      <c r="AA190" s="20"/>
      <c r="AB190" s="22"/>
      <c r="AC190" s="20"/>
      <c r="AD190" s="22"/>
      <c r="AE190" s="20"/>
      <c r="AF190" s="22"/>
      <c r="AG190" s="20"/>
      <c r="AH190" s="22"/>
      <c r="AI190" s="20"/>
      <c r="AJ190" s="22"/>
      <c r="AK190" s="20"/>
      <c r="AL190" s="22"/>
      <c r="AM190" s="20"/>
      <c r="AN190" s="22"/>
      <c r="AO190" s="20"/>
      <c r="AP190" s="22"/>
      <c r="AQ190" s="20"/>
      <c r="AR190" s="22"/>
      <c r="AS190" s="20"/>
      <c r="AT190" s="22"/>
      <c r="AU190" s="20"/>
      <c r="AV190" s="22"/>
      <c r="AW190" s="20"/>
      <c r="AX190" s="22"/>
      <c r="AY190" s="20"/>
      <c r="AZ190" s="22"/>
      <c r="BA190" s="20"/>
      <c r="BB190" s="22"/>
      <c r="BC190" s="20"/>
      <c r="BD190" s="22"/>
      <c r="BE190" s="20"/>
      <c r="BF190" s="22"/>
      <c r="BG190" s="83"/>
      <c r="BH190" s="84"/>
      <c r="BI190" s="20"/>
      <c r="BJ190" s="95"/>
      <c r="BK190" s="20">
        <v>0</v>
      </c>
      <c r="BL190" s="21">
        <f t="shared" si="47"/>
        <v>0</v>
      </c>
      <c r="BM190" s="20"/>
      <c r="BN190" s="95">
        <f t="shared" si="37"/>
        <v>0</v>
      </c>
      <c r="BO190" s="20"/>
      <c r="BP190" s="21">
        <f t="shared" si="48"/>
        <v>0</v>
      </c>
      <c r="BQ190" s="20"/>
      <c r="BR190" s="22"/>
      <c r="BS190" s="20"/>
      <c r="BT190" s="22"/>
      <c r="BU190" s="20"/>
      <c r="BV190" s="22"/>
      <c r="BW190" s="20"/>
      <c r="BX190" s="22"/>
      <c r="BY190" s="20"/>
      <c r="BZ190" s="172"/>
      <c r="CA190" s="20"/>
      <c r="CB190" s="164"/>
      <c r="CC190" s="20"/>
      <c r="CD190" s="178"/>
      <c r="CE190" s="20"/>
      <c r="CF190" s="95"/>
      <c r="CG190" s="20"/>
      <c r="CH190" s="95"/>
      <c r="CI190" s="20"/>
      <c r="CJ190" s="22"/>
      <c r="CK190" s="20"/>
      <c r="CL190" s="22"/>
      <c r="CM190" s="20"/>
      <c r="CN190" s="22"/>
      <c r="CO190" s="20"/>
      <c r="CP190" s="22"/>
      <c r="CQ190" s="20"/>
      <c r="CR190" s="22"/>
      <c r="CS190" s="20"/>
      <c r="CT190" s="22"/>
      <c r="CU190" s="20"/>
      <c r="CV190" s="22"/>
      <c r="CW190" s="20"/>
      <c r="CX190" s="22"/>
      <c r="CY190" s="20"/>
      <c r="CZ190" s="22"/>
      <c r="DA190" s="20"/>
      <c r="DB190" s="22"/>
      <c r="DC190" s="20"/>
      <c r="DD190" s="22"/>
      <c r="DE190" s="20"/>
      <c r="DF190" s="22"/>
      <c r="DG190" s="20"/>
      <c r="DH190" s="22"/>
      <c r="DI190" s="20"/>
      <c r="DJ190" s="22"/>
      <c r="DK190" s="20"/>
      <c r="DL190" s="22"/>
      <c r="DM190" s="20"/>
      <c r="DN190" s="22"/>
      <c r="DO190" s="20"/>
      <c r="DP190" s="22"/>
      <c r="DQ190" s="20"/>
      <c r="DR190" s="22"/>
      <c r="DS190" s="20"/>
      <c r="DT190" s="22"/>
      <c r="DU190" s="20"/>
      <c r="DV190" s="22"/>
      <c r="DW190" s="20"/>
      <c r="DX190" s="22"/>
      <c r="DY190" s="20"/>
      <c r="DZ190" s="22"/>
      <c r="EA190" s="23">
        <f t="shared" si="42"/>
        <v>0</v>
      </c>
      <c r="EB190" s="21">
        <f t="shared" si="38"/>
        <v>0</v>
      </c>
      <c r="EC190" s="193" t="e">
        <f t="shared" si="39"/>
        <v>#REF!</v>
      </c>
      <c r="ED190" s="193">
        <f t="shared" si="40"/>
        <v>0</v>
      </c>
      <c r="EE190" s="194">
        <f t="shared" si="43"/>
        <v>150</v>
      </c>
      <c r="EF190" s="185"/>
      <c r="EG190" s="185" t="s">
        <v>716</v>
      </c>
      <c r="EH190" s="185" t="s">
        <v>717</v>
      </c>
      <c r="EI190" s="185" t="s">
        <v>640</v>
      </c>
      <c r="EJ190" s="185">
        <v>150</v>
      </c>
      <c r="EK190" s="185">
        <v>150271.10999999999</v>
      </c>
      <c r="EL190" s="185"/>
      <c r="EM190" s="185"/>
      <c r="EN190" s="185"/>
      <c r="EO190" s="185"/>
      <c r="EP190" s="185"/>
      <c r="EQ190" s="185"/>
      <c r="ER190" s="185"/>
      <c r="ES190" s="185"/>
      <c r="ET190" s="185"/>
      <c r="EU190" s="185"/>
      <c r="EV190" s="185"/>
      <c r="EW190" s="185"/>
      <c r="EX190" s="185"/>
      <c r="EY190" s="185"/>
      <c r="EZ190" s="185"/>
      <c r="FA190" s="185"/>
      <c r="FB190" s="185"/>
      <c r="FC190" s="185"/>
      <c r="FD190" s="185"/>
      <c r="FE190" s="185"/>
      <c r="FF190" s="185"/>
      <c r="FG190" s="195"/>
      <c r="FH190" s="185"/>
      <c r="FI190" s="185"/>
      <c r="FJ190" s="185"/>
      <c r="FK190" s="185"/>
      <c r="FL190" s="185"/>
      <c r="FM190" s="185"/>
      <c r="FN190" s="185"/>
      <c r="FO190" s="185"/>
      <c r="FP190" s="185"/>
      <c r="FQ190" s="185"/>
      <c r="FR190" s="185"/>
      <c r="FS190" s="185"/>
      <c r="FT190" s="185"/>
      <c r="FU190" s="185"/>
      <c r="FV190" s="185"/>
      <c r="FW190" s="185"/>
      <c r="FX190" s="185"/>
      <c r="FY190" s="185"/>
      <c r="FZ190" s="185"/>
      <c r="GA190" s="185"/>
      <c r="GB190" s="185"/>
      <c r="GC190" s="185"/>
      <c r="GD190" s="185"/>
      <c r="GE190" s="185"/>
      <c r="GF190" s="185"/>
      <c r="GG190" s="185"/>
      <c r="GH190" s="185"/>
      <c r="GI190" s="185"/>
      <c r="GJ190" s="185"/>
      <c r="GK190" s="185"/>
      <c r="GL190" s="185"/>
      <c r="GM190" s="185"/>
      <c r="GN190" s="185"/>
      <c r="GO190" s="185"/>
      <c r="GP190" s="185"/>
      <c r="GQ190" s="185"/>
      <c r="GR190" s="185"/>
      <c r="GS190" s="185"/>
      <c r="GT190" s="185"/>
      <c r="GU190" s="185"/>
      <c r="GV190" s="185"/>
      <c r="GW190" s="185"/>
      <c r="GX190" s="185"/>
      <c r="GY190" s="185"/>
      <c r="GZ190" s="185"/>
      <c r="HA190" s="185"/>
      <c r="HB190" s="185"/>
      <c r="HC190" s="185"/>
      <c r="HD190" s="185"/>
      <c r="HE190" s="185"/>
      <c r="HF190" s="185"/>
      <c r="HG190" s="185"/>
      <c r="HH190" s="185"/>
      <c r="HI190" s="185"/>
      <c r="HJ190" s="185"/>
      <c r="HK190" s="185"/>
      <c r="HL190" s="185"/>
      <c r="HM190" s="185"/>
      <c r="HN190" s="185"/>
      <c r="HO190" s="185"/>
      <c r="HP190" s="185"/>
      <c r="HQ190" s="185"/>
      <c r="HR190" s="185"/>
      <c r="HS190" s="185"/>
      <c r="HT190" s="185"/>
      <c r="HU190" s="185"/>
      <c r="HV190" s="185"/>
      <c r="HW190" s="185"/>
      <c r="HX190" s="185"/>
      <c r="HY190" s="185"/>
      <c r="HZ190" s="185"/>
      <c r="IA190" s="185"/>
      <c r="IB190" s="185"/>
      <c r="IC190" s="185"/>
      <c r="ID190" s="185"/>
      <c r="IE190" s="185"/>
      <c r="IF190" s="185"/>
      <c r="IG190" s="185"/>
      <c r="IH190" s="185"/>
      <c r="II190" s="185"/>
      <c r="IJ190" s="185"/>
      <c r="IK190" s="185"/>
      <c r="IL190" s="185"/>
      <c r="IM190" s="185"/>
      <c r="IN190" s="185"/>
      <c r="IO190" s="185"/>
      <c r="IP190" s="185"/>
      <c r="IQ190" s="185"/>
      <c r="IR190" s="185"/>
      <c r="IS190" s="185"/>
      <c r="IT190" s="185"/>
      <c r="IU190" s="185"/>
      <c r="IV190" s="185"/>
      <c r="IW190" s="185"/>
      <c r="IX190" s="185"/>
      <c r="IY190" s="185"/>
      <c r="IZ190" s="185"/>
      <c r="JA190" s="185"/>
      <c r="JB190" s="185"/>
      <c r="JC190" s="185"/>
      <c r="JD190" s="185"/>
      <c r="JE190" s="185"/>
      <c r="JF190" s="185"/>
      <c r="JG190" s="185"/>
      <c r="JH190" s="185"/>
      <c r="JI190" s="185"/>
      <c r="JJ190" s="185"/>
      <c r="JK190" s="185"/>
      <c r="JL190" s="185"/>
      <c r="JM190" s="185"/>
      <c r="JN190" s="185"/>
      <c r="JO190" s="185"/>
      <c r="JP190" s="185"/>
      <c r="JQ190" s="185"/>
      <c r="JR190" s="185"/>
      <c r="JS190" s="185"/>
      <c r="JT190" s="185"/>
      <c r="JU190" s="185"/>
      <c r="JV190" s="185"/>
      <c r="JW190" s="185"/>
      <c r="JX190" s="185"/>
      <c r="JY190" s="185"/>
      <c r="JZ190" s="185"/>
      <c r="KA190" s="185"/>
      <c r="KB190" s="185"/>
      <c r="KC190" s="185"/>
      <c r="KD190" s="185"/>
      <c r="KE190" s="185"/>
      <c r="KF190" s="185"/>
      <c r="KG190" s="185"/>
      <c r="KH190" s="185"/>
      <c r="KI190" s="185"/>
      <c r="KJ190" s="185"/>
      <c r="KK190" s="185"/>
      <c r="KL190" s="185"/>
      <c r="KM190" s="185"/>
      <c r="KN190" s="185"/>
      <c r="KO190" s="185"/>
      <c r="KP190" s="185"/>
      <c r="KQ190" s="185"/>
      <c r="KR190" s="185"/>
      <c r="KS190" s="185"/>
      <c r="KT190" s="185"/>
      <c r="KU190" s="185"/>
      <c r="KV190" s="185"/>
      <c r="KW190" s="185"/>
      <c r="KX190" s="185"/>
      <c r="KY190" s="185"/>
      <c r="KZ190" s="185"/>
      <c r="LA190" s="185"/>
      <c r="LB190" s="185"/>
      <c r="LC190" s="185"/>
      <c r="LD190" s="185"/>
      <c r="LE190" s="185"/>
      <c r="LF190" s="185"/>
      <c r="LG190" s="185"/>
      <c r="LH190" s="185"/>
      <c r="LI190" s="185"/>
      <c r="LJ190" s="185"/>
      <c r="LK190" s="185"/>
      <c r="LL190" s="185"/>
      <c r="LM190" s="185"/>
      <c r="LN190" s="185"/>
      <c r="LO190" s="185"/>
      <c r="LP190" s="185"/>
      <c r="LQ190" s="185"/>
      <c r="LR190" s="185"/>
      <c r="LS190" s="185"/>
      <c r="LT190" s="185"/>
    </row>
    <row r="191" spans="1:332" ht="15" customHeight="1">
      <c r="A191" s="196" t="str">
        <f t="shared" si="50"/>
        <v>9.3.6</v>
      </c>
      <c r="B191" s="253" t="str">
        <f t="shared" si="50"/>
        <v>tubería novafort de 8" Incluye accesorios</v>
      </c>
      <c r="C191" s="196" t="str">
        <f t="shared" si="50"/>
        <v xml:space="preserve">ML   </v>
      </c>
      <c r="D191" s="196">
        <f t="shared" si="50"/>
        <v>150</v>
      </c>
      <c r="E191" s="196">
        <f t="shared" si="50"/>
        <v>228249.45</v>
      </c>
      <c r="F191" s="197">
        <f t="shared" si="41"/>
        <v>34237417.5</v>
      </c>
      <c r="G191" s="20"/>
      <c r="H191" s="21">
        <f t="shared" si="44"/>
        <v>0</v>
      </c>
      <c r="I191" s="20"/>
      <c r="J191" s="21">
        <f t="shared" si="45"/>
        <v>0</v>
      </c>
      <c r="K191" s="20"/>
      <c r="L191" s="21">
        <f t="shared" si="46"/>
        <v>0</v>
      </c>
      <c r="M191" s="20"/>
      <c r="N191" s="33">
        <f t="shared" si="49"/>
        <v>0</v>
      </c>
      <c r="O191" s="20"/>
      <c r="P191" s="22"/>
      <c r="Q191" s="20"/>
      <c r="R191" s="22"/>
      <c r="S191" s="20"/>
      <c r="T191" s="22"/>
      <c r="U191" s="20"/>
      <c r="V191" s="22"/>
      <c r="W191" s="20"/>
      <c r="X191" s="22"/>
      <c r="Y191" s="20"/>
      <c r="Z191" s="22"/>
      <c r="AA191" s="20"/>
      <c r="AB191" s="22"/>
      <c r="AC191" s="20"/>
      <c r="AD191" s="22"/>
      <c r="AE191" s="20"/>
      <c r="AF191" s="22"/>
      <c r="AG191" s="20"/>
      <c r="AH191" s="22"/>
      <c r="AI191" s="20"/>
      <c r="AJ191" s="22"/>
      <c r="AK191" s="20"/>
      <c r="AL191" s="22"/>
      <c r="AM191" s="20"/>
      <c r="AN191" s="22"/>
      <c r="AO191" s="20"/>
      <c r="AP191" s="22"/>
      <c r="AQ191" s="20"/>
      <c r="AR191" s="22"/>
      <c r="AS191" s="20"/>
      <c r="AT191" s="22"/>
      <c r="AU191" s="20"/>
      <c r="AV191" s="22"/>
      <c r="AW191" s="20"/>
      <c r="AX191" s="22"/>
      <c r="AY191" s="20"/>
      <c r="AZ191" s="22"/>
      <c r="BA191" s="20"/>
      <c r="BB191" s="22"/>
      <c r="BC191" s="20"/>
      <c r="BD191" s="22"/>
      <c r="BE191" s="20"/>
      <c r="BF191" s="22"/>
      <c r="BG191" s="83"/>
      <c r="BH191" s="84"/>
      <c r="BI191" s="20"/>
      <c r="BJ191" s="95"/>
      <c r="BK191" s="20">
        <v>0</v>
      </c>
      <c r="BL191" s="21">
        <f t="shared" si="47"/>
        <v>0</v>
      </c>
      <c r="BM191" s="20"/>
      <c r="BN191" s="95">
        <f t="shared" si="37"/>
        <v>0</v>
      </c>
      <c r="BO191" s="20"/>
      <c r="BP191" s="21">
        <f t="shared" si="48"/>
        <v>0</v>
      </c>
      <c r="BQ191" s="20"/>
      <c r="BR191" s="22"/>
      <c r="BS191" s="20"/>
      <c r="BT191" s="22"/>
      <c r="BU191" s="20"/>
      <c r="BV191" s="22"/>
      <c r="BW191" s="20"/>
      <c r="BX191" s="22"/>
      <c r="BY191" s="20"/>
      <c r="BZ191" s="172"/>
      <c r="CA191" s="20"/>
      <c r="CB191" s="164"/>
      <c r="CC191" s="20"/>
      <c r="CD191" s="178"/>
      <c r="CE191" s="20"/>
      <c r="CF191" s="95"/>
      <c r="CG191" s="20"/>
      <c r="CH191" s="95"/>
      <c r="CI191" s="20"/>
      <c r="CJ191" s="22"/>
      <c r="CK191" s="20"/>
      <c r="CL191" s="22"/>
      <c r="CM191" s="20"/>
      <c r="CN191" s="22"/>
      <c r="CO191" s="20"/>
      <c r="CP191" s="22"/>
      <c r="CQ191" s="20"/>
      <c r="CR191" s="22"/>
      <c r="CS191" s="20"/>
      <c r="CT191" s="22"/>
      <c r="CU191" s="20"/>
      <c r="CV191" s="22"/>
      <c r="CW191" s="20"/>
      <c r="CX191" s="22"/>
      <c r="CY191" s="20"/>
      <c r="CZ191" s="22"/>
      <c r="DA191" s="20"/>
      <c r="DB191" s="22"/>
      <c r="DC191" s="20"/>
      <c r="DD191" s="22"/>
      <c r="DE191" s="20"/>
      <c r="DF191" s="22"/>
      <c r="DG191" s="20"/>
      <c r="DH191" s="22"/>
      <c r="DI191" s="20"/>
      <c r="DJ191" s="22"/>
      <c r="DK191" s="20"/>
      <c r="DL191" s="22"/>
      <c r="DM191" s="20"/>
      <c r="DN191" s="22"/>
      <c r="DO191" s="20"/>
      <c r="DP191" s="22"/>
      <c r="DQ191" s="20"/>
      <c r="DR191" s="22"/>
      <c r="DS191" s="20"/>
      <c r="DT191" s="22"/>
      <c r="DU191" s="20"/>
      <c r="DV191" s="22"/>
      <c r="DW191" s="20"/>
      <c r="DX191" s="22"/>
      <c r="DY191" s="20"/>
      <c r="DZ191" s="22"/>
      <c r="EA191" s="23">
        <f t="shared" si="42"/>
        <v>0</v>
      </c>
      <c r="EB191" s="21">
        <f t="shared" si="38"/>
        <v>0</v>
      </c>
      <c r="EC191" s="193" t="e">
        <f t="shared" si="39"/>
        <v>#REF!</v>
      </c>
      <c r="ED191" s="193">
        <f t="shared" si="40"/>
        <v>0</v>
      </c>
      <c r="EE191" s="194">
        <f t="shared" si="43"/>
        <v>150</v>
      </c>
      <c r="EF191" s="185"/>
      <c r="EG191" s="185" t="s">
        <v>718</v>
      </c>
      <c r="EH191" s="185" t="s">
        <v>719</v>
      </c>
      <c r="EI191" s="185" t="s">
        <v>640</v>
      </c>
      <c r="EJ191" s="185">
        <v>150</v>
      </c>
      <c r="EK191" s="185">
        <v>228249.45</v>
      </c>
      <c r="EL191" s="185"/>
      <c r="EM191" s="185"/>
      <c r="EN191" s="185"/>
      <c r="EO191" s="185"/>
      <c r="EP191" s="185"/>
      <c r="EQ191" s="185"/>
      <c r="ER191" s="185"/>
      <c r="ES191" s="185"/>
      <c r="ET191" s="185"/>
      <c r="EU191" s="185"/>
      <c r="EV191" s="185"/>
      <c r="EW191" s="185"/>
      <c r="EX191" s="185"/>
      <c r="EY191" s="185"/>
      <c r="EZ191" s="185"/>
      <c r="FA191" s="185"/>
      <c r="FB191" s="185"/>
      <c r="FC191" s="185"/>
      <c r="FD191" s="185"/>
      <c r="FE191" s="185"/>
      <c r="FF191" s="185"/>
      <c r="FG191" s="195"/>
      <c r="FH191" s="185"/>
      <c r="FI191" s="185"/>
      <c r="FJ191" s="185"/>
      <c r="FK191" s="185"/>
      <c r="FL191" s="185"/>
      <c r="FM191" s="185"/>
      <c r="FN191" s="185"/>
      <c r="FO191" s="185"/>
      <c r="FP191" s="185"/>
      <c r="FQ191" s="185"/>
      <c r="FR191" s="185"/>
      <c r="FS191" s="185"/>
      <c r="FT191" s="185"/>
      <c r="FU191" s="185"/>
      <c r="FV191" s="185"/>
      <c r="FW191" s="185"/>
      <c r="FX191" s="185"/>
      <c r="FY191" s="185"/>
      <c r="FZ191" s="185"/>
      <c r="GA191" s="185"/>
      <c r="GB191" s="185"/>
      <c r="GC191" s="185"/>
      <c r="GD191" s="185"/>
      <c r="GE191" s="185"/>
      <c r="GF191" s="185"/>
      <c r="GG191" s="185"/>
      <c r="GH191" s="185"/>
      <c r="GI191" s="185"/>
      <c r="GJ191" s="185"/>
      <c r="GK191" s="185"/>
      <c r="GL191" s="185"/>
      <c r="GM191" s="185"/>
      <c r="GN191" s="185"/>
      <c r="GO191" s="185"/>
      <c r="GP191" s="185"/>
      <c r="GQ191" s="185"/>
      <c r="GR191" s="185"/>
      <c r="GS191" s="185"/>
      <c r="GT191" s="185"/>
      <c r="GU191" s="185"/>
      <c r="GV191" s="185"/>
      <c r="GW191" s="185"/>
      <c r="GX191" s="185"/>
      <c r="GY191" s="185"/>
      <c r="GZ191" s="185"/>
      <c r="HA191" s="185"/>
      <c r="HB191" s="185"/>
      <c r="HC191" s="185"/>
      <c r="HD191" s="185"/>
      <c r="HE191" s="185"/>
      <c r="HF191" s="185"/>
      <c r="HG191" s="185"/>
      <c r="HH191" s="185"/>
      <c r="HI191" s="185"/>
      <c r="HJ191" s="185"/>
      <c r="HK191" s="185"/>
      <c r="HL191" s="185"/>
      <c r="HM191" s="185"/>
      <c r="HN191" s="185"/>
      <c r="HO191" s="185"/>
      <c r="HP191" s="185"/>
      <c r="HQ191" s="185"/>
      <c r="HR191" s="185"/>
      <c r="HS191" s="185"/>
      <c r="HT191" s="185"/>
      <c r="HU191" s="185"/>
      <c r="HV191" s="185"/>
      <c r="HW191" s="185"/>
      <c r="HX191" s="185"/>
      <c r="HY191" s="185"/>
      <c r="HZ191" s="185"/>
      <c r="IA191" s="185"/>
      <c r="IB191" s="185"/>
      <c r="IC191" s="185"/>
      <c r="ID191" s="185"/>
      <c r="IE191" s="185"/>
      <c r="IF191" s="185"/>
      <c r="IG191" s="185"/>
      <c r="IH191" s="185"/>
      <c r="II191" s="185"/>
      <c r="IJ191" s="185"/>
      <c r="IK191" s="185"/>
      <c r="IL191" s="185"/>
      <c r="IM191" s="185"/>
      <c r="IN191" s="185"/>
      <c r="IO191" s="185"/>
      <c r="IP191" s="185"/>
      <c r="IQ191" s="185"/>
      <c r="IR191" s="185"/>
      <c r="IS191" s="185"/>
      <c r="IT191" s="185"/>
      <c r="IU191" s="185"/>
      <c r="IV191" s="185"/>
      <c r="IW191" s="185"/>
      <c r="IX191" s="185"/>
      <c r="IY191" s="185"/>
      <c r="IZ191" s="185"/>
      <c r="JA191" s="185"/>
      <c r="JB191" s="185"/>
      <c r="JC191" s="185"/>
      <c r="JD191" s="185"/>
      <c r="JE191" s="185"/>
      <c r="JF191" s="185"/>
      <c r="JG191" s="185"/>
      <c r="JH191" s="185"/>
      <c r="JI191" s="185"/>
      <c r="JJ191" s="185"/>
      <c r="JK191" s="185"/>
      <c r="JL191" s="185"/>
      <c r="JM191" s="185"/>
      <c r="JN191" s="185"/>
      <c r="JO191" s="185"/>
      <c r="JP191" s="185"/>
      <c r="JQ191" s="185"/>
      <c r="JR191" s="185"/>
      <c r="JS191" s="185"/>
      <c r="JT191" s="185"/>
      <c r="JU191" s="185"/>
      <c r="JV191" s="185"/>
      <c r="JW191" s="185"/>
      <c r="JX191" s="185"/>
      <c r="JY191" s="185"/>
      <c r="JZ191" s="185"/>
      <c r="KA191" s="185"/>
      <c r="KB191" s="185"/>
      <c r="KC191" s="185"/>
      <c r="KD191" s="185"/>
      <c r="KE191" s="185"/>
      <c r="KF191" s="185"/>
      <c r="KG191" s="185"/>
      <c r="KH191" s="185"/>
      <c r="KI191" s="185"/>
      <c r="KJ191" s="185"/>
      <c r="KK191" s="185"/>
      <c r="KL191" s="185"/>
      <c r="KM191" s="185"/>
      <c r="KN191" s="185"/>
      <c r="KO191" s="185"/>
      <c r="KP191" s="185"/>
      <c r="KQ191" s="185"/>
      <c r="KR191" s="185"/>
      <c r="KS191" s="185"/>
      <c r="KT191" s="185"/>
      <c r="KU191" s="185"/>
      <c r="KV191" s="185"/>
      <c r="KW191" s="185"/>
      <c r="KX191" s="185"/>
      <c r="KY191" s="185"/>
      <c r="KZ191" s="185"/>
      <c r="LA191" s="185"/>
      <c r="LB191" s="185"/>
      <c r="LC191" s="185"/>
      <c r="LD191" s="185"/>
      <c r="LE191" s="185"/>
      <c r="LF191" s="185"/>
      <c r="LG191" s="185"/>
      <c r="LH191" s="185"/>
      <c r="LI191" s="185"/>
      <c r="LJ191" s="185"/>
      <c r="LK191" s="185"/>
      <c r="LL191" s="185"/>
      <c r="LM191" s="185"/>
      <c r="LN191" s="185"/>
      <c r="LO191" s="185"/>
      <c r="LP191" s="185"/>
      <c r="LQ191" s="185"/>
      <c r="LR191" s="185"/>
      <c r="LS191" s="185"/>
      <c r="LT191" s="185"/>
    </row>
    <row r="192" spans="1:332" ht="27.95" customHeight="1">
      <c r="A192" s="196" t="str">
        <f t="shared" si="50"/>
        <v>9.3.7</v>
      </c>
      <c r="B192" s="253" t="str">
        <f t="shared" si="50"/>
        <v>tubería novafort de 10" Incluye accesorios</v>
      </c>
      <c r="C192" s="196" t="str">
        <f t="shared" si="50"/>
        <v xml:space="preserve">ML   </v>
      </c>
      <c r="D192" s="196">
        <f t="shared" si="50"/>
        <v>50</v>
      </c>
      <c r="E192" s="196">
        <f t="shared" si="50"/>
        <v>279292.86</v>
      </c>
      <c r="F192" s="197">
        <f t="shared" si="41"/>
        <v>13964643</v>
      </c>
      <c r="G192" s="20"/>
      <c r="H192" s="21">
        <f t="shared" si="44"/>
        <v>0</v>
      </c>
      <c r="I192" s="20"/>
      <c r="J192" s="21">
        <f t="shared" si="45"/>
        <v>0</v>
      </c>
      <c r="K192" s="20"/>
      <c r="L192" s="21">
        <f t="shared" si="46"/>
        <v>0</v>
      </c>
      <c r="M192" s="20"/>
      <c r="N192" s="33">
        <f t="shared" si="49"/>
        <v>0</v>
      </c>
      <c r="O192" s="20"/>
      <c r="P192" s="22"/>
      <c r="Q192" s="20"/>
      <c r="R192" s="22"/>
      <c r="S192" s="20"/>
      <c r="T192" s="22"/>
      <c r="U192" s="20"/>
      <c r="V192" s="22"/>
      <c r="W192" s="20"/>
      <c r="X192" s="22"/>
      <c r="Y192" s="20"/>
      <c r="Z192" s="22"/>
      <c r="AA192" s="20"/>
      <c r="AB192" s="22"/>
      <c r="AC192" s="20"/>
      <c r="AD192" s="22"/>
      <c r="AE192" s="20"/>
      <c r="AF192" s="22"/>
      <c r="AG192" s="20"/>
      <c r="AH192" s="22"/>
      <c r="AI192" s="20"/>
      <c r="AJ192" s="22"/>
      <c r="AK192" s="20"/>
      <c r="AL192" s="22"/>
      <c r="AM192" s="20"/>
      <c r="AN192" s="22"/>
      <c r="AO192" s="20"/>
      <c r="AP192" s="22"/>
      <c r="AQ192" s="20"/>
      <c r="AR192" s="22"/>
      <c r="AS192" s="20"/>
      <c r="AT192" s="22"/>
      <c r="AU192" s="20"/>
      <c r="AV192" s="22"/>
      <c r="AW192" s="20"/>
      <c r="AX192" s="22"/>
      <c r="AY192" s="20"/>
      <c r="AZ192" s="22"/>
      <c r="BA192" s="20"/>
      <c r="BB192" s="22"/>
      <c r="BC192" s="20"/>
      <c r="BD192" s="22"/>
      <c r="BE192" s="20"/>
      <c r="BF192" s="22"/>
      <c r="BG192" s="83"/>
      <c r="BH192" s="84"/>
      <c r="BI192" s="20"/>
      <c r="BJ192" s="95"/>
      <c r="BK192" s="20">
        <v>0</v>
      </c>
      <c r="BL192" s="21">
        <f t="shared" si="47"/>
        <v>0</v>
      </c>
      <c r="BM192" s="20"/>
      <c r="BN192" s="95">
        <f t="shared" si="37"/>
        <v>0</v>
      </c>
      <c r="BO192" s="20"/>
      <c r="BP192" s="21">
        <f t="shared" si="48"/>
        <v>0</v>
      </c>
      <c r="BQ192" s="20"/>
      <c r="BR192" s="22"/>
      <c r="BS192" s="20"/>
      <c r="BT192" s="22"/>
      <c r="BU192" s="20"/>
      <c r="BV192" s="22"/>
      <c r="BW192" s="20"/>
      <c r="BX192" s="22"/>
      <c r="BY192" s="20"/>
      <c r="BZ192" s="172"/>
      <c r="CA192" s="20"/>
      <c r="CB192" s="164"/>
      <c r="CC192" s="20"/>
      <c r="CD192" s="178"/>
      <c r="CE192" s="20"/>
      <c r="CF192" s="95"/>
      <c r="CG192" s="20"/>
      <c r="CH192" s="95"/>
      <c r="CI192" s="20"/>
      <c r="CJ192" s="22"/>
      <c r="CK192" s="20"/>
      <c r="CL192" s="22"/>
      <c r="CM192" s="20"/>
      <c r="CN192" s="22"/>
      <c r="CO192" s="20"/>
      <c r="CP192" s="22"/>
      <c r="CQ192" s="20"/>
      <c r="CR192" s="22"/>
      <c r="CS192" s="20"/>
      <c r="CT192" s="22"/>
      <c r="CU192" s="20"/>
      <c r="CV192" s="22"/>
      <c r="CW192" s="20"/>
      <c r="CX192" s="22"/>
      <c r="CY192" s="20"/>
      <c r="CZ192" s="22"/>
      <c r="DA192" s="20"/>
      <c r="DB192" s="22"/>
      <c r="DC192" s="20"/>
      <c r="DD192" s="22"/>
      <c r="DE192" s="20"/>
      <c r="DF192" s="22"/>
      <c r="DG192" s="20"/>
      <c r="DH192" s="22"/>
      <c r="DI192" s="20"/>
      <c r="DJ192" s="22"/>
      <c r="DK192" s="20"/>
      <c r="DL192" s="22"/>
      <c r="DM192" s="20"/>
      <c r="DN192" s="22"/>
      <c r="DO192" s="20"/>
      <c r="DP192" s="22"/>
      <c r="DQ192" s="20"/>
      <c r="DR192" s="22"/>
      <c r="DS192" s="20"/>
      <c r="DT192" s="22"/>
      <c r="DU192" s="20"/>
      <c r="DV192" s="22"/>
      <c r="DW192" s="20"/>
      <c r="DX192" s="22"/>
      <c r="DY192" s="20"/>
      <c r="DZ192" s="22"/>
      <c r="EA192" s="23">
        <f t="shared" si="42"/>
        <v>0</v>
      </c>
      <c r="EB192" s="21">
        <f t="shared" si="38"/>
        <v>0</v>
      </c>
      <c r="EC192" s="193" t="e">
        <f t="shared" si="39"/>
        <v>#REF!</v>
      </c>
      <c r="ED192" s="193">
        <f t="shared" si="40"/>
        <v>0</v>
      </c>
      <c r="EE192" s="194">
        <f t="shared" si="43"/>
        <v>50</v>
      </c>
      <c r="EF192" s="185"/>
      <c r="EG192" s="185" t="s">
        <v>720</v>
      </c>
      <c r="EH192" s="185" t="s">
        <v>721</v>
      </c>
      <c r="EI192" s="185" t="s">
        <v>640</v>
      </c>
      <c r="EJ192" s="185">
        <v>50</v>
      </c>
      <c r="EK192" s="185">
        <v>279292.86</v>
      </c>
      <c r="EL192" s="185"/>
      <c r="EM192" s="185"/>
      <c r="EN192" s="185"/>
      <c r="EO192" s="185"/>
      <c r="EP192" s="185"/>
      <c r="EQ192" s="185"/>
      <c r="ER192" s="185"/>
      <c r="ES192" s="185"/>
      <c r="ET192" s="185"/>
      <c r="EU192" s="185"/>
      <c r="EV192" s="185"/>
      <c r="EW192" s="185"/>
      <c r="EX192" s="185"/>
      <c r="EY192" s="185"/>
      <c r="EZ192" s="185"/>
      <c r="FA192" s="185"/>
      <c r="FB192" s="185"/>
      <c r="FC192" s="185"/>
      <c r="FD192" s="185"/>
      <c r="FE192" s="185"/>
      <c r="FF192" s="185"/>
      <c r="FG192" s="195"/>
      <c r="FH192" s="185"/>
      <c r="FI192" s="185"/>
      <c r="FJ192" s="185"/>
      <c r="FK192" s="185"/>
      <c r="FL192" s="185"/>
      <c r="FM192" s="185"/>
      <c r="FN192" s="185"/>
      <c r="FO192" s="185"/>
      <c r="FP192" s="185"/>
      <c r="FQ192" s="185"/>
      <c r="FR192" s="185"/>
      <c r="FS192" s="185"/>
      <c r="FT192" s="185"/>
      <c r="FU192" s="185"/>
      <c r="FV192" s="185"/>
      <c r="FW192" s="185"/>
      <c r="FX192" s="185"/>
      <c r="FY192" s="185"/>
      <c r="FZ192" s="185"/>
      <c r="GA192" s="185"/>
      <c r="GB192" s="185"/>
      <c r="GC192" s="185"/>
      <c r="GD192" s="185"/>
      <c r="GE192" s="185"/>
      <c r="GF192" s="185"/>
      <c r="GG192" s="185"/>
      <c r="GH192" s="185"/>
      <c r="GI192" s="185"/>
      <c r="GJ192" s="185"/>
      <c r="GK192" s="185"/>
      <c r="GL192" s="185"/>
      <c r="GM192" s="185"/>
      <c r="GN192" s="185"/>
      <c r="GO192" s="185"/>
      <c r="GP192" s="185"/>
      <c r="GQ192" s="185"/>
      <c r="GR192" s="185"/>
      <c r="GS192" s="185"/>
      <c r="GT192" s="185"/>
      <c r="GU192" s="185"/>
      <c r="GV192" s="185"/>
      <c r="GW192" s="185"/>
      <c r="GX192" s="185"/>
      <c r="GY192" s="185"/>
      <c r="GZ192" s="185"/>
      <c r="HA192" s="185"/>
      <c r="HB192" s="185"/>
      <c r="HC192" s="185"/>
      <c r="HD192" s="185"/>
      <c r="HE192" s="185"/>
      <c r="HF192" s="185"/>
      <c r="HG192" s="185"/>
      <c r="HH192" s="185"/>
      <c r="HI192" s="185"/>
      <c r="HJ192" s="185"/>
      <c r="HK192" s="185"/>
      <c r="HL192" s="185"/>
      <c r="HM192" s="185"/>
      <c r="HN192" s="185"/>
      <c r="HO192" s="185"/>
      <c r="HP192" s="185"/>
      <c r="HQ192" s="185"/>
      <c r="HR192" s="185"/>
      <c r="HS192" s="185"/>
      <c r="HT192" s="185"/>
      <c r="HU192" s="185"/>
      <c r="HV192" s="185"/>
      <c r="HW192" s="185"/>
      <c r="HX192" s="185"/>
      <c r="HY192" s="185"/>
      <c r="HZ192" s="185"/>
      <c r="IA192" s="185"/>
      <c r="IB192" s="185"/>
      <c r="IC192" s="185"/>
      <c r="ID192" s="185"/>
      <c r="IE192" s="185"/>
      <c r="IF192" s="185"/>
      <c r="IG192" s="185"/>
      <c r="IH192" s="185"/>
      <c r="II192" s="185"/>
      <c r="IJ192" s="185"/>
      <c r="IK192" s="185"/>
      <c r="IL192" s="185"/>
      <c r="IM192" s="185"/>
      <c r="IN192" s="185"/>
      <c r="IO192" s="185"/>
      <c r="IP192" s="185"/>
      <c r="IQ192" s="185"/>
      <c r="IR192" s="185"/>
      <c r="IS192" s="185"/>
      <c r="IT192" s="185"/>
      <c r="IU192" s="185"/>
      <c r="IV192" s="185"/>
      <c r="IW192" s="185"/>
      <c r="IX192" s="185"/>
      <c r="IY192" s="185"/>
      <c r="IZ192" s="185"/>
      <c r="JA192" s="185"/>
      <c r="JB192" s="185"/>
      <c r="JC192" s="185"/>
      <c r="JD192" s="185"/>
      <c r="JE192" s="185"/>
      <c r="JF192" s="185"/>
      <c r="JG192" s="185"/>
      <c r="JH192" s="185"/>
      <c r="JI192" s="185"/>
      <c r="JJ192" s="185"/>
      <c r="JK192" s="185"/>
      <c r="JL192" s="185"/>
      <c r="JM192" s="185"/>
      <c r="JN192" s="185"/>
      <c r="JO192" s="185"/>
      <c r="JP192" s="185"/>
      <c r="JQ192" s="185"/>
      <c r="JR192" s="185"/>
      <c r="JS192" s="185"/>
      <c r="JT192" s="185"/>
      <c r="JU192" s="185"/>
      <c r="JV192" s="185"/>
      <c r="JW192" s="185"/>
      <c r="JX192" s="185"/>
      <c r="JY192" s="185"/>
      <c r="JZ192" s="185"/>
      <c r="KA192" s="185"/>
      <c r="KB192" s="185"/>
      <c r="KC192" s="185"/>
      <c r="KD192" s="185"/>
      <c r="KE192" s="185"/>
      <c r="KF192" s="185"/>
      <c r="KG192" s="185"/>
      <c r="KH192" s="185"/>
      <c r="KI192" s="185"/>
      <c r="KJ192" s="185"/>
      <c r="KK192" s="185"/>
      <c r="KL192" s="185"/>
      <c r="KM192" s="185"/>
      <c r="KN192" s="185"/>
      <c r="KO192" s="185"/>
      <c r="KP192" s="185"/>
      <c r="KQ192" s="185"/>
      <c r="KR192" s="185"/>
      <c r="KS192" s="185"/>
      <c r="KT192" s="185"/>
      <c r="KU192" s="185"/>
      <c r="KV192" s="185"/>
      <c r="KW192" s="185"/>
      <c r="KX192" s="185"/>
      <c r="KY192" s="185"/>
      <c r="KZ192" s="185"/>
      <c r="LA192" s="185"/>
      <c r="LB192" s="185"/>
      <c r="LC192" s="185"/>
      <c r="LD192" s="185"/>
      <c r="LE192" s="185"/>
      <c r="LF192" s="185"/>
      <c r="LG192" s="185"/>
      <c r="LH192" s="185"/>
      <c r="LI192" s="185"/>
      <c r="LJ192" s="185"/>
      <c r="LK192" s="185"/>
      <c r="LL192" s="185"/>
      <c r="LM192" s="185"/>
      <c r="LN192" s="185"/>
      <c r="LO192" s="185"/>
      <c r="LP192" s="185"/>
      <c r="LQ192" s="185"/>
      <c r="LR192" s="185"/>
      <c r="LS192" s="185"/>
      <c r="LT192" s="185"/>
    </row>
    <row r="193" spans="1:332" ht="15" customHeight="1">
      <c r="A193" s="196" t="str">
        <f t="shared" si="50"/>
        <v>9.3.8</v>
      </c>
      <c r="B193" s="253" t="str">
        <f t="shared" si="50"/>
        <v>tubería novafort de 12" Incluye accesorios</v>
      </c>
      <c r="C193" s="196" t="str">
        <f t="shared" si="50"/>
        <v xml:space="preserve">ML   </v>
      </c>
      <c r="D193" s="196">
        <f t="shared" si="50"/>
        <v>50</v>
      </c>
      <c r="E193" s="196">
        <f t="shared" si="50"/>
        <v>317358.36</v>
      </c>
      <c r="F193" s="197">
        <f t="shared" si="41"/>
        <v>15867918</v>
      </c>
      <c r="G193" s="20"/>
      <c r="H193" s="21">
        <f t="shared" si="44"/>
        <v>0</v>
      </c>
      <c r="I193" s="20"/>
      <c r="J193" s="21">
        <f t="shared" si="45"/>
        <v>0</v>
      </c>
      <c r="K193" s="20"/>
      <c r="L193" s="21">
        <f t="shared" si="46"/>
        <v>0</v>
      </c>
      <c r="M193" s="20"/>
      <c r="N193" s="33">
        <f t="shared" si="49"/>
        <v>0</v>
      </c>
      <c r="O193" s="20"/>
      <c r="P193" s="22"/>
      <c r="Q193" s="20"/>
      <c r="R193" s="22"/>
      <c r="S193" s="20"/>
      <c r="T193" s="22"/>
      <c r="U193" s="20"/>
      <c r="V193" s="22"/>
      <c r="W193" s="20"/>
      <c r="X193" s="22"/>
      <c r="Y193" s="20"/>
      <c r="Z193" s="22"/>
      <c r="AA193" s="20"/>
      <c r="AB193" s="22"/>
      <c r="AC193" s="20"/>
      <c r="AD193" s="22"/>
      <c r="AE193" s="20"/>
      <c r="AF193" s="22"/>
      <c r="AG193" s="20"/>
      <c r="AH193" s="22"/>
      <c r="AI193" s="20"/>
      <c r="AJ193" s="22"/>
      <c r="AK193" s="20"/>
      <c r="AL193" s="22"/>
      <c r="AM193" s="20"/>
      <c r="AN193" s="22"/>
      <c r="AO193" s="20"/>
      <c r="AP193" s="22"/>
      <c r="AQ193" s="20"/>
      <c r="AR193" s="22"/>
      <c r="AS193" s="20"/>
      <c r="AT193" s="22"/>
      <c r="AU193" s="20"/>
      <c r="AV193" s="22"/>
      <c r="AW193" s="20"/>
      <c r="AX193" s="22"/>
      <c r="AY193" s="20"/>
      <c r="AZ193" s="22"/>
      <c r="BA193" s="20"/>
      <c r="BB193" s="22"/>
      <c r="BC193" s="20"/>
      <c r="BD193" s="22"/>
      <c r="BE193" s="20"/>
      <c r="BF193" s="22"/>
      <c r="BG193" s="83"/>
      <c r="BH193" s="84"/>
      <c r="BI193" s="20"/>
      <c r="BJ193" s="95"/>
      <c r="BK193" s="20">
        <v>0</v>
      </c>
      <c r="BL193" s="21">
        <f t="shared" si="47"/>
        <v>0</v>
      </c>
      <c r="BM193" s="20"/>
      <c r="BN193" s="95">
        <f t="shared" si="37"/>
        <v>0</v>
      </c>
      <c r="BO193" s="20"/>
      <c r="BP193" s="21">
        <f t="shared" si="48"/>
        <v>0</v>
      </c>
      <c r="BQ193" s="20"/>
      <c r="BR193" s="22"/>
      <c r="BS193" s="20"/>
      <c r="BT193" s="22"/>
      <c r="BU193" s="20"/>
      <c r="BV193" s="22"/>
      <c r="BW193" s="20"/>
      <c r="BX193" s="22"/>
      <c r="BY193" s="20"/>
      <c r="BZ193" s="172"/>
      <c r="CA193" s="20"/>
      <c r="CB193" s="164"/>
      <c r="CC193" s="20"/>
      <c r="CD193" s="178"/>
      <c r="CE193" s="20"/>
      <c r="CF193" s="95"/>
      <c r="CG193" s="20"/>
      <c r="CH193" s="95"/>
      <c r="CI193" s="20"/>
      <c r="CJ193" s="22"/>
      <c r="CK193" s="20"/>
      <c r="CL193" s="22"/>
      <c r="CM193" s="20"/>
      <c r="CN193" s="22"/>
      <c r="CO193" s="20"/>
      <c r="CP193" s="22"/>
      <c r="CQ193" s="20"/>
      <c r="CR193" s="22"/>
      <c r="CS193" s="20"/>
      <c r="CT193" s="22"/>
      <c r="CU193" s="20"/>
      <c r="CV193" s="22"/>
      <c r="CW193" s="20"/>
      <c r="CX193" s="22"/>
      <c r="CY193" s="20"/>
      <c r="CZ193" s="22"/>
      <c r="DA193" s="20"/>
      <c r="DB193" s="22"/>
      <c r="DC193" s="20"/>
      <c r="DD193" s="22"/>
      <c r="DE193" s="20"/>
      <c r="DF193" s="22"/>
      <c r="DG193" s="20"/>
      <c r="DH193" s="22"/>
      <c r="DI193" s="20"/>
      <c r="DJ193" s="22"/>
      <c r="DK193" s="20"/>
      <c r="DL193" s="22"/>
      <c r="DM193" s="20"/>
      <c r="DN193" s="22"/>
      <c r="DO193" s="20"/>
      <c r="DP193" s="22"/>
      <c r="DQ193" s="20"/>
      <c r="DR193" s="22"/>
      <c r="DS193" s="20"/>
      <c r="DT193" s="22"/>
      <c r="DU193" s="20"/>
      <c r="DV193" s="22"/>
      <c r="DW193" s="20"/>
      <c r="DX193" s="22"/>
      <c r="DY193" s="20"/>
      <c r="DZ193" s="22"/>
      <c r="EA193" s="23">
        <f t="shared" si="42"/>
        <v>0</v>
      </c>
      <c r="EB193" s="21">
        <f t="shared" si="38"/>
        <v>0</v>
      </c>
      <c r="EC193" s="193" t="e">
        <f t="shared" si="39"/>
        <v>#REF!</v>
      </c>
      <c r="ED193" s="193">
        <f t="shared" si="40"/>
        <v>0</v>
      </c>
      <c r="EE193" s="194">
        <f t="shared" si="43"/>
        <v>50</v>
      </c>
      <c r="EF193" s="185"/>
      <c r="EG193" s="185" t="s">
        <v>722</v>
      </c>
      <c r="EH193" s="185" t="s">
        <v>723</v>
      </c>
      <c r="EI193" s="185" t="s">
        <v>640</v>
      </c>
      <c r="EJ193" s="185">
        <v>50</v>
      </c>
      <c r="EK193" s="185">
        <v>317358.36</v>
      </c>
      <c r="EL193" s="185"/>
      <c r="EM193" s="185"/>
      <c r="EN193" s="185"/>
      <c r="EO193" s="185"/>
      <c r="EP193" s="185"/>
      <c r="EQ193" s="185"/>
      <c r="ER193" s="185"/>
      <c r="ES193" s="185"/>
      <c r="ET193" s="185"/>
      <c r="EU193" s="185"/>
      <c r="EV193" s="185"/>
      <c r="EW193" s="185"/>
      <c r="EX193" s="185"/>
      <c r="EY193" s="185"/>
      <c r="EZ193" s="185"/>
      <c r="FA193" s="185"/>
      <c r="FB193" s="185"/>
      <c r="FC193" s="185"/>
      <c r="FD193" s="185"/>
      <c r="FE193" s="185"/>
      <c r="FF193" s="185"/>
      <c r="FG193" s="195"/>
      <c r="FH193" s="185"/>
      <c r="FI193" s="185"/>
      <c r="FJ193" s="185"/>
      <c r="FK193" s="185"/>
      <c r="FL193" s="185"/>
      <c r="FM193" s="185"/>
      <c r="FN193" s="185"/>
      <c r="FO193" s="185"/>
      <c r="FP193" s="185"/>
      <c r="FQ193" s="185"/>
      <c r="FR193" s="185"/>
      <c r="FS193" s="185"/>
      <c r="FT193" s="185"/>
      <c r="FU193" s="185"/>
      <c r="FV193" s="185"/>
      <c r="FW193" s="185"/>
      <c r="FX193" s="185"/>
      <c r="FY193" s="185"/>
      <c r="FZ193" s="185"/>
      <c r="GA193" s="185"/>
      <c r="GB193" s="185"/>
      <c r="GC193" s="185"/>
      <c r="GD193" s="185"/>
      <c r="GE193" s="185"/>
      <c r="GF193" s="185"/>
      <c r="GG193" s="185"/>
      <c r="GH193" s="185"/>
      <c r="GI193" s="185"/>
      <c r="GJ193" s="185"/>
      <c r="GK193" s="185"/>
      <c r="GL193" s="185"/>
      <c r="GM193" s="185"/>
      <c r="GN193" s="185"/>
      <c r="GO193" s="185"/>
      <c r="GP193" s="185"/>
      <c r="GQ193" s="185"/>
      <c r="GR193" s="185"/>
      <c r="GS193" s="185"/>
      <c r="GT193" s="185"/>
      <c r="GU193" s="185"/>
      <c r="GV193" s="185"/>
      <c r="GW193" s="185"/>
      <c r="GX193" s="185"/>
      <c r="GY193" s="185"/>
      <c r="GZ193" s="185"/>
      <c r="HA193" s="185"/>
      <c r="HB193" s="185"/>
      <c r="HC193" s="185"/>
      <c r="HD193" s="185"/>
      <c r="HE193" s="185"/>
      <c r="HF193" s="185"/>
      <c r="HG193" s="185"/>
      <c r="HH193" s="185"/>
      <c r="HI193" s="185"/>
      <c r="HJ193" s="185"/>
      <c r="HK193" s="185"/>
      <c r="HL193" s="185"/>
      <c r="HM193" s="185"/>
      <c r="HN193" s="185"/>
      <c r="HO193" s="185"/>
      <c r="HP193" s="185"/>
      <c r="HQ193" s="185"/>
      <c r="HR193" s="185"/>
      <c r="HS193" s="185"/>
      <c r="HT193" s="185"/>
      <c r="HU193" s="185"/>
      <c r="HV193" s="185"/>
      <c r="HW193" s="185"/>
      <c r="HX193" s="185"/>
      <c r="HY193" s="185"/>
      <c r="HZ193" s="185"/>
      <c r="IA193" s="185"/>
      <c r="IB193" s="185"/>
      <c r="IC193" s="185"/>
      <c r="ID193" s="185"/>
      <c r="IE193" s="185"/>
      <c r="IF193" s="185"/>
      <c r="IG193" s="185"/>
      <c r="IH193" s="185"/>
      <c r="II193" s="185"/>
      <c r="IJ193" s="185"/>
      <c r="IK193" s="185"/>
      <c r="IL193" s="185"/>
      <c r="IM193" s="185"/>
      <c r="IN193" s="185"/>
      <c r="IO193" s="185"/>
      <c r="IP193" s="185"/>
      <c r="IQ193" s="185"/>
      <c r="IR193" s="185"/>
      <c r="IS193" s="185"/>
      <c r="IT193" s="185"/>
      <c r="IU193" s="185"/>
      <c r="IV193" s="185"/>
      <c r="IW193" s="185"/>
      <c r="IX193" s="185"/>
      <c r="IY193" s="185"/>
      <c r="IZ193" s="185"/>
      <c r="JA193" s="185"/>
      <c r="JB193" s="185"/>
      <c r="JC193" s="185"/>
      <c r="JD193" s="185"/>
      <c r="JE193" s="185"/>
      <c r="JF193" s="185"/>
      <c r="JG193" s="185"/>
      <c r="JH193" s="185"/>
      <c r="JI193" s="185"/>
      <c r="JJ193" s="185"/>
      <c r="JK193" s="185"/>
      <c r="JL193" s="185"/>
      <c r="JM193" s="185"/>
      <c r="JN193" s="185"/>
      <c r="JO193" s="185"/>
      <c r="JP193" s="185"/>
      <c r="JQ193" s="185"/>
      <c r="JR193" s="185"/>
      <c r="JS193" s="185"/>
      <c r="JT193" s="185"/>
      <c r="JU193" s="185"/>
      <c r="JV193" s="185"/>
      <c r="JW193" s="185"/>
      <c r="JX193" s="185"/>
      <c r="JY193" s="185"/>
      <c r="JZ193" s="185"/>
      <c r="KA193" s="185"/>
      <c r="KB193" s="185"/>
      <c r="KC193" s="185"/>
      <c r="KD193" s="185"/>
      <c r="KE193" s="185"/>
      <c r="KF193" s="185"/>
      <c r="KG193" s="185"/>
      <c r="KH193" s="185"/>
      <c r="KI193" s="185"/>
      <c r="KJ193" s="185"/>
      <c r="KK193" s="185"/>
      <c r="KL193" s="185"/>
      <c r="KM193" s="185"/>
      <c r="KN193" s="185"/>
      <c r="KO193" s="185"/>
      <c r="KP193" s="185"/>
      <c r="KQ193" s="185"/>
      <c r="KR193" s="185"/>
      <c r="KS193" s="185"/>
      <c r="KT193" s="185"/>
      <c r="KU193" s="185"/>
      <c r="KV193" s="185"/>
      <c r="KW193" s="185"/>
      <c r="KX193" s="185"/>
      <c r="KY193" s="185"/>
      <c r="KZ193" s="185"/>
      <c r="LA193" s="185"/>
      <c r="LB193" s="185"/>
      <c r="LC193" s="185"/>
      <c r="LD193" s="185"/>
      <c r="LE193" s="185"/>
      <c r="LF193" s="185"/>
      <c r="LG193" s="185"/>
      <c r="LH193" s="185"/>
      <c r="LI193" s="185"/>
      <c r="LJ193" s="185"/>
      <c r="LK193" s="185"/>
      <c r="LL193" s="185"/>
      <c r="LM193" s="185"/>
      <c r="LN193" s="185"/>
      <c r="LO193" s="185"/>
      <c r="LP193" s="185"/>
      <c r="LQ193" s="185"/>
      <c r="LR193" s="185"/>
      <c r="LS193" s="185"/>
      <c r="LT193" s="185"/>
    </row>
    <row r="194" spans="1:332" ht="14.45" customHeight="1">
      <c r="A194" s="196" t="str">
        <f t="shared" si="50"/>
        <v>9.3.9</v>
      </c>
      <c r="B194" s="253" t="str">
        <f t="shared" si="50"/>
        <v xml:space="preserve">SUMINISTRO E INSTALACIÓN PVC-VENT 2", no instalar para conducir fluidos, solamente aire.                                                                     </v>
      </c>
      <c r="C194" s="196" t="str">
        <f t="shared" si="50"/>
        <v xml:space="preserve">ML   </v>
      </c>
      <c r="D194" s="196">
        <f t="shared" si="50"/>
        <v>200</v>
      </c>
      <c r="E194" s="196">
        <f t="shared" si="50"/>
        <v>20499.93</v>
      </c>
      <c r="F194" s="197">
        <f t="shared" si="41"/>
        <v>4099986</v>
      </c>
      <c r="G194" s="20"/>
      <c r="H194" s="21">
        <f t="shared" si="44"/>
        <v>0</v>
      </c>
      <c r="I194" s="20"/>
      <c r="J194" s="21">
        <f t="shared" si="45"/>
        <v>0</v>
      </c>
      <c r="K194" s="20"/>
      <c r="L194" s="21">
        <f t="shared" si="46"/>
        <v>0</v>
      </c>
      <c r="M194" s="20"/>
      <c r="N194" s="33">
        <f t="shared" si="49"/>
        <v>0</v>
      </c>
      <c r="O194" s="20"/>
      <c r="P194" s="22"/>
      <c r="Q194" s="20"/>
      <c r="R194" s="22"/>
      <c r="S194" s="20"/>
      <c r="T194" s="22"/>
      <c r="U194" s="20"/>
      <c r="V194" s="22"/>
      <c r="W194" s="20"/>
      <c r="X194" s="22"/>
      <c r="Y194" s="20"/>
      <c r="Z194" s="22"/>
      <c r="AA194" s="20"/>
      <c r="AB194" s="22"/>
      <c r="AC194" s="20"/>
      <c r="AD194" s="22"/>
      <c r="AE194" s="20"/>
      <c r="AF194" s="22"/>
      <c r="AG194" s="20"/>
      <c r="AH194" s="22"/>
      <c r="AI194" s="20"/>
      <c r="AJ194" s="22"/>
      <c r="AK194" s="20"/>
      <c r="AL194" s="22"/>
      <c r="AM194" s="20"/>
      <c r="AN194" s="22"/>
      <c r="AO194" s="20"/>
      <c r="AP194" s="22"/>
      <c r="AQ194" s="20"/>
      <c r="AR194" s="22"/>
      <c r="AS194" s="20"/>
      <c r="AT194" s="22"/>
      <c r="AU194" s="20"/>
      <c r="AV194" s="22"/>
      <c r="AW194" s="20"/>
      <c r="AX194" s="22"/>
      <c r="AY194" s="20"/>
      <c r="AZ194" s="22"/>
      <c r="BA194" s="20"/>
      <c r="BB194" s="22"/>
      <c r="BC194" s="20"/>
      <c r="BD194" s="22"/>
      <c r="BE194" s="20"/>
      <c r="BF194" s="22"/>
      <c r="BG194" s="83"/>
      <c r="BH194" s="84"/>
      <c r="BI194" s="20"/>
      <c r="BJ194" s="95"/>
      <c r="BK194" s="20">
        <v>0</v>
      </c>
      <c r="BL194" s="21">
        <f t="shared" si="47"/>
        <v>0</v>
      </c>
      <c r="BM194" s="20"/>
      <c r="BN194" s="95">
        <f t="shared" si="37"/>
        <v>0</v>
      </c>
      <c r="BO194" s="20"/>
      <c r="BP194" s="21">
        <f t="shared" si="48"/>
        <v>0</v>
      </c>
      <c r="BQ194" s="20"/>
      <c r="BR194" s="22"/>
      <c r="BS194" s="20"/>
      <c r="BT194" s="22"/>
      <c r="BU194" s="20"/>
      <c r="BV194" s="22"/>
      <c r="BW194" s="20"/>
      <c r="BX194" s="22"/>
      <c r="BY194" s="20"/>
      <c r="BZ194" s="172"/>
      <c r="CA194" s="20"/>
      <c r="CB194" s="164"/>
      <c r="CC194" s="20"/>
      <c r="CD194" s="178"/>
      <c r="CE194" s="20"/>
      <c r="CF194" s="95"/>
      <c r="CG194" s="20"/>
      <c r="CH194" s="95"/>
      <c r="CI194" s="20"/>
      <c r="CJ194" s="22"/>
      <c r="CK194" s="20"/>
      <c r="CL194" s="22"/>
      <c r="CM194" s="20"/>
      <c r="CN194" s="22"/>
      <c r="CO194" s="20"/>
      <c r="CP194" s="22"/>
      <c r="CQ194" s="20"/>
      <c r="CR194" s="22"/>
      <c r="CS194" s="20"/>
      <c r="CT194" s="22"/>
      <c r="CU194" s="20"/>
      <c r="CV194" s="22"/>
      <c r="CW194" s="20"/>
      <c r="CX194" s="22"/>
      <c r="CY194" s="20"/>
      <c r="CZ194" s="22"/>
      <c r="DA194" s="20"/>
      <c r="DB194" s="22"/>
      <c r="DC194" s="20"/>
      <c r="DD194" s="22"/>
      <c r="DE194" s="20"/>
      <c r="DF194" s="22"/>
      <c r="DG194" s="20"/>
      <c r="DH194" s="22"/>
      <c r="DI194" s="20"/>
      <c r="DJ194" s="22"/>
      <c r="DK194" s="20"/>
      <c r="DL194" s="22"/>
      <c r="DM194" s="20"/>
      <c r="DN194" s="22"/>
      <c r="DO194" s="20"/>
      <c r="DP194" s="22"/>
      <c r="DQ194" s="20"/>
      <c r="DR194" s="22"/>
      <c r="DS194" s="20"/>
      <c r="DT194" s="22"/>
      <c r="DU194" s="20"/>
      <c r="DV194" s="22"/>
      <c r="DW194" s="20"/>
      <c r="DX194" s="22"/>
      <c r="DY194" s="20"/>
      <c r="DZ194" s="22"/>
      <c r="EA194" s="23">
        <f t="shared" si="42"/>
        <v>0</v>
      </c>
      <c r="EB194" s="21">
        <f t="shared" si="38"/>
        <v>0</v>
      </c>
      <c r="EC194" s="193" t="e">
        <f t="shared" si="39"/>
        <v>#REF!</v>
      </c>
      <c r="ED194" s="193">
        <f t="shared" si="40"/>
        <v>0</v>
      </c>
      <c r="EE194" s="194">
        <f t="shared" si="43"/>
        <v>200</v>
      </c>
      <c r="EF194" s="185"/>
      <c r="EG194" s="185" t="s">
        <v>724</v>
      </c>
      <c r="EH194" s="185" t="s">
        <v>725</v>
      </c>
      <c r="EI194" s="185" t="s">
        <v>640</v>
      </c>
      <c r="EJ194" s="185">
        <v>200</v>
      </c>
      <c r="EK194" s="185">
        <v>20499.93</v>
      </c>
      <c r="EL194" s="185"/>
      <c r="EM194" s="185"/>
      <c r="EN194" s="185"/>
      <c r="EO194" s="185"/>
      <c r="EP194" s="185"/>
      <c r="EQ194" s="185"/>
      <c r="ER194" s="185"/>
      <c r="ES194" s="185"/>
      <c r="ET194" s="185"/>
      <c r="EU194" s="185"/>
      <c r="EV194" s="185"/>
      <c r="EW194" s="185"/>
      <c r="EX194" s="185"/>
      <c r="EY194" s="185"/>
      <c r="EZ194" s="185"/>
      <c r="FA194" s="185"/>
      <c r="FB194" s="185"/>
      <c r="FC194" s="185"/>
      <c r="FD194" s="185"/>
      <c r="FE194" s="185"/>
      <c r="FF194" s="185"/>
      <c r="FG194" s="195"/>
      <c r="FH194" s="185"/>
      <c r="FI194" s="185"/>
      <c r="FJ194" s="185"/>
      <c r="FK194" s="185"/>
      <c r="FL194" s="185"/>
      <c r="FM194" s="185"/>
      <c r="FN194" s="185"/>
      <c r="FO194" s="185"/>
      <c r="FP194" s="185"/>
      <c r="FQ194" s="185"/>
      <c r="FR194" s="185"/>
      <c r="FS194" s="185"/>
      <c r="FT194" s="185"/>
      <c r="FU194" s="185"/>
      <c r="FV194" s="185"/>
      <c r="FW194" s="185"/>
      <c r="FX194" s="185"/>
      <c r="FY194" s="185"/>
      <c r="FZ194" s="185"/>
      <c r="GA194" s="185"/>
      <c r="GB194" s="185"/>
      <c r="GC194" s="185"/>
      <c r="GD194" s="185"/>
      <c r="GE194" s="185"/>
      <c r="GF194" s="185"/>
      <c r="GG194" s="185"/>
      <c r="GH194" s="185"/>
      <c r="GI194" s="185"/>
      <c r="GJ194" s="185"/>
      <c r="GK194" s="185"/>
      <c r="GL194" s="185"/>
      <c r="GM194" s="185"/>
      <c r="GN194" s="185"/>
      <c r="GO194" s="185"/>
      <c r="GP194" s="185"/>
      <c r="GQ194" s="185"/>
      <c r="GR194" s="185"/>
      <c r="GS194" s="185"/>
      <c r="GT194" s="185"/>
      <c r="GU194" s="185"/>
      <c r="GV194" s="185"/>
      <c r="GW194" s="185"/>
      <c r="GX194" s="185"/>
      <c r="GY194" s="185"/>
      <c r="GZ194" s="185"/>
      <c r="HA194" s="185"/>
      <c r="HB194" s="185"/>
      <c r="HC194" s="185"/>
      <c r="HD194" s="185"/>
      <c r="HE194" s="185"/>
      <c r="HF194" s="185"/>
      <c r="HG194" s="185"/>
      <c r="HH194" s="185"/>
      <c r="HI194" s="185"/>
      <c r="HJ194" s="185"/>
      <c r="HK194" s="185"/>
      <c r="HL194" s="185"/>
      <c r="HM194" s="185"/>
      <c r="HN194" s="185"/>
      <c r="HO194" s="185"/>
      <c r="HP194" s="185"/>
      <c r="HQ194" s="185"/>
      <c r="HR194" s="185"/>
      <c r="HS194" s="185"/>
      <c r="HT194" s="185"/>
      <c r="HU194" s="185"/>
      <c r="HV194" s="185"/>
      <c r="HW194" s="185"/>
      <c r="HX194" s="185"/>
      <c r="HY194" s="185"/>
      <c r="HZ194" s="185"/>
      <c r="IA194" s="185"/>
      <c r="IB194" s="185"/>
      <c r="IC194" s="185"/>
      <c r="ID194" s="185"/>
      <c r="IE194" s="185"/>
      <c r="IF194" s="185"/>
      <c r="IG194" s="185"/>
      <c r="IH194" s="185"/>
      <c r="II194" s="185"/>
      <c r="IJ194" s="185"/>
      <c r="IK194" s="185"/>
      <c r="IL194" s="185"/>
      <c r="IM194" s="185"/>
      <c r="IN194" s="185"/>
      <c r="IO194" s="185"/>
      <c r="IP194" s="185"/>
      <c r="IQ194" s="185"/>
      <c r="IR194" s="185"/>
      <c r="IS194" s="185"/>
      <c r="IT194" s="185"/>
      <c r="IU194" s="185"/>
      <c r="IV194" s="185"/>
      <c r="IW194" s="185"/>
      <c r="IX194" s="185"/>
      <c r="IY194" s="185"/>
      <c r="IZ194" s="185"/>
      <c r="JA194" s="185"/>
      <c r="JB194" s="185"/>
      <c r="JC194" s="185"/>
      <c r="JD194" s="185"/>
      <c r="JE194" s="185"/>
      <c r="JF194" s="185"/>
      <c r="JG194" s="185"/>
      <c r="JH194" s="185"/>
      <c r="JI194" s="185"/>
      <c r="JJ194" s="185"/>
      <c r="JK194" s="185"/>
      <c r="JL194" s="185"/>
      <c r="JM194" s="185"/>
      <c r="JN194" s="185"/>
      <c r="JO194" s="185"/>
      <c r="JP194" s="185"/>
      <c r="JQ194" s="185"/>
      <c r="JR194" s="185"/>
      <c r="JS194" s="185"/>
      <c r="JT194" s="185"/>
      <c r="JU194" s="185"/>
      <c r="JV194" s="185"/>
      <c r="JW194" s="185"/>
      <c r="JX194" s="185"/>
      <c r="JY194" s="185"/>
      <c r="JZ194" s="185"/>
      <c r="KA194" s="185"/>
      <c r="KB194" s="185"/>
      <c r="KC194" s="185"/>
      <c r="KD194" s="185"/>
      <c r="KE194" s="185"/>
      <c r="KF194" s="185"/>
      <c r="KG194" s="185"/>
      <c r="KH194" s="185"/>
      <c r="KI194" s="185"/>
      <c r="KJ194" s="185"/>
      <c r="KK194" s="185"/>
      <c r="KL194" s="185"/>
      <c r="KM194" s="185"/>
      <c r="KN194" s="185"/>
      <c r="KO194" s="185"/>
      <c r="KP194" s="185"/>
      <c r="KQ194" s="185"/>
      <c r="KR194" s="185"/>
      <c r="KS194" s="185"/>
      <c r="KT194" s="185"/>
      <c r="KU194" s="185"/>
      <c r="KV194" s="185"/>
      <c r="KW194" s="185"/>
      <c r="KX194" s="185"/>
      <c r="KY194" s="185"/>
      <c r="KZ194" s="185"/>
      <c r="LA194" s="185"/>
      <c r="LB194" s="185"/>
      <c r="LC194" s="185"/>
      <c r="LD194" s="185"/>
      <c r="LE194" s="185"/>
      <c r="LF194" s="185"/>
      <c r="LG194" s="185"/>
      <c r="LH194" s="185"/>
      <c r="LI194" s="185"/>
      <c r="LJ194" s="185"/>
      <c r="LK194" s="185"/>
      <c r="LL194" s="185"/>
      <c r="LM194" s="185"/>
      <c r="LN194" s="185"/>
      <c r="LO194" s="185"/>
      <c r="LP194" s="185"/>
      <c r="LQ194" s="185"/>
      <c r="LR194" s="185"/>
      <c r="LS194" s="185"/>
      <c r="LT194" s="185"/>
    </row>
    <row r="195" spans="1:332" ht="15" customHeight="1">
      <c r="A195" s="196" t="str">
        <f t="shared" si="50"/>
        <v>9.3.10</v>
      </c>
      <c r="B195" s="253" t="str">
        <f t="shared" si="50"/>
        <v xml:space="preserve">SUMINISTRO E INSTALACIÓN PVC-VENT 3", no instalar para conducir fluidos, solamente aire.                                                                     </v>
      </c>
      <c r="C195" s="196" t="str">
        <f t="shared" si="50"/>
        <v xml:space="preserve">ML   </v>
      </c>
      <c r="D195" s="196">
        <f t="shared" si="50"/>
        <v>100</v>
      </c>
      <c r="E195" s="196">
        <f t="shared" si="50"/>
        <v>30215.79</v>
      </c>
      <c r="F195" s="197">
        <f t="shared" si="41"/>
        <v>3021579</v>
      </c>
      <c r="G195" s="20"/>
      <c r="H195" s="21">
        <f t="shared" si="44"/>
        <v>0</v>
      </c>
      <c r="I195" s="20"/>
      <c r="J195" s="21">
        <f t="shared" si="45"/>
        <v>0</v>
      </c>
      <c r="K195" s="20"/>
      <c r="L195" s="21">
        <f t="shared" si="46"/>
        <v>0</v>
      </c>
      <c r="M195" s="20"/>
      <c r="N195" s="33">
        <f t="shared" si="49"/>
        <v>0</v>
      </c>
      <c r="O195" s="20"/>
      <c r="P195" s="22"/>
      <c r="Q195" s="20"/>
      <c r="R195" s="22"/>
      <c r="S195" s="20"/>
      <c r="T195" s="22"/>
      <c r="U195" s="20"/>
      <c r="V195" s="22"/>
      <c r="W195" s="20"/>
      <c r="X195" s="22"/>
      <c r="Y195" s="20"/>
      <c r="Z195" s="22"/>
      <c r="AA195" s="20"/>
      <c r="AB195" s="22"/>
      <c r="AC195" s="20"/>
      <c r="AD195" s="22"/>
      <c r="AE195" s="20"/>
      <c r="AF195" s="22"/>
      <c r="AG195" s="20"/>
      <c r="AH195" s="22"/>
      <c r="AI195" s="20"/>
      <c r="AJ195" s="22"/>
      <c r="AK195" s="20"/>
      <c r="AL195" s="22"/>
      <c r="AM195" s="20"/>
      <c r="AN195" s="22"/>
      <c r="AO195" s="20"/>
      <c r="AP195" s="22"/>
      <c r="AQ195" s="20"/>
      <c r="AR195" s="22"/>
      <c r="AS195" s="20"/>
      <c r="AT195" s="22"/>
      <c r="AU195" s="20"/>
      <c r="AV195" s="22"/>
      <c r="AW195" s="20"/>
      <c r="AX195" s="22"/>
      <c r="AY195" s="20"/>
      <c r="AZ195" s="22"/>
      <c r="BA195" s="20"/>
      <c r="BB195" s="22"/>
      <c r="BC195" s="20"/>
      <c r="BD195" s="22"/>
      <c r="BE195" s="20"/>
      <c r="BF195" s="22"/>
      <c r="BG195" s="83"/>
      <c r="BH195" s="84"/>
      <c r="BI195" s="20"/>
      <c r="BJ195" s="95"/>
      <c r="BK195" s="20">
        <v>0</v>
      </c>
      <c r="BL195" s="21">
        <f t="shared" si="47"/>
        <v>0</v>
      </c>
      <c r="BM195" s="20"/>
      <c r="BN195" s="95">
        <f t="shared" si="37"/>
        <v>0</v>
      </c>
      <c r="BO195" s="20"/>
      <c r="BP195" s="21">
        <f t="shared" si="48"/>
        <v>0</v>
      </c>
      <c r="BQ195" s="20"/>
      <c r="BR195" s="22"/>
      <c r="BS195" s="20"/>
      <c r="BT195" s="22"/>
      <c r="BU195" s="20"/>
      <c r="BV195" s="22"/>
      <c r="BW195" s="20"/>
      <c r="BX195" s="22"/>
      <c r="BY195" s="20"/>
      <c r="BZ195" s="172"/>
      <c r="CA195" s="20"/>
      <c r="CB195" s="164"/>
      <c r="CC195" s="20"/>
      <c r="CD195" s="178"/>
      <c r="CE195" s="20"/>
      <c r="CF195" s="95"/>
      <c r="CG195" s="20"/>
      <c r="CH195" s="95"/>
      <c r="CI195" s="20"/>
      <c r="CJ195" s="22"/>
      <c r="CK195" s="20"/>
      <c r="CL195" s="22"/>
      <c r="CM195" s="20"/>
      <c r="CN195" s="22"/>
      <c r="CO195" s="20"/>
      <c r="CP195" s="22"/>
      <c r="CQ195" s="20"/>
      <c r="CR195" s="22"/>
      <c r="CS195" s="20"/>
      <c r="CT195" s="22"/>
      <c r="CU195" s="20"/>
      <c r="CV195" s="22"/>
      <c r="CW195" s="20"/>
      <c r="CX195" s="22"/>
      <c r="CY195" s="20"/>
      <c r="CZ195" s="22"/>
      <c r="DA195" s="20"/>
      <c r="DB195" s="22"/>
      <c r="DC195" s="20"/>
      <c r="DD195" s="22"/>
      <c r="DE195" s="20"/>
      <c r="DF195" s="22"/>
      <c r="DG195" s="20"/>
      <c r="DH195" s="22"/>
      <c r="DI195" s="20"/>
      <c r="DJ195" s="22"/>
      <c r="DK195" s="20"/>
      <c r="DL195" s="22"/>
      <c r="DM195" s="20"/>
      <c r="DN195" s="22"/>
      <c r="DO195" s="20"/>
      <c r="DP195" s="22"/>
      <c r="DQ195" s="20"/>
      <c r="DR195" s="22"/>
      <c r="DS195" s="20"/>
      <c r="DT195" s="22"/>
      <c r="DU195" s="20"/>
      <c r="DV195" s="22"/>
      <c r="DW195" s="20"/>
      <c r="DX195" s="22"/>
      <c r="DY195" s="20"/>
      <c r="DZ195" s="22"/>
      <c r="EA195" s="23">
        <f t="shared" si="42"/>
        <v>0</v>
      </c>
      <c r="EB195" s="21">
        <f t="shared" si="38"/>
        <v>0</v>
      </c>
      <c r="EC195" s="193" t="e">
        <f t="shared" si="39"/>
        <v>#REF!</v>
      </c>
      <c r="ED195" s="193">
        <f t="shared" si="40"/>
        <v>0</v>
      </c>
      <c r="EE195" s="194">
        <f t="shared" si="43"/>
        <v>100</v>
      </c>
      <c r="EF195" s="185"/>
      <c r="EG195" s="185" t="s">
        <v>726</v>
      </c>
      <c r="EH195" s="185" t="s">
        <v>727</v>
      </c>
      <c r="EI195" s="185" t="s">
        <v>640</v>
      </c>
      <c r="EJ195" s="185">
        <v>100</v>
      </c>
      <c r="EK195" s="185">
        <v>30215.79</v>
      </c>
      <c r="EL195" s="185"/>
      <c r="EM195" s="185"/>
      <c r="EN195" s="185"/>
      <c r="EO195" s="185"/>
      <c r="EP195" s="185"/>
      <c r="EQ195" s="185"/>
      <c r="ER195" s="185"/>
      <c r="ES195" s="185"/>
      <c r="ET195" s="185"/>
      <c r="EU195" s="185"/>
      <c r="EV195" s="185"/>
      <c r="EW195" s="185"/>
      <c r="EX195" s="185"/>
      <c r="EY195" s="185"/>
      <c r="EZ195" s="185"/>
      <c r="FA195" s="185"/>
      <c r="FB195" s="185"/>
      <c r="FC195" s="185"/>
      <c r="FD195" s="185"/>
      <c r="FE195" s="185"/>
      <c r="FF195" s="185"/>
      <c r="FG195" s="195"/>
      <c r="FH195" s="185"/>
      <c r="FI195" s="185"/>
      <c r="FJ195" s="185"/>
      <c r="FK195" s="185"/>
      <c r="FL195" s="185"/>
      <c r="FM195" s="185"/>
      <c r="FN195" s="185"/>
      <c r="FO195" s="185"/>
      <c r="FP195" s="185"/>
      <c r="FQ195" s="185"/>
      <c r="FR195" s="185"/>
      <c r="FS195" s="185"/>
      <c r="FT195" s="185"/>
      <c r="FU195" s="185"/>
      <c r="FV195" s="185"/>
      <c r="FW195" s="185"/>
      <c r="FX195" s="185"/>
      <c r="FY195" s="185"/>
      <c r="FZ195" s="185"/>
      <c r="GA195" s="185"/>
      <c r="GB195" s="185"/>
      <c r="GC195" s="185"/>
      <c r="GD195" s="185"/>
      <c r="GE195" s="185"/>
      <c r="GF195" s="185"/>
      <c r="GG195" s="185"/>
      <c r="GH195" s="185"/>
      <c r="GI195" s="185"/>
      <c r="GJ195" s="185"/>
      <c r="GK195" s="185"/>
      <c r="GL195" s="185"/>
      <c r="GM195" s="185"/>
      <c r="GN195" s="185"/>
      <c r="GO195" s="185"/>
      <c r="GP195" s="185"/>
      <c r="GQ195" s="185"/>
      <c r="GR195" s="185"/>
      <c r="GS195" s="185"/>
      <c r="GT195" s="185"/>
      <c r="GU195" s="185"/>
      <c r="GV195" s="185"/>
      <c r="GW195" s="185"/>
      <c r="GX195" s="185"/>
      <c r="GY195" s="185"/>
      <c r="GZ195" s="185"/>
      <c r="HA195" s="185"/>
      <c r="HB195" s="185"/>
      <c r="HC195" s="185"/>
      <c r="HD195" s="185"/>
      <c r="HE195" s="185"/>
      <c r="HF195" s="185"/>
      <c r="HG195" s="185"/>
      <c r="HH195" s="185"/>
      <c r="HI195" s="185"/>
      <c r="HJ195" s="185"/>
      <c r="HK195" s="185"/>
      <c r="HL195" s="185"/>
      <c r="HM195" s="185"/>
      <c r="HN195" s="185"/>
      <c r="HO195" s="185"/>
      <c r="HP195" s="185"/>
      <c r="HQ195" s="185"/>
      <c r="HR195" s="185"/>
      <c r="HS195" s="185"/>
      <c r="HT195" s="185"/>
      <c r="HU195" s="185"/>
      <c r="HV195" s="185"/>
      <c r="HW195" s="185"/>
      <c r="HX195" s="185"/>
      <c r="HY195" s="185"/>
      <c r="HZ195" s="185"/>
      <c r="IA195" s="185"/>
      <c r="IB195" s="185"/>
      <c r="IC195" s="185"/>
      <c r="ID195" s="185"/>
      <c r="IE195" s="185"/>
      <c r="IF195" s="185"/>
      <c r="IG195" s="185"/>
      <c r="IH195" s="185"/>
      <c r="II195" s="185"/>
      <c r="IJ195" s="185"/>
      <c r="IK195" s="185"/>
      <c r="IL195" s="185"/>
      <c r="IM195" s="185"/>
      <c r="IN195" s="185"/>
      <c r="IO195" s="185"/>
      <c r="IP195" s="185"/>
      <c r="IQ195" s="185"/>
      <c r="IR195" s="185"/>
      <c r="IS195" s="185"/>
      <c r="IT195" s="185"/>
      <c r="IU195" s="185"/>
      <c r="IV195" s="185"/>
      <c r="IW195" s="185"/>
      <c r="IX195" s="185"/>
      <c r="IY195" s="185"/>
      <c r="IZ195" s="185"/>
      <c r="JA195" s="185"/>
      <c r="JB195" s="185"/>
      <c r="JC195" s="185"/>
      <c r="JD195" s="185"/>
      <c r="JE195" s="185"/>
      <c r="JF195" s="185"/>
      <c r="JG195" s="185"/>
      <c r="JH195" s="185"/>
      <c r="JI195" s="185"/>
      <c r="JJ195" s="185"/>
      <c r="JK195" s="185"/>
      <c r="JL195" s="185"/>
      <c r="JM195" s="185"/>
      <c r="JN195" s="185"/>
      <c r="JO195" s="185"/>
      <c r="JP195" s="185"/>
      <c r="JQ195" s="185"/>
      <c r="JR195" s="185"/>
      <c r="JS195" s="185"/>
      <c r="JT195" s="185"/>
      <c r="JU195" s="185"/>
      <c r="JV195" s="185"/>
      <c r="JW195" s="185"/>
      <c r="JX195" s="185"/>
      <c r="JY195" s="185"/>
      <c r="JZ195" s="185"/>
      <c r="KA195" s="185"/>
      <c r="KB195" s="185"/>
      <c r="KC195" s="185"/>
      <c r="KD195" s="185"/>
      <c r="KE195" s="185"/>
      <c r="KF195" s="185"/>
      <c r="KG195" s="185"/>
      <c r="KH195" s="185"/>
      <c r="KI195" s="185"/>
      <c r="KJ195" s="185"/>
      <c r="KK195" s="185"/>
      <c r="KL195" s="185"/>
      <c r="KM195" s="185"/>
      <c r="KN195" s="185"/>
      <c r="KO195" s="185"/>
      <c r="KP195" s="185"/>
      <c r="KQ195" s="185"/>
      <c r="KR195" s="185"/>
      <c r="KS195" s="185"/>
      <c r="KT195" s="185"/>
      <c r="KU195" s="185"/>
      <c r="KV195" s="185"/>
      <c r="KW195" s="185"/>
      <c r="KX195" s="185"/>
      <c r="KY195" s="185"/>
      <c r="KZ195" s="185"/>
      <c r="LA195" s="185"/>
      <c r="LB195" s="185"/>
      <c r="LC195" s="185"/>
      <c r="LD195" s="185"/>
      <c r="LE195" s="185"/>
      <c r="LF195" s="185"/>
      <c r="LG195" s="185"/>
      <c r="LH195" s="185"/>
      <c r="LI195" s="185"/>
      <c r="LJ195" s="185"/>
      <c r="LK195" s="185"/>
      <c r="LL195" s="185"/>
      <c r="LM195" s="185"/>
      <c r="LN195" s="185"/>
      <c r="LO195" s="185"/>
      <c r="LP195" s="185"/>
      <c r="LQ195" s="185"/>
      <c r="LR195" s="185"/>
      <c r="LS195" s="185"/>
      <c r="LT195" s="185"/>
    </row>
    <row r="196" spans="1:332" ht="14.45" customHeight="1">
      <c r="A196" s="196" t="str">
        <f t="shared" si="50"/>
        <v>9.3.11</v>
      </c>
      <c r="B196" s="253" t="str">
        <f t="shared" si="50"/>
        <v xml:space="preserve">SUMINISTRO E INSTALACIÓN SOPORTE DE 63 MM (2") Incluye elementos de fijación, abrazadera y demas elementos necesarios.                                                           </v>
      </c>
      <c r="C196" s="196" t="str">
        <f t="shared" si="50"/>
        <v xml:space="preserve">UN   </v>
      </c>
      <c r="D196" s="196">
        <f t="shared" si="50"/>
        <v>390</v>
      </c>
      <c r="E196" s="196">
        <f t="shared" si="50"/>
        <v>4304.5199999999995</v>
      </c>
      <c r="F196" s="197">
        <f t="shared" si="41"/>
        <v>1678762.7999999998</v>
      </c>
      <c r="G196" s="20"/>
      <c r="H196" s="21">
        <f t="shared" si="44"/>
        <v>0</v>
      </c>
      <c r="I196" s="20"/>
      <c r="J196" s="21">
        <f t="shared" si="45"/>
        <v>0</v>
      </c>
      <c r="K196" s="20"/>
      <c r="L196" s="21">
        <f t="shared" si="46"/>
        <v>0</v>
      </c>
      <c r="M196" s="20"/>
      <c r="N196" s="33">
        <f t="shared" si="49"/>
        <v>0</v>
      </c>
      <c r="O196" s="20"/>
      <c r="P196" s="22"/>
      <c r="Q196" s="20"/>
      <c r="R196" s="22"/>
      <c r="S196" s="20"/>
      <c r="T196" s="22"/>
      <c r="U196" s="20"/>
      <c r="V196" s="22"/>
      <c r="W196" s="20"/>
      <c r="X196" s="22"/>
      <c r="Y196" s="20"/>
      <c r="Z196" s="22"/>
      <c r="AA196" s="20"/>
      <c r="AB196" s="22"/>
      <c r="AC196" s="20"/>
      <c r="AD196" s="22"/>
      <c r="AE196" s="20"/>
      <c r="AF196" s="22"/>
      <c r="AG196" s="20"/>
      <c r="AH196" s="22"/>
      <c r="AI196" s="20"/>
      <c r="AJ196" s="22"/>
      <c r="AK196" s="20"/>
      <c r="AL196" s="22"/>
      <c r="AM196" s="20"/>
      <c r="AN196" s="22"/>
      <c r="AO196" s="20"/>
      <c r="AP196" s="22"/>
      <c r="AQ196" s="20"/>
      <c r="AR196" s="22"/>
      <c r="AS196" s="20"/>
      <c r="AT196" s="22"/>
      <c r="AU196" s="20"/>
      <c r="AV196" s="22"/>
      <c r="AW196" s="20"/>
      <c r="AX196" s="22"/>
      <c r="AY196" s="20"/>
      <c r="AZ196" s="22"/>
      <c r="BA196" s="20"/>
      <c r="BB196" s="22"/>
      <c r="BC196" s="20"/>
      <c r="BD196" s="22"/>
      <c r="BE196" s="20"/>
      <c r="BF196" s="22"/>
      <c r="BG196" s="83"/>
      <c r="BH196" s="84"/>
      <c r="BI196" s="20"/>
      <c r="BJ196" s="95"/>
      <c r="BK196" s="20">
        <v>0</v>
      </c>
      <c r="BL196" s="21">
        <f t="shared" si="47"/>
        <v>0</v>
      </c>
      <c r="BM196" s="20"/>
      <c r="BN196" s="95">
        <f t="shared" si="37"/>
        <v>0</v>
      </c>
      <c r="BO196" s="20"/>
      <c r="BP196" s="21">
        <f t="shared" si="48"/>
        <v>0</v>
      </c>
      <c r="BQ196" s="20"/>
      <c r="BR196" s="22"/>
      <c r="BS196" s="20"/>
      <c r="BT196" s="22"/>
      <c r="BU196" s="20"/>
      <c r="BV196" s="22"/>
      <c r="BW196" s="20"/>
      <c r="BX196" s="22"/>
      <c r="BY196" s="20"/>
      <c r="BZ196" s="172"/>
      <c r="CA196" s="20"/>
      <c r="CB196" s="164"/>
      <c r="CC196" s="20"/>
      <c r="CD196" s="178"/>
      <c r="CE196" s="20"/>
      <c r="CF196" s="95"/>
      <c r="CG196" s="20"/>
      <c r="CH196" s="95"/>
      <c r="CI196" s="20"/>
      <c r="CJ196" s="22"/>
      <c r="CK196" s="20"/>
      <c r="CL196" s="22"/>
      <c r="CM196" s="20"/>
      <c r="CN196" s="22"/>
      <c r="CO196" s="20"/>
      <c r="CP196" s="22"/>
      <c r="CQ196" s="20"/>
      <c r="CR196" s="22"/>
      <c r="CS196" s="20"/>
      <c r="CT196" s="22"/>
      <c r="CU196" s="20"/>
      <c r="CV196" s="22"/>
      <c r="CW196" s="20"/>
      <c r="CX196" s="22"/>
      <c r="CY196" s="20"/>
      <c r="CZ196" s="22"/>
      <c r="DA196" s="20"/>
      <c r="DB196" s="22"/>
      <c r="DC196" s="20"/>
      <c r="DD196" s="22"/>
      <c r="DE196" s="20"/>
      <c r="DF196" s="22"/>
      <c r="DG196" s="20"/>
      <c r="DH196" s="22"/>
      <c r="DI196" s="20"/>
      <c r="DJ196" s="22"/>
      <c r="DK196" s="20"/>
      <c r="DL196" s="22"/>
      <c r="DM196" s="20"/>
      <c r="DN196" s="22"/>
      <c r="DO196" s="20"/>
      <c r="DP196" s="22"/>
      <c r="DQ196" s="20"/>
      <c r="DR196" s="22"/>
      <c r="DS196" s="20"/>
      <c r="DT196" s="22"/>
      <c r="DU196" s="20"/>
      <c r="DV196" s="22"/>
      <c r="DW196" s="20"/>
      <c r="DX196" s="22"/>
      <c r="DY196" s="20"/>
      <c r="DZ196" s="22"/>
      <c r="EA196" s="23">
        <f t="shared" si="42"/>
        <v>0</v>
      </c>
      <c r="EB196" s="21">
        <f t="shared" si="38"/>
        <v>0</v>
      </c>
      <c r="EC196" s="193" t="e">
        <f t="shared" si="39"/>
        <v>#REF!</v>
      </c>
      <c r="ED196" s="193">
        <f t="shared" si="40"/>
        <v>0</v>
      </c>
      <c r="EE196" s="194">
        <f t="shared" si="43"/>
        <v>390</v>
      </c>
      <c r="EF196" s="185"/>
      <c r="EG196" s="185" t="s">
        <v>728</v>
      </c>
      <c r="EH196" s="185" t="s">
        <v>729</v>
      </c>
      <c r="EI196" s="185" t="s">
        <v>658</v>
      </c>
      <c r="EJ196" s="185">
        <v>390</v>
      </c>
      <c r="EK196" s="185">
        <v>4304.5199999999995</v>
      </c>
      <c r="EL196" s="185"/>
      <c r="EM196" s="185"/>
      <c r="EN196" s="185"/>
      <c r="EO196" s="185"/>
      <c r="EP196" s="185"/>
      <c r="EQ196" s="185"/>
      <c r="ER196" s="185"/>
      <c r="ES196" s="185"/>
      <c r="ET196" s="185"/>
      <c r="EU196" s="185"/>
      <c r="EV196" s="185"/>
      <c r="EW196" s="185"/>
      <c r="EX196" s="185"/>
      <c r="EY196" s="185"/>
      <c r="EZ196" s="185"/>
      <c r="FA196" s="185"/>
      <c r="FB196" s="185"/>
      <c r="FC196" s="185"/>
      <c r="FD196" s="185"/>
      <c r="FE196" s="185"/>
      <c r="FF196" s="185"/>
      <c r="FG196" s="195"/>
      <c r="FH196" s="185"/>
      <c r="FI196" s="185"/>
      <c r="FJ196" s="185"/>
      <c r="FK196" s="185"/>
      <c r="FL196" s="185"/>
      <c r="FM196" s="185"/>
      <c r="FN196" s="185"/>
      <c r="FO196" s="185"/>
      <c r="FP196" s="185"/>
      <c r="FQ196" s="185"/>
      <c r="FR196" s="185"/>
      <c r="FS196" s="185"/>
      <c r="FT196" s="185"/>
      <c r="FU196" s="185"/>
      <c r="FV196" s="185"/>
      <c r="FW196" s="185"/>
      <c r="FX196" s="185"/>
      <c r="FY196" s="185"/>
      <c r="FZ196" s="185"/>
      <c r="GA196" s="185"/>
      <c r="GB196" s="185"/>
      <c r="GC196" s="185"/>
      <c r="GD196" s="185"/>
      <c r="GE196" s="185"/>
      <c r="GF196" s="185"/>
      <c r="GG196" s="185"/>
      <c r="GH196" s="185"/>
      <c r="GI196" s="185"/>
      <c r="GJ196" s="185"/>
      <c r="GK196" s="185"/>
      <c r="GL196" s="185"/>
      <c r="GM196" s="185"/>
      <c r="GN196" s="185"/>
      <c r="GO196" s="185"/>
      <c r="GP196" s="185"/>
      <c r="GQ196" s="185"/>
      <c r="GR196" s="185"/>
      <c r="GS196" s="185"/>
      <c r="GT196" s="185"/>
      <c r="GU196" s="185"/>
      <c r="GV196" s="185"/>
      <c r="GW196" s="185"/>
      <c r="GX196" s="185"/>
      <c r="GY196" s="185"/>
      <c r="GZ196" s="185"/>
      <c r="HA196" s="185"/>
      <c r="HB196" s="185"/>
      <c r="HC196" s="185"/>
      <c r="HD196" s="185"/>
      <c r="HE196" s="185"/>
      <c r="HF196" s="185"/>
      <c r="HG196" s="185"/>
      <c r="HH196" s="185"/>
      <c r="HI196" s="185"/>
      <c r="HJ196" s="185"/>
      <c r="HK196" s="185"/>
      <c r="HL196" s="185"/>
      <c r="HM196" s="185"/>
      <c r="HN196" s="185"/>
      <c r="HO196" s="185"/>
      <c r="HP196" s="185"/>
      <c r="HQ196" s="185"/>
      <c r="HR196" s="185"/>
      <c r="HS196" s="185"/>
      <c r="HT196" s="185"/>
      <c r="HU196" s="185"/>
      <c r="HV196" s="185"/>
      <c r="HW196" s="185"/>
      <c r="HX196" s="185"/>
      <c r="HY196" s="185"/>
      <c r="HZ196" s="185"/>
      <c r="IA196" s="185"/>
      <c r="IB196" s="185"/>
      <c r="IC196" s="185"/>
      <c r="ID196" s="185"/>
      <c r="IE196" s="185"/>
      <c r="IF196" s="185"/>
      <c r="IG196" s="185"/>
      <c r="IH196" s="185"/>
      <c r="II196" s="185"/>
      <c r="IJ196" s="185"/>
      <c r="IK196" s="185"/>
      <c r="IL196" s="185"/>
      <c r="IM196" s="185"/>
      <c r="IN196" s="185"/>
      <c r="IO196" s="185"/>
      <c r="IP196" s="185"/>
      <c r="IQ196" s="185"/>
      <c r="IR196" s="185"/>
      <c r="IS196" s="185"/>
      <c r="IT196" s="185"/>
      <c r="IU196" s="185"/>
      <c r="IV196" s="185"/>
      <c r="IW196" s="185"/>
      <c r="IX196" s="185"/>
      <c r="IY196" s="185"/>
      <c r="IZ196" s="185"/>
      <c r="JA196" s="185"/>
      <c r="JB196" s="185"/>
      <c r="JC196" s="185"/>
      <c r="JD196" s="185"/>
      <c r="JE196" s="185"/>
      <c r="JF196" s="185"/>
      <c r="JG196" s="185"/>
      <c r="JH196" s="185"/>
      <c r="JI196" s="185"/>
      <c r="JJ196" s="185"/>
      <c r="JK196" s="185"/>
      <c r="JL196" s="185"/>
      <c r="JM196" s="185"/>
      <c r="JN196" s="185"/>
      <c r="JO196" s="185"/>
      <c r="JP196" s="185"/>
      <c r="JQ196" s="185"/>
      <c r="JR196" s="185"/>
      <c r="JS196" s="185"/>
      <c r="JT196" s="185"/>
      <c r="JU196" s="185"/>
      <c r="JV196" s="185"/>
      <c r="JW196" s="185"/>
      <c r="JX196" s="185"/>
      <c r="JY196" s="185"/>
      <c r="JZ196" s="185"/>
      <c r="KA196" s="185"/>
      <c r="KB196" s="185"/>
      <c r="KC196" s="185"/>
      <c r="KD196" s="185"/>
      <c r="KE196" s="185"/>
      <c r="KF196" s="185"/>
      <c r="KG196" s="185"/>
      <c r="KH196" s="185"/>
      <c r="KI196" s="185"/>
      <c r="KJ196" s="185"/>
      <c r="KK196" s="185"/>
      <c r="KL196" s="185"/>
      <c r="KM196" s="185"/>
      <c r="KN196" s="185"/>
      <c r="KO196" s="185"/>
      <c r="KP196" s="185"/>
      <c r="KQ196" s="185"/>
      <c r="KR196" s="185"/>
      <c r="KS196" s="185"/>
      <c r="KT196" s="185"/>
      <c r="KU196" s="185"/>
      <c r="KV196" s="185"/>
      <c r="KW196" s="185"/>
      <c r="KX196" s="185"/>
      <c r="KY196" s="185"/>
      <c r="KZ196" s="185"/>
      <c r="LA196" s="185"/>
      <c r="LB196" s="185"/>
      <c r="LC196" s="185"/>
      <c r="LD196" s="185"/>
      <c r="LE196" s="185"/>
      <c r="LF196" s="185"/>
      <c r="LG196" s="185"/>
      <c r="LH196" s="185"/>
      <c r="LI196" s="185"/>
      <c r="LJ196" s="185"/>
      <c r="LK196" s="185"/>
      <c r="LL196" s="185"/>
      <c r="LM196" s="185"/>
      <c r="LN196" s="185"/>
      <c r="LO196" s="185"/>
      <c r="LP196" s="185"/>
      <c r="LQ196" s="185"/>
      <c r="LR196" s="185"/>
      <c r="LS196" s="185"/>
      <c r="LT196" s="185"/>
    </row>
    <row r="197" spans="1:332" ht="15" customHeight="1">
      <c r="A197" s="196" t="str">
        <f t="shared" si="50"/>
        <v>9.3.12</v>
      </c>
      <c r="B197" s="253" t="str">
        <f t="shared" si="50"/>
        <v xml:space="preserve">SUMINISTRO E INSTALACIÓN SOPORTE DE 90 MM (3") Incluye elementos de fijación, abrazadera y demas elementos necesarios.                                       </v>
      </c>
      <c r="C197" s="196" t="str">
        <f t="shared" si="50"/>
        <v xml:space="preserve">UN   </v>
      </c>
      <c r="D197" s="196">
        <f t="shared" si="50"/>
        <v>300</v>
      </c>
      <c r="E197" s="196">
        <f t="shared" si="50"/>
        <v>6199.38</v>
      </c>
      <c r="F197" s="197">
        <f t="shared" si="41"/>
        <v>1859814</v>
      </c>
      <c r="G197" s="20"/>
      <c r="H197" s="21">
        <f t="shared" si="44"/>
        <v>0</v>
      </c>
      <c r="I197" s="20"/>
      <c r="J197" s="21">
        <f t="shared" si="45"/>
        <v>0</v>
      </c>
      <c r="K197" s="20"/>
      <c r="L197" s="21">
        <f t="shared" si="46"/>
        <v>0</v>
      </c>
      <c r="M197" s="20"/>
      <c r="N197" s="33">
        <f t="shared" si="49"/>
        <v>0</v>
      </c>
      <c r="O197" s="20"/>
      <c r="P197" s="22"/>
      <c r="Q197" s="20"/>
      <c r="R197" s="22"/>
      <c r="S197" s="20"/>
      <c r="T197" s="22"/>
      <c r="U197" s="20"/>
      <c r="V197" s="22"/>
      <c r="W197" s="20"/>
      <c r="X197" s="22"/>
      <c r="Y197" s="20"/>
      <c r="Z197" s="22"/>
      <c r="AA197" s="20"/>
      <c r="AB197" s="22"/>
      <c r="AC197" s="20"/>
      <c r="AD197" s="22"/>
      <c r="AE197" s="20"/>
      <c r="AF197" s="22"/>
      <c r="AG197" s="20"/>
      <c r="AH197" s="22"/>
      <c r="AI197" s="20"/>
      <c r="AJ197" s="22"/>
      <c r="AK197" s="20"/>
      <c r="AL197" s="22"/>
      <c r="AM197" s="20"/>
      <c r="AN197" s="22"/>
      <c r="AO197" s="20"/>
      <c r="AP197" s="22"/>
      <c r="AQ197" s="20"/>
      <c r="AR197" s="22"/>
      <c r="AS197" s="20"/>
      <c r="AT197" s="22"/>
      <c r="AU197" s="20"/>
      <c r="AV197" s="22"/>
      <c r="AW197" s="20"/>
      <c r="AX197" s="22"/>
      <c r="AY197" s="20"/>
      <c r="AZ197" s="22"/>
      <c r="BA197" s="20"/>
      <c r="BB197" s="22"/>
      <c r="BC197" s="20"/>
      <c r="BD197" s="22"/>
      <c r="BE197" s="20"/>
      <c r="BF197" s="22"/>
      <c r="BG197" s="83"/>
      <c r="BH197" s="84"/>
      <c r="BI197" s="20"/>
      <c r="BJ197" s="95"/>
      <c r="BK197" s="20">
        <v>0</v>
      </c>
      <c r="BL197" s="21">
        <f t="shared" si="47"/>
        <v>0</v>
      </c>
      <c r="BM197" s="20"/>
      <c r="BN197" s="95">
        <f t="shared" si="37"/>
        <v>0</v>
      </c>
      <c r="BO197" s="20"/>
      <c r="BP197" s="21">
        <f t="shared" si="48"/>
        <v>0</v>
      </c>
      <c r="BQ197" s="20"/>
      <c r="BR197" s="22"/>
      <c r="BS197" s="20"/>
      <c r="BT197" s="22"/>
      <c r="BU197" s="20"/>
      <c r="BV197" s="22"/>
      <c r="BW197" s="20"/>
      <c r="BX197" s="22"/>
      <c r="BY197" s="20"/>
      <c r="BZ197" s="172"/>
      <c r="CA197" s="20"/>
      <c r="CB197" s="164"/>
      <c r="CC197" s="20"/>
      <c r="CD197" s="178"/>
      <c r="CE197" s="20"/>
      <c r="CF197" s="95"/>
      <c r="CG197" s="20"/>
      <c r="CH197" s="95"/>
      <c r="CI197" s="20"/>
      <c r="CJ197" s="22"/>
      <c r="CK197" s="20"/>
      <c r="CL197" s="22"/>
      <c r="CM197" s="20"/>
      <c r="CN197" s="22"/>
      <c r="CO197" s="20"/>
      <c r="CP197" s="22"/>
      <c r="CQ197" s="20"/>
      <c r="CR197" s="22"/>
      <c r="CS197" s="20"/>
      <c r="CT197" s="22"/>
      <c r="CU197" s="20"/>
      <c r="CV197" s="22"/>
      <c r="CW197" s="20"/>
      <c r="CX197" s="22"/>
      <c r="CY197" s="20"/>
      <c r="CZ197" s="22"/>
      <c r="DA197" s="20"/>
      <c r="DB197" s="22"/>
      <c r="DC197" s="20"/>
      <c r="DD197" s="22"/>
      <c r="DE197" s="20"/>
      <c r="DF197" s="22"/>
      <c r="DG197" s="20"/>
      <c r="DH197" s="22"/>
      <c r="DI197" s="20"/>
      <c r="DJ197" s="22"/>
      <c r="DK197" s="20"/>
      <c r="DL197" s="22"/>
      <c r="DM197" s="20"/>
      <c r="DN197" s="22"/>
      <c r="DO197" s="20"/>
      <c r="DP197" s="22"/>
      <c r="DQ197" s="20"/>
      <c r="DR197" s="22"/>
      <c r="DS197" s="20"/>
      <c r="DT197" s="22"/>
      <c r="DU197" s="20"/>
      <c r="DV197" s="22"/>
      <c r="DW197" s="20"/>
      <c r="DX197" s="22"/>
      <c r="DY197" s="20"/>
      <c r="DZ197" s="22"/>
      <c r="EA197" s="23">
        <f t="shared" si="42"/>
        <v>0</v>
      </c>
      <c r="EB197" s="21">
        <f t="shared" si="38"/>
        <v>0</v>
      </c>
      <c r="EC197" s="193" t="e">
        <f t="shared" si="39"/>
        <v>#REF!</v>
      </c>
      <c r="ED197" s="193">
        <f t="shared" si="40"/>
        <v>0</v>
      </c>
      <c r="EE197" s="194">
        <f t="shared" si="43"/>
        <v>300</v>
      </c>
      <c r="EF197" s="185"/>
      <c r="EG197" s="185" t="s">
        <v>730</v>
      </c>
      <c r="EH197" s="185" t="s">
        <v>731</v>
      </c>
      <c r="EI197" s="185" t="s">
        <v>658</v>
      </c>
      <c r="EJ197" s="185">
        <v>300</v>
      </c>
      <c r="EK197" s="185">
        <v>6199.38</v>
      </c>
      <c r="EL197" s="185"/>
      <c r="EM197" s="185"/>
      <c r="EN197" s="185"/>
      <c r="EO197" s="185"/>
      <c r="EP197" s="185"/>
      <c r="EQ197" s="185"/>
      <c r="ER197" s="185"/>
      <c r="ES197" s="185"/>
      <c r="ET197" s="185"/>
      <c r="EU197" s="185"/>
      <c r="EV197" s="185"/>
      <c r="EW197" s="185"/>
      <c r="EX197" s="185"/>
      <c r="EY197" s="185"/>
      <c r="EZ197" s="185"/>
      <c r="FA197" s="185"/>
      <c r="FB197" s="185"/>
      <c r="FC197" s="185"/>
      <c r="FD197" s="185"/>
      <c r="FE197" s="185"/>
      <c r="FF197" s="185"/>
      <c r="FG197" s="195"/>
      <c r="FH197" s="185"/>
      <c r="FI197" s="185"/>
      <c r="FJ197" s="185"/>
      <c r="FK197" s="185"/>
      <c r="FL197" s="185"/>
      <c r="FM197" s="185"/>
      <c r="FN197" s="185"/>
      <c r="FO197" s="185"/>
      <c r="FP197" s="185"/>
      <c r="FQ197" s="185"/>
      <c r="FR197" s="185"/>
      <c r="FS197" s="185"/>
      <c r="FT197" s="185"/>
      <c r="FU197" s="185"/>
      <c r="FV197" s="185"/>
      <c r="FW197" s="185"/>
      <c r="FX197" s="185"/>
      <c r="FY197" s="185"/>
      <c r="FZ197" s="185"/>
      <c r="GA197" s="185"/>
      <c r="GB197" s="185"/>
      <c r="GC197" s="185"/>
      <c r="GD197" s="185"/>
      <c r="GE197" s="185"/>
      <c r="GF197" s="185"/>
      <c r="GG197" s="185"/>
      <c r="GH197" s="185"/>
      <c r="GI197" s="185"/>
      <c r="GJ197" s="185"/>
      <c r="GK197" s="185"/>
      <c r="GL197" s="185"/>
      <c r="GM197" s="185"/>
      <c r="GN197" s="185"/>
      <c r="GO197" s="185"/>
      <c r="GP197" s="185"/>
      <c r="GQ197" s="185"/>
      <c r="GR197" s="185"/>
      <c r="GS197" s="185"/>
      <c r="GT197" s="185"/>
      <c r="GU197" s="185"/>
      <c r="GV197" s="185"/>
      <c r="GW197" s="185"/>
      <c r="GX197" s="185"/>
      <c r="GY197" s="185"/>
      <c r="GZ197" s="185"/>
      <c r="HA197" s="185"/>
      <c r="HB197" s="185"/>
      <c r="HC197" s="185"/>
      <c r="HD197" s="185"/>
      <c r="HE197" s="185"/>
      <c r="HF197" s="185"/>
      <c r="HG197" s="185"/>
      <c r="HH197" s="185"/>
      <c r="HI197" s="185"/>
      <c r="HJ197" s="185"/>
      <c r="HK197" s="185"/>
      <c r="HL197" s="185"/>
      <c r="HM197" s="185"/>
      <c r="HN197" s="185"/>
      <c r="HO197" s="185"/>
      <c r="HP197" s="185"/>
      <c r="HQ197" s="185"/>
      <c r="HR197" s="185"/>
      <c r="HS197" s="185"/>
      <c r="HT197" s="185"/>
      <c r="HU197" s="185"/>
      <c r="HV197" s="185"/>
      <c r="HW197" s="185"/>
      <c r="HX197" s="185"/>
      <c r="HY197" s="185"/>
      <c r="HZ197" s="185"/>
      <c r="IA197" s="185"/>
      <c r="IB197" s="185"/>
      <c r="IC197" s="185"/>
      <c r="ID197" s="185"/>
      <c r="IE197" s="185"/>
      <c r="IF197" s="185"/>
      <c r="IG197" s="185"/>
      <c r="IH197" s="185"/>
      <c r="II197" s="185"/>
      <c r="IJ197" s="185"/>
      <c r="IK197" s="185"/>
      <c r="IL197" s="185"/>
      <c r="IM197" s="185"/>
      <c r="IN197" s="185"/>
      <c r="IO197" s="185"/>
      <c r="IP197" s="185"/>
      <c r="IQ197" s="185"/>
      <c r="IR197" s="185"/>
      <c r="IS197" s="185"/>
      <c r="IT197" s="185"/>
      <c r="IU197" s="185"/>
      <c r="IV197" s="185"/>
      <c r="IW197" s="185"/>
      <c r="IX197" s="185"/>
      <c r="IY197" s="185"/>
      <c r="IZ197" s="185"/>
      <c r="JA197" s="185"/>
      <c r="JB197" s="185"/>
      <c r="JC197" s="185"/>
      <c r="JD197" s="185"/>
      <c r="JE197" s="185"/>
      <c r="JF197" s="185"/>
      <c r="JG197" s="185"/>
      <c r="JH197" s="185"/>
      <c r="JI197" s="185"/>
      <c r="JJ197" s="185"/>
      <c r="JK197" s="185"/>
      <c r="JL197" s="185"/>
      <c r="JM197" s="185"/>
      <c r="JN197" s="185"/>
      <c r="JO197" s="185"/>
      <c r="JP197" s="185"/>
      <c r="JQ197" s="185"/>
      <c r="JR197" s="185"/>
      <c r="JS197" s="185"/>
      <c r="JT197" s="185"/>
      <c r="JU197" s="185"/>
      <c r="JV197" s="185"/>
      <c r="JW197" s="185"/>
      <c r="JX197" s="185"/>
      <c r="JY197" s="185"/>
      <c r="JZ197" s="185"/>
      <c r="KA197" s="185"/>
      <c r="KB197" s="185"/>
      <c r="KC197" s="185"/>
      <c r="KD197" s="185"/>
      <c r="KE197" s="185"/>
      <c r="KF197" s="185"/>
      <c r="KG197" s="185"/>
      <c r="KH197" s="185"/>
      <c r="KI197" s="185"/>
      <c r="KJ197" s="185"/>
      <c r="KK197" s="185"/>
      <c r="KL197" s="185"/>
      <c r="KM197" s="185"/>
      <c r="KN197" s="185"/>
      <c r="KO197" s="185"/>
      <c r="KP197" s="185"/>
      <c r="KQ197" s="185"/>
      <c r="KR197" s="185"/>
      <c r="KS197" s="185"/>
      <c r="KT197" s="185"/>
      <c r="KU197" s="185"/>
      <c r="KV197" s="185"/>
      <c r="KW197" s="185"/>
      <c r="KX197" s="185"/>
      <c r="KY197" s="185"/>
      <c r="KZ197" s="185"/>
      <c r="LA197" s="185"/>
      <c r="LB197" s="185"/>
      <c r="LC197" s="185"/>
      <c r="LD197" s="185"/>
      <c r="LE197" s="185"/>
      <c r="LF197" s="185"/>
      <c r="LG197" s="185"/>
      <c r="LH197" s="185"/>
      <c r="LI197" s="185"/>
      <c r="LJ197" s="185"/>
      <c r="LK197" s="185"/>
      <c r="LL197" s="185"/>
      <c r="LM197" s="185"/>
      <c r="LN197" s="185"/>
      <c r="LO197" s="185"/>
      <c r="LP197" s="185"/>
      <c r="LQ197" s="185"/>
      <c r="LR197" s="185"/>
      <c r="LS197" s="185"/>
      <c r="LT197" s="185"/>
    </row>
    <row r="198" spans="1:332" ht="14.45" customHeight="1">
      <c r="A198" s="196" t="str">
        <f t="shared" si="50"/>
        <v>9.3.13</v>
      </c>
      <c r="B198" s="253" t="str">
        <f t="shared" si="50"/>
        <v xml:space="preserve">SUMINISTRO E INSTALACIÓN SOPORTE DE 110 MM (4") Incluye elementos de fijación, abrazadera y demas elementos necesarios.                                           </v>
      </c>
      <c r="C198" s="196" t="str">
        <f t="shared" si="50"/>
        <v xml:space="preserve">UN   </v>
      </c>
      <c r="D198" s="196">
        <f t="shared" si="50"/>
        <v>260</v>
      </c>
      <c r="E198" s="196">
        <f t="shared" si="50"/>
        <v>11688.93</v>
      </c>
      <c r="F198" s="197">
        <f t="shared" si="41"/>
        <v>3039121.8000000003</v>
      </c>
      <c r="G198" s="20"/>
      <c r="H198" s="21">
        <f t="shared" si="44"/>
        <v>0</v>
      </c>
      <c r="I198" s="20"/>
      <c r="J198" s="21">
        <f t="shared" si="45"/>
        <v>0</v>
      </c>
      <c r="K198" s="20"/>
      <c r="L198" s="21">
        <f t="shared" si="46"/>
        <v>0</v>
      </c>
      <c r="M198" s="20"/>
      <c r="N198" s="33">
        <f t="shared" si="49"/>
        <v>0</v>
      </c>
      <c r="O198" s="20"/>
      <c r="P198" s="22"/>
      <c r="Q198" s="20"/>
      <c r="R198" s="22"/>
      <c r="S198" s="20"/>
      <c r="T198" s="22"/>
      <c r="U198" s="20"/>
      <c r="V198" s="22"/>
      <c r="W198" s="20"/>
      <c r="X198" s="22"/>
      <c r="Y198" s="20"/>
      <c r="Z198" s="22"/>
      <c r="AA198" s="20"/>
      <c r="AB198" s="22"/>
      <c r="AC198" s="20"/>
      <c r="AD198" s="22"/>
      <c r="AE198" s="20"/>
      <c r="AF198" s="22"/>
      <c r="AG198" s="20"/>
      <c r="AH198" s="22"/>
      <c r="AI198" s="20"/>
      <c r="AJ198" s="22"/>
      <c r="AK198" s="20"/>
      <c r="AL198" s="22"/>
      <c r="AM198" s="20"/>
      <c r="AN198" s="22"/>
      <c r="AO198" s="20"/>
      <c r="AP198" s="22"/>
      <c r="AQ198" s="20"/>
      <c r="AR198" s="22"/>
      <c r="AS198" s="20"/>
      <c r="AT198" s="22"/>
      <c r="AU198" s="20"/>
      <c r="AV198" s="22"/>
      <c r="AW198" s="20"/>
      <c r="AX198" s="22"/>
      <c r="AY198" s="20"/>
      <c r="AZ198" s="22"/>
      <c r="BA198" s="20"/>
      <c r="BB198" s="22"/>
      <c r="BC198" s="20"/>
      <c r="BD198" s="22"/>
      <c r="BE198" s="20"/>
      <c r="BF198" s="22"/>
      <c r="BG198" s="83"/>
      <c r="BH198" s="84"/>
      <c r="BI198" s="20"/>
      <c r="BJ198" s="95"/>
      <c r="BK198" s="20">
        <v>0</v>
      </c>
      <c r="BL198" s="21">
        <f t="shared" si="47"/>
        <v>0</v>
      </c>
      <c r="BM198" s="20"/>
      <c r="BN198" s="95">
        <f t="shared" ref="BN198:BN261" si="51">+BM198*E198</f>
        <v>0</v>
      </c>
      <c r="BO198" s="20"/>
      <c r="BP198" s="21">
        <f t="shared" si="48"/>
        <v>0</v>
      </c>
      <c r="BQ198" s="20"/>
      <c r="BR198" s="22"/>
      <c r="BS198" s="20"/>
      <c r="BT198" s="22"/>
      <c r="BU198" s="20"/>
      <c r="BV198" s="22"/>
      <c r="BW198" s="20"/>
      <c r="BX198" s="22"/>
      <c r="BY198" s="20"/>
      <c r="BZ198" s="172"/>
      <c r="CA198" s="20"/>
      <c r="CB198" s="164"/>
      <c r="CC198" s="20"/>
      <c r="CD198" s="178"/>
      <c r="CE198" s="20"/>
      <c r="CF198" s="95"/>
      <c r="CG198" s="20"/>
      <c r="CH198" s="95"/>
      <c r="CI198" s="20"/>
      <c r="CJ198" s="22"/>
      <c r="CK198" s="20"/>
      <c r="CL198" s="22"/>
      <c r="CM198" s="20"/>
      <c r="CN198" s="22"/>
      <c r="CO198" s="20"/>
      <c r="CP198" s="22"/>
      <c r="CQ198" s="20"/>
      <c r="CR198" s="22"/>
      <c r="CS198" s="20"/>
      <c r="CT198" s="22"/>
      <c r="CU198" s="20"/>
      <c r="CV198" s="22"/>
      <c r="CW198" s="20"/>
      <c r="CX198" s="22"/>
      <c r="CY198" s="20"/>
      <c r="CZ198" s="22"/>
      <c r="DA198" s="20"/>
      <c r="DB198" s="22"/>
      <c r="DC198" s="20"/>
      <c r="DD198" s="22"/>
      <c r="DE198" s="20"/>
      <c r="DF198" s="22"/>
      <c r="DG198" s="20"/>
      <c r="DH198" s="22"/>
      <c r="DI198" s="20"/>
      <c r="DJ198" s="22"/>
      <c r="DK198" s="20"/>
      <c r="DL198" s="22"/>
      <c r="DM198" s="20"/>
      <c r="DN198" s="22"/>
      <c r="DO198" s="20"/>
      <c r="DP198" s="22"/>
      <c r="DQ198" s="20"/>
      <c r="DR198" s="22"/>
      <c r="DS198" s="20"/>
      <c r="DT198" s="22"/>
      <c r="DU198" s="20"/>
      <c r="DV198" s="22"/>
      <c r="DW198" s="20"/>
      <c r="DX198" s="22"/>
      <c r="DY198" s="20"/>
      <c r="DZ198" s="22"/>
      <c r="EA198" s="23">
        <f t="shared" si="42"/>
        <v>0</v>
      </c>
      <c r="EB198" s="21">
        <f t="shared" ref="EB198:EB261" si="52">+EA198*E198</f>
        <v>0</v>
      </c>
      <c r="EC198" s="193" t="e">
        <f t="shared" ref="EC198:EC261" si="53">+EB198/$EB$745</f>
        <v>#REF!</v>
      </c>
      <c r="ED198" s="193">
        <f t="shared" ref="ED198:ED261" si="54">+EB198/$F$745</f>
        <v>0</v>
      </c>
      <c r="EE198" s="194">
        <f t="shared" si="43"/>
        <v>260</v>
      </c>
      <c r="EF198" s="185"/>
      <c r="EG198" s="185" t="s">
        <v>732</v>
      </c>
      <c r="EH198" s="185" t="s">
        <v>733</v>
      </c>
      <c r="EI198" s="185" t="s">
        <v>658</v>
      </c>
      <c r="EJ198" s="185">
        <v>260</v>
      </c>
      <c r="EK198" s="185">
        <v>11688.93</v>
      </c>
      <c r="EL198" s="185"/>
      <c r="EM198" s="185"/>
      <c r="EN198" s="185"/>
      <c r="EO198" s="185"/>
      <c r="EP198" s="185"/>
      <c r="EQ198" s="185"/>
      <c r="ER198" s="185"/>
      <c r="ES198" s="185"/>
      <c r="ET198" s="185"/>
      <c r="EU198" s="185"/>
      <c r="EV198" s="185"/>
      <c r="EW198" s="185"/>
      <c r="EX198" s="185"/>
      <c r="EY198" s="185"/>
      <c r="EZ198" s="185"/>
      <c r="FA198" s="185"/>
      <c r="FB198" s="185"/>
      <c r="FC198" s="185"/>
      <c r="FD198" s="185"/>
      <c r="FE198" s="185"/>
      <c r="FF198" s="185"/>
      <c r="FG198" s="195"/>
      <c r="FH198" s="185"/>
      <c r="FI198" s="185"/>
      <c r="FJ198" s="185"/>
      <c r="FK198" s="185"/>
      <c r="FL198" s="185"/>
      <c r="FM198" s="185"/>
      <c r="FN198" s="185"/>
      <c r="FO198" s="185"/>
      <c r="FP198" s="185"/>
      <c r="FQ198" s="185"/>
      <c r="FR198" s="185"/>
      <c r="FS198" s="185"/>
      <c r="FT198" s="185"/>
      <c r="FU198" s="185"/>
      <c r="FV198" s="185"/>
      <c r="FW198" s="185"/>
      <c r="FX198" s="185"/>
      <c r="FY198" s="185"/>
      <c r="FZ198" s="185"/>
      <c r="GA198" s="185"/>
      <c r="GB198" s="185"/>
      <c r="GC198" s="185"/>
      <c r="GD198" s="185"/>
      <c r="GE198" s="185"/>
      <c r="GF198" s="185"/>
      <c r="GG198" s="185"/>
      <c r="GH198" s="185"/>
      <c r="GI198" s="185"/>
      <c r="GJ198" s="185"/>
      <c r="GK198" s="185"/>
      <c r="GL198" s="185"/>
      <c r="GM198" s="185"/>
      <c r="GN198" s="185"/>
      <c r="GO198" s="185"/>
      <c r="GP198" s="185"/>
      <c r="GQ198" s="185"/>
      <c r="GR198" s="185"/>
      <c r="GS198" s="185"/>
      <c r="GT198" s="185"/>
      <c r="GU198" s="185"/>
      <c r="GV198" s="185"/>
      <c r="GW198" s="185"/>
      <c r="GX198" s="185"/>
      <c r="GY198" s="185"/>
      <c r="GZ198" s="185"/>
      <c r="HA198" s="185"/>
      <c r="HB198" s="185"/>
      <c r="HC198" s="185"/>
      <c r="HD198" s="185"/>
      <c r="HE198" s="185"/>
      <c r="HF198" s="185"/>
      <c r="HG198" s="185"/>
      <c r="HH198" s="185"/>
      <c r="HI198" s="185"/>
      <c r="HJ198" s="185"/>
      <c r="HK198" s="185"/>
      <c r="HL198" s="185"/>
      <c r="HM198" s="185"/>
      <c r="HN198" s="185"/>
      <c r="HO198" s="185"/>
      <c r="HP198" s="185"/>
      <c r="HQ198" s="185"/>
      <c r="HR198" s="185"/>
      <c r="HS198" s="185"/>
      <c r="HT198" s="185"/>
      <c r="HU198" s="185"/>
      <c r="HV198" s="185"/>
      <c r="HW198" s="185"/>
      <c r="HX198" s="185"/>
      <c r="HY198" s="185"/>
      <c r="HZ198" s="185"/>
      <c r="IA198" s="185"/>
      <c r="IB198" s="185"/>
      <c r="IC198" s="185"/>
      <c r="ID198" s="185"/>
      <c r="IE198" s="185"/>
      <c r="IF198" s="185"/>
      <c r="IG198" s="185"/>
      <c r="IH198" s="185"/>
      <c r="II198" s="185"/>
      <c r="IJ198" s="185"/>
      <c r="IK198" s="185"/>
      <c r="IL198" s="185"/>
      <c r="IM198" s="185"/>
      <c r="IN198" s="185"/>
      <c r="IO198" s="185"/>
      <c r="IP198" s="185"/>
      <c r="IQ198" s="185"/>
      <c r="IR198" s="185"/>
      <c r="IS198" s="185"/>
      <c r="IT198" s="185"/>
      <c r="IU198" s="185"/>
      <c r="IV198" s="185"/>
      <c r="IW198" s="185"/>
      <c r="IX198" s="185"/>
      <c r="IY198" s="185"/>
      <c r="IZ198" s="185"/>
      <c r="JA198" s="185"/>
      <c r="JB198" s="185"/>
      <c r="JC198" s="185"/>
      <c r="JD198" s="185"/>
      <c r="JE198" s="185"/>
      <c r="JF198" s="185"/>
      <c r="JG198" s="185"/>
      <c r="JH198" s="185"/>
      <c r="JI198" s="185"/>
      <c r="JJ198" s="185"/>
      <c r="JK198" s="185"/>
      <c r="JL198" s="185"/>
      <c r="JM198" s="185"/>
      <c r="JN198" s="185"/>
      <c r="JO198" s="185"/>
      <c r="JP198" s="185"/>
      <c r="JQ198" s="185"/>
      <c r="JR198" s="185"/>
      <c r="JS198" s="185"/>
      <c r="JT198" s="185"/>
      <c r="JU198" s="185"/>
      <c r="JV198" s="185"/>
      <c r="JW198" s="185"/>
      <c r="JX198" s="185"/>
      <c r="JY198" s="185"/>
      <c r="JZ198" s="185"/>
      <c r="KA198" s="185"/>
      <c r="KB198" s="185"/>
      <c r="KC198" s="185"/>
      <c r="KD198" s="185"/>
      <c r="KE198" s="185"/>
      <c r="KF198" s="185"/>
      <c r="KG198" s="185"/>
      <c r="KH198" s="185"/>
      <c r="KI198" s="185"/>
      <c r="KJ198" s="185"/>
      <c r="KK198" s="185"/>
      <c r="KL198" s="185"/>
      <c r="KM198" s="185"/>
      <c r="KN198" s="185"/>
      <c r="KO198" s="185"/>
      <c r="KP198" s="185"/>
      <c r="KQ198" s="185"/>
      <c r="KR198" s="185"/>
      <c r="KS198" s="185"/>
      <c r="KT198" s="185"/>
      <c r="KU198" s="185"/>
      <c r="KV198" s="185"/>
      <c r="KW198" s="185"/>
      <c r="KX198" s="185"/>
      <c r="KY198" s="185"/>
      <c r="KZ198" s="185"/>
      <c r="LA198" s="185"/>
      <c r="LB198" s="185"/>
      <c r="LC198" s="185"/>
      <c r="LD198" s="185"/>
      <c r="LE198" s="185"/>
      <c r="LF198" s="185"/>
      <c r="LG198" s="185"/>
      <c r="LH198" s="185"/>
      <c r="LI198" s="185"/>
      <c r="LJ198" s="185"/>
      <c r="LK198" s="185"/>
      <c r="LL198" s="185"/>
      <c r="LM198" s="185"/>
      <c r="LN198" s="185"/>
      <c r="LO198" s="185"/>
      <c r="LP198" s="185"/>
      <c r="LQ198" s="185"/>
      <c r="LR198" s="185"/>
      <c r="LS198" s="185"/>
      <c r="LT198" s="185"/>
    </row>
    <row r="199" spans="1:332" ht="15" customHeight="1">
      <c r="A199" s="196" t="str">
        <f t="shared" si="50"/>
        <v>9.3.14</v>
      </c>
      <c r="B199" s="253" t="str">
        <f t="shared" si="50"/>
        <v xml:space="preserve">SALIDA SANITARIA 2", incluye tubería, codo, tapa pruebas, sellante, Limpiador y demas elementos necesarios, incluye regata.                                  </v>
      </c>
      <c r="C199" s="196" t="str">
        <f t="shared" si="50"/>
        <v xml:space="preserve">UN   </v>
      </c>
      <c r="D199" s="196">
        <f t="shared" si="50"/>
        <v>90</v>
      </c>
      <c r="E199" s="196">
        <f t="shared" si="50"/>
        <v>38837.699999999997</v>
      </c>
      <c r="F199" s="197">
        <f t="shared" ref="F199:F262" si="55">+D199*E199</f>
        <v>3495392.9999999995</v>
      </c>
      <c r="G199" s="20"/>
      <c r="H199" s="21">
        <f t="shared" si="44"/>
        <v>0</v>
      </c>
      <c r="I199" s="20"/>
      <c r="J199" s="21">
        <f t="shared" si="45"/>
        <v>0</v>
      </c>
      <c r="K199" s="20"/>
      <c r="L199" s="21">
        <f t="shared" si="46"/>
        <v>0</v>
      </c>
      <c r="M199" s="20"/>
      <c r="N199" s="33">
        <f t="shared" si="49"/>
        <v>0</v>
      </c>
      <c r="O199" s="20"/>
      <c r="P199" s="22"/>
      <c r="Q199" s="20"/>
      <c r="R199" s="22"/>
      <c r="S199" s="20"/>
      <c r="T199" s="22"/>
      <c r="U199" s="20"/>
      <c r="V199" s="22"/>
      <c r="W199" s="20"/>
      <c r="X199" s="22"/>
      <c r="Y199" s="20"/>
      <c r="Z199" s="22"/>
      <c r="AA199" s="20"/>
      <c r="AB199" s="22"/>
      <c r="AC199" s="20"/>
      <c r="AD199" s="22"/>
      <c r="AE199" s="20"/>
      <c r="AF199" s="22"/>
      <c r="AG199" s="20"/>
      <c r="AH199" s="22"/>
      <c r="AI199" s="20"/>
      <c r="AJ199" s="22"/>
      <c r="AK199" s="20"/>
      <c r="AL199" s="22"/>
      <c r="AM199" s="20"/>
      <c r="AN199" s="22"/>
      <c r="AO199" s="20"/>
      <c r="AP199" s="22"/>
      <c r="AQ199" s="20"/>
      <c r="AR199" s="22"/>
      <c r="AS199" s="20"/>
      <c r="AT199" s="22"/>
      <c r="AU199" s="20"/>
      <c r="AV199" s="22"/>
      <c r="AW199" s="20"/>
      <c r="AX199" s="22"/>
      <c r="AY199" s="20"/>
      <c r="AZ199" s="22"/>
      <c r="BA199" s="20"/>
      <c r="BB199" s="22"/>
      <c r="BC199" s="20"/>
      <c r="BD199" s="22"/>
      <c r="BE199" s="20"/>
      <c r="BF199" s="22"/>
      <c r="BG199" s="83"/>
      <c r="BH199" s="84"/>
      <c r="BI199" s="20"/>
      <c r="BJ199" s="95"/>
      <c r="BK199" s="20">
        <v>0</v>
      </c>
      <c r="BL199" s="21">
        <f t="shared" si="47"/>
        <v>0</v>
      </c>
      <c r="BM199" s="20"/>
      <c r="BN199" s="95">
        <f t="shared" si="51"/>
        <v>0</v>
      </c>
      <c r="BO199" s="20"/>
      <c r="BP199" s="21">
        <f t="shared" si="48"/>
        <v>0</v>
      </c>
      <c r="BQ199" s="20"/>
      <c r="BR199" s="22"/>
      <c r="BS199" s="20"/>
      <c r="BT199" s="22"/>
      <c r="BU199" s="20"/>
      <c r="BV199" s="22"/>
      <c r="BW199" s="20"/>
      <c r="BX199" s="22"/>
      <c r="BY199" s="20"/>
      <c r="BZ199" s="172"/>
      <c r="CA199" s="20"/>
      <c r="CB199" s="164"/>
      <c r="CC199" s="20"/>
      <c r="CD199" s="178"/>
      <c r="CE199" s="20"/>
      <c r="CF199" s="95"/>
      <c r="CG199" s="20"/>
      <c r="CH199" s="95"/>
      <c r="CI199" s="20"/>
      <c r="CJ199" s="22"/>
      <c r="CK199" s="20"/>
      <c r="CL199" s="22"/>
      <c r="CM199" s="20"/>
      <c r="CN199" s="22"/>
      <c r="CO199" s="20"/>
      <c r="CP199" s="22"/>
      <c r="CQ199" s="20"/>
      <c r="CR199" s="22"/>
      <c r="CS199" s="20"/>
      <c r="CT199" s="22"/>
      <c r="CU199" s="20"/>
      <c r="CV199" s="22"/>
      <c r="CW199" s="20"/>
      <c r="CX199" s="22"/>
      <c r="CY199" s="20"/>
      <c r="CZ199" s="22"/>
      <c r="DA199" s="20"/>
      <c r="DB199" s="22"/>
      <c r="DC199" s="20"/>
      <c r="DD199" s="22"/>
      <c r="DE199" s="20"/>
      <c r="DF199" s="22"/>
      <c r="DG199" s="20"/>
      <c r="DH199" s="22"/>
      <c r="DI199" s="20"/>
      <c r="DJ199" s="22"/>
      <c r="DK199" s="20"/>
      <c r="DL199" s="22"/>
      <c r="DM199" s="20"/>
      <c r="DN199" s="22"/>
      <c r="DO199" s="20"/>
      <c r="DP199" s="22"/>
      <c r="DQ199" s="20"/>
      <c r="DR199" s="22"/>
      <c r="DS199" s="20"/>
      <c r="DT199" s="22"/>
      <c r="DU199" s="20"/>
      <c r="DV199" s="22"/>
      <c r="DW199" s="20"/>
      <c r="DX199" s="22"/>
      <c r="DY199" s="20"/>
      <c r="DZ199" s="22"/>
      <c r="EA199" s="23">
        <f t="shared" ref="EA199:EA262" si="56">+G199+I199+K199+M199+O199+Q199+S199+U199+W199+Y199+AA199+AC199+AE199+AG199+AI199+AK199+AM199+AO199+AQ199+AW199+AS199+AU199+AY199+BA199+BC199+BE199+BG199+BI199+BK199+BM199+BO199+BQ199+BS199+BU199+BW199+BY199+CA199+CC199+CE199+CG199+CI199+CK199+CM199+CO199+CQ199+CS199+CU199+CW199+CY199+DA199+DC199+DE199+DG199+DI199+DK199+DM199+DO199+DQ199+DS199+DU199+DW199+DY199</f>
        <v>0</v>
      </c>
      <c r="EB199" s="21">
        <f t="shared" si="52"/>
        <v>0</v>
      </c>
      <c r="EC199" s="193" t="e">
        <f t="shared" si="53"/>
        <v>#REF!</v>
      </c>
      <c r="ED199" s="193">
        <f t="shared" si="54"/>
        <v>0</v>
      </c>
      <c r="EE199" s="194">
        <f t="shared" ref="EE199:EE262" si="57">D199-EA199</f>
        <v>90</v>
      </c>
      <c r="EF199" s="185"/>
      <c r="EG199" s="185" t="s">
        <v>734</v>
      </c>
      <c r="EH199" s="185" t="s">
        <v>735</v>
      </c>
      <c r="EI199" s="185" t="s">
        <v>658</v>
      </c>
      <c r="EJ199" s="185">
        <v>90</v>
      </c>
      <c r="EK199" s="185">
        <v>38837.699999999997</v>
      </c>
      <c r="EL199" s="185"/>
      <c r="EM199" s="185"/>
      <c r="EN199" s="185"/>
      <c r="EO199" s="185"/>
      <c r="EP199" s="185"/>
      <c r="EQ199" s="185"/>
      <c r="ER199" s="185"/>
      <c r="ES199" s="185"/>
      <c r="ET199" s="185"/>
      <c r="EU199" s="185"/>
      <c r="EV199" s="185"/>
      <c r="EW199" s="185"/>
      <c r="EX199" s="185"/>
      <c r="EY199" s="185"/>
      <c r="EZ199" s="185"/>
      <c r="FA199" s="185"/>
      <c r="FB199" s="185"/>
      <c r="FC199" s="185"/>
      <c r="FD199" s="185"/>
      <c r="FE199" s="185"/>
      <c r="FF199" s="185"/>
      <c r="FG199" s="195"/>
      <c r="FH199" s="185"/>
      <c r="FI199" s="185"/>
      <c r="FJ199" s="185"/>
      <c r="FK199" s="185"/>
      <c r="FL199" s="185"/>
      <c r="FM199" s="185"/>
      <c r="FN199" s="185"/>
      <c r="FO199" s="185"/>
      <c r="FP199" s="185"/>
      <c r="FQ199" s="185"/>
      <c r="FR199" s="185"/>
      <c r="FS199" s="185"/>
      <c r="FT199" s="185"/>
      <c r="FU199" s="185"/>
      <c r="FV199" s="185"/>
      <c r="FW199" s="185"/>
      <c r="FX199" s="185"/>
      <c r="FY199" s="185"/>
      <c r="FZ199" s="185"/>
      <c r="GA199" s="185"/>
      <c r="GB199" s="185"/>
      <c r="GC199" s="185"/>
      <c r="GD199" s="185"/>
      <c r="GE199" s="185"/>
      <c r="GF199" s="185"/>
      <c r="GG199" s="185"/>
      <c r="GH199" s="185"/>
      <c r="GI199" s="185"/>
      <c r="GJ199" s="185"/>
      <c r="GK199" s="185"/>
      <c r="GL199" s="185"/>
      <c r="GM199" s="185"/>
      <c r="GN199" s="185"/>
      <c r="GO199" s="185"/>
      <c r="GP199" s="185"/>
      <c r="GQ199" s="185"/>
      <c r="GR199" s="185"/>
      <c r="GS199" s="185"/>
      <c r="GT199" s="185"/>
      <c r="GU199" s="185"/>
      <c r="GV199" s="185"/>
      <c r="GW199" s="185"/>
      <c r="GX199" s="185"/>
      <c r="GY199" s="185"/>
      <c r="GZ199" s="185"/>
      <c r="HA199" s="185"/>
      <c r="HB199" s="185"/>
      <c r="HC199" s="185"/>
      <c r="HD199" s="185"/>
      <c r="HE199" s="185"/>
      <c r="HF199" s="185"/>
      <c r="HG199" s="185"/>
      <c r="HH199" s="185"/>
      <c r="HI199" s="185"/>
      <c r="HJ199" s="185"/>
      <c r="HK199" s="185"/>
      <c r="HL199" s="185"/>
      <c r="HM199" s="185"/>
      <c r="HN199" s="185"/>
      <c r="HO199" s="185"/>
      <c r="HP199" s="185"/>
      <c r="HQ199" s="185"/>
      <c r="HR199" s="185"/>
      <c r="HS199" s="185"/>
      <c r="HT199" s="185"/>
      <c r="HU199" s="185"/>
      <c r="HV199" s="185"/>
      <c r="HW199" s="185"/>
      <c r="HX199" s="185"/>
      <c r="HY199" s="185"/>
      <c r="HZ199" s="185"/>
      <c r="IA199" s="185"/>
      <c r="IB199" s="185"/>
      <c r="IC199" s="185"/>
      <c r="ID199" s="185"/>
      <c r="IE199" s="185"/>
      <c r="IF199" s="185"/>
      <c r="IG199" s="185"/>
      <c r="IH199" s="185"/>
      <c r="II199" s="185"/>
      <c r="IJ199" s="185"/>
      <c r="IK199" s="185"/>
      <c r="IL199" s="185"/>
      <c r="IM199" s="185"/>
      <c r="IN199" s="185"/>
      <c r="IO199" s="185"/>
      <c r="IP199" s="185"/>
      <c r="IQ199" s="185"/>
      <c r="IR199" s="185"/>
      <c r="IS199" s="185"/>
      <c r="IT199" s="185"/>
      <c r="IU199" s="185"/>
      <c r="IV199" s="185"/>
      <c r="IW199" s="185"/>
      <c r="IX199" s="185"/>
      <c r="IY199" s="185"/>
      <c r="IZ199" s="185"/>
      <c r="JA199" s="185"/>
      <c r="JB199" s="185"/>
      <c r="JC199" s="185"/>
      <c r="JD199" s="185"/>
      <c r="JE199" s="185"/>
      <c r="JF199" s="185"/>
      <c r="JG199" s="185"/>
      <c r="JH199" s="185"/>
      <c r="JI199" s="185"/>
      <c r="JJ199" s="185"/>
      <c r="JK199" s="185"/>
      <c r="JL199" s="185"/>
      <c r="JM199" s="185"/>
      <c r="JN199" s="185"/>
      <c r="JO199" s="185"/>
      <c r="JP199" s="185"/>
      <c r="JQ199" s="185"/>
      <c r="JR199" s="185"/>
      <c r="JS199" s="185"/>
      <c r="JT199" s="185"/>
      <c r="JU199" s="185"/>
      <c r="JV199" s="185"/>
      <c r="JW199" s="185"/>
      <c r="JX199" s="185"/>
      <c r="JY199" s="185"/>
      <c r="JZ199" s="185"/>
      <c r="KA199" s="185"/>
      <c r="KB199" s="185"/>
      <c r="KC199" s="185"/>
      <c r="KD199" s="185"/>
      <c r="KE199" s="185"/>
      <c r="KF199" s="185"/>
      <c r="KG199" s="185"/>
      <c r="KH199" s="185"/>
      <c r="KI199" s="185"/>
      <c r="KJ199" s="185"/>
      <c r="KK199" s="185"/>
      <c r="KL199" s="185"/>
      <c r="KM199" s="185"/>
      <c r="KN199" s="185"/>
      <c r="KO199" s="185"/>
      <c r="KP199" s="185"/>
      <c r="KQ199" s="185"/>
      <c r="KR199" s="185"/>
      <c r="KS199" s="185"/>
      <c r="KT199" s="185"/>
      <c r="KU199" s="185"/>
      <c r="KV199" s="185"/>
      <c r="KW199" s="185"/>
      <c r="KX199" s="185"/>
      <c r="KY199" s="185"/>
      <c r="KZ199" s="185"/>
      <c r="LA199" s="185"/>
      <c r="LB199" s="185"/>
      <c r="LC199" s="185"/>
      <c r="LD199" s="185"/>
      <c r="LE199" s="185"/>
      <c r="LF199" s="185"/>
      <c r="LG199" s="185"/>
      <c r="LH199" s="185"/>
      <c r="LI199" s="185"/>
      <c r="LJ199" s="185"/>
      <c r="LK199" s="185"/>
      <c r="LL199" s="185"/>
      <c r="LM199" s="185"/>
      <c r="LN199" s="185"/>
      <c r="LO199" s="185"/>
      <c r="LP199" s="185"/>
      <c r="LQ199" s="185"/>
      <c r="LR199" s="185"/>
      <c r="LS199" s="185"/>
      <c r="LT199" s="185"/>
    </row>
    <row r="200" spans="1:332" ht="14.45" customHeight="1">
      <c r="A200" s="196" t="str">
        <f t="shared" si="50"/>
        <v>9.3.15</v>
      </c>
      <c r="B200" s="253" t="str">
        <f t="shared" si="50"/>
        <v xml:space="preserve">SALIDA SANITARIA 3", incluye tubería, codo, tapa pruebas, sellante, Limpiador y demas elementos necesarios, incluye regata.                                    </v>
      </c>
      <c r="C200" s="196" t="str">
        <f t="shared" si="50"/>
        <v xml:space="preserve">UN   </v>
      </c>
      <c r="D200" s="196">
        <f t="shared" si="50"/>
        <v>40</v>
      </c>
      <c r="E200" s="196">
        <f t="shared" si="50"/>
        <v>47047.77</v>
      </c>
      <c r="F200" s="197">
        <f t="shared" si="55"/>
        <v>1881910.7999999998</v>
      </c>
      <c r="G200" s="20"/>
      <c r="H200" s="21">
        <f t="shared" ref="H200:H263" si="58">+E200*G200</f>
        <v>0</v>
      </c>
      <c r="I200" s="20"/>
      <c r="J200" s="21">
        <f t="shared" ref="J200:J263" si="59">I200*E200</f>
        <v>0</v>
      </c>
      <c r="K200" s="20"/>
      <c r="L200" s="21">
        <f t="shared" ref="L200:L263" si="60">K200*E200</f>
        <v>0</v>
      </c>
      <c r="M200" s="20"/>
      <c r="N200" s="33">
        <f t="shared" si="49"/>
        <v>0</v>
      </c>
      <c r="O200" s="20"/>
      <c r="P200" s="22"/>
      <c r="Q200" s="20"/>
      <c r="R200" s="22"/>
      <c r="S200" s="20"/>
      <c r="T200" s="22"/>
      <c r="U200" s="20"/>
      <c r="V200" s="22"/>
      <c r="W200" s="20"/>
      <c r="X200" s="22"/>
      <c r="Y200" s="20"/>
      <c r="Z200" s="22"/>
      <c r="AA200" s="20"/>
      <c r="AB200" s="22"/>
      <c r="AC200" s="20"/>
      <c r="AD200" s="22"/>
      <c r="AE200" s="20"/>
      <c r="AF200" s="22"/>
      <c r="AG200" s="20"/>
      <c r="AH200" s="22"/>
      <c r="AI200" s="20"/>
      <c r="AJ200" s="22"/>
      <c r="AK200" s="20"/>
      <c r="AL200" s="22"/>
      <c r="AM200" s="20"/>
      <c r="AN200" s="22"/>
      <c r="AO200" s="20"/>
      <c r="AP200" s="22"/>
      <c r="AQ200" s="20"/>
      <c r="AR200" s="22"/>
      <c r="AS200" s="20"/>
      <c r="AT200" s="22"/>
      <c r="AU200" s="20"/>
      <c r="AV200" s="22"/>
      <c r="AW200" s="20"/>
      <c r="AX200" s="22"/>
      <c r="AY200" s="20"/>
      <c r="AZ200" s="22"/>
      <c r="BA200" s="20"/>
      <c r="BB200" s="22"/>
      <c r="BC200" s="20"/>
      <c r="BD200" s="22"/>
      <c r="BE200" s="20"/>
      <c r="BF200" s="22"/>
      <c r="BG200" s="83"/>
      <c r="BH200" s="84"/>
      <c r="BI200" s="20"/>
      <c r="BJ200" s="95"/>
      <c r="BK200" s="20">
        <v>0</v>
      </c>
      <c r="BL200" s="21">
        <f t="shared" ref="BL200:BL263" si="61">BK200*E200</f>
        <v>0</v>
      </c>
      <c r="BM200" s="20"/>
      <c r="BN200" s="95">
        <f t="shared" si="51"/>
        <v>0</v>
      </c>
      <c r="BO200" s="20"/>
      <c r="BP200" s="21">
        <f t="shared" ref="BP200:BP263" si="62">BO200*E200</f>
        <v>0</v>
      </c>
      <c r="BQ200" s="20"/>
      <c r="BR200" s="22"/>
      <c r="BS200" s="20"/>
      <c r="BT200" s="22"/>
      <c r="BU200" s="20"/>
      <c r="BV200" s="22"/>
      <c r="BW200" s="20"/>
      <c r="BX200" s="22"/>
      <c r="BY200" s="20"/>
      <c r="BZ200" s="172"/>
      <c r="CA200" s="20"/>
      <c r="CB200" s="164"/>
      <c r="CC200" s="20"/>
      <c r="CD200" s="178"/>
      <c r="CE200" s="20"/>
      <c r="CF200" s="95"/>
      <c r="CG200" s="20"/>
      <c r="CH200" s="95"/>
      <c r="CI200" s="20"/>
      <c r="CJ200" s="22"/>
      <c r="CK200" s="20"/>
      <c r="CL200" s="22"/>
      <c r="CM200" s="20"/>
      <c r="CN200" s="22"/>
      <c r="CO200" s="20"/>
      <c r="CP200" s="22"/>
      <c r="CQ200" s="20"/>
      <c r="CR200" s="22"/>
      <c r="CS200" s="20"/>
      <c r="CT200" s="22"/>
      <c r="CU200" s="20"/>
      <c r="CV200" s="22"/>
      <c r="CW200" s="20"/>
      <c r="CX200" s="22"/>
      <c r="CY200" s="20"/>
      <c r="CZ200" s="22"/>
      <c r="DA200" s="20"/>
      <c r="DB200" s="22"/>
      <c r="DC200" s="20"/>
      <c r="DD200" s="22"/>
      <c r="DE200" s="20"/>
      <c r="DF200" s="22"/>
      <c r="DG200" s="20"/>
      <c r="DH200" s="22"/>
      <c r="DI200" s="20"/>
      <c r="DJ200" s="22"/>
      <c r="DK200" s="20"/>
      <c r="DL200" s="22"/>
      <c r="DM200" s="20"/>
      <c r="DN200" s="22"/>
      <c r="DO200" s="20"/>
      <c r="DP200" s="22"/>
      <c r="DQ200" s="20"/>
      <c r="DR200" s="22"/>
      <c r="DS200" s="20"/>
      <c r="DT200" s="22"/>
      <c r="DU200" s="20"/>
      <c r="DV200" s="22"/>
      <c r="DW200" s="20"/>
      <c r="DX200" s="22"/>
      <c r="DY200" s="20"/>
      <c r="DZ200" s="22"/>
      <c r="EA200" s="23">
        <f t="shared" si="56"/>
        <v>0</v>
      </c>
      <c r="EB200" s="21">
        <f t="shared" si="52"/>
        <v>0</v>
      </c>
      <c r="EC200" s="193" t="e">
        <f t="shared" si="53"/>
        <v>#REF!</v>
      </c>
      <c r="ED200" s="193">
        <f t="shared" si="54"/>
        <v>0</v>
      </c>
      <c r="EE200" s="194">
        <f t="shared" si="57"/>
        <v>40</v>
      </c>
      <c r="EF200" s="185"/>
      <c r="EG200" s="185" t="s">
        <v>736</v>
      </c>
      <c r="EH200" s="185" t="s">
        <v>737</v>
      </c>
      <c r="EI200" s="185" t="s">
        <v>658</v>
      </c>
      <c r="EJ200" s="185">
        <v>40</v>
      </c>
      <c r="EK200" s="185">
        <v>47047.77</v>
      </c>
      <c r="EL200" s="185"/>
      <c r="EM200" s="185"/>
      <c r="EN200" s="185"/>
      <c r="EO200" s="185"/>
      <c r="EP200" s="185"/>
      <c r="EQ200" s="185"/>
      <c r="ER200" s="185"/>
      <c r="ES200" s="185"/>
      <c r="ET200" s="185"/>
      <c r="EU200" s="185"/>
      <c r="EV200" s="185"/>
      <c r="EW200" s="185"/>
      <c r="EX200" s="185"/>
      <c r="EY200" s="185"/>
      <c r="EZ200" s="185"/>
      <c r="FA200" s="185"/>
      <c r="FB200" s="185"/>
      <c r="FC200" s="185"/>
      <c r="FD200" s="185"/>
      <c r="FE200" s="185"/>
      <c r="FF200" s="185"/>
      <c r="FG200" s="195"/>
      <c r="FH200" s="185"/>
      <c r="FI200" s="185"/>
      <c r="FJ200" s="185"/>
      <c r="FK200" s="185"/>
      <c r="FL200" s="185"/>
      <c r="FM200" s="185"/>
      <c r="FN200" s="185"/>
      <c r="FO200" s="185"/>
      <c r="FP200" s="185"/>
      <c r="FQ200" s="185"/>
      <c r="FR200" s="185"/>
      <c r="FS200" s="185"/>
      <c r="FT200" s="185"/>
      <c r="FU200" s="185"/>
      <c r="FV200" s="185"/>
      <c r="FW200" s="185"/>
      <c r="FX200" s="185"/>
      <c r="FY200" s="185"/>
      <c r="FZ200" s="185"/>
      <c r="GA200" s="185"/>
      <c r="GB200" s="185"/>
      <c r="GC200" s="185"/>
      <c r="GD200" s="185"/>
      <c r="GE200" s="185"/>
      <c r="GF200" s="185"/>
      <c r="GG200" s="185"/>
      <c r="GH200" s="185"/>
      <c r="GI200" s="185"/>
      <c r="GJ200" s="185"/>
      <c r="GK200" s="185"/>
      <c r="GL200" s="185"/>
      <c r="GM200" s="185"/>
      <c r="GN200" s="185"/>
      <c r="GO200" s="185"/>
      <c r="GP200" s="185"/>
      <c r="GQ200" s="185"/>
      <c r="GR200" s="185"/>
      <c r="GS200" s="185"/>
      <c r="GT200" s="185"/>
      <c r="GU200" s="185"/>
      <c r="GV200" s="185"/>
      <c r="GW200" s="185"/>
      <c r="GX200" s="185"/>
      <c r="GY200" s="185"/>
      <c r="GZ200" s="185"/>
      <c r="HA200" s="185"/>
      <c r="HB200" s="185"/>
      <c r="HC200" s="185"/>
      <c r="HD200" s="185"/>
      <c r="HE200" s="185"/>
      <c r="HF200" s="185"/>
      <c r="HG200" s="185"/>
      <c r="HH200" s="185"/>
      <c r="HI200" s="185"/>
      <c r="HJ200" s="185"/>
      <c r="HK200" s="185"/>
      <c r="HL200" s="185"/>
      <c r="HM200" s="185"/>
      <c r="HN200" s="185"/>
      <c r="HO200" s="185"/>
      <c r="HP200" s="185"/>
      <c r="HQ200" s="185"/>
      <c r="HR200" s="185"/>
      <c r="HS200" s="185"/>
      <c r="HT200" s="185"/>
      <c r="HU200" s="185"/>
      <c r="HV200" s="185"/>
      <c r="HW200" s="185"/>
      <c r="HX200" s="185"/>
      <c r="HY200" s="185"/>
      <c r="HZ200" s="185"/>
      <c r="IA200" s="185"/>
      <c r="IB200" s="185"/>
      <c r="IC200" s="185"/>
      <c r="ID200" s="185"/>
      <c r="IE200" s="185"/>
      <c r="IF200" s="185"/>
      <c r="IG200" s="185"/>
      <c r="IH200" s="185"/>
      <c r="II200" s="185"/>
      <c r="IJ200" s="185"/>
      <c r="IK200" s="185"/>
      <c r="IL200" s="185"/>
      <c r="IM200" s="185"/>
      <c r="IN200" s="185"/>
      <c r="IO200" s="185"/>
      <c r="IP200" s="185"/>
      <c r="IQ200" s="185"/>
      <c r="IR200" s="185"/>
      <c r="IS200" s="185"/>
      <c r="IT200" s="185"/>
      <c r="IU200" s="185"/>
      <c r="IV200" s="185"/>
      <c r="IW200" s="185"/>
      <c r="IX200" s="185"/>
      <c r="IY200" s="185"/>
      <c r="IZ200" s="185"/>
      <c r="JA200" s="185"/>
      <c r="JB200" s="185"/>
      <c r="JC200" s="185"/>
      <c r="JD200" s="185"/>
      <c r="JE200" s="185"/>
      <c r="JF200" s="185"/>
      <c r="JG200" s="185"/>
      <c r="JH200" s="185"/>
      <c r="JI200" s="185"/>
      <c r="JJ200" s="185"/>
      <c r="JK200" s="185"/>
      <c r="JL200" s="185"/>
      <c r="JM200" s="185"/>
      <c r="JN200" s="185"/>
      <c r="JO200" s="185"/>
      <c r="JP200" s="185"/>
      <c r="JQ200" s="185"/>
      <c r="JR200" s="185"/>
      <c r="JS200" s="185"/>
      <c r="JT200" s="185"/>
      <c r="JU200" s="185"/>
      <c r="JV200" s="185"/>
      <c r="JW200" s="185"/>
      <c r="JX200" s="185"/>
      <c r="JY200" s="185"/>
      <c r="JZ200" s="185"/>
      <c r="KA200" s="185"/>
      <c r="KB200" s="185"/>
      <c r="KC200" s="185"/>
      <c r="KD200" s="185"/>
      <c r="KE200" s="185"/>
      <c r="KF200" s="185"/>
      <c r="KG200" s="185"/>
      <c r="KH200" s="185"/>
      <c r="KI200" s="185"/>
      <c r="KJ200" s="185"/>
      <c r="KK200" s="185"/>
      <c r="KL200" s="185"/>
      <c r="KM200" s="185"/>
      <c r="KN200" s="185"/>
      <c r="KO200" s="185"/>
      <c r="KP200" s="185"/>
      <c r="KQ200" s="185"/>
      <c r="KR200" s="185"/>
      <c r="KS200" s="185"/>
      <c r="KT200" s="185"/>
      <c r="KU200" s="185"/>
      <c r="KV200" s="185"/>
      <c r="KW200" s="185"/>
      <c r="KX200" s="185"/>
      <c r="KY200" s="185"/>
      <c r="KZ200" s="185"/>
      <c r="LA200" s="185"/>
      <c r="LB200" s="185"/>
      <c r="LC200" s="185"/>
      <c r="LD200" s="185"/>
      <c r="LE200" s="185"/>
      <c r="LF200" s="185"/>
      <c r="LG200" s="185"/>
      <c r="LH200" s="185"/>
      <c r="LI200" s="185"/>
      <c r="LJ200" s="185"/>
      <c r="LK200" s="185"/>
      <c r="LL200" s="185"/>
      <c r="LM200" s="185"/>
      <c r="LN200" s="185"/>
      <c r="LO200" s="185"/>
      <c r="LP200" s="185"/>
      <c r="LQ200" s="185"/>
      <c r="LR200" s="185"/>
      <c r="LS200" s="185"/>
      <c r="LT200" s="185"/>
    </row>
    <row r="201" spans="1:332" ht="15" customHeight="1">
      <c r="A201" s="196" t="str">
        <f t="shared" si="50"/>
        <v>9.3.16</v>
      </c>
      <c r="B201" s="253" t="str">
        <f t="shared" si="50"/>
        <v xml:space="preserve">SALIDA SANITARIA 4", incluye tubería, codo, tapa pruebas, sellante, Limpiador y demas elementos necesarios, incluye regata.                                    </v>
      </c>
      <c r="C201" s="196" t="str">
        <f t="shared" si="50"/>
        <v xml:space="preserve">UN   </v>
      </c>
      <c r="D201" s="196">
        <f t="shared" si="50"/>
        <v>70</v>
      </c>
      <c r="E201" s="196">
        <f t="shared" si="50"/>
        <v>57969.45</v>
      </c>
      <c r="F201" s="197">
        <f t="shared" si="55"/>
        <v>4057861.5</v>
      </c>
      <c r="G201" s="20"/>
      <c r="H201" s="21">
        <f t="shared" si="58"/>
        <v>0</v>
      </c>
      <c r="I201" s="20"/>
      <c r="J201" s="21">
        <f t="shared" si="59"/>
        <v>0</v>
      </c>
      <c r="K201" s="20"/>
      <c r="L201" s="21">
        <f t="shared" si="60"/>
        <v>0</v>
      </c>
      <c r="M201" s="20"/>
      <c r="N201" s="33">
        <f t="shared" ref="N201:N264" si="63">M201*E201</f>
        <v>0</v>
      </c>
      <c r="O201" s="20"/>
      <c r="P201" s="22"/>
      <c r="Q201" s="20"/>
      <c r="R201" s="22"/>
      <c r="S201" s="20"/>
      <c r="T201" s="22"/>
      <c r="U201" s="20"/>
      <c r="V201" s="22"/>
      <c r="W201" s="20"/>
      <c r="X201" s="22"/>
      <c r="Y201" s="20"/>
      <c r="Z201" s="22"/>
      <c r="AA201" s="20"/>
      <c r="AB201" s="22"/>
      <c r="AC201" s="20"/>
      <c r="AD201" s="22"/>
      <c r="AE201" s="20"/>
      <c r="AF201" s="22"/>
      <c r="AG201" s="20"/>
      <c r="AH201" s="22"/>
      <c r="AI201" s="20"/>
      <c r="AJ201" s="22"/>
      <c r="AK201" s="20"/>
      <c r="AL201" s="22"/>
      <c r="AM201" s="20"/>
      <c r="AN201" s="22"/>
      <c r="AO201" s="20"/>
      <c r="AP201" s="22"/>
      <c r="AQ201" s="20"/>
      <c r="AR201" s="22"/>
      <c r="AS201" s="20"/>
      <c r="AT201" s="22"/>
      <c r="AU201" s="20"/>
      <c r="AV201" s="22"/>
      <c r="AW201" s="20"/>
      <c r="AX201" s="22"/>
      <c r="AY201" s="20"/>
      <c r="AZ201" s="22"/>
      <c r="BA201" s="20"/>
      <c r="BB201" s="22"/>
      <c r="BC201" s="20"/>
      <c r="BD201" s="22"/>
      <c r="BE201" s="20"/>
      <c r="BF201" s="22"/>
      <c r="BG201" s="83"/>
      <c r="BH201" s="84"/>
      <c r="BI201" s="20"/>
      <c r="BJ201" s="95"/>
      <c r="BK201" s="20">
        <v>0</v>
      </c>
      <c r="BL201" s="21">
        <f t="shared" si="61"/>
        <v>0</v>
      </c>
      <c r="BM201" s="20"/>
      <c r="BN201" s="95">
        <f t="shared" si="51"/>
        <v>0</v>
      </c>
      <c r="BO201" s="20"/>
      <c r="BP201" s="21">
        <f t="shared" si="62"/>
        <v>0</v>
      </c>
      <c r="BQ201" s="20"/>
      <c r="BR201" s="22"/>
      <c r="BS201" s="20"/>
      <c r="BT201" s="22"/>
      <c r="BU201" s="20"/>
      <c r="BV201" s="22"/>
      <c r="BW201" s="20"/>
      <c r="BX201" s="22"/>
      <c r="BY201" s="20"/>
      <c r="BZ201" s="172"/>
      <c r="CA201" s="20"/>
      <c r="CB201" s="164"/>
      <c r="CC201" s="20"/>
      <c r="CD201" s="178"/>
      <c r="CE201" s="20"/>
      <c r="CF201" s="95"/>
      <c r="CG201" s="20"/>
      <c r="CH201" s="95"/>
      <c r="CI201" s="20"/>
      <c r="CJ201" s="22"/>
      <c r="CK201" s="20"/>
      <c r="CL201" s="22"/>
      <c r="CM201" s="20"/>
      <c r="CN201" s="22"/>
      <c r="CO201" s="20"/>
      <c r="CP201" s="22"/>
      <c r="CQ201" s="20"/>
      <c r="CR201" s="22"/>
      <c r="CS201" s="20"/>
      <c r="CT201" s="22"/>
      <c r="CU201" s="20"/>
      <c r="CV201" s="22"/>
      <c r="CW201" s="20"/>
      <c r="CX201" s="22"/>
      <c r="CY201" s="20"/>
      <c r="CZ201" s="22"/>
      <c r="DA201" s="20"/>
      <c r="DB201" s="22"/>
      <c r="DC201" s="20"/>
      <c r="DD201" s="22"/>
      <c r="DE201" s="20"/>
      <c r="DF201" s="22"/>
      <c r="DG201" s="20"/>
      <c r="DH201" s="22"/>
      <c r="DI201" s="20"/>
      <c r="DJ201" s="22"/>
      <c r="DK201" s="20"/>
      <c r="DL201" s="22"/>
      <c r="DM201" s="20"/>
      <c r="DN201" s="22"/>
      <c r="DO201" s="20"/>
      <c r="DP201" s="22"/>
      <c r="DQ201" s="20"/>
      <c r="DR201" s="22"/>
      <c r="DS201" s="20"/>
      <c r="DT201" s="22"/>
      <c r="DU201" s="20"/>
      <c r="DV201" s="22"/>
      <c r="DW201" s="20"/>
      <c r="DX201" s="22"/>
      <c r="DY201" s="20"/>
      <c r="DZ201" s="22"/>
      <c r="EA201" s="23">
        <f t="shared" si="56"/>
        <v>0</v>
      </c>
      <c r="EB201" s="21">
        <f t="shared" si="52"/>
        <v>0</v>
      </c>
      <c r="EC201" s="193" t="e">
        <f t="shared" si="53"/>
        <v>#REF!</v>
      </c>
      <c r="ED201" s="193">
        <f t="shared" si="54"/>
        <v>0</v>
      </c>
      <c r="EE201" s="194">
        <f t="shared" si="57"/>
        <v>70</v>
      </c>
      <c r="EF201" s="185"/>
      <c r="EG201" s="185" t="s">
        <v>738</v>
      </c>
      <c r="EH201" s="185" t="s">
        <v>739</v>
      </c>
      <c r="EI201" s="185" t="s">
        <v>658</v>
      </c>
      <c r="EJ201" s="185">
        <v>70</v>
      </c>
      <c r="EK201" s="185">
        <v>57969.45</v>
      </c>
      <c r="EL201" s="185"/>
      <c r="EM201" s="185"/>
      <c r="EN201" s="185"/>
      <c r="EO201" s="185"/>
      <c r="EP201" s="185"/>
      <c r="EQ201" s="185"/>
      <c r="ER201" s="185"/>
      <c r="ES201" s="185"/>
      <c r="ET201" s="185"/>
      <c r="EU201" s="185"/>
      <c r="EV201" s="185"/>
      <c r="EW201" s="185"/>
      <c r="EX201" s="185"/>
      <c r="EY201" s="185"/>
      <c r="EZ201" s="185"/>
      <c r="FA201" s="185"/>
      <c r="FB201" s="185"/>
      <c r="FC201" s="185"/>
      <c r="FD201" s="185"/>
      <c r="FE201" s="185"/>
      <c r="FF201" s="185"/>
      <c r="FG201" s="195"/>
      <c r="FH201" s="185"/>
      <c r="FI201" s="185"/>
      <c r="FJ201" s="185"/>
      <c r="FK201" s="185"/>
      <c r="FL201" s="185"/>
      <c r="FM201" s="185"/>
      <c r="FN201" s="185"/>
      <c r="FO201" s="185"/>
      <c r="FP201" s="185"/>
      <c r="FQ201" s="185"/>
      <c r="FR201" s="185"/>
      <c r="FS201" s="185"/>
      <c r="FT201" s="185"/>
      <c r="FU201" s="185"/>
      <c r="FV201" s="185"/>
      <c r="FW201" s="185"/>
      <c r="FX201" s="185"/>
      <c r="FY201" s="185"/>
      <c r="FZ201" s="185"/>
      <c r="GA201" s="185"/>
      <c r="GB201" s="185"/>
      <c r="GC201" s="185"/>
      <c r="GD201" s="185"/>
      <c r="GE201" s="185"/>
      <c r="GF201" s="185"/>
      <c r="GG201" s="185"/>
      <c r="GH201" s="185"/>
      <c r="GI201" s="185"/>
      <c r="GJ201" s="185"/>
      <c r="GK201" s="185"/>
      <c r="GL201" s="185"/>
      <c r="GM201" s="185"/>
      <c r="GN201" s="185"/>
      <c r="GO201" s="185"/>
      <c r="GP201" s="185"/>
      <c r="GQ201" s="185"/>
      <c r="GR201" s="185"/>
      <c r="GS201" s="185"/>
      <c r="GT201" s="185"/>
      <c r="GU201" s="185"/>
      <c r="GV201" s="185"/>
      <c r="GW201" s="185"/>
      <c r="GX201" s="185"/>
      <c r="GY201" s="185"/>
      <c r="GZ201" s="185"/>
      <c r="HA201" s="185"/>
      <c r="HB201" s="185"/>
      <c r="HC201" s="185"/>
      <c r="HD201" s="185"/>
      <c r="HE201" s="185"/>
      <c r="HF201" s="185"/>
      <c r="HG201" s="185"/>
      <c r="HH201" s="185"/>
      <c r="HI201" s="185"/>
      <c r="HJ201" s="185"/>
      <c r="HK201" s="185"/>
      <c r="HL201" s="185"/>
      <c r="HM201" s="185"/>
      <c r="HN201" s="185"/>
      <c r="HO201" s="185"/>
      <c r="HP201" s="185"/>
      <c r="HQ201" s="185"/>
      <c r="HR201" s="185"/>
      <c r="HS201" s="185"/>
      <c r="HT201" s="185"/>
      <c r="HU201" s="185"/>
      <c r="HV201" s="185"/>
      <c r="HW201" s="185"/>
      <c r="HX201" s="185"/>
      <c r="HY201" s="185"/>
      <c r="HZ201" s="185"/>
      <c r="IA201" s="185"/>
      <c r="IB201" s="185"/>
      <c r="IC201" s="185"/>
      <c r="ID201" s="185"/>
      <c r="IE201" s="185"/>
      <c r="IF201" s="185"/>
      <c r="IG201" s="185"/>
      <c r="IH201" s="185"/>
      <c r="II201" s="185"/>
      <c r="IJ201" s="185"/>
      <c r="IK201" s="185"/>
      <c r="IL201" s="185"/>
      <c r="IM201" s="185"/>
      <c r="IN201" s="185"/>
      <c r="IO201" s="185"/>
      <c r="IP201" s="185"/>
      <c r="IQ201" s="185"/>
      <c r="IR201" s="185"/>
      <c r="IS201" s="185"/>
      <c r="IT201" s="185"/>
      <c r="IU201" s="185"/>
      <c r="IV201" s="185"/>
      <c r="IW201" s="185"/>
      <c r="IX201" s="185"/>
      <c r="IY201" s="185"/>
      <c r="IZ201" s="185"/>
      <c r="JA201" s="185"/>
      <c r="JB201" s="185"/>
      <c r="JC201" s="185"/>
      <c r="JD201" s="185"/>
      <c r="JE201" s="185"/>
      <c r="JF201" s="185"/>
      <c r="JG201" s="185"/>
      <c r="JH201" s="185"/>
      <c r="JI201" s="185"/>
      <c r="JJ201" s="185"/>
      <c r="JK201" s="185"/>
      <c r="JL201" s="185"/>
      <c r="JM201" s="185"/>
      <c r="JN201" s="185"/>
      <c r="JO201" s="185"/>
      <c r="JP201" s="185"/>
      <c r="JQ201" s="185"/>
      <c r="JR201" s="185"/>
      <c r="JS201" s="185"/>
      <c r="JT201" s="185"/>
      <c r="JU201" s="185"/>
      <c r="JV201" s="185"/>
      <c r="JW201" s="185"/>
      <c r="JX201" s="185"/>
      <c r="JY201" s="185"/>
      <c r="JZ201" s="185"/>
      <c r="KA201" s="185"/>
      <c r="KB201" s="185"/>
      <c r="KC201" s="185"/>
      <c r="KD201" s="185"/>
      <c r="KE201" s="185"/>
      <c r="KF201" s="185"/>
      <c r="KG201" s="185"/>
      <c r="KH201" s="185"/>
      <c r="KI201" s="185"/>
      <c r="KJ201" s="185"/>
      <c r="KK201" s="185"/>
      <c r="KL201" s="185"/>
      <c r="KM201" s="185"/>
      <c r="KN201" s="185"/>
      <c r="KO201" s="185"/>
      <c r="KP201" s="185"/>
      <c r="KQ201" s="185"/>
      <c r="KR201" s="185"/>
      <c r="KS201" s="185"/>
      <c r="KT201" s="185"/>
      <c r="KU201" s="185"/>
      <c r="KV201" s="185"/>
      <c r="KW201" s="185"/>
      <c r="KX201" s="185"/>
      <c r="KY201" s="185"/>
      <c r="KZ201" s="185"/>
      <c r="LA201" s="185"/>
      <c r="LB201" s="185"/>
      <c r="LC201" s="185"/>
      <c r="LD201" s="185"/>
      <c r="LE201" s="185"/>
      <c r="LF201" s="185"/>
      <c r="LG201" s="185"/>
      <c r="LH201" s="185"/>
      <c r="LI201" s="185"/>
      <c r="LJ201" s="185"/>
      <c r="LK201" s="185"/>
      <c r="LL201" s="185"/>
      <c r="LM201" s="185"/>
      <c r="LN201" s="185"/>
      <c r="LO201" s="185"/>
      <c r="LP201" s="185"/>
      <c r="LQ201" s="185"/>
      <c r="LR201" s="185"/>
      <c r="LS201" s="185"/>
      <c r="LT201" s="185"/>
    </row>
    <row r="202" spans="1:332" ht="14.45" customHeight="1">
      <c r="A202" s="196" t="str">
        <f t="shared" si="50"/>
        <v>9.3.17</v>
      </c>
      <c r="B202" s="253" t="str">
        <f t="shared" si="50"/>
        <v xml:space="preserve">MONTAJE SANITARIO FLUXOMETRO, incluye brida desmontable para sanitario, sellante y demas elementos necesarios para su instalación.                          </v>
      </c>
      <c r="C202" s="196" t="str">
        <f t="shared" si="50"/>
        <v xml:space="preserve">UN   </v>
      </c>
      <c r="D202" s="196">
        <f t="shared" si="50"/>
        <v>70</v>
      </c>
      <c r="E202" s="196">
        <f t="shared" si="50"/>
        <v>94124.25</v>
      </c>
      <c r="F202" s="197">
        <f t="shared" si="55"/>
        <v>6588697.5</v>
      </c>
      <c r="G202" s="20"/>
      <c r="H202" s="21">
        <f t="shared" si="58"/>
        <v>0</v>
      </c>
      <c r="I202" s="20"/>
      <c r="J202" s="21">
        <f t="shared" si="59"/>
        <v>0</v>
      </c>
      <c r="K202" s="20"/>
      <c r="L202" s="21">
        <f t="shared" si="60"/>
        <v>0</v>
      </c>
      <c r="M202" s="20"/>
      <c r="N202" s="33">
        <f t="shared" si="63"/>
        <v>0</v>
      </c>
      <c r="O202" s="20"/>
      <c r="P202" s="22"/>
      <c r="Q202" s="20"/>
      <c r="R202" s="22"/>
      <c r="S202" s="20"/>
      <c r="T202" s="22"/>
      <c r="U202" s="20"/>
      <c r="V202" s="22"/>
      <c r="W202" s="20"/>
      <c r="X202" s="22"/>
      <c r="Y202" s="20"/>
      <c r="Z202" s="22"/>
      <c r="AA202" s="20"/>
      <c r="AB202" s="22"/>
      <c r="AC202" s="20"/>
      <c r="AD202" s="22"/>
      <c r="AE202" s="20"/>
      <c r="AF202" s="22"/>
      <c r="AG202" s="20"/>
      <c r="AH202" s="22"/>
      <c r="AI202" s="20"/>
      <c r="AJ202" s="22"/>
      <c r="AK202" s="20"/>
      <c r="AL202" s="22"/>
      <c r="AM202" s="20"/>
      <c r="AN202" s="22"/>
      <c r="AO202" s="20"/>
      <c r="AP202" s="22"/>
      <c r="AQ202" s="20"/>
      <c r="AR202" s="22"/>
      <c r="AS202" s="20"/>
      <c r="AT202" s="22"/>
      <c r="AU202" s="20"/>
      <c r="AV202" s="22"/>
      <c r="AW202" s="20"/>
      <c r="AX202" s="22"/>
      <c r="AY202" s="20"/>
      <c r="AZ202" s="22"/>
      <c r="BA202" s="20"/>
      <c r="BB202" s="22"/>
      <c r="BC202" s="20"/>
      <c r="BD202" s="22"/>
      <c r="BE202" s="20"/>
      <c r="BF202" s="22"/>
      <c r="BG202" s="83"/>
      <c r="BH202" s="84"/>
      <c r="BI202" s="20"/>
      <c r="BJ202" s="95"/>
      <c r="BK202" s="20">
        <v>0</v>
      </c>
      <c r="BL202" s="21">
        <f t="shared" si="61"/>
        <v>0</v>
      </c>
      <c r="BM202" s="20"/>
      <c r="BN202" s="95">
        <f t="shared" si="51"/>
        <v>0</v>
      </c>
      <c r="BO202" s="20"/>
      <c r="BP202" s="21">
        <f t="shared" si="62"/>
        <v>0</v>
      </c>
      <c r="BQ202" s="20"/>
      <c r="BR202" s="22"/>
      <c r="BS202" s="20"/>
      <c r="BT202" s="22"/>
      <c r="BU202" s="20"/>
      <c r="BV202" s="22"/>
      <c r="BW202" s="20"/>
      <c r="BX202" s="22"/>
      <c r="BY202" s="20"/>
      <c r="BZ202" s="172"/>
      <c r="CA202" s="20"/>
      <c r="CB202" s="164"/>
      <c r="CC202" s="20"/>
      <c r="CD202" s="178"/>
      <c r="CE202" s="20"/>
      <c r="CF202" s="95"/>
      <c r="CG202" s="20"/>
      <c r="CH202" s="95"/>
      <c r="CI202" s="20"/>
      <c r="CJ202" s="22"/>
      <c r="CK202" s="20"/>
      <c r="CL202" s="22"/>
      <c r="CM202" s="20"/>
      <c r="CN202" s="22"/>
      <c r="CO202" s="20"/>
      <c r="CP202" s="22"/>
      <c r="CQ202" s="20"/>
      <c r="CR202" s="22"/>
      <c r="CS202" s="20"/>
      <c r="CT202" s="22"/>
      <c r="CU202" s="20"/>
      <c r="CV202" s="22"/>
      <c r="CW202" s="20"/>
      <c r="CX202" s="22"/>
      <c r="CY202" s="20"/>
      <c r="CZ202" s="22"/>
      <c r="DA202" s="20"/>
      <c r="DB202" s="22"/>
      <c r="DC202" s="20"/>
      <c r="DD202" s="22"/>
      <c r="DE202" s="20"/>
      <c r="DF202" s="22"/>
      <c r="DG202" s="20"/>
      <c r="DH202" s="22"/>
      <c r="DI202" s="20"/>
      <c r="DJ202" s="22"/>
      <c r="DK202" s="20"/>
      <c r="DL202" s="22"/>
      <c r="DM202" s="20"/>
      <c r="DN202" s="22"/>
      <c r="DO202" s="20"/>
      <c r="DP202" s="22"/>
      <c r="DQ202" s="20"/>
      <c r="DR202" s="22"/>
      <c r="DS202" s="20"/>
      <c r="DT202" s="22"/>
      <c r="DU202" s="20"/>
      <c r="DV202" s="22"/>
      <c r="DW202" s="20"/>
      <c r="DX202" s="22"/>
      <c r="DY202" s="20"/>
      <c r="DZ202" s="22"/>
      <c r="EA202" s="23">
        <f t="shared" si="56"/>
        <v>0</v>
      </c>
      <c r="EB202" s="21">
        <f t="shared" si="52"/>
        <v>0</v>
      </c>
      <c r="EC202" s="193" t="e">
        <f t="shared" si="53"/>
        <v>#REF!</v>
      </c>
      <c r="ED202" s="193">
        <f t="shared" si="54"/>
        <v>0</v>
      </c>
      <c r="EE202" s="194">
        <f t="shared" si="57"/>
        <v>70</v>
      </c>
      <c r="EF202" s="185"/>
      <c r="EG202" s="185" t="s">
        <v>740</v>
      </c>
      <c r="EH202" s="185" t="s">
        <v>741</v>
      </c>
      <c r="EI202" s="185" t="s">
        <v>658</v>
      </c>
      <c r="EJ202" s="185">
        <v>70</v>
      </c>
      <c r="EK202" s="185">
        <v>94124.25</v>
      </c>
      <c r="EL202" s="185"/>
      <c r="EM202" s="185"/>
      <c r="EN202" s="185"/>
      <c r="EO202" s="185"/>
      <c r="EP202" s="185"/>
      <c r="EQ202" s="185"/>
      <c r="ER202" s="185"/>
      <c r="ES202" s="185"/>
      <c r="ET202" s="185"/>
      <c r="EU202" s="185"/>
      <c r="EV202" s="185"/>
      <c r="EW202" s="185"/>
      <c r="EX202" s="185"/>
      <c r="EY202" s="185"/>
      <c r="EZ202" s="185"/>
      <c r="FA202" s="185"/>
      <c r="FB202" s="185"/>
      <c r="FC202" s="185"/>
      <c r="FD202" s="185"/>
      <c r="FE202" s="185"/>
      <c r="FF202" s="185"/>
      <c r="FG202" s="195"/>
      <c r="FH202" s="185"/>
      <c r="FI202" s="185"/>
      <c r="FJ202" s="185"/>
      <c r="FK202" s="185"/>
      <c r="FL202" s="185"/>
      <c r="FM202" s="185"/>
      <c r="FN202" s="185"/>
      <c r="FO202" s="185"/>
      <c r="FP202" s="185"/>
      <c r="FQ202" s="185"/>
      <c r="FR202" s="185"/>
      <c r="FS202" s="185"/>
      <c r="FT202" s="185"/>
      <c r="FU202" s="185"/>
      <c r="FV202" s="185"/>
      <c r="FW202" s="185"/>
      <c r="FX202" s="185"/>
      <c r="FY202" s="185"/>
      <c r="FZ202" s="185"/>
      <c r="GA202" s="185"/>
      <c r="GB202" s="185"/>
      <c r="GC202" s="185"/>
      <c r="GD202" s="185"/>
      <c r="GE202" s="185"/>
      <c r="GF202" s="185"/>
      <c r="GG202" s="185"/>
      <c r="GH202" s="185"/>
      <c r="GI202" s="185"/>
      <c r="GJ202" s="185"/>
      <c r="GK202" s="185"/>
      <c r="GL202" s="185"/>
      <c r="GM202" s="185"/>
      <c r="GN202" s="185"/>
      <c r="GO202" s="185"/>
      <c r="GP202" s="185"/>
      <c r="GQ202" s="185"/>
      <c r="GR202" s="185"/>
      <c r="GS202" s="185"/>
      <c r="GT202" s="185"/>
      <c r="GU202" s="185"/>
      <c r="GV202" s="185"/>
      <c r="GW202" s="185"/>
      <c r="GX202" s="185"/>
      <c r="GY202" s="185"/>
      <c r="GZ202" s="185"/>
      <c r="HA202" s="185"/>
      <c r="HB202" s="185"/>
      <c r="HC202" s="185"/>
      <c r="HD202" s="185"/>
      <c r="HE202" s="185"/>
      <c r="HF202" s="185"/>
      <c r="HG202" s="185"/>
      <c r="HH202" s="185"/>
      <c r="HI202" s="185"/>
      <c r="HJ202" s="185"/>
      <c r="HK202" s="185"/>
      <c r="HL202" s="185"/>
      <c r="HM202" s="185"/>
      <c r="HN202" s="185"/>
      <c r="HO202" s="185"/>
      <c r="HP202" s="185"/>
      <c r="HQ202" s="185"/>
      <c r="HR202" s="185"/>
      <c r="HS202" s="185"/>
      <c r="HT202" s="185"/>
      <c r="HU202" s="185"/>
      <c r="HV202" s="185"/>
      <c r="HW202" s="185"/>
      <c r="HX202" s="185"/>
      <c r="HY202" s="185"/>
      <c r="HZ202" s="185"/>
      <c r="IA202" s="185"/>
      <c r="IB202" s="185"/>
      <c r="IC202" s="185"/>
      <c r="ID202" s="185"/>
      <c r="IE202" s="185"/>
      <c r="IF202" s="185"/>
      <c r="IG202" s="185"/>
      <c r="IH202" s="185"/>
      <c r="II202" s="185"/>
      <c r="IJ202" s="185"/>
      <c r="IK202" s="185"/>
      <c r="IL202" s="185"/>
      <c r="IM202" s="185"/>
      <c r="IN202" s="185"/>
      <c r="IO202" s="185"/>
      <c r="IP202" s="185"/>
      <c r="IQ202" s="185"/>
      <c r="IR202" s="185"/>
      <c r="IS202" s="185"/>
      <c r="IT202" s="185"/>
      <c r="IU202" s="185"/>
      <c r="IV202" s="185"/>
      <c r="IW202" s="185"/>
      <c r="IX202" s="185"/>
      <c r="IY202" s="185"/>
      <c r="IZ202" s="185"/>
      <c r="JA202" s="185"/>
      <c r="JB202" s="185"/>
      <c r="JC202" s="185"/>
      <c r="JD202" s="185"/>
      <c r="JE202" s="185"/>
      <c r="JF202" s="185"/>
      <c r="JG202" s="185"/>
      <c r="JH202" s="185"/>
      <c r="JI202" s="185"/>
      <c r="JJ202" s="185"/>
      <c r="JK202" s="185"/>
      <c r="JL202" s="185"/>
      <c r="JM202" s="185"/>
      <c r="JN202" s="185"/>
      <c r="JO202" s="185"/>
      <c r="JP202" s="185"/>
      <c r="JQ202" s="185"/>
      <c r="JR202" s="185"/>
      <c r="JS202" s="185"/>
      <c r="JT202" s="185"/>
      <c r="JU202" s="185"/>
      <c r="JV202" s="185"/>
      <c r="JW202" s="185"/>
      <c r="JX202" s="185"/>
      <c r="JY202" s="185"/>
      <c r="JZ202" s="185"/>
      <c r="KA202" s="185"/>
      <c r="KB202" s="185"/>
      <c r="KC202" s="185"/>
      <c r="KD202" s="185"/>
      <c r="KE202" s="185"/>
      <c r="KF202" s="185"/>
      <c r="KG202" s="185"/>
      <c r="KH202" s="185"/>
      <c r="KI202" s="185"/>
      <c r="KJ202" s="185"/>
      <c r="KK202" s="185"/>
      <c r="KL202" s="185"/>
      <c r="KM202" s="185"/>
      <c r="KN202" s="185"/>
      <c r="KO202" s="185"/>
      <c r="KP202" s="185"/>
      <c r="KQ202" s="185"/>
      <c r="KR202" s="185"/>
      <c r="KS202" s="185"/>
      <c r="KT202" s="185"/>
      <c r="KU202" s="185"/>
      <c r="KV202" s="185"/>
      <c r="KW202" s="185"/>
      <c r="KX202" s="185"/>
      <c r="KY202" s="185"/>
      <c r="KZ202" s="185"/>
      <c r="LA202" s="185"/>
      <c r="LB202" s="185"/>
      <c r="LC202" s="185"/>
      <c r="LD202" s="185"/>
      <c r="LE202" s="185"/>
      <c r="LF202" s="185"/>
      <c r="LG202" s="185"/>
      <c r="LH202" s="185"/>
      <c r="LI202" s="185"/>
      <c r="LJ202" s="185"/>
      <c r="LK202" s="185"/>
      <c r="LL202" s="185"/>
      <c r="LM202" s="185"/>
      <c r="LN202" s="185"/>
      <c r="LO202" s="185"/>
      <c r="LP202" s="185"/>
      <c r="LQ202" s="185"/>
      <c r="LR202" s="185"/>
      <c r="LS202" s="185"/>
      <c r="LT202" s="185"/>
    </row>
    <row r="203" spans="1:332" ht="15" customHeight="1">
      <c r="A203" s="196" t="str">
        <f t="shared" si="50"/>
        <v>9.3.18</v>
      </c>
      <c r="B203" s="253" t="str">
        <f t="shared" si="50"/>
        <v xml:space="preserve">MONTAJE ORINALES, incluye sifón desmontable.                                                                                        </v>
      </c>
      <c r="C203" s="196" t="str">
        <f t="shared" si="50"/>
        <v xml:space="preserve">UN   </v>
      </c>
      <c r="D203" s="196">
        <f t="shared" si="50"/>
        <v>30</v>
      </c>
      <c r="E203" s="196">
        <f t="shared" si="50"/>
        <v>74728.17</v>
      </c>
      <c r="F203" s="197">
        <f t="shared" si="55"/>
        <v>2241845.1</v>
      </c>
      <c r="G203" s="20"/>
      <c r="H203" s="21">
        <f t="shared" si="58"/>
        <v>0</v>
      </c>
      <c r="I203" s="20"/>
      <c r="J203" s="21">
        <f t="shared" si="59"/>
        <v>0</v>
      </c>
      <c r="K203" s="20"/>
      <c r="L203" s="21">
        <f t="shared" si="60"/>
        <v>0</v>
      </c>
      <c r="M203" s="20"/>
      <c r="N203" s="33">
        <f t="shared" si="63"/>
        <v>0</v>
      </c>
      <c r="O203" s="20"/>
      <c r="P203" s="22"/>
      <c r="Q203" s="20"/>
      <c r="R203" s="22"/>
      <c r="S203" s="20"/>
      <c r="T203" s="22"/>
      <c r="U203" s="20"/>
      <c r="V203" s="22"/>
      <c r="W203" s="20"/>
      <c r="X203" s="22"/>
      <c r="Y203" s="20"/>
      <c r="Z203" s="22"/>
      <c r="AA203" s="20"/>
      <c r="AB203" s="22"/>
      <c r="AC203" s="20"/>
      <c r="AD203" s="22"/>
      <c r="AE203" s="20"/>
      <c r="AF203" s="22"/>
      <c r="AG203" s="20"/>
      <c r="AH203" s="22"/>
      <c r="AI203" s="20"/>
      <c r="AJ203" s="22"/>
      <c r="AK203" s="20"/>
      <c r="AL203" s="22"/>
      <c r="AM203" s="20"/>
      <c r="AN203" s="22"/>
      <c r="AO203" s="20"/>
      <c r="AP203" s="22"/>
      <c r="AQ203" s="20"/>
      <c r="AR203" s="22"/>
      <c r="AS203" s="20"/>
      <c r="AT203" s="22"/>
      <c r="AU203" s="20"/>
      <c r="AV203" s="22"/>
      <c r="AW203" s="20"/>
      <c r="AX203" s="22"/>
      <c r="AY203" s="20"/>
      <c r="AZ203" s="22"/>
      <c r="BA203" s="20"/>
      <c r="BB203" s="22"/>
      <c r="BC203" s="20"/>
      <c r="BD203" s="22"/>
      <c r="BE203" s="20"/>
      <c r="BF203" s="22"/>
      <c r="BG203" s="83"/>
      <c r="BH203" s="84"/>
      <c r="BI203" s="20"/>
      <c r="BJ203" s="95"/>
      <c r="BK203" s="20">
        <v>0</v>
      </c>
      <c r="BL203" s="21">
        <f t="shared" si="61"/>
        <v>0</v>
      </c>
      <c r="BM203" s="20"/>
      <c r="BN203" s="95">
        <f t="shared" si="51"/>
        <v>0</v>
      </c>
      <c r="BO203" s="20"/>
      <c r="BP203" s="21">
        <f t="shared" si="62"/>
        <v>0</v>
      </c>
      <c r="BQ203" s="20"/>
      <c r="BR203" s="22"/>
      <c r="BS203" s="20"/>
      <c r="BT203" s="22"/>
      <c r="BU203" s="20"/>
      <c r="BV203" s="22"/>
      <c r="BW203" s="20"/>
      <c r="BX203" s="22"/>
      <c r="BY203" s="20"/>
      <c r="BZ203" s="172"/>
      <c r="CA203" s="20"/>
      <c r="CB203" s="164"/>
      <c r="CC203" s="20"/>
      <c r="CD203" s="178"/>
      <c r="CE203" s="20"/>
      <c r="CF203" s="95"/>
      <c r="CG203" s="20"/>
      <c r="CH203" s="95"/>
      <c r="CI203" s="20"/>
      <c r="CJ203" s="22"/>
      <c r="CK203" s="20"/>
      <c r="CL203" s="22"/>
      <c r="CM203" s="20"/>
      <c r="CN203" s="22"/>
      <c r="CO203" s="20"/>
      <c r="CP203" s="22"/>
      <c r="CQ203" s="20"/>
      <c r="CR203" s="22"/>
      <c r="CS203" s="20"/>
      <c r="CT203" s="22"/>
      <c r="CU203" s="20"/>
      <c r="CV203" s="22"/>
      <c r="CW203" s="20"/>
      <c r="CX203" s="22"/>
      <c r="CY203" s="20"/>
      <c r="CZ203" s="22"/>
      <c r="DA203" s="20"/>
      <c r="DB203" s="22"/>
      <c r="DC203" s="20"/>
      <c r="DD203" s="22"/>
      <c r="DE203" s="20"/>
      <c r="DF203" s="22"/>
      <c r="DG203" s="20"/>
      <c r="DH203" s="22"/>
      <c r="DI203" s="20"/>
      <c r="DJ203" s="22"/>
      <c r="DK203" s="20"/>
      <c r="DL203" s="22"/>
      <c r="DM203" s="20"/>
      <c r="DN203" s="22"/>
      <c r="DO203" s="20"/>
      <c r="DP203" s="22"/>
      <c r="DQ203" s="20"/>
      <c r="DR203" s="22"/>
      <c r="DS203" s="20"/>
      <c r="DT203" s="22"/>
      <c r="DU203" s="20"/>
      <c r="DV203" s="22"/>
      <c r="DW203" s="20"/>
      <c r="DX203" s="22"/>
      <c r="DY203" s="20"/>
      <c r="DZ203" s="22"/>
      <c r="EA203" s="23">
        <f t="shared" si="56"/>
        <v>0</v>
      </c>
      <c r="EB203" s="21">
        <f t="shared" si="52"/>
        <v>0</v>
      </c>
      <c r="EC203" s="193" t="e">
        <f t="shared" si="53"/>
        <v>#REF!</v>
      </c>
      <c r="ED203" s="193">
        <f t="shared" si="54"/>
        <v>0</v>
      </c>
      <c r="EE203" s="194">
        <f t="shared" si="57"/>
        <v>30</v>
      </c>
      <c r="EF203" s="185"/>
      <c r="EG203" s="185" t="s">
        <v>742</v>
      </c>
      <c r="EH203" s="185" t="s">
        <v>743</v>
      </c>
      <c r="EI203" s="185" t="s">
        <v>658</v>
      </c>
      <c r="EJ203" s="185">
        <v>30</v>
      </c>
      <c r="EK203" s="185">
        <v>74728.17</v>
      </c>
      <c r="EL203" s="185"/>
      <c r="EM203" s="185"/>
      <c r="EN203" s="185"/>
      <c r="EO203" s="185"/>
      <c r="EP203" s="185"/>
      <c r="EQ203" s="185"/>
      <c r="ER203" s="185"/>
      <c r="ES203" s="185"/>
      <c r="ET203" s="185"/>
      <c r="EU203" s="185"/>
      <c r="EV203" s="185"/>
      <c r="EW203" s="185"/>
      <c r="EX203" s="185"/>
      <c r="EY203" s="185"/>
      <c r="EZ203" s="185"/>
      <c r="FA203" s="185"/>
      <c r="FB203" s="185"/>
      <c r="FC203" s="185"/>
      <c r="FD203" s="185"/>
      <c r="FE203" s="185"/>
      <c r="FF203" s="185"/>
      <c r="FG203" s="195"/>
      <c r="FH203" s="185"/>
      <c r="FI203" s="185"/>
      <c r="FJ203" s="185"/>
      <c r="FK203" s="185"/>
      <c r="FL203" s="185"/>
      <c r="FM203" s="185"/>
      <c r="FN203" s="185"/>
      <c r="FO203" s="185"/>
      <c r="FP203" s="185"/>
      <c r="FQ203" s="185"/>
      <c r="FR203" s="185"/>
      <c r="FS203" s="185"/>
      <c r="FT203" s="185"/>
      <c r="FU203" s="185"/>
      <c r="FV203" s="185"/>
      <c r="FW203" s="185"/>
      <c r="FX203" s="185"/>
      <c r="FY203" s="185"/>
      <c r="FZ203" s="185"/>
      <c r="GA203" s="185"/>
      <c r="GB203" s="185"/>
      <c r="GC203" s="185"/>
      <c r="GD203" s="185"/>
      <c r="GE203" s="185"/>
      <c r="GF203" s="185"/>
      <c r="GG203" s="185"/>
      <c r="GH203" s="185"/>
      <c r="GI203" s="185"/>
      <c r="GJ203" s="185"/>
      <c r="GK203" s="185"/>
      <c r="GL203" s="185"/>
      <c r="GM203" s="185"/>
      <c r="GN203" s="185"/>
      <c r="GO203" s="185"/>
      <c r="GP203" s="185"/>
      <c r="GQ203" s="185"/>
      <c r="GR203" s="185"/>
      <c r="GS203" s="185"/>
      <c r="GT203" s="185"/>
      <c r="GU203" s="185"/>
      <c r="GV203" s="185"/>
      <c r="GW203" s="185"/>
      <c r="GX203" s="185"/>
      <c r="GY203" s="185"/>
      <c r="GZ203" s="185"/>
      <c r="HA203" s="185"/>
      <c r="HB203" s="185"/>
      <c r="HC203" s="185"/>
      <c r="HD203" s="185"/>
      <c r="HE203" s="185"/>
      <c r="HF203" s="185"/>
      <c r="HG203" s="185"/>
      <c r="HH203" s="185"/>
      <c r="HI203" s="185"/>
      <c r="HJ203" s="185"/>
      <c r="HK203" s="185"/>
      <c r="HL203" s="185"/>
      <c r="HM203" s="185"/>
      <c r="HN203" s="185"/>
      <c r="HO203" s="185"/>
      <c r="HP203" s="185"/>
      <c r="HQ203" s="185"/>
      <c r="HR203" s="185"/>
      <c r="HS203" s="185"/>
      <c r="HT203" s="185"/>
      <c r="HU203" s="185"/>
      <c r="HV203" s="185"/>
      <c r="HW203" s="185"/>
      <c r="HX203" s="185"/>
      <c r="HY203" s="185"/>
      <c r="HZ203" s="185"/>
      <c r="IA203" s="185"/>
      <c r="IB203" s="185"/>
      <c r="IC203" s="185"/>
      <c r="ID203" s="185"/>
      <c r="IE203" s="185"/>
      <c r="IF203" s="185"/>
      <c r="IG203" s="185"/>
      <c r="IH203" s="185"/>
      <c r="II203" s="185"/>
      <c r="IJ203" s="185"/>
      <c r="IK203" s="185"/>
      <c r="IL203" s="185"/>
      <c r="IM203" s="185"/>
      <c r="IN203" s="185"/>
      <c r="IO203" s="185"/>
      <c r="IP203" s="185"/>
      <c r="IQ203" s="185"/>
      <c r="IR203" s="185"/>
      <c r="IS203" s="185"/>
      <c r="IT203" s="185"/>
      <c r="IU203" s="185"/>
      <c r="IV203" s="185"/>
      <c r="IW203" s="185"/>
      <c r="IX203" s="185"/>
      <c r="IY203" s="185"/>
      <c r="IZ203" s="185"/>
      <c r="JA203" s="185"/>
      <c r="JB203" s="185"/>
      <c r="JC203" s="185"/>
      <c r="JD203" s="185"/>
      <c r="JE203" s="185"/>
      <c r="JF203" s="185"/>
      <c r="JG203" s="185"/>
      <c r="JH203" s="185"/>
      <c r="JI203" s="185"/>
      <c r="JJ203" s="185"/>
      <c r="JK203" s="185"/>
      <c r="JL203" s="185"/>
      <c r="JM203" s="185"/>
      <c r="JN203" s="185"/>
      <c r="JO203" s="185"/>
      <c r="JP203" s="185"/>
      <c r="JQ203" s="185"/>
      <c r="JR203" s="185"/>
      <c r="JS203" s="185"/>
      <c r="JT203" s="185"/>
      <c r="JU203" s="185"/>
      <c r="JV203" s="185"/>
      <c r="JW203" s="185"/>
      <c r="JX203" s="185"/>
      <c r="JY203" s="185"/>
      <c r="JZ203" s="185"/>
      <c r="KA203" s="185"/>
      <c r="KB203" s="185"/>
      <c r="KC203" s="185"/>
      <c r="KD203" s="185"/>
      <c r="KE203" s="185"/>
      <c r="KF203" s="185"/>
      <c r="KG203" s="185"/>
      <c r="KH203" s="185"/>
      <c r="KI203" s="185"/>
      <c r="KJ203" s="185"/>
      <c r="KK203" s="185"/>
      <c r="KL203" s="185"/>
      <c r="KM203" s="185"/>
      <c r="KN203" s="185"/>
      <c r="KO203" s="185"/>
      <c r="KP203" s="185"/>
      <c r="KQ203" s="185"/>
      <c r="KR203" s="185"/>
      <c r="KS203" s="185"/>
      <c r="KT203" s="185"/>
      <c r="KU203" s="185"/>
      <c r="KV203" s="185"/>
      <c r="KW203" s="185"/>
      <c r="KX203" s="185"/>
      <c r="KY203" s="185"/>
      <c r="KZ203" s="185"/>
      <c r="LA203" s="185"/>
      <c r="LB203" s="185"/>
      <c r="LC203" s="185"/>
      <c r="LD203" s="185"/>
      <c r="LE203" s="185"/>
      <c r="LF203" s="185"/>
      <c r="LG203" s="185"/>
      <c r="LH203" s="185"/>
      <c r="LI203" s="185"/>
      <c r="LJ203" s="185"/>
      <c r="LK203" s="185"/>
      <c r="LL203" s="185"/>
      <c r="LM203" s="185"/>
      <c r="LN203" s="185"/>
      <c r="LO203" s="185"/>
      <c r="LP203" s="185"/>
      <c r="LQ203" s="185"/>
      <c r="LR203" s="185"/>
      <c r="LS203" s="185"/>
      <c r="LT203" s="185"/>
    </row>
    <row r="204" spans="1:332" ht="14.45" customHeight="1">
      <c r="A204" s="196" t="str">
        <f t="shared" si="50"/>
        <v>9.3.19</v>
      </c>
      <c r="B204" s="253" t="str">
        <f t="shared" si="50"/>
        <v xml:space="preserve">MONTAJE LAVAMANOS, incluye sifón desmontable y acoflex diseñado bajo la norma ANSI-ASME A112 18.1. presión nominal de trabajo 125 PSI.                                                                                        </v>
      </c>
      <c r="C204" s="196" t="str">
        <f t="shared" si="50"/>
        <v xml:space="preserve">UN   </v>
      </c>
      <c r="D204" s="196">
        <f t="shared" si="50"/>
        <v>40</v>
      </c>
      <c r="E204" s="196">
        <f t="shared" si="50"/>
        <v>56885.4</v>
      </c>
      <c r="F204" s="197">
        <f t="shared" si="55"/>
        <v>2275416</v>
      </c>
      <c r="G204" s="20"/>
      <c r="H204" s="21">
        <f t="shared" si="58"/>
        <v>0</v>
      </c>
      <c r="I204" s="20"/>
      <c r="J204" s="21">
        <f t="shared" si="59"/>
        <v>0</v>
      </c>
      <c r="K204" s="20"/>
      <c r="L204" s="21">
        <f t="shared" si="60"/>
        <v>0</v>
      </c>
      <c r="M204" s="20"/>
      <c r="N204" s="33">
        <f t="shared" si="63"/>
        <v>0</v>
      </c>
      <c r="O204" s="20"/>
      <c r="P204" s="22"/>
      <c r="Q204" s="20"/>
      <c r="R204" s="22"/>
      <c r="S204" s="20"/>
      <c r="T204" s="22"/>
      <c r="U204" s="20"/>
      <c r="V204" s="22"/>
      <c r="W204" s="20"/>
      <c r="X204" s="22"/>
      <c r="Y204" s="20"/>
      <c r="Z204" s="22"/>
      <c r="AA204" s="20"/>
      <c r="AB204" s="22"/>
      <c r="AC204" s="20"/>
      <c r="AD204" s="22"/>
      <c r="AE204" s="20"/>
      <c r="AF204" s="22"/>
      <c r="AG204" s="20"/>
      <c r="AH204" s="22"/>
      <c r="AI204" s="20"/>
      <c r="AJ204" s="22"/>
      <c r="AK204" s="20"/>
      <c r="AL204" s="22"/>
      <c r="AM204" s="20"/>
      <c r="AN204" s="22"/>
      <c r="AO204" s="20"/>
      <c r="AP204" s="22"/>
      <c r="AQ204" s="20"/>
      <c r="AR204" s="22"/>
      <c r="AS204" s="20"/>
      <c r="AT204" s="22"/>
      <c r="AU204" s="20"/>
      <c r="AV204" s="22"/>
      <c r="AW204" s="20"/>
      <c r="AX204" s="22"/>
      <c r="AY204" s="20"/>
      <c r="AZ204" s="22"/>
      <c r="BA204" s="20"/>
      <c r="BB204" s="22"/>
      <c r="BC204" s="20"/>
      <c r="BD204" s="22"/>
      <c r="BE204" s="20"/>
      <c r="BF204" s="22"/>
      <c r="BG204" s="83"/>
      <c r="BH204" s="84"/>
      <c r="BI204" s="20"/>
      <c r="BJ204" s="95"/>
      <c r="BK204" s="20">
        <v>0</v>
      </c>
      <c r="BL204" s="21">
        <f t="shared" si="61"/>
        <v>0</v>
      </c>
      <c r="BM204" s="20"/>
      <c r="BN204" s="95">
        <f t="shared" si="51"/>
        <v>0</v>
      </c>
      <c r="BO204" s="20"/>
      <c r="BP204" s="21">
        <f t="shared" si="62"/>
        <v>0</v>
      </c>
      <c r="BQ204" s="20"/>
      <c r="BR204" s="22"/>
      <c r="BS204" s="20"/>
      <c r="BT204" s="22"/>
      <c r="BU204" s="20"/>
      <c r="BV204" s="22"/>
      <c r="BW204" s="20"/>
      <c r="BX204" s="22"/>
      <c r="BY204" s="20"/>
      <c r="BZ204" s="172"/>
      <c r="CA204" s="20"/>
      <c r="CB204" s="164"/>
      <c r="CC204" s="20"/>
      <c r="CD204" s="178"/>
      <c r="CE204" s="20"/>
      <c r="CF204" s="95"/>
      <c r="CG204" s="20"/>
      <c r="CH204" s="95"/>
      <c r="CI204" s="20"/>
      <c r="CJ204" s="22"/>
      <c r="CK204" s="20"/>
      <c r="CL204" s="22"/>
      <c r="CM204" s="20"/>
      <c r="CN204" s="22"/>
      <c r="CO204" s="20"/>
      <c r="CP204" s="22"/>
      <c r="CQ204" s="20"/>
      <c r="CR204" s="22"/>
      <c r="CS204" s="20"/>
      <c r="CT204" s="22"/>
      <c r="CU204" s="20"/>
      <c r="CV204" s="22"/>
      <c r="CW204" s="20"/>
      <c r="CX204" s="22"/>
      <c r="CY204" s="20"/>
      <c r="CZ204" s="22"/>
      <c r="DA204" s="20"/>
      <c r="DB204" s="22"/>
      <c r="DC204" s="20"/>
      <c r="DD204" s="22"/>
      <c r="DE204" s="20"/>
      <c r="DF204" s="22"/>
      <c r="DG204" s="20"/>
      <c r="DH204" s="22"/>
      <c r="DI204" s="20"/>
      <c r="DJ204" s="22"/>
      <c r="DK204" s="20"/>
      <c r="DL204" s="22"/>
      <c r="DM204" s="20"/>
      <c r="DN204" s="22"/>
      <c r="DO204" s="20"/>
      <c r="DP204" s="22"/>
      <c r="DQ204" s="20"/>
      <c r="DR204" s="22"/>
      <c r="DS204" s="20"/>
      <c r="DT204" s="22"/>
      <c r="DU204" s="20"/>
      <c r="DV204" s="22"/>
      <c r="DW204" s="20"/>
      <c r="DX204" s="22"/>
      <c r="DY204" s="20"/>
      <c r="DZ204" s="22"/>
      <c r="EA204" s="23">
        <f t="shared" si="56"/>
        <v>0</v>
      </c>
      <c r="EB204" s="21">
        <f t="shared" si="52"/>
        <v>0</v>
      </c>
      <c r="EC204" s="193" t="e">
        <f t="shared" si="53"/>
        <v>#REF!</v>
      </c>
      <c r="ED204" s="193">
        <f t="shared" si="54"/>
        <v>0</v>
      </c>
      <c r="EE204" s="194">
        <f t="shared" si="57"/>
        <v>40</v>
      </c>
      <c r="EF204" s="185"/>
      <c r="EG204" s="185" t="s">
        <v>744</v>
      </c>
      <c r="EH204" s="185" t="s">
        <v>745</v>
      </c>
      <c r="EI204" s="185" t="s">
        <v>658</v>
      </c>
      <c r="EJ204" s="185">
        <v>40</v>
      </c>
      <c r="EK204" s="185">
        <v>56885.4</v>
      </c>
      <c r="EL204" s="185"/>
      <c r="EM204" s="185"/>
      <c r="EN204" s="185"/>
      <c r="EO204" s="185"/>
      <c r="EP204" s="185"/>
      <c r="EQ204" s="185"/>
      <c r="ER204" s="185"/>
      <c r="ES204" s="185"/>
      <c r="ET204" s="185"/>
      <c r="EU204" s="185"/>
      <c r="EV204" s="185"/>
      <c r="EW204" s="185"/>
      <c r="EX204" s="185"/>
      <c r="EY204" s="185"/>
      <c r="EZ204" s="185"/>
      <c r="FA204" s="185"/>
      <c r="FB204" s="185"/>
      <c r="FC204" s="185"/>
      <c r="FD204" s="185"/>
      <c r="FE204" s="185"/>
      <c r="FF204" s="185"/>
      <c r="FG204" s="195"/>
      <c r="FH204" s="185"/>
      <c r="FI204" s="185"/>
      <c r="FJ204" s="185"/>
      <c r="FK204" s="185"/>
      <c r="FL204" s="185"/>
      <c r="FM204" s="185"/>
      <c r="FN204" s="185"/>
      <c r="FO204" s="185"/>
      <c r="FP204" s="185"/>
      <c r="FQ204" s="185"/>
      <c r="FR204" s="185"/>
      <c r="FS204" s="185"/>
      <c r="FT204" s="185"/>
      <c r="FU204" s="185"/>
      <c r="FV204" s="185"/>
      <c r="FW204" s="185"/>
      <c r="FX204" s="185"/>
      <c r="FY204" s="185"/>
      <c r="FZ204" s="185"/>
      <c r="GA204" s="185"/>
      <c r="GB204" s="185"/>
      <c r="GC204" s="185"/>
      <c r="GD204" s="185"/>
      <c r="GE204" s="185"/>
      <c r="GF204" s="185"/>
      <c r="GG204" s="185"/>
      <c r="GH204" s="185"/>
      <c r="GI204" s="185"/>
      <c r="GJ204" s="185"/>
      <c r="GK204" s="185"/>
      <c r="GL204" s="185"/>
      <c r="GM204" s="185"/>
      <c r="GN204" s="185"/>
      <c r="GO204" s="185"/>
      <c r="GP204" s="185"/>
      <c r="GQ204" s="185"/>
      <c r="GR204" s="185"/>
      <c r="GS204" s="185"/>
      <c r="GT204" s="185"/>
      <c r="GU204" s="185"/>
      <c r="GV204" s="185"/>
      <c r="GW204" s="185"/>
      <c r="GX204" s="185"/>
      <c r="GY204" s="185"/>
      <c r="GZ204" s="185"/>
      <c r="HA204" s="185"/>
      <c r="HB204" s="185"/>
      <c r="HC204" s="185"/>
      <c r="HD204" s="185"/>
      <c r="HE204" s="185"/>
      <c r="HF204" s="185"/>
      <c r="HG204" s="185"/>
      <c r="HH204" s="185"/>
      <c r="HI204" s="185"/>
      <c r="HJ204" s="185"/>
      <c r="HK204" s="185"/>
      <c r="HL204" s="185"/>
      <c r="HM204" s="185"/>
      <c r="HN204" s="185"/>
      <c r="HO204" s="185"/>
      <c r="HP204" s="185"/>
      <c r="HQ204" s="185"/>
      <c r="HR204" s="185"/>
      <c r="HS204" s="185"/>
      <c r="HT204" s="185"/>
      <c r="HU204" s="185"/>
      <c r="HV204" s="185"/>
      <c r="HW204" s="185"/>
      <c r="HX204" s="185"/>
      <c r="HY204" s="185"/>
      <c r="HZ204" s="185"/>
      <c r="IA204" s="185"/>
      <c r="IB204" s="185"/>
      <c r="IC204" s="185"/>
      <c r="ID204" s="185"/>
      <c r="IE204" s="185"/>
      <c r="IF204" s="185"/>
      <c r="IG204" s="185"/>
      <c r="IH204" s="185"/>
      <c r="II204" s="185"/>
      <c r="IJ204" s="185"/>
      <c r="IK204" s="185"/>
      <c r="IL204" s="185"/>
      <c r="IM204" s="185"/>
      <c r="IN204" s="185"/>
      <c r="IO204" s="185"/>
      <c r="IP204" s="185"/>
      <c r="IQ204" s="185"/>
      <c r="IR204" s="185"/>
      <c r="IS204" s="185"/>
      <c r="IT204" s="185"/>
      <c r="IU204" s="185"/>
      <c r="IV204" s="185"/>
      <c r="IW204" s="185"/>
      <c r="IX204" s="185"/>
      <c r="IY204" s="185"/>
      <c r="IZ204" s="185"/>
      <c r="JA204" s="185"/>
      <c r="JB204" s="185"/>
      <c r="JC204" s="185"/>
      <c r="JD204" s="185"/>
      <c r="JE204" s="185"/>
      <c r="JF204" s="185"/>
      <c r="JG204" s="185"/>
      <c r="JH204" s="185"/>
      <c r="JI204" s="185"/>
      <c r="JJ204" s="185"/>
      <c r="JK204" s="185"/>
      <c r="JL204" s="185"/>
      <c r="JM204" s="185"/>
      <c r="JN204" s="185"/>
      <c r="JO204" s="185"/>
      <c r="JP204" s="185"/>
      <c r="JQ204" s="185"/>
      <c r="JR204" s="185"/>
      <c r="JS204" s="185"/>
      <c r="JT204" s="185"/>
      <c r="JU204" s="185"/>
      <c r="JV204" s="185"/>
      <c r="JW204" s="185"/>
      <c r="JX204" s="185"/>
      <c r="JY204" s="185"/>
      <c r="JZ204" s="185"/>
      <c r="KA204" s="185"/>
      <c r="KB204" s="185"/>
      <c r="KC204" s="185"/>
      <c r="KD204" s="185"/>
      <c r="KE204" s="185"/>
      <c r="KF204" s="185"/>
      <c r="KG204" s="185"/>
      <c r="KH204" s="185"/>
      <c r="KI204" s="185"/>
      <c r="KJ204" s="185"/>
      <c r="KK204" s="185"/>
      <c r="KL204" s="185"/>
      <c r="KM204" s="185"/>
      <c r="KN204" s="185"/>
      <c r="KO204" s="185"/>
      <c r="KP204" s="185"/>
      <c r="KQ204" s="185"/>
      <c r="KR204" s="185"/>
      <c r="KS204" s="185"/>
      <c r="KT204" s="185"/>
      <c r="KU204" s="185"/>
      <c r="KV204" s="185"/>
      <c r="KW204" s="185"/>
      <c r="KX204" s="185"/>
      <c r="KY204" s="185"/>
      <c r="KZ204" s="185"/>
      <c r="LA204" s="185"/>
      <c r="LB204" s="185"/>
      <c r="LC204" s="185"/>
      <c r="LD204" s="185"/>
      <c r="LE204" s="185"/>
      <c r="LF204" s="185"/>
      <c r="LG204" s="185"/>
      <c r="LH204" s="185"/>
      <c r="LI204" s="185"/>
      <c r="LJ204" s="185"/>
      <c r="LK204" s="185"/>
      <c r="LL204" s="185"/>
      <c r="LM204" s="185"/>
      <c r="LN204" s="185"/>
      <c r="LO204" s="185"/>
      <c r="LP204" s="185"/>
      <c r="LQ204" s="185"/>
      <c r="LR204" s="185"/>
      <c r="LS204" s="185"/>
      <c r="LT204" s="185"/>
    </row>
    <row r="205" spans="1:332" ht="15" customHeight="1">
      <c r="A205" s="196" t="str">
        <f t="shared" si="50"/>
        <v>9.3.20</v>
      </c>
      <c r="B205" s="253" t="str">
        <f t="shared" si="50"/>
        <v xml:space="preserve">MONTAJE DUCHAS, incluye todos los elementos, accesorios y dispositivos adicionales para el adecuado funcionamiento o de calidad superior.                                         </v>
      </c>
      <c r="C205" s="196" t="str">
        <f t="shared" si="50"/>
        <v xml:space="preserve">UN   </v>
      </c>
      <c r="D205" s="196">
        <f t="shared" si="50"/>
        <v>5</v>
      </c>
      <c r="E205" s="196">
        <f t="shared" si="50"/>
        <v>64520.28</v>
      </c>
      <c r="F205" s="197">
        <f t="shared" si="55"/>
        <v>322601.40000000002</v>
      </c>
      <c r="G205" s="20"/>
      <c r="H205" s="21">
        <f t="shared" si="58"/>
        <v>0</v>
      </c>
      <c r="I205" s="20"/>
      <c r="J205" s="21">
        <f t="shared" si="59"/>
        <v>0</v>
      </c>
      <c r="K205" s="20"/>
      <c r="L205" s="21">
        <f t="shared" si="60"/>
        <v>0</v>
      </c>
      <c r="M205" s="20"/>
      <c r="N205" s="33">
        <f t="shared" si="63"/>
        <v>0</v>
      </c>
      <c r="O205" s="20"/>
      <c r="P205" s="22"/>
      <c r="Q205" s="20"/>
      <c r="R205" s="22"/>
      <c r="S205" s="20"/>
      <c r="T205" s="22"/>
      <c r="U205" s="20"/>
      <c r="V205" s="22"/>
      <c r="W205" s="20"/>
      <c r="X205" s="22"/>
      <c r="Y205" s="20"/>
      <c r="Z205" s="22"/>
      <c r="AA205" s="20"/>
      <c r="AB205" s="22"/>
      <c r="AC205" s="20"/>
      <c r="AD205" s="22"/>
      <c r="AE205" s="20"/>
      <c r="AF205" s="22"/>
      <c r="AG205" s="20"/>
      <c r="AH205" s="22"/>
      <c r="AI205" s="20"/>
      <c r="AJ205" s="22"/>
      <c r="AK205" s="20"/>
      <c r="AL205" s="22"/>
      <c r="AM205" s="20"/>
      <c r="AN205" s="22"/>
      <c r="AO205" s="20"/>
      <c r="AP205" s="22"/>
      <c r="AQ205" s="20"/>
      <c r="AR205" s="22"/>
      <c r="AS205" s="20"/>
      <c r="AT205" s="22"/>
      <c r="AU205" s="20"/>
      <c r="AV205" s="22"/>
      <c r="AW205" s="20"/>
      <c r="AX205" s="22"/>
      <c r="AY205" s="20"/>
      <c r="AZ205" s="22"/>
      <c r="BA205" s="20"/>
      <c r="BB205" s="22"/>
      <c r="BC205" s="20"/>
      <c r="BD205" s="22"/>
      <c r="BE205" s="20"/>
      <c r="BF205" s="22"/>
      <c r="BG205" s="83"/>
      <c r="BH205" s="84"/>
      <c r="BI205" s="20"/>
      <c r="BJ205" s="95"/>
      <c r="BK205" s="20">
        <v>0</v>
      </c>
      <c r="BL205" s="21">
        <f t="shared" si="61"/>
        <v>0</v>
      </c>
      <c r="BM205" s="20"/>
      <c r="BN205" s="95">
        <f t="shared" si="51"/>
        <v>0</v>
      </c>
      <c r="BO205" s="20"/>
      <c r="BP205" s="21">
        <f t="shared" si="62"/>
        <v>0</v>
      </c>
      <c r="BQ205" s="20"/>
      <c r="BR205" s="22"/>
      <c r="BS205" s="20"/>
      <c r="BT205" s="22"/>
      <c r="BU205" s="20"/>
      <c r="BV205" s="22"/>
      <c r="BW205" s="20"/>
      <c r="BX205" s="22"/>
      <c r="BY205" s="20"/>
      <c r="BZ205" s="172"/>
      <c r="CA205" s="20"/>
      <c r="CB205" s="164"/>
      <c r="CC205" s="20"/>
      <c r="CD205" s="178"/>
      <c r="CE205" s="20"/>
      <c r="CF205" s="95"/>
      <c r="CG205" s="20"/>
      <c r="CH205" s="95"/>
      <c r="CI205" s="20"/>
      <c r="CJ205" s="22"/>
      <c r="CK205" s="20"/>
      <c r="CL205" s="22"/>
      <c r="CM205" s="20"/>
      <c r="CN205" s="22"/>
      <c r="CO205" s="20"/>
      <c r="CP205" s="22"/>
      <c r="CQ205" s="20"/>
      <c r="CR205" s="22"/>
      <c r="CS205" s="20"/>
      <c r="CT205" s="22"/>
      <c r="CU205" s="20"/>
      <c r="CV205" s="22"/>
      <c r="CW205" s="20"/>
      <c r="CX205" s="22"/>
      <c r="CY205" s="20"/>
      <c r="CZ205" s="22"/>
      <c r="DA205" s="20"/>
      <c r="DB205" s="22"/>
      <c r="DC205" s="20"/>
      <c r="DD205" s="22"/>
      <c r="DE205" s="20"/>
      <c r="DF205" s="22"/>
      <c r="DG205" s="20"/>
      <c r="DH205" s="22"/>
      <c r="DI205" s="20"/>
      <c r="DJ205" s="22"/>
      <c r="DK205" s="20"/>
      <c r="DL205" s="22"/>
      <c r="DM205" s="20"/>
      <c r="DN205" s="22"/>
      <c r="DO205" s="20"/>
      <c r="DP205" s="22"/>
      <c r="DQ205" s="20"/>
      <c r="DR205" s="22"/>
      <c r="DS205" s="20"/>
      <c r="DT205" s="22"/>
      <c r="DU205" s="20"/>
      <c r="DV205" s="22"/>
      <c r="DW205" s="20"/>
      <c r="DX205" s="22"/>
      <c r="DY205" s="20"/>
      <c r="DZ205" s="22"/>
      <c r="EA205" s="23">
        <f t="shared" si="56"/>
        <v>0</v>
      </c>
      <c r="EB205" s="21">
        <f t="shared" si="52"/>
        <v>0</v>
      </c>
      <c r="EC205" s="193" t="e">
        <f t="shared" si="53"/>
        <v>#REF!</v>
      </c>
      <c r="ED205" s="193">
        <f t="shared" si="54"/>
        <v>0</v>
      </c>
      <c r="EE205" s="194">
        <f t="shared" si="57"/>
        <v>5</v>
      </c>
      <c r="EF205" s="185"/>
      <c r="EG205" s="185" t="s">
        <v>746</v>
      </c>
      <c r="EH205" s="185" t="s">
        <v>747</v>
      </c>
      <c r="EI205" s="185" t="s">
        <v>658</v>
      </c>
      <c r="EJ205" s="185">
        <v>5</v>
      </c>
      <c r="EK205" s="185">
        <v>64520.28</v>
      </c>
      <c r="EL205" s="185"/>
      <c r="EM205" s="185"/>
      <c r="EN205" s="185"/>
      <c r="EO205" s="185"/>
      <c r="EP205" s="185"/>
      <c r="EQ205" s="185"/>
      <c r="ER205" s="185"/>
      <c r="ES205" s="185"/>
      <c r="ET205" s="185"/>
      <c r="EU205" s="185"/>
      <c r="EV205" s="185"/>
      <c r="EW205" s="185"/>
      <c r="EX205" s="185"/>
      <c r="EY205" s="185"/>
      <c r="EZ205" s="185"/>
      <c r="FA205" s="185"/>
      <c r="FB205" s="185"/>
      <c r="FC205" s="185"/>
      <c r="FD205" s="185"/>
      <c r="FE205" s="185"/>
      <c r="FF205" s="185"/>
      <c r="FG205" s="195"/>
      <c r="FH205" s="185"/>
      <c r="FI205" s="185"/>
      <c r="FJ205" s="185"/>
      <c r="FK205" s="185"/>
      <c r="FL205" s="185"/>
      <c r="FM205" s="185"/>
      <c r="FN205" s="185"/>
      <c r="FO205" s="185"/>
      <c r="FP205" s="185"/>
      <c r="FQ205" s="185"/>
      <c r="FR205" s="185"/>
      <c r="FS205" s="185"/>
      <c r="FT205" s="185"/>
      <c r="FU205" s="185"/>
      <c r="FV205" s="185"/>
      <c r="FW205" s="185"/>
      <c r="FX205" s="185"/>
      <c r="FY205" s="185"/>
      <c r="FZ205" s="185"/>
      <c r="GA205" s="185"/>
      <c r="GB205" s="185"/>
      <c r="GC205" s="185"/>
      <c r="GD205" s="185"/>
      <c r="GE205" s="185"/>
      <c r="GF205" s="185"/>
      <c r="GG205" s="185"/>
      <c r="GH205" s="185"/>
      <c r="GI205" s="185"/>
      <c r="GJ205" s="185"/>
      <c r="GK205" s="185"/>
      <c r="GL205" s="185"/>
      <c r="GM205" s="185"/>
      <c r="GN205" s="185"/>
      <c r="GO205" s="185"/>
      <c r="GP205" s="185"/>
      <c r="GQ205" s="185"/>
      <c r="GR205" s="185"/>
      <c r="GS205" s="185"/>
      <c r="GT205" s="185"/>
      <c r="GU205" s="185"/>
      <c r="GV205" s="185"/>
      <c r="GW205" s="185"/>
      <c r="GX205" s="185"/>
      <c r="GY205" s="185"/>
      <c r="GZ205" s="185"/>
      <c r="HA205" s="185"/>
      <c r="HB205" s="185"/>
      <c r="HC205" s="185"/>
      <c r="HD205" s="185"/>
      <c r="HE205" s="185"/>
      <c r="HF205" s="185"/>
      <c r="HG205" s="185"/>
      <c r="HH205" s="185"/>
      <c r="HI205" s="185"/>
      <c r="HJ205" s="185"/>
      <c r="HK205" s="185"/>
      <c r="HL205" s="185"/>
      <c r="HM205" s="185"/>
      <c r="HN205" s="185"/>
      <c r="HO205" s="185"/>
      <c r="HP205" s="185"/>
      <c r="HQ205" s="185"/>
      <c r="HR205" s="185"/>
      <c r="HS205" s="185"/>
      <c r="HT205" s="185"/>
      <c r="HU205" s="185"/>
      <c r="HV205" s="185"/>
      <c r="HW205" s="185"/>
      <c r="HX205" s="185"/>
      <c r="HY205" s="185"/>
      <c r="HZ205" s="185"/>
      <c r="IA205" s="185"/>
      <c r="IB205" s="185"/>
      <c r="IC205" s="185"/>
      <c r="ID205" s="185"/>
      <c r="IE205" s="185"/>
      <c r="IF205" s="185"/>
      <c r="IG205" s="185"/>
      <c r="IH205" s="185"/>
      <c r="II205" s="185"/>
      <c r="IJ205" s="185"/>
      <c r="IK205" s="185"/>
      <c r="IL205" s="185"/>
      <c r="IM205" s="185"/>
      <c r="IN205" s="185"/>
      <c r="IO205" s="185"/>
      <c r="IP205" s="185"/>
      <c r="IQ205" s="185"/>
      <c r="IR205" s="185"/>
      <c r="IS205" s="185"/>
      <c r="IT205" s="185"/>
      <c r="IU205" s="185"/>
      <c r="IV205" s="185"/>
      <c r="IW205" s="185"/>
      <c r="IX205" s="185"/>
      <c r="IY205" s="185"/>
      <c r="IZ205" s="185"/>
      <c r="JA205" s="185"/>
      <c r="JB205" s="185"/>
      <c r="JC205" s="185"/>
      <c r="JD205" s="185"/>
      <c r="JE205" s="185"/>
      <c r="JF205" s="185"/>
      <c r="JG205" s="185"/>
      <c r="JH205" s="185"/>
      <c r="JI205" s="185"/>
      <c r="JJ205" s="185"/>
      <c r="JK205" s="185"/>
      <c r="JL205" s="185"/>
      <c r="JM205" s="185"/>
      <c r="JN205" s="185"/>
      <c r="JO205" s="185"/>
      <c r="JP205" s="185"/>
      <c r="JQ205" s="185"/>
      <c r="JR205" s="185"/>
      <c r="JS205" s="185"/>
      <c r="JT205" s="185"/>
      <c r="JU205" s="185"/>
      <c r="JV205" s="185"/>
      <c r="JW205" s="185"/>
      <c r="JX205" s="185"/>
      <c r="JY205" s="185"/>
      <c r="JZ205" s="185"/>
      <c r="KA205" s="185"/>
      <c r="KB205" s="185"/>
      <c r="KC205" s="185"/>
      <c r="KD205" s="185"/>
      <c r="KE205" s="185"/>
      <c r="KF205" s="185"/>
      <c r="KG205" s="185"/>
      <c r="KH205" s="185"/>
      <c r="KI205" s="185"/>
      <c r="KJ205" s="185"/>
      <c r="KK205" s="185"/>
      <c r="KL205" s="185"/>
      <c r="KM205" s="185"/>
      <c r="KN205" s="185"/>
      <c r="KO205" s="185"/>
      <c r="KP205" s="185"/>
      <c r="KQ205" s="185"/>
      <c r="KR205" s="185"/>
      <c r="KS205" s="185"/>
      <c r="KT205" s="185"/>
      <c r="KU205" s="185"/>
      <c r="KV205" s="185"/>
      <c r="KW205" s="185"/>
      <c r="KX205" s="185"/>
      <c r="KY205" s="185"/>
      <c r="KZ205" s="185"/>
      <c r="LA205" s="185"/>
      <c r="LB205" s="185"/>
      <c r="LC205" s="185"/>
      <c r="LD205" s="185"/>
      <c r="LE205" s="185"/>
      <c r="LF205" s="185"/>
      <c r="LG205" s="185"/>
      <c r="LH205" s="185"/>
      <c r="LI205" s="185"/>
      <c r="LJ205" s="185"/>
      <c r="LK205" s="185"/>
      <c r="LL205" s="185"/>
      <c r="LM205" s="185"/>
      <c r="LN205" s="185"/>
      <c r="LO205" s="185"/>
      <c r="LP205" s="185"/>
      <c r="LQ205" s="185"/>
      <c r="LR205" s="185"/>
      <c r="LS205" s="185"/>
      <c r="LT205" s="185"/>
    </row>
    <row r="206" spans="1:332" ht="14.45" customHeight="1">
      <c r="A206" s="196" t="str">
        <f t="shared" si="50"/>
        <v>9.3.21</v>
      </c>
      <c r="B206" s="253" t="str">
        <f t="shared" si="50"/>
        <v xml:space="preserve">MONTAJE LAVAPLATOS, incluye sifón desmontable y acoflex diseñado bajo la norma ANSI-ASME A112 18.1. presión nominal de trabajo 125 PSI.                                    </v>
      </c>
      <c r="C206" s="196" t="str">
        <f t="shared" si="50"/>
        <v xml:space="preserve">UN   </v>
      </c>
      <c r="D206" s="196">
        <f t="shared" si="50"/>
        <v>5</v>
      </c>
      <c r="E206" s="196">
        <f t="shared" si="50"/>
        <v>56885.4</v>
      </c>
      <c r="F206" s="197">
        <f t="shared" si="55"/>
        <v>284427</v>
      </c>
      <c r="G206" s="20"/>
      <c r="H206" s="21">
        <f t="shared" si="58"/>
        <v>0</v>
      </c>
      <c r="I206" s="20"/>
      <c r="J206" s="21">
        <f t="shared" si="59"/>
        <v>0</v>
      </c>
      <c r="K206" s="20"/>
      <c r="L206" s="21">
        <f t="shared" si="60"/>
        <v>0</v>
      </c>
      <c r="M206" s="20"/>
      <c r="N206" s="33">
        <f t="shared" si="63"/>
        <v>0</v>
      </c>
      <c r="O206" s="20"/>
      <c r="P206" s="22"/>
      <c r="Q206" s="20"/>
      <c r="R206" s="22"/>
      <c r="S206" s="20"/>
      <c r="T206" s="22"/>
      <c r="U206" s="20"/>
      <c r="V206" s="22"/>
      <c r="W206" s="20"/>
      <c r="X206" s="22"/>
      <c r="Y206" s="20"/>
      <c r="Z206" s="22"/>
      <c r="AA206" s="20"/>
      <c r="AB206" s="22"/>
      <c r="AC206" s="20"/>
      <c r="AD206" s="22"/>
      <c r="AE206" s="20"/>
      <c r="AF206" s="22"/>
      <c r="AG206" s="20"/>
      <c r="AH206" s="22"/>
      <c r="AI206" s="20"/>
      <c r="AJ206" s="22"/>
      <c r="AK206" s="20"/>
      <c r="AL206" s="22"/>
      <c r="AM206" s="20"/>
      <c r="AN206" s="22"/>
      <c r="AO206" s="20"/>
      <c r="AP206" s="22"/>
      <c r="AQ206" s="20"/>
      <c r="AR206" s="22"/>
      <c r="AS206" s="20"/>
      <c r="AT206" s="22"/>
      <c r="AU206" s="20"/>
      <c r="AV206" s="22"/>
      <c r="AW206" s="20"/>
      <c r="AX206" s="22"/>
      <c r="AY206" s="20"/>
      <c r="AZ206" s="22"/>
      <c r="BA206" s="20"/>
      <c r="BB206" s="22"/>
      <c r="BC206" s="20"/>
      <c r="BD206" s="22"/>
      <c r="BE206" s="20"/>
      <c r="BF206" s="22"/>
      <c r="BG206" s="83"/>
      <c r="BH206" s="84"/>
      <c r="BI206" s="20"/>
      <c r="BJ206" s="95"/>
      <c r="BK206" s="20">
        <v>0</v>
      </c>
      <c r="BL206" s="21">
        <f t="shared" si="61"/>
        <v>0</v>
      </c>
      <c r="BM206" s="20"/>
      <c r="BN206" s="95">
        <f t="shared" si="51"/>
        <v>0</v>
      </c>
      <c r="BO206" s="20"/>
      <c r="BP206" s="21">
        <f t="shared" si="62"/>
        <v>0</v>
      </c>
      <c r="BQ206" s="20"/>
      <c r="BR206" s="22"/>
      <c r="BS206" s="20"/>
      <c r="BT206" s="22"/>
      <c r="BU206" s="20"/>
      <c r="BV206" s="22"/>
      <c r="BW206" s="20"/>
      <c r="BX206" s="22"/>
      <c r="BY206" s="20"/>
      <c r="BZ206" s="172"/>
      <c r="CA206" s="20"/>
      <c r="CB206" s="164"/>
      <c r="CC206" s="20"/>
      <c r="CD206" s="178"/>
      <c r="CE206" s="20"/>
      <c r="CF206" s="95"/>
      <c r="CG206" s="20"/>
      <c r="CH206" s="95"/>
      <c r="CI206" s="20"/>
      <c r="CJ206" s="22"/>
      <c r="CK206" s="20"/>
      <c r="CL206" s="22"/>
      <c r="CM206" s="20"/>
      <c r="CN206" s="22"/>
      <c r="CO206" s="20"/>
      <c r="CP206" s="22"/>
      <c r="CQ206" s="20"/>
      <c r="CR206" s="22"/>
      <c r="CS206" s="20"/>
      <c r="CT206" s="22"/>
      <c r="CU206" s="20"/>
      <c r="CV206" s="22"/>
      <c r="CW206" s="20"/>
      <c r="CX206" s="22"/>
      <c r="CY206" s="20"/>
      <c r="CZ206" s="22"/>
      <c r="DA206" s="20"/>
      <c r="DB206" s="22"/>
      <c r="DC206" s="20"/>
      <c r="DD206" s="22"/>
      <c r="DE206" s="20"/>
      <c r="DF206" s="22"/>
      <c r="DG206" s="20"/>
      <c r="DH206" s="22"/>
      <c r="DI206" s="20"/>
      <c r="DJ206" s="22"/>
      <c r="DK206" s="20"/>
      <c r="DL206" s="22"/>
      <c r="DM206" s="20"/>
      <c r="DN206" s="22"/>
      <c r="DO206" s="20"/>
      <c r="DP206" s="22"/>
      <c r="DQ206" s="20"/>
      <c r="DR206" s="22"/>
      <c r="DS206" s="20"/>
      <c r="DT206" s="22"/>
      <c r="DU206" s="20"/>
      <c r="DV206" s="22"/>
      <c r="DW206" s="20"/>
      <c r="DX206" s="22"/>
      <c r="DY206" s="20"/>
      <c r="DZ206" s="22"/>
      <c r="EA206" s="23">
        <f t="shared" si="56"/>
        <v>0</v>
      </c>
      <c r="EB206" s="21">
        <f t="shared" si="52"/>
        <v>0</v>
      </c>
      <c r="EC206" s="193" t="e">
        <f t="shared" si="53"/>
        <v>#REF!</v>
      </c>
      <c r="ED206" s="193">
        <f t="shared" si="54"/>
        <v>0</v>
      </c>
      <c r="EE206" s="194">
        <f t="shared" si="57"/>
        <v>5</v>
      </c>
      <c r="EF206" s="185"/>
      <c r="EG206" s="185" t="s">
        <v>748</v>
      </c>
      <c r="EH206" s="185" t="s">
        <v>749</v>
      </c>
      <c r="EI206" s="185" t="s">
        <v>658</v>
      </c>
      <c r="EJ206" s="185">
        <v>5</v>
      </c>
      <c r="EK206" s="185">
        <v>56885.4</v>
      </c>
      <c r="EL206" s="185"/>
      <c r="EM206" s="185"/>
      <c r="EN206" s="185"/>
      <c r="EO206" s="185"/>
      <c r="EP206" s="185"/>
      <c r="EQ206" s="185"/>
      <c r="ER206" s="185"/>
      <c r="ES206" s="185"/>
      <c r="ET206" s="185"/>
      <c r="EU206" s="185"/>
      <c r="EV206" s="185"/>
      <c r="EW206" s="185"/>
      <c r="EX206" s="185"/>
      <c r="EY206" s="185"/>
      <c r="EZ206" s="185"/>
      <c r="FA206" s="185"/>
      <c r="FB206" s="185"/>
      <c r="FC206" s="185"/>
      <c r="FD206" s="185"/>
      <c r="FE206" s="185"/>
      <c r="FF206" s="185"/>
      <c r="FG206" s="195"/>
      <c r="FH206" s="185"/>
      <c r="FI206" s="185"/>
      <c r="FJ206" s="185"/>
      <c r="FK206" s="185"/>
      <c r="FL206" s="185"/>
      <c r="FM206" s="185"/>
      <c r="FN206" s="185"/>
      <c r="FO206" s="185"/>
      <c r="FP206" s="185"/>
      <c r="FQ206" s="185"/>
      <c r="FR206" s="185"/>
      <c r="FS206" s="185"/>
      <c r="FT206" s="185"/>
      <c r="FU206" s="185"/>
      <c r="FV206" s="185"/>
      <c r="FW206" s="185"/>
      <c r="FX206" s="185"/>
      <c r="FY206" s="185"/>
      <c r="FZ206" s="185"/>
      <c r="GA206" s="185"/>
      <c r="GB206" s="185"/>
      <c r="GC206" s="185"/>
      <c r="GD206" s="185"/>
      <c r="GE206" s="185"/>
      <c r="GF206" s="185"/>
      <c r="GG206" s="185"/>
      <c r="GH206" s="185"/>
      <c r="GI206" s="185"/>
      <c r="GJ206" s="185"/>
      <c r="GK206" s="185"/>
      <c r="GL206" s="185"/>
      <c r="GM206" s="185"/>
      <c r="GN206" s="185"/>
      <c r="GO206" s="185"/>
      <c r="GP206" s="185"/>
      <c r="GQ206" s="185"/>
      <c r="GR206" s="185"/>
      <c r="GS206" s="185"/>
      <c r="GT206" s="185"/>
      <c r="GU206" s="185"/>
      <c r="GV206" s="185"/>
      <c r="GW206" s="185"/>
      <c r="GX206" s="185"/>
      <c r="GY206" s="185"/>
      <c r="GZ206" s="185"/>
      <c r="HA206" s="185"/>
      <c r="HB206" s="185"/>
      <c r="HC206" s="185"/>
      <c r="HD206" s="185"/>
      <c r="HE206" s="185"/>
      <c r="HF206" s="185"/>
      <c r="HG206" s="185"/>
      <c r="HH206" s="185"/>
      <c r="HI206" s="185"/>
      <c r="HJ206" s="185"/>
      <c r="HK206" s="185"/>
      <c r="HL206" s="185"/>
      <c r="HM206" s="185"/>
      <c r="HN206" s="185"/>
      <c r="HO206" s="185"/>
      <c r="HP206" s="185"/>
      <c r="HQ206" s="185"/>
      <c r="HR206" s="185"/>
      <c r="HS206" s="185"/>
      <c r="HT206" s="185"/>
      <c r="HU206" s="185"/>
      <c r="HV206" s="185"/>
      <c r="HW206" s="185"/>
      <c r="HX206" s="185"/>
      <c r="HY206" s="185"/>
      <c r="HZ206" s="185"/>
      <c r="IA206" s="185"/>
      <c r="IB206" s="185"/>
      <c r="IC206" s="185"/>
      <c r="ID206" s="185"/>
      <c r="IE206" s="185"/>
      <c r="IF206" s="185"/>
      <c r="IG206" s="185"/>
      <c r="IH206" s="185"/>
      <c r="II206" s="185"/>
      <c r="IJ206" s="185"/>
      <c r="IK206" s="185"/>
      <c r="IL206" s="185"/>
      <c r="IM206" s="185"/>
      <c r="IN206" s="185"/>
      <c r="IO206" s="185"/>
      <c r="IP206" s="185"/>
      <c r="IQ206" s="185"/>
      <c r="IR206" s="185"/>
      <c r="IS206" s="185"/>
      <c r="IT206" s="185"/>
      <c r="IU206" s="185"/>
      <c r="IV206" s="185"/>
      <c r="IW206" s="185"/>
      <c r="IX206" s="185"/>
      <c r="IY206" s="185"/>
      <c r="IZ206" s="185"/>
      <c r="JA206" s="185"/>
      <c r="JB206" s="185"/>
      <c r="JC206" s="185"/>
      <c r="JD206" s="185"/>
      <c r="JE206" s="185"/>
      <c r="JF206" s="185"/>
      <c r="JG206" s="185"/>
      <c r="JH206" s="185"/>
      <c r="JI206" s="185"/>
      <c r="JJ206" s="185"/>
      <c r="JK206" s="185"/>
      <c r="JL206" s="185"/>
      <c r="JM206" s="185"/>
      <c r="JN206" s="185"/>
      <c r="JO206" s="185"/>
      <c r="JP206" s="185"/>
      <c r="JQ206" s="185"/>
      <c r="JR206" s="185"/>
      <c r="JS206" s="185"/>
      <c r="JT206" s="185"/>
      <c r="JU206" s="185"/>
      <c r="JV206" s="185"/>
      <c r="JW206" s="185"/>
      <c r="JX206" s="185"/>
      <c r="JY206" s="185"/>
      <c r="JZ206" s="185"/>
      <c r="KA206" s="185"/>
      <c r="KB206" s="185"/>
      <c r="KC206" s="185"/>
      <c r="KD206" s="185"/>
      <c r="KE206" s="185"/>
      <c r="KF206" s="185"/>
      <c r="KG206" s="185"/>
      <c r="KH206" s="185"/>
      <c r="KI206" s="185"/>
      <c r="KJ206" s="185"/>
      <c r="KK206" s="185"/>
      <c r="KL206" s="185"/>
      <c r="KM206" s="185"/>
      <c r="KN206" s="185"/>
      <c r="KO206" s="185"/>
      <c r="KP206" s="185"/>
      <c r="KQ206" s="185"/>
      <c r="KR206" s="185"/>
      <c r="KS206" s="185"/>
      <c r="KT206" s="185"/>
      <c r="KU206" s="185"/>
      <c r="KV206" s="185"/>
      <c r="KW206" s="185"/>
      <c r="KX206" s="185"/>
      <c r="KY206" s="185"/>
      <c r="KZ206" s="185"/>
      <c r="LA206" s="185"/>
      <c r="LB206" s="185"/>
      <c r="LC206" s="185"/>
      <c r="LD206" s="185"/>
      <c r="LE206" s="185"/>
      <c r="LF206" s="185"/>
      <c r="LG206" s="185"/>
      <c r="LH206" s="185"/>
      <c r="LI206" s="185"/>
      <c r="LJ206" s="185"/>
      <c r="LK206" s="185"/>
      <c r="LL206" s="185"/>
      <c r="LM206" s="185"/>
      <c r="LN206" s="185"/>
      <c r="LO206" s="185"/>
      <c r="LP206" s="185"/>
      <c r="LQ206" s="185"/>
      <c r="LR206" s="185"/>
      <c r="LS206" s="185"/>
      <c r="LT206" s="185"/>
    </row>
    <row r="207" spans="1:332" ht="15" customHeight="1">
      <c r="A207" s="196" t="str">
        <f t="shared" si="50"/>
        <v>9.3.22</v>
      </c>
      <c r="B207" s="253" t="str">
        <f t="shared" si="50"/>
        <v xml:space="preserve">MONTAJE PUNTO DE ASEO, Incluye sifón desmontable y acoflex diseñado bajo la norma
ANSI-ASME A112 18.1. presión nominal de trabajo 125 PSI.                            </v>
      </c>
      <c r="C207" s="196" t="str">
        <f t="shared" si="50"/>
        <v xml:space="preserve">UN   </v>
      </c>
      <c r="D207" s="196">
        <f t="shared" si="50"/>
        <v>15</v>
      </c>
      <c r="E207" s="196">
        <f t="shared" si="50"/>
        <v>42935.31</v>
      </c>
      <c r="F207" s="197">
        <f t="shared" si="55"/>
        <v>644029.64999999991</v>
      </c>
      <c r="G207" s="20"/>
      <c r="H207" s="21">
        <f t="shared" si="58"/>
        <v>0</v>
      </c>
      <c r="I207" s="20"/>
      <c r="J207" s="21">
        <f t="shared" si="59"/>
        <v>0</v>
      </c>
      <c r="K207" s="20"/>
      <c r="L207" s="21">
        <f t="shared" si="60"/>
        <v>0</v>
      </c>
      <c r="M207" s="20"/>
      <c r="N207" s="33">
        <f t="shared" si="63"/>
        <v>0</v>
      </c>
      <c r="O207" s="20"/>
      <c r="P207" s="22"/>
      <c r="Q207" s="20"/>
      <c r="R207" s="22"/>
      <c r="S207" s="20"/>
      <c r="T207" s="22"/>
      <c r="U207" s="20"/>
      <c r="V207" s="22"/>
      <c r="W207" s="20"/>
      <c r="X207" s="22"/>
      <c r="Y207" s="20"/>
      <c r="Z207" s="22"/>
      <c r="AA207" s="20"/>
      <c r="AB207" s="22"/>
      <c r="AC207" s="20"/>
      <c r="AD207" s="22"/>
      <c r="AE207" s="20"/>
      <c r="AF207" s="22"/>
      <c r="AG207" s="20"/>
      <c r="AH207" s="22"/>
      <c r="AI207" s="20"/>
      <c r="AJ207" s="22"/>
      <c r="AK207" s="20"/>
      <c r="AL207" s="22"/>
      <c r="AM207" s="20"/>
      <c r="AN207" s="22"/>
      <c r="AO207" s="20"/>
      <c r="AP207" s="22"/>
      <c r="AQ207" s="20"/>
      <c r="AR207" s="22"/>
      <c r="AS207" s="20"/>
      <c r="AT207" s="22"/>
      <c r="AU207" s="20"/>
      <c r="AV207" s="22"/>
      <c r="AW207" s="20"/>
      <c r="AX207" s="22"/>
      <c r="AY207" s="20"/>
      <c r="AZ207" s="22"/>
      <c r="BA207" s="20"/>
      <c r="BB207" s="22"/>
      <c r="BC207" s="20"/>
      <c r="BD207" s="22"/>
      <c r="BE207" s="20"/>
      <c r="BF207" s="22"/>
      <c r="BG207" s="83"/>
      <c r="BH207" s="84"/>
      <c r="BI207" s="20"/>
      <c r="BJ207" s="95"/>
      <c r="BK207" s="20">
        <v>0</v>
      </c>
      <c r="BL207" s="21">
        <f t="shared" si="61"/>
        <v>0</v>
      </c>
      <c r="BM207" s="20"/>
      <c r="BN207" s="95">
        <f t="shared" si="51"/>
        <v>0</v>
      </c>
      <c r="BO207" s="20"/>
      <c r="BP207" s="21">
        <f t="shared" si="62"/>
        <v>0</v>
      </c>
      <c r="BQ207" s="20"/>
      <c r="BR207" s="22"/>
      <c r="BS207" s="20"/>
      <c r="BT207" s="22"/>
      <c r="BU207" s="20"/>
      <c r="BV207" s="22"/>
      <c r="BW207" s="20"/>
      <c r="BX207" s="22"/>
      <c r="BY207" s="20"/>
      <c r="BZ207" s="172"/>
      <c r="CA207" s="20"/>
      <c r="CB207" s="164"/>
      <c r="CC207" s="20"/>
      <c r="CD207" s="178"/>
      <c r="CE207" s="20"/>
      <c r="CF207" s="95"/>
      <c r="CG207" s="20"/>
      <c r="CH207" s="95"/>
      <c r="CI207" s="20"/>
      <c r="CJ207" s="22"/>
      <c r="CK207" s="20"/>
      <c r="CL207" s="22"/>
      <c r="CM207" s="20"/>
      <c r="CN207" s="22"/>
      <c r="CO207" s="20"/>
      <c r="CP207" s="22"/>
      <c r="CQ207" s="20"/>
      <c r="CR207" s="22"/>
      <c r="CS207" s="20"/>
      <c r="CT207" s="22"/>
      <c r="CU207" s="20"/>
      <c r="CV207" s="22"/>
      <c r="CW207" s="20"/>
      <c r="CX207" s="22"/>
      <c r="CY207" s="20"/>
      <c r="CZ207" s="22"/>
      <c r="DA207" s="20"/>
      <c r="DB207" s="22"/>
      <c r="DC207" s="20"/>
      <c r="DD207" s="22"/>
      <c r="DE207" s="20"/>
      <c r="DF207" s="22"/>
      <c r="DG207" s="20"/>
      <c r="DH207" s="22"/>
      <c r="DI207" s="20"/>
      <c r="DJ207" s="22"/>
      <c r="DK207" s="20"/>
      <c r="DL207" s="22"/>
      <c r="DM207" s="20"/>
      <c r="DN207" s="22"/>
      <c r="DO207" s="20"/>
      <c r="DP207" s="22"/>
      <c r="DQ207" s="20"/>
      <c r="DR207" s="22"/>
      <c r="DS207" s="20"/>
      <c r="DT207" s="22"/>
      <c r="DU207" s="20"/>
      <c r="DV207" s="22"/>
      <c r="DW207" s="20"/>
      <c r="DX207" s="22"/>
      <c r="DY207" s="20"/>
      <c r="DZ207" s="22"/>
      <c r="EA207" s="23">
        <f t="shared" si="56"/>
        <v>0</v>
      </c>
      <c r="EB207" s="21">
        <f t="shared" si="52"/>
        <v>0</v>
      </c>
      <c r="EC207" s="193" t="e">
        <f t="shared" si="53"/>
        <v>#REF!</v>
      </c>
      <c r="ED207" s="193">
        <f t="shared" si="54"/>
        <v>0</v>
      </c>
      <c r="EE207" s="194">
        <f t="shared" si="57"/>
        <v>15</v>
      </c>
      <c r="EF207" s="185"/>
      <c r="EG207" s="185" t="s">
        <v>750</v>
      </c>
      <c r="EH207" s="185" t="s">
        <v>751</v>
      </c>
      <c r="EI207" s="185" t="s">
        <v>658</v>
      </c>
      <c r="EJ207" s="185">
        <v>15</v>
      </c>
      <c r="EK207" s="185">
        <v>42935.31</v>
      </c>
      <c r="EL207" s="185"/>
      <c r="EM207" s="185"/>
      <c r="EN207" s="185"/>
      <c r="EO207" s="185"/>
      <c r="EP207" s="185"/>
      <c r="EQ207" s="185"/>
      <c r="ER207" s="185"/>
      <c r="ES207" s="185"/>
      <c r="ET207" s="185"/>
      <c r="EU207" s="185"/>
      <c r="EV207" s="185"/>
      <c r="EW207" s="185"/>
      <c r="EX207" s="185"/>
      <c r="EY207" s="185"/>
      <c r="EZ207" s="185"/>
      <c r="FA207" s="185"/>
      <c r="FB207" s="185"/>
      <c r="FC207" s="185"/>
      <c r="FD207" s="185"/>
      <c r="FE207" s="185"/>
      <c r="FF207" s="185"/>
      <c r="FG207" s="195"/>
      <c r="FH207" s="185"/>
      <c r="FI207" s="185"/>
      <c r="FJ207" s="185"/>
      <c r="FK207" s="185"/>
      <c r="FL207" s="185"/>
      <c r="FM207" s="185"/>
      <c r="FN207" s="185"/>
      <c r="FO207" s="185"/>
      <c r="FP207" s="185"/>
      <c r="FQ207" s="185"/>
      <c r="FR207" s="185"/>
      <c r="FS207" s="185"/>
      <c r="FT207" s="185"/>
      <c r="FU207" s="185"/>
      <c r="FV207" s="185"/>
      <c r="FW207" s="185"/>
      <c r="FX207" s="185"/>
      <c r="FY207" s="185"/>
      <c r="FZ207" s="185"/>
      <c r="GA207" s="185"/>
      <c r="GB207" s="185"/>
      <c r="GC207" s="185"/>
      <c r="GD207" s="185"/>
      <c r="GE207" s="185"/>
      <c r="GF207" s="185"/>
      <c r="GG207" s="185"/>
      <c r="GH207" s="185"/>
      <c r="GI207" s="185"/>
      <c r="GJ207" s="185"/>
      <c r="GK207" s="185"/>
      <c r="GL207" s="185"/>
      <c r="GM207" s="185"/>
      <c r="GN207" s="185"/>
      <c r="GO207" s="185"/>
      <c r="GP207" s="185"/>
      <c r="GQ207" s="185"/>
      <c r="GR207" s="185"/>
      <c r="GS207" s="185"/>
      <c r="GT207" s="185"/>
      <c r="GU207" s="185"/>
      <c r="GV207" s="185"/>
      <c r="GW207" s="185"/>
      <c r="GX207" s="185"/>
      <c r="GY207" s="185"/>
      <c r="GZ207" s="185"/>
      <c r="HA207" s="185"/>
      <c r="HB207" s="185"/>
      <c r="HC207" s="185"/>
      <c r="HD207" s="185"/>
      <c r="HE207" s="185"/>
      <c r="HF207" s="185"/>
      <c r="HG207" s="185"/>
      <c r="HH207" s="185"/>
      <c r="HI207" s="185"/>
      <c r="HJ207" s="185"/>
      <c r="HK207" s="185"/>
      <c r="HL207" s="185"/>
      <c r="HM207" s="185"/>
      <c r="HN207" s="185"/>
      <c r="HO207" s="185"/>
      <c r="HP207" s="185"/>
      <c r="HQ207" s="185"/>
      <c r="HR207" s="185"/>
      <c r="HS207" s="185"/>
      <c r="HT207" s="185"/>
      <c r="HU207" s="185"/>
      <c r="HV207" s="185"/>
      <c r="HW207" s="185"/>
      <c r="HX207" s="185"/>
      <c r="HY207" s="185"/>
      <c r="HZ207" s="185"/>
      <c r="IA207" s="185"/>
      <c r="IB207" s="185"/>
      <c r="IC207" s="185"/>
      <c r="ID207" s="185"/>
      <c r="IE207" s="185"/>
      <c r="IF207" s="185"/>
      <c r="IG207" s="185"/>
      <c r="IH207" s="185"/>
      <c r="II207" s="185"/>
      <c r="IJ207" s="185"/>
      <c r="IK207" s="185"/>
      <c r="IL207" s="185"/>
      <c r="IM207" s="185"/>
      <c r="IN207" s="185"/>
      <c r="IO207" s="185"/>
      <c r="IP207" s="185"/>
      <c r="IQ207" s="185"/>
      <c r="IR207" s="185"/>
      <c r="IS207" s="185"/>
      <c r="IT207" s="185"/>
      <c r="IU207" s="185"/>
      <c r="IV207" s="185"/>
      <c r="IW207" s="185"/>
      <c r="IX207" s="185"/>
      <c r="IY207" s="185"/>
      <c r="IZ207" s="185"/>
      <c r="JA207" s="185"/>
      <c r="JB207" s="185"/>
      <c r="JC207" s="185"/>
      <c r="JD207" s="185"/>
      <c r="JE207" s="185"/>
      <c r="JF207" s="185"/>
      <c r="JG207" s="185"/>
      <c r="JH207" s="185"/>
      <c r="JI207" s="185"/>
      <c r="JJ207" s="185"/>
      <c r="JK207" s="185"/>
      <c r="JL207" s="185"/>
      <c r="JM207" s="185"/>
      <c r="JN207" s="185"/>
      <c r="JO207" s="185"/>
      <c r="JP207" s="185"/>
      <c r="JQ207" s="185"/>
      <c r="JR207" s="185"/>
      <c r="JS207" s="185"/>
      <c r="JT207" s="185"/>
      <c r="JU207" s="185"/>
      <c r="JV207" s="185"/>
      <c r="JW207" s="185"/>
      <c r="JX207" s="185"/>
      <c r="JY207" s="185"/>
      <c r="JZ207" s="185"/>
      <c r="KA207" s="185"/>
      <c r="KB207" s="185"/>
      <c r="KC207" s="185"/>
      <c r="KD207" s="185"/>
      <c r="KE207" s="185"/>
      <c r="KF207" s="185"/>
      <c r="KG207" s="185"/>
      <c r="KH207" s="185"/>
      <c r="KI207" s="185"/>
      <c r="KJ207" s="185"/>
      <c r="KK207" s="185"/>
      <c r="KL207" s="185"/>
      <c r="KM207" s="185"/>
      <c r="KN207" s="185"/>
      <c r="KO207" s="185"/>
      <c r="KP207" s="185"/>
      <c r="KQ207" s="185"/>
      <c r="KR207" s="185"/>
      <c r="KS207" s="185"/>
      <c r="KT207" s="185"/>
      <c r="KU207" s="185"/>
      <c r="KV207" s="185"/>
      <c r="KW207" s="185"/>
      <c r="KX207" s="185"/>
      <c r="KY207" s="185"/>
      <c r="KZ207" s="185"/>
      <c r="LA207" s="185"/>
      <c r="LB207" s="185"/>
      <c r="LC207" s="185"/>
      <c r="LD207" s="185"/>
      <c r="LE207" s="185"/>
      <c r="LF207" s="185"/>
      <c r="LG207" s="185"/>
      <c r="LH207" s="185"/>
      <c r="LI207" s="185"/>
      <c r="LJ207" s="185"/>
      <c r="LK207" s="185"/>
      <c r="LL207" s="185"/>
      <c r="LM207" s="185"/>
      <c r="LN207" s="185"/>
      <c r="LO207" s="185"/>
      <c r="LP207" s="185"/>
      <c r="LQ207" s="185"/>
      <c r="LR207" s="185"/>
      <c r="LS207" s="185"/>
      <c r="LT207" s="185"/>
    </row>
    <row r="208" spans="1:332" ht="14.45" customHeight="1">
      <c r="A208" s="196" t="str">
        <f t="shared" si="50"/>
        <v>9.3.23</v>
      </c>
      <c r="B208" s="253" t="str">
        <f t="shared" si="50"/>
        <v xml:space="preserve">MONTAJE LLAVE MANGUERA, Incluye sifón desmontable y acoflex diseñado bajo la norma
ANSI-ASME A112 18.1. presión nominal de trabajo 125 PSI.                                </v>
      </c>
      <c r="C208" s="196" t="str">
        <f t="shared" si="50"/>
        <v xml:space="preserve">UN   </v>
      </c>
      <c r="D208" s="196">
        <f t="shared" si="50"/>
        <v>20</v>
      </c>
      <c r="E208" s="196">
        <f t="shared" si="50"/>
        <v>42935.31</v>
      </c>
      <c r="F208" s="197">
        <f t="shared" si="55"/>
        <v>858706.2</v>
      </c>
      <c r="G208" s="20"/>
      <c r="H208" s="21">
        <f t="shared" si="58"/>
        <v>0</v>
      </c>
      <c r="I208" s="20"/>
      <c r="J208" s="21">
        <f t="shared" si="59"/>
        <v>0</v>
      </c>
      <c r="K208" s="20"/>
      <c r="L208" s="21">
        <f t="shared" si="60"/>
        <v>0</v>
      </c>
      <c r="M208" s="20"/>
      <c r="N208" s="33">
        <f t="shared" si="63"/>
        <v>0</v>
      </c>
      <c r="O208" s="20"/>
      <c r="P208" s="22"/>
      <c r="Q208" s="20"/>
      <c r="R208" s="22"/>
      <c r="S208" s="20"/>
      <c r="T208" s="22"/>
      <c r="U208" s="20"/>
      <c r="V208" s="22"/>
      <c r="W208" s="20"/>
      <c r="X208" s="22"/>
      <c r="Y208" s="20"/>
      <c r="Z208" s="22"/>
      <c r="AA208" s="20"/>
      <c r="AB208" s="22"/>
      <c r="AC208" s="20"/>
      <c r="AD208" s="22"/>
      <c r="AE208" s="20"/>
      <c r="AF208" s="22"/>
      <c r="AG208" s="20"/>
      <c r="AH208" s="22"/>
      <c r="AI208" s="20"/>
      <c r="AJ208" s="22"/>
      <c r="AK208" s="20"/>
      <c r="AL208" s="22"/>
      <c r="AM208" s="20"/>
      <c r="AN208" s="22"/>
      <c r="AO208" s="20"/>
      <c r="AP208" s="22"/>
      <c r="AQ208" s="20"/>
      <c r="AR208" s="22"/>
      <c r="AS208" s="20"/>
      <c r="AT208" s="22"/>
      <c r="AU208" s="20"/>
      <c r="AV208" s="22"/>
      <c r="AW208" s="20"/>
      <c r="AX208" s="22"/>
      <c r="AY208" s="20"/>
      <c r="AZ208" s="22"/>
      <c r="BA208" s="20"/>
      <c r="BB208" s="22"/>
      <c r="BC208" s="20"/>
      <c r="BD208" s="22"/>
      <c r="BE208" s="20"/>
      <c r="BF208" s="22"/>
      <c r="BG208" s="83"/>
      <c r="BH208" s="84"/>
      <c r="BI208" s="20"/>
      <c r="BJ208" s="95"/>
      <c r="BK208" s="20">
        <v>0</v>
      </c>
      <c r="BL208" s="21">
        <f t="shared" si="61"/>
        <v>0</v>
      </c>
      <c r="BM208" s="20"/>
      <c r="BN208" s="95">
        <f t="shared" si="51"/>
        <v>0</v>
      </c>
      <c r="BO208" s="20"/>
      <c r="BP208" s="21">
        <f t="shared" si="62"/>
        <v>0</v>
      </c>
      <c r="BQ208" s="20"/>
      <c r="BR208" s="22"/>
      <c r="BS208" s="20"/>
      <c r="BT208" s="22"/>
      <c r="BU208" s="20"/>
      <c r="BV208" s="22"/>
      <c r="BW208" s="20"/>
      <c r="BX208" s="22"/>
      <c r="BY208" s="20"/>
      <c r="BZ208" s="172"/>
      <c r="CA208" s="20"/>
      <c r="CB208" s="164"/>
      <c r="CC208" s="20"/>
      <c r="CD208" s="178"/>
      <c r="CE208" s="20"/>
      <c r="CF208" s="95"/>
      <c r="CG208" s="20"/>
      <c r="CH208" s="95"/>
      <c r="CI208" s="20"/>
      <c r="CJ208" s="22"/>
      <c r="CK208" s="20"/>
      <c r="CL208" s="22"/>
      <c r="CM208" s="20"/>
      <c r="CN208" s="22"/>
      <c r="CO208" s="20"/>
      <c r="CP208" s="22"/>
      <c r="CQ208" s="20"/>
      <c r="CR208" s="22"/>
      <c r="CS208" s="20"/>
      <c r="CT208" s="22"/>
      <c r="CU208" s="20"/>
      <c r="CV208" s="22"/>
      <c r="CW208" s="20"/>
      <c r="CX208" s="22"/>
      <c r="CY208" s="20"/>
      <c r="CZ208" s="22"/>
      <c r="DA208" s="20"/>
      <c r="DB208" s="22"/>
      <c r="DC208" s="20"/>
      <c r="DD208" s="22"/>
      <c r="DE208" s="20"/>
      <c r="DF208" s="22"/>
      <c r="DG208" s="20"/>
      <c r="DH208" s="22"/>
      <c r="DI208" s="20"/>
      <c r="DJ208" s="22"/>
      <c r="DK208" s="20"/>
      <c r="DL208" s="22"/>
      <c r="DM208" s="20"/>
      <c r="DN208" s="22"/>
      <c r="DO208" s="20"/>
      <c r="DP208" s="22"/>
      <c r="DQ208" s="20"/>
      <c r="DR208" s="22"/>
      <c r="DS208" s="20"/>
      <c r="DT208" s="22"/>
      <c r="DU208" s="20"/>
      <c r="DV208" s="22"/>
      <c r="DW208" s="20"/>
      <c r="DX208" s="22"/>
      <c r="DY208" s="20"/>
      <c r="DZ208" s="22"/>
      <c r="EA208" s="23">
        <f t="shared" si="56"/>
        <v>0</v>
      </c>
      <c r="EB208" s="21">
        <f t="shared" si="52"/>
        <v>0</v>
      </c>
      <c r="EC208" s="193" t="e">
        <f t="shared" si="53"/>
        <v>#REF!</v>
      </c>
      <c r="ED208" s="193">
        <f t="shared" si="54"/>
        <v>0</v>
      </c>
      <c r="EE208" s="194">
        <f t="shared" si="57"/>
        <v>20</v>
      </c>
      <c r="EF208" s="185"/>
      <c r="EG208" s="185" t="s">
        <v>752</v>
      </c>
      <c r="EH208" s="185" t="s">
        <v>753</v>
      </c>
      <c r="EI208" s="185" t="s">
        <v>658</v>
      </c>
      <c r="EJ208" s="185">
        <v>20</v>
      </c>
      <c r="EK208" s="185">
        <v>42935.31</v>
      </c>
      <c r="EL208" s="185"/>
      <c r="EM208" s="185"/>
      <c r="EN208" s="185"/>
      <c r="EO208" s="185"/>
      <c r="EP208" s="185"/>
      <c r="EQ208" s="185"/>
      <c r="ER208" s="185"/>
      <c r="ES208" s="185"/>
      <c r="ET208" s="185"/>
      <c r="EU208" s="185"/>
      <c r="EV208" s="185"/>
      <c r="EW208" s="185"/>
      <c r="EX208" s="185"/>
      <c r="EY208" s="185"/>
      <c r="EZ208" s="185"/>
      <c r="FA208" s="185"/>
      <c r="FB208" s="185"/>
      <c r="FC208" s="185"/>
      <c r="FD208" s="185"/>
      <c r="FE208" s="185"/>
      <c r="FF208" s="185"/>
      <c r="FG208" s="195"/>
      <c r="FH208" s="185"/>
      <c r="FI208" s="185"/>
      <c r="FJ208" s="185"/>
      <c r="FK208" s="185"/>
      <c r="FL208" s="185"/>
      <c r="FM208" s="185"/>
      <c r="FN208" s="185"/>
      <c r="FO208" s="185"/>
      <c r="FP208" s="185"/>
      <c r="FQ208" s="185"/>
      <c r="FR208" s="185"/>
      <c r="FS208" s="185"/>
      <c r="FT208" s="185"/>
      <c r="FU208" s="185"/>
      <c r="FV208" s="185"/>
      <c r="FW208" s="185"/>
      <c r="FX208" s="185"/>
      <c r="FY208" s="185"/>
      <c r="FZ208" s="185"/>
      <c r="GA208" s="185"/>
      <c r="GB208" s="185"/>
      <c r="GC208" s="185"/>
      <c r="GD208" s="185"/>
      <c r="GE208" s="185"/>
      <c r="GF208" s="185"/>
      <c r="GG208" s="185"/>
      <c r="GH208" s="185"/>
      <c r="GI208" s="185"/>
      <c r="GJ208" s="185"/>
      <c r="GK208" s="185"/>
      <c r="GL208" s="185"/>
      <c r="GM208" s="185"/>
      <c r="GN208" s="185"/>
      <c r="GO208" s="185"/>
      <c r="GP208" s="185"/>
      <c r="GQ208" s="185"/>
      <c r="GR208" s="185"/>
      <c r="GS208" s="185"/>
      <c r="GT208" s="185"/>
      <c r="GU208" s="185"/>
      <c r="GV208" s="185"/>
      <c r="GW208" s="185"/>
      <c r="GX208" s="185"/>
      <c r="GY208" s="185"/>
      <c r="GZ208" s="185"/>
      <c r="HA208" s="185"/>
      <c r="HB208" s="185"/>
      <c r="HC208" s="185"/>
      <c r="HD208" s="185"/>
      <c r="HE208" s="185"/>
      <c r="HF208" s="185"/>
      <c r="HG208" s="185"/>
      <c r="HH208" s="185"/>
      <c r="HI208" s="185"/>
      <c r="HJ208" s="185"/>
      <c r="HK208" s="185"/>
      <c r="HL208" s="185"/>
      <c r="HM208" s="185"/>
      <c r="HN208" s="185"/>
      <c r="HO208" s="185"/>
      <c r="HP208" s="185"/>
      <c r="HQ208" s="185"/>
      <c r="HR208" s="185"/>
      <c r="HS208" s="185"/>
      <c r="HT208" s="185"/>
      <c r="HU208" s="185"/>
      <c r="HV208" s="185"/>
      <c r="HW208" s="185"/>
      <c r="HX208" s="185"/>
      <c r="HY208" s="185"/>
      <c r="HZ208" s="185"/>
      <c r="IA208" s="185"/>
      <c r="IB208" s="185"/>
      <c r="IC208" s="185"/>
      <c r="ID208" s="185"/>
      <c r="IE208" s="185"/>
      <c r="IF208" s="185"/>
      <c r="IG208" s="185"/>
      <c r="IH208" s="185"/>
      <c r="II208" s="185"/>
      <c r="IJ208" s="185"/>
      <c r="IK208" s="185"/>
      <c r="IL208" s="185"/>
      <c r="IM208" s="185"/>
      <c r="IN208" s="185"/>
      <c r="IO208" s="185"/>
      <c r="IP208" s="185"/>
      <c r="IQ208" s="185"/>
      <c r="IR208" s="185"/>
      <c r="IS208" s="185"/>
      <c r="IT208" s="185"/>
      <c r="IU208" s="185"/>
      <c r="IV208" s="185"/>
      <c r="IW208" s="185"/>
      <c r="IX208" s="185"/>
      <c r="IY208" s="185"/>
      <c r="IZ208" s="185"/>
      <c r="JA208" s="185"/>
      <c r="JB208" s="185"/>
      <c r="JC208" s="185"/>
      <c r="JD208" s="185"/>
      <c r="JE208" s="185"/>
      <c r="JF208" s="185"/>
      <c r="JG208" s="185"/>
      <c r="JH208" s="185"/>
      <c r="JI208" s="185"/>
      <c r="JJ208" s="185"/>
      <c r="JK208" s="185"/>
      <c r="JL208" s="185"/>
      <c r="JM208" s="185"/>
      <c r="JN208" s="185"/>
      <c r="JO208" s="185"/>
      <c r="JP208" s="185"/>
      <c r="JQ208" s="185"/>
      <c r="JR208" s="185"/>
      <c r="JS208" s="185"/>
      <c r="JT208" s="185"/>
      <c r="JU208" s="185"/>
      <c r="JV208" s="185"/>
      <c r="JW208" s="185"/>
      <c r="JX208" s="185"/>
      <c r="JY208" s="185"/>
      <c r="JZ208" s="185"/>
      <c r="KA208" s="185"/>
      <c r="KB208" s="185"/>
      <c r="KC208" s="185"/>
      <c r="KD208" s="185"/>
      <c r="KE208" s="185"/>
      <c r="KF208" s="185"/>
      <c r="KG208" s="185"/>
      <c r="KH208" s="185"/>
      <c r="KI208" s="185"/>
      <c r="KJ208" s="185"/>
      <c r="KK208" s="185"/>
      <c r="KL208" s="185"/>
      <c r="KM208" s="185"/>
      <c r="KN208" s="185"/>
      <c r="KO208" s="185"/>
      <c r="KP208" s="185"/>
      <c r="KQ208" s="185"/>
      <c r="KR208" s="185"/>
      <c r="KS208" s="185"/>
      <c r="KT208" s="185"/>
      <c r="KU208" s="185"/>
      <c r="KV208" s="185"/>
      <c r="KW208" s="185"/>
      <c r="KX208" s="185"/>
      <c r="KY208" s="185"/>
      <c r="KZ208" s="185"/>
      <c r="LA208" s="185"/>
      <c r="LB208" s="185"/>
      <c r="LC208" s="185"/>
      <c r="LD208" s="185"/>
      <c r="LE208" s="185"/>
      <c r="LF208" s="185"/>
      <c r="LG208" s="185"/>
      <c r="LH208" s="185"/>
      <c r="LI208" s="185"/>
      <c r="LJ208" s="185"/>
      <c r="LK208" s="185"/>
      <c r="LL208" s="185"/>
      <c r="LM208" s="185"/>
      <c r="LN208" s="185"/>
      <c r="LO208" s="185"/>
      <c r="LP208" s="185"/>
      <c r="LQ208" s="185"/>
      <c r="LR208" s="185"/>
      <c r="LS208" s="185"/>
      <c r="LT208" s="185"/>
    </row>
    <row r="209" spans="1:332" ht="15" customHeight="1">
      <c r="A209" s="196" t="str">
        <f t="shared" si="50"/>
        <v>9.3.24</v>
      </c>
      <c r="B209" s="253" t="str">
        <f t="shared" si="50"/>
        <v xml:space="preserve">CAJA DE INSPECCIÓN 70X70 cm;  H mäx:1.0m, Base en concreto Impermebilizado, e=0,125m, paredes en ladrillo recocido, pañete Impermeabilizado, marcos en platina de hierro, el ángulo Será de 2" x 1/8".                                         </v>
      </c>
      <c r="C209" s="196" t="str">
        <f t="shared" si="50"/>
        <v xml:space="preserve">UN   </v>
      </c>
      <c r="D209" s="196">
        <f t="shared" si="50"/>
        <v>20</v>
      </c>
      <c r="E209" s="196">
        <f t="shared" si="50"/>
        <v>596097.80999999994</v>
      </c>
      <c r="F209" s="197">
        <f t="shared" si="55"/>
        <v>11921956.199999999</v>
      </c>
      <c r="G209" s="20"/>
      <c r="H209" s="21">
        <f t="shared" si="58"/>
        <v>0</v>
      </c>
      <c r="I209" s="20"/>
      <c r="J209" s="21">
        <f t="shared" si="59"/>
        <v>0</v>
      </c>
      <c r="K209" s="20"/>
      <c r="L209" s="21">
        <f t="shared" si="60"/>
        <v>0</v>
      </c>
      <c r="M209" s="20"/>
      <c r="N209" s="33">
        <f t="shared" si="63"/>
        <v>0</v>
      </c>
      <c r="O209" s="20"/>
      <c r="P209" s="22"/>
      <c r="Q209" s="20"/>
      <c r="R209" s="22"/>
      <c r="S209" s="20"/>
      <c r="T209" s="22"/>
      <c r="U209" s="20"/>
      <c r="V209" s="22"/>
      <c r="W209" s="20"/>
      <c r="X209" s="22"/>
      <c r="Y209" s="20"/>
      <c r="Z209" s="22"/>
      <c r="AA209" s="20"/>
      <c r="AB209" s="22"/>
      <c r="AC209" s="20"/>
      <c r="AD209" s="22"/>
      <c r="AE209" s="20"/>
      <c r="AF209" s="22"/>
      <c r="AG209" s="20"/>
      <c r="AH209" s="22"/>
      <c r="AI209" s="20"/>
      <c r="AJ209" s="22"/>
      <c r="AK209" s="20"/>
      <c r="AL209" s="22"/>
      <c r="AM209" s="20"/>
      <c r="AN209" s="22"/>
      <c r="AO209" s="20"/>
      <c r="AP209" s="22"/>
      <c r="AQ209" s="20"/>
      <c r="AR209" s="22"/>
      <c r="AS209" s="20"/>
      <c r="AT209" s="22"/>
      <c r="AU209" s="20"/>
      <c r="AV209" s="22"/>
      <c r="AW209" s="20"/>
      <c r="AX209" s="22"/>
      <c r="AY209" s="20"/>
      <c r="AZ209" s="22"/>
      <c r="BA209" s="20"/>
      <c r="BB209" s="22"/>
      <c r="BC209" s="20"/>
      <c r="BD209" s="22"/>
      <c r="BE209" s="20"/>
      <c r="BF209" s="22"/>
      <c r="BG209" s="83"/>
      <c r="BH209" s="84"/>
      <c r="BI209" s="20"/>
      <c r="BJ209" s="95"/>
      <c r="BK209" s="20">
        <v>0</v>
      </c>
      <c r="BL209" s="21">
        <f t="shared" si="61"/>
        <v>0</v>
      </c>
      <c r="BM209" s="20"/>
      <c r="BN209" s="95">
        <f t="shared" si="51"/>
        <v>0</v>
      </c>
      <c r="BO209" s="20"/>
      <c r="BP209" s="21">
        <f t="shared" si="62"/>
        <v>0</v>
      </c>
      <c r="BQ209" s="20"/>
      <c r="BR209" s="22"/>
      <c r="BS209" s="20"/>
      <c r="BT209" s="22"/>
      <c r="BU209" s="20"/>
      <c r="BV209" s="22"/>
      <c r="BW209" s="20"/>
      <c r="BX209" s="22"/>
      <c r="BY209" s="20"/>
      <c r="BZ209" s="172"/>
      <c r="CA209" s="20"/>
      <c r="CB209" s="164"/>
      <c r="CC209" s="20"/>
      <c r="CD209" s="178"/>
      <c r="CE209" s="20"/>
      <c r="CF209" s="95"/>
      <c r="CG209" s="20"/>
      <c r="CH209" s="95"/>
      <c r="CI209" s="20"/>
      <c r="CJ209" s="22"/>
      <c r="CK209" s="20"/>
      <c r="CL209" s="22"/>
      <c r="CM209" s="20"/>
      <c r="CN209" s="22"/>
      <c r="CO209" s="20"/>
      <c r="CP209" s="22"/>
      <c r="CQ209" s="20"/>
      <c r="CR209" s="22"/>
      <c r="CS209" s="20"/>
      <c r="CT209" s="22"/>
      <c r="CU209" s="20"/>
      <c r="CV209" s="22"/>
      <c r="CW209" s="20"/>
      <c r="CX209" s="22"/>
      <c r="CY209" s="20"/>
      <c r="CZ209" s="22"/>
      <c r="DA209" s="20"/>
      <c r="DB209" s="22"/>
      <c r="DC209" s="20"/>
      <c r="DD209" s="22"/>
      <c r="DE209" s="20"/>
      <c r="DF209" s="22"/>
      <c r="DG209" s="20"/>
      <c r="DH209" s="22"/>
      <c r="DI209" s="20"/>
      <c r="DJ209" s="22"/>
      <c r="DK209" s="20"/>
      <c r="DL209" s="22"/>
      <c r="DM209" s="20"/>
      <c r="DN209" s="22"/>
      <c r="DO209" s="20"/>
      <c r="DP209" s="22"/>
      <c r="DQ209" s="20"/>
      <c r="DR209" s="22"/>
      <c r="DS209" s="20"/>
      <c r="DT209" s="22"/>
      <c r="DU209" s="20"/>
      <c r="DV209" s="22"/>
      <c r="DW209" s="20"/>
      <c r="DX209" s="22"/>
      <c r="DY209" s="20"/>
      <c r="DZ209" s="22"/>
      <c r="EA209" s="23">
        <f t="shared" si="56"/>
        <v>0</v>
      </c>
      <c r="EB209" s="21">
        <f t="shared" si="52"/>
        <v>0</v>
      </c>
      <c r="EC209" s="193" t="e">
        <f t="shared" si="53"/>
        <v>#REF!</v>
      </c>
      <c r="ED209" s="193">
        <f t="shared" si="54"/>
        <v>0</v>
      </c>
      <c r="EE209" s="194">
        <f t="shared" si="57"/>
        <v>20</v>
      </c>
      <c r="EF209" s="185"/>
      <c r="EG209" s="185" t="s">
        <v>754</v>
      </c>
      <c r="EH209" s="185" t="s">
        <v>755</v>
      </c>
      <c r="EI209" s="185" t="s">
        <v>658</v>
      </c>
      <c r="EJ209" s="185">
        <v>20</v>
      </c>
      <c r="EK209" s="185">
        <v>596097.80999999994</v>
      </c>
      <c r="EL209" s="185"/>
      <c r="EM209" s="185"/>
      <c r="EN209" s="185"/>
      <c r="EO209" s="185"/>
      <c r="EP209" s="185"/>
      <c r="EQ209" s="185"/>
      <c r="ER209" s="185"/>
      <c r="ES209" s="185"/>
      <c r="ET209" s="185"/>
      <c r="EU209" s="185"/>
      <c r="EV209" s="185"/>
      <c r="EW209" s="185"/>
      <c r="EX209" s="185"/>
      <c r="EY209" s="185"/>
      <c r="EZ209" s="185"/>
      <c r="FA209" s="185"/>
      <c r="FB209" s="185"/>
      <c r="FC209" s="185"/>
      <c r="FD209" s="185"/>
      <c r="FE209" s="185"/>
      <c r="FF209" s="185"/>
      <c r="FG209" s="195"/>
      <c r="FH209" s="185"/>
      <c r="FI209" s="185"/>
      <c r="FJ209" s="185"/>
      <c r="FK209" s="185"/>
      <c r="FL209" s="185"/>
      <c r="FM209" s="185"/>
      <c r="FN209" s="185"/>
      <c r="FO209" s="185"/>
      <c r="FP209" s="185"/>
      <c r="FQ209" s="185"/>
      <c r="FR209" s="185"/>
      <c r="FS209" s="185"/>
      <c r="FT209" s="185"/>
      <c r="FU209" s="185"/>
      <c r="FV209" s="185"/>
      <c r="FW209" s="185"/>
      <c r="FX209" s="185"/>
      <c r="FY209" s="185"/>
      <c r="FZ209" s="185"/>
      <c r="GA209" s="185"/>
      <c r="GB209" s="185"/>
      <c r="GC209" s="185"/>
      <c r="GD209" s="185"/>
      <c r="GE209" s="185"/>
      <c r="GF209" s="185"/>
      <c r="GG209" s="185"/>
      <c r="GH209" s="185"/>
      <c r="GI209" s="185"/>
      <c r="GJ209" s="185"/>
      <c r="GK209" s="185"/>
      <c r="GL209" s="185"/>
      <c r="GM209" s="185"/>
      <c r="GN209" s="185"/>
      <c r="GO209" s="185"/>
      <c r="GP209" s="185"/>
      <c r="GQ209" s="185"/>
      <c r="GR209" s="185"/>
      <c r="GS209" s="185"/>
      <c r="GT209" s="185"/>
      <c r="GU209" s="185"/>
      <c r="GV209" s="185"/>
      <c r="GW209" s="185"/>
      <c r="GX209" s="185"/>
      <c r="GY209" s="185"/>
      <c r="GZ209" s="185"/>
      <c r="HA209" s="185"/>
      <c r="HB209" s="185"/>
      <c r="HC209" s="185"/>
      <c r="HD209" s="185"/>
      <c r="HE209" s="185"/>
      <c r="HF209" s="185"/>
      <c r="HG209" s="185"/>
      <c r="HH209" s="185"/>
      <c r="HI209" s="185"/>
      <c r="HJ209" s="185"/>
      <c r="HK209" s="185"/>
      <c r="HL209" s="185"/>
      <c r="HM209" s="185"/>
      <c r="HN209" s="185"/>
      <c r="HO209" s="185"/>
      <c r="HP209" s="185"/>
      <c r="HQ209" s="185"/>
      <c r="HR209" s="185"/>
      <c r="HS209" s="185"/>
      <c r="HT209" s="185"/>
      <c r="HU209" s="185"/>
      <c r="HV209" s="185"/>
      <c r="HW209" s="185"/>
      <c r="HX209" s="185"/>
      <c r="HY209" s="185"/>
      <c r="HZ209" s="185"/>
      <c r="IA209" s="185"/>
      <c r="IB209" s="185"/>
      <c r="IC209" s="185"/>
      <c r="ID209" s="185"/>
      <c r="IE209" s="185"/>
      <c r="IF209" s="185"/>
      <c r="IG209" s="185"/>
      <c r="IH209" s="185"/>
      <c r="II209" s="185"/>
      <c r="IJ209" s="185"/>
      <c r="IK209" s="185"/>
      <c r="IL209" s="185"/>
      <c r="IM209" s="185"/>
      <c r="IN209" s="185"/>
      <c r="IO209" s="185"/>
      <c r="IP209" s="185"/>
      <c r="IQ209" s="185"/>
      <c r="IR209" s="185"/>
      <c r="IS209" s="185"/>
      <c r="IT209" s="185"/>
      <c r="IU209" s="185"/>
      <c r="IV209" s="185"/>
      <c r="IW209" s="185"/>
      <c r="IX209" s="185"/>
      <c r="IY209" s="185"/>
      <c r="IZ209" s="185"/>
      <c r="JA209" s="185"/>
      <c r="JB209" s="185"/>
      <c r="JC209" s="185"/>
      <c r="JD209" s="185"/>
      <c r="JE209" s="185"/>
      <c r="JF209" s="185"/>
      <c r="JG209" s="185"/>
      <c r="JH209" s="185"/>
      <c r="JI209" s="185"/>
      <c r="JJ209" s="185"/>
      <c r="JK209" s="185"/>
      <c r="JL209" s="185"/>
      <c r="JM209" s="185"/>
      <c r="JN209" s="185"/>
      <c r="JO209" s="185"/>
      <c r="JP209" s="185"/>
      <c r="JQ209" s="185"/>
      <c r="JR209" s="185"/>
      <c r="JS209" s="185"/>
      <c r="JT209" s="185"/>
      <c r="JU209" s="185"/>
      <c r="JV209" s="185"/>
      <c r="JW209" s="185"/>
      <c r="JX209" s="185"/>
      <c r="JY209" s="185"/>
      <c r="JZ209" s="185"/>
      <c r="KA209" s="185"/>
      <c r="KB209" s="185"/>
      <c r="KC209" s="185"/>
      <c r="KD209" s="185"/>
      <c r="KE209" s="185"/>
      <c r="KF209" s="185"/>
      <c r="KG209" s="185"/>
      <c r="KH209" s="185"/>
      <c r="KI209" s="185"/>
      <c r="KJ209" s="185"/>
      <c r="KK209" s="185"/>
      <c r="KL209" s="185"/>
      <c r="KM209" s="185"/>
      <c r="KN209" s="185"/>
      <c r="KO209" s="185"/>
      <c r="KP209" s="185"/>
      <c r="KQ209" s="185"/>
      <c r="KR209" s="185"/>
      <c r="KS209" s="185"/>
      <c r="KT209" s="185"/>
      <c r="KU209" s="185"/>
      <c r="KV209" s="185"/>
      <c r="KW209" s="185"/>
      <c r="KX209" s="185"/>
      <c r="KY209" s="185"/>
      <c r="KZ209" s="185"/>
      <c r="LA209" s="185"/>
      <c r="LB209" s="185"/>
      <c r="LC209" s="185"/>
      <c r="LD209" s="185"/>
      <c r="LE209" s="185"/>
      <c r="LF209" s="185"/>
      <c r="LG209" s="185"/>
      <c r="LH209" s="185"/>
      <c r="LI209" s="185"/>
      <c r="LJ209" s="185"/>
      <c r="LK209" s="185"/>
      <c r="LL209" s="185"/>
      <c r="LM209" s="185"/>
      <c r="LN209" s="185"/>
      <c r="LO209" s="185"/>
      <c r="LP209" s="185"/>
      <c r="LQ209" s="185"/>
      <c r="LR209" s="185"/>
      <c r="LS209" s="185"/>
      <c r="LT209" s="185"/>
    </row>
    <row r="210" spans="1:332" ht="14.45" customHeight="1">
      <c r="A210" s="196" t="str">
        <f t="shared" si="50"/>
        <v>9.3.25</v>
      </c>
      <c r="B210" s="253" t="str">
        <f t="shared" si="50"/>
        <v xml:space="preserve">CAJA DE INSPECCIÓN 1mX1m;  H mäx:1.5m,Base en concreto Impermebilizado, e=0,125m, paredes en ladrillo recocido, pañete Impermeabilizado, marcos en platina de hierro, el ángulo Será de 2" x 1/8".                                         </v>
      </c>
      <c r="C210" s="196" t="str">
        <f t="shared" si="50"/>
        <v xml:space="preserve">UN   </v>
      </c>
      <c r="D210" s="196">
        <f t="shared" si="50"/>
        <v>15</v>
      </c>
      <c r="E210" s="196">
        <f t="shared" si="50"/>
        <v>906047.01</v>
      </c>
      <c r="F210" s="197">
        <f t="shared" si="55"/>
        <v>13590705.15</v>
      </c>
      <c r="G210" s="20"/>
      <c r="H210" s="21">
        <f t="shared" si="58"/>
        <v>0</v>
      </c>
      <c r="I210" s="20"/>
      <c r="J210" s="21">
        <f t="shared" si="59"/>
        <v>0</v>
      </c>
      <c r="K210" s="20"/>
      <c r="L210" s="21">
        <f t="shared" si="60"/>
        <v>0</v>
      </c>
      <c r="M210" s="20"/>
      <c r="N210" s="33">
        <f t="shared" si="63"/>
        <v>0</v>
      </c>
      <c r="O210" s="20"/>
      <c r="P210" s="22"/>
      <c r="Q210" s="20"/>
      <c r="R210" s="22"/>
      <c r="S210" s="20"/>
      <c r="T210" s="22"/>
      <c r="U210" s="20"/>
      <c r="V210" s="22"/>
      <c r="W210" s="20"/>
      <c r="X210" s="22"/>
      <c r="Y210" s="20"/>
      <c r="Z210" s="22"/>
      <c r="AA210" s="20"/>
      <c r="AB210" s="22"/>
      <c r="AC210" s="20"/>
      <c r="AD210" s="22"/>
      <c r="AE210" s="20"/>
      <c r="AF210" s="22"/>
      <c r="AG210" s="20"/>
      <c r="AH210" s="22"/>
      <c r="AI210" s="20"/>
      <c r="AJ210" s="22"/>
      <c r="AK210" s="20"/>
      <c r="AL210" s="22"/>
      <c r="AM210" s="20"/>
      <c r="AN210" s="22"/>
      <c r="AO210" s="20"/>
      <c r="AP210" s="22"/>
      <c r="AQ210" s="20"/>
      <c r="AR210" s="22"/>
      <c r="AS210" s="20"/>
      <c r="AT210" s="22"/>
      <c r="AU210" s="20"/>
      <c r="AV210" s="22"/>
      <c r="AW210" s="20"/>
      <c r="AX210" s="22"/>
      <c r="AY210" s="20"/>
      <c r="AZ210" s="22"/>
      <c r="BA210" s="20"/>
      <c r="BB210" s="22"/>
      <c r="BC210" s="20"/>
      <c r="BD210" s="22"/>
      <c r="BE210" s="20"/>
      <c r="BF210" s="22"/>
      <c r="BG210" s="83"/>
      <c r="BH210" s="84"/>
      <c r="BI210" s="20"/>
      <c r="BJ210" s="95"/>
      <c r="BK210" s="20">
        <v>0</v>
      </c>
      <c r="BL210" s="21">
        <f t="shared" si="61"/>
        <v>0</v>
      </c>
      <c r="BM210" s="20"/>
      <c r="BN210" s="95">
        <f t="shared" si="51"/>
        <v>0</v>
      </c>
      <c r="BO210" s="20"/>
      <c r="BP210" s="21">
        <f t="shared" si="62"/>
        <v>0</v>
      </c>
      <c r="BQ210" s="20"/>
      <c r="BR210" s="22"/>
      <c r="BS210" s="20"/>
      <c r="BT210" s="22"/>
      <c r="BU210" s="20"/>
      <c r="BV210" s="22"/>
      <c r="BW210" s="20"/>
      <c r="BX210" s="22"/>
      <c r="BY210" s="20"/>
      <c r="BZ210" s="172"/>
      <c r="CA210" s="20"/>
      <c r="CB210" s="164"/>
      <c r="CC210" s="20"/>
      <c r="CD210" s="178"/>
      <c r="CE210" s="20"/>
      <c r="CF210" s="95"/>
      <c r="CG210" s="20"/>
      <c r="CH210" s="95"/>
      <c r="CI210" s="20"/>
      <c r="CJ210" s="22"/>
      <c r="CK210" s="20"/>
      <c r="CL210" s="22"/>
      <c r="CM210" s="20"/>
      <c r="CN210" s="22"/>
      <c r="CO210" s="20"/>
      <c r="CP210" s="22"/>
      <c r="CQ210" s="20"/>
      <c r="CR210" s="22"/>
      <c r="CS210" s="20"/>
      <c r="CT210" s="22"/>
      <c r="CU210" s="20"/>
      <c r="CV210" s="22"/>
      <c r="CW210" s="20"/>
      <c r="CX210" s="22"/>
      <c r="CY210" s="20"/>
      <c r="CZ210" s="22"/>
      <c r="DA210" s="20"/>
      <c r="DB210" s="22"/>
      <c r="DC210" s="20"/>
      <c r="DD210" s="22"/>
      <c r="DE210" s="20"/>
      <c r="DF210" s="22"/>
      <c r="DG210" s="20"/>
      <c r="DH210" s="22"/>
      <c r="DI210" s="20"/>
      <c r="DJ210" s="22"/>
      <c r="DK210" s="20"/>
      <c r="DL210" s="22"/>
      <c r="DM210" s="20"/>
      <c r="DN210" s="22"/>
      <c r="DO210" s="20"/>
      <c r="DP210" s="22"/>
      <c r="DQ210" s="20"/>
      <c r="DR210" s="22"/>
      <c r="DS210" s="20"/>
      <c r="DT210" s="22"/>
      <c r="DU210" s="20"/>
      <c r="DV210" s="22"/>
      <c r="DW210" s="20"/>
      <c r="DX210" s="22"/>
      <c r="DY210" s="20"/>
      <c r="DZ210" s="22"/>
      <c r="EA210" s="23">
        <f t="shared" si="56"/>
        <v>0</v>
      </c>
      <c r="EB210" s="21">
        <f t="shared" si="52"/>
        <v>0</v>
      </c>
      <c r="EC210" s="193" t="e">
        <f t="shared" si="53"/>
        <v>#REF!</v>
      </c>
      <c r="ED210" s="193">
        <f t="shared" si="54"/>
        <v>0</v>
      </c>
      <c r="EE210" s="194">
        <f t="shared" si="57"/>
        <v>15</v>
      </c>
      <c r="EF210" s="185"/>
      <c r="EG210" s="185" t="s">
        <v>756</v>
      </c>
      <c r="EH210" s="185" t="s">
        <v>757</v>
      </c>
      <c r="EI210" s="185" t="s">
        <v>658</v>
      </c>
      <c r="EJ210" s="185">
        <v>15</v>
      </c>
      <c r="EK210" s="185">
        <v>906047.01</v>
      </c>
      <c r="EL210" s="185"/>
      <c r="EM210" s="185"/>
      <c r="EN210" s="185"/>
      <c r="EO210" s="185"/>
      <c r="EP210" s="185"/>
      <c r="EQ210" s="185"/>
      <c r="ER210" s="185"/>
      <c r="ES210" s="185"/>
      <c r="ET210" s="185"/>
      <c r="EU210" s="185"/>
      <c r="EV210" s="185"/>
      <c r="EW210" s="185"/>
      <c r="EX210" s="185"/>
      <c r="EY210" s="185"/>
      <c r="EZ210" s="185"/>
      <c r="FA210" s="185"/>
      <c r="FB210" s="185"/>
      <c r="FC210" s="185"/>
      <c r="FD210" s="185"/>
      <c r="FE210" s="185"/>
      <c r="FF210" s="185"/>
      <c r="FG210" s="195"/>
      <c r="FH210" s="185"/>
      <c r="FI210" s="185"/>
      <c r="FJ210" s="185"/>
      <c r="FK210" s="185"/>
      <c r="FL210" s="185"/>
      <c r="FM210" s="185"/>
      <c r="FN210" s="185"/>
      <c r="FO210" s="185"/>
      <c r="FP210" s="185"/>
      <c r="FQ210" s="185"/>
      <c r="FR210" s="185"/>
      <c r="FS210" s="185"/>
      <c r="FT210" s="185"/>
      <c r="FU210" s="185"/>
      <c r="FV210" s="185"/>
      <c r="FW210" s="185"/>
      <c r="FX210" s="185"/>
      <c r="FY210" s="185"/>
      <c r="FZ210" s="185"/>
      <c r="GA210" s="185"/>
      <c r="GB210" s="185"/>
      <c r="GC210" s="185"/>
      <c r="GD210" s="185"/>
      <c r="GE210" s="185"/>
      <c r="GF210" s="185"/>
      <c r="GG210" s="185"/>
      <c r="GH210" s="185"/>
      <c r="GI210" s="185"/>
      <c r="GJ210" s="185"/>
      <c r="GK210" s="185"/>
      <c r="GL210" s="185"/>
      <c r="GM210" s="185"/>
      <c r="GN210" s="185"/>
      <c r="GO210" s="185"/>
      <c r="GP210" s="185"/>
      <c r="GQ210" s="185"/>
      <c r="GR210" s="185"/>
      <c r="GS210" s="185"/>
      <c r="GT210" s="185"/>
      <c r="GU210" s="185"/>
      <c r="GV210" s="185"/>
      <c r="GW210" s="185"/>
      <c r="GX210" s="185"/>
      <c r="GY210" s="185"/>
      <c r="GZ210" s="185"/>
      <c r="HA210" s="185"/>
      <c r="HB210" s="185"/>
      <c r="HC210" s="185"/>
      <c r="HD210" s="185"/>
      <c r="HE210" s="185"/>
      <c r="HF210" s="185"/>
      <c r="HG210" s="185"/>
      <c r="HH210" s="185"/>
      <c r="HI210" s="185"/>
      <c r="HJ210" s="185"/>
      <c r="HK210" s="185"/>
      <c r="HL210" s="185"/>
      <c r="HM210" s="185"/>
      <c r="HN210" s="185"/>
      <c r="HO210" s="185"/>
      <c r="HP210" s="185"/>
      <c r="HQ210" s="185"/>
      <c r="HR210" s="185"/>
      <c r="HS210" s="185"/>
      <c r="HT210" s="185"/>
      <c r="HU210" s="185"/>
      <c r="HV210" s="185"/>
      <c r="HW210" s="185"/>
      <c r="HX210" s="185"/>
      <c r="HY210" s="185"/>
      <c r="HZ210" s="185"/>
      <c r="IA210" s="185"/>
      <c r="IB210" s="185"/>
      <c r="IC210" s="185"/>
      <c r="ID210" s="185"/>
      <c r="IE210" s="185"/>
      <c r="IF210" s="185"/>
      <c r="IG210" s="185"/>
      <c r="IH210" s="185"/>
      <c r="II210" s="185"/>
      <c r="IJ210" s="185"/>
      <c r="IK210" s="185"/>
      <c r="IL210" s="185"/>
      <c r="IM210" s="185"/>
      <c r="IN210" s="185"/>
      <c r="IO210" s="185"/>
      <c r="IP210" s="185"/>
      <c r="IQ210" s="185"/>
      <c r="IR210" s="185"/>
      <c r="IS210" s="185"/>
      <c r="IT210" s="185"/>
      <c r="IU210" s="185"/>
      <c r="IV210" s="185"/>
      <c r="IW210" s="185"/>
      <c r="IX210" s="185"/>
      <c r="IY210" s="185"/>
      <c r="IZ210" s="185"/>
      <c r="JA210" s="185"/>
      <c r="JB210" s="185"/>
      <c r="JC210" s="185"/>
      <c r="JD210" s="185"/>
      <c r="JE210" s="185"/>
      <c r="JF210" s="185"/>
      <c r="JG210" s="185"/>
      <c r="JH210" s="185"/>
      <c r="JI210" s="185"/>
      <c r="JJ210" s="185"/>
      <c r="JK210" s="185"/>
      <c r="JL210" s="185"/>
      <c r="JM210" s="185"/>
      <c r="JN210" s="185"/>
      <c r="JO210" s="185"/>
      <c r="JP210" s="185"/>
      <c r="JQ210" s="185"/>
      <c r="JR210" s="185"/>
      <c r="JS210" s="185"/>
      <c r="JT210" s="185"/>
      <c r="JU210" s="185"/>
      <c r="JV210" s="185"/>
      <c r="JW210" s="185"/>
      <c r="JX210" s="185"/>
      <c r="JY210" s="185"/>
      <c r="JZ210" s="185"/>
      <c r="KA210" s="185"/>
      <c r="KB210" s="185"/>
      <c r="KC210" s="185"/>
      <c r="KD210" s="185"/>
      <c r="KE210" s="185"/>
      <c r="KF210" s="185"/>
      <c r="KG210" s="185"/>
      <c r="KH210" s="185"/>
      <c r="KI210" s="185"/>
      <c r="KJ210" s="185"/>
      <c r="KK210" s="185"/>
      <c r="KL210" s="185"/>
      <c r="KM210" s="185"/>
      <c r="KN210" s="185"/>
      <c r="KO210" s="185"/>
      <c r="KP210" s="185"/>
      <c r="KQ210" s="185"/>
      <c r="KR210" s="185"/>
      <c r="KS210" s="185"/>
      <c r="KT210" s="185"/>
      <c r="KU210" s="185"/>
      <c r="KV210" s="185"/>
      <c r="KW210" s="185"/>
      <c r="KX210" s="185"/>
      <c r="KY210" s="185"/>
      <c r="KZ210" s="185"/>
      <c r="LA210" s="185"/>
      <c r="LB210" s="185"/>
      <c r="LC210" s="185"/>
      <c r="LD210" s="185"/>
      <c r="LE210" s="185"/>
      <c r="LF210" s="185"/>
      <c r="LG210" s="185"/>
      <c r="LH210" s="185"/>
      <c r="LI210" s="185"/>
      <c r="LJ210" s="185"/>
      <c r="LK210" s="185"/>
      <c r="LL210" s="185"/>
      <c r="LM210" s="185"/>
      <c r="LN210" s="185"/>
      <c r="LO210" s="185"/>
      <c r="LP210" s="185"/>
      <c r="LQ210" s="185"/>
      <c r="LR210" s="185"/>
      <c r="LS210" s="185"/>
      <c r="LT210" s="185"/>
    </row>
    <row r="211" spans="1:332" ht="15" customHeight="1">
      <c r="A211" s="196" t="str">
        <f t="shared" si="50"/>
        <v>9.3.26</v>
      </c>
      <c r="B211" s="253" t="str">
        <f t="shared" si="50"/>
        <v xml:space="preserve">CONSTRUCCIÓN POZO INSPECCIÓN D:1.2m H menor 1.5m,Base en concreto Impermebilizado, e=0,125m, paredes en ladrillo recocido, pañete Impermeabilizado, marcos en platina de hierro, el ángulo Será de 2" x 1/8".                            </v>
      </c>
      <c r="C211" s="196" t="str">
        <f t="shared" si="50"/>
        <v xml:space="preserve">UN   </v>
      </c>
      <c r="D211" s="196">
        <f t="shared" si="50"/>
        <v>30</v>
      </c>
      <c r="E211" s="196">
        <f t="shared" si="50"/>
        <v>1086466.5900000001</v>
      </c>
      <c r="F211" s="197">
        <f t="shared" si="55"/>
        <v>32593997.700000003</v>
      </c>
      <c r="G211" s="20"/>
      <c r="H211" s="21">
        <f t="shared" si="58"/>
        <v>0</v>
      </c>
      <c r="I211" s="20"/>
      <c r="J211" s="21">
        <f t="shared" si="59"/>
        <v>0</v>
      </c>
      <c r="K211" s="20"/>
      <c r="L211" s="21">
        <f t="shared" si="60"/>
        <v>0</v>
      </c>
      <c r="M211" s="20"/>
      <c r="N211" s="33">
        <f t="shared" si="63"/>
        <v>0</v>
      </c>
      <c r="O211" s="20"/>
      <c r="P211" s="22"/>
      <c r="Q211" s="20"/>
      <c r="R211" s="22"/>
      <c r="S211" s="20"/>
      <c r="T211" s="22"/>
      <c r="U211" s="20"/>
      <c r="V211" s="22"/>
      <c r="W211" s="20"/>
      <c r="X211" s="22"/>
      <c r="Y211" s="20"/>
      <c r="Z211" s="22"/>
      <c r="AA211" s="20"/>
      <c r="AB211" s="22"/>
      <c r="AC211" s="20"/>
      <c r="AD211" s="22"/>
      <c r="AE211" s="20"/>
      <c r="AF211" s="22"/>
      <c r="AG211" s="20"/>
      <c r="AH211" s="22"/>
      <c r="AI211" s="20"/>
      <c r="AJ211" s="22"/>
      <c r="AK211" s="20"/>
      <c r="AL211" s="22"/>
      <c r="AM211" s="20"/>
      <c r="AN211" s="22"/>
      <c r="AO211" s="20"/>
      <c r="AP211" s="22"/>
      <c r="AQ211" s="20"/>
      <c r="AR211" s="22"/>
      <c r="AS211" s="20"/>
      <c r="AT211" s="22"/>
      <c r="AU211" s="20"/>
      <c r="AV211" s="22"/>
      <c r="AW211" s="20"/>
      <c r="AX211" s="22"/>
      <c r="AY211" s="20"/>
      <c r="AZ211" s="22"/>
      <c r="BA211" s="20"/>
      <c r="BB211" s="22"/>
      <c r="BC211" s="20"/>
      <c r="BD211" s="22"/>
      <c r="BE211" s="20"/>
      <c r="BF211" s="22"/>
      <c r="BG211" s="83"/>
      <c r="BH211" s="84"/>
      <c r="BI211" s="20"/>
      <c r="BJ211" s="95"/>
      <c r="BK211" s="20">
        <v>0</v>
      </c>
      <c r="BL211" s="21">
        <f t="shared" si="61"/>
        <v>0</v>
      </c>
      <c r="BM211" s="20"/>
      <c r="BN211" s="95">
        <f t="shared" si="51"/>
        <v>0</v>
      </c>
      <c r="BO211" s="20"/>
      <c r="BP211" s="21">
        <f t="shared" si="62"/>
        <v>0</v>
      </c>
      <c r="BQ211" s="20"/>
      <c r="BR211" s="22"/>
      <c r="BS211" s="20"/>
      <c r="BT211" s="22"/>
      <c r="BU211" s="20"/>
      <c r="BV211" s="22"/>
      <c r="BW211" s="20"/>
      <c r="BX211" s="22"/>
      <c r="BY211" s="20"/>
      <c r="BZ211" s="172"/>
      <c r="CA211" s="20"/>
      <c r="CB211" s="164"/>
      <c r="CC211" s="20"/>
      <c r="CD211" s="178"/>
      <c r="CE211" s="20"/>
      <c r="CF211" s="95"/>
      <c r="CG211" s="20"/>
      <c r="CH211" s="95"/>
      <c r="CI211" s="20"/>
      <c r="CJ211" s="22"/>
      <c r="CK211" s="20"/>
      <c r="CL211" s="22"/>
      <c r="CM211" s="20"/>
      <c r="CN211" s="22"/>
      <c r="CO211" s="20"/>
      <c r="CP211" s="22"/>
      <c r="CQ211" s="20"/>
      <c r="CR211" s="22"/>
      <c r="CS211" s="20"/>
      <c r="CT211" s="22"/>
      <c r="CU211" s="20"/>
      <c r="CV211" s="22"/>
      <c r="CW211" s="20"/>
      <c r="CX211" s="22"/>
      <c r="CY211" s="20"/>
      <c r="CZ211" s="22"/>
      <c r="DA211" s="20"/>
      <c r="DB211" s="22"/>
      <c r="DC211" s="20"/>
      <c r="DD211" s="22"/>
      <c r="DE211" s="20"/>
      <c r="DF211" s="22"/>
      <c r="DG211" s="20"/>
      <c r="DH211" s="22"/>
      <c r="DI211" s="20"/>
      <c r="DJ211" s="22"/>
      <c r="DK211" s="20"/>
      <c r="DL211" s="22"/>
      <c r="DM211" s="20"/>
      <c r="DN211" s="22"/>
      <c r="DO211" s="20"/>
      <c r="DP211" s="22"/>
      <c r="DQ211" s="20"/>
      <c r="DR211" s="22"/>
      <c r="DS211" s="20"/>
      <c r="DT211" s="22"/>
      <c r="DU211" s="20"/>
      <c r="DV211" s="22"/>
      <c r="DW211" s="20"/>
      <c r="DX211" s="22"/>
      <c r="DY211" s="20"/>
      <c r="DZ211" s="22"/>
      <c r="EA211" s="23">
        <f t="shared" si="56"/>
        <v>0</v>
      </c>
      <c r="EB211" s="21">
        <f t="shared" si="52"/>
        <v>0</v>
      </c>
      <c r="EC211" s="193" t="e">
        <f t="shared" si="53"/>
        <v>#REF!</v>
      </c>
      <c r="ED211" s="193">
        <f t="shared" si="54"/>
        <v>0</v>
      </c>
      <c r="EE211" s="194">
        <f t="shared" si="57"/>
        <v>30</v>
      </c>
      <c r="EF211" s="185"/>
      <c r="EG211" s="185" t="s">
        <v>758</v>
      </c>
      <c r="EH211" s="185" t="s">
        <v>759</v>
      </c>
      <c r="EI211" s="185" t="s">
        <v>658</v>
      </c>
      <c r="EJ211" s="185">
        <v>30</v>
      </c>
      <c r="EK211" s="185">
        <v>1086466.5900000001</v>
      </c>
      <c r="EL211" s="185"/>
      <c r="EM211" s="185"/>
      <c r="EN211" s="185"/>
      <c r="EO211" s="185"/>
      <c r="EP211" s="185"/>
      <c r="EQ211" s="185"/>
      <c r="ER211" s="185"/>
      <c r="ES211" s="185"/>
      <c r="ET211" s="185"/>
      <c r="EU211" s="185"/>
      <c r="EV211" s="185"/>
      <c r="EW211" s="185"/>
      <c r="EX211" s="185"/>
      <c r="EY211" s="185"/>
      <c r="EZ211" s="185"/>
      <c r="FA211" s="185"/>
      <c r="FB211" s="185"/>
      <c r="FC211" s="185"/>
      <c r="FD211" s="185"/>
      <c r="FE211" s="185"/>
      <c r="FF211" s="185"/>
      <c r="FG211" s="195"/>
      <c r="FH211" s="185"/>
      <c r="FI211" s="185"/>
      <c r="FJ211" s="185"/>
      <c r="FK211" s="185"/>
      <c r="FL211" s="185"/>
      <c r="FM211" s="185"/>
      <c r="FN211" s="185"/>
      <c r="FO211" s="185"/>
      <c r="FP211" s="185"/>
      <c r="FQ211" s="185"/>
      <c r="FR211" s="185"/>
      <c r="FS211" s="185"/>
      <c r="FT211" s="185"/>
      <c r="FU211" s="185"/>
      <c r="FV211" s="185"/>
      <c r="FW211" s="185"/>
      <c r="FX211" s="185"/>
      <c r="FY211" s="185"/>
      <c r="FZ211" s="185"/>
      <c r="GA211" s="185"/>
      <c r="GB211" s="185"/>
      <c r="GC211" s="185"/>
      <c r="GD211" s="185"/>
      <c r="GE211" s="185"/>
      <c r="GF211" s="185"/>
      <c r="GG211" s="185"/>
      <c r="GH211" s="185"/>
      <c r="GI211" s="185"/>
      <c r="GJ211" s="185"/>
      <c r="GK211" s="185"/>
      <c r="GL211" s="185"/>
      <c r="GM211" s="185"/>
      <c r="GN211" s="185"/>
      <c r="GO211" s="185"/>
      <c r="GP211" s="185"/>
      <c r="GQ211" s="185"/>
      <c r="GR211" s="185"/>
      <c r="GS211" s="185"/>
      <c r="GT211" s="185"/>
      <c r="GU211" s="185"/>
      <c r="GV211" s="185"/>
      <c r="GW211" s="185"/>
      <c r="GX211" s="185"/>
      <c r="GY211" s="185"/>
      <c r="GZ211" s="185"/>
      <c r="HA211" s="185"/>
      <c r="HB211" s="185"/>
      <c r="HC211" s="185"/>
      <c r="HD211" s="185"/>
      <c r="HE211" s="185"/>
      <c r="HF211" s="185"/>
      <c r="HG211" s="185"/>
      <c r="HH211" s="185"/>
      <c r="HI211" s="185"/>
      <c r="HJ211" s="185"/>
      <c r="HK211" s="185"/>
      <c r="HL211" s="185"/>
      <c r="HM211" s="185"/>
      <c r="HN211" s="185"/>
      <c r="HO211" s="185"/>
      <c r="HP211" s="185"/>
      <c r="HQ211" s="185"/>
      <c r="HR211" s="185"/>
      <c r="HS211" s="185"/>
      <c r="HT211" s="185"/>
      <c r="HU211" s="185"/>
      <c r="HV211" s="185"/>
      <c r="HW211" s="185"/>
      <c r="HX211" s="185"/>
      <c r="HY211" s="185"/>
      <c r="HZ211" s="185"/>
      <c r="IA211" s="185"/>
      <c r="IB211" s="185"/>
      <c r="IC211" s="185"/>
      <c r="ID211" s="185"/>
      <c r="IE211" s="185"/>
      <c r="IF211" s="185"/>
      <c r="IG211" s="185"/>
      <c r="IH211" s="185"/>
      <c r="II211" s="185"/>
      <c r="IJ211" s="185"/>
      <c r="IK211" s="185"/>
      <c r="IL211" s="185"/>
      <c r="IM211" s="185"/>
      <c r="IN211" s="185"/>
      <c r="IO211" s="185"/>
      <c r="IP211" s="185"/>
      <c r="IQ211" s="185"/>
      <c r="IR211" s="185"/>
      <c r="IS211" s="185"/>
      <c r="IT211" s="185"/>
      <c r="IU211" s="185"/>
      <c r="IV211" s="185"/>
      <c r="IW211" s="185"/>
      <c r="IX211" s="185"/>
      <c r="IY211" s="185"/>
      <c r="IZ211" s="185"/>
      <c r="JA211" s="185"/>
      <c r="JB211" s="185"/>
      <c r="JC211" s="185"/>
      <c r="JD211" s="185"/>
      <c r="JE211" s="185"/>
      <c r="JF211" s="185"/>
      <c r="JG211" s="185"/>
      <c r="JH211" s="185"/>
      <c r="JI211" s="185"/>
      <c r="JJ211" s="185"/>
      <c r="JK211" s="185"/>
      <c r="JL211" s="185"/>
      <c r="JM211" s="185"/>
      <c r="JN211" s="185"/>
      <c r="JO211" s="185"/>
      <c r="JP211" s="185"/>
      <c r="JQ211" s="185"/>
      <c r="JR211" s="185"/>
      <c r="JS211" s="185"/>
      <c r="JT211" s="185"/>
      <c r="JU211" s="185"/>
      <c r="JV211" s="185"/>
      <c r="JW211" s="185"/>
      <c r="JX211" s="185"/>
      <c r="JY211" s="185"/>
      <c r="JZ211" s="185"/>
      <c r="KA211" s="185"/>
      <c r="KB211" s="185"/>
      <c r="KC211" s="185"/>
      <c r="KD211" s="185"/>
      <c r="KE211" s="185"/>
      <c r="KF211" s="185"/>
      <c r="KG211" s="185"/>
      <c r="KH211" s="185"/>
      <c r="KI211" s="185"/>
      <c r="KJ211" s="185"/>
      <c r="KK211" s="185"/>
      <c r="KL211" s="185"/>
      <c r="KM211" s="185"/>
      <c r="KN211" s="185"/>
      <c r="KO211" s="185"/>
      <c r="KP211" s="185"/>
      <c r="KQ211" s="185"/>
      <c r="KR211" s="185"/>
      <c r="KS211" s="185"/>
      <c r="KT211" s="185"/>
      <c r="KU211" s="185"/>
      <c r="KV211" s="185"/>
      <c r="KW211" s="185"/>
      <c r="KX211" s="185"/>
      <c r="KY211" s="185"/>
      <c r="KZ211" s="185"/>
      <c r="LA211" s="185"/>
      <c r="LB211" s="185"/>
      <c r="LC211" s="185"/>
      <c r="LD211" s="185"/>
      <c r="LE211" s="185"/>
      <c r="LF211" s="185"/>
      <c r="LG211" s="185"/>
      <c r="LH211" s="185"/>
      <c r="LI211" s="185"/>
      <c r="LJ211" s="185"/>
      <c r="LK211" s="185"/>
      <c r="LL211" s="185"/>
      <c r="LM211" s="185"/>
      <c r="LN211" s="185"/>
      <c r="LO211" s="185"/>
      <c r="LP211" s="185"/>
      <c r="LQ211" s="185"/>
      <c r="LR211" s="185"/>
      <c r="LS211" s="185"/>
      <c r="LT211" s="185"/>
    </row>
    <row r="212" spans="1:332" s="190" customFormat="1" ht="14.45" customHeight="1">
      <c r="A212" s="196" t="str">
        <f t="shared" si="50"/>
        <v>9.3.27</v>
      </c>
      <c r="B212" s="253" t="str">
        <f t="shared" si="50"/>
        <v xml:space="preserve">SUMINISTRO E INSTALACIÓN TRAGANTE  4", para caudal muy alto no controlado, tornilleria en acero inox.                                                                    </v>
      </c>
      <c r="C212" s="196" t="str">
        <f t="shared" si="50"/>
        <v xml:space="preserve">UN   </v>
      </c>
      <c r="D212" s="196">
        <f t="shared" si="50"/>
        <v>15</v>
      </c>
      <c r="E212" s="196">
        <f t="shared" si="50"/>
        <v>49985.1</v>
      </c>
      <c r="F212" s="197">
        <f t="shared" si="55"/>
        <v>749776.5</v>
      </c>
      <c r="G212" s="20"/>
      <c r="H212" s="21">
        <f t="shared" si="58"/>
        <v>0</v>
      </c>
      <c r="I212" s="20"/>
      <c r="J212" s="21">
        <f t="shared" si="59"/>
        <v>0</v>
      </c>
      <c r="K212" s="20"/>
      <c r="L212" s="21">
        <f t="shared" si="60"/>
        <v>0</v>
      </c>
      <c r="M212" s="20"/>
      <c r="N212" s="33">
        <f t="shared" si="63"/>
        <v>0</v>
      </c>
      <c r="O212" s="20"/>
      <c r="P212" s="22"/>
      <c r="Q212" s="20"/>
      <c r="R212" s="22"/>
      <c r="S212" s="20"/>
      <c r="T212" s="22"/>
      <c r="U212" s="20"/>
      <c r="V212" s="22"/>
      <c r="W212" s="20"/>
      <c r="X212" s="22"/>
      <c r="Y212" s="20"/>
      <c r="Z212" s="22"/>
      <c r="AA212" s="20"/>
      <c r="AB212" s="22"/>
      <c r="AC212" s="20"/>
      <c r="AD212" s="22"/>
      <c r="AE212" s="20"/>
      <c r="AF212" s="22"/>
      <c r="AG212" s="20"/>
      <c r="AH212" s="22"/>
      <c r="AI212" s="20"/>
      <c r="AJ212" s="22"/>
      <c r="AK212" s="20"/>
      <c r="AL212" s="22"/>
      <c r="AM212" s="20"/>
      <c r="AN212" s="22"/>
      <c r="AO212" s="20"/>
      <c r="AP212" s="22"/>
      <c r="AQ212" s="20"/>
      <c r="AR212" s="22"/>
      <c r="AS212" s="20"/>
      <c r="AT212" s="22"/>
      <c r="AU212" s="20"/>
      <c r="AV212" s="22"/>
      <c r="AW212" s="20"/>
      <c r="AX212" s="22"/>
      <c r="AY212" s="20"/>
      <c r="AZ212" s="22"/>
      <c r="BA212" s="20"/>
      <c r="BB212" s="22"/>
      <c r="BC212" s="20"/>
      <c r="BD212" s="22"/>
      <c r="BE212" s="20"/>
      <c r="BF212" s="22"/>
      <c r="BG212" s="83"/>
      <c r="BH212" s="84"/>
      <c r="BI212" s="20"/>
      <c r="BJ212" s="95"/>
      <c r="BK212" s="20">
        <v>0</v>
      </c>
      <c r="BL212" s="21">
        <f t="shared" si="61"/>
        <v>0</v>
      </c>
      <c r="BM212" s="20"/>
      <c r="BN212" s="95">
        <f t="shared" si="51"/>
        <v>0</v>
      </c>
      <c r="BO212" s="20"/>
      <c r="BP212" s="21">
        <f t="shared" si="62"/>
        <v>0</v>
      </c>
      <c r="BQ212" s="20"/>
      <c r="BR212" s="22"/>
      <c r="BS212" s="20"/>
      <c r="BT212" s="22"/>
      <c r="BU212" s="20"/>
      <c r="BV212" s="22"/>
      <c r="BW212" s="20"/>
      <c r="BX212" s="22"/>
      <c r="BY212" s="20"/>
      <c r="BZ212" s="172"/>
      <c r="CA212" s="20"/>
      <c r="CB212" s="164"/>
      <c r="CC212" s="20"/>
      <c r="CD212" s="178"/>
      <c r="CE212" s="20"/>
      <c r="CF212" s="95"/>
      <c r="CG212" s="20"/>
      <c r="CH212" s="95"/>
      <c r="CI212" s="20"/>
      <c r="CJ212" s="22"/>
      <c r="CK212" s="20"/>
      <c r="CL212" s="22"/>
      <c r="CM212" s="20"/>
      <c r="CN212" s="22"/>
      <c r="CO212" s="20"/>
      <c r="CP212" s="22"/>
      <c r="CQ212" s="20"/>
      <c r="CR212" s="22"/>
      <c r="CS212" s="20"/>
      <c r="CT212" s="22"/>
      <c r="CU212" s="20"/>
      <c r="CV212" s="22"/>
      <c r="CW212" s="20"/>
      <c r="CX212" s="22"/>
      <c r="CY212" s="20"/>
      <c r="CZ212" s="22"/>
      <c r="DA212" s="20"/>
      <c r="DB212" s="22"/>
      <c r="DC212" s="20"/>
      <c r="DD212" s="22"/>
      <c r="DE212" s="20"/>
      <c r="DF212" s="22"/>
      <c r="DG212" s="20"/>
      <c r="DH212" s="22"/>
      <c r="DI212" s="20"/>
      <c r="DJ212" s="22"/>
      <c r="DK212" s="20"/>
      <c r="DL212" s="22"/>
      <c r="DM212" s="20"/>
      <c r="DN212" s="22"/>
      <c r="DO212" s="20"/>
      <c r="DP212" s="22"/>
      <c r="DQ212" s="20"/>
      <c r="DR212" s="22"/>
      <c r="DS212" s="20"/>
      <c r="DT212" s="22"/>
      <c r="DU212" s="20"/>
      <c r="DV212" s="22"/>
      <c r="DW212" s="20"/>
      <c r="DX212" s="22"/>
      <c r="DY212" s="20"/>
      <c r="DZ212" s="22"/>
      <c r="EA212" s="23">
        <f t="shared" si="56"/>
        <v>0</v>
      </c>
      <c r="EB212" s="21">
        <f t="shared" si="52"/>
        <v>0</v>
      </c>
      <c r="EC212" s="193" t="e">
        <f t="shared" si="53"/>
        <v>#REF!</v>
      </c>
      <c r="ED212" s="193">
        <f t="shared" si="54"/>
        <v>0</v>
      </c>
      <c r="EE212" s="194">
        <f t="shared" si="57"/>
        <v>15</v>
      </c>
      <c r="EF212" s="185"/>
      <c r="EG212" s="185" t="s">
        <v>760</v>
      </c>
      <c r="EH212" s="185" t="s">
        <v>761</v>
      </c>
      <c r="EI212" s="185" t="s">
        <v>658</v>
      </c>
      <c r="EJ212" s="185">
        <v>15</v>
      </c>
      <c r="EK212" s="185">
        <v>49985.1</v>
      </c>
      <c r="EL212" s="185"/>
      <c r="EM212" s="185"/>
      <c r="EN212" s="185"/>
      <c r="EO212" s="185"/>
      <c r="EP212" s="185"/>
      <c r="EQ212" s="185"/>
      <c r="ER212" s="185"/>
      <c r="ES212" s="185"/>
      <c r="ET212" s="185"/>
      <c r="EU212" s="185"/>
      <c r="EV212" s="185"/>
      <c r="EW212" s="185"/>
      <c r="EX212" s="185"/>
      <c r="EY212" s="185"/>
      <c r="EZ212" s="185"/>
      <c r="FA212" s="185"/>
      <c r="FB212" s="185"/>
      <c r="FC212" s="185"/>
      <c r="FD212" s="185"/>
      <c r="FE212" s="185"/>
      <c r="FF212" s="185"/>
      <c r="FG212" s="195"/>
      <c r="FH212" s="185"/>
      <c r="FI212" s="185"/>
      <c r="FJ212" s="185"/>
      <c r="FK212" s="185"/>
      <c r="FL212" s="185"/>
      <c r="FM212" s="185"/>
      <c r="FN212" s="185"/>
      <c r="FO212" s="185"/>
      <c r="FP212" s="185"/>
      <c r="FQ212" s="185"/>
      <c r="FR212" s="185"/>
      <c r="FS212" s="185"/>
      <c r="FT212" s="185"/>
      <c r="FU212" s="185"/>
      <c r="FV212" s="185"/>
      <c r="FW212" s="185"/>
      <c r="FX212" s="185"/>
      <c r="FY212" s="185"/>
      <c r="FZ212" s="185"/>
      <c r="GA212" s="185"/>
      <c r="GB212" s="185"/>
      <c r="GC212" s="185"/>
      <c r="GD212" s="185"/>
      <c r="GE212" s="185"/>
      <c r="GF212" s="185"/>
      <c r="GG212" s="185"/>
      <c r="GH212" s="185"/>
      <c r="GI212" s="185"/>
      <c r="GJ212" s="185"/>
      <c r="GK212" s="185"/>
      <c r="GL212" s="185"/>
      <c r="GM212" s="185"/>
      <c r="GN212" s="185"/>
      <c r="GO212" s="185"/>
      <c r="GP212" s="185"/>
      <c r="GQ212" s="185"/>
      <c r="GR212" s="185"/>
      <c r="GS212" s="185"/>
      <c r="GT212" s="185"/>
      <c r="GU212" s="185"/>
      <c r="GV212" s="185"/>
      <c r="GW212" s="185"/>
      <c r="GX212" s="185"/>
      <c r="GY212" s="185"/>
      <c r="GZ212" s="185"/>
      <c r="HA212" s="185"/>
      <c r="HB212" s="185"/>
      <c r="HC212" s="185"/>
      <c r="HD212" s="185"/>
      <c r="HE212" s="185"/>
      <c r="HF212" s="185"/>
      <c r="HG212" s="185"/>
      <c r="HH212" s="185"/>
      <c r="HI212" s="185"/>
      <c r="HJ212" s="185"/>
      <c r="HK212" s="185"/>
      <c r="HL212" s="185"/>
      <c r="HM212" s="185"/>
      <c r="HN212" s="185"/>
      <c r="HO212" s="185"/>
      <c r="HP212" s="185"/>
      <c r="HQ212" s="185"/>
      <c r="HR212" s="185"/>
      <c r="HS212" s="185"/>
      <c r="HT212" s="185"/>
      <c r="HU212" s="185"/>
      <c r="HV212" s="185"/>
      <c r="HW212" s="185"/>
      <c r="HX212" s="185"/>
      <c r="HY212" s="185"/>
      <c r="HZ212" s="185"/>
      <c r="IA212" s="185"/>
      <c r="IB212" s="185"/>
      <c r="IC212" s="185"/>
      <c r="ID212" s="185"/>
      <c r="IE212" s="185"/>
      <c r="IF212" s="185"/>
      <c r="IG212" s="185"/>
      <c r="IH212" s="185"/>
      <c r="II212" s="185"/>
      <c r="IJ212" s="185"/>
      <c r="IK212" s="185"/>
      <c r="IL212" s="185"/>
      <c r="IM212" s="185"/>
      <c r="IN212" s="185"/>
      <c r="IO212" s="185"/>
      <c r="IP212" s="185"/>
      <c r="IQ212" s="185"/>
      <c r="IR212" s="185"/>
      <c r="IS212" s="185"/>
      <c r="IT212" s="185"/>
      <c r="IU212" s="185"/>
      <c r="IV212" s="185"/>
      <c r="IW212" s="185"/>
      <c r="IX212" s="185"/>
      <c r="IY212" s="185"/>
      <c r="IZ212" s="185"/>
      <c r="JA212" s="185"/>
      <c r="JB212" s="185"/>
      <c r="JC212" s="185"/>
      <c r="JD212" s="185"/>
      <c r="JE212" s="185"/>
      <c r="JF212" s="185"/>
      <c r="JG212" s="185"/>
      <c r="JH212" s="185"/>
      <c r="JI212" s="185"/>
      <c r="JJ212" s="185"/>
      <c r="JK212" s="185"/>
      <c r="JL212" s="185"/>
      <c r="JM212" s="185"/>
      <c r="JN212" s="185"/>
      <c r="JO212" s="185"/>
      <c r="JP212" s="185"/>
      <c r="JQ212" s="185"/>
      <c r="JR212" s="185"/>
      <c r="JS212" s="185"/>
      <c r="JT212" s="185"/>
      <c r="JU212" s="185"/>
      <c r="JV212" s="185"/>
      <c r="JW212" s="185"/>
      <c r="JX212" s="185"/>
      <c r="JY212" s="185"/>
      <c r="JZ212" s="185"/>
      <c r="KA212" s="185"/>
      <c r="KB212" s="185"/>
      <c r="KC212" s="185"/>
      <c r="KD212" s="185"/>
      <c r="KE212" s="185"/>
      <c r="KF212" s="185"/>
      <c r="KG212" s="185"/>
      <c r="KH212" s="185"/>
      <c r="KI212" s="185"/>
      <c r="KJ212" s="185"/>
      <c r="KK212" s="185"/>
      <c r="KL212" s="185"/>
      <c r="KM212" s="185"/>
      <c r="KN212" s="185"/>
      <c r="KO212" s="185"/>
      <c r="KP212" s="185"/>
      <c r="KQ212" s="185"/>
      <c r="KR212" s="185"/>
      <c r="KS212" s="185"/>
      <c r="KT212" s="185"/>
      <c r="KU212" s="185"/>
      <c r="KV212" s="185"/>
      <c r="KW212" s="185"/>
      <c r="KX212" s="185"/>
      <c r="KY212" s="185"/>
      <c r="KZ212" s="185"/>
      <c r="LA212" s="185"/>
      <c r="LB212" s="185"/>
      <c r="LC212" s="185"/>
      <c r="LD212" s="185"/>
      <c r="LE212" s="185"/>
      <c r="LF212" s="185"/>
      <c r="LG212" s="185"/>
      <c r="LH212" s="185"/>
      <c r="LI212" s="185"/>
      <c r="LJ212" s="185"/>
      <c r="LK212" s="185"/>
      <c r="LL212" s="185"/>
      <c r="LM212" s="185"/>
      <c r="LN212" s="185"/>
      <c r="LO212" s="185"/>
      <c r="LP212" s="185"/>
      <c r="LQ212" s="185"/>
      <c r="LR212" s="185"/>
      <c r="LS212" s="185"/>
      <c r="LT212" s="185"/>
    </row>
    <row r="213" spans="1:332" ht="15" customHeight="1">
      <c r="A213" s="196" t="str">
        <f t="shared" si="50"/>
        <v>9.3.28</v>
      </c>
      <c r="B213" s="253" t="str">
        <f t="shared" si="50"/>
        <v xml:space="preserve">SUMINISTRO E INSTALACIÓN TRAGANTE  6", para caudal muy alto no controlado, tornilleria en acero inox.                                                                    </v>
      </c>
      <c r="C213" s="196" t="str">
        <f t="shared" si="50"/>
        <v xml:space="preserve">UN   </v>
      </c>
      <c r="D213" s="196">
        <f t="shared" si="50"/>
        <v>30</v>
      </c>
      <c r="E213" s="196">
        <f t="shared" si="50"/>
        <v>78834.69</v>
      </c>
      <c r="F213" s="197">
        <f t="shared" si="55"/>
        <v>2365040.7000000002</v>
      </c>
      <c r="G213" s="20"/>
      <c r="H213" s="21">
        <f t="shared" si="58"/>
        <v>0</v>
      </c>
      <c r="I213" s="20"/>
      <c r="J213" s="21">
        <f t="shared" si="59"/>
        <v>0</v>
      </c>
      <c r="K213" s="20"/>
      <c r="L213" s="21">
        <f t="shared" si="60"/>
        <v>0</v>
      </c>
      <c r="M213" s="20"/>
      <c r="N213" s="33">
        <f t="shared" si="63"/>
        <v>0</v>
      </c>
      <c r="O213" s="20"/>
      <c r="P213" s="22"/>
      <c r="Q213" s="20"/>
      <c r="R213" s="22"/>
      <c r="S213" s="20"/>
      <c r="T213" s="22"/>
      <c r="U213" s="20"/>
      <c r="V213" s="22"/>
      <c r="W213" s="20"/>
      <c r="X213" s="22"/>
      <c r="Y213" s="20"/>
      <c r="Z213" s="22"/>
      <c r="AA213" s="20"/>
      <c r="AB213" s="22"/>
      <c r="AC213" s="20"/>
      <c r="AD213" s="22"/>
      <c r="AE213" s="20"/>
      <c r="AF213" s="22"/>
      <c r="AG213" s="20"/>
      <c r="AH213" s="22"/>
      <c r="AI213" s="20"/>
      <c r="AJ213" s="22"/>
      <c r="AK213" s="20"/>
      <c r="AL213" s="22"/>
      <c r="AM213" s="20"/>
      <c r="AN213" s="22"/>
      <c r="AO213" s="20"/>
      <c r="AP213" s="22"/>
      <c r="AQ213" s="20"/>
      <c r="AR213" s="22"/>
      <c r="AS213" s="20"/>
      <c r="AT213" s="22"/>
      <c r="AU213" s="20"/>
      <c r="AV213" s="22"/>
      <c r="AW213" s="20"/>
      <c r="AX213" s="22"/>
      <c r="AY213" s="20"/>
      <c r="AZ213" s="22"/>
      <c r="BA213" s="20"/>
      <c r="BB213" s="22"/>
      <c r="BC213" s="20"/>
      <c r="BD213" s="22"/>
      <c r="BE213" s="20"/>
      <c r="BF213" s="22"/>
      <c r="BG213" s="83"/>
      <c r="BH213" s="84"/>
      <c r="BI213" s="20"/>
      <c r="BJ213" s="95"/>
      <c r="BK213" s="20">
        <v>0</v>
      </c>
      <c r="BL213" s="21">
        <f t="shared" si="61"/>
        <v>0</v>
      </c>
      <c r="BM213" s="20"/>
      <c r="BN213" s="95">
        <f t="shared" si="51"/>
        <v>0</v>
      </c>
      <c r="BO213" s="20"/>
      <c r="BP213" s="21">
        <f t="shared" si="62"/>
        <v>0</v>
      </c>
      <c r="BQ213" s="20"/>
      <c r="BR213" s="22"/>
      <c r="BS213" s="20"/>
      <c r="BT213" s="22"/>
      <c r="BU213" s="20"/>
      <c r="BV213" s="22"/>
      <c r="BW213" s="20"/>
      <c r="BX213" s="22"/>
      <c r="BY213" s="20"/>
      <c r="BZ213" s="172"/>
      <c r="CA213" s="20"/>
      <c r="CB213" s="164"/>
      <c r="CC213" s="20"/>
      <c r="CD213" s="178"/>
      <c r="CE213" s="20"/>
      <c r="CF213" s="95"/>
      <c r="CG213" s="20"/>
      <c r="CH213" s="95"/>
      <c r="CI213" s="20"/>
      <c r="CJ213" s="22"/>
      <c r="CK213" s="20"/>
      <c r="CL213" s="22"/>
      <c r="CM213" s="20"/>
      <c r="CN213" s="22"/>
      <c r="CO213" s="20"/>
      <c r="CP213" s="22"/>
      <c r="CQ213" s="20"/>
      <c r="CR213" s="22"/>
      <c r="CS213" s="20"/>
      <c r="CT213" s="22"/>
      <c r="CU213" s="20"/>
      <c r="CV213" s="22"/>
      <c r="CW213" s="20"/>
      <c r="CX213" s="22"/>
      <c r="CY213" s="20"/>
      <c r="CZ213" s="22"/>
      <c r="DA213" s="20"/>
      <c r="DB213" s="22"/>
      <c r="DC213" s="20"/>
      <c r="DD213" s="22"/>
      <c r="DE213" s="20"/>
      <c r="DF213" s="22"/>
      <c r="DG213" s="20"/>
      <c r="DH213" s="22"/>
      <c r="DI213" s="20"/>
      <c r="DJ213" s="22"/>
      <c r="DK213" s="20"/>
      <c r="DL213" s="22"/>
      <c r="DM213" s="20"/>
      <c r="DN213" s="22"/>
      <c r="DO213" s="20"/>
      <c r="DP213" s="22"/>
      <c r="DQ213" s="20"/>
      <c r="DR213" s="22"/>
      <c r="DS213" s="20"/>
      <c r="DT213" s="22"/>
      <c r="DU213" s="20"/>
      <c r="DV213" s="22"/>
      <c r="DW213" s="20"/>
      <c r="DX213" s="22"/>
      <c r="DY213" s="20"/>
      <c r="DZ213" s="22"/>
      <c r="EA213" s="23">
        <f t="shared" si="56"/>
        <v>0</v>
      </c>
      <c r="EB213" s="21">
        <f t="shared" si="52"/>
        <v>0</v>
      </c>
      <c r="EC213" s="193" t="e">
        <f t="shared" si="53"/>
        <v>#REF!</v>
      </c>
      <c r="ED213" s="193">
        <f t="shared" si="54"/>
        <v>0</v>
      </c>
      <c r="EE213" s="194">
        <f t="shared" si="57"/>
        <v>30</v>
      </c>
      <c r="EF213" s="185"/>
      <c r="EG213" s="185" t="s">
        <v>762</v>
      </c>
      <c r="EH213" s="185" t="s">
        <v>763</v>
      </c>
      <c r="EI213" s="185" t="s">
        <v>658</v>
      </c>
      <c r="EJ213" s="185">
        <v>30</v>
      </c>
      <c r="EK213" s="185">
        <v>78834.69</v>
      </c>
      <c r="EL213" s="185"/>
      <c r="EM213" s="185"/>
      <c r="EN213" s="185"/>
      <c r="EO213" s="185"/>
      <c r="EP213" s="185"/>
      <c r="EQ213" s="185"/>
      <c r="ER213" s="185"/>
      <c r="ES213" s="185"/>
      <c r="ET213" s="185"/>
      <c r="EU213" s="185"/>
      <c r="EV213" s="185"/>
      <c r="EW213" s="185"/>
      <c r="EX213" s="185"/>
      <c r="EY213" s="185"/>
      <c r="EZ213" s="185"/>
      <c r="FA213" s="185"/>
      <c r="FB213" s="185"/>
      <c r="FC213" s="185"/>
      <c r="FD213" s="185"/>
      <c r="FE213" s="185"/>
      <c r="FF213" s="185"/>
      <c r="FG213" s="195"/>
      <c r="FH213" s="185"/>
      <c r="FI213" s="185"/>
      <c r="FJ213" s="185"/>
      <c r="FK213" s="185"/>
      <c r="FL213" s="185"/>
      <c r="FM213" s="185"/>
      <c r="FN213" s="185"/>
      <c r="FO213" s="185"/>
      <c r="FP213" s="185"/>
      <c r="FQ213" s="185"/>
      <c r="FR213" s="185"/>
      <c r="FS213" s="185"/>
      <c r="FT213" s="185"/>
      <c r="FU213" s="185"/>
      <c r="FV213" s="185"/>
      <c r="FW213" s="185"/>
      <c r="FX213" s="185"/>
      <c r="FY213" s="185"/>
      <c r="FZ213" s="185"/>
      <c r="GA213" s="185"/>
      <c r="GB213" s="185"/>
      <c r="GC213" s="185"/>
      <c r="GD213" s="185"/>
      <c r="GE213" s="185"/>
      <c r="GF213" s="185"/>
      <c r="GG213" s="185"/>
      <c r="GH213" s="185"/>
      <c r="GI213" s="185"/>
      <c r="GJ213" s="185"/>
      <c r="GK213" s="185"/>
      <c r="GL213" s="185"/>
      <c r="GM213" s="185"/>
      <c r="GN213" s="185"/>
      <c r="GO213" s="185"/>
      <c r="GP213" s="185"/>
      <c r="GQ213" s="185"/>
      <c r="GR213" s="185"/>
      <c r="GS213" s="185"/>
      <c r="GT213" s="185"/>
      <c r="GU213" s="185"/>
      <c r="GV213" s="185"/>
      <c r="GW213" s="185"/>
      <c r="GX213" s="185"/>
      <c r="GY213" s="185"/>
      <c r="GZ213" s="185"/>
      <c r="HA213" s="185"/>
      <c r="HB213" s="185"/>
      <c r="HC213" s="185"/>
      <c r="HD213" s="185"/>
      <c r="HE213" s="185"/>
      <c r="HF213" s="185"/>
      <c r="HG213" s="185"/>
      <c r="HH213" s="185"/>
      <c r="HI213" s="185"/>
      <c r="HJ213" s="185"/>
      <c r="HK213" s="185"/>
      <c r="HL213" s="185"/>
      <c r="HM213" s="185"/>
      <c r="HN213" s="185"/>
      <c r="HO213" s="185"/>
      <c r="HP213" s="185"/>
      <c r="HQ213" s="185"/>
      <c r="HR213" s="185"/>
      <c r="HS213" s="185"/>
      <c r="HT213" s="185"/>
      <c r="HU213" s="185"/>
      <c r="HV213" s="185"/>
      <c r="HW213" s="185"/>
      <c r="HX213" s="185"/>
      <c r="HY213" s="185"/>
      <c r="HZ213" s="185"/>
      <c r="IA213" s="185"/>
      <c r="IB213" s="185"/>
      <c r="IC213" s="185"/>
      <c r="ID213" s="185"/>
      <c r="IE213" s="185"/>
      <c r="IF213" s="185"/>
      <c r="IG213" s="185"/>
      <c r="IH213" s="185"/>
      <c r="II213" s="185"/>
      <c r="IJ213" s="185"/>
      <c r="IK213" s="185"/>
      <c r="IL213" s="185"/>
      <c r="IM213" s="185"/>
      <c r="IN213" s="185"/>
      <c r="IO213" s="185"/>
      <c r="IP213" s="185"/>
      <c r="IQ213" s="185"/>
      <c r="IR213" s="185"/>
      <c r="IS213" s="185"/>
      <c r="IT213" s="185"/>
      <c r="IU213" s="185"/>
      <c r="IV213" s="185"/>
      <c r="IW213" s="185"/>
      <c r="IX213" s="185"/>
      <c r="IY213" s="185"/>
      <c r="IZ213" s="185"/>
      <c r="JA213" s="185"/>
      <c r="JB213" s="185"/>
      <c r="JC213" s="185"/>
      <c r="JD213" s="185"/>
      <c r="JE213" s="185"/>
      <c r="JF213" s="185"/>
      <c r="JG213" s="185"/>
      <c r="JH213" s="185"/>
      <c r="JI213" s="185"/>
      <c r="JJ213" s="185"/>
      <c r="JK213" s="185"/>
      <c r="JL213" s="185"/>
      <c r="JM213" s="185"/>
      <c r="JN213" s="185"/>
      <c r="JO213" s="185"/>
      <c r="JP213" s="185"/>
      <c r="JQ213" s="185"/>
      <c r="JR213" s="185"/>
      <c r="JS213" s="185"/>
      <c r="JT213" s="185"/>
      <c r="JU213" s="185"/>
      <c r="JV213" s="185"/>
      <c r="JW213" s="185"/>
      <c r="JX213" s="185"/>
      <c r="JY213" s="185"/>
      <c r="JZ213" s="185"/>
      <c r="KA213" s="185"/>
      <c r="KB213" s="185"/>
      <c r="KC213" s="185"/>
      <c r="KD213" s="185"/>
      <c r="KE213" s="185"/>
      <c r="KF213" s="185"/>
      <c r="KG213" s="185"/>
      <c r="KH213" s="185"/>
      <c r="KI213" s="185"/>
      <c r="KJ213" s="185"/>
      <c r="KK213" s="185"/>
      <c r="KL213" s="185"/>
      <c r="KM213" s="185"/>
      <c r="KN213" s="185"/>
      <c r="KO213" s="185"/>
      <c r="KP213" s="185"/>
      <c r="KQ213" s="185"/>
      <c r="KR213" s="185"/>
      <c r="KS213" s="185"/>
      <c r="KT213" s="185"/>
      <c r="KU213" s="185"/>
      <c r="KV213" s="185"/>
      <c r="KW213" s="185"/>
      <c r="KX213" s="185"/>
      <c r="KY213" s="185"/>
      <c r="KZ213" s="185"/>
      <c r="LA213" s="185"/>
      <c r="LB213" s="185"/>
      <c r="LC213" s="185"/>
      <c r="LD213" s="185"/>
      <c r="LE213" s="185"/>
      <c r="LF213" s="185"/>
      <c r="LG213" s="185"/>
      <c r="LH213" s="185"/>
      <c r="LI213" s="185"/>
      <c r="LJ213" s="185"/>
      <c r="LK213" s="185"/>
      <c r="LL213" s="185"/>
      <c r="LM213" s="185"/>
      <c r="LN213" s="185"/>
      <c r="LO213" s="185"/>
      <c r="LP213" s="185"/>
      <c r="LQ213" s="185"/>
      <c r="LR213" s="185"/>
      <c r="LS213" s="185"/>
      <c r="LT213" s="185"/>
    </row>
    <row r="214" spans="1:332" ht="14.45" customHeight="1">
      <c r="A214" s="196" t="str">
        <f t="shared" si="50"/>
        <v>9.3.29</v>
      </c>
      <c r="B214" s="253" t="str">
        <f t="shared" si="50"/>
        <v>EXCAVACIÓN MANUAL EN MATERIAL COMÚN H=0.0-2.0 M (INCLUYE RETIRO DE SOBRANTES A UNA DISTANCIA MENOR DE 8 KM)</v>
      </c>
      <c r="C214" s="196" t="str">
        <f t="shared" si="50"/>
        <v xml:space="preserve">M3   </v>
      </c>
      <c r="D214" s="196">
        <f t="shared" si="50"/>
        <v>300</v>
      </c>
      <c r="E214" s="196">
        <f t="shared" si="50"/>
        <v>41802.75</v>
      </c>
      <c r="F214" s="197">
        <f t="shared" si="55"/>
        <v>12540825</v>
      </c>
      <c r="G214" s="20"/>
      <c r="H214" s="21">
        <f t="shared" si="58"/>
        <v>0</v>
      </c>
      <c r="I214" s="20"/>
      <c r="J214" s="21">
        <f t="shared" si="59"/>
        <v>0</v>
      </c>
      <c r="K214" s="20"/>
      <c r="L214" s="21">
        <f t="shared" si="60"/>
        <v>0</v>
      </c>
      <c r="M214" s="20"/>
      <c r="N214" s="33">
        <f t="shared" si="63"/>
        <v>0</v>
      </c>
      <c r="O214" s="20"/>
      <c r="P214" s="22"/>
      <c r="Q214" s="20"/>
      <c r="R214" s="22"/>
      <c r="S214" s="20"/>
      <c r="T214" s="22"/>
      <c r="U214" s="20"/>
      <c r="V214" s="22"/>
      <c r="W214" s="20"/>
      <c r="X214" s="22"/>
      <c r="Y214" s="20"/>
      <c r="Z214" s="22"/>
      <c r="AA214" s="20"/>
      <c r="AB214" s="22"/>
      <c r="AC214" s="20"/>
      <c r="AD214" s="22"/>
      <c r="AE214" s="20"/>
      <c r="AF214" s="22"/>
      <c r="AG214" s="20"/>
      <c r="AH214" s="22"/>
      <c r="AI214" s="20"/>
      <c r="AJ214" s="22"/>
      <c r="AK214" s="20"/>
      <c r="AL214" s="22"/>
      <c r="AM214" s="20"/>
      <c r="AN214" s="22"/>
      <c r="AO214" s="20"/>
      <c r="AP214" s="22"/>
      <c r="AQ214" s="20"/>
      <c r="AR214" s="22"/>
      <c r="AS214" s="20"/>
      <c r="AT214" s="22"/>
      <c r="AU214" s="20"/>
      <c r="AV214" s="22"/>
      <c r="AW214" s="20"/>
      <c r="AX214" s="22"/>
      <c r="AY214" s="20"/>
      <c r="AZ214" s="22"/>
      <c r="BA214" s="20"/>
      <c r="BB214" s="22"/>
      <c r="BC214" s="20"/>
      <c r="BD214" s="22"/>
      <c r="BE214" s="20"/>
      <c r="BF214" s="22"/>
      <c r="BG214" s="83"/>
      <c r="BH214" s="84"/>
      <c r="BI214" s="20"/>
      <c r="BJ214" s="95"/>
      <c r="BK214" s="20">
        <v>0</v>
      </c>
      <c r="BL214" s="21">
        <f t="shared" si="61"/>
        <v>0</v>
      </c>
      <c r="BM214" s="20"/>
      <c r="BN214" s="95">
        <f t="shared" si="51"/>
        <v>0</v>
      </c>
      <c r="BO214" s="20"/>
      <c r="BP214" s="21">
        <f t="shared" si="62"/>
        <v>0</v>
      </c>
      <c r="BQ214" s="20"/>
      <c r="BR214" s="22"/>
      <c r="BS214" s="20"/>
      <c r="BT214" s="22"/>
      <c r="BU214" s="20"/>
      <c r="BV214" s="22"/>
      <c r="BW214" s="20"/>
      <c r="BX214" s="22"/>
      <c r="BY214" s="20"/>
      <c r="BZ214" s="172"/>
      <c r="CA214" s="20"/>
      <c r="CB214" s="164"/>
      <c r="CC214" s="20"/>
      <c r="CD214" s="178"/>
      <c r="CE214" s="20"/>
      <c r="CF214" s="95"/>
      <c r="CG214" s="20"/>
      <c r="CH214" s="95"/>
      <c r="CI214" s="20"/>
      <c r="CJ214" s="22"/>
      <c r="CK214" s="20"/>
      <c r="CL214" s="22"/>
      <c r="CM214" s="20"/>
      <c r="CN214" s="22"/>
      <c r="CO214" s="20"/>
      <c r="CP214" s="22"/>
      <c r="CQ214" s="20"/>
      <c r="CR214" s="22"/>
      <c r="CS214" s="20"/>
      <c r="CT214" s="22"/>
      <c r="CU214" s="20"/>
      <c r="CV214" s="22"/>
      <c r="CW214" s="20"/>
      <c r="CX214" s="22"/>
      <c r="CY214" s="20"/>
      <c r="CZ214" s="22"/>
      <c r="DA214" s="20"/>
      <c r="DB214" s="22"/>
      <c r="DC214" s="20"/>
      <c r="DD214" s="22"/>
      <c r="DE214" s="20"/>
      <c r="DF214" s="22"/>
      <c r="DG214" s="20"/>
      <c r="DH214" s="22"/>
      <c r="DI214" s="20"/>
      <c r="DJ214" s="22"/>
      <c r="DK214" s="20"/>
      <c r="DL214" s="22"/>
      <c r="DM214" s="20"/>
      <c r="DN214" s="22"/>
      <c r="DO214" s="20"/>
      <c r="DP214" s="22"/>
      <c r="DQ214" s="20"/>
      <c r="DR214" s="22"/>
      <c r="DS214" s="20"/>
      <c r="DT214" s="22"/>
      <c r="DU214" s="20"/>
      <c r="DV214" s="22"/>
      <c r="DW214" s="20"/>
      <c r="DX214" s="22"/>
      <c r="DY214" s="20"/>
      <c r="DZ214" s="22"/>
      <c r="EA214" s="23">
        <f t="shared" si="56"/>
        <v>0</v>
      </c>
      <c r="EB214" s="21">
        <f t="shared" si="52"/>
        <v>0</v>
      </c>
      <c r="EC214" s="193" t="e">
        <f t="shared" si="53"/>
        <v>#REF!</v>
      </c>
      <c r="ED214" s="193">
        <f t="shared" si="54"/>
        <v>0</v>
      </c>
      <c r="EE214" s="194">
        <f t="shared" si="57"/>
        <v>300</v>
      </c>
      <c r="EF214" s="185"/>
      <c r="EG214" s="185" t="s">
        <v>764</v>
      </c>
      <c r="EH214" s="185" t="s">
        <v>412</v>
      </c>
      <c r="EI214" s="185" t="s">
        <v>705</v>
      </c>
      <c r="EJ214" s="185">
        <v>300</v>
      </c>
      <c r="EK214" s="185">
        <v>41802.75</v>
      </c>
      <c r="EL214" s="185"/>
      <c r="EM214" s="185"/>
      <c r="EN214" s="185"/>
      <c r="EO214" s="185"/>
      <c r="EP214" s="185"/>
      <c r="EQ214" s="185"/>
      <c r="ER214" s="185"/>
      <c r="ES214" s="185"/>
      <c r="ET214" s="185"/>
      <c r="EU214" s="185"/>
      <c r="EV214" s="185"/>
      <c r="EW214" s="185"/>
      <c r="EX214" s="185"/>
      <c r="EY214" s="185"/>
      <c r="EZ214" s="185"/>
      <c r="FA214" s="185"/>
      <c r="FB214" s="185"/>
      <c r="FC214" s="185"/>
      <c r="FD214" s="185"/>
      <c r="FE214" s="185"/>
      <c r="FF214" s="185"/>
      <c r="FG214" s="195"/>
      <c r="FH214" s="185"/>
      <c r="FI214" s="185"/>
      <c r="FJ214" s="185"/>
      <c r="FK214" s="185"/>
      <c r="FL214" s="185"/>
      <c r="FM214" s="185"/>
      <c r="FN214" s="185"/>
      <c r="FO214" s="185"/>
      <c r="FP214" s="185"/>
      <c r="FQ214" s="185"/>
      <c r="FR214" s="185"/>
      <c r="FS214" s="185"/>
      <c r="FT214" s="185"/>
      <c r="FU214" s="185"/>
      <c r="FV214" s="185"/>
      <c r="FW214" s="185"/>
      <c r="FX214" s="185"/>
      <c r="FY214" s="185"/>
      <c r="FZ214" s="185"/>
      <c r="GA214" s="185"/>
      <c r="GB214" s="185"/>
      <c r="GC214" s="185"/>
      <c r="GD214" s="185"/>
      <c r="GE214" s="185"/>
      <c r="GF214" s="185"/>
      <c r="GG214" s="185"/>
      <c r="GH214" s="185"/>
      <c r="GI214" s="185"/>
      <c r="GJ214" s="185"/>
      <c r="GK214" s="185"/>
      <c r="GL214" s="185"/>
      <c r="GM214" s="185"/>
      <c r="GN214" s="185"/>
      <c r="GO214" s="185"/>
      <c r="GP214" s="185"/>
      <c r="GQ214" s="185"/>
      <c r="GR214" s="185"/>
      <c r="GS214" s="185"/>
      <c r="GT214" s="185"/>
      <c r="GU214" s="185"/>
      <c r="GV214" s="185"/>
      <c r="GW214" s="185"/>
      <c r="GX214" s="185"/>
      <c r="GY214" s="185"/>
      <c r="GZ214" s="185"/>
      <c r="HA214" s="185"/>
      <c r="HB214" s="185"/>
      <c r="HC214" s="185"/>
      <c r="HD214" s="185"/>
      <c r="HE214" s="185"/>
      <c r="HF214" s="185"/>
      <c r="HG214" s="185"/>
      <c r="HH214" s="185"/>
      <c r="HI214" s="185"/>
      <c r="HJ214" s="185"/>
      <c r="HK214" s="185"/>
      <c r="HL214" s="185"/>
      <c r="HM214" s="185"/>
      <c r="HN214" s="185"/>
      <c r="HO214" s="185"/>
      <c r="HP214" s="185"/>
      <c r="HQ214" s="185"/>
      <c r="HR214" s="185"/>
      <c r="HS214" s="185"/>
      <c r="HT214" s="185"/>
      <c r="HU214" s="185"/>
      <c r="HV214" s="185"/>
      <c r="HW214" s="185"/>
      <c r="HX214" s="185"/>
      <c r="HY214" s="185"/>
      <c r="HZ214" s="185"/>
      <c r="IA214" s="185"/>
      <c r="IB214" s="185"/>
      <c r="IC214" s="185"/>
      <c r="ID214" s="185"/>
      <c r="IE214" s="185"/>
      <c r="IF214" s="185"/>
      <c r="IG214" s="185"/>
      <c r="IH214" s="185"/>
      <c r="II214" s="185"/>
      <c r="IJ214" s="185"/>
      <c r="IK214" s="185"/>
      <c r="IL214" s="185"/>
      <c r="IM214" s="185"/>
      <c r="IN214" s="185"/>
      <c r="IO214" s="185"/>
      <c r="IP214" s="185"/>
      <c r="IQ214" s="185"/>
      <c r="IR214" s="185"/>
      <c r="IS214" s="185"/>
      <c r="IT214" s="185"/>
      <c r="IU214" s="185"/>
      <c r="IV214" s="185"/>
      <c r="IW214" s="185"/>
      <c r="IX214" s="185"/>
      <c r="IY214" s="185"/>
      <c r="IZ214" s="185"/>
      <c r="JA214" s="185"/>
      <c r="JB214" s="185"/>
      <c r="JC214" s="185"/>
      <c r="JD214" s="185"/>
      <c r="JE214" s="185"/>
      <c r="JF214" s="185"/>
      <c r="JG214" s="185"/>
      <c r="JH214" s="185"/>
      <c r="JI214" s="185"/>
      <c r="JJ214" s="185"/>
      <c r="JK214" s="185"/>
      <c r="JL214" s="185"/>
      <c r="JM214" s="185"/>
      <c r="JN214" s="185"/>
      <c r="JO214" s="185"/>
      <c r="JP214" s="185"/>
      <c r="JQ214" s="185"/>
      <c r="JR214" s="185"/>
      <c r="JS214" s="185"/>
      <c r="JT214" s="185"/>
      <c r="JU214" s="185"/>
      <c r="JV214" s="185"/>
      <c r="JW214" s="185"/>
      <c r="JX214" s="185"/>
      <c r="JY214" s="185"/>
      <c r="JZ214" s="185"/>
      <c r="KA214" s="185"/>
      <c r="KB214" s="185"/>
      <c r="KC214" s="185"/>
      <c r="KD214" s="185"/>
      <c r="KE214" s="185"/>
      <c r="KF214" s="185"/>
      <c r="KG214" s="185"/>
      <c r="KH214" s="185"/>
      <c r="KI214" s="185"/>
      <c r="KJ214" s="185"/>
      <c r="KK214" s="185"/>
      <c r="KL214" s="185"/>
      <c r="KM214" s="185"/>
      <c r="KN214" s="185"/>
      <c r="KO214" s="185"/>
      <c r="KP214" s="185"/>
      <c r="KQ214" s="185"/>
      <c r="KR214" s="185"/>
      <c r="KS214" s="185"/>
      <c r="KT214" s="185"/>
      <c r="KU214" s="185"/>
      <c r="KV214" s="185"/>
      <c r="KW214" s="185"/>
      <c r="KX214" s="185"/>
      <c r="KY214" s="185"/>
      <c r="KZ214" s="185"/>
      <c r="LA214" s="185"/>
      <c r="LB214" s="185"/>
      <c r="LC214" s="185"/>
      <c r="LD214" s="185"/>
      <c r="LE214" s="185"/>
      <c r="LF214" s="185"/>
      <c r="LG214" s="185"/>
      <c r="LH214" s="185"/>
      <c r="LI214" s="185"/>
      <c r="LJ214" s="185"/>
      <c r="LK214" s="185"/>
      <c r="LL214" s="185"/>
      <c r="LM214" s="185"/>
      <c r="LN214" s="185"/>
      <c r="LO214" s="185"/>
      <c r="LP214" s="185"/>
      <c r="LQ214" s="185"/>
      <c r="LR214" s="185"/>
      <c r="LS214" s="185"/>
      <c r="LT214" s="185"/>
    </row>
    <row r="215" spans="1:332" ht="18" customHeight="1">
      <c r="A215" s="196" t="str">
        <f t="shared" si="50"/>
        <v>9.3.30</v>
      </c>
      <c r="B215" s="253" t="str">
        <f t="shared" si="50"/>
        <v xml:space="preserve">RELLENO EN ARENA INCLUYE TRANSPORTE Y COLOCACIÓN       </v>
      </c>
      <c r="C215" s="196" t="str">
        <f t="shared" si="50"/>
        <v xml:space="preserve">M3   </v>
      </c>
      <c r="D215" s="196">
        <f t="shared" si="50"/>
        <v>80</v>
      </c>
      <c r="E215" s="196">
        <f t="shared" si="50"/>
        <v>70320.69</v>
      </c>
      <c r="F215" s="197">
        <f t="shared" si="55"/>
        <v>5625655.2000000002</v>
      </c>
      <c r="G215" s="20"/>
      <c r="H215" s="21">
        <f t="shared" si="58"/>
        <v>0</v>
      </c>
      <c r="I215" s="20"/>
      <c r="J215" s="21">
        <f t="shared" si="59"/>
        <v>0</v>
      </c>
      <c r="K215" s="20"/>
      <c r="L215" s="21">
        <f t="shared" si="60"/>
        <v>0</v>
      </c>
      <c r="M215" s="20"/>
      <c r="N215" s="33">
        <f t="shared" si="63"/>
        <v>0</v>
      </c>
      <c r="O215" s="20"/>
      <c r="P215" s="22"/>
      <c r="Q215" s="20"/>
      <c r="R215" s="22"/>
      <c r="S215" s="20"/>
      <c r="T215" s="22"/>
      <c r="U215" s="20"/>
      <c r="V215" s="22"/>
      <c r="W215" s="20"/>
      <c r="X215" s="22"/>
      <c r="Y215" s="20"/>
      <c r="Z215" s="22"/>
      <c r="AA215" s="20"/>
      <c r="AB215" s="22"/>
      <c r="AC215" s="20"/>
      <c r="AD215" s="22"/>
      <c r="AE215" s="20"/>
      <c r="AF215" s="22"/>
      <c r="AG215" s="20"/>
      <c r="AH215" s="22"/>
      <c r="AI215" s="20"/>
      <c r="AJ215" s="22"/>
      <c r="AK215" s="20"/>
      <c r="AL215" s="22"/>
      <c r="AM215" s="20"/>
      <c r="AN215" s="22"/>
      <c r="AO215" s="20"/>
      <c r="AP215" s="22"/>
      <c r="AQ215" s="20"/>
      <c r="AR215" s="22"/>
      <c r="AS215" s="20"/>
      <c r="AT215" s="22"/>
      <c r="AU215" s="20"/>
      <c r="AV215" s="22"/>
      <c r="AW215" s="20"/>
      <c r="AX215" s="22"/>
      <c r="AY215" s="20"/>
      <c r="AZ215" s="22"/>
      <c r="BA215" s="20"/>
      <c r="BB215" s="22"/>
      <c r="BC215" s="20"/>
      <c r="BD215" s="22"/>
      <c r="BE215" s="20"/>
      <c r="BF215" s="22"/>
      <c r="BG215" s="83"/>
      <c r="BH215" s="84"/>
      <c r="BI215" s="20"/>
      <c r="BJ215" s="95"/>
      <c r="BK215" s="20">
        <v>0</v>
      </c>
      <c r="BL215" s="21">
        <f t="shared" si="61"/>
        <v>0</v>
      </c>
      <c r="BM215" s="20"/>
      <c r="BN215" s="95">
        <f t="shared" si="51"/>
        <v>0</v>
      </c>
      <c r="BO215" s="20"/>
      <c r="BP215" s="21">
        <f t="shared" si="62"/>
        <v>0</v>
      </c>
      <c r="BQ215" s="20"/>
      <c r="BR215" s="22"/>
      <c r="BS215" s="20"/>
      <c r="BT215" s="22"/>
      <c r="BU215" s="20"/>
      <c r="BV215" s="22"/>
      <c r="BW215" s="20"/>
      <c r="BX215" s="22"/>
      <c r="BY215" s="20"/>
      <c r="BZ215" s="172"/>
      <c r="CA215" s="20"/>
      <c r="CB215" s="164"/>
      <c r="CC215" s="20"/>
      <c r="CD215" s="178"/>
      <c r="CE215" s="20"/>
      <c r="CF215" s="95"/>
      <c r="CG215" s="20"/>
      <c r="CH215" s="95"/>
      <c r="CI215" s="20"/>
      <c r="CJ215" s="22"/>
      <c r="CK215" s="20"/>
      <c r="CL215" s="22"/>
      <c r="CM215" s="20"/>
      <c r="CN215" s="22"/>
      <c r="CO215" s="20"/>
      <c r="CP215" s="22"/>
      <c r="CQ215" s="20"/>
      <c r="CR215" s="22"/>
      <c r="CS215" s="20"/>
      <c r="CT215" s="22"/>
      <c r="CU215" s="20"/>
      <c r="CV215" s="22"/>
      <c r="CW215" s="20"/>
      <c r="CX215" s="22"/>
      <c r="CY215" s="20"/>
      <c r="CZ215" s="22"/>
      <c r="DA215" s="20"/>
      <c r="DB215" s="22"/>
      <c r="DC215" s="20"/>
      <c r="DD215" s="22"/>
      <c r="DE215" s="20"/>
      <c r="DF215" s="22"/>
      <c r="DG215" s="20"/>
      <c r="DH215" s="22"/>
      <c r="DI215" s="20"/>
      <c r="DJ215" s="22"/>
      <c r="DK215" s="20"/>
      <c r="DL215" s="22"/>
      <c r="DM215" s="20"/>
      <c r="DN215" s="22"/>
      <c r="DO215" s="20"/>
      <c r="DP215" s="22"/>
      <c r="DQ215" s="20"/>
      <c r="DR215" s="22"/>
      <c r="DS215" s="20"/>
      <c r="DT215" s="22"/>
      <c r="DU215" s="20"/>
      <c r="DV215" s="22"/>
      <c r="DW215" s="20"/>
      <c r="DX215" s="22"/>
      <c r="DY215" s="20"/>
      <c r="DZ215" s="22"/>
      <c r="EA215" s="23">
        <f t="shared" si="56"/>
        <v>0</v>
      </c>
      <c r="EB215" s="21">
        <f t="shared" si="52"/>
        <v>0</v>
      </c>
      <c r="EC215" s="193" t="e">
        <f t="shared" si="53"/>
        <v>#REF!</v>
      </c>
      <c r="ED215" s="193">
        <f t="shared" si="54"/>
        <v>0</v>
      </c>
      <c r="EE215" s="194">
        <f t="shared" si="57"/>
        <v>80</v>
      </c>
      <c r="EF215" s="185"/>
      <c r="EG215" s="185" t="s">
        <v>765</v>
      </c>
      <c r="EH215" s="185" t="s">
        <v>766</v>
      </c>
      <c r="EI215" s="185" t="s">
        <v>705</v>
      </c>
      <c r="EJ215" s="185">
        <v>80</v>
      </c>
      <c r="EK215" s="185">
        <v>70320.69</v>
      </c>
      <c r="EL215" s="185"/>
      <c r="EM215" s="185"/>
      <c r="EN215" s="185"/>
      <c r="EO215" s="185"/>
      <c r="EP215" s="185"/>
      <c r="EQ215" s="185"/>
      <c r="ER215" s="185"/>
      <c r="ES215" s="185"/>
      <c r="ET215" s="185"/>
      <c r="EU215" s="185"/>
      <c r="EV215" s="185"/>
      <c r="EW215" s="185"/>
      <c r="EX215" s="185"/>
      <c r="EY215" s="185"/>
      <c r="EZ215" s="185"/>
      <c r="FA215" s="185"/>
      <c r="FB215" s="185"/>
      <c r="FC215" s="185"/>
      <c r="FD215" s="185"/>
      <c r="FE215" s="185"/>
      <c r="FF215" s="185"/>
      <c r="FG215" s="195"/>
      <c r="FH215" s="185"/>
      <c r="FI215" s="185"/>
      <c r="FJ215" s="185"/>
      <c r="FK215" s="185"/>
      <c r="FL215" s="185"/>
      <c r="FM215" s="185"/>
      <c r="FN215" s="185"/>
      <c r="FO215" s="185"/>
      <c r="FP215" s="185"/>
      <c r="FQ215" s="185"/>
      <c r="FR215" s="185"/>
      <c r="FS215" s="185"/>
      <c r="FT215" s="185"/>
      <c r="FU215" s="185"/>
      <c r="FV215" s="185"/>
      <c r="FW215" s="185"/>
      <c r="FX215" s="185"/>
      <c r="FY215" s="185"/>
      <c r="FZ215" s="185"/>
      <c r="GA215" s="185"/>
      <c r="GB215" s="185"/>
      <c r="GC215" s="185"/>
      <c r="GD215" s="185"/>
      <c r="GE215" s="185"/>
      <c r="GF215" s="185"/>
      <c r="GG215" s="185"/>
      <c r="GH215" s="185"/>
      <c r="GI215" s="185"/>
      <c r="GJ215" s="185"/>
      <c r="GK215" s="185"/>
      <c r="GL215" s="185"/>
      <c r="GM215" s="185"/>
      <c r="GN215" s="185"/>
      <c r="GO215" s="185"/>
      <c r="GP215" s="185"/>
      <c r="GQ215" s="185"/>
      <c r="GR215" s="185"/>
      <c r="GS215" s="185"/>
      <c r="GT215" s="185"/>
      <c r="GU215" s="185"/>
      <c r="GV215" s="185"/>
      <c r="GW215" s="185"/>
      <c r="GX215" s="185"/>
      <c r="GY215" s="185"/>
      <c r="GZ215" s="185"/>
      <c r="HA215" s="185"/>
      <c r="HB215" s="185"/>
      <c r="HC215" s="185"/>
      <c r="HD215" s="185"/>
      <c r="HE215" s="185"/>
      <c r="HF215" s="185"/>
      <c r="HG215" s="185"/>
      <c r="HH215" s="185"/>
      <c r="HI215" s="185"/>
      <c r="HJ215" s="185"/>
      <c r="HK215" s="185"/>
      <c r="HL215" s="185"/>
      <c r="HM215" s="185"/>
      <c r="HN215" s="185"/>
      <c r="HO215" s="185"/>
      <c r="HP215" s="185"/>
      <c r="HQ215" s="185"/>
      <c r="HR215" s="185"/>
      <c r="HS215" s="185"/>
      <c r="HT215" s="185"/>
      <c r="HU215" s="185"/>
      <c r="HV215" s="185"/>
      <c r="HW215" s="185"/>
      <c r="HX215" s="185"/>
      <c r="HY215" s="185"/>
      <c r="HZ215" s="185"/>
      <c r="IA215" s="185"/>
      <c r="IB215" s="185"/>
      <c r="IC215" s="185"/>
      <c r="ID215" s="185"/>
      <c r="IE215" s="185"/>
      <c r="IF215" s="185"/>
      <c r="IG215" s="185"/>
      <c r="IH215" s="185"/>
      <c r="II215" s="185"/>
      <c r="IJ215" s="185"/>
      <c r="IK215" s="185"/>
      <c r="IL215" s="185"/>
      <c r="IM215" s="185"/>
      <c r="IN215" s="185"/>
      <c r="IO215" s="185"/>
      <c r="IP215" s="185"/>
      <c r="IQ215" s="185"/>
      <c r="IR215" s="185"/>
      <c r="IS215" s="185"/>
      <c r="IT215" s="185"/>
      <c r="IU215" s="185"/>
      <c r="IV215" s="185"/>
      <c r="IW215" s="185"/>
      <c r="IX215" s="185"/>
      <c r="IY215" s="185"/>
      <c r="IZ215" s="185"/>
      <c r="JA215" s="185"/>
      <c r="JB215" s="185"/>
      <c r="JC215" s="185"/>
      <c r="JD215" s="185"/>
      <c r="JE215" s="185"/>
      <c r="JF215" s="185"/>
      <c r="JG215" s="185"/>
      <c r="JH215" s="185"/>
      <c r="JI215" s="185"/>
      <c r="JJ215" s="185"/>
      <c r="JK215" s="185"/>
      <c r="JL215" s="185"/>
      <c r="JM215" s="185"/>
      <c r="JN215" s="185"/>
      <c r="JO215" s="185"/>
      <c r="JP215" s="185"/>
      <c r="JQ215" s="185"/>
      <c r="JR215" s="185"/>
      <c r="JS215" s="185"/>
      <c r="JT215" s="185"/>
      <c r="JU215" s="185"/>
      <c r="JV215" s="185"/>
      <c r="JW215" s="185"/>
      <c r="JX215" s="185"/>
      <c r="JY215" s="185"/>
      <c r="JZ215" s="185"/>
      <c r="KA215" s="185"/>
      <c r="KB215" s="185"/>
      <c r="KC215" s="185"/>
      <c r="KD215" s="185"/>
      <c r="KE215" s="185"/>
      <c r="KF215" s="185"/>
      <c r="KG215" s="185"/>
      <c r="KH215" s="185"/>
      <c r="KI215" s="185"/>
      <c r="KJ215" s="185"/>
      <c r="KK215" s="185"/>
      <c r="KL215" s="185"/>
      <c r="KM215" s="185"/>
      <c r="KN215" s="185"/>
      <c r="KO215" s="185"/>
      <c r="KP215" s="185"/>
      <c r="KQ215" s="185"/>
      <c r="KR215" s="185"/>
      <c r="KS215" s="185"/>
      <c r="KT215" s="185"/>
      <c r="KU215" s="185"/>
      <c r="KV215" s="185"/>
      <c r="KW215" s="185"/>
      <c r="KX215" s="185"/>
      <c r="KY215" s="185"/>
      <c r="KZ215" s="185"/>
      <c r="LA215" s="185"/>
      <c r="LB215" s="185"/>
      <c r="LC215" s="185"/>
      <c r="LD215" s="185"/>
      <c r="LE215" s="185"/>
      <c r="LF215" s="185"/>
      <c r="LG215" s="185"/>
      <c r="LH215" s="185"/>
      <c r="LI215" s="185"/>
      <c r="LJ215" s="185"/>
      <c r="LK215" s="185"/>
      <c r="LL215" s="185"/>
      <c r="LM215" s="185"/>
      <c r="LN215" s="185"/>
      <c r="LO215" s="185"/>
      <c r="LP215" s="185"/>
      <c r="LQ215" s="185"/>
      <c r="LR215" s="185"/>
      <c r="LS215" s="185"/>
      <c r="LT215" s="185"/>
    </row>
    <row r="216" spans="1:332" s="190" customFormat="1" ht="14.45" customHeight="1">
      <c r="A216" s="196" t="str">
        <f t="shared" si="50"/>
        <v>9.3.31</v>
      </c>
      <c r="B216" s="253" t="str">
        <f t="shared" si="50"/>
        <v>RELLENO EN RECEBO COMÚN COMPACTADO MECÁNICAMENTE</v>
      </c>
      <c r="C216" s="196" t="str">
        <f t="shared" si="50"/>
        <v xml:space="preserve">M3   </v>
      </c>
      <c r="D216" s="196">
        <f t="shared" si="50"/>
        <v>200</v>
      </c>
      <c r="E216" s="196">
        <f t="shared" si="50"/>
        <v>52049.25</v>
      </c>
      <c r="F216" s="197">
        <f t="shared" si="55"/>
        <v>10409850</v>
      </c>
      <c r="G216" s="20"/>
      <c r="H216" s="21">
        <f t="shared" si="58"/>
        <v>0</v>
      </c>
      <c r="I216" s="20"/>
      <c r="J216" s="21">
        <f t="shared" si="59"/>
        <v>0</v>
      </c>
      <c r="K216" s="20"/>
      <c r="L216" s="21">
        <f t="shared" si="60"/>
        <v>0</v>
      </c>
      <c r="M216" s="20"/>
      <c r="N216" s="33">
        <f t="shared" si="63"/>
        <v>0</v>
      </c>
      <c r="O216" s="20"/>
      <c r="P216" s="22"/>
      <c r="Q216" s="20"/>
      <c r="R216" s="22"/>
      <c r="S216" s="20"/>
      <c r="T216" s="22"/>
      <c r="U216" s="20"/>
      <c r="V216" s="22"/>
      <c r="W216" s="20"/>
      <c r="X216" s="22"/>
      <c r="Y216" s="20"/>
      <c r="Z216" s="22"/>
      <c r="AA216" s="20"/>
      <c r="AB216" s="22"/>
      <c r="AC216" s="20"/>
      <c r="AD216" s="22"/>
      <c r="AE216" s="20"/>
      <c r="AF216" s="22"/>
      <c r="AG216" s="20"/>
      <c r="AH216" s="22"/>
      <c r="AI216" s="20"/>
      <c r="AJ216" s="22"/>
      <c r="AK216" s="20"/>
      <c r="AL216" s="22"/>
      <c r="AM216" s="20"/>
      <c r="AN216" s="22"/>
      <c r="AO216" s="20"/>
      <c r="AP216" s="22"/>
      <c r="AQ216" s="20"/>
      <c r="AR216" s="22"/>
      <c r="AS216" s="20"/>
      <c r="AT216" s="22"/>
      <c r="AU216" s="20"/>
      <c r="AV216" s="22"/>
      <c r="AW216" s="20"/>
      <c r="AX216" s="22"/>
      <c r="AY216" s="20"/>
      <c r="AZ216" s="22"/>
      <c r="BA216" s="20"/>
      <c r="BB216" s="22"/>
      <c r="BC216" s="20"/>
      <c r="BD216" s="22"/>
      <c r="BE216" s="20"/>
      <c r="BF216" s="22"/>
      <c r="BG216" s="83"/>
      <c r="BH216" s="84"/>
      <c r="BI216" s="20"/>
      <c r="BJ216" s="95"/>
      <c r="BK216" s="20">
        <v>0</v>
      </c>
      <c r="BL216" s="21">
        <f t="shared" si="61"/>
        <v>0</v>
      </c>
      <c r="BM216" s="20"/>
      <c r="BN216" s="95">
        <f t="shared" si="51"/>
        <v>0</v>
      </c>
      <c r="BO216" s="20"/>
      <c r="BP216" s="21">
        <f t="shared" si="62"/>
        <v>0</v>
      </c>
      <c r="BQ216" s="20"/>
      <c r="BR216" s="22"/>
      <c r="BS216" s="20"/>
      <c r="BT216" s="22"/>
      <c r="BU216" s="20"/>
      <c r="BV216" s="22"/>
      <c r="BW216" s="20"/>
      <c r="BX216" s="22"/>
      <c r="BY216" s="20"/>
      <c r="BZ216" s="172"/>
      <c r="CA216" s="20"/>
      <c r="CB216" s="164"/>
      <c r="CC216" s="20"/>
      <c r="CD216" s="178"/>
      <c r="CE216" s="20"/>
      <c r="CF216" s="95"/>
      <c r="CG216" s="20"/>
      <c r="CH216" s="95"/>
      <c r="CI216" s="20"/>
      <c r="CJ216" s="22"/>
      <c r="CK216" s="20"/>
      <c r="CL216" s="22"/>
      <c r="CM216" s="20"/>
      <c r="CN216" s="22"/>
      <c r="CO216" s="20"/>
      <c r="CP216" s="22"/>
      <c r="CQ216" s="20"/>
      <c r="CR216" s="22"/>
      <c r="CS216" s="20"/>
      <c r="CT216" s="22"/>
      <c r="CU216" s="20"/>
      <c r="CV216" s="22"/>
      <c r="CW216" s="20"/>
      <c r="CX216" s="22"/>
      <c r="CY216" s="20"/>
      <c r="CZ216" s="22"/>
      <c r="DA216" s="20"/>
      <c r="DB216" s="22"/>
      <c r="DC216" s="20"/>
      <c r="DD216" s="22"/>
      <c r="DE216" s="20"/>
      <c r="DF216" s="22"/>
      <c r="DG216" s="20"/>
      <c r="DH216" s="22"/>
      <c r="DI216" s="20"/>
      <c r="DJ216" s="22"/>
      <c r="DK216" s="20"/>
      <c r="DL216" s="22"/>
      <c r="DM216" s="20"/>
      <c r="DN216" s="22"/>
      <c r="DO216" s="20"/>
      <c r="DP216" s="22"/>
      <c r="DQ216" s="20"/>
      <c r="DR216" s="22"/>
      <c r="DS216" s="20"/>
      <c r="DT216" s="22"/>
      <c r="DU216" s="20"/>
      <c r="DV216" s="22"/>
      <c r="DW216" s="20"/>
      <c r="DX216" s="22"/>
      <c r="DY216" s="20"/>
      <c r="DZ216" s="22"/>
      <c r="EA216" s="23">
        <f t="shared" si="56"/>
        <v>0</v>
      </c>
      <c r="EB216" s="21">
        <f t="shared" si="52"/>
        <v>0</v>
      </c>
      <c r="EC216" s="193" t="e">
        <f t="shared" si="53"/>
        <v>#REF!</v>
      </c>
      <c r="ED216" s="193">
        <f t="shared" si="54"/>
        <v>0</v>
      </c>
      <c r="EE216" s="194">
        <f t="shared" si="57"/>
        <v>200</v>
      </c>
      <c r="EF216" s="185"/>
      <c r="EG216" s="185" t="s">
        <v>767</v>
      </c>
      <c r="EH216" s="185" t="s">
        <v>416</v>
      </c>
      <c r="EI216" s="185" t="s">
        <v>705</v>
      </c>
      <c r="EJ216" s="185">
        <v>200</v>
      </c>
      <c r="EK216" s="185">
        <v>52049.25</v>
      </c>
      <c r="EL216" s="185"/>
      <c r="EM216" s="185"/>
      <c r="EN216" s="185"/>
      <c r="EO216" s="185"/>
      <c r="EP216" s="185"/>
      <c r="EQ216" s="185"/>
      <c r="ER216" s="185"/>
      <c r="ES216" s="185"/>
      <c r="ET216" s="185"/>
      <c r="EU216" s="185"/>
      <c r="EV216" s="185"/>
      <c r="EW216" s="185"/>
      <c r="EX216" s="185"/>
      <c r="EY216" s="185"/>
      <c r="EZ216" s="185"/>
      <c r="FA216" s="185"/>
      <c r="FB216" s="185"/>
      <c r="FC216" s="185"/>
      <c r="FD216" s="185"/>
      <c r="FE216" s="185"/>
      <c r="FF216" s="185"/>
      <c r="FG216" s="195"/>
      <c r="FH216" s="185"/>
      <c r="FI216" s="185"/>
      <c r="FJ216" s="185"/>
      <c r="FK216" s="185"/>
      <c r="FL216" s="185"/>
      <c r="FM216" s="185"/>
      <c r="FN216" s="185"/>
      <c r="FO216" s="185"/>
      <c r="FP216" s="185"/>
      <c r="FQ216" s="185"/>
      <c r="FR216" s="185"/>
      <c r="FS216" s="185"/>
      <c r="FT216" s="185"/>
      <c r="FU216" s="185"/>
      <c r="FV216" s="185"/>
      <c r="FW216" s="185"/>
      <c r="FX216" s="185"/>
      <c r="FY216" s="185"/>
      <c r="FZ216" s="185"/>
      <c r="GA216" s="185"/>
      <c r="GB216" s="185"/>
      <c r="GC216" s="185"/>
      <c r="GD216" s="185"/>
      <c r="GE216" s="185"/>
      <c r="GF216" s="185"/>
      <c r="GG216" s="185"/>
      <c r="GH216" s="185"/>
      <c r="GI216" s="185"/>
      <c r="GJ216" s="185"/>
      <c r="GK216" s="185"/>
      <c r="GL216" s="185"/>
      <c r="GM216" s="185"/>
      <c r="GN216" s="185"/>
      <c r="GO216" s="185"/>
      <c r="GP216" s="185"/>
      <c r="GQ216" s="185"/>
      <c r="GR216" s="185"/>
      <c r="GS216" s="185"/>
      <c r="GT216" s="185"/>
      <c r="GU216" s="185"/>
      <c r="GV216" s="185"/>
      <c r="GW216" s="185"/>
      <c r="GX216" s="185"/>
      <c r="GY216" s="185"/>
      <c r="GZ216" s="185"/>
      <c r="HA216" s="185"/>
      <c r="HB216" s="185"/>
      <c r="HC216" s="185"/>
      <c r="HD216" s="185"/>
      <c r="HE216" s="185"/>
      <c r="HF216" s="185"/>
      <c r="HG216" s="185"/>
      <c r="HH216" s="185"/>
      <c r="HI216" s="185"/>
      <c r="HJ216" s="185"/>
      <c r="HK216" s="185"/>
      <c r="HL216" s="185"/>
      <c r="HM216" s="185"/>
      <c r="HN216" s="185"/>
      <c r="HO216" s="185"/>
      <c r="HP216" s="185"/>
      <c r="HQ216" s="185"/>
      <c r="HR216" s="185"/>
      <c r="HS216" s="185"/>
      <c r="HT216" s="185"/>
      <c r="HU216" s="185"/>
      <c r="HV216" s="185"/>
      <c r="HW216" s="185"/>
      <c r="HX216" s="185"/>
      <c r="HY216" s="185"/>
      <c r="HZ216" s="185"/>
      <c r="IA216" s="185"/>
      <c r="IB216" s="185"/>
      <c r="IC216" s="185"/>
      <c r="ID216" s="185"/>
      <c r="IE216" s="185"/>
      <c r="IF216" s="185"/>
      <c r="IG216" s="185"/>
      <c r="IH216" s="185"/>
      <c r="II216" s="185"/>
      <c r="IJ216" s="185"/>
      <c r="IK216" s="185"/>
      <c r="IL216" s="185"/>
      <c r="IM216" s="185"/>
      <c r="IN216" s="185"/>
      <c r="IO216" s="185"/>
      <c r="IP216" s="185"/>
      <c r="IQ216" s="185"/>
      <c r="IR216" s="185"/>
      <c r="IS216" s="185"/>
      <c r="IT216" s="185"/>
      <c r="IU216" s="185"/>
      <c r="IV216" s="185"/>
      <c r="IW216" s="185"/>
      <c r="IX216" s="185"/>
      <c r="IY216" s="185"/>
      <c r="IZ216" s="185"/>
      <c r="JA216" s="185"/>
      <c r="JB216" s="185"/>
      <c r="JC216" s="185"/>
      <c r="JD216" s="185"/>
      <c r="JE216" s="185"/>
      <c r="JF216" s="185"/>
      <c r="JG216" s="185"/>
      <c r="JH216" s="185"/>
      <c r="JI216" s="185"/>
      <c r="JJ216" s="185"/>
      <c r="JK216" s="185"/>
      <c r="JL216" s="185"/>
      <c r="JM216" s="185"/>
      <c r="JN216" s="185"/>
      <c r="JO216" s="185"/>
      <c r="JP216" s="185"/>
      <c r="JQ216" s="185"/>
      <c r="JR216" s="185"/>
      <c r="JS216" s="185"/>
      <c r="JT216" s="185"/>
      <c r="JU216" s="185"/>
      <c r="JV216" s="185"/>
      <c r="JW216" s="185"/>
      <c r="JX216" s="185"/>
      <c r="JY216" s="185"/>
      <c r="JZ216" s="185"/>
      <c r="KA216" s="185"/>
      <c r="KB216" s="185"/>
      <c r="KC216" s="185"/>
      <c r="KD216" s="185"/>
      <c r="KE216" s="185"/>
      <c r="KF216" s="185"/>
      <c r="KG216" s="185"/>
      <c r="KH216" s="185"/>
      <c r="KI216" s="185"/>
      <c r="KJ216" s="185"/>
      <c r="KK216" s="185"/>
      <c r="KL216" s="185"/>
      <c r="KM216" s="185"/>
      <c r="KN216" s="185"/>
      <c r="KO216" s="185"/>
      <c r="KP216" s="185"/>
      <c r="KQ216" s="185"/>
      <c r="KR216" s="185"/>
      <c r="KS216" s="185"/>
      <c r="KT216" s="185"/>
      <c r="KU216" s="185"/>
      <c r="KV216" s="185"/>
      <c r="KW216" s="185"/>
      <c r="KX216" s="185"/>
      <c r="KY216" s="185"/>
      <c r="KZ216" s="185"/>
      <c r="LA216" s="185"/>
      <c r="LB216" s="185"/>
      <c r="LC216" s="185"/>
      <c r="LD216" s="185"/>
      <c r="LE216" s="185"/>
      <c r="LF216" s="185"/>
      <c r="LG216" s="185"/>
      <c r="LH216" s="185"/>
      <c r="LI216" s="185"/>
      <c r="LJ216" s="185"/>
      <c r="LK216" s="185"/>
      <c r="LL216" s="185"/>
      <c r="LM216" s="185"/>
      <c r="LN216" s="185"/>
      <c r="LO216" s="185"/>
      <c r="LP216" s="185"/>
      <c r="LQ216" s="185"/>
      <c r="LR216" s="185"/>
      <c r="LS216" s="185"/>
      <c r="LT216" s="185"/>
    </row>
    <row r="217" spans="1:332" ht="18" customHeight="1">
      <c r="A217" s="196" t="str">
        <f t="shared" si="50"/>
        <v>9.3.32</v>
      </c>
      <c r="B217" s="253" t="str">
        <f t="shared" si="50"/>
        <v>RELLENO CON MATERIAL DEL SITIO COMPACTADO MECÁNICAMENTE</v>
      </c>
      <c r="C217" s="196" t="str">
        <f t="shared" si="50"/>
        <v xml:space="preserve">M3   </v>
      </c>
      <c r="D217" s="196">
        <f t="shared" si="50"/>
        <v>230</v>
      </c>
      <c r="E217" s="196">
        <f t="shared" si="50"/>
        <v>13027.41</v>
      </c>
      <c r="F217" s="197">
        <f t="shared" si="55"/>
        <v>2996304.3</v>
      </c>
      <c r="G217" s="20"/>
      <c r="H217" s="21">
        <f t="shared" si="58"/>
        <v>0</v>
      </c>
      <c r="I217" s="20"/>
      <c r="J217" s="21">
        <f t="shared" si="59"/>
        <v>0</v>
      </c>
      <c r="K217" s="20"/>
      <c r="L217" s="21">
        <f t="shared" si="60"/>
        <v>0</v>
      </c>
      <c r="M217" s="20"/>
      <c r="N217" s="33">
        <f t="shared" si="63"/>
        <v>0</v>
      </c>
      <c r="O217" s="20"/>
      <c r="P217" s="22"/>
      <c r="Q217" s="20"/>
      <c r="R217" s="22"/>
      <c r="S217" s="20"/>
      <c r="T217" s="22"/>
      <c r="U217" s="20"/>
      <c r="V217" s="22"/>
      <c r="W217" s="20"/>
      <c r="X217" s="22"/>
      <c r="Y217" s="20"/>
      <c r="Z217" s="22"/>
      <c r="AA217" s="20"/>
      <c r="AB217" s="22"/>
      <c r="AC217" s="20"/>
      <c r="AD217" s="22"/>
      <c r="AE217" s="20"/>
      <c r="AF217" s="22"/>
      <c r="AG217" s="20"/>
      <c r="AH217" s="22"/>
      <c r="AI217" s="20"/>
      <c r="AJ217" s="22"/>
      <c r="AK217" s="20"/>
      <c r="AL217" s="22"/>
      <c r="AM217" s="20"/>
      <c r="AN217" s="22"/>
      <c r="AO217" s="20"/>
      <c r="AP217" s="22"/>
      <c r="AQ217" s="20"/>
      <c r="AR217" s="22"/>
      <c r="AS217" s="20"/>
      <c r="AT217" s="22"/>
      <c r="AU217" s="20"/>
      <c r="AV217" s="22"/>
      <c r="AW217" s="20"/>
      <c r="AX217" s="22"/>
      <c r="AY217" s="20"/>
      <c r="AZ217" s="22"/>
      <c r="BA217" s="20"/>
      <c r="BB217" s="22"/>
      <c r="BC217" s="20"/>
      <c r="BD217" s="22"/>
      <c r="BE217" s="20"/>
      <c r="BF217" s="22"/>
      <c r="BG217" s="83"/>
      <c r="BH217" s="84"/>
      <c r="BI217" s="20"/>
      <c r="BJ217" s="95"/>
      <c r="BK217" s="20">
        <v>0</v>
      </c>
      <c r="BL217" s="21">
        <f t="shared" si="61"/>
        <v>0</v>
      </c>
      <c r="BM217" s="20"/>
      <c r="BN217" s="95">
        <f t="shared" si="51"/>
        <v>0</v>
      </c>
      <c r="BO217" s="20"/>
      <c r="BP217" s="21">
        <f t="shared" si="62"/>
        <v>0</v>
      </c>
      <c r="BQ217" s="20"/>
      <c r="BR217" s="22"/>
      <c r="BS217" s="20"/>
      <c r="BT217" s="22"/>
      <c r="BU217" s="20"/>
      <c r="BV217" s="22"/>
      <c r="BW217" s="20"/>
      <c r="BX217" s="22"/>
      <c r="BY217" s="20"/>
      <c r="BZ217" s="172"/>
      <c r="CA217" s="20"/>
      <c r="CB217" s="164"/>
      <c r="CC217" s="20"/>
      <c r="CD217" s="178"/>
      <c r="CE217" s="20"/>
      <c r="CF217" s="95"/>
      <c r="CG217" s="20"/>
      <c r="CH217" s="95"/>
      <c r="CI217" s="20"/>
      <c r="CJ217" s="22"/>
      <c r="CK217" s="20"/>
      <c r="CL217" s="22"/>
      <c r="CM217" s="20"/>
      <c r="CN217" s="22"/>
      <c r="CO217" s="20"/>
      <c r="CP217" s="22"/>
      <c r="CQ217" s="20"/>
      <c r="CR217" s="22"/>
      <c r="CS217" s="20"/>
      <c r="CT217" s="22"/>
      <c r="CU217" s="20"/>
      <c r="CV217" s="22"/>
      <c r="CW217" s="20"/>
      <c r="CX217" s="22"/>
      <c r="CY217" s="20"/>
      <c r="CZ217" s="22"/>
      <c r="DA217" s="20"/>
      <c r="DB217" s="22"/>
      <c r="DC217" s="20"/>
      <c r="DD217" s="22"/>
      <c r="DE217" s="20"/>
      <c r="DF217" s="22"/>
      <c r="DG217" s="20"/>
      <c r="DH217" s="22"/>
      <c r="DI217" s="20"/>
      <c r="DJ217" s="22"/>
      <c r="DK217" s="20"/>
      <c r="DL217" s="22"/>
      <c r="DM217" s="20"/>
      <c r="DN217" s="22"/>
      <c r="DO217" s="20"/>
      <c r="DP217" s="22"/>
      <c r="DQ217" s="20"/>
      <c r="DR217" s="22"/>
      <c r="DS217" s="20"/>
      <c r="DT217" s="22"/>
      <c r="DU217" s="20"/>
      <c r="DV217" s="22"/>
      <c r="DW217" s="20"/>
      <c r="DX217" s="22"/>
      <c r="DY217" s="20"/>
      <c r="DZ217" s="22"/>
      <c r="EA217" s="23">
        <f t="shared" si="56"/>
        <v>0</v>
      </c>
      <c r="EB217" s="21">
        <f t="shared" si="52"/>
        <v>0</v>
      </c>
      <c r="EC217" s="193" t="e">
        <f t="shared" si="53"/>
        <v>#REF!</v>
      </c>
      <c r="ED217" s="193">
        <f t="shared" si="54"/>
        <v>0</v>
      </c>
      <c r="EE217" s="194">
        <f t="shared" si="57"/>
        <v>230</v>
      </c>
      <c r="EF217" s="185"/>
      <c r="EG217" s="185" t="s">
        <v>768</v>
      </c>
      <c r="EH217" s="185" t="s">
        <v>414</v>
      </c>
      <c r="EI217" s="185" t="s">
        <v>705</v>
      </c>
      <c r="EJ217" s="185">
        <v>230</v>
      </c>
      <c r="EK217" s="185">
        <v>13027.41</v>
      </c>
      <c r="EL217" s="185"/>
      <c r="EM217" s="185"/>
      <c r="EN217" s="185"/>
      <c r="EO217" s="185"/>
      <c r="EP217" s="185"/>
      <c r="EQ217" s="185"/>
      <c r="ER217" s="185"/>
      <c r="ES217" s="185"/>
      <c r="ET217" s="185"/>
      <c r="EU217" s="185"/>
      <c r="EV217" s="185"/>
      <c r="EW217" s="185"/>
      <c r="EX217" s="185"/>
      <c r="EY217" s="185"/>
      <c r="EZ217" s="185"/>
      <c r="FA217" s="185"/>
      <c r="FB217" s="185"/>
      <c r="FC217" s="185"/>
      <c r="FD217" s="185"/>
      <c r="FE217" s="185"/>
      <c r="FF217" s="185"/>
      <c r="FG217" s="195"/>
      <c r="FH217" s="185"/>
      <c r="FI217" s="185"/>
      <c r="FJ217" s="185"/>
      <c r="FK217" s="185"/>
      <c r="FL217" s="185"/>
      <c r="FM217" s="185"/>
      <c r="FN217" s="185"/>
      <c r="FO217" s="185"/>
      <c r="FP217" s="185"/>
      <c r="FQ217" s="185"/>
      <c r="FR217" s="185"/>
      <c r="FS217" s="185"/>
      <c r="FT217" s="185"/>
      <c r="FU217" s="185"/>
      <c r="FV217" s="185"/>
      <c r="FW217" s="185"/>
      <c r="FX217" s="185"/>
      <c r="FY217" s="185"/>
      <c r="FZ217" s="185"/>
      <c r="GA217" s="185"/>
      <c r="GB217" s="185"/>
      <c r="GC217" s="185"/>
      <c r="GD217" s="185"/>
      <c r="GE217" s="185"/>
      <c r="GF217" s="185"/>
      <c r="GG217" s="185"/>
      <c r="GH217" s="185"/>
      <c r="GI217" s="185"/>
      <c r="GJ217" s="185"/>
      <c r="GK217" s="185"/>
      <c r="GL217" s="185"/>
      <c r="GM217" s="185"/>
      <c r="GN217" s="185"/>
      <c r="GO217" s="185"/>
      <c r="GP217" s="185"/>
      <c r="GQ217" s="185"/>
      <c r="GR217" s="185"/>
      <c r="GS217" s="185"/>
      <c r="GT217" s="185"/>
      <c r="GU217" s="185"/>
      <c r="GV217" s="185"/>
      <c r="GW217" s="185"/>
      <c r="GX217" s="185"/>
      <c r="GY217" s="185"/>
      <c r="GZ217" s="185"/>
      <c r="HA217" s="185"/>
      <c r="HB217" s="185"/>
      <c r="HC217" s="185"/>
      <c r="HD217" s="185"/>
      <c r="HE217" s="185"/>
      <c r="HF217" s="185"/>
      <c r="HG217" s="185"/>
      <c r="HH217" s="185"/>
      <c r="HI217" s="185"/>
      <c r="HJ217" s="185"/>
      <c r="HK217" s="185"/>
      <c r="HL217" s="185"/>
      <c r="HM217" s="185"/>
      <c r="HN217" s="185"/>
      <c r="HO217" s="185"/>
      <c r="HP217" s="185"/>
      <c r="HQ217" s="185"/>
      <c r="HR217" s="185"/>
      <c r="HS217" s="185"/>
      <c r="HT217" s="185"/>
      <c r="HU217" s="185"/>
      <c r="HV217" s="185"/>
      <c r="HW217" s="185"/>
      <c r="HX217" s="185"/>
      <c r="HY217" s="185"/>
      <c r="HZ217" s="185"/>
      <c r="IA217" s="185"/>
      <c r="IB217" s="185"/>
      <c r="IC217" s="185"/>
      <c r="ID217" s="185"/>
      <c r="IE217" s="185"/>
      <c r="IF217" s="185"/>
      <c r="IG217" s="185"/>
      <c r="IH217" s="185"/>
      <c r="II217" s="185"/>
      <c r="IJ217" s="185"/>
      <c r="IK217" s="185"/>
      <c r="IL217" s="185"/>
      <c r="IM217" s="185"/>
      <c r="IN217" s="185"/>
      <c r="IO217" s="185"/>
      <c r="IP217" s="185"/>
      <c r="IQ217" s="185"/>
      <c r="IR217" s="185"/>
      <c r="IS217" s="185"/>
      <c r="IT217" s="185"/>
      <c r="IU217" s="185"/>
      <c r="IV217" s="185"/>
      <c r="IW217" s="185"/>
      <c r="IX217" s="185"/>
      <c r="IY217" s="185"/>
      <c r="IZ217" s="185"/>
      <c r="JA217" s="185"/>
      <c r="JB217" s="185"/>
      <c r="JC217" s="185"/>
      <c r="JD217" s="185"/>
      <c r="JE217" s="185"/>
      <c r="JF217" s="185"/>
      <c r="JG217" s="185"/>
      <c r="JH217" s="185"/>
      <c r="JI217" s="185"/>
      <c r="JJ217" s="185"/>
      <c r="JK217" s="185"/>
      <c r="JL217" s="185"/>
      <c r="JM217" s="185"/>
      <c r="JN217" s="185"/>
      <c r="JO217" s="185"/>
      <c r="JP217" s="185"/>
      <c r="JQ217" s="185"/>
      <c r="JR217" s="185"/>
      <c r="JS217" s="185"/>
      <c r="JT217" s="185"/>
      <c r="JU217" s="185"/>
      <c r="JV217" s="185"/>
      <c r="JW217" s="185"/>
      <c r="JX217" s="185"/>
      <c r="JY217" s="185"/>
      <c r="JZ217" s="185"/>
      <c r="KA217" s="185"/>
      <c r="KB217" s="185"/>
      <c r="KC217" s="185"/>
      <c r="KD217" s="185"/>
      <c r="KE217" s="185"/>
      <c r="KF217" s="185"/>
      <c r="KG217" s="185"/>
      <c r="KH217" s="185"/>
      <c r="KI217" s="185"/>
      <c r="KJ217" s="185"/>
      <c r="KK217" s="185"/>
      <c r="KL217" s="185"/>
      <c r="KM217" s="185"/>
      <c r="KN217" s="185"/>
      <c r="KO217" s="185"/>
      <c r="KP217" s="185"/>
      <c r="KQ217" s="185"/>
      <c r="KR217" s="185"/>
      <c r="KS217" s="185"/>
      <c r="KT217" s="185"/>
      <c r="KU217" s="185"/>
      <c r="KV217" s="185"/>
      <c r="KW217" s="185"/>
      <c r="KX217" s="185"/>
      <c r="KY217" s="185"/>
      <c r="KZ217" s="185"/>
      <c r="LA217" s="185"/>
      <c r="LB217" s="185"/>
      <c r="LC217" s="185"/>
      <c r="LD217" s="185"/>
      <c r="LE217" s="185"/>
      <c r="LF217" s="185"/>
      <c r="LG217" s="185"/>
      <c r="LH217" s="185"/>
      <c r="LI217" s="185"/>
      <c r="LJ217" s="185"/>
      <c r="LK217" s="185"/>
      <c r="LL217" s="185"/>
      <c r="LM217" s="185"/>
      <c r="LN217" s="185"/>
      <c r="LO217" s="185"/>
      <c r="LP217" s="185"/>
      <c r="LQ217" s="185"/>
      <c r="LR217" s="185"/>
      <c r="LS217" s="185"/>
      <c r="LT217" s="185"/>
    </row>
    <row r="218" spans="1:332" ht="14.45" customHeight="1">
      <c r="A218" s="196" t="str">
        <f t="shared" si="50"/>
        <v>9.3.33</v>
      </c>
      <c r="B218" s="253" t="str">
        <f t="shared" si="50"/>
        <v xml:space="preserve">PRUEBAS PARA RED DE DESAGUES BAJANTES </v>
      </c>
      <c r="C218" s="196" t="str">
        <f t="shared" si="50"/>
        <v xml:space="preserve">UN   </v>
      </c>
      <c r="D218" s="196">
        <f t="shared" si="50"/>
        <v>2</v>
      </c>
      <c r="E218" s="196">
        <f t="shared" si="50"/>
        <v>186214.05</v>
      </c>
      <c r="F218" s="197">
        <f t="shared" si="55"/>
        <v>372428.1</v>
      </c>
      <c r="G218" s="20"/>
      <c r="H218" s="21">
        <f t="shared" si="58"/>
        <v>0</v>
      </c>
      <c r="I218" s="20"/>
      <c r="J218" s="21">
        <f t="shared" si="59"/>
        <v>0</v>
      </c>
      <c r="K218" s="20"/>
      <c r="L218" s="21">
        <f t="shared" si="60"/>
        <v>0</v>
      </c>
      <c r="M218" s="20"/>
      <c r="N218" s="33">
        <f t="shared" si="63"/>
        <v>0</v>
      </c>
      <c r="O218" s="20"/>
      <c r="P218" s="22"/>
      <c r="Q218" s="20"/>
      <c r="R218" s="22"/>
      <c r="S218" s="20"/>
      <c r="T218" s="22"/>
      <c r="U218" s="20"/>
      <c r="V218" s="22"/>
      <c r="W218" s="20"/>
      <c r="X218" s="22"/>
      <c r="Y218" s="20"/>
      <c r="Z218" s="22"/>
      <c r="AA218" s="20"/>
      <c r="AB218" s="22"/>
      <c r="AC218" s="20"/>
      <c r="AD218" s="22"/>
      <c r="AE218" s="20"/>
      <c r="AF218" s="22"/>
      <c r="AG218" s="20"/>
      <c r="AH218" s="22"/>
      <c r="AI218" s="20"/>
      <c r="AJ218" s="22"/>
      <c r="AK218" s="20"/>
      <c r="AL218" s="22"/>
      <c r="AM218" s="20"/>
      <c r="AN218" s="22"/>
      <c r="AO218" s="20"/>
      <c r="AP218" s="22"/>
      <c r="AQ218" s="20"/>
      <c r="AR218" s="22"/>
      <c r="AS218" s="20"/>
      <c r="AT218" s="22"/>
      <c r="AU218" s="20"/>
      <c r="AV218" s="22"/>
      <c r="AW218" s="20"/>
      <c r="AX218" s="22"/>
      <c r="AY218" s="20"/>
      <c r="AZ218" s="22"/>
      <c r="BA218" s="20"/>
      <c r="BB218" s="22"/>
      <c r="BC218" s="20"/>
      <c r="BD218" s="22"/>
      <c r="BE218" s="20"/>
      <c r="BF218" s="22"/>
      <c r="BG218" s="83"/>
      <c r="BH218" s="84"/>
      <c r="BI218" s="20"/>
      <c r="BJ218" s="95"/>
      <c r="BK218" s="20">
        <v>0</v>
      </c>
      <c r="BL218" s="21">
        <f t="shared" si="61"/>
        <v>0</v>
      </c>
      <c r="BM218" s="20"/>
      <c r="BN218" s="95">
        <f t="shared" si="51"/>
        <v>0</v>
      </c>
      <c r="BO218" s="20"/>
      <c r="BP218" s="21">
        <f t="shared" si="62"/>
        <v>0</v>
      </c>
      <c r="BQ218" s="20"/>
      <c r="BR218" s="22"/>
      <c r="BS218" s="20"/>
      <c r="BT218" s="22"/>
      <c r="BU218" s="20"/>
      <c r="BV218" s="22"/>
      <c r="BW218" s="20"/>
      <c r="BX218" s="22"/>
      <c r="BY218" s="20"/>
      <c r="BZ218" s="172"/>
      <c r="CA218" s="20"/>
      <c r="CB218" s="164"/>
      <c r="CC218" s="20"/>
      <c r="CD218" s="178"/>
      <c r="CE218" s="20"/>
      <c r="CF218" s="95"/>
      <c r="CG218" s="20"/>
      <c r="CH218" s="95"/>
      <c r="CI218" s="20"/>
      <c r="CJ218" s="22"/>
      <c r="CK218" s="20"/>
      <c r="CL218" s="22"/>
      <c r="CM218" s="20"/>
      <c r="CN218" s="22"/>
      <c r="CO218" s="20"/>
      <c r="CP218" s="22"/>
      <c r="CQ218" s="20"/>
      <c r="CR218" s="22"/>
      <c r="CS218" s="20"/>
      <c r="CT218" s="22"/>
      <c r="CU218" s="20"/>
      <c r="CV218" s="22"/>
      <c r="CW218" s="20"/>
      <c r="CX218" s="22"/>
      <c r="CY218" s="20"/>
      <c r="CZ218" s="22"/>
      <c r="DA218" s="20"/>
      <c r="DB218" s="22"/>
      <c r="DC218" s="20"/>
      <c r="DD218" s="22"/>
      <c r="DE218" s="20"/>
      <c r="DF218" s="22"/>
      <c r="DG218" s="20"/>
      <c r="DH218" s="22"/>
      <c r="DI218" s="20"/>
      <c r="DJ218" s="22"/>
      <c r="DK218" s="20"/>
      <c r="DL218" s="22"/>
      <c r="DM218" s="20"/>
      <c r="DN218" s="22"/>
      <c r="DO218" s="20"/>
      <c r="DP218" s="22"/>
      <c r="DQ218" s="20"/>
      <c r="DR218" s="22"/>
      <c r="DS218" s="20"/>
      <c r="DT218" s="22"/>
      <c r="DU218" s="20"/>
      <c r="DV218" s="22"/>
      <c r="DW218" s="20"/>
      <c r="DX218" s="22"/>
      <c r="DY218" s="20"/>
      <c r="DZ218" s="22"/>
      <c r="EA218" s="23">
        <f t="shared" si="56"/>
        <v>0</v>
      </c>
      <c r="EB218" s="21">
        <f t="shared" si="52"/>
        <v>0</v>
      </c>
      <c r="EC218" s="193" t="e">
        <f t="shared" si="53"/>
        <v>#REF!</v>
      </c>
      <c r="ED218" s="193">
        <f t="shared" si="54"/>
        <v>0</v>
      </c>
      <c r="EE218" s="194">
        <f t="shared" si="57"/>
        <v>2</v>
      </c>
      <c r="EF218" s="185"/>
      <c r="EG218" s="185" t="s">
        <v>769</v>
      </c>
      <c r="EH218" s="185" t="s">
        <v>770</v>
      </c>
      <c r="EI218" s="185" t="s">
        <v>658</v>
      </c>
      <c r="EJ218" s="185">
        <v>2</v>
      </c>
      <c r="EK218" s="185">
        <v>186214.05</v>
      </c>
      <c r="EL218" s="185"/>
      <c r="EM218" s="185"/>
      <c r="EN218" s="185"/>
      <c r="EO218" s="185"/>
      <c r="EP218" s="185"/>
      <c r="EQ218" s="185"/>
      <c r="ER218" s="185"/>
      <c r="ES218" s="185"/>
      <c r="ET218" s="185"/>
      <c r="EU218" s="185"/>
      <c r="EV218" s="185"/>
      <c r="EW218" s="185"/>
      <c r="EX218" s="185"/>
      <c r="EY218" s="185"/>
      <c r="EZ218" s="185"/>
      <c r="FA218" s="185"/>
      <c r="FB218" s="185"/>
      <c r="FC218" s="185"/>
      <c r="FD218" s="185"/>
      <c r="FE218" s="185"/>
      <c r="FF218" s="185"/>
      <c r="FG218" s="195"/>
      <c r="FH218" s="185"/>
      <c r="FI218" s="185"/>
      <c r="FJ218" s="185"/>
      <c r="FK218" s="185"/>
      <c r="FL218" s="185"/>
      <c r="FM218" s="185"/>
      <c r="FN218" s="185"/>
      <c r="FO218" s="185"/>
      <c r="FP218" s="185"/>
      <c r="FQ218" s="185"/>
      <c r="FR218" s="185"/>
      <c r="FS218" s="185"/>
      <c r="FT218" s="185"/>
      <c r="FU218" s="185"/>
      <c r="FV218" s="185"/>
      <c r="FW218" s="185"/>
      <c r="FX218" s="185"/>
      <c r="FY218" s="185"/>
      <c r="FZ218" s="185"/>
      <c r="GA218" s="185"/>
      <c r="GB218" s="185"/>
      <c r="GC218" s="185"/>
      <c r="GD218" s="185"/>
      <c r="GE218" s="185"/>
      <c r="GF218" s="185"/>
      <c r="GG218" s="185"/>
      <c r="GH218" s="185"/>
      <c r="GI218" s="185"/>
      <c r="GJ218" s="185"/>
      <c r="GK218" s="185"/>
      <c r="GL218" s="185"/>
      <c r="GM218" s="185"/>
      <c r="GN218" s="185"/>
      <c r="GO218" s="185"/>
      <c r="GP218" s="185"/>
      <c r="GQ218" s="185"/>
      <c r="GR218" s="185"/>
      <c r="GS218" s="185"/>
      <c r="GT218" s="185"/>
      <c r="GU218" s="185"/>
      <c r="GV218" s="185"/>
      <c r="GW218" s="185"/>
      <c r="GX218" s="185"/>
      <c r="GY218" s="185"/>
      <c r="GZ218" s="185"/>
      <c r="HA218" s="185"/>
      <c r="HB218" s="185"/>
      <c r="HC218" s="185"/>
      <c r="HD218" s="185"/>
      <c r="HE218" s="185"/>
      <c r="HF218" s="185"/>
      <c r="HG218" s="185"/>
      <c r="HH218" s="185"/>
      <c r="HI218" s="185"/>
      <c r="HJ218" s="185"/>
      <c r="HK218" s="185"/>
      <c r="HL218" s="185"/>
      <c r="HM218" s="185"/>
      <c r="HN218" s="185"/>
      <c r="HO218" s="185"/>
      <c r="HP218" s="185"/>
      <c r="HQ218" s="185"/>
      <c r="HR218" s="185"/>
      <c r="HS218" s="185"/>
      <c r="HT218" s="185"/>
      <c r="HU218" s="185"/>
      <c r="HV218" s="185"/>
      <c r="HW218" s="185"/>
      <c r="HX218" s="185"/>
      <c r="HY218" s="185"/>
      <c r="HZ218" s="185"/>
      <c r="IA218" s="185"/>
      <c r="IB218" s="185"/>
      <c r="IC218" s="185"/>
      <c r="ID218" s="185"/>
      <c r="IE218" s="185"/>
      <c r="IF218" s="185"/>
      <c r="IG218" s="185"/>
      <c r="IH218" s="185"/>
      <c r="II218" s="185"/>
      <c r="IJ218" s="185"/>
      <c r="IK218" s="185"/>
      <c r="IL218" s="185"/>
      <c r="IM218" s="185"/>
      <c r="IN218" s="185"/>
      <c r="IO218" s="185"/>
      <c r="IP218" s="185"/>
      <c r="IQ218" s="185"/>
      <c r="IR218" s="185"/>
      <c r="IS218" s="185"/>
      <c r="IT218" s="185"/>
      <c r="IU218" s="185"/>
      <c r="IV218" s="185"/>
      <c r="IW218" s="185"/>
      <c r="IX218" s="185"/>
      <c r="IY218" s="185"/>
      <c r="IZ218" s="185"/>
      <c r="JA218" s="185"/>
      <c r="JB218" s="185"/>
      <c r="JC218" s="185"/>
      <c r="JD218" s="185"/>
      <c r="JE218" s="185"/>
      <c r="JF218" s="185"/>
      <c r="JG218" s="185"/>
      <c r="JH218" s="185"/>
      <c r="JI218" s="185"/>
      <c r="JJ218" s="185"/>
      <c r="JK218" s="185"/>
      <c r="JL218" s="185"/>
      <c r="JM218" s="185"/>
      <c r="JN218" s="185"/>
      <c r="JO218" s="185"/>
      <c r="JP218" s="185"/>
      <c r="JQ218" s="185"/>
      <c r="JR218" s="185"/>
      <c r="JS218" s="185"/>
      <c r="JT218" s="185"/>
      <c r="JU218" s="185"/>
      <c r="JV218" s="185"/>
      <c r="JW218" s="185"/>
      <c r="JX218" s="185"/>
      <c r="JY218" s="185"/>
      <c r="JZ218" s="185"/>
      <c r="KA218" s="185"/>
      <c r="KB218" s="185"/>
      <c r="KC218" s="185"/>
      <c r="KD218" s="185"/>
      <c r="KE218" s="185"/>
      <c r="KF218" s="185"/>
      <c r="KG218" s="185"/>
      <c r="KH218" s="185"/>
      <c r="KI218" s="185"/>
      <c r="KJ218" s="185"/>
      <c r="KK218" s="185"/>
      <c r="KL218" s="185"/>
      <c r="KM218" s="185"/>
      <c r="KN218" s="185"/>
      <c r="KO218" s="185"/>
      <c r="KP218" s="185"/>
      <c r="KQ218" s="185"/>
      <c r="KR218" s="185"/>
      <c r="KS218" s="185"/>
      <c r="KT218" s="185"/>
      <c r="KU218" s="185"/>
      <c r="KV218" s="185"/>
      <c r="KW218" s="185"/>
      <c r="KX218" s="185"/>
      <c r="KY218" s="185"/>
      <c r="KZ218" s="185"/>
      <c r="LA218" s="185"/>
      <c r="LB218" s="185"/>
      <c r="LC218" s="185"/>
      <c r="LD218" s="185"/>
      <c r="LE218" s="185"/>
      <c r="LF218" s="185"/>
      <c r="LG218" s="185"/>
      <c r="LH218" s="185"/>
      <c r="LI218" s="185"/>
      <c r="LJ218" s="185"/>
      <c r="LK218" s="185"/>
      <c r="LL218" s="185"/>
      <c r="LM218" s="185"/>
      <c r="LN218" s="185"/>
      <c r="LO218" s="185"/>
      <c r="LP218" s="185"/>
      <c r="LQ218" s="185"/>
      <c r="LR218" s="185"/>
      <c r="LS218" s="185"/>
      <c r="LT218" s="185"/>
    </row>
    <row r="219" spans="1:332" ht="18" customHeight="1">
      <c r="A219" s="196" t="str">
        <f t="shared" si="50"/>
        <v>9.3.34</v>
      </c>
      <c r="B219" s="253" t="str">
        <f t="shared" si="50"/>
        <v xml:space="preserve">PRUEBAS PARA RED DE DESAGUES COLECTORES                </v>
      </c>
      <c r="C219" s="196" t="str">
        <f t="shared" si="50"/>
        <v xml:space="preserve">UN   </v>
      </c>
      <c r="D219" s="196">
        <f t="shared" si="50"/>
        <v>2</v>
      </c>
      <c r="E219" s="196">
        <f t="shared" si="50"/>
        <v>186214.05</v>
      </c>
      <c r="F219" s="197">
        <f t="shared" si="55"/>
        <v>372428.1</v>
      </c>
      <c r="G219" s="20"/>
      <c r="H219" s="21">
        <f t="shared" si="58"/>
        <v>0</v>
      </c>
      <c r="I219" s="20"/>
      <c r="J219" s="21">
        <f t="shared" si="59"/>
        <v>0</v>
      </c>
      <c r="K219" s="20"/>
      <c r="L219" s="21">
        <f t="shared" si="60"/>
        <v>0</v>
      </c>
      <c r="M219" s="20"/>
      <c r="N219" s="33">
        <f t="shared" si="63"/>
        <v>0</v>
      </c>
      <c r="O219" s="20"/>
      <c r="P219" s="22"/>
      <c r="Q219" s="20"/>
      <c r="R219" s="22"/>
      <c r="S219" s="20"/>
      <c r="T219" s="22"/>
      <c r="U219" s="20"/>
      <c r="V219" s="22"/>
      <c r="W219" s="20"/>
      <c r="X219" s="22"/>
      <c r="Y219" s="20"/>
      <c r="Z219" s="22"/>
      <c r="AA219" s="20"/>
      <c r="AB219" s="22"/>
      <c r="AC219" s="20"/>
      <c r="AD219" s="22"/>
      <c r="AE219" s="20"/>
      <c r="AF219" s="22"/>
      <c r="AG219" s="20"/>
      <c r="AH219" s="22"/>
      <c r="AI219" s="20"/>
      <c r="AJ219" s="22"/>
      <c r="AK219" s="20"/>
      <c r="AL219" s="22"/>
      <c r="AM219" s="20"/>
      <c r="AN219" s="22"/>
      <c r="AO219" s="20"/>
      <c r="AP219" s="22"/>
      <c r="AQ219" s="20"/>
      <c r="AR219" s="22"/>
      <c r="AS219" s="20"/>
      <c r="AT219" s="22"/>
      <c r="AU219" s="20"/>
      <c r="AV219" s="22"/>
      <c r="AW219" s="20"/>
      <c r="AX219" s="22"/>
      <c r="AY219" s="20"/>
      <c r="AZ219" s="22"/>
      <c r="BA219" s="20"/>
      <c r="BB219" s="22"/>
      <c r="BC219" s="20"/>
      <c r="BD219" s="22"/>
      <c r="BE219" s="20"/>
      <c r="BF219" s="22"/>
      <c r="BG219" s="83"/>
      <c r="BH219" s="84"/>
      <c r="BI219" s="20"/>
      <c r="BJ219" s="95"/>
      <c r="BK219" s="20">
        <v>0</v>
      </c>
      <c r="BL219" s="21">
        <f t="shared" si="61"/>
        <v>0</v>
      </c>
      <c r="BM219" s="20"/>
      <c r="BN219" s="95">
        <f t="shared" si="51"/>
        <v>0</v>
      </c>
      <c r="BO219" s="20"/>
      <c r="BP219" s="21">
        <f t="shared" si="62"/>
        <v>0</v>
      </c>
      <c r="BQ219" s="20"/>
      <c r="BR219" s="22"/>
      <c r="BS219" s="20"/>
      <c r="BT219" s="22"/>
      <c r="BU219" s="20"/>
      <c r="BV219" s="22"/>
      <c r="BW219" s="20"/>
      <c r="BX219" s="22"/>
      <c r="BY219" s="20"/>
      <c r="BZ219" s="172"/>
      <c r="CA219" s="20"/>
      <c r="CB219" s="164"/>
      <c r="CC219" s="20"/>
      <c r="CD219" s="178"/>
      <c r="CE219" s="20"/>
      <c r="CF219" s="95"/>
      <c r="CG219" s="20"/>
      <c r="CH219" s="95"/>
      <c r="CI219" s="20"/>
      <c r="CJ219" s="22"/>
      <c r="CK219" s="20"/>
      <c r="CL219" s="22"/>
      <c r="CM219" s="20"/>
      <c r="CN219" s="22"/>
      <c r="CO219" s="20"/>
      <c r="CP219" s="22"/>
      <c r="CQ219" s="20"/>
      <c r="CR219" s="22"/>
      <c r="CS219" s="20"/>
      <c r="CT219" s="22"/>
      <c r="CU219" s="20"/>
      <c r="CV219" s="22"/>
      <c r="CW219" s="20"/>
      <c r="CX219" s="22"/>
      <c r="CY219" s="20"/>
      <c r="CZ219" s="22"/>
      <c r="DA219" s="20"/>
      <c r="DB219" s="22"/>
      <c r="DC219" s="20"/>
      <c r="DD219" s="22"/>
      <c r="DE219" s="20"/>
      <c r="DF219" s="22"/>
      <c r="DG219" s="20"/>
      <c r="DH219" s="22"/>
      <c r="DI219" s="20"/>
      <c r="DJ219" s="22"/>
      <c r="DK219" s="20"/>
      <c r="DL219" s="22"/>
      <c r="DM219" s="20"/>
      <c r="DN219" s="22"/>
      <c r="DO219" s="20"/>
      <c r="DP219" s="22"/>
      <c r="DQ219" s="20"/>
      <c r="DR219" s="22"/>
      <c r="DS219" s="20"/>
      <c r="DT219" s="22"/>
      <c r="DU219" s="20"/>
      <c r="DV219" s="22"/>
      <c r="DW219" s="20"/>
      <c r="DX219" s="22"/>
      <c r="DY219" s="20"/>
      <c r="DZ219" s="22"/>
      <c r="EA219" s="23">
        <f t="shared" si="56"/>
        <v>0</v>
      </c>
      <c r="EB219" s="21">
        <f t="shared" si="52"/>
        <v>0</v>
      </c>
      <c r="EC219" s="193" t="e">
        <f t="shared" si="53"/>
        <v>#REF!</v>
      </c>
      <c r="ED219" s="193">
        <f t="shared" si="54"/>
        <v>0</v>
      </c>
      <c r="EE219" s="194">
        <f t="shared" si="57"/>
        <v>2</v>
      </c>
      <c r="EF219" s="185"/>
      <c r="EG219" s="185" t="s">
        <v>771</v>
      </c>
      <c r="EH219" s="185" t="s">
        <v>772</v>
      </c>
      <c r="EI219" s="185" t="s">
        <v>658</v>
      </c>
      <c r="EJ219" s="185">
        <v>2</v>
      </c>
      <c r="EK219" s="185">
        <v>186214.05</v>
      </c>
      <c r="EL219" s="185"/>
      <c r="EM219" s="185"/>
      <c r="EN219" s="185"/>
      <c r="EO219" s="185"/>
      <c r="EP219" s="185"/>
      <c r="EQ219" s="185"/>
      <c r="ER219" s="185"/>
      <c r="ES219" s="185"/>
      <c r="ET219" s="185"/>
      <c r="EU219" s="185"/>
      <c r="EV219" s="185"/>
      <c r="EW219" s="185"/>
      <c r="EX219" s="185"/>
      <c r="EY219" s="185"/>
      <c r="EZ219" s="185"/>
      <c r="FA219" s="185"/>
      <c r="FB219" s="185"/>
      <c r="FC219" s="185"/>
      <c r="FD219" s="185"/>
      <c r="FE219" s="185"/>
      <c r="FF219" s="185"/>
      <c r="FG219" s="195"/>
      <c r="FH219" s="185"/>
      <c r="FI219" s="185"/>
      <c r="FJ219" s="185"/>
      <c r="FK219" s="185"/>
      <c r="FL219" s="185"/>
      <c r="FM219" s="185"/>
      <c r="FN219" s="185"/>
      <c r="FO219" s="185"/>
      <c r="FP219" s="185"/>
      <c r="FQ219" s="185"/>
      <c r="FR219" s="185"/>
      <c r="FS219" s="185"/>
      <c r="FT219" s="185"/>
      <c r="FU219" s="185"/>
      <c r="FV219" s="185"/>
      <c r="FW219" s="185"/>
      <c r="FX219" s="185"/>
      <c r="FY219" s="185"/>
      <c r="FZ219" s="185"/>
      <c r="GA219" s="185"/>
      <c r="GB219" s="185"/>
      <c r="GC219" s="185"/>
      <c r="GD219" s="185"/>
      <c r="GE219" s="185"/>
      <c r="GF219" s="185"/>
      <c r="GG219" s="185"/>
      <c r="GH219" s="185"/>
      <c r="GI219" s="185"/>
      <c r="GJ219" s="185"/>
      <c r="GK219" s="185"/>
      <c r="GL219" s="185"/>
      <c r="GM219" s="185"/>
      <c r="GN219" s="185"/>
      <c r="GO219" s="185"/>
      <c r="GP219" s="185"/>
      <c r="GQ219" s="185"/>
      <c r="GR219" s="185"/>
      <c r="GS219" s="185"/>
      <c r="GT219" s="185"/>
      <c r="GU219" s="185"/>
      <c r="GV219" s="185"/>
      <c r="GW219" s="185"/>
      <c r="GX219" s="185"/>
      <c r="GY219" s="185"/>
      <c r="GZ219" s="185"/>
      <c r="HA219" s="185"/>
      <c r="HB219" s="185"/>
      <c r="HC219" s="185"/>
      <c r="HD219" s="185"/>
      <c r="HE219" s="185"/>
      <c r="HF219" s="185"/>
      <c r="HG219" s="185"/>
      <c r="HH219" s="185"/>
      <c r="HI219" s="185"/>
      <c r="HJ219" s="185"/>
      <c r="HK219" s="185"/>
      <c r="HL219" s="185"/>
      <c r="HM219" s="185"/>
      <c r="HN219" s="185"/>
      <c r="HO219" s="185"/>
      <c r="HP219" s="185"/>
      <c r="HQ219" s="185"/>
      <c r="HR219" s="185"/>
      <c r="HS219" s="185"/>
      <c r="HT219" s="185"/>
      <c r="HU219" s="185"/>
      <c r="HV219" s="185"/>
      <c r="HW219" s="185"/>
      <c r="HX219" s="185"/>
      <c r="HY219" s="185"/>
      <c r="HZ219" s="185"/>
      <c r="IA219" s="185"/>
      <c r="IB219" s="185"/>
      <c r="IC219" s="185"/>
      <c r="ID219" s="185"/>
      <c r="IE219" s="185"/>
      <c r="IF219" s="185"/>
      <c r="IG219" s="185"/>
      <c r="IH219" s="185"/>
      <c r="II219" s="185"/>
      <c r="IJ219" s="185"/>
      <c r="IK219" s="185"/>
      <c r="IL219" s="185"/>
      <c r="IM219" s="185"/>
      <c r="IN219" s="185"/>
      <c r="IO219" s="185"/>
      <c r="IP219" s="185"/>
      <c r="IQ219" s="185"/>
      <c r="IR219" s="185"/>
      <c r="IS219" s="185"/>
      <c r="IT219" s="185"/>
      <c r="IU219" s="185"/>
      <c r="IV219" s="185"/>
      <c r="IW219" s="185"/>
      <c r="IX219" s="185"/>
      <c r="IY219" s="185"/>
      <c r="IZ219" s="185"/>
      <c r="JA219" s="185"/>
      <c r="JB219" s="185"/>
      <c r="JC219" s="185"/>
      <c r="JD219" s="185"/>
      <c r="JE219" s="185"/>
      <c r="JF219" s="185"/>
      <c r="JG219" s="185"/>
      <c r="JH219" s="185"/>
      <c r="JI219" s="185"/>
      <c r="JJ219" s="185"/>
      <c r="JK219" s="185"/>
      <c r="JL219" s="185"/>
      <c r="JM219" s="185"/>
      <c r="JN219" s="185"/>
      <c r="JO219" s="185"/>
      <c r="JP219" s="185"/>
      <c r="JQ219" s="185"/>
      <c r="JR219" s="185"/>
      <c r="JS219" s="185"/>
      <c r="JT219" s="185"/>
      <c r="JU219" s="185"/>
      <c r="JV219" s="185"/>
      <c r="JW219" s="185"/>
      <c r="JX219" s="185"/>
      <c r="JY219" s="185"/>
      <c r="JZ219" s="185"/>
      <c r="KA219" s="185"/>
      <c r="KB219" s="185"/>
      <c r="KC219" s="185"/>
      <c r="KD219" s="185"/>
      <c r="KE219" s="185"/>
      <c r="KF219" s="185"/>
      <c r="KG219" s="185"/>
      <c r="KH219" s="185"/>
      <c r="KI219" s="185"/>
      <c r="KJ219" s="185"/>
      <c r="KK219" s="185"/>
      <c r="KL219" s="185"/>
      <c r="KM219" s="185"/>
      <c r="KN219" s="185"/>
      <c r="KO219" s="185"/>
      <c r="KP219" s="185"/>
      <c r="KQ219" s="185"/>
      <c r="KR219" s="185"/>
      <c r="KS219" s="185"/>
      <c r="KT219" s="185"/>
      <c r="KU219" s="185"/>
      <c r="KV219" s="185"/>
      <c r="KW219" s="185"/>
      <c r="KX219" s="185"/>
      <c r="KY219" s="185"/>
      <c r="KZ219" s="185"/>
      <c r="LA219" s="185"/>
      <c r="LB219" s="185"/>
      <c r="LC219" s="185"/>
      <c r="LD219" s="185"/>
      <c r="LE219" s="185"/>
      <c r="LF219" s="185"/>
      <c r="LG219" s="185"/>
      <c r="LH219" s="185"/>
      <c r="LI219" s="185"/>
      <c r="LJ219" s="185"/>
      <c r="LK219" s="185"/>
      <c r="LL219" s="185"/>
      <c r="LM219" s="185"/>
      <c r="LN219" s="185"/>
      <c r="LO219" s="185"/>
      <c r="LP219" s="185"/>
      <c r="LQ219" s="185"/>
      <c r="LR219" s="185"/>
      <c r="LS219" s="185"/>
      <c r="LT219" s="185"/>
    </row>
    <row r="220" spans="1:332" ht="14.45" customHeight="1">
      <c r="A220" s="191" t="str">
        <f t="shared" si="50"/>
        <v>10.0</v>
      </c>
      <c r="B220" s="252" t="str">
        <f t="shared" si="50"/>
        <v>RED GENERAL CONTRA INCENDIO TERMINAL</v>
      </c>
      <c r="C220" s="191">
        <f t="shared" si="50"/>
        <v>0</v>
      </c>
      <c r="D220" s="191">
        <f t="shared" si="50"/>
        <v>0</v>
      </c>
      <c r="E220" s="191">
        <f t="shared" si="50"/>
        <v>0</v>
      </c>
      <c r="F220" s="192">
        <f>SUM(F221:F294)</f>
        <v>1037814420.0599998</v>
      </c>
      <c r="G220" s="20"/>
      <c r="H220" s="21">
        <f t="shared" si="58"/>
        <v>0</v>
      </c>
      <c r="I220" s="20"/>
      <c r="J220" s="21">
        <f t="shared" si="59"/>
        <v>0</v>
      </c>
      <c r="K220" s="20"/>
      <c r="L220" s="21">
        <f t="shared" si="60"/>
        <v>0</v>
      </c>
      <c r="M220" s="20"/>
      <c r="N220" s="33">
        <f t="shared" si="63"/>
        <v>0</v>
      </c>
      <c r="O220" s="20"/>
      <c r="P220" s="22"/>
      <c r="Q220" s="20"/>
      <c r="R220" s="22"/>
      <c r="S220" s="20"/>
      <c r="T220" s="22"/>
      <c r="U220" s="20"/>
      <c r="V220" s="22"/>
      <c r="W220" s="20"/>
      <c r="X220" s="22"/>
      <c r="Y220" s="20"/>
      <c r="Z220" s="22"/>
      <c r="AA220" s="20"/>
      <c r="AB220" s="22"/>
      <c r="AC220" s="20"/>
      <c r="AD220" s="22"/>
      <c r="AE220" s="20"/>
      <c r="AF220" s="22"/>
      <c r="AG220" s="20"/>
      <c r="AH220" s="22"/>
      <c r="AI220" s="20"/>
      <c r="AJ220" s="22"/>
      <c r="AK220" s="20"/>
      <c r="AL220" s="22"/>
      <c r="AM220" s="20"/>
      <c r="AN220" s="22"/>
      <c r="AO220" s="20"/>
      <c r="AP220" s="22"/>
      <c r="AQ220" s="20"/>
      <c r="AR220" s="22"/>
      <c r="AS220" s="20"/>
      <c r="AT220" s="22"/>
      <c r="AU220" s="20"/>
      <c r="AV220" s="22"/>
      <c r="AW220" s="20"/>
      <c r="AX220" s="22"/>
      <c r="AY220" s="20"/>
      <c r="AZ220" s="22"/>
      <c r="BA220" s="20"/>
      <c r="BB220" s="22"/>
      <c r="BC220" s="20"/>
      <c r="BD220" s="22"/>
      <c r="BE220" s="20"/>
      <c r="BF220" s="22"/>
      <c r="BG220" s="83"/>
      <c r="BH220" s="84"/>
      <c r="BI220" s="20"/>
      <c r="BJ220" s="95"/>
      <c r="BK220" s="20">
        <v>0</v>
      </c>
      <c r="BL220" s="21">
        <f t="shared" si="61"/>
        <v>0</v>
      </c>
      <c r="BM220" s="20"/>
      <c r="BN220" s="95">
        <f t="shared" si="51"/>
        <v>0</v>
      </c>
      <c r="BO220" s="20"/>
      <c r="BP220" s="21">
        <f t="shared" si="62"/>
        <v>0</v>
      </c>
      <c r="BQ220" s="20"/>
      <c r="BR220" s="22"/>
      <c r="BS220" s="20"/>
      <c r="BT220" s="22"/>
      <c r="BU220" s="20"/>
      <c r="BV220" s="22"/>
      <c r="BW220" s="20"/>
      <c r="BX220" s="22"/>
      <c r="BY220" s="20"/>
      <c r="BZ220" s="172"/>
      <c r="CA220" s="20"/>
      <c r="CB220" s="164"/>
      <c r="CC220" s="20"/>
      <c r="CD220" s="178"/>
      <c r="CE220" s="20"/>
      <c r="CF220" s="95"/>
      <c r="CG220" s="20"/>
      <c r="CH220" s="95"/>
      <c r="CI220" s="20"/>
      <c r="CJ220" s="22"/>
      <c r="CK220" s="20"/>
      <c r="CL220" s="22"/>
      <c r="CM220" s="20"/>
      <c r="CN220" s="22"/>
      <c r="CO220" s="20"/>
      <c r="CP220" s="22"/>
      <c r="CQ220" s="20"/>
      <c r="CR220" s="22"/>
      <c r="CS220" s="20"/>
      <c r="CT220" s="22"/>
      <c r="CU220" s="20"/>
      <c r="CV220" s="22"/>
      <c r="CW220" s="20"/>
      <c r="CX220" s="22"/>
      <c r="CY220" s="20"/>
      <c r="CZ220" s="22"/>
      <c r="DA220" s="20"/>
      <c r="DB220" s="22"/>
      <c r="DC220" s="20"/>
      <c r="DD220" s="22"/>
      <c r="DE220" s="20"/>
      <c r="DF220" s="22"/>
      <c r="DG220" s="20"/>
      <c r="DH220" s="22"/>
      <c r="DI220" s="20"/>
      <c r="DJ220" s="22"/>
      <c r="DK220" s="20"/>
      <c r="DL220" s="22"/>
      <c r="DM220" s="20"/>
      <c r="DN220" s="22"/>
      <c r="DO220" s="20"/>
      <c r="DP220" s="22"/>
      <c r="DQ220" s="20"/>
      <c r="DR220" s="22"/>
      <c r="DS220" s="20"/>
      <c r="DT220" s="22"/>
      <c r="DU220" s="20"/>
      <c r="DV220" s="22"/>
      <c r="DW220" s="20"/>
      <c r="DX220" s="22"/>
      <c r="DY220" s="20"/>
      <c r="DZ220" s="22"/>
      <c r="EA220" s="23">
        <f t="shared" si="56"/>
        <v>0</v>
      </c>
      <c r="EB220" s="21">
        <f t="shared" si="52"/>
        <v>0</v>
      </c>
      <c r="EC220" s="193" t="e">
        <f t="shared" si="53"/>
        <v>#REF!</v>
      </c>
      <c r="ED220" s="193">
        <f t="shared" si="54"/>
        <v>0</v>
      </c>
      <c r="EE220" s="194">
        <f t="shared" si="57"/>
        <v>0</v>
      </c>
      <c r="EF220" s="185"/>
      <c r="EG220" s="185" t="s">
        <v>773</v>
      </c>
      <c r="EH220" s="185" t="s">
        <v>68</v>
      </c>
      <c r="EI220" s="185"/>
      <c r="EJ220" s="185"/>
      <c r="EK220" s="185"/>
      <c r="EL220" s="185"/>
      <c r="EM220" s="185"/>
      <c r="EN220" s="185"/>
      <c r="EO220" s="185"/>
      <c r="EP220" s="185"/>
      <c r="EQ220" s="185"/>
      <c r="ER220" s="185"/>
      <c r="ES220" s="185"/>
      <c r="ET220" s="185"/>
      <c r="EU220" s="185"/>
      <c r="EV220" s="185"/>
      <c r="EW220" s="185"/>
      <c r="EX220" s="185"/>
      <c r="EY220" s="185"/>
      <c r="EZ220" s="185"/>
      <c r="FA220" s="185"/>
      <c r="FB220" s="185"/>
      <c r="FC220" s="185"/>
      <c r="FD220" s="185"/>
      <c r="FE220" s="185"/>
      <c r="FF220" s="185"/>
      <c r="FG220" s="195"/>
      <c r="FH220" s="185"/>
      <c r="FI220" s="185"/>
      <c r="FJ220" s="185"/>
      <c r="FK220" s="185"/>
      <c r="FL220" s="185"/>
      <c r="FM220" s="185"/>
      <c r="FN220" s="185"/>
      <c r="FO220" s="185"/>
      <c r="FP220" s="185"/>
      <c r="FQ220" s="185"/>
      <c r="FR220" s="185"/>
      <c r="FS220" s="185"/>
      <c r="FT220" s="185"/>
      <c r="FU220" s="185"/>
      <c r="FV220" s="185"/>
      <c r="FW220" s="185"/>
      <c r="FX220" s="185"/>
      <c r="FY220" s="185"/>
      <c r="FZ220" s="185"/>
      <c r="GA220" s="185"/>
      <c r="GB220" s="185"/>
      <c r="GC220" s="185"/>
      <c r="GD220" s="185"/>
      <c r="GE220" s="185"/>
      <c r="GF220" s="185"/>
      <c r="GG220" s="185"/>
      <c r="GH220" s="185"/>
      <c r="GI220" s="185"/>
      <c r="GJ220" s="185"/>
      <c r="GK220" s="185"/>
      <c r="GL220" s="185"/>
      <c r="GM220" s="185"/>
      <c r="GN220" s="185"/>
      <c r="GO220" s="185"/>
      <c r="GP220" s="185"/>
      <c r="GQ220" s="185"/>
      <c r="GR220" s="185"/>
      <c r="GS220" s="185"/>
      <c r="GT220" s="185"/>
      <c r="GU220" s="185"/>
      <c r="GV220" s="185"/>
      <c r="GW220" s="185"/>
      <c r="GX220" s="185"/>
      <c r="GY220" s="185"/>
      <c r="GZ220" s="185"/>
      <c r="HA220" s="185"/>
      <c r="HB220" s="185"/>
      <c r="HC220" s="185"/>
      <c r="HD220" s="185"/>
      <c r="HE220" s="185"/>
      <c r="HF220" s="185"/>
      <c r="HG220" s="185"/>
      <c r="HH220" s="185"/>
      <c r="HI220" s="185"/>
      <c r="HJ220" s="185"/>
      <c r="HK220" s="185"/>
      <c r="HL220" s="185"/>
      <c r="HM220" s="185"/>
      <c r="HN220" s="185"/>
      <c r="HO220" s="185"/>
      <c r="HP220" s="185"/>
      <c r="HQ220" s="185"/>
      <c r="HR220" s="185"/>
      <c r="HS220" s="185"/>
      <c r="HT220" s="185"/>
      <c r="HU220" s="185"/>
      <c r="HV220" s="185"/>
      <c r="HW220" s="185"/>
      <c r="HX220" s="185"/>
      <c r="HY220" s="185"/>
      <c r="HZ220" s="185"/>
      <c r="IA220" s="185"/>
      <c r="IB220" s="185"/>
      <c r="IC220" s="185"/>
      <c r="ID220" s="185"/>
      <c r="IE220" s="185"/>
      <c r="IF220" s="185"/>
      <c r="IG220" s="185"/>
      <c r="IH220" s="185"/>
      <c r="II220" s="185"/>
      <c r="IJ220" s="185"/>
      <c r="IK220" s="185"/>
      <c r="IL220" s="185"/>
      <c r="IM220" s="185"/>
      <c r="IN220" s="185"/>
      <c r="IO220" s="185"/>
      <c r="IP220" s="185"/>
      <c r="IQ220" s="185"/>
      <c r="IR220" s="185"/>
      <c r="IS220" s="185"/>
      <c r="IT220" s="185"/>
      <c r="IU220" s="185"/>
      <c r="IV220" s="185"/>
      <c r="IW220" s="185"/>
      <c r="IX220" s="185"/>
      <c r="IY220" s="185"/>
      <c r="IZ220" s="185"/>
      <c r="JA220" s="185"/>
      <c r="JB220" s="185"/>
      <c r="JC220" s="185"/>
      <c r="JD220" s="185"/>
      <c r="JE220" s="185"/>
      <c r="JF220" s="185"/>
      <c r="JG220" s="185"/>
      <c r="JH220" s="185"/>
      <c r="JI220" s="185"/>
      <c r="JJ220" s="185"/>
      <c r="JK220" s="185"/>
      <c r="JL220" s="185"/>
      <c r="JM220" s="185"/>
      <c r="JN220" s="185"/>
      <c r="JO220" s="185"/>
      <c r="JP220" s="185"/>
      <c r="JQ220" s="185"/>
      <c r="JR220" s="185"/>
      <c r="JS220" s="185"/>
      <c r="JT220" s="185"/>
      <c r="JU220" s="185"/>
      <c r="JV220" s="185"/>
      <c r="JW220" s="185"/>
      <c r="JX220" s="185"/>
      <c r="JY220" s="185"/>
      <c r="JZ220" s="185"/>
      <c r="KA220" s="185"/>
      <c r="KB220" s="185"/>
      <c r="KC220" s="185"/>
      <c r="KD220" s="185"/>
      <c r="KE220" s="185"/>
      <c r="KF220" s="185"/>
      <c r="KG220" s="185"/>
      <c r="KH220" s="185"/>
      <c r="KI220" s="185"/>
      <c r="KJ220" s="185"/>
      <c r="KK220" s="185"/>
      <c r="KL220" s="185"/>
      <c r="KM220" s="185"/>
      <c r="KN220" s="185"/>
      <c r="KO220" s="185"/>
      <c r="KP220" s="185"/>
      <c r="KQ220" s="185"/>
      <c r="KR220" s="185"/>
      <c r="KS220" s="185"/>
      <c r="KT220" s="185"/>
      <c r="KU220" s="185"/>
      <c r="KV220" s="185"/>
      <c r="KW220" s="185"/>
      <c r="KX220" s="185"/>
      <c r="KY220" s="185"/>
      <c r="KZ220" s="185"/>
      <c r="LA220" s="185"/>
      <c r="LB220" s="185"/>
      <c r="LC220" s="185"/>
      <c r="LD220" s="185"/>
      <c r="LE220" s="185"/>
      <c r="LF220" s="185"/>
      <c r="LG220" s="185"/>
      <c r="LH220" s="185"/>
      <c r="LI220" s="185"/>
      <c r="LJ220" s="185"/>
      <c r="LK220" s="185"/>
      <c r="LL220" s="185"/>
      <c r="LM220" s="185"/>
      <c r="LN220" s="185"/>
      <c r="LO220" s="185"/>
      <c r="LP220" s="185"/>
      <c r="LQ220" s="185"/>
      <c r="LR220" s="185"/>
      <c r="LS220" s="185"/>
      <c r="LT220" s="185"/>
    </row>
    <row r="221" spans="1:332" ht="18" customHeight="1">
      <c r="A221" s="196" t="str">
        <f t="shared" si="50"/>
        <v>10.1.1</v>
      </c>
      <c r="B221" s="253" t="str">
        <f t="shared" si="50"/>
        <v xml:space="preserve">Suministro e instalacion tubería  acero alcarbon  Ø  1" </v>
      </c>
      <c r="C221" s="196" t="str">
        <f t="shared" si="50"/>
        <v>ML</v>
      </c>
      <c r="D221" s="196">
        <f t="shared" si="50"/>
        <v>400</v>
      </c>
      <c r="E221" s="196">
        <f t="shared" si="50"/>
        <v>66401.279999999999</v>
      </c>
      <c r="F221" s="197">
        <f t="shared" si="55"/>
        <v>26560512</v>
      </c>
      <c r="G221" s="20"/>
      <c r="H221" s="21">
        <f t="shared" si="58"/>
        <v>0</v>
      </c>
      <c r="I221" s="20"/>
      <c r="J221" s="21">
        <f t="shared" si="59"/>
        <v>0</v>
      </c>
      <c r="K221" s="20"/>
      <c r="L221" s="21">
        <f t="shared" si="60"/>
        <v>0</v>
      </c>
      <c r="M221" s="20"/>
      <c r="N221" s="33">
        <f t="shared" si="63"/>
        <v>0</v>
      </c>
      <c r="O221" s="20"/>
      <c r="P221" s="22"/>
      <c r="Q221" s="20"/>
      <c r="R221" s="22"/>
      <c r="S221" s="20"/>
      <c r="T221" s="22"/>
      <c r="U221" s="20"/>
      <c r="V221" s="22"/>
      <c r="W221" s="20"/>
      <c r="X221" s="22"/>
      <c r="Y221" s="20"/>
      <c r="Z221" s="22"/>
      <c r="AA221" s="20"/>
      <c r="AB221" s="22"/>
      <c r="AC221" s="20"/>
      <c r="AD221" s="22"/>
      <c r="AE221" s="20"/>
      <c r="AF221" s="22"/>
      <c r="AG221" s="20"/>
      <c r="AH221" s="22"/>
      <c r="AI221" s="20"/>
      <c r="AJ221" s="22"/>
      <c r="AK221" s="20"/>
      <c r="AL221" s="22"/>
      <c r="AM221" s="20"/>
      <c r="AN221" s="22"/>
      <c r="AO221" s="20"/>
      <c r="AP221" s="22"/>
      <c r="AQ221" s="20"/>
      <c r="AR221" s="22"/>
      <c r="AS221" s="20"/>
      <c r="AT221" s="22"/>
      <c r="AU221" s="20"/>
      <c r="AV221" s="22"/>
      <c r="AW221" s="20"/>
      <c r="AX221" s="22"/>
      <c r="AY221" s="20"/>
      <c r="AZ221" s="22"/>
      <c r="BA221" s="20"/>
      <c r="BB221" s="22"/>
      <c r="BC221" s="20"/>
      <c r="BD221" s="22"/>
      <c r="BE221" s="20"/>
      <c r="BF221" s="22"/>
      <c r="BG221" s="83"/>
      <c r="BH221" s="84"/>
      <c r="BI221" s="20"/>
      <c r="BJ221" s="95"/>
      <c r="BK221" s="20">
        <v>0</v>
      </c>
      <c r="BL221" s="21">
        <f t="shared" si="61"/>
        <v>0</v>
      </c>
      <c r="BM221" s="20"/>
      <c r="BN221" s="95">
        <f t="shared" si="51"/>
        <v>0</v>
      </c>
      <c r="BO221" s="20"/>
      <c r="BP221" s="21">
        <f t="shared" si="62"/>
        <v>0</v>
      </c>
      <c r="BQ221" s="20"/>
      <c r="BR221" s="22"/>
      <c r="BS221" s="20"/>
      <c r="BT221" s="22"/>
      <c r="BU221" s="20"/>
      <c r="BV221" s="22"/>
      <c r="BW221" s="20"/>
      <c r="BX221" s="22"/>
      <c r="BY221" s="20"/>
      <c r="BZ221" s="172"/>
      <c r="CA221" s="20"/>
      <c r="CB221" s="164"/>
      <c r="CC221" s="20"/>
      <c r="CD221" s="178"/>
      <c r="CE221" s="20"/>
      <c r="CF221" s="95"/>
      <c r="CG221" s="20"/>
      <c r="CH221" s="95"/>
      <c r="CI221" s="20"/>
      <c r="CJ221" s="22"/>
      <c r="CK221" s="20"/>
      <c r="CL221" s="22"/>
      <c r="CM221" s="20"/>
      <c r="CN221" s="22"/>
      <c r="CO221" s="20"/>
      <c r="CP221" s="22"/>
      <c r="CQ221" s="20"/>
      <c r="CR221" s="22"/>
      <c r="CS221" s="20"/>
      <c r="CT221" s="22"/>
      <c r="CU221" s="20"/>
      <c r="CV221" s="22"/>
      <c r="CW221" s="20"/>
      <c r="CX221" s="22"/>
      <c r="CY221" s="20"/>
      <c r="CZ221" s="22"/>
      <c r="DA221" s="20"/>
      <c r="DB221" s="22"/>
      <c r="DC221" s="20"/>
      <c r="DD221" s="22"/>
      <c r="DE221" s="20"/>
      <c r="DF221" s="22"/>
      <c r="DG221" s="20"/>
      <c r="DH221" s="22"/>
      <c r="DI221" s="20"/>
      <c r="DJ221" s="22"/>
      <c r="DK221" s="20"/>
      <c r="DL221" s="22"/>
      <c r="DM221" s="20"/>
      <c r="DN221" s="22"/>
      <c r="DO221" s="20"/>
      <c r="DP221" s="22"/>
      <c r="DQ221" s="20"/>
      <c r="DR221" s="22"/>
      <c r="DS221" s="20"/>
      <c r="DT221" s="22"/>
      <c r="DU221" s="20"/>
      <c r="DV221" s="22"/>
      <c r="DW221" s="20"/>
      <c r="DX221" s="22"/>
      <c r="DY221" s="20"/>
      <c r="DZ221" s="22"/>
      <c r="EA221" s="23">
        <f t="shared" si="56"/>
        <v>0</v>
      </c>
      <c r="EB221" s="21">
        <f t="shared" si="52"/>
        <v>0</v>
      </c>
      <c r="EC221" s="193" t="e">
        <f t="shared" si="53"/>
        <v>#REF!</v>
      </c>
      <c r="ED221" s="193">
        <f t="shared" si="54"/>
        <v>0</v>
      </c>
      <c r="EE221" s="194">
        <f t="shared" si="57"/>
        <v>400</v>
      </c>
      <c r="EF221" s="185"/>
      <c r="EG221" s="185" t="s">
        <v>774</v>
      </c>
      <c r="EH221" s="185" t="s">
        <v>775</v>
      </c>
      <c r="EI221" s="185" t="s">
        <v>392</v>
      </c>
      <c r="EJ221" s="185">
        <v>400</v>
      </c>
      <c r="EK221" s="185">
        <v>66401.279999999999</v>
      </c>
      <c r="EL221" s="185"/>
      <c r="EM221" s="185"/>
      <c r="EN221" s="185"/>
      <c r="EO221" s="185"/>
      <c r="EP221" s="185"/>
      <c r="EQ221" s="185"/>
      <c r="ER221" s="185"/>
      <c r="ES221" s="185"/>
      <c r="ET221" s="185"/>
      <c r="EU221" s="185"/>
      <c r="EV221" s="185"/>
      <c r="EW221" s="185"/>
      <c r="EX221" s="185"/>
      <c r="EY221" s="185"/>
      <c r="EZ221" s="185"/>
      <c r="FA221" s="185"/>
      <c r="FB221" s="185"/>
      <c r="FC221" s="185"/>
      <c r="FD221" s="185"/>
      <c r="FE221" s="185"/>
      <c r="FF221" s="185"/>
      <c r="FG221" s="195"/>
      <c r="FH221" s="185"/>
      <c r="FI221" s="185"/>
      <c r="FJ221" s="185"/>
      <c r="FK221" s="185"/>
      <c r="FL221" s="185"/>
      <c r="FM221" s="185"/>
      <c r="FN221" s="185"/>
      <c r="FO221" s="185"/>
      <c r="FP221" s="185"/>
      <c r="FQ221" s="185"/>
      <c r="FR221" s="185"/>
      <c r="FS221" s="185"/>
      <c r="FT221" s="185"/>
      <c r="FU221" s="185"/>
      <c r="FV221" s="185"/>
      <c r="FW221" s="185"/>
      <c r="FX221" s="185"/>
      <c r="FY221" s="185"/>
      <c r="FZ221" s="185"/>
      <c r="GA221" s="185"/>
      <c r="GB221" s="185"/>
      <c r="GC221" s="185"/>
      <c r="GD221" s="185"/>
      <c r="GE221" s="185"/>
      <c r="GF221" s="185"/>
      <c r="GG221" s="185"/>
      <c r="GH221" s="185"/>
      <c r="GI221" s="185"/>
      <c r="GJ221" s="185"/>
      <c r="GK221" s="185"/>
      <c r="GL221" s="185"/>
      <c r="GM221" s="185"/>
      <c r="GN221" s="185"/>
      <c r="GO221" s="185"/>
      <c r="GP221" s="185"/>
      <c r="GQ221" s="185"/>
      <c r="GR221" s="185"/>
      <c r="GS221" s="185"/>
      <c r="GT221" s="185"/>
      <c r="GU221" s="185"/>
      <c r="GV221" s="185"/>
      <c r="GW221" s="185"/>
      <c r="GX221" s="185"/>
      <c r="GY221" s="185"/>
      <c r="GZ221" s="185"/>
      <c r="HA221" s="185"/>
      <c r="HB221" s="185"/>
      <c r="HC221" s="185"/>
      <c r="HD221" s="185"/>
      <c r="HE221" s="185"/>
      <c r="HF221" s="185"/>
      <c r="HG221" s="185"/>
      <c r="HH221" s="185"/>
      <c r="HI221" s="185"/>
      <c r="HJ221" s="185"/>
      <c r="HK221" s="185"/>
      <c r="HL221" s="185"/>
      <c r="HM221" s="185"/>
      <c r="HN221" s="185"/>
      <c r="HO221" s="185"/>
      <c r="HP221" s="185"/>
      <c r="HQ221" s="185"/>
      <c r="HR221" s="185"/>
      <c r="HS221" s="185"/>
      <c r="HT221" s="185"/>
      <c r="HU221" s="185"/>
      <c r="HV221" s="185"/>
      <c r="HW221" s="185"/>
      <c r="HX221" s="185"/>
      <c r="HY221" s="185"/>
      <c r="HZ221" s="185"/>
      <c r="IA221" s="185"/>
      <c r="IB221" s="185"/>
      <c r="IC221" s="185"/>
      <c r="ID221" s="185"/>
      <c r="IE221" s="185"/>
      <c r="IF221" s="185"/>
      <c r="IG221" s="185"/>
      <c r="IH221" s="185"/>
      <c r="II221" s="185"/>
      <c r="IJ221" s="185"/>
      <c r="IK221" s="185"/>
      <c r="IL221" s="185"/>
      <c r="IM221" s="185"/>
      <c r="IN221" s="185"/>
      <c r="IO221" s="185"/>
      <c r="IP221" s="185"/>
      <c r="IQ221" s="185"/>
      <c r="IR221" s="185"/>
      <c r="IS221" s="185"/>
      <c r="IT221" s="185"/>
      <c r="IU221" s="185"/>
      <c r="IV221" s="185"/>
      <c r="IW221" s="185"/>
      <c r="IX221" s="185"/>
      <c r="IY221" s="185"/>
      <c r="IZ221" s="185"/>
      <c r="JA221" s="185"/>
      <c r="JB221" s="185"/>
      <c r="JC221" s="185"/>
      <c r="JD221" s="185"/>
      <c r="JE221" s="185"/>
      <c r="JF221" s="185"/>
      <c r="JG221" s="185"/>
      <c r="JH221" s="185"/>
      <c r="JI221" s="185"/>
      <c r="JJ221" s="185"/>
      <c r="JK221" s="185"/>
      <c r="JL221" s="185"/>
      <c r="JM221" s="185"/>
      <c r="JN221" s="185"/>
      <c r="JO221" s="185"/>
      <c r="JP221" s="185"/>
      <c r="JQ221" s="185"/>
      <c r="JR221" s="185"/>
      <c r="JS221" s="185"/>
      <c r="JT221" s="185"/>
      <c r="JU221" s="185"/>
      <c r="JV221" s="185"/>
      <c r="JW221" s="185"/>
      <c r="JX221" s="185"/>
      <c r="JY221" s="185"/>
      <c r="JZ221" s="185"/>
      <c r="KA221" s="185"/>
      <c r="KB221" s="185"/>
      <c r="KC221" s="185"/>
      <c r="KD221" s="185"/>
      <c r="KE221" s="185"/>
      <c r="KF221" s="185"/>
      <c r="KG221" s="185"/>
      <c r="KH221" s="185"/>
      <c r="KI221" s="185"/>
      <c r="KJ221" s="185"/>
      <c r="KK221" s="185"/>
      <c r="KL221" s="185"/>
      <c r="KM221" s="185"/>
      <c r="KN221" s="185"/>
      <c r="KO221" s="185"/>
      <c r="KP221" s="185"/>
      <c r="KQ221" s="185"/>
      <c r="KR221" s="185"/>
      <c r="KS221" s="185"/>
      <c r="KT221" s="185"/>
      <c r="KU221" s="185"/>
      <c r="KV221" s="185"/>
      <c r="KW221" s="185"/>
      <c r="KX221" s="185"/>
      <c r="KY221" s="185"/>
      <c r="KZ221" s="185"/>
      <c r="LA221" s="185"/>
      <c r="LB221" s="185"/>
      <c r="LC221" s="185"/>
      <c r="LD221" s="185"/>
      <c r="LE221" s="185"/>
      <c r="LF221" s="185"/>
      <c r="LG221" s="185"/>
      <c r="LH221" s="185"/>
      <c r="LI221" s="185"/>
      <c r="LJ221" s="185"/>
      <c r="LK221" s="185"/>
      <c r="LL221" s="185"/>
      <c r="LM221" s="185"/>
      <c r="LN221" s="185"/>
      <c r="LO221" s="185"/>
      <c r="LP221" s="185"/>
      <c r="LQ221" s="185"/>
      <c r="LR221" s="185"/>
      <c r="LS221" s="185"/>
      <c r="LT221" s="185"/>
    </row>
    <row r="222" spans="1:332" ht="14.45" customHeight="1">
      <c r="A222" s="196" t="str">
        <f t="shared" si="50"/>
        <v>10.1.2</v>
      </c>
      <c r="B222" s="253" t="str">
        <f t="shared" si="50"/>
        <v>Suministro e instalacion tubería  acero alcarbon  Ø   1 1/4 "</v>
      </c>
      <c r="C222" s="196" t="str">
        <f t="shared" si="50"/>
        <v>ML</v>
      </c>
      <c r="D222" s="196">
        <f t="shared" si="50"/>
        <v>270</v>
      </c>
      <c r="E222" s="196">
        <f t="shared" si="50"/>
        <v>61695.81</v>
      </c>
      <c r="F222" s="197">
        <f t="shared" si="55"/>
        <v>16657868.699999999</v>
      </c>
      <c r="G222" s="20"/>
      <c r="H222" s="21">
        <f t="shared" si="58"/>
        <v>0</v>
      </c>
      <c r="I222" s="20"/>
      <c r="J222" s="21">
        <f t="shared" si="59"/>
        <v>0</v>
      </c>
      <c r="K222" s="20"/>
      <c r="L222" s="21">
        <f t="shared" si="60"/>
        <v>0</v>
      </c>
      <c r="M222" s="20"/>
      <c r="N222" s="33">
        <f t="shared" si="63"/>
        <v>0</v>
      </c>
      <c r="O222" s="20"/>
      <c r="P222" s="22"/>
      <c r="Q222" s="20"/>
      <c r="R222" s="22"/>
      <c r="S222" s="20"/>
      <c r="T222" s="22"/>
      <c r="U222" s="20"/>
      <c r="V222" s="22"/>
      <c r="W222" s="20"/>
      <c r="X222" s="22"/>
      <c r="Y222" s="20"/>
      <c r="Z222" s="22"/>
      <c r="AA222" s="20"/>
      <c r="AB222" s="22"/>
      <c r="AC222" s="20"/>
      <c r="AD222" s="22"/>
      <c r="AE222" s="20"/>
      <c r="AF222" s="22"/>
      <c r="AG222" s="20"/>
      <c r="AH222" s="22"/>
      <c r="AI222" s="20"/>
      <c r="AJ222" s="22"/>
      <c r="AK222" s="20"/>
      <c r="AL222" s="22"/>
      <c r="AM222" s="20"/>
      <c r="AN222" s="22"/>
      <c r="AO222" s="20"/>
      <c r="AP222" s="22"/>
      <c r="AQ222" s="20"/>
      <c r="AR222" s="22"/>
      <c r="AS222" s="20"/>
      <c r="AT222" s="22"/>
      <c r="AU222" s="20"/>
      <c r="AV222" s="22"/>
      <c r="AW222" s="20"/>
      <c r="AX222" s="22"/>
      <c r="AY222" s="20"/>
      <c r="AZ222" s="22"/>
      <c r="BA222" s="20"/>
      <c r="BB222" s="22"/>
      <c r="BC222" s="20"/>
      <c r="BD222" s="22"/>
      <c r="BE222" s="20"/>
      <c r="BF222" s="22"/>
      <c r="BG222" s="83"/>
      <c r="BH222" s="84"/>
      <c r="BI222" s="20"/>
      <c r="BJ222" s="95"/>
      <c r="BK222" s="20">
        <v>0</v>
      </c>
      <c r="BL222" s="21">
        <f t="shared" si="61"/>
        <v>0</v>
      </c>
      <c r="BM222" s="20"/>
      <c r="BN222" s="95">
        <f t="shared" si="51"/>
        <v>0</v>
      </c>
      <c r="BO222" s="20"/>
      <c r="BP222" s="21">
        <f t="shared" si="62"/>
        <v>0</v>
      </c>
      <c r="BQ222" s="20"/>
      <c r="BR222" s="22"/>
      <c r="BS222" s="20"/>
      <c r="BT222" s="22"/>
      <c r="BU222" s="20"/>
      <c r="BV222" s="22"/>
      <c r="BW222" s="20"/>
      <c r="BX222" s="22"/>
      <c r="BY222" s="20"/>
      <c r="BZ222" s="172"/>
      <c r="CA222" s="20"/>
      <c r="CB222" s="164"/>
      <c r="CC222" s="20"/>
      <c r="CD222" s="178"/>
      <c r="CE222" s="20"/>
      <c r="CF222" s="95"/>
      <c r="CG222" s="20"/>
      <c r="CH222" s="95"/>
      <c r="CI222" s="20"/>
      <c r="CJ222" s="22"/>
      <c r="CK222" s="20"/>
      <c r="CL222" s="22"/>
      <c r="CM222" s="20"/>
      <c r="CN222" s="22"/>
      <c r="CO222" s="20"/>
      <c r="CP222" s="22"/>
      <c r="CQ222" s="20"/>
      <c r="CR222" s="22"/>
      <c r="CS222" s="20"/>
      <c r="CT222" s="22"/>
      <c r="CU222" s="20"/>
      <c r="CV222" s="22"/>
      <c r="CW222" s="20"/>
      <c r="CX222" s="22"/>
      <c r="CY222" s="20"/>
      <c r="CZ222" s="22"/>
      <c r="DA222" s="20"/>
      <c r="DB222" s="22"/>
      <c r="DC222" s="20"/>
      <c r="DD222" s="22"/>
      <c r="DE222" s="20"/>
      <c r="DF222" s="22"/>
      <c r="DG222" s="20"/>
      <c r="DH222" s="22"/>
      <c r="DI222" s="20"/>
      <c r="DJ222" s="22"/>
      <c r="DK222" s="20"/>
      <c r="DL222" s="22"/>
      <c r="DM222" s="20"/>
      <c r="DN222" s="22"/>
      <c r="DO222" s="20"/>
      <c r="DP222" s="22"/>
      <c r="DQ222" s="20"/>
      <c r="DR222" s="22"/>
      <c r="DS222" s="20"/>
      <c r="DT222" s="22"/>
      <c r="DU222" s="20"/>
      <c r="DV222" s="22"/>
      <c r="DW222" s="20"/>
      <c r="DX222" s="22"/>
      <c r="DY222" s="20"/>
      <c r="DZ222" s="22"/>
      <c r="EA222" s="23">
        <f t="shared" si="56"/>
        <v>0</v>
      </c>
      <c r="EB222" s="21">
        <f t="shared" si="52"/>
        <v>0</v>
      </c>
      <c r="EC222" s="193" t="e">
        <f t="shared" si="53"/>
        <v>#REF!</v>
      </c>
      <c r="ED222" s="193">
        <f t="shared" si="54"/>
        <v>0</v>
      </c>
      <c r="EE222" s="194">
        <f t="shared" si="57"/>
        <v>270</v>
      </c>
      <c r="EF222" s="185"/>
      <c r="EG222" s="185" t="s">
        <v>776</v>
      </c>
      <c r="EH222" s="185" t="s">
        <v>777</v>
      </c>
      <c r="EI222" s="185" t="s">
        <v>392</v>
      </c>
      <c r="EJ222" s="185">
        <v>270</v>
      </c>
      <c r="EK222" s="185">
        <v>61695.81</v>
      </c>
      <c r="EL222" s="185"/>
      <c r="EM222" s="185"/>
      <c r="EN222" s="185"/>
      <c r="EO222" s="185"/>
      <c r="EP222" s="185"/>
      <c r="EQ222" s="185"/>
      <c r="ER222" s="185"/>
      <c r="ES222" s="185"/>
      <c r="ET222" s="185"/>
      <c r="EU222" s="185"/>
      <c r="EV222" s="185"/>
      <c r="EW222" s="185"/>
      <c r="EX222" s="185"/>
      <c r="EY222" s="185"/>
      <c r="EZ222" s="185"/>
      <c r="FA222" s="185"/>
      <c r="FB222" s="185"/>
      <c r="FC222" s="185"/>
      <c r="FD222" s="185"/>
      <c r="FE222" s="185"/>
      <c r="FF222" s="185"/>
      <c r="FG222" s="195"/>
      <c r="FH222" s="185"/>
      <c r="FI222" s="185"/>
      <c r="FJ222" s="185"/>
      <c r="FK222" s="185"/>
      <c r="FL222" s="185"/>
      <c r="FM222" s="185"/>
      <c r="FN222" s="185"/>
      <c r="FO222" s="185"/>
      <c r="FP222" s="185"/>
      <c r="FQ222" s="185"/>
      <c r="FR222" s="185"/>
      <c r="FS222" s="185"/>
      <c r="FT222" s="185"/>
      <c r="FU222" s="185"/>
      <c r="FV222" s="185"/>
      <c r="FW222" s="185"/>
      <c r="FX222" s="185"/>
      <c r="FY222" s="185"/>
      <c r="FZ222" s="185"/>
      <c r="GA222" s="185"/>
      <c r="GB222" s="185"/>
      <c r="GC222" s="185"/>
      <c r="GD222" s="185"/>
      <c r="GE222" s="185"/>
      <c r="GF222" s="185"/>
      <c r="GG222" s="185"/>
      <c r="GH222" s="185"/>
      <c r="GI222" s="185"/>
      <c r="GJ222" s="185"/>
      <c r="GK222" s="185"/>
      <c r="GL222" s="185"/>
      <c r="GM222" s="185"/>
      <c r="GN222" s="185"/>
      <c r="GO222" s="185"/>
      <c r="GP222" s="185"/>
      <c r="GQ222" s="185"/>
      <c r="GR222" s="185"/>
      <c r="GS222" s="185"/>
      <c r="GT222" s="185"/>
      <c r="GU222" s="185"/>
      <c r="GV222" s="185"/>
      <c r="GW222" s="185"/>
      <c r="GX222" s="185"/>
      <c r="GY222" s="185"/>
      <c r="GZ222" s="185"/>
      <c r="HA222" s="185"/>
      <c r="HB222" s="185"/>
      <c r="HC222" s="185"/>
      <c r="HD222" s="185"/>
      <c r="HE222" s="185"/>
      <c r="HF222" s="185"/>
      <c r="HG222" s="185"/>
      <c r="HH222" s="185"/>
      <c r="HI222" s="185"/>
      <c r="HJ222" s="185"/>
      <c r="HK222" s="185"/>
      <c r="HL222" s="185"/>
      <c r="HM222" s="185"/>
      <c r="HN222" s="185"/>
      <c r="HO222" s="185"/>
      <c r="HP222" s="185"/>
      <c r="HQ222" s="185"/>
      <c r="HR222" s="185"/>
      <c r="HS222" s="185"/>
      <c r="HT222" s="185"/>
      <c r="HU222" s="185"/>
      <c r="HV222" s="185"/>
      <c r="HW222" s="185"/>
      <c r="HX222" s="185"/>
      <c r="HY222" s="185"/>
      <c r="HZ222" s="185"/>
      <c r="IA222" s="185"/>
      <c r="IB222" s="185"/>
      <c r="IC222" s="185"/>
      <c r="ID222" s="185"/>
      <c r="IE222" s="185"/>
      <c r="IF222" s="185"/>
      <c r="IG222" s="185"/>
      <c r="IH222" s="185"/>
      <c r="II222" s="185"/>
      <c r="IJ222" s="185"/>
      <c r="IK222" s="185"/>
      <c r="IL222" s="185"/>
      <c r="IM222" s="185"/>
      <c r="IN222" s="185"/>
      <c r="IO222" s="185"/>
      <c r="IP222" s="185"/>
      <c r="IQ222" s="185"/>
      <c r="IR222" s="185"/>
      <c r="IS222" s="185"/>
      <c r="IT222" s="185"/>
      <c r="IU222" s="185"/>
      <c r="IV222" s="185"/>
      <c r="IW222" s="185"/>
      <c r="IX222" s="185"/>
      <c r="IY222" s="185"/>
      <c r="IZ222" s="185"/>
      <c r="JA222" s="185"/>
      <c r="JB222" s="185"/>
      <c r="JC222" s="185"/>
      <c r="JD222" s="185"/>
      <c r="JE222" s="185"/>
      <c r="JF222" s="185"/>
      <c r="JG222" s="185"/>
      <c r="JH222" s="185"/>
      <c r="JI222" s="185"/>
      <c r="JJ222" s="185"/>
      <c r="JK222" s="185"/>
      <c r="JL222" s="185"/>
      <c r="JM222" s="185"/>
      <c r="JN222" s="185"/>
      <c r="JO222" s="185"/>
      <c r="JP222" s="185"/>
      <c r="JQ222" s="185"/>
      <c r="JR222" s="185"/>
      <c r="JS222" s="185"/>
      <c r="JT222" s="185"/>
      <c r="JU222" s="185"/>
      <c r="JV222" s="185"/>
      <c r="JW222" s="185"/>
      <c r="JX222" s="185"/>
      <c r="JY222" s="185"/>
      <c r="JZ222" s="185"/>
      <c r="KA222" s="185"/>
      <c r="KB222" s="185"/>
      <c r="KC222" s="185"/>
      <c r="KD222" s="185"/>
      <c r="KE222" s="185"/>
      <c r="KF222" s="185"/>
      <c r="KG222" s="185"/>
      <c r="KH222" s="185"/>
      <c r="KI222" s="185"/>
      <c r="KJ222" s="185"/>
      <c r="KK222" s="185"/>
      <c r="KL222" s="185"/>
      <c r="KM222" s="185"/>
      <c r="KN222" s="185"/>
      <c r="KO222" s="185"/>
      <c r="KP222" s="185"/>
      <c r="KQ222" s="185"/>
      <c r="KR222" s="185"/>
      <c r="KS222" s="185"/>
      <c r="KT222" s="185"/>
      <c r="KU222" s="185"/>
      <c r="KV222" s="185"/>
      <c r="KW222" s="185"/>
      <c r="KX222" s="185"/>
      <c r="KY222" s="185"/>
      <c r="KZ222" s="185"/>
      <c r="LA222" s="185"/>
      <c r="LB222" s="185"/>
      <c r="LC222" s="185"/>
      <c r="LD222" s="185"/>
      <c r="LE222" s="185"/>
      <c r="LF222" s="185"/>
      <c r="LG222" s="185"/>
      <c r="LH222" s="185"/>
      <c r="LI222" s="185"/>
      <c r="LJ222" s="185"/>
      <c r="LK222" s="185"/>
      <c r="LL222" s="185"/>
      <c r="LM222" s="185"/>
      <c r="LN222" s="185"/>
      <c r="LO222" s="185"/>
      <c r="LP222" s="185"/>
      <c r="LQ222" s="185"/>
      <c r="LR222" s="185"/>
      <c r="LS222" s="185"/>
      <c r="LT222" s="185"/>
    </row>
    <row r="223" spans="1:332" s="190" customFormat="1" ht="18" customHeight="1">
      <c r="A223" s="196" t="str">
        <f t="shared" si="50"/>
        <v>10.1.3</v>
      </c>
      <c r="B223" s="253" t="str">
        <f t="shared" si="50"/>
        <v xml:space="preserve">Suministro e instalacion tubería  acero alcarbon  Ø   1 1/2 " </v>
      </c>
      <c r="C223" s="196" t="str">
        <f t="shared" si="50"/>
        <v>ML</v>
      </c>
      <c r="D223" s="196">
        <f t="shared" si="50"/>
        <v>330</v>
      </c>
      <c r="E223" s="196">
        <f t="shared" si="50"/>
        <v>70661.25</v>
      </c>
      <c r="F223" s="197">
        <f t="shared" si="55"/>
        <v>23318212.5</v>
      </c>
      <c r="G223" s="20"/>
      <c r="H223" s="21">
        <f t="shared" si="58"/>
        <v>0</v>
      </c>
      <c r="I223" s="20"/>
      <c r="J223" s="21">
        <f t="shared" si="59"/>
        <v>0</v>
      </c>
      <c r="K223" s="20"/>
      <c r="L223" s="21">
        <f t="shared" si="60"/>
        <v>0</v>
      </c>
      <c r="M223" s="20"/>
      <c r="N223" s="33">
        <f t="shared" si="63"/>
        <v>0</v>
      </c>
      <c r="O223" s="20"/>
      <c r="P223" s="22"/>
      <c r="Q223" s="20"/>
      <c r="R223" s="22"/>
      <c r="S223" s="20"/>
      <c r="T223" s="22"/>
      <c r="U223" s="20"/>
      <c r="V223" s="22"/>
      <c r="W223" s="20"/>
      <c r="X223" s="22"/>
      <c r="Y223" s="20"/>
      <c r="Z223" s="22"/>
      <c r="AA223" s="20"/>
      <c r="AB223" s="22"/>
      <c r="AC223" s="20"/>
      <c r="AD223" s="22"/>
      <c r="AE223" s="20"/>
      <c r="AF223" s="22"/>
      <c r="AG223" s="20"/>
      <c r="AH223" s="22"/>
      <c r="AI223" s="20"/>
      <c r="AJ223" s="22"/>
      <c r="AK223" s="20"/>
      <c r="AL223" s="22"/>
      <c r="AM223" s="20"/>
      <c r="AN223" s="22"/>
      <c r="AO223" s="20"/>
      <c r="AP223" s="22"/>
      <c r="AQ223" s="20"/>
      <c r="AR223" s="22"/>
      <c r="AS223" s="20"/>
      <c r="AT223" s="22"/>
      <c r="AU223" s="20"/>
      <c r="AV223" s="22"/>
      <c r="AW223" s="20"/>
      <c r="AX223" s="22"/>
      <c r="AY223" s="20"/>
      <c r="AZ223" s="22"/>
      <c r="BA223" s="20"/>
      <c r="BB223" s="22"/>
      <c r="BC223" s="20"/>
      <c r="BD223" s="22"/>
      <c r="BE223" s="20"/>
      <c r="BF223" s="22"/>
      <c r="BG223" s="83"/>
      <c r="BH223" s="84"/>
      <c r="BI223" s="20"/>
      <c r="BJ223" s="95"/>
      <c r="BK223" s="20">
        <v>0</v>
      </c>
      <c r="BL223" s="21">
        <f t="shared" si="61"/>
        <v>0</v>
      </c>
      <c r="BM223" s="20"/>
      <c r="BN223" s="95">
        <f t="shared" si="51"/>
        <v>0</v>
      </c>
      <c r="BO223" s="20"/>
      <c r="BP223" s="21">
        <f t="shared" si="62"/>
        <v>0</v>
      </c>
      <c r="BQ223" s="20"/>
      <c r="BR223" s="22"/>
      <c r="BS223" s="20"/>
      <c r="BT223" s="22"/>
      <c r="BU223" s="20"/>
      <c r="BV223" s="22"/>
      <c r="BW223" s="20"/>
      <c r="BX223" s="22"/>
      <c r="BY223" s="20"/>
      <c r="BZ223" s="172"/>
      <c r="CA223" s="20"/>
      <c r="CB223" s="164"/>
      <c r="CC223" s="20"/>
      <c r="CD223" s="178"/>
      <c r="CE223" s="20"/>
      <c r="CF223" s="95"/>
      <c r="CG223" s="20"/>
      <c r="CH223" s="95"/>
      <c r="CI223" s="20"/>
      <c r="CJ223" s="22"/>
      <c r="CK223" s="20"/>
      <c r="CL223" s="22"/>
      <c r="CM223" s="20"/>
      <c r="CN223" s="22"/>
      <c r="CO223" s="20"/>
      <c r="CP223" s="22"/>
      <c r="CQ223" s="20"/>
      <c r="CR223" s="22"/>
      <c r="CS223" s="20"/>
      <c r="CT223" s="22"/>
      <c r="CU223" s="20"/>
      <c r="CV223" s="22"/>
      <c r="CW223" s="20"/>
      <c r="CX223" s="22"/>
      <c r="CY223" s="20"/>
      <c r="CZ223" s="22"/>
      <c r="DA223" s="20"/>
      <c r="DB223" s="22"/>
      <c r="DC223" s="20"/>
      <c r="DD223" s="22"/>
      <c r="DE223" s="20"/>
      <c r="DF223" s="22"/>
      <c r="DG223" s="20"/>
      <c r="DH223" s="22"/>
      <c r="DI223" s="20"/>
      <c r="DJ223" s="22"/>
      <c r="DK223" s="20"/>
      <c r="DL223" s="22"/>
      <c r="DM223" s="20"/>
      <c r="DN223" s="22"/>
      <c r="DO223" s="20"/>
      <c r="DP223" s="22"/>
      <c r="DQ223" s="20"/>
      <c r="DR223" s="22"/>
      <c r="DS223" s="20"/>
      <c r="DT223" s="22"/>
      <c r="DU223" s="20"/>
      <c r="DV223" s="22"/>
      <c r="DW223" s="20"/>
      <c r="DX223" s="22"/>
      <c r="DY223" s="20"/>
      <c r="DZ223" s="22"/>
      <c r="EA223" s="23">
        <f t="shared" si="56"/>
        <v>0</v>
      </c>
      <c r="EB223" s="21">
        <f t="shared" si="52"/>
        <v>0</v>
      </c>
      <c r="EC223" s="193" t="e">
        <f t="shared" si="53"/>
        <v>#REF!</v>
      </c>
      <c r="ED223" s="193">
        <f t="shared" si="54"/>
        <v>0</v>
      </c>
      <c r="EE223" s="194">
        <f t="shared" si="57"/>
        <v>330</v>
      </c>
      <c r="EF223" s="185"/>
      <c r="EG223" s="185" t="s">
        <v>778</v>
      </c>
      <c r="EH223" s="185" t="s">
        <v>779</v>
      </c>
      <c r="EI223" s="185" t="s">
        <v>392</v>
      </c>
      <c r="EJ223" s="185">
        <v>330</v>
      </c>
      <c r="EK223" s="185">
        <v>70661.25</v>
      </c>
      <c r="EL223" s="185"/>
      <c r="EM223" s="185"/>
      <c r="EN223" s="185"/>
      <c r="EO223" s="185"/>
      <c r="EP223" s="185"/>
      <c r="EQ223" s="185"/>
      <c r="ER223" s="185"/>
      <c r="ES223" s="185"/>
      <c r="ET223" s="185"/>
      <c r="EU223" s="185"/>
      <c r="EV223" s="185"/>
      <c r="EW223" s="185"/>
      <c r="EX223" s="185"/>
      <c r="EY223" s="185"/>
      <c r="EZ223" s="185"/>
      <c r="FA223" s="185"/>
      <c r="FB223" s="185"/>
      <c r="FC223" s="185"/>
      <c r="FD223" s="185"/>
      <c r="FE223" s="185"/>
      <c r="FF223" s="185"/>
      <c r="FG223" s="195"/>
      <c r="FH223" s="185"/>
      <c r="FI223" s="185"/>
      <c r="FJ223" s="185"/>
      <c r="FK223" s="185"/>
      <c r="FL223" s="185"/>
      <c r="FM223" s="185"/>
      <c r="FN223" s="185"/>
      <c r="FO223" s="185"/>
      <c r="FP223" s="185"/>
      <c r="FQ223" s="185"/>
      <c r="FR223" s="185"/>
      <c r="FS223" s="185"/>
      <c r="FT223" s="185"/>
      <c r="FU223" s="185"/>
      <c r="FV223" s="185"/>
      <c r="FW223" s="185"/>
      <c r="FX223" s="185"/>
      <c r="FY223" s="185"/>
      <c r="FZ223" s="185"/>
      <c r="GA223" s="185"/>
      <c r="GB223" s="185"/>
      <c r="GC223" s="185"/>
      <c r="GD223" s="185"/>
      <c r="GE223" s="185"/>
      <c r="GF223" s="185"/>
      <c r="GG223" s="185"/>
      <c r="GH223" s="185"/>
      <c r="GI223" s="185"/>
      <c r="GJ223" s="185"/>
      <c r="GK223" s="185"/>
      <c r="GL223" s="185"/>
      <c r="GM223" s="185"/>
      <c r="GN223" s="185"/>
      <c r="GO223" s="185"/>
      <c r="GP223" s="185"/>
      <c r="GQ223" s="185"/>
      <c r="GR223" s="185"/>
      <c r="GS223" s="185"/>
      <c r="GT223" s="185"/>
      <c r="GU223" s="185"/>
      <c r="GV223" s="185"/>
      <c r="GW223" s="185"/>
      <c r="GX223" s="185"/>
      <c r="GY223" s="185"/>
      <c r="GZ223" s="185"/>
      <c r="HA223" s="185"/>
      <c r="HB223" s="185"/>
      <c r="HC223" s="185"/>
      <c r="HD223" s="185"/>
      <c r="HE223" s="185"/>
      <c r="HF223" s="185"/>
      <c r="HG223" s="185"/>
      <c r="HH223" s="185"/>
      <c r="HI223" s="185"/>
      <c r="HJ223" s="185"/>
      <c r="HK223" s="185"/>
      <c r="HL223" s="185"/>
      <c r="HM223" s="185"/>
      <c r="HN223" s="185"/>
      <c r="HO223" s="185"/>
      <c r="HP223" s="185"/>
      <c r="HQ223" s="185"/>
      <c r="HR223" s="185"/>
      <c r="HS223" s="185"/>
      <c r="HT223" s="185"/>
      <c r="HU223" s="185"/>
      <c r="HV223" s="185"/>
      <c r="HW223" s="185"/>
      <c r="HX223" s="185"/>
      <c r="HY223" s="185"/>
      <c r="HZ223" s="185"/>
      <c r="IA223" s="185"/>
      <c r="IB223" s="185"/>
      <c r="IC223" s="185"/>
      <c r="ID223" s="185"/>
      <c r="IE223" s="185"/>
      <c r="IF223" s="185"/>
      <c r="IG223" s="185"/>
      <c r="IH223" s="185"/>
      <c r="II223" s="185"/>
      <c r="IJ223" s="185"/>
      <c r="IK223" s="185"/>
      <c r="IL223" s="185"/>
      <c r="IM223" s="185"/>
      <c r="IN223" s="185"/>
      <c r="IO223" s="185"/>
      <c r="IP223" s="185"/>
      <c r="IQ223" s="185"/>
      <c r="IR223" s="185"/>
      <c r="IS223" s="185"/>
      <c r="IT223" s="185"/>
      <c r="IU223" s="185"/>
      <c r="IV223" s="185"/>
      <c r="IW223" s="185"/>
      <c r="IX223" s="185"/>
      <c r="IY223" s="185"/>
      <c r="IZ223" s="185"/>
      <c r="JA223" s="185"/>
      <c r="JB223" s="185"/>
      <c r="JC223" s="185"/>
      <c r="JD223" s="185"/>
      <c r="JE223" s="185"/>
      <c r="JF223" s="185"/>
      <c r="JG223" s="185"/>
      <c r="JH223" s="185"/>
      <c r="JI223" s="185"/>
      <c r="JJ223" s="185"/>
      <c r="JK223" s="185"/>
      <c r="JL223" s="185"/>
      <c r="JM223" s="185"/>
      <c r="JN223" s="185"/>
      <c r="JO223" s="185"/>
      <c r="JP223" s="185"/>
      <c r="JQ223" s="185"/>
      <c r="JR223" s="185"/>
      <c r="JS223" s="185"/>
      <c r="JT223" s="185"/>
      <c r="JU223" s="185"/>
      <c r="JV223" s="185"/>
      <c r="JW223" s="185"/>
      <c r="JX223" s="185"/>
      <c r="JY223" s="185"/>
      <c r="JZ223" s="185"/>
      <c r="KA223" s="185"/>
      <c r="KB223" s="185"/>
      <c r="KC223" s="185"/>
      <c r="KD223" s="185"/>
      <c r="KE223" s="185"/>
      <c r="KF223" s="185"/>
      <c r="KG223" s="185"/>
      <c r="KH223" s="185"/>
      <c r="KI223" s="185"/>
      <c r="KJ223" s="185"/>
      <c r="KK223" s="185"/>
      <c r="KL223" s="185"/>
      <c r="KM223" s="185"/>
      <c r="KN223" s="185"/>
      <c r="KO223" s="185"/>
      <c r="KP223" s="185"/>
      <c r="KQ223" s="185"/>
      <c r="KR223" s="185"/>
      <c r="KS223" s="185"/>
      <c r="KT223" s="185"/>
      <c r="KU223" s="185"/>
      <c r="KV223" s="185"/>
      <c r="KW223" s="185"/>
      <c r="KX223" s="185"/>
      <c r="KY223" s="185"/>
      <c r="KZ223" s="185"/>
      <c r="LA223" s="185"/>
      <c r="LB223" s="185"/>
      <c r="LC223" s="185"/>
      <c r="LD223" s="185"/>
      <c r="LE223" s="185"/>
      <c r="LF223" s="185"/>
      <c r="LG223" s="185"/>
      <c r="LH223" s="185"/>
      <c r="LI223" s="185"/>
      <c r="LJ223" s="185"/>
      <c r="LK223" s="185"/>
      <c r="LL223" s="185"/>
      <c r="LM223" s="185"/>
      <c r="LN223" s="185"/>
      <c r="LO223" s="185"/>
      <c r="LP223" s="185"/>
      <c r="LQ223" s="185"/>
      <c r="LR223" s="185"/>
      <c r="LS223" s="185"/>
      <c r="LT223" s="185"/>
    </row>
    <row r="224" spans="1:332">
      <c r="A224" s="196" t="str">
        <f t="shared" si="50"/>
        <v>10.1.4</v>
      </c>
      <c r="B224" s="253" t="str">
        <f t="shared" si="50"/>
        <v xml:space="preserve">Suministro e instalacion tubería  acero alcarbon  Ø   2 "      </v>
      </c>
      <c r="C224" s="196" t="str">
        <f t="shared" si="50"/>
        <v>ML</v>
      </c>
      <c r="D224" s="196">
        <f t="shared" si="50"/>
        <v>400</v>
      </c>
      <c r="E224" s="196">
        <f t="shared" si="50"/>
        <v>99152.459999999992</v>
      </c>
      <c r="F224" s="197">
        <f t="shared" si="55"/>
        <v>39660984</v>
      </c>
      <c r="G224" s="20"/>
      <c r="H224" s="21">
        <f t="shared" si="58"/>
        <v>0</v>
      </c>
      <c r="I224" s="20"/>
      <c r="J224" s="21">
        <f t="shared" si="59"/>
        <v>0</v>
      </c>
      <c r="K224" s="20"/>
      <c r="L224" s="21">
        <f t="shared" si="60"/>
        <v>0</v>
      </c>
      <c r="M224" s="20"/>
      <c r="N224" s="33">
        <f t="shared" si="63"/>
        <v>0</v>
      </c>
      <c r="O224" s="20"/>
      <c r="P224" s="22"/>
      <c r="Q224" s="20"/>
      <c r="R224" s="22"/>
      <c r="S224" s="20"/>
      <c r="T224" s="22"/>
      <c r="U224" s="20"/>
      <c r="V224" s="22"/>
      <c r="W224" s="20"/>
      <c r="X224" s="22"/>
      <c r="Y224" s="20"/>
      <c r="Z224" s="22"/>
      <c r="AA224" s="20"/>
      <c r="AB224" s="22"/>
      <c r="AC224" s="20"/>
      <c r="AD224" s="22"/>
      <c r="AE224" s="20"/>
      <c r="AF224" s="22"/>
      <c r="AG224" s="20"/>
      <c r="AH224" s="22"/>
      <c r="AI224" s="20"/>
      <c r="AJ224" s="22"/>
      <c r="AK224" s="20"/>
      <c r="AL224" s="22"/>
      <c r="AM224" s="20"/>
      <c r="AN224" s="22"/>
      <c r="AO224" s="20"/>
      <c r="AP224" s="22"/>
      <c r="AQ224" s="20"/>
      <c r="AR224" s="22"/>
      <c r="AS224" s="20"/>
      <c r="AT224" s="22"/>
      <c r="AU224" s="20"/>
      <c r="AV224" s="22"/>
      <c r="AW224" s="20"/>
      <c r="AX224" s="22"/>
      <c r="AY224" s="20"/>
      <c r="AZ224" s="22"/>
      <c r="BA224" s="20"/>
      <c r="BB224" s="22"/>
      <c r="BC224" s="20"/>
      <c r="BD224" s="22"/>
      <c r="BE224" s="20"/>
      <c r="BF224" s="22"/>
      <c r="BG224" s="83"/>
      <c r="BH224" s="84"/>
      <c r="BI224" s="20"/>
      <c r="BJ224" s="95"/>
      <c r="BK224" s="20">
        <v>0</v>
      </c>
      <c r="BL224" s="21">
        <f t="shared" si="61"/>
        <v>0</v>
      </c>
      <c r="BM224" s="20"/>
      <c r="BN224" s="95">
        <f t="shared" si="51"/>
        <v>0</v>
      </c>
      <c r="BO224" s="20"/>
      <c r="BP224" s="21">
        <f t="shared" si="62"/>
        <v>0</v>
      </c>
      <c r="BQ224" s="20"/>
      <c r="BR224" s="22"/>
      <c r="BS224" s="20"/>
      <c r="BT224" s="22"/>
      <c r="BU224" s="20"/>
      <c r="BV224" s="22"/>
      <c r="BW224" s="20"/>
      <c r="BX224" s="22"/>
      <c r="BY224" s="20"/>
      <c r="BZ224" s="172"/>
      <c r="CA224" s="20"/>
      <c r="CB224" s="164"/>
      <c r="CC224" s="20"/>
      <c r="CD224" s="178"/>
      <c r="CE224" s="20"/>
      <c r="CF224" s="95"/>
      <c r="CG224" s="20"/>
      <c r="CH224" s="95"/>
      <c r="CI224" s="20"/>
      <c r="CJ224" s="22"/>
      <c r="CK224" s="20"/>
      <c r="CL224" s="22"/>
      <c r="CM224" s="20"/>
      <c r="CN224" s="22"/>
      <c r="CO224" s="20"/>
      <c r="CP224" s="22"/>
      <c r="CQ224" s="20"/>
      <c r="CR224" s="22"/>
      <c r="CS224" s="20"/>
      <c r="CT224" s="22"/>
      <c r="CU224" s="20"/>
      <c r="CV224" s="22"/>
      <c r="CW224" s="20"/>
      <c r="CX224" s="22"/>
      <c r="CY224" s="20"/>
      <c r="CZ224" s="22"/>
      <c r="DA224" s="20"/>
      <c r="DB224" s="22"/>
      <c r="DC224" s="20"/>
      <c r="DD224" s="22"/>
      <c r="DE224" s="20"/>
      <c r="DF224" s="22"/>
      <c r="DG224" s="20"/>
      <c r="DH224" s="22"/>
      <c r="DI224" s="20"/>
      <c r="DJ224" s="22"/>
      <c r="DK224" s="20"/>
      <c r="DL224" s="22"/>
      <c r="DM224" s="20"/>
      <c r="DN224" s="22"/>
      <c r="DO224" s="20"/>
      <c r="DP224" s="22"/>
      <c r="DQ224" s="20"/>
      <c r="DR224" s="22"/>
      <c r="DS224" s="20"/>
      <c r="DT224" s="22"/>
      <c r="DU224" s="20"/>
      <c r="DV224" s="22"/>
      <c r="DW224" s="20"/>
      <c r="DX224" s="22"/>
      <c r="DY224" s="20"/>
      <c r="DZ224" s="22"/>
      <c r="EA224" s="23">
        <f t="shared" si="56"/>
        <v>0</v>
      </c>
      <c r="EB224" s="21">
        <f t="shared" si="52"/>
        <v>0</v>
      </c>
      <c r="EC224" s="193" t="e">
        <f t="shared" si="53"/>
        <v>#REF!</v>
      </c>
      <c r="ED224" s="193">
        <f t="shared" si="54"/>
        <v>0</v>
      </c>
      <c r="EE224" s="194">
        <f t="shared" si="57"/>
        <v>400</v>
      </c>
      <c r="EF224" s="185"/>
      <c r="EG224" s="185" t="s">
        <v>780</v>
      </c>
      <c r="EH224" s="185" t="s">
        <v>781</v>
      </c>
      <c r="EI224" s="185" t="s">
        <v>392</v>
      </c>
      <c r="EJ224" s="185">
        <v>400</v>
      </c>
      <c r="EK224" s="185">
        <v>99152.459999999992</v>
      </c>
      <c r="EL224" s="185"/>
      <c r="EM224" s="185"/>
      <c r="EN224" s="185"/>
      <c r="EO224" s="185"/>
      <c r="EP224" s="185"/>
      <c r="EQ224" s="185"/>
      <c r="ER224" s="185"/>
      <c r="ES224" s="185"/>
      <c r="ET224" s="185"/>
      <c r="EU224" s="185"/>
      <c r="EV224" s="185"/>
      <c r="EW224" s="185"/>
      <c r="EX224" s="185"/>
      <c r="EY224" s="185"/>
      <c r="EZ224" s="185"/>
      <c r="FA224" s="185"/>
      <c r="FB224" s="185"/>
      <c r="FC224" s="185"/>
      <c r="FD224" s="185"/>
      <c r="FE224" s="185"/>
      <c r="FF224" s="185"/>
      <c r="FG224" s="195"/>
      <c r="FH224" s="185"/>
      <c r="FI224" s="185"/>
      <c r="FJ224" s="185"/>
      <c r="FK224" s="185"/>
      <c r="FL224" s="185"/>
      <c r="FM224" s="185"/>
      <c r="FN224" s="185"/>
      <c r="FO224" s="185"/>
      <c r="FP224" s="185"/>
      <c r="FQ224" s="185"/>
      <c r="FR224" s="185"/>
      <c r="FS224" s="185"/>
      <c r="FT224" s="185"/>
      <c r="FU224" s="185"/>
      <c r="FV224" s="185"/>
      <c r="FW224" s="185"/>
      <c r="FX224" s="185"/>
      <c r="FY224" s="185"/>
      <c r="FZ224" s="185"/>
      <c r="GA224" s="185"/>
      <c r="GB224" s="185"/>
      <c r="GC224" s="185"/>
      <c r="GD224" s="185"/>
      <c r="GE224" s="185"/>
      <c r="GF224" s="185"/>
      <c r="GG224" s="185"/>
      <c r="GH224" s="185"/>
      <c r="GI224" s="185"/>
      <c r="GJ224" s="185"/>
      <c r="GK224" s="185"/>
      <c r="GL224" s="185"/>
      <c r="GM224" s="185"/>
      <c r="GN224" s="185"/>
      <c r="GO224" s="185"/>
      <c r="GP224" s="185"/>
      <c r="GQ224" s="185"/>
      <c r="GR224" s="185"/>
      <c r="GS224" s="185"/>
      <c r="GT224" s="185"/>
      <c r="GU224" s="185"/>
      <c r="GV224" s="185"/>
      <c r="GW224" s="185"/>
      <c r="GX224" s="185"/>
      <c r="GY224" s="185"/>
      <c r="GZ224" s="185"/>
      <c r="HA224" s="185"/>
      <c r="HB224" s="185"/>
      <c r="HC224" s="185"/>
      <c r="HD224" s="185"/>
      <c r="HE224" s="185"/>
      <c r="HF224" s="185"/>
      <c r="HG224" s="185"/>
      <c r="HH224" s="185"/>
      <c r="HI224" s="185"/>
      <c r="HJ224" s="185"/>
      <c r="HK224" s="185"/>
      <c r="HL224" s="185"/>
      <c r="HM224" s="185"/>
      <c r="HN224" s="185"/>
      <c r="HO224" s="185"/>
      <c r="HP224" s="185"/>
      <c r="HQ224" s="185"/>
      <c r="HR224" s="185"/>
      <c r="HS224" s="185"/>
      <c r="HT224" s="185"/>
      <c r="HU224" s="185"/>
      <c r="HV224" s="185"/>
      <c r="HW224" s="185"/>
      <c r="HX224" s="185"/>
      <c r="HY224" s="185"/>
      <c r="HZ224" s="185"/>
      <c r="IA224" s="185"/>
      <c r="IB224" s="185"/>
      <c r="IC224" s="185"/>
      <c r="ID224" s="185"/>
      <c r="IE224" s="185"/>
      <c r="IF224" s="185"/>
      <c r="IG224" s="185"/>
      <c r="IH224" s="185"/>
      <c r="II224" s="185"/>
      <c r="IJ224" s="185"/>
      <c r="IK224" s="185"/>
      <c r="IL224" s="185"/>
      <c r="IM224" s="185"/>
      <c r="IN224" s="185"/>
      <c r="IO224" s="185"/>
      <c r="IP224" s="185"/>
      <c r="IQ224" s="185"/>
      <c r="IR224" s="185"/>
      <c r="IS224" s="185"/>
      <c r="IT224" s="185"/>
      <c r="IU224" s="185"/>
      <c r="IV224" s="185"/>
      <c r="IW224" s="185"/>
      <c r="IX224" s="185"/>
      <c r="IY224" s="185"/>
      <c r="IZ224" s="185"/>
      <c r="JA224" s="185"/>
      <c r="JB224" s="185"/>
      <c r="JC224" s="185"/>
      <c r="JD224" s="185"/>
      <c r="JE224" s="185"/>
      <c r="JF224" s="185"/>
      <c r="JG224" s="185"/>
      <c r="JH224" s="185"/>
      <c r="JI224" s="185"/>
      <c r="JJ224" s="185"/>
      <c r="JK224" s="185"/>
      <c r="JL224" s="185"/>
      <c r="JM224" s="185"/>
      <c r="JN224" s="185"/>
      <c r="JO224" s="185"/>
      <c r="JP224" s="185"/>
      <c r="JQ224" s="185"/>
      <c r="JR224" s="185"/>
      <c r="JS224" s="185"/>
      <c r="JT224" s="185"/>
      <c r="JU224" s="185"/>
      <c r="JV224" s="185"/>
      <c r="JW224" s="185"/>
      <c r="JX224" s="185"/>
      <c r="JY224" s="185"/>
      <c r="JZ224" s="185"/>
      <c r="KA224" s="185"/>
      <c r="KB224" s="185"/>
      <c r="KC224" s="185"/>
      <c r="KD224" s="185"/>
      <c r="KE224" s="185"/>
      <c r="KF224" s="185"/>
      <c r="KG224" s="185"/>
      <c r="KH224" s="185"/>
      <c r="KI224" s="185"/>
      <c r="KJ224" s="185"/>
      <c r="KK224" s="185"/>
      <c r="KL224" s="185"/>
      <c r="KM224" s="185"/>
      <c r="KN224" s="185"/>
      <c r="KO224" s="185"/>
      <c r="KP224" s="185"/>
      <c r="KQ224" s="185"/>
      <c r="KR224" s="185"/>
      <c r="KS224" s="185"/>
      <c r="KT224" s="185"/>
      <c r="KU224" s="185"/>
      <c r="KV224" s="185"/>
      <c r="KW224" s="185"/>
      <c r="KX224" s="185"/>
      <c r="KY224" s="185"/>
      <c r="KZ224" s="185"/>
      <c r="LA224" s="185"/>
      <c r="LB224" s="185"/>
      <c r="LC224" s="185"/>
      <c r="LD224" s="185"/>
      <c r="LE224" s="185"/>
      <c r="LF224" s="185"/>
      <c r="LG224" s="185"/>
      <c r="LH224" s="185"/>
      <c r="LI224" s="185"/>
      <c r="LJ224" s="185"/>
      <c r="LK224" s="185"/>
      <c r="LL224" s="185"/>
      <c r="LM224" s="185"/>
      <c r="LN224" s="185"/>
      <c r="LO224" s="185"/>
      <c r="LP224" s="185"/>
      <c r="LQ224" s="185"/>
      <c r="LR224" s="185"/>
      <c r="LS224" s="185"/>
      <c r="LT224" s="185"/>
    </row>
    <row r="225" spans="1:332" ht="18" customHeight="1">
      <c r="A225" s="196" t="str">
        <f t="shared" si="50"/>
        <v>10.1.5</v>
      </c>
      <c r="B225" s="253" t="str">
        <f t="shared" si="50"/>
        <v xml:space="preserve">Suministro e instalacion tubería  acero alcarbon  Ø   2 1/2"    </v>
      </c>
      <c r="C225" s="196" t="str">
        <f t="shared" si="50"/>
        <v>ML</v>
      </c>
      <c r="D225" s="196">
        <f t="shared" si="50"/>
        <v>220</v>
      </c>
      <c r="E225" s="196">
        <f t="shared" si="50"/>
        <v>155080.53</v>
      </c>
      <c r="F225" s="197">
        <f t="shared" si="55"/>
        <v>34117716.600000001</v>
      </c>
      <c r="G225" s="20"/>
      <c r="H225" s="21">
        <f t="shared" si="58"/>
        <v>0</v>
      </c>
      <c r="I225" s="20"/>
      <c r="J225" s="21">
        <f t="shared" si="59"/>
        <v>0</v>
      </c>
      <c r="K225" s="20"/>
      <c r="L225" s="21">
        <f t="shared" si="60"/>
        <v>0</v>
      </c>
      <c r="M225" s="20"/>
      <c r="N225" s="33">
        <f t="shared" si="63"/>
        <v>0</v>
      </c>
      <c r="O225" s="20"/>
      <c r="P225" s="22"/>
      <c r="Q225" s="20"/>
      <c r="R225" s="22"/>
      <c r="S225" s="20"/>
      <c r="T225" s="22"/>
      <c r="U225" s="20"/>
      <c r="V225" s="22"/>
      <c r="W225" s="20"/>
      <c r="X225" s="22"/>
      <c r="Y225" s="20"/>
      <c r="Z225" s="22"/>
      <c r="AA225" s="20"/>
      <c r="AB225" s="22"/>
      <c r="AC225" s="20"/>
      <c r="AD225" s="22"/>
      <c r="AE225" s="20"/>
      <c r="AF225" s="22"/>
      <c r="AG225" s="20"/>
      <c r="AH225" s="22"/>
      <c r="AI225" s="20"/>
      <c r="AJ225" s="22"/>
      <c r="AK225" s="20"/>
      <c r="AL225" s="22"/>
      <c r="AM225" s="20"/>
      <c r="AN225" s="22"/>
      <c r="AO225" s="20"/>
      <c r="AP225" s="22"/>
      <c r="AQ225" s="20"/>
      <c r="AR225" s="22"/>
      <c r="AS225" s="20"/>
      <c r="AT225" s="22"/>
      <c r="AU225" s="20"/>
      <c r="AV225" s="22"/>
      <c r="AW225" s="20"/>
      <c r="AX225" s="22"/>
      <c r="AY225" s="20"/>
      <c r="AZ225" s="22"/>
      <c r="BA225" s="20"/>
      <c r="BB225" s="22"/>
      <c r="BC225" s="20"/>
      <c r="BD225" s="22"/>
      <c r="BE225" s="20"/>
      <c r="BF225" s="22"/>
      <c r="BG225" s="83"/>
      <c r="BH225" s="84"/>
      <c r="BI225" s="20"/>
      <c r="BJ225" s="95"/>
      <c r="BK225" s="20">
        <v>0</v>
      </c>
      <c r="BL225" s="21">
        <f t="shared" si="61"/>
        <v>0</v>
      </c>
      <c r="BM225" s="20"/>
      <c r="BN225" s="95">
        <f t="shared" si="51"/>
        <v>0</v>
      </c>
      <c r="BO225" s="20"/>
      <c r="BP225" s="21">
        <f t="shared" si="62"/>
        <v>0</v>
      </c>
      <c r="BQ225" s="20"/>
      <c r="BR225" s="22"/>
      <c r="BS225" s="20"/>
      <c r="BT225" s="22"/>
      <c r="BU225" s="20"/>
      <c r="BV225" s="22"/>
      <c r="BW225" s="20"/>
      <c r="BX225" s="22"/>
      <c r="BY225" s="20"/>
      <c r="BZ225" s="172"/>
      <c r="CA225" s="20"/>
      <c r="CB225" s="164"/>
      <c r="CC225" s="20"/>
      <c r="CD225" s="178"/>
      <c r="CE225" s="20"/>
      <c r="CF225" s="95"/>
      <c r="CG225" s="20"/>
      <c r="CH225" s="95"/>
      <c r="CI225" s="20"/>
      <c r="CJ225" s="22"/>
      <c r="CK225" s="20"/>
      <c r="CL225" s="22"/>
      <c r="CM225" s="20"/>
      <c r="CN225" s="22"/>
      <c r="CO225" s="20"/>
      <c r="CP225" s="22"/>
      <c r="CQ225" s="20"/>
      <c r="CR225" s="22"/>
      <c r="CS225" s="20"/>
      <c r="CT225" s="22"/>
      <c r="CU225" s="20"/>
      <c r="CV225" s="22"/>
      <c r="CW225" s="20"/>
      <c r="CX225" s="22"/>
      <c r="CY225" s="20"/>
      <c r="CZ225" s="22"/>
      <c r="DA225" s="20"/>
      <c r="DB225" s="22"/>
      <c r="DC225" s="20"/>
      <c r="DD225" s="22"/>
      <c r="DE225" s="20"/>
      <c r="DF225" s="22"/>
      <c r="DG225" s="20"/>
      <c r="DH225" s="22"/>
      <c r="DI225" s="20"/>
      <c r="DJ225" s="22"/>
      <c r="DK225" s="20"/>
      <c r="DL225" s="22"/>
      <c r="DM225" s="20"/>
      <c r="DN225" s="22"/>
      <c r="DO225" s="20"/>
      <c r="DP225" s="22"/>
      <c r="DQ225" s="20"/>
      <c r="DR225" s="22"/>
      <c r="DS225" s="20"/>
      <c r="DT225" s="22"/>
      <c r="DU225" s="20"/>
      <c r="DV225" s="22"/>
      <c r="DW225" s="20"/>
      <c r="DX225" s="22"/>
      <c r="DY225" s="20"/>
      <c r="DZ225" s="22"/>
      <c r="EA225" s="23">
        <f t="shared" si="56"/>
        <v>0</v>
      </c>
      <c r="EB225" s="21">
        <f t="shared" si="52"/>
        <v>0</v>
      </c>
      <c r="EC225" s="193" t="e">
        <f t="shared" si="53"/>
        <v>#REF!</v>
      </c>
      <c r="ED225" s="193">
        <f t="shared" si="54"/>
        <v>0</v>
      </c>
      <c r="EE225" s="194">
        <f t="shared" si="57"/>
        <v>220</v>
      </c>
      <c r="EF225" s="185"/>
      <c r="EG225" s="185" t="s">
        <v>782</v>
      </c>
      <c r="EH225" s="185" t="s">
        <v>783</v>
      </c>
      <c r="EI225" s="185" t="s">
        <v>392</v>
      </c>
      <c r="EJ225" s="185">
        <v>220</v>
      </c>
      <c r="EK225" s="185">
        <v>155080.53</v>
      </c>
      <c r="EL225" s="185"/>
      <c r="EM225" s="185"/>
      <c r="EN225" s="185"/>
      <c r="EO225" s="185"/>
      <c r="EP225" s="185"/>
      <c r="EQ225" s="185"/>
      <c r="ER225" s="185"/>
      <c r="ES225" s="185"/>
      <c r="ET225" s="185"/>
      <c r="EU225" s="185"/>
      <c r="EV225" s="185"/>
      <c r="EW225" s="185"/>
      <c r="EX225" s="185"/>
      <c r="EY225" s="185"/>
      <c r="EZ225" s="185"/>
      <c r="FA225" s="185"/>
      <c r="FB225" s="185"/>
      <c r="FC225" s="185"/>
      <c r="FD225" s="185"/>
      <c r="FE225" s="185"/>
      <c r="FF225" s="185"/>
      <c r="FG225" s="195"/>
      <c r="FH225" s="185"/>
      <c r="FI225" s="185"/>
      <c r="FJ225" s="185"/>
      <c r="FK225" s="185"/>
      <c r="FL225" s="185"/>
      <c r="FM225" s="185"/>
      <c r="FN225" s="185"/>
      <c r="FO225" s="185"/>
      <c r="FP225" s="185"/>
      <c r="FQ225" s="185"/>
      <c r="FR225" s="185"/>
      <c r="FS225" s="185"/>
      <c r="FT225" s="185"/>
      <c r="FU225" s="185"/>
      <c r="FV225" s="185"/>
      <c r="FW225" s="185"/>
      <c r="FX225" s="185"/>
      <c r="FY225" s="185"/>
      <c r="FZ225" s="185"/>
      <c r="GA225" s="185"/>
      <c r="GB225" s="185"/>
      <c r="GC225" s="185"/>
      <c r="GD225" s="185"/>
      <c r="GE225" s="185"/>
      <c r="GF225" s="185"/>
      <c r="GG225" s="185"/>
      <c r="GH225" s="185"/>
      <c r="GI225" s="185"/>
      <c r="GJ225" s="185"/>
      <c r="GK225" s="185"/>
      <c r="GL225" s="185"/>
      <c r="GM225" s="185"/>
      <c r="GN225" s="185"/>
      <c r="GO225" s="185"/>
      <c r="GP225" s="185"/>
      <c r="GQ225" s="185"/>
      <c r="GR225" s="185"/>
      <c r="GS225" s="185"/>
      <c r="GT225" s="185"/>
      <c r="GU225" s="185"/>
      <c r="GV225" s="185"/>
      <c r="GW225" s="185"/>
      <c r="GX225" s="185"/>
      <c r="GY225" s="185"/>
      <c r="GZ225" s="185"/>
      <c r="HA225" s="185"/>
      <c r="HB225" s="185"/>
      <c r="HC225" s="185"/>
      <c r="HD225" s="185"/>
      <c r="HE225" s="185"/>
      <c r="HF225" s="185"/>
      <c r="HG225" s="185"/>
      <c r="HH225" s="185"/>
      <c r="HI225" s="185"/>
      <c r="HJ225" s="185"/>
      <c r="HK225" s="185"/>
      <c r="HL225" s="185"/>
      <c r="HM225" s="185"/>
      <c r="HN225" s="185"/>
      <c r="HO225" s="185"/>
      <c r="HP225" s="185"/>
      <c r="HQ225" s="185"/>
      <c r="HR225" s="185"/>
      <c r="HS225" s="185"/>
      <c r="HT225" s="185"/>
      <c r="HU225" s="185"/>
      <c r="HV225" s="185"/>
      <c r="HW225" s="185"/>
      <c r="HX225" s="185"/>
      <c r="HY225" s="185"/>
      <c r="HZ225" s="185"/>
      <c r="IA225" s="185"/>
      <c r="IB225" s="185"/>
      <c r="IC225" s="185"/>
      <c r="ID225" s="185"/>
      <c r="IE225" s="185"/>
      <c r="IF225" s="185"/>
      <c r="IG225" s="185"/>
      <c r="IH225" s="185"/>
      <c r="II225" s="185"/>
      <c r="IJ225" s="185"/>
      <c r="IK225" s="185"/>
      <c r="IL225" s="185"/>
      <c r="IM225" s="185"/>
      <c r="IN225" s="185"/>
      <c r="IO225" s="185"/>
      <c r="IP225" s="185"/>
      <c r="IQ225" s="185"/>
      <c r="IR225" s="185"/>
      <c r="IS225" s="185"/>
      <c r="IT225" s="185"/>
      <c r="IU225" s="185"/>
      <c r="IV225" s="185"/>
      <c r="IW225" s="185"/>
      <c r="IX225" s="185"/>
      <c r="IY225" s="185"/>
      <c r="IZ225" s="185"/>
      <c r="JA225" s="185"/>
      <c r="JB225" s="185"/>
      <c r="JC225" s="185"/>
      <c r="JD225" s="185"/>
      <c r="JE225" s="185"/>
      <c r="JF225" s="185"/>
      <c r="JG225" s="185"/>
      <c r="JH225" s="185"/>
      <c r="JI225" s="185"/>
      <c r="JJ225" s="185"/>
      <c r="JK225" s="185"/>
      <c r="JL225" s="185"/>
      <c r="JM225" s="185"/>
      <c r="JN225" s="185"/>
      <c r="JO225" s="185"/>
      <c r="JP225" s="185"/>
      <c r="JQ225" s="185"/>
      <c r="JR225" s="185"/>
      <c r="JS225" s="185"/>
      <c r="JT225" s="185"/>
      <c r="JU225" s="185"/>
      <c r="JV225" s="185"/>
      <c r="JW225" s="185"/>
      <c r="JX225" s="185"/>
      <c r="JY225" s="185"/>
      <c r="JZ225" s="185"/>
      <c r="KA225" s="185"/>
      <c r="KB225" s="185"/>
      <c r="KC225" s="185"/>
      <c r="KD225" s="185"/>
      <c r="KE225" s="185"/>
      <c r="KF225" s="185"/>
      <c r="KG225" s="185"/>
      <c r="KH225" s="185"/>
      <c r="KI225" s="185"/>
      <c r="KJ225" s="185"/>
      <c r="KK225" s="185"/>
      <c r="KL225" s="185"/>
      <c r="KM225" s="185"/>
      <c r="KN225" s="185"/>
      <c r="KO225" s="185"/>
      <c r="KP225" s="185"/>
      <c r="KQ225" s="185"/>
      <c r="KR225" s="185"/>
      <c r="KS225" s="185"/>
      <c r="KT225" s="185"/>
      <c r="KU225" s="185"/>
      <c r="KV225" s="185"/>
      <c r="KW225" s="185"/>
      <c r="KX225" s="185"/>
      <c r="KY225" s="185"/>
      <c r="KZ225" s="185"/>
      <c r="LA225" s="185"/>
      <c r="LB225" s="185"/>
      <c r="LC225" s="185"/>
      <c r="LD225" s="185"/>
      <c r="LE225" s="185"/>
      <c r="LF225" s="185"/>
      <c r="LG225" s="185"/>
      <c r="LH225" s="185"/>
      <c r="LI225" s="185"/>
      <c r="LJ225" s="185"/>
      <c r="LK225" s="185"/>
      <c r="LL225" s="185"/>
      <c r="LM225" s="185"/>
      <c r="LN225" s="185"/>
      <c r="LO225" s="185"/>
      <c r="LP225" s="185"/>
      <c r="LQ225" s="185"/>
      <c r="LR225" s="185"/>
      <c r="LS225" s="185"/>
      <c r="LT225" s="185"/>
    </row>
    <row r="226" spans="1:332" ht="14.45" customHeight="1">
      <c r="A226" s="196" t="str">
        <f t="shared" si="50"/>
        <v>10.1.6</v>
      </c>
      <c r="B226" s="253" t="str">
        <f t="shared" si="50"/>
        <v xml:space="preserve">Suministro e instalacion tubería  acero alcarbon  Ø   3"   </v>
      </c>
      <c r="C226" s="196" t="str">
        <f t="shared" si="50"/>
        <v>ML</v>
      </c>
      <c r="D226" s="196">
        <f t="shared" si="50"/>
        <v>370</v>
      </c>
      <c r="E226" s="196">
        <f t="shared" si="50"/>
        <v>171806.58</v>
      </c>
      <c r="F226" s="197">
        <f t="shared" si="55"/>
        <v>63568434.599999994</v>
      </c>
      <c r="G226" s="20"/>
      <c r="H226" s="21">
        <f t="shared" si="58"/>
        <v>0</v>
      </c>
      <c r="I226" s="20"/>
      <c r="J226" s="21">
        <f t="shared" si="59"/>
        <v>0</v>
      </c>
      <c r="K226" s="20"/>
      <c r="L226" s="21">
        <f t="shared" si="60"/>
        <v>0</v>
      </c>
      <c r="M226" s="20"/>
      <c r="N226" s="33">
        <f t="shared" si="63"/>
        <v>0</v>
      </c>
      <c r="O226" s="20"/>
      <c r="P226" s="22"/>
      <c r="Q226" s="20"/>
      <c r="R226" s="22"/>
      <c r="S226" s="20"/>
      <c r="T226" s="22"/>
      <c r="U226" s="20"/>
      <c r="V226" s="22"/>
      <c r="W226" s="20"/>
      <c r="X226" s="22"/>
      <c r="Y226" s="20"/>
      <c r="Z226" s="22"/>
      <c r="AA226" s="20"/>
      <c r="AB226" s="22"/>
      <c r="AC226" s="20"/>
      <c r="AD226" s="22"/>
      <c r="AE226" s="20"/>
      <c r="AF226" s="22"/>
      <c r="AG226" s="20"/>
      <c r="AH226" s="22"/>
      <c r="AI226" s="20"/>
      <c r="AJ226" s="22"/>
      <c r="AK226" s="20"/>
      <c r="AL226" s="22"/>
      <c r="AM226" s="20"/>
      <c r="AN226" s="22"/>
      <c r="AO226" s="20"/>
      <c r="AP226" s="22"/>
      <c r="AQ226" s="20"/>
      <c r="AR226" s="22"/>
      <c r="AS226" s="20"/>
      <c r="AT226" s="22"/>
      <c r="AU226" s="20"/>
      <c r="AV226" s="22"/>
      <c r="AW226" s="20"/>
      <c r="AX226" s="22"/>
      <c r="AY226" s="20"/>
      <c r="AZ226" s="22"/>
      <c r="BA226" s="20"/>
      <c r="BB226" s="22"/>
      <c r="BC226" s="20"/>
      <c r="BD226" s="22"/>
      <c r="BE226" s="20"/>
      <c r="BF226" s="22"/>
      <c r="BG226" s="83"/>
      <c r="BH226" s="84"/>
      <c r="BI226" s="20"/>
      <c r="BJ226" s="95"/>
      <c r="BK226" s="20">
        <v>0</v>
      </c>
      <c r="BL226" s="21">
        <f t="shared" si="61"/>
        <v>0</v>
      </c>
      <c r="BM226" s="20"/>
      <c r="BN226" s="95">
        <f t="shared" si="51"/>
        <v>0</v>
      </c>
      <c r="BO226" s="20"/>
      <c r="BP226" s="21">
        <f t="shared" si="62"/>
        <v>0</v>
      </c>
      <c r="BQ226" s="20"/>
      <c r="BR226" s="22"/>
      <c r="BS226" s="20"/>
      <c r="BT226" s="22"/>
      <c r="BU226" s="20"/>
      <c r="BV226" s="22"/>
      <c r="BW226" s="20"/>
      <c r="BX226" s="22"/>
      <c r="BY226" s="20"/>
      <c r="BZ226" s="172"/>
      <c r="CA226" s="20"/>
      <c r="CB226" s="164"/>
      <c r="CC226" s="20"/>
      <c r="CD226" s="178"/>
      <c r="CE226" s="20"/>
      <c r="CF226" s="95"/>
      <c r="CG226" s="20"/>
      <c r="CH226" s="95"/>
      <c r="CI226" s="20"/>
      <c r="CJ226" s="22"/>
      <c r="CK226" s="20"/>
      <c r="CL226" s="22"/>
      <c r="CM226" s="20"/>
      <c r="CN226" s="22"/>
      <c r="CO226" s="20"/>
      <c r="CP226" s="22"/>
      <c r="CQ226" s="20"/>
      <c r="CR226" s="22"/>
      <c r="CS226" s="20"/>
      <c r="CT226" s="22"/>
      <c r="CU226" s="20"/>
      <c r="CV226" s="22"/>
      <c r="CW226" s="20"/>
      <c r="CX226" s="22"/>
      <c r="CY226" s="20"/>
      <c r="CZ226" s="22"/>
      <c r="DA226" s="20"/>
      <c r="DB226" s="22"/>
      <c r="DC226" s="20"/>
      <c r="DD226" s="22"/>
      <c r="DE226" s="20"/>
      <c r="DF226" s="22"/>
      <c r="DG226" s="20"/>
      <c r="DH226" s="22"/>
      <c r="DI226" s="20"/>
      <c r="DJ226" s="22"/>
      <c r="DK226" s="20"/>
      <c r="DL226" s="22"/>
      <c r="DM226" s="20"/>
      <c r="DN226" s="22"/>
      <c r="DO226" s="20"/>
      <c r="DP226" s="22"/>
      <c r="DQ226" s="20"/>
      <c r="DR226" s="22"/>
      <c r="DS226" s="20"/>
      <c r="DT226" s="22"/>
      <c r="DU226" s="20"/>
      <c r="DV226" s="22"/>
      <c r="DW226" s="20"/>
      <c r="DX226" s="22"/>
      <c r="DY226" s="20"/>
      <c r="DZ226" s="22"/>
      <c r="EA226" s="23">
        <f t="shared" si="56"/>
        <v>0</v>
      </c>
      <c r="EB226" s="21">
        <f t="shared" si="52"/>
        <v>0</v>
      </c>
      <c r="EC226" s="193" t="e">
        <f t="shared" si="53"/>
        <v>#REF!</v>
      </c>
      <c r="ED226" s="193">
        <f t="shared" si="54"/>
        <v>0</v>
      </c>
      <c r="EE226" s="194">
        <f t="shared" si="57"/>
        <v>370</v>
      </c>
      <c r="EF226" s="185"/>
      <c r="EG226" s="185" t="s">
        <v>784</v>
      </c>
      <c r="EH226" s="185" t="s">
        <v>785</v>
      </c>
      <c r="EI226" s="185" t="s">
        <v>392</v>
      </c>
      <c r="EJ226" s="185">
        <v>370</v>
      </c>
      <c r="EK226" s="185">
        <v>171806.58</v>
      </c>
      <c r="EL226" s="185"/>
      <c r="EM226" s="185"/>
      <c r="EN226" s="185"/>
      <c r="EO226" s="185"/>
      <c r="EP226" s="185"/>
      <c r="EQ226" s="185"/>
      <c r="ER226" s="185"/>
      <c r="ES226" s="185"/>
      <c r="ET226" s="185"/>
      <c r="EU226" s="185"/>
      <c r="EV226" s="185"/>
      <c r="EW226" s="185"/>
      <c r="EX226" s="185"/>
      <c r="EY226" s="185"/>
      <c r="EZ226" s="185"/>
      <c r="FA226" s="185"/>
      <c r="FB226" s="185"/>
      <c r="FC226" s="185"/>
      <c r="FD226" s="185"/>
      <c r="FE226" s="185"/>
      <c r="FF226" s="185"/>
      <c r="FG226" s="195"/>
      <c r="FH226" s="185"/>
      <c r="FI226" s="185"/>
      <c r="FJ226" s="185"/>
      <c r="FK226" s="185"/>
      <c r="FL226" s="185"/>
      <c r="FM226" s="185"/>
      <c r="FN226" s="185"/>
      <c r="FO226" s="185"/>
      <c r="FP226" s="185"/>
      <c r="FQ226" s="185"/>
      <c r="FR226" s="185"/>
      <c r="FS226" s="185"/>
      <c r="FT226" s="185"/>
      <c r="FU226" s="185"/>
      <c r="FV226" s="185"/>
      <c r="FW226" s="185"/>
      <c r="FX226" s="185"/>
      <c r="FY226" s="185"/>
      <c r="FZ226" s="185"/>
      <c r="GA226" s="185"/>
      <c r="GB226" s="185"/>
      <c r="GC226" s="185"/>
      <c r="GD226" s="185"/>
      <c r="GE226" s="185"/>
      <c r="GF226" s="185"/>
      <c r="GG226" s="185"/>
      <c r="GH226" s="185"/>
      <c r="GI226" s="185"/>
      <c r="GJ226" s="185"/>
      <c r="GK226" s="185"/>
      <c r="GL226" s="185"/>
      <c r="GM226" s="185"/>
      <c r="GN226" s="185"/>
      <c r="GO226" s="185"/>
      <c r="GP226" s="185"/>
      <c r="GQ226" s="185"/>
      <c r="GR226" s="185"/>
      <c r="GS226" s="185"/>
      <c r="GT226" s="185"/>
      <c r="GU226" s="185"/>
      <c r="GV226" s="185"/>
      <c r="GW226" s="185"/>
      <c r="GX226" s="185"/>
      <c r="GY226" s="185"/>
      <c r="GZ226" s="185"/>
      <c r="HA226" s="185"/>
      <c r="HB226" s="185"/>
      <c r="HC226" s="185"/>
      <c r="HD226" s="185"/>
      <c r="HE226" s="185"/>
      <c r="HF226" s="185"/>
      <c r="HG226" s="185"/>
      <c r="HH226" s="185"/>
      <c r="HI226" s="185"/>
      <c r="HJ226" s="185"/>
      <c r="HK226" s="185"/>
      <c r="HL226" s="185"/>
      <c r="HM226" s="185"/>
      <c r="HN226" s="185"/>
      <c r="HO226" s="185"/>
      <c r="HP226" s="185"/>
      <c r="HQ226" s="185"/>
      <c r="HR226" s="185"/>
      <c r="HS226" s="185"/>
      <c r="HT226" s="185"/>
      <c r="HU226" s="185"/>
      <c r="HV226" s="185"/>
      <c r="HW226" s="185"/>
      <c r="HX226" s="185"/>
      <c r="HY226" s="185"/>
      <c r="HZ226" s="185"/>
      <c r="IA226" s="185"/>
      <c r="IB226" s="185"/>
      <c r="IC226" s="185"/>
      <c r="ID226" s="185"/>
      <c r="IE226" s="185"/>
      <c r="IF226" s="185"/>
      <c r="IG226" s="185"/>
      <c r="IH226" s="185"/>
      <c r="II226" s="185"/>
      <c r="IJ226" s="185"/>
      <c r="IK226" s="185"/>
      <c r="IL226" s="185"/>
      <c r="IM226" s="185"/>
      <c r="IN226" s="185"/>
      <c r="IO226" s="185"/>
      <c r="IP226" s="185"/>
      <c r="IQ226" s="185"/>
      <c r="IR226" s="185"/>
      <c r="IS226" s="185"/>
      <c r="IT226" s="185"/>
      <c r="IU226" s="185"/>
      <c r="IV226" s="185"/>
      <c r="IW226" s="185"/>
      <c r="IX226" s="185"/>
      <c r="IY226" s="185"/>
      <c r="IZ226" s="185"/>
      <c r="JA226" s="185"/>
      <c r="JB226" s="185"/>
      <c r="JC226" s="185"/>
      <c r="JD226" s="185"/>
      <c r="JE226" s="185"/>
      <c r="JF226" s="185"/>
      <c r="JG226" s="185"/>
      <c r="JH226" s="185"/>
      <c r="JI226" s="185"/>
      <c r="JJ226" s="185"/>
      <c r="JK226" s="185"/>
      <c r="JL226" s="185"/>
      <c r="JM226" s="185"/>
      <c r="JN226" s="185"/>
      <c r="JO226" s="185"/>
      <c r="JP226" s="185"/>
      <c r="JQ226" s="185"/>
      <c r="JR226" s="185"/>
      <c r="JS226" s="185"/>
      <c r="JT226" s="185"/>
      <c r="JU226" s="185"/>
      <c r="JV226" s="185"/>
      <c r="JW226" s="185"/>
      <c r="JX226" s="185"/>
      <c r="JY226" s="185"/>
      <c r="JZ226" s="185"/>
      <c r="KA226" s="185"/>
      <c r="KB226" s="185"/>
      <c r="KC226" s="185"/>
      <c r="KD226" s="185"/>
      <c r="KE226" s="185"/>
      <c r="KF226" s="185"/>
      <c r="KG226" s="185"/>
      <c r="KH226" s="185"/>
      <c r="KI226" s="185"/>
      <c r="KJ226" s="185"/>
      <c r="KK226" s="185"/>
      <c r="KL226" s="185"/>
      <c r="KM226" s="185"/>
      <c r="KN226" s="185"/>
      <c r="KO226" s="185"/>
      <c r="KP226" s="185"/>
      <c r="KQ226" s="185"/>
      <c r="KR226" s="185"/>
      <c r="KS226" s="185"/>
      <c r="KT226" s="185"/>
      <c r="KU226" s="185"/>
      <c r="KV226" s="185"/>
      <c r="KW226" s="185"/>
      <c r="KX226" s="185"/>
      <c r="KY226" s="185"/>
      <c r="KZ226" s="185"/>
      <c r="LA226" s="185"/>
      <c r="LB226" s="185"/>
      <c r="LC226" s="185"/>
      <c r="LD226" s="185"/>
      <c r="LE226" s="185"/>
      <c r="LF226" s="185"/>
      <c r="LG226" s="185"/>
      <c r="LH226" s="185"/>
      <c r="LI226" s="185"/>
      <c r="LJ226" s="185"/>
      <c r="LK226" s="185"/>
      <c r="LL226" s="185"/>
      <c r="LM226" s="185"/>
      <c r="LN226" s="185"/>
      <c r="LO226" s="185"/>
      <c r="LP226" s="185"/>
      <c r="LQ226" s="185"/>
      <c r="LR226" s="185"/>
      <c r="LS226" s="185"/>
      <c r="LT226" s="185"/>
    </row>
    <row r="227" spans="1:332" ht="18" customHeight="1">
      <c r="A227" s="196" t="str">
        <f t="shared" si="50"/>
        <v>10.1.7</v>
      </c>
      <c r="B227" s="253" t="str">
        <f t="shared" si="50"/>
        <v xml:space="preserve">Suministro e instalacion tubería  acero alcarbon  Ø   4"   </v>
      </c>
      <c r="C227" s="196" t="str">
        <f t="shared" si="50"/>
        <v>ML</v>
      </c>
      <c r="D227" s="196">
        <f t="shared" si="50"/>
        <v>220</v>
      </c>
      <c r="E227" s="196">
        <f t="shared" si="50"/>
        <v>207019.88999999998</v>
      </c>
      <c r="F227" s="197">
        <f t="shared" si="55"/>
        <v>45544375.799999997</v>
      </c>
      <c r="G227" s="20"/>
      <c r="H227" s="21">
        <f t="shared" si="58"/>
        <v>0</v>
      </c>
      <c r="I227" s="20"/>
      <c r="J227" s="21">
        <f t="shared" si="59"/>
        <v>0</v>
      </c>
      <c r="K227" s="20"/>
      <c r="L227" s="21">
        <f t="shared" si="60"/>
        <v>0</v>
      </c>
      <c r="M227" s="20"/>
      <c r="N227" s="33">
        <f t="shared" si="63"/>
        <v>0</v>
      </c>
      <c r="O227" s="20"/>
      <c r="P227" s="22"/>
      <c r="Q227" s="20"/>
      <c r="R227" s="22"/>
      <c r="S227" s="20"/>
      <c r="T227" s="22"/>
      <c r="U227" s="20"/>
      <c r="V227" s="22"/>
      <c r="W227" s="20"/>
      <c r="X227" s="22"/>
      <c r="Y227" s="20"/>
      <c r="Z227" s="22"/>
      <c r="AA227" s="20"/>
      <c r="AB227" s="22"/>
      <c r="AC227" s="20"/>
      <c r="AD227" s="22"/>
      <c r="AE227" s="20"/>
      <c r="AF227" s="22"/>
      <c r="AG227" s="20"/>
      <c r="AH227" s="22"/>
      <c r="AI227" s="20"/>
      <c r="AJ227" s="22"/>
      <c r="AK227" s="20"/>
      <c r="AL227" s="22"/>
      <c r="AM227" s="20"/>
      <c r="AN227" s="22"/>
      <c r="AO227" s="20"/>
      <c r="AP227" s="22"/>
      <c r="AQ227" s="20"/>
      <c r="AR227" s="22"/>
      <c r="AS227" s="20"/>
      <c r="AT227" s="22"/>
      <c r="AU227" s="20"/>
      <c r="AV227" s="22"/>
      <c r="AW227" s="20"/>
      <c r="AX227" s="22"/>
      <c r="AY227" s="20"/>
      <c r="AZ227" s="22"/>
      <c r="BA227" s="20"/>
      <c r="BB227" s="22"/>
      <c r="BC227" s="20"/>
      <c r="BD227" s="22"/>
      <c r="BE227" s="20"/>
      <c r="BF227" s="22"/>
      <c r="BG227" s="83"/>
      <c r="BH227" s="84"/>
      <c r="BI227" s="20"/>
      <c r="BJ227" s="95"/>
      <c r="BK227" s="20">
        <v>0</v>
      </c>
      <c r="BL227" s="21">
        <f t="shared" si="61"/>
        <v>0</v>
      </c>
      <c r="BM227" s="20"/>
      <c r="BN227" s="95">
        <f t="shared" si="51"/>
        <v>0</v>
      </c>
      <c r="BO227" s="20"/>
      <c r="BP227" s="21">
        <f t="shared" si="62"/>
        <v>0</v>
      </c>
      <c r="BQ227" s="20"/>
      <c r="BR227" s="22"/>
      <c r="BS227" s="20"/>
      <c r="BT227" s="22"/>
      <c r="BU227" s="20"/>
      <c r="BV227" s="22"/>
      <c r="BW227" s="20"/>
      <c r="BX227" s="22"/>
      <c r="BY227" s="20"/>
      <c r="BZ227" s="172"/>
      <c r="CA227" s="20"/>
      <c r="CB227" s="164"/>
      <c r="CC227" s="20"/>
      <c r="CD227" s="178"/>
      <c r="CE227" s="20"/>
      <c r="CF227" s="95"/>
      <c r="CG227" s="20"/>
      <c r="CH227" s="95"/>
      <c r="CI227" s="20"/>
      <c r="CJ227" s="22"/>
      <c r="CK227" s="20"/>
      <c r="CL227" s="22"/>
      <c r="CM227" s="20"/>
      <c r="CN227" s="22"/>
      <c r="CO227" s="20"/>
      <c r="CP227" s="22"/>
      <c r="CQ227" s="20"/>
      <c r="CR227" s="22"/>
      <c r="CS227" s="20"/>
      <c r="CT227" s="22"/>
      <c r="CU227" s="20"/>
      <c r="CV227" s="22"/>
      <c r="CW227" s="20"/>
      <c r="CX227" s="22"/>
      <c r="CY227" s="20"/>
      <c r="CZ227" s="22"/>
      <c r="DA227" s="20"/>
      <c r="DB227" s="22"/>
      <c r="DC227" s="20"/>
      <c r="DD227" s="22"/>
      <c r="DE227" s="20"/>
      <c r="DF227" s="22"/>
      <c r="DG227" s="20"/>
      <c r="DH227" s="22"/>
      <c r="DI227" s="20"/>
      <c r="DJ227" s="22"/>
      <c r="DK227" s="20"/>
      <c r="DL227" s="22"/>
      <c r="DM227" s="20"/>
      <c r="DN227" s="22"/>
      <c r="DO227" s="20"/>
      <c r="DP227" s="22"/>
      <c r="DQ227" s="20"/>
      <c r="DR227" s="22"/>
      <c r="DS227" s="20"/>
      <c r="DT227" s="22"/>
      <c r="DU227" s="20"/>
      <c r="DV227" s="22"/>
      <c r="DW227" s="20"/>
      <c r="DX227" s="22"/>
      <c r="DY227" s="20"/>
      <c r="DZ227" s="22"/>
      <c r="EA227" s="23">
        <f t="shared" si="56"/>
        <v>0</v>
      </c>
      <c r="EB227" s="21">
        <f t="shared" si="52"/>
        <v>0</v>
      </c>
      <c r="EC227" s="193" t="e">
        <f t="shared" si="53"/>
        <v>#REF!</v>
      </c>
      <c r="ED227" s="193">
        <f t="shared" si="54"/>
        <v>0</v>
      </c>
      <c r="EE227" s="194">
        <f t="shared" si="57"/>
        <v>220</v>
      </c>
      <c r="EF227" s="185"/>
      <c r="EG227" s="185" t="s">
        <v>786</v>
      </c>
      <c r="EH227" s="185" t="s">
        <v>787</v>
      </c>
      <c r="EI227" s="185" t="s">
        <v>392</v>
      </c>
      <c r="EJ227" s="185">
        <v>220</v>
      </c>
      <c r="EK227" s="185">
        <v>207019.88999999998</v>
      </c>
      <c r="EL227" s="185"/>
      <c r="EM227" s="185"/>
      <c r="EN227" s="185"/>
      <c r="EO227" s="185"/>
      <c r="EP227" s="185"/>
      <c r="EQ227" s="185"/>
      <c r="ER227" s="185"/>
      <c r="ES227" s="185"/>
      <c r="ET227" s="185"/>
      <c r="EU227" s="185"/>
      <c r="EV227" s="185"/>
      <c r="EW227" s="185"/>
      <c r="EX227" s="185"/>
      <c r="EY227" s="185"/>
      <c r="EZ227" s="185"/>
      <c r="FA227" s="185"/>
      <c r="FB227" s="185"/>
      <c r="FC227" s="185"/>
      <c r="FD227" s="185"/>
      <c r="FE227" s="185"/>
      <c r="FF227" s="185"/>
      <c r="FG227" s="195"/>
      <c r="FH227" s="185"/>
      <c r="FI227" s="185"/>
      <c r="FJ227" s="185"/>
      <c r="FK227" s="185"/>
      <c r="FL227" s="185"/>
      <c r="FM227" s="185"/>
      <c r="FN227" s="185"/>
      <c r="FO227" s="185"/>
      <c r="FP227" s="185"/>
      <c r="FQ227" s="185"/>
      <c r="FR227" s="185"/>
      <c r="FS227" s="185"/>
      <c r="FT227" s="185"/>
      <c r="FU227" s="185"/>
      <c r="FV227" s="185"/>
      <c r="FW227" s="185"/>
      <c r="FX227" s="185"/>
      <c r="FY227" s="185"/>
      <c r="FZ227" s="185"/>
      <c r="GA227" s="185"/>
      <c r="GB227" s="185"/>
      <c r="GC227" s="185"/>
      <c r="GD227" s="185"/>
      <c r="GE227" s="185"/>
      <c r="GF227" s="185"/>
      <c r="GG227" s="185"/>
      <c r="GH227" s="185"/>
      <c r="GI227" s="185"/>
      <c r="GJ227" s="185"/>
      <c r="GK227" s="185"/>
      <c r="GL227" s="185"/>
      <c r="GM227" s="185"/>
      <c r="GN227" s="185"/>
      <c r="GO227" s="185"/>
      <c r="GP227" s="185"/>
      <c r="GQ227" s="185"/>
      <c r="GR227" s="185"/>
      <c r="GS227" s="185"/>
      <c r="GT227" s="185"/>
      <c r="GU227" s="185"/>
      <c r="GV227" s="185"/>
      <c r="GW227" s="185"/>
      <c r="GX227" s="185"/>
      <c r="GY227" s="185"/>
      <c r="GZ227" s="185"/>
      <c r="HA227" s="185"/>
      <c r="HB227" s="185"/>
      <c r="HC227" s="185"/>
      <c r="HD227" s="185"/>
      <c r="HE227" s="185"/>
      <c r="HF227" s="185"/>
      <c r="HG227" s="185"/>
      <c r="HH227" s="185"/>
      <c r="HI227" s="185"/>
      <c r="HJ227" s="185"/>
      <c r="HK227" s="185"/>
      <c r="HL227" s="185"/>
      <c r="HM227" s="185"/>
      <c r="HN227" s="185"/>
      <c r="HO227" s="185"/>
      <c r="HP227" s="185"/>
      <c r="HQ227" s="185"/>
      <c r="HR227" s="185"/>
      <c r="HS227" s="185"/>
      <c r="HT227" s="185"/>
      <c r="HU227" s="185"/>
      <c r="HV227" s="185"/>
      <c r="HW227" s="185"/>
      <c r="HX227" s="185"/>
      <c r="HY227" s="185"/>
      <c r="HZ227" s="185"/>
      <c r="IA227" s="185"/>
      <c r="IB227" s="185"/>
      <c r="IC227" s="185"/>
      <c r="ID227" s="185"/>
      <c r="IE227" s="185"/>
      <c r="IF227" s="185"/>
      <c r="IG227" s="185"/>
      <c r="IH227" s="185"/>
      <c r="II227" s="185"/>
      <c r="IJ227" s="185"/>
      <c r="IK227" s="185"/>
      <c r="IL227" s="185"/>
      <c r="IM227" s="185"/>
      <c r="IN227" s="185"/>
      <c r="IO227" s="185"/>
      <c r="IP227" s="185"/>
      <c r="IQ227" s="185"/>
      <c r="IR227" s="185"/>
      <c r="IS227" s="185"/>
      <c r="IT227" s="185"/>
      <c r="IU227" s="185"/>
      <c r="IV227" s="185"/>
      <c r="IW227" s="185"/>
      <c r="IX227" s="185"/>
      <c r="IY227" s="185"/>
      <c r="IZ227" s="185"/>
      <c r="JA227" s="185"/>
      <c r="JB227" s="185"/>
      <c r="JC227" s="185"/>
      <c r="JD227" s="185"/>
      <c r="JE227" s="185"/>
      <c r="JF227" s="185"/>
      <c r="JG227" s="185"/>
      <c r="JH227" s="185"/>
      <c r="JI227" s="185"/>
      <c r="JJ227" s="185"/>
      <c r="JK227" s="185"/>
      <c r="JL227" s="185"/>
      <c r="JM227" s="185"/>
      <c r="JN227" s="185"/>
      <c r="JO227" s="185"/>
      <c r="JP227" s="185"/>
      <c r="JQ227" s="185"/>
      <c r="JR227" s="185"/>
      <c r="JS227" s="185"/>
      <c r="JT227" s="185"/>
      <c r="JU227" s="185"/>
      <c r="JV227" s="185"/>
      <c r="JW227" s="185"/>
      <c r="JX227" s="185"/>
      <c r="JY227" s="185"/>
      <c r="JZ227" s="185"/>
      <c r="KA227" s="185"/>
      <c r="KB227" s="185"/>
      <c r="KC227" s="185"/>
      <c r="KD227" s="185"/>
      <c r="KE227" s="185"/>
      <c r="KF227" s="185"/>
      <c r="KG227" s="185"/>
      <c r="KH227" s="185"/>
      <c r="KI227" s="185"/>
      <c r="KJ227" s="185"/>
      <c r="KK227" s="185"/>
      <c r="KL227" s="185"/>
      <c r="KM227" s="185"/>
      <c r="KN227" s="185"/>
      <c r="KO227" s="185"/>
      <c r="KP227" s="185"/>
      <c r="KQ227" s="185"/>
      <c r="KR227" s="185"/>
      <c r="KS227" s="185"/>
      <c r="KT227" s="185"/>
      <c r="KU227" s="185"/>
      <c r="KV227" s="185"/>
      <c r="KW227" s="185"/>
      <c r="KX227" s="185"/>
      <c r="KY227" s="185"/>
      <c r="KZ227" s="185"/>
      <c r="LA227" s="185"/>
      <c r="LB227" s="185"/>
      <c r="LC227" s="185"/>
      <c r="LD227" s="185"/>
      <c r="LE227" s="185"/>
      <c r="LF227" s="185"/>
      <c r="LG227" s="185"/>
      <c r="LH227" s="185"/>
      <c r="LI227" s="185"/>
      <c r="LJ227" s="185"/>
      <c r="LK227" s="185"/>
      <c r="LL227" s="185"/>
      <c r="LM227" s="185"/>
      <c r="LN227" s="185"/>
      <c r="LO227" s="185"/>
      <c r="LP227" s="185"/>
      <c r="LQ227" s="185"/>
      <c r="LR227" s="185"/>
      <c r="LS227" s="185"/>
      <c r="LT227" s="185"/>
    </row>
    <row r="228" spans="1:332">
      <c r="A228" s="196" t="str">
        <f t="shared" si="50"/>
        <v>10.1.8</v>
      </c>
      <c r="B228" s="253" t="str">
        <f t="shared" si="50"/>
        <v xml:space="preserve">Suministro e instalacion union roscada acero alcarbon  Ø  1"      </v>
      </c>
      <c r="C228" s="196" t="str">
        <f t="shared" si="50"/>
        <v>UN</v>
      </c>
      <c r="D228" s="196">
        <f t="shared" si="50"/>
        <v>400</v>
      </c>
      <c r="E228" s="196">
        <f t="shared" si="50"/>
        <v>8825.85</v>
      </c>
      <c r="F228" s="197">
        <f t="shared" si="55"/>
        <v>3530340</v>
      </c>
      <c r="G228" s="20"/>
      <c r="H228" s="21">
        <f t="shared" si="58"/>
        <v>0</v>
      </c>
      <c r="I228" s="20"/>
      <c r="J228" s="21">
        <f t="shared" si="59"/>
        <v>0</v>
      </c>
      <c r="K228" s="20"/>
      <c r="L228" s="21">
        <f t="shared" si="60"/>
        <v>0</v>
      </c>
      <c r="M228" s="20"/>
      <c r="N228" s="33">
        <f t="shared" si="63"/>
        <v>0</v>
      </c>
      <c r="O228" s="20"/>
      <c r="P228" s="22"/>
      <c r="Q228" s="20"/>
      <c r="R228" s="22"/>
      <c r="S228" s="20"/>
      <c r="T228" s="22"/>
      <c r="U228" s="20"/>
      <c r="V228" s="22"/>
      <c r="W228" s="20"/>
      <c r="X228" s="22"/>
      <c r="Y228" s="20"/>
      <c r="Z228" s="22"/>
      <c r="AA228" s="20"/>
      <c r="AB228" s="22"/>
      <c r="AC228" s="20"/>
      <c r="AD228" s="22"/>
      <c r="AE228" s="20"/>
      <c r="AF228" s="22"/>
      <c r="AG228" s="20"/>
      <c r="AH228" s="22"/>
      <c r="AI228" s="20"/>
      <c r="AJ228" s="22"/>
      <c r="AK228" s="20"/>
      <c r="AL228" s="22"/>
      <c r="AM228" s="20"/>
      <c r="AN228" s="22"/>
      <c r="AO228" s="20"/>
      <c r="AP228" s="22"/>
      <c r="AQ228" s="20"/>
      <c r="AR228" s="22"/>
      <c r="AS228" s="20"/>
      <c r="AT228" s="22"/>
      <c r="AU228" s="20"/>
      <c r="AV228" s="22"/>
      <c r="AW228" s="20"/>
      <c r="AX228" s="22"/>
      <c r="AY228" s="20"/>
      <c r="AZ228" s="22"/>
      <c r="BA228" s="20"/>
      <c r="BB228" s="22"/>
      <c r="BC228" s="20"/>
      <c r="BD228" s="22"/>
      <c r="BE228" s="20"/>
      <c r="BF228" s="22"/>
      <c r="BG228" s="83"/>
      <c r="BH228" s="84"/>
      <c r="BI228" s="20"/>
      <c r="BJ228" s="95"/>
      <c r="BK228" s="20">
        <v>0</v>
      </c>
      <c r="BL228" s="21">
        <f t="shared" si="61"/>
        <v>0</v>
      </c>
      <c r="BM228" s="20"/>
      <c r="BN228" s="95">
        <f t="shared" si="51"/>
        <v>0</v>
      </c>
      <c r="BO228" s="20"/>
      <c r="BP228" s="21">
        <f t="shared" si="62"/>
        <v>0</v>
      </c>
      <c r="BQ228" s="20"/>
      <c r="BR228" s="22"/>
      <c r="BS228" s="20"/>
      <c r="BT228" s="22"/>
      <c r="BU228" s="20"/>
      <c r="BV228" s="22"/>
      <c r="BW228" s="20"/>
      <c r="BX228" s="22"/>
      <c r="BY228" s="20"/>
      <c r="BZ228" s="172"/>
      <c r="CA228" s="20"/>
      <c r="CB228" s="164"/>
      <c r="CC228" s="20"/>
      <c r="CD228" s="178"/>
      <c r="CE228" s="20"/>
      <c r="CF228" s="95"/>
      <c r="CG228" s="20"/>
      <c r="CH228" s="95"/>
      <c r="CI228" s="20"/>
      <c r="CJ228" s="22"/>
      <c r="CK228" s="20"/>
      <c r="CL228" s="22"/>
      <c r="CM228" s="20"/>
      <c r="CN228" s="22"/>
      <c r="CO228" s="20"/>
      <c r="CP228" s="22"/>
      <c r="CQ228" s="20"/>
      <c r="CR228" s="22"/>
      <c r="CS228" s="20"/>
      <c r="CT228" s="22"/>
      <c r="CU228" s="20"/>
      <c r="CV228" s="22"/>
      <c r="CW228" s="20"/>
      <c r="CX228" s="22"/>
      <c r="CY228" s="20"/>
      <c r="CZ228" s="22"/>
      <c r="DA228" s="20"/>
      <c r="DB228" s="22"/>
      <c r="DC228" s="20"/>
      <c r="DD228" s="22"/>
      <c r="DE228" s="20"/>
      <c r="DF228" s="22"/>
      <c r="DG228" s="20"/>
      <c r="DH228" s="22"/>
      <c r="DI228" s="20"/>
      <c r="DJ228" s="22"/>
      <c r="DK228" s="20"/>
      <c r="DL228" s="22"/>
      <c r="DM228" s="20"/>
      <c r="DN228" s="22"/>
      <c r="DO228" s="20"/>
      <c r="DP228" s="22"/>
      <c r="DQ228" s="20"/>
      <c r="DR228" s="22"/>
      <c r="DS228" s="20"/>
      <c r="DT228" s="22"/>
      <c r="DU228" s="20"/>
      <c r="DV228" s="22"/>
      <c r="DW228" s="20"/>
      <c r="DX228" s="22"/>
      <c r="DY228" s="20"/>
      <c r="DZ228" s="22"/>
      <c r="EA228" s="23">
        <f t="shared" si="56"/>
        <v>0</v>
      </c>
      <c r="EB228" s="21">
        <f t="shared" si="52"/>
        <v>0</v>
      </c>
      <c r="EC228" s="193" t="e">
        <f t="shared" si="53"/>
        <v>#REF!</v>
      </c>
      <c r="ED228" s="193">
        <f t="shared" si="54"/>
        <v>0</v>
      </c>
      <c r="EE228" s="194">
        <f t="shared" si="57"/>
        <v>400</v>
      </c>
      <c r="EF228" s="185"/>
      <c r="EG228" s="185" t="s">
        <v>788</v>
      </c>
      <c r="EH228" s="185" t="s">
        <v>789</v>
      </c>
      <c r="EI228" s="185" t="s">
        <v>389</v>
      </c>
      <c r="EJ228" s="185">
        <v>400</v>
      </c>
      <c r="EK228" s="185">
        <v>8825.85</v>
      </c>
      <c r="EL228" s="185"/>
      <c r="EM228" s="185"/>
      <c r="EN228" s="185"/>
      <c r="EO228" s="185"/>
      <c r="EP228" s="185"/>
      <c r="EQ228" s="185"/>
      <c r="ER228" s="185"/>
      <c r="ES228" s="185"/>
      <c r="ET228" s="185"/>
      <c r="EU228" s="185"/>
      <c r="EV228" s="185"/>
      <c r="EW228" s="185"/>
      <c r="EX228" s="185"/>
      <c r="EY228" s="185"/>
      <c r="EZ228" s="185"/>
      <c r="FA228" s="185"/>
      <c r="FB228" s="185"/>
      <c r="FC228" s="185"/>
      <c r="FD228" s="185"/>
      <c r="FE228" s="185"/>
      <c r="FF228" s="185"/>
      <c r="FG228" s="195"/>
      <c r="FH228" s="185"/>
      <c r="FI228" s="185"/>
      <c r="FJ228" s="185"/>
      <c r="FK228" s="185"/>
      <c r="FL228" s="185"/>
      <c r="FM228" s="185"/>
      <c r="FN228" s="185"/>
      <c r="FO228" s="185"/>
      <c r="FP228" s="185"/>
      <c r="FQ228" s="185"/>
      <c r="FR228" s="185"/>
      <c r="FS228" s="185"/>
      <c r="FT228" s="185"/>
      <c r="FU228" s="185"/>
      <c r="FV228" s="185"/>
      <c r="FW228" s="185"/>
      <c r="FX228" s="185"/>
      <c r="FY228" s="185"/>
      <c r="FZ228" s="185"/>
      <c r="GA228" s="185"/>
      <c r="GB228" s="185"/>
      <c r="GC228" s="185"/>
      <c r="GD228" s="185"/>
      <c r="GE228" s="185"/>
      <c r="GF228" s="185"/>
      <c r="GG228" s="185"/>
      <c r="GH228" s="185"/>
      <c r="GI228" s="185"/>
      <c r="GJ228" s="185"/>
      <c r="GK228" s="185"/>
      <c r="GL228" s="185"/>
      <c r="GM228" s="185"/>
      <c r="GN228" s="185"/>
      <c r="GO228" s="185"/>
      <c r="GP228" s="185"/>
      <c r="GQ228" s="185"/>
      <c r="GR228" s="185"/>
      <c r="GS228" s="185"/>
      <c r="GT228" s="185"/>
      <c r="GU228" s="185"/>
      <c r="GV228" s="185"/>
      <c r="GW228" s="185"/>
      <c r="GX228" s="185"/>
      <c r="GY228" s="185"/>
      <c r="GZ228" s="185"/>
      <c r="HA228" s="185"/>
      <c r="HB228" s="185"/>
      <c r="HC228" s="185"/>
      <c r="HD228" s="185"/>
      <c r="HE228" s="185"/>
      <c r="HF228" s="185"/>
      <c r="HG228" s="185"/>
      <c r="HH228" s="185"/>
      <c r="HI228" s="185"/>
      <c r="HJ228" s="185"/>
      <c r="HK228" s="185"/>
      <c r="HL228" s="185"/>
      <c r="HM228" s="185"/>
      <c r="HN228" s="185"/>
      <c r="HO228" s="185"/>
      <c r="HP228" s="185"/>
      <c r="HQ228" s="185"/>
      <c r="HR228" s="185"/>
      <c r="HS228" s="185"/>
      <c r="HT228" s="185"/>
      <c r="HU228" s="185"/>
      <c r="HV228" s="185"/>
      <c r="HW228" s="185"/>
      <c r="HX228" s="185"/>
      <c r="HY228" s="185"/>
      <c r="HZ228" s="185"/>
      <c r="IA228" s="185"/>
      <c r="IB228" s="185"/>
      <c r="IC228" s="185"/>
      <c r="ID228" s="185"/>
      <c r="IE228" s="185"/>
      <c r="IF228" s="185"/>
      <c r="IG228" s="185"/>
      <c r="IH228" s="185"/>
      <c r="II228" s="185"/>
      <c r="IJ228" s="185"/>
      <c r="IK228" s="185"/>
      <c r="IL228" s="185"/>
      <c r="IM228" s="185"/>
      <c r="IN228" s="185"/>
      <c r="IO228" s="185"/>
      <c r="IP228" s="185"/>
      <c r="IQ228" s="185"/>
      <c r="IR228" s="185"/>
      <c r="IS228" s="185"/>
      <c r="IT228" s="185"/>
      <c r="IU228" s="185"/>
      <c r="IV228" s="185"/>
      <c r="IW228" s="185"/>
      <c r="IX228" s="185"/>
      <c r="IY228" s="185"/>
      <c r="IZ228" s="185"/>
      <c r="JA228" s="185"/>
      <c r="JB228" s="185"/>
      <c r="JC228" s="185"/>
      <c r="JD228" s="185"/>
      <c r="JE228" s="185"/>
      <c r="JF228" s="185"/>
      <c r="JG228" s="185"/>
      <c r="JH228" s="185"/>
      <c r="JI228" s="185"/>
      <c r="JJ228" s="185"/>
      <c r="JK228" s="185"/>
      <c r="JL228" s="185"/>
      <c r="JM228" s="185"/>
      <c r="JN228" s="185"/>
      <c r="JO228" s="185"/>
      <c r="JP228" s="185"/>
      <c r="JQ228" s="185"/>
      <c r="JR228" s="185"/>
      <c r="JS228" s="185"/>
      <c r="JT228" s="185"/>
      <c r="JU228" s="185"/>
      <c r="JV228" s="185"/>
      <c r="JW228" s="185"/>
      <c r="JX228" s="185"/>
      <c r="JY228" s="185"/>
      <c r="JZ228" s="185"/>
      <c r="KA228" s="185"/>
      <c r="KB228" s="185"/>
      <c r="KC228" s="185"/>
      <c r="KD228" s="185"/>
      <c r="KE228" s="185"/>
      <c r="KF228" s="185"/>
      <c r="KG228" s="185"/>
      <c r="KH228" s="185"/>
      <c r="KI228" s="185"/>
      <c r="KJ228" s="185"/>
      <c r="KK228" s="185"/>
      <c r="KL228" s="185"/>
      <c r="KM228" s="185"/>
      <c r="KN228" s="185"/>
      <c r="KO228" s="185"/>
      <c r="KP228" s="185"/>
      <c r="KQ228" s="185"/>
      <c r="KR228" s="185"/>
      <c r="KS228" s="185"/>
      <c r="KT228" s="185"/>
      <c r="KU228" s="185"/>
      <c r="KV228" s="185"/>
      <c r="KW228" s="185"/>
      <c r="KX228" s="185"/>
      <c r="KY228" s="185"/>
      <c r="KZ228" s="185"/>
      <c r="LA228" s="185"/>
      <c r="LB228" s="185"/>
      <c r="LC228" s="185"/>
      <c r="LD228" s="185"/>
      <c r="LE228" s="185"/>
      <c r="LF228" s="185"/>
      <c r="LG228" s="185"/>
      <c r="LH228" s="185"/>
      <c r="LI228" s="185"/>
      <c r="LJ228" s="185"/>
      <c r="LK228" s="185"/>
      <c r="LL228" s="185"/>
      <c r="LM228" s="185"/>
      <c r="LN228" s="185"/>
      <c r="LO228" s="185"/>
      <c r="LP228" s="185"/>
      <c r="LQ228" s="185"/>
      <c r="LR228" s="185"/>
      <c r="LS228" s="185"/>
      <c r="LT228" s="185"/>
    </row>
    <row r="229" spans="1:332" ht="18" customHeight="1">
      <c r="A229" s="196" t="str">
        <f t="shared" si="50"/>
        <v>10.1.9</v>
      </c>
      <c r="B229" s="253" t="str">
        <f t="shared" si="50"/>
        <v xml:space="preserve">Suministro e instalacion union coupling acero alcarbon  Ø  1 1/4 "      </v>
      </c>
      <c r="C229" s="196" t="str">
        <f t="shared" si="50"/>
        <v>UN</v>
      </c>
      <c r="D229" s="196">
        <f t="shared" si="50"/>
        <v>500</v>
      </c>
      <c r="E229" s="196">
        <f t="shared" si="50"/>
        <v>16452.810000000001</v>
      </c>
      <c r="F229" s="197">
        <f t="shared" si="55"/>
        <v>8226405.0000000009</v>
      </c>
      <c r="G229" s="20"/>
      <c r="H229" s="21">
        <f t="shared" si="58"/>
        <v>0</v>
      </c>
      <c r="I229" s="20"/>
      <c r="J229" s="21">
        <f t="shared" si="59"/>
        <v>0</v>
      </c>
      <c r="K229" s="20"/>
      <c r="L229" s="21">
        <f t="shared" si="60"/>
        <v>0</v>
      </c>
      <c r="M229" s="20"/>
      <c r="N229" s="33">
        <f t="shared" si="63"/>
        <v>0</v>
      </c>
      <c r="O229" s="20"/>
      <c r="P229" s="22"/>
      <c r="Q229" s="20"/>
      <c r="R229" s="22"/>
      <c r="S229" s="20"/>
      <c r="T229" s="22"/>
      <c r="U229" s="20"/>
      <c r="V229" s="22"/>
      <c r="W229" s="20"/>
      <c r="X229" s="22"/>
      <c r="Y229" s="20"/>
      <c r="Z229" s="22"/>
      <c r="AA229" s="20"/>
      <c r="AB229" s="22"/>
      <c r="AC229" s="20"/>
      <c r="AD229" s="22"/>
      <c r="AE229" s="20"/>
      <c r="AF229" s="22"/>
      <c r="AG229" s="20"/>
      <c r="AH229" s="22"/>
      <c r="AI229" s="20"/>
      <c r="AJ229" s="22"/>
      <c r="AK229" s="20"/>
      <c r="AL229" s="22"/>
      <c r="AM229" s="20"/>
      <c r="AN229" s="22"/>
      <c r="AO229" s="20"/>
      <c r="AP229" s="22"/>
      <c r="AQ229" s="20"/>
      <c r="AR229" s="22"/>
      <c r="AS229" s="20"/>
      <c r="AT229" s="22"/>
      <c r="AU229" s="20"/>
      <c r="AV229" s="22"/>
      <c r="AW229" s="20"/>
      <c r="AX229" s="22"/>
      <c r="AY229" s="20"/>
      <c r="AZ229" s="22"/>
      <c r="BA229" s="20"/>
      <c r="BB229" s="22"/>
      <c r="BC229" s="20"/>
      <c r="BD229" s="22"/>
      <c r="BE229" s="20"/>
      <c r="BF229" s="22"/>
      <c r="BG229" s="83"/>
      <c r="BH229" s="84"/>
      <c r="BI229" s="20"/>
      <c r="BJ229" s="95"/>
      <c r="BK229" s="20">
        <v>0</v>
      </c>
      <c r="BL229" s="21">
        <f t="shared" si="61"/>
        <v>0</v>
      </c>
      <c r="BM229" s="20"/>
      <c r="BN229" s="95">
        <f t="shared" si="51"/>
        <v>0</v>
      </c>
      <c r="BO229" s="20"/>
      <c r="BP229" s="21">
        <f t="shared" si="62"/>
        <v>0</v>
      </c>
      <c r="BQ229" s="20"/>
      <c r="BR229" s="22"/>
      <c r="BS229" s="20"/>
      <c r="BT229" s="22"/>
      <c r="BU229" s="20"/>
      <c r="BV229" s="22"/>
      <c r="BW229" s="20"/>
      <c r="BX229" s="22"/>
      <c r="BY229" s="20"/>
      <c r="BZ229" s="172"/>
      <c r="CA229" s="20"/>
      <c r="CB229" s="164"/>
      <c r="CC229" s="20"/>
      <c r="CD229" s="178"/>
      <c r="CE229" s="20"/>
      <c r="CF229" s="95"/>
      <c r="CG229" s="20"/>
      <c r="CH229" s="95"/>
      <c r="CI229" s="20"/>
      <c r="CJ229" s="22"/>
      <c r="CK229" s="20"/>
      <c r="CL229" s="22"/>
      <c r="CM229" s="20"/>
      <c r="CN229" s="22"/>
      <c r="CO229" s="20"/>
      <c r="CP229" s="22"/>
      <c r="CQ229" s="20"/>
      <c r="CR229" s="22"/>
      <c r="CS229" s="20"/>
      <c r="CT229" s="22"/>
      <c r="CU229" s="20"/>
      <c r="CV229" s="22"/>
      <c r="CW229" s="20"/>
      <c r="CX229" s="22"/>
      <c r="CY229" s="20"/>
      <c r="CZ229" s="22"/>
      <c r="DA229" s="20"/>
      <c r="DB229" s="22"/>
      <c r="DC229" s="20"/>
      <c r="DD229" s="22"/>
      <c r="DE229" s="20"/>
      <c r="DF229" s="22"/>
      <c r="DG229" s="20"/>
      <c r="DH229" s="22"/>
      <c r="DI229" s="20"/>
      <c r="DJ229" s="22"/>
      <c r="DK229" s="20"/>
      <c r="DL229" s="22"/>
      <c r="DM229" s="20"/>
      <c r="DN229" s="22"/>
      <c r="DO229" s="20"/>
      <c r="DP229" s="22"/>
      <c r="DQ229" s="20"/>
      <c r="DR229" s="22"/>
      <c r="DS229" s="20"/>
      <c r="DT229" s="22"/>
      <c r="DU229" s="20"/>
      <c r="DV229" s="22"/>
      <c r="DW229" s="20"/>
      <c r="DX229" s="22"/>
      <c r="DY229" s="20"/>
      <c r="DZ229" s="22"/>
      <c r="EA229" s="23">
        <f t="shared" si="56"/>
        <v>0</v>
      </c>
      <c r="EB229" s="21">
        <f t="shared" si="52"/>
        <v>0</v>
      </c>
      <c r="EC229" s="193" t="e">
        <f t="shared" si="53"/>
        <v>#REF!</v>
      </c>
      <c r="ED229" s="193">
        <f t="shared" si="54"/>
        <v>0</v>
      </c>
      <c r="EE229" s="194">
        <f t="shared" si="57"/>
        <v>500</v>
      </c>
      <c r="EF229" s="185"/>
      <c r="EG229" s="185" t="s">
        <v>790</v>
      </c>
      <c r="EH229" s="185" t="s">
        <v>791</v>
      </c>
      <c r="EI229" s="185" t="s">
        <v>389</v>
      </c>
      <c r="EJ229" s="185">
        <v>500</v>
      </c>
      <c r="EK229" s="185">
        <v>16452.810000000001</v>
      </c>
      <c r="EL229" s="185"/>
      <c r="EM229" s="185"/>
      <c r="EN229" s="185"/>
      <c r="EO229" s="185"/>
      <c r="EP229" s="185"/>
      <c r="EQ229" s="185"/>
      <c r="ER229" s="185"/>
      <c r="ES229" s="185"/>
      <c r="ET229" s="185"/>
      <c r="EU229" s="185"/>
      <c r="EV229" s="185"/>
      <c r="EW229" s="185"/>
      <c r="EX229" s="185"/>
      <c r="EY229" s="185"/>
      <c r="EZ229" s="185"/>
      <c r="FA229" s="185"/>
      <c r="FB229" s="185"/>
      <c r="FC229" s="185"/>
      <c r="FD229" s="185"/>
      <c r="FE229" s="185"/>
      <c r="FF229" s="185"/>
      <c r="FG229" s="195"/>
      <c r="FH229" s="185"/>
      <c r="FI229" s="185"/>
      <c r="FJ229" s="185"/>
      <c r="FK229" s="185"/>
      <c r="FL229" s="185"/>
      <c r="FM229" s="185"/>
      <c r="FN229" s="185"/>
      <c r="FO229" s="185"/>
      <c r="FP229" s="185"/>
      <c r="FQ229" s="185"/>
      <c r="FR229" s="185"/>
      <c r="FS229" s="185"/>
      <c r="FT229" s="185"/>
      <c r="FU229" s="185"/>
      <c r="FV229" s="185"/>
      <c r="FW229" s="185"/>
      <c r="FX229" s="185"/>
      <c r="FY229" s="185"/>
      <c r="FZ229" s="185"/>
      <c r="GA229" s="185"/>
      <c r="GB229" s="185"/>
      <c r="GC229" s="185"/>
      <c r="GD229" s="185"/>
      <c r="GE229" s="185"/>
      <c r="GF229" s="185"/>
      <c r="GG229" s="185"/>
      <c r="GH229" s="185"/>
      <c r="GI229" s="185"/>
      <c r="GJ229" s="185"/>
      <c r="GK229" s="185"/>
      <c r="GL229" s="185"/>
      <c r="GM229" s="185"/>
      <c r="GN229" s="185"/>
      <c r="GO229" s="185"/>
      <c r="GP229" s="185"/>
      <c r="GQ229" s="185"/>
      <c r="GR229" s="185"/>
      <c r="GS229" s="185"/>
      <c r="GT229" s="185"/>
      <c r="GU229" s="185"/>
      <c r="GV229" s="185"/>
      <c r="GW229" s="185"/>
      <c r="GX229" s="185"/>
      <c r="GY229" s="185"/>
      <c r="GZ229" s="185"/>
      <c r="HA229" s="185"/>
      <c r="HB229" s="185"/>
      <c r="HC229" s="185"/>
      <c r="HD229" s="185"/>
      <c r="HE229" s="185"/>
      <c r="HF229" s="185"/>
      <c r="HG229" s="185"/>
      <c r="HH229" s="185"/>
      <c r="HI229" s="185"/>
      <c r="HJ229" s="185"/>
      <c r="HK229" s="185"/>
      <c r="HL229" s="185"/>
      <c r="HM229" s="185"/>
      <c r="HN229" s="185"/>
      <c r="HO229" s="185"/>
      <c r="HP229" s="185"/>
      <c r="HQ229" s="185"/>
      <c r="HR229" s="185"/>
      <c r="HS229" s="185"/>
      <c r="HT229" s="185"/>
      <c r="HU229" s="185"/>
      <c r="HV229" s="185"/>
      <c r="HW229" s="185"/>
      <c r="HX229" s="185"/>
      <c r="HY229" s="185"/>
      <c r="HZ229" s="185"/>
      <c r="IA229" s="185"/>
      <c r="IB229" s="185"/>
      <c r="IC229" s="185"/>
      <c r="ID229" s="185"/>
      <c r="IE229" s="185"/>
      <c r="IF229" s="185"/>
      <c r="IG229" s="185"/>
      <c r="IH229" s="185"/>
      <c r="II229" s="185"/>
      <c r="IJ229" s="185"/>
      <c r="IK229" s="185"/>
      <c r="IL229" s="185"/>
      <c r="IM229" s="185"/>
      <c r="IN229" s="185"/>
      <c r="IO229" s="185"/>
      <c r="IP229" s="185"/>
      <c r="IQ229" s="185"/>
      <c r="IR229" s="185"/>
      <c r="IS229" s="185"/>
      <c r="IT229" s="185"/>
      <c r="IU229" s="185"/>
      <c r="IV229" s="185"/>
      <c r="IW229" s="185"/>
      <c r="IX229" s="185"/>
      <c r="IY229" s="185"/>
      <c r="IZ229" s="185"/>
      <c r="JA229" s="185"/>
      <c r="JB229" s="185"/>
      <c r="JC229" s="185"/>
      <c r="JD229" s="185"/>
      <c r="JE229" s="185"/>
      <c r="JF229" s="185"/>
      <c r="JG229" s="185"/>
      <c r="JH229" s="185"/>
      <c r="JI229" s="185"/>
      <c r="JJ229" s="185"/>
      <c r="JK229" s="185"/>
      <c r="JL229" s="185"/>
      <c r="JM229" s="185"/>
      <c r="JN229" s="185"/>
      <c r="JO229" s="185"/>
      <c r="JP229" s="185"/>
      <c r="JQ229" s="185"/>
      <c r="JR229" s="185"/>
      <c r="JS229" s="185"/>
      <c r="JT229" s="185"/>
      <c r="JU229" s="185"/>
      <c r="JV229" s="185"/>
      <c r="JW229" s="185"/>
      <c r="JX229" s="185"/>
      <c r="JY229" s="185"/>
      <c r="JZ229" s="185"/>
      <c r="KA229" s="185"/>
      <c r="KB229" s="185"/>
      <c r="KC229" s="185"/>
      <c r="KD229" s="185"/>
      <c r="KE229" s="185"/>
      <c r="KF229" s="185"/>
      <c r="KG229" s="185"/>
      <c r="KH229" s="185"/>
      <c r="KI229" s="185"/>
      <c r="KJ229" s="185"/>
      <c r="KK229" s="185"/>
      <c r="KL229" s="185"/>
      <c r="KM229" s="185"/>
      <c r="KN229" s="185"/>
      <c r="KO229" s="185"/>
      <c r="KP229" s="185"/>
      <c r="KQ229" s="185"/>
      <c r="KR229" s="185"/>
      <c r="KS229" s="185"/>
      <c r="KT229" s="185"/>
      <c r="KU229" s="185"/>
      <c r="KV229" s="185"/>
      <c r="KW229" s="185"/>
      <c r="KX229" s="185"/>
      <c r="KY229" s="185"/>
      <c r="KZ229" s="185"/>
      <c r="LA229" s="185"/>
      <c r="LB229" s="185"/>
      <c r="LC229" s="185"/>
      <c r="LD229" s="185"/>
      <c r="LE229" s="185"/>
      <c r="LF229" s="185"/>
      <c r="LG229" s="185"/>
      <c r="LH229" s="185"/>
      <c r="LI229" s="185"/>
      <c r="LJ229" s="185"/>
      <c r="LK229" s="185"/>
      <c r="LL229" s="185"/>
      <c r="LM229" s="185"/>
      <c r="LN229" s="185"/>
      <c r="LO229" s="185"/>
      <c r="LP229" s="185"/>
      <c r="LQ229" s="185"/>
      <c r="LR229" s="185"/>
      <c r="LS229" s="185"/>
      <c r="LT229" s="185"/>
    </row>
    <row r="230" spans="1:332" ht="14.45" customHeight="1">
      <c r="A230" s="196" t="str">
        <f t="shared" si="50"/>
        <v>10.1.10</v>
      </c>
      <c r="B230" s="253" t="str">
        <f t="shared" si="50"/>
        <v xml:space="preserve">Suministro e instalacion union  coupling acero alcarbon  Ø  1 1/2"    </v>
      </c>
      <c r="C230" s="196" t="str">
        <f t="shared" si="50"/>
        <v>UN</v>
      </c>
      <c r="D230" s="196">
        <f t="shared" si="50"/>
        <v>300</v>
      </c>
      <c r="E230" s="196">
        <f t="shared" si="50"/>
        <v>16910.189999999999</v>
      </c>
      <c r="F230" s="197">
        <f t="shared" si="55"/>
        <v>5073057</v>
      </c>
      <c r="G230" s="20"/>
      <c r="H230" s="21">
        <f t="shared" si="58"/>
        <v>0</v>
      </c>
      <c r="I230" s="20"/>
      <c r="J230" s="21">
        <f t="shared" si="59"/>
        <v>0</v>
      </c>
      <c r="K230" s="20"/>
      <c r="L230" s="21">
        <f t="shared" si="60"/>
        <v>0</v>
      </c>
      <c r="M230" s="20"/>
      <c r="N230" s="33">
        <f t="shared" si="63"/>
        <v>0</v>
      </c>
      <c r="O230" s="20"/>
      <c r="P230" s="22"/>
      <c r="Q230" s="20"/>
      <c r="R230" s="22"/>
      <c r="S230" s="20"/>
      <c r="T230" s="22"/>
      <c r="U230" s="20"/>
      <c r="V230" s="22"/>
      <c r="W230" s="20"/>
      <c r="X230" s="22"/>
      <c r="Y230" s="20"/>
      <c r="Z230" s="22"/>
      <c r="AA230" s="20"/>
      <c r="AB230" s="22"/>
      <c r="AC230" s="20"/>
      <c r="AD230" s="22"/>
      <c r="AE230" s="20"/>
      <c r="AF230" s="22"/>
      <c r="AG230" s="20"/>
      <c r="AH230" s="22"/>
      <c r="AI230" s="20"/>
      <c r="AJ230" s="22"/>
      <c r="AK230" s="20"/>
      <c r="AL230" s="22"/>
      <c r="AM230" s="20"/>
      <c r="AN230" s="22"/>
      <c r="AO230" s="20"/>
      <c r="AP230" s="22"/>
      <c r="AQ230" s="20"/>
      <c r="AR230" s="22"/>
      <c r="AS230" s="20"/>
      <c r="AT230" s="22"/>
      <c r="AU230" s="20"/>
      <c r="AV230" s="22"/>
      <c r="AW230" s="20"/>
      <c r="AX230" s="22"/>
      <c r="AY230" s="20"/>
      <c r="AZ230" s="22"/>
      <c r="BA230" s="20"/>
      <c r="BB230" s="22"/>
      <c r="BC230" s="20"/>
      <c r="BD230" s="22"/>
      <c r="BE230" s="20"/>
      <c r="BF230" s="22"/>
      <c r="BG230" s="83"/>
      <c r="BH230" s="84"/>
      <c r="BI230" s="20"/>
      <c r="BJ230" s="95"/>
      <c r="BK230" s="20">
        <v>0</v>
      </c>
      <c r="BL230" s="21">
        <f t="shared" si="61"/>
        <v>0</v>
      </c>
      <c r="BM230" s="20"/>
      <c r="BN230" s="95">
        <f t="shared" si="51"/>
        <v>0</v>
      </c>
      <c r="BO230" s="20"/>
      <c r="BP230" s="21">
        <f t="shared" si="62"/>
        <v>0</v>
      </c>
      <c r="BQ230" s="20"/>
      <c r="BR230" s="22"/>
      <c r="BS230" s="20"/>
      <c r="BT230" s="22"/>
      <c r="BU230" s="20"/>
      <c r="BV230" s="22"/>
      <c r="BW230" s="20"/>
      <c r="BX230" s="22"/>
      <c r="BY230" s="20"/>
      <c r="BZ230" s="172"/>
      <c r="CA230" s="20"/>
      <c r="CB230" s="164"/>
      <c r="CC230" s="20"/>
      <c r="CD230" s="178"/>
      <c r="CE230" s="20"/>
      <c r="CF230" s="95"/>
      <c r="CG230" s="20"/>
      <c r="CH230" s="95"/>
      <c r="CI230" s="20"/>
      <c r="CJ230" s="22"/>
      <c r="CK230" s="20"/>
      <c r="CL230" s="22"/>
      <c r="CM230" s="20"/>
      <c r="CN230" s="22"/>
      <c r="CO230" s="20"/>
      <c r="CP230" s="22"/>
      <c r="CQ230" s="20"/>
      <c r="CR230" s="22"/>
      <c r="CS230" s="20"/>
      <c r="CT230" s="22"/>
      <c r="CU230" s="20"/>
      <c r="CV230" s="22"/>
      <c r="CW230" s="20"/>
      <c r="CX230" s="22"/>
      <c r="CY230" s="20"/>
      <c r="CZ230" s="22"/>
      <c r="DA230" s="20"/>
      <c r="DB230" s="22"/>
      <c r="DC230" s="20"/>
      <c r="DD230" s="22"/>
      <c r="DE230" s="20"/>
      <c r="DF230" s="22"/>
      <c r="DG230" s="20"/>
      <c r="DH230" s="22"/>
      <c r="DI230" s="20"/>
      <c r="DJ230" s="22"/>
      <c r="DK230" s="20"/>
      <c r="DL230" s="22"/>
      <c r="DM230" s="20"/>
      <c r="DN230" s="22"/>
      <c r="DO230" s="20"/>
      <c r="DP230" s="22"/>
      <c r="DQ230" s="20"/>
      <c r="DR230" s="22"/>
      <c r="DS230" s="20"/>
      <c r="DT230" s="22"/>
      <c r="DU230" s="20"/>
      <c r="DV230" s="22"/>
      <c r="DW230" s="20"/>
      <c r="DX230" s="22"/>
      <c r="DY230" s="20"/>
      <c r="DZ230" s="22"/>
      <c r="EA230" s="23">
        <f t="shared" si="56"/>
        <v>0</v>
      </c>
      <c r="EB230" s="21">
        <f t="shared" si="52"/>
        <v>0</v>
      </c>
      <c r="EC230" s="193" t="e">
        <f t="shared" si="53"/>
        <v>#REF!</v>
      </c>
      <c r="ED230" s="193">
        <f t="shared" si="54"/>
        <v>0</v>
      </c>
      <c r="EE230" s="194">
        <f t="shared" si="57"/>
        <v>300</v>
      </c>
      <c r="EF230" s="185"/>
      <c r="EG230" s="185" t="s">
        <v>792</v>
      </c>
      <c r="EH230" s="185" t="s">
        <v>793</v>
      </c>
      <c r="EI230" s="185" t="s">
        <v>389</v>
      </c>
      <c r="EJ230" s="185">
        <v>300</v>
      </c>
      <c r="EK230" s="185">
        <v>16910.189999999999</v>
      </c>
      <c r="EL230" s="185"/>
      <c r="EM230" s="185"/>
      <c r="EN230" s="185"/>
      <c r="EO230" s="185"/>
      <c r="EP230" s="185"/>
      <c r="EQ230" s="185"/>
      <c r="ER230" s="185"/>
      <c r="ES230" s="185"/>
      <c r="ET230" s="185"/>
      <c r="EU230" s="185"/>
      <c r="EV230" s="185"/>
      <c r="EW230" s="185"/>
      <c r="EX230" s="185"/>
      <c r="EY230" s="185"/>
      <c r="EZ230" s="185"/>
      <c r="FA230" s="185"/>
      <c r="FB230" s="185"/>
      <c r="FC230" s="185"/>
      <c r="FD230" s="185"/>
      <c r="FE230" s="185"/>
      <c r="FF230" s="185"/>
      <c r="FG230" s="195"/>
      <c r="FH230" s="185"/>
      <c r="FI230" s="185"/>
      <c r="FJ230" s="185"/>
      <c r="FK230" s="185"/>
      <c r="FL230" s="185"/>
      <c r="FM230" s="185"/>
      <c r="FN230" s="185"/>
      <c r="FO230" s="185"/>
      <c r="FP230" s="185"/>
      <c r="FQ230" s="185"/>
      <c r="FR230" s="185"/>
      <c r="FS230" s="185"/>
      <c r="FT230" s="185"/>
      <c r="FU230" s="185"/>
      <c r="FV230" s="185"/>
      <c r="FW230" s="185"/>
      <c r="FX230" s="185"/>
      <c r="FY230" s="185"/>
      <c r="FZ230" s="185"/>
      <c r="GA230" s="185"/>
      <c r="GB230" s="185"/>
      <c r="GC230" s="185"/>
      <c r="GD230" s="185"/>
      <c r="GE230" s="185"/>
      <c r="GF230" s="185"/>
      <c r="GG230" s="185"/>
      <c r="GH230" s="185"/>
      <c r="GI230" s="185"/>
      <c r="GJ230" s="185"/>
      <c r="GK230" s="185"/>
      <c r="GL230" s="185"/>
      <c r="GM230" s="185"/>
      <c r="GN230" s="185"/>
      <c r="GO230" s="185"/>
      <c r="GP230" s="185"/>
      <c r="GQ230" s="185"/>
      <c r="GR230" s="185"/>
      <c r="GS230" s="185"/>
      <c r="GT230" s="185"/>
      <c r="GU230" s="185"/>
      <c r="GV230" s="185"/>
      <c r="GW230" s="185"/>
      <c r="GX230" s="185"/>
      <c r="GY230" s="185"/>
      <c r="GZ230" s="185"/>
      <c r="HA230" s="185"/>
      <c r="HB230" s="185"/>
      <c r="HC230" s="185"/>
      <c r="HD230" s="185"/>
      <c r="HE230" s="185"/>
      <c r="HF230" s="185"/>
      <c r="HG230" s="185"/>
      <c r="HH230" s="185"/>
      <c r="HI230" s="185"/>
      <c r="HJ230" s="185"/>
      <c r="HK230" s="185"/>
      <c r="HL230" s="185"/>
      <c r="HM230" s="185"/>
      <c r="HN230" s="185"/>
      <c r="HO230" s="185"/>
      <c r="HP230" s="185"/>
      <c r="HQ230" s="185"/>
      <c r="HR230" s="185"/>
      <c r="HS230" s="185"/>
      <c r="HT230" s="185"/>
      <c r="HU230" s="185"/>
      <c r="HV230" s="185"/>
      <c r="HW230" s="185"/>
      <c r="HX230" s="185"/>
      <c r="HY230" s="185"/>
      <c r="HZ230" s="185"/>
      <c r="IA230" s="185"/>
      <c r="IB230" s="185"/>
      <c r="IC230" s="185"/>
      <c r="ID230" s="185"/>
      <c r="IE230" s="185"/>
      <c r="IF230" s="185"/>
      <c r="IG230" s="185"/>
      <c r="IH230" s="185"/>
      <c r="II230" s="185"/>
      <c r="IJ230" s="185"/>
      <c r="IK230" s="185"/>
      <c r="IL230" s="185"/>
      <c r="IM230" s="185"/>
      <c r="IN230" s="185"/>
      <c r="IO230" s="185"/>
      <c r="IP230" s="185"/>
      <c r="IQ230" s="185"/>
      <c r="IR230" s="185"/>
      <c r="IS230" s="185"/>
      <c r="IT230" s="185"/>
      <c r="IU230" s="185"/>
      <c r="IV230" s="185"/>
      <c r="IW230" s="185"/>
      <c r="IX230" s="185"/>
      <c r="IY230" s="185"/>
      <c r="IZ230" s="185"/>
      <c r="JA230" s="185"/>
      <c r="JB230" s="185"/>
      <c r="JC230" s="185"/>
      <c r="JD230" s="185"/>
      <c r="JE230" s="185"/>
      <c r="JF230" s="185"/>
      <c r="JG230" s="185"/>
      <c r="JH230" s="185"/>
      <c r="JI230" s="185"/>
      <c r="JJ230" s="185"/>
      <c r="JK230" s="185"/>
      <c r="JL230" s="185"/>
      <c r="JM230" s="185"/>
      <c r="JN230" s="185"/>
      <c r="JO230" s="185"/>
      <c r="JP230" s="185"/>
      <c r="JQ230" s="185"/>
      <c r="JR230" s="185"/>
      <c r="JS230" s="185"/>
      <c r="JT230" s="185"/>
      <c r="JU230" s="185"/>
      <c r="JV230" s="185"/>
      <c r="JW230" s="185"/>
      <c r="JX230" s="185"/>
      <c r="JY230" s="185"/>
      <c r="JZ230" s="185"/>
      <c r="KA230" s="185"/>
      <c r="KB230" s="185"/>
      <c r="KC230" s="185"/>
      <c r="KD230" s="185"/>
      <c r="KE230" s="185"/>
      <c r="KF230" s="185"/>
      <c r="KG230" s="185"/>
      <c r="KH230" s="185"/>
      <c r="KI230" s="185"/>
      <c r="KJ230" s="185"/>
      <c r="KK230" s="185"/>
      <c r="KL230" s="185"/>
      <c r="KM230" s="185"/>
      <c r="KN230" s="185"/>
      <c r="KO230" s="185"/>
      <c r="KP230" s="185"/>
      <c r="KQ230" s="185"/>
      <c r="KR230" s="185"/>
      <c r="KS230" s="185"/>
      <c r="KT230" s="185"/>
      <c r="KU230" s="185"/>
      <c r="KV230" s="185"/>
      <c r="KW230" s="185"/>
      <c r="KX230" s="185"/>
      <c r="KY230" s="185"/>
      <c r="KZ230" s="185"/>
      <c r="LA230" s="185"/>
      <c r="LB230" s="185"/>
      <c r="LC230" s="185"/>
      <c r="LD230" s="185"/>
      <c r="LE230" s="185"/>
      <c r="LF230" s="185"/>
      <c r="LG230" s="185"/>
      <c r="LH230" s="185"/>
      <c r="LI230" s="185"/>
      <c r="LJ230" s="185"/>
      <c r="LK230" s="185"/>
      <c r="LL230" s="185"/>
      <c r="LM230" s="185"/>
      <c r="LN230" s="185"/>
      <c r="LO230" s="185"/>
      <c r="LP230" s="185"/>
      <c r="LQ230" s="185"/>
      <c r="LR230" s="185"/>
      <c r="LS230" s="185"/>
      <c r="LT230" s="185"/>
    </row>
    <row r="231" spans="1:332" ht="18" customHeight="1">
      <c r="A231" s="196" t="str">
        <f t="shared" si="50"/>
        <v>10.1.11</v>
      </c>
      <c r="B231" s="253" t="str">
        <f t="shared" si="50"/>
        <v xml:space="preserve">Suministro e instalacion union coupling  acero alcarbon  Ø  2"     </v>
      </c>
      <c r="C231" s="196" t="str">
        <f t="shared" si="50"/>
        <v>UN</v>
      </c>
      <c r="D231" s="196">
        <f t="shared" si="50"/>
        <v>300</v>
      </c>
      <c r="E231" s="196">
        <f t="shared" si="50"/>
        <v>20849.400000000001</v>
      </c>
      <c r="F231" s="197">
        <f t="shared" si="55"/>
        <v>6254820</v>
      </c>
      <c r="G231" s="20"/>
      <c r="H231" s="21">
        <f t="shared" si="58"/>
        <v>0</v>
      </c>
      <c r="I231" s="20"/>
      <c r="J231" s="21">
        <f t="shared" si="59"/>
        <v>0</v>
      </c>
      <c r="K231" s="20"/>
      <c r="L231" s="21">
        <f t="shared" si="60"/>
        <v>0</v>
      </c>
      <c r="M231" s="20"/>
      <c r="N231" s="33">
        <f t="shared" si="63"/>
        <v>0</v>
      </c>
      <c r="O231" s="20"/>
      <c r="P231" s="22"/>
      <c r="Q231" s="20"/>
      <c r="R231" s="22"/>
      <c r="S231" s="20"/>
      <c r="T231" s="22"/>
      <c r="U231" s="20"/>
      <c r="V231" s="22"/>
      <c r="W231" s="20"/>
      <c r="X231" s="22"/>
      <c r="Y231" s="20"/>
      <c r="Z231" s="22"/>
      <c r="AA231" s="20"/>
      <c r="AB231" s="22"/>
      <c r="AC231" s="20"/>
      <c r="AD231" s="22"/>
      <c r="AE231" s="20"/>
      <c r="AF231" s="22"/>
      <c r="AG231" s="20"/>
      <c r="AH231" s="22"/>
      <c r="AI231" s="20"/>
      <c r="AJ231" s="22"/>
      <c r="AK231" s="20"/>
      <c r="AL231" s="22"/>
      <c r="AM231" s="20"/>
      <c r="AN231" s="22"/>
      <c r="AO231" s="20"/>
      <c r="AP231" s="22"/>
      <c r="AQ231" s="20"/>
      <c r="AR231" s="22"/>
      <c r="AS231" s="20"/>
      <c r="AT231" s="22"/>
      <c r="AU231" s="20"/>
      <c r="AV231" s="22"/>
      <c r="AW231" s="20"/>
      <c r="AX231" s="22"/>
      <c r="AY231" s="20"/>
      <c r="AZ231" s="22"/>
      <c r="BA231" s="20"/>
      <c r="BB231" s="22"/>
      <c r="BC231" s="20"/>
      <c r="BD231" s="22"/>
      <c r="BE231" s="20"/>
      <c r="BF231" s="22"/>
      <c r="BG231" s="83"/>
      <c r="BH231" s="84"/>
      <c r="BI231" s="20"/>
      <c r="BJ231" s="95"/>
      <c r="BK231" s="20">
        <v>0</v>
      </c>
      <c r="BL231" s="21">
        <f t="shared" si="61"/>
        <v>0</v>
      </c>
      <c r="BM231" s="20"/>
      <c r="BN231" s="95">
        <f t="shared" si="51"/>
        <v>0</v>
      </c>
      <c r="BO231" s="20"/>
      <c r="BP231" s="21">
        <f t="shared" si="62"/>
        <v>0</v>
      </c>
      <c r="BQ231" s="20"/>
      <c r="BR231" s="22"/>
      <c r="BS231" s="20"/>
      <c r="BT231" s="22"/>
      <c r="BU231" s="20"/>
      <c r="BV231" s="22"/>
      <c r="BW231" s="20"/>
      <c r="BX231" s="22"/>
      <c r="BY231" s="20"/>
      <c r="BZ231" s="172"/>
      <c r="CA231" s="20"/>
      <c r="CB231" s="164"/>
      <c r="CC231" s="20"/>
      <c r="CD231" s="178"/>
      <c r="CE231" s="20"/>
      <c r="CF231" s="95"/>
      <c r="CG231" s="20"/>
      <c r="CH231" s="95"/>
      <c r="CI231" s="20"/>
      <c r="CJ231" s="22"/>
      <c r="CK231" s="20"/>
      <c r="CL231" s="22"/>
      <c r="CM231" s="20"/>
      <c r="CN231" s="22"/>
      <c r="CO231" s="20"/>
      <c r="CP231" s="22"/>
      <c r="CQ231" s="20"/>
      <c r="CR231" s="22"/>
      <c r="CS231" s="20"/>
      <c r="CT231" s="22"/>
      <c r="CU231" s="20"/>
      <c r="CV231" s="22"/>
      <c r="CW231" s="20"/>
      <c r="CX231" s="22"/>
      <c r="CY231" s="20"/>
      <c r="CZ231" s="22"/>
      <c r="DA231" s="20"/>
      <c r="DB231" s="22"/>
      <c r="DC231" s="20"/>
      <c r="DD231" s="22"/>
      <c r="DE231" s="20"/>
      <c r="DF231" s="22"/>
      <c r="DG231" s="20"/>
      <c r="DH231" s="22"/>
      <c r="DI231" s="20"/>
      <c r="DJ231" s="22"/>
      <c r="DK231" s="20"/>
      <c r="DL231" s="22"/>
      <c r="DM231" s="20"/>
      <c r="DN231" s="22"/>
      <c r="DO231" s="20"/>
      <c r="DP231" s="22"/>
      <c r="DQ231" s="20"/>
      <c r="DR231" s="22"/>
      <c r="DS231" s="20"/>
      <c r="DT231" s="22"/>
      <c r="DU231" s="20"/>
      <c r="DV231" s="22"/>
      <c r="DW231" s="20"/>
      <c r="DX231" s="22"/>
      <c r="DY231" s="20"/>
      <c r="DZ231" s="22"/>
      <c r="EA231" s="23">
        <f t="shared" si="56"/>
        <v>0</v>
      </c>
      <c r="EB231" s="21">
        <f t="shared" si="52"/>
        <v>0</v>
      </c>
      <c r="EC231" s="193" t="e">
        <f t="shared" si="53"/>
        <v>#REF!</v>
      </c>
      <c r="ED231" s="193">
        <f t="shared" si="54"/>
        <v>0</v>
      </c>
      <c r="EE231" s="194">
        <f t="shared" si="57"/>
        <v>300</v>
      </c>
      <c r="EF231" s="185"/>
      <c r="EG231" s="185" t="s">
        <v>794</v>
      </c>
      <c r="EH231" s="185" t="s">
        <v>795</v>
      </c>
      <c r="EI231" s="185" t="s">
        <v>389</v>
      </c>
      <c r="EJ231" s="185">
        <v>300</v>
      </c>
      <c r="EK231" s="185">
        <v>20849.400000000001</v>
      </c>
      <c r="EL231" s="185"/>
      <c r="EM231" s="185"/>
      <c r="EN231" s="185"/>
      <c r="EO231" s="185"/>
      <c r="EP231" s="185"/>
      <c r="EQ231" s="185"/>
      <c r="ER231" s="185"/>
      <c r="ES231" s="185"/>
      <c r="ET231" s="185"/>
      <c r="EU231" s="185"/>
      <c r="EV231" s="185"/>
      <c r="EW231" s="185"/>
      <c r="EX231" s="185"/>
      <c r="EY231" s="185"/>
      <c r="EZ231" s="185"/>
      <c r="FA231" s="185"/>
      <c r="FB231" s="185"/>
      <c r="FC231" s="185"/>
      <c r="FD231" s="185"/>
      <c r="FE231" s="185"/>
      <c r="FF231" s="185"/>
      <c r="FG231" s="195"/>
      <c r="FH231" s="185"/>
      <c r="FI231" s="185"/>
      <c r="FJ231" s="185"/>
      <c r="FK231" s="185"/>
      <c r="FL231" s="185"/>
      <c r="FM231" s="185"/>
      <c r="FN231" s="185"/>
      <c r="FO231" s="185"/>
      <c r="FP231" s="185"/>
      <c r="FQ231" s="185"/>
      <c r="FR231" s="185"/>
      <c r="FS231" s="185"/>
      <c r="FT231" s="185"/>
      <c r="FU231" s="185"/>
      <c r="FV231" s="185"/>
      <c r="FW231" s="185"/>
      <c r="FX231" s="185"/>
      <c r="FY231" s="185"/>
      <c r="FZ231" s="185"/>
      <c r="GA231" s="185"/>
      <c r="GB231" s="185"/>
      <c r="GC231" s="185"/>
      <c r="GD231" s="185"/>
      <c r="GE231" s="185"/>
      <c r="GF231" s="185"/>
      <c r="GG231" s="185"/>
      <c r="GH231" s="185"/>
      <c r="GI231" s="185"/>
      <c r="GJ231" s="185"/>
      <c r="GK231" s="185"/>
      <c r="GL231" s="185"/>
      <c r="GM231" s="185"/>
      <c r="GN231" s="185"/>
      <c r="GO231" s="185"/>
      <c r="GP231" s="185"/>
      <c r="GQ231" s="185"/>
      <c r="GR231" s="185"/>
      <c r="GS231" s="185"/>
      <c r="GT231" s="185"/>
      <c r="GU231" s="185"/>
      <c r="GV231" s="185"/>
      <c r="GW231" s="185"/>
      <c r="GX231" s="185"/>
      <c r="GY231" s="185"/>
      <c r="GZ231" s="185"/>
      <c r="HA231" s="185"/>
      <c r="HB231" s="185"/>
      <c r="HC231" s="185"/>
      <c r="HD231" s="185"/>
      <c r="HE231" s="185"/>
      <c r="HF231" s="185"/>
      <c r="HG231" s="185"/>
      <c r="HH231" s="185"/>
      <c r="HI231" s="185"/>
      <c r="HJ231" s="185"/>
      <c r="HK231" s="185"/>
      <c r="HL231" s="185"/>
      <c r="HM231" s="185"/>
      <c r="HN231" s="185"/>
      <c r="HO231" s="185"/>
      <c r="HP231" s="185"/>
      <c r="HQ231" s="185"/>
      <c r="HR231" s="185"/>
      <c r="HS231" s="185"/>
      <c r="HT231" s="185"/>
      <c r="HU231" s="185"/>
      <c r="HV231" s="185"/>
      <c r="HW231" s="185"/>
      <c r="HX231" s="185"/>
      <c r="HY231" s="185"/>
      <c r="HZ231" s="185"/>
      <c r="IA231" s="185"/>
      <c r="IB231" s="185"/>
      <c r="IC231" s="185"/>
      <c r="ID231" s="185"/>
      <c r="IE231" s="185"/>
      <c r="IF231" s="185"/>
      <c r="IG231" s="185"/>
      <c r="IH231" s="185"/>
      <c r="II231" s="185"/>
      <c r="IJ231" s="185"/>
      <c r="IK231" s="185"/>
      <c r="IL231" s="185"/>
      <c r="IM231" s="185"/>
      <c r="IN231" s="185"/>
      <c r="IO231" s="185"/>
      <c r="IP231" s="185"/>
      <c r="IQ231" s="185"/>
      <c r="IR231" s="185"/>
      <c r="IS231" s="185"/>
      <c r="IT231" s="185"/>
      <c r="IU231" s="185"/>
      <c r="IV231" s="185"/>
      <c r="IW231" s="185"/>
      <c r="IX231" s="185"/>
      <c r="IY231" s="185"/>
      <c r="IZ231" s="185"/>
      <c r="JA231" s="185"/>
      <c r="JB231" s="185"/>
      <c r="JC231" s="185"/>
      <c r="JD231" s="185"/>
      <c r="JE231" s="185"/>
      <c r="JF231" s="185"/>
      <c r="JG231" s="185"/>
      <c r="JH231" s="185"/>
      <c r="JI231" s="185"/>
      <c r="JJ231" s="185"/>
      <c r="JK231" s="185"/>
      <c r="JL231" s="185"/>
      <c r="JM231" s="185"/>
      <c r="JN231" s="185"/>
      <c r="JO231" s="185"/>
      <c r="JP231" s="185"/>
      <c r="JQ231" s="185"/>
      <c r="JR231" s="185"/>
      <c r="JS231" s="185"/>
      <c r="JT231" s="185"/>
      <c r="JU231" s="185"/>
      <c r="JV231" s="185"/>
      <c r="JW231" s="185"/>
      <c r="JX231" s="185"/>
      <c r="JY231" s="185"/>
      <c r="JZ231" s="185"/>
      <c r="KA231" s="185"/>
      <c r="KB231" s="185"/>
      <c r="KC231" s="185"/>
      <c r="KD231" s="185"/>
      <c r="KE231" s="185"/>
      <c r="KF231" s="185"/>
      <c r="KG231" s="185"/>
      <c r="KH231" s="185"/>
      <c r="KI231" s="185"/>
      <c r="KJ231" s="185"/>
      <c r="KK231" s="185"/>
      <c r="KL231" s="185"/>
      <c r="KM231" s="185"/>
      <c r="KN231" s="185"/>
      <c r="KO231" s="185"/>
      <c r="KP231" s="185"/>
      <c r="KQ231" s="185"/>
      <c r="KR231" s="185"/>
      <c r="KS231" s="185"/>
      <c r="KT231" s="185"/>
      <c r="KU231" s="185"/>
      <c r="KV231" s="185"/>
      <c r="KW231" s="185"/>
      <c r="KX231" s="185"/>
      <c r="KY231" s="185"/>
      <c r="KZ231" s="185"/>
      <c r="LA231" s="185"/>
      <c r="LB231" s="185"/>
      <c r="LC231" s="185"/>
      <c r="LD231" s="185"/>
      <c r="LE231" s="185"/>
      <c r="LF231" s="185"/>
      <c r="LG231" s="185"/>
      <c r="LH231" s="185"/>
      <c r="LI231" s="185"/>
      <c r="LJ231" s="185"/>
      <c r="LK231" s="185"/>
      <c r="LL231" s="185"/>
      <c r="LM231" s="185"/>
      <c r="LN231" s="185"/>
      <c r="LO231" s="185"/>
      <c r="LP231" s="185"/>
      <c r="LQ231" s="185"/>
      <c r="LR231" s="185"/>
      <c r="LS231" s="185"/>
      <c r="LT231" s="185"/>
    </row>
    <row r="232" spans="1:332" ht="21" customHeight="1">
      <c r="A232" s="196" t="str">
        <f t="shared" si="50"/>
        <v>10.1.12</v>
      </c>
      <c r="B232" s="253" t="str">
        <f t="shared" si="50"/>
        <v xml:space="preserve">Suministro e instalacion union coupling  acero alcarbon  Ø  2 1/2"     </v>
      </c>
      <c r="C232" s="196" t="str">
        <f t="shared" si="50"/>
        <v>UN</v>
      </c>
      <c r="D232" s="196">
        <f t="shared" si="50"/>
        <v>195</v>
      </c>
      <c r="E232" s="196">
        <f t="shared" si="50"/>
        <v>24471.81</v>
      </c>
      <c r="F232" s="197">
        <f t="shared" si="55"/>
        <v>4772002.95</v>
      </c>
      <c r="G232" s="20"/>
      <c r="H232" s="21">
        <f t="shared" si="58"/>
        <v>0</v>
      </c>
      <c r="I232" s="20"/>
      <c r="J232" s="21">
        <f t="shared" si="59"/>
        <v>0</v>
      </c>
      <c r="K232" s="20"/>
      <c r="L232" s="21">
        <f t="shared" si="60"/>
        <v>0</v>
      </c>
      <c r="M232" s="20"/>
      <c r="N232" s="33">
        <f t="shared" si="63"/>
        <v>0</v>
      </c>
      <c r="O232" s="20"/>
      <c r="P232" s="22"/>
      <c r="Q232" s="20"/>
      <c r="R232" s="22"/>
      <c r="S232" s="20"/>
      <c r="T232" s="22"/>
      <c r="U232" s="20"/>
      <c r="V232" s="22"/>
      <c r="W232" s="20"/>
      <c r="X232" s="22"/>
      <c r="Y232" s="20"/>
      <c r="Z232" s="22"/>
      <c r="AA232" s="20"/>
      <c r="AB232" s="22"/>
      <c r="AC232" s="20"/>
      <c r="AD232" s="22"/>
      <c r="AE232" s="20"/>
      <c r="AF232" s="22"/>
      <c r="AG232" s="20"/>
      <c r="AH232" s="22"/>
      <c r="AI232" s="20"/>
      <c r="AJ232" s="22"/>
      <c r="AK232" s="20"/>
      <c r="AL232" s="22"/>
      <c r="AM232" s="20"/>
      <c r="AN232" s="22"/>
      <c r="AO232" s="20"/>
      <c r="AP232" s="22"/>
      <c r="AQ232" s="20"/>
      <c r="AR232" s="22"/>
      <c r="AS232" s="20"/>
      <c r="AT232" s="22"/>
      <c r="AU232" s="20"/>
      <c r="AV232" s="22"/>
      <c r="AW232" s="20"/>
      <c r="AX232" s="22"/>
      <c r="AY232" s="20"/>
      <c r="AZ232" s="22"/>
      <c r="BA232" s="20"/>
      <c r="BB232" s="22"/>
      <c r="BC232" s="20"/>
      <c r="BD232" s="22"/>
      <c r="BE232" s="20"/>
      <c r="BF232" s="22"/>
      <c r="BG232" s="83"/>
      <c r="BH232" s="84"/>
      <c r="BI232" s="20"/>
      <c r="BJ232" s="95"/>
      <c r="BK232" s="20">
        <v>0</v>
      </c>
      <c r="BL232" s="21">
        <f t="shared" si="61"/>
        <v>0</v>
      </c>
      <c r="BM232" s="20"/>
      <c r="BN232" s="95">
        <f t="shared" si="51"/>
        <v>0</v>
      </c>
      <c r="BO232" s="20"/>
      <c r="BP232" s="21">
        <f t="shared" si="62"/>
        <v>0</v>
      </c>
      <c r="BQ232" s="20"/>
      <c r="BR232" s="22"/>
      <c r="BS232" s="20"/>
      <c r="BT232" s="22"/>
      <c r="BU232" s="20"/>
      <c r="BV232" s="22"/>
      <c r="BW232" s="20"/>
      <c r="BX232" s="22"/>
      <c r="BY232" s="20"/>
      <c r="BZ232" s="172"/>
      <c r="CA232" s="20"/>
      <c r="CB232" s="164"/>
      <c r="CC232" s="20"/>
      <c r="CD232" s="178"/>
      <c r="CE232" s="20"/>
      <c r="CF232" s="95"/>
      <c r="CG232" s="20"/>
      <c r="CH232" s="95"/>
      <c r="CI232" s="20"/>
      <c r="CJ232" s="22"/>
      <c r="CK232" s="20"/>
      <c r="CL232" s="22"/>
      <c r="CM232" s="20"/>
      <c r="CN232" s="22"/>
      <c r="CO232" s="20"/>
      <c r="CP232" s="22"/>
      <c r="CQ232" s="20"/>
      <c r="CR232" s="22"/>
      <c r="CS232" s="20"/>
      <c r="CT232" s="22"/>
      <c r="CU232" s="20"/>
      <c r="CV232" s="22"/>
      <c r="CW232" s="20"/>
      <c r="CX232" s="22"/>
      <c r="CY232" s="20"/>
      <c r="CZ232" s="22"/>
      <c r="DA232" s="20"/>
      <c r="DB232" s="22"/>
      <c r="DC232" s="20"/>
      <c r="DD232" s="22"/>
      <c r="DE232" s="20"/>
      <c r="DF232" s="22"/>
      <c r="DG232" s="20"/>
      <c r="DH232" s="22"/>
      <c r="DI232" s="20"/>
      <c r="DJ232" s="22"/>
      <c r="DK232" s="20"/>
      <c r="DL232" s="22"/>
      <c r="DM232" s="20"/>
      <c r="DN232" s="22"/>
      <c r="DO232" s="20"/>
      <c r="DP232" s="22"/>
      <c r="DQ232" s="20"/>
      <c r="DR232" s="22"/>
      <c r="DS232" s="20"/>
      <c r="DT232" s="22"/>
      <c r="DU232" s="20"/>
      <c r="DV232" s="22"/>
      <c r="DW232" s="20"/>
      <c r="DX232" s="22"/>
      <c r="DY232" s="20"/>
      <c r="DZ232" s="22"/>
      <c r="EA232" s="23">
        <f t="shared" si="56"/>
        <v>0</v>
      </c>
      <c r="EB232" s="21">
        <f t="shared" si="52"/>
        <v>0</v>
      </c>
      <c r="EC232" s="193" t="e">
        <f t="shared" si="53"/>
        <v>#REF!</v>
      </c>
      <c r="ED232" s="193">
        <f t="shared" si="54"/>
        <v>0</v>
      </c>
      <c r="EE232" s="194">
        <f t="shared" si="57"/>
        <v>195</v>
      </c>
      <c r="EF232" s="185"/>
      <c r="EG232" s="185" t="s">
        <v>796</v>
      </c>
      <c r="EH232" s="185" t="s">
        <v>797</v>
      </c>
      <c r="EI232" s="185" t="s">
        <v>389</v>
      </c>
      <c r="EJ232" s="185">
        <v>195</v>
      </c>
      <c r="EK232" s="185">
        <v>24471.81</v>
      </c>
      <c r="EL232" s="185"/>
      <c r="EM232" s="185"/>
      <c r="EN232" s="185"/>
      <c r="EO232" s="185"/>
      <c r="EP232" s="185"/>
      <c r="EQ232" s="185"/>
      <c r="ER232" s="185"/>
      <c r="ES232" s="185"/>
      <c r="ET232" s="185"/>
      <c r="EU232" s="185"/>
      <c r="EV232" s="185"/>
      <c r="EW232" s="185"/>
      <c r="EX232" s="185"/>
      <c r="EY232" s="185"/>
      <c r="EZ232" s="185"/>
      <c r="FA232" s="185"/>
      <c r="FB232" s="185"/>
      <c r="FC232" s="185"/>
      <c r="FD232" s="185"/>
      <c r="FE232" s="185"/>
      <c r="FF232" s="185"/>
      <c r="FG232" s="195"/>
      <c r="FH232" s="185"/>
      <c r="FI232" s="185"/>
      <c r="FJ232" s="185"/>
      <c r="FK232" s="185"/>
      <c r="FL232" s="185"/>
      <c r="FM232" s="185"/>
      <c r="FN232" s="185"/>
      <c r="FO232" s="185"/>
      <c r="FP232" s="185"/>
      <c r="FQ232" s="185"/>
      <c r="FR232" s="185"/>
      <c r="FS232" s="185"/>
      <c r="FT232" s="185"/>
      <c r="FU232" s="185"/>
      <c r="FV232" s="185"/>
      <c r="FW232" s="185"/>
      <c r="FX232" s="185"/>
      <c r="FY232" s="185"/>
      <c r="FZ232" s="185"/>
      <c r="GA232" s="185"/>
      <c r="GB232" s="185"/>
      <c r="GC232" s="185"/>
      <c r="GD232" s="185"/>
      <c r="GE232" s="185"/>
      <c r="GF232" s="185"/>
      <c r="GG232" s="185"/>
      <c r="GH232" s="185"/>
      <c r="GI232" s="185"/>
      <c r="GJ232" s="185"/>
      <c r="GK232" s="185"/>
      <c r="GL232" s="185"/>
      <c r="GM232" s="185"/>
      <c r="GN232" s="185"/>
      <c r="GO232" s="185"/>
      <c r="GP232" s="185"/>
      <c r="GQ232" s="185"/>
      <c r="GR232" s="185"/>
      <c r="GS232" s="185"/>
      <c r="GT232" s="185"/>
      <c r="GU232" s="185"/>
      <c r="GV232" s="185"/>
      <c r="GW232" s="185"/>
      <c r="GX232" s="185"/>
      <c r="GY232" s="185"/>
      <c r="GZ232" s="185"/>
      <c r="HA232" s="185"/>
      <c r="HB232" s="185"/>
      <c r="HC232" s="185"/>
      <c r="HD232" s="185"/>
      <c r="HE232" s="185"/>
      <c r="HF232" s="185"/>
      <c r="HG232" s="185"/>
      <c r="HH232" s="185"/>
      <c r="HI232" s="185"/>
      <c r="HJ232" s="185"/>
      <c r="HK232" s="185"/>
      <c r="HL232" s="185"/>
      <c r="HM232" s="185"/>
      <c r="HN232" s="185"/>
      <c r="HO232" s="185"/>
      <c r="HP232" s="185"/>
      <c r="HQ232" s="185"/>
      <c r="HR232" s="185"/>
      <c r="HS232" s="185"/>
      <c r="HT232" s="185"/>
      <c r="HU232" s="185"/>
      <c r="HV232" s="185"/>
      <c r="HW232" s="185"/>
      <c r="HX232" s="185"/>
      <c r="HY232" s="185"/>
      <c r="HZ232" s="185"/>
      <c r="IA232" s="185"/>
      <c r="IB232" s="185"/>
      <c r="IC232" s="185"/>
      <c r="ID232" s="185"/>
      <c r="IE232" s="185"/>
      <c r="IF232" s="185"/>
      <c r="IG232" s="185"/>
      <c r="IH232" s="185"/>
      <c r="II232" s="185"/>
      <c r="IJ232" s="185"/>
      <c r="IK232" s="185"/>
      <c r="IL232" s="185"/>
      <c r="IM232" s="185"/>
      <c r="IN232" s="185"/>
      <c r="IO232" s="185"/>
      <c r="IP232" s="185"/>
      <c r="IQ232" s="185"/>
      <c r="IR232" s="185"/>
      <c r="IS232" s="185"/>
      <c r="IT232" s="185"/>
      <c r="IU232" s="185"/>
      <c r="IV232" s="185"/>
      <c r="IW232" s="185"/>
      <c r="IX232" s="185"/>
      <c r="IY232" s="185"/>
      <c r="IZ232" s="185"/>
      <c r="JA232" s="185"/>
      <c r="JB232" s="185"/>
      <c r="JC232" s="185"/>
      <c r="JD232" s="185"/>
      <c r="JE232" s="185"/>
      <c r="JF232" s="185"/>
      <c r="JG232" s="185"/>
      <c r="JH232" s="185"/>
      <c r="JI232" s="185"/>
      <c r="JJ232" s="185"/>
      <c r="JK232" s="185"/>
      <c r="JL232" s="185"/>
      <c r="JM232" s="185"/>
      <c r="JN232" s="185"/>
      <c r="JO232" s="185"/>
      <c r="JP232" s="185"/>
      <c r="JQ232" s="185"/>
      <c r="JR232" s="185"/>
      <c r="JS232" s="185"/>
      <c r="JT232" s="185"/>
      <c r="JU232" s="185"/>
      <c r="JV232" s="185"/>
      <c r="JW232" s="185"/>
      <c r="JX232" s="185"/>
      <c r="JY232" s="185"/>
      <c r="JZ232" s="185"/>
      <c r="KA232" s="185"/>
      <c r="KB232" s="185"/>
      <c r="KC232" s="185"/>
      <c r="KD232" s="185"/>
      <c r="KE232" s="185"/>
      <c r="KF232" s="185"/>
      <c r="KG232" s="185"/>
      <c r="KH232" s="185"/>
      <c r="KI232" s="185"/>
      <c r="KJ232" s="185"/>
      <c r="KK232" s="185"/>
      <c r="KL232" s="185"/>
      <c r="KM232" s="185"/>
      <c r="KN232" s="185"/>
      <c r="KO232" s="185"/>
      <c r="KP232" s="185"/>
      <c r="KQ232" s="185"/>
      <c r="KR232" s="185"/>
      <c r="KS232" s="185"/>
      <c r="KT232" s="185"/>
      <c r="KU232" s="185"/>
      <c r="KV232" s="185"/>
      <c r="KW232" s="185"/>
      <c r="KX232" s="185"/>
      <c r="KY232" s="185"/>
      <c r="KZ232" s="185"/>
      <c r="LA232" s="185"/>
      <c r="LB232" s="185"/>
      <c r="LC232" s="185"/>
      <c r="LD232" s="185"/>
      <c r="LE232" s="185"/>
      <c r="LF232" s="185"/>
      <c r="LG232" s="185"/>
      <c r="LH232" s="185"/>
      <c r="LI232" s="185"/>
      <c r="LJ232" s="185"/>
      <c r="LK232" s="185"/>
      <c r="LL232" s="185"/>
      <c r="LM232" s="185"/>
      <c r="LN232" s="185"/>
      <c r="LO232" s="185"/>
      <c r="LP232" s="185"/>
      <c r="LQ232" s="185"/>
      <c r="LR232" s="185"/>
      <c r="LS232" s="185"/>
      <c r="LT232" s="185"/>
    </row>
    <row r="233" spans="1:332" ht="18" customHeight="1">
      <c r="A233" s="196" t="str">
        <f t="shared" si="50"/>
        <v>10.1.13</v>
      </c>
      <c r="B233" s="253" t="str">
        <f t="shared" si="50"/>
        <v xml:space="preserve">Suministro e instalacion union  coupling acero alcarbon  Ø  3" </v>
      </c>
      <c r="C233" s="196" t="str">
        <f t="shared" si="50"/>
        <v>UN</v>
      </c>
      <c r="D233" s="196">
        <f t="shared" si="50"/>
        <v>260</v>
      </c>
      <c r="E233" s="196">
        <f t="shared" si="50"/>
        <v>33054.120000000003</v>
      </c>
      <c r="F233" s="197">
        <f t="shared" si="55"/>
        <v>8594071.2000000011</v>
      </c>
      <c r="G233" s="20"/>
      <c r="H233" s="21">
        <f t="shared" si="58"/>
        <v>0</v>
      </c>
      <c r="I233" s="20"/>
      <c r="J233" s="21">
        <f t="shared" si="59"/>
        <v>0</v>
      </c>
      <c r="K233" s="20"/>
      <c r="L233" s="21">
        <f t="shared" si="60"/>
        <v>0</v>
      </c>
      <c r="M233" s="20"/>
      <c r="N233" s="33">
        <f t="shared" si="63"/>
        <v>0</v>
      </c>
      <c r="O233" s="20"/>
      <c r="P233" s="22"/>
      <c r="Q233" s="20"/>
      <c r="R233" s="22"/>
      <c r="S233" s="20"/>
      <c r="T233" s="22"/>
      <c r="U233" s="20"/>
      <c r="V233" s="22"/>
      <c r="W233" s="20"/>
      <c r="X233" s="22"/>
      <c r="Y233" s="20"/>
      <c r="Z233" s="22"/>
      <c r="AA233" s="20"/>
      <c r="AB233" s="22"/>
      <c r="AC233" s="20"/>
      <c r="AD233" s="22"/>
      <c r="AE233" s="20"/>
      <c r="AF233" s="22"/>
      <c r="AG233" s="20"/>
      <c r="AH233" s="22"/>
      <c r="AI233" s="20"/>
      <c r="AJ233" s="22"/>
      <c r="AK233" s="20"/>
      <c r="AL233" s="22"/>
      <c r="AM233" s="20"/>
      <c r="AN233" s="22"/>
      <c r="AO233" s="20"/>
      <c r="AP233" s="22"/>
      <c r="AQ233" s="20"/>
      <c r="AR233" s="22"/>
      <c r="AS233" s="20"/>
      <c r="AT233" s="22"/>
      <c r="AU233" s="20"/>
      <c r="AV233" s="22"/>
      <c r="AW233" s="20"/>
      <c r="AX233" s="22"/>
      <c r="AY233" s="20"/>
      <c r="AZ233" s="22"/>
      <c r="BA233" s="20"/>
      <c r="BB233" s="22"/>
      <c r="BC233" s="20"/>
      <c r="BD233" s="22"/>
      <c r="BE233" s="20"/>
      <c r="BF233" s="22"/>
      <c r="BG233" s="83"/>
      <c r="BH233" s="84"/>
      <c r="BI233" s="20"/>
      <c r="BJ233" s="95"/>
      <c r="BK233" s="20">
        <v>0</v>
      </c>
      <c r="BL233" s="21">
        <f t="shared" si="61"/>
        <v>0</v>
      </c>
      <c r="BM233" s="20"/>
      <c r="BN233" s="95">
        <f t="shared" si="51"/>
        <v>0</v>
      </c>
      <c r="BO233" s="20"/>
      <c r="BP233" s="21">
        <f t="shared" si="62"/>
        <v>0</v>
      </c>
      <c r="BQ233" s="20"/>
      <c r="BR233" s="22"/>
      <c r="BS233" s="20"/>
      <c r="BT233" s="22"/>
      <c r="BU233" s="20"/>
      <c r="BV233" s="22"/>
      <c r="BW233" s="20"/>
      <c r="BX233" s="22"/>
      <c r="BY233" s="20"/>
      <c r="BZ233" s="172"/>
      <c r="CA233" s="20"/>
      <c r="CB233" s="164"/>
      <c r="CC233" s="20"/>
      <c r="CD233" s="178"/>
      <c r="CE233" s="20"/>
      <c r="CF233" s="95"/>
      <c r="CG233" s="20"/>
      <c r="CH233" s="95"/>
      <c r="CI233" s="20"/>
      <c r="CJ233" s="22"/>
      <c r="CK233" s="20"/>
      <c r="CL233" s="22"/>
      <c r="CM233" s="20"/>
      <c r="CN233" s="22"/>
      <c r="CO233" s="20"/>
      <c r="CP233" s="22"/>
      <c r="CQ233" s="20"/>
      <c r="CR233" s="22"/>
      <c r="CS233" s="20"/>
      <c r="CT233" s="22"/>
      <c r="CU233" s="20"/>
      <c r="CV233" s="22"/>
      <c r="CW233" s="20"/>
      <c r="CX233" s="22"/>
      <c r="CY233" s="20"/>
      <c r="CZ233" s="22"/>
      <c r="DA233" s="20"/>
      <c r="DB233" s="22"/>
      <c r="DC233" s="20"/>
      <c r="DD233" s="22"/>
      <c r="DE233" s="20"/>
      <c r="DF233" s="22"/>
      <c r="DG233" s="20"/>
      <c r="DH233" s="22"/>
      <c r="DI233" s="20"/>
      <c r="DJ233" s="22"/>
      <c r="DK233" s="20"/>
      <c r="DL233" s="22"/>
      <c r="DM233" s="20"/>
      <c r="DN233" s="22"/>
      <c r="DO233" s="20"/>
      <c r="DP233" s="22"/>
      <c r="DQ233" s="20"/>
      <c r="DR233" s="22"/>
      <c r="DS233" s="20"/>
      <c r="DT233" s="22"/>
      <c r="DU233" s="20"/>
      <c r="DV233" s="22"/>
      <c r="DW233" s="20"/>
      <c r="DX233" s="22"/>
      <c r="DY233" s="20"/>
      <c r="DZ233" s="22"/>
      <c r="EA233" s="23">
        <f t="shared" si="56"/>
        <v>0</v>
      </c>
      <c r="EB233" s="21">
        <f t="shared" si="52"/>
        <v>0</v>
      </c>
      <c r="EC233" s="193" t="e">
        <f t="shared" si="53"/>
        <v>#REF!</v>
      </c>
      <c r="ED233" s="193">
        <f t="shared" si="54"/>
        <v>0</v>
      </c>
      <c r="EE233" s="194">
        <f t="shared" si="57"/>
        <v>260</v>
      </c>
      <c r="EF233" s="185"/>
      <c r="EG233" s="185" t="s">
        <v>798</v>
      </c>
      <c r="EH233" s="185" t="s">
        <v>799</v>
      </c>
      <c r="EI233" s="185" t="s">
        <v>389</v>
      </c>
      <c r="EJ233" s="185">
        <v>260</v>
      </c>
      <c r="EK233" s="185">
        <v>33054.120000000003</v>
      </c>
      <c r="EL233" s="185"/>
      <c r="EM233" s="185"/>
      <c r="EN233" s="185"/>
      <c r="EO233" s="185"/>
      <c r="EP233" s="185"/>
      <c r="EQ233" s="185"/>
      <c r="ER233" s="185"/>
      <c r="ES233" s="185"/>
      <c r="ET233" s="185"/>
      <c r="EU233" s="185"/>
      <c r="EV233" s="185"/>
      <c r="EW233" s="185"/>
      <c r="EX233" s="185"/>
      <c r="EY233" s="185"/>
      <c r="EZ233" s="185"/>
      <c r="FA233" s="185"/>
      <c r="FB233" s="185"/>
      <c r="FC233" s="185"/>
      <c r="FD233" s="185"/>
      <c r="FE233" s="185"/>
      <c r="FF233" s="185"/>
      <c r="FG233" s="195"/>
      <c r="FH233" s="185"/>
      <c r="FI233" s="185"/>
      <c r="FJ233" s="185"/>
      <c r="FK233" s="185"/>
      <c r="FL233" s="185"/>
      <c r="FM233" s="185"/>
      <c r="FN233" s="185"/>
      <c r="FO233" s="185"/>
      <c r="FP233" s="185"/>
      <c r="FQ233" s="185"/>
      <c r="FR233" s="185"/>
      <c r="FS233" s="185"/>
      <c r="FT233" s="185"/>
      <c r="FU233" s="185"/>
      <c r="FV233" s="185"/>
      <c r="FW233" s="185"/>
      <c r="FX233" s="185"/>
      <c r="FY233" s="185"/>
      <c r="FZ233" s="185"/>
      <c r="GA233" s="185"/>
      <c r="GB233" s="185"/>
      <c r="GC233" s="185"/>
      <c r="GD233" s="185"/>
      <c r="GE233" s="185"/>
      <c r="GF233" s="185"/>
      <c r="GG233" s="185"/>
      <c r="GH233" s="185"/>
      <c r="GI233" s="185"/>
      <c r="GJ233" s="185"/>
      <c r="GK233" s="185"/>
      <c r="GL233" s="185"/>
      <c r="GM233" s="185"/>
      <c r="GN233" s="185"/>
      <c r="GO233" s="185"/>
      <c r="GP233" s="185"/>
      <c r="GQ233" s="185"/>
      <c r="GR233" s="185"/>
      <c r="GS233" s="185"/>
      <c r="GT233" s="185"/>
      <c r="GU233" s="185"/>
      <c r="GV233" s="185"/>
      <c r="GW233" s="185"/>
      <c r="GX233" s="185"/>
      <c r="GY233" s="185"/>
      <c r="GZ233" s="185"/>
      <c r="HA233" s="185"/>
      <c r="HB233" s="185"/>
      <c r="HC233" s="185"/>
      <c r="HD233" s="185"/>
      <c r="HE233" s="185"/>
      <c r="HF233" s="185"/>
      <c r="HG233" s="185"/>
      <c r="HH233" s="185"/>
      <c r="HI233" s="185"/>
      <c r="HJ233" s="185"/>
      <c r="HK233" s="185"/>
      <c r="HL233" s="185"/>
      <c r="HM233" s="185"/>
      <c r="HN233" s="185"/>
      <c r="HO233" s="185"/>
      <c r="HP233" s="185"/>
      <c r="HQ233" s="185"/>
      <c r="HR233" s="185"/>
      <c r="HS233" s="185"/>
      <c r="HT233" s="185"/>
      <c r="HU233" s="185"/>
      <c r="HV233" s="185"/>
      <c r="HW233" s="185"/>
      <c r="HX233" s="185"/>
      <c r="HY233" s="185"/>
      <c r="HZ233" s="185"/>
      <c r="IA233" s="185"/>
      <c r="IB233" s="185"/>
      <c r="IC233" s="185"/>
      <c r="ID233" s="185"/>
      <c r="IE233" s="185"/>
      <c r="IF233" s="185"/>
      <c r="IG233" s="185"/>
      <c r="IH233" s="185"/>
      <c r="II233" s="185"/>
      <c r="IJ233" s="185"/>
      <c r="IK233" s="185"/>
      <c r="IL233" s="185"/>
      <c r="IM233" s="185"/>
      <c r="IN233" s="185"/>
      <c r="IO233" s="185"/>
      <c r="IP233" s="185"/>
      <c r="IQ233" s="185"/>
      <c r="IR233" s="185"/>
      <c r="IS233" s="185"/>
      <c r="IT233" s="185"/>
      <c r="IU233" s="185"/>
      <c r="IV233" s="185"/>
      <c r="IW233" s="185"/>
      <c r="IX233" s="185"/>
      <c r="IY233" s="185"/>
      <c r="IZ233" s="185"/>
      <c r="JA233" s="185"/>
      <c r="JB233" s="185"/>
      <c r="JC233" s="185"/>
      <c r="JD233" s="185"/>
      <c r="JE233" s="185"/>
      <c r="JF233" s="185"/>
      <c r="JG233" s="185"/>
      <c r="JH233" s="185"/>
      <c r="JI233" s="185"/>
      <c r="JJ233" s="185"/>
      <c r="JK233" s="185"/>
      <c r="JL233" s="185"/>
      <c r="JM233" s="185"/>
      <c r="JN233" s="185"/>
      <c r="JO233" s="185"/>
      <c r="JP233" s="185"/>
      <c r="JQ233" s="185"/>
      <c r="JR233" s="185"/>
      <c r="JS233" s="185"/>
      <c r="JT233" s="185"/>
      <c r="JU233" s="185"/>
      <c r="JV233" s="185"/>
      <c r="JW233" s="185"/>
      <c r="JX233" s="185"/>
      <c r="JY233" s="185"/>
      <c r="JZ233" s="185"/>
      <c r="KA233" s="185"/>
      <c r="KB233" s="185"/>
      <c r="KC233" s="185"/>
      <c r="KD233" s="185"/>
      <c r="KE233" s="185"/>
      <c r="KF233" s="185"/>
      <c r="KG233" s="185"/>
      <c r="KH233" s="185"/>
      <c r="KI233" s="185"/>
      <c r="KJ233" s="185"/>
      <c r="KK233" s="185"/>
      <c r="KL233" s="185"/>
      <c r="KM233" s="185"/>
      <c r="KN233" s="185"/>
      <c r="KO233" s="185"/>
      <c r="KP233" s="185"/>
      <c r="KQ233" s="185"/>
      <c r="KR233" s="185"/>
      <c r="KS233" s="185"/>
      <c r="KT233" s="185"/>
      <c r="KU233" s="185"/>
      <c r="KV233" s="185"/>
      <c r="KW233" s="185"/>
      <c r="KX233" s="185"/>
      <c r="KY233" s="185"/>
      <c r="KZ233" s="185"/>
      <c r="LA233" s="185"/>
      <c r="LB233" s="185"/>
      <c r="LC233" s="185"/>
      <c r="LD233" s="185"/>
      <c r="LE233" s="185"/>
      <c r="LF233" s="185"/>
      <c r="LG233" s="185"/>
      <c r="LH233" s="185"/>
      <c r="LI233" s="185"/>
      <c r="LJ233" s="185"/>
      <c r="LK233" s="185"/>
      <c r="LL233" s="185"/>
      <c r="LM233" s="185"/>
      <c r="LN233" s="185"/>
      <c r="LO233" s="185"/>
      <c r="LP233" s="185"/>
      <c r="LQ233" s="185"/>
      <c r="LR233" s="185"/>
      <c r="LS233" s="185"/>
      <c r="LT233" s="185"/>
    </row>
    <row r="234" spans="1:332" s="190" customFormat="1" ht="14.45" customHeight="1">
      <c r="A234" s="196" t="str">
        <f t="shared" si="50"/>
        <v>10.1.14</v>
      </c>
      <c r="B234" s="253" t="str">
        <f t="shared" si="50"/>
        <v xml:space="preserve">Suministro e instalacion union coupling  acero alcarbon  Ø  4" </v>
      </c>
      <c r="C234" s="196" t="str">
        <f t="shared" si="50"/>
        <v>UN</v>
      </c>
      <c r="D234" s="196">
        <f t="shared" si="50"/>
        <v>140</v>
      </c>
      <c r="E234" s="196">
        <f t="shared" si="50"/>
        <v>35711.279999999999</v>
      </c>
      <c r="F234" s="197">
        <f t="shared" si="55"/>
        <v>4999579.2</v>
      </c>
      <c r="G234" s="20"/>
      <c r="H234" s="21">
        <f t="shared" si="58"/>
        <v>0</v>
      </c>
      <c r="I234" s="20"/>
      <c r="J234" s="21">
        <f t="shared" si="59"/>
        <v>0</v>
      </c>
      <c r="K234" s="20"/>
      <c r="L234" s="21">
        <f t="shared" si="60"/>
        <v>0</v>
      </c>
      <c r="M234" s="20"/>
      <c r="N234" s="33">
        <f t="shared" si="63"/>
        <v>0</v>
      </c>
      <c r="O234" s="20"/>
      <c r="P234" s="22"/>
      <c r="Q234" s="20"/>
      <c r="R234" s="22"/>
      <c r="S234" s="20"/>
      <c r="T234" s="22"/>
      <c r="U234" s="20"/>
      <c r="V234" s="22"/>
      <c r="W234" s="20"/>
      <c r="X234" s="22"/>
      <c r="Y234" s="20"/>
      <c r="Z234" s="22"/>
      <c r="AA234" s="20"/>
      <c r="AB234" s="22"/>
      <c r="AC234" s="20"/>
      <c r="AD234" s="22"/>
      <c r="AE234" s="20"/>
      <c r="AF234" s="22"/>
      <c r="AG234" s="20"/>
      <c r="AH234" s="22"/>
      <c r="AI234" s="20"/>
      <c r="AJ234" s="22"/>
      <c r="AK234" s="20"/>
      <c r="AL234" s="22"/>
      <c r="AM234" s="20"/>
      <c r="AN234" s="22"/>
      <c r="AO234" s="20"/>
      <c r="AP234" s="22"/>
      <c r="AQ234" s="20"/>
      <c r="AR234" s="22"/>
      <c r="AS234" s="20"/>
      <c r="AT234" s="22"/>
      <c r="AU234" s="20"/>
      <c r="AV234" s="22"/>
      <c r="AW234" s="20"/>
      <c r="AX234" s="22"/>
      <c r="AY234" s="20"/>
      <c r="AZ234" s="22"/>
      <c r="BA234" s="20"/>
      <c r="BB234" s="22"/>
      <c r="BC234" s="20"/>
      <c r="BD234" s="22"/>
      <c r="BE234" s="20"/>
      <c r="BF234" s="22"/>
      <c r="BG234" s="83"/>
      <c r="BH234" s="84"/>
      <c r="BI234" s="20"/>
      <c r="BJ234" s="95"/>
      <c r="BK234" s="20">
        <v>0</v>
      </c>
      <c r="BL234" s="21">
        <f t="shared" si="61"/>
        <v>0</v>
      </c>
      <c r="BM234" s="20"/>
      <c r="BN234" s="95">
        <f t="shared" si="51"/>
        <v>0</v>
      </c>
      <c r="BO234" s="20"/>
      <c r="BP234" s="21">
        <f t="shared" si="62"/>
        <v>0</v>
      </c>
      <c r="BQ234" s="20"/>
      <c r="BR234" s="22"/>
      <c r="BS234" s="20"/>
      <c r="BT234" s="22"/>
      <c r="BU234" s="20"/>
      <c r="BV234" s="22"/>
      <c r="BW234" s="20"/>
      <c r="BX234" s="22"/>
      <c r="BY234" s="20"/>
      <c r="BZ234" s="172"/>
      <c r="CA234" s="20"/>
      <c r="CB234" s="164"/>
      <c r="CC234" s="20"/>
      <c r="CD234" s="178"/>
      <c r="CE234" s="20"/>
      <c r="CF234" s="95"/>
      <c r="CG234" s="20"/>
      <c r="CH234" s="95"/>
      <c r="CI234" s="20"/>
      <c r="CJ234" s="22"/>
      <c r="CK234" s="20"/>
      <c r="CL234" s="22"/>
      <c r="CM234" s="20"/>
      <c r="CN234" s="22"/>
      <c r="CO234" s="20"/>
      <c r="CP234" s="22"/>
      <c r="CQ234" s="20"/>
      <c r="CR234" s="22"/>
      <c r="CS234" s="20"/>
      <c r="CT234" s="22"/>
      <c r="CU234" s="20"/>
      <c r="CV234" s="22"/>
      <c r="CW234" s="20"/>
      <c r="CX234" s="22"/>
      <c r="CY234" s="20"/>
      <c r="CZ234" s="22"/>
      <c r="DA234" s="20"/>
      <c r="DB234" s="22"/>
      <c r="DC234" s="20"/>
      <c r="DD234" s="22"/>
      <c r="DE234" s="20"/>
      <c r="DF234" s="22"/>
      <c r="DG234" s="20"/>
      <c r="DH234" s="22"/>
      <c r="DI234" s="20"/>
      <c r="DJ234" s="22"/>
      <c r="DK234" s="20"/>
      <c r="DL234" s="22"/>
      <c r="DM234" s="20"/>
      <c r="DN234" s="22"/>
      <c r="DO234" s="20"/>
      <c r="DP234" s="22"/>
      <c r="DQ234" s="20"/>
      <c r="DR234" s="22"/>
      <c r="DS234" s="20"/>
      <c r="DT234" s="22"/>
      <c r="DU234" s="20"/>
      <c r="DV234" s="22"/>
      <c r="DW234" s="20"/>
      <c r="DX234" s="22"/>
      <c r="DY234" s="20"/>
      <c r="DZ234" s="22"/>
      <c r="EA234" s="23">
        <f t="shared" si="56"/>
        <v>0</v>
      </c>
      <c r="EB234" s="21">
        <f t="shared" si="52"/>
        <v>0</v>
      </c>
      <c r="EC234" s="193" t="e">
        <f t="shared" si="53"/>
        <v>#REF!</v>
      </c>
      <c r="ED234" s="193">
        <f t="shared" si="54"/>
        <v>0</v>
      </c>
      <c r="EE234" s="194">
        <f t="shared" si="57"/>
        <v>140</v>
      </c>
      <c r="EF234" s="185"/>
      <c r="EG234" s="185" t="s">
        <v>800</v>
      </c>
      <c r="EH234" s="185" t="s">
        <v>801</v>
      </c>
      <c r="EI234" s="185" t="s">
        <v>389</v>
      </c>
      <c r="EJ234" s="185">
        <v>140</v>
      </c>
      <c r="EK234" s="185">
        <v>35711.279999999999</v>
      </c>
      <c r="EL234" s="185"/>
      <c r="EM234" s="185"/>
      <c r="EN234" s="185"/>
      <c r="EO234" s="185"/>
      <c r="EP234" s="185"/>
      <c r="EQ234" s="185"/>
      <c r="ER234" s="185"/>
      <c r="ES234" s="185"/>
      <c r="ET234" s="185"/>
      <c r="EU234" s="185"/>
      <c r="EV234" s="185"/>
      <c r="EW234" s="185"/>
      <c r="EX234" s="185"/>
      <c r="EY234" s="185"/>
      <c r="EZ234" s="185"/>
      <c r="FA234" s="185"/>
      <c r="FB234" s="185"/>
      <c r="FC234" s="185"/>
      <c r="FD234" s="185"/>
      <c r="FE234" s="185"/>
      <c r="FF234" s="185"/>
      <c r="FG234" s="195"/>
      <c r="FH234" s="185"/>
      <c r="FI234" s="185"/>
      <c r="FJ234" s="185"/>
      <c r="FK234" s="185"/>
      <c r="FL234" s="185"/>
      <c r="FM234" s="185"/>
      <c r="FN234" s="185"/>
      <c r="FO234" s="185"/>
      <c r="FP234" s="185"/>
      <c r="FQ234" s="185"/>
      <c r="FR234" s="185"/>
      <c r="FS234" s="185"/>
      <c r="FT234" s="185"/>
      <c r="FU234" s="185"/>
      <c r="FV234" s="185"/>
      <c r="FW234" s="185"/>
      <c r="FX234" s="185"/>
      <c r="FY234" s="185"/>
      <c r="FZ234" s="185"/>
      <c r="GA234" s="185"/>
      <c r="GB234" s="185"/>
      <c r="GC234" s="185"/>
      <c r="GD234" s="185"/>
      <c r="GE234" s="185"/>
      <c r="GF234" s="185"/>
      <c r="GG234" s="185"/>
      <c r="GH234" s="185"/>
      <c r="GI234" s="185"/>
      <c r="GJ234" s="185"/>
      <c r="GK234" s="185"/>
      <c r="GL234" s="185"/>
      <c r="GM234" s="185"/>
      <c r="GN234" s="185"/>
      <c r="GO234" s="185"/>
      <c r="GP234" s="185"/>
      <c r="GQ234" s="185"/>
      <c r="GR234" s="185"/>
      <c r="GS234" s="185"/>
      <c r="GT234" s="185"/>
      <c r="GU234" s="185"/>
      <c r="GV234" s="185"/>
      <c r="GW234" s="185"/>
      <c r="GX234" s="185"/>
      <c r="GY234" s="185"/>
      <c r="GZ234" s="185"/>
      <c r="HA234" s="185"/>
      <c r="HB234" s="185"/>
      <c r="HC234" s="185"/>
      <c r="HD234" s="185"/>
      <c r="HE234" s="185"/>
      <c r="HF234" s="185"/>
      <c r="HG234" s="185"/>
      <c r="HH234" s="185"/>
      <c r="HI234" s="185"/>
      <c r="HJ234" s="185"/>
      <c r="HK234" s="185"/>
      <c r="HL234" s="185"/>
      <c r="HM234" s="185"/>
      <c r="HN234" s="185"/>
      <c r="HO234" s="185"/>
      <c r="HP234" s="185"/>
      <c r="HQ234" s="185"/>
      <c r="HR234" s="185"/>
      <c r="HS234" s="185"/>
      <c r="HT234" s="185"/>
      <c r="HU234" s="185"/>
      <c r="HV234" s="185"/>
      <c r="HW234" s="185"/>
      <c r="HX234" s="185"/>
      <c r="HY234" s="185"/>
      <c r="HZ234" s="185"/>
      <c r="IA234" s="185"/>
      <c r="IB234" s="185"/>
      <c r="IC234" s="185"/>
      <c r="ID234" s="185"/>
      <c r="IE234" s="185"/>
      <c r="IF234" s="185"/>
      <c r="IG234" s="185"/>
      <c r="IH234" s="185"/>
      <c r="II234" s="185"/>
      <c r="IJ234" s="185"/>
      <c r="IK234" s="185"/>
      <c r="IL234" s="185"/>
      <c r="IM234" s="185"/>
      <c r="IN234" s="185"/>
      <c r="IO234" s="185"/>
      <c r="IP234" s="185"/>
      <c r="IQ234" s="185"/>
      <c r="IR234" s="185"/>
      <c r="IS234" s="185"/>
      <c r="IT234" s="185"/>
      <c r="IU234" s="185"/>
      <c r="IV234" s="185"/>
      <c r="IW234" s="185"/>
      <c r="IX234" s="185"/>
      <c r="IY234" s="185"/>
      <c r="IZ234" s="185"/>
      <c r="JA234" s="185"/>
      <c r="JB234" s="185"/>
      <c r="JC234" s="185"/>
      <c r="JD234" s="185"/>
      <c r="JE234" s="185"/>
      <c r="JF234" s="185"/>
      <c r="JG234" s="185"/>
      <c r="JH234" s="185"/>
      <c r="JI234" s="185"/>
      <c r="JJ234" s="185"/>
      <c r="JK234" s="185"/>
      <c r="JL234" s="185"/>
      <c r="JM234" s="185"/>
      <c r="JN234" s="185"/>
      <c r="JO234" s="185"/>
      <c r="JP234" s="185"/>
      <c r="JQ234" s="185"/>
      <c r="JR234" s="185"/>
      <c r="JS234" s="185"/>
      <c r="JT234" s="185"/>
      <c r="JU234" s="185"/>
      <c r="JV234" s="185"/>
      <c r="JW234" s="185"/>
      <c r="JX234" s="185"/>
      <c r="JY234" s="185"/>
      <c r="JZ234" s="185"/>
      <c r="KA234" s="185"/>
      <c r="KB234" s="185"/>
      <c r="KC234" s="185"/>
      <c r="KD234" s="185"/>
      <c r="KE234" s="185"/>
      <c r="KF234" s="185"/>
      <c r="KG234" s="185"/>
      <c r="KH234" s="185"/>
      <c r="KI234" s="185"/>
      <c r="KJ234" s="185"/>
      <c r="KK234" s="185"/>
      <c r="KL234" s="185"/>
      <c r="KM234" s="185"/>
      <c r="KN234" s="185"/>
      <c r="KO234" s="185"/>
      <c r="KP234" s="185"/>
      <c r="KQ234" s="185"/>
      <c r="KR234" s="185"/>
      <c r="KS234" s="185"/>
      <c r="KT234" s="185"/>
      <c r="KU234" s="185"/>
      <c r="KV234" s="185"/>
      <c r="KW234" s="185"/>
      <c r="KX234" s="185"/>
      <c r="KY234" s="185"/>
      <c r="KZ234" s="185"/>
      <c r="LA234" s="185"/>
      <c r="LB234" s="185"/>
      <c r="LC234" s="185"/>
      <c r="LD234" s="185"/>
      <c r="LE234" s="185"/>
      <c r="LF234" s="185"/>
      <c r="LG234" s="185"/>
      <c r="LH234" s="185"/>
      <c r="LI234" s="185"/>
      <c r="LJ234" s="185"/>
      <c r="LK234" s="185"/>
      <c r="LL234" s="185"/>
      <c r="LM234" s="185"/>
      <c r="LN234" s="185"/>
      <c r="LO234" s="185"/>
      <c r="LP234" s="185"/>
      <c r="LQ234" s="185"/>
      <c r="LR234" s="185"/>
      <c r="LS234" s="185"/>
      <c r="LT234" s="185"/>
    </row>
    <row r="235" spans="1:332" ht="18" customHeight="1">
      <c r="A235" s="196" t="str">
        <f t="shared" si="50"/>
        <v>10.1.15</v>
      </c>
      <c r="B235" s="253" t="str">
        <f t="shared" si="50"/>
        <v xml:space="preserve">Suministro e instalacion Tee ranurado  acero alcarbon  Ø   1  1/4"  </v>
      </c>
      <c r="C235" s="196" t="str">
        <f t="shared" si="50"/>
        <v>UN</v>
      </c>
      <c r="D235" s="196">
        <f t="shared" si="50"/>
        <v>150</v>
      </c>
      <c r="E235" s="196">
        <f t="shared" si="50"/>
        <v>18465.48</v>
      </c>
      <c r="F235" s="197">
        <f t="shared" si="55"/>
        <v>2769822</v>
      </c>
      <c r="G235" s="20"/>
      <c r="H235" s="21">
        <f t="shared" si="58"/>
        <v>0</v>
      </c>
      <c r="I235" s="20"/>
      <c r="J235" s="21">
        <f t="shared" si="59"/>
        <v>0</v>
      </c>
      <c r="K235" s="20"/>
      <c r="L235" s="21">
        <f t="shared" si="60"/>
        <v>0</v>
      </c>
      <c r="M235" s="20"/>
      <c r="N235" s="33">
        <f t="shared" si="63"/>
        <v>0</v>
      </c>
      <c r="O235" s="20"/>
      <c r="P235" s="22"/>
      <c r="Q235" s="20"/>
      <c r="R235" s="22"/>
      <c r="S235" s="20"/>
      <c r="T235" s="22"/>
      <c r="U235" s="20"/>
      <c r="V235" s="22"/>
      <c r="W235" s="20"/>
      <c r="X235" s="22"/>
      <c r="Y235" s="20"/>
      <c r="Z235" s="22"/>
      <c r="AA235" s="20"/>
      <c r="AB235" s="22"/>
      <c r="AC235" s="20"/>
      <c r="AD235" s="22"/>
      <c r="AE235" s="20"/>
      <c r="AF235" s="22"/>
      <c r="AG235" s="20"/>
      <c r="AH235" s="22"/>
      <c r="AI235" s="20"/>
      <c r="AJ235" s="22"/>
      <c r="AK235" s="20"/>
      <c r="AL235" s="22"/>
      <c r="AM235" s="20"/>
      <c r="AN235" s="22"/>
      <c r="AO235" s="20"/>
      <c r="AP235" s="22"/>
      <c r="AQ235" s="20"/>
      <c r="AR235" s="22"/>
      <c r="AS235" s="20"/>
      <c r="AT235" s="22"/>
      <c r="AU235" s="20"/>
      <c r="AV235" s="22"/>
      <c r="AW235" s="20"/>
      <c r="AX235" s="22"/>
      <c r="AY235" s="20"/>
      <c r="AZ235" s="22"/>
      <c r="BA235" s="20"/>
      <c r="BB235" s="22"/>
      <c r="BC235" s="20"/>
      <c r="BD235" s="22"/>
      <c r="BE235" s="20"/>
      <c r="BF235" s="22"/>
      <c r="BG235" s="83"/>
      <c r="BH235" s="84"/>
      <c r="BI235" s="20"/>
      <c r="BJ235" s="95"/>
      <c r="BK235" s="20">
        <v>0</v>
      </c>
      <c r="BL235" s="21">
        <f t="shared" si="61"/>
        <v>0</v>
      </c>
      <c r="BM235" s="20"/>
      <c r="BN235" s="95">
        <f t="shared" si="51"/>
        <v>0</v>
      </c>
      <c r="BO235" s="20"/>
      <c r="BP235" s="21">
        <f t="shared" si="62"/>
        <v>0</v>
      </c>
      <c r="BQ235" s="20"/>
      <c r="BR235" s="22"/>
      <c r="BS235" s="20"/>
      <c r="BT235" s="22"/>
      <c r="BU235" s="20"/>
      <c r="BV235" s="22"/>
      <c r="BW235" s="20"/>
      <c r="BX235" s="22"/>
      <c r="BY235" s="20"/>
      <c r="BZ235" s="172"/>
      <c r="CA235" s="20"/>
      <c r="CB235" s="164"/>
      <c r="CC235" s="20"/>
      <c r="CD235" s="178"/>
      <c r="CE235" s="20"/>
      <c r="CF235" s="95"/>
      <c r="CG235" s="20"/>
      <c r="CH235" s="95"/>
      <c r="CI235" s="20"/>
      <c r="CJ235" s="22"/>
      <c r="CK235" s="20"/>
      <c r="CL235" s="22"/>
      <c r="CM235" s="20"/>
      <c r="CN235" s="22"/>
      <c r="CO235" s="20"/>
      <c r="CP235" s="22"/>
      <c r="CQ235" s="20"/>
      <c r="CR235" s="22"/>
      <c r="CS235" s="20"/>
      <c r="CT235" s="22"/>
      <c r="CU235" s="20"/>
      <c r="CV235" s="22"/>
      <c r="CW235" s="20"/>
      <c r="CX235" s="22"/>
      <c r="CY235" s="20"/>
      <c r="CZ235" s="22"/>
      <c r="DA235" s="20"/>
      <c r="DB235" s="22"/>
      <c r="DC235" s="20"/>
      <c r="DD235" s="22"/>
      <c r="DE235" s="20"/>
      <c r="DF235" s="22"/>
      <c r="DG235" s="20"/>
      <c r="DH235" s="22"/>
      <c r="DI235" s="20"/>
      <c r="DJ235" s="22"/>
      <c r="DK235" s="20"/>
      <c r="DL235" s="22"/>
      <c r="DM235" s="20"/>
      <c r="DN235" s="22"/>
      <c r="DO235" s="20"/>
      <c r="DP235" s="22"/>
      <c r="DQ235" s="20"/>
      <c r="DR235" s="22"/>
      <c r="DS235" s="20"/>
      <c r="DT235" s="22"/>
      <c r="DU235" s="20"/>
      <c r="DV235" s="22"/>
      <c r="DW235" s="20"/>
      <c r="DX235" s="22"/>
      <c r="DY235" s="20"/>
      <c r="DZ235" s="22"/>
      <c r="EA235" s="23">
        <f t="shared" si="56"/>
        <v>0</v>
      </c>
      <c r="EB235" s="21">
        <f t="shared" si="52"/>
        <v>0</v>
      </c>
      <c r="EC235" s="193" t="e">
        <f t="shared" si="53"/>
        <v>#REF!</v>
      </c>
      <c r="ED235" s="193">
        <f t="shared" si="54"/>
        <v>0</v>
      </c>
      <c r="EE235" s="194">
        <f t="shared" si="57"/>
        <v>150</v>
      </c>
      <c r="EF235" s="185"/>
      <c r="EG235" s="185" t="s">
        <v>802</v>
      </c>
      <c r="EH235" s="185" t="s">
        <v>803</v>
      </c>
      <c r="EI235" s="185" t="s">
        <v>389</v>
      </c>
      <c r="EJ235" s="185">
        <v>150</v>
      </c>
      <c r="EK235" s="185">
        <v>18465.48</v>
      </c>
      <c r="EL235" s="185"/>
      <c r="EM235" s="185"/>
      <c r="EN235" s="185"/>
      <c r="EO235" s="185"/>
      <c r="EP235" s="185"/>
      <c r="EQ235" s="185"/>
      <c r="ER235" s="185"/>
      <c r="ES235" s="185"/>
      <c r="ET235" s="185"/>
      <c r="EU235" s="185"/>
      <c r="EV235" s="185"/>
      <c r="EW235" s="185"/>
      <c r="EX235" s="185"/>
      <c r="EY235" s="185"/>
      <c r="EZ235" s="185"/>
      <c r="FA235" s="185"/>
      <c r="FB235" s="185"/>
      <c r="FC235" s="185"/>
      <c r="FD235" s="185"/>
      <c r="FE235" s="185"/>
      <c r="FF235" s="185"/>
      <c r="FG235" s="195"/>
      <c r="FH235" s="185"/>
      <c r="FI235" s="185"/>
      <c r="FJ235" s="185"/>
      <c r="FK235" s="185"/>
      <c r="FL235" s="185"/>
      <c r="FM235" s="185"/>
      <c r="FN235" s="185"/>
      <c r="FO235" s="185"/>
      <c r="FP235" s="185"/>
      <c r="FQ235" s="185"/>
      <c r="FR235" s="185"/>
      <c r="FS235" s="185"/>
      <c r="FT235" s="185"/>
      <c r="FU235" s="185"/>
      <c r="FV235" s="185"/>
      <c r="FW235" s="185"/>
      <c r="FX235" s="185"/>
      <c r="FY235" s="185"/>
      <c r="FZ235" s="185"/>
      <c r="GA235" s="185"/>
      <c r="GB235" s="185"/>
      <c r="GC235" s="185"/>
      <c r="GD235" s="185"/>
      <c r="GE235" s="185"/>
      <c r="GF235" s="185"/>
      <c r="GG235" s="185"/>
      <c r="GH235" s="185"/>
      <c r="GI235" s="185"/>
      <c r="GJ235" s="185"/>
      <c r="GK235" s="185"/>
      <c r="GL235" s="185"/>
      <c r="GM235" s="185"/>
      <c r="GN235" s="185"/>
      <c r="GO235" s="185"/>
      <c r="GP235" s="185"/>
      <c r="GQ235" s="185"/>
      <c r="GR235" s="185"/>
      <c r="GS235" s="185"/>
      <c r="GT235" s="185"/>
      <c r="GU235" s="185"/>
      <c r="GV235" s="185"/>
      <c r="GW235" s="185"/>
      <c r="GX235" s="185"/>
      <c r="GY235" s="185"/>
      <c r="GZ235" s="185"/>
      <c r="HA235" s="185"/>
      <c r="HB235" s="185"/>
      <c r="HC235" s="185"/>
      <c r="HD235" s="185"/>
      <c r="HE235" s="185"/>
      <c r="HF235" s="185"/>
      <c r="HG235" s="185"/>
      <c r="HH235" s="185"/>
      <c r="HI235" s="185"/>
      <c r="HJ235" s="185"/>
      <c r="HK235" s="185"/>
      <c r="HL235" s="185"/>
      <c r="HM235" s="185"/>
      <c r="HN235" s="185"/>
      <c r="HO235" s="185"/>
      <c r="HP235" s="185"/>
      <c r="HQ235" s="185"/>
      <c r="HR235" s="185"/>
      <c r="HS235" s="185"/>
      <c r="HT235" s="185"/>
      <c r="HU235" s="185"/>
      <c r="HV235" s="185"/>
      <c r="HW235" s="185"/>
      <c r="HX235" s="185"/>
      <c r="HY235" s="185"/>
      <c r="HZ235" s="185"/>
      <c r="IA235" s="185"/>
      <c r="IB235" s="185"/>
      <c r="IC235" s="185"/>
      <c r="ID235" s="185"/>
      <c r="IE235" s="185"/>
      <c r="IF235" s="185"/>
      <c r="IG235" s="185"/>
      <c r="IH235" s="185"/>
      <c r="II235" s="185"/>
      <c r="IJ235" s="185"/>
      <c r="IK235" s="185"/>
      <c r="IL235" s="185"/>
      <c r="IM235" s="185"/>
      <c r="IN235" s="185"/>
      <c r="IO235" s="185"/>
      <c r="IP235" s="185"/>
      <c r="IQ235" s="185"/>
      <c r="IR235" s="185"/>
      <c r="IS235" s="185"/>
      <c r="IT235" s="185"/>
      <c r="IU235" s="185"/>
      <c r="IV235" s="185"/>
      <c r="IW235" s="185"/>
      <c r="IX235" s="185"/>
      <c r="IY235" s="185"/>
      <c r="IZ235" s="185"/>
      <c r="JA235" s="185"/>
      <c r="JB235" s="185"/>
      <c r="JC235" s="185"/>
      <c r="JD235" s="185"/>
      <c r="JE235" s="185"/>
      <c r="JF235" s="185"/>
      <c r="JG235" s="185"/>
      <c r="JH235" s="185"/>
      <c r="JI235" s="185"/>
      <c r="JJ235" s="185"/>
      <c r="JK235" s="185"/>
      <c r="JL235" s="185"/>
      <c r="JM235" s="185"/>
      <c r="JN235" s="185"/>
      <c r="JO235" s="185"/>
      <c r="JP235" s="185"/>
      <c r="JQ235" s="185"/>
      <c r="JR235" s="185"/>
      <c r="JS235" s="185"/>
      <c r="JT235" s="185"/>
      <c r="JU235" s="185"/>
      <c r="JV235" s="185"/>
      <c r="JW235" s="185"/>
      <c r="JX235" s="185"/>
      <c r="JY235" s="185"/>
      <c r="JZ235" s="185"/>
      <c r="KA235" s="185"/>
      <c r="KB235" s="185"/>
      <c r="KC235" s="185"/>
      <c r="KD235" s="185"/>
      <c r="KE235" s="185"/>
      <c r="KF235" s="185"/>
      <c r="KG235" s="185"/>
      <c r="KH235" s="185"/>
      <c r="KI235" s="185"/>
      <c r="KJ235" s="185"/>
      <c r="KK235" s="185"/>
      <c r="KL235" s="185"/>
      <c r="KM235" s="185"/>
      <c r="KN235" s="185"/>
      <c r="KO235" s="185"/>
      <c r="KP235" s="185"/>
      <c r="KQ235" s="185"/>
      <c r="KR235" s="185"/>
      <c r="KS235" s="185"/>
      <c r="KT235" s="185"/>
      <c r="KU235" s="185"/>
      <c r="KV235" s="185"/>
      <c r="KW235" s="185"/>
      <c r="KX235" s="185"/>
      <c r="KY235" s="185"/>
      <c r="KZ235" s="185"/>
      <c r="LA235" s="185"/>
      <c r="LB235" s="185"/>
      <c r="LC235" s="185"/>
      <c r="LD235" s="185"/>
      <c r="LE235" s="185"/>
      <c r="LF235" s="185"/>
      <c r="LG235" s="185"/>
      <c r="LH235" s="185"/>
      <c r="LI235" s="185"/>
      <c r="LJ235" s="185"/>
      <c r="LK235" s="185"/>
      <c r="LL235" s="185"/>
      <c r="LM235" s="185"/>
      <c r="LN235" s="185"/>
      <c r="LO235" s="185"/>
      <c r="LP235" s="185"/>
      <c r="LQ235" s="185"/>
      <c r="LR235" s="185"/>
      <c r="LS235" s="185"/>
      <c r="LT235" s="185"/>
    </row>
    <row r="236" spans="1:332" ht="14.45" customHeight="1">
      <c r="A236" s="196" t="str">
        <f t="shared" ref="A236:E286" si="64">EG236</f>
        <v>10.1.16</v>
      </c>
      <c r="B236" s="253" t="str">
        <f t="shared" si="64"/>
        <v xml:space="preserve">Suministro e instalacion Tee ranurado  acero alcarbon  Ø   1  1/2"  </v>
      </c>
      <c r="C236" s="196" t="str">
        <f t="shared" si="64"/>
        <v>UN</v>
      </c>
      <c r="D236" s="196">
        <f t="shared" si="64"/>
        <v>120</v>
      </c>
      <c r="E236" s="196">
        <f t="shared" si="64"/>
        <v>19785.150000000001</v>
      </c>
      <c r="F236" s="197">
        <f t="shared" si="55"/>
        <v>2374218</v>
      </c>
      <c r="G236" s="20"/>
      <c r="H236" s="21">
        <f t="shared" si="58"/>
        <v>0</v>
      </c>
      <c r="I236" s="20"/>
      <c r="J236" s="21">
        <f t="shared" si="59"/>
        <v>0</v>
      </c>
      <c r="K236" s="20"/>
      <c r="L236" s="21">
        <f t="shared" si="60"/>
        <v>0</v>
      </c>
      <c r="M236" s="20"/>
      <c r="N236" s="33">
        <f t="shared" si="63"/>
        <v>0</v>
      </c>
      <c r="O236" s="20"/>
      <c r="P236" s="22"/>
      <c r="Q236" s="20"/>
      <c r="R236" s="22"/>
      <c r="S236" s="20"/>
      <c r="T236" s="22"/>
      <c r="U236" s="20"/>
      <c r="V236" s="22"/>
      <c r="W236" s="20"/>
      <c r="X236" s="22"/>
      <c r="Y236" s="20"/>
      <c r="Z236" s="22"/>
      <c r="AA236" s="20"/>
      <c r="AB236" s="22"/>
      <c r="AC236" s="20"/>
      <c r="AD236" s="22"/>
      <c r="AE236" s="20"/>
      <c r="AF236" s="22"/>
      <c r="AG236" s="20"/>
      <c r="AH236" s="22"/>
      <c r="AI236" s="20"/>
      <c r="AJ236" s="22"/>
      <c r="AK236" s="20"/>
      <c r="AL236" s="22"/>
      <c r="AM236" s="20"/>
      <c r="AN236" s="22"/>
      <c r="AO236" s="20"/>
      <c r="AP236" s="22"/>
      <c r="AQ236" s="20"/>
      <c r="AR236" s="22"/>
      <c r="AS236" s="20"/>
      <c r="AT236" s="22"/>
      <c r="AU236" s="20"/>
      <c r="AV236" s="22"/>
      <c r="AW236" s="20"/>
      <c r="AX236" s="22"/>
      <c r="AY236" s="20"/>
      <c r="AZ236" s="22"/>
      <c r="BA236" s="20"/>
      <c r="BB236" s="22"/>
      <c r="BC236" s="20"/>
      <c r="BD236" s="22"/>
      <c r="BE236" s="20"/>
      <c r="BF236" s="22"/>
      <c r="BG236" s="83"/>
      <c r="BH236" s="84"/>
      <c r="BI236" s="20"/>
      <c r="BJ236" s="95"/>
      <c r="BK236" s="20">
        <v>0</v>
      </c>
      <c r="BL236" s="21">
        <f t="shared" si="61"/>
        <v>0</v>
      </c>
      <c r="BM236" s="20"/>
      <c r="BN236" s="95">
        <f t="shared" si="51"/>
        <v>0</v>
      </c>
      <c r="BO236" s="20"/>
      <c r="BP236" s="21">
        <f t="shared" si="62"/>
        <v>0</v>
      </c>
      <c r="BQ236" s="20"/>
      <c r="BR236" s="22"/>
      <c r="BS236" s="20"/>
      <c r="BT236" s="22"/>
      <c r="BU236" s="20"/>
      <c r="BV236" s="22"/>
      <c r="BW236" s="20"/>
      <c r="BX236" s="22"/>
      <c r="BY236" s="20"/>
      <c r="BZ236" s="172"/>
      <c r="CA236" s="20"/>
      <c r="CB236" s="164"/>
      <c r="CC236" s="20"/>
      <c r="CD236" s="178"/>
      <c r="CE236" s="20"/>
      <c r="CF236" s="95"/>
      <c r="CG236" s="20"/>
      <c r="CH236" s="95"/>
      <c r="CI236" s="20"/>
      <c r="CJ236" s="22"/>
      <c r="CK236" s="20"/>
      <c r="CL236" s="22"/>
      <c r="CM236" s="20"/>
      <c r="CN236" s="22"/>
      <c r="CO236" s="20"/>
      <c r="CP236" s="22"/>
      <c r="CQ236" s="20"/>
      <c r="CR236" s="22"/>
      <c r="CS236" s="20"/>
      <c r="CT236" s="22"/>
      <c r="CU236" s="20"/>
      <c r="CV236" s="22"/>
      <c r="CW236" s="20"/>
      <c r="CX236" s="22"/>
      <c r="CY236" s="20"/>
      <c r="CZ236" s="22"/>
      <c r="DA236" s="20"/>
      <c r="DB236" s="22"/>
      <c r="DC236" s="20"/>
      <c r="DD236" s="22"/>
      <c r="DE236" s="20"/>
      <c r="DF236" s="22"/>
      <c r="DG236" s="20"/>
      <c r="DH236" s="22"/>
      <c r="DI236" s="20"/>
      <c r="DJ236" s="22"/>
      <c r="DK236" s="20"/>
      <c r="DL236" s="22"/>
      <c r="DM236" s="20"/>
      <c r="DN236" s="22"/>
      <c r="DO236" s="20"/>
      <c r="DP236" s="22"/>
      <c r="DQ236" s="20"/>
      <c r="DR236" s="22"/>
      <c r="DS236" s="20"/>
      <c r="DT236" s="22"/>
      <c r="DU236" s="20"/>
      <c r="DV236" s="22"/>
      <c r="DW236" s="20"/>
      <c r="DX236" s="22"/>
      <c r="DY236" s="20"/>
      <c r="DZ236" s="22"/>
      <c r="EA236" s="23">
        <f t="shared" si="56"/>
        <v>0</v>
      </c>
      <c r="EB236" s="21">
        <f t="shared" si="52"/>
        <v>0</v>
      </c>
      <c r="EC236" s="193" t="e">
        <f t="shared" si="53"/>
        <v>#REF!</v>
      </c>
      <c r="ED236" s="193">
        <f t="shared" si="54"/>
        <v>0</v>
      </c>
      <c r="EE236" s="194">
        <f t="shared" si="57"/>
        <v>120</v>
      </c>
      <c r="EF236" s="185"/>
      <c r="EG236" s="185" t="s">
        <v>804</v>
      </c>
      <c r="EH236" s="185" t="s">
        <v>805</v>
      </c>
      <c r="EI236" s="185" t="s">
        <v>389</v>
      </c>
      <c r="EJ236" s="185">
        <v>120</v>
      </c>
      <c r="EK236" s="185">
        <v>19785.150000000001</v>
      </c>
      <c r="EL236" s="185"/>
      <c r="EM236" s="185"/>
      <c r="EN236" s="185"/>
      <c r="EO236" s="185"/>
      <c r="EP236" s="185"/>
      <c r="EQ236" s="185"/>
      <c r="ER236" s="185"/>
      <c r="ES236" s="185"/>
      <c r="ET236" s="185"/>
      <c r="EU236" s="185"/>
      <c r="EV236" s="185"/>
      <c r="EW236" s="185"/>
      <c r="EX236" s="185"/>
      <c r="EY236" s="185"/>
      <c r="EZ236" s="185"/>
      <c r="FA236" s="185"/>
      <c r="FB236" s="185"/>
      <c r="FC236" s="185"/>
      <c r="FD236" s="185"/>
      <c r="FE236" s="185"/>
      <c r="FF236" s="185"/>
      <c r="FG236" s="195"/>
      <c r="FH236" s="185"/>
      <c r="FI236" s="185"/>
      <c r="FJ236" s="185"/>
      <c r="FK236" s="185"/>
      <c r="FL236" s="185"/>
      <c r="FM236" s="185"/>
      <c r="FN236" s="185"/>
      <c r="FO236" s="185"/>
      <c r="FP236" s="185"/>
      <c r="FQ236" s="185"/>
      <c r="FR236" s="185"/>
      <c r="FS236" s="185"/>
      <c r="FT236" s="185"/>
      <c r="FU236" s="185"/>
      <c r="FV236" s="185"/>
      <c r="FW236" s="185"/>
      <c r="FX236" s="185"/>
      <c r="FY236" s="185"/>
      <c r="FZ236" s="185"/>
      <c r="GA236" s="185"/>
      <c r="GB236" s="185"/>
      <c r="GC236" s="185"/>
      <c r="GD236" s="185"/>
      <c r="GE236" s="185"/>
      <c r="GF236" s="185"/>
      <c r="GG236" s="185"/>
      <c r="GH236" s="185"/>
      <c r="GI236" s="185"/>
      <c r="GJ236" s="185"/>
      <c r="GK236" s="185"/>
      <c r="GL236" s="185"/>
      <c r="GM236" s="185"/>
      <c r="GN236" s="185"/>
      <c r="GO236" s="185"/>
      <c r="GP236" s="185"/>
      <c r="GQ236" s="185"/>
      <c r="GR236" s="185"/>
      <c r="GS236" s="185"/>
      <c r="GT236" s="185"/>
      <c r="GU236" s="185"/>
      <c r="GV236" s="185"/>
      <c r="GW236" s="185"/>
      <c r="GX236" s="185"/>
      <c r="GY236" s="185"/>
      <c r="GZ236" s="185"/>
      <c r="HA236" s="185"/>
      <c r="HB236" s="185"/>
      <c r="HC236" s="185"/>
      <c r="HD236" s="185"/>
      <c r="HE236" s="185"/>
      <c r="HF236" s="185"/>
      <c r="HG236" s="185"/>
      <c r="HH236" s="185"/>
      <c r="HI236" s="185"/>
      <c r="HJ236" s="185"/>
      <c r="HK236" s="185"/>
      <c r="HL236" s="185"/>
      <c r="HM236" s="185"/>
      <c r="HN236" s="185"/>
      <c r="HO236" s="185"/>
      <c r="HP236" s="185"/>
      <c r="HQ236" s="185"/>
      <c r="HR236" s="185"/>
      <c r="HS236" s="185"/>
      <c r="HT236" s="185"/>
      <c r="HU236" s="185"/>
      <c r="HV236" s="185"/>
      <c r="HW236" s="185"/>
      <c r="HX236" s="185"/>
      <c r="HY236" s="185"/>
      <c r="HZ236" s="185"/>
      <c r="IA236" s="185"/>
      <c r="IB236" s="185"/>
      <c r="IC236" s="185"/>
      <c r="ID236" s="185"/>
      <c r="IE236" s="185"/>
      <c r="IF236" s="185"/>
      <c r="IG236" s="185"/>
      <c r="IH236" s="185"/>
      <c r="II236" s="185"/>
      <c r="IJ236" s="185"/>
      <c r="IK236" s="185"/>
      <c r="IL236" s="185"/>
      <c r="IM236" s="185"/>
      <c r="IN236" s="185"/>
      <c r="IO236" s="185"/>
      <c r="IP236" s="185"/>
      <c r="IQ236" s="185"/>
      <c r="IR236" s="185"/>
      <c r="IS236" s="185"/>
      <c r="IT236" s="185"/>
      <c r="IU236" s="185"/>
      <c r="IV236" s="185"/>
      <c r="IW236" s="185"/>
      <c r="IX236" s="185"/>
      <c r="IY236" s="185"/>
      <c r="IZ236" s="185"/>
      <c r="JA236" s="185"/>
      <c r="JB236" s="185"/>
      <c r="JC236" s="185"/>
      <c r="JD236" s="185"/>
      <c r="JE236" s="185"/>
      <c r="JF236" s="185"/>
      <c r="JG236" s="185"/>
      <c r="JH236" s="185"/>
      <c r="JI236" s="185"/>
      <c r="JJ236" s="185"/>
      <c r="JK236" s="185"/>
      <c r="JL236" s="185"/>
      <c r="JM236" s="185"/>
      <c r="JN236" s="185"/>
      <c r="JO236" s="185"/>
      <c r="JP236" s="185"/>
      <c r="JQ236" s="185"/>
      <c r="JR236" s="185"/>
      <c r="JS236" s="185"/>
      <c r="JT236" s="185"/>
      <c r="JU236" s="185"/>
      <c r="JV236" s="185"/>
      <c r="JW236" s="185"/>
      <c r="JX236" s="185"/>
      <c r="JY236" s="185"/>
      <c r="JZ236" s="185"/>
      <c r="KA236" s="185"/>
      <c r="KB236" s="185"/>
      <c r="KC236" s="185"/>
      <c r="KD236" s="185"/>
      <c r="KE236" s="185"/>
      <c r="KF236" s="185"/>
      <c r="KG236" s="185"/>
      <c r="KH236" s="185"/>
      <c r="KI236" s="185"/>
      <c r="KJ236" s="185"/>
      <c r="KK236" s="185"/>
      <c r="KL236" s="185"/>
      <c r="KM236" s="185"/>
      <c r="KN236" s="185"/>
      <c r="KO236" s="185"/>
      <c r="KP236" s="185"/>
      <c r="KQ236" s="185"/>
      <c r="KR236" s="185"/>
      <c r="KS236" s="185"/>
      <c r="KT236" s="185"/>
      <c r="KU236" s="185"/>
      <c r="KV236" s="185"/>
      <c r="KW236" s="185"/>
      <c r="KX236" s="185"/>
      <c r="KY236" s="185"/>
      <c r="KZ236" s="185"/>
      <c r="LA236" s="185"/>
      <c r="LB236" s="185"/>
      <c r="LC236" s="185"/>
      <c r="LD236" s="185"/>
      <c r="LE236" s="185"/>
      <c r="LF236" s="185"/>
      <c r="LG236" s="185"/>
      <c r="LH236" s="185"/>
      <c r="LI236" s="185"/>
      <c r="LJ236" s="185"/>
      <c r="LK236" s="185"/>
      <c r="LL236" s="185"/>
      <c r="LM236" s="185"/>
      <c r="LN236" s="185"/>
      <c r="LO236" s="185"/>
      <c r="LP236" s="185"/>
      <c r="LQ236" s="185"/>
      <c r="LR236" s="185"/>
      <c r="LS236" s="185"/>
      <c r="LT236" s="185"/>
    </row>
    <row r="237" spans="1:332" ht="18" customHeight="1">
      <c r="A237" s="196" t="str">
        <f t="shared" si="64"/>
        <v>10.1.17</v>
      </c>
      <c r="B237" s="253" t="str">
        <f t="shared" si="64"/>
        <v xml:space="preserve">Suministro e instalacion Tee ranurado  acero alcarbon  Ø  2" </v>
      </c>
      <c r="C237" s="196" t="str">
        <f t="shared" si="64"/>
        <v>UN</v>
      </c>
      <c r="D237" s="196">
        <f t="shared" si="64"/>
        <v>100</v>
      </c>
      <c r="E237" s="196">
        <f t="shared" si="64"/>
        <v>30412.799999999999</v>
      </c>
      <c r="F237" s="197">
        <f t="shared" si="55"/>
        <v>3041280</v>
      </c>
      <c r="G237" s="20"/>
      <c r="H237" s="21">
        <f t="shared" si="58"/>
        <v>0</v>
      </c>
      <c r="I237" s="20"/>
      <c r="J237" s="21">
        <f t="shared" si="59"/>
        <v>0</v>
      </c>
      <c r="K237" s="20"/>
      <c r="L237" s="21">
        <f t="shared" si="60"/>
        <v>0</v>
      </c>
      <c r="M237" s="20"/>
      <c r="N237" s="33">
        <f t="shared" si="63"/>
        <v>0</v>
      </c>
      <c r="O237" s="20"/>
      <c r="P237" s="22"/>
      <c r="Q237" s="20"/>
      <c r="R237" s="22"/>
      <c r="S237" s="20"/>
      <c r="T237" s="22"/>
      <c r="U237" s="20"/>
      <c r="V237" s="22"/>
      <c r="W237" s="20"/>
      <c r="X237" s="22"/>
      <c r="Y237" s="20"/>
      <c r="Z237" s="22"/>
      <c r="AA237" s="20"/>
      <c r="AB237" s="22"/>
      <c r="AC237" s="20"/>
      <c r="AD237" s="22"/>
      <c r="AE237" s="20"/>
      <c r="AF237" s="22"/>
      <c r="AG237" s="20"/>
      <c r="AH237" s="22"/>
      <c r="AI237" s="20"/>
      <c r="AJ237" s="22"/>
      <c r="AK237" s="20"/>
      <c r="AL237" s="22"/>
      <c r="AM237" s="20"/>
      <c r="AN237" s="22"/>
      <c r="AO237" s="20"/>
      <c r="AP237" s="22"/>
      <c r="AQ237" s="20"/>
      <c r="AR237" s="22"/>
      <c r="AS237" s="20"/>
      <c r="AT237" s="22"/>
      <c r="AU237" s="20"/>
      <c r="AV237" s="22"/>
      <c r="AW237" s="20"/>
      <c r="AX237" s="22"/>
      <c r="AY237" s="20"/>
      <c r="AZ237" s="22"/>
      <c r="BA237" s="20"/>
      <c r="BB237" s="22"/>
      <c r="BC237" s="20"/>
      <c r="BD237" s="22"/>
      <c r="BE237" s="20"/>
      <c r="BF237" s="22"/>
      <c r="BG237" s="83"/>
      <c r="BH237" s="84"/>
      <c r="BI237" s="20"/>
      <c r="BJ237" s="95"/>
      <c r="BK237" s="20">
        <v>0</v>
      </c>
      <c r="BL237" s="21">
        <f t="shared" si="61"/>
        <v>0</v>
      </c>
      <c r="BM237" s="20"/>
      <c r="BN237" s="95">
        <f t="shared" si="51"/>
        <v>0</v>
      </c>
      <c r="BO237" s="20"/>
      <c r="BP237" s="21">
        <f t="shared" si="62"/>
        <v>0</v>
      </c>
      <c r="BQ237" s="20"/>
      <c r="BR237" s="22"/>
      <c r="BS237" s="20"/>
      <c r="BT237" s="22"/>
      <c r="BU237" s="20"/>
      <c r="BV237" s="22"/>
      <c r="BW237" s="20"/>
      <c r="BX237" s="22"/>
      <c r="BY237" s="20"/>
      <c r="BZ237" s="172"/>
      <c r="CA237" s="20"/>
      <c r="CB237" s="164"/>
      <c r="CC237" s="20"/>
      <c r="CD237" s="178"/>
      <c r="CE237" s="20"/>
      <c r="CF237" s="95"/>
      <c r="CG237" s="20"/>
      <c r="CH237" s="95"/>
      <c r="CI237" s="20"/>
      <c r="CJ237" s="22"/>
      <c r="CK237" s="20"/>
      <c r="CL237" s="22"/>
      <c r="CM237" s="20"/>
      <c r="CN237" s="22"/>
      <c r="CO237" s="20"/>
      <c r="CP237" s="22"/>
      <c r="CQ237" s="20"/>
      <c r="CR237" s="22"/>
      <c r="CS237" s="20"/>
      <c r="CT237" s="22"/>
      <c r="CU237" s="20"/>
      <c r="CV237" s="22"/>
      <c r="CW237" s="20"/>
      <c r="CX237" s="22"/>
      <c r="CY237" s="20"/>
      <c r="CZ237" s="22"/>
      <c r="DA237" s="20"/>
      <c r="DB237" s="22"/>
      <c r="DC237" s="20"/>
      <c r="DD237" s="22"/>
      <c r="DE237" s="20"/>
      <c r="DF237" s="22"/>
      <c r="DG237" s="20"/>
      <c r="DH237" s="22"/>
      <c r="DI237" s="20"/>
      <c r="DJ237" s="22"/>
      <c r="DK237" s="20"/>
      <c r="DL237" s="22"/>
      <c r="DM237" s="20"/>
      <c r="DN237" s="22"/>
      <c r="DO237" s="20"/>
      <c r="DP237" s="22"/>
      <c r="DQ237" s="20"/>
      <c r="DR237" s="22"/>
      <c r="DS237" s="20"/>
      <c r="DT237" s="22"/>
      <c r="DU237" s="20"/>
      <c r="DV237" s="22"/>
      <c r="DW237" s="20"/>
      <c r="DX237" s="22"/>
      <c r="DY237" s="20"/>
      <c r="DZ237" s="22"/>
      <c r="EA237" s="23">
        <f t="shared" si="56"/>
        <v>0</v>
      </c>
      <c r="EB237" s="21">
        <f t="shared" si="52"/>
        <v>0</v>
      </c>
      <c r="EC237" s="193" t="e">
        <f t="shared" si="53"/>
        <v>#REF!</v>
      </c>
      <c r="ED237" s="193">
        <f t="shared" si="54"/>
        <v>0</v>
      </c>
      <c r="EE237" s="194">
        <f t="shared" si="57"/>
        <v>100</v>
      </c>
      <c r="EF237" s="185"/>
      <c r="EG237" s="185" t="s">
        <v>806</v>
      </c>
      <c r="EH237" s="185" t="s">
        <v>807</v>
      </c>
      <c r="EI237" s="185" t="s">
        <v>389</v>
      </c>
      <c r="EJ237" s="185">
        <v>100</v>
      </c>
      <c r="EK237" s="185">
        <v>30412.799999999999</v>
      </c>
      <c r="EL237" s="185"/>
      <c r="EM237" s="185"/>
      <c r="EN237" s="185"/>
      <c r="EO237" s="185"/>
      <c r="EP237" s="185"/>
      <c r="EQ237" s="185"/>
      <c r="ER237" s="185"/>
      <c r="ES237" s="185"/>
      <c r="ET237" s="185"/>
      <c r="EU237" s="185"/>
      <c r="EV237" s="185"/>
      <c r="EW237" s="185"/>
      <c r="EX237" s="185"/>
      <c r="EY237" s="185"/>
      <c r="EZ237" s="185"/>
      <c r="FA237" s="185"/>
      <c r="FB237" s="185"/>
      <c r="FC237" s="185"/>
      <c r="FD237" s="185"/>
      <c r="FE237" s="185"/>
      <c r="FF237" s="185"/>
      <c r="FG237" s="195"/>
      <c r="FH237" s="185"/>
      <c r="FI237" s="185"/>
      <c r="FJ237" s="185"/>
      <c r="FK237" s="185"/>
      <c r="FL237" s="185"/>
      <c r="FM237" s="185"/>
      <c r="FN237" s="185"/>
      <c r="FO237" s="185"/>
      <c r="FP237" s="185"/>
      <c r="FQ237" s="185"/>
      <c r="FR237" s="185"/>
      <c r="FS237" s="185"/>
      <c r="FT237" s="185"/>
      <c r="FU237" s="185"/>
      <c r="FV237" s="185"/>
      <c r="FW237" s="185"/>
      <c r="FX237" s="185"/>
      <c r="FY237" s="185"/>
      <c r="FZ237" s="185"/>
      <c r="GA237" s="185"/>
      <c r="GB237" s="185"/>
      <c r="GC237" s="185"/>
      <c r="GD237" s="185"/>
      <c r="GE237" s="185"/>
      <c r="GF237" s="185"/>
      <c r="GG237" s="185"/>
      <c r="GH237" s="185"/>
      <c r="GI237" s="185"/>
      <c r="GJ237" s="185"/>
      <c r="GK237" s="185"/>
      <c r="GL237" s="185"/>
      <c r="GM237" s="185"/>
      <c r="GN237" s="185"/>
      <c r="GO237" s="185"/>
      <c r="GP237" s="185"/>
      <c r="GQ237" s="185"/>
      <c r="GR237" s="185"/>
      <c r="GS237" s="185"/>
      <c r="GT237" s="185"/>
      <c r="GU237" s="185"/>
      <c r="GV237" s="185"/>
      <c r="GW237" s="185"/>
      <c r="GX237" s="185"/>
      <c r="GY237" s="185"/>
      <c r="GZ237" s="185"/>
      <c r="HA237" s="185"/>
      <c r="HB237" s="185"/>
      <c r="HC237" s="185"/>
      <c r="HD237" s="185"/>
      <c r="HE237" s="185"/>
      <c r="HF237" s="185"/>
      <c r="HG237" s="185"/>
      <c r="HH237" s="185"/>
      <c r="HI237" s="185"/>
      <c r="HJ237" s="185"/>
      <c r="HK237" s="185"/>
      <c r="HL237" s="185"/>
      <c r="HM237" s="185"/>
      <c r="HN237" s="185"/>
      <c r="HO237" s="185"/>
      <c r="HP237" s="185"/>
      <c r="HQ237" s="185"/>
      <c r="HR237" s="185"/>
      <c r="HS237" s="185"/>
      <c r="HT237" s="185"/>
      <c r="HU237" s="185"/>
      <c r="HV237" s="185"/>
      <c r="HW237" s="185"/>
      <c r="HX237" s="185"/>
      <c r="HY237" s="185"/>
      <c r="HZ237" s="185"/>
      <c r="IA237" s="185"/>
      <c r="IB237" s="185"/>
      <c r="IC237" s="185"/>
      <c r="ID237" s="185"/>
      <c r="IE237" s="185"/>
      <c r="IF237" s="185"/>
      <c r="IG237" s="185"/>
      <c r="IH237" s="185"/>
      <c r="II237" s="185"/>
      <c r="IJ237" s="185"/>
      <c r="IK237" s="185"/>
      <c r="IL237" s="185"/>
      <c r="IM237" s="185"/>
      <c r="IN237" s="185"/>
      <c r="IO237" s="185"/>
      <c r="IP237" s="185"/>
      <c r="IQ237" s="185"/>
      <c r="IR237" s="185"/>
      <c r="IS237" s="185"/>
      <c r="IT237" s="185"/>
      <c r="IU237" s="185"/>
      <c r="IV237" s="185"/>
      <c r="IW237" s="185"/>
      <c r="IX237" s="185"/>
      <c r="IY237" s="185"/>
      <c r="IZ237" s="185"/>
      <c r="JA237" s="185"/>
      <c r="JB237" s="185"/>
      <c r="JC237" s="185"/>
      <c r="JD237" s="185"/>
      <c r="JE237" s="185"/>
      <c r="JF237" s="185"/>
      <c r="JG237" s="185"/>
      <c r="JH237" s="185"/>
      <c r="JI237" s="185"/>
      <c r="JJ237" s="185"/>
      <c r="JK237" s="185"/>
      <c r="JL237" s="185"/>
      <c r="JM237" s="185"/>
      <c r="JN237" s="185"/>
      <c r="JO237" s="185"/>
      <c r="JP237" s="185"/>
      <c r="JQ237" s="185"/>
      <c r="JR237" s="185"/>
      <c r="JS237" s="185"/>
      <c r="JT237" s="185"/>
      <c r="JU237" s="185"/>
      <c r="JV237" s="185"/>
      <c r="JW237" s="185"/>
      <c r="JX237" s="185"/>
      <c r="JY237" s="185"/>
      <c r="JZ237" s="185"/>
      <c r="KA237" s="185"/>
      <c r="KB237" s="185"/>
      <c r="KC237" s="185"/>
      <c r="KD237" s="185"/>
      <c r="KE237" s="185"/>
      <c r="KF237" s="185"/>
      <c r="KG237" s="185"/>
      <c r="KH237" s="185"/>
      <c r="KI237" s="185"/>
      <c r="KJ237" s="185"/>
      <c r="KK237" s="185"/>
      <c r="KL237" s="185"/>
      <c r="KM237" s="185"/>
      <c r="KN237" s="185"/>
      <c r="KO237" s="185"/>
      <c r="KP237" s="185"/>
      <c r="KQ237" s="185"/>
      <c r="KR237" s="185"/>
      <c r="KS237" s="185"/>
      <c r="KT237" s="185"/>
      <c r="KU237" s="185"/>
      <c r="KV237" s="185"/>
      <c r="KW237" s="185"/>
      <c r="KX237" s="185"/>
      <c r="KY237" s="185"/>
      <c r="KZ237" s="185"/>
      <c r="LA237" s="185"/>
      <c r="LB237" s="185"/>
      <c r="LC237" s="185"/>
      <c r="LD237" s="185"/>
      <c r="LE237" s="185"/>
      <c r="LF237" s="185"/>
      <c r="LG237" s="185"/>
      <c r="LH237" s="185"/>
      <c r="LI237" s="185"/>
      <c r="LJ237" s="185"/>
      <c r="LK237" s="185"/>
      <c r="LL237" s="185"/>
      <c r="LM237" s="185"/>
      <c r="LN237" s="185"/>
      <c r="LO237" s="185"/>
      <c r="LP237" s="185"/>
      <c r="LQ237" s="185"/>
      <c r="LR237" s="185"/>
      <c r="LS237" s="185"/>
      <c r="LT237" s="185"/>
    </row>
    <row r="238" spans="1:332" ht="14.45" customHeight="1">
      <c r="A238" s="196" t="str">
        <f t="shared" si="64"/>
        <v>10.1.18</v>
      </c>
      <c r="B238" s="253" t="str">
        <f t="shared" si="64"/>
        <v xml:space="preserve">Suministro e instalacion Tee ranurado  acero alcarbon  Ø2  1/2" </v>
      </c>
      <c r="C238" s="196" t="str">
        <f t="shared" si="64"/>
        <v>UN</v>
      </c>
      <c r="D238" s="196">
        <f t="shared" si="64"/>
        <v>40</v>
      </c>
      <c r="E238" s="196">
        <f t="shared" si="64"/>
        <v>43337.25</v>
      </c>
      <c r="F238" s="197">
        <f t="shared" si="55"/>
        <v>1733490</v>
      </c>
      <c r="G238" s="20"/>
      <c r="H238" s="21">
        <f t="shared" si="58"/>
        <v>0</v>
      </c>
      <c r="I238" s="20"/>
      <c r="J238" s="21">
        <f t="shared" si="59"/>
        <v>0</v>
      </c>
      <c r="K238" s="20"/>
      <c r="L238" s="21">
        <f t="shared" si="60"/>
        <v>0</v>
      </c>
      <c r="M238" s="20"/>
      <c r="N238" s="33">
        <f t="shared" si="63"/>
        <v>0</v>
      </c>
      <c r="O238" s="20"/>
      <c r="P238" s="22"/>
      <c r="Q238" s="20"/>
      <c r="R238" s="22"/>
      <c r="S238" s="20"/>
      <c r="T238" s="22"/>
      <c r="U238" s="20"/>
      <c r="V238" s="22"/>
      <c r="W238" s="20"/>
      <c r="X238" s="22"/>
      <c r="Y238" s="20"/>
      <c r="Z238" s="22"/>
      <c r="AA238" s="20"/>
      <c r="AB238" s="22"/>
      <c r="AC238" s="20"/>
      <c r="AD238" s="22"/>
      <c r="AE238" s="20"/>
      <c r="AF238" s="22"/>
      <c r="AG238" s="20"/>
      <c r="AH238" s="22"/>
      <c r="AI238" s="20"/>
      <c r="AJ238" s="22"/>
      <c r="AK238" s="20"/>
      <c r="AL238" s="22"/>
      <c r="AM238" s="20"/>
      <c r="AN238" s="22"/>
      <c r="AO238" s="20"/>
      <c r="AP238" s="22"/>
      <c r="AQ238" s="20"/>
      <c r="AR238" s="22"/>
      <c r="AS238" s="20"/>
      <c r="AT238" s="22"/>
      <c r="AU238" s="20"/>
      <c r="AV238" s="22"/>
      <c r="AW238" s="20"/>
      <c r="AX238" s="22"/>
      <c r="AY238" s="20"/>
      <c r="AZ238" s="22"/>
      <c r="BA238" s="20"/>
      <c r="BB238" s="22"/>
      <c r="BC238" s="20"/>
      <c r="BD238" s="22"/>
      <c r="BE238" s="20"/>
      <c r="BF238" s="22"/>
      <c r="BG238" s="83"/>
      <c r="BH238" s="84"/>
      <c r="BI238" s="20"/>
      <c r="BJ238" s="95"/>
      <c r="BK238" s="20">
        <v>0</v>
      </c>
      <c r="BL238" s="21">
        <f t="shared" si="61"/>
        <v>0</v>
      </c>
      <c r="BM238" s="20"/>
      <c r="BN238" s="95">
        <f t="shared" si="51"/>
        <v>0</v>
      </c>
      <c r="BO238" s="20"/>
      <c r="BP238" s="21">
        <f t="shared" si="62"/>
        <v>0</v>
      </c>
      <c r="BQ238" s="20"/>
      <c r="BR238" s="22"/>
      <c r="BS238" s="20"/>
      <c r="BT238" s="22"/>
      <c r="BU238" s="20"/>
      <c r="BV238" s="22"/>
      <c r="BW238" s="20"/>
      <c r="BX238" s="22"/>
      <c r="BY238" s="20"/>
      <c r="BZ238" s="172"/>
      <c r="CA238" s="20"/>
      <c r="CB238" s="164"/>
      <c r="CC238" s="20"/>
      <c r="CD238" s="178"/>
      <c r="CE238" s="20"/>
      <c r="CF238" s="95"/>
      <c r="CG238" s="20"/>
      <c r="CH238" s="95"/>
      <c r="CI238" s="20"/>
      <c r="CJ238" s="22"/>
      <c r="CK238" s="20"/>
      <c r="CL238" s="22"/>
      <c r="CM238" s="20"/>
      <c r="CN238" s="22"/>
      <c r="CO238" s="20"/>
      <c r="CP238" s="22"/>
      <c r="CQ238" s="20"/>
      <c r="CR238" s="22"/>
      <c r="CS238" s="20"/>
      <c r="CT238" s="22"/>
      <c r="CU238" s="20"/>
      <c r="CV238" s="22"/>
      <c r="CW238" s="20"/>
      <c r="CX238" s="22"/>
      <c r="CY238" s="20"/>
      <c r="CZ238" s="22"/>
      <c r="DA238" s="20"/>
      <c r="DB238" s="22"/>
      <c r="DC238" s="20"/>
      <c r="DD238" s="22"/>
      <c r="DE238" s="20"/>
      <c r="DF238" s="22"/>
      <c r="DG238" s="20"/>
      <c r="DH238" s="22"/>
      <c r="DI238" s="20"/>
      <c r="DJ238" s="22"/>
      <c r="DK238" s="20"/>
      <c r="DL238" s="22"/>
      <c r="DM238" s="20"/>
      <c r="DN238" s="22"/>
      <c r="DO238" s="20"/>
      <c r="DP238" s="22"/>
      <c r="DQ238" s="20"/>
      <c r="DR238" s="22"/>
      <c r="DS238" s="20"/>
      <c r="DT238" s="22"/>
      <c r="DU238" s="20"/>
      <c r="DV238" s="22"/>
      <c r="DW238" s="20"/>
      <c r="DX238" s="22"/>
      <c r="DY238" s="20"/>
      <c r="DZ238" s="22"/>
      <c r="EA238" s="23">
        <f t="shared" si="56"/>
        <v>0</v>
      </c>
      <c r="EB238" s="21">
        <f t="shared" si="52"/>
        <v>0</v>
      </c>
      <c r="EC238" s="193" t="e">
        <f t="shared" si="53"/>
        <v>#REF!</v>
      </c>
      <c r="ED238" s="193">
        <f t="shared" si="54"/>
        <v>0</v>
      </c>
      <c r="EE238" s="194">
        <f t="shared" si="57"/>
        <v>40</v>
      </c>
      <c r="EF238" s="185"/>
      <c r="EG238" s="185" t="s">
        <v>808</v>
      </c>
      <c r="EH238" s="185" t="s">
        <v>809</v>
      </c>
      <c r="EI238" s="185" t="s">
        <v>389</v>
      </c>
      <c r="EJ238" s="185">
        <v>40</v>
      </c>
      <c r="EK238" s="185">
        <v>43337.25</v>
      </c>
      <c r="EL238" s="185"/>
      <c r="EM238" s="185"/>
      <c r="EN238" s="185"/>
      <c r="EO238" s="185"/>
      <c r="EP238" s="185"/>
      <c r="EQ238" s="185"/>
      <c r="ER238" s="185"/>
      <c r="ES238" s="185"/>
      <c r="ET238" s="185"/>
      <c r="EU238" s="185"/>
      <c r="EV238" s="185"/>
      <c r="EW238" s="185"/>
      <c r="EX238" s="185"/>
      <c r="EY238" s="185"/>
      <c r="EZ238" s="185"/>
      <c r="FA238" s="185"/>
      <c r="FB238" s="185"/>
      <c r="FC238" s="185"/>
      <c r="FD238" s="185"/>
      <c r="FE238" s="185"/>
      <c r="FF238" s="185"/>
      <c r="FG238" s="195"/>
      <c r="FH238" s="185"/>
      <c r="FI238" s="185"/>
      <c r="FJ238" s="185"/>
      <c r="FK238" s="185"/>
      <c r="FL238" s="185"/>
      <c r="FM238" s="185"/>
      <c r="FN238" s="185"/>
      <c r="FO238" s="185"/>
      <c r="FP238" s="185"/>
      <c r="FQ238" s="185"/>
      <c r="FR238" s="185"/>
      <c r="FS238" s="185"/>
      <c r="FT238" s="185"/>
      <c r="FU238" s="185"/>
      <c r="FV238" s="185"/>
      <c r="FW238" s="185"/>
      <c r="FX238" s="185"/>
      <c r="FY238" s="185"/>
      <c r="FZ238" s="185"/>
      <c r="GA238" s="185"/>
      <c r="GB238" s="185"/>
      <c r="GC238" s="185"/>
      <c r="GD238" s="185"/>
      <c r="GE238" s="185"/>
      <c r="GF238" s="185"/>
      <c r="GG238" s="185"/>
      <c r="GH238" s="185"/>
      <c r="GI238" s="185"/>
      <c r="GJ238" s="185"/>
      <c r="GK238" s="185"/>
      <c r="GL238" s="185"/>
      <c r="GM238" s="185"/>
      <c r="GN238" s="185"/>
      <c r="GO238" s="185"/>
      <c r="GP238" s="185"/>
      <c r="GQ238" s="185"/>
      <c r="GR238" s="185"/>
      <c r="GS238" s="185"/>
      <c r="GT238" s="185"/>
      <c r="GU238" s="185"/>
      <c r="GV238" s="185"/>
      <c r="GW238" s="185"/>
      <c r="GX238" s="185"/>
      <c r="GY238" s="185"/>
      <c r="GZ238" s="185"/>
      <c r="HA238" s="185"/>
      <c r="HB238" s="185"/>
      <c r="HC238" s="185"/>
      <c r="HD238" s="185"/>
      <c r="HE238" s="185"/>
      <c r="HF238" s="185"/>
      <c r="HG238" s="185"/>
      <c r="HH238" s="185"/>
      <c r="HI238" s="185"/>
      <c r="HJ238" s="185"/>
      <c r="HK238" s="185"/>
      <c r="HL238" s="185"/>
      <c r="HM238" s="185"/>
      <c r="HN238" s="185"/>
      <c r="HO238" s="185"/>
      <c r="HP238" s="185"/>
      <c r="HQ238" s="185"/>
      <c r="HR238" s="185"/>
      <c r="HS238" s="185"/>
      <c r="HT238" s="185"/>
      <c r="HU238" s="185"/>
      <c r="HV238" s="185"/>
      <c r="HW238" s="185"/>
      <c r="HX238" s="185"/>
      <c r="HY238" s="185"/>
      <c r="HZ238" s="185"/>
      <c r="IA238" s="185"/>
      <c r="IB238" s="185"/>
      <c r="IC238" s="185"/>
      <c r="ID238" s="185"/>
      <c r="IE238" s="185"/>
      <c r="IF238" s="185"/>
      <c r="IG238" s="185"/>
      <c r="IH238" s="185"/>
      <c r="II238" s="185"/>
      <c r="IJ238" s="185"/>
      <c r="IK238" s="185"/>
      <c r="IL238" s="185"/>
      <c r="IM238" s="185"/>
      <c r="IN238" s="185"/>
      <c r="IO238" s="185"/>
      <c r="IP238" s="185"/>
      <c r="IQ238" s="185"/>
      <c r="IR238" s="185"/>
      <c r="IS238" s="185"/>
      <c r="IT238" s="185"/>
      <c r="IU238" s="185"/>
      <c r="IV238" s="185"/>
      <c r="IW238" s="185"/>
      <c r="IX238" s="185"/>
      <c r="IY238" s="185"/>
      <c r="IZ238" s="185"/>
      <c r="JA238" s="185"/>
      <c r="JB238" s="185"/>
      <c r="JC238" s="185"/>
      <c r="JD238" s="185"/>
      <c r="JE238" s="185"/>
      <c r="JF238" s="185"/>
      <c r="JG238" s="185"/>
      <c r="JH238" s="185"/>
      <c r="JI238" s="185"/>
      <c r="JJ238" s="185"/>
      <c r="JK238" s="185"/>
      <c r="JL238" s="185"/>
      <c r="JM238" s="185"/>
      <c r="JN238" s="185"/>
      <c r="JO238" s="185"/>
      <c r="JP238" s="185"/>
      <c r="JQ238" s="185"/>
      <c r="JR238" s="185"/>
      <c r="JS238" s="185"/>
      <c r="JT238" s="185"/>
      <c r="JU238" s="185"/>
      <c r="JV238" s="185"/>
      <c r="JW238" s="185"/>
      <c r="JX238" s="185"/>
      <c r="JY238" s="185"/>
      <c r="JZ238" s="185"/>
      <c r="KA238" s="185"/>
      <c r="KB238" s="185"/>
      <c r="KC238" s="185"/>
      <c r="KD238" s="185"/>
      <c r="KE238" s="185"/>
      <c r="KF238" s="185"/>
      <c r="KG238" s="185"/>
      <c r="KH238" s="185"/>
      <c r="KI238" s="185"/>
      <c r="KJ238" s="185"/>
      <c r="KK238" s="185"/>
      <c r="KL238" s="185"/>
      <c r="KM238" s="185"/>
      <c r="KN238" s="185"/>
      <c r="KO238" s="185"/>
      <c r="KP238" s="185"/>
      <c r="KQ238" s="185"/>
      <c r="KR238" s="185"/>
      <c r="KS238" s="185"/>
      <c r="KT238" s="185"/>
      <c r="KU238" s="185"/>
      <c r="KV238" s="185"/>
      <c r="KW238" s="185"/>
      <c r="KX238" s="185"/>
      <c r="KY238" s="185"/>
      <c r="KZ238" s="185"/>
      <c r="LA238" s="185"/>
      <c r="LB238" s="185"/>
      <c r="LC238" s="185"/>
      <c r="LD238" s="185"/>
      <c r="LE238" s="185"/>
      <c r="LF238" s="185"/>
      <c r="LG238" s="185"/>
      <c r="LH238" s="185"/>
      <c r="LI238" s="185"/>
      <c r="LJ238" s="185"/>
      <c r="LK238" s="185"/>
      <c r="LL238" s="185"/>
      <c r="LM238" s="185"/>
      <c r="LN238" s="185"/>
      <c r="LO238" s="185"/>
      <c r="LP238" s="185"/>
      <c r="LQ238" s="185"/>
      <c r="LR238" s="185"/>
      <c r="LS238" s="185"/>
      <c r="LT238" s="185"/>
    </row>
    <row r="239" spans="1:332" ht="18" customHeight="1">
      <c r="A239" s="196" t="str">
        <f t="shared" si="64"/>
        <v>10.1.19</v>
      </c>
      <c r="B239" s="253" t="str">
        <f t="shared" si="64"/>
        <v xml:space="preserve">Suministro e instalacion Tee ranurado  acero alcarbon  Ø  3" </v>
      </c>
      <c r="C239" s="196" t="str">
        <f t="shared" si="64"/>
        <v>UN</v>
      </c>
      <c r="D239" s="196">
        <f t="shared" si="64"/>
        <v>30</v>
      </c>
      <c r="E239" s="196">
        <f t="shared" si="64"/>
        <v>56824.02</v>
      </c>
      <c r="F239" s="197">
        <f t="shared" si="55"/>
        <v>1704720.5999999999</v>
      </c>
      <c r="G239" s="20"/>
      <c r="H239" s="21">
        <f t="shared" si="58"/>
        <v>0</v>
      </c>
      <c r="I239" s="20"/>
      <c r="J239" s="21">
        <f t="shared" si="59"/>
        <v>0</v>
      </c>
      <c r="K239" s="20"/>
      <c r="L239" s="21">
        <f t="shared" si="60"/>
        <v>0</v>
      </c>
      <c r="M239" s="20"/>
      <c r="N239" s="33">
        <f t="shared" si="63"/>
        <v>0</v>
      </c>
      <c r="O239" s="20"/>
      <c r="P239" s="22"/>
      <c r="Q239" s="20"/>
      <c r="R239" s="22"/>
      <c r="S239" s="20"/>
      <c r="T239" s="22"/>
      <c r="U239" s="20"/>
      <c r="V239" s="22"/>
      <c r="W239" s="20"/>
      <c r="X239" s="22"/>
      <c r="Y239" s="20"/>
      <c r="Z239" s="22"/>
      <c r="AA239" s="20"/>
      <c r="AB239" s="22"/>
      <c r="AC239" s="20"/>
      <c r="AD239" s="22"/>
      <c r="AE239" s="20"/>
      <c r="AF239" s="22"/>
      <c r="AG239" s="20"/>
      <c r="AH239" s="22"/>
      <c r="AI239" s="20"/>
      <c r="AJ239" s="22"/>
      <c r="AK239" s="20"/>
      <c r="AL239" s="22"/>
      <c r="AM239" s="20"/>
      <c r="AN239" s="22"/>
      <c r="AO239" s="20"/>
      <c r="AP239" s="22"/>
      <c r="AQ239" s="20"/>
      <c r="AR239" s="22"/>
      <c r="AS239" s="20"/>
      <c r="AT239" s="22"/>
      <c r="AU239" s="20"/>
      <c r="AV239" s="22"/>
      <c r="AW239" s="20"/>
      <c r="AX239" s="22"/>
      <c r="AY239" s="20"/>
      <c r="AZ239" s="22"/>
      <c r="BA239" s="20"/>
      <c r="BB239" s="22"/>
      <c r="BC239" s="20"/>
      <c r="BD239" s="22"/>
      <c r="BE239" s="20"/>
      <c r="BF239" s="22"/>
      <c r="BG239" s="83"/>
      <c r="BH239" s="84"/>
      <c r="BI239" s="20"/>
      <c r="BJ239" s="95"/>
      <c r="BK239" s="20">
        <v>0</v>
      </c>
      <c r="BL239" s="21">
        <f t="shared" si="61"/>
        <v>0</v>
      </c>
      <c r="BM239" s="20"/>
      <c r="BN239" s="95">
        <f t="shared" si="51"/>
        <v>0</v>
      </c>
      <c r="BO239" s="20"/>
      <c r="BP239" s="21">
        <f t="shared" si="62"/>
        <v>0</v>
      </c>
      <c r="BQ239" s="20"/>
      <c r="BR239" s="22"/>
      <c r="BS239" s="20"/>
      <c r="BT239" s="22"/>
      <c r="BU239" s="20"/>
      <c r="BV239" s="22"/>
      <c r="BW239" s="20"/>
      <c r="BX239" s="22"/>
      <c r="BY239" s="20"/>
      <c r="BZ239" s="172"/>
      <c r="CA239" s="20"/>
      <c r="CB239" s="164"/>
      <c r="CC239" s="20"/>
      <c r="CD239" s="178"/>
      <c r="CE239" s="20"/>
      <c r="CF239" s="95"/>
      <c r="CG239" s="20"/>
      <c r="CH239" s="95"/>
      <c r="CI239" s="20"/>
      <c r="CJ239" s="22"/>
      <c r="CK239" s="20"/>
      <c r="CL239" s="22"/>
      <c r="CM239" s="20"/>
      <c r="CN239" s="22"/>
      <c r="CO239" s="20"/>
      <c r="CP239" s="22"/>
      <c r="CQ239" s="20"/>
      <c r="CR239" s="22"/>
      <c r="CS239" s="20"/>
      <c r="CT239" s="22"/>
      <c r="CU239" s="20"/>
      <c r="CV239" s="22"/>
      <c r="CW239" s="20"/>
      <c r="CX239" s="22"/>
      <c r="CY239" s="20"/>
      <c r="CZ239" s="22"/>
      <c r="DA239" s="20"/>
      <c r="DB239" s="22"/>
      <c r="DC239" s="20"/>
      <c r="DD239" s="22"/>
      <c r="DE239" s="20"/>
      <c r="DF239" s="22"/>
      <c r="DG239" s="20"/>
      <c r="DH239" s="22"/>
      <c r="DI239" s="20"/>
      <c r="DJ239" s="22"/>
      <c r="DK239" s="20"/>
      <c r="DL239" s="22"/>
      <c r="DM239" s="20"/>
      <c r="DN239" s="22"/>
      <c r="DO239" s="20"/>
      <c r="DP239" s="22"/>
      <c r="DQ239" s="20"/>
      <c r="DR239" s="22"/>
      <c r="DS239" s="20"/>
      <c r="DT239" s="22"/>
      <c r="DU239" s="20"/>
      <c r="DV239" s="22"/>
      <c r="DW239" s="20"/>
      <c r="DX239" s="22"/>
      <c r="DY239" s="20"/>
      <c r="DZ239" s="22"/>
      <c r="EA239" s="23">
        <f t="shared" si="56"/>
        <v>0</v>
      </c>
      <c r="EB239" s="21">
        <f t="shared" si="52"/>
        <v>0</v>
      </c>
      <c r="EC239" s="193" t="e">
        <f t="shared" si="53"/>
        <v>#REF!</v>
      </c>
      <c r="ED239" s="193">
        <f t="shared" si="54"/>
        <v>0</v>
      </c>
      <c r="EE239" s="194">
        <f t="shared" si="57"/>
        <v>30</v>
      </c>
      <c r="EF239" s="185"/>
      <c r="EG239" s="185" t="s">
        <v>810</v>
      </c>
      <c r="EH239" s="185" t="s">
        <v>811</v>
      </c>
      <c r="EI239" s="185" t="s">
        <v>389</v>
      </c>
      <c r="EJ239" s="185">
        <v>30</v>
      </c>
      <c r="EK239" s="185">
        <v>56824.02</v>
      </c>
      <c r="EL239" s="185"/>
      <c r="EM239" s="185"/>
      <c r="EN239" s="185"/>
      <c r="EO239" s="185"/>
      <c r="EP239" s="185"/>
      <c r="EQ239" s="185"/>
      <c r="ER239" s="185"/>
      <c r="ES239" s="185"/>
      <c r="ET239" s="185"/>
      <c r="EU239" s="185"/>
      <c r="EV239" s="185"/>
      <c r="EW239" s="185"/>
      <c r="EX239" s="185"/>
      <c r="EY239" s="185"/>
      <c r="EZ239" s="185"/>
      <c r="FA239" s="185"/>
      <c r="FB239" s="185"/>
      <c r="FC239" s="185"/>
      <c r="FD239" s="185"/>
      <c r="FE239" s="185"/>
      <c r="FF239" s="185"/>
      <c r="FG239" s="195"/>
      <c r="FH239" s="185"/>
      <c r="FI239" s="185"/>
      <c r="FJ239" s="185"/>
      <c r="FK239" s="185"/>
      <c r="FL239" s="185"/>
      <c r="FM239" s="185"/>
      <c r="FN239" s="185"/>
      <c r="FO239" s="185"/>
      <c r="FP239" s="185"/>
      <c r="FQ239" s="185"/>
      <c r="FR239" s="185"/>
      <c r="FS239" s="185"/>
      <c r="FT239" s="185"/>
      <c r="FU239" s="185"/>
      <c r="FV239" s="185"/>
      <c r="FW239" s="185"/>
      <c r="FX239" s="185"/>
      <c r="FY239" s="185"/>
      <c r="FZ239" s="185"/>
      <c r="GA239" s="185"/>
      <c r="GB239" s="185"/>
      <c r="GC239" s="185"/>
      <c r="GD239" s="185"/>
      <c r="GE239" s="185"/>
      <c r="GF239" s="185"/>
      <c r="GG239" s="185"/>
      <c r="GH239" s="185"/>
      <c r="GI239" s="185"/>
      <c r="GJ239" s="185"/>
      <c r="GK239" s="185"/>
      <c r="GL239" s="185"/>
      <c r="GM239" s="185"/>
      <c r="GN239" s="185"/>
      <c r="GO239" s="185"/>
      <c r="GP239" s="185"/>
      <c r="GQ239" s="185"/>
      <c r="GR239" s="185"/>
      <c r="GS239" s="185"/>
      <c r="GT239" s="185"/>
      <c r="GU239" s="185"/>
      <c r="GV239" s="185"/>
      <c r="GW239" s="185"/>
      <c r="GX239" s="185"/>
      <c r="GY239" s="185"/>
      <c r="GZ239" s="185"/>
      <c r="HA239" s="185"/>
      <c r="HB239" s="185"/>
      <c r="HC239" s="185"/>
      <c r="HD239" s="185"/>
      <c r="HE239" s="185"/>
      <c r="HF239" s="185"/>
      <c r="HG239" s="185"/>
      <c r="HH239" s="185"/>
      <c r="HI239" s="185"/>
      <c r="HJ239" s="185"/>
      <c r="HK239" s="185"/>
      <c r="HL239" s="185"/>
      <c r="HM239" s="185"/>
      <c r="HN239" s="185"/>
      <c r="HO239" s="185"/>
      <c r="HP239" s="185"/>
      <c r="HQ239" s="185"/>
      <c r="HR239" s="185"/>
      <c r="HS239" s="185"/>
      <c r="HT239" s="185"/>
      <c r="HU239" s="185"/>
      <c r="HV239" s="185"/>
      <c r="HW239" s="185"/>
      <c r="HX239" s="185"/>
      <c r="HY239" s="185"/>
      <c r="HZ239" s="185"/>
      <c r="IA239" s="185"/>
      <c r="IB239" s="185"/>
      <c r="IC239" s="185"/>
      <c r="ID239" s="185"/>
      <c r="IE239" s="185"/>
      <c r="IF239" s="185"/>
      <c r="IG239" s="185"/>
      <c r="IH239" s="185"/>
      <c r="II239" s="185"/>
      <c r="IJ239" s="185"/>
      <c r="IK239" s="185"/>
      <c r="IL239" s="185"/>
      <c r="IM239" s="185"/>
      <c r="IN239" s="185"/>
      <c r="IO239" s="185"/>
      <c r="IP239" s="185"/>
      <c r="IQ239" s="185"/>
      <c r="IR239" s="185"/>
      <c r="IS239" s="185"/>
      <c r="IT239" s="185"/>
      <c r="IU239" s="185"/>
      <c r="IV239" s="185"/>
      <c r="IW239" s="185"/>
      <c r="IX239" s="185"/>
      <c r="IY239" s="185"/>
      <c r="IZ239" s="185"/>
      <c r="JA239" s="185"/>
      <c r="JB239" s="185"/>
      <c r="JC239" s="185"/>
      <c r="JD239" s="185"/>
      <c r="JE239" s="185"/>
      <c r="JF239" s="185"/>
      <c r="JG239" s="185"/>
      <c r="JH239" s="185"/>
      <c r="JI239" s="185"/>
      <c r="JJ239" s="185"/>
      <c r="JK239" s="185"/>
      <c r="JL239" s="185"/>
      <c r="JM239" s="185"/>
      <c r="JN239" s="185"/>
      <c r="JO239" s="185"/>
      <c r="JP239" s="185"/>
      <c r="JQ239" s="185"/>
      <c r="JR239" s="185"/>
      <c r="JS239" s="185"/>
      <c r="JT239" s="185"/>
      <c r="JU239" s="185"/>
      <c r="JV239" s="185"/>
      <c r="JW239" s="185"/>
      <c r="JX239" s="185"/>
      <c r="JY239" s="185"/>
      <c r="JZ239" s="185"/>
      <c r="KA239" s="185"/>
      <c r="KB239" s="185"/>
      <c r="KC239" s="185"/>
      <c r="KD239" s="185"/>
      <c r="KE239" s="185"/>
      <c r="KF239" s="185"/>
      <c r="KG239" s="185"/>
      <c r="KH239" s="185"/>
      <c r="KI239" s="185"/>
      <c r="KJ239" s="185"/>
      <c r="KK239" s="185"/>
      <c r="KL239" s="185"/>
      <c r="KM239" s="185"/>
      <c r="KN239" s="185"/>
      <c r="KO239" s="185"/>
      <c r="KP239" s="185"/>
      <c r="KQ239" s="185"/>
      <c r="KR239" s="185"/>
      <c r="KS239" s="185"/>
      <c r="KT239" s="185"/>
      <c r="KU239" s="185"/>
      <c r="KV239" s="185"/>
      <c r="KW239" s="185"/>
      <c r="KX239" s="185"/>
      <c r="KY239" s="185"/>
      <c r="KZ239" s="185"/>
      <c r="LA239" s="185"/>
      <c r="LB239" s="185"/>
      <c r="LC239" s="185"/>
      <c r="LD239" s="185"/>
      <c r="LE239" s="185"/>
      <c r="LF239" s="185"/>
      <c r="LG239" s="185"/>
      <c r="LH239" s="185"/>
      <c r="LI239" s="185"/>
      <c r="LJ239" s="185"/>
      <c r="LK239" s="185"/>
      <c r="LL239" s="185"/>
      <c r="LM239" s="185"/>
      <c r="LN239" s="185"/>
      <c r="LO239" s="185"/>
      <c r="LP239" s="185"/>
      <c r="LQ239" s="185"/>
      <c r="LR239" s="185"/>
      <c r="LS239" s="185"/>
      <c r="LT239" s="185"/>
    </row>
    <row r="240" spans="1:332" ht="14.45" customHeight="1">
      <c r="A240" s="196" t="str">
        <f t="shared" si="64"/>
        <v>10.1.20</v>
      </c>
      <c r="B240" s="253" t="str">
        <f t="shared" si="64"/>
        <v xml:space="preserve">Suministro e instalacion Tee ranurado  acero alcarbon  Ø  4" </v>
      </c>
      <c r="C240" s="196" t="str">
        <f t="shared" si="64"/>
        <v>UN</v>
      </c>
      <c r="D240" s="196">
        <f t="shared" si="64"/>
        <v>30</v>
      </c>
      <c r="E240" s="196">
        <f t="shared" si="64"/>
        <v>83759.94</v>
      </c>
      <c r="F240" s="197">
        <f t="shared" si="55"/>
        <v>2512798.2000000002</v>
      </c>
      <c r="G240" s="20"/>
      <c r="H240" s="21">
        <f t="shared" si="58"/>
        <v>0</v>
      </c>
      <c r="I240" s="20"/>
      <c r="J240" s="21">
        <f t="shared" si="59"/>
        <v>0</v>
      </c>
      <c r="K240" s="20"/>
      <c r="L240" s="21">
        <f t="shared" si="60"/>
        <v>0</v>
      </c>
      <c r="M240" s="20"/>
      <c r="N240" s="33">
        <f t="shared" si="63"/>
        <v>0</v>
      </c>
      <c r="O240" s="20"/>
      <c r="P240" s="22"/>
      <c r="Q240" s="20"/>
      <c r="R240" s="22"/>
      <c r="S240" s="20"/>
      <c r="T240" s="22"/>
      <c r="U240" s="20"/>
      <c r="V240" s="22"/>
      <c r="W240" s="20"/>
      <c r="X240" s="22"/>
      <c r="Y240" s="20"/>
      <c r="Z240" s="22"/>
      <c r="AA240" s="20"/>
      <c r="AB240" s="22"/>
      <c r="AC240" s="20"/>
      <c r="AD240" s="22"/>
      <c r="AE240" s="20"/>
      <c r="AF240" s="22"/>
      <c r="AG240" s="20"/>
      <c r="AH240" s="22"/>
      <c r="AI240" s="20"/>
      <c r="AJ240" s="22"/>
      <c r="AK240" s="20"/>
      <c r="AL240" s="22"/>
      <c r="AM240" s="20"/>
      <c r="AN240" s="22"/>
      <c r="AO240" s="20"/>
      <c r="AP240" s="22"/>
      <c r="AQ240" s="20"/>
      <c r="AR240" s="22"/>
      <c r="AS240" s="20"/>
      <c r="AT240" s="22"/>
      <c r="AU240" s="20"/>
      <c r="AV240" s="22"/>
      <c r="AW240" s="20"/>
      <c r="AX240" s="22"/>
      <c r="AY240" s="20"/>
      <c r="AZ240" s="22"/>
      <c r="BA240" s="20"/>
      <c r="BB240" s="22"/>
      <c r="BC240" s="20"/>
      <c r="BD240" s="22"/>
      <c r="BE240" s="20"/>
      <c r="BF240" s="22"/>
      <c r="BG240" s="83"/>
      <c r="BH240" s="84"/>
      <c r="BI240" s="20"/>
      <c r="BJ240" s="95"/>
      <c r="BK240" s="20">
        <v>0</v>
      </c>
      <c r="BL240" s="21">
        <f t="shared" si="61"/>
        <v>0</v>
      </c>
      <c r="BM240" s="20"/>
      <c r="BN240" s="95">
        <f t="shared" si="51"/>
        <v>0</v>
      </c>
      <c r="BO240" s="20"/>
      <c r="BP240" s="21">
        <f t="shared" si="62"/>
        <v>0</v>
      </c>
      <c r="BQ240" s="20"/>
      <c r="BR240" s="22"/>
      <c r="BS240" s="20"/>
      <c r="BT240" s="22"/>
      <c r="BU240" s="20"/>
      <c r="BV240" s="22"/>
      <c r="BW240" s="20"/>
      <c r="BX240" s="22"/>
      <c r="BY240" s="20"/>
      <c r="BZ240" s="172"/>
      <c r="CA240" s="20"/>
      <c r="CB240" s="164"/>
      <c r="CC240" s="20"/>
      <c r="CD240" s="178"/>
      <c r="CE240" s="20"/>
      <c r="CF240" s="95"/>
      <c r="CG240" s="20"/>
      <c r="CH240" s="95"/>
      <c r="CI240" s="20"/>
      <c r="CJ240" s="22"/>
      <c r="CK240" s="20"/>
      <c r="CL240" s="22"/>
      <c r="CM240" s="20"/>
      <c r="CN240" s="22"/>
      <c r="CO240" s="20"/>
      <c r="CP240" s="22"/>
      <c r="CQ240" s="20"/>
      <c r="CR240" s="22"/>
      <c r="CS240" s="20"/>
      <c r="CT240" s="22"/>
      <c r="CU240" s="20"/>
      <c r="CV240" s="22"/>
      <c r="CW240" s="20"/>
      <c r="CX240" s="22"/>
      <c r="CY240" s="20"/>
      <c r="CZ240" s="22"/>
      <c r="DA240" s="20"/>
      <c r="DB240" s="22"/>
      <c r="DC240" s="20"/>
      <c r="DD240" s="22"/>
      <c r="DE240" s="20"/>
      <c r="DF240" s="22"/>
      <c r="DG240" s="20"/>
      <c r="DH240" s="22"/>
      <c r="DI240" s="20"/>
      <c r="DJ240" s="22"/>
      <c r="DK240" s="20"/>
      <c r="DL240" s="22"/>
      <c r="DM240" s="20"/>
      <c r="DN240" s="22"/>
      <c r="DO240" s="20"/>
      <c r="DP240" s="22"/>
      <c r="DQ240" s="20"/>
      <c r="DR240" s="22"/>
      <c r="DS240" s="20"/>
      <c r="DT240" s="22"/>
      <c r="DU240" s="20"/>
      <c r="DV240" s="22"/>
      <c r="DW240" s="20"/>
      <c r="DX240" s="22"/>
      <c r="DY240" s="20"/>
      <c r="DZ240" s="22"/>
      <c r="EA240" s="23">
        <f t="shared" si="56"/>
        <v>0</v>
      </c>
      <c r="EB240" s="21">
        <f t="shared" si="52"/>
        <v>0</v>
      </c>
      <c r="EC240" s="193" t="e">
        <f t="shared" si="53"/>
        <v>#REF!</v>
      </c>
      <c r="ED240" s="193">
        <f t="shared" si="54"/>
        <v>0</v>
      </c>
      <c r="EE240" s="194">
        <f t="shared" si="57"/>
        <v>30</v>
      </c>
      <c r="EF240" s="185"/>
      <c r="EG240" s="185" t="s">
        <v>812</v>
      </c>
      <c r="EH240" s="185" t="s">
        <v>813</v>
      </c>
      <c r="EI240" s="185" t="s">
        <v>389</v>
      </c>
      <c r="EJ240" s="185">
        <v>30</v>
      </c>
      <c r="EK240" s="185">
        <v>83759.94</v>
      </c>
      <c r="EL240" s="185"/>
      <c r="EM240" s="185"/>
      <c r="EN240" s="185"/>
      <c r="EO240" s="185"/>
      <c r="EP240" s="185"/>
      <c r="EQ240" s="185"/>
      <c r="ER240" s="185"/>
      <c r="ES240" s="185"/>
      <c r="ET240" s="185"/>
      <c r="EU240" s="185"/>
      <c r="EV240" s="185"/>
      <c r="EW240" s="185"/>
      <c r="EX240" s="185"/>
      <c r="EY240" s="185"/>
      <c r="EZ240" s="185"/>
      <c r="FA240" s="185"/>
      <c r="FB240" s="185"/>
      <c r="FC240" s="185"/>
      <c r="FD240" s="185"/>
      <c r="FE240" s="185"/>
      <c r="FF240" s="185"/>
      <c r="FG240" s="195"/>
      <c r="FH240" s="185"/>
      <c r="FI240" s="185"/>
      <c r="FJ240" s="185"/>
      <c r="FK240" s="185"/>
      <c r="FL240" s="185"/>
      <c r="FM240" s="185"/>
      <c r="FN240" s="185"/>
      <c r="FO240" s="185"/>
      <c r="FP240" s="185"/>
      <c r="FQ240" s="185"/>
      <c r="FR240" s="185"/>
      <c r="FS240" s="185"/>
      <c r="FT240" s="185"/>
      <c r="FU240" s="185"/>
      <c r="FV240" s="185"/>
      <c r="FW240" s="185"/>
      <c r="FX240" s="185"/>
      <c r="FY240" s="185"/>
      <c r="FZ240" s="185"/>
      <c r="GA240" s="185"/>
      <c r="GB240" s="185"/>
      <c r="GC240" s="185"/>
      <c r="GD240" s="185"/>
      <c r="GE240" s="185"/>
      <c r="GF240" s="185"/>
      <c r="GG240" s="185"/>
      <c r="GH240" s="185"/>
      <c r="GI240" s="185"/>
      <c r="GJ240" s="185"/>
      <c r="GK240" s="185"/>
      <c r="GL240" s="185"/>
      <c r="GM240" s="185"/>
      <c r="GN240" s="185"/>
      <c r="GO240" s="185"/>
      <c r="GP240" s="185"/>
      <c r="GQ240" s="185"/>
      <c r="GR240" s="185"/>
      <c r="GS240" s="185"/>
      <c r="GT240" s="185"/>
      <c r="GU240" s="185"/>
      <c r="GV240" s="185"/>
      <c r="GW240" s="185"/>
      <c r="GX240" s="185"/>
      <c r="GY240" s="185"/>
      <c r="GZ240" s="185"/>
      <c r="HA240" s="185"/>
      <c r="HB240" s="185"/>
      <c r="HC240" s="185"/>
      <c r="HD240" s="185"/>
      <c r="HE240" s="185"/>
      <c r="HF240" s="185"/>
      <c r="HG240" s="185"/>
      <c r="HH240" s="185"/>
      <c r="HI240" s="185"/>
      <c r="HJ240" s="185"/>
      <c r="HK240" s="185"/>
      <c r="HL240" s="185"/>
      <c r="HM240" s="185"/>
      <c r="HN240" s="185"/>
      <c r="HO240" s="185"/>
      <c r="HP240" s="185"/>
      <c r="HQ240" s="185"/>
      <c r="HR240" s="185"/>
      <c r="HS240" s="185"/>
      <c r="HT240" s="185"/>
      <c r="HU240" s="185"/>
      <c r="HV240" s="185"/>
      <c r="HW240" s="185"/>
      <c r="HX240" s="185"/>
      <c r="HY240" s="185"/>
      <c r="HZ240" s="185"/>
      <c r="IA240" s="185"/>
      <c r="IB240" s="185"/>
      <c r="IC240" s="185"/>
      <c r="ID240" s="185"/>
      <c r="IE240" s="185"/>
      <c r="IF240" s="185"/>
      <c r="IG240" s="185"/>
      <c r="IH240" s="185"/>
      <c r="II240" s="185"/>
      <c r="IJ240" s="185"/>
      <c r="IK240" s="185"/>
      <c r="IL240" s="185"/>
      <c r="IM240" s="185"/>
      <c r="IN240" s="185"/>
      <c r="IO240" s="185"/>
      <c r="IP240" s="185"/>
      <c r="IQ240" s="185"/>
      <c r="IR240" s="185"/>
      <c r="IS240" s="185"/>
      <c r="IT240" s="185"/>
      <c r="IU240" s="185"/>
      <c r="IV240" s="185"/>
      <c r="IW240" s="185"/>
      <c r="IX240" s="185"/>
      <c r="IY240" s="185"/>
      <c r="IZ240" s="185"/>
      <c r="JA240" s="185"/>
      <c r="JB240" s="185"/>
      <c r="JC240" s="185"/>
      <c r="JD240" s="185"/>
      <c r="JE240" s="185"/>
      <c r="JF240" s="185"/>
      <c r="JG240" s="185"/>
      <c r="JH240" s="185"/>
      <c r="JI240" s="185"/>
      <c r="JJ240" s="185"/>
      <c r="JK240" s="185"/>
      <c r="JL240" s="185"/>
      <c r="JM240" s="185"/>
      <c r="JN240" s="185"/>
      <c r="JO240" s="185"/>
      <c r="JP240" s="185"/>
      <c r="JQ240" s="185"/>
      <c r="JR240" s="185"/>
      <c r="JS240" s="185"/>
      <c r="JT240" s="185"/>
      <c r="JU240" s="185"/>
      <c r="JV240" s="185"/>
      <c r="JW240" s="185"/>
      <c r="JX240" s="185"/>
      <c r="JY240" s="185"/>
      <c r="JZ240" s="185"/>
      <c r="KA240" s="185"/>
      <c r="KB240" s="185"/>
      <c r="KC240" s="185"/>
      <c r="KD240" s="185"/>
      <c r="KE240" s="185"/>
      <c r="KF240" s="185"/>
      <c r="KG240" s="185"/>
      <c r="KH240" s="185"/>
      <c r="KI240" s="185"/>
      <c r="KJ240" s="185"/>
      <c r="KK240" s="185"/>
      <c r="KL240" s="185"/>
      <c r="KM240" s="185"/>
      <c r="KN240" s="185"/>
      <c r="KO240" s="185"/>
      <c r="KP240" s="185"/>
      <c r="KQ240" s="185"/>
      <c r="KR240" s="185"/>
      <c r="KS240" s="185"/>
      <c r="KT240" s="185"/>
      <c r="KU240" s="185"/>
      <c r="KV240" s="185"/>
      <c r="KW240" s="185"/>
      <c r="KX240" s="185"/>
      <c r="KY240" s="185"/>
      <c r="KZ240" s="185"/>
      <c r="LA240" s="185"/>
      <c r="LB240" s="185"/>
      <c r="LC240" s="185"/>
      <c r="LD240" s="185"/>
      <c r="LE240" s="185"/>
      <c r="LF240" s="185"/>
      <c r="LG240" s="185"/>
      <c r="LH240" s="185"/>
      <c r="LI240" s="185"/>
      <c r="LJ240" s="185"/>
      <c r="LK240" s="185"/>
      <c r="LL240" s="185"/>
      <c r="LM240" s="185"/>
      <c r="LN240" s="185"/>
      <c r="LO240" s="185"/>
      <c r="LP240" s="185"/>
      <c r="LQ240" s="185"/>
      <c r="LR240" s="185"/>
      <c r="LS240" s="185"/>
      <c r="LT240" s="185"/>
    </row>
    <row r="241" spans="1:332" s="190" customFormat="1" ht="18" customHeight="1">
      <c r="A241" s="196" t="str">
        <f t="shared" si="64"/>
        <v>10.1.21</v>
      </c>
      <c r="B241" s="253" t="str">
        <f t="shared" si="64"/>
        <v xml:space="preserve">Suministro e instalacion Tee ranurado  acero alcarbon  Ø  6" </v>
      </c>
      <c r="C241" s="196" t="str">
        <f t="shared" si="64"/>
        <v>UN</v>
      </c>
      <c r="D241" s="196">
        <f t="shared" si="64"/>
        <v>3</v>
      </c>
      <c r="E241" s="196">
        <f t="shared" si="64"/>
        <v>146566.53</v>
      </c>
      <c r="F241" s="197">
        <f t="shared" si="55"/>
        <v>439699.58999999997</v>
      </c>
      <c r="G241" s="20"/>
      <c r="H241" s="21">
        <f t="shared" si="58"/>
        <v>0</v>
      </c>
      <c r="I241" s="20"/>
      <c r="J241" s="21">
        <f t="shared" si="59"/>
        <v>0</v>
      </c>
      <c r="K241" s="20"/>
      <c r="L241" s="21">
        <f t="shared" si="60"/>
        <v>0</v>
      </c>
      <c r="M241" s="20"/>
      <c r="N241" s="33">
        <f t="shared" si="63"/>
        <v>0</v>
      </c>
      <c r="O241" s="20"/>
      <c r="P241" s="22"/>
      <c r="Q241" s="20"/>
      <c r="R241" s="22"/>
      <c r="S241" s="20"/>
      <c r="T241" s="22"/>
      <c r="U241" s="20"/>
      <c r="V241" s="22"/>
      <c r="W241" s="20"/>
      <c r="X241" s="22"/>
      <c r="Y241" s="20"/>
      <c r="Z241" s="22"/>
      <c r="AA241" s="20"/>
      <c r="AB241" s="22"/>
      <c r="AC241" s="20"/>
      <c r="AD241" s="22"/>
      <c r="AE241" s="20"/>
      <c r="AF241" s="22"/>
      <c r="AG241" s="20"/>
      <c r="AH241" s="22"/>
      <c r="AI241" s="20"/>
      <c r="AJ241" s="22"/>
      <c r="AK241" s="20"/>
      <c r="AL241" s="22"/>
      <c r="AM241" s="20"/>
      <c r="AN241" s="22"/>
      <c r="AO241" s="20"/>
      <c r="AP241" s="22"/>
      <c r="AQ241" s="20"/>
      <c r="AR241" s="22"/>
      <c r="AS241" s="20"/>
      <c r="AT241" s="22"/>
      <c r="AU241" s="20"/>
      <c r="AV241" s="22"/>
      <c r="AW241" s="20"/>
      <c r="AX241" s="22"/>
      <c r="AY241" s="20"/>
      <c r="AZ241" s="22"/>
      <c r="BA241" s="20"/>
      <c r="BB241" s="22"/>
      <c r="BC241" s="20"/>
      <c r="BD241" s="22"/>
      <c r="BE241" s="20"/>
      <c r="BF241" s="22"/>
      <c r="BG241" s="83"/>
      <c r="BH241" s="84"/>
      <c r="BI241" s="20"/>
      <c r="BJ241" s="95"/>
      <c r="BK241" s="20">
        <v>0</v>
      </c>
      <c r="BL241" s="21">
        <f t="shared" si="61"/>
        <v>0</v>
      </c>
      <c r="BM241" s="20"/>
      <c r="BN241" s="95">
        <f t="shared" si="51"/>
        <v>0</v>
      </c>
      <c r="BO241" s="20"/>
      <c r="BP241" s="21">
        <f t="shared" si="62"/>
        <v>0</v>
      </c>
      <c r="BQ241" s="20"/>
      <c r="BR241" s="22"/>
      <c r="BS241" s="20"/>
      <c r="BT241" s="22"/>
      <c r="BU241" s="20"/>
      <c r="BV241" s="22"/>
      <c r="BW241" s="20"/>
      <c r="BX241" s="22"/>
      <c r="BY241" s="20"/>
      <c r="BZ241" s="172"/>
      <c r="CA241" s="20"/>
      <c r="CB241" s="164"/>
      <c r="CC241" s="20"/>
      <c r="CD241" s="178"/>
      <c r="CE241" s="20"/>
      <c r="CF241" s="95"/>
      <c r="CG241" s="20"/>
      <c r="CH241" s="95"/>
      <c r="CI241" s="20"/>
      <c r="CJ241" s="22"/>
      <c r="CK241" s="20"/>
      <c r="CL241" s="22"/>
      <c r="CM241" s="20"/>
      <c r="CN241" s="22"/>
      <c r="CO241" s="20"/>
      <c r="CP241" s="22"/>
      <c r="CQ241" s="20"/>
      <c r="CR241" s="22"/>
      <c r="CS241" s="20"/>
      <c r="CT241" s="22"/>
      <c r="CU241" s="20"/>
      <c r="CV241" s="22"/>
      <c r="CW241" s="20"/>
      <c r="CX241" s="22"/>
      <c r="CY241" s="20"/>
      <c r="CZ241" s="22"/>
      <c r="DA241" s="20"/>
      <c r="DB241" s="22"/>
      <c r="DC241" s="20"/>
      <c r="DD241" s="22"/>
      <c r="DE241" s="20"/>
      <c r="DF241" s="22"/>
      <c r="DG241" s="20"/>
      <c r="DH241" s="22"/>
      <c r="DI241" s="20"/>
      <c r="DJ241" s="22"/>
      <c r="DK241" s="20"/>
      <c r="DL241" s="22"/>
      <c r="DM241" s="20"/>
      <c r="DN241" s="22"/>
      <c r="DO241" s="20"/>
      <c r="DP241" s="22"/>
      <c r="DQ241" s="20"/>
      <c r="DR241" s="22"/>
      <c r="DS241" s="20"/>
      <c r="DT241" s="22"/>
      <c r="DU241" s="20"/>
      <c r="DV241" s="22"/>
      <c r="DW241" s="20"/>
      <c r="DX241" s="22"/>
      <c r="DY241" s="20"/>
      <c r="DZ241" s="22"/>
      <c r="EA241" s="23">
        <f t="shared" si="56"/>
        <v>0</v>
      </c>
      <c r="EB241" s="21">
        <f t="shared" si="52"/>
        <v>0</v>
      </c>
      <c r="EC241" s="193" t="e">
        <f t="shared" si="53"/>
        <v>#REF!</v>
      </c>
      <c r="ED241" s="193">
        <f t="shared" si="54"/>
        <v>0</v>
      </c>
      <c r="EE241" s="194">
        <f t="shared" si="57"/>
        <v>3</v>
      </c>
      <c r="EF241" s="185"/>
      <c r="EG241" s="185" t="s">
        <v>814</v>
      </c>
      <c r="EH241" s="185" t="s">
        <v>815</v>
      </c>
      <c r="EI241" s="185" t="s">
        <v>389</v>
      </c>
      <c r="EJ241" s="185">
        <v>3</v>
      </c>
      <c r="EK241" s="185">
        <v>146566.53</v>
      </c>
      <c r="EL241" s="185"/>
      <c r="EM241" s="185"/>
      <c r="EN241" s="185"/>
      <c r="EO241" s="185"/>
      <c r="EP241" s="185"/>
      <c r="EQ241" s="185"/>
      <c r="ER241" s="185"/>
      <c r="ES241" s="185"/>
      <c r="ET241" s="185"/>
      <c r="EU241" s="185"/>
      <c r="EV241" s="185"/>
      <c r="EW241" s="185"/>
      <c r="EX241" s="185"/>
      <c r="EY241" s="185"/>
      <c r="EZ241" s="185"/>
      <c r="FA241" s="185"/>
      <c r="FB241" s="185"/>
      <c r="FC241" s="185"/>
      <c r="FD241" s="185"/>
      <c r="FE241" s="185"/>
      <c r="FF241" s="185"/>
      <c r="FG241" s="195"/>
      <c r="FH241" s="185"/>
      <c r="FI241" s="185"/>
      <c r="FJ241" s="185"/>
      <c r="FK241" s="185"/>
      <c r="FL241" s="185"/>
      <c r="FM241" s="185"/>
      <c r="FN241" s="185"/>
      <c r="FO241" s="185"/>
      <c r="FP241" s="185"/>
      <c r="FQ241" s="185"/>
      <c r="FR241" s="185"/>
      <c r="FS241" s="185"/>
      <c r="FT241" s="185"/>
      <c r="FU241" s="185"/>
      <c r="FV241" s="185"/>
      <c r="FW241" s="185"/>
      <c r="FX241" s="185"/>
      <c r="FY241" s="185"/>
      <c r="FZ241" s="185"/>
      <c r="GA241" s="185"/>
      <c r="GB241" s="185"/>
      <c r="GC241" s="185"/>
      <c r="GD241" s="185"/>
      <c r="GE241" s="185"/>
      <c r="GF241" s="185"/>
      <c r="GG241" s="185"/>
      <c r="GH241" s="185"/>
      <c r="GI241" s="185"/>
      <c r="GJ241" s="185"/>
      <c r="GK241" s="185"/>
      <c r="GL241" s="185"/>
      <c r="GM241" s="185"/>
      <c r="GN241" s="185"/>
      <c r="GO241" s="185"/>
      <c r="GP241" s="185"/>
      <c r="GQ241" s="185"/>
      <c r="GR241" s="185"/>
      <c r="GS241" s="185"/>
      <c r="GT241" s="185"/>
      <c r="GU241" s="185"/>
      <c r="GV241" s="185"/>
      <c r="GW241" s="185"/>
      <c r="GX241" s="185"/>
      <c r="GY241" s="185"/>
      <c r="GZ241" s="185"/>
      <c r="HA241" s="185"/>
      <c r="HB241" s="185"/>
      <c r="HC241" s="185"/>
      <c r="HD241" s="185"/>
      <c r="HE241" s="185"/>
      <c r="HF241" s="185"/>
      <c r="HG241" s="185"/>
      <c r="HH241" s="185"/>
      <c r="HI241" s="185"/>
      <c r="HJ241" s="185"/>
      <c r="HK241" s="185"/>
      <c r="HL241" s="185"/>
      <c r="HM241" s="185"/>
      <c r="HN241" s="185"/>
      <c r="HO241" s="185"/>
      <c r="HP241" s="185"/>
      <c r="HQ241" s="185"/>
      <c r="HR241" s="185"/>
      <c r="HS241" s="185"/>
      <c r="HT241" s="185"/>
      <c r="HU241" s="185"/>
      <c r="HV241" s="185"/>
      <c r="HW241" s="185"/>
      <c r="HX241" s="185"/>
      <c r="HY241" s="185"/>
      <c r="HZ241" s="185"/>
      <c r="IA241" s="185"/>
      <c r="IB241" s="185"/>
      <c r="IC241" s="185"/>
      <c r="ID241" s="185"/>
      <c r="IE241" s="185"/>
      <c r="IF241" s="185"/>
      <c r="IG241" s="185"/>
      <c r="IH241" s="185"/>
      <c r="II241" s="185"/>
      <c r="IJ241" s="185"/>
      <c r="IK241" s="185"/>
      <c r="IL241" s="185"/>
      <c r="IM241" s="185"/>
      <c r="IN241" s="185"/>
      <c r="IO241" s="185"/>
      <c r="IP241" s="185"/>
      <c r="IQ241" s="185"/>
      <c r="IR241" s="185"/>
      <c r="IS241" s="185"/>
      <c r="IT241" s="185"/>
      <c r="IU241" s="185"/>
      <c r="IV241" s="185"/>
      <c r="IW241" s="185"/>
      <c r="IX241" s="185"/>
      <c r="IY241" s="185"/>
      <c r="IZ241" s="185"/>
      <c r="JA241" s="185"/>
      <c r="JB241" s="185"/>
      <c r="JC241" s="185"/>
      <c r="JD241" s="185"/>
      <c r="JE241" s="185"/>
      <c r="JF241" s="185"/>
      <c r="JG241" s="185"/>
      <c r="JH241" s="185"/>
      <c r="JI241" s="185"/>
      <c r="JJ241" s="185"/>
      <c r="JK241" s="185"/>
      <c r="JL241" s="185"/>
      <c r="JM241" s="185"/>
      <c r="JN241" s="185"/>
      <c r="JO241" s="185"/>
      <c r="JP241" s="185"/>
      <c r="JQ241" s="185"/>
      <c r="JR241" s="185"/>
      <c r="JS241" s="185"/>
      <c r="JT241" s="185"/>
      <c r="JU241" s="185"/>
      <c r="JV241" s="185"/>
      <c r="JW241" s="185"/>
      <c r="JX241" s="185"/>
      <c r="JY241" s="185"/>
      <c r="JZ241" s="185"/>
      <c r="KA241" s="185"/>
      <c r="KB241" s="185"/>
      <c r="KC241" s="185"/>
      <c r="KD241" s="185"/>
      <c r="KE241" s="185"/>
      <c r="KF241" s="185"/>
      <c r="KG241" s="185"/>
      <c r="KH241" s="185"/>
      <c r="KI241" s="185"/>
      <c r="KJ241" s="185"/>
      <c r="KK241" s="185"/>
      <c r="KL241" s="185"/>
      <c r="KM241" s="185"/>
      <c r="KN241" s="185"/>
      <c r="KO241" s="185"/>
      <c r="KP241" s="185"/>
      <c r="KQ241" s="185"/>
      <c r="KR241" s="185"/>
      <c r="KS241" s="185"/>
      <c r="KT241" s="185"/>
      <c r="KU241" s="185"/>
      <c r="KV241" s="185"/>
      <c r="KW241" s="185"/>
      <c r="KX241" s="185"/>
      <c r="KY241" s="185"/>
      <c r="KZ241" s="185"/>
      <c r="LA241" s="185"/>
      <c r="LB241" s="185"/>
      <c r="LC241" s="185"/>
      <c r="LD241" s="185"/>
      <c r="LE241" s="185"/>
      <c r="LF241" s="185"/>
      <c r="LG241" s="185"/>
      <c r="LH241" s="185"/>
      <c r="LI241" s="185"/>
      <c r="LJ241" s="185"/>
      <c r="LK241" s="185"/>
      <c r="LL241" s="185"/>
      <c r="LM241" s="185"/>
      <c r="LN241" s="185"/>
      <c r="LO241" s="185"/>
      <c r="LP241" s="185"/>
      <c r="LQ241" s="185"/>
      <c r="LR241" s="185"/>
      <c r="LS241" s="185"/>
      <c r="LT241" s="185"/>
    </row>
    <row r="242" spans="1:332" ht="14.45" customHeight="1">
      <c r="A242" s="196" t="str">
        <f t="shared" si="64"/>
        <v>10.1.22</v>
      </c>
      <c r="B242" s="253" t="str">
        <f t="shared" si="64"/>
        <v xml:space="preserve">Suministro e instalacion codo roscado acero alcarbon  Ø  1 " </v>
      </c>
      <c r="C242" s="196" t="str">
        <f t="shared" si="64"/>
        <v>UN</v>
      </c>
      <c r="D242" s="196">
        <f t="shared" si="64"/>
        <v>100</v>
      </c>
      <c r="E242" s="196">
        <f t="shared" si="64"/>
        <v>9975.24</v>
      </c>
      <c r="F242" s="197">
        <f t="shared" si="55"/>
        <v>997524</v>
      </c>
      <c r="G242" s="20"/>
      <c r="H242" s="21">
        <f t="shared" si="58"/>
        <v>0</v>
      </c>
      <c r="I242" s="20"/>
      <c r="J242" s="21">
        <f t="shared" si="59"/>
        <v>0</v>
      </c>
      <c r="K242" s="20"/>
      <c r="L242" s="21">
        <f t="shared" si="60"/>
        <v>0</v>
      </c>
      <c r="M242" s="20"/>
      <c r="N242" s="33">
        <f t="shared" si="63"/>
        <v>0</v>
      </c>
      <c r="O242" s="20"/>
      <c r="P242" s="22"/>
      <c r="Q242" s="20"/>
      <c r="R242" s="22"/>
      <c r="S242" s="20"/>
      <c r="T242" s="22"/>
      <c r="U242" s="20"/>
      <c r="V242" s="22"/>
      <c r="W242" s="20"/>
      <c r="X242" s="22"/>
      <c r="Y242" s="20"/>
      <c r="Z242" s="22"/>
      <c r="AA242" s="20"/>
      <c r="AB242" s="22"/>
      <c r="AC242" s="20"/>
      <c r="AD242" s="22"/>
      <c r="AE242" s="20"/>
      <c r="AF242" s="22"/>
      <c r="AG242" s="20"/>
      <c r="AH242" s="22"/>
      <c r="AI242" s="20"/>
      <c r="AJ242" s="22"/>
      <c r="AK242" s="20"/>
      <c r="AL242" s="22"/>
      <c r="AM242" s="20"/>
      <c r="AN242" s="22"/>
      <c r="AO242" s="20"/>
      <c r="AP242" s="22"/>
      <c r="AQ242" s="20"/>
      <c r="AR242" s="22"/>
      <c r="AS242" s="20"/>
      <c r="AT242" s="22"/>
      <c r="AU242" s="20"/>
      <c r="AV242" s="22"/>
      <c r="AW242" s="20"/>
      <c r="AX242" s="22"/>
      <c r="AY242" s="20"/>
      <c r="AZ242" s="22"/>
      <c r="BA242" s="20"/>
      <c r="BB242" s="22"/>
      <c r="BC242" s="20"/>
      <c r="BD242" s="22"/>
      <c r="BE242" s="20"/>
      <c r="BF242" s="22"/>
      <c r="BG242" s="83"/>
      <c r="BH242" s="84"/>
      <c r="BI242" s="20"/>
      <c r="BJ242" s="95"/>
      <c r="BK242" s="20">
        <v>0</v>
      </c>
      <c r="BL242" s="21">
        <f t="shared" si="61"/>
        <v>0</v>
      </c>
      <c r="BM242" s="20"/>
      <c r="BN242" s="95">
        <f t="shared" si="51"/>
        <v>0</v>
      </c>
      <c r="BO242" s="20"/>
      <c r="BP242" s="21">
        <f t="shared" si="62"/>
        <v>0</v>
      </c>
      <c r="BQ242" s="20"/>
      <c r="BR242" s="22"/>
      <c r="BS242" s="20"/>
      <c r="BT242" s="22"/>
      <c r="BU242" s="20"/>
      <c r="BV242" s="22"/>
      <c r="BW242" s="20"/>
      <c r="BX242" s="22"/>
      <c r="BY242" s="20"/>
      <c r="BZ242" s="172"/>
      <c r="CA242" s="20"/>
      <c r="CB242" s="164"/>
      <c r="CC242" s="20"/>
      <c r="CD242" s="178"/>
      <c r="CE242" s="20"/>
      <c r="CF242" s="95"/>
      <c r="CG242" s="20"/>
      <c r="CH242" s="95"/>
      <c r="CI242" s="20"/>
      <c r="CJ242" s="22"/>
      <c r="CK242" s="20"/>
      <c r="CL242" s="22"/>
      <c r="CM242" s="20"/>
      <c r="CN242" s="22"/>
      <c r="CO242" s="20"/>
      <c r="CP242" s="22"/>
      <c r="CQ242" s="20"/>
      <c r="CR242" s="22"/>
      <c r="CS242" s="20"/>
      <c r="CT242" s="22"/>
      <c r="CU242" s="20"/>
      <c r="CV242" s="22"/>
      <c r="CW242" s="20"/>
      <c r="CX242" s="22"/>
      <c r="CY242" s="20"/>
      <c r="CZ242" s="22"/>
      <c r="DA242" s="20"/>
      <c r="DB242" s="22"/>
      <c r="DC242" s="20"/>
      <c r="DD242" s="22"/>
      <c r="DE242" s="20"/>
      <c r="DF242" s="22"/>
      <c r="DG242" s="20"/>
      <c r="DH242" s="22"/>
      <c r="DI242" s="20"/>
      <c r="DJ242" s="22"/>
      <c r="DK242" s="20"/>
      <c r="DL242" s="22"/>
      <c r="DM242" s="20"/>
      <c r="DN242" s="22"/>
      <c r="DO242" s="20"/>
      <c r="DP242" s="22"/>
      <c r="DQ242" s="20"/>
      <c r="DR242" s="22"/>
      <c r="DS242" s="20"/>
      <c r="DT242" s="22"/>
      <c r="DU242" s="20"/>
      <c r="DV242" s="22"/>
      <c r="DW242" s="20"/>
      <c r="DX242" s="22"/>
      <c r="DY242" s="20"/>
      <c r="DZ242" s="22"/>
      <c r="EA242" s="23">
        <f t="shared" si="56"/>
        <v>0</v>
      </c>
      <c r="EB242" s="21">
        <f t="shared" si="52"/>
        <v>0</v>
      </c>
      <c r="EC242" s="193" t="e">
        <f t="shared" si="53"/>
        <v>#REF!</v>
      </c>
      <c r="ED242" s="193">
        <f t="shared" si="54"/>
        <v>0</v>
      </c>
      <c r="EE242" s="194">
        <f t="shared" si="57"/>
        <v>100</v>
      </c>
      <c r="EF242" s="185"/>
      <c r="EG242" s="185" t="s">
        <v>816</v>
      </c>
      <c r="EH242" s="185" t="s">
        <v>817</v>
      </c>
      <c r="EI242" s="185" t="s">
        <v>389</v>
      </c>
      <c r="EJ242" s="185">
        <v>100</v>
      </c>
      <c r="EK242" s="185">
        <v>9975.24</v>
      </c>
      <c r="EL242" s="185"/>
      <c r="EM242" s="185"/>
      <c r="EN242" s="185"/>
      <c r="EO242" s="185"/>
      <c r="EP242" s="185"/>
      <c r="EQ242" s="185"/>
      <c r="ER242" s="185"/>
      <c r="ES242" s="185"/>
      <c r="ET242" s="185"/>
      <c r="EU242" s="185"/>
      <c r="EV242" s="185"/>
      <c r="EW242" s="185"/>
      <c r="EX242" s="185"/>
      <c r="EY242" s="185"/>
      <c r="EZ242" s="185"/>
      <c r="FA242" s="185"/>
      <c r="FB242" s="185"/>
      <c r="FC242" s="185"/>
      <c r="FD242" s="185"/>
      <c r="FE242" s="185"/>
      <c r="FF242" s="185"/>
      <c r="FG242" s="195"/>
      <c r="FH242" s="185"/>
      <c r="FI242" s="185"/>
      <c r="FJ242" s="185"/>
      <c r="FK242" s="185"/>
      <c r="FL242" s="185"/>
      <c r="FM242" s="185"/>
      <c r="FN242" s="185"/>
      <c r="FO242" s="185"/>
      <c r="FP242" s="185"/>
      <c r="FQ242" s="185"/>
      <c r="FR242" s="185"/>
      <c r="FS242" s="185"/>
      <c r="FT242" s="185"/>
      <c r="FU242" s="185"/>
      <c r="FV242" s="185"/>
      <c r="FW242" s="185"/>
      <c r="FX242" s="185"/>
      <c r="FY242" s="185"/>
      <c r="FZ242" s="185"/>
      <c r="GA242" s="185"/>
      <c r="GB242" s="185"/>
      <c r="GC242" s="185"/>
      <c r="GD242" s="185"/>
      <c r="GE242" s="185"/>
      <c r="GF242" s="185"/>
      <c r="GG242" s="185"/>
      <c r="GH242" s="185"/>
      <c r="GI242" s="185"/>
      <c r="GJ242" s="185"/>
      <c r="GK242" s="185"/>
      <c r="GL242" s="185"/>
      <c r="GM242" s="185"/>
      <c r="GN242" s="185"/>
      <c r="GO242" s="185"/>
      <c r="GP242" s="185"/>
      <c r="GQ242" s="185"/>
      <c r="GR242" s="185"/>
      <c r="GS242" s="185"/>
      <c r="GT242" s="185"/>
      <c r="GU242" s="185"/>
      <c r="GV242" s="185"/>
      <c r="GW242" s="185"/>
      <c r="GX242" s="185"/>
      <c r="GY242" s="185"/>
      <c r="GZ242" s="185"/>
      <c r="HA242" s="185"/>
      <c r="HB242" s="185"/>
      <c r="HC242" s="185"/>
      <c r="HD242" s="185"/>
      <c r="HE242" s="185"/>
      <c r="HF242" s="185"/>
      <c r="HG242" s="185"/>
      <c r="HH242" s="185"/>
      <c r="HI242" s="185"/>
      <c r="HJ242" s="185"/>
      <c r="HK242" s="185"/>
      <c r="HL242" s="185"/>
      <c r="HM242" s="185"/>
      <c r="HN242" s="185"/>
      <c r="HO242" s="185"/>
      <c r="HP242" s="185"/>
      <c r="HQ242" s="185"/>
      <c r="HR242" s="185"/>
      <c r="HS242" s="185"/>
      <c r="HT242" s="185"/>
      <c r="HU242" s="185"/>
      <c r="HV242" s="185"/>
      <c r="HW242" s="185"/>
      <c r="HX242" s="185"/>
      <c r="HY242" s="185"/>
      <c r="HZ242" s="185"/>
      <c r="IA242" s="185"/>
      <c r="IB242" s="185"/>
      <c r="IC242" s="185"/>
      <c r="ID242" s="185"/>
      <c r="IE242" s="185"/>
      <c r="IF242" s="185"/>
      <c r="IG242" s="185"/>
      <c r="IH242" s="185"/>
      <c r="II242" s="185"/>
      <c r="IJ242" s="185"/>
      <c r="IK242" s="185"/>
      <c r="IL242" s="185"/>
      <c r="IM242" s="185"/>
      <c r="IN242" s="185"/>
      <c r="IO242" s="185"/>
      <c r="IP242" s="185"/>
      <c r="IQ242" s="185"/>
      <c r="IR242" s="185"/>
      <c r="IS242" s="185"/>
      <c r="IT242" s="185"/>
      <c r="IU242" s="185"/>
      <c r="IV242" s="185"/>
      <c r="IW242" s="185"/>
      <c r="IX242" s="185"/>
      <c r="IY242" s="185"/>
      <c r="IZ242" s="185"/>
      <c r="JA242" s="185"/>
      <c r="JB242" s="185"/>
      <c r="JC242" s="185"/>
      <c r="JD242" s="185"/>
      <c r="JE242" s="185"/>
      <c r="JF242" s="185"/>
      <c r="JG242" s="185"/>
      <c r="JH242" s="185"/>
      <c r="JI242" s="185"/>
      <c r="JJ242" s="185"/>
      <c r="JK242" s="185"/>
      <c r="JL242" s="185"/>
      <c r="JM242" s="185"/>
      <c r="JN242" s="185"/>
      <c r="JO242" s="185"/>
      <c r="JP242" s="185"/>
      <c r="JQ242" s="185"/>
      <c r="JR242" s="185"/>
      <c r="JS242" s="185"/>
      <c r="JT242" s="185"/>
      <c r="JU242" s="185"/>
      <c r="JV242" s="185"/>
      <c r="JW242" s="185"/>
      <c r="JX242" s="185"/>
      <c r="JY242" s="185"/>
      <c r="JZ242" s="185"/>
      <c r="KA242" s="185"/>
      <c r="KB242" s="185"/>
      <c r="KC242" s="185"/>
      <c r="KD242" s="185"/>
      <c r="KE242" s="185"/>
      <c r="KF242" s="185"/>
      <c r="KG242" s="185"/>
      <c r="KH242" s="185"/>
      <c r="KI242" s="185"/>
      <c r="KJ242" s="185"/>
      <c r="KK242" s="185"/>
      <c r="KL242" s="185"/>
      <c r="KM242" s="185"/>
      <c r="KN242" s="185"/>
      <c r="KO242" s="185"/>
      <c r="KP242" s="185"/>
      <c r="KQ242" s="185"/>
      <c r="KR242" s="185"/>
      <c r="KS242" s="185"/>
      <c r="KT242" s="185"/>
      <c r="KU242" s="185"/>
      <c r="KV242" s="185"/>
      <c r="KW242" s="185"/>
      <c r="KX242" s="185"/>
      <c r="KY242" s="185"/>
      <c r="KZ242" s="185"/>
      <c r="LA242" s="185"/>
      <c r="LB242" s="185"/>
      <c r="LC242" s="185"/>
      <c r="LD242" s="185"/>
      <c r="LE242" s="185"/>
      <c r="LF242" s="185"/>
      <c r="LG242" s="185"/>
      <c r="LH242" s="185"/>
      <c r="LI242" s="185"/>
      <c r="LJ242" s="185"/>
      <c r="LK242" s="185"/>
      <c r="LL242" s="185"/>
      <c r="LM242" s="185"/>
      <c r="LN242" s="185"/>
      <c r="LO242" s="185"/>
      <c r="LP242" s="185"/>
      <c r="LQ242" s="185"/>
      <c r="LR242" s="185"/>
      <c r="LS242" s="185"/>
      <c r="LT242" s="185"/>
    </row>
    <row r="243" spans="1:332" ht="18" customHeight="1">
      <c r="A243" s="196" t="str">
        <f t="shared" si="64"/>
        <v>10.1.23</v>
      </c>
      <c r="B243" s="253" t="str">
        <f t="shared" si="64"/>
        <v xml:space="preserve">Suministro e instalacion codo ranurado  acero alcarbon  Ø  1 1/4" </v>
      </c>
      <c r="C243" s="196" t="str">
        <f t="shared" si="64"/>
        <v>UN</v>
      </c>
      <c r="D243" s="196">
        <f t="shared" si="64"/>
        <v>70</v>
      </c>
      <c r="E243" s="196">
        <f t="shared" si="64"/>
        <v>13517.46</v>
      </c>
      <c r="F243" s="197">
        <f t="shared" si="55"/>
        <v>946222.2</v>
      </c>
      <c r="G243" s="20"/>
      <c r="H243" s="21">
        <f t="shared" si="58"/>
        <v>0</v>
      </c>
      <c r="I243" s="20"/>
      <c r="J243" s="21">
        <f t="shared" si="59"/>
        <v>0</v>
      </c>
      <c r="K243" s="20"/>
      <c r="L243" s="21">
        <f t="shared" si="60"/>
        <v>0</v>
      </c>
      <c r="M243" s="20"/>
      <c r="N243" s="33">
        <f t="shared" si="63"/>
        <v>0</v>
      </c>
      <c r="O243" s="20"/>
      <c r="P243" s="22"/>
      <c r="Q243" s="20"/>
      <c r="R243" s="22"/>
      <c r="S243" s="20"/>
      <c r="T243" s="22"/>
      <c r="U243" s="20"/>
      <c r="V243" s="22"/>
      <c r="W243" s="20"/>
      <c r="X243" s="22"/>
      <c r="Y243" s="20"/>
      <c r="Z243" s="22"/>
      <c r="AA243" s="20"/>
      <c r="AB243" s="22"/>
      <c r="AC243" s="20"/>
      <c r="AD243" s="22"/>
      <c r="AE243" s="20"/>
      <c r="AF243" s="22"/>
      <c r="AG243" s="20"/>
      <c r="AH243" s="22"/>
      <c r="AI243" s="20"/>
      <c r="AJ243" s="22"/>
      <c r="AK243" s="20"/>
      <c r="AL243" s="22"/>
      <c r="AM243" s="20"/>
      <c r="AN243" s="22"/>
      <c r="AO243" s="20"/>
      <c r="AP243" s="22"/>
      <c r="AQ243" s="20"/>
      <c r="AR243" s="22"/>
      <c r="AS243" s="20"/>
      <c r="AT243" s="22"/>
      <c r="AU243" s="20"/>
      <c r="AV243" s="22"/>
      <c r="AW243" s="20"/>
      <c r="AX243" s="22"/>
      <c r="AY243" s="20"/>
      <c r="AZ243" s="22"/>
      <c r="BA243" s="20"/>
      <c r="BB243" s="22"/>
      <c r="BC243" s="20"/>
      <c r="BD243" s="22"/>
      <c r="BE243" s="20"/>
      <c r="BF243" s="22"/>
      <c r="BG243" s="83"/>
      <c r="BH243" s="84"/>
      <c r="BI243" s="20"/>
      <c r="BJ243" s="95"/>
      <c r="BK243" s="20">
        <v>0</v>
      </c>
      <c r="BL243" s="21">
        <f t="shared" si="61"/>
        <v>0</v>
      </c>
      <c r="BM243" s="20"/>
      <c r="BN243" s="95">
        <f t="shared" si="51"/>
        <v>0</v>
      </c>
      <c r="BO243" s="20"/>
      <c r="BP243" s="21">
        <f t="shared" si="62"/>
        <v>0</v>
      </c>
      <c r="BQ243" s="20"/>
      <c r="BR243" s="22"/>
      <c r="BS243" s="20"/>
      <c r="BT243" s="22"/>
      <c r="BU243" s="20"/>
      <c r="BV243" s="22"/>
      <c r="BW243" s="20"/>
      <c r="BX243" s="22"/>
      <c r="BY243" s="20"/>
      <c r="BZ243" s="172"/>
      <c r="CA243" s="20"/>
      <c r="CB243" s="164"/>
      <c r="CC243" s="20"/>
      <c r="CD243" s="178"/>
      <c r="CE243" s="20"/>
      <c r="CF243" s="95"/>
      <c r="CG243" s="20"/>
      <c r="CH243" s="95"/>
      <c r="CI243" s="20"/>
      <c r="CJ243" s="22"/>
      <c r="CK243" s="20"/>
      <c r="CL243" s="22"/>
      <c r="CM243" s="20"/>
      <c r="CN243" s="22"/>
      <c r="CO243" s="20"/>
      <c r="CP243" s="22"/>
      <c r="CQ243" s="20"/>
      <c r="CR243" s="22"/>
      <c r="CS243" s="20"/>
      <c r="CT243" s="22"/>
      <c r="CU243" s="20"/>
      <c r="CV243" s="22"/>
      <c r="CW243" s="20"/>
      <c r="CX243" s="22"/>
      <c r="CY243" s="20"/>
      <c r="CZ243" s="22"/>
      <c r="DA243" s="20"/>
      <c r="DB243" s="22"/>
      <c r="DC243" s="20"/>
      <c r="DD243" s="22"/>
      <c r="DE243" s="20"/>
      <c r="DF243" s="22"/>
      <c r="DG243" s="20"/>
      <c r="DH243" s="22"/>
      <c r="DI243" s="20"/>
      <c r="DJ243" s="22"/>
      <c r="DK243" s="20"/>
      <c r="DL243" s="22"/>
      <c r="DM243" s="20"/>
      <c r="DN243" s="22"/>
      <c r="DO243" s="20"/>
      <c r="DP243" s="22"/>
      <c r="DQ243" s="20"/>
      <c r="DR243" s="22"/>
      <c r="DS243" s="20"/>
      <c r="DT243" s="22"/>
      <c r="DU243" s="20"/>
      <c r="DV243" s="22"/>
      <c r="DW243" s="20"/>
      <c r="DX243" s="22"/>
      <c r="DY243" s="20"/>
      <c r="DZ243" s="22"/>
      <c r="EA243" s="23">
        <f t="shared" si="56"/>
        <v>0</v>
      </c>
      <c r="EB243" s="21">
        <f t="shared" si="52"/>
        <v>0</v>
      </c>
      <c r="EC243" s="193" t="e">
        <f t="shared" si="53"/>
        <v>#REF!</v>
      </c>
      <c r="ED243" s="193">
        <f t="shared" si="54"/>
        <v>0</v>
      </c>
      <c r="EE243" s="194">
        <f t="shared" si="57"/>
        <v>70</v>
      </c>
      <c r="EF243" s="185"/>
      <c r="EG243" s="185" t="s">
        <v>818</v>
      </c>
      <c r="EH243" s="185" t="s">
        <v>819</v>
      </c>
      <c r="EI243" s="185" t="s">
        <v>389</v>
      </c>
      <c r="EJ243" s="185">
        <v>70</v>
      </c>
      <c r="EK243" s="185">
        <v>13517.46</v>
      </c>
      <c r="EL243" s="185"/>
      <c r="EM243" s="185"/>
      <c r="EN243" s="185"/>
      <c r="EO243" s="185"/>
      <c r="EP243" s="185"/>
      <c r="EQ243" s="185"/>
      <c r="ER243" s="185"/>
      <c r="ES243" s="185"/>
      <c r="ET243" s="185"/>
      <c r="EU243" s="185"/>
      <c r="EV243" s="185"/>
      <c r="EW243" s="185"/>
      <c r="EX243" s="185"/>
      <c r="EY243" s="185"/>
      <c r="EZ243" s="185"/>
      <c r="FA243" s="185"/>
      <c r="FB243" s="185"/>
      <c r="FC243" s="185"/>
      <c r="FD243" s="185"/>
      <c r="FE243" s="185"/>
      <c r="FF243" s="185"/>
      <c r="FG243" s="195"/>
      <c r="FH243" s="185"/>
      <c r="FI243" s="185"/>
      <c r="FJ243" s="185"/>
      <c r="FK243" s="185"/>
      <c r="FL243" s="185"/>
      <c r="FM243" s="185"/>
      <c r="FN243" s="185"/>
      <c r="FO243" s="185"/>
      <c r="FP243" s="185"/>
      <c r="FQ243" s="185"/>
      <c r="FR243" s="185"/>
      <c r="FS243" s="185"/>
      <c r="FT243" s="185"/>
      <c r="FU243" s="185"/>
      <c r="FV243" s="185"/>
      <c r="FW243" s="185"/>
      <c r="FX243" s="185"/>
      <c r="FY243" s="185"/>
      <c r="FZ243" s="185"/>
      <c r="GA243" s="185"/>
      <c r="GB243" s="185"/>
      <c r="GC243" s="185"/>
      <c r="GD243" s="185"/>
      <c r="GE243" s="185"/>
      <c r="GF243" s="185"/>
      <c r="GG243" s="185"/>
      <c r="GH243" s="185"/>
      <c r="GI243" s="185"/>
      <c r="GJ243" s="185"/>
      <c r="GK243" s="185"/>
      <c r="GL243" s="185"/>
      <c r="GM243" s="185"/>
      <c r="GN243" s="185"/>
      <c r="GO243" s="185"/>
      <c r="GP243" s="185"/>
      <c r="GQ243" s="185"/>
      <c r="GR243" s="185"/>
      <c r="GS243" s="185"/>
      <c r="GT243" s="185"/>
      <c r="GU243" s="185"/>
      <c r="GV243" s="185"/>
      <c r="GW243" s="185"/>
      <c r="GX243" s="185"/>
      <c r="GY243" s="185"/>
      <c r="GZ243" s="185"/>
      <c r="HA243" s="185"/>
      <c r="HB243" s="185"/>
      <c r="HC243" s="185"/>
      <c r="HD243" s="185"/>
      <c r="HE243" s="185"/>
      <c r="HF243" s="185"/>
      <c r="HG243" s="185"/>
      <c r="HH243" s="185"/>
      <c r="HI243" s="185"/>
      <c r="HJ243" s="185"/>
      <c r="HK243" s="185"/>
      <c r="HL243" s="185"/>
      <c r="HM243" s="185"/>
      <c r="HN243" s="185"/>
      <c r="HO243" s="185"/>
      <c r="HP243" s="185"/>
      <c r="HQ243" s="185"/>
      <c r="HR243" s="185"/>
      <c r="HS243" s="185"/>
      <c r="HT243" s="185"/>
      <c r="HU243" s="185"/>
      <c r="HV243" s="185"/>
      <c r="HW243" s="185"/>
      <c r="HX243" s="185"/>
      <c r="HY243" s="185"/>
      <c r="HZ243" s="185"/>
      <c r="IA243" s="185"/>
      <c r="IB243" s="185"/>
      <c r="IC243" s="185"/>
      <c r="ID243" s="185"/>
      <c r="IE243" s="185"/>
      <c r="IF243" s="185"/>
      <c r="IG243" s="185"/>
      <c r="IH243" s="185"/>
      <c r="II243" s="185"/>
      <c r="IJ243" s="185"/>
      <c r="IK243" s="185"/>
      <c r="IL243" s="185"/>
      <c r="IM243" s="185"/>
      <c r="IN243" s="185"/>
      <c r="IO243" s="185"/>
      <c r="IP243" s="185"/>
      <c r="IQ243" s="185"/>
      <c r="IR243" s="185"/>
      <c r="IS243" s="185"/>
      <c r="IT243" s="185"/>
      <c r="IU243" s="185"/>
      <c r="IV243" s="185"/>
      <c r="IW243" s="185"/>
      <c r="IX243" s="185"/>
      <c r="IY243" s="185"/>
      <c r="IZ243" s="185"/>
      <c r="JA243" s="185"/>
      <c r="JB243" s="185"/>
      <c r="JC243" s="185"/>
      <c r="JD243" s="185"/>
      <c r="JE243" s="185"/>
      <c r="JF243" s="185"/>
      <c r="JG243" s="185"/>
      <c r="JH243" s="185"/>
      <c r="JI243" s="185"/>
      <c r="JJ243" s="185"/>
      <c r="JK243" s="185"/>
      <c r="JL243" s="185"/>
      <c r="JM243" s="185"/>
      <c r="JN243" s="185"/>
      <c r="JO243" s="185"/>
      <c r="JP243" s="185"/>
      <c r="JQ243" s="185"/>
      <c r="JR243" s="185"/>
      <c r="JS243" s="185"/>
      <c r="JT243" s="185"/>
      <c r="JU243" s="185"/>
      <c r="JV243" s="185"/>
      <c r="JW243" s="185"/>
      <c r="JX243" s="185"/>
      <c r="JY243" s="185"/>
      <c r="JZ243" s="185"/>
      <c r="KA243" s="185"/>
      <c r="KB243" s="185"/>
      <c r="KC243" s="185"/>
      <c r="KD243" s="185"/>
      <c r="KE243" s="185"/>
      <c r="KF243" s="185"/>
      <c r="KG243" s="185"/>
      <c r="KH243" s="185"/>
      <c r="KI243" s="185"/>
      <c r="KJ243" s="185"/>
      <c r="KK243" s="185"/>
      <c r="KL243" s="185"/>
      <c r="KM243" s="185"/>
      <c r="KN243" s="185"/>
      <c r="KO243" s="185"/>
      <c r="KP243" s="185"/>
      <c r="KQ243" s="185"/>
      <c r="KR243" s="185"/>
      <c r="KS243" s="185"/>
      <c r="KT243" s="185"/>
      <c r="KU243" s="185"/>
      <c r="KV243" s="185"/>
      <c r="KW243" s="185"/>
      <c r="KX243" s="185"/>
      <c r="KY243" s="185"/>
      <c r="KZ243" s="185"/>
      <c r="LA243" s="185"/>
      <c r="LB243" s="185"/>
      <c r="LC243" s="185"/>
      <c r="LD243" s="185"/>
      <c r="LE243" s="185"/>
      <c r="LF243" s="185"/>
      <c r="LG243" s="185"/>
      <c r="LH243" s="185"/>
      <c r="LI243" s="185"/>
      <c r="LJ243" s="185"/>
      <c r="LK243" s="185"/>
      <c r="LL243" s="185"/>
      <c r="LM243" s="185"/>
      <c r="LN243" s="185"/>
      <c r="LO243" s="185"/>
      <c r="LP243" s="185"/>
      <c r="LQ243" s="185"/>
      <c r="LR243" s="185"/>
      <c r="LS243" s="185"/>
      <c r="LT243" s="185"/>
    </row>
    <row r="244" spans="1:332" ht="14.45" customHeight="1">
      <c r="A244" s="196" t="str">
        <f t="shared" si="64"/>
        <v>10.1.24</v>
      </c>
      <c r="B244" s="253" t="str">
        <f t="shared" si="64"/>
        <v xml:space="preserve">Suministro e instalacion codo ranurado  acero alcarbon  Ø  1 1/2" </v>
      </c>
      <c r="C244" s="196" t="str">
        <f t="shared" si="64"/>
        <v>UN</v>
      </c>
      <c r="D244" s="196">
        <f t="shared" si="64"/>
        <v>70</v>
      </c>
      <c r="E244" s="196">
        <f t="shared" si="64"/>
        <v>14241.15</v>
      </c>
      <c r="F244" s="197">
        <f t="shared" si="55"/>
        <v>996880.5</v>
      </c>
      <c r="G244" s="20"/>
      <c r="H244" s="21">
        <f t="shared" si="58"/>
        <v>0</v>
      </c>
      <c r="I244" s="20"/>
      <c r="J244" s="21">
        <f t="shared" si="59"/>
        <v>0</v>
      </c>
      <c r="K244" s="20"/>
      <c r="L244" s="21">
        <f t="shared" si="60"/>
        <v>0</v>
      </c>
      <c r="M244" s="20"/>
      <c r="N244" s="33">
        <f t="shared" si="63"/>
        <v>0</v>
      </c>
      <c r="O244" s="20"/>
      <c r="P244" s="22"/>
      <c r="Q244" s="20"/>
      <c r="R244" s="22"/>
      <c r="S244" s="20"/>
      <c r="T244" s="22"/>
      <c r="U244" s="20"/>
      <c r="V244" s="22"/>
      <c r="W244" s="20"/>
      <c r="X244" s="22"/>
      <c r="Y244" s="20"/>
      <c r="Z244" s="22"/>
      <c r="AA244" s="20"/>
      <c r="AB244" s="22"/>
      <c r="AC244" s="20"/>
      <c r="AD244" s="22"/>
      <c r="AE244" s="20"/>
      <c r="AF244" s="22"/>
      <c r="AG244" s="20"/>
      <c r="AH244" s="22"/>
      <c r="AI244" s="20"/>
      <c r="AJ244" s="22"/>
      <c r="AK244" s="20"/>
      <c r="AL244" s="22"/>
      <c r="AM244" s="20"/>
      <c r="AN244" s="22"/>
      <c r="AO244" s="20"/>
      <c r="AP244" s="22"/>
      <c r="AQ244" s="20"/>
      <c r="AR244" s="22"/>
      <c r="AS244" s="20"/>
      <c r="AT244" s="22"/>
      <c r="AU244" s="20"/>
      <c r="AV244" s="22"/>
      <c r="AW244" s="20"/>
      <c r="AX244" s="22"/>
      <c r="AY244" s="20"/>
      <c r="AZ244" s="22"/>
      <c r="BA244" s="20"/>
      <c r="BB244" s="22"/>
      <c r="BC244" s="20"/>
      <c r="BD244" s="22"/>
      <c r="BE244" s="20"/>
      <c r="BF244" s="22"/>
      <c r="BG244" s="83"/>
      <c r="BH244" s="84"/>
      <c r="BI244" s="20"/>
      <c r="BJ244" s="95"/>
      <c r="BK244" s="20">
        <v>0</v>
      </c>
      <c r="BL244" s="21">
        <f t="shared" si="61"/>
        <v>0</v>
      </c>
      <c r="BM244" s="20"/>
      <c r="BN244" s="95">
        <f t="shared" si="51"/>
        <v>0</v>
      </c>
      <c r="BO244" s="20"/>
      <c r="BP244" s="21">
        <f t="shared" si="62"/>
        <v>0</v>
      </c>
      <c r="BQ244" s="20"/>
      <c r="BR244" s="22"/>
      <c r="BS244" s="20"/>
      <c r="BT244" s="22"/>
      <c r="BU244" s="20"/>
      <c r="BV244" s="22"/>
      <c r="BW244" s="20"/>
      <c r="BX244" s="22"/>
      <c r="BY244" s="20"/>
      <c r="BZ244" s="172"/>
      <c r="CA244" s="20"/>
      <c r="CB244" s="164"/>
      <c r="CC244" s="20"/>
      <c r="CD244" s="178"/>
      <c r="CE244" s="20"/>
      <c r="CF244" s="95"/>
      <c r="CG244" s="20"/>
      <c r="CH244" s="95"/>
      <c r="CI244" s="20"/>
      <c r="CJ244" s="22"/>
      <c r="CK244" s="20"/>
      <c r="CL244" s="22"/>
      <c r="CM244" s="20"/>
      <c r="CN244" s="22"/>
      <c r="CO244" s="20"/>
      <c r="CP244" s="22"/>
      <c r="CQ244" s="20"/>
      <c r="CR244" s="22"/>
      <c r="CS244" s="20"/>
      <c r="CT244" s="22"/>
      <c r="CU244" s="20"/>
      <c r="CV244" s="22"/>
      <c r="CW244" s="20"/>
      <c r="CX244" s="22"/>
      <c r="CY244" s="20"/>
      <c r="CZ244" s="22"/>
      <c r="DA244" s="20"/>
      <c r="DB244" s="22"/>
      <c r="DC244" s="20"/>
      <c r="DD244" s="22"/>
      <c r="DE244" s="20"/>
      <c r="DF244" s="22"/>
      <c r="DG244" s="20"/>
      <c r="DH244" s="22"/>
      <c r="DI244" s="20"/>
      <c r="DJ244" s="22"/>
      <c r="DK244" s="20"/>
      <c r="DL244" s="22"/>
      <c r="DM244" s="20"/>
      <c r="DN244" s="22"/>
      <c r="DO244" s="20"/>
      <c r="DP244" s="22"/>
      <c r="DQ244" s="20"/>
      <c r="DR244" s="22"/>
      <c r="DS244" s="20"/>
      <c r="DT244" s="22"/>
      <c r="DU244" s="20"/>
      <c r="DV244" s="22"/>
      <c r="DW244" s="20"/>
      <c r="DX244" s="22"/>
      <c r="DY244" s="20"/>
      <c r="DZ244" s="22"/>
      <c r="EA244" s="23">
        <f t="shared" si="56"/>
        <v>0</v>
      </c>
      <c r="EB244" s="21">
        <f t="shared" si="52"/>
        <v>0</v>
      </c>
      <c r="EC244" s="193" t="e">
        <f t="shared" si="53"/>
        <v>#REF!</v>
      </c>
      <c r="ED244" s="193">
        <f t="shared" si="54"/>
        <v>0</v>
      </c>
      <c r="EE244" s="194">
        <f t="shared" si="57"/>
        <v>70</v>
      </c>
      <c r="EF244" s="185"/>
      <c r="EG244" s="185" t="s">
        <v>820</v>
      </c>
      <c r="EH244" s="185" t="s">
        <v>821</v>
      </c>
      <c r="EI244" s="185" t="s">
        <v>389</v>
      </c>
      <c r="EJ244" s="185">
        <v>70</v>
      </c>
      <c r="EK244" s="185">
        <v>14241.15</v>
      </c>
      <c r="EL244" s="185"/>
      <c r="EM244" s="185"/>
      <c r="EN244" s="185"/>
      <c r="EO244" s="185"/>
      <c r="EP244" s="185"/>
      <c r="EQ244" s="185"/>
      <c r="ER244" s="185"/>
      <c r="ES244" s="185"/>
      <c r="ET244" s="185"/>
      <c r="EU244" s="185"/>
      <c r="EV244" s="185"/>
      <c r="EW244" s="185"/>
      <c r="EX244" s="185"/>
      <c r="EY244" s="185"/>
      <c r="EZ244" s="185"/>
      <c r="FA244" s="185"/>
      <c r="FB244" s="185"/>
      <c r="FC244" s="185"/>
      <c r="FD244" s="185"/>
      <c r="FE244" s="185"/>
      <c r="FF244" s="185"/>
      <c r="FG244" s="195"/>
      <c r="FH244" s="185"/>
      <c r="FI244" s="185"/>
      <c r="FJ244" s="185"/>
      <c r="FK244" s="185"/>
      <c r="FL244" s="185"/>
      <c r="FM244" s="185"/>
      <c r="FN244" s="185"/>
      <c r="FO244" s="185"/>
      <c r="FP244" s="185"/>
      <c r="FQ244" s="185"/>
      <c r="FR244" s="185"/>
      <c r="FS244" s="185"/>
      <c r="FT244" s="185"/>
      <c r="FU244" s="185"/>
      <c r="FV244" s="185"/>
      <c r="FW244" s="185"/>
      <c r="FX244" s="185"/>
      <c r="FY244" s="185"/>
      <c r="FZ244" s="185"/>
      <c r="GA244" s="185"/>
      <c r="GB244" s="185"/>
      <c r="GC244" s="185"/>
      <c r="GD244" s="185"/>
      <c r="GE244" s="185"/>
      <c r="GF244" s="185"/>
      <c r="GG244" s="185"/>
      <c r="GH244" s="185"/>
      <c r="GI244" s="185"/>
      <c r="GJ244" s="185"/>
      <c r="GK244" s="185"/>
      <c r="GL244" s="185"/>
      <c r="GM244" s="185"/>
      <c r="GN244" s="185"/>
      <c r="GO244" s="185"/>
      <c r="GP244" s="185"/>
      <c r="GQ244" s="185"/>
      <c r="GR244" s="185"/>
      <c r="GS244" s="185"/>
      <c r="GT244" s="185"/>
      <c r="GU244" s="185"/>
      <c r="GV244" s="185"/>
      <c r="GW244" s="185"/>
      <c r="GX244" s="185"/>
      <c r="GY244" s="185"/>
      <c r="GZ244" s="185"/>
      <c r="HA244" s="185"/>
      <c r="HB244" s="185"/>
      <c r="HC244" s="185"/>
      <c r="HD244" s="185"/>
      <c r="HE244" s="185"/>
      <c r="HF244" s="185"/>
      <c r="HG244" s="185"/>
      <c r="HH244" s="185"/>
      <c r="HI244" s="185"/>
      <c r="HJ244" s="185"/>
      <c r="HK244" s="185"/>
      <c r="HL244" s="185"/>
      <c r="HM244" s="185"/>
      <c r="HN244" s="185"/>
      <c r="HO244" s="185"/>
      <c r="HP244" s="185"/>
      <c r="HQ244" s="185"/>
      <c r="HR244" s="185"/>
      <c r="HS244" s="185"/>
      <c r="HT244" s="185"/>
      <c r="HU244" s="185"/>
      <c r="HV244" s="185"/>
      <c r="HW244" s="185"/>
      <c r="HX244" s="185"/>
      <c r="HY244" s="185"/>
      <c r="HZ244" s="185"/>
      <c r="IA244" s="185"/>
      <c r="IB244" s="185"/>
      <c r="IC244" s="185"/>
      <c r="ID244" s="185"/>
      <c r="IE244" s="185"/>
      <c r="IF244" s="185"/>
      <c r="IG244" s="185"/>
      <c r="IH244" s="185"/>
      <c r="II244" s="185"/>
      <c r="IJ244" s="185"/>
      <c r="IK244" s="185"/>
      <c r="IL244" s="185"/>
      <c r="IM244" s="185"/>
      <c r="IN244" s="185"/>
      <c r="IO244" s="185"/>
      <c r="IP244" s="185"/>
      <c r="IQ244" s="185"/>
      <c r="IR244" s="185"/>
      <c r="IS244" s="185"/>
      <c r="IT244" s="185"/>
      <c r="IU244" s="185"/>
      <c r="IV244" s="185"/>
      <c r="IW244" s="185"/>
      <c r="IX244" s="185"/>
      <c r="IY244" s="185"/>
      <c r="IZ244" s="185"/>
      <c r="JA244" s="185"/>
      <c r="JB244" s="185"/>
      <c r="JC244" s="185"/>
      <c r="JD244" s="185"/>
      <c r="JE244" s="185"/>
      <c r="JF244" s="185"/>
      <c r="JG244" s="185"/>
      <c r="JH244" s="185"/>
      <c r="JI244" s="185"/>
      <c r="JJ244" s="185"/>
      <c r="JK244" s="185"/>
      <c r="JL244" s="185"/>
      <c r="JM244" s="185"/>
      <c r="JN244" s="185"/>
      <c r="JO244" s="185"/>
      <c r="JP244" s="185"/>
      <c r="JQ244" s="185"/>
      <c r="JR244" s="185"/>
      <c r="JS244" s="185"/>
      <c r="JT244" s="185"/>
      <c r="JU244" s="185"/>
      <c r="JV244" s="185"/>
      <c r="JW244" s="185"/>
      <c r="JX244" s="185"/>
      <c r="JY244" s="185"/>
      <c r="JZ244" s="185"/>
      <c r="KA244" s="185"/>
      <c r="KB244" s="185"/>
      <c r="KC244" s="185"/>
      <c r="KD244" s="185"/>
      <c r="KE244" s="185"/>
      <c r="KF244" s="185"/>
      <c r="KG244" s="185"/>
      <c r="KH244" s="185"/>
      <c r="KI244" s="185"/>
      <c r="KJ244" s="185"/>
      <c r="KK244" s="185"/>
      <c r="KL244" s="185"/>
      <c r="KM244" s="185"/>
      <c r="KN244" s="185"/>
      <c r="KO244" s="185"/>
      <c r="KP244" s="185"/>
      <c r="KQ244" s="185"/>
      <c r="KR244" s="185"/>
      <c r="KS244" s="185"/>
      <c r="KT244" s="185"/>
      <c r="KU244" s="185"/>
      <c r="KV244" s="185"/>
      <c r="KW244" s="185"/>
      <c r="KX244" s="185"/>
      <c r="KY244" s="185"/>
      <c r="KZ244" s="185"/>
      <c r="LA244" s="185"/>
      <c r="LB244" s="185"/>
      <c r="LC244" s="185"/>
      <c r="LD244" s="185"/>
      <c r="LE244" s="185"/>
      <c r="LF244" s="185"/>
      <c r="LG244" s="185"/>
      <c r="LH244" s="185"/>
      <c r="LI244" s="185"/>
      <c r="LJ244" s="185"/>
      <c r="LK244" s="185"/>
      <c r="LL244" s="185"/>
      <c r="LM244" s="185"/>
      <c r="LN244" s="185"/>
      <c r="LO244" s="185"/>
      <c r="LP244" s="185"/>
      <c r="LQ244" s="185"/>
      <c r="LR244" s="185"/>
      <c r="LS244" s="185"/>
      <c r="LT244" s="185"/>
    </row>
    <row r="245" spans="1:332" ht="18" customHeight="1">
      <c r="A245" s="196" t="str">
        <f t="shared" si="64"/>
        <v>10.1.25</v>
      </c>
      <c r="B245" s="253" t="str">
        <f t="shared" si="64"/>
        <v xml:space="preserve">Suministro e instalacion codo ranurado  acero alcarbon Ø  2" </v>
      </c>
      <c r="C245" s="196" t="str">
        <f t="shared" si="64"/>
        <v>UN</v>
      </c>
      <c r="D245" s="196">
        <f t="shared" si="64"/>
        <v>60</v>
      </c>
      <c r="E245" s="196">
        <f t="shared" si="64"/>
        <v>22200.75</v>
      </c>
      <c r="F245" s="197">
        <f t="shared" si="55"/>
        <v>1332045</v>
      </c>
      <c r="G245" s="20"/>
      <c r="H245" s="21">
        <f t="shared" si="58"/>
        <v>0</v>
      </c>
      <c r="I245" s="20"/>
      <c r="J245" s="21">
        <f t="shared" si="59"/>
        <v>0</v>
      </c>
      <c r="K245" s="20"/>
      <c r="L245" s="21">
        <f t="shared" si="60"/>
        <v>0</v>
      </c>
      <c r="M245" s="20"/>
      <c r="N245" s="33">
        <f t="shared" si="63"/>
        <v>0</v>
      </c>
      <c r="O245" s="20"/>
      <c r="P245" s="22"/>
      <c r="Q245" s="20"/>
      <c r="R245" s="22"/>
      <c r="S245" s="20"/>
      <c r="T245" s="22"/>
      <c r="U245" s="20"/>
      <c r="V245" s="22"/>
      <c r="W245" s="20"/>
      <c r="X245" s="22"/>
      <c r="Y245" s="20"/>
      <c r="Z245" s="22"/>
      <c r="AA245" s="20"/>
      <c r="AB245" s="22"/>
      <c r="AC245" s="20"/>
      <c r="AD245" s="22"/>
      <c r="AE245" s="20"/>
      <c r="AF245" s="22"/>
      <c r="AG245" s="20"/>
      <c r="AH245" s="22"/>
      <c r="AI245" s="20"/>
      <c r="AJ245" s="22"/>
      <c r="AK245" s="20"/>
      <c r="AL245" s="22"/>
      <c r="AM245" s="20"/>
      <c r="AN245" s="22"/>
      <c r="AO245" s="20"/>
      <c r="AP245" s="22"/>
      <c r="AQ245" s="20"/>
      <c r="AR245" s="22"/>
      <c r="AS245" s="20"/>
      <c r="AT245" s="22"/>
      <c r="AU245" s="20"/>
      <c r="AV245" s="22"/>
      <c r="AW245" s="20"/>
      <c r="AX245" s="22"/>
      <c r="AY245" s="20"/>
      <c r="AZ245" s="22"/>
      <c r="BA245" s="20"/>
      <c r="BB245" s="22"/>
      <c r="BC245" s="20"/>
      <c r="BD245" s="22"/>
      <c r="BE245" s="20"/>
      <c r="BF245" s="22"/>
      <c r="BG245" s="83"/>
      <c r="BH245" s="84"/>
      <c r="BI245" s="20"/>
      <c r="BJ245" s="95"/>
      <c r="BK245" s="20">
        <v>0</v>
      </c>
      <c r="BL245" s="21">
        <f t="shared" si="61"/>
        <v>0</v>
      </c>
      <c r="BM245" s="20"/>
      <c r="BN245" s="95">
        <f t="shared" si="51"/>
        <v>0</v>
      </c>
      <c r="BO245" s="20"/>
      <c r="BP245" s="21">
        <f t="shared" si="62"/>
        <v>0</v>
      </c>
      <c r="BQ245" s="20"/>
      <c r="BR245" s="22"/>
      <c r="BS245" s="20"/>
      <c r="BT245" s="22"/>
      <c r="BU245" s="20"/>
      <c r="BV245" s="22"/>
      <c r="BW245" s="20"/>
      <c r="BX245" s="22"/>
      <c r="BY245" s="20"/>
      <c r="BZ245" s="172"/>
      <c r="CA245" s="20"/>
      <c r="CB245" s="164"/>
      <c r="CC245" s="20"/>
      <c r="CD245" s="178"/>
      <c r="CE245" s="20"/>
      <c r="CF245" s="95"/>
      <c r="CG245" s="20"/>
      <c r="CH245" s="95"/>
      <c r="CI245" s="20"/>
      <c r="CJ245" s="22"/>
      <c r="CK245" s="20"/>
      <c r="CL245" s="22"/>
      <c r="CM245" s="20"/>
      <c r="CN245" s="22"/>
      <c r="CO245" s="20"/>
      <c r="CP245" s="22"/>
      <c r="CQ245" s="20"/>
      <c r="CR245" s="22"/>
      <c r="CS245" s="20"/>
      <c r="CT245" s="22"/>
      <c r="CU245" s="20"/>
      <c r="CV245" s="22"/>
      <c r="CW245" s="20"/>
      <c r="CX245" s="22"/>
      <c r="CY245" s="20"/>
      <c r="CZ245" s="22"/>
      <c r="DA245" s="20"/>
      <c r="DB245" s="22"/>
      <c r="DC245" s="20"/>
      <c r="DD245" s="22"/>
      <c r="DE245" s="20"/>
      <c r="DF245" s="22"/>
      <c r="DG245" s="20"/>
      <c r="DH245" s="22"/>
      <c r="DI245" s="20"/>
      <c r="DJ245" s="22"/>
      <c r="DK245" s="20"/>
      <c r="DL245" s="22"/>
      <c r="DM245" s="20"/>
      <c r="DN245" s="22"/>
      <c r="DO245" s="20"/>
      <c r="DP245" s="22"/>
      <c r="DQ245" s="20"/>
      <c r="DR245" s="22"/>
      <c r="DS245" s="20"/>
      <c r="DT245" s="22"/>
      <c r="DU245" s="20"/>
      <c r="DV245" s="22"/>
      <c r="DW245" s="20"/>
      <c r="DX245" s="22"/>
      <c r="DY245" s="20"/>
      <c r="DZ245" s="22"/>
      <c r="EA245" s="23">
        <f t="shared" si="56"/>
        <v>0</v>
      </c>
      <c r="EB245" s="21">
        <f t="shared" si="52"/>
        <v>0</v>
      </c>
      <c r="EC245" s="193" t="e">
        <f t="shared" si="53"/>
        <v>#REF!</v>
      </c>
      <c r="ED245" s="193">
        <f t="shared" si="54"/>
        <v>0</v>
      </c>
      <c r="EE245" s="194">
        <f t="shared" si="57"/>
        <v>60</v>
      </c>
      <c r="EF245" s="185"/>
      <c r="EG245" s="185" t="s">
        <v>822</v>
      </c>
      <c r="EH245" s="185" t="s">
        <v>823</v>
      </c>
      <c r="EI245" s="185" t="s">
        <v>389</v>
      </c>
      <c r="EJ245" s="185">
        <v>60</v>
      </c>
      <c r="EK245" s="185">
        <v>22200.75</v>
      </c>
      <c r="EL245" s="185"/>
      <c r="EM245" s="185"/>
      <c r="EN245" s="185"/>
      <c r="EO245" s="185"/>
      <c r="EP245" s="185"/>
      <c r="EQ245" s="185"/>
      <c r="ER245" s="185"/>
      <c r="ES245" s="185"/>
      <c r="ET245" s="185"/>
      <c r="EU245" s="185"/>
      <c r="EV245" s="185"/>
      <c r="EW245" s="185"/>
      <c r="EX245" s="185"/>
      <c r="EY245" s="185"/>
      <c r="EZ245" s="185"/>
      <c r="FA245" s="185"/>
      <c r="FB245" s="185"/>
      <c r="FC245" s="185"/>
      <c r="FD245" s="185"/>
      <c r="FE245" s="185"/>
      <c r="FF245" s="185"/>
      <c r="FG245" s="195"/>
      <c r="FH245" s="185"/>
      <c r="FI245" s="185"/>
      <c r="FJ245" s="185"/>
      <c r="FK245" s="185"/>
      <c r="FL245" s="185"/>
      <c r="FM245" s="185"/>
      <c r="FN245" s="185"/>
      <c r="FO245" s="185"/>
      <c r="FP245" s="185"/>
      <c r="FQ245" s="185"/>
      <c r="FR245" s="185"/>
      <c r="FS245" s="185"/>
      <c r="FT245" s="185"/>
      <c r="FU245" s="185"/>
      <c r="FV245" s="185"/>
      <c r="FW245" s="185"/>
      <c r="FX245" s="185"/>
      <c r="FY245" s="185"/>
      <c r="FZ245" s="185"/>
      <c r="GA245" s="185"/>
      <c r="GB245" s="185"/>
      <c r="GC245" s="185"/>
      <c r="GD245" s="185"/>
      <c r="GE245" s="185"/>
      <c r="GF245" s="185"/>
      <c r="GG245" s="185"/>
      <c r="GH245" s="185"/>
      <c r="GI245" s="185"/>
      <c r="GJ245" s="185"/>
      <c r="GK245" s="185"/>
      <c r="GL245" s="185"/>
      <c r="GM245" s="185"/>
      <c r="GN245" s="185"/>
      <c r="GO245" s="185"/>
      <c r="GP245" s="185"/>
      <c r="GQ245" s="185"/>
      <c r="GR245" s="185"/>
      <c r="GS245" s="185"/>
      <c r="GT245" s="185"/>
      <c r="GU245" s="185"/>
      <c r="GV245" s="185"/>
      <c r="GW245" s="185"/>
      <c r="GX245" s="185"/>
      <c r="GY245" s="185"/>
      <c r="GZ245" s="185"/>
      <c r="HA245" s="185"/>
      <c r="HB245" s="185"/>
      <c r="HC245" s="185"/>
      <c r="HD245" s="185"/>
      <c r="HE245" s="185"/>
      <c r="HF245" s="185"/>
      <c r="HG245" s="185"/>
      <c r="HH245" s="185"/>
      <c r="HI245" s="185"/>
      <c r="HJ245" s="185"/>
      <c r="HK245" s="185"/>
      <c r="HL245" s="185"/>
      <c r="HM245" s="185"/>
      <c r="HN245" s="185"/>
      <c r="HO245" s="185"/>
      <c r="HP245" s="185"/>
      <c r="HQ245" s="185"/>
      <c r="HR245" s="185"/>
      <c r="HS245" s="185"/>
      <c r="HT245" s="185"/>
      <c r="HU245" s="185"/>
      <c r="HV245" s="185"/>
      <c r="HW245" s="185"/>
      <c r="HX245" s="185"/>
      <c r="HY245" s="185"/>
      <c r="HZ245" s="185"/>
      <c r="IA245" s="185"/>
      <c r="IB245" s="185"/>
      <c r="IC245" s="185"/>
      <c r="ID245" s="185"/>
      <c r="IE245" s="185"/>
      <c r="IF245" s="185"/>
      <c r="IG245" s="185"/>
      <c r="IH245" s="185"/>
      <c r="II245" s="185"/>
      <c r="IJ245" s="185"/>
      <c r="IK245" s="185"/>
      <c r="IL245" s="185"/>
      <c r="IM245" s="185"/>
      <c r="IN245" s="185"/>
      <c r="IO245" s="185"/>
      <c r="IP245" s="185"/>
      <c r="IQ245" s="185"/>
      <c r="IR245" s="185"/>
      <c r="IS245" s="185"/>
      <c r="IT245" s="185"/>
      <c r="IU245" s="185"/>
      <c r="IV245" s="185"/>
      <c r="IW245" s="185"/>
      <c r="IX245" s="185"/>
      <c r="IY245" s="185"/>
      <c r="IZ245" s="185"/>
      <c r="JA245" s="185"/>
      <c r="JB245" s="185"/>
      <c r="JC245" s="185"/>
      <c r="JD245" s="185"/>
      <c r="JE245" s="185"/>
      <c r="JF245" s="185"/>
      <c r="JG245" s="185"/>
      <c r="JH245" s="185"/>
      <c r="JI245" s="185"/>
      <c r="JJ245" s="185"/>
      <c r="JK245" s="185"/>
      <c r="JL245" s="185"/>
      <c r="JM245" s="185"/>
      <c r="JN245" s="185"/>
      <c r="JO245" s="185"/>
      <c r="JP245" s="185"/>
      <c r="JQ245" s="185"/>
      <c r="JR245" s="185"/>
      <c r="JS245" s="185"/>
      <c r="JT245" s="185"/>
      <c r="JU245" s="185"/>
      <c r="JV245" s="185"/>
      <c r="JW245" s="185"/>
      <c r="JX245" s="185"/>
      <c r="JY245" s="185"/>
      <c r="JZ245" s="185"/>
      <c r="KA245" s="185"/>
      <c r="KB245" s="185"/>
      <c r="KC245" s="185"/>
      <c r="KD245" s="185"/>
      <c r="KE245" s="185"/>
      <c r="KF245" s="185"/>
      <c r="KG245" s="185"/>
      <c r="KH245" s="185"/>
      <c r="KI245" s="185"/>
      <c r="KJ245" s="185"/>
      <c r="KK245" s="185"/>
      <c r="KL245" s="185"/>
      <c r="KM245" s="185"/>
      <c r="KN245" s="185"/>
      <c r="KO245" s="185"/>
      <c r="KP245" s="185"/>
      <c r="KQ245" s="185"/>
      <c r="KR245" s="185"/>
      <c r="KS245" s="185"/>
      <c r="KT245" s="185"/>
      <c r="KU245" s="185"/>
      <c r="KV245" s="185"/>
      <c r="KW245" s="185"/>
      <c r="KX245" s="185"/>
      <c r="KY245" s="185"/>
      <c r="KZ245" s="185"/>
      <c r="LA245" s="185"/>
      <c r="LB245" s="185"/>
      <c r="LC245" s="185"/>
      <c r="LD245" s="185"/>
      <c r="LE245" s="185"/>
      <c r="LF245" s="185"/>
      <c r="LG245" s="185"/>
      <c r="LH245" s="185"/>
      <c r="LI245" s="185"/>
      <c r="LJ245" s="185"/>
      <c r="LK245" s="185"/>
      <c r="LL245" s="185"/>
      <c r="LM245" s="185"/>
      <c r="LN245" s="185"/>
      <c r="LO245" s="185"/>
      <c r="LP245" s="185"/>
      <c r="LQ245" s="185"/>
      <c r="LR245" s="185"/>
      <c r="LS245" s="185"/>
      <c r="LT245" s="185"/>
    </row>
    <row r="246" spans="1:332" ht="21" customHeight="1">
      <c r="A246" s="196" t="str">
        <f t="shared" si="64"/>
        <v>10.1.26</v>
      </c>
      <c r="B246" s="253" t="str">
        <f t="shared" si="64"/>
        <v xml:space="preserve">Suministro e instalacion codo ranurado  acero alcarbon  Ø  2 1/2" </v>
      </c>
      <c r="C246" s="196" t="str">
        <f t="shared" si="64"/>
        <v>UN</v>
      </c>
      <c r="D246" s="196">
        <f t="shared" si="64"/>
        <v>60</v>
      </c>
      <c r="E246" s="196">
        <f t="shared" si="64"/>
        <v>31016.7</v>
      </c>
      <c r="F246" s="197">
        <f t="shared" si="55"/>
        <v>1861002</v>
      </c>
      <c r="G246" s="20"/>
      <c r="H246" s="21">
        <f t="shared" si="58"/>
        <v>0</v>
      </c>
      <c r="I246" s="20"/>
      <c r="J246" s="21">
        <f t="shared" si="59"/>
        <v>0</v>
      </c>
      <c r="K246" s="20"/>
      <c r="L246" s="21">
        <f t="shared" si="60"/>
        <v>0</v>
      </c>
      <c r="M246" s="20"/>
      <c r="N246" s="33">
        <f t="shared" si="63"/>
        <v>0</v>
      </c>
      <c r="O246" s="20"/>
      <c r="P246" s="22"/>
      <c r="Q246" s="20"/>
      <c r="R246" s="22"/>
      <c r="S246" s="20"/>
      <c r="T246" s="22"/>
      <c r="U246" s="20"/>
      <c r="V246" s="22"/>
      <c r="W246" s="20"/>
      <c r="X246" s="22"/>
      <c r="Y246" s="20"/>
      <c r="Z246" s="22"/>
      <c r="AA246" s="20"/>
      <c r="AB246" s="22"/>
      <c r="AC246" s="20"/>
      <c r="AD246" s="22"/>
      <c r="AE246" s="20"/>
      <c r="AF246" s="22"/>
      <c r="AG246" s="20"/>
      <c r="AH246" s="22"/>
      <c r="AI246" s="20"/>
      <c r="AJ246" s="22"/>
      <c r="AK246" s="20"/>
      <c r="AL246" s="22"/>
      <c r="AM246" s="20"/>
      <c r="AN246" s="22"/>
      <c r="AO246" s="20"/>
      <c r="AP246" s="22"/>
      <c r="AQ246" s="20"/>
      <c r="AR246" s="22"/>
      <c r="AS246" s="20"/>
      <c r="AT246" s="22"/>
      <c r="AU246" s="20"/>
      <c r="AV246" s="22"/>
      <c r="AW246" s="20"/>
      <c r="AX246" s="22"/>
      <c r="AY246" s="20"/>
      <c r="AZ246" s="22"/>
      <c r="BA246" s="20"/>
      <c r="BB246" s="22"/>
      <c r="BC246" s="20"/>
      <c r="BD246" s="22"/>
      <c r="BE246" s="20"/>
      <c r="BF246" s="22"/>
      <c r="BG246" s="83"/>
      <c r="BH246" s="84"/>
      <c r="BI246" s="20"/>
      <c r="BJ246" s="95"/>
      <c r="BK246" s="20">
        <v>0</v>
      </c>
      <c r="BL246" s="21">
        <f t="shared" si="61"/>
        <v>0</v>
      </c>
      <c r="BM246" s="20"/>
      <c r="BN246" s="95">
        <f t="shared" si="51"/>
        <v>0</v>
      </c>
      <c r="BO246" s="20"/>
      <c r="BP246" s="21">
        <f t="shared" si="62"/>
        <v>0</v>
      </c>
      <c r="BQ246" s="20"/>
      <c r="BR246" s="22"/>
      <c r="BS246" s="20"/>
      <c r="BT246" s="22"/>
      <c r="BU246" s="20"/>
      <c r="BV246" s="22"/>
      <c r="BW246" s="20"/>
      <c r="BX246" s="22"/>
      <c r="BY246" s="20"/>
      <c r="BZ246" s="172"/>
      <c r="CA246" s="20"/>
      <c r="CB246" s="164"/>
      <c r="CC246" s="20"/>
      <c r="CD246" s="178"/>
      <c r="CE246" s="20"/>
      <c r="CF246" s="95"/>
      <c r="CG246" s="20"/>
      <c r="CH246" s="95"/>
      <c r="CI246" s="20"/>
      <c r="CJ246" s="22"/>
      <c r="CK246" s="20"/>
      <c r="CL246" s="22"/>
      <c r="CM246" s="20"/>
      <c r="CN246" s="22"/>
      <c r="CO246" s="20"/>
      <c r="CP246" s="22"/>
      <c r="CQ246" s="20"/>
      <c r="CR246" s="22"/>
      <c r="CS246" s="20"/>
      <c r="CT246" s="22"/>
      <c r="CU246" s="20"/>
      <c r="CV246" s="22"/>
      <c r="CW246" s="20"/>
      <c r="CX246" s="22"/>
      <c r="CY246" s="20"/>
      <c r="CZ246" s="22"/>
      <c r="DA246" s="20"/>
      <c r="DB246" s="22"/>
      <c r="DC246" s="20"/>
      <c r="DD246" s="22"/>
      <c r="DE246" s="20"/>
      <c r="DF246" s="22"/>
      <c r="DG246" s="20"/>
      <c r="DH246" s="22"/>
      <c r="DI246" s="20"/>
      <c r="DJ246" s="22"/>
      <c r="DK246" s="20"/>
      <c r="DL246" s="22"/>
      <c r="DM246" s="20"/>
      <c r="DN246" s="22"/>
      <c r="DO246" s="20"/>
      <c r="DP246" s="22"/>
      <c r="DQ246" s="20"/>
      <c r="DR246" s="22"/>
      <c r="DS246" s="20"/>
      <c r="DT246" s="22"/>
      <c r="DU246" s="20"/>
      <c r="DV246" s="22"/>
      <c r="DW246" s="20"/>
      <c r="DX246" s="22"/>
      <c r="DY246" s="20"/>
      <c r="DZ246" s="22"/>
      <c r="EA246" s="23">
        <f t="shared" si="56"/>
        <v>0</v>
      </c>
      <c r="EB246" s="21">
        <f t="shared" si="52"/>
        <v>0</v>
      </c>
      <c r="EC246" s="193" t="e">
        <f t="shared" si="53"/>
        <v>#REF!</v>
      </c>
      <c r="ED246" s="193">
        <f t="shared" si="54"/>
        <v>0</v>
      </c>
      <c r="EE246" s="194">
        <f t="shared" si="57"/>
        <v>60</v>
      </c>
      <c r="EF246" s="185"/>
      <c r="EG246" s="185" t="s">
        <v>824</v>
      </c>
      <c r="EH246" s="185" t="s">
        <v>825</v>
      </c>
      <c r="EI246" s="185" t="s">
        <v>389</v>
      </c>
      <c r="EJ246" s="185">
        <v>60</v>
      </c>
      <c r="EK246" s="185">
        <v>31016.7</v>
      </c>
      <c r="EL246" s="185"/>
      <c r="EM246" s="185"/>
      <c r="EN246" s="185"/>
      <c r="EO246" s="185"/>
      <c r="EP246" s="185"/>
      <c r="EQ246" s="185"/>
      <c r="ER246" s="185"/>
      <c r="ES246" s="185"/>
      <c r="ET246" s="185"/>
      <c r="EU246" s="185"/>
      <c r="EV246" s="185"/>
      <c r="EW246" s="185"/>
      <c r="EX246" s="185"/>
      <c r="EY246" s="185"/>
      <c r="EZ246" s="185"/>
      <c r="FA246" s="185"/>
      <c r="FB246" s="185"/>
      <c r="FC246" s="185"/>
      <c r="FD246" s="185"/>
      <c r="FE246" s="185"/>
      <c r="FF246" s="185"/>
      <c r="FG246" s="195"/>
      <c r="FH246" s="185"/>
      <c r="FI246" s="185"/>
      <c r="FJ246" s="185"/>
      <c r="FK246" s="185"/>
      <c r="FL246" s="185"/>
      <c r="FM246" s="185"/>
      <c r="FN246" s="185"/>
      <c r="FO246" s="185"/>
      <c r="FP246" s="185"/>
      <c r="FQ246" s="185"/>
      <c r="FR246" s="185"/>
      <c r="FS246" s="185"/>
      <c r="FT246" s="185"/>
      <c r="FU246" s="185"/>
      <c r="FV246" s="185"/>
      <c r="FW246" s="185"/>
      <c r="FX246" s="185"/>
      <c r="FY246" s="185"/>
      <c r="FZ246" s="185"/>
      <c r="GA246" s="185"/>
      <c r="GB246" s="185"/>
      <c r="GC246" s="185"/>
      <c r="GD246" s="185"/>
      <c r="GE246" s="185"/>
      <c r="GF246" s="185"/>
      <c r="GG246" s="185"/>
      <c r="GH246" s="185"/>
      <c r="GI246" s="185"/>
      <c r="GJ246" s="185"/>
      <c r="GK246" s="185"/>
      <c r="GL246" s="185"/>
      <c r="GM246" s="185"/>
      <c r="GN246" s="185"/>
      <c r="GO246" s="185"/>
      <c r="GP246" s="185"/>
      <c r="GQ246" s="185"/>
      <c r="GR246" s="185"/>
      <c r="GS246" s="185"/>
      <c r="GT246" s="185"/>
      <c r="GU246" s="185"/>
      <c r="GV246" s="185"/>
      <c r="GW246" s="185"/>
      <c r="GX246" s="185"/>
      <c r="GY246" s="185"/>
      <c r="GZ246" s="185"/>
      <c r="HA246" s="185"/>
      <c r="HB246" s="185"/>
      <c r="HC246" s="185"/>
      <c r="HD246" s="185"/>
      <c r="HE246" s="185"/>
      <c r="HF246" s="185"/>
      <c r="HG246" s="185"/>
      <c r="HH246" s="185"/>
      <c r="HI246" s="185"/>
      <c r="HJ246" s="185"/>
      <c r="HK246" s="185"/>
      <c r="HL246" s="185"/>
      <c r="HM246" s="185"/>
      <c r="HN246" s="185"/>
      <c r="HO246" s="185"/>
      <c r="HP246" s="185"/>
      <c r="HQ246" s="185"/>
      <c r="HR246" s="185"/>
      <c r="HS246" s="185"/>
      <c r="HT246" s="185"/>
      <c r="HU246" s="185"/>
      <c r="HV246" s="185"/>
      <c r="HW246" s="185"/>
      <c r="HX246" s="185"/>
      <c r="HY246" s="185"/>
      <c r="HZ246" s="185"/>
      <c r="IA246" s="185"/>
      <c r="IB246" s="185"/>
      <c r="IC246" s="185"/>
      <c r="ID246" s="185"/>
      <c r="IE246" s="185"/>
      <c r="IF246" s="185"/>
      <c r="IG246" s="185"/>
      <c r="IH246" s="185"/>
      <c r="II246" s="185"/>
      <c r="IJ246" s="185"/>
      <c r="IK246" s="185"/>
      <c r="IL246" s="185"/>
      <c r="IM246" s="185"/>
      <c r="IN246" s="185"/>
      <c r="IO246" s="185"/>
      <c r="IP246" s="185"/>
      <c r="IQ246" s="185"/>
      <c r="IR246" s="185"/>
      <c r="IS246" s="185"/>
      <c r="IT246" s="185"/>
      <c r="IU246" s="185"/>
      <c r="IV246" s="185"/>
      <c r="IW246" s="185"/>
      <c r="IX246" s="185"/>
      <c r="IY246" s="185"/>
      <c r="IZ246" s="185"/>
      <c r="JA246" s="185"/>
      <c r="JB246" s="185"/>
      <c r="JC246" s="185"/>
      <c r="JD246" s="185"/>
      <c r="JE246" s="185"/>
      <c r="JF246" s="185"/>
      <c r="JG246" s="185"/>
      <c r="JH246" s="185"/>
      <c r="JI246" s="185"/>
      <c r="JJ246" s="185"/>
      <c r="JK246" s="185"/>
      <c r="JL246" s="185"/>
      <c r="JM246" s="185"/>
      <c r="JN246" s="185"/>
      <c r="JO246" s="185"/>
      <c r="JP246" s="185"/>
      <c r="JQ246" s="185"/>
      <c r="JR246" s="185"/>
      <c r="JS246" s="185"/>
      <c r="JT246" s="185"/>
      <c r="JU246" s="185"/>
      <c r="JV246" s="185"/>
      <c r="JW246" s="185"/>
      <c r="JX246" s="185"/>
      <c r="JY246" s="185"/>
      <c r="JZ246" s="185"/>
      <c r="KA246" s="185"/>
      <c r="KB246" s="185"/>
      <c r="KC246" s="185"/>
      <c r="KD246" s="185"/>
      <c r="KE246" s="185"/>
      <c r="KF246" s="185"/>
      <c r="KG246" s="185"/>
      <c r="KH246" s="185"/>
      <c r="KI246" s="185"/>
      <c r="KJ246" s="185"/>
      <c r="KK246" s="185"/>
      <c r="KL246" s="185"/>
      <c r="KM246" s="185"/>
      <c r="KN246" s="185"/>
      <c r="KO246" s="185"/>
      <c r="KP246" s="185"/>
      <c r="KQ246" s="185"/>
      <c r="KR246" s="185"/>
      <c r="KS246" s="185"/>
      <c r="KT246" s="185"/>
      <c r="KU246" s="185"/>
      <c r="KV246" s="185"/>
      <c r="KW246" s="185"/>
      <c r="KX246" s="185"/>
      <c r="KY246" s="185"/>
      <c r="KZ246" s="185"/>
      <c r="LA246" s="185"/>
      <c r="LB246" s="185"/>
      <c r="LC246" s="185"/>
      <c r="LD246" s="185"/>
      <c r="LE246" s="185"/>
      <c r="LF246" s="185"/>
      <c r="LG246" s="185"/>
      <c r="LH246" s="185"/>
      <c r="LI246" s="185"/>
      <c r="LJ246" s="185"/>
      <c r="LK246" s="185"/>
      <c r="LL246" s="185"/>
      <c r="LM246" s="185"/>
      <c r="LN246" s="185"/>
      <c r="LO246" s="185"/>
      <c r="LP246" s="185"/>
      <c r="LQ246" s="185"/>
      <c r="LR246" s="185"/>
      <c r="LS246" s="185"/>
      <c r="LT246" s="185"/>
    </row>
    <row r="247" spans="1:332" ht="18" customHeight="1">
      <c r="A247" s="196" t="str">
        <f t="shared" si="64"/>
        <v>10.1.27</v>
      </c>
      <c r="B247" s="253" t="str">
        <f t="shared" si="64"/>
        <v xml:space="preserve">Suministro e instalacion codo ranurado  acero alcarbon  Ø  3" </v>
      </c>
      <c r="C247" s="196" t="str">
        <f t="shared" si="64"/>
        <v>UN</v>
      </c>
      <c r="D247" s="196">
        <f t="shared" si="64"/>
        <v>40</v>
      </c>
      <c r="E247" s="196">
        <f t="shared" si="64"/>
        <v>40398.93</v>
      </c>
      <c r="F247" s="197">
        <f t="shared" si="55"/>
        <v>1615957.2</v>
      </c>
      <c r="G247" s="20"/>
      <c r="H247" s="21">
        <f t="shared" si="58"/>
        <v>0</v>
      </c>
      <c r="I247" s="20"/>
      <c r="J247" s="21">
        <f t="shared" si="59"/>
        <v>0</v>
      </c>
      <c r="K247" s="20"/>
      <c r="L247" s="21">
        <f t="shared" si="60"/>
        <v>0</v>
      </c>
      <c r="M247" s="20"/>
      <c r="N247" s="33">
        <f t="shared" si="63"/>
        <v>0</v>
      </c>
      <c r="O247" s="20"/>
      <c r="P247" s="22"/>
      <c r="Q247" s="20"/>
      <c r="R247" s="22"/>
      <c r="S247" s="20"/>
      <c r="T247" s="22"/>
      <c r="U247" s="20"/>
      <c r="V247" s="22"/>
      <c r="W247" s="20"/>
      <c r="X247" s="22"/>
      <c r="Y247" s="20"/>
      <c r="Z247" s="22"/>
      <c r="AA247" s="20"/>
      <c r="AB247" s="22"/>
      <c r="AC247" s="20"/>
      <c r="AD247" s="22"/>
      <c r="AE247" s="20"/>
      <c r="AF247" s="22"/>
      <c r="AG247" s="20"/>
      <c r="AH247" s="22"/>
      <c r="AI247" s="20"/>
      <c r="AJ247" s="22"/>
      <c r="AK247" s="20"/>
      <c r="AL247" s="22"/>
      <c r="AM247" s="20"/>
      <c r="AN247" s="22"/>
      <c r="AO247" s="20"/>
      <c r="AP247" s="22"/>
      <c r="AQ247" s="20"/>
      <c r="AR247" s="22"/>
      <c r="AS247" s="20"/>
      <c r="AT247" s="22"/>
      <c r="AU247" s="20"/>
      <c r="AV247" s="22"/>
      <c r="AW247" s="20"/>
      <c r="AX247" s="22"/>
      <c r="AY247" s="20"/>
      <c r="AZ247" s="22"/>
      <c r="BA247" s="20"/>
      <c r="BB247" s="22"/>
      <c r="BC247" s="20"/>
      <c r="BD247" s="22"/>
      <c r="BE247" s="20"/>
      <c r="BF247" s="22"/>
      <c r="BG247" s="83"/>
      <c r="BH247" s="84"/>
      <c r="BI247" s="20"/>
      <c r="BJ247" s="95"/>
      <c r="BK247" s="20">
        <v>0</v>
      </c>
      <c r="BL247" s="21">
        <f t="shared" si="61"/>
        <v>0</v>
      </c>
      <c r="BM247" s="20"/>
      <c r="BN247" s="95">
        <f t="shared" si="51"/>
        <v>0</v>
      </c>
      <c r="BO247" s="20"/>
      <c r="BP247" s="21">
        <f t="shared" si="62"/>
        <v>0</v>
      </c>
      <c r="BQ247" s="20"/>
      <c r="BR247" s="22"/>
      <c r="BS247" s="20"/>
      <c r="BT247" s="22"/>
      <c r="BU247" s="20"/>
      <c r="BV247" s="22"/>
      <c r="BW247" s="20"/>
      <c r="BX247" s="22"/>
      <c r="BY247" s="20"/>
      <c r="BZ247" s="172"/>
      <c r="CA247" s="20"/>
      <c r="CB247" s="164"/>
      <c r="CC247" s="20"/>
      <c r="CD247" s="178"/>
      <c r="CE247" s="20"/>
      <c r="CF247" s="95"/>
      <c r="CG247" s="20"/>
      <c r="CH247" s="95"/>
      <c r="CI247" s="20"/>
      <c r="CJ247" s="22"/>
      <c r="CK247" s="20"/>
      <c r="CL247" s="22"/>
      <c r="CM247" s="20"/>
      <c r="CN247" s="22"/>
      <c r="CO247" s="20"/>
      <c r="CP247" s="22"/>
      <c r="CQ247" s="20"/>
      <c r="CR247" s="22"/>
      <c r="CS247" s="20"/>
      <c r="CT247" s="22"/>
      <c r="CU247" s="20"/>
      <c r="CV247" s="22"/>
      <c r="CW247" s="20"/>
      <c r="CX247" s="22"/>
      <c r="CY247" s="20"/>
      <c r="CZ247" s="22"/>
      <c r="DA247" s="20"/>
      <c r="DB247" s="22"/>
      <c r="DC247" s="20"/>
      <c r="DD247" s="22"/>
      <c r="DE247" s="20"/>
      <c r="DF247" s="22"/>
      <c r="DG247" s="20"/>
      <c r="DH247" s="22"/>
      <c r="DI247" s="20"/>
      <c r="DJ247" s="22"/>
      <c r="DK247" s="20"/>
      <c r="DL247" s="22"/>
      <c r="DM247" s="20"/>
      <c r="DN247" s="22"/>
      <c r="DO247" s="20"/>
      <c r="DP247" s="22"/>
      <c r="DQ247" s="20"/>
      <c r="DR247" s="22"/>
      <c r="DS247" s="20"/>
      <c r="DT247" s="22"/>
      <c r="DU247" s="20"/>
      <c r="DV247" s="22"/>
      <c r="DW247" s="20"/>
      <c r="DX247" s="22"/>
      <c r="DY247" s="20"/>
      <c r="DZ247" s="22"/>
      <c r="EA247" s="23">
        <f t="shared" si="56"/>
        <v>0</v>
      </c>
      <c r="EB247" s="21">
        <f t="shared" si="52"/>
        <v>0</v>
      </c>
      <c r="EC247" s="193" t="e">
        <f t="shared" si="53"/>
        <v>#REF!</v>
      </c>
      <c r="ED247" s="193">
        <f t="shared" si="54"/>
        <v>0</v>
      </c>
      <c r="EE247" s="194">
        <f t="shared" si="57"/>
        <v>40</v>
      </c>
      <c r="EF247" s="185"/>
      <c r="EG247" s="185" t="s">
        <v>826</v>
      </c>
      <c r="EH247" s="185" t="s">
        <v>827</v>
      </c>
      <c r="EI247" s="185" t="s">
        <v>389</v>
      </c>
      <c r="EJ247" s="185">
        <v>40</v>
      </c>
      <c r="EK247" s="185">
        <v>40398.93</v>
      </c>
      <c r="EL247" s="185"/>
      <c r="EM247" s="185"/>
      <c r="EN247" s="185"/>
      <c r="EO247" s="185"/>
      <c r="EP247" s="185"/>
      <c r="EQ247" s="185"/>
      <c r="ER247" s="185"/>
      <c r="ES247" s="185"/>
      <c r="ET247" s="185"/>
      <c r="EU247" s="185"/>
      <c r="EV247" s="185"/>
      <c r="EW247" s="185"/>
      <c r="EX247" s="185"/>
      <c r="EY247" s="185"/>
      <c r="EZ247" s="185"/>
      <c r="FA247" s="185"/>
      <c r="FB247" s="185"/>
      <c r="FC247" s="185"/>
      <c r="FD247" s="185"/>
      <c r="FE247" s="185"/>
      <c r="FF247" s="185"/>
      <c r="FG247" s="195"/>
      <c r="FH247" s="185"/>
      <c r="FI247" s="185"/>
      <c r="FJ247" s="185"/>
      <c r="FK247" s="185"/>
      <c r="FL247" s="185"/>
      <c r="FM247" s="185"/>
      <c r="FN247" s="185"/>
      <c r="FO247" s="185"/>
      <c r="FP247" s="185"/>
      <c r="FQ247" s="185"/>
      <c r="FR247" s="185"/>
      <c r="FS247" s="185"/>
      <c r="FT247" s="185"/>
      <c r="FU247" s="185"/>
      <c r="FV247" s="185"/>
      <c r="FW247" s="185"/>
      <c r="FX247" s="185"/>
      <c r="FY247" s="185"/>
      <c r="FZ247" s="185"/>
      <c r="GA247" s="185"/>
      <c r="GB247" s="185"/>
      <c r="GC247" s="185"/>
      <c r="GD247" s="185"/>
      <c r="GE247" s="185"/>
      <c r="GF247" s="185"/>
      <c r="GG247" s="185"/>
      <c r="GH247" s="185"/>
      <c r="GI247" s="185"/>
      <c r="GJ247" s="185"/>
      <c r="GK247" s="185"/>
      <c r="GL247" s="185"/>
      <c r="GM247" s="185"/>
      <c r="GN247" s="185"/>
      <c r="GO247" s="185"/>
      <c r="GP247" s="185"/>
      <c r="GQ247" s="185"/>
      <c r="GR247" s="185"/>
      <c r="GS247" s="185"/>
      <c r="GT247" s="185"/>
      <c r="GU247" s="185"/>
      <c r="GV247" s="185"/>
      <c r="GW247" s="185"/>
      <c r="GX247" s="185"/>
      <c r="GY247" s="185"/>
      <c r="GZ247" s="185"/>
      <c r="HA247" s="185"/>
      <c r="HB247" s="185"/>
      <c r="HC247" s="185"/>
      <c r="HD247" s="185"/>
      <c r="HE247" s="185"/>
      <c r="HF247" s="185"/>
      <c r="HG247" s="185"/>
      <c r="HH247" s="185"/>
      <c r="HI247" s="185"/>
      <c r="HJ247" s="185"/>
      <c r="HK247" s="185"/>
      <c r="HL247" s="185"/>
      <c r="HM247" s="185"/>
      <c r="HN247" s="185"/>
      <c r="HO247" s="185"/>
      <c r="HP247" s="185"/>
      <c r="HQ247" s="185"/>
      <c r="HR247" s="185"/>
      <c r="HS247" s="185"/>
      <c r="HT247" s="185"/>
      <c r="HU247" s="185"/>
      <c r="HV247" s="185"/>
      <c r="HW247" s="185"/>
      <c r="HX247" s="185"/>
      <c r="HY247" s="185"/>
      <c r="HZ247" s="185"/>
      <c r="IA247" s="185"/>
      <c r="IB247" s="185"/>
      <c r="IC247" s="185"/>
      <c r="ID247" s="185"/>
      <c r="IE247" s="185"/>
      <c r="IF247" s="185"/>
      <c r="IG247" s="185"/>
      <c r="IH247" s="185"/>
      <c r="II247" s="185"/>
      <c r="IJ247" s="185"/>
      <c r="IK247" s="185"/>
      <c r="IL247" s="185"/>
      <c r="IM247" s="185"/>
      <c r="IN247" s="185"/>
      <c r="IO247" s="185"/>
      <c r="IP247" s="185"/>
      <c r="IQ247" s="185"/>
      <c r="IR247" s="185"/>
      <c r="IS247" s="185"/>
      <c r="IT247" s="185"/>
      <c r="IU247" s="185"/>
      <c r="IV247" s="185"/>
      <c r="IW247" s="185"/>
      <c r="IX247" s="185"/>
      <c r="IY247" s="185"/>
      <c r="IZ247" s="185"/>
      <c r="JA247" s="185"/>
      <c r="JB247" s="185"/>
      <c r="JC247" s="185"/>
      <c r="JD247" s="185"/>
      <c r="JE247" s="185"/>
      <c r="JF247" s="185"/>
      <c r="JG247" s="185"/>
      <c r="JH247" s="185"/>
      <c r="JI247" s="185"/>
      <c r="JJ247" s="185"/>
      <c r="JK247" s="185"/>
      <c r="JL247" s="185"/>
      <c r="JM247" s="185"/>
      <c r="JN247" s="185"/>
      <c r="JO247" s="185"/>
      <c r="JP247" s="185"/>
      <c r="JQ247" s="185"/>
      <c r="JR247" s="185"/>
      <c r="JS247" s="185"/>
      <c r="JT247" s="185"/>
      <c r="JU247" s="185"/>
      <c r="JV247" s="185"/>
      <c r="JW247" s="185"/>
      <c r="JX247" s="185"/>
      <c r="JY247" s="185"/>
      <c r="JZ247" s="185"/>
      <c r="KA247" s="185"/>
      <c r="KB247" s="185"/>
      <c r="KC247" s="185"/>
      <c r="KD247" s="185"/>
      <c r="KE247" s="185"/>
      <c r="KF247" s="185"/>
      <c r="KG247" s="185"/>
      <c r="KH247" s="185"/>
      <c r="KI247" s="185"/>
      <c r="KJ247" s="185"/>
      <c r="KK247" s="185"/>
      <c r="KL247" s="185"/>
      <c r="KM247" s="185"/>
      <c r="KN247" s="185"/>
      <c r="KO247" s="185"/>
      <c r="KP247" s="185"/>
      <c r="KQ247" s="185"/>
      <c r="KR247" s="185"/>
      <c r="KS247" s="185"/>
      <c r="KT247" s="185"/>
      <c r="KU247" s="185"/>
      <c r="KV247" s="185"/>
      <c r="KW247" s="185"/>
      <c r="KX247" s="185"/>
      <c r="KY247" s="185"/>
      <c r="KZ247" s="185"/>
      <c r="LA247" s="185"/>
      <c r="LB247" s="185"/>
      <c r="LC247" s="185"/>
      <c r="LD247" s="185"/>
      <c r="LE247" s="185"/>
      <c r="LF247" s="185"/>
      <c r="LG247" s="185"/>
      <c r="LH247" s="185"/>
      <c r="LI247" s="185"/>
      <c r="LJ247" s="185"/>
      <c r="LK247" s="185"/>
      <c r="LL247" s="185"/>
      <c r="LM247" s="185"/>
      <c r="LN247" s="185"/>
      <c r="LO247" s="185"/>
      <c r="LP247" s="185"/>
      <c r="LQ247" s="185"/>
      <c r="LR247" s="185"/>
      <c r="LS247" s="185"/>
      <c r="LT247" s="185"/>
    </row>
    <row r="248" spans="1:332" ht="14.45" customHeight="1">
      <c r="A248" s="196" t="str">
        <f t="shared" si="64"/>
        <v>10.1.28</v>
      </c>
      <c r="B248" s="253" t="str">
        <f t="shared" si="64"/>
        <v xml:space="preserve">Suministro e instalacion codo ranurado  acero alcarbon  Ø  4" </v>
      </c>
      <c r="C248" s="196" t="str">
        <f t="shared" si="64"/>
        <v>UN</v>
      </c>
      <c r="D248" s="196">
        <f t="shared" si="64"/>
        <v>20</v>
      </c>
      <c r="E248" s="196">
        <f t="shared" si="64"/>
        <v>52139.34</v>
      </c>
      <c r="F248" s="197">
        <f t="shared" si="55"/>
        <v>1042786.7999999999</v>
      </c>
      <c r="G248" s="20"/>
      <c r="H248" s="21">
        <f t="shared" si="58"/>
        <v>0</v>
      </c>
      <c r="I248" s="20"/>
      <c r="J248" s="21">
        <f t="shared" si="59"/>
        <v>0</v>
      </c>
      <c r="K248" s="20"/>
      <c r="L248" s="21">
        <f t="shared" si="60"/>
        <v>0</v>
      </c>
      <c r="M248" s="20"/>
      <c r="N248" s="33">
        <f t="shared" si="63"/>
        <v>0</v>
      </c>
      <c r="O248" s="20"/>
      <c r="P248" s="22"/>
      <c r="Q248" s="20"/>
      <c r="R248" s="22"/>
      <c r="S248" s="20"/>
      <c r="T248" s="22"/>
      <c r="U248" s="20"/>
      <c r="V248" s="22"/>
      <c r="W248" s="20"/>
      <c r="X248" s="22"/>
      <c r="Y248" s="20"/>
      <c r="Z248" s="22"/>
      <c r="AA248" s="20"/>
      <c r="AB248" s="22"/>
      <c r="AC248" s="20"/>
      <c r="AD248" s="22"/>
      <c r="AE248" s="20"/>
      <c r="AF248" s="22"/>
      <c r="AG248" s="20"/>
      <c r="AH248" s="22"/>
      <c r="AI248" s="20"/>
      <c r="AJ248" s="22"/>
      <c r="AK248" s="20"/>
      <c r="AL248" s="22"/>
      <c r="AM248" s="20"/>
      <c r="AN248" s="22"/>
      <c r="AO248" s="20"/>
      <c r="AP248" s="22"/>
      <c r="AQ248" s="20"/>
      <c r="AR248" s="22"/>
      <c r="AS248" s="20"/>
      <c r="AT248" s="22"/>
      <c r="AU248" s="20"/>
      <c r="AV248" s="22"/>
      <c r="AW248" s="20"/>
      <c r="AX248" s="22"/>
      <c r="AY248" s="20"/>
      <c r="AZ248" s="22"/>
      <c r="BA248" s="20"/>
      <c r="BB248" s="22"/>
      <c r="BC248" s="20"/>
      <c r="BD248" s="22"/>
      <c r="BE248" s="20"/>
      <c r="BF248" s="22"/>
      <c r="BG248" s="83"/>
      <c r="BH248" s="84"/>
      <c r="BI248" s="20"/>
      <c r="BJ248" s="95"/>
      <c r="BK248" s="20">
        <v>0</v>
      </c>
      <c r="BL248" s="21">
        <f t="shared" si="61"/>
        <v>0</v>
      </c>
      <c r="BM248" s="20"/>
      <c r="BN248" s="95">
        <f t="shared" si="51"/>
        <v>0</v>
      </c>
      <c r="BO248" s="20"/>
      <c r="BP248" s="21">
        <f t="shared" si="62"/>
        <v>0</v>
      </c>
      <c r="BQ248" s="20"/>
      <c r="BR248" s="22"/>
      <c r="BS248" s="20"/>
      <c r="BT248" s="22"/>
      <c r="BU248" s="20"/>
      <c r="BV248" s="22"/>
      <c r="BW248" s="20"/>
      <c r="BX248" s="22"/>
      <c r="BY248" s="20"/>
      <c r="BZ248" s="172"/>
      <c r="CA248" s="20"/>
      <c r="CB248" s="164"/>
      <c r="CC248" s="20"/>
      <c r="CD248" s="178"/>
      <c r="CE248" s="20"/>
      <c r="CF248" s="95"/>
      <c r="CG248" s="20"/>
      <c r="CH248" s="95"/>
      <c r="CI248" s="20"/>
      <c r="CJ248" s="22"/>
      <c r="CK248" s="20"/>
      <c r="CL248" s="22"/>
      <c r="CM248" s="20"/>
      <c r="CN248" s="22"/>
      <c r="CO248" s="20"/>
      <c r="CP248" s="22"/>
      <c r="CQ248" s="20"/>
      <c r="CR248" s="22"/>
      <c r="CS248" s="20"/>
      <c r="CT248" s="22"/>
      <c r="CU248" s="20"/>
      <c r="CV248" s="22"/>
      <c r="CW248" s="20"/>
      <c r="CX248" s="22"/>
      <c r="CY248" s="20"/>
      <c r="CZ248" s="22"/>
      <c r="DA248" s="20"/>
      <c r="DB248" s="22"/>
      <c r="DC248" s="20"/>
      <c r="DD248" s="22"/>
      <c r="DE248" s="20"/>
      <c r="DF248" s="22"/>
      <c r="DG248" s="20"/>
      <c r="DH248" s="22"/>
      <c r="DI248" s="20"/>
      <c r="DJ248" s="22"/>
      <c r="DK248" s="20"/>
      <c r="DL248" s="22"/>
      <c r="DM248" s="20"/>
      <c r="DN248" s="22"/>
      <c r="DO248" s="20"/>
      <c r="DP248" s="22"/>
      <c r="DQ248" s="20"/>
      <c r="DR248" s="22"/>
      <c r="DS248" s="20"/>
      <c r="DT248" s="22"/>
      <c r="DU248" s="20"/>
      <c r="DV248" s="22"/>
      <c r="DW248" s="20"/>
      <c r="DX248" s="22"/>
      <c r="DY248" s="20"/>
      <c r="DZ248" s="22"/>
      <c r="EA248" s="23">
        <f t="shared" si="56"/>
        <v>0</v>
      </c>
      <c r="EB248" s="21">
        <f t="shared" si="52"/>
        <v>0</v>
      </c>
      <c r="EC248" s="193" t="e">
        <f t="shared" si="53"/>
        <v>#REF!</v>
      </c>
      <c r="ED248" s="193">
        <f t="shared" si="54"/>
        <v>0</v>
      </c>
      <c r="EE248" s="194">
        <f t="shared" si="57"/>
        <v>20</v>
      </c>
      <c r="EF248" s="185"/>
      <c r="EG248" s="185" t="s">
        <v>828</v>
      </c>
      <c r="EH248" s="185" t="s">
        <v>829</v>
      </c>
      <c r="EI248" s="185" t="s">
        <v>389</v>
      </c>
      <c r="EJ248" s="185">
        <v>20</v>
      </c>
      <c r="EK248" s="185">
        <v>52139.34</v>
      </c>
      <c r="EL248" s="185"/>
      <c r="EM248" s="185"/>
      <c r="EN248" s="185"/>
      <c r="EO248" s="185"/>
      <c r="EP248" s="185"/>
      <c r="EQ248" s="185"/>
      <c r="ER248" s="185"/>
      <c r="ES248" s="185"/>
      <c r="ET248" s="185"/>
      <c r="EU248" s="185"/>
      <c r="EV248" s="185"/>
      <c r="EW248" s="185"/>
      <c r="EX248" s="185"/>
      <c r="EY248" s="185"/>
      <c r="EZ248" s="185"/>
      <c r="FA248" s="185"/>
      <c r="FB248" s="185"/>
      <c r="FC248" s="185"/>
      <c r="FD248" s="185"/>
      <c r="FE248" s="185"/>
      <c r="FF248" s="185"/>
      <c r="FG248" s="195"/>
      <c r="FH248" s="185"/>
      <c r="FI248" s="185"/>
      <c r="FJ248" s="185"/>
      <c r="FK248" s="185"/>
      <c r="FL248" s="185"/>
      <c r="FM248" s="185"/>
      <c r="FN248" s="185"/>
      <c r="FO248" s="185"/>
      <c r="FP248" s="185"/>
      <c r="FQ248" s="185"/>
      <c r="FR248" s="185"/>
      <c r="FS248" s="185"/>
      <c r="FT248" s="185"/>
      <c r="FU248" s="185"/>
      <c r="FV248" s="185"/>
      <c r="FW248" s="185"/>
      <c r="FX248" s="185"/>
      <c r="FY248" s="185"/>
      <c r="FZ248" s="185"/>
      <c r="GA248" s="185"/>
      <c r="GB248" s="185"/>
      <c r="GC248" s="185"/>
      <c r="GD248" s="185"/>
      <c r="GE248" s="185"/>
      <c r="GF248" s="185"/>
      <c r="GG248" s="185"/>
      <c r="GH248" s="185"/>
      <c r="GI248" s="185"/>
      <c r="GJ248" s="185"/>
      <c r="GK248" s="185"/>
      <c r="GL248" s="185"/>
      <c r="GM248" s="185"/>
      <c r="GN248" s="185"/>
      <c r="GO248" s="185"/>
      <c r="GP248" s="185"/>
      <c r="GQ248" s="185"/>
      <c r="GR248" s="185"/>
      <c r="GS248" s="185"/>
      <c r="GT248" s="185"/>
      <c r="GU248" s="185"/>
      <c r="GV248" s="185"/>
      <c r="GW248" s="185"/>
      <c r="GX248" s="185"/>
      <c r="GY248" s="185"/>
      <c r="GZ248" s="185"/>
      <c r="HA248" s="185"/>
      <c r="HB248" s="185"/>
      <c r="HC248" s="185"/>
      <c r="HD248" s="185"/>
      <c r="HE248" s="185"/>
      <c r="HF248" s="185"/>
      <c r="HG248" s="185"/>
      <c r="HH248" s="185"/>
      <c r="HI248" s="185"/>
      <c r="HJ248" s="185"/>
      <c r="HK248" s="185"/>
      <c r="HL248" s="185"/>
      <c r="HM248" s="185"/>
      <c r="HN248" s="185"/>
      <c r="HO248" s="185"/>
      <c r="HP248" s="185"/>
      <c r="HQ248" s="185"/>
      <c r="HR248" s="185"/>
      <c r="HS248" s="185"/>
      <c r="HT248" s="185"/>
      <c r="HU248" s="185"/>
      <c r="HV248" s="185"/>
      <c r="HW248" s="185"/>
      <c r="HX248" s="185"/>
      <c r="HY248" s="185"/>
      <c r="HZ248" s="185"/>
      <c r="IA248" s="185"/>
      <c r="IB248" s="185"/>
      <c r="IC248" s="185"/>
      <c r="ID248" s="185"/>
      <c r="IE248" s="185"/>
      <c r="IF248" s="185"/>
      <c r="IG248" s="185"/>
      <c r="IH248" s="185"/>
      <c r="II248" s="185"/>
      <c r="IJ248" s="185"/>
      <c r="IK248" s="185"/>
      <c r="IL248" s="185"/>
      <c r="IM248" s="185"/>
      <c r="IN248" s="185"/>
      <c r="IO248" s="185"/>
      <c r="IP248" s="185"/>
      <c r="IQ248" s="185"/>
      <c r="IR248" s="185"/>
      <c r="IS248" s="185"/>
      <c r="IT248" s="185"/>
      <c r="IU248" s="185"/>
      <c r="IV248" s="185"/>
      <c r="IW248" s="185"/>
      <c r="IX248" s="185"/>
      <c r="IY248" s="185"/>
      <c r="IZ248" s="185"/>
      <c r="JA248" s="185"/>
      <c r="JB248" s="185"/>
      <c r="JC248" s="185"/>
      <c r="JD248" s="185"/>
      <c r="JE248" s="185"/>
      <c r="JF248" s="185"/>
      <c r="JG248" s="185"/>
      <c r="JH248" s="185"/>
      <c r="JI248" s="185"/>
      <c r="JJ248" s="185"/>
      <c r="JK248" s="185"/>
      <c r="JL248" s="185"/>
      <c r="JM248" s="185"/>
      <c r="JN248" s="185"/>
      <c r="JO248" s="185"/>
      <c r="JP248" s="185"/>
      <c r="JQ248" s="185"/>
      <c r="JR248" s="185"/>
      <c r="JS248" s="185"/>
      <c r="JT248" s="185"/>
      <c r="JU248" s="185"/>
      <c r="JV248" s="185"/>
      <c r="JW248" s="185"/>
      <c r="JX248" s="185"/>
      <c r="JY248" s="185"/>
      <c r="JZ248" s="185"/>
      <c r="KA248" s="185"/>
      <c r="KB248" s="185"/>
      <c r="KC248" s="185"/>
      <c r="KD248" s="185"/>
      <c r="KE248" s="185"/>
      <c r="KF248" s="185"/>
      <c r="KG248" s="185"/>
      <c r="KH248" s="185"/>
      <c r="KI248" s="185"/>
      <c r="KJ248" s="185"/>
      <c r="KK248" s="185"/>
      <c r="KL248" s="185"/>
      <c r="KM248" s="185"/>
      <c r="KN248" s="185"/>
      <c r="KO248" s="185"/>
      <c r="KP248" s="185"/>
      <c r="KQ248" s="185"/>
      <c r="KR248" s="185"/>
      <c r="KS248" s="185"/>
      <c r="KT248" s="185"/>
      <c r="KU248" s="185"/>
      <c r="KV248" s="185"/>
      <c r="KW248" s="185"/>
      <c r="KX248" s="185"/>
      <c r="KY248" s="185"/>
      <c r="KZ248" s="185"/>
      <c r="LA248" s="185"/>
      <c r="LB248" s="185"/>
      <c r="LC248" s="185"/>
      <c r="LD248" s="185"/>
      <c r="LE248" s="185"/>
      <c r="LF248" s="185"/>
      <c r="LG248" s="185"/>
      <c r="LH248" s="185"/>
      <c r="LI248" s="185"/>
      <c r="LJ248" s="185"/>
      <c r="LK248" s="185"/>
      <c r="LL248" s="185"/>
      <c r="LM248" s="185"/>
      <c r="LN248" s="185"/>
      <c r="LO248" s="185"/>
      <c r="LP248" s="185"/>
      <c r="LQ248" s="185"/>
      <c r="LR248" s="185"/>
      <c r="LS248" s="185"/>
      <c r="LT248" s="185"/>
    </row>
    <row r="249" spans="1:332" ht="18" customHeight="1">
      <c r="A249" s="196" t="str">
        <f t="shared" si="64"/>
        <v>10.1.29</v>
      </c>
      <c r="B249" s="253" t="str">
        <f t="shared" si="64"/>
        <v xml:space="preserve">Suministro e instalacion codo ranurado  acero alcarbon  Ø  6" </v>
      </c>
      <c r="C249" s="196" t="str">
        <f t="shared" si="64"/>
        <v>UN</v>
      </c>
      <c r="D249" s="196">
        <f t="shared" si="64"/>
        <v>2</v>
      </c>
      <c r="E249" s="196">
        <f t="shared" si="64"/>
        <v>91126.53</v>
      </c>
      <c r="F249" s="197">
        <f t="shared" si="55"/>
        <v>182253.06</v>
      </c>
      <c r="G249" s="20"/>
      <c r="H249" s="21">
        <f t="shared" si="58"/>
        <v>0</v>
      </c>
      <c r="I249" s="20"/>
      <c r="J249" s="21">
        <f t="shared" si="59"/>
        <v>0</v>
      </c>
      <c r="K249" s="20"/>
      <c r="L249" s="21">
        <f t="shared" si="60"/>
        <v>0</v>
      </c>
      <c r="M249" s="20"/>
      <c r="N249" s="33">
        <f t="shared" si="63"/>
        <v>0</v>
      </c>
      <c r="O249" s="20"/>
      <c r="P249" s="22"/>
      <c r="Q249" s="20"/>
      <c r="R249" s="22"/>
      <c r="S249" s="20"/>
      <c r="T249" s="22"/>
      <c r="U249" s="20"/>
      <c r="V249" s="22"/>
      <c r="W249" s="20"/>
      <c r="X249" s="22"/>
      <c r="Y249" s="20"/>
      <c r="Z249" s="22"/>
      <c r="AA249" s="20"/>
      <c r="AB249" s="22"/>
      <c r="AC249" s="20"/>
      <c r="AD249" s="22"/>
      <c r="AE249" s="20"/>
      <c r="AF249" s="22"/>
      <c r="AG249" s="20"/>
      <c r="AH249" s="22"/>
      <c r="AI249" s="20"/>
      <c r="AJ249" s="22"/>
      <c r="AK249" s="20"/>
      <c r="AL249" s="22"/>
      <c r="AM249" s="20"/>
      <c r="AN249" s="22"/>
      <c r="AO249" s="20"/>
      <c r="AP249" s="22"/>
      <c r="AQ249" s="20"/>
      <c r="AR249" s="22"/>
      <c r="AS249" s="20"/>
      <c r="AT249" s="22"/>
      <c r="AU249" s="20"/>
      <c r="AV249" s="22"/>
      <c r="AW249" s="20"/>
      <c r="AX249" s="22"/>
      <c r="AY249" s="20"/>
      <c r="AZ249" s="22"/>
      <c r="BA249" s="20"/>
      <c r="BB249" s="22"/>
      <c r="BC249" s="20"/>
      <c r="BD249" s="22"/>
      <c r="BE249" s="20"/>
      <c r="BF249" s="22"/>
      <c r="BG249" s="83"/>
      <c r="BH249" s="84"/>
      <c r="BI249" s="20"/>
      <c r="BJ249" s="95"/>
      <c r="BK249" s="20">
        <v>0</v>
      </c>
      <c r="BL249" s="21">
        <f t="shared" si="61"/>
        <v>0</v>
      </c>
      <c r="BM249" s="20"/>
      <c r="BN249" s="95">
        <f t="shared" si="51"/>
        <v>0</v>
      </c>
      <c r="BO249" s="20"/>
      <c r="BP249" s="21">
        <f t="shared" si="62"/>
        <v>0</v>
      </c>
      <c r="BQ249" s="20"/>
      <c r="BR249" s="22"/>
      <c r="BS249" s="20"/>
      <c r="BT249" s="22"/>
      <c r="BU249" s="20"/>
      <c r="BV249" s="22"/>
      <c r="BW249" s="20"/>
      <c r="BX249" s="22"/>
      <c r="BY249" s="20"/>
      <c r="BZ249" s="172"/>
      <c r="CA249" s="20"/>
      <c r="CB249" s="164"/>
      <c r="CC249" s="20"/>
      <c r="CD249" s="178"/>
      <c r="CE249" s="20"/>
      <c r="CF249" s="95"/>
      <c r="CG249" s="20"/>
      <c r="CH249" s="95"/>
      <c r="CI249" s="20"/>
      <c r="CJ249" s="22"/>
      <c r="CK249" s="20"/>
      <c r="CL249" s="22"/>
      <c r="CM249" s="20"/>
      <c r="CN249" s="22"/>
      <c r="CO249" s="20"/>
      <c r="CP249" s="22"/>
      <c r="CQ249" s="20"/>
      <c r="CR249" s="22"/>
      <c r="CS249" s="20"/>
      <c r="CT249" s="22"/>
      <c r="CU249" s="20"/>
      <c r="CV249" s="22"/>
      <c r="CW249" s="20"/>
      <c r="CX249" s="22"/>
      <c r="CY249" s="20"/>
      <c r="CZ249" s="22"/>
      <c r="DA249" s="20"/>
      <c r="DB249" s="22"/>
      <c r="DC249" s="20"/>
      <c r="DD249" s="22"/>
      <c r="DE249" s="20"/>
      <c r="DF249" s="22"/>
      <c r="DG249" s="20"/>
      <c r="DH249" s="22"/>
      <c r="DI249" s="20"/>
      <c r="DJ249" s="22"/>
      <c r="DK249" s="20"/>
      <c r="DL249" s="22"/>
      <c r="DM249" s="20"/>
      <c r="DN249" s="22"/>
      <c r="DO249" s="20"/>
      <c r="DP249" s="22"/>
      <c r="DQ249" s="20"/>
      <c r="DR249" s="22"/>
      <c r="DS249" s="20"/>
      <c r="DT249" s="22"/>
      <c r="DU249" s="20"/>
      <c r="DV249" s="22"/>
      <c r="DW249" s="20"/>
      <c r="DX249" s="22"/>
      <c r="DY249" s="20"/>
      <c r="DZ249" s="22"/>
      <c r="EA249" s="23">
        <f t="shared" si="56"/>
        <v>0</v>
      </c>
      <c r="EB249" s="21">
        <f t="shared" si="52"/>
        <v>0</v>
      </c>
      <c r="EC249" s="193" t="e">
        <f t="shared" si="53"/>
        <v>#REF!</v>
      </c>
      <c r="ED249" s="193">
        <f t="shared" si="54"/>
        <v>0</v>
      </c>
      <c r="EE249" s="194">
        <f t="shared" si="57"/>
        <v>2</v>
      </c>
      <c r="EF249" s="185"/>
      <c r="EG249" s="185" t="s">
        <v>830</v>
      </c>
      <c r="EH249" s="185" t="s">
        <v>831</v>
      </c>
      <c r="EI249" s="185" t="s">
        <v>389</v>
      </c>
      <c r="EJ249" s="185">
        <v>2</v>
      </c>
      <c r="EK249" s="185">
        <v>91126.53</v>
      </c>
      <c r="EL249" s="185"/>
      <c r="EM249" s="185"/>
      <c r="EN249" s="185"/>
      <c r="EO249" s="185"/>
      <c r="EP249" s="185"/>
      <c r="EQ249" s="185"/>
      <c r="ER249" s="185"/>
      <c r="ES249" s="185"/>
      <c r="ET249" s="185"/>
      <c r="EU249" s="185"/>
      <c r="EV249" s="185"/>
      <c r="EW249" s="185"/>
      <c r="EX249" s="185"/>
      <c r="EY249" s="185"/>
      <c r="EZ249" s="185"/>
      <c r="FA249" s="185"/>
      <c r="FB249" s="185"/>
      <c r="FC249" s="185"/>
      <c r="FD249" s="185"/>
      <c r="FE249" s="185"/>
      <c r="FF249" s="185"/>
      <c r="FG249" s="195"/>
      <c r="FH249" s="185"/>
      <c r="FI249" s="185"/>
      <c r="FJ249" s="185"/>
      <c r="FK249" s="185"/>
      <c r="FL249" s="185"/>
      <c r="FM249" s="185"/>
      <c r="FN249" s="185"/>
      <c r="FO249" s="185"/>
      <c r="FP249" s="185"/>
      <c r="FQ249" s="185"/>
      <c r="FR249" s="185"/>
      <c r="FS249" s="185"/>
      <c r="FT249" s="185"/>
      <c r="FU249" s="185"/>
      <c r="FV249" s="185"/>
      <c r="FW249" s="185"/>
      <c r="FX249" s="185"/>
      <c r="FY249" s="185"/>
      <c r="FZ249" s="185"/>
      <c r="GA249" s="185"/>
      <c r="GB249" s="185"/>
      <c r="GC249" s="185"/>
      <c r="GD249" s="185"/>
      <c r="GE249" s="185"/>
      <c r="GF249" s="185"/>
      <c r="GG249" s="185"/>
      <c r="GH249" s="185"/>
      <c r="GI249" s="185"/>
      <c r="GJ249" s="185"/>
      <c r="GK249" s="185"/>
      <c r="GL249" s="185"/>
      <c r="GM249" s="185"/>
      <c r="GN249" s="185"/>
      <c r="GO249" s="185"/>
      <c r="GP249" s="185"/>
      <c r="GQ249" s="185"/>
      <c r="GR249" s="185"/>
      <c r="GS249" s="185"/>
      <c r="GT249" s="185"/>
      <c r="GU249" s="185"/>
      <c r="GV249" s="185"/>
      <c r="GW249" s="185"/>
      <c r="GX249" s="185"/>
      <c r="GY249" s="185"/>
      <c r="GZ249" s="185"/>
      <c r="HA249" s="185"/>
      <c r="HB249" s="185"/>
      <c r="HC249" s="185"/>
      <c r="HD249" s="185"/>
      <c r="HE249" s="185"/>
      <c r="HF249" s="185"/>
      <c r="HG249" s="185"/>
      <c r="HH249" s="185"/>
      <c r="HI249" s="185"/>
      <c r="HJ249" s="185"/>
      <c r="HK249" s="185"/>
      <c r="HL249" s="185"/>
      <c r="HM249" s="185"/>
      <c r="HN249" s="185"/>
      <c r="HO249" s="185"/>
      <c r="HP249" s="185"/>
      <c r="HQ249" s="185"/>
      <c r="HR249" s="185"/>
      <c r="HS249" s="185"/>
      <c r="HT249" s="185"/>
      <c r="HU249" s="185"/>
      <c r="HV249" s="185"/>
      <c r="HW249" s="185"/>
      <c r="HX249" s="185"/>
      <c r="HY249" s="185"/>
      <c r="HZ249" s="185"/>
      <c r="IA249" s="185"/>
      <c r="IB249" s="185"/>
      <c r="IC249" s="185"/>
      <c r="ID249" s="185"/>
      <c r="IE249" s="185"/>
      <c r="IF249" s="185"/>
      <c r="IG249" s="185"/>
      <c r="IH249" s="185"/>
      <c r="II249" s="185"/>
      <c r="IJ249" s="185"/>
      <c r="IK249" s="185"/>
      <c r="IL249" s="185"/>
      <c r="IM249" s="185"/>
      <c r="IN249" s="185"/>
      <c r="IO249" s="185"/>
      <c r="IP249" s="185"/>
      <c r="IQ249" s="185"/>
      <c r="IR249" s="185"/>
      <c r="IS249" s="185"/>
      <c r="IT249" s="185"/>
      <c r="IU249" s="185"/>
      <c r="IV249" s="185"/>
      <c r="IW249" s="185"/>
      <c r="IX249" s="185"/>
      <c r="IY249" s="185"/>
      <c r="IZ249" s="185"/>
      <c r="JA249" s="185"/>
      <c r="JB249" s="185"/>
      <c r="JC249" s="185"/>
      <c r="JD249" s="185"/>
      <c r="JE249" s="185"/>
      <c r="JF249" s="185"/>
      <c r="JG249" s="185"/>
      <c r="JH249" s="185"/>
      <c r="JI249" s="185"/>
      <c r="JJ249" s="185"/>
      <c r="JK249" s="185"/>
      <c r="JL249" s="185"/>
      <c r="JM249" s="185"/>
      <c r="JN249" s="185"/>
      <c r="JO249" s="185"/>
      <c r="JP249" s="185"/>
      <c r="JQ249" s="185"/>
      <c r="JR249" s="185"/>
      <c r="JS249" s="185"/>
      <c r="JT249" s="185"/>
      <c r="JU249" s="185"/>
      <c r="JV249" s="185"/>
      <c r="JW249" s="185"/>
      <c r="JX249" s="185"/>
      <c r="JY249" s="185"/>
      <c r="JZ249" s="185"/>
      <c r="KA249" s="185"/>
      <c r="KB249" s="185"/>
      <c r="KC249" s="185"/>
      <c r="KD249" s="185"/>
      <c r="KE249" s="185"/>
      <c r="KF249" s="185"/>
      <c r="KG249" s="185"/>
      <c r="KH249" s="185"/>
      <c r="KI249" s="185"/>
      <c r="KJ249" s="185"/>
      <c r="KK249" s="185"/>
      <c r="KL249" s="185"/>
      <c r="KM249" s="185"/>
      <c r="KN249" s="185"/>
      <c r="KO249" s="185"/>
      <c r="KP249" s="185"/>
      <c r="KQ249" s="185"/>
      <c r="KR249" s="185"/>
      <c r="KS249" s="185"/>
      <c r="KT249" s="185"/>
      <c r="KU249" s="185"/>
      <c r="KV249" s="185"/>
      <c r="KW249" s="185"/>
      <c r="KX249" s="185"/>
      <c r="KY249" s="185"/>
      <c r="KZ249" s="185"/>
      <c r="LA249" s="185"/>
      <c r="LB249" s="185"/>
      <c r="LC249" s="185"/>
      <c r="LD249" s="185"/>
      <c r="LE249" s="185"/>
      <c r="LF249" s="185"/>
      <c r="LG249" s="185"/>
      <c r="LH249" s="185"/>
      <c r="LI249" s="185"/>
      <c r="LJ249" s="185"/>
      <c r="LK249" s="185"/>
      <c r="LL249" s="185"/>
      <c r="LM249" s="185"/>
      <c r="LN249" s="185"/>
      <c r="LO249" s="185"/>
      <c r="LP249" s="185"/>
      <c r="LQ249" s="185"/>
      <c r="LR249" s="185"/>
      <c r="LS249" s="185"/>
      <c r="LT249" s="185"/>
    </row>
    <row r="250" spans="1:332" ht="14.45" customHeight="1">
      <c r="A250" s="196" t="str">
        <f t="shared" si="64"/>
        <v>10.1.30</v>
      </c>
      <c r="B250" s="253" t="str">
        <f t="shared" si="64"/>
        <v>SUMINISTRO E INSTALACIÓN SOPORTE DE  Ø  1"    Incluye elementos de fijación, abrazadera y demas elementos necesarios.</v>
      </c>
      <c r="C250" s="196" t="str">
        <f t="shared" si="64"/>
        <v>UN</v>
      </c>
      <c r="D250" s="196">
        <f t="shared" si="64"/>
        <v>300</v>
      </c>
      <c r="E250" s="196">
        <f t="shared" si="64"/>
        <v>2579.94</v>
      </c>
      <c r="F250" s="197">
        <f t="shared" si="55"/>
        <v>773982</v>
      </c>
      <c r="G250" s="20"/>
      <c r="H250" s="21">
        <f t="shared" si="58"/>
        <v>0</v>
      </c>
      <c r="I250" s="20"/>
      <c r="J250" s="21">
        <f t="shared" si="59"/>
        <v>0</v>
      </c>
      <c r="K250" s="20"/>
      <c r="L250" s="21">
        <f t="shared" si="60"/>
        <v>0</v>
      </c>
      <c r="M250" s="20"/>
      <c r="N250" s="33">
        <f t="shared" si="63"/>
        <v>0</v>
      </c>
      <c r="O250" s="20"/>
      <c r="P250" s="22"/>
      <c r="Q250" s="20"/>
      <c r="R250" s="22"/>
      <c r="S250" s="20"/>
      <c r="T250" s="22"/>
      <c r="U250" s="20"/>
      <c r="V250" s="22"/>
      <c r="W250" s="20"/>
      <c r="X250" s="22"/>
      <c r="Y250" s="20"/>
      <c r="Z250" s="22"/>
      <c r="AA250" s="20"/>
      <c r="AB250" s="22"/>
      <c r="AC250" s="20"/>
      <c r="AD250" s="22"/>
      <c r="AE250" s="20"/>
      <c r="AF250" s="22"/>
      <c r="AG250" s="20"/>
      <c r="AH250" s="22"/>
      <c r="AI250" s="20"/>
      <c r="AJ250" s="22"/>
      <c r="AK250" s="20"/>
      <c r="AL250" s="22"/>
      <c r="AM250" s="20"/>
      <c r="AN250" s="22"/>
      <c r="AO250" s="20"/>
      <c r="AP250" s="22"/>
      <c r="AQ250" s="20"/>
      <c r="AR250" s="22"/>
      <c r="AS250" s="20"/>
      <c r="AT250" s="22"/>
      <c r="AU250" s="20"/>
      <c r="AV250" s="22"/>
      <c r="AW250" s="20"/>
      <c r="AX250" s="22"/>
      <c r="AY250" s="20"/>
      <c r="AZ250" s="22"/>
      <c r="BA250" s="20"/>
      <c r="BB250" s="22"/>
      <c r="BC250" s="20"/>
      <c r="BD250" s="22"/>
      <c r="BE250" s="20"/>
      <c r="BF250" s="22"/>
      <c r="BG250" s="83"/>
      <c r="BH250" s="84"/>
      <c r="BI250" s="20"/>
      <c r="BJ250" s="95"/>
      <c r="BK250" s="20">
        <v>0</v>
      </c>
      <c r="BL250" s="21">
        <f t="shared" si="61"/>
        <v>0</v>
      </c>
      <c r="BM250" s="20"/>
      <c r="BN250" s="95">
        <f t="shared" si="51"/>
        <v>0</v>
      </c>
      <c r="BO250" s="20"/>
      <c r="BP250" s="21">
        <f t="shared" si="62"/>
        <v>0</v>
      </c>
      <c r="BQ250" s="20"/>
      <c r="BR250" s="22"/>
      <c r="BS250" s="20"/>
      <c r="BT250" s="22"/>
      <c r="BU250" s="20"/>
      <c r="BV250" s="22"/>
      <c r="BW250" s="20"/>
      <c r="BX250" s="22"/>
      <c r="BY250" s="20"/>
      <c r="BZ250" s="172"/>
      <c r="CA250" s="20"/>
      <c r="CB250" s="164"/>
      <c r="CC250" s="20"/>
      <c r="CD250" s="178"/>
      <c r="CE250" s="20"/>
      <c r="CF250" s="95"/>
      <c r="CG250" s="20"/>
      <c r="CH250" s="95"/>
      <c r="CI250" s="20"/>
      <c r="CJ250" s="22"/>
      <c r="CK250" s="20"/>
      <c r="CL250" s="22"/>
      <c r="CM250" s="20"/>
      <c r="CN250" s="22"/>
      <c r="CO250" s="20"/>
      <c r="CP250" s="22"/>
      <c r="CQ250" s="20"/>
      <c r="CR250" s="22"/>
      <c r="CS250" s="20"/>
      <c r="CT250" s="22"/>
      <c r="CU250" s="20"/>
      <c r="CV250" s="22"/>
      <c r="CW250" s="20"/>
      <c r="CX250" s="22"/>
      <c r="CY250" s="20"/>
      <c r="CZ250" s="22"/>
      <c r="DA250" s="20"/>
      <c r="DB250" s="22"/>
      <c r="DC250" s="20"/>
      <c r="DD250" s="22"/>
      <c r="DE250" s="20"/>
      <c r="DF250" s="22"/>
      <c r="DG250" s="20"/>
      <c r="DH250" s="22"/>
      <c r="DI250" s="20"/>
      <c r="DJ250" s="22"/>
      <c r="DK250" s="20"/>
      <c r="DL250" s="22"/>
      <c r="DM250" s="20"/>
      <c r="DN250" s="22"/>
      <c r="DO250" s="20"/>
      <c r="DP250" s="22"/>
      <c r="DQ250" s="20"/>
      <c r="DR250" s="22"/>
      <c r="DS250" s="20"/>
      <c r="DT250" s="22"/>
      <c r="DU250" s="20"/>
      <c r="DV250" s="22"/>
      <c r="DW250" s="20"/>
      <c r="DX250" s="22"/>
      <c r="DY250" s="20"/>
      <c r="DZ250" s="22"/>
      <c r="EA250" s="23">
        <f t="shared" si="56"/>
        <v>0</v>
      </c>
      <c r="EB250" s="21">
        <f t="shared" si="52"/>
        <v>0</v>
      </c>
      <c r="EC250" s="193" t="e">
        <f t="shared" si="53"/>
        <v>#REF!</v>
      </c>
      <c r="ED250" s="193">
        <f t="shared" si="54"/>
        <v>0</v>
      </c>
      <c r="EE250" s="194">
        <f t="shared" si="57"/>
        <v>300</v>
      </c>
      <c r="EF250" s="185"/>
      <c r="EG250" s="185" t="s">
        <v>832</v>
      </c>
      <c r="EH250" s="185" t="s">
        <v>833</v>
      </c>
      <c r="EI250" s="185" t="s">
        <v>389</v>
      </c>
      <c r="EJ250" s="185">
        <v>300</v>
      </c>
      <c r="EK250" s="185">
        <v>2579.94</v>
      </c>
      <c r="EL250" s="185"/>
      <c r="EM250" s="185"/>
      <c r="EN250" s="185"/>
      <c r="EO250" s="185"/>
      <c r="EP250" s="185"/>
      <c r="EQ250" s="185"/>
      <c r="ER250" s="185"/>
      <c r="ES250" s="185"/>
      <c r="ET250" s="185"/>
      <c r="EU250" s="185"/>
      <c r="EV250" s="185"/>
      <c r="EW250" s="185"/>
      <c r="EX250" s="185"/>
      <c r="EY250" s="185"/>
      <c r="EZ250" s="185"/>
      <c r="FA250" s="185"/>
      <c r="FB250" s="185"/>
      <c r="FC250" s="185"/>
      <c r="FD250" s="185"/>
      <c r="FE250" s="185"/>
      <c r="FF250" s="185"/>
      <c r="FG250" s="195"/>
      <c r="FH250" s="185"/>
      <c r="FI250" s="185"/>
      <c r="FJ250" s="185"/>
      <c r="FK250" s="185"/>
      <c r="FL250" s="185"/>
      <c r="FM250" s="185"/>
      <c r="FN250" s="185"/>
      <c r="FO250" s="185"/>
      <c r="FP250" s="185"/>
      <c r="FQ250" s="185"/>
      <c r="FR250" s="185"/>
      <c r="FS250" s="185"/>
      <c r="FT250" s="185"/>
      <c r="FU250" s="185"/>
      <c r="FV250" s="185"/>
      <c r="FW250" s="185"/>
      <c r="FX250" s="185"/>
      <c r="FY250" s="185"/>
      <c r="FZ250" s="185"/>
      <c r="GA250" s="185"/>
      <c r="GB250" s="185"/>
      <c r="GC250" s="185"/>
      <c r="GD250" s="185"/>
      <c r="GE250" s="185"/>
      <c r="GF250" s="185"/>
      <c r="GG250" s="185"/>
      <c r="GH250" s="185"/>
      <c r="GI250" s="185"/>
      <c r="GJ250" s="185"/>
      <c r="GK250" s="185"/>
      <c r="GL250" s="185"/>
      <c r="GM250" s="185"/>
      <c r="GN250" s="185"/>
      <c r="GO250" s="185"/>
      <c r="GP250" s="185"/>
      <c r="GQ250" s="185"/>
      <c r="GR250" s="185"/>
      <c r="GS250" s="185"/>
      <c r="GT250" s="185"/>
      <c r="GU250" s="185"/>
      <c r="GV250" s="185"/>
      <c r="GW250" s="185"/>
      <c r="GX250" s="185"/>
      <c r="GY250" s="185"/>
      <c r="GZ250" s="185"/>
      <c r="HA250" s="185"/>
      <c r="HB250" s="185"/>
      <c r="HC250" s="185"/>
      <c r="HD250" s="185"/>
      <c r="HE250" s="185"/>
      <c r="HF250" s="185"/>
      <c r="HG250" s="185"/>
      <c r="HH250" s="185"/>
      <c r="HI250" s="185"/>
      <c r="HJ250" s="185"/>
      <c r="HK250" s="185"/>
      <c r="HL250" s="185"/>
      <c r="HM250" s="185"/>
      <c r="HN250" s="185"/>
      <c r="HO250" s="185"/>
      <c r="HP250" s="185"/>
      <c r="HQ250" s="185"/>
      <c r="HR250" s="185"/>
      <c r="HS250" s="185"/>
      <c r="HT250" s="185"/>
      <c r="HU250" s="185"/>
      <c r="HV250" s="185"/>
      <c r="HW250" s="185"/>
      <c r="HX250" s="185"/>
      <c r="HY250" s="185"/>
      <c r="HZ250" s="185"/>
      <c r="IA250" s="185"/>
      <c r="IB250" s="185"/>
      <c r="IC250" s="185"/>
      <c r="ID250" s="185"/>
      <c r="IE250" s="185"/>
      <c r="IF250" s="185"/>
      <c r="IG250" s="185"/>
      <c r="IH250" s="185"/>
      <c r="II250" s="185"/>
      <c r="IJ250" s="185"/>
      <c r="IK250" s="185"/>
      <c r="IL250" s="185"/>
      <c r="IM250" s="185"/>
      <c r="IN250" s="185"/>
      <c r="IO250" s="185"/>
      <c r="IP250" s="185"/>
      <c r="IQ250" s="185"/>
      <c r="IR250" s="185"/>
      <c r="IS250" s="185"/>
      <c r="IT250" s="185"/>
      <c r="IU250" s="185"/>
      <c r="IV250" s="185"/>
      <c r="IW250" s="185"/>
      <c r="IX250" s="185"/>
      <c r="IY250" s="185"/>
      <c r="IZ250" s="185"/>
      <c r="JA250" s="185"/>
      <c r="JB250" s="185"/>
      <c r="JC250" s="185"/>
      <c r="JD250" s="185"/>
      <c r="JE250" s="185"/>
      <c r="JF250" s="185"/>
      <c r="JG250" s="185"/>
      <c r="JH250" s="185"/>
      <c r="JI250" s="185"/>
      <c r="JJ250" s="185"/>
      <c r="JK250" s="185"/>
      <c r="JL250" s="185"/>
      <c r="JM250" s="185"/>
      <c r="JN250" s="185"/>
      <c r="JO250" s="185"/>
      <c r="JP250" s="185"/>
      <c r="JQ250" s="185"/>
      <c r="JR250" s="185"/>
      <c r="JS250" s="185"/>
      <c r="JT250" s="185"/>
      <c r="JU250" s="185"/>
      <c r="JV250" s="185"/>
      <c r="JW250" s="185"/>
      <c r="JX250" s="185"/>
      <c r="JY250" s="185"/>
      <c r="JZ250" s="185"/>
      <c r="KA250" s="185"/>
      <c r="KB250" s="185"/>
      <c r="KC250" s="185"/>
      <c r="KD250" s="185"/>
      <c r="KE250" s="185"/>
      <c r="KF250" s="185"/>
      <c r="KG250" s="185"/>
      <c r="KH250" s="185"/>
      <c r="KI250" s="185"/>
      <c r="KJ250" s="185"/>
      <c r="KK250" s="185"/>
      <c r="KL250" s="185"/>
      <c r="KM250" s="185"/>
      <c r="KN250" s="185"/>
      <c r="KO250" s="185"/>
      <c r="KP250" s="185"/>
      <c r="KQ250" s="185"/>
      <c r="KR250" s="185"/>
      <c r="KS250" s="185"/>
      <c r="KT250" s="185"/>
      <c r="KU250" s="185"/>
      <c r="KV250" s="185"/>
      <c r="KW250" s="185"/>
      <c r="KX250" s="185"/>
      <c r="KY250" s="185"/>
      <c r="KZ250" s="185"/>
      <c r="LA250" s="185"/>
      <c r="LB250" s="185"/>
      <c r="LC250" s="185"/>
      <c r="LD250" s="185"/>
      <c r="LE250" s="185"/>
      <c r="LF250" s="185"/>
      <c r="LG250" s="185"/>
      <c r="LH250" s="185"/>
      <c r="LI250" s="185"/>
      <c r="LJ250" s="185"/>
      <c r="LK250" s="185"/>
      <c r="LL250" s="185"/>
      <c r="LM250" s="185"/>
      <c r="LN250" s="185"/>
      <c r="LO250" s="185"/>
      <c r="LP250" s="185"/>
      <c r="LQ250" s="185"/>
      <c r="LR250" s="185"/>
      <c r="LS250" s="185"/>
      <c r="LT250" s="185"/>
    </row>
    <row r="251" spans="1:332" ht="15" customHeight="1">
      <c r="A251" s="196" t="str">
        <f t="shared" si="64"/>
        <v>10.1.31</v>
      </c>
      <c r="B251" s="253" t="str">
        <f t="shared" si="64"/>
        <v>SUMINISTRO E INSTALACIÓN SOPORTE DE  Ø  1  1/4"    Incluye elementos de fijación, abrazadera y demas elementos necesarios.</v>
      </c>
      <c r="C251" s="196" t="str">
        <f t="shared" si="64"/>
        <v>UN</v>
      </c>
      <c r="D251" s="196">
        <f t="shared" si="64"/>
        <v>300</v>
      </c>
      <c r="E251" s="196">
        <f t="shared" si="64"/>
        <v>2970</v>
      </c>
      <c r="F251" s="197">
        <f t="shared" si="55"/>
        <v>891000</v>
      </c>
      <c r="G251" s="20"/>
      <c r="H251" s="21">
        <f t="shared" si="58"/>
        <v>0</v>
      </c>
      <c r="I251" s="20"/>
      <c r="J251" s="21">
        <f t="shared" si="59"/>
        <v>0</v>
      </c>
      <c r="K251" s="20"/>
      <c r="L251" s="21">
        <f t="shared" si="60"/>
        <v>0</v>
      </c>
      <c r="M251" s="20"/>
      <c r="N251" s="33">
        <f t="shared" si="63"/>
        <v>0</v>
      </c>
      <c r="O251" s="20"/>
      <c r="P251" s="22"/>
      <c r="Q251" s="20"/>
      <c r="R251" s="22"/>
      <c r="S251" s="20"/>
      <c r="T251" s="22"/>
      <c r="U251" s="20"/>
      <c r="V251" s="22"/>
      <c r="W251" s="20"/>
      <c r="X251" s="22"/>
      <c r="Y251" s="20"/>
      <c r="Z251" s="22"/>
      <c r="AA251" s="20"/>
      <c r="AB251" s="22"/>
      <c r="AC251" s="20"/>
      <c r="AD251" s="22"/>
      <c r="AE251" s="20"/>
      <c r="AF251" s="22"/>
      <c r="AG251" s="20"/>
      <c r="AH251" s="22"/>
      <c r="AI251" s="20"/>
      <c r="AJ251" s="22"/>
      <c r="AK251" s="20"/>
      <c r="AL251" s="22"/>
      <c r="AM251" s="20"/>
      <c r="AN251" s="22"/>
      <c r="AO251" s="20"/>
      <c r="AP251" s="22"/>
      <c r="AQ251" s="20"/>
      <c r="AR251" s="22"/>
      <c r="AS251" s="20"/>
      <c r="AT251" s="22"/>
      <c r="AU251" s="20"/>
      <c r="AV251" s="22"/>
      <c r="AW251" s="20"/>
      <c r="AX251" s="22"/>
      <c r="AY251" s="20"/>
      <c r="AZ251" s="22"/>
      <c r="BA251" s="20"/>
      <c r="BB251" s="22"/>
      <c r="BC251" s="20"/>
      <c r="BD251" s="22"/>
      <c r="BE251" s="20"/>
      <c r="BF251" s="22"/>
      <c r="BG251" s="83"/>
      <c r="BH251" s="84"/>
      <c r="BI251" s="20"/>
      <c r="BJ251" s="95"/>
      <c r="BK251" s="20">
        <v>0</v>
      </c>
      <c r="BL251" s="21">
        <f t="shared" si="61"/>
        <v>0</v>
      </c>
      <c r="BM251" s="20"/>
      <c r="BN251" s="95">
        <f t="shared" si="51"/>
        <v>0</v>
      </c>
      <c r="BO251" s="20"/>
      <c r="BP251" s="21">
        <f t="shared" si="62"/>
        <v>0</v>
      </c>
      <c r="BQ251" s="20"/>
      <c r="BR251" s="22"/>
      <c r="BS251" s="20"/>
      <c r="BT251" s="22"/>
      <c r="BU251" s="20"/>
      <c r="BV251" s="22"/>
      <c r="BW251" s="20"/>
      <c r="BX251" s="22"/>
      <c r="BY251" s="20"/>
      <c r="BZ251" s="172"/>
      <c r="CA251" s="20"/>
      <c r="CB251" s="164"/>
      <c r="CC251" s="20"/>
      <c r="CD251" s="178"/>
      <c r="CE251" s="20"/>
      <c r="CF251" s="95"/>
      <c r="CG251" s="20"/>
      <c r="CH251" s="95"/>
      <c r="CI251" s="20"/>
      <c r="CJ251" s="22"/>
      <c r="CK251" s="20"/>
      <c r="CL251" s="22"/>
      <c r="CM251" s="20"/>
      <c r="CN251" s="22"/>
      <c r="CO251" s="20"/>
      <c r="CP251" s="22"/>
      <c r="CQ251" s="20"/>
      <c r="CR251" s="22"/>
      <c r="CS251" s="20"/>
      <c r="CT251" s="22"/>
      <c r="CU251" s="20"/>
      <c r="CV251" s="22"/>
      <c r="CW251" s="20"/>
      <c r="CX251" s="22"/>
      <c r="CY251" s="20"/>
      <c r="CZ251" s="22"/>
      <c r="DA251" s="20"/>
      <c r="DB251" s="22"/>
      <c r="DC251" s="20"/>
      <c r="DD251" s="22"/>
      <c r="DE251" s="20"/>
      <c r="DF251" s="22"/>
      <c r="DG251" s="20"/>
      <c r="DH251" s="22"/>
      <c r="DI251" s="20"/>
      <c r="DJ251" s="22"/>
      <c r="DK251" s="20"/>
      <c r="DL251" s="22"/>
      <c r="DM251" s="20"/>
      <c r="DN251" s="22"/>
      <c r="DO251" s="20"/>
      <c r="DP251" s="22"/>
      <c r="DQ251" s="20"/>
      <c r="DR251" s="22"/>
      <c r="DS251" s="20"/>
      <c r="DT251" s="22"/>
      <c r="DU251" s="20"/>
      <c r="DV251" s="22"/>
      <c r="DW251" s="20"/>
      <c r="DX251" s="22"/>
      <c r="DY251" s="20"/>
      <c r="DZ251" s="22"/>
      <c r="EA251" s="23">
        <f t="shared" si="56"/>
        <v>0</v>
      </c>
      <c r="EB251" s="21">
        <f t="shared" si="52"/>
        <v>0</v>
      </c>
      <c r="EC251" s="193" t="e">
        <f t="shared" si="53"/>
        <v>#REF!</v>
      </c>
      <c r="ED251" s="193">
        <f t="shared" si="54"/>
        <v>0</v>
      </c>
      <c r="EE251" s="194">
        <f t="shared" si="57"/>
        <v>300</v>
      </c>
      <c r="EF251" s="185"/>
      <c r="EG251" s="185" t="s">
        <v>834</v>
      </c>
      <c r="EH251" s="185" t="s">
        <v>835</v>
      </c>
      <c r="EI251" s="185" t="s">
        <v>389</v>
      </c>
      <c r="EJ251" s="185">
        <v>300</v>
      </c>
      <c r="EK251" s="185">
        <v>2970</v>
      </c>
      <c r="EL251" s="185"/>
      <c r="EM251" s="185"/>
      <c r="EN251" s="185"/>
      <c r="EO251" s="185"/>
      <c r="EP251" s="185"/>
      <c r="EQ251" s="185"/>
      <c r="ER251" s="185"/>
      <c r="ES251" s="185"/>
      <c r="ET251" s="185"/>
      <c r="EU251" s="185"/>
      <c r="EV251" s="185"/>
      <c r="EW251" s="185"/>
      <c r="EX251" s="185"/>
      <c r="EY251" s="185"/>
      <c r="EZ251" s="185"/>
      <c r="FA251" s="185"/>
      <c r="FB251" s="185"/>
      <c r="FC251" s="185"/>
      <c r="FD251" s="185"/>
      <c r="FE251" s="185"/>
      <c r="FF251" s="185"/>
      <c r="FG251" s="195"/>
      <c r="FH251" s="185"/>
      <c r="FI251" s="185"/>
      <c r="FJ251" s="185"/>
      <c r="FK251" s="185"/>
      <c r="FL251" s="185"/>
      <c r="FM251" s="185"/>
      <c r="FN251" s="185"/>
      <c r="FO251" s="185"/>
      <c r="FP251" s="185"/>
      <c r="FQ251" s="185"/>
      <c r="FR251" s="185"/>
      <c r="FS251" s="185"/>
      <c r="FT251" s="185"/>
      <c r="FU251" s="185"/>
      <c r="FV251" s="185"/>
      <c r="FW251" s="185"/>
      <c r="FX251" s="185"/>
      <c r="FY251" s="185"/>
      <c r="FZ251" s="185"/>
      <c r="GA251" s="185"/>
      <c r="GB251" s="185"/>
      <c r="GC251" s="185"/>
      <c r="GD251" s="185"/>
      <c r="GE251" s="185"/>
      <c r="GF251" s="185"/>
      <c r="GG251" s="185"/>
      <c r="GH251" s="185"/>
      <c r="GI251" s="185"/>
      <c r="GJ251" s="185"/>
      <c r="GK251" s="185"/>
      <c r="GL251" s="185"/>
      <c r="GM251" s="185"/>
      <c r="GN251" s="185"/>
      <c r="GO251" s="185"/>
      <c r="GP251" s="185"/>
      <c r="GQ251" s="185"/>
      <c r="GR251" s="185"/>
      <c r="GS251" s="185"/>
      <c r="GT251" s="185"/>
      <c r="GU251" s="185"/>
      <c r="GV251" s="185"/>
      <c r="GW251" s="185"/>
      <c r="GX251" s="185"/>
      <c r="GY251" s="185"/>
      <c r="GZ251" s="185"/>
      <c r="HA251" s="185"/>
      <c r="HB251" s="185"/>
      <c r="HC251" s="185"/>
      <c r="HD251" s="185"/>
      <c r="HE251" s="185"/>
      <c r="HF251" s="185"/>
      <c r="HG251" s="185"/>
      <c r="HH251" s="185"/>
      <c r="HI251" s="185"/>
      <c r="HJ251" s="185"/>
      <c r="HK251" s="185"/>
      <c r="HL251" s="185"/>
      <c r="HM251" s="185"/>
      <c r="HN251" s="185"/>
      <c r="HO251" s="185"/>
      <c r="HP251" s="185"/>
      <c r="HQ251" s="185"/>
      <c r="HR251" s="185"/>
      <c r="HS251" s="185"/>
      <c r="HT251" s="185"/>
      <c r="HU251" s="185"/>
      <c r="HV251" s="185"/>
      <c r="HW251" s="185"/>
      <c r="HX251" s="185"/>
      <c r="HY251" s="185"/>
      <c r="HZ251" s="185"/>
      <c r="IA251" s="185"/>
      <c r="IB251" s="185"/>
      <c r="IC251" s="185"/>
      <c r="ID251" s="185"/>
      <c r="IE251" s="185"/>
      <c r="IF251" s="185"/>
      <c r="IG251" s="185"/>
      <c r="IH251" s="185"/>
      <c r="II251" s="185"/>
      <c r="IJ251" s="185"/>
      <c r="IK251" s="185"/>
      <c r="IL251" s="185"/>
      <c r="IM251" s="185"/>
      <c r="IN251" s="185"/>
      <c r="IO251" s="185"/>
      <c r="IP251" s="185"/>
      <c r="IQ251" s="185"/>
      <c r="IR251" s="185"/>
      <c r="IS251" s="185"/>
      <c r="IT251" s="185"/>
      <c r="IU251" s="185"/>
      <c r="IV251" s="185"/>
      <c r="IW251" s="185"/>
      <c r="IX251" s="185"/>
      <c r="IY251" s="185"/>
      <c r="IZ251" s="185"/>
      <c r="JA251" s="185"/>
      <c r="JB251" s="185"/>
      <c r="JC251" s="185"/>
      <c r="JD251" s="185"/>
      <c r="JE251" s="185"/>
      <c r="JF251" s="185"/>
      <c r="JG251" s="185"/>
      <c r="JH251" s="185"/>
      <c r="JI251" s="185"/>
      <c r="JJ251" s="185"/>
      <c r="JK251" s="185"/>
      <c r="JL251" s="185"/>
      <c r="JM251" s="185"/>
      <c r="JN251" s="185"/>
      <c r="JO251" s="185"/>
      <c r="JP251" s="185"/>
      <c r="JQ251" s="185"/>
      <c r="JR251" s="185"/>
      <c r="JS251" s="185"/>
      <c r="JT251" s="185"/>
      <c r="JU251" s="185"/>
      <c r="JV251" s="185"/>
      <c r="JW251" s="185"/>
      <c r="JX251" s="185"/>
      <c r="JY251" s="185"/>
      <c r="JZ251" s="185"/>
      <c r="KA251" s="185"/>
      <c r="KB251" s="185"/>
      <c r="KC251" s="185"/>
      <c r="KD251" s="185"/>
      <c r="KE251" s="185"/>
      <c r="KF251" s="185"/>
      <c r="KG251" s="185"/>
      <c r="KH251" s="185"/>
      <c r="KI251" s="185"/>
      <c r="KJ251" s="185"/>
      <c r="KK251" s="185"/>
      <c r="KL251" s="185"/>
      <c r="KM251" s="185"/>
      <c r="KN251" s="185"/>
      <c r="KO251" s="185"/>
      <c r="KP251" s="185"/>
      <c r="KQ251" s="185"/>
      <c r="KR251" s="185"/>
      <c r="KS251" s="185"/>
      <c r="KT251" s="185"/>
      <c r="KU251" s="185"/>
      <c r="KV251" s="185"/>
      <c r="KW251" s="185"/>
      <c r="KX251" s="185"/>
      <c r="KY251" s="185"/>
      <c r="KZ251" s="185"/>
      <c r="LA251" s="185"/>
      <c r="LB251" s="185"/>
      <c r="LC251" s="185"/>
      <c r="LD251" s="185"/>
      <c r="LE251" s="185"/>
      <c r="LF251" s="185"/>
      <c r="LG251" s="185"/>
      <c r="LH251" s="185"/>
      <c r="LI251" s="185"/>
      <c r="LJ251" s="185"/>
      <c r="LK251" s="185"/>
      <c r="LL251" s="185"/>
      <c r="LM251" s="185"/>
      <c r="LN251" s="185"/>
      <c r="LO251" s="185"/>
      <c r="LP251" s="185"/>
      <c r="LQ251" s="185"/>
      <c r="LR251" s="185"/>
      <c r="LS251" s="185"/>
      <c r="LT251" s="185"/>
    </row>
    <row r="252" spans="1:332" ht="14.45" customHeight="1">
      <c r="A252" s="196" t="str">
        <f t="shared" si="64"/>
        <v>10.1.32</v>
      </c>
      <c r="B252" s="253" t="str">
        <f t="shared" si="64"/>
        <v>SUMINISTRO E INSTALACIÓN SOPORTE DE  Ø  1  1/2"    Incluye elementos de fijación, abrazadera y demas elementos necesarios.</v>
      </c>
      <c r="C252" s="196" t="str">
        <f t="shared" si="64"/>
        <v>UN</v>
      </c>
      <c r="D252" s="196">
        <f t="shared" si="64"/>
        <v>300</v>
      </c>
      <c r="E252" s="196">
        <f t="shared" si="64"/>
        <v>3636.27</v>
      </c>
      <c r="F252" s="197">
        <f t="shared" si="55"/>
        <v>1090881</v>
      </c>
      <c r="G252" s="20"/>
      <c r="H252" s="21">
        <f t="shared" si="58"/>
        <v>0</v>
      </c>
      <c r="I252" s="20"/>
      <c r="J252" s="21">
        <f t="shared" si="59"/>
        <v>0</v>
      </c>
      <c r="K252" s="20"/>
      <c r="L252" s="21">
        <f t="shared" si="60"/>
        <v>0</v>
      </c>
      <c r="M252" s="20"/>
      <c r="N252" s="33">
        <f t="shared" si="63"/>
        <v>0</v>
      </c>
      <c r="O252" s="20"/>
      <c r="P252" s="22"/>
      <c r="Q252" s="20"/>
      <c r="R252" s="22"/>
      <c r="S252" s="20"/>
      <c r="T252" s="22"/>
      <c r="U252" s="20"/>
      <c r="V252" s="22"/>
      <c r="W252" s="20"/>
      <c r="X252" s="22"/>
      <c r="Y252" s="20"/>
      <c r="Z252" s="22"/>
      <c r="AA252" s="20"/>
      <c r="AB252" s="22"/>
      <c r="AC252" s="20"/>
      <c r="AD252" s="22"/>
      <c r="AE252" s="20"/>
      <c r="AF252" s="22"/>
      <c r="AG252" s="20"/>
      <c r="AH252" s="22"/>
      <c r="AI252" s="20"/>
      <c r="AJ252" s="22"/>
      <c r="AK252" s="20"/>
      <c r="AL252" s="22"/>
      <c r="AM252" s="20"/>
      <c r="AN252" s="22"/>
      <c r="AO252" s="20"/>
      <c r="AP252" s="22"/>
      <c r="AQ252" s="20"/>
      <c r="AR252" s="22"/>
      <c r="AS252" s="20"/>
      <c r="AT252" s="22"/>
      <c r="AU252" s="20"/>
      <c r="AV252" s="22"/>
      <c r="AW252" s="20"/>
      <c r="AX252" s="22"/>
      <c r="AY252" s="20"/>
      <c r="AZ252" s="22"/>
      <c r="BA252" s="20"/>
      <c r="BB252" s="22"/>
      <c r="BC252" s="20"/>
      <c r="BD252" s="22"/>
      <c r="BE252" s="20"/>
      <c r="BF252" s="22"/>
      <c r="BG252" s="83"/>
      <c r="BH252" s="84"/>
      <c r="BI252" s="20"/>
      <c r="BJ252" s="95"/>
      <c r="BK252" s="20">
        <v>0</v>
      </c>
      <c r="BL252" s="21">
        <f t="shared" si="61"/>
        <v>0</v>
      </c>
      <c r="BM252" s="20"/>
      <c r="BN252" s="95">
        <f t="shared" si="51"/>
        <v>0</v>
      </c>
      <c r="BO252" s="20"/>
      <c r="BP252" s="21">
        <f t="shared" si="62"/>
        <v>0</v>
      </c>
      <c r="BQ252" s="20"/>
      <c r="BR252" s="22"/>
      <c r="BS252" s="20"/>
      <c r="BT252" s="22"/>
      <c r="BU252" s="20"/>
      <c r="BV252" s="22"/>
      <c r="BW252" s="20"/>
      <c r="BX252" s="22"/>
      <c r="BY252" s="20"/>
      <c r="BZ252" s="172"/>
      <c r="CA252" s="20"/>
      <c r="CB252" s="164"/>
      <c r="CC252" s="20"/>
      <c r="CD252" s="178"/>
      <c r="CE252" s="20"/>
      <c r="CF252" s="95"/>
      <c r="CG252" s="20"/>
      <c r="CH252" s="95"/>
      <c r="CI252" s="20"/>
      <c r="CJ252" s="22"/>
      <c r="CK252" s="20"/>
      <c r="CL252" s="22"/>
      <c r="CM252" s="20"/>
      <c r="CN252" s="22"/>
      <c r="CO252" s="20"/>
      <c r="CP252" s="22"/>
      <c r="CQ252" s="20"/>
      <c r="CR252" s="22"/>
      <c r="CS252" s="20"/>
      <c r="CT252" s="22"/>
      <c r="CU252" s="20"/>
      <c r="CV252" s="22"/>
      <c r="CW252" s="20"/>
      <c r="CX252" s="22"/>
      <c r="CY252" s="20"/>
      <c r="CZ252" s="22"/>
      <c r="DA252" s="20"/>
      <c r="DB252" s="22"/>
      <c r="DC252" s="20"/>
      <c r="DD252" s="22"/>
      <c r="DE252" s="20"/>
      <c r="DF252" s="22"/>
      <c r="DG252" s="20"/>
      <c r="DH252" s="22"/>
      <c r="DI252" s="20"/>
      <c r="DJ252" s="22"/>
      <c r="DK252" s="20"/>
      <c r="DL252" s="22"/>
      <c r="DM252" s="20"/>
      <c r="DN252" s="22"/>
      <c r="DO252" s="20"/>
      <c r="DP252" s="22"/>
      <c r="DQ252" s="20"/>
      <c r="DR252" s="22"/>
      <c r="DS252" s="20"/>
      <c r="DT252" s="22"/>
      <c r="DU252" s="20"/>
      <c r="DV252" s="22"/>
      <c r="DW252" s="20"/>
      <c r="DX252" s="22"/>
      <c r="DY252" s="20"/>
      <c r="DZ252" s="22"/>
      <c r="EA252" s="23">
        <f t="shared" si="56"/>
        <v>0</v>
      </c>
      <c r="EB252" s="21">
        <f t="shared" si="52"/>
        <v>0</v>
      </c>
      <c r="EC252" s="193" t="e">
        <f t="shared" si="53"/>
        <v>#REF!</v>
      </c>
      <c r="ED252" s="193">
        <f t="shared" si="54"/>
        <v>0</v>
      </c>
      <c r="EE252" s="194">
        <f t="shared" si="57"/>
        <v>300</v>
      </c>
      <c r="EF252" s="185"/>
      <c r="EG252" s="185" t="s">
        <v>836</v>
      </c>
      <c r="EH252" s="185" t="s">
        <v>837</v>
      </c>
      <c r="EI252" s="185" t="s">
        <v>389</v>
      </c>
      <c r="EJ252" s="185">
        <v>300</v>
      </c>
      <c r="EK252" s="185">
        <v>3636.27</v>
      </c>
      <c r="EL252" s="185"/>
      <c r="EM252" s="185"/>
      <c r="EN252" s="185"/>
      <c r="EO252" s="185"/>
      <c r="EP252" s="185"/>
      <c r="EQ252" s="185"/>
      <c r="ER252" s="185"/>
      <c r="ES252" s="185"/>
      <c r="ET252" s="185"/>
      <c r="EU252" s="185"/>
      <c r="EV252" s="185"/>
      <c r="EW252" s="185"/>
      <c r="EX252" s="185"/>
      <c r="EY252" s="185"/>
      <c r="EZ252" s="185"/>
      <c r="FA252" s="185"/>
      <c r="FB252" s="185"/>
      <c r="FC252" s="185"/>
      <c r="FD252" s="185"/>
      <c r="FE252" s="185"/>
      <c r="FF252" s="185"/>
      <c r="FG252" s="195"/>
      <c r="FH252" s="185"/>
      <c r="FI252" s="185"/>
      <c r="FJ252" s="185"/>
      <c r="FK252" s="185"/>
      <c r="FL252" s="185"/>
      <c r="FM252" s="185"/>
      <c r="FN252" s="185"/>
      <c r="FO252" s="185"/>
      <c r="FP252" s="185"/>
      <c r="FQ252" s="185"/>
      <c r="FR252" s="185"/>
      <c r="FS252" s="185"/>
      <c r="FT252" s="185"/>
      <c r="FU252" s="185"/>
      <c r="FV252" s="185"/>
      <c r="FW252" s="185"/>
      <c r="FX252" s="185"/>
      <c r="FY252" s="185"/>
      <c r="FZ252" s="185"/>
      <c r="GA252" s="185"/>
      <c r="GB252" s="185"/>
      <c r="GC252" s="185"/>
      <c r="GD252" s="185"/>
      <c r="GE252" s="185"/>
      <c r="GF252" s="185"/>
      <c r="GG252" s="185"/>
      <c r="GH252" s="185"/>
      <c r="GI252" s="185"/>
      <c r="GJ252" s="185"/>
      <c r="GK252" s="185"/>
      <c r="GL252" s="185"/>
      <c r="GM252" s="185"/>
      <c r="GN252" s="185"/>
      <c r="GO252" s="185"/>
      <c r="GP252" s="185"/>
      <c r="GQ252" s="185"/>
      <c r="GR252" s="185"/>
      <c r="GS252" s="185"/>
      <c r="GT252" s="185"/>
      <c r="GU252" s="185"/>
      <c r="GV252" s="185"/>
      <c r="GW252" s="185"/>
      <c r="GX252" s="185"/>
      <c r="GY252" s="185"/>
      <c r="GZ252" s="185"/>
      <c r="HA252" s="185"/>
      <c r="HB252" s="185"/>
      <c r="HC252" s="185"/>
      <c r="HD252" s="185"/>
      <c r="HE252" s="185"/>
      <c r="HF252" s="185"/>
      <c r="HG252" s="185"/>
      <c r="HH252" s="185"/>
      <c r="HI252" s="185"/>
      <c r="HJ252" s="185"/>
      <c r="HK252" s="185"/>
      <c r="HL252" s="185"/>
      <c r="HM252" s="185"/>
      <c r="HN252" s="185"/>
      <c r="HO252" s="185"/>
      <c r="HP252" s="185"/>
      <c r="HQ252" s="185"/>
      <c r="HR252" s="185"/>
      <c r="HS252" s="185"/>
      <c r="HT252" s="185"/>
      <c r="HU252" s="185"/>
      <c r="HV252" s="185"/>
      <c r="HW252" s="185"/>
      <c r="HX252" s="185"/>
      <c r="HY252" s="185"/>
      <c r="HZ252" s="185"/>
      <c r="IA252" s="185"/>
      <c r="IB252" s="185"/>
      <c r="IC252" s="185"/>
      <c r="ID252" s="185"/>
      <c r="IE252" s="185"/>
      <c r="IF252" s="185"/>
      <c r="IG252" s="185"/>
      <c r="IH252" s="185"/>
      <c r="II252" s="185"/>
      <c r="IJ252" s="185"/>
      <c r="IK252" s="185"/>
      <c r="IL252" s="185"/>
      <c r="IM252" s="185"/>
      <c r="IN252" s="185"/>
      <c r="IO252" s="185"/>
      <c r="IP252" s="185"/>
      <c r="IQ252" s="185"/>
      <c r="IR252" s="185"/>
      <c r="IS252" s="185"/>
      <c r="IT252" s="185"/>
      <c r="IU252" s="185"/>
      <c r="IV252" s="185"/>
      <c r="IW252" s="185"/>
      <c r="IX252" s="185"/>
      <c r="IY252" s="185"/>
      <c r="IZ252" s="185"/>
      <c r="JA252" s="185"/>
      <c r="JB252" s="185"/>
      <c r="JC252" s="185"/>
      <c r="JD252" s="185"/>
      <c r="JE252" s="185"/>
      <c r="JF252" s="185"/>
      <c r="JG252" s="185"/>
      <c r="JH252" s="185"/>
      <c r="JI252" s="185"/>
      <c r="JJ252" s="185"/>
      <c r="JK252" s="185"/>
      <c r="JL252" s="185"/>
      <c r="JM252" s="185"/>
      <c r="JN252" s="185"/>
      <c r="JO252" s="185"/>
      <c r="JP252" s="185"/>
      <c r="JQ252" s="185"/>
      <c r="JR252" s="185"/>
      <c r="JS252" s="185"/>
      <c r="JT252" s="185"/>
      <c r="JU252" s="185"/>
      <c r="JV252" s="185"/>
      <c r="JW252" s="185"/>
      <c r="JX252" s="185"/>
      <c r="JY252" s="185"/>
      <c r="JZ252" s="185"/>
      <c r="KA252" s="185"/>
      <c r="KB252" s="185"/>
      <c r="KC252" s="185"/>
      <c r="KD252" s="185"/>
      <c r="KE252" s="185"/>
      <c r="KF252" s="185"/>
      <c r="KG252" s="185"/>
      <c r="KH252" s="185"/>
      <c r="KI252" s="185"/>
      <c r="KJ252" s="185"/>
      <c r="KK252" s="185"/>
      <c r="KL252" s="185"/>
      <c r="KM252" s="185"/>
      <c r="KN252" s="185"/>
      <c r="KO252" s="185"/>
      <c r="KP252" s="185"/>
      <c r="KQ252" s="185"/>
      <c r="KR252" s="185"/>
      <c r="KS252" s="185"/>
      <c r="KT252" s="185"/>
      <c r="KU252" s="185"/>
      <c r="KV252" s="185"/>
      <c r="KW252" s="185"/>
      <c r="KX252" s="185"/>
      <c r="KY252" s="185"/>
      <c r="KZ252" s="185"/>
      <c r="LA252" s="185"/>
      <c r="LB252" s="185"/>
      <c r="LC252" s="185"/>
      <c r="LD252" s="185"/>
      <c r="LE252" s="185"/>
      <c r="LF252" s="185"/>
      <c r="LG252" s="185"/>
      <c r="LH252" s="185"/>
      <c r="LI252" s="185"/>
      <c r="LJ252" s="185"/>
      <c r="LK252" s="185"/>
      <c r="LL252" s="185"/>
      <c r="LM252" s="185"/>
      <c r="LN252" s="185"/>
      <c r="LO252" s="185"/>
      <c r="LP252" s="185"/>
      <c r="LQ252" s="185"/>
      <c r="LR252" s="185"/>
      <c r="LS252" s="185"/>
      <c r="LT252" s="185"/>
    </row>
    <row r="253" spans="1:332" s="190" customFormat="1" ht="15" customHeight="1">
      <c r="A253" s="196" t="str">
        <f t="shared" si="64"/>
        <v>10.1.33</v>
      </c>
      <c r="B253" s="253" t="str">
        <f t="shared" si="64"/>
        <v>SUMINISTRO E INSTALACIÓN SOPORTE DE  Ø  2"    Incluye elementos de fijación, abrazadera y demas elementos necesarios.</v>
      </c>
      <c r="C253" s="196" t="str">
        <f t="shared" si="64"/>
        <v>UN</v>
      </c>
      <c r="D253" s="196">
        <f t="shared" si="64"/>
        <v>500</v>
      </c>
      <c r="E253" s="196">
        <f t="shared" si="64"/>
        <v>4304.5199999999995</v>
      </c>
      <c r="F253" s="197">
        <f t="shared" si="55"/>
        <v>2152259.9999999995</v>
      </c>
      <c r="G253" s="20"/>
      <c r="H253" s="21">
        <f t="shared" si="58"/>
        <v>0</v>
      </c>
      <c r="I253" s="20"/>
      <c r="J253" s="21">
        <f t="shared" si="59"/>
        <v>0</v>
      </c>
      <c r="K253" s="20"/>
      <c r="L253" s="21">
        <f t="shared" si="60"/>
        <v>0</v>
      </c>
      <c r="M253" s="20"/>
      <c r="N253" s="33">
        <f t="shared" si="63"/>
        <v>0</v>
      </c>
      <c r="O253" s="20"/>
      <c r="P253" s="22"/>
      <c r="Q253" s="20"/>
      <c r="R253" s="22"/>
      <c r="S253" s="20"/>
      <c r="T253" s="22"/>
      <c r="U253" s="20"/>
      <c r="V253" s="22"/>
      <c r="W253" s="20"/>
      <c r="X253" s="22"/>
      <c r="Y253" s="20"/>
      <c r="Z253" s="22"/>
      <c r="AA253" s="20"/>
      <c r="AB253" s="22"/>
      <c r="AC253" s="20"/>
      <c r="AD253" s="22"/>
      <c r="AE253" s="20"/>
      <c r="AF253" s="22"/>
      <c r="AG253" s="20"/>
      <c r="AH253" s="22"/>
      <c r="AI253" s="20"/>
      <c r="AJ253" s="22"/>
      <c r="AK253" s="20"/>
      <c r="AL253" s="22"/>
      <c r="AM253" s="20"/>
      <c r="AN253" s="22"/>
      <c r="AO253" s="20"/>
      <c r="AP253" s="22"/>
      <c r="AQ253" s="20"/>
      <c r="AR253" s="22"/>
      <c r="AS253" s="20"/>
      <c r="AT253" s="22"/>
      <c r="AU253" s="20"/>
      <c r="AV253" s="22"/>
      <c r="AW253" s="20"/>
      <c r="AX253" s="22"/>
      <c r="AY253" s="20"/>
      <c r="AZ253" s="22"/>
      <c r="BA253" s="20"/>
      <c r="BB253" s="22"/>
      <c r="BC253" s="20"/>
      <c r="BD253" s="22"/>
      <c r="BE253" s="20"/>
      <c r="BF253" s="22"/>
      <c r="BG253" s="83"/>
      <c r="BH253" s="84"/>
      <c r="BI253" s="20"/>
      <c r="BJ253" s="95"/>
      <c r="BK253" s="20">
        <v>0</v>
      </c>
      <c r="BL253" s="21">
        <f t="shared" si="61"/>
        <v>0</v>
      </c>
      <c r="BM253" s="20"/>
      <c r="BN253" s="95">
        <f t="shared" si="51"/>
        <v>0</v>
      </c>
      <c r="BO253" s="20"/>
      <c r="BP253" s="21">
        <f t="shared" si="62"/>
        <v>0</v>
      </c>
      <c r="BQ253" s="20"/>
      <c r="BR253" s="22"/>
      <c r="BS253" s="20"/>
      <c r="BT253" s="22"/>
      <c r="BU253" s="20"/>
      <c r="BV253" s="22"/>
      <c r="BW253" s="20"/>
      <c r="BX253" s="22"/>
      <c r="BY253" s="20"/>
      <c r="BZ253" s="172"/>
      <c r="CA253" s="20"/>
      <c r="CB253" s="164"/>
      <c r="CC253" s="20"/>
      <c r="CD253" s="178"/>
      <c r="CE253" s="20"/>
      <c r="CF253" s="95"/>
      <c r="CG253" s="20"/>
      <c r="CH253" s="95"/>
      <c r="CI253" s="20"/>
      <c r="CJ253" s="22"/>
      <c r="CK253" s="20"/>
      <c r="CL253" s="22"/>
      <c r="CM253" s="20"/>
      <c r="CN253" s="22"/>
      <c r="CO253" s="20"/>
      <c r="CP253" s="22"/>
      <c r="CQ253" s="20"/>
      <c r="CR253" s="22"/>
      <c r="CS253" s="20"/>
      <c r="CT253" s="22"/>
      <c r="CU253" s="20"/>
      <c r="CV253" s="22"/>
      <c r="CW253" s="20"/>
      <c r="CX253" s="22"/>
      <c r="CY253" s="20"/>
      <c r="CZ253" s="22"/>
      <c r="DA253" s="20"/>
      <c r="DB253" s="22"/>
      <c r="DC253" s="20"/>
      <c r="DD253" s="22"/>
      <c r="DE253" s="20"/>
      <c r="DF253" s="22"/>
      <c r="DG253" s="20"/>
      <c r="DH253" s="22"/>
      <c r="DI253" s="20"/>
      <c r="DJ253" s="22"/>
      <c r="DK253" s="20"/>
      <c r="DL253" s="22"/>
      <c r="DM253" s="20"/>
      <c r="DN253" s="22"/>
      <c r="DO253" s="20"/>
      <c r="DP253" s="22"/>
      <c r="DQ253" s="20"/>
      <c r="DR253" s="22"/>
      <c r="DS253" s="20"/>
      <c r="DT253" s="22"/>
      <c r="DU253" s="20"/>
      <c r="DV253" s="22"/>
      <c r="DW253" s="20"/>
      <c r="DX253" s="22"/>
      <c r="DY253" s="20"/>
      <c r="DZ253" s="22"/>
      <c r="EA253" s="23">
        <f t="shared" si="56"/>
        <v>0</v>
      </c>
      <c r="EB253" s="21">
        <f t="shared" si="52"/>
        <v>0</v>
      </c>
      <c r="EC253" s="193" t="e">
        <f t="shared" si="53"/>
        <v>#REF!</v>
      </c>
      <c r="ED253" s="193">
        <f t="shared" si="54"/>
        <v>0</v>
      </c>
      <c r="EE253" s="194">
        <f t="shared" si="57"/>
        <v>500</v>
      </c>
      <c r="EF253" s="185"/>
      <c r="EG253" s="185" t="s">
        <v>838</v>
      </c>
      <c r="EH253" s="185" t="s">
        <v>839</v>
      </c>
      <c r="EI253" s="185" t="s">
        <v>389</v>
      </c>
      <c r="EJ253" s="185">
        <v>500</v>
      </c>
      <c r="EK253" s="185">
        <v>4304.5199999999995</v>
      </c>
      <c r="EL253" s="185"/>
      <c r="EM253" s="185"/>
      <c r="EN253" s="185"/>
      <c r="EO253" s="185"/>
      <c r="EP253" s="185"/>
      <c r="EQ253" s="185"/>
      <c r="ER253" s="185"/>
      <c r="ES253" s="185"/>
      <c r="ET253" s="185"/>
      <c r="EU253" s="185"/>
      <c r="EV253" s="185"/>
      <c r="EW253" s="185"/>
      <c r="EX253" s="185"/>
      <c r="EY253" s="185"/>
      <c r="EZ253" s="185"/>
      <c r="FA253" s="185"/>
      <c r="FB253" s="185"/>
      <c r="FC253" s="185"/>
      <c r="FD253" s="185"/>
      <c r="FE253" s="185"/>
      <c r="FF253" s="185"/>
      <c r="FG253" s="195"/>
      <c r="FH253" s="185"/>
      <c r="FI253" s="185"/>
      <c r="FJ253" s="185"/>
      <c r="FK253" s="185"/>
      <c r="FL253" s="185"/>
      <c r="FM253" s="185"/>
      <c r="FN253" s="185"/>
      <c r="FO253" s="185"/>
      <c r="FP253" s="185"/>
      <c r="FQ253" s="185"/>
      <c r="FR253" s="185"/>
      <c r="FS253" s="185"/>
      <c r="FT253" s="185"/>
      <c r="FU253" s="185"/>
      <c r="FV253" s="185"/>
      <c r="FW253" s="185"/>
      <c r="FX253" s="185"/>
      <c r="FY253" s="185"/>
      <c r="FZ253" s="185"/>
      <c r="GA253" s="185"/>
      <c r="GB253" s="185"/>
      <c r="GC253" s="185"/>
      <c r="GD253" s="185"/>
      <c r="GE253" s="185"/>
      <c r="GF253" s="185"/>
      <c r="GG253" s="185"/>
      <c r="GH253" s="185"/>
      <c r="GI253" s="185"/>
      <c r="GJ253" s="185"/>
      <c r="GK253" s="185"/>
      <c r="GL253" s="185"/>
      <c r="GM253" s="185"/>
      <c r="GN253" s="185"/>
      <c r="GO253" s="185"/>
      <c r="GP253" s="185"/>
      <c r="GQ253" s="185"/>
      <c r="GR253" s="185"/>
      <c r="GS253" s="185"/>
      <c r="GT253" s="185"/>
      <c r="GU253" s="185"/>
      <c r="GV253" s="185"/>
      <c r="GW253" s="185"/>
      <c r="GX253" s="185"/>
      <c r="GY253" s="185"/>
      <c r="GZ253" s="185"/>
      <c r="HA253" s="185"/>
      <c r="HB253" s="185"/>
      <c r="HC253" s="185"/>
      <c r="HD253" s="185"/>
      <c r="HE253" s="185"/>
      <c r="HF253" s="185"/>
      <c r="HG253" s="185"/>
      <c r="HH253" s="185"/>
      <c r="HI253" s="185"/>
      <c r="HJ253" s="185"/>
      <c r="HK253" s="185"/>
      <c r="HL253" s="185"/>
      <c r="HM253" s="185"/>
      <c r="HN253" s="185"/>
      <c r="HO253" s="185"/>
      <c r="HP253" s="185"/>
      <c r="HQ253" s="185"/>
      <c r="HR253" s="185"/>
      <c r="HS253" s="185"/>
      <c r="HT253" s="185"/>
      <c r="HU253" s="185"/>
      <c r="HV253" s="185"/>
      <c r="HW253" s="185"/>
      <c r="HX253" s="185"/>
      <c r="HY253" s="185"/>
      <c r="HZ253" s="185"/>
      <c r="IA253" s="185"/>
      <c r="IB253" s="185"/>
      <c r="IC253" s="185"/>
      <c r="ID253" s="185"/>
      <c r="IE253" s="185"/>
      <c r="IF253" s="185"/>
      <c r="IG253" s="185"/>
      <c r="IH253" s="185"/>
      <c r="II253" s="185"/>
      <c r="IJ253" s="185"/>
      <c r="IK253" s="185"/>
      <c r="IL253" s="185"/>
      <c r="IM253" s="185"/>
      <c r="IN253" s="185"/>
      <c r="IO253" s="185"/>
      <c r="IP253" s="185"/>
      <c r="IQ253" s="185"/>
      <c r="IR253" s="185"/>
      <c r="IS253" s="185"/>
      <c r="IT253" s="185"/>
      <c r="IU253" s="185"/>
      <c r="IV253" s="185"/>
      <c r="IW253" s="185"/>
      <c r="IX253" s="185"/>
      <c r="IY253" s="185"/>
      <c r="IZ253" s="185"/>
      <c r="JA253" s="185"/>
      <c r="JB253" s="185"/>
      <c r="JC253" s="185"/>
      <c r="JD253" s="185"/>
      <c r="JE253" s="185"/>
      <c r="JF253" s="185"/>
      <c r="JG253" s="185"/>
      <c r="JH253" s="185"/>
      <c r="JI253" s="185"/>
      <c r="JJ253" s="185"/>
      <c r="JK253" s="185"/>
      <c r="JL253" s="185"/>
      <c r="JM253" s="185"/>
      <c r="JN253" s="185"/>
      <c r="JO253" s="185"/>
      <c r="JP253" s="185"/>
      <c r="JQ253" s="185"/>
      <c r="JR253" s="185"/>
      <c r="JS253" s="185"/>
      <c r="JT253" s="185"/>
      <c r="JU253" s="185"/>
      <c r="JV253" s="185"/>
      <c r="JW253" s="185"/>
      <c r="JX253" s="185"/>
      <c r="JY253" s="185"/>
      <c r="JZ253" s="185"/>
      <c r="KA253" s="185"/>
      <c r="KB253" s="185"/>
      <c r="KC253" s="185"/>
      <c r="KD253" s="185"/>
      <c r="KE253" s="185"/>
      <c r="KF253" s="185"/>
      <c r="KG253" s="185"/>
      <c r="KH253" s="185"/>
      <c r="KI253" s="185"/>
      <c r="KJ253" s="185"/>
      <c r="KK253" s="185"/>
      <c r="KL253" s="185"/>
      <c r="KM253" s="185"/>
      <c r="KN253" s="185"/>
      <c r="KO253" s="185"/>
      <c r="KP253" s="185"/>
      <c r="KQ253" s="185"/>
      <c r="KR253" s="185"/>
      <c r="KS253" s="185"/>
      <c r="KT253" s="185"/>
      <c r="KU253" s="185"/>
      <c r="KV253" s="185"/>
      <c r="KW253" s="185"/>
      <c r="KX253" s="185"/>
      <c r="KY253" s="185"/>
      <c r="KZ253" s="185"/>
      <c r="LA253" s="185"/>
      <c r="LB253" s="185"/>
      <c r="LC253" s="185"/>
      <c r="LD253" s="185"/>
      <c r="LE253" s="185"/>
      <c r="LF253" s="185"/>
      <c r="LG253" s="185"/>
      <c r="LH253" s="185"/>
      <c r="LI253" s="185"/>
      <c r="LJ253" s="185"/>
      <c r="LK253" s="185"/>
      <c r="LL253" s="185"/>
      <c r="LM253" s="185"/>
      <c r="LN253" s="185"/>
      <c r="LO253" s="185"/>
      <c r="LP253" s="185"/>
      <c r="LQ253" s="185"/>
      <c r="LR253" s="185"/>
      <c r="LS253" s="185"/>
      <c r="LT253" s="185"/>
    </row>
    <row r="254" spans="1:332" ht="14.45" customHeight="1">
      <c r="A254" s="196" t="str">
        <f t="shared" si="64"/>
        <v>10.1.34</v>
      </c>
      <c r="B254" s="253" t="str">
        <f t="shared" si="64"/>
        <v>SUMINISTRO E INSTALACIÓN SOPORTE DE  Ø   2 1/2"     Incluye elementos de fijación, abrazadera y demas elementos necesarios.</v>
      </c>
      <c r="C254" s="196" t="str">
        <f t="shared" si="64"/>
        <v>UN</v>
      </c>
      <c r="D254" s="196">
        <f t="shared" si="64"/>
        <v>60</v>
      </c>
      <c r="E254" s="196">
        <f t="shared" si="64"/>
        <v>5504.4</v>
      </c>
      <c r="F254" s="197">
        <f t="shared" si="55"/>
        <v>330264</v>
      </c>
      <c r="G254" s="20"/>
      <c r="H254" s="21">
        <f t="shared" si="58"/>
        <v>0</v>
      </c>
      <c r="I254" s="20"/>
      <c r="J254" s="21">
        <f t="shared" si="59"/>
        <v>0</v>
      </c>
      <c r="K254" s="20"/>
      <c r="L254" s="21">
        <f t="shared" si="60"/>
        <v>0</v>
      </c>
      <c r="M254" s="20"/>
      <c r="N254" s="33">
        <f t="shared" si="63"/>
        <v>0</v>
      </c>
      <c r="O254" s="20"/>
      <c r="P254" s="22"/>
      <c r="Q254" s="20"/>
      <c r="R254" s="22"/>
      <c r="S254" s="20"/>
      <c r="T254" s="22"/>
      <c r="U254" s="20"/>
      <c r="V254" s="22"/>
      <c r="W254" s="20"/>
      <c r="X254" s="22"/>
      <c r="Y254" s="20"/>
      <c r="Z254" s="22"/>
      <c r="AA254" s="20"/>
      <c r="AB254" s="22"/>
      <c r="AC254" s="20"/>
      <c r="AD254" s="22"/>
      <c r="AE254" s="20"/>
      <c r="AF254" s="22"/>
      <c r="AG254" s="20"/>
      <c r="AH254" s="22"/>
      <c r="AI254" s="20"/>
      <c r="AJ254" s="22"/>
      <c r="AK254" s="20"/>
      <c r="AL254" s="22"/>
      <c r="AM254" s="20"/>
      <c r="AN254" s="22"/>
      <c r="AO254" s="20"/>
      <c r="AP254" s="22"/>
      <c r="AQ254" s="20"/>
      <c r="AR254" s="22"/>
      <c r="AS254" s="20"/>
      <c r="AT254" s="22"/>
      <c r="AU254" s="20"/>
      <c r="AV254" s="22"/>
      <c r="AW254" s="20"/>
      <c r="AX254" s="22"/>
      <c r="AY254" s="20"/>
      <c r="AZ254" s="22"/>
      <c r="BA254" s="20"/>
      <c r="BB254" s="22"/>
      <c r="BC254" s="20"/>
      <c r="BD254" s="22"/>
      <c r="BE254" s="20"/>
      <c r="BF254" s="22"/>
      <c r="BG254" s="83"/>
      <c r="BH254" s="84"/>
      <c r="BI254" s="20"/>
      <c r="BJ254" s="95"/>
      <c r="BK254" s="20">
        <v>0</v>
      </c>
      <c r="BL254" s="21">
        <f t="shared" si="61"/>
        <v>0</v>
      </c>
      <c r="BM254" s="20"/>
      <c r="BN254" s="95">
        <f t="shared" si="51"/>
        <v>0</v>
      </c>
      <c r="BO254" s="20"/>
      <c r="BP254" s="21">
        <f t="shared" si="62"/>
        <v>0</v>
      </c>
      <c r="BQ254" s="20"/>
      <c r="BR254" s="22"/>
      <c r="BS254" s="20"/>
      <c r="BT254" s="22"/>
      <c r="BU254" s="20"/>
      <c r="BV254" s="22"/>
      <c r="BW254" s="20"/>
      <c r="BX254" s="22"/>
      <c r="BY254" s="20"/>
      <c r="BZ254" s="172"/>
      <c r="CA254" s="20"/>
      <c r="CB254" s="164"/>
      <c r="CC254" s="20"/>
      <c r="CD254" s="178"/>
      <c r="CE254" s="20"/>
      <c r="CF254" s="95"/>
      <c r="CG254" s="20"/>
      <c r="CH254" s="95"/>
      <c r="CI254" s="20"/>
      <c r="CJ254" s="22"/>
      <c r="CK254" s="20"/>
      <c r="CL254" s="22"/>
      <c r="CM254" s="20"/>
      <c r="CN254" s="22"/>
      <c r="CO254" s="20"/>
      <c r="CP254" s="22"/>
      <c r="CQ254" s="20"/>
      <c r="CR254" s="22"/>
      <c r="CS254" s="20"/>
      <c r="CT254" s="22"/>
      <c r="CU254" s="20"/>
      <c r="CV254" s="22"/>
      <c r="CW254" s="20"/>
      <c r="CX254" s="22"/>
      <c r="CY254" s="20"/>
      <c r="CZ254" s="22"/>
      <c r="DA254" s="20"/>
      <c r="DB254" s="22"/>
      <c r="DC254" s="20"/>
      <c r="DD254" s="22"/>
      <c r="DE254" s="20"/>
      <c r="DF254" s="22"/>
      <c r="DG254" s="20"/>
      <c r="DH254" s="22"/>
      <c r="DI254" s="20"/>
      <c r="DJ254" s="22"/>
      <c r="DK254" s="20"/>
      <c r="DL254" s="22"/>
      <c r="DM254" s="20"/>
      <c r="DN254" s="22"/>
      <c r="DO254" s="20"/>
      <c r="DP254" s="22"/>
      <c r="DQ254" s="20"/>
      <c r="DR254" s="22"/>
      <c r="DS254" s="20"/>
      <c r="DT254" s="22"/>
      <c r="DU254" s="20"/>
      <c r="DV254" s="22"/>
      <c r="DW254" s="20"/>
      <c r="DX254" s="22"/>
      <c r="DY254" s="20"/>
      <c r="DZ254" s="22"/>
      <c r="EA254" s="23">
        <f t="shared" si="56"/>
        <v>0</v>
      </c>
      <c r="EB254" s="21">
        <f t="shared" si="52"/>
        <v>0</v>
      </c>
      <c r="EC254" s="193" t="e">
        <f t="shared" si="53"/>
        <v>#REF!</v>
      </c>
      <c r="ED254" s="193">
        <f t="shared" si="54"/>
        <v>0</v>
      </c>
      <c r="EE254" s="194">
        <f t="shared" si="57"/>
        <v>60</v>
      </c>
      <c r="EF254" s="185"/>
      <c r="EG254" s="185" t="s">
        <v>840</v>
      </c>
      <c r="EH254" s="185" t="s">
        <v>841</v>
      </c>
      <c r="EI254" s="185" t="s">
        <v>389</v>
      </c>
      <c r="EJ254" s="185">
        <v>60</v>
      </c>
      <c r="EK254" s="185">
        <v>5504.4</v>
      </c>
      <c r="EL254" s="185"/>
      <c r="EM254" s="185"/>
      <c r="EN254" s="185"/>
      <c r="EO254" s="185"/>
      <c r="EP254" s="185"/>
      <c r="EQ254" s="185"/>
      <c r="ER254" s="185"/>
      <c r="ES254" s="185"/>
      <c r="ET254" s="185"/>
      <c r="EU254" s="185"/>
      <c r="EV254" s="185"/>
      <c r="EW254" s="185"/>
      <c r="EX254" s="185"/>
      <c r="EY254" s="185"/>
      <c r="EZ254" s="185"/>
      <c r="FA254" s="185"/>
      <c r="FB254" s="185"/>
      <c r="FC254" s="185"/>
      <c r="FD254" s="185"/>
      <c r="FE254" s="185"/>
      <c r="FF254" s="185"/>
      <c r="FG254" s="195"/>
      <c r="FH254" s="185"/>
      <c r="FI254" s="185"/>
      <c r="FJ254" s="185"/>
      <c r="FK254" s="185"/>
      <c r="FL254" s="185"/>
      <c r="FM254" s="185"/>
      <c r="FN254" s="185"/>
      <c r="FO254" s="185"/>
      <c r="FP254" s="185"/>
      <c r="FQ254" s="185"/>
      <c r="FR254" s="185"/>
      <c r="FS254" s="185"/>
      <c r="FT254" s="185"/>
      <c r="FU254" s="185"/>
      <c r="FV254" s="185"/>
      <c r="FW254" s="185"/>
      <c r="FX254" s="185"/>
      <c r="FY254" s="185"/>
      <c r="FZ254" s="185"/>
      <c r="GA254" s="185"/>
      <c r="GB254" s="185"/>
      <c r="GC254" s="185"/>
      <c r="GD254" s="185"/>
      <c r="GE254" s="185"/>
      <c r="GF254" s="185"/>
      <c r="GG254" s="185"/>
      <c r="GH254" s="185"/>
      <c r="GI254" s="185"/>
      <c r="GJ254" s="185"/>
      <c r="GK254" s="185"/>
      <c r="GL254" s="185"/>
      <c r="GM254" s="185"/>
      <c r="GN254" s="185"/>
      <c r="GO254" s="185"/>
      <c r="GP254" s="185"/>
      <c r="GQ254" s="185"/>
      <c r="GR254" s="185"/>
      <c r="GS254" s="185"/>
      <c r="GT254" s="185"/>
      <c r="GU254" s="185"/>
      <c r="GV254" s="185"/>
      <c r="GW254" s="185"/>
      <c r="GX254" s="185"/>
      <c r="GY254" s="185"/>
      <c r="GZ254" s="185"/>
      <c r="HA254" s="185"/>
      <c r="HB254" s="185"/>
      <c r="HC254" s="185"/>
      <c r="HD254" s="185"/>
      <c r="HE254" s="185"/>
      <c r="HF254" s="185"/>
      <c r="HG254" s="185"/>
      <c r="HH254" s="185"/>
      <c r="HI254" s="185"/>
      <c r="HJ254" s="185"/>
      <c r="HK254" s="185"/>
      <c r="HL254" s="185"/>
      <c r="HM254" s="185"/>
      <c r="HN254" s="185"/>
      <c r="HO254" s="185"/>
      <c r="HP254" s="185"/>
      <c r="HQ254" s="185"/>
      <c r="HR254" s="185"/>
      <c r="HS254" s="185"/>
      <c r="HT254" s="185"/>
      <c r="HU254" s="185"/>
      <c r="HV254" s="185"/>
      <c r="HW254" s="185"/>
      <c r="HX254" s="185"/>
      <c r="HY254" s="185"/>
      <c r="HZ254" s="185"/>
      <c r="IA254" s="185"/>
      <c r="IB254" s="185"/>
      <c r="IC254" s="185"/>
      <c r="ID254" s="185"/>
      <c r="IE254" s="185"/>
      <c r="IF254" s="185"/>
      <c r="IG254" s="185"/>
      <c r="IH254" s="185"/>
      <c r="II254" s="185"/>
      <c r="IJ254" s="185"/>
      <c r="IK254" s="185"/>
      <c r="IL254" s="185"/>
      <c r="IM254" s="185"/>
      <c r="IN254" s="185"/>
      <c r="IO254" s="185"/>
      <c r="IP254" s="185"/>
      <c r="IQ254" s="185"/>
      <c r="IR254" s="185"/>
      <c r="IS254" s="185"/>
      <c r="IT254" s="185"/>
      <c r="IU254" s="185"/>
      <c r="IV254" s="185"/>
      <c r="IW254" s="185"/>
      <c r="IX254" s="185"/>
      <c r="IY254" s="185"/>
      <c r="IZ254" s="185"/>
      <c r="JA254" s="185"/>
      <c r="JB254" s="185"/>
      <c r="JC254" s="185"/>
      <c r="JD254" s="185"/>
      <c r="JE254" s="185"/>
      <c r="JF254" s="185"/>
      <c r="JG254" s="185"/>
      <c r="JH254" s="185"/>
      <c r="JI254" s="185"/>
      <c r="JJ254" s="185"/>
      <c r="JK254" s="185"/>
      <c r="JL254" s="185"/>
      <c r="JM254" s="185"/>
      <c r="JN254" s="185"/>
      <c r="JO254" s="185"/>
      <c r="JP254" s="185"/>
      <c r="JQ254" s="185"/>
      <c r="JR254" s="185"/>
      <c r="JS254" s="185"/>
      <c r="JT254" s="185"/>
      <c r="JU254" s="185"/>
      <c r="JV254" s="185"/>
      <c r="JW254" s="185"/>
      <c r="JX254" s="185"/>
      <c r="JY254" s="185"/>
      <c r="JZ254" s="185"/>
      <c r="KA254" s="185"/>
      <c r="KB254" s="185"/>
      <c r="KC254" s="185"/>
      <c r="KD254" s="185"/>
      <c r="KE254" s="185"/>
      <c r="KF254" s="185"/>
      <c r="KG254" s="185"/>
      <c r="KH254" s="185"/>
      <c r="KI254" s="185"/>
      <c r="KJ254" s="185"/>
      <c r="KK254" s="185"/>
      <c r="KL254" s="185"/>
      <c r="KM254" s="185"/>
      <c r="KN254" s="185"/>
      <c r="KO254" s="185"/>
      <c r="KP254" s="185"/>
      <c r="KQ254" s="185"/>
      <c r="KR254" s="185"/>
      <c r="KS254" s="185"/>
      <c r="KT254" s="185"/>
      <c r="KU254" s="185"/>
      <c r="KV254" s="185"/>
      <c r="KW254" s="185"/>
      <c r="KX254" s="185"/>
      <c r="KY254" s="185"/>
      <c r="KZ254" s="185"/>
      <c r="LA254" s="185"/>
      <c r="LB254" s="185"/>
      <c r="LC254" s="185"/>
      <c r="LD254" s="185"/>
      <c r="LE254" s="185"/>
      <c r="LF254" s="185"/>
      <c r="LG254" s="185"/>
      <c r="LH254" s="185"/>
      <c r="LI254" s="185"/>
      <c r="LJ254" s="185"/>
      <c r="LK254" s="185"/>
      <c r="LL254" s="185"/>
      <c r="LM254" s="185"/>
      <c r="LN254" s="185"/>
      <c r="LO254" s="185"/>
      <c r="LP254" s="185"/>
      <c r="LQ254" s="185"/>
      <c r="LR254" s="185"/>
      <c r="LS254" s="185"/>
      <c r="LT254" s="185"/>
    </row>
    <row r="255" spans="1:332" ht="15" customHeight="1">
      <c r="A255" s="196" t="str">
        <f t="shared" si="64"/>
        <v>10.1.35</v>
      </c>
      <c r="B255" s="253" t="str">
        <f t="shared" si="64"/>
        <v>SUMINISTRO E INSTALACIÓN SOPORTE DE  Ø  3"    Incluye elementos de fijación, abrazadera y demas elementos necesarios.</v>
      </c>
      <c r="C255" s="196" t="str">
        <f t="shared" si="64"/>
        <v>UN</v>
      </c>
      <c r="D255" s="196">
        <f t="shared" si="64"/>
        <v>100</v>
      </c>
      <c r="E255" s="196">
        <f t="shared" si="64"/>
        <v>6199.38</v>
      </c>
      <c r="F255" s="197">
        <f t="shared" si="55"/>
        <v>619938</v>
      </c>
      <c r="G255" s="20"/>
      <c r="H255" s="21">
        <f t="shared" si="58"/>
        <v>0</v>
      </c>
      <c r="I255" s="20"/>
      <c r="J255" s="21">
        <f t="shared" si="59"/>
        <v>0</v>
      </c>
      <c r="K255" s="20"/>
      <c r="L255" s="21">
        <f t="shared" si="60"/>
        <v>0</v>
      </c>
      <c r="M255" s="20"/>
      <c r="N255" s="33">
        <f t="shared" si="63"/>
        <v>0</v>
      </c>
      <c r="O255" s="20"/>
      <c r="P255" s="22"/>
      <c r="Q255" s="20"/>
      <c r="R255" s="22"/>
      <c r="S255" s="20"/>
      <c r="T255" s="22"/>
      <c r="U255" s="20"/>
      <c r="V255" s="22"/>
      <c r="W255" s="20"/>
      <c r="X255" s="22"/>
      <c r="Y255" s="20"/>
      <c r="Z255" s="22"/>
      <c r="AA255" s="20"/>
      <c r="AB255" s="22"/>
      <c r="AC255" s="20"/>
      <c r="AD255" s="22"/>
      <c r="AE255" s="20"/>
      <c r="AF255" s="22"/>
      <c r="AG255" s="20"/>
      <c r="AH255" s="22"/>
      <c r="AI255" s="20"/>
      <c r="AJ255" s="22"/>
      <c r="AK255" s="20"/>
      <c r="AL255" s="22"/>
      <c r="AM255" s="20"/>
      <c r="AN255" s="22"/>
      <c r="AO255" s="20"/>
      <c r="AP255" s="22"/>
      <c r="AQ255" s="20"/>
      <c r="AR255" s="22"/>
      <c r="AS255" s="20"/>
      <c r="AT255" s="22"/>
      <c r="AU255" s="20"/>
      <c r="AV255" s="22"/>
      <c r="AW255" s="20"/>
      <c r="AX255" s="22"/>
      <c r="AY255" s="20"/>
      <c r="AZ255" s="22"/>
      <c r="BA255" s="20"/>
      <c r="BB255" s="22"/>
      <c r="BC255" s="20"/>
      <c r="BD255" s="22"/>
      <c r="BE255" s="20"/>
      <c r="BF255" s="22"/>
      <c r="BG255" s="83"/>
      <c r="BH255" s="84"/>
      <c r="BI255" s="20"/>
      <c r="BJ255" s="95"/>
      <c r="BK255" s="20">
        <v>0</v>
      </c>
      <c r="BL255" s="21">
        <f t="shared" si="61"/>
        <v>0</v>
      </c>
      <c r="BM255" s="20"/>
      <c r="BN255" s="95">
        <f t="shared" si="51"/>
        <v>0</v>
      </c>
      <c r="BO255" s="20"/>
      <c r="BP255" s="21">
        <f t="shared" si="62"/>
        <v>0</v>
      </c>
      <c r="BQ255" s="20"/>
      <c r="BR255" s="22"/>
      <c r="BS255" s="20"/>
      <c r="BT255" s="22"/>
      <c r="BU255" s="20"/>
      <c r="BV255" s="22"/>
      <c r="BW255" s="20"/>
      <c r="BX255" s="22"/>
      <c r="BY255" s="20"/>
      <c r="BZ255" s="172"/>
      <c r="CA255" s="20"/>
      <c r="CB255" s="164"/>
      <c r="CC255" s="20"/>
      <c r="CD255" s="178"/>
      <c r="CE255" s="20"/>
      <c r="CF255" s="95"/>
      <c r="CG255" s="20"/>
      <c r="CH255" s="95"/>
      <c r="CI255" s="20"/>
      <c r="CJ255" s="22"/>
      <c r="CK255" s="20"/>
      <c r="CL255" s="22"/>
      <c r="CM255" s="20"/>
      <c r="CN255" s="22"/>
      <c r="CO255" s="20"/>
      <c r="CP255" s="22"/>
      <c r="CQ255" s="20"/>
      <c r="CR255" s="22"/>
      <c r="CS255" s="20"/>
      <c r="CT255" s="22"/>
      <c r="CU255" s="20"/>
      <c r="CV255" s="22"/>
      <c r="CW255" s="20"/>
      <c r="CX255" s="22"/>
      <c r="CY255" s="20"/>
      <c r="CZ255" s="22"/>
      <c r="DA255" s="20"/>
      <c r="DB255" s="22"/>
      <c r="DC255" s="20"/>
      <c r="DD255" s="22"/>
      <c r="DE255" s="20"/>
      <c r="DF255" s="22"/>
      <c r="DG255" s="20"/>
      <c r="DH255" s="22"/>
      <c r="DI255" s="20"/>
      <c r="DJ255" s="22"/>
      <c r="DK255" s="20"/>
      <c r="DL255" s="22"/>
      <c r="DM255" s="20"/>
      <c r="DN255" s="22"/>
      <c r="DO255" s="20"/>
      <c r="DP255" s="22"/>
      <c r="DQ255" s="20"/>
      <c r="DR255" s="22"/>
      <c r="DS255" s="20"/>
      <c r="DT255" s="22"/>
      <c r="DU255" s="20"/>
      <c r="DV255" s="22"/>
      <c r="DW255" s="20"/>
      <c r="DX255" s="22"/>
      <c r="DY255" s="20"/>
      <c r="DZ255" s="22"/>
      <c r="EA255" s="23">
        <f t="shared" si="56"/>
        <v>0</v>
      </c>
      <c r="EB255" s="21">
        <f t="shared" si="52"/>
        <v>0</v>
      </c>
      <c r="EC255" s="193" t="e">
        <f t="shared" si="53"/>
        <v>#REF!</v>
      </c>
      <c r="ED255" s="193">
        <f t="shared" si="54"/>
        <v>0</v>
      </c>
      <c r="EE255" s="194">
        <f t="shared" si="57"/>
        <v>100</v>
      </c>
      <c r="EF255" s="185"/>
      <c r="EG255" s="185" t="s">
        <v>842</v>
      </c>
      <c r="EH255" s="185" t="s">
        <v>843</v>
      </c>
      <c r="EI255" s="185" t="s">
        <v>389</v>
      </c>
      <c r="EJ255" s="185">
        <v>100</v>
      </c>
      <c r="EK255" s="185">
        <v>6199.38</v>
      </c>
      <c r="EL255" s="185"/>
      <c r="EM255" s="185"/>
      <c r="EN255" s="185"/>
      <c r="EO255" s="185"/>
      <c r="EP255" s="185"/>
      <c r="EQ255" s="185"/>
      <c r="ER255" s="185"/>
      <c r="ES255" s="185"/>
      <c r="ET255" s="185"/>
      <c r="EU255" s="185"/>
      <c r="EV255" s="185"/>
      <c r="EW255" s="185"/>
      <c r="EX255" s="185"/>
      <c r="EY255" s="185"/>
      <c r="EZ255" s="185"/>
      <c r="FA255" s="185"/>
      <c r="FB255" s="185"/>
      <c r="FC255" s="185"/>
      <c r="FD255" s="185"/>
      <c r="FE255" s="185"/>
      <c r="FF255" s="185"/>
      <c r="FG255" s="195"/>
      <c r="FH255" s="185"/>
      <c r="FI255" s="185"/>
      <c r="FJ255" s="185"/>
      <c r="FK255" s="185"/>
      <c r="FL255" s="185"/>
      <c r="FM255" s="185"/>
      <c r="FN255" s="185"/>
      <c r="FO255" s="185"/>
      <c r="FP255" s="185"/>
      <c r="FQ255" s="185"/>
      <c r="FR255" s="185"/>
      <c r="FS255" s="185"/>
      <c r="FT255" s="185"/>
      <c r="FU255" s="185"/>
      <c r="FV255" s="185"/>
      <c r="FW255" s="185"/>
      <c r="FX255" s="185"/>
      <c r="FY255" s="185"/>
      <c r="FZ255" s="185"/>
      <c r="GA255" s="185"/>
      <c r="GB255" s="185"/>
      <c r="GC255" s="185"/>
      <c r="GD255" s="185"/>
      <c r="GE255" s="185"/>
      <c r="GF255" s="185"/>
      <c r="GG255" s="185"/>
      <c r="GH255" s="185"/>
      <c r="GI255" s="185"/>
      <c r="GJ255" s="185"/>
      <c r="GK255" s="185"/>
      <c r="GL255" s="185"/>
      <c r="GM255" s="185"/>
      <c r="GN255" s="185"/>
      <c r="GO255" s="185"/>
      <c r="GP255" s="185"/>
      <c r="GQ255" s="185"/>
      <c r="GR255" s="185"/>
      <c r="GS255" s="185"/>
      <c r="GT255" s="185"/>
      <c r="GU255" s="185"/>
      <c r="GV255" s="185"/>
      <c r="GW255" s="185"/>
      <c r="GX255" s="185"/>
      <c r="GY255" s="185"/>
      <c r="GZ255" s="185"/>
      <c r="HA255" s="185"/>
      <c r="HB255" s="185"/>
      <c r="HC255" s="185"/>
      <c r="HD255" s="185"/>
      <c r="HE255" s="185"/>
      <c r="HF255" s="185"/>
      <c r="HG255" s="185"/>
      <c r="HH255" s="185"/>
      <c r="HI255" s="185"/>
      <c r="HJ255" s="185"/>
      <c r="HK255" s="185"/>
      <c r="HL255" s="185"/>
      <c r="HM255" s="185"/>
      <c r="HN255" s="185"/>
      <c r="HO255" s="185"/>
      <c r="HP255" s="185"/>
      <c r="HQ255" s="185"/>
      <c r="HR255" s="185"/>
      <c r="HS255" s="185"/>
      <c r="HT255" s="185"/>
      <c r="HU255" s="185"/>
      <c r="HV255" s="185"/>
      <c r="HW255" s="185"/>
      <c r="HX255" s="185"/>
      <c r="HY255" s="185"/>
      <c r="HZ255" s="185"/>
      <c r="IA255" s="185"/>
      <c r="IB255" s="185"/>
      <c r="IC255" s="185"/>
      <c r="ID255" s="185"/>
      <c r="IE255" s="185"/>
      <c r="IF255" s="185"/>
      <c r="IG255" s="185"/>
      <c r="IH255" s="185"/>
      <c r="II255" s="185"/>
      <c r="IJ255" s="185"/>
      <c r="IK255" s="185"/>
      <c r="IL255" s="185"/>
      <c r="IM255" s="185"/>
      <c r="IN255" s="185"/>
      <c r="IO255" s="185"/>
      <c r="IP255" s="185"/>
      <c r="IQ255" s="185"/>
      <c r="IR255" s="185"/>
      <c r="IS255" s="185"/>
      <c r="IT255" s="185"/>
      <c r="IU255" s="185"/>
      <c r="IV255" s="185"/>
      <c r="IW255" s="185"/>
      <c r="IX255" s="185"/>
      <c r="IY255" s="185"/>
      <c r="IZ255" s="185"/>
      <c r="JA255" s="185"/>
      <c r="JB255" s="185"/>
      <c r="JC255" s="185"/>
      <c r="JD255" s="185"/>
      <c r="JE255" s="185"/>
      <c r="JF255" s="185"/>
      <c r="JG255" s="185"/>
      <c r="JH255" s="185"/>
      <c r="JI255" s="185"/>
      <c r="JJ255" s="185"/>
      <c r="JK255" s="185"/>
      <c r="JL255" s="185"/>
      <c r="JM255" s="185"/>
      <c r="JN255" s="185"/>
      <c r="JO255" s="185"/>
      <c r="JP255" s="185"/>
      <c r="JQ255" s="185"/>
      <c r="JR255" s="185"/>
      <c r="JS255" s="185"/>
      <c r="JT255" s="185"/>
      <c r="JU255" s="185"/>
      <c r="JV255" s="185"/>
      <c r="JW255" s="185"/>
      <c r="JX255" s="185"/>
      <c r="JY255" s="185"/>
      <c r="JZ255" s="185"/>
      <c r="KA255" s="185"/>
      <c r="KB255" s="185"/>
      <c r="KC255" s="185"/>
      <c r="KD255" s="185"/>
      <c r="KE255" s="185"/>
      <c r="KF255" s="185"/>
      <c r="KG255" s="185"/>
      <c r="KH255" s="185"/>
      <c r="KI255" s="185"/>
      <c r="KJ255" s="185"/>
      <c r="KK255" s="185"/>
      <c r="KL255" s="185"/>
      <c r="KM255" s="185"/>
      <c r="KN255" s="185"/>
      <c r="KO255" s="185"/>
      <c r="KP255" s="185"/>
      <c r="KQ255" s="185"/>
      <c r="KR255" s="185"/>
      <c r="KS255" s="185"/>
      <c r="KT255" s="185"/>
      <c r="KU255" s="185"/>
      <c r="KV255" s="185"/>
      <c r="KW255" s="185"/>
      <c r="KX255" s="185"/>
      <c r="KY255" s="185"/>
      <c r="KZ255" s="185"/>
      <c r="LA255" s="185"/>
      <c r="LB255" s="185"/>
      <c r="LC255" s="185"/>
      <c r="LD255" s="185"/>
      <c r="LE255" s="185"/>
      <c r="LF255" s="185"/>
      <c r="LG255" s="185"/>
      <c r="LH255" s="185"/>
      <c r="LI255" s="185"/>
      <c r="LJ255" s="185"/>
      <c r="LK255" s="185"/>
      <c r="LL255" s="185"/>
      <c r="LM255" s="185"/>
      <c r="LN255" s="185"/>
      <c r="LO255" s="185"/>
      <c r="LP255" s="185"/>
      <c r="LQ255" s="185"/>
      <c r="LR255" s="185"/>
      <c r="LS255" s="185"/>
      <c r="LT255" s="185"/>
    </row>
    <row r="256" spans="1:332" s="190" customFormat="1" ht="14.45" customHeight="1">
      <c r="A256" s="196" t="str">
        <f t="shared" si="64"/>
        <v>10.1.36</v>
      </c>
      <c r="B256" s="253" t="str">
        <f t="shared" si="64"/>
        <v>SUMINISTRO E INSTALACIÓN SOPORTE DE  Ø  4"    Incluye elementos de fijación, abrazadera y demas elementos necesarios.</v>
      </c>
      <c r="C256" s="196" t="str">
        <f t="shared" si="64"/>
        <v>UN</v>
      </c>
      <c r="D256" s="196">
        <f t="shared" si="64"/>
        <v>35</v>
      </c>
      <c r="E256" s="196">
        <f t="shared" si="64"/>
        <v>11688.93</v>
      </c>
      <c r="F256" s="197">
        <f t="shared" si="55"/>
        <v>409112.55</v>
      </c>
      <c r="G256" s="20"/>
      <c r="H256" s="21">
        <f t="shared" si="58"/>
        <v>0</v>
      </c>
      <c r="I256" s="20"/>
      <c r="J256" s="21">
        <f t="shared" si="59"/>
        <v>0</v>
      </c>
      <c r="K256" s="20"/>
      <c r="L256" s="21">
        <f t="shared" si="60"/>
        <v>0</v>
      </c>
      <c r="M256" s="20"/>
      <c r="N256" s="33">
        <f t="shared" si="63"/>
        <v>0</v>
      </c>
      <c r="O256" s="20"/>
      <c r="P256" s="22"/>
      <c r="Q256" s="20"/>
      <c r="R256" s="22"/>
      <c r="S256" s="20"/>
      <c r="T256" s="22"/>
      <c r="U256" s="20"/>
      <c r="V256" s="22"/>
      <c r="W256" s="20"/>
      <c r="X256" s="22"/>
      <c r="Y256" s="20"/>
      <c r="Z256" s="22"/>
      <c r="AA256" s="20"/>
      <c r="AB256" s="22"/>
      <c r="AC256" s="20"/>
      <c r="AD256" s="22"/>
      <c r="AE256" s="20"/>
      <c r="AF256" s="22"/>
      <c r="AG256" s="20"/>
      <c r="AH256" s="22"/>
      <c r="AI256" s="20"/>
      <c r="AJ256" s="22"/>
      <c r="AK256" s="20"/>
      <c r="AL256" s="22"/>
      <c r="AM256" s="20"/>
      <c r="AN256" s="22"/>
      <c r="AO256" s="20"/>
      <c r="AP256" s="22"/>
      <c r="AQ256" s="20"/>
      <c r="AR256" s="22"/>
      <c r="AS256" s="20"/>
      <c r="AT256" s="22"/>
      <c r="AU256" s="20"/>
      <c r="AV256" s="22"/>
      <c r="AW256" s="20"/>
      <c r="AX256" s="22"/>
      <c r="AY256" s="20"/>
      <c r="AZ256" s="22"/>
      <c r="BA256" s="20"/>
      <c r="BB256" s="22"/>
      <c r="BC256" s="20"/>
      <c r="BD256" s="22"/>
      <c r="BE256" s="20"/>
      <c r="BF256" s="22"/>
      <c r="BG256" s="83"/>
      <c r="BH256" s="84"/>
      <c r="BI256" s="20"/>
      <c r="BJ256" s="95"/>
      <c r="BK256" s="20">
        <v>0</v>
      </c>
      <c r="BL256" s="21">
        <f t="shared" si="61"/>
        <v>0</v>
      </c>
      <c r="BM256" s="20"/>
      <c r="BN256" s="95">
        <f t="shared" si="51"/>
        <v>0</v>
      </c>
      <c r="BO256" s="20"/>
      <c r="BP256" s="21">
        <f t="shared" si="62"/>
        <v>0</v>
      </c>
      <c r="BQ256" s="20"/>
      <c r="BR256" s="22"/>
      <c r="BS256" s="20"/>
      <c r="BT256" s="22"/>
      <c r="BU256" s="20"/>
      <c r="BV256" s="22"/>
      <c r="BW256" s="20"/>
      <c r="BX256" s="22"/>
      <c r="BY256" s="20"/>
      <c r="BZ256" s="172"/>
      <c r="CA256" s="20"/>
      <c r="CB256" s="164"/>
      <c r="CC256" s="20"/>
      <c r="CD256" s="178"/>
      <c r="CE256" s="20"/>
      <c r="CF256" s="95"/>
      <c r="CG256" s="20"/>
      <c r="CH256" s="95"/>
      <c r="CI256" s="20"/>
      <c r="CJ256" s="22"/>
      <c r="CK256" s="20"/>
      <c r="CL256" s="22"/>
      <c r="CM256" s="20"/>
      <c r="CN256" s="22"/>
      <c r="CO256" s="20"/>
      <c r="CP256" s="22"/>
      <c r="CQ256" s="20"/>
      <c r="CR256" s="22"/>
      <c r="CS256" s="20"/>
      <c r="CT256" s="22"/>
      <c r="CU256" s="20"/>
      <c r="CV256" s="22"/>
      <c r="CW256" s="20"/>
      <c r="CX256" s="22"/>
      <c r="CY256" s="20"/>
      <c r="CZ256" s="22"/>
      <c r="DA256" s="20"/>
      <c r="DB256" s="22"/>
      <c r="DC256" s="20"/>
      <c r="DD256" s="22"/>
      <c r="DE256" s="20"/>
      <c r="DF256" s="22"/>
      <c r="DG256" s="20"/>
      <c r="DH256" s="22"/>
      <c r="DI256" s="20"/>
      <c r="DJ256" s="22"/>
      <c r="DK256" s="20"/>
      <c r="DL256" s="22"/>
      <c r="DM256" s="20"/>
      <c r="DN256" s="22"/>
      <c r="DO256" s="20"/>
      <c r="DP256" s="22"/>
      <c r="DQ256" s="20"/>
      <c r="DR256" s="22"/>
      <c r="DS256" s="20"/>
      <c r="DT256" s="22"/>
      <c r="DU256" s="20"/>
      <c r="DV256" s="22"/>
      <c r="DW256" s="20"/>
      <c r="DX256" s="22"/>
      <c r="DY256" s="20"/>
      <c r="DZ256" s="22"/>
      <c r="EA256" s="23">
        <f t="shared" si="56"/>
        <v>0</v>
      </c>
      <c r="EB256" s="21">
        <f t="shared" si="52"/>
        <v>0</v>
      </c>
      <c r="EC256" s="193" t="e">
        <f t="shared" si="53"/>
        <v>#REF!</v>
      </c>
      <c r="ED256" s="193">
        <f t="shared" si="54"/>
        <v>0</v>
      </c>
      <c r="EE256" s="194">
        <f t="shared" si="57"/>
        <v>35</v>
      </c>
      <c r="EF256" s="185"/>
      <c r="EG256" s="185" t="s">
        <v>844</v>
      </c>
      <c r="EH256" s="185" t="s">
        <v>845</v>
      </c>
      <c r="EI256" s="185" t="s">
        <v>389</v>
      </c>
      <c r="EJ256" s="185">
        <v>35</v>
      </c>
      <c r="EK256" s="185">
        <v>11688.93</v>
      </c>
      <c r="EL256" s="185"/>
      <c r="EM256" s="185"/>
      <c r="EN256" s="185"/>
      <c r="EO256" s="185"/>
      <c r="EP256" s="185"/>
      <c r="EQ256" s="185"/>
      <c r="ER256" s="185"/>
      <c r="ES256" s="185"/>
      <c r="ET256" s="185"/>
      <c r="EU256" s="185"/>
      <c r="EV256" s="185"/>
      <c r="EW256" s="185"/>
      <c r="EX256" s="185"/>
      <c r="EY256" s="185"/>
      <c r="EZ256" s="185"/>
      <c r="FA256" s="185"/>
      <c r="FB256" s="185"/>
      <c r="FC256" s="185"/>
      <c r="FD256" s="185"/>
      <c r="FE256" s="185"/>
      <c r="FF256" s="185"/>
      <c r="FG256" s="195"/>
      <c r="FH256" s="185"/>
      <c r="FI256" s="185"/>
      <c r="FJ256" s="185"/>
      <c r="FK256" s="185"/>
      <c r="FL256" s="185"/>
      <c r="FM256" s="185"/>
      <c r="FN256" s="185"/>
      <c r="FO256" s="185"/>
      <c r="FP256" s="185"/>
      <c r="FQ256" s="185"/>
      <c r="FR256" s="185"/>
      <c r="FS256" s="185"/>
      <c r="FT256" s="185"/>
      <c r="FU256" s="185"/>
      <c r="FV256" s="185"/>
      <c r="FW256" s="185"/>
      <c r="FX256" s="185"/>
      <c r="FY256" s="185"/>
      <c r="FZ256" s="185"/>
      <c r="GA256" s="185"/>
      <c r="GB256" s="185"/>
      <c r="GC256" s="185"/>
      <c r="GD256" s="185"/>
      <c r="GE256" s="185"/>
      <c r="GF256" s="185"/>
      <c r="GG256" s="185"/>
      <c r="GH256" s="185"/>
      <c r="GI256" s="185"/>
      <c r="GJ256" s="185"/>
      <c r="GK256" s="185"/>
      <c r="GL256" s="185"/>
      <c r="GM256" s="185"/>
      <c r="GN256" s="185"/>
      <c r="GO256" s="185"/>
      <c r="GP256" s="185"/>
      <c r="GQ256" s="185"/>
      <c r="GR256" s="185"/>
      <c r="GS256" s="185"/>
      <c r="GT256" s="185"/>
      <c r="GU256" s="185"/>
      <c r="GV256" s="185"/>
      <c r="GW256" s="185"/>
      <c r="GX256" s="185"/>
      <c r="GY256" s="185"/>
      <c r="GZ256" s="185"/>
      <c r="HA256" s="185"/>
      <c r="HB256" s="185"/>
      <c r="HC256" s="185"/>
      <c r="HD256" s="185"/>
      <c r="HE256" s="185"/>
      <c r="HF256" s="185"/>
      <c r="HG256" s="185"/>
      <c r="HH256" s="185"/>
      <c r="HI256" s="185"/>
      <c r="HJ256" s="185"/>
      <c r="HK256" s="185"/>
      <c r="HL256" s="185"/>
      <c r="HM256" s="185"/>
      <c r="HN256" s="185"/>
      <c r="HO256" s="185"/>
      <c r="HP256" s="185"/>
      <c r="HQ256" s="185"/>
      <c r="HR256" s="185"/>
      <c r="HS256" s="185"/>
      <c r="HT256" s="185"/>
      <c r="HU256" s="185"/>
      <c r="HV256" s="185"/>
      <c r="HW256" s="185"/>
      <c r="HX256" s="185"/>
      <c r="HY256" s="185"/>
      <c r="HZ256" s="185"/>
      <c r="IA256" s="185"/>
      <c r="IB256" s="185"/>
      <c r="IC256" s="185"/>
      <c r="ID256" s="185"/>
      <c r="IE256" s="185"/>
      <c r="IF256" s="185"/>
      <c r="IG256" s="185"/>
      <c r="IH256" s="185"/>
      <c r="II256" s="185"/>
      <c r="IJ256" s="185"/>
      <c r="IK256" s="185"/>
      <c r="IL256" s="185"/>
      <c r="IM256" s="185"/>
      <c r="IN256" s="185"/>
      <c r="IO256" s="185"/>
      <c r="IP256" s="185"/>
      <c r="IQ256" s="185"/>
      <c r="IR256" s="185"/>
      <c r="IS256" s="185"/>
      <c r="IT256" s="185"/>
      <c r="IU256" s="185"/>
      <c r="IV256" s="185"/>
      <c r="IW256" s="185"/>
      <c r="IX256" s="185"/>
      <c r="IY256" s="185"/>
      <c r="IZ256" s="185"/>
      <c r="JA256" s="185"/>
      <c r="JB256" s="185"/>
      <c r="JC256" s="185"/>
      <c r="JD256" s="185"/>
      <c r="JE256" s="185"/>
      <c r="JF256" s="185"/>
      <c r="JG256" s="185"/>
      <c r="JH256" s="185"/>
      <c r="JI256" s="185"/>
      <c r="JJ256" s="185"/>
      <c r="JK256" s="185"/>
      <c r="JL256" s="185"/>
      <c r="JM256" s="185"/>
      <c r="JN256" s="185"/>
      <c r="JO256" s="185"/>
      <c r="JP256" s="185"/>
      <c r="JQ256" s="185"/>
      <c r="JR256" s="185"/>
      <c r="JS256" s="185"/>
      <c r="JT256" s="185"/>
      <c r="JU256" s="185"/>
      <c r="JV256" s="185"/>
      <c r="JW256" s="185"/>
      <c r="JX256" s="185"/>
      <c r="JY256" s="185"/>
      <c r="JZ256" s="185"/>
      <c r="KA256" s="185"/>
      <c r="KB256" s="185"/>
      <c r="KC256" s="185"/>
      <c r="KD256" s="185"/>
      <c r="KE256" s="185"/>
      <c r="KF256" s="185"/>
      <c r="KG256" s="185"/>
      <c r="KH256" s="185"/>
      <c r="KI256" s="185"/>
      <c r="KJ256" s="185"/>
      <c r="KK256" s="185"/>
      <c r="KL256" s="185"/>
      <c r="KM256" s="185"/>
      <c r="KN256" s="185"/>
      <c r="KO256" s="185"/>
      <c r="KP256" s="185"/>
      <c r="KQ256" s="185"/>
      <c r="KR256" s="185"/>
      <c r="KS256" s="185"/>
      <c r="KT256" s="185"/>
      <c r="KU256" s="185"/>
      <c r="KV256" s="185"/>
      <c r="KW256" s="185"/>
      <c r="KX256" s="185"/>
      <c r="KY256" s="185"/>
      <c r="KZ256" s="185"/>
      <c r="LA256" s="185"/>
      <c r="LB256" s="185"/>
      <c r="LC256" s="185"/>
      <c r="LD256" s="185"/>
      <c r="LE256" s="185"/>
      <c r="LF256" s="185"/>
      <c r="LG256" s="185"/>
      <c r="LH256" s="185"/>
      <c r="LI256" s="185"/>
      <c r="LJ256" s="185"/>
      <c r="LK256" s="185"/>
      <c r="LL256" s="185"/>
      <c r="LM256" s="185"/>
      <c r="LN256" s="185"/>
      <c r="LO256" s="185"/>
      <c r="LP256" s="185"/>
      <c r="LQ256" s="185"/>
      <c r="LR256" s="185"/>
      <c r="LS256" s="185"/>
      <c r="LT256" s="185"/>
    </row>
    <row r="257" spans="1:332" ht="15" customHeight="1">
      <c r="A257" s="196" t="str">
        <f t="shared" si="64"/>
        <v>10.1.37</v>
      </c>
      <c r="B257" s="253" t="str">
        <f t="shared" si="64"/>
        <v xml:space="preserve">SUMINISTRO E INSTALACIÓN SOPORTE DE 160 MM (6"), Incluye elementos de fijación, abrazadera y demas elementos necesarios.                                                          </v>
      </c>
      <c r="C257" s="196" t="str">
        <f t="shared" si="64"/>
        <v>UN</v>
      </c>
      <c r="D257" s="196">
        <f t="shared" si="64"/>
        <v>8</v>
      </c>
      <c r="E257" s="196">
        <f t="shared" si="64"/>
        <v>16507.259999999998</v>
      </c>
      <c r="F257" s="197">
        <f t="shared" si="55"/>
        <v>132058.07999999999</v>
      </c>
      <c r="G257" s="20"/>
      <c r="H257" s="21">
        <f t="shared" si="58"/>
        <v>0</v>
      </c>
      <c r="I257" s="20"/>
      <c r="J257" s="21">
        <f t="shared" si="59"/>
        <v>0</v>
      </c>
      <c r="K257" s="20"/>
      <c r="L257" s="21">
        <f t="shared" si="60"/>
        <v>0</v>
      </c>
      <c r="M257" s="20"/>
      <c r="N257" s="33">
        <f t="shared" si="63"/>
        <v>0</v>
      </c>
      <c r="O257" s="20"/>
      <c r="P257" s="22"/>
      <c r="Q257" s="20"/>
      <c r="R257" s="22"/>
      <c r="S257" s="20"/>
      <c r="T257" s="22"/>
      <c r="U257" s="20"/>
      <c r="V257" s="22"/>
      <c r="W257" s="20"/>
      <c r="X257" s="22"/>
      <c r="Y257" s="20"/>
      <c r="Z257" s="22"/>
      <c r="AA257" s="20"/>
      <c r="AB257" s="22"/>
      <c r="AC257" s="20"/>
      <c r="AD257" s="22"/>
      <c r="AE257" s="20"/>
      <c r="AF257" s="22"/>
      <c r="AG257" s="20"/>
      <c r="AH257" s="22"/>
      <c r="AI257" s="20"/>
      <c r="AJ257" s="22"/>
      <c r="AK257" s="20"/>
      <c r="AL257" s="22"/>
      <c r="AM257" s="20"/>
      <c r="AN257" s="22"/>
      <c r="AO257" s="20"/>
      <c r="AP257" s="22"/>
      <c r="AQ257" s="20"/>
      <c r="AR257" s="22"/>
      <c r="AS257" s="20"/>
      <c r="AT257" s="22"/>
      <c r="AU257" s="20"/>
      <c r="AV257" s="22"/>
      <c r="AW257" s="20"/>
      <c r="AX257" s="22"/>
      <c r="AY257" s="20"/>
      <c r="AZ257" s="22"/>
      <c r="BA257" s="20"/>
      <c r="BB257" s="22"/>
      <c r="BC257" s="20"/>
      <c r="BD257" s="22"/>
      <c r="BE257" s="20"/>
      <c r="BF257" s="22"/>
      <c r="BG257" s="83"/>
      <c r="BH257" s="84"/>
      <c r="BI257" s="20"/>
      <c r="BJ257" s="95"/>
      <c r="BK257" s="20">
        <v>0</v>
      </c>
      <c r="BL257" s="21">
        <f t="shared" si="61"/>
        <v>0</v>
      </c>
      <c r="BM257" s="20"/>
      <c r="BN257" s="95">
        <f t="shared" si="51"/>
        <v>0</v>
      </c>
      <c r="BO257" s="20"/>
      <c r="BP257" s="21">
        <f t="shared" si="62"/>
        <v>0</v>
      </c>
      <c r="BQ257" s="20"/>
      <c r="BR257" s="22"/>
      <c r="BS257" s="20"/>
      <c r="BT257" s="22"/>
      <c r="BU257" s="20"/>
      <c r="BV257" s="22"/>
      <c r="BW257" s="20"/>
      <c r="BX257" s="22"/>
      <c r="BY257" s="20"/>
      <c r="BZ257" s="172"/>
      <c r="CA257" s="20"/>
      <c r="CB257" s="164"/>
      <c r="CC257" s="20"/>
      <c r="CD257" s="178"/>
      <c r="CE257" s="20"/>
      <c r="CF257" s="95"/>
      <c r="CG257" s="20"/>
      <c r="CH257" s="95"/>
      <c r="CI257" s="20"/>
      <c r="CJ257" s="22"/>
      <c r="CK257" s="20"/>
      <c r="CL257" s="22"/>
      <c r="CM257" s="20"/>
      <c r="CN257" s="22"/>
      <c r="CO257" s="20"/>
      <c r="CP257" s="22"/>
      <c r="CQ257" s="20"/>
      <c r="CR257" s="22"/>
      <c r="CS257" s="20"/>
      <c r="CT257" s="22"/>
      <c r="CU257" s="20"/>
      <c r="CV257" s="22"/>
      <c r="CW257" s="20"/>
      <c r="CX257" s="22"/>
      <c r="CY257" s="20"/>
      <c r="CZ257" s="22"/>
      <c r="DA257" s="20"/>
      <c r="DB257" s="22"/>
      <c r="DC257" s="20"/>
      <c r="DD257" s="22"/>
      <c r="DE257" s="20"/>
      <c r="DF257" s="22"/>
      <c r="DG257" s="20"/>
      <c r="DH257" s="22"/>
      <c r="DI257" s="20"/>
      <c r="DJ257" s="22"/>
      <c r="DK257" s="20"/>
      <c r="DL257" s="22"/>
      <c r="DM257" s="20"/>
      <c r="DN257" s="22"/>
      <c r="DO257" s="20"/>
      <c r="DP257" s="22"/>
      <c r="DQ257" s="20"/>
      <c r="DR257" s="22"/>
      <c r="DS257" s="20"/>
      <c r="DT257" s="22"/>
      <c r="DU257" s="20"/>
      <c r="DV257" s="22"/>
      <c r="DW257" s="20"/>
      <c r="DX257" s="22"/>
      <c r="DY257" s="20"/>
      <c r="DZ257" s="22"/>
      <c r="EA257" s="23">
        <f t="shared" si="56"/>
        <v>0</v>
      </c>
      <c r="EB257" s="21">
        <f t="shared" si="52"/>
        <v>0</v>
      </c>
      <c r="EC257" s="193" t="e">
        <f t="shared" si="53"/>
        <v>#REF!</v>
      </c>
      <c r="ED257" s="193">
        <f t="shared" si="54"/>
        <v>0</v>
      </c>
      <c r="EE257" s="194">
        <f t="shared" si="57"/>
        <v>8</v>
      </c>
      <c r="EF257" s="185"/>
      <c r="EG257" s="185" t="s">
        <v>846</v>
      </c>
      <c r="EH257" s="185" t="s">
        <v>847</v>
      </c>
      <c r="EI257" s="185" t="s">
        <v>389</v>
      </c>
      <c r="EJ257" s="185">
        <v>8</v>
      </c>
      <c r="EK257" s="185">
        <v>16507.259999999998</v>
      </c>
      <c r="EL257" s="185"/>
      <c r="EM257" s="185"/>
      <c r="EN257" s="185"/>
      <c r="EO257" s="185"/>
      <c r="EP257" s="185"/>
      <c r="EQ257" s="185"/>
      <c r="ER257" s="185"/>
      <c r="ES257" s="185"/>
      <c r="ET257" s="185"/>
      <c r="EU257" s="185"/>
      <c r="EV257" s="185"/>
      <c r="EW257" s="185"/>
      <c r="EX257" s="185"/>
      <c r="EY257" s="185"/>
      <c r="EZ257" s="185"/>
      <c r="FA257" s="185"/>
      <c r="FB257" s="185"/>
      <c r="FC257" s="185"/>
      <c r="FD257" s="185"/>
      <c r="FE257" s="185"/>
      <c r="FF257" s="185"/>
      <c r="FG257" s="195"/>
      <c r="FH257" s="185"/>
      <c r="FI257" s="185"/>
      <c r="FJ257" s="185"/>
      <c r="FK257" s="185"/>
      <c r="FL257" s="185"/>
      <c r="FM257" s="185"/>
      <c r="FN257" s="185"/>
      <c r="FO257" s="185"/>
      <c r="FP257" s="185"/>
      <c r="FQ257" s="185"/>
      <c r="FR257" s="185"/>
      <c r="FS257" s="185"/>
      <c r="FT257" s="185"/>
      <c r="FU257" s="185"/>
      <c r="FV257" s="185"/>
      <c r="FW257" s="185"/>
      <c r="FX257" s="185"/>
      <c r="FY257" s="185"/>
      <c r="FZ257" s="185"/>
      <c r="GA257" s="185"/>
      <c r="GB257" s="185"/>
      <c r="GC257" s="185"/>
      <c r="GD257" s="185"/>
      <c r="GE257" s="185"/>
      <c r="GF257" s="185"/>
      <c r="GG257" s="185"/>
      <c r="GH257" s="185"/>
      <c r="GI257" s="185"/>
      <c r="GJ257" s="185"/>
      <c r="GK257" s="185"/>
      <c r="GL257" s="185"/>
      <c r="GM257" s="185"/>
      <c r="GN257" s="185"/>
      <c r="GO257" s="185"/>
      <c r="GP257" s="185"/>
      <c r="GQ257" s="185"/>
      <c r="GR257" s="185"/>
      <c r="GS257" s="185"/>
      <c r="GT257" s="185"/>
      <c r="GU257" s="185"/>
      <c r="GV257" s="185"/>
      <c r="GW257" s="185"/>
      <c r="GX257" s="185"/>
      <c r="GY257" s="185"/>
      <c r="GZ257" s="185"/>
      <c r="HA257" s="185"/>
      <c r="HB257" s="185"/>
      <c r="HC257" s="185"/>
      <c r="HD257" s="185"/>
      <c r="HE257" s="185"/>
      <c r="HF257" s="185"/>
      <c r="HG257" s="185"/>
      <c r="HH257" s="185"/>
      <c r="HI257" s="185"/>
      <c r="HJ257" s="185"/>
      <c r="HK257" s="185"/>
      <c r="HL257" s="185"/>
      <c r="HM257" s="185"/>
      <c r="HN257" s="185"/>
      <c r="HO257" s="185"/>
      <c r="HP257" s="185"/>
      <c r="HQ257" s="185"/>
      <c r="HR257" s="185"/>
      <c r="HS257" s="185"/>
      <c r="HT257" s="185"/>
      <c r="HU257" s="185"/>
      <c r="HV257" s="185"/>
      <c r="HW257" s="185"/>
      <c r="HX257" s="185"/>
      <c r="HY257" s="185"/>
      <c r="HZ257" s="185"/>
      <c r="IA257" s="185"/>
      <c r="IB257" s="185"/>
      <c r="IC257" s="185"/>
      <c r="ID257" s="185"/>
      <c r="IE257" s="185"/>
      <c r="IF257" s="185"/>
      <c r="IG257" s="185"/>
      <c r="IH257" s="185"/>
      <c r="II257" s="185"/>
      <c r="IJ257" s="185"/>
      <c r="IK257" s="185"/>
      <c r="IL257" s="185"/>
      <c r="IM257" s="185"/>
      <c r="IN257" s="185"/>
      <c r="IO257" s="185"/>
      <c r="IP257" s="185"/>
      <c r="IQ257" s="185"/>
      <c r="IR257" s="185"/>
      <c r="IS257" s="185"/>
      <c r="IT257" s="185"/>
      <c r="IU257" s="185"/>
      <c r="IV257" s="185"/>
      <c r="IW257" s="185"/>
      <c r="IX257" s="185"/>
      <c r="IY257" s="185"/>
      <c r="IZ257" s="185"/>
      <c r="JA257" s="185"/>
      <c r="JB257" s="185"/>
      <c r="JC257" s="185"/>
      <c r="JD257" s="185"/>
      <c r="JE257" s="185"/>
      <c r="JF257" s="185"/>
      <c r="JG257" s="185"/>
      <c r="JH257" s="185"/>
      <c r="JI257" s="185"/>
      <c r="JJ257" s="185"/>
      <c r="JK257" s="185"/>
      <c r="JL257" s="185"/>
      <c r="JM257" s="185"/>
      <c r="JN257" s="185"/>
      <c r="JO257" s="185"/>
      <c r="JP257" s="185"/>
      <c r="JQ257" s="185"/>
      <c r="JR257" s="185"/>
      <c r="JS257" s="185"/>
      <c r="JT257" s="185"/>
      <c r="JU257" s="185"/>
      <c r="JV257" s="185"/>
      <c r="JW257" s="185"/>
      <c r="JX257" s="185"/>
      <c r="JY257" s="185"/>
      <c r="JZ257" s="185"/>
      <c r="KA257" s="185"/>
      <c r="KB257" s="185"/>
      <c r="KC257" s="185"/>
      <c r="KD257" s="185"/>
      <c r="KE257" s="185"/>
      <c r="KF257" s="185"/>
      <c r="KG257" s="185"/>
      <c r="KH257" s="185"/>
      <c r="KI257" s="185"/>
      <c r="KJ257" s="185"/>
      <c r="KK257" s="185"/>
      <c r="KL257" s="185"/>
      <c r="KM257" s="185"/>
      <c r="KN257" s="185"/>
      <c r="KO257" s="185"/>
      <c r="KP257" s="185"/>
      <c r="KQ257" s="185"/>
      <c r="KR257" s="185"/>
      <c r="KS257" s="185"/>
      <c r="KT257" s="185"/>
      <c r="KU257" s="185"/>
      <c r="KV257" s="185"/>
      <c r="KW257" s="185"/>
      <c r="KX257" s="185"/>
      <c r="KY257" s="185"/>
      <c r="KZ257" s="185"/>
      <c r="LA257" s="185"/>
      <c r="LB257" s="185"/>
      <c r="LC257" s="185"/>
      <c r="LD257" s="185"/>
      <c r="LE257" s="185"/>
      <c r="LF257" s="185"/>
      <c r="LG257" s="185"/>
      <c r="LH257" s="185"/>
      <c r="LI257" s="185"/>
      <c r="LJ257" s="185"/>
      <c r="LK257" s="185"/>
      <c r="LL257" s="185"/>
      <c r="LM257" s="185"/>
      <c r="LN257" s="185"/>
      <c r="LO257" s="185"/>
      <c r="LP257" s="185"/>
      <c r="LQ257" s="185"/>
      <c r="LR257" s="185"/>
      <c r="LS257" s="185"/>
      <c r="LT257" s="185"/>
    </row>
    <row r="258" spans="1:332" ht="14.45" customHeight="1">
      <c r="A258" s="196" t="str">
        <f t="shared" si="64"/>
        <v>10.1.38</v>
      </c>
      <c r="B258" s="253" t="str">
        <f t="shared" si="64"/>
        <v>Punto Hidraulico Rociador</v>
      </c>
      <c r="C258" s="196" t="str">
        <f t="shared" si="64"/>
        <v>UN</v>
      </c>
      <c r="D258" s="196">
        <f t="shared" si="64"/>
        <v>300</v>
      </c>
      <c r="E258" s="196">
        <f t="shared" si="64"/>
        <v>39431.699999999997</v>
      </c>
      <c r="F258" s="197">
        <f t="shared" si="55"/>
        <v>11829510</v>
      </c>
      <c r="G258" s="20"/>
      <c r="H258" s="21">
        <f t="shared" si="58"/>
        <v>0</v>
      </c>
      <c r="I258" s="20"/>
      <c r="J258" s="21">
        <f t="shared" si="59"/>
        <v>0</v>
      </c>
      <c r="K258" s="20"/>
      <c r="L258" s="21">
        <f t="shared" si="60"/>
        <v>0</v>
      </c>
      <c r="M258" s="20"/>
      <c r="N258" s="33">
        <f t="shared" si="63"/>
        <v>0</v>
      </c>
      <c r="O258" s="20"/>
      <c r="P258" s="22"/>
      <c r="Q258" s="20"/>
      <c r="R258" s="22"/>
      <c r="S258" s="20"/>
      <c r="T258" s="22"/>
      <c r="U258" s="20"/>
      <c r="V258" s="22"/>
      <c r="W258" s="20"/>
      <c r="X258" s="22"/>
      <c r="Y258" s="20"/>
      <c r="Z258" s="22"/>
      <c r="AA258" s="20"/>
      <c r="AB258" s="22"/>
      <c r="AC258" s="20"/>
      <c r="AD258" s="22"/>
      <c r="AE258" s="20"/>
      <c r="AF258" s="22"/>
      <c r="AG258" s="20"/>
      <c r="AH258" s="22"/>
      <c r="AI258" s="20"/>
      <c r="AJ258" s="22"/>
      <c r="AK258" s="20"/>
      <c r="AL258" s="22"/>
      <c r="AM258" s="20"/>
      <c r="AN258" s="22"/>
      <c r="AO258" s="20"/>
      <c r="AP258" s="22"/>
      <c r="AQ258" s="20"/>
      <c r="AR258" s="22"/>
      <c r="AS258" s="20"/>
      <c r="AT258" s="22"/>
      <c r="AU258" s="20"/>
      <c r="AV258" s="22"/>
      <c r="AW258" s="20"/>
      <c r="AX258" s="22"/>
      <c r="AY258" s="20"/>
      <c r="AZ258" s="22"/>
      <c r="BA258" s="20"/>
      <c r="BB258" s="22"/>
      <c r="BC258" s="20"/>
      <c r="BD258" s="22"/>
      <c r="BE258" s="20"/>
      <c r="BF258" s="22"/>
      <c r="BG258" s="83"/>
      <c r="BH258" s="84"/>
      <c r="BI258" s="20"/>
      <c r="BJ258" s="95"/>
      <c r="BK258" s="20">
        <v>0</v>
      </c>
      <c r="BL258" s="21">
        <f t="shared" si="61"/>
        <v>0</v>
      </c>
      <c r="BM258" s="20"/>
      <c r="BN258" s="95">
        <f t="shared" si="51"/>
        <v>0</v>
      </c>
      <c r="BO258" s="20"/>
      <c r="BP258" s="21">
        <f t="shared" si="62"/>
        <v>0</v>
      </c>
      <c r="BQ258" s="20"/>
      <c r="BR258" s="22"/>
      <c r="BS258" s="20"/>
      <c r="BT258" s="22"/>
      <c r="BU258" s="20"/>
      <c r="BV258" s="22"/>
      <c r="BW258" s="20"/>
      <c r="BX258" s="22"/>
      <c r="BY258" s="20"/>
      <c r="BZ258" s="172"/>
      <c r="CA258" s="20"/>
      <c r="CB258" s="164"/>
      <c r="CC258" s="20"/>
      <c r="CD258" s="178"/>
      <c r="CE258" s="20"/>
      <c r="CF258" s="95"/>
      <c r="CG258" s="20"/>
      <c r="CH258" s="95"/>
      <c r="CI258" s="20"/>
      <c r="CJ258" s="22"/>
      <c r="CK258" s="20"/>
      <c r="CL258" s="22"/>
      <c r="CM258" s="20"/>
      <c r="CN258" s="22"/>
      <c r="CO258" s="20"/>
      <c r="CP258" s="22"/>
      <c r="CQ258" s="20"/>
      <c r="CR258" s="22"/>
      <c r="CS258" s="20"/>
      <c r="CT258" s="22"/>
      <c r="CU258" s="20"/>
      <c r="CV258" s="22"/>
      <c r="CW258" s="20"/>
      <c r="CX258" s="22"/>
      <c r="CY258" s="20"/>
      <c r="CZ258" s="22"/>
      <c r="DA258" s="20"/>
      <c r="DB258" s="22"/>
      <c r="DC258" s="20"/>
      <c r="DD258" s="22"/>
      <c r="DE258" s="20"/>
      <c r="DF258" s="22"/>
      <c r="DG258" s="20"/>
      <c r="DH258" s="22"/>
      <c r="DI258" s="20"/>
      <c r="DJ258" s="22"/>
      <c r="DK258" s="20"/>
      <c r="DL258" s="22"/>
      <c r="DM258" s="20"/>
      <c r="DN258" s="22"/>
      <c r="DO258" s="20"/>
      <c r="DP258" s="22"/>
      <c r="DQ258" s="20"/>
      <c r="DR258" s="22"/>
      <c r="DS258" s="20"/>
      <c r="DT258" s="22"/>
      <c r="DU258" s="20"/>
      <c r="DV258" s="22"/>
      <c r="DW258" s="20"/>
      <c r="DX258" s="22"/>
      <c r="DY258" s="20"/>
      <c r="DZ258" s="22"/>
      <c r="EA258" s="23">
        <f t="shared" si="56"/>
        <v>0</v>
      </c>
      <c r="EB258" s="21">
        <f t="shared" si="52"/>
        <v>0</v>
      </c>
      <c r="EC258" s="193" t="e">
        <f t="shared" si="53"/>
        <v>#REF!</v>
      </c>
      <c r="ED258" s="193">
        <f t="shared" si="54"/>
        <v>0</v>
      </c>
      <c r="EE258" s="194">
        <f t="shared" si="57"/>
        <v>300</v>
      </c>
      <c r="EF258" s="185"/>
      <c r="EG258" s="185" t="s">
        <v>848</v>
      </c>
      <c r="EH258" s="185" t="s">
        <v>849</v>
      </c>
      <c r="EI258" s="185" t="s">
        <v>389</v>
      </c>
      <c r="EJ258" s="185">
        <v>300</v>
      </c>
      <c r="EK258" s="185">
        <v>39431.699999999997</v>
      </c>
      <c r="EL258" s="185"/>
      <c r="EM258" s="185"/>
      <c r="EN258" s="185"/>
      <c r="EO258" s="185"/>
      <c r="EP258" s="185"/>
      <c r="EQ258" s="185"/>
      <c r="ER258" s="185"/>
      <c r="ES258" s="185"/>
      <c r="ET258" s="185"/>
      <c r="EU258" s="185"/>
      <c r="EV258" s="185"/>
      <c r="EW258" s="185"/>
      <c r="EX258" s="185"/>
      <c r="EY258" s="185"/>
      <c r="EZ258" s="185"/>
      <c r="FA258" s="185"/>
      <c r="FB258" s="185"/>
      <c r="FC258" s="185"/>
      <c r="FD258" s="185"/>
      <c r="FE258" s="185"/>
      <c r="FF258" s="185"/>
      <c r="FG258" s="195"/>
      <c r="FH258" s="185"/>
      <c r="FI258" s="185"/>
      <c r="FJ258" s="185"/>
      <c r="FK258" s="185"/>
      <c r="FL258" s="185"/>
      <c r="FM258" s="185"/>
      <c r="FN258" s="185"/>
      <c r="FO258" s="185"/>
      <c r="FP258" s="185"/>
      <c r="FQ258" s="185"/>
      <c r="FR258" s="185"/>
      <c r="FS258" s="185"/>
      <c r="FT258" s="185"/>
      <c r="FU258" s="185"/>
      <c r="FV258" s="185"/>
      <c r="FW258" s="185"/>
      <c r="FX258" s="185"/>
      <c r="FY258" s="185"/>
      <c r="FZ258" s="185"/>
      <c r="GA258" s="185"/>
      <c r="GB258" s="185"/>
      <c r="GC258" s="185"/>
      <c r="GD258" s="185"/>
      <c r="GE258" s="185"/>
      <c r="GF258" s="185"/>
      <c r="GG258" s="185"/>
      <c r="GH258" s="185"/>
      <c r="GI258" s="185"/>
      <c r="GJ258" s="185"/>
      <c r="GK258" s="185"/>
      <c r="GL258" s="185"/>
      <c r="GM258" s="185"/>
      <c r="GN258" s="185"/>
      <c r="GO258" s="185"/>
      <c r="GP258" s="185"/>
      <c r="GQ258" s="185"/>
      <c r="GR258" s="185"/>
      <c r="GS258" s="185"/>
      <c r="GT258" s="185"/>
      <c r="GU258" s="185"/>
      <c r="GV258" s="185"/>
      <c r="GW258" s="185"/>
      <c r="GX258" s="185"/>
      <c r="GY258" s="185"/>
      <c r="GZ258" s="185"/>
      <c r="HA258" s="185"/>
      <c r="HB258" s="185"/>
      <c r="HC258" s="185"/>
      <c r="HD258" s="185"/>
      <c r="HE258" s="185"/>
      <c r="HF258" s="185"/>
      <c r="HG258" s="185"/>
      <c r="HH258" s="185"/>
      <c r="HI258" s="185"/>
      <c r="HJ258" s="185"/>
      <c r="HK258" s="185"/>
      <c r="HL258" s="185"/>
      <c r="HM258" s="185"/>
      <c r="HN258" s="185"/>
      <c r="HO258" s="185"/>
      <c r="HP258" s="185"/>
      <c r="HQ258" s="185"/>
      <c r="HR258" s="185"/>
      <c r="HS258" s="185"/>
      <c r="HT258" s="185"/>
      <c r="HU258" s="185"/>
      <c r="HV258" s="185"/>
      <c r="HW258" s="185"/>
      <c r="HX258" s="185"/>
      <c r="HY258" s="185"/>
      <c r="HZ258" s="185"/>
      <c r="IA258" s="185"/>
      <c r="IB258" s="185"/>
      <c r="IC258" s="185"/>
      <c r="ID258" s="185"/>
      <c r="IE258" s="185"/>
      <c r="IF258" s="185"/>
      <c r="IG258" s="185"/>
      <c r="IH258" s="185"/>
      <c r="II258" s="185"/>
      <c r="IJ258" s="185"/>
      <c r="IK258" s="185"/>
      <c r="IL258" s="185"/>
      <c r="IM258" s="185"/>
      <c r="IN258" s="185"/>
      <c r="IO258" s="185"/>
      <c r="IP258" s="185"/>
      <c r="IQ258" s="185"/>
      <c r="IR258" s="185"/>
      <c r="IS258" s="185"/>
      <c r="IT258" s="185"/>
      <c r="IU258" s="185"/>
      <c r="IV258" s="185"/>
      <c r="IW258" s="185"/>
      <c r="IX258" s="185"/>
      <c r="IY258" s="185"/>
      <c r="IZ258" s="185"/>
      <c r="JA258" s="185"/>
      <c r="JB258" s="185"/>
      <c r="JC258" s="185"/>
      <c r="JD258" s="185"/>
      <c r="JE258" s="185"/>
      <c r="JF258" s="185"/>
      <c r="JG258" s="185"/>
      <c r="JH258" s="185"/>
      <c r="JI258" s="185"/>
      <c r="JJ258" s="185"/>
      <c r="JK258" s="185"/>
      <c r="JL258" s="185"/>
      <c r="JM258" s="185"/>
      <c r="JN258" s="185"/>
      <c r="JO258" s="185"/>
      <c r="JP258" s="185"/>
      <c r="JQ258" s="185"/>
      <c r="JR258" s="185"/>
      <c r="JS258" s="185"/>
      <c r="JT258" s="185"/>
      <c r="JU258" s="185"/>
      <c r="JV258" s="185"/>
      <c r="JW258" s="185"/>
      <c r="JX258" s="185"/>
      <c r="JY258" s="185"/>
      <c r="JZ258" s="185"/>
      <c r="KA258" s="185"/>
      <c r="KB258" s="185"/>
      <c r="KC258" s="185"/>
      <c r="KD258" s="185"/>
      <c r="KE258" s="185"/>
      <c r="KF258" s="185"/>
      <c r="KG258" s="185"/>
      <c r="KH258" s="185"/>
      <c r="KI258" s="185"/>
      <c r="KJ258" s="185"/>
      <c r="KK258" s="185"/>
      <c r="KL258" s="185"/>
      <c r="KM258" s="185"/>
      <c r="KN258" s="185"/>
      <c r="KO258" s="185"/>
      <c r="KP258" s="185"/>
      <c r="KQ258" s="185"/>
      <c r="KR258" s="185"/>
      <c r="KS258" s="185"/>
      <c r="KT258" s="185"/>
      <c r="KU258" s="185"/>
      <c r="KV258" s="185"/>
      <c r="KW258" s="185"/>
      <c r="KX258" s="185"/>
      <c r="KY258" s="185"/>
      <c r="KZ258" s="185"/>
      <c r="LA258" s="185"/>
      <c r="LB258" s="185"/>
      <c r="LC258" s="185"/>
      <c r="LD258" s="185"/>
      <c r="LE258" s="185"/>
      <c r="LF258" s="185"/>
      <c r="LG258" s="185"/>
      <c r="LH258" s="185"/>
      <c r="LI258" s="185"/>
      <c r="LJ258" s="185"/>
      <c r="LK258" s="185"/>
      <c r="LL258" s="185"/>
      <c r="LM258" s="185"/>
      <c r="LN258" s="185"/>
      <c r="LO258" s="185"/>
      <c r="LP258" s="185"/>
      <c r="LQ258" s="185"/>
      <c r="LR258" s="185"/>
      <c r="LS258" s="185"/>
      <c r="LT258" s="185"/>
    </row>
    <row r="259" spans="1:332" ht="15" customHeight="1">
      <c r="A259" s="196" t="str">
        <f t="shared" si="64"/>
        <v>10.1.39</v>
      </c>
      <c r="B259" s="253" t="str">
        <f t="shared" si="64"/>
        <v>Suministro e instalacion de rociador</v>
      </c>
      <c r="C259" s="196" t="str">
        <f t="shared" si="64"/>
        <v>UN</v>
      </c>
      <c r="D259" s="196">
        <f t="shared" si="64"/>
        <v>300</v>
      </c>
      <c r="E259" s="196">
        <f t="shared" si="64"/>
        <v>145180.53</v>
      </c>
      <c r="F259" s="197">
        <f t="shared" si="55"/>
        <v>43554159</v>
      </c>
      <c r="G259" s="20"/>
      <c r="H259" s="21">
        <f t="shared" si="58"/>
        <v>0</v>
      </c>
      <c r="I259" s="20"/>
      <c r="J259" s="21">
        <f t="shared" si="59"/>
        <v>0</v>
      </c>
      <c r="K259" s="20"/>
      <c r="L259" s="21">
        <f t="shared" si="60"/>
        <v>0</v>
      </c>
      <c r="M259" s="20"/>
      <c r="N259" s="33">
        <f t="shared" si="63"/>
        <v>0</v>
      </c>
      <c r="O259" s="20"/>
      <c r="P259" s="22"/>
      <c r="Q259" s="20"/>
      <c r="R259" s="22"/>
      <c r="S259" s="20"/>
      <c r="T259" s="22"/>
      <c r="U259" s="20"/>
      <c r="V259" s="22"/>
      <c r="W259" s="20"/>
      <c r="X259" s="22"/>
      <c r="Y259" s="20"/>
      <c r="Z259" s="22"/>
      <c r="AA259" s="20"/>
      <c r="AB259" s="22"/>
      <c r="AC259" s="20"/>
      <c r="AD259" s="22"/>
      <c r="AE259" s="20"/>
      <c r="AF259" s="22"/>
      <c r="AG259" s="20"/>
      <c r="AH259" s="22"/>
      <c r="AI259" s="20"/>
      <c r="AJ259" s="22"/>
      <c r="AK259" s="20"/>
      <c r="AL259" s="22"/>
      <c r="AM259" s="20"/>
      <c r="AN259" s="22"/>
      <c r="AO259" s="20"/>
      <c r="AP259" s="22"/>
      <c r="AQ259" s="20"/>
      <c r="AR259" s="22"/>
      <c r="AS259" s="20"/>
      <c r="AT259" s="22"/>
      <c r="AU259" s="20"/>
      <c r="AV259" s="22"/>
      <c r="AW259" s="20"/>
      <c r="AX259" s="22"/>
      <c r="AY259" s="20"/>
      <c r="AZ259" s="22"/>
      <c r="BA259" s="20"/>
      <c r="BB259" s="22"/>
      <c r="BC259" s="20"/>
      <c r="BD259" s="22"/>
      <c r="BE259" s="20"/>
      <c r="BF259" s="22"/>
      <c r="BG259" s="83"/>
      <c r="BH259" s="84"/>
      <c r="BI259" s="20"/>
      <c r="BJ259" s="95"/>
      <c r="BK259" s="20">
        <v>0</v>
      </c>
      <c r="BL259" s="21">
        <f t="shared" si="61"/>
        <v>0</v>
      </c>
      <c r="BM259" s="20"/>
      <c r="BN259" s="95">
        <f t="shared" si="51"/>
        <v>0</v>
      </c>
      <c r="BO259" s="20"/>
      <c r="BP259" s="21">
        <f t="shared" si="62"/>
        <v>0</v>
      </c>
      <c r="BQ259" s="20"/>
      <c r="BR259" s="22"/>
      <c r="BS259" s="20"/>
      <c r="BT259" s="22"/>
      <c r="BU259" s="20"/>
      <c r="BV259" s="22"/>
      <c r="BW259" s="20"/>
      <c r="BX259" s="22"/>
      <c r="BY259" s="20"/>
      <c r="BZ259" s="172"/>
      <c r="CA259" s="20"/>
      <c r="CB259" s="164"/>
      <c r="CC259" s="20"/>
      <c r="CD259" s="178"/>
      <c r="CE259" s="20"/>
      <c r="CF259" s="95"/>
      <c r="CG259" s="20"/>
      <c r="CH259" s="95"/>
      <c r="CI259" s="20"/>
      <c r="CJ259" s="22"/>
      <c r="CK259" s="20"/>
      <c r="CL259" s="22"/>
      <c r="CM259" s="20"/>
      <c r="CN259" s="22"/>
      <c r="CO259" s="20"/>
      <c r="CP259" s="22"/>
      <c r="CQ259" s="20"/>
      <c r="CR259" s="22"/>
      <c r="CS259" s="20"/>
      <c r="CT259" s="22"/>
      <c r="CU259" s="20"/>
      <c r="CV259" s="22"/>
      <c r="CW259" s="20"/>
      <c r="CX259" s="22"/>
      <c r="CY259" s="20"/>
      <c r="CZ259" s="22"/>
      <c r="DA259" s="20"/>
      <c r="DB259" s="22"/>
      <c r="DC259" s="20"/>
      <c r="DD259" s="22"/>
      <c r="DE259" s="20"/>
      <c r="DF259" s="22"/>
      <c r="DG259" s="20"/>
      <c r="DH259" s="22"/>
      <c r="DI259" s="20"/>
      <c r="DJ259" s="22"/>
      <c r="DK259" s="20"/>
      <c r="DL259" s="22"/>
      <c r="DM259" s="20"/>
      <c r="DN259" s="22"/>
      <c r="DO259" s="20"/>
      <c r="DP259" s="22"/>
      <c r="DQ259" s="20"/>
      <c r="DR259" s="22"/>
      <c r="DS259" s="20"/>
      <c r="DT259" s="22"/>
      <c r="DU259" s="20"/>
      <c r="DV259" s="22"/>
      <c r="DW259" s="20"/>
      <c r="DX259" s="22"/>
      <c r="DY259" s="20"/>
      <c r="DZ259" s="22"/>
      <c r="EA259" s="23">
        <f t="shared" si="56"/>
        <v>0</v>
      </c>
      <c r="EB259" s="21">
        <f t="shared" si="52"/>
        <v>0</v>
      </c>
      <c r="EC259" s="193" t="e">
        <f t="shared" si="53"/>
        <v>#REF!</v>
      </c>
      <c r="ED259" s="193">
        <f t="shared" si="54"/>
        <v>0</v>
      </c>
      <c r="EE259" s="194">
        <f t="shared" si="57"/>
        <v>300</v>
      </c>
      <c r="EF259" s="185"/>
      <c r="EG259" s="185" t="s">
        <v>850</v>
      </c>
      <c r="EH259" s="185" t="s">
        <v>851</v>
      </c>
      <c r="EI259" s="185" t="s">
        <v>389</v>
      </c>
      <c r="EJ259" s="185">
        <v>300</v>
      </c>
      <c r="EK259" s="185">
        <v>145180.53</v>
      </c>
      <c r="EL259" s="185"/>
      <c r="EM259" s="185"/>
      <c r="EN259" s="185"/>
      <c r="EO259" s="185"/>
      <c r="EP259" s="185"/>
      <c r="EQ259" s="185"/>
      <c r="ER259" s="185"/>
      <c r="ES259" s="185"/>
      <c r="ET259" s="185"/>
      <c r="EU259" s="185"/>
      <c r="EV259" s="185"/>
      <c r="EW259" s="185"/>
      <c r="EX259" s="185"/>
      <c r="EY259" s="185"/>
      <c r="EZ259" s="185"/>
      <c r="FA259" s="185"/>
      <c r="FB259" s="185"/>
      <c r="FC259" s="185"/>
      <c r="FD259" s="185"/>
      <c r="FE259" s="185"/>
      <c r="FF259" s="185"/>
      <c r="FG259" s="195"/>
      <c r="FH259" s="185"/>
      <c r="FI259" s="185"/>
      <c r="FJ259" s="185"/>
      <c r="FK259" s="185"/>
      <c r="FL259" s="185"/>
      <c r="FM259" s="185"/>
      <c r="FN259" s="185"/>
      <c r="FO259" s="185"/>
      <c r="FP259" s="185"/>
      <c r="FQ259" s="185"/>
      <c r="FR259" s="185"/>
      <c r="FS259" s="185"/>
      <c r="FT259" s="185"/>
      <c r="FU259" s="185"/>
      <c r="FV259" s="185"/>
      <c r="FW259" s="185"/>
      <c r="FX259" s="185"/>
      <c r="FY259" s="185"/>
      <c r="FZ259" s="185"/>
      <c r="GA259" s="185"/>
      <c r="GB259" s="185"/>
      <c r="GC259" s="185"/>
      <c r="GD259" s="185"/>
      <c r="GE259" s="185"/>
      <c r="GF259" s="185"/>
      <c r="GG259" s="185"/>
      <c r="GH259" s="185"/>
      <c r="GI259" s="185"/>
      <c r="GJ259" s="185"/>
      <c r="GK259" s="185"/>
      <c r="GL259" s="185"/>
      <c r="GM259" s="185"/>
      <c r="GN259" s="185"/>
      <c r="GO259" s="185"/>
      <c r="GP259" s="185"/>
      <c r="GQ259" s="185"/>
      <c r="GR259" s="185"/>
      <c r="GS259" s="185"/>
      <c r="GT259" s="185"/>
      <c r="GU259" s="185"/>
      <c r="GV259" s="185"/>
      <c r="GW259" s="185"/>
      <c r="GX259" s="185"/>
      <c r="GY259" s="185"/>
      <c r="GZ259" s="185"/>
      <c r="HA259" s="185"/>
      <c r="HB259" s="185"/>
      <c r="HC259" s="185"/>
      <c r="HD259" s="185"/>
      <c r="HE259" s="185"/>
      <c r="HF259" s="185"/>
      <c r="HG259" s="185"/>
      <c r="HH259" s="185"/>
      <c r="HI259" s="185"/>
      <c r="HJ259" s="185"/>
      <c r="HK259" s="185"/>
      <c r="HL259" s="185"/>
      <c r="HM259" s="185"/>
      <c r="HN259" s="185"/>
      <c r="HO259" s="185"/>
      <c r="HP259" s="185"/>
      <c r="HQ259" s="185"/>
      <c r="HR259" s="185"/>
      <c r="HS259" s="185"/>
      <c r="HT259" s="185"/>
      <c r="HU259" s="185"/>
      <c r="HV259" s="185"/>
      <c r="HW259" s="185"/>
      <c r="HX259" s="185"/>
      <c r="HY259" s="185"/>
      <c r="HZ259" s="185"/>
      <c r="IA259" s="185"/>
      <c r="IB259" s="185"/>
      <c r="IC259" s="185"/>
      <c r="ID259" s="185"/>
      <c r="IE259" s="185"/>
      <c r="IF259" s="185"/>
      <c r="IG259" s="185"/>
      <c r="IH259" s="185"/>
      <c r="II259" s="185"/>
      <c r="IJ259" s="185"/>
      <c r="IK259" s="185"/>
      <c r="IL259" s="185"/>
      <c r="IM259" s="185"/>
      <c r="IN259" s="185"/>
      <c r="IO259" s="185"/>
      <c r="IP259" s="185"/>
      <c r="IQ259" s="185"/>
      <c r="IR259" s="185"/>
      <c r="IS259" s="185"/>
      <c r="IT259" s="185"/>
      <c r="IU259" s="185"/>
      <c r="IV259" s="185"/>
      <c r="IW259" s="185"/>
      <c r="IX259" s="185"/>
      <c r="IY259" s="185"/>
      <c r="IZ259" s="185"/>
      <c r="JA259" s="185"/>
      <c r="JB259" s="185"/>
      <c r="JC259" s="185"/>
      <c r="JD259" s="185"/>
      <c r="JE259" s="185"/>
      <c r="JF259" s="185"/>
      <c r="JG259" s="185"/>
      <c r="JH259" s="185"/>
      <c r="JI259" s="185"/>
      <c r="JJ259" s="185"/>
      <c r="JK259" s="185"/>
      <c r="JL259" s="185"/>
      <c r="JM259" s="185"/>
      <c r="JN259" s="185"/>
      <c r="JO259" s="185"/>
      <c r="JP259" s="185"/>
      <c r="JQ259" s="185"/>
      <c r="JR259" s="185"/>
      <c r="JS259" s="185"/>
      <c r="JT259" s="185"/>
      <c r="JU259" s="185"/>
      <c r="JV259" s="185"/>
      <c r="JW259" s="185"/>
      <c r="JX259" s="185"/>
      <c r="JY259" s="185"/>
      <c r="JZ259" s="185"/>
      <c r="KA259" s="185"/>
      <c r="KB259" s="185"/>
      <c r="KC259" s="185"/>
      <c r="KD259" s="185"/>
      <c r="KE259" s="185"/>
      <c r="KF259" s="185"/>
      <c r="KG259" s="185"/>
      <c r="KH259" s="185"/>
      <c r="KI259" s="185"/>
      <c r="KJ259" s="185"/>
      <c r="KK259" s="185"/>
      <c r="KL259" s="185"/>
      <c r="KM259" s="185"/>
      <c r="KN259" s="185"/>
      <c r="KO259" s="185"/>
      <c r="KP259" s="185"/>
      <c r="KQ259" s="185"/>
      <c r="KR259" s="185"/>
      <c r="KS259" s="185"/>
      <c r="KT259" s="185"/>
      <c r="KU259" s="185"/>
      <c r="KV259" s="185"/>
      <c r="KW259" s="185"/>
      <c r="KX259" s="185"/>
      <c r="KY259" s="185"/>
      <c r="KZ259" s="185"/>
      <c r="LA259" s="185"/>
      <c r="LB259" s="185"/>
      <c r="LC259" s="185"/>
      <c r="LD259" s="185"/>
      <c r="LE259" s="185"/>
      <c r="LF259" s="185"/>
      <c r="LG259" s="185"/>
      <c r="LH259" s="185"/>
      <c r="LI259" s="185"/>
      <c r="LJ259" s="185"/>
      <c r="LK259" s="185"/>
      <c r="LL259" s="185"/>
      <c r="LM259" s="185"/>
      <c r="LN259" s="185"/>
      <c r="LO259" s="185"/>
      <c r="LP259" s="185"/>
      <c r="LQ259" s="185"/>
      <c r="LR259" s="185"/>
      <c r="LS259" s="185"/>
      <c r="LT259" s="185"/>
    </row>
    <row r="260" spans="1:332" ht="14.45" customHeight="1">
      <c r="A260" s="196" t="str">
        <f t="shared" si="64"/>
        <v>10.1.40</v>
      </c>
      <c r="B260" s="253" t="str">
        <f t="shared" si="64"/>
        <v>ESTACION DE CONTROL 2"</v>
      </c>
      <c r="C260" s="196" t="str">
        <f t="shared" si="64"/>
        <v>UN</v>
      </c>
      <c r="D260" s="196">
        <f t="shared" si="64"/>
        <v>8</v>
      </c>
      <c r="E260" s="196">
        <f t="shared" si="64"/>
        <v>3283379.55</v>
      </c>
      <c r="F260" s="197">
        <f t="shared" si="55"/>
        <v>26267036.399999999</v>
      </c>
      <c r="G260" s="20"/>
      <c r="H260" s="21">
        <f t="shared" si="58"/>
        <v>0</v>
      </c>
      <c r="I260" s="20"/>
      <c r="J260" s="21">
        <f t="shared" si="59"/>
        <v>0</v>
      </c>
      <c r="K260" s="20"/>
      <c r="L260" s="21">
        <f t="shared" si="60"/>
        <v>0</v>
      </c>
      <c r="M260" s="20"/>
      <c r="N260" s="33">
        <f t="shared" si="63"/>
        <v>0</v>
      </c>
      <c r="O260" s="20"/>
      <c r="P260" s="22"/>
      <c r="Q260" s="20"/>
      <c r="R260" s="22"/>
      <c r="S260" s="20"/>
      <c r="T260" s="22"/>
      <c r="U260" s="20"/>
      <c r="V260" s="22"/>
      <c r="W260" s="20"/>
      <c r="X260" s="22"/>
      <c r="Y260" s="20"/>
      <c r="Z260" s="22"/>
      <c r="AA260" s="20"/>
      <c r="AB260" s="22"/>
      <c r="AC260" s="20"/>
      <c r="AD260" s="22"/>
      <c r="AE260" s="20"/>
      <c r="AF260" s="22"/>
      <c r="AG260" s="20"/>
      <c r="AH260" s="22"/>
      <c r="AI260" s="20"/>
      <c r="AJ260" s="22"/>
      <c r="AK260" s="20"/>
      <c r="AL260" s="22"/>
      <c r="AM260" s="20"/>
      <c r="AN260" s="22"/>
      <c r="AO260" s="20"/>
      <c r="AP260" s="22"/>
      <c r="AQ260" s="20"/>
      <c r="AR260" s="22"/>
      <c r="AS260" s="20"/>
      <c r="AT260" s="22"/>
      <c r="AU260" s="20"/>
      <c r="AV260" s="22"/>
      <c r="AW260" s="20"/>
      <c r="AX260" s="22"/>
      <c r="AY260" s="20"/>
      <c r="AZ260" s="22"/>
      <c r="BA260" s="20"/>
      <c r="BB260" s="22"/>
      <c r="BC260" s="20"/>
      <c r="BD260" s="22"/>
      <c r="BE260" s="20"/>
      <c r="BF260" s="22"/>
      <c r="BG260" s="83"/>
      <c r="BH260" s="84"/>
      <c r="BI260" s="20"/>
      <c r="BJ260" s="95"/>
      <c r="BK260" s="20">
        <v>0</v>
      </c>
      <c r="BL260" s="21">
        <f t="shared" si="61"/>
        <v>0</v>
      </c>
      <c r="BM260" s="20"/>
      <c r="BN260" s="95">
        <f t="shared" si="51"/>
        <v>0</v>
      </c>
      <c r="BO260" s="20"/>
      <c r="BP260" s="21">
        <f t="shared" si="62"/>
        <v>0</v>
      </c>
      <c r="BQ260" s="20"/>
      <c r="BR260" s="22"/>
      <c r="BS260" s="20"/>
      <c r="BT260" s="22"/>
      <c r="BU260" s="20"/>
      <c r="BV260" s="22"/>
      <c r="BW260" s="20"/>
      <c r="BX260" s="22"/>
      <c r="BY260" s="20"/>
      <c r="BZ260" s="172"/>
      <c r="CA260" s="20"/>
      <c r="CB260" s="164"/>
      <c r="CC260" s="20"/>
      <c r="CD260" s="178"/>
      <c r="CE260" s="20"/>
      <c r="CF260" s="95"/>
      <c r="CG260" s="20"/>
      <c r="CH260" s="95"/>
      <c r="CI260" s="20"/>
      <c r="CJ260" s="22"/>
      <c r="CK260" s="20"/>
      <c r="CL260" s="22"/>
      <c r="CM260" s="20"/>
      <c r="CN260" s="22"/>
      <c r="CO260" s="20"/>
      <c r="CP260" s="22"/>
      <c r="CQ260" s="20"/>
      <c r="CR260" s="22"/>
      <c r="CS260" s="20"/>
      <c r="CT260" s="22"/>
      <c r="CU260" s="20"/>
      <c r="CV260" s="22"/>
      <c r="CW260" s="20"/>
      <c r="CX260" s="22"/>
      <c r="CY260" s="20"/>
      <c r="CZ260" s="22"/>
      <c r="DA260" s="20"/>
      <c r="DB260" s="22"/>
      <c r="DC260" s="20"/>
      <c r="DD260" s="22"/>
      <c r="DE260" s="20"/>
      <c r="DF260" s="22"/>
      <c r="DG260" s="20"/>
      <c r="DH260" s="22"/>
      <c r="DI260" s="20"/>
      <c r="DJ260" s="22"/>
      <c r="DK260" s="20"/>
      <c r="DL260" s="22"/>
      <c r="DM260" s="20"/>
      <c r="DN260" s="22"/>
      <c r="DO260" s="20"/>
      <c r="DP260" s="22"/>
      <c r="DQ260" s="20"/>
      <c r="DR260" s="22"/>
      <c r="DS260" s="20"/>
      <c r="DT260" s="22"/>
      <c r="DU260" s="20"/>
      <c r="DV260" s="22"/>
      <c r="DW260" s="20"/>
      <c r="DX260" s="22"/>
      <c r="DY260" s="20"/>
      <c r="DZ260" s="22"/>
      <c r="EA260" s="23">
        <f t="shared" si="56"/>
        <v>0</v>
      </c>
      <c r="EB260" s="21">
        <f t="shared" si="52"/>
        <v>0</v>
      </c>
      <c r="EC260" s="193" t="e">
        <f t="shared" si="53"/>
        <v>#REF!</v>
      </c>
      <c r="ED260" s="193">
        <f t="shared" si="54"/>
        <v>0</v>
      </c>
      <c r="EE260" s="194">
        <f t="shared" si="57"/>
        <v>8</v>
      </c>
      <c r="EF260" s="185"/>
      <c r="EG260" s="185" t="s">
        <v>852</v>
      </c>
      <c r="EH260" s="185" t="s">
        <v>853</v>
      </c>
      <c r="EI260" s="185" t="s">
        <v>389</v>
      </c>
      <c r="EJ260" s="185">
        <v>8</v>
      </c>
      <c r="EK260" s="185">
        <v>3283379.55</v>
      </c>
      <c r="EL260" s="185"/>
      <c r="EM260" s="185"/>
      <c r="EN260" s="185"/>
      <c r="EO260" s="185"/>
      <c r="EP260" s="185"/>
      <c r="EQ260" s="185"/>
      <c r="ER260" s="185"/>
      <c r="ES260" s="185"/>
      <c r="ET260" s="185"/>
      <c r="EU260" s="185"/>
      <c r="EV260" s="185"/>
      <c r="EW260" s="185"/>
      <c r="EX260" s="185"/>
      <c r="EY260" s="185"/>
      <c r="EZ260" s="185"/>
      <c r="FA260" s="185"/>
      <c r="FB260" s="185"/>
      <c r="FC260" s="185"/>
      <c r="FD260" s="185"/>
      <c r="FE260" s="185"/>
      <c r="FF260" s="185"/>
      <c r="FG260" s="195"/>
      <c r="FH260" s="185"/>
      <c r="FI260" s="185"/>
      <c r="FJ260" s="185"/>
      <c r="FK260" s="185"/>
      <c r="FL260" s="185"/>
      <c r="FM260" s="185"/>
      <c r="FN260" s="185"/>
      <c r="FO260" s="185"/>
      <c r="FP260" s="185"/>
      <c r="FQ260" s="185"/>
      <c r="FR260" s="185"/>
      <c r="FS260" s="185"/>
      <c r="FT260" s="185"/>
      <c r="FU260" s="185"/>
      <c r="FV260" s="185"/>
      <c r="FW260" s="185"/>
      <c r="FX260" s="185"/>
      <c r="FY260" s="185"/>
      <c r="FZ260" s="185"/>
      <c r="GA260" s="185"/>
      <c r="GB260" s="185"/>
      <c r="GC260" s="185"/>
      <c r="GD260" s="185"/>
      <c r="GE260" s="185"/>
      <c r="GF260" s="185"/>
      <c r="GG260" s="185"/>
      <c r="GH260" s="185"/>
      <c r="GI260" s="185"/>
      <c r="GJ260" s="185"/>
      <c r="GK260" s="185"/>
      <c r="GL260" s="185"/>
      <c r="GM260" s="185"/>
      <c r="GN260" s="185"/>
      <c r="GO260" s="185"/>
      <c r="GP260" s="185"/>
      <c r="GQ260" s="185"/>
      <c r="GR260" s="185"/>
      <c r="GS260" s="185"/>
      <c r="GT260" s="185"/>
      <c r="GU260" s="185"/>
      <c r="GV260" s="185"/>
      <c r="GW260" s="185"/>
      <c r="GX260" s="185"/>
      <c r="GY260" s="185"/>
      <c r="GZ260" s="185"/>
      <c r="HA260" s="185"/>
      <c r="HB260" s="185"/>
      <c r="HC260" s="185"/>
      <c r="HD260" s="185"/>
      <c r="HE260" s="185"/>
      <c r="HF260" s="185"/>
      <c r="HG260" s="185"/>
      <c r="HH260" s="185"/>
      <c r="HI260" s="185"/>
      <c r="HJ260" s="185"/>
      <c r="HK260" s="185"/>
      <c r="HL260" s="185"/>
      <c r="HM260" s="185"/>
      <c r="HN260" s="185"/>
      <c r="HO260" s="185"/>
      <c r="HP260" s="185"/>
      <c r="HQ260" s="185"/>
      <c r="HR260" s="185"/>
      <c r="HS260" s="185"/>
      <c r="HT260" s="185"/>
      <c r="HU260" s="185"/>
      <c r="HV260" s="185"/>
      <c r="HW260" s="185"/>
      <c r="HX260" s="185"/>
      <c r="HY260" s="185"/>
      <c r="HZ260" s="185"/>
      <c r="IA260" s="185"/>
      <c r="IB260" s="185"/>
      <c r="IC260" s="185"/>
      <c r="ID260" s="185"/>
      <c r="IE260" s="185"/>
      <c r="IF260" s="185"/>
      <c r="IG260" s="185"/>
      <c r="IH260" s="185"/>
      <c r="II260" s="185"/>
      <c r="IJ260" s="185"/>
      <c r="IK260" s="185"/>
      <c r="IL260" s="185"/>
      <c r="IM260" s="185"/>
      <c r="IN260" s="185"/>
      <c r="IO260" s="185"/>
      <c r="IP260" s="185"/>
      <c r="IQ260" s="185"/>
      <c r="IR260" s="185"/>
      <c r="IS260" s="185"/>
      <c r="IT260" s="185"/>
      <c r="IU260" s="185"/>
      <c r="IV260" s="185"/>
      <c r="IW260" s="185"/>
      <c r="IX260" s="185"/>
      <c r="IY260" s="185"/>
      <c r="IZ260" s="185"/>
      <c r="JA260" s="185"/>
      <c r="JB260" s="185"/>
      <c r="JC260" s="185"/>
      <c r="JD260" s="185"/>
      <c r="JE260" s="185"/>
      <c r="JF260" s="185"/>
      <c r="JG260" s="185"/>
      <c r="JH260" s="185"/>
      <c r="JI260" s="185"/>
      <c r="JJ260" s="185"/>
      <c r="JK260" s="185"/>
      <c r="JL260" s="185"/>
      <c r="JM260" s="185"/>
      <c r="JN260" s="185"/>
      <c r="JO260" s="185"/>
      <c r="JP260" s="185"/>
      <c r="JQ260" s="185"/>
      <c r="JR260" s="185"/>
      <c r="JS260" s="185"/>
      <c r="JT260" s="185"/>
      <c r="JU260" s="185"/>
      <c r="JV260" s="185"/>
      <c r="JW260" s="185"/>
      <c r="JX260" s="185"/>
      <c r="JY260" s="185"/>
      <c r="JZ260" s="185"/>
      <c r="KA260" s="185"/>
      <c r="KB260" s="185"/>
      <c r="KC260" s="185"/>
      <c r="KD260" s="185"/>
      <c r="KE260" s="185"/>
      <c r="KF260" s="185"/>
      <c r="KG260" s="185"/>
      <c r="KH260" s="185"/>
      <c r="KI260" s="185"/>
      <c r="KJ260" s="185"/>
      <c r="KK260" s="185"/>
      <c r="KL260" s="185"/>
      <c r="KM260" s="185"/>
      <c r="KN260" s="185"/>
      <c r="KO260" s="185"/>
      <c r="KP260" s="185"/>
      <c r="KQ260" s="185"/>
      <c r="KR260" s="185"/>
      <c r="KS260" s="185"/>
      <c r="KT260" s="185"/>
      <c r="KU260" s="185"/>
      <c r="KV260" s="185"/>
      <c r="KW260" s="185"/>
      <c r="KX260" s="185"/>
      <c r="KY260" s="185"/>
      <c r="KZ260" s="185"/>
      <c r="LA260" s="185"/>
      <c r="LB260" s="185"/>
      <c r="LC260" s="185"/>
      <c r="LD260" s="185"/>
      <c r="LE260" s="185"/>
      <c r="LF260" s="185"/>
      <c r="LG260" s="185"/>
      <c r="LH260" s="185"/>
      <c r="LI260" s="185"/>
      <c r="LJ260" s="185"/>
      <c r="LK260" s="185"/>
      <c r="LL260" s="185"/>
      <c r="LM260" s="185"/>
      <c r="LN260" s="185"/>
      <c r="LO260" s="185"/>
      <c r="LP260" s="185"/>
      <c r="LQ260" s="185"/>
      <c r="LR260" s="185"/>
      <c r="LS260" s="185"/>
      <c r="LT260" s="185"/>
    </row>
    <row r="261" spans="1:332" ht="15" customHeight="1">
      <c r="A261" s="196" t="str">
        <f t="shared" si="64"/>
        <v>10.1.41</v>
      </c>
      <c r="B261" s="253" t="str">
        <f t="shared" si="64"/>
        <v>ESTACION DE CONTROL 2 1/2"</v>
      </c>
      <c r="C261" s="196" t="str">
        <f t="shared" si="64"/>
        <v>UN</v>
      </c>
      <c r="D261" s="196">
        <f t="shared" si="64"/>
        <v>5</v>
      </c>
      <c r="E261" s="196">
        <f t="shared" si="64"/>
        <v>3695703.66</v>
      </c>
      <c r="F261" s="197">
        <f t="shared" si="55"/>
        <v>18478518.300000001</v>
      </c>
      <c r="G261" s="20"/>
      <c r="H261" s="21">
        <f t="shared" si="58"/>
        <v>0</v>
      </c>
      <c r="I261" s="20"/>
      <c r="J261" s="21">
        <f t="shared" si="59"/>
        <v>0</v>
      </c>
      <c r="K261" s="20"/>
      <c r="L261" s="21">
        <f t="shared" si="60"/>
        <v>0</v>
      </c>
      <c r="M261" s="20"/>
      <c r="N261" s="33">
        <f t="shared" si="63"/>
        <v>0</v>
      </c>
      <c r="O261" s="20"/>
      <c r="P261" s="22"/>
      <c r="Q261" s="20"/>
      <c r="R261" s="22"/>
      <c r="S261" s="20"/>
      <c r="T261" s="22"/>
      <c r="U261" s="20"/>
      <c r="V261" s="22"/>
      <c r="W261" s="20"/>
      <c r="X261" s="22"/>
      <c r="Y261" s="20"/>
      <c r="Z261" s="22"/>
      <c r="AA261" s="20"/>
      <c r="AB261" s="22"/>
      <c r="AC261" s="20"/>
      <c r="AD261" s="22"/>
      <c r="AE261" s="20"/>
      <c r="AF261" s="22"/>
      <c r="AG261" s="20"/>
      <c r="AH261" s="22"/>
      <c r="AI261" s="20"/>
      <c r="AJ261" s="22"/>
      <c r="AK261" s="20"/>
      <c r="AL261" s="22"/>
      <c r="AM261" s="20"/>
      <c r="AN261" s="22"/>
      <c r="AO261" s="20"/>
      <c r="AP261" s="22"/>
      <c r="AQ261" s="20"/>
      <c r="AR261" s="22"/>
      <c r="AS261" s="20"/>
      <c r="AT261" s="22"/>
      <c r="AU261" s="20"/>
      <c r="AV261" s="22"/>
      <c r="AW261" s="20"/>
      <c r="AX261" s="22"/>
      <c r="AY261" s="20"/>
      <c r="AZ261" s="22"/>
      <c r="BA261" s="20"/>
      <c r="BB261" s="22"/>
      <c r="BC261" s="20"/>
      <c r="BD261" s="22"/>
      <c r="BE261" s="20"/>
      <c r="BF261" s="22"/>
      <c r="BG261" s="83"/>
      <c r="BH261" s="84"/>
      <c r="BI261" s="20"/>
      <c r="BJ261" s="95"/>
      <c r="BK261" s="20">
        <v>0</v>
      </c>
      <c r="BL261" s="21">
        <f t="shared" si="61"/>
        <v>0</v>
      </c>
      <c r="BM261" s="20"/>
      <c r="BN261" s="95">
        <f t="shared" si="51"/>
        <v>0</v>
      </c>
      <c r="BO261" s="20"/>
      <c r="BP261" s="21">
        <f t="shared" si="62"/>
        <v>0</v>
      </c>
      <c r="BQ261" s="20"/>
      <c r="BR261" s="22"/>
      <c r="BS261" s="20"/>
      <c r="BT261" s="22"/>
      <c r="BU261" s="20"/>
      <c r="BV261" s="22"/>
      <c r="BW261" s="20"/>
      <c r="BX261" s="22"/>
      <c r="BY261" s="20"/>
      <c r="BZ261" s="172"/>
      <c r="CA261" s="20"/>
      <c r="CB261" s="164"/>
      <c r="CC261" s="20"/>
      <c r="CD261" s="178"/>
      <c r="CE261" s="20"/>
      <c r="CF261" s="95"/>
      <c r="CG261" s="20"/>
      <c r="CH261" s="95"/>
      <c r="CI261" s="20"/>
      <c r="CJ261" s="22"/>
      <c r="CK261" s="20"/>
      <c r="CL261" s="22"/>
      <c r="CM261" s="20"/>
      <c r="CN261" s="22"/>
      <c r="CO261" s="20"/>
      <c r="CP261" s="22"/>
      <c r="CQ261" s="20"/>
      <c r="CR261" s="22"/>
      <c r="CS261" s="20"/>
      <c r="CT261" s="22"/>
      <c r="CU261" s="20"/>
      <c r="CV261" s="22"/>
      <c r="CW261" s="20"/>
      <c r="CX261" s="22"/>
      <c r="CY261" s="20"/>
      <c r="CZ261" s="22"/>
      <c r="DA261" s="20"/>
      <c r="DB261" s="22"/>
      <c r="DC261" s="20"/>
      <c r="DD261" s="22"/>
      <c r="DE261" s="20"/>
      <c r="DF261" s="22"/>
      <c r="DG261" s="20"/>
      <c r="DH261" s="22"/>
      <c r="DI261" s="20"/>
      <c r="DJ261" s="22"/>
      <c r="DK261" s="20"/>
      <c r="DL261" s="22"/>
      <c r="DM261" s="20"/>
      <c r="DN261" s="22"/>
      <c r="DO261" s="20"/>
      <c r="DP261" s="22"/>
      <c r="DQ261" s="20"/>
      <c r="DR261" s="22"/>
      <c r="DS261" s="20"/>
      <c r="DT261" s="22"/>
      <c r="DU261" s="20"/>
      <c r="DV261" s="22"/>
      <c r="DW261" s="20"/>
      <c r="DX261" s="22"/>
      <c r="DY261" s="20"/>
      <c r="DZ261" s="22"/>
      <c r="EA261" s="23">
        <f t="shared" si="56"/>
        <v>0</v>
      </c>
      <c r="EB261" s="21">
        <f t="shared" si="52"/>
        <v>0</v>
      </c>
      <c r="EC261" s="193" t="e">
        <f t="shared" si="53"/>
        <v>#REF!</v>
      </c>
      <c r="ED261" s="193">
        <f t="shared" si="54"/>
        <v>0</v>
      </c>
      <c r="EE261" s="194">
        <f t="shared" si="57"/>
        <v>5</v>
      </c>
      <c r="EF261" s="185"/>
      <c r="EG261" s="185" t="s">
        <v>854</v>
      </c>
      <c r="EH261" s="185" t="s">
        <v>855</v>
      </c>
      <c r="EI261" s="185" t="s">
        <v>389</v>
      </c>
      <c r="EJ261" s="185">
        <v>5</v>
      </c>
      <c r="EK261" s="185">
        <v>3695703.66</v>
      </c>
      <c r="EL261" s="185"/>
      <c r="EM261" s="185"/>
      <c r="EN261" s="185"/>
      <c r="EO261" s="185"/>
      <c r="EP261" s="185"/>
      <c r="EQ261" s="185"/>
      <c r="ER261" s="185"/>
      <c r="ES261" s="185"/>
      <c r="ET261" s="185"/>
      <c r="EU261" s="185"/>
      <c r="EV261" s="185"/>
      <c r="EW261" s="185"/>
      <c r="EX261" s="185"/>
      <c r="EY261" s="185"/>
      <c r="EZ261" s="185"/>
      <c r="FA261" s="185"/>
      <c r="FB261" s="185"/>
      <c r="FC261" s="185"/>
      <c r="FD261" s="185"/>
      <c r="FE261" s="185"/>
      <c r="FF261" s="185"/>
      <c r="FG261" s="195"/>
      <c r="FH261" s="185"/>
      <c r="FI261" s="185"/>
      <c r="FJ261" s="185"/>
      <c r="FK261" s="185"/>
      <c r="FL261" s="185"/>
      <c r="FM261" s="185"/>
      <c r="FN261" s="185"/>
      <c r="FO261" s="185"/>
      <c r="FP261" s="185"/>
      <c r="FQ261" s="185"/>
      <c r="FR261" s="185"/>
      <c r="FS261" s="185"/>
      <c r="FT261" s="185"/>
      <c r="FU261" s="185"/>
      <c r="FV261" s="185"/>
      <c r="FW261" s="185"/>
      <c r="FX261" s="185"/>
      <c r="FY261" s="185"/>
      <c r="FZ261" s="185"/>
      <c r="GA261" s="185"/>
      <c r="GB261" s="185"/>
      <c r="GC261" s="185"/>
      <c r="GD261" s="185"/>
      <c r="GE261" s="185"/>
      <c r="GF261" s="185"/>
      <c r="GG261" s="185"/>
      <c r="GH261" s="185"/>
      <c r="GI261" s="185"/>
      <c r="GJ261" s="185"/>
      <c r="GK261" s="185"/>
      <c r="GL261" s="185"/>
      <c r="GM261" s="185"/>
      <c r="GN261" s="185"/>
      <c r="GO261" s="185"/>
      <c r="GP261" s="185"/>
      <c r="GQ261" s="185"/>
      <c r="GR261" s="185"/>
      <c r="GS261" s="185"/>
      <c r="GT261" s="185"/>
      <c r="GU261" s="185"/>
      <c r="GV261" s="185"/>
      <c r="GW261" s="185"/>
      <c r="GX261" s="185"/>
      <c r="GY261" s="185"/>
      <c r="GZ261" s="185"/>
      <c r="HA261" s="185"/>
      <c r="HB261" s="185"/>
      <c r="HC261" s="185"/>
      <c r="HD261" s="185"/>
      <c r="HE261" s="185"/>
      <c r="HF261" s="185"/>
      <c r="HG261" s="185"/>
      <c r="HH261" s="185"/>
      <c r="HI261" s="185"/>
      <c r="HJ261" s="185"/>
      <c r="HK261" s="185"/>
      <c r="HL261" s="185"/>
      <c r="HM261" s="185"/>
      <c r="HN261" s="185"/>
      <c r="HO261" s="185"/>
      <c r="HP261" s="185"/>
      <c r="HQ261" s="185"/>
      <c r="HR261" s="185"/>
      <c r="HS261" s="185"/>
      <c r="HT261" s="185"/>
      <c r="HU261" s="185"/>
      <c r="HV261" s="185"/>
      <c r="HW261" s="185"/>
      <c r="HX261" s="185"/>
      <c r="HY261" s="185"/>
      <c r="HZ261" s="185"/>
      <c r="IA261" s="185"/>
      <c r="IB261" s="185"/>
      <c r="IC261" s="185"/>
      <c r="ID261" s="185"/>
      <c r="IE261" s="185"/>
      <c r="IF261" s="185"/>
      <c r="IG261" s="185"/>
      <c r="IH261" s="185"/>
      <c r="II261" s="185"/>
      <c r="IJ261" s="185"/>
      <c r="IK261" s="185"/>
      <c r="IL261" s="185"/>
      <c r="IM261" s="185"/>
      <c r="IN261" s="185"/>
      <c r="IO261" s="185"/>
      <c r="IP261" s="185"/>
      <c r="IQ261" s="185"/>
      <c r="IR261" s="185"/>
      <c r="IS261" s="185"/>
      <c r="IT261" s="185"/>
      <c r="IU261" s="185"/>
      <c r="IV261" s="185"/>
      <c r="IW261" s="185"/>
      <c r="IX261" s="185"/>
      <c r="IY261" s="185"/>
      <c r="IZ261" s="185"/>
      <c r="JA261" s="185"/>
      <c r="JB261" s="185"/>
      <c r="JC261" s="185"/>
      <c r="JD261" s="185"/>
      <c r="JE261" s="185"/>
      <c r="JF261" s="185"/>
      <c r="JG261" s="185"/>
      <c r="JH261" s="185"/>
      <c r="JI261" s="185"/>
      <c r="JJ261" s="185"/>
      <c r="JK261" s="185"/>
      <c r="JL261" s="185"/>
      <c r="JM261" s="185"/>
      <c r="JN261" s="185"/>
      <c r="JO261" s="185"/>
      <c r="JP261" s="185"/>
      <c r="JQ261" s="185"/>
      <c r="JR261" s="185"/>
      <c r="JS261" s="185"/>
      <c r="JT261" s="185"/>
      <c r="JU261" s="185"/>
      <c r="JV261" s="185"/>
      <c r="JW261" s="185"/>
      <c r="JX261" s="185"/>
      <c r="JY261" s="185"/>
      <c r="JZ261" s="185"/>
      <c r="KA261" s="185"/>
      <c r="KB261" s="185"/>
      <c r="KC261" s="185"/>
      <c r="KD261" s="185"/>
      <c r="KE261" s="185"/>
      <c r="KF261" s="185"/>
      <c r="KG261" s="185"/>
      <c r="KH261" s="185"/>
      <c r="KI261" s="185"/>
      <c r="KJ261" s="185"/>
      <c r="KK261" s="185"/>
      <c r="KL261" s="185"/>
      <c r="KM261" s="185"/>
      <c r="KN261" s="185"/>
      <c r="KO261" s="185"/>
      <c r="KP261" s="185"/>
      <c r="KQ261" s="185"/>
      <c r="KR261" s="185"/>
      <c r="KS261" s="185"/>
      <c r="KT261" s="185"/>
      <c r="KU261" s="185"/>
      <c r="KV261" s="185"/>
      <c r="KW261" s="185"/>
      <c r="KX261" s="185"/>
      <c r="KY261" s="185"/>
      <c r="KZ261" s="185"/>
      <c r="LA261" s="185"/>
      <c r="LB261" s="185"/>
      <c r="LC261" s="185"/>
      <c r="LD261" s="185"/>
      <c r="LE261" s="185"/>
      <c r="LF261" s="185"/>
      <c r="LG261" s="185"/>
      <c r="LH261" s="185"/>
      <c r="LI261" s="185"/>
      <c r="LJ261" s="185"/>
      <c r="LK261" s="185"/>
      <c r="LL261" s="185"/>
      <c r="LM261" s="185"/>
      <c r="LN261" s="185"/>
      <c r="LO261" s="185"/>
      <c r="LP261" s="185"/>
      <c r="LQ261" s="185"/>
      <c r="LR261" s="185"/>
      <c r="LS261" s="185"/>
      <c r="LT261" s="185"/>
    </row>
    <row r="262" spans="1:332" s="190" customFormat="1" ht="14.45" customHeight="1">
      <c r="A262" s="196" t="str">
        <f t="shared" si="64"/>
        <v>10.1.42</v>
      </c>
      <c r="B262" s="253" t="str">
        <f t="shared" si="64"/>
        <v>ESTACION DE CONTROL 3"</v>
      </c>
      <c r="C262" s="196" t="str">
        <f t="shared" si="64"/>
        <v>UN</v>
      </c>
      <c r="D262" s="196">
        <f t="shared" si="64"/>
        <v>3</v>
      </c>
      <c r="E262" s="196">
        <f t="shared" si="64"/>
        <v>3775024.44</v>
      </c>
      <c r="F262" s="197">
        <f t="shared" si="55"/>
        <v>11325073.32</v>
      </c>
      <c r="G262" s="20"/>
      <c r="H262" s="21">
        <f t="shared" si="58"/>
        <v>0</v>
      </c>
      <c r="I262" s="20"/>
      <c r="J262" s="21">
        <f t="shared" si="59"/>
        <v>0</v>
      </c>
      <c r="K262" s="20"/>
      <c r="L262" s="21">
        <f t="shared" si="60"/>
        <v>0</v>
      </c>
      <c r="M262" s="20"/>
      <c r="N262" s="33">
        <f t="shared" si="63"/>
        <v>0</v>
      </c>
      <c r="O262" s="20"/>
      <c r="P262" s="22"/>
      <c r="Q262" s="20"/>
      <c r="R262" s="22"/>
      <c r="S262" s="20"/>
      <c r="T262" s="22"/>
      <c r="U262" s="20"/>
      <c r="V262" s="22"/>
      <c r="W262" s="20"/>
      <c r="X262" s="22"/>
      <c r="Y262" s="20"/>
      <c r="Z262" s="22"/>
      <c r="AA262" s="20"/>
      <c r="AB262" s="22"/>
      <c r="AC262" s="20"/>
      <c r="AD262" s="22"/>
      <c r="AE262" s="20"/>
      <c r="AF262" s="22"/>
      <c r="AG262" s="20"/>
      <c r="AH262" s="22"/>
      <c r="AI262" s="20"/>
      <c r="AJ262" s="22"/>
      <c r="AK262" s="20"/>
      <c r="AL262" s="22"/>
      <c r="AM262" s="20"/>
      <c r="AN262" s="22"/>
      <c r="AO262" s="20"/>
      <c r="AP262" s="22"/>
      <c r="AQ262" s="20"/>
      <c r="AR262" s="22"/>
      <c r="AS262" s="20"/>
      <c r="AT262" s="22"/>
      <c r="AU262" s="20"/>
      <c r="AV262" s="22"/>
      <c r="AW262" s="20"/>
      <c r="AX262" s="22"/>
      <c r="AY262" s="20"/>
      <c r="AZ262" s="22"/>
      <c r="BA262" s="20"/>
      <c r="BB262" s="22"/>
      <c r="BC262" s="20"/>
      <c r="BD262" s="22"/>
      <c r="BE262" s="20"/>
      <c r="BF262" s="22"/>
      <c r="BG262" s="83"/>
      <c r="BH262" s="84"/>
      <c r="BI262" s="20"/>
      <c r="BJ262" s="95"/>
      <c r="BK262" s="20">
        <v>0</v>
      </c>
      <c r="BL262" s="21">
        <f t="shared" si="61"/>
        <v>0</v>
      </c>
      <c r="BM262" s="20"/>
      <c r="BN262" s="95">
        <f t="shared" ref="BN262:BN325" si="65">+BM262*E262</f>
        <v>0</v>
      </c>
      <c r="BO262" s="20"/>
      <c r="BP262" s="21">
        <f t="shared" si="62"/>
        <v>0</v>
      </c>
      <c r="BQ262" s="20"/>
      <c r="BR262" s="22"/>
      <c r="BS262" s="20"/>
      <c r="BT262" s="22"/>
      <c r="BU262" s="20"/>
      <c r="BV262" s="22"/>
      <c r="BW262" s="20"/>
      <c r="BX262" s="22"/>
      <c r="BY262" s="20"/>
      <c r="BZ262" s="172"/>
      <c r="CA262" s="20"/>
      <c r="CB262" s="164"/>
      <c r="CC262" s="20"/>
      <c r="CD262" s="178"/>
      <c r="CE262" s="20"/>
      <c r="CF262" s="95"/>
      <c r="CG262" s="20"/>
      <c r="CH262" s="95"/>
      <c r="CI262" s="20"/>
      <c r="CJ262" s="22"/>
      <c r="CK262" s="20"/>
      <c r="CL262" s="22"/>
      <c r="CM262" s="20"/>
      <c r="CN262" s="22"/>
      <c r="CO262" s="20"/>
      <c r="CP262" s="22"/>
      <c r="CQ262" s="20"/>
      <c r="CR262" s="22"/>
      <c r="CS262" s="20"/>
      <c r="CT262" s="22"/>
      <c r="CU262" s="20"/>
      <c r="CV262" s="22"/>
      <c r="CW262" s="20"/>
      <c r="CX262" s="22"/>
      <c r="CY262" s="20"/>
      <c r="CZ262" s="22"/>
      <c r="DA262" s="20"/>
      <c r="DB262" s="22"/>
      <c r="DC262" s="20"/>
      <c r="DD262" s="22"/>
      <c r="DE262" s="20"/>
      <c r="DF262" s="22"/>
      <c r="DG262" s="20"/>
      <c r="DH262" s="22"/>
      <c r="DI262" s="20"/>
      <c r="DJ262" s="22"/>
      <c r="DK262" s="20"/>
      <c r="DL262" s="22"/>
      <c r="DM262" s="20"/>
      <c r="DN262" s="22"/>
      <c r="DO262" s="20"/>
      <c r="DP262" s="22"/>
      <c r="DQ262" s="20"/>
      <c r="DR262" s="22"/>
      <c r="DS262" s="20"/>
      <c r="DT262" s="22"/>
      <c r="DU262" s="20"/>
      <c r="DV262" s="22"/>
      <c r="DW262" s="20"/>
      <c r="DX262" s="22"/>
      <c r="DY262" s="20"/>
      <c r="DZ262" s="22"/>
      <c r="EA262" s="23">
        <f t="shared" si="56"/>
        <v>0</v>
      </c>
      <c r="EB262" s="21">
        <f t="shared" ref="EB262:EB325" si="66">+EA262*E262</f>
        <v>0</v>
      </c>
      <c r="EC262" s="193" t="e">
        <f t="shared" ref="EC262:EC325" si="67">+EB262/$EB$745</f>
        <v>#REF!</v>
      </c>
      <c r="ED262" s="193">
        <f t="shared" ref="ED262:ED325" si="68">+EB262/$F$745</f>
        <v>0</v>
      </c>
      <c r="EE262" s="194">
        <f t="shared" si="57"/>
        <v>3</v>
      </c>
      <c r="EF262" s="185"/>
      <c r="EG262" s="185" t="s">
        <v>856</v>
      </c>
      <c r="EH262" s="185" t="s">
        <v>857</v>
      </c>
      <c r="EI262" s="185" t="s">
        <v>389</v>
      </c>
      <c r="EJ262" s="185">
        <v>3</v>
      </c>
      <c r="EK262" s="185">
        <v>3775024.44</v>
      </c>
      <c r="EL262" s="185"/>
      <c r="EM262" s="185"/>
      <c r="EN262" s="185"/>
      <c r="EO262" s="185"/>
      <c r="EP262" s="185"/>
      <c r="EQ262" s="185"/>
      <c r="ER262" s="185"/>
      <c r="ES262" s="185"/>
      <c r="ET262" s="185"/>
      <c r="EU262" s="185"/>
      <c r="EV262" s="185"/>
      <c r="EW262" s="185"/>
      <c r="EX262" s="185"/>
      <c r="EY262" s="185"/>
      <c r="EZ262" s="185"/>
      <c r="FA262" s="185"/>
      <c r="FB262" s="185"/>
      <c r="FC262" s="185"/>
      <c r="FD262" s="185"/>
      <c r="FE262" s="185"/>
      <c r="FF262" s="185"/>
      <c r="FG262" s="195"/>
      <c r="FH262" s="185"/>
      <c r="FI262" s="185"/>
      <c r="FJ262" s="185"/>
      <c r="FK262" s="185"/>
      <c r="FL262" s="185"/>
      <c r="FM262" s="185"/>
      <c r="FN262" s="185"/>
      <c r="FO262" s="185"/>
      <c r="FP262" s="185"/>
      <c r="FQ262" s="185"/>
      <c r="FR262" s="185"/>
      <c r="FS262" s="185"/>
      <c r="FT262" s="185"/>
      <c r="FU262" s="185"/>
      <c r="FV262" s="185"/>
      <c r="FW262" s="185"/>
      <c r="FX262" s="185"/>
      <c r="FY262" s="185"/>
      <c r="FZ262" s="185"/>
      <c r="GA262" s="185"/>
      <c r="GB262" s="185"/>
      <c r="GC262" s="185"/>
      <c r="GD262" s="185"/>
      <c r="GE262" s="185"/>
      <c r="GF262" s="185"/>
      <c r="GG262" s="185"/>
      <c r="GH262" s="185"/>
      <c r="GI262" s="185"/>
      <c r="GJ262" s="185"/>
      <c r="GK262" s="185"/>
      <c r="GL262" s="185"/>
      <c r="GM262" s="185"/>
      <c r="GN262" s="185"/>
      <c r="GO262" s="185"/>
      <c r="GP262" s="185"/>
      <c r="GQ262" s="185"/>
      <c r="GR262" s="185"/>
      <c r="GS262" s="185"/>
      <c r="GT262" s="185"/>
      <c r="GU262" s="185"/>
      <c r="GV262" s="185"/>
      <c r="GW262" s="185"/>
      <c r="GX262" s="185"/>
      <c r="GY262" s="185"/>
      <c r="GZ262" s="185"/>
      <c r="HA262" s="185"/>
      <c r="HB262" s="185"/>
      <c r="HC262" s="185"/>
      <c r="HD262" s="185"/>
      <c r="HE262" s="185"/>
      <c r="HF262" s="185"/>
      <c r="HG262" s="185"/>
      <c r="HH262" s="185"/>
      <c r="HI262" s="185"/>
      <c r="HJ262" s="185"/>
      <c r="HK262" s="185"/>
      <c r="HL262" s="185"/>
      <c r="HM262" s="185"/>
      <c r="HN262" s="185"/>
      <c r="HO262" s="185"/>
      <c r="HP262" s="185"/>
      <c r="HQ262" s="185"/>
      <c r="HR262" s="185"/>
      <c r="HS262" s="185"/>
      <c r="HT262" s="185"/>
      <c r="HU262" s="185"/>
      <c r="HV262" s="185"/>
      <c r="HW262" s="185"/>
      <c r="HX262" s="185"/>
      <c r="HY262" s="185"/>
      <c r="HZ262" s="185"/>
      <c r="IA262" s="185"/>
      <c r="IB262" s="185"/>
      <c r="IC262" s="185"/>
      <c r="ID262" s="185"/>
      <c r="IE262" s="185"/>
      <c r="IF262" s="185"/>
      <c r="IG262" s="185"/>
      <c r="IH262" s="185"/>
      <c r="II262" s="185"/>
      <c r="IJ262" s="185"/>
      <c r="IK262" s="185"/>
      <c r="IL262" s="185"/>
      <c r="IM262" s="185"/>
      <c r="IN262" s="185"/>
      <c r="IO262" s="185"/>
      <c r="IP262" s="185"/>
      <c r="IQ262" s="185"/>
      <c r="IR262" s="185"/>
      <c r="IS262" s="185"/>
      <c r="IT262" s="185"/>
      <c r="IU262" s="185"/>
      <c r="IV262" s="185"/>
      <c r="IW262" s="185"/>
      <c r="IX262" s="185"/>
      <c r="IY262" s="185"/>
      <c r="IZ262" s="185"/>
      <c r="JA262" s="185"/>
      <c r="JB262" s="185"/>
      <c r="JC262" s="185"/>
      <c r="JD262" s="185"/>
      <c r="JE262" s="185"/>
      <c r="JF262" s="185"/>
      <c r="JG262" s="185"/>
      <c r="JH262" s="185"/>
      <c r="JI262" s="185"/>
      <c r="JJ262" s="185"/>
      <c r="JK262" s="185"/>
      <c r="JL262" s="185"/>
      <c r="JM262" s="185"/>
      <c r="JN262" s="185"/>
      <c r="JO262" s="185"/>
      <c r="JP262" s="185"/>
      <c r="JQ262" s="185"/>
      <c r="JR262" s="185"/>
      <c r="JS262" s="185"/>
      <c r="JT262" s="185"/>
      <c r="JU262" s="185"/>
      <c r="JV262" s="185"/>
      <c r="JW262" s="185"/>
      <c r="JX262" s="185"/>
      <c r="JY262" s="185"/>
      <c r="JZ262" s="185"/>
      <c r="KA262" s="185"/>
      <c r="KB262" s="185"/>
      <c r="KC262" s="185"/>
      <c r="KD262" s="185"/>
      <c r="KE262" s="185"/>
      <c r="KF262" s="185"/>
      <c r="KG262" s="185"/>
      <c r="KH262" s="185"/>
      <c r="KI262" s="185"/>
      <c r="KJ262" s="185"/>
      <c r="KK262" s="185"/>
      <c r="KL262" s="185"/>
      <c r="KM262" s="185"/>
      <c r="KN262" s="185"/>
      <c r="KO262" s="185"/>
      <c r="KP262" s="185"/>
      <c r="KQ262" s="185"/>
      <c r="KR262" s="185"/>
      <c r="KS262" s="185"/>
      <c r="KT262" s="185"/>
      <c r="KU262" s="185"/>
      <c r="KV262" s="185"/>
      <c r="KW262" s="185"/>
      <c r="KX262" s="185"/>
      <c r="KY262" s="185"/>
      <c r="KZ262" s="185"/>
      <c r="LA262" s="185"/>
      <c r="LB262" s="185"/>
      <c r="LC262" s="185"/>
      <c r="LD262" s="185"/>
      <c r="LE262" s="185"/>
      <c r="LF262" s="185"/>
      <c r="LG262" s="185"/>
      <c r="LH262" s="185"/>
      <c r="LI262" s="185"/>
      <c r="LJ262" s="185"/>
      <c r="LK262" s="185"/>
      <c r="LL262" s="185"/>
      <c r="LM262" s="185"/>
      <c r="LN262" s="185"/>
      <c r="LO262" s="185"/>
      <c r="LP262" s="185"/>
      <c r="LQ262" s="185"/>
      <c r="LR262" s="185"/>
      <c r="LS262" s="185"/>
      <c r="LT262" s="185"/>
    </row>
    <row r="263" spans="1:332" s="190" customFormat="1" ht="15" customHeight="1">
      <c r="A263" s="196" t="str">
        <f t="shared" si="64"/>
        <v>10.1.43</v>
      </c>
      <c r="B263" s="253" t="str">
        <f t="shared" si="64"/>
        <v>ESTACION DE CONTROL4"</v>
      </c>
      <c r="C263" s="196" t="str">
        <f t="shared" si="64"/>
        <v>UN</v>
      </c>
      <c r="D263" s="196">
        <f t="shared" si="64"/>
        <v>3</v>
      </c>
      <c r="E263" s="196">
        <f t="shared" si="64"/>
        <v>4259509.6500000004</v>
      </c>
      <c r="F263" s="197">
        <f t="shared" ref="F263:F326" si="69">+D263*E263</f>
        <v>12778528.950000001</v>
      </c>
      <c r="G263" s="20"/>
      <c r="H263" s="21">
        <f t="shared" si="58"/>
        <v>0</v>
      </c>
      <c r="I263" s="20"/>
      <c r="J263" s="21">
        <f t="shared" si="59"/>
        <v>0</v>
      </c>
      <c r="K263" s="20"/>
      <c r="L263" s="21">
        <f t="shared" si="60"/>
        <v>0</v>
      </c>
      <c r="M263" s="20"/>
      <c r="N263" s="33">
        <f t="shared" si="63"/>
        <v>0</v>
      </c>
      <c r="O263" s="20"/>
      <c r="P263" s="22"/>
      <c r="Q263" s="20"/>
      <c r="R263" s="22"/>
      <c r="S263" s="20"/>
      <c r="T263" s="22"/>
      <c r="U263" s="20"/>
      <c r="V263" s="22"/>
      <c r="W263" s="20"/>
      <c r="X263" s="22"/>
      <c r="Y263" s="20"/>
      <c r="Z263" s="22"/>
      <c r="AA263" s="20"/>
      <c r="AB263" s="22"/>
      <c r="AC263" s="20"/>
      <c r="AD263" s="22"/>
      <c r="AE263" s="20"/>
      <c r="AF263" s="22"/>
      <c r="AG263" s="20"/>
      <c r="AH263" s="22"/>
      <c r="AI263" s="20"/>
      <c r="AJ263" s="22"/>
      <c r="AK263" s="20"/>
      <c r="AL263" s="22"/>
      <c r="AM263" s="20"/>
      <c r="AN263" s="22"/>
      <c r="AO263" s="20"/>
      <c r="AP263" s="22"/>
      <c r="AQ263" s="20"/>
      <c r="AR263" s="22"/>
      <c r="AS263" s="20"/>
      <c r="AT263" s="22"/>
      <c r="AU263" s="20"/>
      <c r="AV263" s="22"/>
      <c r="AW263" s="20"/>
      <c r="AX263" s="22"/>
      <c r="AY263" s="20"/>
      <c r="AZ263" s="22"/>
      <c r="BA263" s="20"/>
      <c r="BB263" s="22"/>
      <c r="BC263" s="20"/>
      <c r="BD263" s="22"/>
      <c r="BE263" s="20"/>
      <c r="BF263" s="22"/>
      <c r="BG263" s="83"/>
      <c r="BH263" s="84"/>
      <c r="BI263" s="20"/>
      <c r="BJ263" s="95"/>
      <c r="BK263" s="20">
        <v>0</v>
      </c>
      <c r="BL263" s="21">
        <f t="shared" si="61"/>
        <v>0</v>
      </c>
      <c r="BM263" s="20"/>
      <c r="BN263" s="95">
        <f t="shared" si="65"/>
        <v>0</v>
      </c>
      <c r="BO263" s="20"/>
      <c r="BP263" s="21">
        <f t="shared" si="62"/>
        <v>0</v>
      </c>
      <c r="BQ263" s="20"/>
      <c r="BR263" s="22"/>
      <c r="BS263" s="20"/>
      <c r="BT263" s="22"/>
      <c r="BU263" s="20"/>
      <c r="BV263" s="22"/>
      <c r="BW263" s="20"/>
      <c r="BX263" s="22"/>
      <c r="BY263" s="20"/>
      <c r="BZ263" s="172"/>
      <c r="CA263" s="20"/>
      <c r="CB263" s="164"/>
      <c r="CC263" s="20"/>
      <c r="CD263" s="178"/>
      <c r="CE263" s="20"/>
      <c r="CF263" s="95"/>
      <c r="CG263" s="20"/>
      <c r="CH263" s="95"/>
      <c r="CI263" s="20"/>
      <c r="CJ263" s="22"/>
      <c r="CK263" s="20"/>
      <c r="CL263" s="22"/>
      <c r="CM263" s="20"/>
      <c r="CN263" s="22"/>
      <c r="CO263" s="20"/>
      <c r="CP263" s="22"/>
      <c r="CQ263" s="20"/>
      <c r="CR263" s="22"/>
      <c r="CS263" s="20"/>
      <c r="CT263" s="22"/>
      <c r="CU263" s="20"/>
      <c r="CV263" s="22"/>
      <c r="CW263" s="20"/>
      <c r="CX263" s="22"/>
      <c r="CY263" s="20"/>
      <c r="CZ263" s="22"/>
      <c r="DA263" s="20"/>
      <c r="DB263" s="22"/>
      <c r="DC263" s="20"/>
      <c r="DD263" s="22"/>
      <c r="DE263" s="20"/>
      <c r="DF263" s="22"/>
      <c r="DG263" s="20"/>
      <c r="DH263" s="22"/>
      <c r="DI263" s="20"/>
      <c r="DJ263" s="22"/>
      <c r="DK263" s="20"/>
      <c r="DL263" s="22"/>
      <c r="DM263" s="20"/>
      <c r="DN263" s="22"/>
      <c r="DO263" s="20"/>
      <c r="DP263" s="22"/>
      <c r="DQ263" s="20"/>
      <c r="DR263" s="22"/>
      <c r="DS263" s="20"/>
      <c r="DT263" s="22"/>
      <c r="DU263" s="20"/>
      <c r="DV263" s="22"/>
      <c r="DW263" s="20"/>
      <c r="DX263" s="22"/>
      <c r="DY263" s="20"/>
      <c r="DZ263" s="22"/>
      <c r="EA263" s="23">
        <f t="shared" ref="EA263:EA326" si="70">+G263+I263+K263+M263+O263+Q263+S263+U263+W263+Y263+AA263+AC263+AE263+AG263+AI263+AK263+AM263+AO263+AQ263+AW263+AS263+AU263+AY263+BA263+BC263+BE263+BG263+BI263+BK263+BM263+BO263+BQ263+BS263+BU263+BW263+BY263+CA263+CC263+CE263+CG263+CI263+CK263+CM263+CO263+CQ263+CS263+CU263+CW263+CY263+DA263+DC263+DE263+DG263+DI263+DK263+DM263+DO263+DQ263+DS263+DU263+DW263+DY263</f>
        <v>0</v>
      </c>
      <c r="EB263" s="21">
        <f t="shared" si="66"/>
        <v>0</v>
      </c>
      <c r="EC263" s="193" t="e">
        <f t="shared" si="67"/>
        <v>#REF!</v>
      </c>
      <c r="ED263" s="193">
        <f t="shared" si="68"/>
        <v>0</v>
      </c>
      <c r="EE263" s="194">
        <f t="shared" ref="EE263:EE326" si="71">D263-EA263</f>
        <v>3</v>
      </c>
      <c r="EF263" s="185"/>
      <c r="EG263" s="185" t="s">
        <v>858</v>
      </c>
      <c r="EH263" s="185" t="s">
        <v>859</v>
      </c>
      <c r="EI263" s="185" t="s">
        <v>389</v>
      </c>
      <c r="EJ263" s="185">
        <v>3</v>
      </c>
      <c r="EK263" s="185">
        <v>4259509.6500000004</v>
      </c>
      <c r="EL263" s="185"/>
      <c r="EM263" s="185"/>
      <c r="EN263" s="185"/>
      <c r="EO263" s="185"/>
      <c r="EP263" s="185"/>
      <c r="EQ263" s="185"/>
      <c r="ER263" s="185"/>
      <c r="ES263" s="185"/>
      <c r="ET263" s="185"/>
      <c r="EU263" s="185"/>
      <c r="EV263" s="185"/>
      <c r="EW263" s="185"/>
      <c r="EX263" s="185"/>
      <c r="EY263" s="185"/>
      <c r="EZ263" s="185"/>
      <c r="FA263" s="185"/>
      <c r="FB263" s="185"/>
      <c r="FC263" s="185"/>
      <c r="FD263" s="185"/>
      <c r="FE263" s="185"/>
      <c r="FF263" s="185"/>
      <c r="FG263" s="195"/>
      <c r="FH263" s="185"/>
      <c r="FI263" s="185"/>
      <c r="FJ263" s="185"/>
      <c r="FK263" s="185"/>
      <c r="FL263" s="185"/>
      <c r="FM263" s="185"/>
      <c r="FN263" s="185"/>
      <c r="FO263" s="185"/>
      <c r="FP263" s="185"/>
      <c r="FQ263" s="185"/>
      <c r="FR263" s="185"/>
      <c r="FS263" s="185"/>
      <c r="FT263" s="185"/>
      <c r="FU263" s="185"/>
      <c r="FV263" s="185"/>
      <c r="FW263" s="185"/>
      <c r="FX263" s="185"/>
      <c r="FY263" s="185"/>
      <c r="FZ263" s="185"/>
      <c r="GA263" s="185"/>
      <c r="GB263" s="185"/>
      <c r="GC263" s="185"/>
      <c r="GD263" s="185"/>
      <c r="GE263" s="185"/>
      <c r="GF263" s="185"/>
      <c r="GG263" s="185"/>
      <c r="GH263" s="185"/>
      <c r="GI263" s="185"/>
      <c r="GJ263" s="185"/>
      <c r="GK263" s="185"/>
      <c r="GL263" s="185"/>
      <c r="GM263" s="185"/>
      <c r="GN263" s="185"/>
      <c r="GO263" s="185"/>
      <c r="GP263" s="185"/>
      <c r="GQ263" s="185"/>
      <c r="GR263" s="185"/>
      <c r="GS263" s="185"/>
      <c r="GT263" s="185"/>
      <c r="GU263" s="185"/>
      <c r="GV263" s="185"/>
      <c r="GW263" s="185"/>
      <c r="GX263" s="185"/>
      <c r="GY263" s="185"/>
      <c r="GZ263" s="185"/>
      <c r="HA263" s="185"/>
      <c r="HB263" s="185"/>
      <c r="HC263" s="185"/>
      <c r="HD263" s="185"/>
      <c r="HE263" s="185"/>
      <c r="HF263" s="185"/>
      <c r="HG263" s="185"/>
      <c r="HH263" s="185"/>
      <c r="HI263" s="185"/>
      <c r="HJ263" s="185"/>
      <c r="HK263" s="185"/>
      <c r="HL263" s="185"/>
      <c r="HM263" s="185"/>
      <c r="HN263" s="185"/>
      <c r="HO263" s="185"/>
      <c r="HP263" s="185"/>
      <c r="HQ263" s="185"/>
      <c r="HR263" s="185"/>
      <c r="HS263" s="185"/>
      <c r="HT263" s="185"/>
      <c r="HU263" s="185"/>
      <c r="HV263" s="185"/>
      <c r="HW263" s="185"/>
      <c r="HX263" s="185"/>
      <c r="HY263" s="185"/>
      <c r="HZ263" s="185"/>
      <c r="IA263" s="185"/>
      <c r="IB263" s="185"/>
      <c r="IC263" s="185"/>
      <c r="ID263" s="185"/>
      <c r="IE263" s="185"/>
      <c r="IF263" s="185"/>
      <c r="IG263" s="185"/>
      <c r="IH263" s="185"/>
      <c r="II263" s="185"/>
      <c r="IJ263" s="185"/>
      <c r="IK263" s="185"/>
      <c r="IL263" s="185"/>
      <c r="IM263" s="185"/>
      <c r="IN263" s="185"/>
      <c r="IO263" s="185"/>
      <c r="IP263" s="185"/>
      <c r="IQ263" s="185"/>
      <c r="IR263" s="185"/>
      <c r="IS263" s="185"/>
      <c r="IT263" s="185"/>
      <c r="IU263" s="185"/>
      <c r="IV263" s="185"/>
      <c r="IW263" s="185"/>
      <c r="IX263" s="185"/>
      <c r="IY263" s="185"/>
      <c r="IZ263" s="185"/>
      <c r="JA263" s="185"/>
      <c r="JB263" s="185"/>
      <c r="JC263" s="185"/>
      <c r="JD263" s="185"/>
      <c r="JE263" s="185"/>
      <c r="JF263" s="185"/>
      <c r="JG263" s="185"/>
      <c r="JH263" s="185"/>
      <c r="JI263" s="185"/>
      <c r="JJ263" s="185"/>
      <c r="JK263" s="185"/>
      <c r="JL263" s="185"/>
      <c r="JM263" s="185"/>
      <c r="JN263" s="185"/>
      <c r="JO263" s="185"/>
      <c r="JP263" s="185"/>
      <c r="JQ263" s="185"/>
      <c r="JR263" s="185"/>
      <c r="JS263" s="185"/>
      <c r="JT263" s="185"/>
      <c r="JU263" s="185"/>
      <c r="JV263" s="185"/>
      <c r="JW263" s="185"/>
      <c r="JX263" s="185"/>
      <c r="JY263" s="185"/>
      <c r="JZ263" s="185"/>
      <c r="KA263" s="185"/>
      <c r="KB263" s="185"/>
      <c r="KC263" s="185"/>
      <c r="KD263" s="185"/>
      <c r="KE263" s="185"/>
      <c r="KF263" s="185"/>
      <c r="KG263" s="185"/>
      <c r="KH263" s="185"/>
      <c r="KI263" s="185"/>
      <c r="KJ263" s="185"/>
      <c r="KK263" s="185"/>
      <c r="KL263" s="185"/>
      <c r="KM263" s="185"/>
      <c r="KN263" s="185"/>
      <c r="KO263" s="185"/>
      <c r="KP263" s="185"/>
      <c r="KQ263" s="185"/>
      <c r="KR263" s="185"/>
      <c r="KS263" s="185"/>
      <c r="KT263" s="185"/>
      <c r="KU263" s="185"/>
      <c r="KV263" s="185"/>
      <c r="KW263" s="185"/>
      <c r="KX263" s="185"/>
      <c r="KY263" s="185"/>
      <c r="KZ263" s="185"/>
      <c r="LA263" s="185"/>
      <c r="LB263" s="185"/>
      <c r="LC263" s="185"/>
      <c r="LD263" s="185"/>
      <c r="LE263" s="185"/>
      <c r="LF263" s="185"/>
      <c r="LG263" s="185"/>
      <c r="LH263" s="185"/>
      <c r="LI263" s="185"/>
      <c r="LJ263" s="185"/>
      <c r="LK263" s="185"/>
      <c r="LL263" s="185"/>
      <c r="LM263" s="185"/>
      <c r="LN263" s="185"/>
      <c r="LO263" s="185"/>
      <c r="LP263" s="185"/>
      <c r="LQ263" s="185"/>
      <c r="LR263" s="185"/>
      <c r="LS263" s="185"/>
      <c r="LT263" s="185"/>
    </row>
    <row r="264" spans="1:332" ht="14.45" customHeight="1">
      <c r="A264" s="196" t="str">
        <f t="shared" si="64"/>
        <v>10.1.44</v>
      </c>
      <c r="B264" s="253" t="str">
        <f t="shared" si="64"/>
        <v>PERNO ANCLAJE SISTEMA XBT - ESTRUCTURA METALICA</v>
      </c>
      <c r="C264" s="196" t="str">
        <f t="shared" si="64"/>
        <v>UN</v>
      </c>
      <c r="D264" s="196">
        <f t="shared" si="64"/>
        <v>300</v>
      </c>
      <c r="E264" s="196">
        <f t="shared" si="64"/>
        <v>39248.550000000003</v>
      </c>
      <c r="F264" s="197">
        <f t="shared" si="69"/>
        <v>11774565</v>
      </c>
      <c r="G264" s="20"/>
      <c r="H264" s="21">
        <f t="shared" ref="H264:H327" si="72">+E264*G264</f>
        <v>0</v>
      </c>
      <c r="I264" s="20"/>
      <c r="J264" s="21">
        <f t="shared" ref="J264:J327" si="73">I264*E264</f>
        <v>0</v>
      </c>
      <c r="K264" s="20"/>
      <c r="L264" s="21">
        <f t="shared" ref="L264:L327" si="74">K264*E264</f>
        <v>0</v>
      </c>
      <c r="M264" s="20"/>
      <c r="N264" s="33">
        <f t="shared" si="63"/>
        <v>0</v>
      </c>
      <c r="O264" s="20"/>
      <c r="P264" s="22"/>
      <c r="Q264" s="20"/>
      <c r="R264" s="22"/>
      <c r="S264" s="20"/>
      <c r="T264" s="22"/>
      <c r="U264" s="20"/>
      <c r="V264" s="22"/>
      <c r="W264" s="20"/>
      <c r="X264" s="22"/>
      <c r="Y264" s="20"/>
      <c r="Z264" s="22"/>
      <c r="AA264" s="20"/>
      <c r="AB264" s="22"/>
      <c r="AC264" s="20"/>
      <c r="AD264" s="22"/>
      <c r="AE264" s="20"/>
      <c r="AF264" s="22"/>
      <c r="AG264" s="20"/>
      <c r="AH264" s="22"/>
      <c r="AI264" s="20"/>
      <c r="AJ264" s="22"/>
      <c r="AK264" s="20"/>
      <c r="AL264" s="22"/>
      <c r="AM264" s="20"/>
      <c r="AN264" s="22"/>
      <c r="AO264" s="20"/>
      <c r="AP264" s="22"/>
      <c r="AQ264" s="20"/>
      <c r="AR264" s="22"/>
      <c r="AS264" s="20"/>
      <c r="AT264" s="22"/>
      <c r="AU264" s="20"/>
      <c r="AV264" s="22"/>
      <c r="AW264" s="20"/>
      <c r="AX264" s="22"/>
      <c r="AY264" s="20"/>
      <c r="AZ264" s="22"/>
      <c r="BA264" s="20"/>
      <c r="BB264" s="22"/>
      <c r="BC264" s="20"/>
      <c r="BD264" s="22"/>
      <c r="BE264" s="20"/>
      <c r="BF264" s="22"/>
      <c r="BG264" s="83"/>
      <c r="BH264" s="84"/>
      <c r="BI264" s="20"/>
      <c r="BJ264" s="95"/>
      <c r="BK264" s="20">
        <v>0</v>
      </c>
      <c r="BL264" s="21">
        <f t="shared" ref="BL264:BL327" si="75">BK264*E264</f>
        <v>0</v>
      </c>
      <c r="BM264" s="20"/>
      <c r="BN264" s="95">
        <f t="shared" si="65"/>
        <v>0</v>
      </c>
      <c r="BO264" s="20"/>
      <c r="BP264" s="21">
        <f t="shared" ref="BP264:BP327" si="76">BO264*E264</f>
        <v>0</v>
      </c>
      <c r="BQ264" s="20"/>
      <c r="BR264" s="22"/>
      <c r="BS264" s="20"/>
      <c r="BT264" s="22"/>
      <c r="BU264" s="20"/>
      <c r="BV264" s="22"/>
      <c r="BW264" s="20"/>
      <c r="BX264" s="22"/>
      <c r="BY264" s="20"/>
      <c r="BZ264" s="172"/>
      <c r="CA264" s="20"/>
      <c r="CB264" s="164"/>
      <c r="CC264" s="20"/>
      <c r="CD264" s="178"/>
      <c r="CE264" s="20"/>
      <c r="CF264" s="95"/>
      <c r="CG264" s="20"/>
      <c r="CH264" s="95"/>
      <c r="CI264" s="20"/>
      <c r="CJ264" s="22"/>
      <c r="CK264" s="20"/>
      <c r="CL264" s="22"/>
      <c r="CM264" s="20"/>
      <c r="CN264" s="22"/>
      <c r="CO264" s="20"/>
      <c r="CP264" s="22"/>
      <c r="CQ264" s="20"/>
      <c r="CR264" s="22"/>
      <c r="CS264" s="20"/>
      <c r="CT264" s="22"/>
      <c r="CU264" s="20"/>
      <c r="CV264" s="22"/>
      <c r="CW264" s="20"/>
      <c r="CX264" s="22"/>
      <c r="CY264" s="20"/>
      <c r="CZ264" s="22"/>
      <c r="DA264" s="20"/>
      <c r="DB264" s="22"/>
      <c r="DC264" s="20"/>
      <c r="DD264" s="22"/>
      <c r="DE264" s="20"/>
      <c r="DF264" s="22"/>
      <c r="DG264" s="20"/>
      <c r="DH264" s="22"/>
      <c r="DI264" s="20"/>
      <c r="DJ264" s="22"/>
      <c r="DK264" s="20"/>
      <c r="DL264" s="22"/>
      <c r="DM264" s="20"/>
      <c r="DN264" s="22"/>
      <c r="DO264" s="20"/>
      <c r="DP264" s="22"/>
      <c r="DQ264" s="20"/>
      <c r="DR264" s="22"/>
      <c r="DS264" s="20"/>
      <c r="DT264" s="22"/>
      <c r="DU264" s="20"/>
      <c r="DV264" s="22"/>
      <c r="DW264" s="20"/>
      <c r="DX264" s="22"/>
      <c r="DY264" s="20"/>
      <c r="DZ264" s="22"/>
      <c r="EA264" s="23">
        <f t="shared" si="70"/>
        <v>0</v>
      </c>
      <c r="EB264" s="21">
        <f t="shared" si="66"/>
        <v>0</v>
      </c>
      <c r="EC264" s="193" t="e">
        <f t="shared" si="67"/>
        <v>#REF!</v>
      </c>
      <c r="ED264" s="193">
        <f t="shared" si="68"/>
        <v>0</v>
      </c>
      <c r="EE264" s="194">
        <f t="shared" si="71"/>
        <v>300</v>
      </c>
      <c r="EF264" s="185"/>
      <c r="EG264" s="185" t="s">
        <v>860</v>
      </c>
      <c r="EH264" s="185" t="s">
        <v>861</v>
      </c>
      <c r="EI264" s="185" t="s">
        <v>389</v>
      </c>
      <c r="EJ264" s="185">
        <v>300</v>
      </c>
      <c r="EK264" s="185">
        <v>39248.550000000003</v>
      </c>
      <c r="EL264" s="185"/>
      <c r="EM264" s="185"/>
      <c r="EN264" s="185"/>
      <c r="EO264" s="185"/>
      <c r="EP264" s="185"/>
      <c r="EQ264" s="185"/>
      <c r="ER264" s="185"/>
      <c r="ES264" s="185"/>
      <c r="ET264" s="185"/>
      <c r="EU264" s="185"/>
      <c r="EV264" s="185"/>
      <c r="EW264" s="185"/>
      <c r="EX264" s="185"/>
      <c r="EY264" s="185"/>
      <c r="EZ264" s="185"/>
      <c r="FA264" s="185"/>
      <c r="FB264" s="185"/>
      <c r="FC264" s="185"/>
      <c r="FD264" s="185"/>
      <c r="FE264" s="185"/>
      <c r="FF264" s="185"/>
      <c r="FG264" s="195"/>
      <c r="FH264" s="185"/>
      <c r="FI264" s="185"/>
      <c r="FJ264" s="185"/>
      <c r="FK264" s="185"/>
      <c r="FL264" s="185"/>
      <c r="FM264" s="185"/>
      <c r="FN264" s="185"/>
      <c r="FO264" s="185"/>
      <c r="FP264" s="185"/>
      <c r="FQ264" s="185"/>
      <c r="FR264" s="185"/>
      <c r="FS264" s="185"/>
      <c r="FT264" s="185"/>
      <c r="FU264" s="185"/>
      <c r="FV264" s="185"/>
      <c r="FW264" s="185"/>
      <c r="FX264" s="185"/>
      <c r="FY264" s="185"/>
      <c r="FZ264" s="185"/>
      <c r="GA264" s="185"/>
      <c r="GB264" s="185"/>
      <c r="GC264" s="185"/>
      <c r="GD264" s="185"/>
      <c r="GE264" s="185"/>
      <c r="GF264" s="185"/>
      <c r="GG264" s="185"/>
      <c r="GH264" s="185"/>
      <c r="GI264" s="185"/>
      <c r="GJ264" s="185"/>
      <c r="GK264" s="185"/>
      <c r="GL264" s="185"/>
      <c r="GM264" s="185"/>
      <c r="GN264" s="185"/>
      <c r="GO264" s="185"/>
      <c r="GP264" s="185"/>
      <c r="GQ264" s="185"/>
      <c r="GR264" s="185"/>
      <c r="GS264" s="185"/>
      <c r="GT264" s="185"/>
      <c r="GU264" s="185"/>
      <c r="GV264" s="185"/>
      <c r="GW264" s="185"/>
      <c r="GX264" s="185"/>
      <c r="GY264" s="185"/>
      <c r="GZ264" s="185"/>
      <c r="HA264" s="185"/>
      <c r="HB264" s="185"/>
      <c r="HC264" s="185"/>
      <c r="HD264" s="185"/>
      <c r="HE264" s="185"/>
      <c r="HF264" s="185"/>
      <c r="HG264" s="185"/>
      <c r="HH264" s="185"/>
      <c r="HI264" s="185"/>
      <c r="HJ264" s="185"/>
      <c r="HK264" s="185"/>
      <c r="HL264" s="185"/>
      <c r="HM264" s="185"/>
      <c r="HN264" s="185"/>
      <c r="HO264" s="185"/>
      <c r="HP264" s="185"/>
      <c r="HQ264" s="185"/>
      <c r="HR264" s="185"/>
      <c r="HS264" s="185"/>
      <c r="HT264" s="185"/>
      <c r="HU264" s="185"/>
      <c r="HV264" s="185"/>
      <c r="HW264" s="185"/>
      <c r="HX264" s="185"/>
      <c r="HY264" s="185"/>
      <c r="HZ264" s="185"/>
      <c r="IA264" s="185"/>
      <c r="IB264" s="185"/>
      <c r="IC264" s="185"/>
      <c r="ID264" s="185"/>
      <c r="IE264" s="185"/>
      <c r="IF264" s="185"/>
      <c r="IG264" s="185"/>
      <c r="IH264" s="185"/>
      <c r="II264" s="185"/>
      <c r="IJ264" s="185"/>
      <c r="IK264" s="185"/>
      <c r="IL264" s="185"/>
      <c r="IM264" s="185"/>
      <c r="IN264" s="185"/>
      <c r="IO264" s="185"/>
      <c r="IP264" s="185"/>
      <c r="IQ264" s="185"/>
      <c r="IR264" s="185"/>
      <c r="IS264" s="185"/>
      <c r="IT264" s="185"/>
      <c r="IU264" s="185"/>
      <c r="IV264" s="185"/>
      <c r="IW264" s="185"/>
      <c r="IX264" s="185"/>
      <c r="IY264" s="185"/>
      <c r="IZ264" s="185"/>
      <c r="JA264" s="185"/>
      <c r="JB264" s="185"/>
      <c r="JC264" s="185"/>
      <c r="JD264" s="185"/>
      <c r="JE264" s="185"/>
      <c r="JF264" s="185"/>
      <c r="JG264" s="185"/>
      <c r="JH264" s="185"/>
      <c r="JI264" s="185"/>
      <c r="JJ264" s="185"/>
      <c r="JK264" s="185"/>
      <c r="JL264" s="185"/>
      <c r="JM264" s="185"/>
      <c r="JN264" s="185"/>
      <c r="JO264" s="185"/>
      <c r="JP264" s="185"/>
      <c r="JQ264" s="185"/>
      <c r="JR264" s="185"/>
      <c r="JS264" s="185"/>
      <c r="JT264" s="185"/>
      <c r="JU264" s="185"/>
      <c r="JV264" s="185"/>
      <c r="JW264" s="185"/>
      <c r="JX264" s="185"/>
      <c r="JY264" s="185"/>
      <c r="JZ264" s="185"/>
      <c r="KA264" s="185"/>
      <c r="KB264" s="185"/>
      <c r="KC264" s="185"/>
      <c r="KD264" s="185"/>
      <c r="KE264" s="185"/>
      <c r="KF264" s="185"/>
      <c r="KG264" s="185"/>
      <c r="KH264" s="185"/>
      <c r="KI264" s="185"/>
      <c r="KJ264" s="185"/>
      <c r="KK264" s="185"/>
      <c r="KL264" s="185"/>
      <c r="KM264" s="185"/>
      <c r="KN264" s="185"/>
      <c r="KO264" s="185"/>
      <c r="KP264" s="185"/>
      <c r="KQ264" s="185"/>
      <c r="KR264" s="185"/>
      <c r="KS264" s="185"/>
      <c r="KT264" s="185"/>
      <c r="KU264" s="185"/>
      <c r="KV264" s="185"/>
      <c r="KW264" s="185"/>
      <c r="KX264" s="185"/>
      <c r="KY264" s="185"/>
      <c r="KZ264" s="185"/>
      <c r="LA264" s="185"/>
      <c r="LB264" s="185"/>
      <c r="LC264" s="185"/>
      <c r="LD264" s="185"/>
      <c r="LE264" s="185"/>
      <c r="LF264" s="185"/>
      <c r="LG264" s="185"/>
      <c r="LH264" s="185"/>
      <c r="LI264" s="185"/>
      <c r="LJ264" s="185"/>
      <c r="LK264" s="185"/>
      <c r="LL264" s="185"/>
      <c r="LM264" s="185"/>
      <c r="LN264" s="185"/>
      <c r="LO264" s="185"/>
      <c r="LP264" s="185"/>
      <c r="LQ264" s="185"/>
      <c r="LR264" s="185"/>
      <c r="LS264" s="185"/>
      <c r="LT264" s="185"/>
    </row>
    <row r="265" spans="1:332" ht="18" customHeight="1">
      <c r="A265" s="196" t="str">
        <f t="shared" si="64"/>
        <v>10.1.45</v>
      </c>
      <c r="B265" s="253" t="str">
        <f t="shared" si="64"/>
        <v xml:space="preserve">suministro e instalacion cruceta acero al carbon  Ø  1" </v>
      </c>
      <c r="C265" s="196" t="str">
        <f t="shared" si="64"/>
        <v>UN</v>
      </c>
      <c r="D265" s="196">
        <f t="shared" si="64"/>
        <v>80</v>
      </c>
      <c r="E265" s="196">
        <f t="shared" si="64"/>
        <v>26102.34</v>
      </c>
      <c r="F265" s="197">
        <f t="shared" si="69"/>
        <v>2088187.2</v>
      </c>
      <c r="G265" s="20"/>
      <c r="H265" s="21">
        <f t="shared" si="72"/>
        <v>0</v>
      </c>
      <c r="I265" s="20"/>
      <c r="J265" s="21">
        <f t="shared" si="73"/>
        <v>0</v>
      </c>
      <c r="K265" s="20"/>
      <c r="L265" s="21">
        <f t="shared" si="74"/>
        <v>0</v>
      </c>
      <c r="M265" s="20"/>
      <c r="N265" s="33">
        <f t="shared" ref="N265:N328" si="77">M265*E265</f>
        <v>0</v>
      </c>
      <c r="O265" s="20"/>
      <c r="P265" s="22"/>
      <c r="Q265" s="20"/>
      <c r="R265" s="22"/>
      <c r="S265" s="20"/>
      <c r="T265" s="22"/>
      <c r="U265" s="20"/>
      <c r="V265" s="22"/>
      <c r="W265" s="20"/>
      <c r="X265" s="22"/>
      <c r="Y265" s="20"/>
      <c r="Z265" s="22"/>
      <c r="AA265" s="20"/>
      <c r="AB265" s="22"/>
      <c r="AC265" s="20"/>
      <c r="AD265" s="22"/>
      <c r="AE265" s="20"/>
      <c r="AF265" s="22"/>
      <c r="AG265" s="20"/>
      <c r="AH265" s="22"/>
      <c r="AI265" s="20"/>
      <c r="AJ265" s="22"/>
      <c r="AK265" s="20"/>
      <c r="AL265" s="22"/>
      <c r="AM265" s="20"/>
      <c r="AN265" s="22"/>
      <c r="AO265" s="20"/>
      <c r="AP265" s="22"/>
      <c r="AQ265" s="20"/>
      <c r="AR265" s="22"/>
      <c r="AS265" s="20"/>
      <c r="AT265" s="22"/>
      <c r="AU265" s="20"/>
      <c r="AV265" s="22"/>
      <c r="AW265" s="20"/>
      <c r="AX265" s="22"/>
      <c r="AY265" s="20"/>
      <c r="AZ265" s="22"/>
      <c r="BA265" s="20"/>
      <c r="BB265" s="22"/>
      <c r="BC265" s="20"/>
      <c r="BD265" s="22"/>
      <c r="BE265" s="20"/>
      <c r="BF265" s="22"/>
      <c r="BG265" s="83"/>
      <c r="BH265" s="84"/>
      <c r="BI265" s="20"/>
      <c r="BJ265" s="95"/>
      <c r="BK265" s="20">
        <v>0</v>
      </c>
      <c r="BL265" s="21">
        <f t="shared" si="75"/>
        <v>0</v>
      </c>
      <c r="BM265" s="20"/>
      <c r="BN265" s="95">
        <f t="shared" si="65"/>
        <v>0</v>
      </c>
      <c r="BO265" s="20"/>
      <c r="BP265" s="21">
        <f t="shared" si="76"/>
        <v>0</v>
      </c>
      <c r="BQ265" s="20"/>
      <c r="BR265" s="22"/>
      <c r="BS265" s="20"/>
      <c r="BT265" s="22"/>
      <c r="BU265" s="20"/>
      <c r="BV265" s="22"/>
      <c r="BW265" s="20"/>
      <c r="BX265" s="22"/>
      <c r="BY265" s="20"/>
      <c r="BZ265" s="172"/>
      <c r="CA265" s="20"/>
      <c r="CB265" s="164"/>
      <c r="CC265" s="20"/>
      <c r="CD265" s="178"/>
      <c r="CE265" s="20"/>
      <c r="CF265" s="95"/>
      <c r="CG265" s="20"/>
      <c r="CH265" s="95"/>
      <c r="CI265" s="20"/>
      <c r="CJ265" s="22"/>
      <c r="CK265" s="20"/>
      <c r="CL265" s="22"/>
      <c r="CM265" s="20"/>
      <c r="CN265" s="22"/>
      <c r="CO265" s="20"/>
      <c r="CP265" s="22"/>
      <c r="CQ265" s="20"/>
      <c r="CR265" s="22"/>
      <c r="CS265" s="20"/>
      <c r="CT265" s="22"/>
      <c r="CU265" s="20"/>
      <c r="CV265" s="22"/>
      <c r="CW265" s="20"/>
      <c r="CX265" s="22"/>
      <c r="CY265" s="20"/>
      <c r="CZ265" s="22"/>
      <c r="DA265" s="20"/>
      <c r="DB265" s="22"/>
      <c r="DC265" s="20"/>
      <c r="DD265" s="22"/>
      <c r="DE265" s="20"/>
      <c r="DF265" s="22"/>
      <c r="DG265" s="20"/>
      <c r="DH265" s="22"/>
      <c r="DI265" s="20"/>
      <c r="DJ265" s="22"/>
      <c r="DK265" s="20"/>
      <c r="DL265" s="22"/>
      <c r="DM265" s="20"/>
      <c r="DN265" s="22"/>
      <c r="DO265" s="20"/>
      <c r="DP265" s="22"/>
      <c r="DQ265" s="20"/>
      <c r="DR265" s="22"/>
      <c r="DS265" s="20"/>
      <c r="DT265" s="22"/>
      <c r="DU265" s="20"/>
      <c r="DV265" s="22"/>
      <c r="DW265" s="20"/>
      <c r="DX265" s="22"/>
      <c r="DY265" s="20"/>
      <c r="DZ265" s="22"/>
      <c r="EA265" s="23">
        <f t="shared" si="70"/>
        <v>0</v>
      </c>
      <c r="EB265" s="21">
        <f t="shared" si="66"/>
        <v>0</v>
      </c>
      <c r="EC265" s="193" t="e">
        <f t="shared" si="67"/>
        <v>#REF!</v>
      </c>
      <c r="ED265" s="193">
        <f t="shared" si="68"/>
        <v>0</v>
      </c>
      <c r="EE265" s="194">
        <f t="shared" si="71"/>
        <v>80</v>
      </c>
      <c r="EF265" s="185"/>
      <c r="EG265" s="185" t="s">
        <v>862</v>
      </c>
      <c r="EH265" s="185" t="s">
        <v>863</v>
      </c>
      <c r="EI265" s="185" t="s">
        <v>389</v>
      </c>
      <c r="EJ265" s="185">
        <v>80</v>
      </c>
      <c r="EK265" s="185">
        <v>26102.34</v>
      </c>
      <c r="EL265" s="185"/>
      <c r="EM265" s="185"/>
      <c r="EN265" s="185"/>
      <c r="EO265" s="185"/>
      <c r="EP265" s="185"/>
      <c r="EQ265" s="185"/>
      <c r="ER265" s="185"/>
      <c r="ES265" s="185"/>
      <c r="ET265" s="185"/>
      <c r="EU265" s="185"/>
      <c r="EV265" s="185"/>
      <c r="EW265" s="185"/>
      <c r="EX265" s="185"/>
      <c r="EY265" s="185"/>
      <c r="EZ265" s="185"/>
      <c r="FA265" s="185"/>
      <c r="FB265" s="185"/>
      <c r="FC265" s="185"/>
      <c r="FD265" s="185"/>
      <c r="FE265" s="185"/>
      <c r="FF265" s="185"/>
      <c r="FG265" s="195"/>
      <c r="FH265" s="185"/>
      <c r="FI265" s="185"/>
      <c r="FJ265" s="185"/>
      <c r="FK265" s="185"/>
      <c r="FL265" s="185"/>
      <c r="FM265" s="185"/>
      <c r="FN265" s="185"/>
      <c r="FO265" s="185"/>
      <c r="FP265" s="185"/>
      <c r="FQ265" s="185"/>
      <c r="FR265" s="185"/>
      <c r="FS265" s="185"/>
      <c r="FT265" s="185"/>
      <c r="FU265" s="185"/>
      <c r="FV265" s="185"/>
      <c r="FW265" s="185"/>
      <c r="FX265" s="185"/>
      <c r="FY265" s="185"/>
      <c r="FZ265" s="185"/>
      <c r="GA265" s="185"/>
      <c r="GB265" s="185"/>
      <c r="GC265" s="185"/>
      <c r="GD265" s="185"/>
      <c r="GE265" s="185"/>
      <c r="GF265" s="185"/>
      <c r="GG265" s="185"/>
      <c r="GH265" s="185"/>
      <c r="GI265" s="185"/>
      <c r="GJ265" s="185"/>
      <c r="GK265" s="185"/>
      <c r="GL265" s="185"/>
      <c r="GM265" s="185"/>
      <c r="GN265" s="185"/>
      <c r="GO265" s="185"/>
      <c r="GP265" s="185"/>
      <c r="GQ265" s="185"/>
      <c r="GR265" s="185"/>
      <c r="GS265" s="185"/>
      <c r="GT265" s="185"/>
      <c r="GU265" s="185"/>
      <c r="GV265" s="185"/>
      <c r="GW265" s="185"/>
      <c r="GX265" s="185"/>
      <c r="GY265" s="185"/>
      <c r="GZ265" s="185"/>
      <c r="HA265" s="185"/>
      <c r="HB265" s="185"/>
      <c r="HC265" s="185"/>
      <c r="HD265" s="185"/>
      <c r="HE265" s="185"/>
      <c r="HF265" s="185"/>
      <c r="HG265" s="185"/>
      <c r="HH265" s="185"/>
      <c r="HI265" s="185"/>
      <c r="HJ265" s="185"/>
      <c r="HK265" s="185"/>
      <c r="HL265" s="185"/>
      <c r="HM265" s="185"/>
      <c r="HN265" s="185"/>
      <c r="HO265" s="185"/>
      <c r="HP265" s="185"/>
      <c r="HQ265" s="185"/>
      <c r="HR265" s="185"/>
      <c r="HS265" s="185"/>
      <c r="HT265" s="185"/>
      <c r="HU265" s="185"/>
      <c r="HV265" s="185"/>
      <c r="HW265" s="185"/>
      <c r="HX265" s="185"/>
      <c r="HY265" s="185"/>
      <c r="HZ265" s="185"/>
      <c r="IA265" s="185"/>
      <c r="IB265" s="185"/>
      <c r="IC265" s="185"/>
      <c r="ID265" s="185"/>
      <c r="IE265" s="185"/>
      <c r="IF265" s="185"/>
      <c r="IG265" s="185"/>
      <c r="IH265" s="185"/>
      <c r="II265" s="185"/>
      <c r="IJ265" s="185"/>
      <c r="IK265" s="185"/>
      <c r="IL265" s="185"/>
      <c r="IM265" s="185"/>
      <c r="IN265" s="185"/>
      <c r="IO265" s="185"/>
      <c r="IP265" s="185"/>
      <c r="IQ265" s="185"/>
      <c r="IR265" s="185"/>
      <c r="IS265" s="185"/>
      <c r="IT265" s="185"/>
      <c r="IU265" s="185"/>
      <c r="IV265" s="185"/>
      <c r="IW265" s="185"/>
      <c r="IX265" s="185"/>
      <c r="IY265" s="185"/>
      <c r="IZ265" s="185"/>
      <c r="JA265" s="185"/>
      <c r="JB265" s="185"/>
      <c r="JC265" s="185"/>
      <c r="JD265" s="185"/>
      <c r="JE265" s="185"/>
      <c r="JF265" s="185"/>
      <c r="JG265" s="185"/>
      <c r="JH265" s="185"/>
      <c r="JI265" s="185"/>
      <c r="JJ265" s="185"/>
      <c r="JK265" s="185"/>
      <c r="JL265" s="185"/>
      <c r="JM265" s="185"/>
      <c r="JN265" s="185"/>
      <c r="JO265" s="185"/>
      <c r="JP265" s="185"/>
      <c r="JQ265" s="185"/>
      <c r="JR265" s="185"/>
      <c r="JS265" s="185"/>
      <c r="JT265" s="185"/>
      <c r="JU265" s="185"/>
      <c r="JV265" s="185"/>
      <c r="JW265" s="185"/>
      <c r="JX265" s="185"/>
      <c r="JY265" s="185"/>
      <c r="JZ265" s="185"/>
      <c r="KA265" s="185"/>
      <c r="KB265" s="185"/>
      <c r="KC265" s="185"/>
      <c r="KD265" s="185"/>
      <c r="KE265" s="185"/>
      <c r="KF265" s="185"/>
      <c r="KG265" s="185"/>
      <c r="KH265" s="185"/>
      <c r="KI265" s="185"/>
      <c r="KJ265" s="185"/>
      <c r="KK265" s="185"/>
      <c r="KL265" s="185"/>
      <c r="KM265" s="185"/>
      <c r="KN265" s="185"/>
      <c r="KO265" s="185"/>
      <c r="KP265" s="185"/>
      <c r="KQ265" s="185"/>
      <c r="KR265" s="185"/>
      <c r="KS265" s="185"/>
      <c r="KT265" s="185"/>
      <c r="KU265" s="185"/>
      <c r="KV265" s="185"/>
      <c r="KW265" s="185"/>
      <c r="KX265" s="185"/>
      <c r="KY265" s="185"/>
      <c r="KZ265" s="185"/>
      <c r="LA265" s="185"/>
      <c r="LB265" s="185"/>
      <c r="LC265" s="185"/>
      <c r="LD265" s="185"/>
      <c r="LE265" s="185"/>
      <c r="LF265" s="185"/>
      <c r="LG265" s="185"/>
      <c r="LH265" s="185"/>
      <c r="LI265" s="185"/>
      <c r="LJ265" s="185"/>
      <c r="LK265" s="185"/>
      <c r="LL265" s="185"/>
      <c r="LM265" s="185"/>
      <c r="LN265" s="185"/>
      <c r="LO265" s="185"/>
      <c r="LP265" s="185"/>
      <c r="LQ265" s="185"/>
      <c r="LR265" s="185"/>
      <c r="LS265" s="185"/>
      <c r="LT265" s="185"/>
    </row>
    <row r="266" spans="1:332" ht="14.45" customHeight="1">
      <c r="A266" s="196" t="str">
        <f t="shared" si="64"/>
        <v>10.1.46</v>
      </c>
      <c r="B266" s="253" t="str">
        <f t="shared" si="64"/>
        <v xml:space="preserve">suministro e instalacion cruceta  ranurada acero al carbon  Ø  1 1/4" </v>
      </c>
      <c r="C266" s="196" t="str">
        <f t="shared" si="64"/>
        <v>UN</v>
      </c>
      <c r="D266" s="196">
        <f t="shared" si="64"/>
        <v>120</v>
      </c>
      <c r="E266" s="196">
        <f t="shared" si="64"/>
        <v>28911.96</v>
      </c>
      <c r="F266" s="197">
        <f t="shared" si="69"/>
        <v>3469435.1999999997</v>
      </c>
      <c r="G266" s="20"/>
      <c r="H266" s="21">
        <f t="shared" si="72"/>
        <v>0</v>
      </c>
      <c r="I266" s="20"/>
      <c r="J266" s="21">
        <f t="shared" si="73"/>
        <v>0</v>
      </c>
      <c r="K266" s="20"/>
      <c r="L266" s="21">
        <f t="shared" si="74"/>
        <v>0</v>
      </c>
      <c r="M266" s="20"/>
      <c r="N266" s="33">
        <f t="shared" si="77"/>
        <v>0</v>
      </c>
      <c r="O266" s="20"/>
      <c r="P266" s="22"/>
      <c r="Q266" s="20"/>
      <c r="R266" s="22"/>
      <c r="S266" s="20"/>
      <c r="T266" s="22"/>
      <c r="U266" s="20"/>
      <c r="V266" s="22"/>
      <c r="W266" s="20"/>
      <c r="X266" s="22"/>
      <c r="Y266" s="20"/>
      <c r="Z266" s="22"/>
      <c r="AA266" s="20"/>
      <c r="AB266" s="22"/>
      <c r="AC266" s="20"/>
      <c r="AD266" s="22"/>
      <c r="AE266" s="20"/>
      <c r="AF266" s="22"/>
      <c r="AG266" s="20"/>
      <c r="AH266" s="22"/>
      <c r="AI266" s="20"/>
      <c r="AJ266" s="22"/>
      <c r="AK266" s="20"/>
      <c r="AL266" s="22"/>
      <c r="AM266" s="20"/>
      <c r="AN266" s="22"/>
      <c r="AO266" s="20"/>
      <c r="AP266" s="22"/>
      <c r="AQ266" s="20"/>
      <c r="AR266" s="22"/>
      <c r="AS266" s="20"/>
      <c r="AT266" s="22"/>
      <c r="AU266" s="20"/>
      <c r="AV266" s="22"/>
      <c r="AW266" s="20"/>
      <c r="AX266" s="22"/>
      <c r="AY266" s="20"/>
      <c r="AZ266" s="22"/>
      <c r="BA266" s="20"/>
      <c r="BB266" s="22"/>
      <c r="BC266" s="20"/>
      <c r="BD266" s="22"/>
      <c r="BE266" s="20"/>
      <c r="BF266" s="22"/>
      <c r="BG266" s="83"/>
      <c r="BH266" s="84"/>
      <c r="BI266" s="20"/>
      <c r="BJ266" s="95"/>
      <c r="BK266" s="20">
        <v>0</v>
      </c>
      <c r="BL266" s="21">
        <f t="shared" si="75"/>
        <v>0</v>
      </c>
      <c r="BM266" s="20"/>
      <c r="BN266" s="95">
        <f t="shared" si="65"/>
        <v>0</v>
      </c>
      <c r="BO266" s="20"/>
      <c r="BP266" s="21">
        <f t="shared" si="76"/>
        <v>0</v>
      </c>
      <c r="BQ266" s="20"/>
      <c r="BR266" s="22"/>
      <c r="BS266" s="20"/>
      <c r="BT266" s="22"/>
      <c r="BU266" s="20"/>
      <c r="BV266" s="22"/>
      <c r="BW266" s="20"/>
      <c r="BX266" s="22"/>
      <c r="BY266" s="20"/>
      <c r="BZ266" s="172"/>
      <c r="CA266" s="20"/>
      <c r="CB266" s="164"/>
      <c r="CC266" s="20"/>
      <c r="CD266" s="178"/>
      <c r="CE266" s="20"/>
      <c r="CF266" s="95"/>
      <c r="CG266" s="20"/>
      <c r="CH266" s="95"/>
      <c r="CI266" s="20"/>
      <c r="CJ266" s="22"/>
      <c r="CK266" s="20"/>
      <c r="CL266" s="22"/>
      <c r="CM266" s="20"/>
      <c r="CN266" s="22"/>
      <c r="CO266" s="20"/>
      <c r="CP266" s="22"/>
      <c r="CQ266" s="20"/>
      <c r="CR266" s="22"/>
      <c r="CS266" s="20"/>
      <c r="CT266" s="22"/>
      <c r="CU266" s="20"/>
      <c r="CV266" s="22"/>
      <c r="CW266" s="20"/>
      <c r="CX266" s="22"/>
      <c r="CY266" s="20"/>
      <c r="CZ266" s="22"/>
      <c r="DA266" s="20"/>
      <c r="DB266" s="22"/>
      <c r="DC266" s="20"/>
      <c r="DD266" s="22"/>
      <c r="DE266" s="20"/>
      <c r="DF266" s="22"/>
      <c r="DG266" s="20"/>
      <c r="DH266" s="22"/>
      <c r="DI266" s="20"/>
      <c r="DJ266" s="22"/>
      <c r="DK266" s="20"/>
      <c r="DL266" s="22"/>
      <c r="DM266" s="20"/>
      <c r="DN266" s="22"/>
      <c r="DO266" s="20"/>
      <c r="DP266" s="22"/>
      <c r="DQ266" s="20"/>
      <c r="DR266" s="22"/>
      <c r="DS266" s="20"/>
      <c r="DT266" s="22"/>
      <c r="DU266" s="20"/>
      <c r="DV266" s="22"/>
      <c r="DW266" s="20"/>
      <c r="DX266" s="22"/>
      <c r="DY266" s="20"/>
      <c r="DZ266" s="22"/>
      <c r="EA266" s="23">
        <f t="shared" si="70"/>
        <v>0</v>
      </c>
      <c r="EB266" s="21">
        <f t="shared" si="66"/>
        <v>0</v>
      </c>
      <c r="EC266" s="193" t="e">
        <f t="shared" si="67"/>
        <v>#REF!</v>
      </c>
      <c r="ED266" s="193">
        <f t="shared" si="68"/>
        <v>0</v>
      </c>
      <c r="EE266" s="194">
        <f t="shared" si="71"/>
        <v>120</v>
      </c>
      <c r="EF266" s="185"/>
      <c r="EG266" s="185" t="s">
        <v>864</v>
      </c>
      <c r="EH266" s="185" t="s">
        <v>865</v>
      </c>
      <c r="EI266" s="185" t="s">
        <v>389</v>
      </c>
      <c r="EJ266" s="185">
        <v>120</v>
      </c>
      <c r="EK266" s="185">
        <v>28911.96</v>
      </c>
      <c r="EL266" s="185"/>
      <c r="EM266" s="185"/>
      <c r="EN266" s="185"/>
      <c r="EO266" s="185"/>
      <c r="EP266" s="185"/>
      <c r="EQ266" s="185"/>
      <c r="ER266" s="185"/>
      <c r="ES266" s="185"/>
      <c r="ET266" s="185"/>
      <c r="EU266" s="185"/>
      <c r="EV266" s="185"/>
      <c r="EW266" s="185"/>
      <c r="EX266" s="185"/>
      <c r="EY266" s="185"/>
      <c r="EZ266" s="185"/>
      <c r="FA266" s="185"/>
      <c r="FB266" s="185"/>
      <c r="FC266" s="185"/>
      <c r="FD266" s="185"/>
      <c r="FE266" s="185"/>
      <c r="FF266" s="185"/>
      <c r="FG266" s="195"/>
      <c r="FH266" s="185"/>
      <c r="FI266" s="185"/>
      <c r="FJ266" s="185"/>
      <c r="FK266" s="185"/>
      <c r="FL266" s="185"/>
      <c r="FM266" s="185"/>
      <c r="FN266" s="185"/>
      <c r="FO266" s="185"/>
      <c r="FP266" s="185"/>
      <c r="FQ266" s="185"/>
      <c r="FR266" s="185"/>
      <c r="FS266" s="185"/>
      <c r="FT266" s="185"/>
      <c r="FU266" s="185"/>
      <c r="FV266" s="185"/>
      <c r="FW266" s="185"/>
      <c r="FX266" s="185"/>
      <c r="FY266" s="185"/>
      <c r="FZ266" s="185"/>
      <c r="GA266" s="185"/>
      <c r="GB266" s="185"/>
      <c r="GC266" s="185"/>
      <c r="GD266" s="185"/>
      <c r="GE266" s="185"/>
      <c r="GF266" s="185"/>
      <c r="GG266" s="185"/>
      <c r="GH266" s="185"/>
      <c r="GI266" s="185"/>
      <c r="GJ266" s="185"/>
      <c r="GK266" s="185"/>
      <c r="GL266" s="185"/>
      <c r="GM266" s="185"/>
      <c r="GN266" s="185"/>
      <c r="GO266" s="185"/>
      <c r="GP266" s="185"/>
      <c r="GQ266" s="185"/>
      <c r="GR266" s="185"/>
      <c r="GS266" s="185"/>
      <c r="GT266" s="185"/>
      <c r="GU266" s="185"/>
      <c r="GV266" s="185"/>
      <c r="GW266" s="185"/>
      <c r="GX266" s="185"/>
      <c r="GY266" s="185"/>
      <c r="GZ266" s="185"/>
      <c r="HA266" s="185"/>
      <c r="HB266" s="185"/>
      <c r="HC266" s="185"/>
      <c r="HD266" s="185"/>
      <c r="HE266" s="185"/>
      <c r="HF266" s="185"/>
      <c r="HG266" s="185"/>
      <c r="HH266" s="185"/>
      <c r="HI266" s="185"/>
      <c r="HJ266" s="185"/>
      <c r="HK266" s="185"/>
      <c r="HL266" s="185"/>
      <c r="HM266" s="185"/>
      <c r="HN266" s="185"/>
      <c r="HO266" s="185"/>
      <c r="HP266" s="185"/>
      <c r="HQ266" s="185"/>
      <c r="HR266" s="185"/>
      <c r="HS266" s="185"/>
      <c r="HT266" s="185"/>
      <c r="HU266" s="185"/>
      <c r="HV266" s="185"/>
      <c r="HW266" s="185"/>
      <c r="HX266" s="185"/>
      <c r="HY266" s="185"/>
      <c r="HZ266" s="185"/>
      <c r="IA266" s="185"/>
      <c r="IB266" s="185"/>
      <c r="IC266" s="185"/>
      <c r="ID266" s="185"/>
      <c r="IE266" s="185"/>
      <c r="IF266" s="185"/>
      <c r="IG266" s="185"/>
      <c r="IH266" s="185"/>
      <c r="II266" s="185"/>
      <c r="IJ266" s="185"/>
      <c r="IK266" s="185"/>
      <c r="IL266" s="185"/>
      <c r="IM266" s="185"/>
      <c r="IN266" s="185"/>
      <c r="IO266" s="185"/>
      <c r="IP266" s="185"/>
      <c r="IQ266" s="185"/>
      <c r="IR266" s="185"/>
      <c r="IS266" s="185"/>
      <c r="IT266" s="185"/>
      <c r="IU266" s="185"/>
      <c r="IV266" s="185"/>
      <c r="IW266" s="185"/>
      <c r="IX266" s="185"/>
      <c r="IY266" s="185"/>
      <c r="IZ266" s="185"/>
      <c r="JA266" s="185"/>
      <c r="JB266" s="185"/>
      <c r="JC266" s="185"/>
      <c r="JD266" s="185"/>
      <c r="JE266" s="185"/>
      <c r="JF266" s="185"/>
      <c r="JG266" s="185"/>
      <c r="JH266" s="185"/>
      <c r="JI266" s="185"/>
      <c r="JJ266" s="185"/>
      <c r="JK266" s="185"/>
      <c r="JL266" s="185"/>
      <c r="JM266" s="185"/>
      <c r="JN266" s="185"/>
      <c r="JO266" s="185"/>
      <c r="JP266" s="185"/>
      <c r="JQ266" s="185"/>
      <c r="JR266" s="185"/>
      <c r="JS266" s="185"/>
      <c r="JT266" s="185"/>
      <c r="JU266" s="185"/>
      <c r="JV266" s="185"/>
      <c r="JW266" s="185"/>
      <c r="JX266" s="185"/>
      <c r="JY266" s="185"/>
      <c r="JZ266" s="185"/>
      <c r="KA266" s="185"/>
      <c r="KB266" s="185"/>
      <c r="KC266" s="185"/>
      <c r="KD266" s="185"/>
      <c r="KE266" s="185"/>
      <c r="KF266" s="185"/>
      <c r="KG266" s="185"/>
      <c r="KH266" s="185"/>
      <c r="KI266" s="185"/>
      <c r="KJ266" s="185"/>
      <c r="KK266" s="185"/>
      <c r="KL266" s="185"/>
      <c r="KM266" s="185"/>
      <c r="KN266" s="185"/>
      <c r="KO266" s="185"/>
      <c r="KP266" s="185"/>
      <c r="KQ266" s="185"/>
      <c r="KR266" s="185"/>
      <c r="KS266" s="185"/>
      <c r="KT266" s="185"/>
      <c r="KU266" s="185"/>
      <c r="KV266" s="185"/>
      <c r="KW266" s="185"/>
      <c r="KX266" s="185"/>
      <c r="KY266" s="185"/>
      <c r="KZ266" s="185"/>
      <c r="LA266" s="185"/>
      <c r="LB266" s="185"/>
      <c r="LC266" s="185"/>
      <c r="LD266" s="185"/>
      <c r="LE266" s="185"/>
      <c r="LF266" s="185"/>
      <c r="LG266" s="185"/>
      <c r="LH266" s="185"/>
      <c r="LI266" s="185"/>
      <c r="LJ266" s="185"/>
      <c r="LK266" s="185"/>
      <c r="LL266" s="185"/>
      <c r="LM266" s="185"/>
      <c r="LN266" s="185"/>
      <c r="LO266" s="185"/>
      <c r="LP266" s="185"/>
      <c r="LQ266" s="185"/>
      <c r="LR266" s="185"/>
      <c r="LS266" s="185"/>
      <c r="LT266" s="185"/>
    </row>
    <row r="267" spans="1:332" ht="18" customHeight="1">
      <c r="A267" s="196" t="str">
        <f t="shared" si="64"/>
        <v>10.1.47</v>
      </c>
      <c r="B267" s="253" t="str">
        <f t="shared" si="64"/>
        <v xml:space="preserve">suministro e instalacion cruceta ranurada acero al carbon  Ø  1 1/2" </v>
      </c>
      <c r="C267" s="196" t="str">
        <f t="shared" si="64"/>
        <v>UN</v>
      </c>
      <c r="D267" s="196">
        <f t="shared" si="64"/>
        <v>120</v>
      </c>
      <c r="E267" s="196">
        <f t="shared" si="64"/>
        <v>32466.06</v>
      </c>
      <c r="F267" s="197">
        <f t="shared" si="69"/>
        <v>3895927.2</v>
      </c>
      <c r="G267" s="20"/>
      <c r="H267" s="21">
        <f t="shared" si="72"/>
        <v>0</v>
      </c>
      <c r="I267" s="20"/>
      <c r="J267" s="21">
        <f t="shared" si="73"/>
        <v>0</v>
      </c>
      <c r="K267" s="20"/>
      <c r="L267" s="21">
        <f t="shared" si="74"/>
        <v>0</v>
      </c>
      <c r="M267" s="20"/>
      <c r="N267" s="33">
        <f t="shared" si="77"/>
        <v>0</v>
      </c>
      <c r="O267" s="20"/>
      <c r="P267" s="22"/>
      <c r="Q267" s="20"/>
      <c r="R267" s="22"/>
      <c r="S267" s="20"/>
      <c r="T267" s="22"/>
      <c r="U267" s="20"/>
      <c r="V267" s="22"/>
      <c r="W267" s="20"/>
      <c r="X267" s="22"/>
      <c r="Y267" s="20"/>
      <c r="Z267" s="22"/>
      <c r="AA267" s="20"/>
      <c r="AB267" s="22"/>
      <c r="AC267" s="20"/>
      <c r="AD267" s="22"/>
      <c r="AE267" s="20"/>
      <c r="AF267" s="22"/>
      <c r="AG267" s="20"/>
      <c r="AH267" s="22"/>
      <c r="AI267" s="20"/>
      <c r="AJ267" s="22"/>
      <c r="AK267" s="20"/>
      <c r="AL267" s="22"/>
      <c r="AM267" s="20"/>
      <c r="AN267" s="22"/>
      <c r="AO267" s="20"/>
      <c r="AP267" s="22"/>
      <c r="AQ267" s="20"/>
      <c r="AR267" s="22"/>
      <c r="AS267" s="20"/>
      <c r="AT267" s="22"/>
      <c r="AU267" s="20"/>
      <c r="AV267" s="22"/>
      <c r="AW267" s="20"/>
      <c r="AX267" s="22"/>
      <c r="AY267" s="20"/>
      <c r="AZ267" s="22"/>
      <c r="BA267" s="20"/>
      <c r="BB267" s="22"/>
      <c r="BC267" s="20"/>
      <c r="BD267" s="22"/>
      <c r="BE267" s="20"/>
      <c r="BF267" s="22"/>
      <c r="BG267" s="83"/>
      <c r="BH267" s="84"/>
      <c r="BI267" s="20"/>
      <c r="BJ267" s="95"/>
      <c r="BK267" s="20">
        <v>0</v>
      </c>
      <c r="BL267" s="21">
        <f t="shared" si="75"/>
        <v>0</v>
      </c>
      <c r="BM267" s="20"/>
      <c r="BN267" s="95">
        <f t="shared" si="65"/>
        <v>0</v>
      </c>
      <c r="BO267" s="20"/>
      <c r="BP267" s="21">
        <f t="shared" si="76"/>
        <v>0</v>
      </c>
      <c r="BQ267" s="20"/>
      <c r="BR267" s="22"/>
      <c r="BS267" s="20"/>
      <c r="BT267" s="22"/>
      <c r="BU267" s="20"/>
      <c r="BV267" s="22"/>
      <c r="BW267" s="20"/>
      <c r="BX267" s="22"/>
      <c r="BY267" s="20"/>
      <c r="BZ267" s="172"/>
      <c r="CA267" s="20"/>
      <c r="CB267" s="164"/>
      <c r="CC267" s="20"/>
      <c r="CD267" s="178"/>
      <c r="CE267" s="20"/>
      <c r="CF267" s="95"/>
      <c r="CG267" s="20"/>
      <c r="CH267" s="95"/>
      <c r="CI267" s="20"/>
      <c r="CJ267" s="22"/>
      <c r="CK267" s="20"/>
      <c r="CL267" s="22"/>
      <c r="CM267" s="20"/>
      <c r="CN267" s="22"/>
      <c r="CO267" s="20"/>
      <c r="CP267" s="22"/>
      <c r="CQ267" s="20"/>
      <c r="CR267" s="22"/>
      <c r="CS267" s="20"/>
      <c r="CT267" s="22"/>
      <c r="CU267" s="20"/>
      <c r="CV267" s="22"/>
      <c r="CW267" s="20"/>
      <c r="CX267" s="22"/>
      <c r="CY267" s="20"/>
      <c r="CZ267" s="22"/>
      <c r="DA267" s="20"/>
      <c r="DB267" s="22"/>
      <c r="DC267" s="20"/>
      <c r="DD267" s="22"/>
      <c r="DE267" s="20"/>
      <c r="DF267" s="22"/>
      <c r="DG267" s="20"/>
      <c r="DH267" s="22"/>
      <c r="DI267" s="20"/>
      <c r="DJ267" s="22"/>
      <c r="DK267" s="20"/>
      <c r="DL267" s="22"/>
      <c r="DM267" s="20"/>
      <c r="DN267" s="22"/>
      <c r="DO267" s="20"/>
      <c r="DP267" s="22"/>
      <c r="DQ267" s="20"/>
      <c r="DR267" s="22"/>
      <c r="DS267" s="20"/>
      <c r="DT267" s="22"/>
      <c r="DU267" s="20"/>
      <c r="DV267" s="22"/>
      <c r="DW267" s="20"/>
      <c r="DX267" s="22"/>
      <c r="DY267" s="20"/>
      <c r="DZ267" s="22"/>
      <c r="EA267" s="23">
        <f t="shared" si="70"/>
        <v>0</v>
      </c>
      <c r="EB267" s="21">
        <f t="shared" si="66"/>
        <v>0</v>
      </c>
      <c r="EC267" s="193" t="e">
        <f t="shared" si="67"/>
        <v>#REF!</v>
      </c>
      <c r="ED267" s="193">
        <f t="shared" si="68"/>
        <v>0</v>
      </c>
      <c r="EE267" s="194">
        <f t="shared" si="71"/>
        <v>120</v>
      </c>
      <c r="EF267" s="185"/>
      <c r="EG267" s="185" t="s">
        <v>866</v>
      </c>
      <c r="EH267" s="185" t="s">
        <v>867</v>
      </c>
      <c r="EI267" s="185" t="s">
        <v>389</v>
      </c>
      <c r="EJ267" s="185">
        <v>120</v>
      </c>
      <c r="EK267" s="185">
        <v>32466.06</v>
      </c>
      <c r="EL267" s="185"/>
      <c r="EM267" s="185"/>
      <c r="EN267" s="185"/>
      <c r="EO267" s="185"/>
      <c r="EP267" s="185"/>
      <c r="EQ267" s="185"/>
      <c r="ER267" s="185"/>
      <c r="ES267" s="185"/>
      <c r="ET267" s="185"/>
      <c r="EU267" s="185"/>
      <c r="EV267" s="185"/>
      <c r="EW267" s="185"/>
      <c r="EX267" s="185"/>
      <c r="EY267" s="185"/>
      <c r="EZ267" s="185"/>
      <c r="FA267" s="185"/>
      <c r="FB267" s="185"/>
      <c r="FC267" s="185"/>
      <c r="FD267" s="185"/>
      <c r="FE267" s="185"/>
      <c r="FF267" s="185"/>
      <c r="FG267" s="195"/>
      <c r="FH267" s="185"/>
      <c r="FI267" s="185"/>
      <c r="FJ267" s="185"/>
      <c r="FK267" s="185"/>
      <c r="FL267" s="185"/>
      <c r="FM267" s="185"/>
      <c r="FN267" s="185"/>
      <c r="FO267" s="185"/>
      <c r="FP267" s="185"/>
      <c r="FQ267" s="185"/>
      <c r="FR267" s="185"/>
      <c r="FS267" s="185"/>
      <c r="FT267" s="185"/>
      <c r="FU267" s="185"/>
      <c r="FV267" s="185"/>
      <c r="FW267" s="185"/>
      <c r="FX267" s="185"/>
      <c r="FY267" s="185"/>
      <c r="FZ267" s="185"/>
      <c r="GA267" s="185"/>
      <c r="GB267" s="185"/>
      <c r="GC267" s="185"/>
      <c r="GD267" s="185"/>
      <c r="GE267" s="185"/>
      <c r="GF267" s="185"/>
      <c r="GG267" s="185"/>
      <c r="GH267" s="185"/>
      <c r="GI267" s="185"/>
      <c r="GJ267" s="185"/>
      <c r="GK267" s="185"/>
      <c r="GL267" s="185"/>
      <c r="GM267" s="185"/>
      <c r="GN267" s="185"/>
      <c r="GO267" s="185"/>
      <c r="GP267" s="185"/>
      <c r="GQ267" s="185"/>
      <c r="GR267" s="185"/>
      <c r="GS267" s="185"/>
      <c r="GT267" s="185"/>
      <c r="GU267" s="185"/>
      <c r="GV267" s="185"/>
      <c r="GW267" s="185"/>
      <c r="GX267" s="185"/>
      <c r="GY267" s="185"/>
      <c r="GZ267" s="185"/>
      <c r="HA267" s="185"/>
      <c r="HB267" s="185"/>
      <c r="HC267" s="185"/>
      <c r="HD267" s="185"/>
      <c r="HE267" s="185"/>
      <c r="HF267" s="185"/>
      <c r="HG267" s="185"/>
      <c r="HH267" s="185"/>
      <c r="HI267" s="185"/>
      <c r="HJ267" s="185"/>
      <c r="HK267" s="185"/>
      <c r="HL267" s="185"/>
      <c r="HM267" s="185"/>
      <c r="HN267" s="185"/>
      <c r="HO267" s="185"/>
      <c r="HP267" s="185"/>
      <c r="HQ267" s="185"/>
      <c r="HR267" s="185"/>
      <c r="HS267" s="185"/>
      <c r="HT267" s="185"/>
      <c r="HU267" s="185"/>
      <c r="HV267" s="185"/>
      <c r="HW267" s="185"/>
      <c r="HX267" s="185"/>
      <c r="HY267" s="185"/>
      <c r="HZ267" s="185"/>
      <c r="IA267" s="185"/>
      <c r="IB267" s="185"/>
      <c r="IC267" s="185"/>
      <c r="ID267" s="185"/>
      <c r="IE267" s="185"/>
      <c r="IF267" s="185"/>
      <c r="IG267" s="185"/>
      <c r="IH267" s="185"/>
      <c r="II267" s="185"/>
      <c r="IJ267" s="185"/>
      <c r="IK267" s="185"/>
      <c r="IL267" s="185"/>
      <c r="IM267" s="185"/>
      <c r="IN267" s="185"/>
      <c r="IO267" s="185"/>
      <c r="IP267" s="185"/>
      <c r="IQ267" s="185"/>
      <c r="IR267" s="185"/>
      <c r="IS267" s="185"/>
      <c r="IT267" s="185"/>
      <c r="IU267" s="185"/>
      <c r="IV267" s="185"/>
      <c r="IW267" s="185"/>
      <c r="IX267" s="185"/>
      <c r="IY267" s="185"/>
      <c r="IZ267" s="185"/>
      <c r="JA267" s="185"/>
      <c r="JB267" s="185"/>
      <c r="JC267" s="185"/>
      <c r="JD267" s="185"/>
      <c r="JE267" s="185"/>
      <c r="JF267" s="185"/>
      <c r="JG267" s="185"/>
      <c r="JH267" s="185"/>
      <c r="JI267" s="185"/>
      <c r="JJ267" s="185"/>
      <c r="JK267" s="185"/>
      <c r="JL267" s="185"/>
      <c r="JM267" s="185"/>
      <c r="JN267" s="185"/>
      <c r="JO267" s="185"/>
      <c r="JP267" s="185"/>
      <c r="JQ267" s="185"/>
      <c r="JR267" s="185"/>
      <c r="JS267" s="185"/>
      <c r="JT267" s="185"/>
      <c r="JU267" s="185"/>
      <c r="JV267" s="185"/>
      <c r="JW267" s="185"/>
      <c r="JX267" s="185"/>
      <c r="JY267" s="185"/>
      <c r="JZ267" s="185"/>
      <c r="KA267" s="185"/>
      <c r="KB267" s="185"/>
      <c r="KC267" s="185"/>
      <c r="KD267" s="185"/>
      <c r="KE267" s="185"/>
      <c r="KF267" s="185"/>
      <c r="KG267" s="185"/>
      <c r="KH267" s="185"/>
      <c r="KI267" s="185"/>
      <c r="KJ267" s="185"/>
      <c r="KK267" s="185"/>
      <c r="KL267" s="185"/>
      <c r="KM267" s="185"/>
      <c r="KN267" s="185"/>
      <c r="KO267" s="185"/>
      <c r="KP267" s="185"/>
      <c r="KQ267" s="185"/>
      <c r="KR267" s="185"/>
      <c r="KS267" s="185"/>
      <c r="KT267" s="185"/>
      <c r="KU267" s="185"/>
      <c r="KV267" s="185"/>
      <c r="KW267" s="185"/>
      <c r="KX267" s="185"/>
      <c r="KY267" s="185"/>
      <c r="KZ267" s="185"/>
      <c r="LA267" s="185"/>
      <c r="LB267" s="185"/>
      <c r="LC267" s="185"/>
      <c r="LD267" s="185"/>
      <c r="LE267" s="185"/>
      <c r="LF267" s="185"/>
      <c r="LG267" s="185"/>
      <c r="LH267" s="185"/>
      <c r="LI267" s="185"/>
      <c r="LJ267" s="185"/>
      <c r="LK267" s="185"/>
      <c r="LL267" s="185"/>
      <c r="LM267" s="185"/>
      <c r="LN267" s="185"/>
      <c r="LO267" s="185"/>
      <c r="LP267" s="185"/>
      <c r="LQ267" s="185"/>
      <c r="LR267" s="185"/>
      <c r="LS267" s="185"/>
      <c r="LT267" s="185"/>
    </row>
    <row r="268" spans="1:332" ht="14.45" customHeight="1">
      <c r="A268" s="196" t="str">
        <f t="shared" si="64"/>
        <v>10.1.48</v>
      </c>
      <c r="B268" s="253" t="str">
        <f t="shared" si="64"/>
        <v xml:space="preserve">suministro e instalacion cruceta ranurada acero al carbon  Ø  2" </v>
      </c>
      <c r="C268" s="196" t="str">
        <f t="shared" si="64"/>
        <v>UN</v>
      </c>
      <c r="D268" s="196">
        <f t="shared" si="64"/>
        <v>40</v>
      </c>
      <c r="E268" s="196">
        <f t="shared" si="64"/>
        <v>45916.2</v>
      </c>
      <c r="F268" s="197">
        <f t="shared" si="69"/>
        <v>1836648</v>
      </c>
      <c r="G268" s="20"/>
      <c r="H268" s="21">
        <f t="shared" si="72"/>
        <v>0</v>
      </c>
      <c r="I268" s="20"/>
      <c r="J268" s="21">
        <f t="shared" si="73"/>
        <v>0</v>
      </c>
      <c r="K268" s="20"/>
      <c r="L268" s="21">
        <f t="shared" si="74"/>
        <v>0</v>
      </c>
      <c r="M268" s="20"/>
      <c r="N268" s="33">
        <f t="shared" si="77"/>
        <v>0</v>
      </c>
      <c r="O268" s="20"/>
      <c r="P268" s="22"/>
      <c r="Q268" s="20"/>
      <c r="R268" s="22"/>
      <c r="S268" s="20"/>
      <c r="T268" s="22"/>
      <c r="U268" s="20"/>
      <c r="V268" s="22"/>
      <c r="W268" s="20"/>
      <c r="X268" s="22"/>
      <c r="Y268" s="20"/>
      <c r="Z268" s="22"/>
      <c r="AA268" s="20"/>
      <c r="AB268" s="22"/>
      <c r="AC268" s="20"/>
      <c r="AD268" s="22"/>
      <c r="AE268" s="20"/>
      <c r="AF268" s="22"/>
      <c r="AG268" s="20"/>
      <c r="AH268" s="22"/>
      <c r="AI268" s="20"/>
      <c r="AJ268" s="22"/>
      <c r="AK268" s="20"/>
      <c r="AL268" s="22"/>
      <c r="AM268" s="20"/>
      <c r="AN268" s="22"/>
      <c r="AO268" s="20"/>
      <c r="AP268" s="22"/>
      <c r="AQ268" s="20"/>
      <c r="AR268" s="22"/>
      <c r="AS268" s="20"/>
      <c r="AT268" s="22"/>
      <c r="AU268" s="20"/>
      <c r="AV268" s="22"/>
      <c r="AW268" s="20"/>
      <c r="AX268" s="22"/>
      <c r="AY268" s="20"/>
      <c r="AZ268" s="22"/>
      <c r="BA268" s="20"/>
      <c r="BB268" s="22"/>
      <c r="BC268" s="20"/>
      <c r="BD268" s="22"/>
      <c r="BE268" s="20"/>
      <c r="BF268" s="22"/>
      <c r="BG268" s="83"/>
      <c r="BH268" s="84"/>
      <c r="BI268" s="20"/>
      <c r="BJ268" s="95"/>
      <c r="BK268" s="20">
        <v>0</v>
      </c>
      <c r="BL268" s="21">
        <f t="shared" si="75"/>
        <v>0</v>
      </c>
      <c r="BM268" s="20"/>
      <c r="BN268" s="95">
        <f t="shared" si="65"/>
        <v>0</v>
      </c>
      <c r="BO268" s="20"/>
      <c r="BP268" s="21">
        <f t="shared" si="76"/>
        <v>0</v>
      </c>
      <c r="BQ268" s="20"/>
      <c r="BR268" s="22"/>
      <c r="BS268" s="20"/>
      <c r="BT268" s="22"/>
      <c r="BU268" s="20"/>
      <c r="BV268" s="22"/>
      <c r="BW268" s="20"/>
      <c r="BX268" s="22"/>
      <c r="BY268" s="20"/>
      <c r="BZ268" s="172"/>
      <c r="CA268" s="20"/>
      <c r="CB268" s="164"/>
      <c r="CC268" s="20"/>
      <c r="CD268" s="178"/>
      <c r="CE268" s="20"/>
      <c r="CF268" s="95"/>
      <c r="CG268" s="20"/>
      <c r="CH268" s="95"/>
      <c r="CI268" s="20"/>
      <c r="CJ268" s="22"/>
      <c r="CK268" s="20"/>
      <c r="CL268" s="22"/>
      <c r="CM268" s="20"/>
      <c r="CN268" s="22"/>
      <c r="CO268" s="20"/>
      <c r="CP268" s="22"/>
      <c r="CQ268" s="20"/>
      <c r="CR268" s="22"/>
      <c r="CS268" s="20"/>
      <c r="CT268" s="22"/>
      <c r="CU268" s="20"/>
      <c r="CV268" s="22"/>
      <c r="CW268" s="20"/>
      <c r="CX268" s="22"/>
      <c r="CY268" s="20"/>
      <c r="CZ268" s="22"/>
      <c r="DA268" s="20"/>
      <c r="DB268" s="22"/>
      <c r="DC268" s="20"/>
      <c r="DD268" s="22"/>
      <c r="DE268" s="20"/>
      <c r="DF268" s="22"/>
      <c r="DG268" s="20"/>
      <c r="DH268" s="22"/>
      <c r="DI268" s="20"/>
      <c r="DJ268" s="22"/>
      <c r="DK268" s="20"/>
      <c r="DL268" s="22"/>
      <c r="DM268" s="20"/>
      <c r="DN268" s="22"/>
      <c r="DO268" s="20"/>
      <c r="DP268" s="22"/>
      <c r="DQ268" s="20"/>
      <c r="DR268" s="22"/>
      <c r="DS268" s="20"/>
      <c r="DT268" s="22"/>
      <c r="DU268" s="20"/>
      <c r="DV268" s="22"/>
      <c r="DW268" s="20"/>
      <c r="DX268" s="22"/>
      <c r="DY268" s="20"/>
      <c r="DZ268" s="22"/>
      <c r="EA268" s="23">
        <f t="shared" si="70"/>
        <v>0</v>
      </c>
      <c r="EB268" s="21">
        <f t="shared" si="66"/>
        <v>0</v>
      </c>
      <c r="EC268" s="193" t="e">
        <f t="shared" si="67"/>
        <v>#REF!</v>
      </c>
      <c r="ED268" s="193">
        <f t="shared" si="68"/>
        <v>0</v>
      </c>
      <c r="EE268" s="194">
        <f t="shared" si="71"/>
        <v>40</v>
      </c>
      <c r="EF268" s="185"/>
      <c r="EG268" s="185" t="s">
        <v>868</v>
      </c>
      <c r="EH268" s="185" t="s">
        <v>869</v>
      </c>
      <c r="EI268" s="185" t="s">
        <v>389</v>
      </c>
      <c r="EJ268" s="185">
        <v>40</v>
      </c>
      <c r="EK268" s="185">
        <v>45916.2</v>
      </c>
      <c r="EL268" s="185"/>
      <c r="EM268" s="185"/>
      <c r="EN268" s="185"/>
      <c r="EO268" s="185"/>
      <c r="EP268" s="185"/>
      <c r="EQ268" s="185"/>
      <c r="ER268" s="185"/>
      <c r="ES268" s="185"/>
      <c r="ET268" s="185"/>
      <c r="EU268" s="185"/>
      <c r="EV268" s="185"/>
      <c r="EW268" s="185"/>
      <c r="EX268" s="185"/>
      <c r="EY268" s="185"/>
      <c r="EZ268" s="185"/>
      <c r="FA268" s="185"/>
      <c r="FB268" s="185"/>
      <c r="FC268" s="185"/>
      <c r="FD268" s="185"/>
      <c r="FE268" s="185"/>
      <c r="FF268" s="185"/>
      <c r="FG268" s="195"/>
      <c r="FH268" s="185"/>
      <c r="FI268" s="185"/>
      <c r="FJ268" s="185"/>
      <c r="FK268" s="185"/>
      <c r="FL268" s="185"/>
      <c r="FM268" s="185"/>
      <c r="FN268" s="185"/>
      <c r="FO268" s="185"/>
      <c r="FP268" s="185"/>
      <c r="FQ268" s="185"/>
      <c r="FR268" s="185"/>
      <c r="FS268" s="185"/>
      <c r="FT268" s="185"/>
      <c r="FU268" s="185"/>
      <c r="FV268" s="185"/>
      <c r="FW268" s="185"/>
      <c r="FX268" s="185"/>
      <c r="FY268" s="185"/>
      <c r="FZ268" s="185"/>
      <c r="GA268" s="185"/>
      <c r="GB268" s="185"/>
      <c r="GC268" s="185"/>
      <c r="GD268" s="185"/>
      <c r="GE268" s="185"/>
      <c r="GF268" s="185"/>
      <c r="GG268" s="185"/>
      <c r="GH268" s="185"/>
      <c r="GI268" s="185"/>
      <c r="GJ268" s="185"/>
      <c r="GK268" s="185"/>
      <c r="GL268" s="185"/>
      <c r="GM268" s="185"/>
      <c r="GN268" s="185"/>
      <c r="GO268" s="185"/>
      <c r="GP268" s="185"/>
      <c r="GQ268" s="185"/>
      <c r="GR268" s="185"/>
      <c r="GS268" s="185"/>
      <c r="GT268" s="185"/>
      <c r="GU268" s="185"/>
      <c r="GV268" s="185"/>
      <c r="GW268" s="185"/>
      <c r="GX268" s="185"/>
      <c r="GY268" s="185"/>
      <c r="GZ268" s="185"/>
      <c r="HA268" s="185"/>
      <c r="HB268" s="185"/>
      <c r="HC268" s="185"/>
      <c r="HD268" s="185"/>
      <c r="HE268" s="185"/>
      <c r="HF268" s="185"/>
      <c r="HG268" s="185"/>
      <c r="HH268" s="185"/>
      <c r="HI268" s="185"/>
      <c r="HJ268" s="185"/>
      <c r="HK268" s="185"/>
      <c r="HL268" s="185"/>
      <c r="HM268" s="185"/>
      <c r="HN268" s="185"/>
      <c r="HO268" s="185"/>
      <c r="HP268" s="185"/>
      <c r="HQ268" s="185"/>
      <c r="HR268" s="185"/>
      <c r="HS268" s="185"/>
      <c r="HT268" s="185"/>
      <c r="HU268" s="185"/>
      <c r="HV268" s="185"/>
      <c r="HW268" s="185"/>
      <c r="HX268" s="185"/>
      <c r="HY268" s="185"/>
      <c r="HZ268" s="185"/>
      <c r="IA268" s="185"/>
      <c r="IB268" s="185"/>
      <c r="IC268" s="185"/>
      <c r="ID268" s="185"/>
      <c r="IE268" s="185"/>
      <c r="IF268" s="185"/>
      <c r="IG268" s="185"/>
      <c r="IH268" s="185"/>
      <c r="II268" s="185"/>
      <c r="IJ268" s="185"/>
      <c r="IK268" s="185"/>
      <c r="IL268" s="185"/>
      <c r="IM268" s="185"/>
      <c r="IN268" s="185"/>
      <c r="IO268" s="185"/>
      <c r="IP268" s="185"/>
      <c r="IQ268" s="185"/>
      <c r="IR268" s="185"/>
      <c r="IS268" s="185"/>
      <c r="IT268" s="185"/>
      <c r="IU268" s="185"/>
      <c r="IV268" s="185"/>
      <c r="IW268" s="185"/>
      <c r="IX268" s="185"/>
      <c r="IY268" s="185"/>
      <c r="IZ268" s="185"/>
      <c r="JA268" s="185"/>
      <c r="JB268" s="185"/>
      <c r="JC268" s="185"/>
      <c r="JD268" s="185"/>
      <c r="JE268" s="185"/>
      <c r="JF268" s="185"/>
      <c r="JG268" s="185"/>
      <c r="JH268" s="185"/>
      <c r="JI268" s="185"/>
      <c r="JJ268" s="185"/>
      <c r="JK268" s="185"/>
      <c r="JL268" s="185"/>
      <c r="JM268" s="185"/>
      <c r="JN268" s="185"/>
      <c r="JO268" s="185"/>
      <c r="JP268" s="185"/>
      <c r="JQ268" s="185"/>
      <c r="JR268" s="185"/>
      <c r="JS268" s="185"/>
      <c r="JT268" s="185"/>
      <c r="JU268" s="185"/>
      <c r="JV268" s="185"/>
      <c r="JW268" s="185"/>
      <c r="JX268" s="185"/>
      <c r="JY268" s="185"/>
      <c r="JZ268" s="185"/>
      <c r="KA268" s="185"/>
      <c r="KB268" s="185"/>
      <c r="KC268" s="185"/>
      <c r="KD268" s="185"/>
      <c r="KE268" s="185"/>
      <c r="KF268" s="185"/>
      <c r="KG268" s="185"/>
      <c r="KH268" s="185"/>
      <c r="KI268" s="185"/>
      <c r="KJ268" s="185"/>
      <c r="KK268" s="185"/>
      <c r="KL268" s="185"/>
      <c r="KM268" s="185"/>
      <c r="KN268" s="185"/>
      <c r="KO268" s="185"/>
      <c r="KP268" s="185"/>
      <c r="KQ268" s="185"/>
      <c r="KR268" s="185"/>
      <c r="KS268" s="185"/>
      <c r="KT268" s="185"/>
      <c r="KU268" s="185"/>
      <c r="KV268" s="185"/>
      <c r="KW268" s="185"/>
      <c r="KX268" s="185"/>
      <c r="KY268" s="185"/>
      <c r="KZ268" s="185"/>
      <c r="LA268" s="185"/>
      <c r="LB268" s="185"/>
      <c r="LC268" s="185"/>
      <c r="LD268" s="185"/>
      <c r="LE268" s="185"/>
      <c r="LF268" s="185"/>
      <c r="LG268" s="185"/>
      <c r="LH268" s="185"/>
      <c r="LI268" s="185"/>
      <c r="LJ268" s="185"/>
      <c r="LK268" s="185"/>
      <c r="LL268" s="185"/>
      <c r="LM268" s="185"/>
      <c r="LN268" s="185"/>
      <c r="LO268" s="185"/>
      <c r="LP268" s="185"/>
      <c r="LQ268" s="185"/>
      <c r="LR268" s="185"/>
      <c r="LS268" s="185"/>
      <c r="LT268" s="185"/>
    </row>
    <row r="269" spans="1:332" s="190" customFormat="1" ht="18" customHeight="1">
      <c r="A269" s="196" t="str">
        <f t="shared" si="64"/>
        <v>10.1.49</v>
      </c>
      <c r="B269" s="253" t="str">
        <f t="shared" si="64"/>
        <v xml:space="preserve">suministro e instalacion cruceta ranurada acero al carbon  Ø  3" </v>
      </c>
      <c r="C269" s="196" t="str">
        <f t="shared" si="64"/>
        <v>UN</v>
      </c>
      <c r="D269" s="196">
        <f t="shared" si="64"/>
        <v>20</v>
      </c>
      <c r="E269" s="196">
        <f t="shared" si="64"/>
        <v>91870.02</v>
      </c>
      <c r="F269" s="197">
        <f t="shared" si="69"/>
        <v>1837400.4000000001</v>
      </c>
      <c r="G269" s="20"/>
      <c r="H269" s="21">
        <f t="shared" si="72"/>
        <v>0</v>
      </c>
      <c r="I269" s="20"/>
      <c r="J269" s="21">
        <f t="shared" si="73"/>
        <v>0</v>
      </c>
      <c r="K269" s="20"/>
      <c r="L269" s="21">
        <f t="shared" si="74"/>
        <v>0</v>
      </c>
      <c r="M269" s="20"/>
      <c r="N269" s="33">
        <f t="shared" si="77"/>
        <v>0</v>
      </c>
      <c r="O269" s="20"/>
      <c r="P269" s="22"/>
      <c r="Q269" s="20"/>
      <c r="R269" s="22"/>
      <c r="S269" s="20"/>
      <c r="T269" s="22"/>
      <c r="U269" s="20"/>
      <c r="V269" s="22"/>
      <c r="W269" s="20"/>
      <c r="X269" s="22"/>
      <c r="Y269" s="20"/>
      <c r="Z269" s="22"/>
      <c r="AA269" s="20"/>
      <c r="AB269" s="22"/>
      <c r="AC269" s="20"/>
      <c r="AD269" s="22"/>
      <c r="AE269" s="20"/>
      <c r="AF269" s="22"/>
      <c r="AG269" s="20"/>
      <c r="AH269" s="22"/>
      <c r="AI269" s="20"/>
      <c r="AJ269" s="22"/>
      <c r="AK269" s="20"/>
      <c r="AL269" s="22"/>
      <c r="AM269" s="20"/>
      <c r="AN269" s="22"/>
      <c r="AO269" s="20"/>
      <c r="AP269" s="22"/>
      <c r="AQ269" s="20"/>
      <c r="AR269" s="22"/>
      <c r="AS269" s="20"/>
      <c r="AT269" s="22"/>
      <c r="AU269" s="20"/>
      <c r="AV269" s="22"/>
      <c r="AW269" s="20"/>
      <c r="AX269" s="22"/>
      <c r="AY269" s="20"/>
      <c r="AZ269" s="22"/>
      <c r="BA269" s="20"/>
      <c r="BB269" s="22"/>
      <c r="BC269" s="20"/>
      <c r="BD269" s="22"/>
      <c r="BE269" s="20"/>
      <c r="BF269" s="22"/>
      <c r="BG269" s="83"/>
      <c r="BH269" s="84"/>
      <c r="BI269" s="20"/>
      <c r="BJ269" s="95"/>
      <c r="BK269" s="20">
        <v>0</v>
      </c>
      <c r="BL269" s="21">
        <f t="shared" si="75"/>
        <v>0</v>
      </c>
      <c r="BM269" s="20"/>
      <c r="BN269" s="95">
        <f t="shared" si="65"/>
        <v>0</v>
      </c>
      <c r="BO269" s="20"/>
      <c r="BP269" s="21">
        <f t="shared" si="76"/>
        <v>0</v>
      </c>
      <c r="BQ269" s="20"/>
      <c r="BR269" s="22"/>
      <c r="BS269" s="20"/>
      <c r="BT269" s="22"/>
      <c r="BU269" s="20"/>
      <c r="BV269" s="22"/>
      <c r="BW269" s="20"/>
      <c r="BX269" s="22"/>
      <c r="BY269" s="20"/>
      <c r="BZ269" s="172"/>
      <c r="CA269" s="20"/>
      <c r="CB269" s="164"/>
      <c r="CC269" s="20"/>
      <c r="CD269" s="178"/>
      <c r="CE269" s="20"/>
      <c r="CF269" s="95"/>
      <c r="CG269" s="20"/>
      <c r="CH269" s="95"/>
      <c r="CI269" s="20"/>
      <c r="CJ269" s="22"/>
      <c r="CK269" s="20"/>
      <c r="CL269" s="22"/>
      <c r="CM269" s="20"/>
      <c r="CN269" s="22"/>
      <c r="CO269" s="20"/>
      <c r="CP269" s="22"/>
      <c r="CQ269" s="20"/>
      <c r="CR269" s="22"/>
      <c r="CS269" s="20"/>
      <c r="CT269" s="22"/>
      <c r="CU269" s="20"/>
      <c r="CV269" s="22"/>
      <c r="CW269" s="20"/>
      <c r="CX269" s="22"/>
      <c r="CY269" s="20"/>
      <c r="CZ269" s="22"/>
      <c r="DA269" s="20"/>
      <c r="DB269" s="22"/>
      <c r="DC269" s="20"/>
      <c r="DD269" s="22"/>
      <c r="DE269" s="20"/>
      <c r="DF269" s="22"/>
      <c r="DG269" s="20"/>
      <c r="DH269" s="22"/>
      <c r="DI269" s="20"/>
      <c r="DJ269" s="22"/>
      <c r="DK269" s="20"/>
      <c r="DL269" s="22"/>
      <c r="DM269" s="20"/>
      <c r="DN269" s="22"/>
      <c r="DO269" s="20"/>
      <c r="DP269" s="22"/>
      <c r="DQ269" s="20"/>
      <c r="DR269" s="22"/>
      <c r="DS269" s="20"/>
      <c r="DT269" s="22"/>
      <c r="DU269" s="20"/>
      <c r="DV269" s="22"/>
      <c r="DW269" s="20"/>
      <c r="DX269" s="22"/>
      <c r="DY269" s="20"/>
      <c r="DZ269" s="22"/>
      <c r="EA269" s="23">
        <f t="shared" si="70"/>
        <v>0</v>
      </c>
      <c r="EB269" s="21">
        <f t="shared" si="66"/>
        <v>0</v>
      </c>
      <c r="EC269" s="193" t="e">
        <f t="shared" si="67"/>
        <v>#REF!</v>
      </c>
      <c r="ED269" s="193">
        <f t="shared" si="68"/>
        <v>0</v>
      </c>
      <c r="EE269" s="194">
        <f t="shared" si="71"/>
        <v>20</v>
      </c>
      <c r="EF269" s="185"/>
      <c r="EG269" s="185" t="s">
        <v>870</v>
      </c>
      <c r="EH269" s="185" t="s">
        <v>871</v>
      </c>
      <c r="EI269" s="185" t="s">
        <v>389</v>
      </c>
      <c r="EJ269" s="185">
        <v>20</v>
      </c>
      <c r="EK269" s="185">
        <v>91870.02</v>
      </c>
      <c r="EL269" s="185"/>
      <c r="EM269" s="185"/>
      <c r="EN269" s="185"/>
      <c r="EO269" s="185"/>
      <c r="EP269" s="185"/>
      <c r="EQ269" s="185"/>
      <c r="ER269" s="185"/>
      <c r="ES269" s="185"/>
      <c r="ET269" s="185"/>
      <c r="EU269" s="185"/>
      <c r="EV269" s="185"/>
      <c r="EW269" s="185"/>
      <c r="EX269" s="185"/>
      <c r="EY269" s="185"/>
      <c r="EZ269" s="185"/>
      <c r="FA269" s="185"/>
      <c r="FB269" s="185"/>
      <c r="FC269" s="185"/>
      <c r="FD269" s="185"/>
      <c r="FE269" s="185"/>
      <c r="FF269" s="185"/>
      <c r="FG269" s="195"/>
      <c r="FH269" s="185"/>
      <c r="FI269" s="185"/>
      <c r="FJ269" s="185"/>
      <c r="FK269" s="185"/>
      <c r="FL269" s="185"/>
      <c r="FM269" s="185"/>
      <c r="FN269" s="185"/>
      <c r="FO269" s="185"/>
      <c r="FP269" s="185"/>
      <c r="FQ269" s="185"/>
      <c r="FR269" s="185"/>
      <c r="FS269" s="185"/>
      <c r="FT269" s="185"/>
      <c r="FU269" s="185"/>
      <c r="FV269" s="185"/>
      <c r="FW269" s="185"/>
      <c r="FX269" s="185"/>
      <c r="FY269" s="185"/>
      <c r="FZ269" s="185"/>
      <c r="GA269" s="185"/>
      <c r="GB269" s="185"/>
      <c r="GC269" s="185"/>
      <c r="GD269" s="185"/>
      <c r="GE269" s="185"/>
      <c r="GF269" s="185"/>
      <c r="GG269" s="185"/>
      <c r="GH269" s="185"/>
      <c r="GI269" s="185"/>
      <c r="GJ269" s="185"/>
      <c r="GK269" s="185"/>
      <c r="GL269" s="185"/>
      <c r="GM269" s="185"/>
      <c r="GN269" s="185"/>
      <c r="GO269" s="185"/>
      <c r="GP269" s="185"/>
      <c r="GQ269" s="185"/>
      <c r="GR269" s="185"/>
      <c r="GS269" s="185"/>
      <c r="GT269" s="185"/>
      <c r="GU269" s="185"/>
      <c r="GV269" s="185"/>
      <c r="GW269" s="185"/>
      <c r="GX269" s="185"/>
      <c r="GY269" s="185"/>
      <c r="GZ269" s="185"/>
      <c r="HA269" s="185"/>
      <c r="HB269" s="185"/>
      <c r="HC269" s="185"/>
      <c r="HD269" s="185"/>
      <c r="HE269" s="185"/>
      <c r="HF269" s="185"/>
      <c r="HG269" s="185"/>
      <c r="HH269" s="185"/>
      <c r="HI269" s="185"/>
      <c r="HJ269" s="185"/>
      <c r="HK269" s="185"/>
      <c r="HL269" s="185"/>
      <c r="HM269" s="185"/>
      <c r="HN269" s="185"/>
      <c r="HO269" s="185"/>
      <c r="HP269" s="185"/>
      <c r="HQ269" s="185"/>
      <c r="HR269" s="185"/>
      <c r="HS269" s="185"/>
      <c r="HT269" s="185"/>
      <c r="HU269" s="185"/>
      <c r="HV269" s="185"/>
      <c r="HW269" s="185"/>
      <c r="HX269" s="185"/>
      <c r="HY269" s="185"/>
      <c r="HZ269" s="185"/>
      <c r="IA269" s="185"/>
      <c r="IB269" s="185"/>
      <c r="IC269" s="185"/>
      <c r="ID269" s="185"/>
      <c r="IE269" s="185"/>
      <c r="IF269" s="185"/>
      <c r="IG269" s="185"/>
      <c r="IH269" s="185"/>
      <c r="II269" s="185"/>
      <c r="IJ269" s="185"/>
      <c r="IK269" s="185"/>
      <c r="IL269" s="185"/>
      <c r="IM269" s="185"/>
      <c r="IN269" s="185"/>
      <c r="IO269" s="185"/>
      <c r="IP269" s="185"/>
      <c r="IQ269" s="185"/>
      <c r="IR269" s="185"/>
      <c r="IS269" s="185"/>
      <c r="IT269" s="185"/>
      <c r="IU269" s="185"/>
      <c r="IV269" s="185"/>
      <c r="IW269" s="185"/>
      <c r="IX269" s="185"/>
      <c r="IY269" s="185"/>
      <c r="IZ269" s="185"/>
      <c r="JA269" s="185"/>
      <c r="JB269" s="185"/>
      <c r="JC269" s="185"/>
      <c r="JD269" s="185"/>
      <c r="JE269" s="185"/>
      <c r="JF269" s="185"/>
      <c r="JG269" s="185"/>
      <c r="JH269" s="185"/>
      <c r="JI269" s="185"/>
      <c r="JJ269" s="185"/>
      <c r="JK269" s="185"/>
      <c r="JL269" s="185"/>
      <c r="JM269" s="185"/>
      <c r="JN269" s="185"/>
      <c r="JO269" s="185"/>
      <c r="JP269" s="185"/>
      <c r="JQ269" s="185"/>
      <c r="JR269" s="185"/>
      <c r="JS269" s="185"/>
      <c r="JT269" s="185"/>
      <c r="JU269" s="185"/>
      <c r="JV269" s="185"/>
      <c r="JW269" s="185"/>
      <c r="JX269" s="185"/>
      <c r="JY269" s="185"/>
      <c r="JZ269" s="185"/>
      <c r="KA269" s="185"/>
      <c r="KB269" s="185"/>
      <c r="KC269" s="185"/>
      <c r="KD269" s="185"/>
      <c r="KE269" s="185"/>
      <c r="KF269" s="185"/>
      <c r="KG269" s="185"/>
      <c r="KH269" s="185"/>
      <c r="KI269" s="185"/>
      <c r="KJ269" s="185"/>
      <c r="KK269" s="185"/>
      <c r="KL269" s="185"/>
      <c r="KM269" s="185"/>
      <c r="KN269" s="185"/>
      <c r="KO269" s="185"/>
      <c r="KP269" s="185"/>
      <c r="KQ269" s="185"/>
      <c r="KR269" s="185"/>
      <c r="KS269" s="185"/>
      <c r="KT269" s="185"/>
      <c r="KU269" s="185"/>
      <c r="KV269" s="185"/>
      <c r="KW269" s="185"/>
      <c r="KX269" s="185"/>
      <c r="KY269" s="185"/>
      <c r="KZ269" s="185"/>
      <c r="LA269" s="185"/>
      <c r="LB269" s="185"/>
      <c r="LC269" s="185"/>
      <c r="LD269" s="185"/>
      <c r="LE269" s="185"/>
      <c r="LF269" s="185"/>
      <c r="LG269" s="185"/>
      <c r="LH269" s="185"/>
      <c r="LI269" s="185"/>
      <c r="LJ269" s="185"/>
      <c r="LK269" s="185"/>
      <c r="LL269" s="185"/>
      <c r="LM269" s="185"/>
      <c r="LN269" s="185"/>
      <c r="LO269" s="185"/>
      <c r="LP269" s="185"/>
      <c r="LQ269" s="185"/>
      <c r="LR269" s="185"/>
      <c r="LS269" s="185"/>
      <c r="LT269" s="185"/>
    </row>
    <row r="270" spans="1:332" ht="14.45" customHeight="1">
      <c r="A270" s="196" t="str">
        <f t="shared" si="64"/>
        <v>10.1.50</v>
      </c>
      <c r="B270" s="253" t="str">
        <f t="shared" si="64"/>
        <v>VLV MAR SUP RAN UL/FM 1-1/2" FIVALCO</v>
      </c>
      <c r="C270" s="196" t="str">
        <f t="shared" si="64"/>
        <v>UN</v>
      </c>
      <c r="D270" s="196">
        <f t="shared" si="64"/>
        <v>8</v>
      </c>
      <c r="E270" s="196">
        <f t="shared" si="64"/>
        <v>739490.4</v>
      </c>
      <c r="F270" s="197">
        <f t="shared" si="69"/>
        <v>5915923.2000000002</v>
      </c>
      <c r="G270" s="20"/>
      <c r="H270" s="21">
        <f t="shared" si="72"/>
        <v>0</v>
      </c>
      <c r="I270" s="20"/>
      <c r="J270" s="21">
        <f t="shared" si="73"/>
        <v>0</v>
      </c>
      <c r="K270" s="20"/>
      <c r="L270" s="21">
        <f t="shared" si="74"/>
        <v>0</v>
      </c>
      <c r="M270" s="20"/>
      <c r="N270" s="33">
        <f t="shared" si="77"/>
        <v>0</v>
      </c>
      <c r="O270" s="20"/>
      <c r="P270" s="22"/>
      <c r="Q270" s="20"/>
      <c r="R270" s="22"/>
      <c r="S270" s="20"/>
      <c r="T270" s="22"/>
      <c r="U270" s="20"/>
      <c r="V270" s="22"/>
      <c r="W270" s="20"/>
      <c r="X270" s="22"/>
      <c r="Y270" s="20"/>
      <c r="Z270" s="22"/>
      <c r="AA270" s="20"/>
      <c r="AB270" s="22"/>
      <c r="AC270" s="20"/>
      <c r="AD270" s="22"/>
      <c r="AE270" s="20"/>
      <c r="AF270" s="22"/>
      <c r="AG270" s="20"/>
      <c r="AH270" s="22"/>
      <c r="AI270" s="20"/>
      <c r="AJ270" s="22"/>
      <c r="AK270" s="20"/>
      <c r="AL270" s="22"/>
      <c r="AM270" s="20"/>
      <c r="AN270" s="22"/>
      <c r="AO270" s="20"/>
      <c r="AP270" s="22"/>
      <c r="AQ270" s="20"/>
      <c r="AR270" s="22"/>
      <c r="AS270" s="20"/>
      <c r="AT270" s="22"/>
      <c r="AU270" s="20"/>
      <c r="AV270" s="22"/>
      <c r="AW270" s="20"/>
      <c r="AX270" s="22"/>
      <c r="AY270" s="20"/>
      <c r="AZ270" s="22"/>
      <c r="BA270" s="20"/>
      <c r="BB270" s="22"/>
      <c r="BC270" s="20"/>
      <c r="BD270" s="22"/>
      <c r="BE270" s="20"/>
      <c r="BF270" s="22"/>
      <c r="BG270" s="83"/>
      <c r="BH270" s="84"/>
      <c r="BI270" s="20"/>
      <c r="BJ270" s="95"/>
      <c r="BK270" s="20">
        <v>0</v>
      </c>
      <c r="BL270" s="21">
        <f t="shared" si="75"/>
        <v>0</v>
      </c>
      <c r="BM270" s="20"/>
      <c r="BN270" s="95">
        <f t="shared" si="65"/>
        <v>0</v>
      </c>
      <c r="BO270" s="20"/>
      <c r="BP270" s="21">
        <f t="shared" si="76"/>
        <v>0</v>
      </c>
      <c r="BQ270" s="20"/>
      <c r="BR270" s="22"/>
      <c r="BS270" s="20"/>
      <c r="BT270" s="22"/>
      <c r="BU270" s="20"/>
      <c r="BV270" s="22"/>
      <c r="BW270" s="20"/>
      <c r="BX270" s="22"/>
      <c r="BY270" s="20"/>
      <c r="BZ270" s="172"/>
      <c r="CA270" s="20"/>
      <c r="CB270" s="164"/>
      <c r="CC270" s="20"/>
      <c r="CD270" s="178"/>
      <c r="CE270" s="20"/>
      <c r="CF270" s="95"/>
      <c r="CG270" s="20"/>
      <c r="CH270" s="95"/>
      <c r="CI270" s="20"/>
      <c r="CJ270" s="22"/>
      <c r="CK270" s="20"/>
      <c r="CL270" s="22"/>
      <c r="CM270" s="20"/>
      <c r="CN270" s="22"/>
      <c r="CO270" s="20"/>
      <c r="CP270" s="22"/>
      <c r="CQ270" s="20"/>
      <c r="CR270" s="22"/>
      <c r="CS270" s="20"/>
      <c r="CT270" s="22"/>
      <c r="CU270" s="20"/>
      <c r="CV270" s="22"/>
      <c r="CW270" s="20"/>
      <c r="CX270" s="22"/>
      <c r="CY270" s="20"/>
      <c r="CZ270" s="22"/>
      <c r="DA270" s="20"/>
      <c r="DB270" s="22"/>
      <c r="DC270" s="20"/>
      <c r="DD270" s="22"/>
      <c r="DE270" s="20"/>
      <c r="DF270" s="22"/>
      <c r="DG270" s="20"/>
      <c r="DH270" s="22"/>
      <c r="DI270" s="20"/>
      <c r="DJ270" s="22"/>
      <c r="DK270" s="20"/>
      <c r="DL270" s="22"/>
      <c r="DM270" s="20"/>
      <c r="DN270" s="22"/>
      <c r="DO270" s="20"/>
      <c r="DP270" s="22"/>
      <c r="DQ270" s="20"/>
      <c r="DR270" s="22"/>
      <c r="DS270" s="20"/>
      <c r="DT270" s="22"/>
      <c r="DU270" s="20"/>
      <c r="DV270" s="22"/>
      <c r="DW270" s="20"/>
      <c r="DX270" s="22"/>
      <c r="DY270" s="20"/>
      <c r="DZ270" s="22"/>
      <c r="EA270" s="23">
        <f t="shared" si="70"/>
        <v>0</v>
      </c>
      <c r="EB270" s="21">
        <f t="shared" si="66"/>
        <v>0</v>
      </c>
      <c r="EC270" s="193" t="e">
        <f t="shared" si="67"/>
        <v>#REF!</v>
      </c>
      <c r="ED270" s="193">
        <f t="shared" si="68"/>
        <v>0</v>
      </c>
      <c r="EE270" s="194">
        <f t="shared" si="71"/>
        <v>8</v>
      </c>
      <c r="EF270" s="185"/>
      <c r="EG270" s="185" t="s">
        <v>872</v>
      </c>
      <c r="EH270" s="185" t="s">
        <v>873</v>
      </c>
      <c r="EI270" s="185" t="s">
        <v>389</v>
      </c>
      <c r="EJ270" s="185">
        <v>8</v>
      </c>
      <c r="EK270" s="185">
        <v>739490.4</v>
      </c>
      <c r="EL270" s="185"/>
      <c r="EM270" s="185"/>
      <c r="EN270" s="185"/>
      <c r="EO270" s="185"/>
      <c r="EP270" s="185"/>
      <c r="EQ270" s="185"/>
      <c r="ER270" s="185"/>
      <c r="ES270" s="185"/>
      <c r="ET270" s="185"/>
      <c r="EU270" s="185"/>
      <c r="EV270" s="185"/>
      <c r="EW270" s="185"/>
      <c r="EX270" s="185"/>
      <c r="EY270" s="185"/>
      <c r="EZ270" s="185"/>
      <c r="FA270" s="185"/>
      <c r="FB270" s="185"/>
      <c r="FC270" s="185"/>
      <c r="FD270" s="185"/>
      <c r="FE270" s="185"/>
      <c r="FF270" s="185"/>
      <c r="FG270" s="195"/>
      <c r="FH270" s="185"/>
      <c r="FI270" s="185"/>
      <c r="FJ270" s="185"/>
      <c r="FK270" s="185"/>
      <c r="FL270" s="185"/>
      <c r="FM270" s="185"/>
      <c r="FN270" s="185"/>
      <c r="FO270" s="185"/>
      <c r="FP270" s="185"/>
      <c r="FQ270" s="185"/>
      <c r="FR270" s="185"/>
      <c r="FS270" s="185"/>
      <c r="FT270" s="185"/>
      <c r="FU270" s="185"/>
      <c r="FV270" s="185"/>
      <c r="FW270" s="185"/>
      <c r="FX270" s="185"/>
      <c r="FY270" s="185"/>
      <c r="FZ270" s="185"/>
      <c r="GA270" s="185"/>
      <c r="GB270" s="185"/>
      <c r="GC270" s="185"/>
      <c r="GD270" s="185"/>
      <c r="GE270" s="185"/>
      <c r="GF270" s="185"/>
      <c r="GG270" s="185"/>
      <c r="GH270" s="185"/>
      <c r="GI270" s="185"/>
      <c r="GJ270" s="185"/>
      <c r="GK270" s="185"/>
      <c r="GL270" s="185"/>
      <c r="GM270" s="185"/>
      <c r="GN270" s="185"/>
      <c r="GO270" s="185"/>
      <c r="GP270" s="185"/>
      <c r="GQ270" s="185"/>
      <c r="GR270" s="185"/>
      <c r="GS270" s="185"/>
      <c r="GT270" s="185"/>
      <c r="GU270" s="185"/>
      <c r="GV270" s="185"/>
      <c r="GW270" s="185"/>
      <c r="GX270" s="185"/>
      <c r="GY270" s="185"/>
      <c r="GZ270" s="185"/>
      <c r="HA270" s="185"/>
      <c r="HB270" s="185"/>
      <c r="HC270" s="185"/>
      <c r="HD270" s="185"/>
      <c r="HE270" s="185"/>
      <c r="HF270" s="185"/>
      <c r="HG270" s="185"/>
      <c r="HH270" s="185"/>
      <c r="HI270" s="185"/>
      <c r="HJ270" s="185"/>
      <c r="HK270" s="185"/>
      <c r="HL270" s="185"/>
      <c r="HM270" s="185"/>
      <c r="HN270" s="185"/>
      <c r="HO270" s="185"/>
      <c r="HP270" s="185"/>
      <c r="HQ270" s="185"/>
      <c r="HR270" s="185"/>
      <c r="HS270" s="185"/>
      <c r="HT270" s="185"/>
      <c r="HU270" s="185"/>
      <c r="HV270" s="185"/>
      <c r="HW270" s="185"/>
      <c r="HX270" s="185"/>
      <c r="HY270" s="185"/>
      <c r="HZ270" s="185"/>
      <c r="IA270" s="185"/>
      <c r="IB270" s="185"/>
      <c r="IC270" s="185"/>
      <c r="ID270" s="185"/>
      <c r="IE270" s="185"/>
      <c r="IF270" s="185"/>
      <c r="IG270" s="185"/>
      <c r="IH270" s="185"/>
      <c r="II270" s="185"/>
      <c r="IJ270" s="185"/>
      <c r="IK270" s="185"/>
      <c r="IL270" s="185"/>
      <c r="IM270" s="185"/>
      <c r="IN270" s="185"/>
      <c r="IO270" s="185"/>
      <c r="IP270" s="185"/>
      <c r="IQ270" s="185"/>
      <c r="IR270" s="185"/>
      <c r="IS270" s="185"/>
      <c r="IT270" s="185"/>
      <c r="IU270" s="185"/>
      <c r="IV270" s="185"/>
      <c r="IW270" s="185"/>
      <c r="IX270" s="185"/>
      <c r="IY270" s="185"/>
      <c r="IZ270" s="185"/>
      <c r="JA270" s="185"/>
      <c r="JB270" s="185"/>
      <c r="JC270" s="185"/>
      <c r="JD270" s="185"/>
      <c r="JE270" s="185"/>
      <c r="JF270" s="185"/>
      <c r="JG270" s="185"/>
      <c r="JH270" s="185"/>
      <c r="JI270" s="185"/>
      <c r="JJ270" s="185"/>
      <c r="JK270" s="185"/>
      <c r="JL270" s="185"/>
      <c r="JM270" s="185"/>
      <c r="JN270" s="185"/>
      <c r="JO270" s="185"/>
      <c r="JP270" s="185"/>
      <c r="JQ270" s="185"/>
      <c r="JR270" s="185"/>
      <c r="JS270" s="185"/>
      <c r="JT270" s="185"/>
      <c r="JU270" s="185"/>
      <c r="JV270" s="185"/>
      <c r="JW270" s="185"/>
      <c r="JX270" s="185"/>
      <c r="JY270" s="185"/>
      <c r="JZ270" s="185"/>
      <c r="KA270" s="185"/>
      <c r="KB270" s="185"/>
      <c r="KC270" s="185"/>
      <c r="KD270" s="185"/>
      <c r="KE270" s="185"/>
      <c r="KF270" s="185"/>
      <c r="KG270" s="185"/>
      <c r="KH270" s="185"/>
      <c r="KI270" s="185"/>
      <c r="KJ270" s="185"/>
      <c r="KK270" s="185"/>
      <c r="KL270" s="185"/>
      <c r="KM270" s="185"/>
      <c r="KN270" s="185"/>
      <c r="KO270" s="185"/>
      <c r="KP270" s="185"/>
      <c r="KQ270" s="185"/>
      <c r="KR270" s="185"/>
      <c r="KS270" s="185"/>
      <c r="KT270" s="185"/>
      <c r="KU270" s="185"/>
      <c r="KV270" s="185"/>
      <c r="KW270" s="185"/>
      <c r="KX270" s="185"/>
      <c r="KY270" s="185"/>
      <c r="KZ270" s="185"/>
      <c r="LA270" s="185"/>
      <c r="LB270" s="185"/>
      <c r="LC270" s="185"/>
      <c r="LD270" s="185"/>
      <c r="LE270" s="185"/>
      <c r="LF270" s="185"/>
      <c r="LG270" s="185"/>
      <c r="LH270" s="185"/>
      <c r="LI270" s="185"/>
      <c r="LJ270" s="185"/>
      <c r="LK270" s="185"/>
      <c r="LL270" s="185"/>
      <c r="LM270" s="185"/>
      <c r="LN270" s="185"/>
      <c r="LO270" s="185"/>
      <c r="LP270" s="185"/>
      <c r="LQ270" s="185"/>
      <c r="LR270" s="185"/>
      <c r="LS270" s="185"/>
      <c r="LT270" s="185"/>
    </row>
    <row r="271" spans="1:332" ht="15" customHeight="1">
      <c r="A271" s="196" t="str">
        <f t="shared" si="64"/>
        <v>10.1.51</v>
      </c>
      <c r="B271" s="253" t="str">
        <f t="shared" si="64"/>
        <v>VLV MAR SUP RAN UL/FM 2" FIVALCO</v>
      </c>
      <c r="C271" s="196" t="str">
        <f t="shared" si="64"/>
        <v>UN</v>
      </c>
      <c r="D271" s="196">
        <f t="shared" si="64"/>
        <v>8</v>
      </c>
      <c r="E271" s="196">
        <f t="shared" si="64"/>
        <v>922639.41</v>
      </c>
      <c r="F271" s="197">
        <f t="shared" si="69"/>
        <v>7381115.2800000003</v>
      </c>
      <c r="G271" s="20"/>
      <c r="H271" s="21">
        <f t="shared" si="72"/>
        <v>0</v>
      </c>
      <c r="I271" s="20"/>
      <c r="J271" s="21">
        <f t="shared" si="73"/>
        <v>0</v>
      </c>
      <c r="K271" s="20"/>
      <c r="L271" s="21">
        <f t="shared" si="74"/>
        <v>0</v>
      </c>
      <c r="M271" s="20"/>
      <c r="N271" s="33">
        <f t="shared" si="77"/>
        <v>0</v>
      </c>
      <c r="O271" s="20"/>
      <c r="P271" s="22"/>
      <c r="Q271" s="20"/>
      <c r="R271" s="22"/>
      <c r="S271" s="20"/>
      <c r="T271" s="22"/>
      <c r="U271" s="20"/>
      <c r="V271" s="22"/>
      <c r="W271" s="20"/>
      <c r="X271" s="22"/>
      <c r="Y271" s="20"/>
      <c r="Z271" s="22"/>
      <c r="AA271" s="20"/>
      <c r="AB271" s="22"/>
      <c r="AC271" s="20"/>
      <c r="AD271" s="22"/>
      <c r="AE271" s="20"/>
      <c r="AF271" s="22"/>
      <c r="AG271" s="20"/>
      <c r="AH271" s="22"/>
      <c r="AI271" s="20"/>
      <c r="AJ271" s="22"/>
      <c r="AK271" s="20"/>
      <c r="AL271" s="22"/>
      <c r="AM271" s="20"/>
      <c r="AN271" s="22"/>
      <c r="AO271" s="20"/>
      <c r="AP271" s="22"/>
      <c r="AQ271" s="20"/>
      <c r="AR271" s="22"/>
      <c r="AS271" s="20"/>
      <c r="AT271" s="22"/>
      <c r="AU271" s="20"/>
      <c r="AV271" s="22"/>
      <c r="AW271" s="20"/>
      <c r="AX271" s="22"/>
      <c r="AY271" s="20"/>
      <c r="AZ271" s="22"/>
      <c r="BA271" s="20"/>
      <c r="BB271" s="22"/>
      <c r="BC271" s="20"/>
      <c r="BD271" s="22"/>
      <c r="BE271" s="20"/>
      <c r="BF271" s="22"/>
      <c r="BG271" s="83"/>
      <c r="BH271" s="84"/>
      <c r="BI271" s="20"/>
      <c r="BJ271" s="95"/>
      <c r="BK271" s="20">
        <v>0</v>
      </c>
      <c r="BL271" s="21">
        <f t="shared" si="75"/>
        <v>0</v>
      </c>
      <c r="BM271" s="20"/>
      <c r="BN271" s="95">
        <f t="shared" si="65"/>
        <v>0</v>
      </c>
      <c r="BO271" s="20"/>
      <c r="BP271" s="21">
        <f t="shared" si="76"/>
        <v>0</v>
      </c>
      <c r="BQ271" s="20"/>
      <c r="BR271" s="22"/>
      <c r="BS271" s="20"/>
      <c r="BT271" s="22"/>
      <c r="BU271" s="20"/>
      <c r="BV271" s="22"/>
      <c r="BW271" s="20"/>
      <c r="BX271" s="22"/>
      <c r="BY271" s="20"/>
      <c r="BZ271" s="172"/>
      <c r="CA271" s="20"/>
      <c r="CB271" s="164"/>
      <c r="CC271" s="20"/>
      <c r="CD271" s="178"/>
      <c r="CE271" s="20"/>
      <c r="CF271" s="95"/>
      <c r="CG271" s="20"/>
      <c r="CH271" s="95"/>
      <c r="CI271" s="20"/>
      <c r="CJ271" s="22"/>
      <c r="CK271" s="20"/>
      <c r="CL271" s="22"/>
      <c r="CM271" s="20"/>
      <c r="CN271" s="22"/>
      <c r="CO271" s="20"/>
      <c r="CP271" s="22"/>
      <c r="CQ271" s="20"/>
      <c r="CR271" s="22"/>
      <c r="CS271" s="20"/>
      <c r="CT271" s="22"/>
      <c r="CU271" s="20"/>
      <c r="CV271" s="22"/>
      <c r="CW271" s="20"/>
      <c r="CX271" s="22"/>
      <c r="CY271" s="20"/>
      <c r="CZ271" s="22"/>
      <c r="DA271" s="20"/>
      <c r="DB271" s="22"/>
      <c r="DC271" s="20"/>
      <c r="DD271" s="22"/>
      <c r="DE271" s="20"/>
      <c r="DF271" s="22"/>
      <c r="DG271" s="20"/>
      <c r="DH271" s="22"/>
      <c r="DI271" s="20"/>
      <c r="DJ271" s="22"/>
      <c r="DK271" s="20"/>
      <c r="DL271" s="22"/>
      <c r="DM271" s="20"/>
      <c r="DN271" s="22"/>
      <c r="DO271" s="20"/>
      <c r="DP271" s="22"/>
      <c r="DQ271" s="20"/>
      <c r="DR271" s="22"/>
      <c r="DS271" s="20"/>
      <c r="DT271" s="22"/>
      <c r="DU271" s="20"/>
      <c r="DV271" s="22"/>
      <c r="DW271" s="20"/>
      <c r="DX271" s="22"/>
      <c r="DY271" s="20"/>
      <c r="DZ271" s="22"/>
      <c r="EA271" s="23">
        <f t="shared" si="70"/>
        <v>0</v>
      </c>
      <c r="EB271" s="21">
        <f t="shared" si="66"/>
        <v>0</v>
      </c>
      <c r="EC271" s="193" t="e">
        <f t="shared" si="67"/>
        <v>#REF!</v>
      </c>
      <c r="ED271" s="193">
        <f t="shared" si="68"/>
        <v>0</v>
      </c>
      <c r="EE271" s="194">
        <f t="shared" si="71"/>
        <v>8</v>
      </c>
      <c r="EF271" s="185"/>
      <c r="EG271" s="185" t="s">
        <v>874</v>
      </c>
      <c r="EH271" s="185" t="s">
        <v>875</v>
      </c>
      <c r="EI271" s="185" t="s">
        <v>389</v>
      </c>
      <c r="EJ271" s="185">
        <v>8</v>
      </c>
      <c r="EK271" s="185">
        <v>922639.41</v>
      </c>
      <c r="EL271" s="185"/>
      <c r="EM271" s="185"/>
      <c r="EN271" s="185"/>
      <c r="EO271" s="185"/>
      <c r="EP271" s="185"/>
      <c r="EQ271" s="185"/>
      <c r="ER271" s="185"/>
      <c r="ES271" s="185"/>
      <c r="ET271" s="185"/>
      <c r="EU271" s="185"/>
      <c r="EV271" s="185"/>
      <c r="EW271" s="185"/>
      <c r="EX271" s="185"/>
      <c r="EY271" s="185"/>
      <c r="EZ271" s="185"/>
      <c r="FA271" s="185"/>
      <c r="FB271" s="185"/>
      <c r="FC271" s="185"/>
      <c r="FD271" s="185"/>
      <c r="FE271" s="185"/>
      <c r="FF271" s="185"/>
      <c r="FG271" s="195"/>
      <c r="FH271" s="185"/>
      <c r="FI271" s="185"/>
      <c r="FJ271" s="185"/>
      <c r="FK271" s="185"/>
      <c r="FL271" s="185"/>
      <c r="FM271" s="185"/>
      <c r="FN271" s="185"/>
      <c r="FO271" s="185"/>
      <c r="FP271" s="185"/>
      <c r="FQ271" s="185"/>
      <c r="FR271" s="185"/>
      <c r="FS271" s="185"/>
      <c r="FT271" s="185"/>
      <c r="FU271" s="185"/>
      <c r="FV271" s="185"/>
      <c r="FW271" s="185"/>
      <c r="FX271" s="185"/>
      <c r="FY271" s="185"/>
      <c r="FZ271" s="185"/>
      <c r="GA271" s="185"/>
      <c r="GB271" s="185"/>
      <c r="GC271" s="185"/>
      <c r="GD271" s="185"/>
      <c r="GE271" s="185"/>
      <c r="GF271" s="185"/>
      <c r="GG271" s="185"/>
      <c r="GH271" s="185"/>
      <c r="GI271" s="185"/>
      <c r="GJ271" s="185"/>
      <c r="GK271" s="185"/>
      <c r="GL271" s="185"/>
      <c r="GM271" s="185"/>
      <c r="GN271" s="185"/>
      <c r="GO271" s="185"/>
      <c r="GP271" s="185"/>
      <c r="GQ271" s="185"/>
      <c r="GR271" s="185"/>
      <c r="GS271" s="185"/>
      <c r="GT271" s="185"/>
      <c r="GU271" s="185"/>
      <c r="GV271" s="185"/>
      <c r="GW271" s="185"/>
      <c r="GX271" s="185"/>
      <c r="GY271" s="185"/>
      <c r="GZ271" s="185"/>
      <c r="HA271" s="185"/>
      <c r="HB271" s="185"/>
      <c r="HC271" s="185"/>
      <c r="HD271" s="185"/>
      <c r="HE271" s="185"/>
      <c r="HF271" s="185"/>
      <c r="HG271" s="185"/>
      <c r="HH271" s="185"/>
      <c r="HI271" s="185"/>
      <c r="HJ271" s="185"/>
      <c r="HK271" s="185"/>
      <c r="HL271" s="185"/>
      <c r="HM271" s="185"/>
      <c r="HN271" s="185"/>
      <c r="HO271" s="185"/>
      <c r="HP271" s="185"/>
      <c r="HQ271" s="185"/>
      <c r="HR271" s="185"/>
      <c r="HS271" s="185"/>
      <c r="HT271" s="185"/>
      <c r="HU271" s="185"/>
      <c r="HV271" s="185"/>
      <c r="HW271" s="185"/>
      <c r="HX271" s="185"/>
      <c r="HY271" s="185"/>
      <c r="HZ271" s="185"/>
      <c r="IA271" s="185"/>
      <c r="IB271" s="185"/>
      <c r="IC271" s="185"/>
      <c r="ID271" s="185"/>
      <c r="IE271" s="185"/>
      <c r="IF271" s="185"/>
      <c r="IG271" s="185"/>
      <c r="IH271" s="185"/>
      <c r="II271" s="185"/>
      <c r="IJ271" s="185"/>
      <c r="IK271" s="185"/>
      <c r="IL271" s="185"/>
      <c r="IM271" s="185"/>
      <c r="IN271" s="185"/>
      <c r="IO271" s="185"/>
      <c r="IP271" s="185"/>
      <c r="IQ271" s="185"/>
      <c r="IR271" s="185"/>
      <c r="IS271" s="185"/>
      <c r="IT271" s="185"/>
      <c r="IU271" s="185"/>
      <c r="IV271" s="185"/>
      <c r="IW271" s="185"/>
      <c r="IX271" s="185"/>
      <c r="IY271" s="185"/>
      <c r="IZ271" s="185"/>
      <c r="JA271" s="185"/>
      <c r="JB271" s="185"/>
      <c r="JC271" s="185"/>
      <c r="JD271" s="185"/>
      <c r="JE271" s="185"/>
      <c r="JF271" s="185"/>
      <c r="JG271" s="185"/>
      <c r="JH271" s="185"/>
      <c r="JI271" s="185"/>
      <c r="JJ271" s="185"/>
      <c r="JK271" s="185"/>
      <c r="JL271" s="185"/>
      <c r="JM271" s="185"/>
      <c r="JN271" s="185"/>
      <c r="JO271" s="185"/>
      <c r="JP271" s="185"/>
      <c r="JQ271" s="185"/>
      <c r="JR271" s="185"/>
      <c r="JS271" s="185"/>
      <c r="JT271" s="185"/>
      <c r="JU271" s="185"/>
      <c r="JV271" s="185"/>
      <c r="JW271" s="185"/>
      <c r="JX271" s="185"/>
      <c r="JY271" s="185"/>
      <c r="JZ271" s="185"/>
      <c r="KA271" s="185"/>
      <c r="KB271" s="185"/>
      <c r="KC271" s="185"/>
      <c r="KD271" s="185"/>
      <c r="KE271" s="185"/>
      <c r="KF271" s="185"/>
      <c r="KG271" s="185"/>
      <c r="KH271" s="185"/>
      <c r="KI271" s="185"/>
      <c r="KJ271" s="185"/>
      <c r="KK271" s="185"/>
      <c r="KL271" s="185"/>
      <c r="KM271" s="185"/>
      <c r="KN271" s="185"/>
      <c r="KO271" s="185"/>
      <c r="KP271" s="185"/>
      <c r="KQ271" s="185"/>
      <c r="KR271" s="185"/>
      <c r="KS271" s="185"/>
      <c r="KT271" s="185"/>
      <c r="KU271" s="185"/>
      <c r="KV271" s="185"/>
      <c r="KW271" s="185"/>
      <c r="KX271" s="185"/>
      <c r="KY271" s="185"/>
      <c r="KZ271" s="185"/>
      <c r="LA271" s="185"/>
      <c r="LB271" s="185"/>
      <c r="LC271" s="185"/>
      <c r="LD271" s="185"/>
      <c r="LE271" s="185"/>
      <c r="LF271" s="185"/>
      <c r="LG271" s="185"/>
      <c r="LH271" s="185"/>
      <c r="LI271" s="185"/>
      <c r="LJ271" s="185"/>
      <c r="LK271" s="185"/>
      <c r="LL271" s="185"/>
      <c r="LM271" s="185"/>
      <c r="LN271" s="185"/>
      <c r="LO271" s="185"/>
      <c r="LP271" s="185"/>
      <c r="LQ271" s="185"/>
      <c r="LR271" s="185"/>
      <c r="LS271" s="185"/>
      <c r="LT271" s="185"/>
    </row>
    <row r="272" spans="1:332" ht="21" customHeight="1">
      <c r="A272" s="196" t="str">
        <f t="shared" si="64"/>
        <v>10.1.52</v>
      </c>
      <c r="B272" s="253" t="str">
        <f t="shared" si="64"/>
        <v>VLV MAR SUP RAN UL/FM 2-1/2" FIVALCO</v>
      </c>
      <c r="C272" s="196" t="str">
        <f t="shared" si="64"/>
        <v>UN</v>
      </c>
      <c r="D272" s="196">
        <f t="shared" si="64"/>
        <v>8</v>
      </c>
      <c r="E272" s="196">
        <f t="shared" si="64"/>
        <v>1059401.97</v>
      </c>
      <c r="F272" s="197">
        <f t="shared" si="69"/>
        <v>8475215.7599999998</v>
      </c>
      <c r="G272" s="20"/>
      <c r="H272" s="21">
        <f t="shared" si="72"/>
        <v>0</v>
      </c>
      <c r="I272" s="20"/>
      <c r="J272" s="21">
        <f t="shared" si="73"/>
        <v>0</v>
      </c>
      <c r="K272" s="20"/>
      <c r="L272" s="21">
        <f t="shared" si="74"/>
        <v>0</v>
      </c>
      <c r="M272" s="20"/>
      <c r="N272" s="33">
        <f t="shared" si="77"/>
        <v>0</v>
      </c>
      <c r="O272" s="20"/>
      <c r="P272" s="22"/>
      <c r="Q272" s="20"/>
      <c r="R272" s="22"/>
      <c r="S272" s="20"/>
      <c r="T272" s="22"/>
      <c r="U272" s="20"/>
      <c r="V272" s="22"/>
      <c r="W272" s="20"/>
      <c r="X272" s="22"/>
      <c r="Y272" s="20"/>
      <c r="Z272" s="22"/>
      <c r="AA272" s="20"/>
      <c r="AB272" s="22"/>
      <c r="AC272" s="20"/>
      <c r="AD272" s="22"/>
      <c r="AE272" s="20"/>
      <c r="AF272" s="22"/>
      <c r="AG272" s="20"/>
      <c r="AH272" s="22"/>
      <c r="AI272" s="20"/>
      <c r="AJ272" s="22"/>
      <c r="AK272" s="20"/>
      <c r="AL272" s="22"/>
      <c r="AM272" s="20"/>
      <c r="AN272" s="22"/>
      <c r="AO272" s="20"/>
      <c r="AP272" s="22"/>
      <c r="AQ272" s="20"/>
      <c r="AR272" s="22"/>
      <c r="AS272" s="20"/>
      <c r="AT272" s="22"/>
      <c r="AU272" s="20"/>
      <c r="AV272" s="22"/>
      <c r="AW272" s="20"/>
      <c r="AX272" s="22"/>
      <c r="AY272" s="20"/>
      <c r="AZ272" s="22"/>
      <c r="BA272" s="20"/>
      <c r="BB272" s="22"/>
      <c r="BC272" s="20"/>
      <c r="BD272" s="22"/>
      <c r="BE272" s="20"/>
      <c r="BF272" s="22"/>
      <c r="BG272" s="83"/>
      <c r="BH272" s="84"/>
      <c r="BI272" s="20"/>
      <c r="BJ272" s="95"/>
      <c r="BK272" s="20">
        <v>0</v>
      </c>
      <c r="BL272" s="21">
        <f t="shared" si="75"/>
        <v>0</v>
      </c>
      <c r="BM272" s="20"/>
      <c r="BN272" s="95">
        <f t="shared" si="65"/>
        <v>0</v>
      </c>
      <c r="BO272" s="20"/>
      <c r="BP272" s="21">
        <f t="shared" si="76"/>
        <v>0</v>
      </c>
      <c r="BQ272" s="20"/>
      <c r="BR272" s="22"/>
      <c r="BS272" s="20"/>
      <c r="BT272" s="22"/>
      <c r="BU272" s="20"/>
      <c r="BV272" s="22"/>
      <c r="BW272" s="20"/>
      <c r="BX272" s="22"/>
      <c r="BY272" s="20"/>
      <c r="BZ272" s="172"/>
      <c r="CA272" s="20"/>
      <c r="CB272" s="164"/>
      <c r="CC272" s="20"/>
      <c r="CD272" s="178"/>
      <c r="CE272" s="20"/>
      <c r="CF272" s="95"/>
      <c r="CG272" s="20"/>
      <c r="CH272" s="95"/>
      <c r="CI272" s="20"/>
      <c r="CJ272" s="22"/>
      <c r="CK272" s="20"/>
      <c r="CL272" s="22"/>
      <c r="CM272" s="20"/>
      <c r="CN272" s="22"/>
      <c r="CO272" s="20"/>
      <c r="CP272" s="22"/>
      <c r="CQ272" s="20"/>
      <c r="CR272" s="22"/>
      <c r="CS272" s="20"/>
      <c r="CT272" s="22"/>
      <c r="CU272" s="20"/>
      <c r="CV272" s="22"/>
      <c r="CW272" s="20"/>
      <c r="CX272" s="22"/>
      <c r="CY272" s="20"/>
      <c r="CZ272" s="22"/>
      <c r="DA272" s="20"/>
      <c r="DB272" s="22"/>
      <c r="DC272" s="20"/>
      <c r="DD272" s="22"/>
      <c r="DE272" s="20"/>
      <c r="DF272" s="22"/>
      <c r="DG272" s="20"/>
      <c r="DH272" s="22"/>
      <c r="DI272" s="20"/>
      <c r="DJ272" s="22"/>
      <c r="DK272" s="20"/>
      <c r="DL272" s="22"/>
      <c r="DM272" s="20"/>
      <c r="DN272" s="22"/>
      <c r="DO272" s="20"/>
      <c r="DP272" s="22"/>
      <c r="DQ272" s="20"/>
      <c r="DR272" s="22"/>
      <c r="DS272" s="20"/>
      <c r="DT272" s="22"/>
      <c r="DU272" s="20"/>
      <c r="DV272" s="22"/>
      <c r="DW272" s="20"/>
      <c r="DX272" s="22"/>
      <c r="DY272" s="20"/>
      <c r="DZ272" s="22"/>
      <c r="EA272" s="23">
        <f t="shared" si="70"/>
        <v>0</v>
      </c>
      <c r="EB272" s="21">
        <f t="shared" si="66"/>
        <v>0</v>
      </c>
      <c r="EC272" s="193" t="e">
        <f t="shared" si="67"/>
        <v>#REF!</v>
      </c>
      <c r="ED272" s="193">
        <f t="shared" si="68"/>
        <v>0</v>
      </c>
      <c r="EE272" s="194">
        <f t="shared" si="71"/>
        <v>8</v>
      </c>
      <c r="EF272" s="185"/>
      <c r="EG272" s="185" t="s">
        <v>876</v>
      </c>
      <c r="EH272" s="185" t="s">
        <v>877</v>
      </c>
      <c r="EI272" s="185" t="s">
        <v>389</v>
      </c>
      <c r="EJ272" s="185">
        <v>8</v>
      </c>
      <c r="EK272" s="185">
        <v>1059401.97</v>
      </c>
      <c r="EL272" s="185"/>
      <c r="EM272" s="185"/>
      <c r="EN272" s="185"/>
      <c r="EO272" s="185"/>
      <c r="EP272" s="185"/>
      <c r="EQ272" s="185"/>
      <c r="ER272" s="185"/>
      <c r="ES272" s="185"/>
      <c r="ET272" s="185"/>
      <c r="EU272" s="185"/>
      <c r="EV272" s="185"/>
      <c r="EW272" s="185"/>
      <c r="EX272" s="185"/>
      <c r="EY272" s="185"/>
      <c r="EZ272" s="185"/>
      <c r="FA272" s="185"/>
      <c r="FB272" s="185"/>
      <c r="FC272" s="185"/>
      <c r="FD272" s="185"/>
      <c r="FE272" s="185"/>
      <c r="FF272" s="185"/>
      <c r="FG272" s="195"/>
      <c r="FH272" s="185"/>
      <c r="FI272" s="185"/>
      <c r="FJ272" s="185"/>
      <c r="FK272" s="185"/>
      <c r="FL272" s="185"/>
      <c r="FM272" s="185"/>
      <c r="FN272" s="185"/>
      <c r="FO272" s="185"/>
      <c r="FP272" s="185"/>
      <c r="FQ272" s="185"/>
      <c r="FR272" s="185"/>
      <c r="FS272" s="185"/>
      <c r="FT272" s="185"/>
      <c r="FU272" s="185"/>
      <c r="FV272" s="185"/>
      <c r="FW272" s="185"/>
      <c r="FX272" s="185"/>
      <c r="FY272" s="185"/>
      <c r="FZ272" s="185"/>
      <c r="GA272" s="185"/>
      <c r="GB272" s="185"/>
      <c r="GC272" s="185"/>
      <c r="GD272" s="185"/>
      <c r="GE272" s="185"/>
      <c r="GF272" s="185"/>
      <c r="GG272" s="185"/>
      <c r="GH272" s="185"/>
      <c r="GI272" s="185"/>
      <c r="GJ272" s="185"/>
      <c r="GK272" s="185"/>
      <c r="GL272" s="185"/>
      <c r="GM272" s="185"/>
      <c r="GN272" s="185"/>
      <c r="GO272" s="185"/>
      <c r="GP272" s="185"/>
      <c r="GQ272" s="185"/>
      <c r="GR272" s="185"/>
      <c r="GS272" s="185"/>
      <c r="GT272" s="185"/>
      <c r="GU272" s="185"/>
      <c r="GV272" s="185"/>
      <c r="GW272" s="185"/>
      <c r="GX272" s="185"/>
      <c r="GY272" s="185"/>
      <c r="GZ272" s="185"/>
      <c r="HA272" s="185"/>
      <c r="HB272" s="185"/>
      <c r="HC272" s="185"/>
      <c r="HD272" s="185"/>
      <c r="HE272" s="185"/>
      <c r="HF272" s="185"/>
      <c r="HG272" s="185"/>
      <c r="HH272" s="185"/>
      <c r="HI272" s="185"/>
      <c r="HJ272" s="185"/>
      <c r="HK272" s="185"/>
      <c r="HL272" s="185"/>
      <c r="HM272" s="185"/>
      <c r="HN272" s="185"/>
      <c r="HO272" s="185"/>
      <c r="HP272" s="185"/>
      <c r="HQ272" s="185"/>
      <c r="HR272" s="185"/>
      <c r="HS272" s="185"/>
      <c r="HT272" s="185"/>
      <c r="HU272" s="185"/>
      <c r="HV272" s="185"/>
      <c r="HW272" s="185"/>
      <c r="HX272" s="185"/>
      <c r="HY272" s="185"/>
      <c r="HZ272" s="185"/>
      <c r="IA272" s="185"/>
      <c r="IB272" s="185"/>
      <c r="IC272" s="185"/>
      <c r="ID272" s="185"/>
      <c r="IE272" s="185"/>
      <c r="IF272" s="185"/>
      <c r="IG272" s="185"/>
      <c r="IH272" s="185"/>
      <c r="II272" s="185"/>
      <c r="IJ272" s="185"/>
      <c r="IK272" s="185"/>
      <c r="IL272" s="185"/>
      <c r="IM272" s="185"/>
      <c r="IN272" s="185"/>
      <c r="IO272" s="185"/>
      <c r="IP272" s="185"/>
      <c r="IQ272" s="185"/>
      <c r="IR272" s="185"/>
      <c r="IS272" s="185"/>
      <c r="IT272" s="185"/>
      <c r="IU272" s="185"/>
      <c r="IV272" s="185"/>
      <c r="IW272" s="185"/>
      <c r="IX272" s="185"/>
      <c r="IY272" s="185"/>
      <c r="IZ272" s="185"/>
      <c r="JA272" s="185"/>
      <c r="JB272" s="185"/>
      <c r="JC272" s="185"/>
      <c r="JD272" s="185"/>
      <c r="JE272" s="185"/>
      <c r="JF272" s="185"/>
      <c r="JG272" s="185"/>
      <c r="JH272" s="185"/>
      <c r="JI272" s="185"/>
      <c r="JJ272" s="185"/>
      <c r="JK272" s="185"/>
      <c r="JL272" s="185"/>
      <c r="JM272" s="185"/>
      <c r="JN272" s="185"/>
      <c r="JO272" s="185"/>
      <c r="JP272" s="185"/>
      <c r="JQ272" s="185"/>
      <c r="JR272" s="185"/>
      <c r="JS272" s="185"/>
      <c r="JT272" s="185"/>
      <c r="JU272" s="185"/>
      <c r="JV272" s="185"/>
      <c r="JW272" s="185"/>
      <c r="JX272" s="185"/>
      <c r="JY272" s="185"/>
      <c r="JZ272" s="185"/>
      <c r="KA272" s="185"/>
      <c r="KB272" s="185"/>
      <c r="KC272" s="185"/>
      <c r="KD272" s="185"/>
      <c r="KE272" s="185"/>
      <c r="KF272" s="185"/>
      <c r="KG272" s="185"/>
      <c r="KH272" s="185"/>
      <c r="KI272" s="185"/>
      <c r="KJ272" s="185"/>
      <c r="KK272" s="185"/>
      <c r="KL272" s="185"/>
      <c r="KM272" s="185"/>
      <c r="KN272" s="185"/>
      <c r="KO272" s="185"/>
      <c r="KP272" s="185"/>
      <c r="KQ272" s="185"/>
      <c r="KR272" s="185"/>
      <c r="KS272" s="185"/>
      <c r="KT272" s="185"/>
      <c r="KU272" s="185"/>
      <c r="KV272" s="185"/>
      <c r="KW272" s="185"/>
      <c r="KX272" s="185"/>
      <c r="KY272" s="185"/>
      <c r="KZ272" s="185"/>
      <c r="LA272" s="185"/>
      <c r="LB272" s="185"/>
      <c r="LC272" s="185"/>
      <c r="LD272" s="185"/>
      <c r="LE272" s="185"/>
      <c r="LF272" s="185"/>
      <c r="LG272" s="185"/>
      <c r="LH272" s="185"/>
      <c r="LI272" s="185"/>
      <c r="LJ272" s="185"/>
      <c r="LK272" s="185"/>
      <c r="LL272" s="185"/>
      <c r="LM272" s="185"/>
      <c r="LN272" s="185"/>
      <c r="LO272" s="185"/>
      <c r="LP272" s="185"/>
      <c r="LQ272" s="185"/>
      <c r="LR272" s="185"/>
      <c r="LS272" s="185"/>
      <c r="LT272" s="185"/>
    </row>
    <row r="273" spans="1:332" ht="15" customHeight="1">
      <c r="A273" s="196" t="str">
        <f t="shared" si="64"/>
        <v>10.1.53</v>
      </c>
      <c r="B273" s="253" t="str">
        <f t="shared" si="64"/>
        <v>VLV MAR SUP RAN UL/FM 3" FIVALCO</v>
      </c>
      <c r="C273" s="196" t="str">
        <f t="shared" si="64"/>
        <v>UN</v>
      </c>
      <c r="D273" s="196">
        <f t="shared" si="64"/>
        <v>8</v>
      </c>
      <c r="E273" s="196">
        <f t="shared" si="64"/>
        <v>1081190.8799999999</v>
      </c>
      <c r="F273" s="197">
        <f t="shared" si="69"/>
        <v>8649527.0399999991</v>
      </c>
      <c r="G273" s="20"/>
      <c r="H273" s="21">
        <f t="shared" si="72"/>
        <v>0</v>
      </c>
      <c r="I273" s="20"/>
      <c r="J273" s="21">
        <f t="shared" si="73"/>
        <v>0</v>
      </c>
      <c r="K273" s="20"/>
      <c r="L273" s="21">
        <f t="shared" si="74"/>
        <v>0</v>
      </c>
      <c r="M273" s="20"/>
      <c r="N273" s="33">
        <f t="shared" si="77"/>
        <v>0</v>
      </c>
      <c r="O273" s="20"/>
      <c r="P273" s="22"/>
      <c r="Q273" s="20"/>
      <c r="R273" s="22"/>
      <c r="S273" s="20"/>
      <c r="T273" s="22"/>
      <c r="U273" s="20"/>
      <c r="V273" s="22"/>
      <c r="W273" s="20"/>
      <c r="X273" s="22"/>
      <c r="Y273" s="20"/>
      <c r="Z273" s="22"/>
      <c r="AA273" s="20"/>
      <c r="AB273" s="22"/>
      <c r="AC273" s="20"/>
      <c r="AD273" s="22"/>
      <c r="AE273" s="20"/>
      <c r="AF273" s="22"/>
      <c r="AG273" s="20"/>
      <c r="AH273" s="22"/>
      <c r="AI273" s="20"/>
      <c r="AJ273" s="22"/>
      <c r="AK273" s="20"/>
      <c r="AL273" s="22"/>
      <c r="AM273" s="20"/>
      <c r="AN273" s="22"/>
      <c r="AO273" s="20"/>
      <c r="AP273" s="22"/>
      <c r="AQ273" s="20"/>
      <c r="AR273" s="22"/>
      <c r="AS273" s="20"/>
      <c r="AT273" s="22"/>
      <c r="AU273" s="20"/>
      <c r="AV273" s="22"/>
      <c r="AW273" s="20"/>
      <c r="AX273" s="22"/>
      <c r="AY273" s="20"/>
      <c r="AZ273" s="22"/>
      <c r="BA273" s="20"/>
      <c r="BB273" s="22"/>
      <c r="BC273" s="20"/>
      <c r="BD273" s="22"/>
      <c r="BE273" s="20"/>
      <c r="BF273" s="22"/>
      <c r="BG273" s="83"/>
      <c r="BH273" s="84"/>
      <c r="BI273" s="20"/>
      <c r="BJ273" s="95"/>
      <c r="BK273" s="20">
        <v>0</v>
      </c>
      <c r="BL273" s="21">
        <f t="shared" si="75"/>
        <v>0</v>
      </c>
      <c r="BM273" s="20"/>
      <c r="BN273" s="95">
        <f t="shared" si="65"/>
        <v>0</v>
      </c>
      <c r="BO273" s="20"/>
      <c r="BP273" s="21">
        <f t="shared" si="76"/>
        <v>0</v>
      </c>
      <c r="BQ273" s="20"/>
      <c r="BR273" s="22"/>
      <c r="BS273" s="20"/>
      <c r="BT273" s="22"/>
      <c r="BU273" s="20"/>
      <c r="BV273" s="22"/>
      <c r="BW273" s="20"/>
      <c r="BX273" s="22"/>
      <c r="BY273" s="20"/>
      <c r="BZ273" s="172"/>
      <c r="CA273" s="20"/>
      <c r="CB273" s="164"/>
      <c r="CC273" s="20"/>
      <c r="CD273" s="178"/>
      <c r="CE273" s="20"/>
      <c r="CF273" s="95"/>
      <c r="CG273" s="20"/>
      <c r="CH273" s="95"/>
      <c r="CI273" s="20"/>
      <c r="CJ273" s="22"/>
      <c r="CK273" s="20"/>
      <c r="CL273" s="22"/>
      <c r="CM273" s="20"/>
      <c r="CN273" s="22"/>
      <c r="CO273" s="20"/>
      <c r="CP273" s="22"/>
      <c r="CQ273" s="20"/>
      <c r="CR273" s="22"/>
      <c r="CS273" s="20"/>
      <c r="CT273" s="22"/>
      <c r="CU273" s="20"/>
      <c r="CV273" s="22"/>
      <c r="CW273" s="20"/>
      <c r="CX273" s="22"/>
      <c r="CY273" s="20"/>
      <c r="CZ273" s="22"/>
      <c r="DA273" s="20"/>
      <c r="DB273" s="22"/>
      <c r="DC273" s="20"/>
      <c r="DD273" s="22"/>
      <c r="DE273" s="20"/>
      <c r="DF273" s="22"/>
      <c r="DG273" s="20"/>
      <c r="DH273" s="22"/>
      <c r="DI273" s="20"/>
      <c r="DJ273" s="22"/>
      <c r="DK273" s="20"/>
      <c r="DL273" s="22"/>
      <c r="DM273" s="20"/>
      <c r="DN273" s="22"/>
      <c r="DO273" s="20"/>
      <c r="DP273" s="22"/>
      <c r="DQ273" s="20"/>
      <c r="DR273" s="22"/>
      <c r="DS273" s="20"/>
      <c r="DT273" s="22"/>
      <c r="DU273" s="20"/>
      <c r="DV273" s="22"/>
      <c r="DW273" s="20"/>
      <c r="DX273" s="22"/>
      <c r="DY273" s="20"/>
      <c r="DZ273" s="22"/>
      <c r="EA273" s="23">
        <f t="shared" si="70"/>
        <v>0</v>
      </c>
      <c r="EB273" s="21">
        <f t="shared" si="66"/>
        <v>0</v>
      </c>
      <c r="EC273" s="193" t="e">
        <f t="shared" si="67"/>
        <v>#REF!</v>
      </c>
      <c r="ED273" s="193">
        <f t="shared" si="68"/>
        <v>0</v>
      </c>
      <c r="EE273" s="194">
        <f t="shared" si="71"/>
        <v>8</v>
      </c>
      <c r="EF273" s="185"/>
      <c r="EG273" s="185" t="s">
        <v>878</v>
      </c>
      <c r="EH273" s="185" t="s">
        <v>879</v>
      </c>
      <c r="EI273" s="185" t="s">
        <v>389</v>
      </c>
      <c r="EJ273" s="185">
        <v>8</v>
      </c>
      <c r="EK273" s="185">
        <v>1081190.8799999999</v>
      </c>
      <c r="EL273" s="185"/>
      <c r="EM273" s="185"/>
      <c r="EN273" s="185"/>
      <c r="EO273" s="185"/>
      <c r="EP273" s="185"/>
      <c r="EQ273" s="185"/>
      <c r="ER273" s="185"/>
      <c r="ES273" s="185"/>
      <c r="ET273" s="185"/>
      <c r="EU273" s="185"/>
      <c r="EV273" s="185"/>
      <c r="EW273" s="185"/>
      <c r="EX273" s="185"/>
      <c r="EY273" s="185"/>
      <c r="EZ273" s="185"/>
      <c r="FA273" s="185"/>
      <c r="FB273" s="185"/>
      <c r="FC273" s="185"/>
      <c r="FD273" s="185"/>
      <c r="FE273" s="185"/>
      <c r="FF273" s="185"/>
      <c r="FG273" s="195"/>
      <c r="FH273" s="185"/>
      <c r="FI273" s="185"/>
      <c r="FJ273" s="185"/>
      <c r="FK273" s="185"/>
      <c r="FL273" s="185"/>
      <c r="FM273" s="185"/>
      <c r="FN273" s="185"/>
      <c r="FO273" s="185"/>
      <c r="FP273" s="185"/>
      <c r="FQ273" s="185"/>
      <c r="FR273" s="185"/>
      <c r="FS273" s="185"/>
      <c r="FT273" s="185"/>
      <c r="FU273" s="185"/>
      <c r="FV273" s="185"/>
      <c r="FW273" s="185"/>
      <c r="FX273" s="185"/>
      <c r="FY273" s="185"/>
      <c r="FZ273" s="185"/>
      <c r="GA273" s="185"/>
      <c r="GB273" s="185"/>
      <c r="GC273" s="185"/>
      <c r="GD273" s="185"/>
      <c r="GE273" s="185"/>
      <c r="GF273" s="185"/>
      <c r="GG273" s="185"/>
      <c r="GH273" s="185"/>
      <c r="GI273" s="185"/>
      <c r="GJ273" s="185"/>
      <c r="GK273" s="185"/>
      <c r="GL273" s="185"/>
      <c r="GM273" s="185"/>
      <c r="GN273" s="185"/>
      <c r="GO273" s="185"/>
      <c r="GP273" s="185"/>
      <c r="GQ273" s="185"/>
      <c r="GR273" s="185"/>
      <c r="GS273" s="185"/>
      <c r="GT273" s="185"/>
      <c r="GU273" s="185"/>
      <c r="GV273" s="185"/>
      <c r="GW273" s="185"/>
      <c r="GX273" s="185"/>
      <c r="GY273" s="185"/>
      <c r="GZ273" s="185"/>
      <c r="HA273" s="185"/>
      <c r="HB273" s="185"/>
      <c r="HC273" s="185"/>
      <c r="HD273" s="185"/>
      <c r="HE273" s="185"/>
      <c r="HF273" s="185"/>
      <c r="HG273" s="185"/>
      <c r="HH273" s="185"/>
      <c r="HI273" s="185"/>
      <c r="HJ273" s="185"/>
      <c r="HK273" s="185"/>
      <c r="HL273" s="185"/>
      <c r="HM273" s="185"/>
      <c r="HN273" s="185"/>
      <c r="HO273" s="185"/>
      <c r="HP273" s="185"/>
      <c r="HQ273" s="185"/>
      <c r="HR273" s="185"/>
      <c r="HS273" s="185"/>
      <c r="HT273" s="185"/>
      <c r="HU273" s="185"/>
      <c r="HV273" s="185"/>
      <c r="HW273" s="185"/>
      <c r="HX273" s="185"/>
      <c r="HY273" s="185"/>
      <c r="HZ273" s="185"/>
      <c r="IA273" s="185"/>
      <c r="IB273" s="185"/>
      <c r="IC273" s="185"/>
      <c r="ID273" s="185"/>
      <c r="IE273" s="185"/>
      <c r="IF273" s="185"/>
      <c r="IG273" s="185"/>
      <c r="IH273" s="185"/>
      <c r="II273" s="185"/>
      <c r="IJ273" s="185"/>
      <c r="IK273" s="185"/>
      <c r="IL273" s="185"/>
      <c r="IM273" s="185"/>
      <c r="IN273" s="185"/>
      <c r="IO273" s="185"/>
      <c r="IP273" s="185"/>
      <c r="IQ273" s="185"/>
      <c r="IR273" s="185"/>
      <c r="IS273" s="185"/>
      <c r="IT273" s="185"/>
      <c r="IU273" s="185"/>
      <c r="IV273" s="185"/>
      <c r="IW273" s="185"/>
      <c r="IX273" s="185"/>
      <c r="IY273" s="185"/>
      <c r="IZ273" s="185"/>
      <c r="JA273" s="185"/>
      <c r="JB273" s="185"/>
      <c r="JC273" s="185"/>
      <c r="JD273" s="185"/>
      <c r="JE273" s="185"/>
      <c r="JF273" s="185"/>
      <c r="JG273" s="185"/>
      <c r="JH273" s="185"/>
      <c r="JI273" s="185"/>
      <c r="JJ273" s="185"/>
      <c r="JK273" s="185"/>
      <c r="JL273" s="185"/>
      <c r="JM273" s="185"/>
      <c r="JN273" s="185"/>
      <c r="JO273" s="185"/>
      <c r="JP273" s="185"/>
      <c r="JQ273" s="185"/>
      <c r="JR273" s="185"/>
      <c r="JS273" s="185"/>
      <c r="JT273" s="185"/>
      <c r="JU273" s="185"/>
      <c r="JV273" s="185"/>
      <c r="JW273" s="185"/>
      <c r="JX273" s="185"/>
      <c r="JY273" s="185"/>
      <c r="JZ273" s="185"/>
      <c r="KA273" s="185"/>
      <c r="KB273" s="185"/>
      <c r="KC273" s="185"/>
      <c r="KD273" s="185"/>
      <c r="KE273" s="185"/>
      <c r="KF273" s="185"/>
      <c r="KG273" s="185"/>
      <c r="KH273" s="185"/>
      <c r="KI273" s="185"/>
      <c r="KJ273" s="185"/>
      <c r="KK273" s="185"/>
      <c r="KL273" s="185"/>
      <c r="KM273" s="185"/>
      <c r="KN273" s="185"/>
      <c r="KO273" s="185"/>
      <c r="KP273" s="185"/>
      <c r="KQ273" s="185"/>
      <c r="KR273" s="185"/>
      <c r="KS273" s="185"/>
      <c r="KT273" s="185"/>
      <c r="KU273" s="185"/>
      <c r="KV273" s="185"/>
      <c r="KW273" s="185"/>
      <c r="KX273" s="185"/>
      <c r="KY273" s="185"/>
      <c r="KZ273" s="185"/>
      <c r="LA273" s="185"/>
      <c r="LB273" s="185"/>
      <c r="LC273" s="185"/>
      <c r="LD273" s="185"/>
      <c r="LE273" s="185"/>
      <c r="LF273" s="185"/>
      <c r="LG273" s="185"/>
      <c r="LH273" s="185"/>
      <c r="LI273" s="185"/>
      <c r="LJ273" s="185"/>
      <c r="LK273" s="185"/>
      <c r="LL273" s="185"/>
      <c r="LM273" s="185"/>
      <c r="LN273" s="185"/>
      <c r="LO273" s="185"/>
      <c r="LP273" s="185"/>
      <c r="LQ273" s="185"/>
      <c r="LR273" s="185"/>
      <c r="LS273" s="185"/>
      <c r="LT273" s="185"/>
    </row>
    <row r="274" spans="1:332" s="190" customFormat="1" ht="14.45" customHeight="1">
      <c r="A274" s="196" t="str">
        <f t="shared" si="64"/>
        <v>10.1.54</v>
      </c>
      <c r="B274" s="253" t="str">
        <f t="shared" si="64"/>
        <v>VLV MAR SUP RAN UL/FM 4" FIVALCO</v>
      </c>
      <c r="C274" s="196" t="str">
        <f t="shared" si="64"/>
        <v>UN</v>
      </c>
      <c r="D274" s="196">
        <f t="shared" si="64"/>
        <v>8</v>
      </c>
      <c r="E274" s="196">
        <f t="shared" si="64"/>
        <v>1221660.99</v>
      </c>
      <c r="F274" s="197">
        <f t="shared" si="69"/>
        <v>9773287.9199999999</v>
      </c>
      <c r="G274" s="20"/>
      <c r="H274" s="21">
        <f t="shared" si="72"/>
        <v>0</v>
      </c>
      <c r="I274" s="20"/>
      <c r="J274" s="21">
        <f t="shared" si="73"/>
        <v>0</v>
      </c>
      <c r="K274" s="20"/>
      <c r="L274" s="21">
        <f t="shared" si="74"/>
        <v>0</v>
      </c>
      <c r="M274" s="20"/>
      <c r="N274" s="33">
        <f t="shared" si="77"/>
        <v>0</v>
      </c>
      <c r="O274" s="20"/>
      <c r="P274" s="22"/>
      <c r="Q274" s="20"/>
      <c r="R274" s="22"/>
      <c r="S274" s="20"/>
      <c r="T274" s="22"/>
      <c r="U274" s="20"/>
      <c r="V274" s="22"/>
      <c r="W274" s="20"/>
      <c r="X274" s="22"/>
      <c r="Y274" s="20"/>
      <c r="Z274" s="22"/>
      <c r="AA274" s="20"/>
      <c r="AB274" s="22"/>
      <c r="AC274" s="20"/>
      <c r="AD274" s="22"/>
      <c r="AE274" s="20"/>
      <c r="AF274" s="22"/>
      <c r="AG274" s="20"/>
      <c r="AH274" s="22"/>
      <c r="AI274" s="20"/>
      <c r="AJ274" s="22"/>
      <c r="AK274" s="20"/>
      <c r="AL274" s="22"/>
      <c r="AM274" s="20"/>
      <c r="AN274" s="22"/>
      <c r="AO274" s="20"/>
      <c r="AP274" s="22"/>
      <c r="AQ274" s="20"/>
      <c r="AR274" s="22"/>
      <c r="AS274" s="20"/>
      <c r="AT274" s="22"/>
      <c r="AU274" s="20"/>
      <c r="AV274" s="22"/>
      <c r="AW274" s="20"/>
      <c r="AX274" s="22"/>
      <c r="AY274" s="20"/>
      <c r="AZ274" s="22"/>
      <c r="BA274" s="20"/>
      <c r="BB274" s="22"/>
      <c r="BC274" s="20"/>
      <c r="BD274" s="22"/>
      <c r="BE274" s="20"/>
      <c r="BF274" s="22"/>
      <c r="BG274" s="83"/>
      <c r="BH274" s="84"/>
      <c r="BI274" s="20"/>
      <c r="BJ274" s="95"/>
      <c r="BK274" s="20">
        <v>0</v>
      </c>
      <c r="BL274" s="21">
        <f t="shared" si="75"/>
        <v>0</v>
      </c>
      <c r="BM274" s="20"/>
      <c r="BN274" s="95">
        <f t="shared" si="65"/>
        <v>0</v>
      </c>
      <c r="BO274" s="20"/>
      <c r="BP274" s="21">
        <f t="shared" si="76"/>
        <v>0</v>
      </c>
      <c r="BQ274" s="20"/>
      <c r="BR274" s="22"/>
      <c r="BS274" s="20"/>
      <c r="BT274" s="22"/>
      <c r="BU274" s="20"/>
      <c r="BV274" s="22"/>
      <c r="BW274" s="20"/>
      <c r="BX274" s="22"/>
      <c r="BY274" s="20"/>
      <c r="BZ274" s="172"/>
      <c r="CA274" s="20"/>
      <c r="CB274" s="164"/>
      <c r="CC274" s="20"/>
      <c r="CD274" s="178"/>
      <c r="CE274" s="20"/>
      <c r="CF274" s="95"/>
      <c r="CG274" s="20"/>
      <c r="CH274" s="95"/>
      <c r="CI274" s="20"/>
      <c r="CJ274" s="22"/>
      <c r="CK274" s="20"/>
      <c r="CL274" s="22"/>
      <c r="CM274" s="20"/>
      <c r="CN274" s="22"/>
      <c r="CO274" s="20"/>
      <c r="CP274" s="22"/>
      <c r="CQ274" s="20"/>
      <c r="CR274" s="22"/>
      <c r="CS274" s="20"/>
      <c r="CT274" s="22"/>
      <c r="CU274" s="20"/>
      <c r="CV274" s="22"/>
      <c r="CW274" s="20"/>
      <c r="CX274" s="22"/>
      <c r="CY274" s="20"/>
      <c r="CZ274" s="22"/>
      <c r="DA274" s="20"/>
      <c r="DB274" s="22"/>
      <c r="DC274" s="20"/>
      <c r="DD274" s="22"/>
      <c r="DE274" s="20"/>
      <c r="DF274" s="22"/>
      <c r="DG274" s="20"/>
      <c r="DH274" s="22"/>
      <c r="DI274" s="20"/>
      <c r="DJ274" s="22"/>
      <c r="DK274" s="20"/>
      <c r="DL274" s="22"/>
      <c r="DM274" s="20"/>
      <c r="DN274" s="22"/>
      <c r="DO274" s="20"/>
      <c r="DP274" s="22"/>
      <c r="DQ274" s="20"/>
      <c r="DR274" s="22"/>
      <c r="DS274" s="20"/>
      <c r="DT274" s="22"/>
      <c r="DU274" s="20"/>
      <c r="DV274" s="22"/>
      <c r="DW274" s="20"/>
      <c r="DX274" s="22"/>
      <c r="DY274" s="20"/>
      <c r="DZ274" s="22"/>
      <c r="EA274" s="23">
        <f t="shared" si="70"/>
        <v>0</v>
      </c>
      <c r="EB274" s="21">
        <f t="shared" si="66"/>
        <v>0</v>
      </c>
      <c r="EC274" s="193" t="e">
        <f t="shared" si="67"/>
        <v>#REF!</v>
      </c>
      <c r="ED274" s="193">
        <f t="shared" si="68"/>
        <v>0</v>
      </c>
      <c r="EE274" s="194">
        <f t="shared" si="71"/>
        <v>8</v>
      </c>
      <c r="EF274" s="185"/>
      <c r="EG274" s="185" t="s">
        <v>880</v>
      </c>
      <c r="EH274" s="185" t="s">
        <v>881</v>
      </c>
      <c r="EI274" s="185" t="s">
        <v>389</v>
      </c>
      <c r="EJ274" s="185">
        <v>8</v>
      </c>
      <c r="EK274" s="185">
        <v>1221660.99</v>
      </c>
      <c r="EL274" s="185"/>
      <c r="EM274" s="185"/>
      <c r="EN274" s="185"/>
      <c r="EO274" s="185"/>
      <c r="EP274" s="185"/>
      <c r="EQ274" s="185"/>
      <c r="ER274" s="185"/>
      <c r="ES274" s="185"/>
      <c r="ET274" s="185"/>
      <c r="EU274" s="185"/>
      <c r="EV274" s="185"/>
      <c r="EW274" s="185"/>
      <c r="EX274" s="185"/>
      <c r="EY274" s="185"/>
      <c r="EZ274" s="185"/>
      <c r="FA274" s="185"/>
      <c r="FB274" s="185"/>
      <c r="FC274" s="185"/>
      <c r="FD274" s="185"/>
      <c r="FE274" s="185"/>
      <c r="FF274" s="185"/>
      <c r="FG274" s="195"/>
      <c r="FH274" s="185"/>
      <c r="FI274" s="185"/>
      <c r="FJ274" s="185"/>
      <c r="FK274" s="185"/>
      <c r="FL274" s="185"/>
      <c r="FM274" s="185"/>
      <c r="FN274" s="185"/>
      <c r="FO274" s="185"/>
      <c r="FP274" s="185"/>
      <c r="FQ274" s="185"/>
      <c r="FR274" s="185"/>
      <c r="FS274" s="185"/>
      <c r="FT274" s="185"/>
      <c r="FU274" s="185"/>
      <c r="FV274" s="185"/>
      <c r="FW274" s="185"/>
      <c r="FX274" s="185"/>
      <c r="FY274" s="185"/>
      <c r="FZ274" s="185"/>
      <c r="GA274" s="185"/>
      <c r="GB274" s="185"/>
      <c r="GC274" s="185"/>
      <c r="GD274" s="185"/>
      <c r="GE274" s="185"/>
      <c r="GF274" s="185"/>
      <c r="GG274" s="185"/>
      <c r="GH274" s="185"/>
      <c r="GI274" s="185"/>
      <c r="GJ274" s="185"/>
      <c r="GK274" s="185"/>
      <c r="GL274" s="185"/>
      <c r="GM274" s="185"/>
      <c r="GN274" s="185"/>
      <c r="GO274" s="185"/>
      <c r="GP274" s="185"/>
      <c r="GQ274" s="185"/>
      <c r="GR274" s="185"/>
      <c r="GS274" s="185"/>
      <c r="GT274" s="185"/>
      <c r="GU274" s="185"/>
      <c r="GV274" s="185"/>
      <c r="GW274" s="185"/>
      <c r="GX274" s="185"/>
      <c r="GY274" s="185"/>
      <c r="GZ274" s="185"/>
      <c r="HA274" s="185"/>
      <c r="HB274" s="185"/>
      <c r="HC274" s="185"/>
      <c r="HD274" s="185"/>
      <c r="HE274" s="185"/>
      <c r="HF274" s="185"/>
      <c r="HG274" s="185"/>
      <c r="HH274" s="185"/>
      <c r="HI274" s="185"/>
      <c r="HJ274" s="185"/>
      <c r="HK274" s="185"/>
      <c r="HL274" s="185"/>
      <c r="HM274" s="185"/>
      <c r="HN274" s="185"/>
      <c r="HO274" s="185"/>
      <c r="HP274" s="185"/>
      <c r="HQ274" s="185"/>
      <c r="HR274" s="185"/>
      <c r="HS274" s="185"/>
      <c r="HT274" s="185"/>
      <c r="HU274" s="185"/>
      <c r="HV274" s="185"/>
      <c r="HW274" s="185"/>
      <c r="HX274" s="185"/>
      <c r="HY274" s="185"/>
      <c r="HZ274" s="185"/>
      <c r="IA274" s="185"/>
      <c r="IB274" s="185"/>
      <c r="IC274" s="185"/>
      <c r="ID274" s="185"/>
      <c r="IE274" s="185"/>
      <c r="IF274" s="185"/>
      <c r="IG274" s="185"/>
      <c r="IH274" s="185"/>
      <c r="II274" s="185"/>
      <c r="IJ274" s="185"/>
      <c r="IK274" s="185"/>
      <c r="IL274" s="185"/>
      <c r="IM274" s="185"/>
      <c r="IN274" s="185"/>
      <c r="IO274" s="185"/>
      <c r="IP274" s="185"/>
      <c r="IQ274" s="185"/>
      <c r="IR274" s="185"/>
      <c r="IS274" s="185"/>
      <c r="IT274" s="185"/>
      <c r="IU274" s="185"/>
      <c r="IV274" s="185"/>
      <c r="IW274" s="185"/>
      <c r="IX274" s="185"/>
      <c r="IY274" s="185"/>
      <c r="IZ274" s="185"/>
      <c r="JA274" s="185"/>
      <c r="JB274" s="185"/>
      <c r="JC274" s="185"/>
      <c r="JD274" s="185"/>
      <c r="JE274" s="185"/>
      <c r="JF274" s="185"/>
      <c r="JG274" s="185"/>
      <c r="JH274" s="185"/>
      <c r="JI274" s="185"/>
      <c r="JJ274" s="185"/>
      <c r="JK274" s="185"/>
      <c r="JL274" s="185"/>
      <c r="JM274" s="185"/>
      <c r="JN274" s="185"/>
      <c r="JO274" s="185"/>
      <c r="JP274" s="185"/>
      <c r="JQ274" s="185"/>
      <c r="JR274" s="185"/>
      <c r="JS274" s="185"/>
      <c r="JT274" s="185"/>
      <c r="JU274" s="185"/>
      <c r="JV274" s="185"/>
      <c r="JW274" s="185"/>
      <c r="JX274" s="185"/>
      <c r="JY274" s="185"/>
      <c r="JZ274" s="185"/>
      <c r="KA274" s="185"/>
      <c r="KB274" s="185"/>
      <c r="KC274" s="185"/>
      <c r="KD274" s="185"/>
      <c r="KE274" s="185"/>
      <c r="KF274" s="185"/>
      <c r="KG274" s="185"/>
      <c r="KH274" s="185"/>
      <c r="KI274" s="185"/>
      <c r="KJ274" s="185"/>
      <c r="KK274" s="185"/>
      <c r="KL274" s="185"/>
      <c r="KM274" s="185"/>
      <c r="KN274" s="185"/>
      <c r="KO274" s="185"/>
      <c r="KP274" s="185"/>
      <c r="KQ274" s="185"/>
      <c r="KR274" s="185"/>
      <c r="KS274" s="185"/>
      <c r="KT274" s="185"/>
      <c r="KU274" s="185"/>
      <c r="KV274" s="185"/>
      <c r="KW274" s="185"/>
      <c r="KX274" s="185"/>
      <c r="KY274" s="185"/>
      <c r="KZ274" s="185"/>
      <c r="LA274" s="185"/>
      <c r="LB274" s="185"/>
      <c r="LC274" s="185"/>
      <c r="LD274" s="185"/>
      <c r="LE274" s="185"/>
      <c r="LF274" s="185"/>
      <c r="LG274" s="185"/>
      <c r="LH274" s="185"/>
      <c r="LI274" s="185"/>
      <c r="LJ274" s="185"/>
      <c r="LK274" s="185"/>
      <c r="LL274" s="185"/>
      <c r="LM274" s="185"/>
      <c r="LN274" s="185"/>
      <c r="LO274" s="185"/>
      <c r="LP274" s="185"/>
      <c r="LQ274" s="185"/>
      <c r="LR274" s="185"/>
      <c r="LS274" s="185"/>
      <c r="LT274" s="185"/>
    </row>
    <row r="275" spans="1:332" ht="18" customHeight="1">
      <c r="A275" s="196" t="str">
        <f t="shared" si="64"/>
        <v>10.1.55</v>
      </c>
      <c r="B275" s="253" t="str">
        <f t="shared" si="64"/>
        <v>Suministro e instalacion copa acero alcarbon de Ø   1 1/2 " a  Ø   1 "</v>
      </c>
      <c r="C275" s="196" t="str">
        <f t="shared" si="64"/>
        <v>UN</v>
      </c>
      <c r="D275" s="196">
        <f t="shared" si="64"/>
        <v>25</v>
      </c>
      <c r="E275" s="196">
        <f t="shared" si="64"/>
        <v>7612.11</v>
      </c>
      <c r="F275" s="197">
        <f t="shared" si="69"/>
        <v>190302.75</v>
      </c>
      <c r="G275" s="20"/>
      <c r="H275" s="21">
        <f t="shared" si="72"/>
        <v>0</v>
      </c>
      <c r="I275" s="20"/>
      <c r="J275" s="21">
        <f t="shared" si="73"/>
        <v>0</v>
      </c>
      <c r="K275" s="20"/>
      <c r="L275" s="21">
        <f t="shared" si="74"/>
        <v>0</v>
      </c>
      <c r="M275" s="20"/>
      <c r="N275" s="33">
        <f t="shared" si="77"/>
        <v>0</v>
      </c>
      <c r="O275" s="20"/>
      <c r="P275" s="22"/>
      <c r="Q275" s="20"/>
      <c r="R275" s="22"/>
      <c r="S275" s="20"/>
      <c r="T275" s="22"/>
      <c r="U275" s="20"/>
      <c r="V275" s="22"/>
      <c r="W275" s="20"/>
      <c r="X275" s="22"/>
      <c r="Y275" s="20"/>
      <c r="Z275" s="22"/>
      <c r="AA275" s="20"/>
      <c r="AB275" s="22"/>
      <c r="AC275" s="20"/>
      <c r="AD275" s="22"/>
      <c r="AE275" s="20"/>
      <c r="AF275" s="22"/>
      <c r="AG275" s="20"/>
      <c r="AH275" s="22"/>
      <c r="AI275" s="20"/>
      <c r="AJ275" s="22"/>
      <c r="AK275" s="20"/>
      <c r="AL275" s="22"/>
      <c r="AM275" s="20"/>
      <c r="AN275" s="22"/>
      <c r="AO275" s="20"/>
      <c r="AP275" s="22"/>
      <c r="AQ275" s="20"/>
      <c r="AR275" s="22"/>
      <c r="AS275" s="20"/>
      <c r="AT275" s="22"/>
      <c r="AU275" s="20"/>
      <c r="AV275" s="22"/>
      <c r="AW275" s="20"/>
      <c r="AX275" s="22"/>
      <c r="AY275" s="20"/>
      <c r="AZ275" s="22"/>
      <c r="BA275" s="20"/>
      <c r="BB275" s="22"/>
      <c r="BC275" s="20"/>
      <c r="BD275" s="22"/>
      <c r="BE275" s="20"/>
      <c r="BF275" s="22"/>
      <c r="BG275" s="83"/>
      <c r="BH275" s="84"/>
      <c r="BI275" s="20"/>
      <c r="BJ275" s="95"/>
      <c r="BK275" s="20">
        <v>0</v>
      </c>
      <c r="BL275" s="21">
        <f t="shared" si="75"/>
        <v>0</v>
      </c>
      <c r="BM275" s="20"/>
      <c r="BN275" s="95">
        <f t="shared" si="65"/>
        <v>0</v>
      </c>
      <c r="BO275" s="20"/>
      <c r="BP275" s="21">
        <f t="shared" si="76"/>
        <v>0</v>
      </c>
      <c r="BQ275" s="20"/>
      <c r="BR275" s="22"/>
      <c r="BS275" s="20"/>
      <c r="BT275" s="22"/>
      <c r="BU275" s="20"/>
      <c r="BV275" s="22"/>
      <c r="BW275" s="20"/>
      <c r="BX275" s="22"/>
      <c r="BY275" s="20"/>
      <c r="BZ275" s="172"/>
      <c r="CA275" s="20"/>
      <c r="CB275" s="164"/>
      <c r="CC275" s="20"/>
      <c r="CD275" s="178"/>
      <c r="CE275" s="20"/>
      <c r="CF275" s="95"/>
      <c r="CG275" s="20"/>
      <c r="CH275" s="95"/>
      <c r="CI275" s="20"/>
      <c r="CJ275" s="22"/>
      <c r="CK275" s="20"/>
      <c r="CL275" s="22"/>
      <c r="CM275" s="20"/>
      <c r="CN275" s="22"/>
      <c r="CO275" s="20"/>
      <c r="CP275" s="22"/>
      <c r="CQ275" s="20"/>
      <c r="CR275" s="22"/>
      <c r="CS275" s="20"/>
      <c r="CT275" s="22"/>
      <c r="CU275" s="20"/>
      <c r="CV275" s="22"/>
      <c r="CW275" s="20"/>
      <c r="CX275" s="22"/>
      <c r="CY275" s="20"/>
      <c r="CZ275" s="22"/>
      <c r="DA275" s="20"/>
      <c r="DB275" s="22"/>
      <c r="DC275" s="20"/>
      <c r="DD275" s="22"/>
      <c r="DE275" s="20"/>
      <c r="DF275" s="22"/>
      <c r="DG275" s="20"/>
      <c r="DH275" s="22"/>
      <c r="DI275" s="20"/>
      <c r="DJ275" s="22"/>
      <c r="DK275" s="20"/>
      <c r="DL275" s="22"/>
      <c r="DM275" s="20"/>
      <c r="DN275" s="22"/>
      <c r="DO275" s="20"/>
      <c r="DP275" s="22"/>
      <c r="DQ275" s="20"/>
      <c r="DR275" s="22"/>
      <c r="DS275" s="20"/>
      <c r="DT275" s="22"/>
      <c r="DU275" s="20"/>
      <c r="DV275" s="22"/>
      <c r="DW275" s="20"/>
      <c r="DX275" s="22"/>
      <c r="DY275" s="20"/>
      <c r="DZ275" s="22"/>
      <c r="EA275" s="23">
        <f t="shared" si="70"/>
        <v>0</v>
      </c>
      <c r="EB275" s="21">
        <f t="shared" si="66"/>
        <v>0</v>
      </c>
      <c r="EC275" s="193" t="e">
        <f t="shared" si="67"/>
        <v>#REF!</v>
      </c>
      <c r="ED275" s="193">
        <f t="shared" si="68"/>
        <v>0</v>
      </c>
      <c r="EE275" s="194">
        <f t="shared" si="71"/>
        <v>25</v>
      </c>
      <c r="EF275" s="185"/>
      <c r="EG275" s="185" t="s">
        <v>882</v>
      </c>
      <c r="EH275" s="185" t="s">
        <v>883</v>
      </c>
      <c r="EI275" s="185" t="s">
        <v>389</v>
      </c>
      <c r="EJ275" s="185">
        <v>25</v>
      </c>
      <c r="EK275" s="185">
        <v>7612.11</v>
      </c>
      <c r="EL275" s="185"/>
      <c r="EM275" s="185"/>
      <c r="EN275" s="185"/>
      <c r="EO275" s="185"/>
      <c r="EP275" s="185"/>
      <c r="EQ275" s="185"/>
      <c r="ER275" s="185"/>
      <c r="ES275" s="185"/>
      <c r="ET275" s="185"/>
      <c r="EU275" s="185"/>
      <c r="EV275" s="185"/>
      <c r="EW275" s="185"/>
      <c r="EX275" s="185"/>
      <c r="EY275" s="185"/>
      <c r="EZ275" s="185"/>
      <c r="FA275" s="185"/>
      <c r="FB275" s="185"/>
      <c r="FC275" s="185"/>
      <c r="FD275" s="185"/>
      <c r="FE275" s="185"/>
      <c r="FF275" s="185"/>
      <c r="FG275" s="195"/>
      <c r="FH275" s="185"/>
      <c r="FI275" s="185"/>
      <c r="FJ275" s="185"/>
      <c r="FK275" s="185"/>
      <c r="FL275" s="185"/>
      <c r="FM275" s="185"/>
      <c r="FN275" s="185"/>
      <c r="FO275" s="185"/>
      <c r="FP275" s="185"/>
      <c r="FQ275" s="185"/>
      <c r="FR275" s="185"/>
      <c r="FS275" s="185"/>
      <c r="FT275" s="185"/>
      <c r="FU275" s="185"/>
      <c r="FV275" s="185"/>
      <c r="FW275" s="185"/>
      <c r="FX275" s="185"/>
      <c r="FY275" s="185"/>
      <c r="FZ275" s="185"/>
      <c r="GA275" s="185"/>
      <c r="GB275" s="185"/>
      <c r="GC275" s="185"/>
      <c r="GD275" s="185"/>
      <c r="GE275" s="185"/>
      <c r="GF275" s="185"/>
      <c r="GG275" s="185"/>
      <c r="GH275" s="185"/>
      <c r="GI275" s="185"/>
      <c r="GJ275" s="185"/>
      <c r="GK275" s="185"/>
      <c r="GL275" s="185"/>
      <c r="GM275" s="185"/>
      <c r="GN275" s="185"/>
      <c r="GO275" s="185"/>
      <c r="GP275" s="185"/>
      <c r="GQ275" s="185"/>
      <c r="GR275" s="185"/>
      <c r="GS275" s="185"/>
      <c r="GT275" s="185"/>
      <c r="GU275" s="185"/>
      <c r="GV275" s="185"/>
      <c r="GW275" s="185"/>
      <c r="GX275" s="185"/>
      <c r="GY275" s="185"/>
      <c r="GZ275" s="185"/>
      <c r="HA275" s="185"/>
      <c r="HB275" s="185"/>
      <c r="HC275" s="185"/>
      <c r="HD275" s="185"/>
      <c r="HE275" s="185"/>
      <c r="HF275" s="185"/>
      <c r="HG275" s="185"/>
      <c r="HH275" s="185"/>
      <c r="HI275" s="185"/>
      <c r="HJ275" s="185"/>
      <c r="HK275" s="185"/>
      <c r="HL275" s="185"/>
      <c r="HM275" s="185"/>
      <c r="HN275" s="185"/>
      <c r="HO275" s="185"/>
      <c r="HP275" s="185"/>
      <c r="HQ275" s="185"/>
      <c r="HR275" s="185"/>
      <c r="HS275" s="185"/>
      <c r="HT275" s="185"/>
      <c r="HU275" s="185"/>
      <c r="HV275" s="185"/>
      <c r="HW275" s="185"/>
      <c r="HX275" s="185"/>
      <c r="HY275" s="185"/>
      <c r="HZ275" s="185"/>
      <c r="IA275" s="185"/>
      <c r="IB275" s="185"/>
      <c r="IC275" s="185"/>
      <c r="ID275" s="185"/>
      <c r="IE275" s="185"/>
      <c r="IF275" s="185"/>
      <c r="IG275" s="185"/>
      <c r="IH275" s="185"/>
      <c r="II275" s="185"/>
      <c r="IJ275" s="185"/>
      <c r="IK275" s="185"/>
      <c r="IL275" s="185"/>
      <c r="IM275" s="185"/>
      <c r="IN275" s="185"/>
      <c r="IO275" s="185"/>
      <c r="IP275" s="185"/>
      <c r="IQ275" s="185"/>
      <c r="IR275" s="185"/>
      <c r="IS275" s="185"/>
      <c r="IT275" s="185"/>
      <c r="IU275" s="185"/>
      <c r="IV275" s="185"/>
      <c r="IW275" s="185"/>
      <c r="IX275" s="185"/>
      <c r="IY275" s="185"/>
      <c r="IZ275" s="185"/>
      <c r="JA275" s="185"/>
      <c r="JB275" s="185"/>
      <c r="JC275" s="185"/>
      <c r="JD275" s="185"/>
      <c r="JE275" s="185"/>
      <c r="JF275" s="185"/>
      <c r="JG275" s="185"/>
      <c r="JH275" s="185"/>
      <c r="JI275" s="185"/>
      <c r="JJ275" s="185"/>
      <c r="JK275" s="185"/>
      <c r="JL275" s="185"/>
      <c r="JM275" s="185"/>
      <c r="JN275" s="185"/>
      <c r="JO275" s="185"/>
      <c r="JP275" s="185"/>
      <c r="JQ275" s="185"/>
      <c r="JR275" s="185"/>
      <c r="JS275" s="185"/>
      <c r="JT275" s="185"/>
      <c r="JU275" s="185"/>
      <c r="JV275" s="185"/>
      <c r="JW275" s="185"/>
      <c r="JX275" s="185"/>
      <c r="JY275" s="185"/>
      <c r="JZ275" s="185"/>
      <c r="KA275" s="185"/>
      <c r="KB275" s="185"/>
      <c r="KC275" s="185"/>
      <c r="KD275" s="185"/>
      <c r="KE275" s="185"/>
      <c r="KF275" s="185"/>
      <c r="KG275" s="185"/>
      <c r="KH275" s="185"/>
      <c r="KI275" s="185"/>
      <c r="KJ275" s="185"/>
      <c r="KK275" s="185"/>
      <c r="KL275" s="185"/>
      <c r="KM275" s="185"/>
      <c r="KN275" s="185"/>
      <c r="KO275" s="185"/>
      <c r="KP275" s="185"/>
      <c r="KQ275" s="185"/>
      <c r="KR275" s="185"/>
      <c r="KS275" s="185"/>
      <c r="KT275" s="185"/>
      <c r="KU275" s="185"/>
      <c r="KV275" s="185"/>
      <c r="KW275" s="185"/>
      <c r="KX275" s="185"/>
      <c r="KY275" s="185"/>
      <c r="KZ275" s="185"/>
      <c r="LA275" s="185"/>
      <c r="LB275" s="185"/>
      <c r="LC275" s="185"/>
      <c r="LD275" s="185"/>
      <c r="LE275" s="185"/>
      <c r="LF275" s="185"/>
      <c r="LG275" s="185"/>
      <c r="LH275" s="185"/>
      <c r="LI275" s="185"/>
      <c r="LJ275" s="185"/>
      <c r="LK275" s="185"/>
      <c r="LL275" s="185"/>
      <c r="LM275" s="185"/>
      <c r="LN275" s="185"/>
      <c r="LO275" s="185"/>
      <c r="LP275" s="185"/>
      <c r="LQ275" s="185"/>
      <c r="LR275" s="185"/>
      <c r="LS275" s="185"/>
      <c r="LT275" s="185"/>
    </row>
    <row r="276" spans="1:332" ht="14.45" customHeight="1">
      <c r="A276" s="196" t="str">
        <f t="shared" si="64"/>
        <v>10.1.56</v>
      </c>
      <c r="B276" s="253" t="str">
        <f t="shared" si="64"/>
        <v>Suministro e instalacion copa acero alcarbon de Ø   1 1/4" a  Ø   1  "</v>
      </c>
      <c r="C276" s="196" t="str">
        <f t="shared" si="64"/>
        <v>UN</v>
      </c>
      <c r="D276" s="196">
        <f t="shared" si="64"/>
        <v>120</v>
      </c>
      <c r="E276" s="196">
        <f t="shared" si="64"/>
        <v>8067.51</v>
      </c>
      <c r="F276" s="197">
        <f t="shared" si="69"/>
        <v>968101.20000000007</v>
      </c>
      <c r="G276" s="20"/>
      <c r="H276" s="21">
        <f t="shared" si="72"/>
        <v>0</v>
      </c>
      <c r="I276" s="20"/>
      <c r="J276" s="21">
        <f t="shared" si="73"/>
        <v>0</v>
      </c>
      <c r="K276" s="20"/>
      <c r="L276" s="21">
        <f t="shared" si="74"/>
        <v>0</v>
      </c>
      <c r="M276" s="20"/>
      <c r="N276" s="33">
        <f t="shared" si="77"/>
        <v>0</v>
      </c>
      <c r="O276" s="20"/>
      <c r="P276" s="22"/>
      <c r="Q276" s="20"/>
      <c r="R276" s="22"/>
      <c r="S276" s="20"/>
      <c r="T276" s="22"/>
      <c r="U276" s="20"/>
      <c r="V276" s="22"/>
      <c r="W276" s="20"/>
      <c r="X276" s="22"/>
      <c r="Y276" s="20"/>
      <c r="Z276" s="22"/>
      <c r="AA276" s="20"/>
      <c r="AB276" s="22"/>
      <c r="AC276" s="20"/>
      <c r="AD276" s="22"/>
      <c r="AE276" s="20"/>
      <c r="AF276" s="22"/>
      <c r="AG276" s="20"/>
      <c r="AH276" s="22"/>
      <c r="AI276" s="20"/>
      <c r="AJ276" s="22"/>
      <c r="AK276" s="20"/>
      <c r="AL276" s="22"/>
      <c r="AM276" s="20"/>
      <c r="AN276" s="22"/>
      <c r="AO276" s="20"/>
      <c r="AP276" s="22"/>
      <c r="AQ276" s="20"/>
      <c r="AR276" s="22"/>
      <c r="AS276" s="20"/>
      <c r="AT276" s="22"/>
      <c r="AU276" s="20"/>
      <c r="AV276" s="22"/>
      <c r="AW276" s="20"/>
      <c r="AX276" s="22"/>
      <c r="AY276" s="20"/>
      <c r="AZ276" s="22"/>
      <c r="BA276" s="20"/>
      <c r="BB276" s="22"/>
      <c r="BC276" s="20"/>
      <c r="BD276" s="22"/>
      <c r="BE276" s="20"/>
      <c r="BF276" s="22"/>
      <c r="BG276" s="83"/>
      <c r="BH276" s="84"/>
      <c r="BI276" s="20"/>
      <c r="BJ276" s="95"/>
      <c r="BK276" s="20">
        <v>0</v>
      </c>
      <c r="BL276" s="21">
        <f t="shared" si="75"/>
        <v>0</v>
      </c>
      <c r="BM276" s="20"/>
      <c r="BN276" s="95">
        <f t="shared" si="65"/>
        <v>0</v>
      </c>
      <c r="BO276" s="20"/>
      <c r="BP276" s="21">
        <f t="shared" si="76"/>
        <v>0</v>
      </c>
      <c r="BQ276" s="20"/>
      <c r="BR276" s="22"/>
      <c r="BS276" s="20"/>
      <c r="BT276" s="22"/>
      <c r="BU276" s="20"/>
      <c r="BV276" s="22"/>
      <c r="BW276" s="20"/>
      <c r="BX276" s="22"/>
      <c r="BY276" s="20"/>
      <c r="BZ276" s="172"/>
      <c r="CA276" s="20"/>
      <c r="CB276" s="164"/>
      <c r="CC276" s="20"/>
      <c r="CD276" s="178"/>
      <c r="CE276" s="20"/>
      <c r="CF276" s="95"/>
      <c r="CG276" s="20"/>
      <c r="CH276" s="95"/>
      <c r="CI276" s="20"/>
      <c r="CJ276" s="22"/>
      <c r="CK276" s="20"/>
      <c r="CL276" s="22"/>
      <c r="CM276" s="20"/>
      <c r="CN276" s="22"/>
      <c r="CO276" s="20"/>
      <c r="CP276" s="22"/>
      <c r="CQ276" s="20"/>
      <c r="CR276" s="22"/>
      <c r="CS276" s="20"/>
      <c r="CT276" s="22"/>
      <c r="CU276" s="20"/>
      <c r="CV276" s="22"/>
      <c r="CW276" s="20"/>
      <c r="CX276" s="22"/>
      <c r="CY276" s="20"/>
      <c r="CZ276" s="22"/>
      <c r="DA276" s="20"/>
      <c r="DB276" s="22"/>
      <c r="DC276" s="20"/>
      <c r="DD276" s="22"/>
      <c r="DE276" s="20"/>
      <c r="DF276" s="22"/>
      <c r="DG276" s="20"/>
      <c r="DH276" s="22"/>
      <c r="DI276" s="20"/>
      <c r="DJ276" s="22"/>
      <c r="DK276" s="20"/>
      <c r="DL276" s="22"/>
      <c r="DM276" s="20"/>
      <c r="DN276" s="22"/>
      <c r="DO276" s="20"/>
      <c r="DP276" s="22"/>
      <c r="DQ276" s="20"/>
      <c r="DR276" s="22"/>
      <c r="DS276" s="20"/>
      <c r="DT276" s="22"/>
      <c r="DU276" s="20"/>
      <c r="DV276" s="22"/>
      <c r="DW276" s="20"/>
      <c r="DX276" s="22"/>
      <c r="DY276" s="20"/>
      <c r="DZ276" s="22"/>
      <c r="EA276" s="23">
        <f t="shared" si="70"/>
        <v>0</v>
      </c>
      <c r="EB276" s="21">
        <f t="shared" si="66"/>
        <v>0</v>
      </c>
      <c r="EC276" s="193" t="e">
        <f t="shared" si="67"/>
        <v>#REF!</v>
      </c>
      <c r="ED276" s="193">
        <f t="shared" si="68"/>
        <v>0</v>
      </c>
      <c r="EE276" s="194">
        <f t="shared" si="71"/>
        <v>120</v>
      </c>
      <c r="EF276" s="185"/>
      <c r="EG276" s="185" t="s">
        <v>884</v>
      </c>
      <c r="EH276" s="185" t="s">
        <v>885</v>
      </c>
      <c r="EI276" s="185" t="s">
        <v>389</v>
      </c>
      <c r="EJ276" s="185">
        <v>120</v>
      </c>
      <c r="EK276" s="185">
        <v>8067.51</v>
      </c>
      <c r="EL276" s="185"/>
      <c r="EM276" s="185"/>
      <c r="EN276" s="185"/>
      <c r="EO276" s="185"/>
      <c r="EP276" s="185"/>
      <c r="EQ276" s="185"/>
      <c r="ER276" s="185"/>
      <c r="ES276" s="185"/>
      <c r="ET276" s="185"/>
      <c r="EU276" s="185"/>
      <c r="EV276" s="185"/>
      <c r="EW276" s="185"/>
      <c r="EX276" s="185"/>
      <c r="EY276" s="185"/>
      <c r="EZ276" s="185"/>
      <c r="FA276" s="185"/>
      <c r="FB276" s="185"/>
      <c r="FC276" s="185"/>
      <c r="FD276" s="185"/>
      <c r="FE276" s="185"/>
      <c r="FF276" s="185"/>
      <c r="FG276" s="195"/>
      <c r="FH276" s="185"/>
      <c r="FI276" s="185"/>
      <c r="FJ276" s="185"/>
      <c r="FK276" s="185"/>
      <c r="FL276" s="185"/>
      <c r="FM276" s="185"/>
      <c r="FN276" s="185"/>
      <c r="FO276" s="185"/>
      <c r="FP276" s="185"/>
      <c r="FQ276" s="185"/>
      <c r="FR276" s="185"/>
      <c r="FS276" s="185"/>
      <c r="FT276" s="185"/>
      <c r="FU276" s="185"/>
      <c r="FV276" s="185"/>
      <c r="FW276" s="185"/>
      <c r="FX276" s="185"/>
      <c r="FY276" s="185"/>
      <c r="FZ276" s="185"/>
      <c r="GA276" s="185"/>
      <c r="GB276" s="185"/>
      <c r="GC276" s="185"/>
      <c r="GD276" s="185"/>
      <c r="GE276" s="185"/>
      <c r="GF276" s="185"/>
      <c r="GG276" s="185"/>
      <c r="GH276" s="185"/>
      <c r="GI276" s="185"/>
      <c r="GJ276" s="185"/>
      <c r="GK276" s="185"/>
      <c r="GL276" s="185"/>
      <c r="GM276" s="185"/>
      <c r="GN276" s="185"/>
      <c r="GO276" s="185"/>
      <c r="GP276" s="185"/>
      <c r="GQ276" s="185"/>
      <c r="GR276" s="185"/>
      <c r="GS276" s="185"/>
      <c r="GT276" s="185"/>
      <c r="GU276" s="185"/>
      <c r="GV276" s="185"/>
      <c r="GW276" s="185"/>
      <c r="GX276" s="185"/>
      <c r="GY276" s="185"/>
      <c r="GZ276" s="185"/>
      <c r="HA276" s="185"/>
      <c r="HB276" s="185"/>
      <c r="HC276" s="185"/>
      <c r="HD276" s="185"/>
      <c r="HE276" s="185"/>
      <c r="HF276" s="185"/>
      <c r="HG276" s="185"/>
      <c r="HH276" s="185"/>
      <c r="HI276" s="185"/>
      <c r="HJ276" s="185"/>
      <c r="HK276" s="185"/>
      <c r="HL276" s="185"/>
      <c r="HM276" s="185"/>
      <c r="HN276" s="185"/>
      <c r="HO276" s="185"/>
      <c r="HP276" s="185"/>
      <c r="HQ276" s="185"/>
      <c r="HR276" s="185"/>
      <c r="HS276" s="185"/>
      <c r="HT276" s="185"/>
      <c r="HU276" s="185"/>
      <c r="HV276" s="185"/>
      <c r="HW276" s="185"/>
      <c r="HX276" s="185"/>
      <c r="HY276" s="185"/>
      <c r="HZ276" s="185"/>
      <c r="IA276" s="185"/>
      <c r="IB276" s="185"/>
      <c r="IC276" s="185"/>
      <c r="ID276" s="185"/>
      <c r="IE276" s="185"/>
      <c r="IF276" s="185"/>
      <c r="IG276" s="185"/>
      <c r="IH276" s="185"/>
      <c r="II276" s="185"/>
      <c r="IJ276" s="185"/>
      <c r="IK276" s="185"/>
      <c r="IL276" s="185"/>
      <c r="IM276" s="185"/>
      <c r="IN276" s="185"/>
      <c r="IO276" s="185"/>
      <c r="IP276" s="185"/>
      <c r="IQ276" s="185"/>
      <c r="IR276" s="185"/>
      <c r="IS276" s="185"/>
      <c r="IT276" s="185"/>
      <c r="IU276" s="185"/>
      <c r="IV276" s="185"/>
      <c r="IW276" s="185"/>
      <c r="IX276" s="185"/>
      <c r="IY276" s="185"/>
      <c r="IZ276" s="185"/>
      <c r="JA276" s="185"/>
      <c r="JB276" s="185"/>
      <c r="JC276" s="185"/>
      <c r="JD276" s="185"/>
      <c r="JE276" s="185"/>
      <c r="JF276" s="185"/>
      <c r="JG276" s="185"/>
      <c r="JH276" s="185"/>
      <c r="JI276" s="185"/>
      <c r="JJ276" s="185"/>
      <c r="JK276" s="185"/>
      <c r="JL276" s="185"/>
      <c r="JM276" s="185"/>
      <c r="JN276" s="185"/>
      <c r="JO276" s="185"/>
      <c r="JP276" s="185"/>
      <c r="JQ276" s="185"/>
      <c r="JR276" s="185"/>
      <c r="JS276" s="185"/>
      <c r="JT276" s="185"/>
      <c r="JU276" s="185"/>
      <c r="JV276" s="185"/>
      <c r="JW276" s="185"/>
      <c r="JX276" s="185"/>
      <c r="JY276" s="185"/>
      <c r="JZ276" s="185"/>
      <c r="KA276" s="185"/>
      <c r="KB276" s="185"/>
      <c r="KC276" s="185"/>
      <c r="KD276" s="185"/>
      <c r="KE276" s="185"/>
      <c r="KF276" s="185"/>
      <c r="KG276" s="185"/>
      <c r="KH276" s="185"/>
      <c r="KI276" s="185"/>
      <c r="KJ276" s="185"/>
      <c r="KK276" s="185"/>
      <c r="KL276" s="185"/>
      <c r="KM276" s="185"/>
      <c r="KN276" s="185"/>
      <c r="KO276" s="185"/>
      <c r="KP276" s="185"/>
      <c r="KQ276" s="185"/>
      <c r="KR276" s="185"/>
      <c r="KS276" s="185"/>
      <c r="KT276" s="185"/>
      <c r="KU276" s="185"/>
      <c r="KV276" s="185"/>
      <c r="KW276" s="185"/>
      <c r="KX276" s="185"/>
      <c r="KY276" s="185"/>
      <c r="KZ276" s="185"/>
      <c r="LA276" s="185"/>
      <c r="LB276" s="185"/>
      <c r="LC276" s="185"/>
      <c r="LD276" s="185"/>
      <c r="LE276" s="185"/>
      <c r="LF276" s="185"/>
      <c r="LG276" s="185"/>
      <c r="LH276" s="185"/>
      <c r="LI276" s="185"/>
      <c r="LJ276" s="185"/>
      <c r="LK276" s="185"/>
      <c r="LL276" s="185"/>
      <c r="LM276" s="185"/>
      <c r="LN276" s="185"/>
      <c r="LO276" s="185"/>
      <c r="LP276" s="185"/>
      <c r="LQ276" s="185"/>
      <c r="LR276" s="185"/>
      <c r="LS276" s="185"/>
      <c r="LT276" s="185"/>
    </row>
    <row r="277" spans="1:332" ht="18" customHeight="1">
      <c r="A277" s="196" t="str">
        <f t="shared" si="64"/>
        <v>10.1.57</v>
      </c>
      <c r="B277" s="253" t="str">
        <f t="shared" si="64"/>
        <v>Suministro e instalacion copa acero alcarbon de Ø   2" a  Ø   1  "</v>
      </c>
      <c r="C277" s="196" t="str">
        <f t="shared" si="64"/>
        <v>UN</v>
      </c>
      <c r="D277" s="196">
        <f t="shared" si="64"/>
        <v>22</v>
      </c>
      <c r="E277" s="196">
        <f t="shared" si="64"/>
        <v>9737.64</v>
      </c>
      <c r="F277" s="197">
        <f t="shared" si="69"/>
        <v>214228.08</v>
      </c>
      <c r="G277" s="20"/>
      <c r="H277" s="21">
        <f t="shared" si="72"/>
        <v>0</v>
      </c>
      <c r="I277" s="20"/>
      <c r="J277" s="21">
        <f t="shared" si="73"/>
        <v>0</v>
      </c>
      <c r="K277" s="20"/>
      <c r="L277" s="21">
        <f t="shared" si="74"/>
        <v>0</v>
      </c>
      <c r="M277" s="20"/>
      <c r="N277" s="33">
        <f t="shared" si="77"/>
        <v>0</v>
      </c>
      <c r="O277" s="20"/>
      <c r="P277" s="22"/>
      <c r="Q277" s="20"/>
      <c r="R277" s="22"/>
      <c r="S277" s="20"/>
      <c r="T277" s="22"/>
      <c r="U277" s="20"/>
      <c r="V277" s="22"/>
      <c r="W277" s="20"/>
      <c r="X277" s="22"/>
      <c r="Y277" s="20"/>
      <c r="Z277" s="22"/>
      <c r="AA277" s="20"/>
      <c r="AB277" s="22"/>
      <c r="AC277" s="20"/>
      <c r="AD277" s="22"/>
      <c r="AE277" s="20"/>
      <c r="AF277" s="22"/>
      <c r="AG277" s="20"/>
      <c r="AH277" s="22"/>
      <c r="AI277" s="20"/>
      <c r="AJ277" s="22"/>
      <c r="AK277" s="20"/>
      <c r="AL277" s="22"/>
      <c r="AM277" s="20"/>
      <c r="AN277" s="22"/>
      <c r="AO277" s="20"/>
      <c r="AP277" s="22"/>
      <c r="AQ277" s="20"/>
      <c r="AR277" s="22"/>
      <c r="AS277" s="20"/>
      <c r="AT277" s="22"/>
      <c r="AU277" s="20"/>
      <c r="AV277" s="22"/>
      <c r="AW277" s="20"/>
      <c r="AX277" s="22"/>
      <c r="AY277" s="20"/>
      <c r="AZ277" s="22"/>
      <c r="BA277" s="20"/>
      <c r="BB277" s="22"/>
      <c r="BC277" s="20"/>
      <c r="BD277" s="22"/>
      <c r="BE277" s="20"/>
      <c r="BF277" s="22"/>
      <c r="BG277" s="83"/>
      <c r="BH277" s="84"/>
      <c r="BI277" s="20"/>
      <c r="BJ277" s="95"/>
      <c r="BK277" s="20">
        <v>0</v>
      </c>
      <c r="BL277" s="21">
        <f t="shared" si="75"/>
        <v>0</v>
      </c>
      <c r="BM277" s="20"/>
      <c r="BN277" s="95">
        <f t="shared" si="65"/>
        <v>0</v>
      </c>
      <c r="BO277" s="20"/>
      <c r="BP277" s="21">
        <f t="shared" si="76"/>
        <v>0</v>
      </c>
      <c r="BQ277" s="20"/>
      <c r="BR277" s="22"/>
      <c r="BS277" s="20"/>
      <c r="BT277" s="22"/>
      <c r="BU277" s="20"/>
      <c r="BV277" s="22"/>
      <c r="BW277" s="20"/>
      <c r="BX277" s="22"/>
      <c r="BY277" s="20"/>
      <c r="BZ277" s="172"/>
      <c r="CA277" s="20"/>
      <c r="CB277" s="164"/>
      <c r="CC277" s="20"/>
      <c r="CD277" s="178"/>
      <c r="CE277" s="20"/>
      <c r="CF277" s="95"/>
      <c r="CG277" s="20"/>
      <c r="CH277" s="95"/>
      <c r="CI277" s="20"/>
      <c r="CJ277" s="22"/>
      <c r="CK277" s="20"/>
      <c r="CL277" s="22"/>
      <c r="CM277" s="20"/>
      <c r="CN277" s="22"/>
      <c r="CO277" s="20"/>
      <c r="CP277" s="22"/>
      <c r="CQ277" s="20"/>
      <c r="CR277" s="22"/>
      <c r="CS277" s="20"/>
      <c r="CT277" s="22"/>
      <c r="CU277" s="20"/>
      <c r="CV277" s="22"/>
      <c r="CW277" s="20"/>
      <c r="CX277" s="22"/>
      <c r="CY277" s="20"/>
      <c r="CZ277" s="22"/>
      <c r="DA277" s="20"/>
      <c r="DB277" s="22"/>
      <c r="DC277" s="20"/>
      <c r="DD277" s="22"/>
      <c r="DE277" s="20"/>
      <c r="DF277" s="22"/>
      <c r="DG277" s="20"/>
      <c r="DH277" s="22"/>
      <c r="DI277" s="20"/>
      <c r="DJ277" s="22"/>
      <c r="DK277" s="20"/>
      <c r="DL277" s="22"/>
      <c r="DM277" s="20"/>
      <c r="DN277" s="22"/>
      <c r="DO277" s="20"/>
      <c r="DP277" s="22"/>
      <c r="DQ277" s="20"/>
      <c r="DR277" s="22"/>
      <c r="DS277" s="20"/>
      <c r="DT277" s="22"/>
      <c r="DU277" s="20"/>
      <c r="DV277" s="22"/>
      <c r="DW277" s="20"/>
      <c r="DX277" s="22"/>
      <c r="DY277" s="20"/>
      <c r="DZ277" s="22"/>
      <c r="EA277" s="23">
        <f t="shared" si="70"/>
        <v>0</v>
      </c>
      <c r="EB277" s="21">
        <f t="shared" si="66"/>
        <v>0</v>
      </c>
      <c r="EC277" s="193" t="e">
        <f t="shared" si="67"/>
        <v>#REF!</v>
      </c>
      <c r="ED277" s="193">
        <f t="shared" si="68"/>
        <v>0</v>
      </c>
      <c r="EE277" s="194">
        <f t="shared" si="71"/>
        <v>22</v>
      </c>
      <c r="EF277" s="185"/>
      <c r="EG277" s="185" t="s">
        <v>886</v>
      </c>
      <c r="EH277" s="185" t="s">
        <v>887</v>
      </c>
      <c r="EI277" s="185" t="s">
        <v>389</v>
      </c>
      <c r="EJ277" s="185">
        <v>22</v>
      </c>
      <c r="EK277" s="185">
        <v>9737.64</v>
      </c>
      <c r="EL277" s="185"/>
      <c r="EM277" s="185"/>
      <c r="EN277" s="185"/>
      <c r="EO277" s="185"/>
      <c r="EP277" s="185"/>
      <c r="EQ277" s="185"/>
      <c r="ER277" s="185"/>
      <c r="ES277" s="185"/>
      <c r="ET277" s="185"/>
      <c r="EU277" s="185"/>
      <c r="EV277" s="185"/>
      <c r="EW277" s="185"/>
      <c r="EX277" s="185"/>
      <c r="EY277" s="185"/>
      <c r="EZ277" s="185"/>
      <c r="FA277" s="185"/>
      <c r="FB277" s="185"/>
      <c r="FC277" s="185"/>
      <c r="FD277" s="185"/>
      <c r="FE277" s="185"/>
      <c r="FF277" s="185"/>
      <c r="FG277" s="195"/>
      <c r="FH277" s="185"/>
      <c r="FI277" s="185"/>
      <c r="FJ277" s="185"/>
      <c r="FK277" s="185"/>
      <c r="FL277" s="185"/>
      <c r="FM277" s="185"/>
      <c r="FN277" s="185"/>
      <c r="FO277" s="185"/>
      <c r="FP277" s="185"/>
      <c r="FQ277" s="185"/>
      <c r="FR277" s="185"/>
      <c r="FS277" s="185"/>
      <c r="FT277" s="185"/>
      <c r="FU277" s="185"/>
      <c r="FV277" s="185"/>
      <c r="FW277" s="185"/>
      <c r="FX277" s="185"/>
      <c r="FY277" s="185"/>
      <c r="FZ277" s="185"/>
      <c r="GA277" s="185"/>
      <c r="GB277" s="185"/>
      <c r="GC277" s="185"/>
      <c r="GD277" s="185"/>
      <c r="GE277" s="185"/>
      <c r="GF277" s="185"/>
      <c r="GG277" s="185"/>
      <c r="GH277" s="185"/>
      <c r="GI277" s="185"/>
      <c r="GJ277" s="185"/>
      <c r="GK277" s="185"/>
      <c r="GL277" s="185"/>
      <c r="GM277" s="185"/>
      <c r="GN277" s="185"/>
      <c r="GO277" s="185"/>
      <c r="GP277" s="185"/>
      <c r="GQ277" s="185"/>
      <c r="GR277" s="185"/>
      <c r="GS277" s="185"/>
      <c r="GT277" s="185"/>
      <c r="GU277" s="185"/>
      <c r="GV277" s="185"/>
      <c r="GW277" s="185"/>
      <c r="GX277" s="185"/>
      <c r="GY277" s="185"/>
      <c r="GZ277" s="185"/>
      <c r="HA277" s="185"/>
      <c r="HB277" s="185"/>
      <c r="HC277" s="185"/>
      <c r="HD277" s="185"/>
      <c r="HE277" s="185"/>
      <c r="HF277" s="185"/>
      <c r="HG277" s="185"/>
      <c r="HH277" s="185"/>
      <c r="HI277" s="185"/>
      <c r="HJ277" s="185"/>
      <c r="HK277" s="185"/>
      <c r="HL277" s="185"/>
      <c r="HM277" s="185"/>
      <c r="HN277" s="185"/>
      <c r="HO277" s="185"/>
      <c r="HP277" s="185"/>
      <c r="HQ277" s="185"/>
      <c r="HR277" s="185"/>
      <c r="HS277" s="185"/>
      <c r="HT277" s="185"/>
      <c r="HU277" s="185"/>
      <c r="HV277" s="185"/>
      <c r="HW277" s="185"/>
      <c r="HX277" s="185"/>
      <c r="HY277" s="185"/>
      <c r="HZ277" s="185"/>
      <c r="IA277" s="185"/>
      <c r="IB277" s="185"/>
      <c r="IC277" s="185"/>
      <c r="ID277" s="185"/>
      <c r="IE277" s="185"/>
      <c r="IF277" s="185"/>
      <c r="IG277" s="185"/>
      <c r="IH277" s="185"/>
      <c r="II277" s="185"/>
      <c r="IJ277" s="185"/>
      <c r="IK277" s="185"/>
      <c r="IL277" s="185"/>
      <c r="IM277" s="185"/>
      <c r="IN277" s="185"/>
      <c r="IO277" s="185"/>
      <c r="IP277" s="185"/>
      <c r="IQ277" s="185"/>
      <c r="IR277" s="185"/>
      <c r="IS277" s="185"/>
      <c r="IT277" s="185"/>
      <c r="IU277" s="185"/>
      <c r="IV277" s="185"/>
      <c r="IW277" s="185"/>
      <c r="IX277" s="185"/>
      <c r="IY277" s="185"/>
      <c r="IZ277" s="185"/>
      <c r="JA277" s="185"/>
      <c r="JB277" s="185"/>
      <c r="JC277" s="185"/>
      <c r="JD277" s="185"/>
      <c r="JE277" s="185"/>
      <c r="JF277" s="185"/>
      <c r="JG277" s="185"/>
      <c r="JH277" s="185"/>
      <c r="JI277" s="185"/>
      <c r="JJ277" s="185"/>
      <c r="JK277" s="185"/>
      <c r="JL277" s="185"/>
      <c r="JM277" s="185"/>
      <c r="JN277" s="185"/>
      <c r="JO277" s="185"/>
      <c r="JP277" s="185"/>
      <c r="JQ277" s="185"/>
      <c r="JR277" s="185"/>
      <c r="JS277" s="185"/>
      <c r="JT277" s="185"/>
      <c r="JU277" s="185"/>
      <c r="JV277" s="185"/>
      <c r="JW277" s="185"/>
      <c r="JX277" s="185"/>
      <c r="JY277" s="185"/>
      <c r="JZ277" s="185"/>
      <c r="KA277" s="185"/>
      <c r="KB277" s="185"/>
      <c r="KC277" s="185"/>
      <c r="KD277" s="185"/>
      <c r="KE277" s="185"/>
      <c r="KF277" s="185"/>
      <c r="KG277" s="185"/>
      <c r="KH277" s="185"/>
      <c r="KI277" s="185"/>
      <c r="KJ277" s="185"/>
      <c r="KK277" s="185"/>
      <c r="KL277" s="185"/>
      <c r="KM277" s="185"/>
      <c r="KN277" s="185"/>
      <c r="KO277" s="185"/>
      <c r="KP277" s="185"/>
      <c r="KQ277" s="185"/>
      <c r="KR277" s="185"/>
      <c r="KS277" s="185"/>
      <c r="KT277" s="185"/>
      <c r="KU277" s="185"/>
      <c r="KV277" s="185"/>
      <c r="KW277" s="185"/>
      <c r="KX277" s="185"/>
      <c r="KY277" s="185"/>
      <c r="KZ277" s="185"/>
      <c r="LA277" s="185"/>
      <c r="LB277" s="185"/>
      <c r="LC277" s="185"/>
      <c r="LD277" s="185"/>
      <c r="LE277" s="185"/>
      <c r="LF277" s="185"/>
      <c r="LG277" s="185"/>
      <c r="LH277" s="185"/>
      <c r="LI277" s="185"/>
      <c r="LJ277" s="185"/>
      <c r="LK277" s="185"/>
      <c r="LL277" s="185"/>
      <c r="LM277" s="185"/>
      <c r="LN277" s="185"/>
      <c r="LO277" s="185"/>
      <c r="LP277" s="185"/>
      <c r="LQ277" s="185"/>
      <c r="LR277" s="185"/>
      <c r="LS277" s="185"/>
      <c r="LT277" s="185"/>
    </row>
    <row r="278" spans="1:332" ht="27.95" customHeight="1">
      <c r="A278" s="196" t="str">
        <f t="shared" si="64"/>
        <v>10.1.58</v>
      </c>
      <c r="B278" s="253" t="str">
        <f t="shared" si="64"/>
        <v>Suministro e instalacion copa acero alcarbon de Ø   21/2" a  Ø   1  "</v>
      </c>
      <c r="C278" s="196" t="str">
        <f t="shared" si="64"/>
        <v>UN</v>
      </c>
      <c r="D278" s="196">
        <f t="shared" si="64"/>
        <v>30</v>
      </c>
      <c r="E278" s="196">
        <f t="shared" si="64"/>
        <v>11134.53</v>
      </c>
      <c r="F278" s="197">
        <f t="shared" si="69"/>
        <v>334035.90000000002</v>
      </c>
      <c r="G278" s="20"/>
      <c r="H278" s="21">
        <f t="shared" si="72"/>
        <v>0</v>
      </c>
      <c r="I278" s="20"/>
      <c r="J278" s="21">
        <f t="shared" si="73"/>
        <v>0</v>
      </c>
      <c r="K278" s="20"/>
      <c r="L278" s="21">
        <f t="shared" si="74"/>
        <v>0</v>
      </c>
      <c r="M278" s="20"/>
      <c r="N278" s="33">
        <f t="shared" si="77"/>
        <v>0</v>
      </c>
      <c r="O278" s="20"/>
      <c r="P278" s="22"/>
      <c r="Q278" s="20"/>
      <c r="R278" s="22"/>
      <c r="S278" s="20"/>
      <c r="T278" s="22"/>
      <c r="U278" s="20"/>
      <c r="V278" s="22"/>
      <c r="W278" s="20"/>
      <c r="X278" s="22"/>
      <c r="Y278" s="20"/>
      <c r="Z278" s="22"/>
      <c r="AA278" s="20"/>
      <c r="AB278" s="22"/>
      <c r="AC278" s="20"/>
      <c r="AD278" s="22"/>
      <c r="AE278" s="20"/>
      <c r="AF278" s="22"/>
      <c r="AG278" s="20"/>
      <c r="AH278" s="22"/>
      <c r="AI278" s="20"/>
      <c r="AJ278" s="22"/>
      <c r="AK278" s="20"/>
      <c r="AL278" s="22"/>
      <c r="AM278" s="20"/>
      <c r="AN278" s="22"/>
      <c r="AO278" s="20"/>
      <c r="AP278" s="22"/>
      <c r="AQ278" s="20"/>
      <c r="AR278" s="22"/>
      <c r="AS278" s="20"/>
      <c r="AT278" s="22"/>
      <c r="AU278" s="20"/>
      <c r="AV278" s="22"/>
      <c r="AW278" s="20"/>
      <c r="AX278" s="22"/>
      <c r="AY278" s="20"/>
      <c r="AZ278" s="22"/>
      <c r="BA278" s="20"/>
      <c r="BB278" s="22"/>
      <c r="BC278" s="20"/>
      <c r="BD278" s="22"/>
      <c r="BE278" s="20"/>
      <c r="BF278" s="22"/>
      <c r="BG278" s="83"/>
      <c r="BH278" s="84"/>
      <c r="BI278" s="20"/>
      <c r="BJ278" s="95"/>
      <c r="BK278" s="20">
        <v>0</v>
      </c>
      <c r="BL278" s="21">
        <f t="shared" si="75"/>
        <v>0</v>
      </c>
      <c r="BM278" s="20"/>
      <c r="BN278" s="95">
        <f t="shared" si="65"/>
        <v>0</v>
      </c>
      <c r="BO278" s="20"/>
      <c r="BP278" s="21">
        <f t="shared" si="76"/>
        <v>0</v>
      </c>
      <c r="BQ278" s="20"/>
      <c r="BR278" s="22"/>
      <c r="BS278" s="20"/>
      <c r="BT278" s="22"/>
      <c r="BU278" s="20"/>
      <c r="BV278" s="22"/>
      <c r="BW278" s="20"/>
      <c r="BX278" s="22"/>
      <c r="BY278" s="20"/>
      <c r="BZ278" s="172"/>
      <c r="CA278" s="20"/>
      <c r="CB278" s="164"/>
      <c r="CC278" s="20"/>
      <c r="CD278" s="178"/>
      <c r="CE278" s="20"/>
      <c r="CF278" s="95"/>
      <c r="CG278" s="20"/>
      <c r="CH278" s="95"/>
      <c r="CI278" s="20"/>
      <c r="CJ278" s="22"/>
      <c r="CK278" s="20"/>
      <c r="CL278" s="22"/>
      <c r="CM278" s="20"/>
      <c r="CN278" s="22"/>
      <c r="CO278" s="20"/>
      <c r="CP278" s="22"/>
      <c r="CQ278" s="20"/>
      <c r="CR278" s="22"/>
      <c r="CS278" s="20"/>
      <c r="CT278" s="22"/>
      <c r="CU278" s="20"/>
      <c r="CV278" s="22"/>
      <c r="CW278" s="20"/>
      <c r="CX278" s="22"/>
      <c r="CY278" s="20"/>
      <c r="CZ278" s="22"/>
      <c r="DA278" s="20"/>
      <c r="DB278" s="22"/>
      <c r="DC278" s="20"/>
      <c r="DD278" s="22"/>
      <c r="DE278" s="20"/>
      <c r="DF278" s="22"/>
      <c r="DG278" s="20"/>
      <c r="DH278" s="22"/>
      <c r="DI278" s="20"/>
      <c r="DJ278" s="22"/>
      <c r="DK278" s="20"/>
      <c r="DL278" s="22"/>
      <c r="DM278" s="20"/>
      <c r="DN278" s="22"/>
      <c r="DO278" s="20"/>
      <c r="DP278" s="22"/>
      <c r="DQ278" s="20"/>
      <c r="DR278" s="22"/>
      <c r="DS278" s="20"/>
      <c r="DT278" s="22"/>
      <c r="DU278" s="20"/>
      <c r="DV278" s="22"/>
      <c r="DW278" s="20"/>
      <c r="DX278" s="22"/>
      <c r="DY278" s="20"/>
      <c r="DZ278" s="22"/>
      <c r="EA278" s="23">
        <f t="shared" si="70"/>
        <v>0</v>
      </c>
      <c r="EB278" s="21">
        <f t="shared" si="66"/>
        <v>0</v>
      </c>
      <c r="EC278" s="193" t="e">
        <f t="shared" si="67"/>
        <v>#REF!</v>
      </c>
      <c r="ED278" s="193">
        <f t="shared" si="68"/>
        <v>0</v>
      </c>
      <c r="EE278" s="194">
        <f t="shared" si="71"/>
        <v>30</v>
      </c>
      <c r="EF278" s="185"/>
      <c r="EG278" s="185" t="s">
        <v>888</v>
      </c>
      <c r="EH278" s="185" t="s">
        <v>889</v>
      </c>
      <c r="EI278" s="185" t="s">
        <v>389</v>
      </c>
      <c r="EJ278" s="185">
        <v>30</v>
      </c>
      <c r="EK278" s="185">
        <v>11134.53</v>
      </c>
      <c r="EL278" s="185"/>
      <c r="EM278" s="185"/>
      <c r="EN278" s="185"/>
      <c r="EO278" s="185"/>
      <c r="EP278" s="185"/>
      <c r="EQ278" s="185"/>
      <c r="ER278" s="185"/>
      <c r="ES278" s="185"/>
      <c r="ET278" s="185"/>
      <c r="EU278" s="185"/>
      <c r="EV278" s="185"/>
      <c r="EW278" s="185"/>
      <c r="EX278" s="185"/>
      <c r="EY278" s="185"/>
      <c r="EZ278" s="185"/>
      <c r="FA278" s="185"/>
      <c r="FB278" s="185"/>
      <c r="FC278" s="185"/>
      <c r="FD278" s="185"/>
      <c r="FE278" s="185"/>
      <c r="FF278" s="185"/>
      <c r="FG278" s="195"/>
      <c r="FH278" s="185"/>
      <c r="FI278" s="185"/>
      <c r="FJ278" s="185"/>
      <c r="FK278" s="185"/>
      <c r="FL278" s="185"/>
      <c r="FM278" s="185"/>
      <c r="FN278" s="185"/>
      <c r="FO278" s="185"/>
      <c r="FP278" s="185"/>
      <c r="FQ278" s="185"/>
      <c r="FR278" s="185"/>
      <c r="FS278" s="185"/>
      <c r="FT278" s="185"/>
      <c r="FU278" s="185"/>
      <c r="FV278" s="185"/>
      <c r="FW278" s="185"/>
      <c r="FX278" s="185"/>
      <c r="FY278" s="185"/>
      <c r="FZ278" s="185"/>
      <c r="GA278" s="185"/>
      <c r="GB278" s="185"/>
      <c r="GC278" s="185"/>
      <c r="GD278" s="185"/>
      <c r="GE278" s="185"/>
      <c r="GF278" s="185"/>
      <c r="GG278" s="185"/>
      <c r="GH278" s="185"/>
      <c r="GI278" s="185"/>
      <c r="GJ278" s="185"/>
      <c r="GK278" s="185"/>
      <c r="GL278" s="185"/>
      <c r="GM278" s="185"/>
      <c r="GN278" s="185"/>
      <c r="GO278" s="185"/>
      <c r="GP278" s="185"/>
      <c r="GQ278" s="185"/>
      <c r="GR278" s="185"/>
      <c r="GS278" s="185"/>
      <c r="GT278" s="185"/>
      <c r="GU278" s="185"/>
      <c r="GV278" s="185"/>
      <c r="GW278" s="185"/>
      <c r="GX278" s="185"/>
      <c r="GY278" s="185"/>
      <c r="GZ278" s="185"/>
      <c r="HA278" s="185"/>
      <c r="HB278" s="185"/>
      <c r="HC278" s="185"/>
      <c r="HD278" s="185"/>
      <c r="HE278" s="185"/>
      <c r="HF278" s="185"/>
      <c r="HG278" s="185"/>
      <c r="HH278" s="185"/>
      <c r="HI278" s="185"/>
      <c r="HJ278" s="185"/>
      <c r="HK278" s="185"/>
      <c r="HL278" s="185"/>
      <c r="HM278" s="185"/>
      <c r="HN278" s="185"/>
      <c r="HO278" s="185"/>
      <c r="HP278" s="185"/>
      <c r="HQ278" s="185"/>
      <c r="HR278" s="185"/>
      <c r="HS278" s="185"/>
      <c r="HT278" s="185"/>
      <c r="HU278" s="185"/>
      <c r="HV278" s="185"/>
      <c r="HW278" s="185"/>
      <c r="HX278" s="185"/>
      <c r="HY278" s="185"/>
      <c r="HZ278" s="185"/>
      <c r="IA278" s="185"/>
      <c r="IB278" s="185"/>
      <c r="IC278" s="185"/>
      <c r="ID278" s="185"/>
      <c r="IE278" s="185"/>
      <c r="IF278" s="185"/>
      <c r="IG278" s="185"/>
      <c r="IH278" s="185"/>
      <c r="II278" s="185"/>
      <c r="IJ278" s="185"/>
      <c r="IK278" s="185"/>
      <c r="IL278" s="185"/>
      <c r="IM278" s="185"/>
      <c r="IN278" s="185"/>
      <c r="IO278" s="185"/>
      <c r="IP278" s="185"/>
      <c r="IQ278" s="185"/>
      <c r="IR278" s="185"/>
      <c r="IS278" s="185"/>
      <c r="IT278" s="185"/>
      <c r="IU278" s="185"/>
      <c r="IV278" s="185"/>
      <c r="IW278" s="185"/>
      <c r="IX278" s="185"/>
      <c r="IY278" s="185"/>
      <c r="IZ278" s="185"/>
      <c r="JA278" s="185"/>
      <c r="JB278" s="185"/>
      <c r="JC278" s="185"/>
      <c r="JD278" s="185"/>
      <c r="JE278" s="185"/>
      <c r="JF278" s="185"/>
      <c r="JG278" s="185"/>
      <c r="JH278" s="185"/>
      <c r="JI278" s="185"/>
      <c r="JJ278" s="185"/>
      <c r="JK278" s="185"/>
      <c r="JL278" s="185"/>
      <c r="JM278" s="185"/>
      <c r="JN278" s="185"/>
      <c r="JO278" s="185"/>
      <c r="JP278" s="185"/>
      <c r="JQ278" s="185"/>
      <c r="JR278" s="185"/>
      <c r="JS278" s="185"/>
      <c r="JT278" s="185"/>
      <c r="JU278" s="185"/>
      <c r="JV278" s="185"/>
      <c r="JW278" s="185"/>
      <c r="JX278" s="185"/>
      <c r="JY278" s="185"/>
      <c r="JZ278" s="185"/>
      <c r="KA278" s="185"/>
      <c r="KB278" s="185"/>
      <c r="KC278" s="185"/>
      <c r="KD278" s="185"/>
      <c r="KE278" s="185"/>
      <c r="KF278" s="185"/>
      <c r="KG278" s="185"/>
      <c r="KH278" s="185"/>
      <c r="KI278" s="185"/>
      <c r="KJ278" s="185"/>
      <c r="KK278" s="185"/>
      <c r="KL278" s="185"/>
      <c r="KM278" s="185"/>
      <c r="KN278" s="185"/>
      <c r="KO278" s="185"/>
      <c r="KP278" s="185"/>
      <c r="KQ278" s="185"/>
      <c r="KR278" s="185"/>
      <c r="KS278" s="185"/>
      <c r="KT278" s="185"/>
      <c r="KU278" s="185"/>
      <c r="KV278" s="185"/>
      <c r="KW278" s="185"/>
      <c r="KX278" s="185"/>
      <c r="KY278" s="185"/>
      <c r="KZ278" s="185"/>
      <c r="LA278" s="185"/>
      <c r="LB278" s="185"/>
      <c r="LC278" s="185"/>
      <c r="LD278" s="185"/>
      <c r="LE278" s="185"/>
      <c r="LF278" s="185"/>
      <c r="LG278" s="185"/>
      <c r="LH278" s="185"/>
      <c r="LI278" s="185"/>
      <c r="LJ278" s="185"/>
      <c r="LK278" s="185"/>
      <c r="LL278" s="185"/>
      <c r="LM278" s="185"/>
      <c r="LN278" s="185"/>
      <c r="LO278" s="185"/>
      <c r="LP278" s="185"/>
      <c r="LQ278" s="185"/>
      <c r="LR278" s="185"/>
      <c r="LS278" s="185"/>
      <c r="LT278" s="185"/>
    </row>
    <row r="279" spans="1:332" ht="18" customHeight="1">
      <c r="A279" s="196" t="str">
        <f t="shared" si="64"/>
        <v>10.1.59</v>
      </c>
      <c r="B279" s="253" t="str">
        <f t="shared" si="64"/>
        <v>Suministro e instalacion copa acero alcarbon de Ø   1 1/2 " a  Ø   11/4 "</v>
      </c>
      <c r="C279" s="196" t="str">
        <f t="shared" si="64"/>
        <v>UN</v>
      </c>
      <c r="D279" s="196">
        <f t="shared" si="64"/>
        <v>100</v>
      </c>
      <c r="E279" s="196">
        <f t="shared" si="64"/>
        <v>8316.99</v>
      </c>
      <c r="F279" s="197">
        <f t="shared" si="69"/>
        <v>831699</v>
      </c>
      <c r="G279" s="20"/>
      <c r="H279" s="21">
        <f t="shared" si="72"/>
        <v>0</v>
      </c>
      <c r="I279" s="20"/>
      <c r="J279" s="21">
        <f t="shared" si="73"/>
        <v>0</v>
      </c>
      <c r="K279" s="20"/>
      <c r="L279" s="21">
        <f t="shared" si="74"/>
        <v>0</v>
      </c>
      <c r="M279" s="20"/>
      <c r="N279" s="33">
        <f t="shared" si="77"/>
        <v>0</v>
      </c>
      <c r="O279" s="20"/>
      <c r="P279" s="22"/>
      <c r="Q279" s="20"/>
      <c r="R279" s="22"/>
      <c r="S279" s="20"/>
      <c r="T279" s="22"/>
      <c r="U279" s="20"/>
      <c r="V279" s="22"/>
      <c r="W279" s="20"/>
      <c r="X279" s="22"/>
      <c r="Y279" s="20"/>
      <c r="Z279" s="22"/>
      <c r="AA279" s="20"/>
      <c r="AB279" s="22"/>
      <c r="AC279" s="20"/>
      <c r="AD279" s="22"/>
      <c r="AE279" s="20"/>
      <c r="AF279" s="22"/>
      <c r="AG279" s="20"/>
      <c r="AH279" s="22"/>
      <c r="AI279" s="20"/>
      <c r="AJ279" s="22"/>
      <c r="AK279" s="20"/>
      <c r="AL279" s="22"/>
      <c r="AM279" s="20"/>
      <c r="AN279" s="22"/>
      <c r="AO279" s="20"/>
      <c r="AP279" s="22"/>
      <c r="AQ279" s="20"/>
      <c r="AR279" s="22"/>
      <c r="AS279" s="20"/>
      <c r="AT279" s="22"/>
      <c r="AU279" s="20"/>
      <c r="AV279" s="22"/>
      <c r="AW279" s="20"/>
      <c r="AX279" s="22"/>
      <c r="AY279" s="20"/>
      <c r="AZ279" s="22"/>
      <c r="BA279" s="20"/>
      <c r="BB279" s="22"/>
      <c r="BC279" s="20"/>
      <c r="BD279" s="22"/>
      <c r="BE279" s="20"/>
      <c r="BF279" s="22"/>
      <c r="BG279" s="83"/>
      <c r="BH279" s="84"/>
      <c r="BI279" s="20"/>
      <c r="BJ279" s="95"/>
      <c r="BK279" s="20">
        <v>0</v>
      </c>
      <c r="BL279" s="21">
        <f t="shared" si="75"/>
        <v>0</v>
      </c>
      <c r="BM279" s="20"/>
      <c r="BN279" s="95">
        <f t="shared" si="65"/>
        <v>0</v>
      </c>
      <c r="BO279" s="20"/>
      <c r="BP279" s="21">
        <f t="shared" si="76"/>
        <v>0</v>
      </c>
      <c r="BQ279" s="20"/>
      <c r="BR279" s="22"/>
      <c r="BS279" s="20"/>
      <c r="BT279" s="22"/>
      <c r="BU279" s="20"/>
      <c r="BV279" s="22"/>
      <c r="BW279" s="20"/>
      <c r="BX279" s="22"/>
      <c r="BY279" s="20"/>
      <c r="BZ279" s="172"/>
      <c r="CA279" s="20"/>
      <c r="CB279" s="164"/>
      <c r="CC279" s="20"/>
      <c r="CD279" s="178"/>
      <c r="CE279" s="20"/>
      <c r="CF279" s="95"/>
      <c r="CG279" s="20"/>
      <c r="CH279" s="95"/>
      <c r="CI279" s="20"/>
      <c r="CJ279" s="22"/>
      <c r="CK279" s="20"/>
      <c r="CL279" s="22"/>
      <c r="CM279" s="20"/>
      <c r="CN279" s="22"/>
      <c r="CO279" s="20"/>
      <c r="CP279" s="22"/>
      <c r="CQ279" s="20"/>
      <c r="CR279" s="22"/>
      <c r="CS279" s="20"/>
      <c r="CT279" s="22"/>
      <c r="CU279" s="20"/>
      <c r="CV279" s="22"/>
      <c r="CW279" s="20"/>
      <c r="CX279" s="22"/>
      <c r="CY279" s="20"/>
      <c r="CZ279" s="22"/>
      <c r="DA279" s="20"/>
      <c r="DB279" s="22"/>
      <c r="DC279" s="20"/>
      <c r="DD279" s="22"/>
      <c r="DE279" s="20"/>
      <c r="DF279" s="22"/>
      <c r="DG279" s="20"/>
      <c r="DH279" s="22"/>
      <c r="DI279" s="20"/>
      <c r="DJ279" s="22"/>
      <c r="DK279" s="20"/>
      <c r="DL279" s="22"/>
      <c r="DM279" s="20"/>
      <c r="DN279" s="22"/>
      <c r="DO279" s="20"/>
      <c r="DP279" s="22"/>
      <c r="DQ279" s="20"/>
      <c r="DR279" s="22"/>
      <c r="DS279" s="20"/>
      <c r="DT279" s="22"/>
      <c r="DU279" s="20"/>
      <c r="DV279" s="22"/>
      <c r="DW279" s="20"/>
      <c r="DX279" s="22"/>
      <c r="DY279" s="20"/>
      <c r="DZ279" s="22"/>
      <c r="EA279" s="23">
        <f t="shared" si="70"/>
        <v>0</v>
      </c>
      <c r="EB279" s="21">
        <f t="shared" si="66"/>
        <v>0</v>
      </c>
      <c r="EC279" s="193" t="e">
        <f t="shared" si="67"/>
        <v>#REF!</v>
      </c>
      <c r="ED279" s="193">
        <f t="shared" si="68"/>
        <v>0</v>
      </c>
      <c r="EE279" s="194">
        <f t="shared" si="71"/>
        <v>100</v>
      </c>
      <c r="EF279" s="185"/>
      <c r="EG279" s="185" t="s">
        <v>890</v>
      </c>
      <c r="EH279" s="185" t="s">
        <v>891</v>
      </c>
      <c r="EI279" s="185" t="s">
        <v>389</v>
      </c>
      <c r="EJ279" s="185">
        <v>100</v>
      </c>
      <c r="EK279" s="185">
        <v>8316.99</v>
      </c>
      <c r="EL279" s="185"/>
      <c r="EM279" s="185"/>
      <c r="EN279" s="185"/>
      <c r="EO279" s="185"/>
      <c r="EP279" s="185"/>
      <c r="EQ279" s="185"/>
      <c r="ER279" s="185"/>
      <c r="ES279" s="185"/>
      <c r="ET279" s="185"/>
      <c r="EU279" s="185"/>
      <c r="EV279" s="185"/>
      <c r="EW279" s="185"/>
      <c r="EX279" s="185"/>
      <c r="EY279" s="185"/>
      <c r="EZ279" s="185"/>
      <c r="FA279" s="185"/>
      <c r="FB279" s="185"/>
      <c r="FC279" s="185"/>
      <c r="FD279" s="185"/>
      <c r="FE279" s="185"/>
      <c r="FF279" s="185"/>
      <c r="FG279" s="195"/>
      <c r="FH279" s="185"/>
      <c r="FI279" s="185"/>
      <c r="FJ279" s="185"/>
      <c r="FK279" s="185"/>
      <c r="FL279" s="185"/>
      <c r="FM279" s="185"/>
      <c r="FN279" s="185"/>
      <c r="FO279" s="185"/>
      <c r="FP279" s="185"/>
      <c r="FQ279" s="185"/>
      <c r="FR279" s="185"/>
      <c r="FS279" s="185"/>
      <c r="FT279" s="185"/>
      <c r="FU279" s="185"/>
      <c r="FV279" s="185"/>
      <c r="FW279" s="185"/>
      <c r="FX279" s="185"/>
      <c r="FY279" s="185"/>
      <c r="FZ279" s="185"/>
      <c r="GA279" s="185"/>
      <c r="GB279" s="185"/>
      <c r="GC279" s="185"/>
      <c r="GD279" s="185"/>
      <c r="GE279" s="185"/>
      <c r="GF279" s="185"/>
      <c r="GG279" s="185"/>
      <c r="GH279" s="185"/>
      <c r="GI279" s="185"/>
      <c r="GJ279" s="185"/>
      <c r="GK279" s="185"/>
      <c r="GL279" s="185"/>
      <c r="GM279" s="185"/>
      <c r="GN279" s="185"/>
      <c r="GO279" s="185"/>
      <c r="GP279" s="185"/>
      <c r="GQ279" s="185"/>
      <c r="GR279" s="185"/>
      <c r="GS279" s="185"/>
      <c r="GT279" s="185"/>
      <c r="GU279" s="185"/>
      <c r="GV279" s="185"/>
      <c r="GW279" s="185"/>
      <c r="GX279" s="185"/>
      <c r="GY279" s="185"/>
      <c r="GZ279" s="185"/>
      <c r="HA279" s="185"/>
      <c r="HB279" s="185"/>
      <c r="HC279" s="185"/>
      <c r="HD279" s="185"/>
      <c r="HE279" s="185"/>
      <c r="HF279" s="185"/>
      <c r="HG279" s="185"/>
      <c r="HH279" s="185"/>
      <c r="HI279" s="185"/>
      <c r="HJ279" s="185"/>
      <c r="HK279" s="185"/>
      <c r="HL279" s="185"/>
      <c r="HM279" s="185"/>
      <c r="HN279" s="185"/>
      <c r="HO279" s="185"/>
      <c r="HP279" s="185"/>
      <c r="HQ279" s="185"/>
      <c r="HR279" s="185"/>
      <c r="HS279" s="185"/>
      <c r="HT279" s="185"/>
      <c r="HU279" s="185"/>
      <c r="HV279" s="185"/>
      <c r="HW279" s="185"/>
      <c r="HX279" s="185"/>
      <c r="HY279" s="185"/>
      <c r="HZ279" s="185"/>
      <c r="IA279" s="185"/>
      <c r="IB279" s="185"/>
      <c r="IC279" s="185"/>
      <c r="ID279" s="185"/>
      <c r="IE279" s="185"/>
      <c r="IF279" s="185"/>
      <c r="IG279" s="185"/>
      <c r="IH279" s="185"/>
      <c r="II279" s="185"/>
      <c r="IJ279" s="185"/>
      <c r="IK279" s="185"/>
      <c r="IL279" s="185"/>
      <c r="IM279" s="185"/>
      <c r="IN279" s="185"/>
      <c r="IO279" s="185"/>
      <c r="IP279" s="185"/>
      <c r="IQ279" s="185"/>
      <c r="IR279" s="185"/>
      <c r="IS279" s="185"/>
      <c r="IT279" s="185"/>
      <c r="IU279" s="185"/>
      <c r="IV279" s="185"/>
      <c r="IW279" s="185"/>
      <c r="IX279" s="185"/>
      <c r="IY279" s="185"/>
      <c r="IZ279" s="185"/>
      <c r="JA279" s="185"/>
      <c r="JB279" s="185"/>
      <c r="JC279" s="185"/>
      <c r="JD279" s="185"/>
      <c r="JE279" s="185"/>
      <c r="JF279" s="185"/>
      <c r="JG279" s="185"/>
      <c r="JH279" s="185"/>
      <c r="JI279" s="185"/>
      <c r="JJ279" s="185"/>
      <c r="JK279" s="185"/>
      <c r="JL279" s="185"/>
      <c r="JM279" s="185"/>
      <c r="JN279" s="185"/>
      <c r="JO279" s="185"/>
      <c r="JP279" s="185"/>
      <c r="JQ279" s="185"/>
      <c r="JR279" s="185"/>
      <c r="JS279" s="185"/>
      <c r="JT279" s="185"/>
      <c r="JU279" s="185"/>
      <c r="JV279" s="185"/>
      <c r="JW279" s="185"/>
      <c r="JX279" s="185"/>
      <c r="JY279" s="185"/>
      <c r="JZ279" s="185"/>
      <c r="KA279" s="185"/>
      <c r="KB279" s="185"/>
      <c r="KC279" s="185"/>
      <c r="KD279" s="185"/>
      <c r="KE279" s="185"/>
      <c r="KF279" s="185"/>
      <c r="KG279" s="185"/>
      <c r="KH279" s="185"/>
      <c r="KI279" s="185"/>
      <c r="KJ279" s="185"/>
      <c r="KK279" s="185"/>
      <c r="KL279" s="185"/>
      <c r="KM279" s="185"/>
      <c r="KN279" s="185"/>
      <c r="KO279" s="185"/>
      <c r="KP279" s="185"/>
      <c r="KQ279" s="185"/>
      <c r="KR279" s="185"/>
      <c r="KS279" s="185"/>
      <c r="KT279" s="185"/>
      <c r="KU279" s="185"/>
      <c r="KV279" s="185"/>
      <c r="KW279" s="185"/>
      <c r="KX279" s="185"/>
      <c r="KY279" s="185"/>
      <c r="KZ279" s="185"/>
      <c r="LA279" s="185"/>
      <c r="LB279" s="185"/>
      <c r="LC279" s="185"/>
      <c r="LD279" s="185"/>
      <c r="LE279" s="185"/>
      <c r="LF279" s="185"/>
      <c r="LG279" s="185"/>
      <c r="LH279" s="185"/>
      <c r="LI279" s="185"/>
      <c r="LJ279" s="185"/>
      <c r="LK279" s="185"/>
      <c r="LL279" s="185"/>
      <c r="LM279" s="185"/>
      <c r="LN279" s="185"/>
      <c r="LO279" s="185"/>
      <c r="LP279" s="185"/>
      <c r="LQ279" s="185"/>
      <c r="LR279" s="185"/>
      <c r="LS279" s="185"/>
      <c r="LT279" s="185"/>
    </row>
    <row r="280" spans="1:332" ht="14.45" customHeight="1">
      <c r="A280" s="196" t="str">
        <f t="shared" si="64"/>
        <v>10.1.60</v>
      </c>
      <c r="B280" s="253" t="str">
        <f t="shared" si="64"/>
        <v>Suministro e instalacion copa acero alcarbon de Ø   2" a  Ø   11/2 "</v>
      </c>
      <c r="C280" s="196" t="str">
        <f t="shared" si="64"/>
        <v>UN</v>
      </c>
      <c r="D280" s="196">
        <f t="shared" si="64"/>
        <v>100</v>
      </c>
      <c r="E280" s="196">
        <f t="shared" si="64"/>
        <v>11496.87</v>
      </c>
      <c r="F280" s="197">
        <f t="shared" si="69"/>
        <v>1149687</v>
      </c>
      <c r="G280" s="20"/>
      <c r="H280" s="21">
        <f t="shared" si="72"/>
        <v>0</v>
      </c>
      <c r="I280" s="20"/>
      <c r="J280" s="21">
        <f t="shared" si="73"/>
        <v>0</v>
      </c>
      <c r="K280" s="20"/>
      <c r="L280" s="21">
        <f t="shared" si="74"/>
        <v>0</v>
      </c>
      <c r="M280" s="20"/>
      <c r="N280" s="33">
        <f t="shared" si="77"/>
        <v>0</v>
      </c>
      <c r="O280" s="20"/>
      <c r="P280" s="22"/>
      <c r="Q280" s="20"/>
      <c r="R280" s="22"/>
      <c r="S280" s="20"/>
      <c r="T280" s="22"/>
      <c r="U280" s="20"/>
      <c r="V280" s="22"/>
      <c r="W280" s="20"/>
      <c r="X280" s="22"/>
      <c r="Y280" s="20"/>
      <c r="Z280" s="22"/>
      <c r="AA280" s="20"/>
      <c r="AB280" s="22"/>
      <c r="AC280" s="20"/>
      <c r="AD280" s="22"/>
      <c r="AE280" s="20"/>
      <c r="AF280" s="22"/>
      <c r="AG280" s="20"/>
      <c r="AH280" s="22"/>
      <c r="AI280" s="20"/>
      <c r="AJ280" s="22"/>
      <c r="AK280" s="20"/>
      <c r="AL280" s="22"/>
      <c r="AM280" s="20"/>
      <c r="AN280" s="22"/>
      <c r="AO280" s="20"/>
      <c r="AP280" s="22"/>
      <c r="AQ280" s="20"/>
      <c r="AR280" s="22"/>
      <c r="AS280" s="20"/>
      <c r="AT280" s="22"/>
      <c r="AU280" s="20"/>
      <c r="AV280" s="22"/>
      <c r="AW280" s="20"/>
      <c r="AX280" s="22"/>
      <c r="AY280" s="20"/>
      <c r="AZ280" s="22"/>
      <c r="BA280" s="20"/>
      <c r="BB280" s="22"/>
      <c r="BC280" s="20"/>
      <c r="BD280" s="22"/>
      <c r="BE280" s="20"/>
      <c r="BF280" s="22"/>
      <c r="BG280" s="83"/>
      <c r="BH280" s="84"/>
      <c r="BI280" s="20"/>
      <c r="BJ280" s="95"/>
      <c r="BK280" s="20">
        <v>0</v>
      </c>
      <c r="BL280" s="21">
        <f t="shared" si="75"/>
        <v>0</v>
      </c>
      <c r="BM280" s="20"/>
      <c r="BN280" s="95">
        <f t="shared" si="65"/>
        <v>0</v>
      </c>
      <c r="BO280" s="20"/>
      <c r="BP280" s="21">
        <f t="shared" si="76"/>
        <v>0</v>
      </c>
      <c r="BQ280" s="20"/>
      <c r="BR280" s="22"/>
      <c r="BS280" s="20"/>
      <c r="BT280" s="22"/>
      <c r="BU280" s="20"/>
      <c r="BV280" s="22"/>
      <c r="BW280" s="20"/>
      <c r="BX280" s="22"/>
      <c r="BY280" s="20"/>
      <c r="BZ280" s="172"/>
      <c r="CA280" s="20"/>
      <c r="CB280" s="164"/>
      <c r="CC280" s="20"/>
      <c r="CD280" s="178"/>
      <c r="CE280" s="20"/>
      <c r="CF280" s="95"/>
      <c r="CG280" s="20"/>
      <c r="CH280" s="95"/>
      <c r="CI280" s="20"/>
      <c r="CJ280" s="22"/>
      <c r="CK280" s="20"/>
      <c r="CL280" s="22"/>
      <c r="CM280" s="20"/>
      <c r="CN280" s="22"/>
      <c r="CO280" s="20"/>
      <c r="CP280" s="22"/>
      <c r="CQ280" s="20"/>
      <c r="CR280" s="22"/>
      <c r="CS280" s="20"/>
      <c r="CT280" s="22"/>
      <c r="CU280" s="20"/>
      <c r="CV280" s="22"/>
      <c r="CW280" s="20"/>
      <c r="CX280" s="22"/>
      <c r="CY280" s="20"/>
      <c r="CZ280" s="22"/>
      <c r="DA280" s="20"/>
      <c r="DB280" s="22"/>
      <c r="DC280" s="20"/>
      <c r="DD280" s="22"/>
      <c r="DE280" s="20"/>
      <c r="DF280" s="22"/>
      <c r="DG280" s="20"/>
      <c r="DH280" s="22"/>
      <c r="DI280" s="20"/>
      <c r="DJ280" s="22"/>
      <c r="DK280" s="20"/>
      <c r="DL280" s="22"/>
      <c r="DM280" s="20"/>
      <c r="DN280" s="22"/>
      <c r="DO280" s="20"/>
      <c r="DP280" s="22"/>
      <c r="DQ280" s="20"/>
      <c r="DR280" s="22"/>
      <c r="DS280" s="20"/>
      <c r="DT280" s="22"/>
      <c r="DU280" s="20"/>
      <c r="DV280" s="22"/>
      <c r="DW280" s="20"/>
      <c r="DX280" s="22"/>
      <c r="DY280" s="20"/>
      <c r="DZ280" s="22"/>
      <c r="EA280" s="23">
        <f t="shared" si="70"/>
        <v>0</v>
      </c>
      <c r="EB280" s="21">
        <f t="shared" si="66"/>
        <v>0</v>
      </c>
      <c r="EC280" s="193" t="e">
        <f t="shared" si="67"/>
        <v>#REF!</v>
      </c>
      <c r="ED280" s="193">
        <f t="shared" si="68"/>
        <v>0</v>
      </c>
      <c r="EE280" s="194">
        <f t="shared" si="71"/>
        <v>100</v>
      </c>
      <c r="EF280" s="185"/>
      <c r="EG280" s="185" t="s">
        <v>892</v>
      </c>
      <c r="EH280" s="185" t="s">
        <v>893</v>
      </c>
      <c r="EI280" s="185" t="s">
        <v>389</v>
      </c>
      <c r="EJ280" s="185">
        <v>100</v>
      </c>
      <c r="EK280" s="185">
        <v>11496.87</v>
      </c>
      <c r="EL280" s="185"/>
      <c r="EM280" s="185"/>
      <c r="EN280" s="185"/>
      <c r="EO280" s="185"/>
      <c r="EP280" s="185"/>
      <c r="EQ280" s="185"/>
      <c r="ER280" s="185"/>
      <c r="ES280" s="185"/>
      <c r="ET280" s="185"/>
      <c r="EU280" s="185"/>
      <c r="EV280" s="185"/>
      <c r="EW280" s="185"/>
      <c r="EX280" s="185"/>
      <c r="EY280" s="185"/>
      <c r="EZ280" s="185"/>
      <c r="FA280" s="185"/>
      <c r="FB280" s="185"/>
      <c r="FC280" s="185"/>
      <c r="FD280" s="185"/>
      <c r="FE280" s="185"/>
      <c r="FF280" s="185"/>
      <c r="FG280" s="195"/>
      <c r="FH280" s="185"/>
      <c r="FI280" s="185"/>
      <c r="FJ280" s="185"/>
      <c r="FK280" s="185"/>
      <c r="FL280" s="185"/>
      <c r="FM280" s="185"/>
      <c r="FN280" s="185"/>
      <c r="FO280" s="185"/>
      <c r="FP280" s="185"/>
      <c r="FQ280" s="185"/>
      <c r="FR280" s="185"/>
      <c r="FS280" s="185"/>
      <c r="FT280" s="185"/>
      <c r="FU280" s="185"/>
      <c r="FV280" s="185"/>
      <c r="FW280" s="185"/>
      <c r="FX280" s="185"/>
      <c r="FY280" s="185"/>
      <c r="FZ280" s="185"/>
      <c r="GA280" s="185"/>
      <c r="GB280" s="185"/>
      <c r="GC280" s="185"/>
      <c r="GD280" s="185"/>
      <c r="GE280" s="185"/>
      <c r="GF280" s="185"/>
      <c r="GG280" s="185"/>
      <c r="GH280" s="185"/>
      <c r="GI280" s="185"/>
      <c r="GJ280" s="185"/>
      <c r="GK280" s="185"/>
      <c r="GL280" s="185"/>
      <c r="GM280" s="185"/>
      <c r="GN280" s="185"/>
      <c r="GO280" s="185"/>
      <c r="GP280" s="185"/>
      <c r="GQ280" s="185"/>
      <c r="GR280" s="185"/>
      <c r="GS280" s="185"/>
      <c r="GT280" s="185"/>
      <c r="GU280" s="185"/>
      <c r="GV280" s="185"/>
      <c r="GW280" s="185"/>
      <c r="GX280" s="185"/>
      <c r="GY280" s="185"/>
      <c r="GZ280" s="185"/>
      <c r="HA280" s="185"/>
      <c r="HB280" s="185"/>
      <c r="HC280" s="185"/>
      <c r="HD280" s="185"/>
      <c r="HE280" s="185"/>
      <c r="HF280" s="185"/>
      <c r="HG280" s="185"/>
      <c r="HH280" s="185"/>
      <c r="HI280" s="185"/>
      <c r="HJ280" s="185"/>
      <c r="HK280" s="185"/>
      <c r="HL280" s="185"/>
      <c r="HM280" s="185"/>
      <c r="HN280" s="185"/>
      <c r="HO280" s="185"/>
      <c r="HP280" s="185"/>
      <c r="HQ280" s="185"/>
      <c r="HR280" s="185"/>
      <c r="HS280" s="185"/>
      <c r="HT280" s="185"/>
      <c r="HU280" s="185"/>
      <c r="HV280" s="185"/>
      <c r="HW280" s="185"/>
      <c r="HX280" s="185"/>
      <c r="HY280" s="185"/>
      <c r="HZ280" s="185"/>
      <c r="IA280" s="185"/>
      <c r="IB280" s="185"/>
      <c r="IC280" s="185"/>
      <c r="ID280" s="185"/>
      <c r="IE280" s="185"/>
      <c r="IF280" s="185"/>
      <c r="IG280" s="185"/>
      <c r="IH280" s="185"/>
      <c r="II280" s="185"/>
      <c r="IJ280" s="185"/>
      <c r="IK280" s="185"/>
      <c r="IL280" s="185"/>
      <c r="IM280" s="185"/>
      <c r="IN280" s="185"/>
      <c r="IO280" s="185"/>
      <c r="IP280" s="185"/>
      <c r="IQ280" s="185"/>
      <c r="IR280" s="185"/>
      <c r="IS280" s="185"/>
      <c r="IT280" s="185"/>
      <c r="IU280" s="185"/>
      <c r="IV280" s="185"/>
      <c r="IW280" s="185"/>
      <c r="IX280" s="185"/>
      <c r="IY280" s="185"/>
      <c r="IZ280" s="185"/>
      <c r="JA280" s="185"/>
      <c r="JB280" s="185"/>
      <c r="JC280" s="185"/>
      <c r="JD280" s="185"/>
      <c r="JE280" s="185"/>
      <c r="JF280" s="185"/>
      <c r="JG280" s="185"/>
      <c r="JH280" s="185"/>
      <c r="JI280" s="185"/>
      <c r="JJ280" s="185"/>
      <c r="JK280" s="185"/>
      <c r="JL280" s="185"/>
      <c r="JM280" s="185"/>
      <c r="JN280" s="185"/>
      <c r="JO280" s="185"/>
      <c r="JP280" s="185"/>
      <c r="JQ280" s="185"/>
      <c r="JR280" s="185"/>
      <c r="JS280" s="185"/>
      <c r="JT280" s="185"/>
      <c r="JU280" s="185"/>
      <c r="JV280" s="185"/>
      <c r="JW280" s="185"/>
      <c r="JX280" s="185"/>
      <c r="JY280" s="185"/>
      <c r="JZ280" s="185"/>
      <c r="KA280" s="185"/>
      <c r="KB280" s="185"/>
      <c r="KC280" s="185"/>
      <c r="KD280" s="185"/>
      <c r="KE280" s="185"/>
      <c r="KF280" s="185"/>
      <c r="KG280" s="185"/>
      <c r="KH280" s="185"/>
      <c r="KI280" s="185"/>
      <c r="KJ280" s="185"/>
      <c r="KK280" s="185"/>
      <c r="KL280" s="185"/>
      <c r="KM280" s="185"/>
      <c r="KN280" s="185"/>
      <c r="KO280" s="185"/>
      <c r="KP280" s="185"/>
      <c r="KQ280" s="185"/>
      <c r="KR280" s="185"/>
      <c r="KS280" s="185"/>
      <c r="KT280" s="185"/>
      <c r="KU280" s="185"/>
      <c r="KV280" s="185"/>
      <c r="KW280" s="185"/>
      <c r="KX280" s="185"/>
      <c r="KY280" s="185"/>
      <c r="KZ280" s="185"/>
      <c r="LA280" s="185"/>
      <c r="LB280" s="185"/>
      <c r="LC280" s="185"/>
      <c r="LD280" s="185"/>
      <c r="LE280" s="185"/>
      <c r="LF280" s="185"/>
      <c r="LG280" s="185"/>
      <c r="LH280" s="185"/>
      <c r="LI280" s="185"/>
      <c r="LJ280" s="185"/>
      <c r="LK280" s="185"/>
      <c r="LL280" s="185"/>
      <c r="LM280" s="185"/>
      <c r="LN280" s="185"/>
      <c r="LO280" s="185"/>
      <c r="LP280" s="185"/>
      <c r="LQ280" s="185"/>
      <c r="LR280" s="185"/>
      <c r="LS280" s="185"/>
      <c r="LT280" s="185"/>
    </row>
    <row r="281" spans="1:332" ht="18" customHeight="1">
      <c r="A281" s="196" t="str">
        <f t="shared" si="64"/>
        <v>10.1.61</v>
      </c>
      <c r="B281" s="253" t="str">
        <f t="shared" si="64"/>
        <v>Suministro e instalacion copa acero alcarbon de  Ø   2 1/2" a       Ø  2 "</v>
      </c>
      <c r="C281" s="196" t="str">
        <f t="shared" si="64"/>
        <v>UN</v>
      </c>
      <c r="D281" s="196">
        <f t="shared" si="64"/>
        <v>70</v>
      </c>
      <c r="E281" s="196">
        <f t="shared" si="64"/>
        <v>12411.63</v>
      </c>
      <c r="F281" s="197">
        <f t="shared" si="69"/>
        <v>868814.1</v>
      </c>
      <c r="G281" s="20"/>
      <c r="H281" s="21">
        <f t="shared" si="72"/>
        <v>0</v>
      </c>
      <c r="I281" s="20"/>
      <c r="J281" s="21">
        <f t="shared" si="73"/>
        <v>0</v>
      </c>
      <c r="K281" s="20"/>
      <c r="L281" s="21">
        <f t="shared" si="74"/>
        <v>0</v>
      </c>
      <c r="M281" s="20"/>
      <c r="N281" s="33">
        <f t="shared" si="77"/>
        <v>0</v>
      </c>
      <c r="O281" s="20"/>
      <c r="P281" s="22"/>
      <c r="Q281" s="20"/>
      <c r="R281" s="22"/>
      <c r="S281" s="20"/>
      <c r="T281" s="22"/>
      <c r="U281" s="20"/>
      <c r="V281" s="22"/>
      <c r="W281" s="20"/>
      <c r="X281" s="22"/>
      <c r="Y281" s="20"/>
      <c r="Z281" s="22"/>
      <c r="AA281" s="20"/>
      <c r="AB281" s="22"/>
      <c r="AC281" s="20"/>
      <c r="AD281" s="22"/>
      <c r="AE281" s="20"/>
      <c r="AF281" s="22"/>
      <c r="AG281" s="20"/>
      <c r="AH281" s="22"/>
      <c r="AI281" s="20"/>
      <c r="AJ281" s="22"/>
      <c r="AK281" s="20"/>
      <c r="AL281" s="22"/>
      <c r="AM281" s="20"/>
      <c r="AN281" s="22"/>
      <c r="AO281" s="20"/>
      <c r="AP281" s="22"/>
      <c r="AQ281" s="20"/>
      <c r="AR281" s="22"/>
      <c r="AS281" s="20"/>
      <c r="AT281" s="22"/>
      <c r="AU281" s="20"/>
      <c r="AV281" s="22"/>
      <c r="AW281" s="20"/>
      <c r="AX281" s="22"/>
      <c r="AY281" s="20"/>
      <c r="AZ281" s="22"/>
      <c r="BA281" s="20"/>
      <c r="BB281" s="22"/>
      <c r="BC281" s="20"/>
      <c r="BD281" s="22"/>
      <c r="BE281" s="20"/>
      <c r="BF281" s="22"/>
      <c r="BG281" s="83"/>
      <c r="BH281" s="84"/>
      <c r="BI281" s="20"/>
      <c r="BJ281" s="95"/>
      <c r="BK281" s="20">
        <v>0</v>
      </c>
      <c r="BL281" s="21">
        <f t="shared" si="75"/>
        <v>0</v>
      </c>
      <c r="BM281" s="20"/>
      <c r="BN281" s="95">
        <f t="shared" si="65"/>
        <v>0</v>
      </c>
      <c r="BO281" s="20"/>
      <c r="BP281" s="21">
        <f t="shared" si="76"/>
        <v>0</v>
      </c>
      <c r="BQ281" s="20"/>
      <c r="BR281" s="22"/>
      <c r="BS281" s="20"/>
      <c r="BT281" s="22"/>
      <c r="BU281" s="20"/>
      <c r="BV281" s="22"/>
      <c r="BW281" s="20"/>
      <c r="BX281" s="22"/>
      <c r="BY281" s="20"/>
      <c r="BZ281" s="172"/>
      <c r="CA281" s="20"/>
      <c r="CB281" s="164"/>
      <c r="CC281" s="20"/>
      <c r="CD281" s="178"/>
      <c r="CE281" s="20"/>
      <c r="CF281" s="95"/>
      <c r="CG281" s="20"/>
      <c r="CH281" s="95"/>
      <c r="CI281" s="20"/>
      <c r="CJ281" s="22"/>
      <c r="CK281" s="20"/>
      <c r="CL281" s="22"/>
      <c r="CM281" s="20"/>
      <c r="CN281" s="22"/>
      <c r="CO281" s="20"/>
      <c r="CP281" s="22"/>
      <c r="CQ281" s="20"/>
      <c r="CR281" s="22"/>
      <c r="CS281" s="20"/>
      <c r="CT281" s="22"/>
      <c r="CU281" s="20"/>
      <c r="CV281" s="22"/>
      <c r="CW281" s="20"/>
      <c r="CX281" s="22"/>
      <c r="CY281" s="20"/>
      <c r="CZ281" s="22"/>
      <c r="DA281" s="20"/>
      <c r="DB281" s="22"/>
      <c r="DC281" s="20"/>
      <c r="DD281" s="22"/>
      <c r="DE281" s="20"/>
      <c r="DF281" s="22"/>
      <c r="DG281" s="20"/>
      <c r="DH281" s="22"/>
      <c r="DI281" s="20"/>
      <c r="DJ281" s="22"/>
      <c r="DK281" s="20"/>
      <c r="DL281" s="22"/>
      <c r="DM281" s="20"/>
      <c r="DN281" s="22"/>
      <c r="DO281" s="20"/>
      <c r="DP281" s="22"/>
      <c r="DQ281" s="20"/>
      <c r="DR281" s="22"/>
      <c r="DS281" s="20"/>
      <c r="DT281" s="22"/>
      <c r="DU281" s="20"/>
      <c r="DV281" s="22"/>
      <c r="DW281" s="20"/>
      <c r="DX281" s="22"/>
      <c r="DY281" s="20"/>
      <c r="DZ281" s="22"/>
      <c r="EA281" s="23">
        <f t="shared" si="70"/>
        <v>0</v>
      </c>
      <c r="EB281" s="21">
        <f t="shared" si="66"/>
        <v>0</v>
      </c>
      <c r="EC281" s="193" t="e">
        <f t="shared" si="67"/>
        <v>#REF!</v>
      </c>
      <c r="ED281" s="193">
        <f t="shared" si="68"/>
        <v>0</v>
      </c>
      <c r="EE281" s="194">
        <f t="shared" si="71"/>
        <v>70</v>
      </c>
      <c r="EF281" s="185"/>
      <c r="EG281" s="185" t="s">
        <v>894</v>
      </c>
      <c r="EH281" s="185" t="s">
        <v>895</v>
      </c>
      <c r="EI281" s="185" t="s">
        <v>389</v>
      </c>
      <c r="EJ281" s="185">
        <v>70</v>
      </c>
      <c r="EK281" s="185">
        <v>12411.63</v>
      </c>
      <c r="EL281" s="185"/>
      <c r="EM281" s="185"/>
      <c r="EN281" s="185"/>
      <c r="EO281" s="185"/>
      <c r="EP281" s="185"/>
      <c r="EQ281" s="185"/>
      <c r="ER281" s="185"/>
      <c r="ES281" s="185"/>
      <c r="ET281" s="185"/>
      <c r="EU281" s="185"/>
      <c r="EV281" s="185"/>
      <c r="EW281" s="185"/>
      <c r="EX281" s="185"/>
      <c r="EY281" s="185"/>
      <c r="EZ281" s="185"/>
      <c r="FA281" s="185"/>
      <c r="FB281" s="185"/>
      <c r="FC281" s="185"/>
      <c r="FD281" s="185"/>
      <c r="FE281" s="185"/>
      <c r="FF281" s="185"/>
      <c r="FG281" s="195"/>
      <c r="FH281" s="185"/>
      <c r="FI281" s="185"/>
      <c r="FJ281" s="185"/>
      <c r="FK281" s="185"/>
      <c r="FL281" s="185"/>
      <c r="FM281" s="185"/>
      <c r="FN281" s="185"/>
      <c r="FO281" s="185"/>
      <c r="FP281" s="185"/>
      <c r="FQ281" s="185"/>
      <c r="FR281" s="185"/>
      <c r="FS281" s="185"/>
      <c r="FT281" s="185"/>
      <c r="FU281" s="185"/>
      <c r="FV281" s="185"/>
      <c r="FW281" s="185"/>
      <c r="FX281" s="185"/>
      <c r="FY281" s="185"/>
      <c r="FZ281" s="185"/>
      <c r="GA281" s="185"/>
      <c r="GB281" s="185"/>
      <c r="GC281" s="185"/>
      <c r="GD281" s="185"/>
      <c r="GE281" s="185"/>
      <c r="GF281" s="185"/>
      <c r="GG281" s="185"/>
      <c r="GH281" s="185"/>
      <c r="GI281" s="185"/>
      <c r="GJ281" s="185"/>
      <c r="GK281" s="185"/>
      <c r="GL281" s="185"/>
      <c r="GM281" s="185"/>
      <c r="GN281" s="185"/>
      <c r="GO281" s="185"/>
      <c r="GP281" s="185"/>
      <c r="GQ281" s="185"/>
      <c r="GR281" s="185"/>
      <c r="GS281" s="185"/>
      <c r="GT281" s="185"/>
      <c r="GU281" s="185"/>
      <c r="GV281" s="185"/>
      <c r="GW281" s="185"/>
      <c r="GX281" s="185"/>
      <c r="GY281" s="185"/>
      <c r="GZ281" s="185"/>
      <c r="HA281" s="185"/>
      <c r="HB281" s="185"/>
      <c r="HC281" s="185"/>
      <c r="HD281" s="185"/>
      <c r="HE281" s="185"/>
      <c r="HF281" s="185"/>
      <c r="HG281" s="185"/>
      <c r="HH281" s="185"/>
      <c r="HI281" s="185"/>
      <c r="HJ281" s="185"/>
      <c r="HK281" s="185"/>
      <c r="HL281" s="185"/>
      <c r="HM281" s="185"/>
      <c r="HN281" s="185"/>
      <c r="HO281" s="185"/>
      <c r="HP281" s="185"/>
      <c r="HQ281" s="185"/>
      <c r="HR281" s="185"/>
      <c r="HS281" s="185"/>
      <c r="HT281" s="185"/>
      <c r="HU281" s="185"/>
      <c r="HV281" s="185"/>
      <c r="HW281" s="185"/>
      <c r="HX281" s="185"/>
      <c r="HY281" s="185"/>
      <c r="HZ281" s="185"/>
      <c r="IA281" s="185"/>
      <c r="IB281" s="185"/>
      <c r="IC281" s="185"/>
      <c r="ID281" s="185"/>
      <c r="IE281" s="185"/>
      <c r="IF281" s="185"/>
      <c r="IG281" s="185"/>
      <c r="IH281" s="185"/>
      <c r="II281" s="185"/>
      <c r="IJ281" s="185"/>
      <c r="IK281" s="185"/>
      <c r="IL281" s="185"/>
      <c r="IM281" s="185"/>
      <c r="IN281" s="185"/>
      <c r="IO281" s="185"/>
      <c r="IP281" s="185"/>
      <c r="IQ281" s="185"/>
      <c r="IR281" s="185"/>
      <c r="IS281" s="185"/>
      <c r="IT281" s="185"/>
      <c r="IU281" s="185"/>
      <c r="IV281" s="185"/>
      <c r="IW281" s="185"/>
      <c r="IX281" s="185"/>
      <c r="IY281" s="185"/>
      <c r="IZ281" s="185"/>
      <c r="JA281" s="185"/>
      <c r="JB281" s="185"/>
      <c r="JC281" s="185"/>
      <c r="JD281" s="185"/>
      <c r="JE281" s="185"/>
      <c r="JF281" s="185"/>
      <c r="JG281" s="185"/>
      <c r="JH281" s="185"/>
      <c r="JI281" s="185"/>
      <c r="JJ281" s="185"/>
      <c r="JK281" s="185"/>
      <c r="JL281" s="185"/>
      <c r="JM281" s="185"/>
      <c r="JN281" s="185"/>
      <c r="JO281" s="185"/>
      <c r="JP281" s="185"/>
      <c r="JQ281" s="185"/>
      <c r="JR281" s="185"/>
      <c r="JS281" s="185"/>
      <c r="JT281" s="185"/>
      <c r="JU281" s="185"/>
      <c r="JV281" s="185"/>
      <c r="JW281" s="185"/>
      <c r="JX281" s="185"/>
      <c r="JY281" s="185"/>
      <c r="JZ281" s="185"/>
      <c r="KA281" s="185"/>
      <c r="KB281" s="185"/>
      <c r="KC281" s="185"/>
      <c r="KD281" s="185"/>
      <c r="KE281" s="185"/>
      <c r="KF281" s="185"/>
      <c r="KG281" s="185"/>
      <c r="KH281" s="185"/>
      <c r="KI281" s="185"/>
      <c r="KJ281" s="185"/>
      <c r="KK281" s="185"/>
      <c r="KL281" s="185"/>
      <c r="KM281" s="185"/>
      <c r="KN281" s="185"/>
      <c r="KO281" s="185"/>
      <c r="KP281" s="185"/>
      <c r="KQ281" s="185"/>
      <c r="KR281" s="185"/>
      <c r="KS281" s="185"/>
      <c r="KT281" s="185"/>
      <c r="KU281" s="185"/>
      <c r="KV281" s="185"/>
      <c r="KW281" s="185"/>
      <c r="KX281" s="185"/>
      <c r="KY281" s="185"/>
      <c r="KZ281" s="185"/>
      <c r="LA281" s="185"/>
      <c r="LB281" s="185"/>
      <c r="LC281" s="185"/>
      <c r="LD281" s="185"/>
      <c r="LE281" s="185"/>
      <c r="LF281" s="185"/>
      <c r="LG281" s="185"/>
      <c r="LH281" s="185"/>
      <c r="LI281" s="185"/>
      <c r="LJ281" s="185"/>
      <c r="LK281" s="185"/>
      <c r="LL281" s="185"/>
      <c r="LM281" s="185"/>
      <c r="LN281" s="185"/>
      <c r="LO281" s="185"/>
      <c r="LP281" s="185"/>
      <c r="LQ281" s="185"/>
      <c r="LR281" s="185"/>
      <c r="LS281" s="185"/>
      <c r="LT281" s="185"/>
    </row>
    <row r="282" spans="1:332" ht="14.45" customHeight="1">
      <c r="A282" s="196" t="str">
        <f t="shared" si="64"/>
        <v>10.1.62</v>
      </c>
      <c r="B282" s="253" t="str">
        <f t="shared" si="64"/>
        <v>Suministro e instalacion copa acero alcarbon de  Ø   3" a       Ø  21/2 "</v>
      </c>
      <c r="C282" s="196" t="str">
        <f t="shared" si="64"/>
        <v>UN</v>
      </c>
      <c r="D282" s="196">
        <f t="shared" si="64"/>
        <v>30</v>
      </c>
      <c r="E282" s="196">
        <f t="shared" si="64"/>
        <v>23676.84</v>
      </c>
      <c r="F282" s="197">
        <f t="shared" si="69"/>
        <v>710305.2</v>
      </c>
      <c r="G282" s="20"/>
      <c r="H282" s="21">
        <f t="shared" si="72"/>
        <v>0</v>
      </c>
      <c r="I282" s="20"/>
      <c r="J282" s="21">
        <f t="shared" si="73"/>
        <v>0</v>
      </c>
      <c r="K282" s="20"/>
      <c r="L282" s="21">
        <f t="shared" si="74"/>
        <v>0</v>
      </c>
      <c r="M282" s="20"/>
      <c r="N282" s="33">
        <f t="shared" si="77"/>
        <v>0</v>
      </c>
      <c r="O282" s="20"/>
      <c r="P282" s="22"/>
      <c r="Q282" s="20"/>
      <c r="R282" s="22"/>
      <c r="S282" s="20"/>
      <c r="T282" s="22"/>
      <c r="U282" s="20"/>
      <c r="V282" s="22"/>
      <c r="W282" s="20"/>
      <c r="X282" s="22"/>
      <c r="Y282" s="20"/>
      <c r="Z282" s="22"/>
      <c r="AA282" s="20"/>
      <c r="AB282" s="22"/>
      <c r="AC282" s="20"/>
      <c r="AD282" s="22"/>
      <c r="AE282" s="20"/>
      <c r="AF282" s="22"/>
      <c r="AG282" s="20"/>
      <c r="AH282" s="22"/>
      <c r="AI282" s="20"/>
      <c r="AJ282" s="22"/>
      <c r="AK282" s="20"/>
      <c r="AL282" s="22"/>
      <c r="AM282" s="20"/>
      <c r="AN282" s="22"/>
      <c r="AO282" s="20"/>
      <c r="AP282" s="22"/>
      <c r="AQ282" s="20"/>
      <c r="AR282" s="22"/>
      <c r="AS282" s="20"/>
      <c r="AT282" s="22"/>
      <c r="AU282" s="20"/>
      <c r="AV282" s="22"/>
      <c r="AW282" s="20"/>
      <c r="AX282" s="22"/>
      <c r="AY282" s="20"/>
      <c r="AZ282" s="22"/>
      <c r="BA282" s="20"/>
      <c r="BB282" s="22"/>
      <c r="BC282" s="20"/>
      <c r="BD282" s="22"/>
      <c r="BE282" s="20"/>
      <c r="BF282" s="22"/>
      <c r="BG282" s="83"/>
      <c r="BH282" s="84"/>
      <c r="BI282" s="20"/>
      <c r="BJ282" s="95"/>
      <c r="BK282" s="20">
        <v>0</v>
      </c>
      <c r="BL282" s="21">
        <f t="shared" si="75"/>
        <v>0</v>
      </c>
      <c r="BM282" s="20"/>
      <c r="BN282" s="95">
        <f t="shared" si="65"/>
        <v>0</v>
      </c>
      <c r="BO282" s="20"/>
      <c r="BP282" s="21">
        <f t="shared" si="76"/>
        <v>0</v>
      </c>
      <c r="BQ282" s="20"/>
      <c r="BR282" s="22"/>
      <c r="BS282" s="20"/>
      <c r="BT282" s="22"/>
      <c r="BU282" s="20"/>
      <c r="BV282" s="22"/>
      <c r="BW282" s="20"/>
      <c r="BX282" s="22"/>
      <c r="BY282" s="20"/>
      <c r="BZ282" s="172"/>
      <c r="CA282" s="20"/>
      <c r="CB282" s="164"/>
      <c r="CC282" s="20"/>
      <c r="CD282" s="178"/>
      <c r="CE282" s="20"/>
      <c r="CF282" s="95"/>
      <c r="CG282" s="20"/>
      <c r="CH282" s="95"/>
      <c r="CI282" s="20"/>
      <c r="CJ282" s="22"/>
      <c r="CK282" s="20"/>
      <c r="CL282" s="22"/>
      <c r="CM282" s="20"/>
      <c r="CN282" s="22"/>
      <c r="CO282" s="20"/>
      <c r="CP282" s="22"/>
      <c r="CQ282" s="20"/>
      <c r="CR282" s="22"/>
      <c r="CS282" s="20"/>
      <c r="CT282" s="22"/>
      <c r="CU282" s="20"/>
      <c r="CV282" s="22"/>
      <c r="CW282" s="20"/>
      <c r="CX282" s="22"/>
      <c r="CY282" s="20"/>
      <c r="CZ282" s="22"/>
      <c r="DA282" s="20"/>
      <c r="DB282" s="22"/>
      <c r="DC282" s="20"/>
      <c r="DD282" s="22"/>
      <c r="DE282" s="20"/>
      <c r="DF282" s="22"/>
      <c r="DG282" s="20"/>
      <c r="DH282" s="22"/>
      <c r="DI282" s="20"/>
      <c r="DJ282" s="22"/>
      <c r="DK282" s="20"/>
      <c r="DL282" s="22"/>
      <c r="DM282" s="20"/>
      <c r="DN282" s="22"/>
      <c r="DO282" s="20"/>
      <c r="DP282" s="22"/>
      <c r="DQ282" s="20"/>
      <c r="DR282" s="22"/>
      <c r="DS282" s="20"/>
      <c r="DT282" s="22"/>
      <c r="DU282" s="20"/>
      <c r="DV282" s="22"/>
      <c r="DW282" s="20"/>
      <c r="DX282" s="22"/>
      <c r="DY282" s="20"/>
      <c r="DZ282" s="22"/>
      <c r="EA282" s="23">
        <f t="shared" si="70"/>
        <v>0</v>
      </c>
      <c r="EB282" s="21">
        <f t="shared" si="66"/>
        <v>0</v>
      </c>
      <c r="EC282" s="193" t="e">
        <f t="shared" si="67"/>
        <v>#REF!</v>
      </c>
      <c r="ED282" s="193">
        <f t="shared" si="68"/>
        <v>0</v>
      </c>
      <c r="EE282" s="194">
        <f t="shared" si="71"/>
        <v>30</v>
      </c>
      <c r="EF282" s="185"/>
      <c r="EG282" s="185" t="s">
        <v>896</v>
      </c>
      <c r="EH282" s="185" t="s">
        <v>897</v>
      </c>
      <c r="EI282" s="185" t="s">
        <v>389</v>
      </c>
      <c r="EJ282" s="185">
        <v>30</v>
      </c>
      <c r="EK282" s="185">
        <v>23676.84</v>
      </c>
      <c r="EL282" s="185"/>
      <c r="EM282" s="185"/>
      <c r="EN282" s="185"/>
      <c r="EO282" s="185"/>
      <c r="EP282" s="185"/>
      <c r="EQ282" s="185"/>
      <c r="ER282" s="185"/>
      <c r="ES282" s="185"/>
      <c r="ET282" s="185"/>
      <c r="EU282" s="185"/>
      <c r="EV282" s="185"/>
      <c r="EW282" s="185"/>
      <c r="EX282" s="185"/>
      <c r="EY282" s="185"/>
      <c r="EZ282" s="185"/>
      <c r="FA282" s="185"/>
      <c r="FB282" s="185"/>
      <c r="FC282" s="185"/>
      <c r="FD282" s="185"/>
      <c r="FE282" s="185"/>
      <c r="FF282" s="185"/>
      <c r="FG282" s="195"/>
      <c r="FH282" s="185"/>
      <c r="FI282" s="185"/>
      <c r="FJ282" s="185"/>
      <c r="FK282" s="185"/>
      <c r="FL282" s="185"/>
      <c r="FM282" s="185"/>
      <c r="FN282" s="185"/>
      <c r="FO282" s="185"/>
      <c r="FP282" s="185"/>
      <c r="FQ282" s="185"/>
      <c r="FR282" s="185"/>
      <c r="FS282" s="185"/>
      <c r="FT282" s="185"/>
      <c r="FU282" s="185"/>
      <c r="FV282" s="185"/>
      <c r="FW282" s="185"/>
      <c r="FX282" s="185"/>
      <c r="FY282" s="185"/>
      <c r="FZ282" s="185"/>
      <c r="GA282" s="185"/>
      <c r="GB282" s="185"/>
      <c r="GC282" s="185"/>
      <c r="GD282" s="185"/>
      <c r="GE282" s="185"/>
      <c r="GF282" s="185"/>
      <c r="GG282" s="185"/>
      <c r="GH282" s="185"/>
      <c r="GI282" s="185"/>
      <c r="GJ282" s="185"/>
      <c r="GK282" s="185"/>
      <c r="GL282" s="185"/>
      <c r="GM282" s="185"/>
      <c r="GN282" s="185"/>
      <c r="GO282" s="185"/>
      <c r="GP282" s="185"/>
      <c r="GQ282" s="185"/>
      <c r="GR282" s="185"/>
      <c r="GS282" s="185"/>
      <c r="GT282" s="185"/>
      <c r="GU282" s="185"/>
      <c r="GV282" s="185"/>
      <c r="GW282" s="185"/>
      <c r="GX282" s="185"/>
      <c r="GY282" s="185"/>
      <c r="GZ282" s="185"/>
      <c r="HA282" s="185"/>
      <c r="HB282" s="185"/>
      <c r="HC282" s="185"/>
      <c r="HD282" s="185"/>
      <c r="HE282" s="185"/>
      <c r="HF282" s="185"/>
      <c r="HG282" s="185"/>
      <c r="HH282" s="185"/>
      <c r="HI282" s="185"/>
      <c r="HJ282" s="185"/>
      <c r="HK282" s="185"/>
      <c r="HL282" s="185"/>
      <c r="HM282" s="185"/>
      <c r="HN282" s="185"/>
      <c r="HO282" s="185"/>
      <c r="HP282" s="185"/>
      <c r="HQ282" s="185"/>
      <c r="HR282" s="185"/>
      <c r="HS282" s="185"/>
      <c r="HT282" s="185"/>
      <c r="HU282" s="185"/>
      <c r="HV282" s="185"/>
      <c r="HW282" s="185"/>
      <c r="HX282" s="185"/>
      <c r="HY282" s="185"/>
      <c r="HZ282" s="185"/>
      <c r="IA282" s="185"/>
      <c r="IB282" s="185"/>
      <c r="IC282" s="185"/>
      <c r="ID282" s="185"/>
      <c r="IE282" s="185"/>
      <c r="IF282" s="185"/>
      <c r="IG282" s="185"/>
      <c r="IH282" s="185"/>
      <c r="II282" s="185"/>
      <c r="IJ282" s="185"/>
      <c r="IK282" s="185"/>
      <c r="IL282" s="185"/>
      <c r="IM282" s="185"/>
      <c r="IN282" s="185"/>
      <c r="IO282" s="185"/>
      <c r="IP282" s="185"/>
      <c r="IQ282" s="185"/>
      <c r="IR282" s="185"/>
      <c r="IS282" s="185"/>
      <c r="IT282" s="185"/>
      <c r="IU282" s="185"/>
      <c r="IV282" s="185"/>
      <c r="IW282" s="185"/>
      <c r="IX282" s="185"/>
      <c r="IY282" s="185"/>
      <c r="IZ282" s="185"/>
      <c r="JA282" s="185"/>
      <c r="JB282" s="185"/>
      <c r="JC282" s="185"/>
      <c r="JD282" s="185"/>
      <c r="JE282" s="185"/>
      <c r="JF282" s="185"/>
      <c r="JG282" s="185"/>
      <c r="JH282" s="185"/>
      <c r="JI282" s="185"/>
      <c r="JJ282" s="185"/>
      <c r="JK282" s="185"/>
      <c r="JL282" s="185"/>
      <c r="JM282" s="185"/>
      <c r="JN282" s="185"/>
      <c r="JO282" s="185"/>
      <c r="JP282" s="185"/>
      <c r="JQ282" s="185"/>
      <c r="JR282" s="185"/>
      <c r="JS282" s="185"/>
      <c r="JT282" s="185"/>
      <c r="JU282" s="185"/>
      <c r="JV282" s="185"/>
      <c r="JW282" s="185"/>
      <c r="JX282" s="185"/>
      <c r="JY282" s="185"/>
      <c r="JZ282" s="185"/>
      <c r="KA282" s="185"/>
      <c r="KB282" s="185"/>
      <c r="KC282" s="185"/>
      <c r="KD282" s="185"/>
      <c r="KE282" s="185"/>
      <c r="KF282" s="185"/>
      <c r="KG282" s="185"/>
      <c r="KH282" s="185"/>
      <c r="KI282" s="185"/>
      <c r="KJ282" s="185"/>
      <c r="KK282" s="185"/>
      <c r="KL282" s="185"/>
      <c r="KM282" s="185"/>
      <c r="KN282" s="185"/>
      <c r="KO282" s="185"/>
      <c r="KP282" s="185"/>
      <c r="KQ282" s="185"/>
      <c r="KR282" s="185"/>
      <c r="KS282" s="185"/>
      <c r="KT282" s="185"/>
      <c r="KU282" s="185"/>
      <c r="KV282" s="185"/>
      <c r="KW282" s="185"/>
      <c r="KX282" s="185"/>
      <c r="KY282" s="185"/>
      <c r="KZ282" s="185"/>
      <c r="LA282" s="185"/>
      <c r="LB282" s="185"/>
      <c r="LC282" s="185"/>
      <c r="LD282" s="185"/>
      <c r="LE282" s="185"/>
      <c r="LF282" s="185"/>
      <c r="LG282" s="185"/>
      <c r="LH282" s="185"/>
      <c r="LI282" s="185"/>
      <c r="LJ282" s="185"/>
      <c r="LK282" s="185"/>
      <c r="LL282" s="185"/>
      <c r="LM282" s="185"/>
      <c r="LN282" s="185"/>
      <c r="LO282" s="185"/>
      <c r="LP282" s="185"/>
      <c r="LQ282" s="185"/>
      <c r="LR282" s="185"/>
      <c r="LS282" s="185"/>
      <c r="LT282" s="185"/>
    </row>
    <row r="283" spans="1:332" ht="18" customHeight="1">
      <c r="A283" s="196" t="str">
        <f t="shared" si="64"/>
        <v>10.1.63</v>
      </c>
      <c r="B283" s="253" t="str">
        <f t="shared" si="64"/>
        <v>Suministro e instalacion copa acero alcarbon de  Ø   4" a       Ø  3"</v>
      </c>
      <c r="C283" s="196" t="str">
        <f t="shared" si="64"/>
        <v>UN</v>
      </c>
      <c r="D283" s="196">
        <f t="shared" si="64"/>
        <v>20</v>
      </c>
      <c r="E283" s="196">
        <f t="shared" si="64"/>
        <v>29719.8</v>
      </c>
      <c r="F283" s="197">
        <f t="shared" si="69"/>
        <v>594396</v>
      </c>
      <c r="G283" s="20"/>
      <c r="H283" s="21">
        <f t="shared" si="72"/>
        <v>0</v>
      </c>
      <c r="I283" s="20"/>
      <c r="J283" s="21">
        <f t="shared" si="73"/>
        <v>0</v>
      </c>
      <c r="K283" s="20"/>
      <c r="L283" s="21">
        <f t="shared" si="74"/>
        <v>0</v>
      </c>
      <c r="M283" s="20"/>
      <c r="N283" s="33">
        <f t="shared" si="77"/>
        <v>0</v>
      </c>
      <c r="O283" s="20"/>
      <c r="P283" s="22"/>
      <c r="Q283" s="20"/>
      <c r="R283" s="22"/>
      <c r="S283" s="20"/>
      <c r="T283" s="22"/>
      <c r="U283" s="20"/>
      <c r="V283" s="22"/>
      <c r="W283" s="20"/>
      <c r="X283" s="22"/>
      <c r="Y283" s="20"/>
      <c r="Z283" s="22"/>
      <c r="AA283" s="20"/>
      <c r="AB283" s="22"/>
      <c r="AC283" s="20"/>
      <c r="AD283" s="22"/>
      <c r="AE283" s="20"/>
      <c r="AF283" s="22"/>
      <c r="AG283" s="20"/>
      <c r="AH283" s="22"/>
      <c r="AI283" s="20"/>
      <c r="AJ283" s="22"/>
      <c r="AK283" s="20"/>
      <c r="AL283" s="22"/>
      <c r="AM283" s="20"/>
      <c r="AN283" s="22"/>
      <c r="AO283" s="20"/>
      <c r="AP283" s="22"/>
      <c r="AQ283" s="20"/>
      <c r="AR283" s="22"/>
      <c r="AS283" s="20"/>
      <c r="AT283" s="22"/>
      <c r="AU283" s="20"/>
      <c r="AV283" s="22"/>
      <c r="AW283" s="20"/>
      <c r="AX283" s="22"/>
      <c r="AY283" s="20"/>
      <c r="AZ283" s="22"/>
      <c r="BA283" s="20"/>
      <c r="BB283" s="22"/>
      <c r="BC283" s="20"/>
      <c r="BD283" s="22"/>
      <c r="BE283" s="20"/>
      <c r="BF283" s="22"/>
      <c r="BG283" s="83"/>
      <c r="BH283" s="84"/>
      <c r="BI283" s="20"/>
      <c r="BJ283" s="95"/>
      <c r="BK283" s="20">
        <v>0</v>
      </c>
      <c r="BL283" s="21">
        <f t="shared" si="75"/>
        <v>0</v>
      </c>
      <c r="BM283" s="20"/>
      <c r="BN283" s="95">
        <f t="shared" si="65"/>
        <v>0</v>
      </c>
      <c r="BO283" s="20"/>
      <c r="BP283" s="21">
        <f t="shared" si="76"/>
        <v>0</v>
      </c>
      <c r="BQ283" s="20"/>
      <c r="BR283" s="22"/>
      <c r="BS283" s="20"/>
      <c r="BT283" s="22"/>
      <c r="BU283" s="20"/>
      <c r="BV283" s="22"/>
      <c r="BW283" s="20"/>
      <c r="BX283" s="22"/>
      <c r="BY283" s="20"/>
      <c r="BZ283" s="172"/>
      <c r="CA283" s="20"/>
      <c r="CB283" s="164"/>
      <c r="CC283" s="20"/>
      <c r="CD283" s="178"/>
      <c r="CE283" s="20"/>
      <c r="CF283" s="95"/>
      <c r="CG283" s="20"/>
      <c r="CH283" s="95"/>
      <c r="CI283" s="20"/>
      <c r="CJ283" s="22"/>
      <c r="CK283" s="20"/>
      <c r="CL283" s="22"/>
      <c r="CM283" s="20"/>
      <c r="CN283" s="22"/>
      <c r="CO283" s="20"/>
      <c r="CP283" s="22"/>
      <c r="CQ283" s="20"/>
      <c r="CR283" s="22"/>
      <c r="CS283" s="20"/>
      <c r="CT283" s="22"/>
      <c r="CU283" s="20"/>
      <c r="CV283" s="22"/>
      <c r="CW283" s="20"/>
      <c r="CX283" s="22"/>
      <c r="CY283" s="20"/>
      <c r="CZ283" s="22"/>
      <c r="DA283" s="20"/>
      <c r="DB283" s="22"/>
      <c r="DC283" s="20"/>
      <c r="DD283" s="22"/>
      <c r="DE283" s="20"/>
      <c r="DF283" s="22"/>
      <c r="DG283" s="20"/>
      <c r="DH283" s="22"/>
      <c r="DI283" s="20"/>
      <c r="DJ283" s="22"/>
      <c r="DK283" s="20"/>
      <c r="DL283" s="22"/>
      <c r="DM283" s="20"/>
      <c r="DN283" s="22"/>
      <c r="DO283" s="20"/>
      <c r="DP283" s="22"/>
      <c r="DQ283" s="20"/>
      <c r="DR283" s="22"/>
      <c r="DS283" s="20"/>
      <c r="DT283" s="22"/>
      <c r="DU283" s="20"/>
      <c r="DV283" s="22"/>
      <c r="DW283" s="20"/>
      <c r="DX283" s="22"/>
      <c r="DY283" s="20"/>
      <c r="DZ283" s="22"/>
      <c r="EA283" s="23">
        <f t="shared" si="70"/>
        <v>0</v>
      </c>
      <c r="EB283" s="21">
        <f t="shared" si="66"/>
        <v>0</v>
      </c>
      <c r="EC283" s="193" t="e">
        <f t="shared" si="67"/>
        <v>#REF!</v>
      </c>
      <c r="ED283" s="193">
        <f t="shared" si="68"/>
        <v>0</v>
      </c>
      <c r="EE283" s="194">
        <f t="shared" si="71"/>
        <v>20</v>
      </c>
      <c r="EF283" s="185"/>
      <c r="EG283" s="185" t="s">
        <v>898</v>
      </c>
      <c r="EH283" s="185" t="s">
        <v>899</v>
      </c>
      <c r="EI283" s="185" t="s">
        <v>389</v>
      </c>
      <c r="EJ283" s="185">
        <v>20</v>
      </c>
      <c r="EK283" s="185">
        <v>29719.8</v>
      </c>
      <c r="EL283" s="185"/>
      <c r="EM283" s="185"/>
      <c r="EN283" s="185"/>
      <c r="EO283" s="185"/>
      <c r="EP283" s="185"/>
      <c r="EQ283" s="185"/>
      <c r="ER283" s="185"/>
      <c r="ES283" s="185"/>
      <c r="ET283" s="185"/>
      <c r="EU283" s="185"/>
      <c r="EV283" s="185"/>
      <c r="EW283" s="185"/>
      <c r="EX283" s="185"/>
      <c r="EY283" s="185"/>
      <c r="EZ283" s="185"/>
      <c r="FA283" s="185"/>
      <c r="FB283" s="185"/>
      <c r="FC283" s="185"/>
      <c r="FD283" s="185"/>
      <c r="FE283" s="185"/>
      <c r="FF283" s="185"/>
      <c r="FG283" s="195"/>
      <c r="FH283" s="185"/>
      <c r="FI283" s="185"/>
      <c r="FJ283" s="185"/>
      <c r="FK283" s="185"/>
      <c r="FL283" s="185"/>
      <c r="FM283" s="185"/>
      <c r="FN283" s="185"/>
      <c r="FO283" s="185"/>
      <c r="FP283" s="185"/>
      <c r="FQ283" s="185"/>
      <c r="FR283" s="185"/>
      <c r="FS283" s="185"/>
      <c r="FT283" s="185"/>
      <c r="FU283" s="185"/>
      <c r="FV283" s="185"/>
      <c r="FW283" s="185"/>
      <c r="FX283" s="185"/>
      <c r="FY283" s="185"/>
      <c r="FZ283" s="185"/>
      <c r="GA283" s="185"/>
      <c r="GB283" s="185"/>
      <c r="GC283" s="185"/>
      <c r="GD283" s="185"/>
      <c r="GE283" s="185"/>
      <c r="GF283" s="185"/>
      <c r="GG283" s="185"/>
      <c r="GH283" s="185"/>
      <c r="GI283" s="185"/>
      <c r="GJ283" s="185"/>
      <c r="GK283" s="185"/>
      <c r="GL283" s="185"/>
      <c r="GM283" s="185"/>
      <c r="GN283" s="185"/>
      <c r="GO283" s="185"/>
      <c r="GP283" s="185"/>
      <c r="GQ283" s="185"/>
      <c r="GR283" s="185"/>
      <c r="GS283" s="185"/>
      <c r="GT283" s="185"/>
      <c r="GU283" s="185"/>
      <c r="GV283" s="185"/>
      <c r="GW283" s="185"/>
      <c r="GX283" s="185"/>
      <c r="GY283" s="185"/>
      <c r="GZ283" s="185"/>
      <c r="HA283" s="185"/>
      <c r="HB283" s="185"/>
      <c r="HC283" s="185"/>
      <c r="HD283" s="185"/>
      <c r="HE283" s="185"/>
      <c r="HF283" s="185"/>
      <c r="HG283" s="185"/>
      <c r="HH283" s="185"/>
      <c r="HI283" s="185"/>
      <c r="HJ283" s="185"/>
      <c r="HK283" s="185"/>
      <c r="HL283" s="185"/>
      <c r="HM283" s="185"/>
      <c r="HN283" s="185"/>
      <c r="HO283" s="185"/>
      <c r="HP283" s="185"/>
      <c r="HQ283" s="185"/>
      <c r="HR283" s="185"/>
      <c r="HS283" s="185"/>
      <c r="HT283" s="185"/>
      <c r="HU283" s="185"/>
      <c r="HV283" s="185"/>
      <c r="HW283" s="185"/>
      <c r="HX283" s="185"/>
      <c r="HY283" s="185"/>
      <c r="HZ283" s="185"/>
      <c r="IA283" s="185"/>
      <c r="IB283" s="185"/>
      <c r="IC283" s="185"/>
      <c r="ID283" s="185"/>
      <c r="IE283" s="185"/>
      <c r="IF283" s="185"/>
      <c r="IG283" s="185"/>
      <c r="IH283" s="185"/>
      <c r="II283" s="185"/>
      <c r="IJ283" s="185"/>
      <c r="IK283" s="185"/>
      <c r="IL283" s="185"/>
      <c r="IM283" s="185"/>
      <c r="IN283" s="185"/>
      <c r="IO283" s="185"/>
      <c r="IP283" s="185"/>
      <c r="IQ283" s="185"/>
      <c r="IR283" s="185"/>
      <c r="IS283" s="185"/>
      <c r="IT283" s="185"/>
      <c r="IU283" s="185"/>
      <c r="IV283" s="185"/>
      <c r="IW283" s="185"/>
      <c r="IX283" s="185"/>
      <c r="IY283" s="185"/>
      <c r="IZ283" s="185"/>
      <c r="JA283" s="185"/>
      <c r="JB283" s="185"/>
      <c r="JC283" s="185"/>
      <c r="JD283" s="185"/>
      <c r="JE283" s="185"/>
      <c r="JF283" s="185"/>
      <c r="JG283" s="185"/>
      <c r="JH283" s="185"/>
      <c r="JI283" s="185"/>
      <c r="JJ283" s="185"/>
      <c r="JK283" s="185"/>
      <c r="JL283" s="185"/>
      <c r="JM283" s="185"/>
      <c r="JN283" s="185"/>
      <c r="JO283" s="185"/>
      <c r="JP283" s="185"/>
      <c r="JQ283" s="185"/>
      <c r="JR283" s="185"/>
      <c r="JS283" s="185"/>
      <c r="JT283" s="185"/>
      <c r="JU283" s="185"/>
      <c r="JV283" s="185"/>
      <c r="JW283" s="185"/>
      <c r="JX283" s="185"/>
      <c r="JY283" s="185"/>
      <c r="JZ283" s="185"/>
      <c r="KA283" s="185"/>
      <c r="KB283" s="185"/>
      <c r="KC283" s="185"/>
      <c r="KD283" s="185"/>
      <c r="KE283" s="185"/>
      <c r="KF283" s="185"/>
      <c r="KG283" s="185"/>
      <c r="KH283" s="185"/>
      <c r="KI283" s="185"/>
      <c r="KJ283" s="185"/>
      <c r="KK283" s="185"/>
      <c r="KL283" s="185"/>
      <c r="KM283" s="185"/>
      <c r="KN283" s="185"/>
      <c r="KO283" s="185"/>
      <c r="KP283" s="185"/>
      <c r="KQ283" s="185"/>
      <c r="KR283" s="185"/>
      <c r="KS283" s="185"/>
      <c r="KT283" s="185"/>
      <c r="KU283" s="185"/>
      <c r="KV283" s="185"/>
      <c r="KW283" s="185"/>
      <c r="KX283" s="185"/>
      <c r="KY283" s="185"/>
      <c r="KZ283" s="185"/>
      <c r="LA283" s="185"/>
      <c r="LB283" s="185"/>
      <c r="LC283" s="185"/>
      <c r="LD283" s="185"/>
      <c r="LE283" s="185"/>
      <c r="LF283" s="185"/>
      <c r="LG283" s="185"/>
      <c r="LH283" s="185"/>
      <c r="LI283" s="185"/>
      <c r="LJ283" s="185"/>
      <c r="LK283" s="185"/>
      <c r="LL283" s="185"/>
      <c r="LM283" s="185"/>
      <c r="LN283" s="185"/>
      <c r="LO283" s="185"/>
      <c r="LP283" s="185"/>
      <c r="LQ283" s="185"/>
      <c r="LR283" s="185"/>
      <c r="LS283" s="185"/>
      <c r="LT283" s="185"/>
    </row>
    <row r="284" spans="1:332" ht="14.45" customHeight="1">
      <c r="A284" s="196" t="str">
        <f t="shared" si="64"/>
        <v>10.1.64</v>
      </c>
      <c r="B284" s="253" t="str">
        <f t="shared" si="64"/>
        <v>UNION BRIDA 4"</v>
      </c>
      <c r="C284" s="196" t="str">
        <f t="shared" si="64"/>
        <v>UN</v>
      </c>
      <c r="D284" s="196">
        <f t="shared" si="64"/>
        <v>15</v>
      </c>
      <c r="E284" s="196">
        <f t="shared" si="64"/>
        <v>534871.26</v>
      </c>
      <c r="F284" s="197">
        <f t="shared" si="69"/>
        <v>8023068.9000000004</v>
      </c>
      <c r="G284" s="20"/>
      <c r="H284" s="21">
        <f t="shared" si="72"/>
        <v>0</v>
      </c>
      <c r="I284" s="20"/>
      <c r="J284" s="21">
        <f t="shared" si="73"/>
        <v>0</v>
      </c>
      <c r="K284" s="20"/>
      <c r="L284" s="21">
        <f t="shared" si="74"/>
        <v>0</v>
      </c>
      <c r="M284" s="20"/>
      <c r="N284" s="33">
        <f t="shared" si="77"/>
        <v>0</v>
      </c>
      <c r="O284" s="20"/>
      <c r="P284" s="22"/>
      <c r="Q284" s="20"/>
      <c r="R284" s="22"/>
      <c r="S284" s="20"/>
      <c r="T284" s="22"/>
      <c r="U284" s="20"/>
      <c r="V284" s="22"/>
      <c r="W284" s="20"/>
      <c r="X284" s="22"/>
      <c r="Y284" s="20"/>
      <c r="Z284" s="22"/>
      <c r="AA284" s="20"/>
      <c r="AB284" s="22"/>
      <c r="AC284" s="20"/>
      <c r="AD284" s="22"/>
      <c r="AE284" s="20"/>
      <c r="AF284" s="22"/>
      <c r="AG284" s="20"/>
      <c r="AH284" s="22"/>
      <c r="AI284" s="20"/>
      <c r="AJ284" s="22"/>
      <c r="AK284" s="20"/>
      <c r="AL284" s="22"/>
      <c r="AM284" s="20"/>
      <c r="AN284" s="22"/>
      <c r="AO284" s="20"/>
      <c r="AP284" s="22"/>
      <c r="AQ284" s="20"/>
      <c r="AR284" s="22"/>
      <c r="AS284" s="20"/>
      <c r="AT284" s="22"/>
      <c r="AU284" s="20"/>
      <c r="AV284" s="22"/>
      <c r="AW284" s="20"/>
      <c r="AX284" s="22"/>
      <c r="AY284" s="20"/>
      <c r="AZ284" s="22"/>
      <c r="BA284" s="20"/>
      <c r="BB284" s="22"/>
      <c r="BC284" s="20"/>
      <c r="BD284" s="22"/>
      <c r="BE284" s="20"/>
      <c r="BF284" s="22"/>
      <c r="BG284" s="83"/>
      <c r="BH284" s="84"/>
      <c r="BI284" s="20"/>
      <c r="BJ284" s="95"/>
      <c r="BK284" s="20">
        <v>0</v>
      </c>
      <c r="BL284" s="21">
        <f t="shared" si="75"/>
        <v>0</v>
      </c>
      <c r="BM284" s="20"/>
      <c r="BN284" s="95">
        <f t="shared" si="65"/>
        <v>0</v>
      </c>
      <c r="BO284" s="20"/>
      <c r="BP284" s="21">
        <f t="shared" si="76"/>
        <v>0</v>
      </c>
      <c r="BQ284" s="20"/>
      <c r="BR284" s="22"/>
      <c r="BS284" s="20"/>
      <c r="BT284" s="22"/>
      <c r="BU284" s="20"/>
      <c r="BV284" s="22"/>
      <c r="BW284" s="20"/>
      <c r="BX284" s="22"/>
      <c r="BY284" s="20"/>
      <c r="BZ284" s="172"/>
      <c r="CA284" s="20"/>
      <c r="CB284" s="164"/>
      <c r="CC284" s="20"/>
      <c r="CD284" s="178"/>
      <c r="CE284" s="20"/>
      <c r="CF284" s="95"/>
      <c r="CG284" s="20"/>
      <c r="CH284" s="95"/>
      <c r="CI284" s="20"/>
      <c r="CJ284" s="22"/>
      <c r="CK284" s="20"/>
      <c r="CL284" s="22"/>
      <c r="CM284" s="20"/>
      <c r="CN284" s="22"/>
      <c r="CO284" s="20"/>
      <c r="CP284" s="22"/>
      <c r="CQ284" s="20"/>
      <c r="CR284" s="22"/>
      <c r="CS284" s="20"/>
      <c r="CT284" s="22"/>
      <c r="CU284" s="20"/>
      <c r="CV284" s="22"/>
      <c r="CW284" s="20"/>
      <c r="CX284" s="22"/>
      <c r="CY284" s="20"/>
      <c r="CZ284" s="22"/>
      <c r="DA284" s="20"/>
      <c r="DB284" s="22"/>
      <c r="DC284" s="20"/>
      <c r="DD284" s="22"/>
      <c r="DE284" s="20"/>
      <c r="DF284" s="22"/>
      <c r="DG284" s="20"/>
      <c r="DH284" s="22"/>
      <c r="DI284" s="20"/>
      <c r="DJ284" s="22"/>
      <c r="DK284" s="20"/>
      <c r="DL284" s="22"/>
      <c r="DM284" s="20"/>
      <c r="DN284" s="22"/>
      <c r="DO284" s="20"/>
      <c r="DP284" s="22"/>
      <c r="DQ284" s="20"/>
      <c r="DR284" s="22"/>
      <c r="DS284" s="20"/>
      <c r="DT284" s="22"/>
      <c r="DU284" s="20"/>
      <c r="DV284" s="22"/>
      <c r="DW284" s="20"/>
      <c r="DX284" s="22"/>
      <c r="DY284" s="20"/>
      <c r="DZ284" s="22"/>
      <c r="EA284" s="23">
        <f t="shared" si="70"/>
        <v>0</v>
      </c>
      <c r="EB284" s="21">
        <f t="shared" si="66"/>
        <v>0</v>
      </c>
      <c r="EC284" s="193" t="e">
        <f t="shared" si="67"/>
        <v>#REF!</v>
      </c>
      <c r="ED284" s="193">
        <f t="shared" si="68"/>
        <v>0</v>
      </c>
      <c r="EE284" s="194">
        <f t="shared" si="71"/>
        <v>15</v>
      </c>
      <c r="EF284" s="185"/>
      <c r="EG284" s="185" t="s">
        <v>900</v>
      </c>
      <c r="EH284" s="185" t="s">
        <v>901</v>
      </c>
      <c r="EI284" s="185" t="s">
        <v>389</v>
      </c>
      <c r="EJ284" s="185">
        <v>15</v>
      </c>
      <c r="EK284" s="185">
        <v>534871.26</v>
      </c>
      <c r="EL284" s="185"/>
      <c r="EM284" s="185"/>
      <c r="EN284" s="185"/>
      <c r="EO284" s="185"/>
      <c r="EP284" s="185"/>
      <c r="EQ284" s="185"/>
      <c r="ER284" s="185"/>
      <c r="ES284" s="185"/>
      <c r="ET284" s="185"/>
      <c r="EU284" s="185"/>
      <c r="EV284" s="185"/>
      <c r="EW284" s="185"/>
      <c r="EX284" s="185"/>
      <c r="EY284" s="185"/>
      <c r="EZ284" s="185"/>
      <c r="FA284" s="185"/>
      <c r="FB284" s="185"/>
      <c r="FC284" s="185"/>
      <c r="FD284" s="185"/>
      <c r="FE284" s="185"/>
      <c r="FF284" s="185"/>
      <c r="FG284" s="195"/>
      <c r="FH284" s="185"/>
      <c r="FI284" s="185"/>
      <c r="FJ284" s="185"/>
      <c r="FK284" s="185"/>
      <c r="FL284" s="185"/>
      <c r="FM284" s="185"/>
      <c r="FN284" s="185"/>
      <c r="FO284" s="185"/>
      <c r="FP284" s="185"/>
      <c r="FQ284" s="185"/>
      <c r="FR284" s="185"/>
      <c r="FS284" s="185"/>
      <c r="FT284" s="185"/>
      <c r="FU284" s="185"/>
      <c r="FV284" s="185"/>
      <c r="FW284" s="185"/>
      <c r="FX284" s="185"/>
      <c r="FY284" s="185"/>
      <c r="FZ284" s="185"/>
      <c r="GA284" s="185"/>
      <c r="GB284" s="185"/>
      <c r="GC284" s="185"/>
      <c r="GD284" s="185"/>
      <c r="GE284" s="185"/>
      <c r="GF284" s="185"/>
      <c r="GG284" s="185"/>
      <c r="GH284" s="185"/>
      <c r="GI284" s="185"/>
      <c r="GJ284" s="185"/>
      <c r="GK284" s="185"/>
      <c r="GL284" s="185"/>
      <c r="GM284" s="185"/>
      <c r="GN284" s="185"/>
      <c r="GO284" s="185"/>
      <c r="GP284" s="185"/>
      <c r="GQ284" s="185"/>
      <c r="GR284" s="185"/>
      <c r="GS284" s="185"/>
      <c r="GT284" s="185"/>
      <c r="GU284" s="185"/>
      <c r="GV284" s="185"/>
      <c r="GW284" s="185"/>
      <c r="GX284" s="185"/>
      <c r="GY284" s="185"/>
      <c r="GZ284" s="185"/>
      <c r="HA284" s="185"/>
      <c r="HB284" s="185"/>
      <c r="HC284" s="185"/>
      <c r="HD284" s="185"/>
      <c r="HE284" s="185"/>
      <c r="HF284" s="185"/>
      <c r="HG284" s="185"/>
      <c r="HH284" s="185"/>
      <c r="HI284" s="185"/>
      <c r="HJ284" s="185"/>
      <c r="HK284" s="185"/>
      <c r="HL284" s="185"/>
      <c r="HM284" s="185"/>
      <c r="HN284" s="185"/>
      <c r="HO284" s="185"/>
      <c r="HP284" s="185"/>
      <c r="HQ284" s="185"/>
      <c r="HR284" s="185"/>
      <c r="HS284" s="185"/>
      <c r="HT284" s="185"/>
      <c r="HU284" s="185"/>
      <c r="HV284" s="185"/>
      <c r="HW284" s="185"/>
      <c r="HX284" s="185"/>
      <c r="HY284" s="185"/>
      <c r="HZ284" s="185"/>
      <c r="IA284" s="185"/>
      <c r="IB284" s="185"/>
      <c r="IC284" s="185"/>
      <c r="ID284" s="185"/>
      <c r="IE284" s="185"/>
      <c r="IF284" s="185"/>
      <c r="IG284" s="185"/>
      <c r="IH284" s="185"/>
      <c r="II284" s="185"/>
      <c r="IJ284" s="185"/>
      <c r="IK284" s="185"/>
      <c r="IL284" s="185"/>
      <c r="IM284" s="185"/>
      <c r="IN284" s="185"/>
      <c r="IO284" s="185"/>
      <c r="IP284" s="185"/>
      <c r="IQ284" s="185"/>
      <c r="IR284" s="185"/>
      <c r="IS284" s="185"/>
      <c r="IT284" s="185"/>
      <c r="IU284" s="185"/>
      <c r="IV284" s="185"/>
      <c r="IW284" s="185"/>
      <c r="IX284" s="185"/>
      <c r="IY284" s="185"/>
      <c r="IZ284" s="185"/>
      <c r="JA284" s="185"/>
      <c r="JB284" s="185"/>
      <c r="JC284" s="185"/>
      <c r="JD284" s="185"/>
      <c r="JE284" s="185"/>
      <c r="JF284" s="185"/>
      <c r="JG284" s="185"/>
      <c r="JH284" s="185"/>
      <c r="JI284" s="185"/>
      <c r="JJ284" s="185"/>
      <c r="JK284" s="185"/>
      <c r="JL284" s="185"/>
      <c r="JM284" s="185"/>
      <c r="JN284" s="185"/>
      <c r="JO284" s="185"/>
      <c r="JP284" s="185"/>
      <c r="JQ284" s="185"/>
      <c r="JR284" s="185"/>
      <c r="JS284" s="185"/>
      <c r="JT284" s="185"/>
      <c r="JU284" s="185"/>
      <c r="JV284" s="185"/>
      <c r="JW284" s="185"/>
      <c r="JX284" s="185"/>
      <c r="JY284" s="185"/>
      <c r="JZ284" s="185"/>
      <c r="KA284" s="185"/>
      <c r="KB284" s="185"/>
      <c r="KC284" s="185"/>
      <c r="KD284" s="185"/>
      <c r="KE284" s="185"/>
      <c r="KF284" s="185"/>
      <c r="KG284" s="185"/>
      <c r="KH284" s="185"/>
      <c r="KI284" s="185"/>
      <c r="KJ284" s="185"/>
      <c r="KK284" s="185"/>
      <c r="KL284" s="185"/>
      <c r="KM284" s="185"/>
      <c r="KN284" s="185"/>
      <c r="KO284" s="185"/>
      <c r="KP284" s="185"/>
      <c r="KQ284" s="185"/>
      <c r="KR284" s="185"/>
      <c r="KS284" s="185"/>
      <c r="KT284" s="185"/>
      <c r="KU284" s="185"/>
      <c r="KV284" s="185"/>
      <c r="KW284" s="185"/>
      <c r="KX284" s="185"/>
      <c r="KY284" s="185"/>
      <c r="KZ284" s="185"/>
      <c r="LA284" s="185"/>
      <c r="LB284" s="185"/>
      <c r="LC284" s="185"/>
      <c r="LD284" s="185"/>
      <c r="LE284" s="185"/>
      <c r="LF284" s="185"/>
      <c r="LG284" s="185"/>
      <c r="LH284" s="185"/>
      <c r="LI284" s="185"/>
      <c r="LJ284" s="185"/>
      <c r="LK284" s="185"/>
      <c r="LL284" s="185"/>
      <c r="LM284" s="185"/>
      <c r="LN284" s="185"/>
      <c r="LO284" s="185"/>
      <c r="LP284" s="185"/>
      <c r="LQ284" s="185"/>
      <c r="LR284" s="185"/>
      <c r="LS284" s="185"/>
      <c r="LT284" s="185"/>
    </row>
    <row r="285" spans="1:332" ht="15" customHeight="1">
      <c r="A285" s="196" t="str">
        <f t="shared" si="64"/>
        <v>10.1.65</v>
      </c>
      <c r="B285" s="253" t="str">
        <f t="shared" si="64"/>
        <v>TEE BRIDA 4"</v>
      </c>
      <c r="C285" s="196" t="str">
        <f t="shared" si="64"/>
        <v>UN</v>
      </c>
      <c r="D285" s="196">
        <f t="shared" si="64"/>
        <v>6</v>
      </c>
      <c r="E285" s="196">
        <f t="shared" si="64"/>
        <v>839336.85</v>
      </c>
      <c r="F285" s="197">
        <f t="shared" si="69"/>
        <v>5036021.0999999996</v>
      </c>
      <c r="G285" s="20"/>
      <c r="H285" s="21">
        <f t="shared" si="72"/>
        <v>0</v>
      </c>
      <c r="I285" s="20"/>
      <c r="J285" s="21">
        <f t="shared" si="73"/>
        <v>0</v>
      </c>
      <c r="K285" s="20"/>
      <c r="L285" s="21">
        <f t="shared" si="74"/>
        <v>0</v>
      </c>
      <c r="M285" s="20"/>
      <c r="N285" s="33">
        <f t="shared" si="77"/>
        <v>0</v>
      </c>
      <c r="O285" s="20"/>
      <c r="P285" s="22"/>
      <c r="Q285" s="20"/>
      <c r="R285" s="22"/>
      <c r="S285" s="20"/>
      <c r="T285" s="22"/>
      <c r="U285" s="20"/>
      <c r="V285" s="22"/>
      <c r="W285" s="20"/>
      <c r="X285" s="22"/>
      <c r="Y285" s="20"/>
      <c r="Z285" s="22"/>
      <c r="AA285" s="20"/>
      <c r="AB285" s="22"/>
      <c r="AC285" s="20"/>
      <c r="AD285" s="22"/>
      <c r="AE285" s="20"/>
      <c r="AF285" s="22"/>
      <c r="AG285" s="20"/>
      <c r="AH285" s="22"/>
      <c r="AI285" s="20"/>
      <c r="AJ285" s="22"/>
      <c r="AK285" s="20"/>
      <c r="AL285" s="22"/>
      <c r="AM285" s="20"/>
      <c r="AN285" s="22"/>
      <c r="AO285" s="20"/>
      <c r="AP285" s="22"/>
      <c r="AQ285" s="20"/>
      <c r="AR285" s="22"/>
      <c r="AS285" s="20"/>
      <c r="AT285" s="22"/>
      <c r="AU285" s="20"/>
      <c r="AV285" s="22"/>
      <c r="AW285" s="20"/>
      <c r="AX285" s="22"/>
      <c r="AY285" s="20"/>
      <c r="AZ285" s="22"/>
      <c r="BA285" s="20"/>
      <c r="BB285" s="22"/>
      <c r="BC285" s="20"/>
      <c r="BD285" s="22"/>
      <c r="BE285" s="20"/>
      <c r="BF285" s="22"/>
      <c r="BG285" s="83"/>
      <c r="BH285" s="84"/>
      <c r="BI285" s="20"/>
      <c r="BJ285" s="95"/>
      <c r="BK285" s="20">
        <v>0</v>
      </c>
      <c r="BL285" s="21">
        <f t="shared" si="75"/>
        <v>0</v>
      </c>
      <c r="BM285" s="20"/>
      <c r="BN285" s="95">
        <f t="shared" si="65"/>
        <v>0</v>
      </c>
      <c r="BO285" s="20"/>
      <c r="BP285" s="21">
        <f t="shared" si="76"/>
        <v>0</v>
      </c>
      <c r="BQ285" s="20"/>
      <c r="BR285" s="22"/>
      <c r="BS285" s="20"/>
      <c r="BT285" s="22"/>
      <c r="BU285" s="20"/>
      <c r="BV285" s="22"/>
      <c r="BW285" s="20"/>
      <c r="BX285" s="22"/>
      <c r="BY285" s="20"/>
      <c r="BZ285" s="172"/>
      <c r="CA285" s="20"/>
      <c r="CB285" s="164"/>
      <c r="CC285" s="20"/>
      <c r="CD285" s="178"/>
      <c r="CE285" s="20"/>
      <c r="CF285" s="95"/>
      <c r="CG285" s="20"/>
      <c r="CH285" s="95"/>
      <c r="CI285" s="20"/>
      <c r="CJ285" s="22"/>
      <c r="CK285" s="20"/>
      <c r="CL285" s="22"/>
      <c r="CM285" s="20"/>
      <c r="CN285" s="22"/>
      <c r="CO285" s="20"/>
      <c r="CP285" s="22"/>
      <c r="CQ285" s="20"/>
      <c r="CR285" s="22"/>
      <c r="CS285" s="20"/>
      <c r="CT285" s="22"/>
      <c r="CU285" s="20"/>
      <c r="CV285" s="22"/>
      <c r="CW285" s="20"/>
      <c r="CX285" s="22"/>
      <c r="CY285" s="20"/>
      <c r="CZ285" s="22"/>
      <c r="DA285" s="20"/>
      <c r="DB285" s="22"/>
      <c r="DC285" s="20"/>
      <c r="DD285" s="22"/>
      <c r="DE285" s="20"/>
      <c r="DF285" s="22"/>
      <c r="DG285" s="20"/>
      <c r="DH285" s="22"/>
      <c r="DI285" s="20"/>
      <c r="DJ285" s="22"/>
      <c r="DK285" s="20"/>
      <c r="DL285" s="22"/>
      <c r="DM285" s="20"/>
      <c r="DN285" s="22"/>
      <c r="DO285" s="20"/>
      <c r="DP285" s="22"/>
      <c r="DQ285" s="20"/>
      <c r="DR285" s="22"/>
      <c r="DS285" s="20"/>
      <c r="DT285" s="22"/>
      <c r="DU285" s="20"/>
      <c r="DV285" s="22"/>
      <c r="DW285" s="20"/>
      <c r="DX285" s="22"/>
      <c r="DY285" s="20"/>
      <c r="DZ285" s="22"/>
      <c r="EA285" s="23">
        <f t="shared" si="70"/>
        <v>0</v>
      </c>
      <c r="EB285" s="21">
        <f t="shared" si="66"/>
        <v>0</v>
      </c>
      <c r="EC285" s="193" t="e">
        <f t="shared" si="67"/>
        <v>#REF!</v>
      </c>
      <c r="ED285" s="193">
        <f t="shared" si="68"/>
        <v>0</v>
      </c>
      <c r="EE285" s="194">
        <f t="shared" si="71"/>
        <v>6</v>
      </c>
      <c r="EF285" s="185"/>
      <c r="EG285" s="185" t="s">
        <v>902</v>
      </c>
      <c r="EH285" s="185" t="s">
        <v>903</v>
      </c>
      <c r="EI285" s="185" t="s">
        <v>389</v>
      </c>
      <c r="EJ285" s="185">
        <v>6</v>
      </c>
      <c r="EK285" s="185">
        <v>839336.85</v>
      </c>
      <c r="EL285" s="185"/>
      <c r="EM285" s="185"/>
      <c r="EN285" s="185"/>
      <c r="EO285" s="185"/>
      <c r="EP285" s="185"/>
      <c r="EQ285" s="185"/>
      <c r="ER285" s="185"/>
      <c r="ES285" s="185"/>
      <c r="ET285" s="185"/>
      <c r="EU285" s="185"/>
      <c r="EV285" s="185"/>
      <c r="EW285" s="185"/>
      <c r="EX285" s="185"/>
      <c r="EY285" s="185"/>
      <c r="EZ285" s="185"/>
      <c r="FA285" s="185"/>
      <c r="FB285" s="185"/>
      <c r="FC285" s="185"/>
      <c r="FD285" s="185"/>
      <c r="FE285" s="185"/>
      <c r="FF285" s="185"/>
      <c r="FG285" s="195"/>
      <c r="FH285" s="185"/>
      <c r="FI285" s="185"/>
      <c r="FJ285" s="185"/>
      <c r="FK285" s="185"/>
      <c r="FL285" s="185"/>
      <c r="FM285" s="185"/>
      <c r="FN285" s="185"/>
      <c r="FO285" s="185"/>
      <c r="FP285" s="185"/>
      <c r="FQ285" s="185"/>
      <c r="FR285" s="185"/>
      <c r="FS285" s="185"/>
      <c r="FT285" s="185"/>
      <c r="FU285" s="185"/>
      <c r="FV285" s="185"/>
      <c r="FW285" s="185"/>
      <c r="FX285" s="185"/>
      <c r="FY285" s="185"/>
      <c r="FZ285" s="185"/>
      <c r="GA285" s="185"/>
      <c r="GB285" s="185"/>
      <c r="GC285" s="185"/>
      <c r="GD285" s="185"/>
      <c r="GE285" s="185"/>
      <c r="GF285" s="185"/>
      <c r="GG285" s="185"/>
      <c r="GH285" s="185"/>
      <c r="GI285" s="185"/>
      <c r="GJ285" s="185"/>
      <c r="GK285" s="185"/>
      <c r="GL285" s="185"/>
      <c r="GM285" s="185"/>
      <c r="GN285" s="185"/>
      <c r="GO285" s="185"/>
      <c r="GP285" s="185"/>
      <c r="GQ285" s="185"/>
      <c r="GR285" s="185"/>
      <c r="GS285" s="185"/>
      <c r="GT285" s="185"/>
      <c r="GU285" s="185"/>
      <c r="GV285" s="185"/>
      <c r="GW285" s="185"/>
      <c r="GX285" s="185"/>
      <c r="GY285" s="185"/>
      <c r="GZ285" s="185"/>
      <c r="HA285" s="185"/>
      <c r="HB285" s="185"/>
      <c r="HC285" s="185"/>
      <c r="HD285" s="185"/>
      <c r="HE285" s="185"/>
      <c r="HF285" s="185"/>
      <c r="HG285" s="185"/>
      <c r="HH285" s="185"/>
      <c r="HI285" s="185"/>
      <c r="HJ285" s="185"/>
      <c r="HK285" s="185"/>
      <c r="HL285" s="185"/>
      <c r="HM285" s="185"/>
      <c r="HN285" s="185"/>
      <c r="HO285" s="185"/>
      <c r="HP285" s="185"/>
      <c r="HQ285" s="185"/>
      <c r="HR285" s="185"/>
      <c r="HS285" s="185"/>
      <c r="HT285" s="185"/>
      <c r="HU285" s="185"/>
      <c r="HV285" s="185"/>
      <c r="HW285" s="185"/>
      <c r="HX285" s="185"/>
      <c r="HY285" s="185"/>
      <c r="HZ285" s="185"/>
      <c r="IA285" s="185"/>
      <c r="IB285" s="185"/>
      <c r="IC285" s="185"/>
      <c r="ID285" s="185"/>
      <c r="IE285" s="185"/>
      <c r="IF285" s="185"/>
      <c r="IG285" s="185"/>
      <c r="IH285" s="185"/>
      <c r="II285" s="185"/>
      <c r="IJ285" s="185"/>
      <c r="IK285" s="185"/>
      <c r="IL285" s="185"/>
      <c r="IM285" s="185"/>
      <c r="IN285" s="185"/>
      <c r="IO285" s="185"/>
      <c r="IP285" s="185"/>
      <c r="IQ285" s="185"/>
      <c r="IR285" s="185"/>
      <c r="IS285" s="185"/>
      <c r="IT285" s="185"/>
      <c r="IU285" s="185"/>
      <c r="IV285" s="185"/>
      <c r="IW285" s="185"/>
      <c r="IX285" s="185"/>
      <c r="IY285" s="185"/>
      <c r="IZ285" s="185"/>
      <c r="JA285" s="185"/>
      <c r="JB285" s="185"/>
      <c r="JC285" s="185"/>
      <c r="JD285" s="185"/>
      <c r="JE285" s="185"/>
      <c r="JF285" s="185"/>
      <c r="JG285" s="185"/>
      <c r="JH285" s="185"/>
      <c r="JI285" s="185"/>
      <c r="JJ285" s="185"/>
      <c r="JK285" s="185"/>
      <c r="JL285" s="185"/>
      <c r="JM285" s="185"/>
      <c r="JN285" s="185"/>
      <c r="JO285" s="185"/>
      <c r="JP285" s="185"/>
      <c r="JQ285" s="185"/>
      <c r="JR285" s="185"/>
      <c r="JS285" s="185"/>
      <c r="JT285" s="185"/>
      <c r="JU285" s="185"/>
      <c r="JV285" s="185"/>
      <c r="JW285" s="185"/>
      <c r="JX285" s="185"/>
      <c r="JY285" s="185"/>
      <c r="JZ285" s="185"/>
      <c r="KA285" s="185"/>
      <c r="KB285" s="185"/>
      <c r="KC285" s="185"/>
      <c r="KD285" s="185"/>
      <c r="KE285" s="185"/>
      <c r="KF285" s="185"/>
      <c r="KG285" s="185"/>
      <c r="KH285" s="185"/>
      <c r="KI285" s="185"/>
      <c r="KJ285" s="185"/>
      <c r="KK285" s="185"/>
      <c r="KL285" s="185"/>
      <c r="KM285" s="185"/>
      <c r="KN285" s="185"/>
      <c r="KO285" s="185"/>
      <c r="KP285" s="185"/>
      <c r="KQ285" s="185"/>
      <c r="KR285" s="185"/>
      <c r="KS285" s="185"/>
      <c r="KT285" s="185"/>
      <c r="KU285" s="185"/>
      <c r="KV285" s="185"/>
      <c r="KW285" s="185"/>
      <c r="KX285" s="185"/>
      <c r="KY285" s="185"/>
      <c r="KZ285" s="185"/>
      <c r="LA285" s="185"/>
      <c r="LB285" s="185"/>
      <c r="LC285" s="185"/>
      <c r="LD285" s="185"/>
      <c r="LE285" s="185"/>
      <c r="LF285" s="185"/>
      <c r="LG285" s="185"/>
      <c r="LH285" s="185"/>
      <c r="LI285" s="185"/>
      <c r="LJ285" s="185"/>
      <c r="LK285" s="185"/>
      <c r="LL285" s="185"/>
      <c r="LM285" s="185"/>
      <c r="LN285" s="185"/>
      <c r="LO285" s="185"/>
      <c r="LP285" s="185"/>
      <c r="LQ285" s="185"/>
      <c r="LR285" s="185"/>
      <c r="LS285" s="185"/>
      <c r="LT285" s="185"/>
    </row>
    <row r="286" spans="1:332" ht="15" customHeight="1">
      <c r="A286" s="196" t="str">
        <f t="shared" si="64"/>
        <v>10.1.66</v>
      </c>
      <c r="B286" s="253" t="str">
        <f t="shared" si="64"/>
        <v xml:space="preserve">CONJUNTO SENSOR DE HAZ PROYECTADO  (EMISOR RECEPTOR) INCLUYE BASE PARA MONTAJE, EMISOR, RECEPTOR, TUBERIA Y ELEMENTOS DE FIJACION  </v>
      </c>
      <c r="C286" s="196" t="str">
        <f t="shared" si="64"/>
        <v>UN</v>
      </c>
      <c r="D286" s="196">
        <f t="shared" si="64"/>
        <v>6</v>
      </c>
      <c r="E286" s="196">
        <f t="shared" si="64"/>
        <v>3542633.82</v>
      </c>
      <c r="F286" s="197">
        <f t="shared" si="69"/>
        <v>21255802.919999998</v>
      </c>
      <c r="G286" s="20"/>
      <c r="H286" s="21">
        <f t="shared" si="72"/>
        <v>0</v>
      </c>
      <c r="I286" s="20"/>
      <c r="J286" s="21">
        <f t="shared" si="73"/>
        <v>0</v>
      </c>
      <c r="K286" s="20"/>
      <c r="L286" s="21">
        <f t="shared" si="74"/>
        <v>0</v>
      </c>
      <c r="M286" s="20"/>
      <c r="N286" s="33">
        <f t="shared" si="77"/>
        <v>0</v>
      </c>
      <c r="O286" s="20"/>
      <c r="P286" s="22"/>
      <c r="Q286" s="20"/>
      <c r="R286" s="22"/>
      <c r="S286" s="20"/>
      <c r="T286" s="22"/>
      <c r="U286" s="20"/>
      <c r="V286" s="22"/>
      <c r="W286" s="20"/>
      <c r="X286" s="22"/>
      <c r="Y286" s="20"/>
      <c r="Z286" s="22"/>
      <c r="AA286" s="20"/>
      <c r="AB286" s="22"/>
      <c r="AC286" s="20"/>
      <c r="AD286" s="22"/>
      <c r="AE286" s="20"/>
      <c r="AF286" s="22"/>
      <c r="AG286" s="20"/>
      <c r="AH286" s="22"/>
      <c r="AI286" s="20"/>
      <c r="AJ286" s="22"/>
      <c r="AK286" s="20"/>
      <c r="AL286" s="22"/>
      <c r="AM286" s="20"/>
      <c r="AN286" s="22"/>
      <c r="AO286" s="20"/>
      <c r="AP286" s="22"/>
      <c r="AQ286" s="20"/>
      <c r="AR286" s="22"/>
      <c r="AS286" s="20"/>
      <c r="AT286" s="22"/>
      <c r="AU286" s="20"/>
      <c r="AV286" s="22"/>
      <c r="AW286" s="20"/>
      <c r="AX286" s="22"/>
      <c r="AY286" s="20"/>
      <c r="AZ286" s="22"/>
      <c r="BA286" s="20"/>
      <c r="BB286" s="22"/>
      <c r="BC286" s="20"/>
      <c r="BD286" s="22"/>
      <c r="BE286" s="20"/>
      <c r="BF286" s="22"/>
      <c r="BG286" s="83"/>
      <c r="BH286" s="84"/>
      <c r="BI286" s="20"/>
      <c r="BJ286" s="95"/>
      <c r="BK286" s="20">
        <v>0</v>
      </c>
      <c r="BL286" s="21">
        <f t="shared" si="75"/>
        <v>0</v>
      </c>
      <c r="BM286" s="20"/>
      <c r="BN286" s="95">
        <f t="shared" si="65"/>
        <v>0</v>
      </c>
      <c r="BO286" s="20"/>
      <c r="BP286" s="21">
        <f t="shared" si="76"/>
        <v>0</v>
      </c>
      <c r="BQ286" s="20"/>
      <c r="BR286" s="22"/>
      <c r="BS286" s="20"/>
      <c r="BT286" s="22"/>
      <c r="BU286" s="20"/>
      <c r="BV286" s="22"/>
      <c r="BW286" s="20"/>
      <c r="BX286" s="22"/>
      <c r="BY286" s="20"/>
      <c r="BZ286" s="172"/>
      <c r="CA286" s="20"/>
      <c r="CB286" s="164"/>
      <c r="CC286" s="20"/>
      <c r="CD286" s="178"/>
      <c r="CE286" s="20"/>
      <c r="CF286" s="95"/>
      <c r="CG286" s="20"/>
      <c r="CH286" s="95"/>
      <c r="CI286" s="20"/>
      <c r="CJ286" s="22"/>
      <c r="CK286" s="20"/>
      <c r="CL286" s="22"/>
      <c r="CM286" s="20"/>
      <c r="CN286" s="22"/>
      <c r="CO286" s="20"/>
      <c r="CP286" s="22"/>
      <c r="CQ286" s="20"/>
      <c r="CR286" s="22"/>
      <c r="CS286" s="20"/>
      <c r="CT286" s="22"/>
      <c r="CU286" s="20"/>
      <c r="CV286" s="22"/>
      <c r="CW286" s="20"/>
      <c r="CX286" s="22"/>
      <c r="CY286" s="20"/>
      <c r="CZ286" s="22"/>
      <c r="DA286" s="20"/>
      <c r="DB286" s="22"/>
      <c r="DC286" s="20"/>
      <c r="DD286" s="22"/>
      <c r="DE286" s="20"/>
      <c r="DF286" s="22"/>
      <c r="DG286" s="20"/>
      <c r="DH286" s="22"/>
      <c r="DI286" s="20"/>
      <c r="DJ286" s="22"/>
      <c r="DK286" s="20"/>
      <c r="DL286" s="22"/>
      <c r="DM286" s="20"/>
      <c r="DN286" s="22"/>
      <c r="DO286" s="20"/>
      <c r="DP286" s="22"/>
      <c r="DQ286" s="20"/>
      <c r="DR286" s="22"/>
      <c r="DS286" s="20"/>
      <c r="DT286" s="22"/>
      <c r="DU286" s="20"/>
      <c r="DV286" s="22"/>
      <c r="DW286" s="20"/>
      <c r="DX286" s="22"/>
      <c r="DY286" s="20"/>
      <c r="DZ286" s="22"/>
      <c r="EA286" s="23">
        <f t="shared" si="70"/>
        <v>0</v>
      </c>
      <c r="EB286" s="21">
        <f t="shared" si="66"/>
        <v>0</v>
      </c>
      <c r="EC286" s="193" t="e">
        <f t="shared" si="67"/>
        <v>#REF!</v>
      </c>
      <c r="ED286" s="193">
        <f t="shared" si="68"/>
        <v>0</v>
      </c>
      <c r="EE286" s="194">
        <f t="shared" si="71"/>
        <v>6</v>
      </c>
      <c r="EF286" s="185"/>
      <c r="EG286" s="185" t="s">
        <v>904</v>
      </c>
      <c r="EH286" s="185" t="s">
        <v>905</v>
      </c>
      <c r="EI286" s="185" t="s">
        <v>389</v>
      </c>
      <c r="EJ286" s="185">
        <v>6</v>
      </c>
      <c r="EK286" s="185">
        <v>3542633.82</v>
      </c>
      <c r="EL286" s="185"/>
      <c r="EM286" s="185"/>
      <c r="EN286" s="185"/>
      <c r="EO286" s="185"/>
      <c r="EP286" s="185"/>
      <c r="EQ286" s="185"/>
      <c r="ER286" s="185"/>
      <c r="ES286" s="185"/>
      <c r="ET286" s="185"/>
      <c r="EU286" s="185"/>
      <c r="EV286" s="185"/>
      <c r="EW286" s="185"/>
      <c r="EX286" s="185"/>
      <c r="EY286" s="185"/>
      <c r="EZ286" s="185"/>
      <c r="FA286" s="185"/>
      <c r="FB286" s="185"/>
      <c r="FC286" s="185"/>
      <c r="FD286" s="185"/>
      <c r="FE286" s="185"/>
      <c r="FF286" s="185"/>
      <c r="FG286" s="195"/>
      <c r="FH286" s="185"/>
      <c r="FI286" s="185"/>
      <c r="FJ286" s="185"/>
      <c r="FK286" s="185"/>
      <c r="FL286" s="185"/>
      <c r="FM286" s="185"/>
      <c r="FN286" s="185"/>
      <c r="FO286" s="185"/>
      <c r="FP286" s="185"/>
      <c r="FQ286" s="185"/>
      <c r="FR286" s="185"/>
      <c r="FS286" s="185"/>
      <c r="FT286" s="185"/>
      <c r="FU286" s="185"/>
      <c r="FV286" s="185"/>
      <c r="FW286" s="185"/>
      <c r="FX286" s="185"/>
      <c r="FY286" s="185"/>
      <c r="FZ286" s="185"/>
      <c r="GA286" s="185"/>
      <c r="GB286" s="185"/>
      <c r="GC286" s="185"/>
      <c r="GD286" s="185"/>
      <c r="GE286" s="185"/>
      <c r="GF286" s="185"/>
      <c r="GG286" s="185"/>
      <c r="GH286" s="185"/>
      <c r="GI286" s="185"/>
      <c r="GJ286" s="185"/>
      <c r="GK286" s="185"/>
      <c r="GL286" s="185"/>
      <c r="GM286" s="185"/>
      <c r="GN286" s="185"/>
      <c r="GO286" s="185"/>
      <c r="GP286" s="185"/>
      <c r="GQ286" s="185"/>
      <c r="GR286" s="185"/>
      <c r="GS286" s="185"/>
      <c r="GT286" s="185"/>
      <c r="GU286" s="185"/>
      <c r="GV286" s="185"/>
      <c r="GW286" s="185"/>
      <c r="GX286" s="185"/>
      <c r="GY286" s="185"/>
      <c r="GZ286" s="185"/>
      <c r="HA286" s="185"/>
      <c r="HB286" s="185"/>
      <c r="HC286" s="185"/>
      <c r="HD286" s="185"/>
      <c r="HE286" s="185"/>
      <c r="HF286" s="185"/>
      <c r="HG286" s="185"/>
      <c r="HH286" s="185"/>
      <c r="HI286" s="185"/>
      <c r="HJ286" s="185"/>
      <c r="HK286" s="185"/>
      <c r="HL286" s="185"/>
      <c r="HM286" s="185"/>
      <c r="HN286" s="185"/>
      <c r="HO286" s="185"/>
      <c r="HP286" s="185"/>
      <c r="HQ286" s="185"/>
      <c r="HR286" s="185"/>
      <c r="HS286" s="185"/>
      <c r="HT286" s="185"/>
      <c r="HU286" s="185"/>
      <c r="HV286" s="185"/>
      <c r="HW286" s="185"/>
      <c r="HX286" s="185"/>
      <c r="HY286" s="185"/>
      <c r="HZ286" s="185"/>
      <c r="IA286" s="185"/>
      <c r="IB286" s="185"/>
      <c r="IC286" s="185"/>
      <c r="ID286" s="185"/>
      <c r="IE286" s="185"/>
      <c r="IF286" s="185"/>
      <c r="IG286" s="185"/>
      <c r="IH286" s="185"/>
      <c r="II286" s="185"/>
      <c r="IJ286" s="185"/>
      <c r="IK286" s="185"/>
      <c r="IL286" s="185"/>
      <c r="IM286" s="185"/>
      <c r="IN286" s="185"/>
      <c r="IO286" s="185"/>
      <c r="IP286" s="185"/>
      <c r="IQ286" s="185"/>
      <c r="IR286" s="185"/>
      <c r="IS286" s="185"/>
      <c r="IT286" s="185"/>
      <c r="IU286" s="185"/>
      <c r="IV286" s="185"/>
      <c r="IW286" s="185"/>
      <c r="IX286" s="185"/>
      <c r="IY286" s="185"/>
      <c r="IZ286" s="185"/>
      <c r="JA286" s="185"/>
      <c r="JB286" s="185"/>
      <c r="JC286" s="185"/>
      <c r="JD286" s="185"/>
      <c r="JE286" s="185"/>
      <c r="JF286" s="185"/>
      <c r="JG286" s="185"/>
      <c r="JH286" s="185"/>
      <c r="JI286" s="185"/>
      <c r="JJ286" s="185"/>
      <c r="JK286" s="185"/>
      <c r="JL286" s="185"/>
      <c r="JM286" s="185"/>
      <c r="JN286" s="185"/>
      <c r="JO286" s="185"/>
      <c r="JP286" s="185"/>
      <c r="JQ286" s="185"/>
      <c r="JR286" s="185"/>
      <c r="JS286" s="185"/>
      <c r="JT286" s="185"/>
      <c r="JU286" s="185"/>
      <c r="JV286" s="185"/>
      <c r="JW286" s="185"/>
      <c r="JX286" s="185"/>
      <c r="JY286" s="185"/>
      <c r="JZ286" s="185"/>
      <c r="KA286" s="185"/>
      <c r="KB286" s="185"/>
      <c r="KC286" s="185"/>
      <c r="KD286" s="185"/>
      <c r="KE286" s="185"/>
      <c r="KF286" s="185"/>
      <c r="KG286" s="185"/>
      <c r="KH286" s="185"/>
      <c r="KI286" s="185"/>
      <c r="KJ286" s="185"/>
      <c r="KK286" s="185"/>
      <c r="KL286" s="185"/>
      <c r="KM286" s="185"/>
      <c r="KN286" s="185"/>
      <c r="KO286" s="185"/>
      <c r="KP286" s="185"/>
      <c r="KQ286" s="185"/>
      <c r="KR286" s="185"/>
      <c r="KS286" s="185"/>
      <c r="KT286" s="185"/>
      <c r="KU286" s="185"/>
      <c r="KV286" s="185"/>
      <c r="KW286" s="185"/>
      <c r="KX286" s="185"/>
      <c r="KY286" s="185"/>
      <c r="KZ286" s="185"/>
      <c r="LA286" s="185"/>
      <c r="LB286" s="185"/>
      <c r="LC286" s="185"/>
      <c r="LD286" s="185"/>
      <c r="LE286" s="185"/>
      <c r="LF286" s="185"/>
      <c r="LG286" s="185"/>
      <c r="LH286" s="185"/>
      <c r="LI286" s="185"/>
      <c r="LJ286" s="185"/>
      <c r="LK286" s="185"/>
      <c r="LL286" s="185"/>
      <c r="LM286" s="185"/>
      <c r="LN286" s="185"/>
      <c r="LO286" s="185"/>
      <c r="LP286" s="185"/>
      <c r="LQ286" s="185"/>
      <c r="LR286" s="185"/>
      <c r="LS286" s="185"/>
      <c r="LT286" s="185"/>
    </row>
    <row r="287" spans="1:332" ht="18" customHeight="1">
      <c r="A287" s="196" t="str">
        <f t="shared" ref="A287:E337" si="78">EG287</f>
        <v>10.1.67</v>
      </c>
      <c r="B287" s="253" t="str">
        <f t="shared" si="78"/>
        <v>MODULO DE CONTROL PARA SALIDAS SUPERVISADAS</v>
      </c>
      <c r="C287" s="196" t="str">
        <f t="shared" si="78"/>
        <v>UN</v>
      </c>
      <c r="D287" s="196">
        <f t="shared" si="78"/>
        <v>25</v>
      </c>
      <c r="E287" s="196">
        <f t="shared" si="78"/>
        <v>524983.14</v>
      </c>
      <c r="F287" s="197">
        <f t="shared" si="69"/>
        <v>13124578.5</v>
      </c>
      <c r="G287" s="20"/>
      <c r="H287" s="21">
        <f t="shared" si="72"/>
        <v>0</v>
      </c>
      <c r="I287" s="20"/>
      <c r="J287" s="21">
        <f t="shared" si="73"/>
        <v>0</v>
      </c>
      <c r="K287" s="20"/>
      <c r="L287" s="21">
        <f t="shared" si="74"/>
        <v>0</v>
      </c>
      <c r="M287" s="20"/>
      <c r="N287" s="33">
        <f t="shared" si="77"/>
        <v>0</v>
      </c>
      <c r="O287" s="20"/>
      <c r="P287" s="22"/>
      <c r="Q287" s="20"/>
      <c r="R287" s="22"/>
      <c r="S287" s="20"/>
      <c r="T287" s="22"/>
      <c r="U287" s="20"/>
      <c r="V287" s="22"/>
      <c r="W287" s="20"/>
      <c r="X287" s="22"/>
      <c r="Y287" s="20"/>
      <c r="Z287" s="22"/>
      <c r="AA287" s="20"/>
      <c r="AB287" s="22"/>
      <c r="AC287" s="20"/>
      <c r="AD287" s="22"/>
      <c r="AE287" s="20"/>
      <c r="AF287" s="22"/>
      <c r="AG287" s="20"/>
      <c r="AH287" s="22"/>
      <c r="AI287" s="20"/>
      <c r="AJ287" s="22"/>
      <c r="AK287" s="20"/>
      <c r="AL287" s="22"/>
      <c r="AM287" s="20"/>
      <c r="AN287" s="22"/>
      <c r="AO287" s="20"/>
      <c r="AP287" s="22"/>
      <c r="AQ287" s="20"/>
      <c r="AR287" s="22"/>
      <c r="AS287" s="20"/>
      <c r="AT287" s="22"/>
      <c r="AU287" s="20"/>
      <c r="AV287" s="22"/>
      <c r="AW287" s="20"/>
      <c r="AX287" s="22"/>
      <c r="AY287" s="20"/>
      <c r="AZ287" s="22"/>
      <c r="BA287" s="20"/>
      <c r="BB287" s="22"/>
      <c r="BC287" s="20"/>
      <c r="BD287" s="22"/>
      <c r="BE287" s="20"/>
      <c r="BF287" s="22"/>
      <c r="BG287" s="83"/>
      <c r="BH287" s="84"/>
      <c r="BI287" s="20"/>
      <c r="BJ287" s="95"/>
      <c r="BK287" s="20">
        <v>0</v>
      </c>
      <c r="BL287" s="21">
        <f t="shared" si="75"/>
        <v>0</v>
      </c>
      <c r="BM287" s="20"/>
      <c r="BN287" s="95">
        <f t="shared" si="65"/>
        <v>0</v>
      </c>
      <c r="BO287" s="20"/>
      <c r="BP287" s="21">
        <f t="shared" si="76"/>
        <v>0</v>
      </c>
      <c r="BQ287" s="20"/>
      <c r="BR287" s="22"/>
      <c r="BS287" s="20"/>
      <c r="BT287" s="22"/>
      <c r="BU287" s="20"/>
      <c r="BV287" s="22"/>
      <c r="BW287" s="20"/>
      <c r="BX287" s="22"/>
      <c r="BY287" s="20"/>
      <c r="BZ287" s="172"/>
      <c r="CA287" s="20"/>
      <c r="CB287" s="164"/>
      <c r="CC287" s="20"/>
      <c r="CD287" s="178"/>
      <c r="CE287" s="20"/>
      <c r="CF287" s="95"/>
      <c r="CG287" s="20"/>
      <c r="CH287" s="95"/>
      <c r="CI287" s="20"/>
      <c r="CJ287" s="22"/>
      <c r="CK287" s="20"/>
      <c r="CL287" s="22"/>
      <c r="CM287" s="20"/>
      <c r="CN287" s="22"/>
      <c r="CO287" s="20"/>
      <c r="CP287" s="22"/>
      <c r="CQ287" s="20"/>
      <c r="CR287" s="22"/>
      <c r="CS287" s="20"/>
      <c r="CT287" s="22"/>
      <c r="CU287" s="20"/>
      <c r="CV287" s="22"/>
      <c r="CW287" s="20"/>
      <c r="CX287" s="22"/>
      <c r="CY287" s="20"/>
      <c r="CZ287" s="22"/>
      <c r="DA287" s="20"/>
      <c r="DB287" s="22"/>
      <c r="DC287" s="20"/>
      <c r="DD287" s="22"/>
      <c r="DE287" s="20"/>
      <c r="DF287" s="22"/>
      <c r="DG287" s="20"/>
      <c r="DH287" s="22"/>
      <c r="DI287" s="20"/>
      <c r="DJ287" s="22"/>
      <c r="DK287" s="20"/>
      <c r="DL287" s="22"/>
      <c r="DM287" s="20"/>
      <c r="DN287" s="22"/>
      <c r="DO287" s="20"/>
      <c r="DP287" s="22"/>
      <c r="DQ287" s="20"/>
      <c r="DR287" s="22"/>
      <c r="DS287" s="20"/>
      <c r="DT287" s="22"/>
      <c r="DU287" s="20"/>
      <c r="DV287" s="22"/>
      <c r="DW287" s="20"/>
      <c r="DX287" s="22"/>
      <c r="DY287" s="20"/>
      <c r="DZ287" s="22"/>
      <c r="EA287" s="23">
        <f t="shared" si="70"/>
        <v>0</v>
      </c>
      <c r="EB287" s="21">
        <f t="shared" si="66"/>
        <v>0</v>
      </c>
      <c r="EC287" s="193" t="e">
        <f t="shared" si="67"/>
        <v>#REF!</v>
      </c>
      <c r="ED287" s="193">
        <f t="shared" si="68"/>
        <v>0</v>
      </c>
      <c r="EE287" s="194">
        <f t="shared" si="71"/>
        <v>25</v>
      </c>
      <c r="EF287" s="185"/>
      <c r="EG287" s="185" t="s">
        <v>906</v>
      </c>
      <c r="EH287" s="185" t="s">
        <v>907</v>
      </c>
      <c r="EI287" s="185" t="s">
        <v>389</v>
      </c>
      <c r="EJ287" s="185">
        <v>25</v>
      </c>
      <c r="EK287" s="185">
        <v>524983.14</v>
      </c>
      <c r="EL287" s="185"/>
      <c r="EM287" s="185"/>
      <c r="EN287" s="185"/>
      <c r="EO287" s="185"/>
      <c r="EP287" s="185"/>
      <c r="EQ287" s="185"/>
      <c r="ER287" s="185"/>
      <c r="ES287" s="185"/>
      <c r="ET287" s="185"/>
      <c r="EU287" s="185"/>
      <c r="EV287" s="185"/>
      <c r="EW287" s="185"/>
      <c r="EX287" s="185"/>
      <c r="EY287" s="185"/>
      <c r="EZ287" s="185"/>
      <c r="FA287" s="185"/>
      <c r="FB287" s="185"/>
      <c r="FC287" s="185"/>
      <c r="FD287" s="185"/>
      <c r="FE287" s="185"/>
      <c r="FF287" s="185"/>
      <c r="FG287" s="195"/>
      <c r="FH287" s="185"/>
      <c r="FI287" s="185"/>
      <c r="FJ287" s="185"/>
      <c r="FK287" s="185"/>
      <c r="FL287" s="185"/>
      <c r="FM287" s="185"/>
      <c r="FN287" s="185"/>
      <c r="FO287" s="185"/>
      <c r="FP287" s="185"/>
      <c r="FQ287" s="185"/>
      <c r="FR287" s="185"/>
      <c r="FS287" s="185"/>
      <c r="FT287" s="185"/>
      <c r="FU287" s="185"/>
      <c r="FV287" s="185"/>
      <c r="FW287" s="185"/>
      <c r="FX287" s="185"/>
      <c r="FY287" s="185"/>
      <c r="FZ287" s="185"/>
      <c r="GA287" s="185"/>
      <c r="GB287" s="185"/>
      <c r="GC287" s="185"/>
      <c r="GD287" s="185"/>
      <c r="GE287" s="185"/>
      <c r="GF287" s="185"/>
      <c r="GG287" s="185"/>
      <c r="GH287" s="185"/>
      <c r="GI287" s="185"/>
      <c r="GJ287" s="185"/>
      <c r="GK287" s="185"/>
      <c r="GL287" s="185"/>
      <c r="GM287" s="185"/>
      <c r="GN287" s="185"/>
      <c r="GO287" s="185"/>
      <c r="GP287" s="185"/>
      <c r="GQ287" s="185"/>
      <c r="GR287" s="185"/>
      <c r="GS287" s="185"/>
      <c r="GT287" s="185"/>
      <c r="GU287" s="185"/>
      <c r="GV287" s="185"/>
      <c r="GW287" s="185"/>
      <c r="GX287" s="185"/>
      <c r="GY287" s="185"/>
      <c r="GZ287" s="185"/>
      <c r="HA287" s="185"/>
      <c r="HB287" s="185"/>
      <c r="HC287" s="185"/>
      <c r="HD287" s="185"/>
      <c r="HE287" s="185"/>
      <c r="HF287" s="185"/>
      <c r="HG287" s="185"/>
      <c r="HH287" s="185"/>
      <c r="HI287" s="185"/>
      <c r="HJ287" s="185"/>
      <c r="HK287" s="185"/>
      <c r="HL287" s="185"/>
      <c r="HM287" s="185"/>
      <c r="HN287" s="185"/>
      <c r="HO287" s="185"/>
      <c r="HP287" s="185"/>
      <c r="HQ287" s="185"/>
      <c r="HR287" s="185"/>
      <c r="HS287" s="185"/>
      <c r="HT287" s="185"/>
      <c r="HU287" s="185"/>
      <c r="HV287" s="185"/>
      <c r="HW287" s="185"/>
      <c r="HX287" s="185"/>
      <c r="HY287" s="185"/>
      <c r="HZ287" s="185"/>
      <c r="IA287" s="185"/>
      <c r="IB287" s="185"/>
      <c r="IC287" s="185"/>
      <c r="ID287" s="185"/>
      <c r="IE287" s="185"/>
      <c r="IF287" s="185"/>
      <c r="IG287" s="185"/>
      <c r="IH287" s="185"/>
      <c r="II287" s="185"/>
      <c r="IJ287" s="185"/>
      <c r="IK287" s="185"/>
      <c r="IL287" s="185"/>
      <c r="IM287" s="185"/>
      <c r="IN287" s="185"/>
      <c r="IO287" s="185"/>
      <c r="IP287" s="185"/>
      <c r="IQ287" s="185"/>
      <c r="IR287" s="185"/>
      <c r="IS287" s="185"/>
      <c r="IT287" s="185"/>
      <c r="IU287" s="185"/>
      <c r="IV287" s="185"/>
      <c r="IW287" s="185"/>
      <c r="IX287" s="185"/>
      <c r="IY287" s="185"/>
      <c r="IZ287" s="185"/>
      <c r="JA287" s="185"/>
      <c r="JB287" s="185"/>
      <c r="JC287" s="185"/>
      <c r="JD287" s="185"/>
      <c r="JE287" s="185"/>
      <c r="JF287" s="185"/>
      <c r="JG287" s="185"/>
      <c r="JH287" s="185"/>
      <c r="JI287" s="185"/>
      <c r="JJ287" s="185"/>
      <c r="JK287" s="185"/>
      <c r="JL287" s="185"/>
      <c r="JM287" s="185"/>
      <c r="JN287" s="185"/>
      <c r="JO287" s="185"/>
      <c r="JP287" s="185"/>
      <c r="JQ287" s="185"/>
      <c r="JR287" s="185"/>
      <c r="JS287" s="185"/>
      <c r="JT287" s="185"/>
      <c r="JU287" s="185"/>
      <c r="JV287" s="185"/>
      <c r="JW287" s="185"/>
      <c r="JX287" s="185"/>
      <c r="JY287" s="185"/>
      <c r="JZ287" s="185"/>
      <c r="KA287" s="185"/>
      <c r="KB287" s="185"/>
      <c r="KC287" s="185"/>
      <c r="KD287" s="185"/>
      <c r="KE287" s="185"/>
      <c r="KF287" s="185"/>
      <c r="KG287" s="185"/>
      <c r="KH287" s="185"/>
      <c r="KI287" s="185"/>
      <c r="KJ287" s="185"/>
      <c r="KK287" s="185"/>
      <c r="KL287" s="185"/>
      <c r="KM287" s="185"/>
      <c r="KN287" s="185"/>
      <c r="KO287" s="185"/>
      <c r="KP287" s="185"/>
      <c r="KQ287" s="185"/>
      <c r="KR287" s="185"/>
      <c r="KS287" s="185"/>
      <c r="KT287" s="185"/>
      <c r="KU287" s="185"/>
      <c r="KV287" s="185"/>
      <c r="KW287" s="185"/>
      <c r="KX287" s="185"/>
      <c r="KY287" s="185"/>
      <c r="KZ287" s="185"/>
      <c r="LA287" s="185"/>
      <c r="LB287" s="185"/>
      <c r="LC287" s="185"/>
      <c r="LD287" s="185"/>
      <c r="LE287" s="185"/>
      <c r="LF287" s="185"/>
      <c r="LG287" s="185"/>
      <c r="LH287" s="185"/>
      <c r="LI287" s="185"/>
      <c r="LJ287" s="185"/>
      <c r="LK287" s="185"/>
      <c r="LL287" s="185"/>
      <c r="LM287" s="185"/>
      <c r="LN287" s="185"/>
      <c r="LO287" s="185"/>
      <c r="LP287" s="185"/>
      <c r="LQ287" s="185"/>
      <c r="LR287" s="185"/>
      <c r="LS287" s="185"/>
      <c r="LT287" s="185"/>
    </row>
    <row r="288" spans="1:332" ht="15" customHeight="1">
      <c r="A288" s="196" t="str">
        <f t="shared" si="78"/>
        <v>10.1.68</v>
      </c>
      <c r="B288" s="253" t="str">
        <f t="shared" si="78"/>
        <v xml:space="preserve">SALIDA PARA MODULO DE INCENDIO  INCLUYE TUBERIA Y ELEMENTOS DE FIJACION </v>
      </c>
      <c r="C288" s="196" t="str">
        <f t="shared" si="78"/>
        <v>UN</v>
      </c>
      <c r="D288" s="196">
        <f t="shared" si="78"/>
        <v>64</v>
      </c>
      <c r="E288" s="196">
        <f t="shared" si="78"/>
        <v>125592.39</v>
      </c>
      <c r="F288" s="197">
        <f t="shared" si="69"/>
        <v>8037912.96</v>
      </c>
      <c r="G288" s="20"/>
      <c r="H288" s="21">
        <f t="shared" si="72"/>
        <v>0</v>
      </c>
      <c r="I288" s="20"/>
      <c r="J288" s="21">
        <f t="shared" si="73"/>
        <v>0</v>
      </c>
      <c r="K288" s="20"/>
      <c r="L288" s="21">
        <f t="shared" si="74"/>
        <v>0</v>
      </c>
      <c r="M288" s="20"/>
      <c r="N288" s="33">
        <f t="shared" si="77"/>
        <v>0</v>
      </c>
      <c r="O288" s="20"/>
      <c r="P288" s="22"/>
      <c r="Q288" s="20"/>
      <c r="R288" s="22"/>
      <c r="S288" s="20"/>
      <c r="T288" s="22"/>
      <c r="U288" s="20"/>
      <c r="V288" s="22"/>
      <c r="W288" s="20"/>
      <c r="X288" s="22"/>
      <c r="Y288" s="20"/>
      <c r="Z288" s="22"/>
      <c r="AA288" s="20"/>
      <c r="AB288" s="22"/>
      <c r="AC288" s="20"/>
      <c r="AD288" s="22"/>
      <c r="AE288" s="20"/>
      <c r="AF288" s="22"/>
      <c r="AG288" s="20"/>
      <c r="AH288" s="22"/>
      <c r="AI288" s="20"/>
      <c r="AJ288" s="22"/>
      <c r="AK288" s="20"/>
      <c r="AL288" s="22"/>
      <c r="AM288" s="20"/>
      <c r="AN288" s="22"/>
      <c r="AO288" s="20"/>
      <c r="AP288" s="22"/>
      <c r="AQ288" s="20"/>
      <c r="AR288" s="22"/>
      <c r="AS288" s="20"/>
      <c r="AT288" s="22"/>
      <c r="AU288" s="20"/>
      <c r="AV288" s="22"/>
      <c r="AW288" s="20"/>
      <c r="AX288" s="22"/>
      <c r="AY288" s="20"/>
      <c r="AZ288" s="22"/>
      <c r="BA288" s="20"/>
      <c r="BB288" s="22"/>
      <c r="BC288" s="20"/>
      <c r="BD288" s="22"/>
      <c r="BE288" s="20"/>
      <c r="BF288" s="22"/>
      <c r="BG288" s="83"/>
      <c r="BH288" s="84"/>
      <c r="BI288" s="20"/>
      <c r="BJ288" s="95"/>
      <c r="BK288" s="20">
        <v>0</v>
      </c>
      <c r="BL288" s="21">
        <f t="shared" si="75"/>
        <v>0</v>
      </c>
      <c r="BM288" s="20"/>
      <c r="BN288" s="95">
        <f t="shared" si="65"/>
        <v>0</v>
      </c>
      <c r="BO288" s="20"/>
      <c r="BP288" s="21">
        <f t="shared" si="76"/>
        <v>0</v>
      </c>
      <c r="BQ288" s="20"/>
      <c r="BR288" s="22"/>
      <c r="BS288" s="20"/>
      <c r="BT288" s="22"/>
      <c r="BU288" s="20"/>
      <c r="BV288" s="22"/>
      <c r="BW288" s="20"/>
      <c r="BX288" s="22"/>
      <c r="BY288" s="20"/>
      <c r="BZ288" s="172"/>
      <c r="CA288" s="20"/>
      <c r="CB288" s="164"/>
      <c r="CC288" s="20"/>
      <c r="CD288" s="178"/>
      <c r="CE288" s="20"/>
      <c r="CF288" s="95"/>
      <c r="CG288" s="20"/>
      <c r="CH288" s="95"/>
      <c r="CI288" s="20"/>
      <c r="CJ288" s="22"/>
      <c r="CK288" s="20"/>
      <c r="CL288" s="22"/>
      <c r="CM288" s="20"/>
      <c r="CN288" s="22"/>
      <c r="CO288" s="20"/>
      <c r="CP288" s="22"/>
      <c r="CQ288" s="20"/>
      <c r="CR288" s="22"/>
      <c r="CS288" s="20"/>
      <c r="CT288" s="22"/>
      <c r="CU288" s="20"/>
      <c r="CV288" s="22"/>
      <c r="CW288" s="20"/>
      <c r="CX288" s="22"/>
      <c r="CY288" s="20"/>
      <c r="CZ288" s="22"/>
      <c r="DA288" s="20"/>
      <c r="DB288" s="22"/>
      <c r="DC288" s="20"/>
      <c r="DD288" s="22"/>
      <c r="DE288" s="20"/>
      <c r="DF288" s="22"/>
      <c r="DG288" s="20"/>
      <c r="DH288" s="22"/>
      <c r="DI288" s="20"/>
      <c r="DJ288" s="22"/>
      <c r="DK288" s="20"/>
      <c r="DL288" s="22"/>
      <c r="DM288" s="20"/>
      <c r="DN288" s="22"/>
      <c r="DO288" s="20"/>
      <c r="DP288" s="22"/>
      <c r="DQ288" s="20"/>
      <c r="DR288" s="22"/>
      <c r="DS288" s="20"/>
      <c r="DT288" s="22"/>
      <c r="DU288" s="20"/>
      <c r="DV288" s="22"/>
      <c r="DW288" s="20"/>
      <c r="DX288" s="22"/>
      <c r="DY288" s="20"/>
      <c r="DZ288" s="22"/>
      <c r="EA288" s="23">
        <f t="shared" si="70"/>
        <v>0</v>
      </c>
      <c r="EB288" s="21">
        <f t="shared" si="66"/>
        <v>0</v>
      </c>
      <c r="EC288" s="193" t="e">
        <f t="shared" si="67"/>
        <v>#REF!</v>
      </c>
      <c r="ED288" s="193">
        <f t="shared" si="68"/>
        <v>0</v>
      </c>
      <c r="EE288" s="194">
        <f t="shared" si="71"/>
        <v>64</v>
      </c>
      <c r="EF288" s="185"/>
      <c r="EG288" s="185" t="s">
        <v>908</v>
      </c>
      <c r="EH288" s="185" t="s">
        <v>909</v>
      </c>
      <c r="EI288" s="185" t="s">
        <v>389</v>
      </c>
      <c r="EJ288" s="185">
        <v>64</v>
      </c>
      <c r="EK288" s="185">
        <v>125592.39</v>
      </c>
      <c r="EL288" s="185"/>
      <c r="EM288" s="185"/>
      <c r="EN288" s="185"/>
      <c r="EO288" s="185"/>
      <c r="EP288" s="185"/>
      <c r="EQ288" s="185"/>
      <c r="ER288" s="185"/>
      <c r="ES288" s="185"/>
      <c r="ET288" s="185"/>
      <c r="EU288" s="185"/>
      <c r="EV288" s="185"/>
      <c r="EW288" s="185"/>
      <c r="EX288" s="185"/>
      <c r="EY288" s="185"/>
      <c r="EZ288" s="185"/>
      <c r="FA288" s="185"/>
      <c r="FB288" s="185"/>
      <c r="FC288" s="185"/>
      <c r="FD288" s="185"/>
      <c r="FE288" s="185"/>
      <c r="FF288" s="185"/>
      <c r="FG288" s="195"/>
      <c r="FH288" s="185"/>
      <c r="FI288" s="185"/>
      <c r="FJ288" s="185"/>
      <c r="FK288" s="185"/>
      <c r="FL288" s="185"/>
      <c r="FM288" s="185"/>
      <c r="FN288" s="185"/>
      <c r="FO288" s="185"/>
      <c r="FP288" s="185"/>
      <c r="FQ288" s="185"/>
      <c r="FR288" s="185"/>
      <c r="FS288" s="185"/>
      <c r="FT288" s="185"/>
      <c r="FU288" s="185"/>
      <c r="FV288" s="185"/>
      <c r="FW288" s="185"/>
      <c r="FX288" s="185"/>
      <c r="FY288" s="185"/>
      <c r="FZ288" s="185"/>
      <c r="GA288" s="185"/>
      <c r="GB288" s="185"/>
      <c r="GC288" s="185"/>
      <c r="GD288" s="185"/>
      <c r="GE288" s="185"/>
      <c r="GF288" s="185"/>
      <c r="GG288" s="185"/>
      <c r="GH288" s="185"/>
      <c r="GI288" s="185"/>
      <c r="GJ288" s="185"/>
      <c r="GK288" s="185"/>
      <c r="GL288" s="185"/>
      <c r="GM288" s="185"/>
      <c r="GN288" s="185"/>
      <c r="GO288" s="185"/>
      <c r="GP288" s="185"/>
      <c r="GQ288" s="185"/>
      <c r="GR288" s="185"/>
      <c r="GS288" s="185"/>
      <c r="GT288" s="185"/>
      <c r="GU288" s="185"/>
      <c r="GV288" s="185"/>
      <c r="GW288" s="185"/>
      <c r="GX288" s="185"/>
      <c r="GY288" s="185"/>
      <c r="GZ288" s="185"/>
      <c r="HA288" s="185"/>
      <c r="HB288" s="185"/>
      <c r="HC288" s="185"/>
      <c r="HD288" s="185"/>
      <c r="HE288" s="185"/>
      <c r="HF288" s="185"/>
      <c r="HG288" s="185"/>
      <c r="HH288" s="185"/>
      <c r="HI288" s="185"/>
      <c r="HJ288" s="185"/>
      <c r="HK288" s="185"/>
      <c r="HL288" s="185"/>
      <c r="HM288" s="185"/>
      <c r="HN288" s="185"/>
      <c r="HO288" s="185"/>
      <c r="HP288" s="185"/>
      <c r="HQ288" s="185"/>
      <c r="HR288" s="185"/>
      <c r="HS288" s="185"/>
      <c r="HT288" s="185"/>
      <c r="HU288" s="185"/>
      <c r="HV288" s="185"/>
      <c r="HW288" s="185"/>
      <c r="HX288" s="185"/>
      <c r="HY288" s="185"/>
      <c r="HZ288" s="185"/>
      <c r="IA288" s="185"/>
      <c r="IB288" s="185"/>
      <c r="IC288" s="185"/>
      <c r="ID288" s="185"/>
      <c r="IE288" s="185"/>
      <c r="IF288" s="185"/>
      <c r="IG288" s="185"/>
      <c r="IH288" s="185"/>
      <c r="II288" s="185"/>
      <c r="IJ288" s="185"/>
      <c r="IK288" s="185"/>
      <c r="IL288" s="185"/>
      <c r="IM288" s="185"/>
      <c r="IN288" s="185"/>
      <c r="IO288" s="185"/>
      <c r="IP288" s="185"/>
      <c r="IQ288" s="185"/>
      <c r="IR288" s="185"/>
      <c r="IS288" s="185"/>
      <c r="IT288" s="185"/>
      <c r="IU288" s="185"/>
      <c r="IV288" s="185"/>
      <c r="IW288" s="185"/>
      <c r="IX288" s="185"/>
      <c r="IY288" s="185"/>
      <c r="IZ288" s="185"/>
      <c r="JA288" s="185"/>
      <c r="JB288" s="185"/>
      <c r="JC288" s="185"/>
      <c r="JD288" s="185"/>
      <c r="JE288" s="185"/>
      <c r="JF288" s="185"/>
      <c r="JG288" s="185"/>
      <c r="JH288" s="185"/>
      <c r="JI288" s="185"/>
      <c r="JJ288" s="185"/>
      <c r="JK288" s="185"/>
      <c r="JL288" s="185"/>
      <c r="JM288" s="185"/>
      <c r="JN288" s="185"/>
      <c r="JO288" s="185"/>
      <c r="JP288" s="185"/>
      <c r="JQ288" s="185"/>
      <c r="JR288" s="185"/>
      <c r="JS288" s="185"/>
      <c r="JT288" s="185"/>
      <c r="JU288" s="185"/>
      <c r="JV288" s="185"/>
      <c r="JW288" s="185"/>
      <c r="JX288" s="185"/>
      <c r="JY288" s="185"/>
      <c r="JZ288" s="185"/>
      <c r="KA288" s="185"/>
      <c r="KB288" s="185"/>
      <c r="KC288" s="185"/>
      <c r="KD288" s="185"/>
      <c r="KE288" s="185"/>
      <c r="KF288" s="185"/>
      <c r="KG288" s="185"/>
      <c r="KH288" s="185"/>
      <c r="KI288" s="185"/>
      <c r="KJ288" s="185"/>
      <c r="KK288" s="185"/>
      <c r="KL288" s="185"/>
      <c r="KM288" s="185"/>
      <c r="KN288" s="185"/>
      <c r="KO288" s="185"/>
      <c r="KP288" s="185"/>
      <c r="KQ288" s="185"/>
      <c r="KR288" s="185"/>
      <c r="KS288" s="185"/>
      <c r="KT288" s="185"/>
      <c r="KU288" s="185"/>
      <c r="KV288" s="185"/>
      <c r="KW288" s="185"/>
      <c r="KX288" s="185"/>
      <c r="KY288" s="185"/>
      <c r="KZ288" s="185"/>
      <c r="LA288" s="185"/>
      <c r="LB288" s="185"/>
      <c r="LC288" s="185"/>
      <c r="LD288" s="185"/>
      <c r="LE288" s="185"/>
      <c r="LF288" s="185"/>
      <c r="LG288" s="185"/>
      <c r="LH288" s="185"/>
      <c r="LI288" s="185"/>
      <c r="LJ288" s="185"/>
      <c r="LK288" s="185"/>
      <c r="LL288" s="185"/>
      <c r="LM288" s="185"/>
      <c r="LN288" s="185"/>
      <c r="LO288" s="185"/>
      <c r="LP288" s="185"/>
      <c r="LQ288" s="185"/>
      <c r="LR288" s="185"/>
      <c r="LS288" s="185"/>
      <c r="LT288" s="185"/>
    </row>
    <row r="289" spans="1:332" ht="15" customHeight="1">
      <c r="A289" s="196" t="str">
        <f t="shared" si="78"/>
        <v>10.1.69</v>
      </c>
      <c r="B289" s="253" t="str">
        <f t="shared" si="78"/>
        <v>ANUNCIADOR REMOTO DE INCENDIO</v>
      </c>
      <c r="C289" s="196" t="str">
        <f t="shared" si="78"/>
        <v>UN</v>
      </c>
      <c r="D289" s="196">
        <f t="shared" si="78"/>
        <v>3</v>
      </c>
      <c r="E289" s="196">
        <f t="shared" si="78"/>
        <v>2566973.9700000002</v>
      </c>
      <c r="F289" s="197">
        <f t="shared" si="69"/>
        <v>7700921.9100000001</v>
      </c>
      <c r="G289" s="20"/>
      <c r="H289" s="21">
        <f t="shared" si="72"/>
        <v>0</v>
      </c>
      <c r="I289" s="20"/>
      <c r="J289" s="21">
        <f t="shared" si="73"/>
        <v>0</v>
      </c>
      <c r="K289" s="20"/>
      <c r="L289" s="21">
        <f t="shared" si="74"/>
        <v>0</v>
      </c>
      <c r="M289" s="20"/>
      <c r="N289" s="33">
        <f t="shared" si="77"/>
        <v>0</v>
      </c>
      <c r="O289" s="20"/>
      <c r="P289" s="22"/>
      <c r="Q289" s="20"/>
      <c r="R289" s="22"/>
      <c r="S289" s="20"/>
      <c r="T289" s="22"/>
      <c r="U289" s="20"/>
      <c r="V289" s="22"/>
      <c r="W289" s="20"/>
      <c r="X289" s="22"/>
      <c r="Y289" s="20"/>
      <c r="Z289" s="22"/>
      <c r="AA289" s="20"/>
      <c r="AB289" s="22"/>
      <c r="AC289" s="20"/>
      <c r="AD289" s="22"/>
      <c r="AE289" s="20"/>
      <c r="AF289" s="22"/>
      <c r="AG289" s="20"/>
      <c r="AH289" s="22"/>
      <c r="AI289" s="20"/>
      <c r="AJ289" s="22"/>
      <c r="AK289" s="20"/>
      <c r="AL289" s="22"/>
      <c r="AM289" s="20"/>
      <c r="AN289" s="22"/>
      <c r="AO289" s="20"/>
      <c r="AP289" s="22"/>
      <c r="AQ289" s="20"/>
      <c r="AR289" s="22"/>
      <c r="AS289" s="20"/>
      <c r="AT289" s="22"/>
      <c r="AU289" s="20"/>
      <c r="AV289" s="22"/>
      <c r="AW289" s="20"/>
      <c r="AX289" s="22"/>
      <c r="AY289" s="20"/>
      <c r="AZ289" s="22"/>
      <c r="BA289" s="20"/>
      <c r="BB289" s="22"/>
      <c r="BC289" s="20"/>
      <c r="BD289" s="22"/>
      <c r="BE289" s="20"/>
      <c r="BF289" s="22"/>
      <c r="BG289" s="83"/>
      <c r="BH289" s="84"/>
      <c r="BI289" s="20"/>
      <c r="BJ289" s="95"/>
      <c r="BK289" s="20">
        <v>0</v>
      </c>
      <c r="BL289" s="21">
        <f t="shared" si="75"/>
        <v>0</v>
      </c>
      <c r="BM289" s="20"/>
      <c r="BN289" s="95">
        <f t="shared" si="65"/>
        <v>0</v>
      </c>
      <c r="BO289" s="20"/>
      <c r="BP289" s="21">
        <f t="shared" si="76"/>
        <v>0</v>
      </c>
      <c r="BQ289" s="20"/>
      <c r="BR289" s="22"/>
      <c r="BS289" s="20"/>
      <c r="BT289" s="22"/>
      <c r="BU289" s="20"/>
      <c r="BV289" s="22"/>
      <c r="BW289" s="20"/>
      <c r="BX289" s="22"/>
      <c r="BY289" s="20"/>
      <c r="BZ289" s="172"/>
      <c r="CA289" s="20"/>
      <c r="CB289" s="164"/>
      <c r="CC289" s="20"/>
      <c r="CD289" s="178"/>
      <c r="CE289" s="20"/>
      <c r="CF289" s="95"/>
      <c r="CG289" s="20"/>
      <c r="CH289" s="95"/>
      <c r="CI289" s="20"/>
      <c r="CJ289" s="22"/>
      <c r="CK289" s="20"/>
      <c r="CL289" s="22"/>
      <c r="CM289" s="20"/>
      <c r="CN289" s="22"/>
      <c r="CO289" s="20"/>
      <c r="CP289" s="22"/>
      <c r="CQ289" s="20"/>
      <c r="CR289" s="22"/>
      <c r="CS289" s="20"/>
      <c r="CT289" s="22"/>
      <c r="CU289" s="20"/>
      <c r="CV289" s="22"/>
      <c r="CW289" s="20"/>
      <c r="CX289" s="22"/>
      <c r="CY289" s="20"/>
      <c r="CZ289" s="22"/>
      <c r="DA289" s="20"/>
      <c r="DB289" s="22"/>
      <c r="DC289" s="20"/>
      <c r="DD289" s="22"/>
      <c r="DE289" s="20"/>
      <c r="DF289" s="22"/>
      <c r="DG289" s="20"/>
      <c r="DH289" s="22"/>
      <c r="DI289" s="20"/>
      <c r="DJ289" s="22"/>
      <c r="DK289" s="20"/>
      <c r="DL289" s="22"/>
      <c r="DM289" s="20"/>
      <c r="DN289" s="22"/>
      <c r="DO289" s="20"/>
      <c r="DP289" s="22"/>
      <c r="DQ289" s="20"/>
      <c r="DR289" s="22"/>
      <c r="DS289" s="20"/>
      <c r="DT289" s="22"/>
      <c r="DU289" s="20"/>
      <c r="DV289" s="22"/>
      <c r="DW289" s="20"/>
      <c r="DX289" s="22"/>
      <c r="DY289" s="20"/>
      <c r="DZ289" s="22"/>
      <c r="EA289" s="23">
        <f t="shared" si="70"/>
        <v>0</v>
      </c>
      <c r="EB289" s="21">
        <f t="shared" si="66"/>
        <v>0</v>
      </c>
      <c r="EC289" s="193" t="e">
        <f t="shared" si="67"/>
        <v>#REF!</v>
      </c>
      <c r="ED289" s="193">
        <f t="shared" si="68"/>
        <v>0</v>
      </c>
      <c r="EE289" s="194">
        <f t="shared" si="71"/>
        <v>3</v>
      </c>
      <c r="EF289" s="185"/>
      <c r="EG289" s="185" t="s">
        <v>910</v>
      </c>
      <c r="EH289" s="185" t="s">
        <v>911</v>
      </c>
      <c r="EI289" s="185" t="s">
        <v>389</v>
      </c>
      <c r="EJ289" s="185">
        <v>3</v>
      </c>
      <c r="EK289" s="185">
        <v>2566973.9700000002</v>
      </c>
      <c r="EL289" s="185"/>
      <c r="EM289" s="185"/>
      <c r="EN289" s="185"/>
      <c r="EO289" s="185"/>
      <c r="EP289" s="185"/>
      <c r="EQ289" s="185"/>
      <c r="ER289" s="185"/>
      <c r="ES289" s="185"/>
      <c r="ET289" s="185"/>
      <c r="EU289" s="185"/>
      <c r="EV289" s="185"/>
      <c r="EW289" s="185"/>
      <c r="EX289" s="185"/>
      <c r="EY289" s="185"/>
      <c r="EZ289" s="185"/>
      <c r="FA289" s="185"/>
      <c r="FB289" s="185"/>
      <c r="FC289" s="185"/>
      <c r="FD289" s="185"/>
      <c r="FE289" s="185"/>
      <c r="FF289" s="185"/>
      <c r="FG289" s="195"/>
      <c r="FH289" s="185"/>
      <c r="FI289" s="185"/>
      <c r="FJ289" s="185"/>
      <c r="FK289" s="185"/>
      <c r="FL289" s="185"/>
      <c r="FM289" s="185"/>
      <c r="FN289" s="185"/>
      <c r="FO289" s="185"/>
      <c r="FP289" s="185"/>
      <c r="FQ289" s="185"/>
      <c r="FR289" s="185"/>
      <c r="FS289" s="185"/>
      <c r="FT289" s="185"/>
      <c r="FU289" s="185"/>
      <c r="FV289" s="185"/>
      <c r="FW289" s="185"/>
      <c r="FX289" s="185"/>
      <c r="FY289" s="185"/>
      <c r="FZ289" s="185"/>
      <c r="GA289" s="185"/>
      <c r="GB289" s="185"/>
      <c r="GC289" s="185"/>
      <c r="GD289" s="185"/>
      <c r="GE289" s="185"/>
      <c r="GF289" s="185"/>
      <c r="GG289" s="185"/>
      <c r="GH289" s="185"/>
      <c r="GI289" s="185"/>
      <c r="GJ289" s="185"/>
      <c r="GK289" s="185"/>
      <c r="GL289" s="185"/>
      <c r="GM289" s="185"/>
      <c r="GN289" s="185"/>
      <c r="GO289" s="185"/>
      <c r="GP289" s="185"/>
      <c r="GQ289" s="185"/>
      <c r="GR289" s="185"/>
      <c r="GS289" s="185"/>
      <c r="GT289" s="185"/>
      <c r="GU289" s="185"/>
      <c r="GV289" s="185"/>
      <c r="GW289" s="185"/>
      <c r="GX289" s="185"/>
      <c r="GY289" s="185"/>
      <c r="GZ289" s="185"/>
      <c r="HA289" s="185"/>
      <c r="HB289" s="185"/>
      <c r="HC289" s="185"/>
      <c r="HD289" s="185"/>
      <c r="HE289" s="185"/>
      <c r="HF289" s="185"/>
      <c r="HG289" s="185"/>
      <c r="HH289" s="185"/>
      <c r="HI289" s="185"/>
      <c r="HJ289" s="185"/>
      <c r="HK289" s="185"/>
      <c r="HL289" s="185"/>
      <c r="HM289" s="185"/>
      <c r="HN289" s="185"/>
      <c r="HO289" s="185"/>
      <c r="HP289" s="185"/>
      <c r="HQ289" s="185"/>
      <c r="HR289" s="185"/>
      <c r="HS289" s="185"/>
      <c r="HT289" s="185"/>
      <c r="HU289" s="185"/>
      <c r="HV289" s="185"/>
      <c r="HW289" s="185"/>
      <c r="HX289" s="185"/>
      <c r="HY289" s="185"/>
      <c r="HZ289" s="185"/>
      <c r="IA289" s="185"/>
      <c r="IB289" s="185"/>
      <c r="IC289" s="185"/>
      <c r="ID289" s="185"/>
      <c r="IE289" s="185"/>
      <c r="IF289" s="185"/>
      <c r="IG289" s="185"/>
      <c r="IH289" s="185"/>
      <c r="II289" s="185"/>
      <c r="IJ289" s="185"/>
      <c r="IK289" s="185"/>
      <c r="IL289" s="185"/>
      <c r="IM289" s="185"/>
      <c r="IN289" s="185"/>
      <c r="IO289" s="185"/>
      <c r="IP289" s="185"/>
      <c r="IQ289" s="185"/>
      <c r="IR289" s="185"/>
      <c r="IS289" s="185"/>
      <c r="IT289" s="185"/>
      <c r="IU289" s="185"/>
      <c r="IV289" s="185"/>
      <c r="IW289" s="185"/>
      <c r="IX289" s="185"/>
      <c r="IY289" s="185"/>
      <c r="IZ289" s="185"/>
      <c r="JA289" s="185"/>
      <c r="JB289" s="185"/>
      <c r="JC289" s="185"/>
      <c r="JD289" s="185"/>
      <c r="JE289" s="185"/>
      <c r="JF289" s="185"/>
      <c r="JG289" s="185"/>
      <c r="JH289" s="185"/>
      <c r="JI289" s="185"/>
      <c r="JJ289" s="185"/>
      <c r="JK289" s="185"/>
      <c r="JL289" s="185"/>
      <c r="JM289" s="185"/>
      <c r="JN289" s="185"/>
      <c r="JO289" s="185"/>
      <c r="JP289" s="185"/>
      <c r="JQ289" s="185"/>
      <c r="JR289" s="185"/>
      <c r="JS289" s="185"/>
      <c r="JT289" s="185"/>
      <c r="JU289" s="185"/>
      <c r="JV289" s="185"/>
      <c r="JW289" s="185"/>
      <c r="JX289" s="185"/>
      <c r="JY289" s="185"/>
      <c r="JZ289" s="185"/>
      <c r="KA289" s="185"/>
      <c r="KB289" s="185"/>
      <c r="KC289" s="185"/>
      <c r="KD289" s="185"/>
      <c r="KE289" s="185"/>
      <c r="KF289" s="185"/>
      <c r="KG289" s="185"/>
      <c r="KH289" s="185"/>
      <c r="KI289" s="185"/>
      <c r="KJ289" s="185"/>
      <c r="KK289" s="185"/>
      <c r="KL289" s="185"/>
      <c r="KM289" s="185"/>
      <c r="KN289" s="185"/>
      <c r="KO289" s="185"/>
      <c r="KP289" s="185"/>
      <c r="KQ289" s="185"/>
      <c r="KR289" s="185"/>
      <c r="KS289" s="185"/>
      <c r="KT289" s="185"/>
      <c r="KU289" s="185"/>
      <c r="KV289" s="185"/>
      <c r="KW289" s="185"/>
      <c r="KX289" s="185"/>
      <c r="KY289" s="185"/>
      <c r="KZ289" s="185"/>
      <c r="LA289" s="185"/>
      <c r="LB289" s="185"/>
      <c r="LC289" s="185"/>
      <c r="LD289" s="185"/>
      <c r="LE289" s="185"/>
      <c r="LF289" s="185"/>
      <c r="LG289" s="185"/>
      <c r="LH289" s="185"/>
      <c r="LI289" s="185"/>
      <c r="LJ289" s="185"/>
      <c r="LK289" s="185"/>
      <c r="LL289" s="185"/>
      <c r="LM289" s="185"/>
      <c r="LN289" s="185"/>
      <c r="LO289" s="185"/>
      <c r="LP289" s="185"/>
      <c r="LQ289" s="185"/>
      <c r="LR289" s="185"/>
      <c r="LS289" s="185"/>
      <c r="LT289" s="185"/>
    </row>
    <row r="290" spans="1:332" ht="15" customHeight="1">
      <c r="A290" s="196" t="str">
        <f t="shared" si="78"/>
        <v>10.1.70</v>
      </c>
      <c r="B290" s="253" t="str">
        <f t="shared" si="78"/>
        <v>PÁNEL DE GESTION Y CONTROL DE INCENDIO INCLUYE FUENTE, LOOP Y RESPALDO ELECTRICO.</v>
      </c>
      <c r="C290" s="196" t="str">
        <f t="shared" si="78"/>
        <v>UN</v>
      </c>
      <c r="D290" s="196">
        <f t="shared" si="78"/>
        <v>3</v>
      </c>
      <c r="E290" s="196">
        <f t="shared" si="78"/>
        <v>13267135.529999999</v>
      </c>
      <c r="F290" s="197">
        <f t="shared" si="69"/>
        <v>39801406.589999996</v>
      </c>
      <c r="G290" s="20"/>
      <c r="H290" s="21">
        <f t="shared" si="72"/>
        <v>0</v>
      </c>
      <c r="I290" s="20"/>
      <c r="J290" s="21">
        <f t="shared" si="73"/>
        <v>0</v>
      </c>
      <c r="K290" s="20"/>
      <c r="L290" s="21">
        <f t="shared" si="74"/>
        <v>0</v>
      </c>
      <c r="M290" s="20"/>
      <c r="N290" s="33">
        <f t="shared" si="77"/>
        <v>0</v>
      </c>
      <c r="O290" s="20"/>
      <c r="P290" s="22"/>
      <c r="Q290" s="20"/>
      <c r="R290" s="22"/>
      <c r="S290" s="20"/>
      <c r="T290" s="22"/>
      <c r="U290" s="20"/>
      <c r="V290" s="22"/>
      <c r="W290" s="20"/>
      <c r="X290" s="22"/>
      <c r="Y290" s="20"/>
      <c r="Z290" s="22"/>
      <c r="AA290" s="20"/>
      <c r="AB290" s="22"/>
      <c r="AC290" s="20"/>
      <c r="AD290" s="22"/>
      <c r="AE290" s="20"/>
      <c r="AF290" s="22"/>
      <c r="AG290" s="20"/>
      <c r="AH290" s="22"/>
      <c r="AI290" s="20"/>
      <c r="AJ290" s="22"/>
      <c r="AK290" s="20"/>
      <c r="AL290" s="22"/>
      <c r="AM290" s="20"/>
      <c r="AN290" s="22"/>
      <c r="AO290" s="20"/>
      <c r="AP290" s="22"/>
      <c r="AQ290" s="20"/>
      <c r="AR290" s="22"/>
      <c r="AS290" s="20"/>
      <c r="AT290" s="22"/>
      <c r="AU290" s="20"/>
      <c r="AV290" s="22"/>
      <c r="AW290" s="20"/>
      <c r="AX290" s="22"/>
      <c r="AY290" s="20"/>
      <c r="AZ290" s="22"/>
      <c r="BA290" s="20"/>
      <c r="BB290" s="22"/>
      <c r="BC290" s="20"/>
      <c r="BD290" s="22"/>
      <c r="BE290" s="20"/>
      <c r="BF290" s="22"/>
      <c r="BG290" s="83"/>
      <c r="BH290" s="84"/>
      <c r="BI290" s="20"/>
      <c r="BJ290" s="95"/>
      <c r="BK290" s="20">
        <v>0</v>
      </c>
      <c r="BL290" s="21">
        <f t="shared" si="75"/>
        <v>0</v>
      </c>
      <c r="BM290" s="20"/>
      <c r="BN290" s="95">
        <f t="shared" si="65"/>
        <v>0</v>
      </c>
      <c r="BO290" s="20"/>
      <c r="BP290" s="21">
        <f t="shared" si="76"/>
        <v>0</v>
      </c>
      <c r="BQ290" s="20"/>
      <c r="BR290" s="22"/>
      <c r="BS290" s="20"/>
      <c r="BT290" s="22"/>
      <c r="BU290" s="20"/>
      <c r="BV290" s="22"/>
      <c r="BW290" s="20"/>
      <c r="BX290" s="22"/>
      <c r="BY290" s="20"/>
      <c r="BZ290" s="172"/>
      <c r="CA290" s="20"/>
      <c r="CB290" s="164"/>
      <c r="CC290" s="20"/>
      <c r="CD290" s="178"/>
      <c r="CE290" s="20"/>
      <c r="CF290" s="95"/>
      <c r="CG290" s="20"/>
      <c r="CH290" s="95"/>
      <c r="CI290" s="20"/>
      <c r="CJ290" s="22"/>
      <c r="CK290" s="20"/>
      <c r="CL290" s="22"/>
      <c r="CM290" s="20"/>
      <c r="CN290" s="22"/>
      <c r="CO290" s="20"/>
      <c r="CP290" s="22"/>
      <c r="CQ290" s="20"/>
      <c r="CR290" s="22"/>
      <c r="CS290" s="20"/>
      <c r="CT290" s="22"/>
      <c r="CU290" s="20"/>
      <c r="CV290" s="22"/>
      <c r="CW290" s="20"/>
      <c r="CX290" s="22"/>
      <c r="CY290" s="20"/>
      <c r="CZ290" s="22"/>
      <c r="DA290" s="20"/>
      <c r="DB290" s="22"/>
      <c r="DC290" s="20"/>
      <c r="DD290" s="22"/>
      <c r="DE290" s="20"/>
      <c r="DF290" s="22"/>
      <c r="DG290" s="20"/>
      <c r="DH290" s="22"/>
      <c r="DI290" s="20"/>
      <c r="DJ290" s="22"/>
      <c r="DK290" s="20"/>
      <c r="DL290" s="22"/>
      <c r="DM290" s="20"/>
      <c r="DN290" s="22"/>
      <c r="DO290" s="20"/>
      <c r="DP290" s="22"/>
      <c r="DQ290" s="20"/>
      <c r="DR290" s="22"/>
      <c r="DS290" s="20"/>
      <c r="DT290" s="22"/>
      <c r="DU290" s="20"/>
      <c r="DV290" s="22"/>
      <c r="DW290" s="20"/>
      <c r="DX290" s="22"/>
      <c r="DY290" s="20"/>
      <c r="DZ290" s="22"/>
      <c r="EA290" s="23">
        <f t="shared" si="70"/>
        <v>0</v>
      </c>
      <c r="EB290" s="21">
        <f t="shared" si="66"/>
        <v>0</v>
      </c>
      <c r="EC290" s="193" t="e">
        <f t="shared" si="67"/>
        <v>#REF!</v>
      </c>
      <c r="ED290" s="193">
        <f t="shared" si="68"/>
        <v>0</v>
      </c>
      <c r="EE290" s="194">
        <f t="shared" si="71"/>
        <v>3</v>
      </c>
      <c r="EF290" s="185"/>
      <c r="EG290" s="185" t="s">
        <v>912</v>
      </c>
      <c r="EH290" s="185" t="s">
        <v>913</v>
      </c>
      <c r="EI290" s="185" t="s">
        <v>389</v>
      </c>
      <c r="EJ290" s="185">
        <v>3</v>
      </c>
      <c r="EK290" s="185">
        <v>13267135.529999999</v>
      </c>
      <c r="EL290" s="185"/>
      <c r="EM290" s="185"/>
      <c r="EN290" s="185"/>
      <c r="EO290" s="185"/>
      <c r="EP290" s="185"/>
      <c r="EQ290" s="185"/>
      <c r="ER290" s="185"/>
      <c r="ES290" s="185"/>
      <c r="ET290" s="185"/>
      <c r="EU290" s="185"/>
      <c r="EV290" s="185"/>
      <c r="EW290" s="185"/>
      <c r="EX290" s="185"/>
      <c r="EY290" s="185"/>
      <c r="EZ290" s="185"/>
      <c r="FA290" s="185"/>
      <c r="FB290" s="185"/>
      <c r="FC290" s="185"/>
      <c r="FD290" s="185"/>
      <c r="FE290" s="185"/>
      <c r="FF290" s="185"/>
      <c r="FG290" s="195"/>
      <c r="FH290" s="185"/>
      <c r="FI290" s="185"/>
      <c r="FJ290" s="185"/>
      <c r="FK290" s="185"/>
      <c r="FL290" s="185"/>
      <c r="FM290" s="185"/>
      <c r="FN290" s="185"/>
      <c r="FO290" s="185"/>
      <c r="FP290" s="185"/>
      <c r="FQ290" s="185"/>
      <c r="FR290" s="185"/>
      <c r="FS290" s="185"/>
      <c r="FT290" s="185"/>
      <c r="FU290" s="185"/>
      <c r="FV290" s="185"/>
      <c r="FW290" s="185"/>
      <c r="FX290" s="185"/>
      <c r="FY290" s="185"/>
      <c r="FZ290" s="185"/>
      <c r="GA290" s="185"/>
      <c r="GB290" s="185"/>
      <c r="GC290" s="185"/>
      <c r="GD290" s="185"/>
      <c r="GE290" s="185"/>
      <c r="GF290" s="185"/>
      <c r="GG290" s="185"/>
      <c r="GH290" s="185"/>
      <c r="GI290" s="185"/>
      <c r="GJ290" s="185"/>
      <c r="GK290" s="185"/>
      <c r="GL290" s="185"/>
      <c r="GM290" s="185"/>
      <c r="GN290" s="185"/>
      <c r="GO290" s="185"/>
      <c r="GP290" s="185"/>
      <c r="GQ290" s="185"/>
      <c r="GR290" s="185"/>
      <c r="GS290" s="185"/>
      <c r="GT290" s="185"/>
      <c r="GU290" s="185"/>
      <c r="GV290" s="185"/>
      <c r="GW290" s="185"/>
      <c r="GX290" s="185"/>
      <c r="GY290" s="185"/>
      <c r="GZ290" s="185"/>
      <c r="HA290" s="185"/>
      <c r="HB290" s="185"/>
      <c r="HC290" s="185"/>
      <c r="HD290" s="185"/>
      <c r="HE290" s="185"/>
      <c r="HF290" s="185"/>
      <c r="HG290" s="185"/>
      <c r="HH290" s="185"/>
      <c r="HI290" s="185"/>
      <c r="HJ290" s="185"/>
      <c r="HK290" s="185"/>
      <c r="HL290" s="185"/>
      <c r="HM290" s="185"/>
      <c r="HN290" s="185"/>
      <c r="HO290" s="185"/>
      <c r="HP290" s="185"/>
      <c r="HQ290" s="185"/>
      <c r="HR290" s="185"/>
      <c r="HS290" s="185"/>
      <c r="HT290" s="185"/>
      <c r="HU290" s="185"/>
      <c r="HV290" s="185"/>
      <c r="HW290" s="185"/>
      <c r="HX290" s="185"/>
      <c r="HY290" s="185"/>
      <c r="HZ290" s="185"/>
      <c r="IA290" s="185"/>
      <c r="IB290" s="185"/>
      <c r="IC290" s="185"/>
      <c r="ID290" s="185"/>
      <c r="IE290" s="185"/>
      <c r="IF290" s="185"/>
      <c r="IG290" s="185"/>
      <c r="IH290" s="185"/>
      <c r="II290" s="185"/>
      <c r="IJ290" s="185"/>
      <c r="IK290" s="185"/>
      <c r="IL290" s="185"/>
      <c r="IM290" s="185"/>
      <c r="IN290" s="185"/>
      <c r="IO290" s="185"/>
      <c r="IP290" s="185"/>
      <c r="IQ290" s="185"/>
      <c r="IR290" s="185"/>
      <c r="IS290" s="185"/>
      <c r="IT290" s="185"/>
      <c r="IU290" s="185"/>
      <c r="IV290" s="185"/>
      <c r="IW290" s="185"/>
      <c r="IX290" s="185"/>
      <c r="IY290" s="185"/>
      <c r="IZ290" s="185"/>
      <c r="JA290" s="185"/>
      <c r="JB290" s="185"/>
      <c r="JC290" s="185"/>
      <c r="JD290" s="185"/>
      <c r="JE290" s="185"/>
      <c r="JF290" s="185"/>
      <c r="JG290" s="185"/>
      <c r="JH290" s="185"/>
      <c r="JI290" s="185"/>
      <c r="JJ290" s="185"/>
      <c r="JK290" s="185"/>
      <c r="JL290" s="185"/>
      <c r="JM290" s="185"/>
      <c r="JN290" s="185"/>
      <c r="JO290" s="185"/>
      <c r="JP290" s="185"/>
      <c r="JQ290" s="185"/>
      <c r="JR290" s="185"/>
      <c r="JS290" s="185"/>
      <c r="JT290" s="185"/>
      <c r="JU290" s="185"/>
      <c r="JV290" s="185"/>
      <c r="JW290" s="185"/>
      <c r="JX290" s="185"/>
      <c r="JY290" s="185"/>
      <c r="JZ290" s="185"/>
      <c r="KA290" s="185"/>
      <c r="KB290" s="185"/>
      <c r="KC290" s="185"/>
      <c r="KD290" s="185"/>
      <c r="KE290" s="185"/>
      <c r="KF290" s="185"/>
      <c r="KG290" s="185"/>
      <c r="KH290" s="185"/>
      <c r="KI290" s="185"/>
      <c r="KJ290" s="185"/>
      <c r="KK290" s="185"/>
      <c r="KL290" s="185"/>
      <c r="KM290" s="185"/>
      <c r="KN290" s="185"/>
      <c r="KO290" s="185"/>
      <c r="KP290" s="185"/>
      <c r="KQ290" s="185"/>
      <c r="KR290" s="185"/>
      <c r="KS290" s="185"/>
      <c r="KT290" s="185"/>
      <c r="KU290" s="185"/>
      <c r="KV290" s="185"/>
      <c r="KW290" s="185"/>
      <c r="KX290" s="185"/>
      <c r="KY290" s="185"/>
      <c r="KZ290" s="185"/>
      <c r="LA290" s="185"/>
      <c r="LB290" s="185"/>
      <c r="LC290" s="185"/>
      <c r="LD290" s="185"/>
      <c r="LE290" s="185"/>
      <c r="LF290" s="185"/>
      <c r="LG290" s="185"/>
      <c r="LH290" s="185"/>
      <c r="LI290" s="185"/>
      <c r="LJ290" s="185"/>
      <c r="LK290" s="185"/>
      <c r="LL290" s="185"/>
      <c r="LM290" s="185"/>
      <c r="LN290" s="185"/>
      <c r="LO290" s="185"/>
      <c r="LP290" s="185"/>
      <c r="LQ290" s="185"/>
      <c r="LR290" s="185"/>
      <c r="LS290" s="185"/>
      <c r="LT290" s="185"/>
    </row>
    <row r="291" spans="1:332" s="190" customFormat="1" ht="18" customHeight="1">
      <c r="A291" s="196" t="str">
        <f t="shared" si="78"/>
        <v>10.1.71</v>
      </c>
      <c r="B291" s="253" t="str">
        <f t="shared" si="78"/>
        <v xml:space="preserve"> SUMINISTRO E INSTALACIÓN CAJA PARA LA VÁLVULA 500*500*150 mm                                             </v>
      </c>
      <c r="C291" s="196" t="str">
        <f t="shared" si="78"/>
        <v xml:space="preserve">UN   </v>
      </c>
      <c r="D291" s="196">
        <f t="shared" si="78"/>
        <v>15</v>
      </c>
      <c r="E291" s="196">
        <f t="shared" si="78"/>
        <v>688319.28</v>
      </c>
      <c r="F291" s="197">
        <f t="shared" si="69"/>
        <v>10324789.200000001</v>
      </c>
      <c r="G291" s="20"/>
      <c r="H291" s="21">
        <f t="shared" si="72"/>
        <v>0</v>
      </c>
      <c r="I291" s="20"/>
      <c r="J291" s="21">
        <f t="shared" si="73"/>
        <v>0</v>
      </c>
      <c r="K291" s="20"/>
      <c r="L291" s="21">
        <f t="shared" si="74"/>
        <v>0</v>
      </c>
      <c r="M291" s="20"/>
      <c r="N291" s="33">
        <f t="shared" si="77"/>
        <v>0</v>
      </c>
      <c r="O291" s="20"/>
      <c r="P291" s="22"/>
      <c r="Q291" s="20"/>
      <c r="R291" s="22"/>
      <c r="S291" s="20"/>
      <c r="T291" s="22"/>
      <c r="U291" s="20"/>
      <c r="V291" s="22"/>
      <c r="W291" s="20"/>
      <c r="X291" s="22"/>
      <c r="Y291" s="20"/>
      <c r="Z291" s="22"/>
      <c r="AA291" s="20"/>
      <c r="AB291" s="22"/>
      <c r="AC291" s="20"/>
      <c r="AD291" s="22"/>
      <c r="AE291" s="20"/>
      <c r="AF291" s="22"/>
      <c r="AG291" s="20"/>
      <c r="AH291" s="22"/>
      <c r="AI291" s="20"/>
      <c r="AJ291" s="22"/>
      <c r="AK291" s="20"/>
      <c r="AL291" s="22"/>
      <c r="AM291" s="20"/>
      <c r="AN291" s="22"/>
      <c r="AO291" s="20"/>
      <c r="AP291" s="22"/>
      <c r="AQ291" s="20"/>
      <c r="AR291" s="22"/>
      <c r="AS291" s="20"/>
      <c r="AT291" s="22"/>
      <c r="AU291" s="20"/>
      <c r="AV291" s="22"/>
      <c r="AW291" s="20"/>
      <c r="AX291" s="22"/>
      <c r="AY291" s="20"/>
      <c r="AZ291" s="22"/>
      <c r="BA291" s="20"/>
      <c r="BB291" s="22"/>
      <c r="BC291" s="20"/>
      <c r="BD291" s="22"/>
      <c r="BE291" s="20"/>
      <c r="BF291" s="22"/>
      <c r="BG291" s="83"/>
      <c r="BH291" s="84"/>
      <c r="BI291" s="20"/>
      <c r="BJ291" s="95"/>
      <c r="BK291" s="20">
        <v>0</v>
      </c>
      <c r="BL291" s="21">
        <f t="shared" si="75"/>
        <v>0</v>
      </c>
      <c r="BM291" s="20"/>
      <c r="BN291" s="95">
        <f t="shared" si="65"/>
        <v>0</v>
      </c>
      <c r="BO291" s="20"/>
      <c r="BP291" s="21">
        <f t="shared" si="76"/>
        <v>0</v>
      </c>
      <c r="BQ291" s="20"/>
      <c r="BR291" s="22"/>
      <c r="BS291" s="20"/>
      <c r="BT291" s="22"/>
      <c r="BU291" s="20"/>
      <c r="BV291" s="22"/>
      <c r="BW291" s="20"/>
      <c r="BX291" s="22"/>
      <c r="BY291" s="20"/>
      <c r="BZ291" s="172"/>
      <c r="CA291" s="20"/>
      <c r="CB291" s="164"/>
      <c r="CC291" s="20"/>
      <c r="CD291" s="178"/>
      <c r="CE291" s="20"/>
      <c r="CF291" s="95"/>
      <c r="CG291" s="20"/>
      <c r="CH291" s="95"/>
      <c r="CI291" s="20"/>
      <c r="CJ291" s="22"/>
      <c r="CK291" s="20"/>
      <c r="CL291" s="22"/>
      <c r="CM291" s="20"/>
      <c r="CN291" s="22"/>
      <c r="CO291" s="20"/>
      <c r="CP291" s="22"/>
      <c r="CQ291" s="20"/>
      <c r="CR291" s="22"/>
      <c r="CS291" s="20"/>
      <c r="CT291" s="22"/>
      <c r="CU291" s="20"/>
      <c r="CV291" s="22"/>
      <c r="CW291" s="20"/>
      <c r="CX291" s="22"/>
      <c r="CY291" s="20"/>
      <c r="CZ291" s="22"/>
      <c r="DA291" s="20"/>
      <c r="DB291" s="22"/>
      <c r="DC291" s="20"/>
      <c r="DD291" s="22"/>
      <c r="DE291" s="20"/>
      <c r="DF291" s="22"/>
      <c r="DG291" s="20"/>
      <c r="DH291" s="22"/>
      <c r="DI291" s="20"/>
      <c r="DJ291" s="22"/>
      <c r="DK291" s="20"/>
      <c r="DL291" s="22"/>
      <c r="DM291" s="20"/>
      <c r="DN291" s="22"/>
      <c r="DO291" s="20"/>
      <c r="DP291" s="22"/>
      <c r="DQ291" s="20"/>
      <c r="DR291" s="22"/>
      <c r="DS291" s="20"/>
      <c r="DT291" s="22"/>
      <c r="DU291" s="20"/>
      <c r="DV291" s="22"/>
      <c r="DW291" s="20"/>
      <c r="DX291" s="22"/>
      <c r="DY291" s="20"/>
      <c r="DZ291" s="22"/>
      <c r="EA291" s="23">
        <f t="shared" si="70"/>
        <v>0</v>
      </c>
      <c r="EB291" s="21">
        <f t="shared" si="66"/>
        <v>0</v>
      </c>
      <c r="EC291" s="193" t="e">
        <f t="shared" si="67"/>
        <v>#REF!</v>
      </c>
      <c r="ED291" s="193">
        <f t="shared" si="68"/>
        <v>0</v>
      </c>
      <c r="EE291" s="194">
        <f t="shared" si="71"/>
        <v>15</v>
      </c>
      <c r="EF291" s="185"/>
      <c r="EG291" s="185" t="s">
        <v>914</v>
      </c>
      <c r="EH291" s="185" t="s">
        <v>915</v>
      </c>
      <c r="EI291" s="185" t="s">
        <v>658</v>
      </c>
      <c r="EJ291" s="185">
        <v>15</v>
      </c>
      <c r="EK291" s="185">
        <v>688319.28</v>
      </c>
      <c r="EL291" s="185"/>
      <c r="EM291" s="185"/>
      <c r="EN291" s="185"/>
      <c r="EO291" s="185"/>
      <c r="EP291" s="185"/>
      <c r="EQ291" s="185"/>
      <c r="ER291" s="185"/>
      <c r="ES291" s="185"/>
      <c r="ET291" s="185"/>
      <c r="EU291" s="185"/>
      <c r="EV291" s="185"/>
      <c r="EW291" s="185"/>
      <c r="EX291" s="185"/>
      <c r="EY291" s="185"/>
      <c r="EZ291" s="185"/>
      <c r="FA291" s="185"/>
      <c r="FB291" s="185"/>
      <c r="FC291" s="185"/>
      <c r="FD291" s="185"/>
      <c r="FE291" s="185"/>
      <c r="FF291" s="185"/>
      <c r="FG291" s="195"/>
      <c r="FH291" s="185"/>
      <c r="FI291" s="185"/>
      <c r="FJ291" s="185"/>
      <c r="FK291" s="185"/>
      <c r="FL291" s="185"/>
      <c r="FM291" s="185"/>
      <c r="FN291" s="185"/>
      <c r="FO291" s="185"/>
      <c r="FP291" s="185"/>
      <c r="FQ291" s="185"/>
      <c r="FR291" s="185"/>
      <c r="FS291" s="185"/>
      <c r="FT291" s="185"/>
      <c r="FU291" s="185"/>
      <c r="FV291" s="185"/>
      <c r="FW291" s="185"/>
      <c r="FX291" s="185"/>
      <c r="FY291" s="185"/>
      <c r="FZ291" s="185"/>
      <c r="GA291" s="185"/>
      <c r="GB291" s="185"/>
      <c r="GC291" s="185"/>
      <c r="GD291" s="185"/>
      <c r="GE291" s="185"/>
      <c r="GF291" s="185"/>
      <c r="GG291" s="185"/>
      <c r="GH291" s="185"/>
      <c r="GI291" s="185"/>
      <c r="GJ291" s="185"/>
      <c r="GK291" s="185"/>
      <c r="GL291" s="185"/>
      <c r="GM291" s="185"/>
      <c r="GN291" s="185"/>
      <c r="GO291" s="185"/>
      <c r="GP291" s="185"/>
      <c r="GQ291" s="185"/>
      <c r="GR291" s="185"/>
      <c r="GS291" s="185"/>
      <c r="GT291" s="185"/>
      <c r="GU291" s="185"/>
      <c r="GV291" s="185"/>
      <c r="GW291" s="185"/>
      <c r="GX291" s="185"/>
      <c r="GY291" s="185"/>
      <c r="GZ291" s="185"/>
      <c r="HA291" s="185"/>
      <c r="HB291" s="185"/>
      <c r="HC291" s="185"/>
      <c r="HD291" s="185"/>
      <c r="HE291" s="185"/>
      <c r="HF291" s="185"/>
      <c r="HG291" s="185"/>
      <c r="HH291" s="185"/>
      <c r="HI291" s="185"/>
      <c r="HJ291" s="185"/>
      <c r="HK291" s="185"/>
      <c r="HL291" s="185"/>
      <c r="HM291" s="185"/>
      <c r="HN291" s="185"/>
      <c r="HO291" s="185"/>
      <c r="HP291" s="185"/>
      <c r="HQ291" s="185"/>
      <c r="HR291" s="185"/>
      <c r="HS291" s="185"/>
      <c r="HT291" s="185"/>
      <c r="HU291" s="185"/>
      <c r="HV291" s="185"/>
      <c r="HW291" s="185"/>
      <c r="HX291" s="185"/>
      <c r="HY291" s="185"/>
      <c r="HZ291" s="185"/>
      <c r="IA291" s="185"/>
      <c r="IB291" s="185"/>
      <c r="IC291" s="185"/>
      <c r="ID291" s="185"/>
      <c r="IE291" s="185"/>
      <c r="IF291" s="185"/>
      <c r="IG291" s="185"/>
      <c r="IH291" s="185"/>
      <c r="II291" s="185"/>
      <c r="IJ291" s="185"/>
      <c r="IK291" s="185"/>
      <c r="IL291" s="185"/>
      <c r="IM291" s="185"/>
      <c r="IN291" s="185"/>
      <c r="IO291" s="185"/>
      <c r="IP291" s="185"/>
      <c r="IQ291" s="185"/>
      <c r="IR291" s="185"/>
      <c r="IS291" s="185"/>
      <c r="IT291" s="185"/>
      <c r="IU291" s="185"/>
      <c r="IV291" s="185"/>
      <c r="IW291" s="185"/>
      <c r="IX291" s="185"/>
      <c r="IY291" s="185"/>
      <c r="IZ291" s="185"/>
      <c r="JA291" s="185"/>
      <c r="JB291" s="185"/>
      <c r="JC291" s="185"/>
      <c r="JD291" s="185"/>
      <c r="JE291" s="185"/>
      <c r="JF291" s="185"/>
      <c r="JG291" s="185"/>
      <c r="JH291" s="185"/>
      <c r="JI291" s="185"/>
      <c r="JJ291" s="185"/>
      <c r="JK291" s="185"/>
      <c r="JL291" s="185"/>
      <c r="JM291" s="185"/>
      <c r="JN291" s="185"/>
      <c r="JO291" s="185"/>
      <c r="JP291" s="185"/>
      <c r="JQ291" s="185"/>
      <c r="JR291" s="185"/>
      <c r="JS291" s="185"/>
      <c r="JT291" s="185"/>
      <c r="JU291" s="185"/>
      <c r="JV291" s="185"/>
      <c r="JW291" s="185"/>
      <c r="JX291" s="185"/>
      <c r="JY291" s="185"/>
      <c r="JZ291" s="185"/>
      <c r="KA291" s="185"/>
      <c r="KB291" s="185"/>
      <c r="KC291" s="185"/>
      <c r="KD291" s="185"/>
      <c r="KE291" s="185"/>
      <c r="KF291" s="185"/>
      <c r="KG291" s="185"/>
      <c r="KH291" s="185"/>
      <c r="KI291" s="185"/>
      <c r="KJ291" s="185"/>
      <c r="KK291" s="185"/>
      <c r="KL291" s="185"/>
      <c r="KM291" s="185"/>
      <c r="KN291" s="185"/>
      <c r="KO291" s="185"/>
      <c r="KP291" s="185"/>
      <c r="KQ291" s="185"/>
      <c r="KR291" s="185"/>
      <c r="KS291" s="185"/>
      <c r="KT291" s="185"/>
      <c r="KU291" s="185"/>
      <c r="KV291" s="185"/>
      <c r="KW291" s="185"/>
      <c r="KX291" s="185"/>
      <c r="KY291" s="185"/>
      <c r="KZ291" s="185"/>
      <c r="LA291" s="185"/>
      <c r="LB291" s="185"/>
      <c r="LC291" s="185"/>
      <c r="LD291" s="185"/>
      <c r="LE291" s="185"/>
      <c r="LF291" s="185"/>
      <c r="LG291" s="185"/>
      <c r="LH291" s="185"/>
      <c r="LI291" s="185"/>
      <c r="LJ291" s="185"/>
      <c r="LK291" s="185"/>
      <c r="LL291" s="185"/>
      <c r="LM291" s="185"/>
      <c r="LN291" s="185"/>
      <c r="LO291" s="185"/>
      <c r="LP291" s="185"/>
      <c r="LQ291" s="185"/>
      <c r="LR291" s="185"/>
      <c r="LS291" s="185"/>
      <c r="LT291" s="185"/>
    </row>
    <row r="292" spans="1:332">
      <c r="A292" s="196" t="str">
        <f t="shared" si="78"/>
        <v>10.1.72</v>
      </c>
      <c r="B292" s="253" t="str">
        <f t="shared" si="78"/>
        <v xml:space="preserve">SUMINISTRO E INSTALACION DE GABINETE INCENDIO                                                            </v>
      </c>
      <c r="C292" s="196" t="str">
        <f t="shared" si="78"/>
        <v xml:space="preserve">UN   </v>
      </c>
      <c r="D292" s="196">
        <f t="shared" si="78"/>
        <v>7</v>
      </c>
      <c r="E292" s="196">
        <f t="shared" si="78"/>
        <v>4681790.1900000004</v>
      </c>
      <c r="F292" s="197">
        <f t="shared" si="69"/>
        <v>32772531.330000002</v>
      </c>
      <c r="G292" s="20"/>
      <c r="H292" s="21">
        <f t="shared" si="72"/>
        <v>0</v>
      </c>
      <c r="I292" s="20"/>
      <c r="J292" s="21">
        <f t="shared" si="73"/>
        <v>0</v>
      </c>
      <c r="K292" s="20"/>
      <c r="L292" s="21">
        <f t="shared" si="74"/>
        <v>0</v>
      </c>
      <c r="M292" s="20"/>
      <c r="N292" s="33">
        <f t="shared" si="77"/>
        <v>0</v>
      </c>
      <c r="O292" s="20"/>
      <c r="P292" s="22"/>
      <c r="Q292" s="20"/>
      <c r="R292" s="22"/>
      <c r="S292" s="20"/>
      <c r="T292" s="22"/>
      <c r="U292" s="20"/>
      <c r="V292" s="22"/>
      <c r="W292" s="20"/>
      <c r="X292" s="22"/>
      <c r="Y292" s="20"/>
      <c r="Z292" s="22"/>
      <c r="AA292" s="20"/>
      <c r="AB292" s="22"/>
      <c r="AC292" s="20"/>
      <c r="AD292" s="22"/>
      <c r="AE292" s="20"/>
      <c r="AF292" s="22"/>
      <c r="AG292" s="20"/>
      <c r="AH292" s="22"/>
      <c r="AI292" s="20"/>
      <c r="AJ292" s="22"/>
      <c r="AK292" s="20"/>
      <c r="AL292" s="22"/>
      <c r="AM292" s="20"/>
      <c r="AN292" s="22"/>
      <c r="AO292" s="20"/>
      <c r="AP292" s="22"/>
      <c r="AQ292" s="20"/>
      <c r="AR292" s="22"/>
      <c r="AS292" s="20"/>
      <c r="AT292" s="22"/>
      <c r="AU292" s="20"/>
      <c r="AV292" s="22"/>
      <c r="AW292" s="20"/>
      <c r="AX292" s="22"/>
      <c r="AY292" s="20"/>
      <c r="AZ292" s="22"/>
      <c r="BA292" s="20"/>
      <c r="BB292" s="22"/>
      <c r="BC292" s="20"/>
      <c r="BD292" s="22"/>
      <c r="BE292" s="20"/>
      <c r="BF292" s="22"/>
      <c r="BG292" s="83"/>
      <c r="BH292" s="84"/>
      <c r="BI292" s="20"/>
      <c r="BJ292" s="95"/>
      <c r="BK292" s="20">
        <v>0</v>
      </c>
      <c r="BL292" s="21">
        <f t="shared" si="75"/>
        <v>0</v>
      </c>
      <c r="BM292" s="20"/>
      <c r="BN292" s="95">
        <f t="shared" si="65"/>
        <v>0</v>
      </c>
      <c r="BO292" s="20"/>
      <c r="BP292" s="21">
        <f t="shared" si="76"/>
        <v>0</v>
      </c>
      <c r="BQ292" s="20"/>
      <c r="BR292" s="22"/>
      <c r="BS292" s="20"/>
      <c r="BT292" s="22"/>
      <c r="BU292" s="20"/>
      <c r="BV292" s="22"/>
      <c r="BW292" s="20"/>
      <c r="BX292" s="22"/>
      <c r="BY292" s="20"/>
      <c r="BZ292" s="172"/>
      <c r="CA292" s="20"/>
      <c r="CB292" s="164"/>
      <c r="CC292" s="20"/>
      <c r="CD292" s="178"/>
      <c r="CE292" s="20"/>
      <c r="CF292" s="95"/>
      <c r="CG292" s="20"/>
      <c r="CH292" s="95"/>
      <c r="CI292" s="20"/>
      <c r="CJ292" s="22"/>
      <c r="CK292" s="20"/>
      <c r="CL292" s="22"/>
      <c r="CM292" s="20"/>
      <c r="CN292" s="22"/>
      <c r="CO292" s="20"/>
      <c r="CP292" s="22"/>
      <c r="CQ292" s="20"/>
      <c r="CR292" s="22"/>
      <c r="CS292" s="20"/>
      <c r="CT292" s="22"/>
      <c r="CU292" s="20"/>
      <c r="CV292" s="22"/>
      <c r="CW292" s="20"/>
      <c r="CX292" s="22"/>
      <c r="CY292" s="20"/>
      <c r="CZ292" s="22"/>
      <c r="DA292" s="20"/>
      <c r="DB292" s="22"/>
      <c r="DC292" s="20"/>
      <c r="DD292" s="22"/>
      <c r="DE292" s="20"/>
      <c r="DF292" s="22"/>
      <c r="DG292" s="20"/>
      <c r="DH292" s="22"/>
      <c r="DI292" s="20"/>
      <c r="DJ292" s="22"/>
      <c r="DK292" s="20"/>
      <c r="DL292" s="22"/>
      <c r="DM292" s="20"/>
      <c r="DN292" s="22"/>
      <c r="DO292" s="20"/>
      <c r="DP292" s="22"/>
      <c r="DQ292" s="20"/>
      <c r="DR292" s="22"/>
      <c r="DS292" s="20"/>
      <c r="DT292" s="22"/>
      <c r="DU292" s="20"/>
      <c r="DV292" s="22"/>
      <c r="DW292" s="20"/>
      <c r="DX292" s="22"/>
      <c r="DY292" s="20"/>
      <c r="DZ292" s="22"/>
      <c r="EA292" s="23">
        <f t="shared" si="70"/>
        <v>0</v>
      </c>
      <c r="EB292" s="21">
        <f t="shared" si="66"/>
        <v>0</v>
      </c>
      <c r="EC292" s="193" t="e">
        <f t="shared" si="67"/>
        <v>#REF!</v>
      </c>
      <c r="ED292" s="193">
        <f t="shared" si="68"/>
        <v>0</v>
      </c>
      <c r="EE292" s="194">
        <f t="shared" si="71"/>
        <v>7</v>
      </c>
      <c r="EF292" s="185"/>
      <c r="EG292" s="185" t="s">
        <v>916</v>
      </c>
      <c r="EH292" s="185" t="s">
        <v>917</v>
      </c>
      <c r="EI292" s="185" t="s">
        <v>658</v>
      </c>
      <c r="EJ292" s="185">
        <v>7</v>
      </c>
      <c r="EK292" s="185">
        <v>4681790.1900000004</v>
      </c>
      <c r="EL292" s="185"/>
      <c r="EM292" s="185"/>
      <c r="EN292" s="185"/>
      <c r="EO292" s="185"/>
      <c r="EP292" s="185"/>
      <c r="EQ292" s="185"/>
      <c r="ER292" s="185"/>
      <c r="ES292" s="185"/>
      <c r="ET292" s="185"/>
      <c r="EU292" s="185"/>
      <c r="EV292" s="185"/>
      <c r="EW292" s="185"/>
      <c r="EX292" s="185"/>
      <c r="EY292" s="185"/>
      <c r="EZ292" s="185"/>
      <c r="FA292" s="185"/>
      <c r="FB292" s="185"/>
      <c r="FC292" s="185"/>
      <c r="FD292" s="185"/>
      <c r="FE292" s="185"/>
      <c r="FF292" s="185"/>
      <c r="FG292" s="195"/>
      <c r="FH292" s="185"/>
      <c r="FI292" s="185"/>
      <c r="FJ292" s="185"/>
      <c r="FK292" s="185"/>
      <c r="FL292" s="185"/>
      <c r="FM292" s="185"/>
      <c r="FN292" s="185"/>
      <c r="FO292" s="185"/>
      <c r="FP292" s="185"/>
      <c r="FQ292" s="185"/>
      <c r="FR292" s="185"/>
      <c r="FS292" s="185"/>
      <c r="FT292" s="185"/>
      <c r="FU292" s="185"/>
      <c r="FV292" s="185"/>
      <c r="FW292" s="185"/>
      <c r="FX292" s="185"/>
      <c r="FY292" s="185"/>
      <c r="FZ292" s="185"/>
      <c r="GA292" s="185"/>
      <c r="GB292" s="185"/>
      <c r="GC292" s="185"/>
      <c r="GD292" s="185"/>
      <c r="GE292" s="185"/>
      <c r="GF292" s="185"/>
      <c r="GG292" s="185"/>
      <c r="GH292" s="185"/>
      <c r="GI292" s="185"/>
      <c r="GJ292" s="185"/>
      <c r="GK292" s="185"/>
      <c r="GL292" s="185"/>
      <c r="GM292" s="185"/>
      <c r="GN292" s="185"/>
      <c r="GO292" s="185"/>
      <c r="GP292" s="185"/>
      <c r="GQ292" s="185"/>
      <c r="GR292" s="185"/>
      <c r="GS292" s="185"/>
      <c r="GT292" s="185"/>
      <c r="GU292" s="185"/>
      <c r="GV292" s="185"/>
      <c r="GW292" s="185"/>
      <c r="GX292" s="185"/>
      <c r="GY292" s="185"/>
      <c r="GZ292" s="185"/>
      <c r="HA292" s="185"/>
      <c r="HB292" s="185"/>
      <c r="HC292" s="185"/>
      <c r="HD292" s="185"/>
      <c r="HE292" s="185"/>
      <c r="HF292" s="185"/>
      <c r="HG292" s="185"/>
      <c r="HH292" s="185"/>
      <c r="HI292" s="185"/>
      <c r="HJ292" s="185"/>
      <c r="HK292" s="185"/>
      <c r="HL292" s="185"/>
      <c r="HM292" s="185"/>
      <c r="HN292" s="185"/>
      <c r="HO292" s="185"/>
      <c r="HP292" s="185"/>
      <c r="HQ292" s="185"/>
      <c r="HR292" s="185"/>
      <c r="HS292" s="185"/>
      <c r="HT292" s="185"/>
      <c r="HU292" s="185"/>
      <c r="HV292" s="185"/>
      <c r="HW292" s="185"/>
      <c r="HX292" s="185"/>
      <c r="HY292" s="185"/>
      <c r="HZ292" s="185"/>
      <c r="IA292" s="185"/>
      <c r="IB292" s="185"/>
      <c r="IC292" s="185"/>
      <c r="ID292" s="185"/>
      <c r="IE292" s="185"/>
      <c r="IF292" s="185"/>
      <c r="IG292" s="185"/>
      <c r="IH292" s="185"/>
      <c r="II292" s="185"/>
      <c r="IJ292" s="185"/>
      <c r="IK292" s="185"/>
      <c r="IL292" s="185"/>
      <c r="IM292" s="185"/>
      <c r="IN292" s="185"/>
      <c r="IO292" s="185"/>
      <c r="IP292" s="185"/>
      <c r="IQ292" s="185"/>
      <c r="IR292" s="185"/>
      <c r="IS292" s="185"/>
      <c r="IT292" s="185"/>
      <c r="IU292" s="185"/>
      <c r="IV292" s="185"/>
      <c r="IW292" s="185"/>
      <c r="IX292" s="185"/>
      <c r="IY292" s="185"/>
      <c r="IZ292" s="185"/>
      <c r="JA292" s="185"/>
      <c r="JB292" s="185"/>
      <c r="JC292" s="185"/>
      <c r="JD292" s="185"/>
      <c r="JE292" s="185"/>
      <c r="JF292" s="185"/>
      <c r="JG292" s="185"/>
      <c r="JH292" s="185"/>
      <c r="JI292" s="185"/>
      <c r="JJ292" s="185"/>
      <c r="JK292" s="185"/>
      <c r="JL292" s="185"/>
      <c r="JM292" s="185"/>
      <c r="JN292" s="185"/>
      <c r="JO292" s="185"/>
      <c r="JP292" s="185"/>
      <c r="JQ292" s="185"/>
      <c r="JR292" s="185"/>
      <c r="JS292" s="185"/>
      <c r="JT292" s="185"/>
      <c r="JU292" s="185"/>
      <c r="JV292" s="185"/>
      <c r="JW292" s="185"/>
      <c r="JX292" s="185"/>
      <c r="JY292" s="185"/>
      <c r="JZ292" s="185"/>
      <c r="KA292" s="185"/>
      <c r="KB292" s="185"/>
      <c r="KC292" s="185"/>
      <c r="KD292" s="185"/>
      <c r="KE292" s="185"/>
      <c r="KF292" s="185"/>
      <c r="KG292" s="185"/>
      <c r="KH292" s="185"/>
      <c r="KI292" s="185"/>
      <c r="KJ292" s="185"/>
      <c r="KK292" s="185"/>
      <c r="KL292" s="185"/>
      <c r="KM292" s="185"/>
      <c r="KN292" s="185"/>
      <c r="KO292" s="185"/>
      <c r="KP292" s="185"/>
      <c r="KQ292" s="185"/>
      <c r="KR292" s="185"/>
      <c r="KS292" s="185"/>
      <c r="KT292" s="185"/>
      <c r="KU292" s="185"/>
      <c r="KV292" s="185"/>
      <c r="KW292" s="185"/>
      <c r="KX292" s="185"/>
      <c r="KY292" s="185"/>
      <c r="KZ292" s="185"/>
      <c r="LA292" s="185"/>
      <c r="LB292" s="185"/>
      <c r="LC292" s="185"/>
      <c r="LD292" s="185"/>
      <c r="LE292" s="185"/>
      <c r="LF292" s="185"/>
      <c r="LG292" s="185"/>
      <c r="LH292" s="185"/>
      <c r="LI292" s="185"/>
      <c r="LJ292" s="185"/>
      <c r="LK292" s="185"/>
      <c r="LL292" s="185"/>
      <c r="LM292" s="185"/>
      <c r="LN292" s="185"/>
      <c r="LO292" s="185"/>
      <c r="LP292" s="185"/>
      <c r="LQ292" s="185"/>
      <c r="LR292" s="185"/>
      <c r="LS292" s="185"/>
      <c r="LT292" s="185"/>
    </row>
    <row r="293" spans="1:332" ht="15" customHeight="1">
      <c r="A293" s="196" t="str">
        <f t="shared" si="78"/>
        <v>10.1.73</v>
      </c>
      <c r="B293" s="253" t="str">
        <f t="shared" si="78"/>
        <v xml:space="preserve">SUMINISTRO E INSTALACION LANZA INCENDIO                                                                  </v>
      </c>
      <c r="C293" s="196" t="str">
        <f t="shared" si="78"/>
        <v xml:space="preserve">UN   </v>
      </c>
      <c r="D293" s="196">
        <f t="shared" si="78"/>
        <v>7</v>
      </c>
      <c r="E293" s="196">
        <f t="shared" si="78"/>
        <v>4173883.56</v>
      </c>
      <c r="F293" s="197">
        <f t="shared" si="69"/>
        <v>29217184.920000002</v>
      </c>
      <c r="G293" s="20"/>
      <c r="H293" s="21">
        <f t="shared" si="72"/>
        <v>0</v>
      </c>
      <c r="I293" s="20"/>
      <c r="J293" s="21">
        <f t="shared" si="73"/>
        <v>0</v>
      </c>
      <c r="K293" s="20"/>
      <c r="L293" s="21">
        <f t="shared" si="74"/>
        <v>0</v>
      </c>
      <c r="M293" s="20"/>
      <c r="N293" s="33">
        <f t="shared" si="77"/>
        <v>0</v>
      </c>
      <c r="O293" s="20"/>
      <c r="P293" s="22"/>
      <c r="Q293" s="20"/>
      <c r="R293" s="22"/>
      <c r="S293" s="20"/>
      <c r="T293" s="22"/>
      <c r="U293" s="20"/>
      <c r="V293" s="22"/>
      <c r="W293" s="20"/>
      <c r="X293" s="22"/>
      <c r="Y293" s="20"/>
      <c r="Z293" s="22"/>
      <c r="AA293" s="20"/>
      <c r="AB293" s="22"/>
      <c r="AC293" s="20"/>
      <c r="AD293" s="22"/>
      <c r="AE293" s="20"/>
      <c r="AF293" s="22"/>
      <c r="AG293" s="20"/>
      <c r="AH293" s="22"/>
      <c r="AI293" s="20"/>
      <c r="AJ293" s="22"/>
      <c r="AK293" s="20"/>
      <c r="AL293" s="22"/>
      <c r="AM293" s="20"/>
      <c r="AN293" s="22"/>
      <c r="AO293" s="20"/>
      <c r="AP293" s="22"/>
      <c r="AQ293" s="20"/>
      <c r="AR293" s="22"/>
      <c r="AS293" s="20"/>
      <c r="AT293" s="22"/>
      <c r="AU293" s="20"/>
      <c r="AV293" s="22"/>
      <c r="AW293" s="20"/>
      <c r="AX293" s="22"/>
      <c r="AY293" s="20"/>
      <c r="AZ293" s="22"/>
      <c r="BA293" s="20"/>
      <c r="BB293" s="22"/>
      <c r="BC293" s="20"/>
      <c r="BD293" s="22"/>
      <c r="BE293" s="20"/>
      <c r="BF293" s="22"/>
      <c r="BG293" s="83"/>
      <c r="BH293" s="84"/>
      <c r="BI293" s="20"/>
      <c r="BJ293" s="95"/>
      <c r="BK293" s="20">
        <v>0</v>
      </c>
      <c r="BL293" s="21">
        <f t="shared" si="75"/>
        <v>0</v>
      </c>
      <c r="BM293" s="20"/>
      <c r="BN293" s="95">
        <f t="shared" si="65"/>
        <v>0</v>
      </c>
      <c r="BO293" s="20"/>
      <c r="BP293" s="21">
        <f t="shared" si="76"/>
        <v>0</v>
      </c>
      <c r="BQ293" s="20"/>
      <c r="BR293" s="22"/>
      <c r="BS293" s="20"/>
      <c r="BT293" s="22"/>
      <c r="BU293" s="20"/>
      <c r="BV293" s="22"/>
      <c r="BW293" s="20"/>
      <c r="BX293" s="22"/>
      <c r="BY293" s="20"/>
      <c r="BZ293" s="172"/>
      <c r="CA293" s="20"/>
      <c r="CB293" s="164"/>
      <c r="CC293" s="20"/>
      <c r="CD293" s="178"/>
      <c r="CE293" s="20"/>
      <c r="CF293" s="95"/>
      <c r="CG293" s="20"/>
      <c r="CH293" s="95"/>
      <c r="CI293" s="20"/>
      <c r="CJ293" s="22"/>
      <c r="CK293" s="20"/>
      <c r="CL293" s="22"/>
      <c r="CM293" s="20"/>
      <c r="CN293" s="22"/>
      <c r="CO293" s="20"/>
      <c r="CP293" s="22"/>
      <c r="CQ293" s="20"/>
      <c r="CR293" s="22"/>
      <c r="CS293" s="20"/>
      <c r="CT293" s="22"/>
      <c r="CU293" s="20"/>
      <c r="CV293" s="22"/>
      <c r="CW293" s="20"/>
      <c r="CX293" s="22"/>
      <c r="CY293" s="20"/>
      <c r="CZ293" s="22"/>
      <c r="DA293" s="20"/>
      <c r="DB293" s="22"/>
      <c r="DC293" s="20"/>
      <c r="DD293" s="22"/>
      <c r="DE293" s="20"/>
      <c r="DF293" s="22"/>
      <c r="DG293" s="20"/>
      <c r="DH293" s="22"/>
      <c r="DI293" s="20"/>
      <c r="DJ293" s="22"/>
      <c r="DK293" s="20"/>
      <c r="DL293" s="22"/>
      <c r="DM293" s="20"/>
      <c r="DN293" s="22"/>
      <c r="DO293" s="20"/>
      <c r="DP293" s="22"/>
      <c r="DQ293" s="20"/>
      <c r="DR293" s="22"/>
      <c r="DS293" s="20"/>
      <c r="DT293" s="22"/>
      <c r="DU293" s="20"/>
      <c r="DV293" s="22"/>
      <c r="DW293" s="20"/>
      <c r="DX293" s="22"/>
      <c r="DY293" s="20"/>
      <c r="DZ293" s="22"/>
      <c r="EA293" s="23">
        <f t="shared" si="70"/>
        <v>0</v>
      </c>
      <c r="EB293" s="21">
        <f t="shared" si="66"/>
        <v>0</v>
      </c>
      <c r="EC293" s="193" t="e">
        <f t="shared" si="67"/>
        <v>#REF!</v>
      </c>
      <c r="ED293" s="193">
        <f t="shared" si="68"/>
        <v>0</v>
      </c>
      <c r="EE293" s="194">
        <f t="shared" si="71"/>
        <v>7</v>
      </c>
      <c r="EF293" s="185"/>
      <c r="EG293" s="185" t="s">
        <v>918</v>
      </c>
      <c r="EH293" s="185" t="s">
        <v>919</v>
      </c>
      <c r="EI293" s="185" t="s">
        <v>658</v>
      </c>
      <c r="EJ293" s="185">
        <v>7</v>
      </c>
      <c r="EK293" s="185">
        <v>4173883.56</v>
      </c>
      <c r="EL293" s="185"/>
      <c r="EM293" s="185"/>
      <c r="EN293" s="185"/>
      <c r="EO293" s="185"/>
      <c r="EP293" s="185"/>
      <c r="EQ293" s="185"/>
      <c r="ER293" s="185"/>
      <c r="ES293" s="185"/>
      <c r="ET293" s="185"/>
      <c r="EU293" s="185"/>
      <c r="EV293" s="185"/>
      <c r="EW293" s="185"/>
      <c r="EX293" s="185"/>
      <c r="EY293" s="185"/>
      <c r="EZ293" s="185"/>
      <c r="FA293" s="185"/>
      <c r="FB293" s="185"/>
      <c r="FC293" s="185"/>
      <c r="FD293" s="185"/>
      <c r="FE293" s="185"/>
      <c r="FF293" s="185"/>
      <c r="FG293" s="195"/>
      <c r="FH293" s="185"/>
      <c r="FI293" s="185"/>
      <c r="FJ293" s="185"/>
      <c r="FK293" s="185"/>
      <c r="FL293" s="185"/>
      <c r="FM293" s="185"/>
      <c r="FN293" s="185"/>
      <c r="FO293" s="185"/>
      <c r="FP293" s="185"/>
      <c r="FQ293" s="185"/>
      <c r="FR293" s="185"/>
      <c r="FS293" s="185"/>
      <c r="FT293" s="185"/>
      <c r="FU293" s="185"/>
      <c r="FV293" s="185"/>
      <c r="FW293" s="185"/>
      <c r="FX293" s="185"/>
      <c r="FY293" s="185"/>
      <c r="FZ293" s="185"/>
      <c r="GA293" s="185"/>
      <c r="GB293" s="185"/>
      <c r="GC293" s="185"/>
      <c r="GD293" s="185"/>
      <c r="GE293" s="185"/>
      <c r="GF293" s="185"/>
      <c r="GG293" s="185"/>
      <c r="GH293" s="185"/>
      <c r="GI293" s="185"/>
      <c r="GJ293" s="185"/>
      <c r="GK293" s="185"/>
      <c r="GL293" s="185"/>
      <c r="GM293" s="185"/>
      <c r="GN293" s="185"/>
      <c r="GO293" s="185"/>
      <c r="GP293" s="185"/>
      <c r="GQ293" s="185"/>
      <c r="GR293" s="185"/>
      <c r="GS293" s="185"/>
      <c r="GT293" s="185"/>
      <c r="GU293" s="185"/>
      <c r="GV293" s="185"/>
      <c r="GW293" s="185"/>
      <c r="GX293" s="185"/>
      <c r="GY293" s="185"/>
      <c r="GZ293" s="185"/>
      <c r="HA293" s="185"/>
      <c r="HB293" s="185"/>
      <c r="HC293" s="185"/>
      <c r="HD293" s="185"/>
      <c r="HE293" s="185"/>
      <c r="HF293" s="185"/>
      <c r="HG293" s="185"/>
      <c r="HH293" s="185"/>
      <c r="HI293" s="185"/>
      <c r="HJ293" s="185"/>
      <c r="HK293" s="185"/>
      <c r="HL293" s="185"/>
      <c r="HM293" s="185"/>
      <c r="HN293" s="185"/>
      <c r="HO293" s="185"/>
      <c r="HP293" s="185"/>
      <c r="HQ293" s="185"/>
      <c r="HR293" s="185"/>
      <c r="HS293" s="185"/>
      <c r="HT293" s="185"/>
      <c r="HU293" s="185"/>
      <c r="HV293" s="185"/>
      <c r="HW293" s="185"/>
      <c r="HX293" s="185"/>
      <c r="HY293" s="185"/>
      <c r="HZ293" s="185"/>
      <c r="IA293" s="185"/>
      <c r="IB293" s="185"/>
      <c r="IC293" s="185"/>
      <c r="ID293" s="185"/>
      <c r="IE293" s="185"/>
      <c r="IF293" s="185"/>
      <c r="IG293" s="185"/>
      <c r="IH293" s="185"/>
      <c r="II293" s="185"/>
      <c r="IJ293" s="185"/>
      <c r="IK293" s="185"/>
      <c r="IL293" s="185"/>
      <c r="IM293" s="185"/>
      <c r="IN293" s="185"/>
      <c r="IO293" s="185"/>
      <c r="IP293" s="185"/>
      <c r="IQ293" s="185"/>
      <c r="IR293" s="185"/>
      <c r="IS293" s="185"/>
      <c r="IT293" s="185"/>
      <c r="IU293" s="185"/>
      <c r="IV293" s="185"/>
      <c r="IW293" s="185"/>
      <c r="IX293" s="185"/>
      <c r="IY293" s="185"/>
      <c r="IZ293" s="185"/>
      <c r="JA293" s="185"/>
      <c r="JB293" s="185"/>
      <c r="JC293" s="185"/>
      <c r="JD293" s="185"/>
      <c r="JE293" s="185"/>
      <c r="JF293" s="185"/>
      <c r="JG293" s="185"/>
      <c r="JH293" s="185"/>
      <c r="JI293" s="185"/>
      <c r="JJ293" s="185"/>
      <c r="JK293" s="185"/>
      <c r="JL293" s="185"/>
      <c r="JM293" s="185"/>
      <c r="JN293" s="185"/>
      <c r="JO293" s="185"/>
      <c r="JP293" s="185"/>
      <c r="JQ293" s="185"/>
      <c r="JR293" s="185"/>
      <c r="JS293" s="185"/>
      <c r="JT293" s="185"/>
      <c r="JU293" s="185"/>
      <c r="JV293" s="185"/>
      <c r="JW293" s="185"/>
      <c r="JX293" s="185"/>
      <c r="JY293" s="185"/>
      <c r="JZ293" s="185"/>
      <c r="KA293" s="185"/>
      <c r="KB293" s="185"/>
      <c r="KC293" s="185"/>
      <c r="KD293" s="185"/>
      <c r="KE293" s="185"/>
      <c r="KF293" s="185"/>
      <c r="KG293" s="185"/>
      <c r="KH293" s="185"/>
      <c r="KI293" s="185"/>
      <c r="KJ293" s="185"/>
      <c r="KK293" s="185"/>
      <c r="KL293" s="185"/>
      <c r="KM293" s="185"/>
      <c r="KN293" s="185"/>
      <c r="KO293" s="185"/>
      <c r="KP293" s="185"/>
      <c r="KQ293" s="185"/>
      <c r="KR293" s="185"/>
      <c r="KS293" s="185"/>
      <c r="KT293" s="185"/>
      <c r="KU293" s="185"/>
      <c r="KV293" s="185"/>
      <c r="KW293" s="185"/>
      <c r="KX293" s="185"/>
      <c r="KY293" s="185"/>
      <c r="KZ293" s="185"/>
      <c r="LA293" s="185"/>
      <c r="LB293" s="185"/>
      <c r="LC293" s="185"/>
      <c r="LD293" s="185"/>
      <c r="LE293" s="185"/>
      <c r="LF293" s="185"/>
      <c r="LG293" s="185"/>
      <c r="LH293" s="185"/>
      <c r="LI293" s="185"/>
      <c r="LJ293" s="185"/>
      <c r="LK293" s="185"/>
      <c r="LL293" s="185"/>
      <c r="LM293" s="185"/>
      <c r="LN293" s="185"/>
      <c r="LO293" s="185"/>
      <c r="LP293" s="185"/>
      <c r="LQ293" s="185"/>
      <c r="LR293" s="185"/>
      <c r="LS293" s="185"/>
      <c r="LT293" s="185"/>
    </row>
    <row r="294" spans="1:332" ht="15" customHeight="1">
      <c r="A294" s="196" t="str">
        <f t="shared" si="78"/>
        <v>10.1.74</v>
      </c>
      <c r="B294" s="253" t="str">
        <f t="shared" si="78"/>
        <v>equipo de presión constante, que incluye bomba auxiliar, mas controles, tableros de control y fuerza homologado</v>
      </c>
      <c r="C294" s="196" t="str">
        <f t="shared" si="78"/>
        <v>GL</v>
      </c>
      <c r="D294" s="196">
        <f t="shared" si="78"/>
        <v>1</v>
      </c>
      <c r="E294" s="196">
        <f t="shared" si="78"/>
        <v>346500000</v>
      </c>
      <c r="F294" s="197">
        <f t="shared" si="69"/>
        <v>346500000</v>
      </c>
      <c r="G294" s="20"/>
      <c r="H294" s="21">
        <f t="shared" si="72"/>
        <v>0</v>
      </c>
      <c r="I294" s="20"/>
      <c r="J294" s="21">
        <f t="shared" si="73"/>
        <v>0</v>
      </c>
      <c r="K294" s="20"/>
      <c r="L294" s="21">
        <f t="shared" si="74"/>
        <v>0</v>
      </c>
      <c r="M294" s="20"/>
      <c r="N294" s="33">
        <f t="shared" si="77"/>
        <v>0</v>
      </c>
      <c r="O294" s="20"/>
      <c r="P294" s="22"/>
      <c r="Q294" s="20"/>
      <c r="R294" s="22"/>
      <c r="S294" s="20"/>
      <c r="T294" s="22"/>
      <c r="U294" s="20"/>
      <c r="V294" s="22"/>
      <c r="W294" s="20"/>
      <c r="X294" s="22"/>
      <c r="Y294" s="20"/>
      <c r="Z294" s="22"/>
      <c r="AA294" s="20"/>
      <c r="AB294" s="22"/>
      <c r="AC294" s="20"/>
      <c r="AD294" s="22"/>
      <c r="AE294" s="20"/>
      <c r="AF294" s="22"/>
      <c r="AG294" s="20"/>
      <c r="AH294" s="22"/>
      <c r="AI294" s="20"/>
      <c r="AJ294" s="22"/>
      <c r="AK294" s="20"/>
      <c r="AL294" s="22"/>
      <c r="AM294" s="20"/>
      <c r="AN294" s="22"/>
      <c r="AO294" s="20"/>
      <c r="AP294" s="22"/>
      <c r="AQ294" s="20"/>
      <c r="AR294" s="22"/>
      <c r="AS294" s="20"/>
      <c r="AT294" s="22"/>
      <c r="AU294" s="20"/>
      <c r="AV294" s="22"/>
      <c r="AW294" s="20"/>
      <c r="AX294" s="22"/>
      <c r="AY294" s="20"/>
      <c r="AZ294" s="22"/>
      <c r="BA294" s="20"/>
      <c r="BB294" s="22"/>
      <c r="BC294" s="20"/>
      <c r="BD294" s="22"/>
      <c r="BE294" s="20"/>
      <c r="BF294" s="22"/>
      <c r="BG294" s="83"/>
      <c r="BH294" s="84"/>
      <c r="BI294" s="20"/>
      <c r="BJ294" s="95"/>
      <c r="BK294" s="20">
        <v>0</v>
      </c>
      <c r="BL294" s="21">
        <f t="shared" si="75"/>
        <v>0</v>
      </c>
      <c r="BM294" s="20"/>
      <c r="BN294" s="95">
        <f t="shared" si="65"/>
        <v>0</v>
      </c>
      <c r="BO294" s="20"/>
      <c r="BP294" s="21">
        <f t="shared" si="76"/>
        <v>0</v>
      </c>
      <c r="BQ294" s="20"/>
      <c r="BR294" s="22"/>
      <c r="BS294" s="20"/>
      <c r="BT294" s="22"/>
      <c r="BU294" s="20"/>
      <c r="BV294" s="22"/>
      <c r="BW294" s="20"/>
      <c r="BX294" s="22"/>
      <c r="BY294" s="20"/>
      <c r="BZ294" s="172"/>
      <c r="CA294" s="20"/>
      <c r="CB294" s="164"/>
      <c r="CC294" s="20"/>
      <c r="CD294" s="178"/>
      <c r="CE294" s="20"/>
      <c r="CF294" s="95"/>
      <c r="CG294" s="20"/>
      <c r="CH294" s="95"/>
      <c r="CI294" s="20"/>
      <c r="CJ294" s="22"/>
      <c r="CK294" s="20"/>
      <c r="CL294" s="22"/>
      <c r="CM294" s="20"/>
      <c r="CN294" s="22"/>
      <c r="CO294" s="20"/>
      <c r="CP294" s="22"/>
      <c r="CQ294" s="20"/>
      <c r="CR294" s="22"/>
      <c r="CS294" s="20"/>
      <c r="CT294" s="22"/>
      <c r="CU294" s="20"/>
      <c r="CV294" s="22"/>
      <c r="CW294" s="20"/>
      <c r="CX294" s="22"/>
      <c r="CY294" s="20"/>
      <c r="CZ294" s="22"/>
      <c r="DA294" s="20"/>
      <c r="DB294" s="22"/>
      <c r="DC294" s="20"/>
      <c r="DD294" s="22"/>
      <c r="DE294" s="20"/>
      <c r="DF294" s="22"/>
      <c r="DG294" s="20"/>
      <c r="DH294" s="22"/>
      <c r="DI294" s="20"/>
      <c r="DJ294" s="22"/>
      <c r="DK294" s="20"/>
      <c r="DL294" s="22"/>
      <c r="DM294" s="20"/>
      <c r="DN294" s="22"/>
      <c r="DO294" s="20"/>
      <c r="DP294" s="22"/>
      <c r="DQ294" s="20"/>
      <c r="DR294" s="22"/>
      <c r="DS294" s="20"/>
      <c r="DT294" s="22"/>
      <c r="DU294" s="20"/>
      <c r="DV294" s="22"/>
      <c r="DW294" s="20"/>
      <c r="DX294" s="22"/>
      <c r="DY294" s="20"/>
      <c r="DZ294" s="22"/>
      <c r="EA294" s="23">
        <f t="shared" si="70"/>
        <v>0</v>
      </c>
      <c r="EB294" s="21">
        <f t="shared" si="66"/>
        <v>0</v>
      </c>
      <c r="EC294" s="193" t="e">
        <f t="shared" si="67"/>
        <v>#REF!</v>
      </c>
      <c r="ED294" s="193">
        <f t="shared" si="68"/>
        <v>0</v>
      </c>
      <c r="EE294" s="194">
        <f t="shared" si="71"/>
        <v>1</v>
      </c>
      <c r="EF294" s="185"/>
      <c r="EG294" s="185" t="s">
        <v>920</v>
      </c>
      <c r="EH294" s="185" t="s">
        <v>921</v>
      </c>
      <c r="EI294" s="185" t="s">
        <v>632</v>
      </c>
      <c r="EJ294" s="185">
        <v>1</v>
      </c>
      <c r="EK294" s="185">
        <v>346500000</v>
      </c>
      <c r="EL294" s="185"/>
      <c r="EM294" s="185"/>
      <c r="EN294" s="185"/>
      <c r="EO294" s="185"/>
      <c r="EP294" s="185"/>
      <c r="EQ294" s="185"/>
      <c r="ER294" s="185"/>
      <c r="ES294" s="185"/>
      <c r="ET294" s="185"/>
      <c r="EU294" s="185"/>
      <c r="EV294" s="185"/>
      <c r="EW294" s="185"/>
      <c r="EX294" s="185"/>
      <c r="EY294" s="185"/>
      <c r="EZ294" s="185"/>
      <c r="FA294" s="185"/>
      <c r="FB294" s="185"/>
      <c r="FC294" s="185"/>
      <c r="FD294" s="185"/>
      <c r="FE294" s="185"/>
      <c r="FF294" s="185"/>
      <c r="FG294" s="195"/>
      <c r="FH294" s="185"/>
      <c r="FI294" s="185"/>
      <c r="FJ294" s="185"/>
      <c r="FK294" s="185"/>
      <c r="FL294" s="185"/>
      <c r="FM294" s="185"/>
      <c r="FN294" s="185"/>
      <c r="FO294" s="185"/>
      <c r="FP294" s="185"/>
      <c r="FQ294" s="185"/>
      <c r="FR294" s="185"/>
      <c r="FS294" s="185"/>
      <c r="FT294" s="185"/>
      <c r="FU294" s="185"/>
      <c r="FV294" s="185"/>
      <c r="FW294" s="185"/>
      <c r="FX294" s="185"/>
      <c r="FY294" s="185"/>
      <c r="FZ294" s="185"/>
      <c r="GA294" s="185"/>
      <c r="GB294" s="185"/>
      <c r="GC294" s="185"/>
      <c r="GD294" s="185"/>
      <c r="GE294" s="185"/>
      <c r="GF294" s="185"/>
      <c r="GG294" s="185"/>
      <c r="GH294" s="185"/>
      <c r="GI294" s="185"/>
      <c r="GJ294" s="185"/>
      <c r="GK294" s="185"/>
      <c r="GL294" s="185"/>
      <c r="GM294" s="185"/>
      <c r="GN294" s="185"/>
      <c r="GO294" s="185"/>
      <c r="GP294" s="185"/>
      <c r="GQ294" s="185"/>
      <c r="GR294" s="185"/>
      <c r="GS294" s="185"/>
      <c r="GT294" s="185"/>
      <c r="GU294" s="185"/>
      <c r="GV294" s="185"/>
      <c r="GW294" s="185"/>
      <c r="GX294" s="185"/>
      <c r="GY294" s="185"/>
      <c r="GZ294" s="185"/>
      <c r="HA294" s="185"/>
      <c r="HB294" s="185"/>
      <c r="HC294" s="185"/>
      <c r="HD294" s="185"/>
      <c r="HE294" s="185"/>
      <c r="HF294" s="185"/>
      <c r="HG294" s="185"/>
      <c r="HH294" s="185"/>
      <c r="HI294" s="185"/>
      <c r="HJ294" s="185"/>
      <c r="HK294" s="185"/>
      <c r="HL294" s="185"/>
      <c r="HM294" s="185"/>
      <c r="HN294" s="185"/>
      <c r="HO294" s="185"/>
      <c r="HP294" s="185"/>
      <c r="HQ294" s="185"/>
      <c r="HR294" s="185"/>
      <c r="HS294" s="185"/>
      <c r="HT294" s="185"/>
      <c r="HU294" s="185"/>
      <c r="HV294" s="185"/>
      <c r="HW294" s="185"/>
      <c r="HX294" s="185"/>
      <c r="HY294" s="185"/>
      <c r="HZ294" s="185"/>
      <c r="IA294" s="185"/>
      <c r="IB294" s="185"/>
      <c r="IC294" s="185"/>
      <c r="ID294" s="185"/>
      <c r="IE294" s="185"/>
      <c r="IF294" s="185"/>
      <c r="IG294" s="185"/>
      <c r="IH294" s="185"/>
      <c r="II294" s="185"/>
      <c r="IJ294" s="185"/>
      <c r="IK294" s="185"/>
      <c r="IL294" s="185"/>
      <c r="IM294" s="185"/>
      <c r="IN294" s="185"/>
      <c r="IO294" s="185"/>
      <c r="IP294" s="185"/>
      <c r="IQ294" s="185"/>
      <c r="IR294" s="185"/>
      <c r="IS294" s="185"/>
      <c r="IT294" s="185"/>
      <c r="IU294" s="185"/>
      <c r="IV294" s="185"/>
      <c r="IW294" s="185"/>
      <c r="IX294" s="185"/>
      <c r="IY294" s="185"/>
      <c r="IZ294" s="185"/>
      <c r="JA294" s="185"/>
      <c r="JB294" s="185"/>
      <c r="JC294" s="185"/>
      <c r="JD294" s="185"/>
      <c r="JE294" s="185"/>
      <c r="JF294" s="185"/>
      <c r="JG294" s="185"/>
      <c r="JH294" s="185"/>
      <c r="JI294" s="185"/>
      <c r="JJ294" s="185"/>
      <c r="JK294" s="185"/>
      <c r="JL294" s="185"/>
      <c r="JM294" s="185"/>
      <c r="JN294" s="185"/>
      <c r="JO294" s="185"/>
      <c r="JP294" s="185"/>
      <c r="JQ294" s="185"/>
      <c r="JR294" s="185"/>
      <c r="JS294" s="185"/>
      <c r="JT294" s="185"/>
      <c r="JU294" s="185"/>
      <c r="JV294" s="185"/>
      <c r="JW294" s="185"/>
      <c r="JX294" s="185"/>
      <c r="JY294" s="185"/>
      <c r="JZ294" s="185"/>
      <c r="KA294" s="185"/>
      <c r="KB294" s="185"/>
      <c r="KC294" s="185"/>
      <c r="KD294" s="185"/>
      <c r="KE294" s="185"/>
      <c r="KF294" s="185"/>
      <c r="KG294" s="185"/>
      <c r="KH294" s="185"/>
      <c r="KI294" s="185"/>
      <c r="KJ294" s="185"/>
      <c r="KK294" s="185"/>
      <c r="KL294" s="185"/>
      <c r="KM294" s="185"/>
      <c r="KN294" s="185"/>
      <c r="KO294" s="185"/>
      <c r="KP294" s="185"/>
      <c r="KQ294" s="185"/>
      <c r="KR294" s="185"/>
      <c r="KS294" s="185"/>
      <c r="KT294" s="185"/>
      <c r="KU294" s="185"/>
      <c r="KV294" s="185"/>
      <c r="KW294" s="185"/>
      <c r="KX294" s="185"/>
      <c r="KY294" s="185"/>
      <c r="KZ294" s="185"/>
      <c r="LA294" s="185"/>
      <c r="LB294" s="185"/>
      <c r="LC294" s="185"/>
      <c r="LD294" s="185"/>
      <c r="LE294" s="185"/>
      <c r="LF294" s="185"/>
      <c r="LG294" s="185"/>
      <c r="LH294" s="185"/>
      <c r="LI294" s="185"/>
      <c r="LJ294" s="185"/>
      <c r="LK294" s="185"/>
      <c r="LL294" s="185"/>
      <c r="LM294" s="185"/>
      <c r="LN294" s="185"/>
      <c r="LO294" s="185"/>
      <c r="LP294" s="185"/>
      <c r="LQ294" s="185"/>
      <c r="LR294" s="185"/>
      <c r="LS294" s="185"/>
      <c r="LT294" s="185"/>
    </row>
    <row r="295" spans="1:332" ht="15" customHeight="1">
      <c r="A295" s="191" t="str">
        <f t="shared" si="78"/>
        <v>11.0</v>
      </c>
      <c r="B295" s="252" t="str">
        <f t="shared" si="78"/>
        <v>INSTALACION DE RED DE GAS</v>
      </c>
      <c r="C295" s="191">
        <f t="shared" si="78"/>
        <v>0</v>
      </c>
      <c r="D295" s="191">
        <f t="shared" si="78"/>
        <v>0</v>
      </c>
      <c r="E295" s="191">
        <f t="shared" si="78"/>
        <v>0</v>
      </c>
      <c r="F295" s="192">
        <f>SUM(F296:F302)</f>
        <v>17362886.309999999</v>
      </c>
      <c r="G295" s="20"/>
      <c r="H295" s="21">
        <f t="shared" si="72"/>
        <v>0</v>
      </c>
      <c r="I295" s="20"/>
      <c r="J295" s="21">
        <f t="shared" si="73"/>
        <v>0</v>
      </c>
      <c r="K295" s="20"/>
      <c r="L295" s="21">
        <f t="shared" si="74"/>
        <v>0</v>
      </c>
      <c r="M295" s="20"/>
      <c r="N295" s="33">
        <f t="shared" si="77"/>
        <v>0</v>
      </c>
      <c r="O295" s="20"/>
      <c r="P295" s="22"/>
      <c r="Q295" s="20"/>
      <c r="R295" s="22"/>
      <c r="S295" s="20"/>
      <c r="T295" s="22"/>
      <c r="U295" s="20"/>
      <c r="V295" s="22"/>
      <c r="W295" s="20"/>
      <c r="X295" s="22"/>
      <c r="Y295" s="20"/>
      <c r="Z295" s="22"/>
      <c r="AA295" s="20"/>
      <c r="AB295" s="22"/>
      <c r="AC295" s="20"/>
      <c r="AD295" s="22"/>
      <c r="AE295" s="20"/>
      <c r="AF295" s="22"/>
      <c r="AG295" s="20"/>
      <c r="AH295" s="22"/>
      <c r="AI295" s="20"/>
      <c r="AJ295" s="22"/>
      <c r="AK295" s="20"/>
      <c r="AL295" s="22"/>
      <c r="AM295" s="20"/>
      <c r="AN295" s="22"/>
      <c r="AO295" s="20"/>
      <c r="AP295" s="22"/>
      <c r="AQ295" s="20"/>
      <c r="AR295" s="22"/>
      <c r="AS295" s="20"/>
      <c r="AT295" s="22"/>
      <c r="AU295" s="20"/>
      <c r="AV295" s="22"/>
      <c r="AW295" s="20"/>
      <c r="AX295" s="22"/>
      <c r="AY295" s="20"/>
      <c r="AZ295" s="22"/>
      <c r="BA295" s="20"/>
      <c r="BB295" s="22"/>
      <c r="BC295" s="20"/>
      <c r="BD295" s="22"/>
      <c r="BE295" s="20"/>
      <c r="BF295" s="22"/>
      <c r="BG295" s="83"/>
      <c r="BH295" s="84"/>
      <c r="BI295" s="20"/>
      <c r="BJ295" s="95"/>
      <c r="BK295" s="20">
        <v>0</v>
      </c>
      <c r="BL295" s="21">
        <f t="shared" si="75"/>
        <v>0</v>
      </c>
      <c r="BM295" s="20"/>
      <c r="BN295" s="95">
        <f t="shared" si="65"/>
        <v>0</v>
      </c>
      <c r="BO295" s="20"/>
      <c r="BP295" s="21">
        <f t="shared" si="76"/>
        <v>0</v>
      </c>
      <c r="BQ295" s="20"/>
      <c r="BR295" s="22"/>
      <c r="BS295" s="20"/>
      <c r="BT295" s="22"/>
      <c r="BU295" s="20"/>
      <c r="BV295" s="22"/>
      <c r="BW295" s="20"/>
      <c r="BX295" s="22"/>
      <c r="BY295" s="20"/>
      <c r="BZ295" s="172"/>
      <c r="CA295" s="20"/>
      <c r="CB295" s="164"/>
      <c r="CC295" s="20"/>
      <c r="CD295" s="178"/>
      <c r="CE295" s="20"/>
      <c r="CF295" s="95"/>
      <c r="CG295" s="20"/>
      <c r="CH295" s="95"/>
      <c r="CI295" s="20"/>
      <c r="CJ295" s="22"/>
      <c r="CK295" s="20"/>
      <c r="CL295" s="22"/>
      <c r="CM295" s="20"/>
      <c r="CN295" s="22"/>
      <c r="CO295" s="20"/>
      <c r="CP295" s="22"/>
      <c r="CQ295" s="20"/>
      <c r="CR295" s="22"/>
      <c r="CS295" s="20"/>
      <c r="CT295" s="22"/>
      <c r="CU295" s="20"/>
      <c r="CV295" s="22"/>
      <c r="CW295" s="20"/>
      <c r="CX295" s="22"/>
      <c r="CY295" s="20"/>
      <c r="CZ295" s="22"/>
      <c r="DA295" s="20"/>
      <c r="DB295" s="22"/>
      <c r="DC295" s="20"/>
      <c r="DD295" s="22"/>
      <c r="DE295" s="20"/>
      <c r="DF295" s="22"/>
      <c r="DG295" s="20"/>
      <c r="DH295" s="22"/>
      <c r="DI295" s="20"/>
      <c r="DJ295" s="22"/>
      <c r="DK295" s="20"/>
      <c r="DL295" s="22"/>
      <c r="DM295" s="20"/>
      <c r="DN295" s="22"/>
      <c r="DO295" s="20"/>
      <c r="DP295" s="22"/>
      <c r="DQ295" s="20"/>
      <c r="DR295" s="22"/>
      <c r="DS295" s="20"/>
      <c r="DT295" s="22"/>
      <c r="DU295" s="20"/>
      <c r="DV295" s="22"/>
      <c r="DW295" s="20"/>
      <c r="DX295" s="22"/>
      <c r="DY295" s="20"/>
      <c r="DZ295" s="22"/>
      <c r="EA295" s="23">
        <f t="shared" si="70"/>
        <v>0</v>
      </c>
      <c r="EB295" s="21">
        <f t="shared" si="66"/>
        <v>0</v>
      </c>
      <c r="EC295" s="193" t="e">
        <f t="shared" si="67"/>
        <v>#REF!</v>
      </c>
      <c r="ED295" s="193">
        <f t="shared" si="68"/>
        <v>0</v>
      </c>
      <c r="EE295" s="194">
        <f t="shared" si="71"/>
        <v>0</v>
      </c>
      <c r="EF295" s="185"/>
      <c r="EG295" s="185" t="s">
        <v>922</v>
      </c>
      <c r="EH295" s="185" t="s">
        <v>69</v>
      </c>
      <c r="EI295" s="185"/>
      <c r="EJ295" s="185"/>
      <c r="EK295" s="185"/>
      <c r="EL295" s="185"/>
      <c r="EM295" s="185"/>
      <c r="EN295" s="185"/>
      <c r="EO295" s="185"/>
      <c r="EP295" s="185"/>
      <c r="EQ295" s="185"/>
      <c r="ER295" s="185"/>
      <c r="ES295" s="185"/>
      <c r="ET295" s="185"/>
      <c r="EU295" s="185"/>
      <c r="EV295" s="185"/>
      <c r="EW295" s="185"/>
      <c r="EX295" s="185"/>
      <c r="EY295" s="185"/>
      <c r="EZ295" s="185"/>
      <c r="FA295" s="185"/>
      <c r="FB295" s="185"/>
      <c r="FC295" s="185"/>
      <c r="FD295" s="185"/>
      <c r="FE295" s="185"/>
      <c r="FF295" s="185"/>
      <c r="FG295" s="195"/>
      <c r="FH295" s="185"/>
      <c r="FI295" s="185"/>
      <c r="FJ295" s="185"/>
      <c r="FK295" s="185"/>
      <c r="FL295" s="185"/>
      <c r="FM295" s="185"/>
      <c r="FN295" s="185"/>
      <c r="FO295" s="185"/>
      <c r="FP295" s="185"/>
      <c r="FQ295" s="185"/>
      <c r="FR295" s="185"/>
      <c r="FS295" s="185"/>
      <c r="FT295" s="185"/>
      <c r="FU295" s="185"/>
      <c r="FV295" s="185"/>
      <c r="FW295" s="185"/>
      <c r="FX295" s="185"/>
      <c r="FY295" s="185"/>
      <c r="FZ295" s="185"/>
      <c r="GA295" s="185"/>
      <c r="GB295" s="185"/>
      <c r="GC295" s="185"/>
      <c r="GD295" s="185"/>
      <c r="GE295" s="185"/>
      <c r="GF295" s="185"/>
      <c r="GG295" s="185"/>
      <c r="GH295" s="185"/>
      <c r="GI295" s="185"/>
      <c r="GJ295" s="185"/>
      <c r="GK295" s="185"/>
      <c r="GL295" s="185"/>
      <c r="GM295" s="185"/>
      <c r="GN295" s="185"/>
      <c r="GO295" s="185"/>
      <c r="GP295" s="185"/>
      <c r="GQ295" s="185"/>
      <c r="GR295" s="185"/>
      <c r="GS295" s="185"/>
      <c r="GT295" s="185"/>
      <c r="GU295" s="185"/>
      <c r="GV295" s="185"/>
      <c r="GW295" s="185"/>
      <c r="GX295" s="185"/>
      <c r="GY295" s="185"/>
      <c r="GZ295" s="185"/>
      <c r="HA295" s="185"/>
      <c r="HB295" s="185"/>
      <c r="HC295" s="185"/>
      <c r="HD295" s="185"/>
      <c r="HE295" s="185"/>
      <c r="HF295" s="185"/>
      <c r="HG295" s="185"/>
      <c r="HH295" s="185"/>
      <c r="HI295" s="185"/>
      <c r="HJ295" s="185"/>
      <c r="HK295" s="185"/>
      <c r="HL295" s="185"/>
      <c r="HM295" s="185"/>
      <c r="HN295" s="185"/>
      <c r="HO295" s="185"/>
      <c r="HP295" s="185"/>
      <c r="HQ295" s="185"/>
      <c r="HR295" s="185"/>
      <c r="HS295" s="185"/>
      <c r="HT295" s="185"/>
      <c r="HU295" s="185"/>
      <c r="HV295" s="185"/>
      <c r="HW295" s="185"/>
      <c r="HX295" s="185"/>
      <c r="HY295" s="185"/>
      <c r="HZ295" s="185"/>
      <c r="IA295" s="185"/>
      <c r="IB295" s="185"/>
      <c r="IC295" s="185"/>
      <c r="ID295" s="185"/>
      <c r="IE295" s="185"/>
      <c r="IF295" s="185"/>
      <c r="IG295" s="185"/>
      <c r="IH295" s="185"/>
      <c r="II295" s="185"/>
      <c r="IJ295" s="185"/>
      <c r="IK295" s="185"/>
      <c r="IL295" s="185"/>
      <c r="IM295" s="185"/>
      <c r="IN295" s="185"/>
      <c r="IO295" s="185"/>
      <c r="IP295" s="185"/>
      <c r="IQ295" s="185"/>
      <c r="IR295" s="185"/>
      <c r="IS295" s="185"/>
      <c r="IT295" s="185"/>
      <c r="IU295" s="185"/>
      <c r="IV295" s="185"/>
      <c r="IW295" s="185"/>
      <c r="IX295" s="185"/>
      <c r="IY295" s="185"/>
      <c r="IZ295" s="185"/>
      <c r="JA295" s="185"/>
      <c r="JB295" s="185"/>
      <c r="JC295" s="185"/>
      <c r="JD295" s="185"/>
      <c r="JE295" s="185"/>
      <c r="JF295" s="185"/>
      <c r="JG295" s="185"/>
      <c r="JH295" s="185"/>
      <c r="JI295" s="185"/>
      <c r="JJ295" s="185"/>
      <c r="JK295" s="185"/>
      <c r="JL295" s="185"/>
      <c r="JM295" s="185"/>
      <c r="JN295" s="185"/>
      <c r="JO295" s="185"/>
      <c r="JP295" s="185"/>
      <c r="JQ295" s="185"/>
      <c r="JR295" s="185"/>
      <c r="JS295" s="185"/>
      <c r="JT295" s="185"/>
      <c r="JU295" s="185"/>
      <c r="JV295" s="185"/>
      <c r="JW295" s="185"/>
      <c r="JX295" s="185"/>
      <c r="JY295" s="185"/>
      <c r="JZ295" s="185"/>
      <c r="KA295" s="185"/>
      <c r="KB295" s="185"/>
      <c r="KC295" s="185"/>
      <c r="KD295" s="185"/>
      <c r="KE295" s="185"/>
      <c r="KF295" s="185"/>
      <c r="KG295" s="185"/>
      <c r="KH295" s="185"/>
      <c r="KI295" s="185"/>
      <c r="KJ295" s="185"/>
      <c r="KK295" s="185"/>
      <c r="KL295" s="185"/>
      <c r="KM295" s="185"/>
      <c r="KN295" s="185"/>
      <c r="KO295" s="185"/>
      <c r="KP295" s="185"/>
      <c r="KQ295" s="185"/>
      <c r="KR295" s="185"/>
      <c r="KS295" s="185"/>
      <c r="KT295" s="185"/>
      <c r="KU295" s="185"/>
      <c r="KV295" s="185"/>
      <c r="KW295" s="185"/>
      <c r="KX295" s="185"/>
      <c r="KY295" s="185"/>
      <c r="KZ295" s="185"/>
      <c r="LA295" s="185"/>
      <c r="LB295" s="185"/>
      <c r="LC295" s="185"/>
      <c r="LD295" s="185"/>
      <c r="LE295" s="185"/>
      <c r="LF295" s="185"/>
      <c r="LG295" s="185"/>
      <c r="LH295" s="185"/>
      <c r="LI295" s="185"/>
      <c r="LJ295" s="185"/>
      <c r="LK295" s="185"/>
      <c r="LL295" s="185"/>
      <c r="LM295" s="185"/>
      <c r="LN295" s="185"/>
      <c r="LO295" s="185"/>
      <c r="LP295" s="185"/>
      <c r="LQ295" s="185"/>
      <c r="LR295" s="185"/>
      <c r="LS295" s="185"/>
      <c r="LT295" s="185"/>
    </row>
    <row r="296" spans="1:332" s="190" customFormat="1" ht="15" customHeight="1">
      <c r="A296" s="196" t="str">
        <f t="shared" si="78"/>
        <v>11.1.1</v>
      </c>
      <c r="B296" s="253" t="str">
        <f t="shared" si="78"/>
        <v>SUMINISTRO E INSTALACIÓN DE TUBERÍA COBRE 1/2" TIPO L (INCLUYE ACCESORIOS)</v>
      </c>
      <c r="C296" s="196" t="str">
        <f t="shared" si="78"/>
        <v>ML</v>
      </c>
      <c r="D296" s="196">
        <f t="shared" si="78"/>
        <v>30</v>
      </c>
      <c r="E296" s="196">
        <f t="shared" si="78"/>
        <v>80104.86</v>
      </c>
      <c r="F296" s="197">
        <f t="shared" si="69"/>
        <v>2403145.7999999998</v>
      </c>
      <c r="G296" s="20"/>
      <c r="H296" s="21">
        <f t="shared" si="72"/>
        <v>0</v>
      </c>
      <c r="I296" s="20"/>
      <c r="J296" s="21">
        <f t="shared" si="73"/>
        <v>0</v>
      </c>
      <c r="K296" s="20"/>
      <c r="L296" s="21">
        <f t="shared" si="74"/>
        <v>0</v>
      </c>
      <c r="M296" s="20"/>
      <c r="N296" s="33">
        <f t="shared" si="77"/>
        <v>0</v>
      </c>
      <c r="O296" s="20"/>
      <c r="P296" s="22"/>
      <c r="Q296" s="20"/>
      <c r="R296" s="22"/>
      <c r="S296" s="20"/>
      <c r="T296" s="22"/>
      <c r="U296" s="20"/>
      <c r="V296" s="22"/>
      <c r="W296" s="20"/>
      <c r="X296" s="22"/>
      <c r="Y296" s="20"/>
      <c r="Z296" s="22"/>
      <c r="AA296" s="20"/>
      <c r="AB296" s="22"/>
      <c r="AC296" s="20"/>
      <c r="AD296" s="22"/>
      <c r="AE296" s="20"/>
      <c r="AF296" s="22"/>
      <c r="AG296" s="20"/>
      <c r="AH296" s="22"/>
      <c r="AI296" s="20"/>
      <c r="AJ296" s="22"/>
      <c r="AK296" s="20"/>
      <c r="AL296" s="22"/>
      <c r="AM296" s="20"/>
      <c r="AN296" s="22"/>
      <c r="AO296" s="20"/>
      <c r="AP296" s="22"/>
      <c r="AQ296" s="20"/>
      <c r="AR296" s="22"/>
      <c r="AS296" s="20"/>
      <c r="AT296" s="22"/>
      <c r="AU296" s="20"/>
      <c r="AV296" s="22"/>
      <c r="AW296" s="20"/>
      <c r="AX296" s="22"/>
      <c r="AY296" s="20"/>
      <c r="AZ296" s="22"/>
      <c r="BA296" s="20"/>
      <c r="BB296" s="22"/>
      <c r="BC296" s="20"/>
      <c r="BD296" s="22"/>
      <c r="BE296" s="20"/>
      <c r="BF296" s="22"/>
      <c r="BG296" s="83"/>
      <c r="BH296" s="84"/>
      <c r="BI296" s="20"/>
      <c r="BJ296" s="95"/>
      <c r="BK296" s="20">
        <v>0</v>
      </c>
      <c r="BL296" s="21">
        <f t="shared" si="75"/>
        <v>0</v>
      </c>
      <c r="BM296" s="20"/>
      <c r="BN296" s="95">
        <f t="shared" si="65"/>
        <v>0</v>
      </c>
      <c r="BO296" s="20"/>
      <c r="BP296" s="21">
        <f t="shared" si="76"/>
        <v>0</v>
      </c>
      <c r="BQ296" s="20"/>
      <c r="BR296" s="22"/>
      <c r="BS296" s="20"/>
      <c r="BT296" s="22"/>
      <c r="BU296" s="20"/>
      <c r="BV296" s="22"/>
      <c r="BW296" s="20"/>
      <c r="BX296" s="22"/>
      <c r="BY296" s="20"/>
      <c r="BZ296" s="172"/>
      <c r="CA296" s="20"/>
      <c r="CB296" s="164"/>
      <c r="CC296" s="20"/>
      <c r="CD296" s="178"/>
      <c r="CE296" s="20"/>
      <c r="CF296" s="95"/>
      <c r="CG296" s="20"/>
      <c r="CH296" s="95"/>
      <c r="CI296" s="20"/>
      <c r="CJ296" s="22"/>
      <c r="CK296" s="20"/>
      <c r="CL296" s="22"/>
      <c r="CM296" s="20"/>
      <c r="CN296" s="22"/>
      <c r="CO296" s="20"/>
      <c r="CP296" s="22"/>
      <c r="CQ296" s="20"/>
      <c r="CR296" s="22"/>
      <c r="CS296" s="20"/>
      <c r="CT296" s="22"/>
      <c r="CU296" s="20"/>
      <c r="CV296" s="22"/>
      <c r="CW296" s="20"/>
      <c r="CX296" s="22"/>
      <c r="CY296" s="20"/>
      <c r="CZ296" s="22"/>
      <c r="DA296" s="20"/>
      <c r="DB296" s="22"/>
      <c r="DC296" s="20"/>
      <c r="DD296" s="22"/>
      <c r="DE296" s="20"/>
      <c r="DF296" s="22"/>
      <c r="DG296" s="20"/>
      <c r="DH296" s="22"/>
      <c r="DI296" s="20"/>
      <c r="DJ296" s="22"/>
      <c r="DK296" s="20"/>
      <c r="DL296" s="22"/>
      <c r="DM296" s="20"/>
      <c r="DN296" s="22"/>
      <c r="DO296" s="20"/>
      <c r="DP296" s="22"/>
      <c r="DQ296" s="20"/>
      <c r="DR296" s="22"/>
      <c r="DS296" s="20"/>
      <c r="DT296" s="22"/>
      <c r="DU296" s="20"/>
      <c r="DV296" s="22"/>
      <c r="DW296" s="20"/>
      <c r="DX296" s="22"/>
      <c r="DY296" s="20"/>
      <c r="DZ296" s="22"/>
      <c r="EA296" s="23">
        <f t="shared" si="70"/>
        <v>0</v>
      </c>
      <c r="EB296" s="21">
        <f t="shared" si="66"/>
        <v>0</v>
      </c>
      <c r="EC296" s="193" t="e">
        <f t="shared" si="67"/>
        <v>#REF!</v>
      </c>
      <c r="ED296" s="193">
        <f t="shared" si="68"/>
        <v>0</v>
      </c>
      <c r="EE296" s="194">
        <f t="shared" si="71"/>
        <v>30</v>
      </c>
      <c r="EF296" s="185"/>
      <c r="EG296" s="185" t="s">
        <v>923</v>
      </c>
      <c r="EH296" s="185" t="s">
        <v>924</v>
      </c>
      <c r="EI296" s="185" t="s">
        <v>392</v>
      </c>
      <c r="EJ296" s="185">
        <v>30</v>
      </c>
      <c r="EK296" s="185">
        <v>80104.86</v>
      </c>
      <c r="EL296" s="185"/>
      <c r="EM296" s="185"/>
      <c r="EN296" s="185"/>
      <c r="EO296" s="185"/>
      <c r="EP296" s="185"/>
      <c r="EQ296" s="185"/>
      <c r="ER296" s="185"/>
      <c r="ES296" s="185"/>
      <c r="ET296" s="185"/>
      <c r="EU296" s="185"/>
      <c r="EV296" s="185"/>
      <c r="EW296" s="185"/>
      <c r="EX296" s="185"/>
      <c r="EY296" s="185"/>
      <c r="EZ296" s="185"/>
      <c r="FA296" s="185"/>
      <c r="FB296" s="185"/>
      <c r="FC296" s="185"/>
      <c r="FD296" s="185"/>
      <c r="FE296" s="185"/>
      <c r="FF296" s="185"/>
      <c r="FG296" s="195"/>
      <c r="FH296" s="185"/>
      <c r="FI296" s="185"/>
      <c r="FJ296" s="185"/>
      <c r="FK296" s="185"/>
      <c r="FL296" s="185"/>
      <c r="FM296" s="185"/>
      <c r="FN296" s="185"/>
      <c r="FO296" s="185"/>
      <c r="FP296" s="185"/>
      <c r="FQ296" s="185"/>
      <c r="FR296" s="185"/>
      <c r="FS296" s="185"/>
      <c r="FT296" s="185"/>
      <c r="FU296" s="185"/>
      <c r="FV296" s="185"/>
      <c r="FW296" s="185"/>
      <c r="FX296" s="185"/>
      <c r="FY296" s="185"/>
      <c r="FZ296" s="185"/>
      <c r="GA296" s="185"/>
      <c r="GB296" s="185"/>
      <c r="GC296" s="185"/>
      <c r="GD296" s="185"/>
      <c r="GE296" s="185"/>
      <c r="GF296" s="185"/>
      <c r="GG296" s="185"/>
      <c r="GH296" s="185"/>
      <c r="GI296" s="185"/>
      <c r="GJ296" s="185"/>
      <c r="GK296" s="185"/>
      <c r="GL296" s="185"/>
      <c r="GM296" s="185"/>
      <c r="GN296" s="185"/>
      <c r="GO296" s="185"/>
      <c r="GP296" s="185"/>
      <c r="GQ296" s="185"/>
      <c r="GR296" s="185"/>
      <c r="GS296" s="185"/>
      <c r="GT296" s="185"/>
      <c r="GU296" s="185"/>
      <c r="GV296" s="185"/>
      <c r="GW296" s="185"/>
      <c r="GX296" s="185"/>
      <c r="GY296" s="185"/>
      <c r="GZ296" s="185"/>
      <c r="HA296" s="185"/>
      <c r="HB296" s="185"/>
      <c r="HC296" s="185"/>
      <c r="HD296" s="185"/>
      <c r="HE296" s="185"/>
      <c r="HF296" s="185"/>
      <c r="HG296" s="185"/>
      <c r="HH296" s="185"/>
      <c r="HI296" s="185"/>
      <c r="HJ296" s="185"/>
      <c r="HK296" s="185"/>
      <c r="HL296" s="185"/>
      <c r="HM296" s="185"/>
      <c r="HN296" s="185"/>
      <c r="HO296" s="185"/>
      <c r="HP296" s="185"/>
      <c r="HQ296" s="185"/>
      <c r="HR296" s="185"/>
      <c r="HS296" s="185"/>
      <c r="HT296" s="185"/>
      <c r="HU296" s="185"/>
      <c r="HV296" s="185"/>
      <c r="HW296" s="185"/>
      <c r="HX296" s="185"/>
      <c r="HY296" s="185"/>
      <c r="HZ296" s="185"/>
      <c r="IA296" s="185"/>
      <c r="IB296" s="185"/>
      <c r="IC296" s="185"/>
      <c r="ID296" s="185"/>
      <c r="IE296" s="185"/>
      <c r="IF296" s="185"/>
      <c r="IG296" s="185"/>
      <c r="IH296" s="185"/>
      <c r="II296" s="185"/>
      <c r="IJ296" s="185"/>
      <c r="IK296" s="185"/>
      <c r="IL296" s="185"/>
      <c r="IM296" s="185"/>
      <c r="IN296" s="185"/>
      <c r="IO296" s="185"/>
      <c r="IP296" s="185"/>
      <c r="IQ296" s="185"/>
      <c r="IR296" s="185"/>
      <c r="IS296" s="185"/>
      <c r="IT296" s="185"/>
      <c r="IU296" s="185"/>
      <c r="IV296" s="185"/>
      <c r="IW296" s="185"/>
      <c r="IX296" s="185"/>
      <c r="IY296" s="185"/>
      <c r="IZ296" s="185"/>
      <c r="JA296" s="185"/>
      <c r="JB296" s="185"/>
      <c r="JC296" s="185"/>
      <c r="JD296" s="185"/>
      <c r="JE296" s="185"/>
      <c r="JF296" s="185"/>
      <c r="JG296" s="185"/>
      <c r="JH296" s="185"/>
      <c r="JI296" s="185"/>
      <c r="JJ296" s="185"/>
      <c r="JK296" s="185"/>
      <c r="JL296" s="185"/>
      <c r="JM296" s="185"/>
      <c r="JN296" s="185"/>
      <c r="JO296" s="185"/>
      <c r="JP296" s="185"/>
      <c r="JQ296" s="185"/>
      <c r="JR296" s="185"/>
      <c r="JS296" s="185"/>
      <c r="JT296" s="185"/>
      <c r="JU296" s="185"/>
      <c r="JV296" s="185"/>
      <c r="JW296" s="185"/>
      <c r="JX296" s="185"/>
      <c r="JY296" s="185"/>
      <c r="JZ296" s="185"/>
      <c r="KA296" s="185"/>
      <c r="KB296" s="185"/>
      <c r="KC296" s="185"/>
      <c r="KD296" s="185"/>
      <c r="KE296" s="185"/>
      <c r="KF296" s="185"/>
      <c r="KG296" s="185"/>
      <c r="KH296" s="185"/>
      <c r="KI296" s="185"/>
      <c r="KJ296" s="185"/>
      <c r="KK296" s="185"/>
      <c r="KL296" s="185"/>
      <c r="KM296" s="185"/>
      <c r="KN296" s="185"/>
      <c r="KO296" s="185"/>
      <c r="KP296" s="185"/>
      <c r="KQ296" s="185"/>
      <c r="KR296" s="185"/>
      <c r="KS296" s="185"/>
      <c r="KT296" s="185"/>
      <c r="KU296" s="185"/>
      <c r="KV296" s="185"/>
      <c r="KW296" s="185"/>
      <c r="KX296" s="185"/>
      <c r="KY296" s="185"/>
      <c r="KZ296" s="185"/>
      <c r="LA296" s="185"/>
      <c r="LB296" s="185"/>
      <c r="LC296" s="185"/>
      <c r="LD296" s="185"/>
      <c r="LE296" s="185"/>
      <c r="LF296" s="185"/>
      <c r="LG296" s="185"/>
      <c r="LH296" s="185"/>
      <c r="LI296" s="185"/>
      <c r="LJ296" s="185"/>
      <c r="LK296" s="185"/>
      <c r="LL296" s="185"/>
      <c r="LM296" s="185"/>
      <c r="LN296" s="185"/>
      <c r="LO296" s="185"/>
      <c r="LP296" s="185"/>
      <c r="LQ296" s="185"/>
      <c r="LR296" s="185"/>
      <c r="LS296" s="185"/>
      <c r="LT296" s="185"/>
    </row>
    <row r="297" spans="1:332" ht="15" customHeight="1">
      <c r="A297" s="196" t="str">
        <f t="shared" si="78"/>
        <v>11.1.2</v>
      </c>
      <c r="B297" s="253" t="str">
        <f t="shared" si="78"/>
        <v>SUMINISTRO E INSTALACIÓN DE TUBERÍA DE ACERO DE 3/4" SCH 40 (INCLUYE ACCESORIOS)</v>
      </c>
      <c r="C297" s="196" t="str">
        <f t="shared" si="78"/>
        <v>ML</v>
      </c>
      <c r="D297" s="196">
        <f t="shared" si="78"/>
        <v>13</v>
      </c>
      <c r="E297" s="196">
        <f t="shared" si="78"/>
        <v>59929.65</v>
      </c>
      <c r="F297" s="197">
        <f t="shared" si="69"/>
        <v>779085.45000000007</v>
      </c>
      <c r="G297" s="20"/>
      <c r="H297" s="21">
        <f t="shared" si="72"/>
        <v>0</v>
      </c>
      <c r="I297" s="20"/>
      <c r="J297" s="21">
        <f t="shared" si="73"/>
        <v>0</v>
      </c>
      <c r="K297" s="20"/>
      <c r="L297" s="21">
        <f t="shared" si="74"/>
        <v>0</v>
      </c>
      <c r="M297" s="20"/>
      <c r="N297" s="33">
        <f t="shared" si="77"/>
        <v>0</v>
      </c>
      <c r="O297" s="20"/>
      <c r="P297" s="22"/>
      <c r="Q297" s="20"/>
      <c r="R297" s="22"/>
      <c r="S297" s="20"/>
      <c r="T297" s="22"/>
      <c r="U297" s="20"/>
      <c r="V297" s="22"/>
      <c r="W297" s="20"/>
      <c r="X297" s="22"/>
      <c r="Y297" s="20"/>
      <c r="Z297" s="22"/>
      <c r="AA297" s="20"/>
      <c r="AB297" s="22"/>
      <c r="AC297" s="20"/>
      <c r="AD297" s="22"/>
      <c r="AE297" s="20"/>
      <c r="AF297" s="22"/>
      <c r="AG297" s="20"/>
      <c r="AH297" s="22"/>
      <c r="AI297" s="20"/>
      <c r="AJ297" s="22"/>
      <c r="AK297" s="20"/>
      <c r="AL297" s="22"/>
      <c r="AM297" s="20"/>
      <c r="AN297" s="22"/>
      <c r="AO297" s="20"/>
      <c r="AP297" s="22"/>
      <c r="AQ297" s="20"/>
      <c r="AR297" s="22"/>
      <c r="AS297" s="20"/>
      <c r="AT297" s="22"/>
      <c r="AU297" s="20"/>
      <c r="AV297" s="22"/>
      <c r="AW297" s="20"/>
      <c r="AX297" s="22"/>
      <c r="AY297" s="20"/>
      <c r="AZ297" s="22"/>
      <c r="BA297" s="20"/>
      <c r="BB297" s="22"/>
      <c r="BC297" s="20"/>
      <c r="BD297" s="22"/>
      <c r="BE297" s="20"/>
      <c r="BF297" s="22"/>
      <c r="BG297" s="83"/>
      <c r="BH297" s="84"/>
      <c r="BI297" s="20"/>
      <c r="BJ297" s="95"/>
      <c r="BK297" s="20">
        <v>0</v>
      </c>
      <c r="BL297" s="21">
        <f t="shared" si="75"/>
        <v>0</v>
      </c>
      <c r="BM297" s="20"/>
      <c r="BN297" s="95">
        <f t="shared" si="65"/>
        <v>0</v>
      </c>
      <c r="BO297" s="20"/>
      <c r="BP297" s="21">
        <f t="shared" si="76"/>
        <v>0</v>
      </c>
      <c r="BQ297" s="20"/>
      <c r="BR297" s="22"/>
      <c r="BS297" s="20"/>
      <c r="BT297" s="22"/>
      <c r="BU297" s="20"/>
      <c r="BV297" s="22"/>
      <c r="BW297" s="20"/>
      <c r="BX297" s="22"/>
      <c r="BY297" s="20"/>
      <c r="BZ297" s="172"/>
      <c r="CA297" s="20"/>
      <c r="CB297" s="164"/>
      <c r="CC297" s="20"/>
      <c r="CD297" s="178"/>
      <c r="CE297" s="20"/>
      <c r="CF297" s="95"/>
      <c r="CG297" s="20"/>
      <c r="CH297" s="95"/>
      <c r="CI297" s="20"/>
      <c r="CJ297" s="22"/>
      <c r="CK297" s="20"/>
      <c r="CL297" s="22"/>
      <c r="CM297" s="20"/>
      <c r="CN297" s="22"/>
      <c r="CO297" s="20"/>
      <c r="CP297" s="22"/>
      <c r="CQ297" s="20"/>
      <c r="CR297" s="22"/>
      <c r="CS297" s="20"/>
      <c r="CT297" s="22"/>
      <c r="CU297" s="20"/>
      <c r="CV297" s="22"/>
      <c r="CW297" s="20"/>
      <c r="CX297" s="22"/>
      <c r="CY297" s="20"/>
      <c r="CZ297" s="22"/>
      <c r="DA297" s="20"/>
      <c r="DB297" s="22"/>
      <c r="DC297" s="20"/>
      <c r="DD297" s="22"/>
      <c r="DE297" s="20"/>
      <c r="DF297" s="22"/>
      <c r="DG297" s="20"/>
      <c r="DH297" s="22"/>
      <c r="DI297" s="20"/>
      <c r="DJ297" s="22"/>
      <c r="DK297" s="20"/>
      <c r="DL297" s="22"/>
      <c r="DM297" s="20"/>
      <c r="DN297" s="22"/>
      <c r="DO297" s="20"/>
      <c r="DP297" s="22"/>
      <c r="DQ297" s="20"/>
      <c r="DR297" s="22"/>
      <c r="DS297" s="20"/>
      <c r="DT297" s="22"/>
      <c r="DU297" s="20"/>
      <c r="DV297" s="22"/>
      <c r="DW297" s="20"/>
      <c r="DX297" s="22"/>
      <c r="DY297" s="20"/>
      <c r="DZ297" s="22"/>
      <c r="EA297" s="23">
        <f t="shared" si="70"/>
        <v>0</v>
      </c>
      <c r="EB297" s="21">
        <f t="shared" si="66"/>
        <v>0</v>
      </c>
      <c r="EC297" s="193" t="e">
        <f t="shared" si="67"/>
        <v>#REF!</v>
      </c>
      <c r="ED297" s="193">
        <f t="shared" si="68"/>
        <v>0</v>
      </c>
      <c r="EE297" s="194">
        <f t="shared" si="71"/>
        <v>13</v>
      </c>
      <c r="EF297" s="185"/>
      <c r="EG297" s="185" t="s">
        <v>925</v>
      </c>
      <c r="EH297" s="185" t="s">
        <v>926</v>
      </c>
      <c r="EI297" s="185" t="s">
        <v>392</v>
      </c>
      <c r="EJ297" s="185">
        <v>13</v>
      </c>
      <c r="EK297" s="185">
        <v>59929.65</v>
      </c>
      <c r="EL297" s="185"/>
      <c r="EM297" s="185"/>
      <c r="EN297" s="185"/>
      <c r="EO297" s="185"/>
      <c r="EP297" s="185"/>
      <c r="EQ297" s="185"/>
      <c r="ER297" s="185"/>
      <c r="ES297" s="185"/>
      <c r="ET297" s="185"/>
      <c r="EU297" s="185"/>
      <c r="EV297" s="185"/>
      <c r="EW297" s="185"/>
      <c r="EX297" s="185"/>
      <c r="EY297" s="185"/>
      <c r="EZ297" s="185"/>
      <c r="FA297" s="185"/>
      <c r="FB297" s="185"/>
      <c r="FC297" s="185"/>
      <c r="FD297" s="185"/>
      <c r="FE297" s="185"/>
      <c r="FF297" s="185"/>
      <c r="FG297" s="195"/>
      <c r="FH297" s="185"/>
      <c r="FI297" s="185"/>
      <c r="FJ297" s="185"/>
      <c r="FK297" s="185"/>
      <c r="FL297" s="185"/>
      <c r="FM297" s="185"/>
      <c r="FN297" s="185"/>
      <c r="FO297" s="185"/>
      <c r="FP297" s="185"/>
      <c r="FQ297" s="185"/>
      <c r="FR297" s="185"/>
      <c r="FS297" s="185"/>
      <c r="FT297" s="185"/>
      <c r="FU297" s="185"/>
      <c r="FV297" s="185"/>
      <c r="FW297" s="185"/>
      <c r="FX297" s="185"/>
      <c r="FY297" s="185"/>
      <c r="FZ297" s="185"/>
      <c r="GA297" s="185"/>
      <c r="GB297" s="185"/>
      <c r="GC297" s="185"/>
      <c r="GD297" s="185"/>
      <c r="GE297" s="185"/>
      <c r="GF297" s="185"/>
      <c r="GG297" s="185"/>
      <c r="GH297" s="185"/>
      <c r="GI297" s="185"/>
      <c r="GJ297" s="185"/>
      <c r="GK297" s="185"/>
      <c r="GL297" s="185"/>
      <c r="GM297" s="185"/>
      <c r="GN297" s="185"/>
      <c r="GO297" s="185"/>
      <c r="GP297" s="185"/>
      <c r="GQ297" s="185"/>
      <c r="GR297" s="185"/>
      <c r="GS297" s="185"/>
      <c r="GT297" s="185"/>
      <c r="GU297" s="185"/>
      <c r="GV297" s="185"/>
      <c r="GW297" s="185"/>
      <c r="GX297" s="185"/>
      <c r="GY297" s="185"/>
      <c r="GZ297" s="185"/>
      <c r="HA297" s="185"/>
      <c r="HB297" s="185"/>
      <c r="HC297" s="185"/>
      <c r="HD297" s="185"/>
      <c r="HE297" s="185"/>
      <c r="HF297" s="185"/>
      <c r="HG297" s="185"/>
      <c r="HH297" s="185"/>
      <c r="HI297" s="185"/>
      <c r="HJ297" s="185"/>
      <c r="HK297" s="185"/>
      <c r="HL297" s="185"/>
      <c r="HM297" s="185"/>
      <c r="HN297" s="185"/>
      <c r="HO297" s="185"/>
      <c r="HP297" s="185"/>
      <c r="HQ297" s="185"/>
      <c r="HR297" s="185"/>
      <c r="HS297" s="185"/>
      <c r="HT297" s="185"/>
      <c r="HU297" s="185"/>
      <c r="HV297" s="185"/>
      <c r="HW297" s="185"/>
      <c r="HX297" s="185"/>
      <c r="HY297" s="185"/>
      <c r="HZ297" s="185"/>
      <c r="IA297" s="185"/>
      <c r="IB297" s="185"/>
      <c r="IC297" s="185"/>
      <c r="ID297" s="185"/>
      <c r="IE297" s="185"/>
      <c r="IF297" s="185"/>
      <c r="IG297" s="185"/>
      <c r="IH297" s="185"/>
      <c r="II297" s="185"/>
      <c r="IJ297" s="185"/>
      <c r="IK297" s="185"/>
      <c r="IL297" s="185"/>
      <c r="IM297" s="185"/>
      <c r="IN297" s="185"/>
      <c r="IO297" s="185"/>
      <c r="IP297" s="185"/>
      <c r="IQ297" s="185"/>
      <c r="IR297" s="185"/>
      <c r="IS297" s="185"/>
      <c r="IT297" s="185"/>
      <c r="IU297" s="185"/>
      <c r="IV297" s="185"/>
      <c r="IW297" s="185"/>
      <c r="IX297" s="185"/>
      <c r="IY297" s="185"/>
      <c r="IZ297" s="185"/>
      <c r="JA297" s="185"/>
      <c r="JB297" s="185"/>
      <c r="JC297" s="185"/>
      <c r="JD297" s="185"/>
      <c r="JE297" s="185"/>
      <c r="JF297" s="185"/>
      <c r="JG297" s="185"/>
      <c r="JH297" s="185"/>
      <c r="JI297" s="185"/>
      <c r="JJ297" s="185"/>
      <c r="JK297" s="185"/>
      <c r="JL297" s="185"/>
      <c r="JM297" s="185"/>
      <c r="JN297" s="185"/>
      <c r="JO297" s="185"/>
      <c r="JP297" s="185"/>
      <c r="JQ297" s="185"/>
      <c r="JR297" s="185"/>
      <c r="JS297" s="185"/>
      <c r="JT297" s="185"/>
      <c r="JU297" s="185"/>
      <c r="JV297" s="185"/>
      <c r="JW297" s="185"/>
      <c r="JX297" s="185"/>
      <c r="JY297" s="185"/>
      <c r="JZ297" s="185"/>
      <c r="KA297" s="185"/>
      <c r="KB297" s="185"/>
      <c r="KC297" s="185"/>
      <c r="KD297" s="185"/>
      <c r="KE297" s="185"/>
      <c r="KF297" s="185"/>
      <c r="KG297" s="185"/>
      <c r="KH297" s="185"/>
      <c r="KI297" s="185"/>
      <c r="KJ297" s="185"/>
      <c r="KK297" s="185"/>
      <c r="KL297" s="185"/>
      <c r="KM297" s="185"/>
      <c r="KN297" s="185"/>
      <c r="KO297" s="185"/>
      <c r="KP297" s="185"/>
      <c r="KQ297" s="185"/>
      <c r="KR297" s="185"/>
      <c r="KS297" s="185"/>
      <c r="KT297" s="185"/>
      <c r="KU297" s="185"/>
      <c r="KV297" s="185"/>
      <c r="KW297" s="185"/>
      <c r="KX297" s="185"/>
      <c r="KY297" s="185"/>
      <c r="KZ297" s="185"/>
      <c r="LA297" s="185"/>
      <c r="LB297" s="185"/>
      <c r="LC297" s="185"/>
      <c r="LD297" s="185"/>
      <c r="LE297" s="185"/>
      <c r="LF297" s="185"/>
      <c r="LG297" s="185"/>
      <c r="LH297" s="185"/>
      <c r="LI297" s="185"/>
      <c r="LJ297" s="185"/>
      <c r="LK297" s="185"/>
      <c r="LL297" s="185"/>
      <c r="LM297" s="185"/>
      <c r="LN297" s="185"/>
      <c r="LO297" s="185"/>
      <c r="LP297" s="185"/>
      <c r="LQ297" s="185"/>
      <c r="LR297" s="185"/>
      <c r="LS297" s="185"/>
      <c r="LT297" s="185"/>
    </row>
    <row r="298" spans="1:332" s="190" customFormat="1" ht="15" customHeight="1">
      <c r="A298" s="196" t="str">
        <f t="shared" si="78"/>
        <v>11.1.3</v>
      </c>
      <c r="B298" s="253" t="str">
        <f t="shared" si="78"/>
        <v>SUMINISTRO E INSTALACIÓN DE TUBERÍA DE ACERO DE 1" SCH 40 (INCLUYE ACCESORIOS)</v>
      </c>
      <c r="C298" s="196" t="str">
        <f t="shared" si="78"/>
        <v>ML</v>
      </c>
      <c r="D298" s="196">
        <f t="shared" si="78"/>
        <v>150</v>
      </c>
      <c r="E298" s="196">
        <f t="shared" si="78"/>
        <v>63837.18</v>
      </c>
      <c r="F298" s="197">
        <f t="shared" si="69"/>
        <v>9575577</v>
      </c>
      <c r="G298" s="20"/>
      <c r="H298" s="21">
        <f t="shared" si="72"/>
        <v>0</v>
      </c>
      <c r="I298" s="20"/>
      <c r="J298" s="21">
        <f t="shared" si="73"/>
        <v>0</v>
      </c>
      <c r="K298" s="20"/>
      <c r="L298" s="21">
        <f t="shared" si="74"/>
        <v>0</v>
      </c>
      <c r="M298" s="20"/>
      <c r="N298" s="33">
        <f t="shared" si="77"/>
        <v>0</v>
      </c>
      <c r="O298" s="20"/>
      <c r="P298" s="22"/>
      <c r="Q298" s="20"/>
      <c r="R298" s="22"/>
      <c r="S298" s="20"/>
      <c r="T298" s="22"/>
      <c r="U298" s="20"/>
      <c r="V298" s="22"/>
      <c r="W298" s="20"/>
      <c r="X298" s="22"/>
      <c r="Y298" s="20"/>
      <c r="Z298" s="22"/>
      <c r="AA298" s="20"/>
      <c r="AB298" s="22"/>
      <c r="AC298" s="20"/>
      <c r="AD298" s="22"/>
      <c r="AE298" s="20"/>
      <c r="AF298" s="22"/>
      <c r="AG298" s="20"/>
      <c r="AH298" s="22"/>
      <c r="AI298" s="20"/>
      <c r="AJ298" s="22"/>
      <c r="AK298" s="20"/>
      <c r="AL298" s="22"/>
      <c r="AM298" s="20"/>
      <c r="AN298" s="22"/>
      <c r="AO298" s="20"/>
      <c r="AP298" s="22"/>
      <c r="AQ298" s="20"/>
      <c r="AR298" s="22"/>
      <c r="AS298" s="20"/>
      <c r="AT298" s="22"/>
      <c r="AU298" s="20"/>
      <c r="AV298" s="22"/>
      <c r="AW298" s="20"/>
      <c r="AX298" s="22"/>
      <c r="AY298" s="20"/>
      <c r="AZ298" s="22"/>
      <c r="BA298" s="20"/>
      <c r="BB298" s="22"/>
      <c r="BC298" s="20"/>
      <c r="BD298" s="22"/>
      <c r="BE298" s="20"/>
      <c r="BF298" s="22"/>
      <c r="BG298" s="83"/>
      <c r="BH298" s="84"/>
      <c r="BI298" s="20"/>
      <c r="BJ298" s="95"/>
      <c r="BK298" s="20">
        <v>0</v>
      </c>
      <c r="BL298" s="21">
        <f t="shared" si="75"/>
        <v>0</v>
      </c>
      <c r="BM298" s="20"/>
      <c r="BN298" s="95">
        <f t="shared" si="65"/>
        <v>0</v>
      </c>
      <c r="BO298" s="20"/>
      <c r="BP298" s="21">
        <f t="shared" si="76"/>
        <v>0</v>
      </c>
      <c r="BQ298" s="20"/>
      <c r="BR298" s="22"/>
      <c r="BS298" s="20"/>
      <c r="BT298" s="22"/>
      <c r="BU298" s="20"/>
      <c r="BV298" s="22"/>
      <c r="BW298" s="20"/>
      <c r="BX298" s="22"/>
      <c r="BY298" s="20"/>
      <c r="BZ298" s="172"/>
      <c r="CA298" s="20"/>
      <c r="CB298" s="164"/>
      <c r="CC298" s="20"/>
      <c r="CD298" s="178"/>
      <c r="CE298" s="20"/>
      <c r="CF298" s="95"/>
      <c r="CG298" s="20"/>
      <c r="CH298" s="95"/>
      <c r="CI298" s="20"/>
      <c r="CJ298" s="22"/>
      <c r="CK298" s="20"/>
      <c r="CL298" s="22"/>
      <c r="CM298" s="20"/>
      <c r="CN298" s="22"/>
      <c r="CO298" s="20"/>
      <c r="CP298" s="22"/>
      <c r="CQ298" s="20"/>
      <c r="CR298" s="22"/>
      <c r="CS298" s="20"/>
      <c r="CT298" s="22"/>
      <c r="CU298" s="20"/>
      <c r="CV298" s="22"/>
      <c r="CW298" s="20"/>
      <c r="CX298" s="22"/>
      <c r="CY298" s="20"/>
      <c r="CZ298" s="22"/>
      <c r="DA298" s="20"/>
      <c r="DB298" s="22"/>
      <c r="DC298" s="20"/>
      <c r="DD298" s="22"/>
      <c r="DE298" s="20"/>
      <c r="DF298" s="22"/>
      <c r="DG298" s="20"/>
      <c r="DH298" s="22"/>
      <c r="DI298" s="20"/>
      <c r="DJ298" s="22"/>
      <c r="DK298" s="20"/>
      <c r="DL298" s="22"/>
      <c r="DM298" s="20"/>
      <c r="DN298" s="22"/>
      <c r="DO298" s="20"/>
      <c r="DP298" s="22"/>
      <c r="DQ298" s="20"/>
      <c r="DR298" s="22"/>
      <c r="DS298" s="20"/>
      <c r="DT298" s="22"/>
      <c r="DU298" s="20"/>
      <c r="DV298" s="22"/>
      <c r="DW298" s="20"/>
      <c r="DX298" s="22"/>
      <c r="DY298" s="20"/>
      <c r="DZ298" s="22"/>
      <c r="EA298" s="23">
        <f t="shared" si="70"/>
        <v>0</v>
      </c>
      <c r="EB298" s="21">
        <f t="shared" si="66"/>
        <v>0</v>
      </c>
      <c r="EC298" s="193" t="e">
        <f t="shared" si="67"/>
        <v>#REF!</v>
      </c>
      <c r="ED298" s="193">
        <f t="shared" si="68"/>
        <v>0</v>
      </c>
      <c r="EE298" s="194">
        <f t="shared" si="71"/>
        <v>150</v>
      </c>
      <c r="EF298" s="185"/>
      <c r="EG298" s="185" t="s">
        <v>927</v>
      </c>
      <c r="EH298" s="185" t="s">
        <v>928</v>
      </c>
      <c r="EI298" s="185" t="s">
        <v>392</v>
      </c>
      <c r="EJ298" s="185">
        <v>150</v>
      </c>
      <c r="EK298" s="185">
        <v>63837.18</v>
      </c>
      <c r="EL298" s="185"/>
      <c r="EM298" s="185"/>
      <c r="EN298" s="185"/>
      <c r="EO298" s="185"/>
      <c r="EP298" s="185"/>
      <c r="EQ298" s="185"/>
      <c r="ER298" s="185"/>
      <c r="ES298" s="185"/>
      <c r="ET298" s="185"/>
      <c r="EU298" s="185"/>
      <c r="EV298" s="185"/>
      <c r="EW298" s="185"/>
      <c r="EX298" s="185"/>
      <c r="EY298" s="185"/>
      <c r="EZ298" s="185"/>
      <c r="FA298" s="185"/>
      <c r="FB298" s="185"/>
      <c r="FC298" s="185"/>
      <c r="FD298" s="185"/>
      <c r="FE298" s="185"/>
      <c r="FF298" s="185"/>
      <c r="FG298" s="195"/>
      <c r="FH298" s="185"/>
      <c r="FI298" s="185"/>
      <c r="FJ298" s="185"/>
      <c r="FK298" s="185"/>
      <c r="FL298" s="185"/>
      <c r="FM298" s="185"/>
      <c r="FN298" s="185"/>
      <c r="FO298" s="185"/>
      <c r="FP298" s="185"/>
      <c r="FQ298" s="185"/>
      <c r="FR298" s="185"/>
      <c r="FS298" s="185"/>
      <c r="FT298" s="185"/>
      <c r="FU298" s="185"/>
      <c r="FV298" s="185"/>
      <c r="FW298" s="185"/>
      <c r="FX298" s="185"/>
      <c r="FY298" s="185"/>
      <c r="FZ298" s="185"/>
      <c r="GA298" s="185"/>
      <c r="GB298" s="185"/>
      <c r="GC298" s="185"/>
      <c r="GD298" s="185"/>
      <c r="GE298" s="185"/>
      <c r="GF298" s="185"/>
      <c r="GG298" s="185"/>
      <c r="GH298" s="185"/>
      <c r="GI298" s="185"/>
      <c r="GJ298" s="185"/>
      <c r="GK298" s="185"/>
      <c r="GL298" s="185"/>
      <c r="GM298" s="185"/>
      <c r="GN298" s="185"/>
      <c r="GO298" s="185"/>
      <c r="GP298" s="185"/>
      <c r="GQ298" s="185"/>
      <c r="GR298" s="185"/>
      <c r="GS298" s="185"/>
      <c r="GT298" s="185"/>
      <c r="GU298" s="185"/>
      <c r="GV298" s="185"/>
      <c r="GW298" s="185"/>
      <c r="GX298" s="185"/>
      <c r="GY298" s="185"/>
      <c r="GZ298" s="185"/>
      <c r="HA298" s="185"/>
      <c r="HB298" s="185"/>
      <c r="HC298" s="185"/>
      <c r="HD298" s="185"/>
      <c r="HE298" s="185"/>
      <c r="HF298" s="185"/>
      <c r="HG298" s="185"/>
      <c r="HH298" s="185"/>
      <c r="HI298" s="185"/>
      <c r="HJ298" s="185"/>
      <c r="HK298" s="185"/>
      <c r="HL298" s="185"/>
      <c r="HM298" s="185"/>
      <c r="HN298" s="185"/>
      <c r="HO298" s="185"/>
      <c r="HP298" s="185"/>
      <c r="HQ298" s="185"/>
      <c r="HR298" s="185"/>
      <c r="HS298" s="185"/>
      <c r="HT298" s="185"/>
      <c r="HU298" s="185"/>
      <c r="HV298" s="185"/>
      <c r="HW298" s="185"/>
      <c r="HX298" s="185"/>
      <c r="HY298" s="185"/>
      <c r="HZ298" s="185"/>
      <c r="IA298" s="185"/>
      <c r="IB298" s="185"/>
      <c r="IC298" s="185"/>
      <c r="ID298" s="185"/>
      <c r="IE298" s="185"/>
      <c r="IF298" s="185"/>
      <c r="IG298" s="185"/>
      <c r="IH298" s="185"/>
      <c r="II298" s="185"/>
      <c r="IJ298" s="185"/>
      <c r="IK298" s="185"/>
      <c r="IL298" s="185"/>
      <c r="IM298" s="185"/>
      <c r="IN298" s="185"/>
      <c r="IO298" s="185"/>
      <c r="IP298" s="185"/>
      <c r="IQ298" s="185"/>
      <c r="IR298" s="185"/>
      <c r="IS298" s="185"/>
      <c r="IT298" s="185"/>
      <c r="IU298" s="185"/>
      <c r="IV298" s="185"/>
      <c r="IW298" s="185"/>
      <c r="IX298" s="185"/>
      <c r="IY298" s="185"/>
      <c r="IZ298" s="185"/>
      <c r="JA298" s="185"/>
      <c r="JB298" s="185"/>
      <c r="JC298" s="185"/>
      <c r="JD298" s="185"/>
      <c r="JE298" s="185"/>
      <c r="JF298" s="185"/>
      <c r="JG298" s="185"/>
      <c r="JH298" s="185"/>
      <c r="JI298" s="185"/>
      <c r="JJ298" s="185"/>
      <c r="JK298" s="185"/>
      <c r="JL298" s="185"/>
      <c r="JM298" s="185"/>
      <c r="JN298" s="185"/>
      <c r="JO298" s="185"/>
      <c r="JP298" s="185"/>
      <c r="JQ298" s="185"/>
      <c r="JR298" s="185"/>
      <c r="JS298" s="185"/>
      <c r="JT298" s="185"/>
      <c r="JU298" s="185"/>
      <c r="JV298" s="185"/>
      <c r="JW298" s="185"/>
      <c r="JX298" s="185"/>
      <c r="JY298" s="185"/>
      <c r="JZ298" s="185"/>
      <c r="KA298" s="185"/>
      <c r="KB298" s="185"/>
      <c r="KC298" s="185"/>
      <c r="KD298" s="185"/>
      <c r="KE298" s="185"/>
      <c r="KF298" s="185"/>
      <c r="KG298" s="185"/>
      <c r="KH298" s="185"/>
      <c r="KI298" s="185"/>
      <c r="KJ298" s="185"/>
      <c r="KK298" s="185"/>
      <c r="KL298" s="185"/>
      <c r="KM298" s="185"/>
      <c r="KN298" s="185"/>
      <c r="KO298" s="185"/>
      <c r="KP298" s="185"/>
      <c r="KQ298" s="185"/>
      <c r="KR298" s="185"/>
      <c r="KS298" s="185"/>
      <c r="KT298" s="185"/>
      <c r="KU298" s="185"/>
      <c r="KV298" s="185"/>
      <c r="KW298" s="185"/>
      <c r="KX298" s="185"/>
      <c r="KY298" s="185"/>
      <c r="KZ298" s="185"/>
      <c r="LA298" s="185"/>
      <c r="LB298" s="185"/>
      <c r="LC298" s="185"/>
      <c r="LD298" s="185"/>
      <c r="LE298" s="185"/>
      <c r="LF298" s="185"/>
      <c r="LG298" s="185"/>
      <c r="LH298" s="185"/>
      <c r="LI298" s="185"/>
      <c r="LJ298" s="185"/>
      <c r="LK298" s="185"/>
      <c r="LL298" s="185"/>
      <c r="LM298" s="185"/>
      <c r="LN298" s="185"/>
      <c r="LO298" s="185"/>
      <c r="LP298" s="185"/>
      <c r="LQ298" s="185"/>
      <c r="LR298" s="185"/>
      <c r="LS298" s="185"/>
      <c r="LT298" s="185"/>
    </row>
    <row r="299" spans="1:332" ht="15" customHeight="1">
      <c r="A299" s="196" t="str">
        <f t="shared" si="78"/>
        <v>11.1.4</v>
      </c>
      <c r="B299" s="253" t="str">
        <f t="shared" si="78"/>
        <v>SUMINISTRO E INSTALACIÓN DE VÁLVULA DE BOLA EN ACERO PARA GAS 1/2"</v>
      </c>
      <c r="C299" s="196" t="str">
        <f t="shared" si="78"/>
        <v>UN</v>
      </c>
      <c r="D299" s="196">
        <f t="shared" si="78"/>
        <v>14</v>
      </c>
      <c r="E299" s="196">
        <f t="shared" si="78"/>
        <v>51239.43</v>
      </c>
      <c r="F299" s="197">
        <f t="shared" si="69"/>
        <v>717352.02</v>
      </c>
      <c r="G299" s="20"/>
      <c r="H299" s="21">
        <f t="shared" si="72"/>
        <v>0</v>
      </c>
      <c r="I299" s="20"/>
      <c r="J299" s="21">
        <f t="shared" si="73"/>
        <v>0</v>
      </c>
      <c r="K299" s="20"/>
      <c r="L299" s="21">
        <f t="shared" si="74"/>
        <v>0</v>
      </c>
      <c r="M299" s="20"/>
      <c r="N299" s="33">
        <f t="shared" si="77"/>
        <v>0</v>
      </c>
      <c r="O299" s="20"/>
      <c r="P299" s="22"/>
      <c r="Q299" s="20"/>
      <c r="R299" s="22"/>
      <c r="S299" s="20"/>
      <c r="T299" s="22"/>
      <c r="U299" s="20"/>
      <c r="V299" s="22"/>
      <c r="W299" s="20"/>
      <c r="X299" s="22"/>
      <c r="Y299" s="20"/>
      <c r="Z299" s="22"/>
      <c r="AA299" s="20"/>
      <c r="AB299" s="22"/>
      <c r="AC299" s="20"/>
      <c r="AD299" s="22"/>
      <c r="AE299" s="20"/>
      <c r="AF299" s="22"/>
      <c r="AG299" s="20"/>
      <c r="AH299" s="22"/>
      <c r="AI299" s="20"/>
      <c r="AJ299" s="22"/>
      <c r="AK299" s="20"/>
      <c r="AL299" s="22"/>
      <c r="AM299" s="20"/>
      <c r="AN299" s="22"/>
      <c r="AO299" s="20"/>
      <c r="AP299" s="22"/>
      <c r="AQ299" s="20"/>
      <c r="AR299" s="22"/>
      <c r="AS299" s="20"/>
      <c r="AT299" s="22"/>
      <c r="AU299" s="20"/>
      <c r="AV299" s="22"/>
      <c r="AW299" s="20"/>
      <c r="AX299" s="22"/>
      <c r="AY299" s="20"/>
      <c r="AZ299" s="22"/>
      <c r="BA299" s="20"/>
      <c r="BB299" s="22"/>
      <c r="BC299" s="20"/>
      <c r="BD299" s="22"/>
      <c r="BE299" s="20"/>
      <c r="BF299" s="22"/>
      <c r="BG299" s="83"/>
      <c r="BH299" s="84"/>
      <c r="BI299" s="20"/>
      <c r="BJ299" s="95"/>
      <c r="BK299" s="20">
        <v>0</v>
      </c>
      <c r="BL299" s="21">
        <f t="shared" si="75"/>
        <v>0</v>
      </c>
      <c r="BM299" s="20"/>
      <c r="BN299" s="95">
        <f t="shared" si="65"/>
        <v>0</v>
      </c>
      <c r="BO299" s="20"/>
      <c r="BP299" s="21">
        <f t="shared" si="76"/>
        <v>0</v>
      </c>
      <c r="BQ299" s="20"/>
      <c r="BR299" s="22"/>
      <c r="BS299" s="20"/>
      <c r="BT299" s="22"/>
      <c r="BU299" s="20"/>
      <c r="BV299" s="22"/>
      <c r="BW299" s="20"/>
      <c r="BX299" s="22"/>
      <c r="BY299" s="20"/>
      <c r="BZ299" s="172"/>
      <c r="CA299" s="20"/>
      <c r="CB299" s="164"/>
      <c r="CC299" s="20"/>
      <c r="CD299" s="178"/>
      <c r="CE299" s="20"/>
      <c r="CF299" s="95"/>
      <c r="CG299" s="20"/>
      <c r="CH299" s="95"/>
      <c r="CI299" s="20"/>
      <c r="CJ299" s="22"/>
      <c r="CK299" s="20"/>
      <c r="CL299" s="22"/>
      <c r="CM299" s="20"/>
      <c r="CN299" s="22"/>
      <c r="CO299" s="20"/>
      <c r="CP299" s="22"/>
      <c r="CQ299" s="20"/>
      <c r="CR299" s="22"/>
      <c r="CS299" s="20"/>
      <c r="CT299" s="22"/>
      <c r="CU299" s="20"/>
      <c r="CV299" s="22"/>
      <c r="CW299" s="20"/>
      <c r="CX299" s="22"/>
      <c r="CY299" s="20"/>
      <c r="CZ299" s="22"/>
      <c r="DA299" s="20"/>
      <c r="DB299" s="22"/>
      <c r="DC299" s="20"/>
      <c r="DD299" s="22"/>
      <c r="DE299" s="20"/>
      <c r="DF299" s="22"/>
      <c r="DG299" s="20"/>
      <c r="DH299" s="22"/>
      <c r="DI299" s="20"/>
      <c r="DJ299" s="22"/>
      <c r="DK299" s="20"/>
      <c r="DL299" s="22"/>
      <c r="DM299" s="20"/>
      <c r="DN299" s="22"/>
      <c r="DO299" s="20"/>
      <c r="DP299" s="22"/>
      <c r="DQ299" s="20"/>
      <c r="DR299" s="22"/>
      <c r="DS299" s="20"/>
      <c r="DT299" s="22"/>
      <c r="DU299" s="20"/>
      <c r="DV299" s="22"/>
      <c r="DW299" s="20"/>
      <c r="DX299" s="22"/>
      <c r="DY299" s="20"/>
      <c r="DZ299" s="22"/>
      <c r="EA299" s="23">
        <f t="shared" si="70"/>
        <v>0</v>
      </c>
      <c r="EB299" s="21">
        <f t="shared" si="66"/>
        <v>0</v>
      </c>
      <c r="EC299" s="193" t="e">
        <f t="shared" si="67"/>
        <v>#REF!</v>
      </c>
      <c r="ED299" s="193">
        <f t="shared" si="68"/>
        <v>0</v>
      </c>
      <c r="EE299" s="194">
        <f t="shared" si="71"/>
        <v>14</v>
      </c>
      <c r="EF299" s="185"/>
      <c r="EG299" s="185" t="s">
        <v>929</v>
      </c>
      <c r="EH299" s="185" t="s">
        <v>930</v>
      </c>
      <c r="EI299" s="185" t="s">
        <v>389</v>
      </c>
      <c r="EJ299" s="185">
        <v>14</v>
      </c>
      <c r="EK299" s="185">
        <v>51239.43</v>
      </c>
      <c r="EL299" s="185"/>
      <c r="EM299" s="185"/>
      <c r="EN299" s="185"/>
      <c r="EO299" s="185"/>
      <c r="EP299" s="185"/>
      <c r="EQ299" s="185"/>
      <c r="ER299" s="185"/>
      <c r="ES299" s="185"/>
      <c r="ET299" s="185"/>
      <c r="EU299" s="185"/>
      <c r="EV299" s="185"/>
      <c r="EW299" s="185"/>
      <c r="EX299" s="185"/>
      <c r="EY299" s="185"/>
      <c r="EZ299" s="185"/>
      <c r="FA299" s="185"/>
      <c r="FB299" s="185"/>
      <c r="FC299" s="185"/>
      <c r="FD299" s="185"/>
      <c r="FE299" s="185"/>
      <c r="FF299" s="185"/>
      <c r="FG299" s="195"/>
      <c r="FH299" s="185"/>
      <c r="FI299" s="185"/>
      <c r="FJ299" s="185"/>
      <c r="FK299" s="185"/>
      <c r="FL299" s="185"/>
      <c r="FM299" s="185"/>
      <c r="FN299" s="185"/>
      <c r="FO299" s="185"/>
      <c r="FP299" s="185"/>
      <c r="FQ299" s="185"/>
      <c r="FR299" s="185"/>
      <c r="FS299" s="185"/>
      <c r="FT299" s="185"/>
      <c r="FU299" s="185"/>
      <c r="FV299" s="185"/>
      <c r="FW299" s="185"/>
      <c r="FX299" s="185"/>
      <c r="FY299" s="185"/>
      <c r="FZ299" s="185"/>
      <c r="GA299" s="185"/>
      <c r="GB299" s="185"/>
      <c r="GC299" s="185"/>
      <c r="GD299" s="185"/>
      <c r="GE299" s="185"/>
      <c r="GF299" s="185"/>
      <c r="GG299" s="185"/>
      <c r="GH299" s="185"/>
      <c r="GI299" s="185"/>
      <c r="GJ299" s="185"/>
      <c r="GK299" s="185"/>
      <c r="GL299" s="185"/>
      <c r="GM299" s="185"/>
      <c r="GN299" s="185"/>
      <c r="GO299" s="185"/>
      <c r="GP299" s="185"/>
      <c r="GQ299" s="185"/>
      <c r="GR299" s="185"/>
      <c r="GS299" s="185"/>
      <c r="GT299" s="185"/>
      <c r="GU299" s="185"/>
      <c r="GV299" s="185"/>
      <c r="GW299" s="185"/>
      <c r="GX299" s="185"/>
      <c r="GY299" s="185"/>
      <c r="GZ299" s="185"/>
      <c r="HA299" s="185"/>
      <c r="HB299" s="185"/>
      <c r="HC299" s="185"/>
      <c r="HD299" s="185"/>
      <c r="HE299" s="185"/>
      <c r="HF299" s="185"/>
      <c r="HG299" s="185"/>
      <c r="HH299" s="185"/>
      <c r="HI299" s="185"/>
      <c r="HJ299" s="185"/>
      <c r="HK299" s="185"/>
      <c r="HL299" s="185"/>
      <c r="HM299" s="185"/>
      <c r="HN299" s="185"/>
      <c r="HO299" s="185"/>
      <c r="HP299" s="185"/>
      <c r="HQ299" s="185"/>
      <c r="HR299" s="185"/>
      <c r="HS299" s="185"/>
      <c r="HT299" s="185"/>
      <c r="HU299" s="185"/>
      <c r="HV299" s="185"/>
      <c r="HW299" s="185"/>
      <c r="HX299" s="185"/>
      <c r="HY299" s="185"/>
      <c r="HZ299" s="185"/>
      <c r="IA299" s="185"/>
      <c r="IB299" s="185"/>
      <c r="IC299" s="185"/>
      <c r="ID299" s="185"/>
      <c r="IE299" s="185"/>
      <c r="IF299" s="185"/>
      <c r="IG299" s="185"/>
      <c r="IH299" s="185"/>
      <c r="II299" s="185"/>
      <c r="IJ299" s="185"/>
      <c r="IK299" s="185"/>
      <c r="IL299" s="185"/>
      <c r="IM299" s="185"/>
      <c r="IN299" s="185"/>
      <c r="IO299" s="185"/>
      <c r="IP299" s="185"/>
      <c r="IQ299" s="185"/>
      <c r="IR299" s="185"/>
      <c r="IS299" s="185"/>
      <c r="IT299" s="185"/>
      <c r="IU299" s="185"/>
      <c r="IV299" s="185"/>
      <c r="IW299" s="185"/>
      <c r="IX299" s="185"/>
      <c r="IY299" s="185"/>
      <c r="IZ299" s="185"/>
      <c r="JA299" s="185"/>
      <c r="JB299" s="185"/>
      <c r="JC299" s="185"/>
      <c r="JD299" s="185"/>
      <c r="JE299" s="185"/>
      <c r="JF299" s="185"/>
      <c r="JG299" s="185"/>
      <c r="JH299" s="185"/>
      <c r="JI299" s="185"/>
      <c r="JJ299" s="185"/>
      <c r="JK299" s="185"/>
      <c r="JL299" s="185"/>
      <c r="JM299" s="185"/>
      <c r="JN299" s="185"/>
      <c r="JO299" s="185"/>
      <c r="JP299" s="185"/>
      <c r="JQ299" s="185"/>
      <c r="JR299" s="185"/>
      <c r="JS299" s="185"/>
      <c r="JT299" s="185"/>
      <c r="JU299" s="185"/>
      <c r="JV299" s="185"/>
      <c r="JW299" s="185"/>
      <c r="JX299" s="185"/>
      <c r="JY299" s="185"/>
      <c r="JZ299" s="185"/>
      <c r="KA299" s="185"/>
      <c r="KB299" s="185"/>
      <c r="KC299" s="185"/>
      <c r="KD299" s="185"/>
      <c r="KE299" s="185"/>
      <c r="KF299" s="185"/>
      <c r="KG299" s="185"/>
      <c r="KH299" s="185"/>
      <c r="KI299" s="185"/>
      <c r="KJ299" s="185"/>
      <c r="KK299" s="185"/>
      <c r="KL299" s="185"/>
      <c r="KM299" s="185"/>
      <c r="KN299" s="185"/>
      <c r="KO299" s="185"/>
      <c r="KP299" s="185"/>
      <c r="KQ299" s="185"/>
      <c r="KR299" s="185"/>
      <c r="KS299" s="185"/>
      <c r="KT299" s="185"/>
      <c r="KU299" s="185"/>
      <c r="KV299" s="185"/>
      <c r="KW299" s="185"/>
      <c r="KX299" s="185"/>
      <c r="KY299" s="185"/>
      <c r="KZ299" s="185"/>
      <c r="LA299" s="185"/>
      <c r="LB299" s="185"/>
      <c r="LC299" s="185"/>
      <c r="LD299" s="185"/>
      <c r="LE299" s="185"/>
      <c r="LF299" s="185"/>
      <c r="LG299" s="185"/>
      <c r="LH299" s="185"/>
      <c r="LI299" s="185"/>
      <c r="LJ299" s="185"/>
      <c r="LK299" s="185"/>
      <c r="LL299" s="185"/>
      <c r="LM299" s="185"/>
      <c r="LN299" s="185"/>
      <c r="LO299" s="185"/>
      <c r="LP299" s="185"/>
      <c r="LQ299" s="185"/>
      <c r="LR299" s="185"/>
      <c r="LS299" s="185"/>
      <c r="LT299" s="185"/>
    </row>
    <row r="300" spans="1:332" ht="15" customHeight="1">
      <c r="A300" s="196" t="str">
        <f t="shared" si="78"/>
        <v>11.1.5</v>
      </c>
      <c r="B300" s="253" t="str">
        <f t="shared" si="78"/>
        <v>SUMINISTRO E INSTALACIÓN DE VÁLVULA DE BOLA EN ACERO PARA GAS 3/4"</v>
      </c>
      <c r="C300" s="196" t="str">
        <f t="shared" si="78"/>
        <v>UN</v>
      </c>
      <c r="D300" s="196">
        <f t="shared" si="78"/>
        <v>4</v>
      </c>
      <c r="E300" s="196">
        <f t="shared" si="78"/>
        <v>55883.519999999997</v>
      </c>
      <c r="F300" s="197">
        <f t="shared" si="69"/>
        <v>223534.07999999999</v>
      </c>
      <c r="G300" s="20"/>
      <c r="H300" s="21">
        <f t="shared" si="72"/>
        <v>0</v>
      </c>
      <c r="I300" s="20"/>
      <c r="J300" s="21">
        <f t="shared" si="73"/>
        <v>0</v>
      </c>
      <c r="K300" s="20"/>
      <c r="L300" s="21">
        <f t="shared" si="74"/>
        <v>0</v>
      </c>
      <c r="M300" s="20"/>
      <c r="N300" s="33">
        <f t="shared" si="77"/>
        <v>0</v>
      </c>
      <c r="O300" s="20"/>
      <c r="P300" s="22"/>
      <c r="Q300" s="20"/>
      <c r="R300" s="22"/>
      <c r="S300" s="20"/>
      <c r="T300" s="22"/>
      <c r="U300" s="20"/>
      <c r="V300" s="22"/>
      <c r="W300" s="20"/>
      <c r="X300" s="22"/>
      <c r="Y300" s="20"/>
      <c r="Z300" s="22"/>
      <c r="AA300" s="20"/>
      <c r="AB300" s="22"/>
      <c r="AC300" s="20"/>
      <c r="AD300" s="22"/>
      <c r="AE300" s="20"/>
      <c r="AF300" s="22"/>
      <c r="AG300" s="20"/>
      <c r="AH300" s="22"/>
      <c r="AI300" s="20"/>
      <c r="AJ300" s="22"/>
      <c r="AK300" s="20"/>
      <c r="AL300" s="22"/>
      <c r="AM300" s="20"/>
      <c r="AN300" s="22"/>
      <c r="AO300" s="20"/>
      <c r="AP300" s="22"/>
      <c r="AQ300" s="20"/>
      <c r="AR300" s="22"/>
      <c r="AS300" s="20"/>
      <c r="AT300" s="22"/>
      <c r="AU300" s="20"/>
      <c r="AV300" s="22"/>
      <c r="AW300" s="20"/>
      <c r="AX300" s="22"/>
      <c r="AY300" s="20"/>
      <c r="AZ300" s="22"/>
      <c r="BA300" s="20"/>
      <c r="BB300" s="22"/>
      <c r="BC300" s="20"/>
      <c r="BD300" s="22"/>
      <c r="BE300" s="20"/>
      <c r="BF300" s="22"/>
      <c r="BG300" s="83"/>
      <c r="BH300" s="84"/>
      <c r="BI300" s="20"/>
      <c r="BJ300" s="95"/>
      <c r="BK300" s="20">
        <v>0</v>
      </c>
      <c r="BL300" s="21">
        <f t="shared" si="75"/>
        <v>0</v>
      </c>
      <c r="BM300" s="20"/>
      <c r="BN300" s="95">
        <f t="shared" si="65"/>
        <v>0</v>
      </c>
      <c r="BO300" s="20"/>
      <c r="BP300" s="21">
        <f t="shared" si="76"/>
        <v>0</v>
      </c>
      <c r="BQ300" s="20"/>
      <c r="BR300" s="22"/>
      <c r="BS300" s="20"/>
      <c r="BT300" s="22"/>
      <c r="BU300" s="20"/>
      <c r="BV300" s="22"/>
      <c r="BW300" s="20"/>
      <c r="BX300" s="22"/>
      <c r="BY300" s="20"/>
      <c r="BZ300" s="172"/>
      <c r="CA300" s="20"/>
      <c r="CB300" s="164"/>
      <c r="CC300" s="20"/>
      <c r="CD300" s="178"/>
      <c r="CE300" s="20"/>
      <c r="CF300" s="95"/>
      <c r="CG300" s="20"/>
      <c r="CH300" s="95"/>
      <c r="CI300" s="20"/>
      <c r="CJ300" s="22"/>
      <c r="CK300" s="20"/>
      <c r="CL300" s="22"/>
      <c r="CM300" s="20"/>
      <c r="CN300" s="22"/>
      <c r="CO300" s="20"/>
      <c r="CP300" s="22"/>
      <c r="CQ300" s="20"/>
      <c r="CR300" s="22"/>
      <c r="CS300" s="20"/>
      <c r="CT300" s="22"/>
      <c r="CU300" s="20"/>
      <c r="CV300" s="22"/>
      <c r="CW300" s="20"/>
      <c r="CX300" s="22"/>
      <c r="CY300" s="20"/>
      <c r="CZ300" s="22"/>
      <c r="DA300" s="20"/>
      <c r="DB300" s="22"/>
      <c r="DC300" s="20"/>
      <c r="DD300" s="22"/>
      <c r="DE300" s="20"/>
      <c r="DF300" s="22"/>
      <c r="DG300" s="20"/>
      <c r="DH300" s="22"/>
      <c r="DI300" s="20"/>
      <c r="DJ300" s="22"/>
      <c r="DK300" s="20"/>
      <c r="DL300" s="22"/>
      <c r="DM300" s="20"/>
      <c r="DN300" s="22"/>
      <c r="DO300" s="20"/>
      <c r="DP300" s="22"/>
      <c r="DQ300" s="20"/>
      <c r="DR300" s="22"/>
      <c r="DS300" s="20"/>
      <c r="DT300" s="22"/>
      <c r="DU300" s="20"/>
      <c r="DV300" s="22"/>
      <c r="DW300" s="20"/>
      <c r="DX300" s="22"/>
      <c r="DY300" s="20"/>
      <c r="DZ300" s="22"/>
      <c r="EA300" s="23">
        <f t="shared" si="70"/>
        <v>0</v>
      </c>
      <c r="EB300" s="21">
        <f t="shared" si="66"/>
        <v>0</v>
      </c>
      <c r="EC300" s="193" t="e">
        <f t="shared" si="67"/>
        <v>#REF!</v>
      </c>
      <c r="ED300" s="193">
        <f t="shared" si="68"/>
        <v>0</v>
      </c>
      <c r="EE300" s="194">
        <f t="shared" si="71"/>
        <v>4</v>
      </c>
      <c r="EF300" s="185"/>
      <c r="EG300" s="185" t="s">
        <v>931</v>
      </c>
      <c r="EH300" s="185" t="s">
        <v>932</v>
      </c>
      <c r="EI300" s="185" t="s">
        <v>389</v>
      </c>
      <c r="EJ300" s="185">
        <v>4</v>
      </c>
      <c r="EK300" s="185">
        <v>55883.519999999997</v>
      </c>
      <c r="EL300" s="185"/>
      <c r="EM300" s="185"/>
      <c r="EN300" s="185"/>
      <c r="EO300" s="185"/>
      <c r="EP300" s="185"/>
      <c r="EQ300" s="185"/>
      <c r="ER300" s="185"/>
      <c r="ES300" s="185"/>
      <c r="ET300" s="185"/>
      <c r="EU300" s="185"/>
      <c r="EV300" s="185"/>
      <c r="EW300" s="185"/>
      <c r="EX300" s="185"/>
      <c r="EY300" s="185"/>
      <c r="EZ300" s="185"/>
      <c r="FA300" s="185"/>
      <c r="FB300" s="185"/>
      <c r="FC300" s="185"/>
      <c r="FD300" s="185"/>
      <c r="FE300" s="185"/>
      <c r="FF300" s="185"/>
      <c r="FG300" s="195"/>
      <c r="FH300" s="185"/>
      <c r="FI300" s="185"/>
      <c r="FJ300" s="185"/>
      <c r="FK300" s="185"/>
      <c r="FL300" s="185"/>
      <c r="FM300" s="185"/>
      <c r="FN300" s="185"/>
      <c r="FO300" s="185"/>
      <c r="FP300" s="185"/>
      <c r="FQ300" s="185"/>
      <c r="FR300" s="185"/>
      <c r="FS300" s="185"/>
      <c r="FT300" s="185"/>
      <c r="FU300" s="185"/>
      <c r="FV300" s="185"/>
      <c r="FW300" s="185"/>
      <c r="FX300" s="185"/>
      <c r="FY300" s="185"/>
      <c r="FZ300" s="185"/>
      <c r="GA300" s="185"/>
      <c r="GB300" s="185"/>
      <c r="GC300" s="185"/>
      <c r="GD300" s="185"/>
      <c r="GE300" s="185"/>
      <c r="GF300" s="185"/>
      <c r="GG300" s="185"/>
      <c r="GH300" s="185"/>
      <c r="GI300" s="185"/>
      <c r="GJ300" s="185"/>
      <c r="GK300" s="185"/>
      <c r="GL300" s="185"/>
      <c r="GM300" s="185"/>
      <c r="GN300" s="185"/>
      <c r="GO300" s="185"/>
      <c r="GP300" s="185"/>
      <c r="GQ300" s="185"/>
      <c r="GR300" s="185"/>
      <c r="GS300" s="185"/>
      <c r="GT300" s="185"/>
      <c r="GU300" s="185"/>
      <c r="GV300" s="185"/>
      <c r="GW300" s="185"/>
      <c r="GX300" s="185"/>
      <c r="GY300" s="185"/>
      <c r="GZ300" s="185"/>
      <c r="HA300" s="185"/>
      <c r="HB300" s="185"/>
      <c r="HC300" s="185"/>
      <c r="HD300" s="185"/>
      <c r="HE300" s="185"/>
      <c r="HF300" s="185"/>
      <c r="HG300" s="185"/>
      <c r="HH300" s="185"/>
      <c r="HI300" s="185"/>
      <c r="HJ300" s="185"/>
      <c r="HK300" s="185"/>
      <c r="HL300" s="185"/>
      <c r="HM300" s="185"/>
      <c r="HN300" s="185"/>
      <c r="HO300" s="185"/>
      <c r="HP300" s="185"/>
      <c r="HQ300" s="185"/>
      <c r="HR300" s="185"/>
      <c r="HS300" s="185"/>
      <c r="HT300" s="185"/>
      <c r="HU300" s="185"/>
      <c r="HV300" s="185"/>
      <c r="HW300" s="185"/>
      <c r="HX300" s="185"/>
      <c r="HY300" s="185"/>
      <c r="HZ300" s="185"/>
      <c r="IA300" s="185"/>
      <c r="IB300" s="185"/>
      <c r="IC300" s="185"/>
      <c r="ID300" s="185"/>
      <c r="IE300" s="185"/>
      <c r="IF300" s="185"/>
      <c r="IG300" s="185"/>
      <c r="IH300" s="185"/>
      <c r="II300" s="185"/>
      <c r="IJ300" s="185"/>
      <c r="IK300" s="185"/>
      <c r="IL300" s="185"/>
      <c r="IM300" s="185"/>
      <c r="IN300" s="185"/>
      <c r="IO300" s="185"/>
      <c r="IP300" s="185"/>
      <c r="IQ300" s="185"/>
      <c r="IR300" s="185"/>
      <c r="IS300" s="185"/>
      <c r="IT300" s="185"/>
      <c r="IU300" s="185"/>
      <c r="IV300" s="185"/>
      <c r="IW300" s="185"/>
      <c r="IX300" s="185"/>
      <c r="IY300" s="185"/>
      <c r="IZ300" s="185"/>
      <c r="JA300" s="185"/>
      <c r="JB300" s="185"/>
      <c r="JC300" s="185"/>
      <c r="JD300" s="185"/>
      <c r="JE300" s="185"/>
      <c r="JF300" s="185"/>
      <c r="JG300" s="185"/>
      <c r="JH300" s="185"/>
      <c r="JI300" s="185"/>
      <c r="JJ300" s="185"/>
      <c r="JK300" s="185"/>
      <c r="JL300" s="185"/>
      <c r="JM300" s="185"/>
      <c r="JN300" s="185"/>
      <c r="JO300" s="185"/>
      <c r="JP300" s="185"/>
      <c r="JQ300" s="185"/>
      <c r="JR300" s="185"/>
      <c r="JS300" s="185"/>
      <c r="JT300" s="185"/>
      <c r="JU300" s="185"/>
      <c r="JV300" s="185"/>
      <c r="JW300" s="185"/>
      <c r="JX300" s="185"/>
      <c r="JY300" s="185"/>
      <c r="JZ300" s="185"/>
      <c r="KA300" s="185"/>
      <c r="KB300" s="185"/>
      <c r="KC300" s="185"/>
      <c r="KD300" s="185"/>
      <c r="KE300" s="185"/>
      <c r="KF300" s="185"/>
      <c r="KG300" s="185"/>
      <c r="KH300" s="185"/>
      <c r="KI300" s="185"/>
      <c r="KJ300" s="185"/>
      <c r="KK300" s="185"/>
      <c r="KL300" s="185"/>
      <c r="KM300" s="185"/>
      <c r="KN300" s="185"/>
      <c r="KO300" s="185"/>
      <c r="KP300" s="185"/>
      <c r="KQ300" s="185"/>
      <c r="KR300" s="185"/>
      <c r="KS300" s="185"/>
      <c r="KT300" s="185"/>
      <c r="KU300" s="185"/>
      <c r="KV300" s="185"/>
      <c r="KW300" s="185"/>
      <c r="KX300" s="185"/>
      <c r="KY300" s="185"/>
      <c r="KZ300" s="185"/>
      <c r="LA300" s="185"/>
      <c r="LB300" s="185"/>
      <c r="LC300" s="185"/>
      <c r="LD300" s="185"/>
      <c r="LE300" s="185"/>
      <c r="LF300" s="185"/>
      <c r="LG300" s="185"/>
      <c r="LH300" s="185"/>
      <c r="LI300" s="185"/>
      <c r="LJ300" s="185"/>
      <c r="LK300" s="185"/>
      <c r="LL300" s="185"/>
      <c r="LM300" s="185"/>
      <c r="LN300" s="185"/>
      <c r="LO300" s="185"/>
      <c r="LP300" s="185"/>
      <c r="LQ300" s="185"/>
      <c r="LR300" s="185"/>
      <c r="LS300" s="185"/>
      <c r="LT300" s="185"/>
    </row>
    <row r="301" spans="1:332" s="185" customFormat="1" ht="15" customHeight="1">
      <c r="A301" s="196" t="str">
        <f t="shared" si="78"/>
        <v>11.1.6</v>
      </c>
      <c r="B301" s="253" t="str">
        <f t="shared" si="78"/>
        <v>SUMINISTRO E INSTALACIÓN DE VÁLVULA DE BOLA EN ACERO PARA GAS 1"</v>
      </c>
      <c r="C301" s="196" t="str">
        <f t="shared" si="78"/>
        <v>UN</v>
      </c>
      <c r="D301" s="196">
        <f t="shared" si="78"/>
        <v>5</v>
      </c>
      <c r="E301" s="196">
        <f t="shared" si="78"/>
        <v>151646.22</v>
      </c>
      <c r="F301" s="197">
        <f t="shared" si="69"/>
        <v>758231.1</v>
      </c>
      <c r="G301" s="20"/>
      <c r="H301" s="21">
        <f t="shared" si="72"/>
        <v>0</v>
      </c>
      <c r="I301" s="20"/>
      <c r="J301" s="21">
        <f t="shared" si="73"/>
        <v>0</v>
      </c>
      <c r="K301" s="20"/>
      <c r="L301" s="21">
        <f t="shared" si="74"/>
        <v>0</v>
      </c>
      <c r="M301" s="20"/>
      <c r="N301" s="33">
        <f t="shared" si="77"/>
        <v>0</v>
      </c>
      <c r="O301" s="20"/>
      <c r="P301" s="22"/>
      <c r="Q301" s="20"/>
      <c r="R301" s="22"/>
      <c r="S301" s="20"/>
      <c r="T301" s="22"/>
      <c r="U301" s="20"/>
      <c r="V301" s="22"/>
      <c r="W301" s="20"/>
      <c r="X301" s="22"/>
      <c r="Y301" s="20"/>
      <c r="Z301" s="22"/>
      <c r="AA301" s="20"/>
      <c r="AB301" s="22"/>
      <c r="AC301" s="20"/>
      <c r="AD301" s="22"/>
      <c r="AE301" s="20"/>
      <c r="AF301" s="22"/>
      <c r="AG301" s="20"/>
      <c r="AH301" s="22"/>
      <c r="AI301" s="20"/>
      <c r="AJ301" s="22"/>
      <c r="AK301" s="20"/>
      <c r="AL301" s="22"/>
      <c r="AM301" s="20"/>
      <c r="AN301" s="22"/>
      <c r="AO301" s="20"/>
      <c r="AP301" s="22"/>
      <c r="AQ301" s="20"/>
      <c r="AR301" s="22"/>
      <c r="AS301" s="20"/>
      <c r="AT301" s="22"/>
      <c r="AU301" s="20"/>
      <c r="AV301" s="22"/>
      <c r="AW301" s="20"/>
      <c r="AX301" s="22"/>
      <c r="AY301" s="20"/>
      <c r="AZ301" s="22"/>
      <c r="BA301" s="20"/>
      <c r="BB301" s="22"/>
      <c r="BC301" s="20"/>
      <c r="BD301" s="22"/>
      <c r="BE301" s="20"/>
      <c r="BF301" s="22"/>
      <c r="BG301" s="83"/>
      <c r="BH301" s="84"/>
      <c r="BI301" s="20"/>
      <c r="BJ301" s="95"/>
      <c r="BK301" s="20">
        <v>0</v>
      </c>
      <c r="BL301" s="21">
        <f t="shared" si="75"/>
        <v>0</v>
      </c>
      <c r="BM301" s="20"/>
      <c r="BN301" s="95">
        <f t="shared" si="65"/>
        <v>0</v>
      </c>
      <c r="BO301" s="20"/>
      <c r="BP301" s="21">
        <f t="shared" si="76"/>
        <v>0</v>
      </c>
      <c r="BQ301" s="20"/>
      <c r="BR301" s="22"/>
      <c r="BS301" s="20"/>
      <c r="BT301" s="22"/>
      <c r="BU301" s="20"/>
      <c r="BV301" s="22"/>
      <c r="BW301" s="20"/>
      <c r="BX301" s="22"/>
      <c r="BY301" s="20"/>
      <c r="BZ301" s="172"/>
      <c r="CA301" s="20"/>
      <c r="CB301" s="164"/>
      <c r="CC301" s="20"/>
      <c r="CD301" s="178"/>
      <c r="CE301" s="20"/>
      <c r="CF301" s="95"/>
      <c r="CG301" s="20"/>
      <c r="CH301" s="95"/>
      <c r="CI301" s="20"/>
      <c r="CJ301" s="22"/>
      <c r="CK301" s="20"/>
      <c r="CL301" s="22"/>
      <c r="CM301" s="20"/>
      <c r="CN301" s="22"/>
      <c r="CO301" s="20"/>
      <c r="CP301" s="22"/>
      <c r="CQ301" s="20"/>
      <c r="CR301" s="22"/>
      <c r="CS301" s="20"/>
      <c r="CT301" s="22"/>
      <c r="CU301" s="20"/>
      <c r="CV301" s="22"/>
      <c r="CW301" s="20"/>
      <c r="CX301" s="22"/>
      <c r="CY301" s="20"/>
      <c r="CZ301" s="22"/>
      <c r="DA301" s="20"/>
      <c r="DB301" s="22"/>
      <c r="DC301" s="20"/>
      <c r="DD301" s="22"/>
      <c r="DE301" s="20"/>
      <c r="DF301" s="22"/>
      <c r="DG301" s="20"/>
      <c r="DH301" s="22"/>
      <c r="DI301" s="20"/>
      <c r="DJ301" s="22"/>
      <c r="DK301" s="20"/>
      <c r="DL301" s="22"/>
      <c r="DM301" s="20"/>
      <c r="DN301" s="22"/>
      <c r="DO301" s="20"/>
      <c r="DP301" s="22"/>
      <c r="DQ301" s="20"/>
      <c r="DR301" s="22"/>
      <c r="DS301" s="20"/>
      <c r="DT301" s="22"/>
      <c r="DU301" s="20"/>
      <c r="DV301" s="22"/>
      <c r="DW301" s="20"/>
      <c r="DX301" s="22"/>
      <c r="DY301" s="20"/>
      <c r="DZ301" s="22"/>
      <c r="EA301" s="23">
        <f t="shared" si="70"/>
        <v>0</v>
      </c>
      <c r="EB301" s="21">
        <f t="shared" si="66"/>
        <v>0</v>
      </c>
      <c r="EC301" s="193" t="e">
        <f t="shared" si="67"/>
        <v>#REF!</v>
      </c>
      <c r="ED301" s="193">
        <f t="shared" si="68"/>
        <v>0</v>
      </c>
      <c r="EE301" s="194">
        <f t="shared" si="71"/>
        <v>5</v>
      </c>
      <c r="EG301" s="185" t="s">
        <v>933</v>
      </c>
      <c r="EH301" s="185" t="s">
        <v>934</v>
      </c>
      <c r="EI301" s="185" t="s">
        <v>389</v>
      </c>
      <c r="EJ301" s="185">
        <v>5</v>
      </c>
      <c r="EK301" s="185">
        <v>151646.22</v>
      </c>
      <c r="FG301" s="195"/>
    </row>
    <row r="302" spans="1:332" s="185" customFormat="1" ht="19.5" customHeight="1">
      <c r="A302" s="196" t="str">
        <f t="shared" si="78"/>
        <v>11.1.7</v>
      </c>
      <c r="B302" s="253" t="str">
        <f t="shared" si="78"/>
        <v xml:space="preserve"> SUMINISTRO E INSTALACIÓN  DE MEDIDOR DE GAS NATURAL</v>
      </c>
      <c r="C302" s="196" t="str">
        <f t="shared" si="78"/>
        <v>UN</v>
      </c>
      <c r="D302" s="196">
        <f t="shared" si="78"/>
        <v>6</v>
      </c>
      <c r="E302" s="196">
        <f t="shared" si="78"/>
        <v>484326.81</v>
      </c>
      <c r="F302" s="197">
        <f t="shared" si="69"/>
        <v>2905960.86</v>
      </c>
      <c r="G302" s="20"/>
      <c r="H302" s="21">
        <f t="shared" si="72"/>
        <v>0</v>
      </c>
      <c r="I302" s="20"/>
      <c r="J302" s="21">
        <f t="shared" si="73"/>
        <v>0</v>
      </c>
      <c r="K302" s="20"/>
      <c r="L302" s="21">
        <f t="shared" si="74"/>
        <v>0</v>
      </c>
      <c r="M302" s="20"/>
      <c r="N302" s="33">
        <f t="shared" si="77"/>
        <v>0</v>
      </c>
      <c r="O302" s="20"/>
      <c r="P302" s="22"/>
      <c r="Q302" s="20"/>
      <c r="R302" s="22"/>
      <c r="S302" s="20"/>
      <c r="T302" s="22"/>
      <c r="U302" s="20"/>
      <c r="V302" s="22"/>
      <c r="W302" s="20"/>
      <c r="X302" s="22"/>
      <c r="Y302" s="20"/>
      <c r="Z302" s="22"/>
      <c r="AA302" s="20"/>
      <c r="AB302" s="22"/>
      <c r="AC302" s="20"/>
      <c r="AD302" s="22"/>
      <c r="AE302" s="20"/>
      <c r="AF302" s="22"/>
      <c r="AG302" s="20"/>
      <c r="AH302" s="22"/>
      <c r="AI302" s="20"/>
      <c r="AJ302" s="22"/>
      <c r="AK302" s="20"/>
      <c r="AL302" s="22"/>
      <c r="AM302" s="20"/>
      <c r="AN302" s="22"/>
      <c r="AO302" s="20"/>
      <c r="AP302" s="22"/>
      <c r="AQ302" s="20"/>
      <c r="AR302" s="22"/>
      <c r="AS302" s="20"/>
      <c r="AT302" s="22"/>
      <c r="AU302" s="20"/>
      <c r="AV302" s="22"/>
      <c r="AW302" s="20"/>
      <c r="AX302" s="22"/>
      <c r="AY302" s="20"/>
      <c r="AZ302" s="22"/>
      <c r="BA302" s="20"/>
      <c r="BB302" s="22"/>
      <c r="BC302" s="20"/>
      <c r="BD302" s="22"/>
      <c r="BE302" s="20"/>
      <c r="BF302" s="22"/>
      <c r="BG302" s="83"/>
      <c r="BH302" s="84"/>
      <c r="BI302" s="20"/>
      <c r="BJ302" s="95"/>
      <c r="BK302" s="20">
        <v>0</v>
      </c>
      <c r="BL302" s="21">
        <f t="shared" si="75"/>
        <v>0</v>
      </c>
      <c r="BM302" s="20"/>
      <c r="BN302" s="95">
        <f t="shared" si="65"/>
        <v>0</v>
      </c>
      <c r="BO302" s="20"/>
      <c r="BP302" s="21">
        <f t="shared" si="76"/>
        <v>0</v>
      </c>
      <c r="BQ302" s="20"/>
      <c r="BR302" s="22"/>
      <c r="BS302" s="20"/>
      <c r="BT302" s="22"/>
      <c r="BU302" s="20"/>
      <c r="BV302" s="22"/>
      <c r="BW302" s="20"/>
      <c r="BX302" s="22"/>
      <c r="BY302" s="20"/>
      <c r="BZ302" s="172"/>
      <c r="CA302" s="20"/>
      <c r="CB302" s="164"/>
      <c r="CC302" s="20"/>
      <c r="CD302" s="178"/>
      <c r="CE302" s="20"/>
      <c r="CF302" s="95"/>
      <c r="CG302" s="20"/>
      <c r="CH302" s="95"/>
      <c r="CI302" s="20"/>
      <c r="CJ302" s="22"/>
      <c r="CK302" s="20"/>
      <c r="CL302" s="22"/>
      <c r="CM302" s="20"/>
      <c r="CN302" s="22"/>
      <c r="CO302" s="20"/>
      <c r="CP302" s="22"/>
      <c r="CQ302" s="20"/>
      <c r="CR302" s="22"/>
      <c r="CS302" s="20"/>
      <c r="CT302" s="22"/>
      <c r="CU302" s="20"/>
      <c r="CV302" s="22"/>
      <c r="CW302" s="20"/>
      <c r="CX302" s="22"/>
      <c r="CY302" s="20"/>
      <c r="CZ302" s="22"/>
      <c r="DA302" s="20"/>
      <c r="DB302" s="22"/>
      <c r="DC302" s="20"/>
      <c r="DD302" s="22"/>
      <c r="DE302" s="20"/>
      <c r="DF302" s="22"/>
      <c r="DG302" s="20"/>
      <c r="DH302" s="22"/>
      <c r="DI302" s="20"/>
      <c r="DJ302" s="22"/>
      <c r="DK302" s="20"/>
      <c r="DL302" s="22"/>
      <c r="DM302" s="20"/>
      <c r="DN302" s="22"/>
      <c r="DO302" s="20"/>
      <c r="DP302" s="22"/>
      <c r="DQ302" s="20"/>
      <c r="DR302" s="22"/>
      <c r="DS302" s="20"/>
      <c r="DT302" s="22"/>
      <c r="DU302" s="20"/>
      <c r="DV302" s="22"/>
      <c r="DW302" s="20"/>
      <c r="DX302" s="22"/>
      <c r="DY302" s="20"/>
      <c r="DZ302" s="22"/>
      <c r="EA302" s="23">
        <f t="shared" si="70"/>
        <v>0</v>
      </c>
      <c r="EB302" s="21">
        <f t="shared" si="66"/>
        <v>0</v>
      </c>
      <c r="EC302" s="193" t="e">
        <f t="shared" si="67"/>
        <v>#REF!</v>
      </c>
      <c r="ED302" s="193">
        <f t="shared" si="68"/>
        <v>0</v>
      </c>
      <c r="EE302" s="194">
        <f t="shared" si="71"/>
        <v>6</v>
      </c>
      <c r="EG302" s="185" t="s">
        <v>935</v>
      </c>
      <c r="EH302" s="185" t="s">
        <v>936</v>
      </c>
      <c r="EI302" s="185" t="s">
        <v>389</v>
      </c>
      <c r="EJ302" s="185">
        <v>6</v>
      </c>
      <c r="EK302" s="185">
        <v>484326.81</v>
      </c>
      <c r="FG302" s="195"/>
    </row>
    <row r="303" spans="1:332" s="200" customFormat="1" ht="15" customHeight="1">
      <c r="A303" s="191" t="str">
        <f t="shared" si="78"/>
        <v>12.0</v>
      </c>
      <c r="B303" s="252" t="str">
        <f t="shared" si="78"/>
        <v>VENTILACIÓN MECANICA</v>
      </c>
      <c r="C303" s="191">
        <f t="shared" si="78"/>
        <v>0</v>
      </c>
      <c r="D303" s="191">
        <f t="shared" si="78"/>
        <v>0</v>
      </c>
      <c r="E303" s="191">
        <f t="shared" si="78"/>
        <v>0</v>
      </c>
      <c r="F303" s="192">
        <f>SUM(F304:F408)</f>
        <v>3767410439.0999999</v>
      </c>
      <c r="G303" s="20"/>
      <c r="H303" s="21">
        <f t="shared" si="72"/>
        <v>0</v>
      </c>
      <c r="I303" s="20"/>
      <c r="J303" s="21">
        <f t="shared" si="73"/>
        <v>0</v>
      </c>
      <c r="K303" s="20"/>
      <c r="L303" s="21">
        <f t="shared" si="74"/>
        <v>0</v>
      </c>
      <c r="M303" s="20"/>
      <c r="N303" s="33">
        <f t="shared" si="77"/>
        <v>0</v>
      </c>
      <c r="O303" s="20"/>
      <c r="P303" s="22"/>
      <c r="Q303" s="20"/>
      <c r="R303" s="22"/>
      <c r="S303" s="20"/>
      <c r="T303" s="22"/>
      <c r="U303" s="20"/>
      <c r="V303" s="22"/>
      <c r="W303" s="20"/>
      <c r="X303" s="22"/>
      <c r="Y303" s="20"/>
      <c r="Z303" s="22"/>
      <c r="AA303" s="20"/>
      <c r="AB303" s="22"/>
      <c r="AC303" s="20"/>
      <c r="AD303" s="22"/>
      <c r="AE303" s="20"/>
      <c r="AF303" s="22"/>
      <c r="AG303" s="20"/>
      <c r="AH303" s="22"/>
      <c r="AI303" s="20"/>
      <c r="AJ303" s="22"/>
      <c r="AK303" s="20"/>
      <c r="AL303" s="22"/>
      <c r="AM303" s="20"/>
      <c r="AN303" s="22"/>
      <c r="AO303" s="20"/>
      <c r="AP303" s="22"/>
      <c r="AQ303" s="20"/>
      <c r="AR303" s="22"/>
      <c r="AS303" s="20"/>
      <c r="AT303" s="22"/>
      <c r="AU303" s="20"/>
      <c r="AV303" s="22"/>
      <c r="AW303" s="20"/>
      <c r="AX303" s="22"/>
      <c r="AY303" s="20"/>
      <c r="AZ303" s="22"/>
      <c r="BA303" s="20"/>
      <c r="BB303" s="22"/>
      <c r="BC303" s="20"/>
      <c r="BD303" s="22"/>
      <c r="BE303" s="20"/>
      <c r="BF303" s="22"/>
      <c r="BG303" s="83"/>
      <c r="BH303" s="84"/>
      <c r="BI303" s="20"/>
      <c r="BJ303" s="95"/>
      <c r="BK303" s="20">
        <v>0</v>
      </c>
      <c r="BL303" s="21">
        <f t="shared" si="75"/>
        <v>0</v>
      </c>
      <c r="BM303" s="20"/>
      <c r="BN303" s="95">
        <f t="shared" si="65"/>
        <v>0</v>
      </c>
      <c r="BO303" s="20"/>
      <c r="BP303" s="21">
        <f t="shared" si="76"/>
        <v>0</v>
      </c>
      <c r="BQ303" s="20"/>
      <c r="BR303" s="22"/>
      <c r="BS303" s="20"/>
      <c r="BT303" s="22"/>
      <c r="BU303" s="20"/>
      <c r="BV303" s="22"/>
      <c r="BW303" s="20"/>
      <c r="BX303" s="22"/>
      <c r="BY303" s="20"/>
      <c r="BZ303" s="172"/>
      <c r="CA303" s="20"/>
      <c r="CB303" s="164"/>
      <c r="CC303" s="20"/>
      <c r="CD303" s="178"/>
      <c r="CE303" s="20"/>
      <c r="CF303" s="95"/>
      <c r="CG303" s="20"/>
      <c r="CH303" s="95"/>
      <c r="CI303" s="20"/>
      <c r="CJ303" s="22"/>
      <c r="CK303" s="20"/>
      <c r="CL303" s="22"/>
      <c r="CM303" s="20"/>
      <c r="CN303" s="22"/>
      <c r="CO303" s="20"/>
      <c r="CP303" s="22"/>
      <c r="CQ303" s="20"/>
      <c r="CR303" s="22"/>
      <c r="CS303" s="20"/>
      <c r="CT303" s="22"/>
      <c r="CU303" s="20"/>
      <c r="CV303" s="22"/>
      <c r="CW303" s="20"/>
      <c r="CX303" s="22"/>
      <c r="CY303" s="20"/>
      <c r="CZ303" s="22"/>
      <c r="DA303" s="20"/>
      <c r="DB303" s="22"/>
      <c r="DC303" s="20"/>
      <c r="DD303" s="22"/>
      <c r="DE303" s="20"/>
      <c r="DF303" s="22"/>
      <c r="DG303" s="20"/>
      <c r="DH303" s="22"/>
      <c r="DI303" s="20"/>
      <c r="DJ303" s="22"/>
      <c r="DK303" s="20"/>
      <c r="DL303" s="22"/>
      <c r="DM303" s="20"/>
      <c r="DN303" s="22"/>
      <c r="DO303" s="20"/>
      <c r="DP303" s="22"/>
      <c r="DQ303" s="20"/>
      <c r="DR303" s="22"/>
      <c r="DS303" s="20"/>
      <c r="DT303" s="22"/>
      <c r="DU303" s="20"/>
      <c r="DV303" s="22"/>
      <c r="DW303" s="20"/>
      <c r="DX303" s="22"/>
      <c r="DY303" s="20"/>
      <c r="DZ303" s="22"/>
      <c r="EA303" s="23">
        <f t="shared" si="70"/>
        <v>0</v>
      </c>
      <c r="EB303" s="21">
        <f t="shared" si="66"/>
        <v>0</v>
      </c>
      <c r="EC303" s="193" t="e">
        <f t="shared" si="67"/>
        <v>#REF!</v>
      </c>
      <c r="ED303" s="193">
        <f t="shared" si="68"/>
        <v>0</v>
      </c>
      <c r="EE303" s="194">
        <f t="shared" si="71"/>
        <v>0</v>
      </c>
      <c r="EF303" s="185"/>
      <c r="EG303" s="185" t="s">
        <v>937</v>
      </c>
      <c r="EH303" s="185" t="s">
        <v>70</v>
      </c>
      <c r="EI303" s="185"/>
      <c r="EJ303" s="185"/>
      <c r="EK303" s="185"/>
      <c r="EL303" s="185"/>
      <c r="EM303" s="185"/>
      <c r="EN303" s="185"/>
      <c r="EO303" s="185"/>
      <c r="EP303" s="185"/>
      <c r="EQ303" s="185"/>
      <c r="ER303" s="185"/>
      <c r="ES303" s="185"/>
      <c r="ET303" s="185"/>
      <c r="EU303" s="185"/>
      <c r="EV303" s="185"/>
      <c r="EW303" s="185"/>
      <c r="EX303" s="185"/>
      <c r="EY303" s="185"/>
      <c r="EZ303" s="185"/>
      <c r="FA303" s="185"/>
      <c r="FB303" s="185"/>
      <c r="FC303" s="185"/>
      <c r="FD303" s="185"/>
      <c r="FE303" s="185"/>
      <c r="FF303" s="185"/>
      <c r="FG303" s="195"/>
      <c r="FH303" s="185"/>
      <c r="FI303" s="185"/>
      <c r="FJ303" s="185"/>
      <c r="FK303" s="185"/>
      <c r="FL303" s="185"/>
      <c r="FM303" s="185"/>
      <c r="FN303" s="185"/>
      <c r="FO303" s="185"/>
      <c r="FP303" s="185"/>
      <c r="FQ303" s="185"/>
      <c r="FR303" s="185"/>
      <c r="FS303" s="185"/>
      <c r="FT303" s="185"/>
      <c r="FU303" s="185"/>
      <c r="FV303" s="185"/>
      <c r="FW303" s="185"/>
      <c r="FX303" s="185"/>
      <c r="FY303" s="185"/>
      <c r="FZ303" s="185"/>
      <c r="GA303" s="185"/>
      <c r="GB303" s="185"/>
      <c r="GC303" s="185"/>
      <c r="GD303" s="185"/>
      <c r="GE303" s="185"/>
      <c r="GF303" s="185"/>
      <c r="GG303" s="185"/>
      <c r="GH303" s="185"/>
      <c r="GI303" s="185"/>
      <c r="GJ303" s="185"/>
      <c r="GK303" s="185"/>
      <c r="GL303" s="185"/>
      <c r="GM303" s="185"/>
      <c r="GN303" s="185"/>
      <c r="GO303" s="185"/>
      <c r="GP303" s="185"/>
      <c r="GQ303" s="185"/>
      <c r="GR303" s="185"/>
      <c r="GS303" s="185"/>
      <c r="GT303" s="185"/>
      <c r="GU303" s="185"/>
      <c r="GV303" s="185"/>
      <c r="GW303" s="185"/>
      <c r="GX303" s="185"/>
      <c r="GY303" s="185"/>
      <c r="GZ303" s="185"/>
      <c r="HA303" s="185"/>
      <c r="HB303" s="185"/>
      <c r="HC303" s="185"/>
      <c r="HD303" s="185"/>
      <c r="HE303" s="185"/>
      <c r="HF303" s="185"/>
      <c r="HG303" s="185"/>
      <c r="HH303" s="185"/>
      <c r="HI303" s="185"/>
      <c r="HJ303" s="185"/>
      <c r="HK303" s="185"/>
      <c r="HL303" s="185"/>
      <c r="HM303" s="185"/>
      <c r="HN303" s="185"/>
      <c r="HO303" s="185"/>
      <c r="HP303" s="185"/>
      <c r="HQ303" s="185"/>
      <c r="HR303" s="185"/>
      <c r="HS303" s="185"/>
      <c r="HT303" s="185"/>
      <c r="HU303" s="185"/>
      <c r="HV303" s="185"/>
      <c r="HW303" s="185"/>
      <c r="HX303" s="185"/>
      <c r="HY303" s="185"/>
      <c r="HZ303" s="185"/>
      <c r="IA303" s="185"/>
      <c r="IB303" s="185"/>
      <c r="IC303" s="185"/>
      <c r="ID303" s="185"/>
      <c r="IE303" s="185"/>
      <c r="IF303" s="185"/>
      <c r="IG303" s="185"/>
      <c r="IH303" s="185"/>
      <c r="II303" s="185"/>
      <c r="IJ303" s="185"/>
      <c r="IK303" s="185"/>
      <c r="IL303" s="185"/>
      <c r="IM303" s="185"/>
      <c r="IN303" s="185"/>
      <c r="IO303" s="185"/>
      <c r="IP303" s="185"/>
      <c r="IQ303" s="185"/>
      <c r="IR303" s="185"/>
      <c r="IS303" s="185"/>
      <c r="IT303" s="185"/>
      <c r="IU303" s="185"/>
      <c r="IV303" s="185"/>
      <c r="IW303" s="185"/>
      <c r="IX303" s="185"/>
      <c r="IY303" s="185"/>
      <c r="IZ303" s="185"/>
      <c r="JA303" s="185"/>
      <c r="JB303" s="185"/>
      <c r="JC303" s="185"/>
      <c r="JD303" s="185"/>
      <c r="JE303" s="185"/>
      <c r="JF303" s="185"/>
      <c r="JG303" s="185"/>
      <c r="JH303" s="185"/>
      <c r="JI303" s="185"/>
      <c r="JJ303" s="185"/>
      <c r="JK303" s="185"/>
      <c r="JL303" s="185"/>
      <c r="JM303" s="185"/>
      <c r="JN303" s="185"/>
      <c r="JO303" s="185"/>
      <c r="JP303" s="185"/>
      <c r="JQ303" s="185"/>
      <c r="JR303" s="185"/>
      <c r="JS303" s="185"/>
      <c r="JT303" s="185"/>
      <c r="JU303" s="185"/>
      <c r="JV303" s="185"/>
      <c r="JW303" s="185"/>
      <c r="JX303" s="185"/>
      <c r="JY303" s="185"/>
      <c r="JZ303" s="185"/>
      <c r="KA303" s="185"/>
      <c r="KB303" s="185"/>
      <c r="KC303" s="185"/>
      <c r="KD303" s="185"/>
      <c r="KE303" s="185"/>
      <c r="KF303" s="185"/>
      <c r="KG303" s="185"/>
      <c r="KH303" s="185"/>
      <c r="KI303" s="185"/>
      <c r="KJ303" s="185"/>
      <c r="KK303" s="185"/>
      <c r="KL303" s="185"/>
      <c r="KM303" s="185"/>
      <c r="KN303" s="185"/>
      <c r="KO303" s="185"/>
      <c r="KP303" s="185"/>
      <c r="KQ303" s="185"/>
      <c r="KR303" s="185"/>
      <c r="KS303" s="185"/>
      <c r="KT303" s="185"/>
      <c r="KU303" s="185"/>
      <c r="KV303" s="185"/>
      <c r="KW303" s="185"/>
      <c r="KX303" s="185"/>
      <c r="KY303" s="185"/>
      <c r="KZ303" s="185"/>
      <c r="LA303" s="185"/>
      <c r="LB303" s="185"/>
      <c r="LC303" s="185"/>
      <c r="LD303" s="185"/>
      <c r="LE303" s="185"/>
      <c r="LF303" s="185"/>
      <c r="LG303" s="185"/>
      <c r="LH303" s="185"/>
      <c r="LI303" s="185"/>
      <c r="LJ303" s="185"/>
      <c r="LK303" s="185"/>
      <c r="LL303" s="185"/>
      <c r="LM303" s="185"/>
      <c r="LN303" s="185"/>
      <c r="LO303" s="185"/>
      <c r="LP303" s="185"/>
      <c r="LQ303" s="185"/>
      <c r="LR303" s="185"/>
      <c r="LS303" s="185"/>
      <c r="LT303" s="185"/>
    </row>
    <row r="304" spans="1:332" s="190" customFormat="1">
      <c r="A304" s="196" t="str">
        <f t="shared" si="78"/>
        <v>12.1</v>
      </c>
      <c r="B304" s="253" t="str">
        <f t="shared" si="78"/>
        <v>TUBERIA DE REFRIGERACION</v>
      </c>
      <c r="C304" s="196">
        <f t="shared" si="78"/>
        <v>0</v>
      </c>
      <c r="D304" s="196">
        <f t="shared" si="78"/>
        <v>0</v>
      </c>
      <c r="E304" s="196">
        <f t="shared" si="78"/>
        <v>0</v>
      </c>
      <c r="F304" s="197">
        <f t="shared" si="69"/>
        <v>0</v>
      </c>
      <c r="G304" s="20"/>
      <c r="H304" s="21">
        <f t="shared" si="72"/>
        <v>0</v>
      </c>
      <c r="I304" s="20"/>
      <c r="J304" s="21">
        <f t="shared" si="73"/>
        <v>0</v>
      </c>
      <c r="K304" s="20"/>
      <c r="L304" s="21">
        <f t="shared" si="74"/>
        <v>0</v>
      </c>
      <c r="M304" s="20"/>
      <c r="N304" s="33">
        <f t="shared" si="77"/>
        <v>0</v>
      </c>
      <c r="O304" s="20"/>
      <c r="P304" s="22"/>
      <c r="Q304" s="20"/>
      <c r="R304" s="22"/>
      <c r="S304" s="20"/>
      <c r="T304" s="22"/>
      <c r="U304" s="20"/>
      <c r="V304" s="22"/>
      <c r="W304" s="20"/>
      <c r="X304" s="22"/>
      <c r="Y304" s="20"/>
      <c r="Z304" s="22"/>
      <c r="AA304" s="20"/>
      <c r="AB304" s="22"/>
      <c r="AC304" s="20"/>
      <c r="AD304" s="22"/>
      <c r="AE304" s="20"/>
      <c r="AF304" s="22"/>
      <c r="AG304" s="20"/>
      <c r="AH304" s="22"/>
      <c r="AI304" s="20"/>
      <c r="AJ304" s="22"/>
      <c r="AK304" s="20"/>
      <c r="AL304" s="22"/>
      <c r="AM304" s="20"/>
      <c r="AN304" s="22"/>
      <c r="AO304" s="20"/>
      <c r="AP304" s="22"/>
      <c r="AQ304" s="20"/>
      <c r="AR304" s="22"/>
      <c r="AS304" s="20"/>
      <c r="AT304" s="22"/>
      <c r="AU304" s="20"/>
      <c r="AV304" s="22"/>
      <c r="AW304" s="20"/>
      <c r="AX304" s="22"/>
      <c r="AY304" s="20"/>
      <c r="AZ304" s="22"/>
      <c r="BA304" s="20"/>
      <c r="BB304" s="22"/>
      <c r="BC304" s="20"/>
      <c r="BD304" s="22"/>
      <c r="BE304" s="20"/>
      <c r="BF304" s="22"/>
      <c r="BG304" s="83"/>
      <c r="BH304" s="84"/>
      <c r="BI304" s="20"/>
      <c r="BJ304" s="95"/>
      <c r="BK304" s="20">
        <v>0</v>
      </c>
      <c r="BL304" s="21">
        <f t="shared" si="75"/>
        <v>0</v>
      </c>
      <c r="BM304" s="20"/>
      <c r="BN304" s="95">
        <f t="shared" si="65"/>
        <v>0</v>
      </c>
      <c r="BO304" s="20"/>
      <c r="BP304" s="21">
        <f t="shared" si="76"/>
        <v>0</v>
      </c>
      <c r="BQ304" s="20"/>
      <c r="BR304" s="22"/>
      <c r="BS304" s="20"/>
      <c r="BT304" s="22"/>
      <c r="BU304" s="20"/>
      <c r="BV304" s="22"/>
      <c r="BW304" s="20"/>
      <c r="BX304" s="22"/>
      <c r="BY304" s="20"/>
      <c r="BZ304" s="172"/>
      <c r="CA304" s="20"/>
      <c r="CB304" s="164"/>
      <c r="CC304" s="20"/>
      <c r="CD304" s="178"/>
      <c r="CE304" s="20"/>
      <c r="CF304" s="95"/>
      <c r="CG304" s="20"/>
      <c r="CH304" s="95"/>
      <c r="CI304" s="20"/>
      <c r="CJ304" s="22"/>
      <c r="CK304" s="20"/>
      <c r="CL304" s="22"/>
      <c r="CM304" s="20"/>
      <c r="CN304" s="22"/>
      <c r="CO304" s="20"/>
      <c r="CP304" s="22"/>
      <c r="CQ304" s="20"/>
      <c r="CR304" s="22"/>
      <c r="CS304" s="20"/>
      <c r="CT304" s="22"/>
      <c r="CU304" s="20"/>
      <c r="CV304" s="22"/>
      <c r="CW304" s="20"/>
      <c r="CX304" s="22"/>
      <c r="CY304" s="20"/>
      <c r="CZ304" s="22"/>
      <c r="DA304" s="20"/>
      <c r="DB304" s="22"/>
      <c r="DC304" s="20"/>
      <c r="DD304" s="22"/>
      <c r="DE304" s="20"/>
      <c r="DF304" s="22"/>
      <c r="DG304" s="20"/>
      <c r="DH304" s="22"/>
      <c r="DI304" s="20"/>
      <c r="DJ304" s="22"/>
      <c r="DK304" s="20"/>
      <c r="DL304" s="22"/>
      <c r="DM304" s="20"/>
      <c r="DN304" s="22"/>
      <c r="DO304" s="20"/>
      <c r="DP304" s="22"/>
      <c r="DQ304" s="20"/>
      <c r="DR304" s="22"/>
      <c r="DS304" s="20"/>
      <c r="DT304" s="22"/>
      <c r="DU304" s="20"/>
      <c r="DV304" s="22"/>
      <c r="DW304" s="20"/>
      <c r="DX304" s="22"/>
      <c r="DY304" s="20"/>
      <c r="DZ304" s="22"/>
      <c r="EA304" s="23">
        <f t="shared" si="70"/>
        <v>0</v>
      </c>
      <c r="EB304" s="21">
        <f t="shared" si="66"/>
        <v>0</v>
      </c>
      <c r="EC304" s="193" t="e">
        <f t="shared" si="67"/>
        <v>#REF!</v>
      </c>
      <c r="ED304" s="193">
        <f t="shared" si="68"/>
        <v>0</v>
      </c>
      <c r="EE304" s="194">
        <f t="shared" si="71"/>
        <v>0</v>
      </c>
      <c r="EF304" s="185"/>
      <c r="EG304" s="185" t="s">
        <v>71</v>
      </c>
      <c r="EH304" s="185" t="s">
        <v>938</v>
      </c>
      <c r="EI304" s="185"/>
      <c r="EJ304" s="185"/>
      <c r="EK304" s="185"/>
      <c r="EL304" s="185"/>
      <c r="EM304" s="185"/>
      <c r="EN304" s="185"/>
      <c r="EO304" s="185"/>
      <c r="EP304" s="185"/>
      <c r="EQ304" s="185"/>
      <c r="ER304" s="185"/>
      <c r="ES304" s="185"/>
      <c r="ET304" s="185"/>
      <c r="EU304" s="185"/>
      <c r="EV304" s="185"/>
      <c r="EW304" s="185"/>
      <c r="EX304" s="185"/>
      <c r="EY304" s="185"/>
      <c r="EZ304" s="185"/>
      <c r="FA304" s="185"/>
      <c r="FB304" s="185"/>
      <c r="FC304" s="185"/>
      <c r="FD304" s="185"/>
      <c r="FE304" s="185"/>
      <c r="FF304" s="185"/>
      <c r="FG304" s="195"/>
      <c r="FH304" s="185"/>
      <c r="FI304" s="185"/>
      <c r="FJ304" s="185"/>
      <c r="FK304" s="185"/>
      <c r="FL304" s="185"/>
      <c r="FM304" s="185"/>
      <c r="FN304" s="185"/>
      <c r="FO304" s="185"/>
      <c r="FP304" s="185"/>
      <c r="FQ304" s="185"/>
      <c r="FR304" s="185"/>
      <c r="FS304" s="185"/>
      <c r="FT304" s="185"/>
      <c r="FU304" s="185"/>
      <c r="FV304" s="185"/>
      <c r="FW304" s="185"/>
      <c r="FX304" s="185"/>
      <c r="FY304" s="185"/>
      <c r="FZ304" s="185"/>
      <c r="GA304" s="185"/>
      <c r="GB304" s="185"/>
      <c r="GC304" s="185"/>
      <c r="GD304" s="185"/>
      <c r="GE304" s="185"/>
      <c r="GF304" s="185"/>
      <c r="GG304" s="185"/>
      <c r="GH304" s="185"/>
      <c r="GI304" s="185"/>
      <c r="GJ304" s="185"/>
      <c r="GK304" s="185"/>
      <c r="GL304" s="185"/>
      <c r="GM304" s="185"/>
      <c r="GN304" s="185"/>
      <c r="GO304" s="185"/>
      <c r="GP304" s="185"/>
      <c r="GQ304" s="185"/>
      <c r="GR304" s="185"/>
      <c r="GS304" s="185"/>
      <c r="GT304" s="185"/>
      <c r="GU304" s="185"/>
      <c r="GV304" s="185"/>
      <c r="GW304" s="185"/>
      <c r="GX304" s="185"/>
      <c r="GY304" s="185"/>
      <c r="GZ304" s="185"/>
      <c r="HA304" s="185"/>
      <c r="HB304" s="185"/>
      <c r="HC304" s="185"/>
      <c r="HD304" s="185"/>
      <c r="HE304" s="185"/>
      <c r="HF304" s="185"/>
      <c r="HG304" s="185"/>
      <c r="HH304" s="185"/>
      <c r="HI304" s="185"/>
      <c r="HJ304" s="185"/>
      <c r="HK304" s="185"/>
      <c r="HL304" s="185"/>
      <c r="HM304" s="185"/>
      <c r="HN304" s="185"/>
      <c r="HO304" s="185"/>
      <c r="HP304" s="185"/>
      <c r="HQ304" s="185"/>
      <c r="HR304" s="185"/>
      <c r="HS304" s="185"/>
      <c r="HT304" s="185"/>
      <c r="HU304" s="185"/>
      <c r="HV304" s="185"/>
      <c r="HW304" s="185"/>
      <c r="HX304" s="185"/>
      <c r="HY304" s="185"/>
      <c r="HZ304" s="185"/>
      <c r="IA304" s="185"/>
      <c r="IB304" s="185"/>
      <c r="IC304" s="185"/>
      <c r="ID304" s="185"/>
      <c r="IE304" s="185"/>
      <c r="IF304" s="185"/>
      <c r="IG304" s="185"/>
      <c r="IH304" s="185"/>
      <c r="II304" s="185"/>
      <c r="IJ304" s="185"/>
      <c r="IK304" s="185"/>
      <c r="IL304" s="185"/>
      <c r="IM304" s="185"/>
      <c r="IN304" s="185"/>
      <c r="IO304" s="185"/>
      <c r="IP304" s="185"/>
      <c r="IQ304" s="185"/>
      <c r="IR304" s="185"/>
      <c r="IS304" s="185"/>
      <c r="IT304" s="185"/>
      <c r="IU304" s="185"/>
      <c r="IV304" s="185"/>
      <c r="IW304" s="185"/>
      <c r="IX304" s="185"/>
      <c r="IY304" s="185"/>
      <c r="IZ304" s="185"/>
      <c r="JA304" s="185"/>
      <c r="JB304" s="185"/>
      <c r="JC304" s="185"/>
      <c r="JD304" s="185"/>
      <c r="JE304" s="185"/>
      <c r="JF304" s="185"/>
      <c r="JG304" s="185"/>
      <c r="JH304" s="185"/>
      <c r="JI304" s="185"/>
      <c r="JJ304" s="185"/>
      <c r="JK304" s="185"/>
      <c r="JL304" s="185"/>
      <c r="JM304" s="185"/>
      <c r="JN304" s="185"/>
      <c r="JO304" s="185"/>
      <c r="JP304" s="185"/>
      <c r="JQ304" s="185"/>
      <c r="JR304" s="185"/>
      <c r="JS304" s="185"/>
      <c r="JT304" s="185"/>
      <c r="JU304" s="185"/>
      <c r="JV304" s="185"/>
      <c r="JW304" s="185"/>
      <c r="JX304" s="185"/>
      <c r="JY304" s="185"/>
      <c r="JZ304" s="185"/>
      <c r="KA304" s="185"/>
      <c r="KB304" s="185"/>
      <c r="KC304" s="185"/>
      <c r="KD304" s="185"/>
      <c r="KE304" s="185"/>
      <c r="KF304" s="185"/>
      <c r="KG304" s="185"/>
      <c r="KH304" s="185"/>
      <c r="KI304" s="185"/>
      <c r="KJ304" s="185"/>
      <c r="KK304" s="185"/>
      <c r="KL304" s="185"/>
      <c r="KM304" s="185"/>
      <c r="KN304" s="185"/>
      <c r="KO304" s="185"/>
      <c r="KP304" s="185"/>
      <c r="KQ304" s="185"/>
      <c r="KR304" s="185"/>
      <c r="KS304" s="185"/>
      <c r="KT304" s="185"/>
      <c r="KU304" s="185"/>
      <c r="KV304" s="185"/>
      <c r="KW304" s="185"/>
      <c r="KX304" s="185"/>
      <c r="KY304" s="185"/>
      <c r="KZ304" s="185"/>
      <c r="LA304" s="185"/>
      <c r="LB304" s="185"/>
      <c r="LC304" s="185"/>
      <c r="LD304" s="185"/>
      <c r="LE304" s="185"/>
      <c r="LF304" s="185"/>
      <c r="LG304" s="185"/>
      <c r="LH304" s="185"/>
      <c r="LI304" s="185"/>
      <c r="LJ304" s="185"/>
      <c r="LK304" s="185"/>
      <c r="LL304" s="185"/>
      <c r="LM304" s="185"/>
      <c r="LN304" s="185"/>
      <c r="LO304" s="185"/>
      <c r="LP304" s="185"/>
      <c r="LQ304" s="185"/>
      <c r="LR304" s="185"/>
      <c r="LS304" s="185"/>
      <c r="LT304" s="185"/>
    </row>
    <row r="305" spans="1:332" ht="15" customHeight="1">
      <c r="A305" s="196" t="str">
        <f t="shared" si="78"/>
        <v>12.1.1</v>
      </c>
      <c r="B305" s="253" t="str">
        <f t="shared" si="78"/>
        <v>Tubería de cobre flexible tipo ACR 1/4” o.d,  aislamiento de célula cerrada 3/8” incluye soportes y accesorios</v>
      </c>
      <c r="C305" s="196" t="str">
        <f t="shared" si="78"/>
        <v>ml</v>
      </c>
      <c r="D305" s="196">
        <f t="shared" si="78"/>
        <v>45</v>
      </c>
      <c r="E305" s="196">
        <f t="shared" si="78"/>
        <v>24750</v>
      </c>
      <c r="F305" s="197">
        <f t="shared" si="69"/>
        <v>1113750</v>
      </c>
      <c r="G305" s="20"/>
      <c r="H305" s="21">
        <f t="shared" si="72"/>
        <v>0</v>
      </c>
      <c r="I305" s="20"/>
      <c r="J305" s="21">
        <f t="shared" si="73"/>
        <v>0</v>
      </c>
      <c r="K305" s="20"/>
      <c r="L305" s="21">
        <f t="shared" si="74"/>
        <v>0</v>
      </c>
      <c r="M305" s="20"/>
      <c r="N305" s="33">
        <f t="shared" si="77"/>
        <v>0</v>
      </c>
      <c r="O305" s="20"/>
      <c r="P305" s="22"/>
      <c r="Q305" s="20"/>
      <c r="R305" s="22"/>
      <c r="S305" s="20"/>
      <c r="T305" s="22"/>
      <c r="U305" s="20"/>
      <c r="V305" s="22"/>
      <c r="W305" s="20"/>
      <c r="X305" s="22"/>
      <c r="Y305" s="20"/>
      <c r="Z305" s="22"/>
      <c r="AA305" s="20"/>
      <c r="AB305" s="22"/>
      <c r="AC305" s="20"/>
      <c r="AD305" s="22"/>
      <c r="AE305" s="20"/>
      <c r="AF305" s="22"/>
      <c r="AG305" s="20"/>
      <c r="AH305" s="22"/>
      <c r="AI305" s="20"/>
      <c r="AJ305" s="22"/>
      <c r="AK305" s="20"/>
      <c r="AL305" s="22"/>
      <c r="AM305" s="20"/>
      <c r="AN305" s="22"/>
      <c r="AO305" s="20"/>
      <c r="AP305" s="22"/>
      <c r="AQ305" s="20"/>
      <c r="AR305" s="22"/>
      <c r="AS305" s="20"/>
      <c r="AT305" s="22"/>
      <c r="AU305" s="20"/>
      <c r="AV305" s="22"/>
      <c r="AW305" s="20"/>
      <c r="AX305" s="22"/>
      <c r="AY305" s="20"/>
      <c r="AZ305" s="22"/>
      <c r="BA305" s="20"/>
      <c r="BB305" s="22"/>
      <c r="BC305" s="20"/>
      <c r="BD305" s="22"/>
      <c r="BE305" s="20"/>
      <c r="BF305" s="22"/>
      <c r="BG305" s="83"/>
      <c r="BH305" s="84"/>
      <c r="BI305" s="20"/>
      <c r="BJ305" s="95"/>
      <c r="BK305" s="20">
        <v>0</v>
      </c>
      <c r="BL305" s="21">
        <f t="shared" si="75"/>
        <v>0</v>
      </c>
      <c r="BM305" s="20"/>
      <c r="BN305" s="95">
        <f t="shared" si="65"/>
        <v>0</v>
      </c>
      <c r="BO305" s="20"/>
      <c r="BP305" s="21">
        <f t="shared" si="76"/>
        <v>0</v>
      </c>
      <c r="BQ305" s="20"/>
      <c r="BR305" s="22"/>
      <c r="BS305" s="20"/>
      <c r="BT305" s="22"/>
      <c r="BU305" s="20"/>
      <c r="BV305" s="22"/>
      <c r="BW305" s="20"/>
      <c r="BX305" s="22"/>
      <c r="BY305" s="20"/>
      <c r="BZ305" s="172"/>
      <c r="CA305" s="20"/>
      <c r="CB305" s="164"/>
      <c r="CC305" s="20"/>
      <c r="CD305" s="178"/>
      <c r="CE305" s="20"/>
      <c r="CF305" s="95"/>
      <c r="CG305" s="20"/>
      <c r="CH305" s="95"/>
      <c r="CI305" s="20"/>
      <c r="CJ305" s="22"/>
      <c r="CK305" s="20"/>
      <c r="CL305" s="22"/>
      <c r="CM305" s="20"/>
      <c r="CN305" s="22"/>
      <c r="CO305" s="20"/>
      <c r="CP305" s="22"/>
      <c r="CQ305" s="20"/>
      <c r="CR305" s="22"/>
      <c r="CS305" s="20"/>
      <c r="CT305" s="22"/>
      <c r="CU305" s="20"/>
      <c r="CV305" s="22"/>
      <c r="CW305" s="20"/>
      <c r="CX305" s="22"/>
      <c r="CY305" s="20"/>
      <c r="CZ305" s="22"/>
      <c r="DA305" s="20"/>
      <c r="DB305" s="22"/>
      <c r="DC305" s="20"/>
      <c r="DD305" s="22"/>
      <c r="DE305" s="20"/>
      <c r="DF305" s="22"/>
      <c r="DG305" s="20"/>
      <c r="DH305" s="22"/>
      <c r="DI305" s="20"/>
      <c r="DJ305" s="22"/>
      <c r="DK305" s="20"/>
      <c r="DL305" s="22"/>
      <c r="DM305" s="20"/>
      <c r="DN305" s="22"/>
      <c r="DO305" s="20"/>
      <c r="DP305" s="22"/>
      <c r="DQ305" s="20"/>
      <c r="DR305" s="22"/>
      <c r="DS305" s="20"/>
      <c r="DT305" s="22"/>
      <c r="DU305" s="20"/>
      <c r="DV305" s="22"/>
      <c r="DW305" s="20"/>
      <c r="DX305" s="22"/>
      <c r="DY305" s="20"/>
      <c r="DZ305" s="22"/>
      <c r="EA305" s="23">
        <f t="shared" si="70"/>
        <v>0</v>
      </c>
      <c r="EB305" s="21">
        <f t="shared" si="66"/>
        <v>0</v>
      </c>
      <c r="EC305" s="193" t="e">
        <f t="shared" si="67"/>
        <v>#REF!</v>
      </c>
      <c r="ED305" s="193">
        <f t="shared" si="68"/>
        <v>0</v>
      </c>
      <c r="EE305" s="194">
        <f t="shared" si="71"/>
        <v>45</v>
      </c>
      <c r="EF305" s="185"/>
      <c r="EG305" s="185" t="s">
        <v>939</v>
      </c>
      <c r="EH305" s="185" t="s">
        <v>940</v>
      </c>
      <c r="EI305" s="185" t="s">
        <v>530</v>
      </c>
      <c r="EJ305" s="185">
        <v>45</v>
      </c>
      <c r="EK305" s="185">
        <v>24750</v>
      </c>
      <c r="EL305" s="185"/>
      <c r="EM305" s="185"/>
      <c r="EN305" s="185"/>
      <c r="EO305" s="185"/>
      <c r="EP305" s="185"/>
      <c r="EQ305" s="185"/>
      <c r="ER305" s="185"/>
      <c r="ES305" s="185"/>
      <c r="ET305" s="185"/>
      <c r="EU305" s="185"/>
      <c r="EV305" s="185"/>
      <c r="EW305" s="185"/>
      <c r="EX305" s="185"/>
      <c r="EY305" s="185"/>
      <c r="EZ305" s="185"/>
      <c r="FA305" s="185"/>
      <c r="FB305" s="185"/>
      <c r="FC305" s="185"/>
      <c r="FD305" s="185"/>
      <c r="FE305" s="185"/>
      <c r="FF305" s="185"/>
      <c r="FG305" s="195"/>
      <c r="FH305" s="185"/>
      <c r="FI305" s="185"/>
      <c r="FJ305" s="185"/>
      <c r="FK305" s="185"/>
      <c r="FL305" s="185"/>
      <c r="FM305" s="185"/>
      <c r="FN305" s="185"/>
      <c r="FO305" s="185"/>
      <c r="FP305" s="185"/>
      <c r="FQ305" s="185"/>
      <c r="FR305" s="185"/>
      <c r="FS305" s="185"/>
      <c r="FT305" s="185"/>
      <c r="FU305" s="185"/>
      <c r="FV305" s="185"/>
      <c r="FW305" s="185"/>
      <c r="FX305" s="185"/>
      <c r="FY305" s="185"/>
      <c r="FZ305" s="185"/>
      <c r="GA305" s="185"/>
      <c r="GB305" s="185"/>
      <c r="GC305" s="185"/>
      <c r="GD305" s="185"/>
      <c r="GE305" s="185"/>
      <c r="GF305" s="185"/>
      <c r="GG305" s="185"/>
      <c r="GH305" s="185"/>
      <c r="GI305" s="185"/>
      <c r="GJ305" s="185"/>
      <c r="GK305" s="185"/>
      <c r="GL305" s="185"/>
      <c r="GM305" s="185"/>
      <c r="GN305" s="185"/>
      <c r="GO305" s="185"/>
      <c r="GP305" s="185"/>
      <c r="GQ305" s="185"/>
      <c r="GR305" s="185"/>
      <c r="GS305" s="185"/>
      <c r="GT305" s="185"/>
      <c r="GU305" s="185"/>
      <c r="GV305" s="185"/>
      <c r="GW305" s="185"/>
      <c r="GX305" s="185"/>
      <c r="GY305" s="185"/>
      <c r="GZ305" s="185"/>
      <c r="HA305" s="185"/>
      <c r="HB305" s="185"/>
      <c r="HC305" s="185"/>
      <c r="HD305" s="185"/>
      <c r="HE305" s="185"/>
      <c r="HF305" s="185"/>
      <c r="HG305" s="185"/>
      <c r="HH305" s="185"/>
      <c r="HI305" s="185"/>
      <c r="HJ305" s="185"/>
      <c r="HK305" s="185"/>
      <c r="HL305" s="185"/>
      <c r="HM305" s="185"/>
      <c r="HN305" s="185"/>
      <c r="HO305" s="185"/>
      <c r="HP305" s="185"/>
      <c r="HQ305" s="185"/>
      <c r="HR305" s="185"/>
      <c r="HS305" s="185"/>
      <c r="HT305" s="185"/>
      <c r="HU305" s="185"/>
      <c r="HV305" s="185"/>
      <c r="HW305" s="185"/>
      <c r="HX305" s="185"/>
      <c r="HY305" s="185"/>
      <c r="HZ305" s="185"/>
      <c r="IA305" s="185"/>
      <c r="IB305" s="185"/>
      <c r="IC305" s="185"/>
      <c r="ID305" s="185"/>
      <c r="IE305" s="185"/>
      <c r="IF305" s="185"/>
      <c r="IG305" s="185"/>
      <c r="IH305" s="185"/>
      <c r="II305" s="185"/>
      <c r="IJ305" s="185"/>
      <c r="IK305" s="185"/>
      <c r="IL305" s="185"/>
      <c r="IM305" s="185"/>
      <c r="IN305" s="185"/>
      <c r="IO305" s="185"/>
      <c r="IP305" s="185"/>
      <c r="IQ305" s="185"/>
      <c r="IR305" s="185"/>
      <c r="IS305" s="185"/>
      <c r="IT305" s="185"/>
      <c r="IU305" s="185"/>
      <c r="IV305" s="185"/>
      <c r="IW305" s="185"/>
      <c r="IX305" s="185"/>
      <c r="IY305" s="185"/>
      <c r="IZ305" s="185"/>
      <c r="JA305" s="185"/>
      <c r="JB305" s="185"/>
      <c r="JC305" s="185"/>
      <c r="JD305" s="185"/>
      <c r="JE305" s="185"/>
      <c r="JF305" s="185"/>
      <c r="JG305" s="185"/>
      <c r="JH305" s="185"/>
      <c r="JI305" s="185"/>
      <c r="JJ305" s="185"/>
      <c r="JK305" s="185"/>
      <c r="JL305" s="185"/>
      <c r="JM305" s="185"/>
      <c r="JN305" s="185"/>
      <c r="JO305" s="185"/>
      <c r="JP305" s="185"/>
      <c r="JQ305" s="185"/>
      <c r="JR305" s="185"/>
      <c r="JS305" s="185"/>
      <c r="JT305" s="185"/>
      <c r="JU305" s="185"/>
      <c r="JV305" s="185"/>
      <c r="JW305" s="185"/>
      <c r="JX305" s="185"/>
      <c r="JY305" s="185"/>
      <c r="JZ305" s="185"/>
      <c r="KA305" s="185"/>
      <c r="KB305" s="185"/>
      <c r="KC305" s="185"/>
      <c r="KD305" s="185"/>
      <c r="KE305" s="185"/>
      <c r="KF305" s="185"/>
      <c r="KG305" s="185"/>
      <c r="KH305" s="185"/>
      <c r="KI305" s="185"/>
      <c r="KJ305" s="185"/>
      <c r="KK305" s="185"/>
      <c r="KL305" s="185"/>
      <c r="KM305" s="185"/>
      <c r="KN305" s="185"/>
      <c r="KO305" s="185"/>
      <c r="KP305" s="185"/>
      <c r="KQ305" s="185"/>
      <c r="KR305" s="185"/>
      <c r="KS305" s="185"/>
      <c r="KT305" s="185"/>
      <c r="KU305" s="185"/>
      <c r="KV305" s="185"/>
      <c r="KW305" s="185"/>
      <c r="KX305" s="185"/>
      <c r="KY305" s="185"/>
      <c r="KZ305" s="185"/>
      <c r="LA305" s="185"/>
      <c r="LB305" s="185"/>
      <c r="LC305" s="185"/>
      <c r="LD305" s="185"/>
      <c r="LE305" s="185"/>
      <c r="LF305" s="185"/>
      <c r="LG305" s="185"/>
      <c r="LH305" s="185"/>
      <c r="LI305" s="185"/>
      <c r="LJ305" s="185"/>
      <c r="LK305" s="185"/>
      <c r="LL305" s="185"/>
      <c r="LM305" s="185"/>
      <c r="LN305" s="185"/>
      <c r="LO305" s="185"/>
      <c r="LP305" s="185"/>
      <c r="LQ305" s="185"/>
      <c r="LR305" s="185"/>
      <c r="LS305" s="185"/>
      <c r="LT305" s="185"/>
    </row>
    <row r="306" spans="1:332" ht="15" customHeight="1">
      <c r="A306" s="196" t="str">
        <f t="shared" si="78"/>
        <v>12.1.2</v>
      </c>
      <c r="B306" s="253" t="str">
        <f t="shared" si="78"/>
        <v>Tubería de cobre rígida tipo K 1/2” o.d, aislamiento de célula cerrada 1/2” de espesor, incluye soportes y accesorios</v>
      </c>
      <c r="C306" s="196" t="str">
        <f t="shared" si="78"/>
        <v>ml</v>
      </c>
      <c r="D306" s="196">
        <f t="shared" si="78"/>
        <v>45</v>
      </c>
      <c r="E306" s="196">
        <f t="shared" si="78"/>
        <v>28710</v>
      </c>
      <c r="F306" s="197">
        <f t="shared" si="69"/>
        <v>1291950</v>
      </c>
      <c r="G306" s="20"/>
      <c r="H306" s="21">
        <f t="shared" si="72"/>
        <v>0</v>
      </c>
      <c r="I306" s="20"/>
      <c r="J306" s="21">
        <f t="shared" si="73"/>
        <v>0</v>
      </c>
      <c r="K306" s="20"/>
      <c r="L306" s="21">
        <f t="shared" si="74"/>
        <v>0</v>
      </c>
      <c r="M306" s="20"/>
      <c r="N306" s="33">
        <f t="shared" si="77"/>
        <v>0</v>
      </c>
      <c r="O306" s="20"/>
      <c r="P306" s="22"/>
      <c r="Q306" s="20"/>
      <c r="R306" s="22"/>
      <c r="S306" s="20"/>
      <c r="T306" s="22"/>
      <c r="U306" s="20"/>
      <c r="V306" s="22"/>
      <c r="W306" s="20"/>
      <c r="X306" s="22"/>
      <c r="Y306" s="20"/>
      <c r="Z306" s="22"/>
      <c r="AA306" s="20"/>
      <c r="AB306" s="22"/>
      <c r="AC306" s="20"/>
      <c r="AD306" s="22"/>
      <c r="AE306" s="20"/>
      <c r="AF306" s="22"/>
      <c r="AG306" s="20"/>
      <c r="AH306" s="22"/>
      <c r="AI306" s="20"/>
      <c r="AJ306" s="22"/>
      <c r="AK306" s="20"/>
      <c r="AL306" s="22"/>
      <c r="AM306" s="20"/>
      <c r="AN306" s="22"/>
      <c r="AO306" s="20"/>
      <c r="AP306" s="22"/>
      <c r="AQ306" s="20"/>
      <c r="AR306" s="22"/>
      <c r="AS306" s="20"/>
      <c r="AT306" s="22"/>
      <c r="AU306" s="20"/>
      <c r="AV306" s="22"/>
      <c r="AW306" s="20"/>
      <c r="AX306" s="22"/>
      <c r="AY306" s="20"/>
      <c r="AZ306" s="22"/>
      <c r="BA306" s="20"/>
      <c r="BB306" s="22"/>
      <c r="BC306" s="20"/>
      <c r="BD306" s="22"/>
      <c r="BE306" s="20"/>
      <c r="BF306" s="22"/>
      <c r="BG306" s="83"/>
      <c r="BH306" s="84"/>
      <c r="BI306" s="20"/>
      <c r="BJ306" s="95"/>
      <c r="BK306" s="20">
        <v>0</v>
      </c>
      <c r="BL306" s="21">
        <f t="shared" si="75"/>
        <v>0</v>
      </c>
      <c r="BM306" s="20"/>
      <c r="BN306" s="95">
        <f t="shared" si="65"/>
        <v>0</v>
      </c>
      <c r="BO306" s="20"/>
      <c r="BP306" s="21">
        <f t="shared" si="76"/>
        <v>0</v>
      </c>
      <c r="BQ306" s="20"/>
      <c r="BR306" s="22"/>
      <c r="BS306" s="20"/>
      <c r="BT306" s="22"/>
      <c r="BU306" s="20"/>
      <c r="BV306" s="22"/>
      <c r="BW306" s="20"/>
      <c r="BX306" s="22"/>
      <c r="BY306" s="20"/>
      <c r="BZ306" s="172"/>
      <c r="CA306" s="20"/>
      <c r="CB306" s="164"/>
      <c r="CC306" s="20"/>
      <c r="CD306" s="178"/>
      <c r="CE306" s="20"/>
      <c r="CF306" s="95"/>
      <c r="CG306" s="20"/>
      <c r="CH306" s="95"/>
      <c r="CI306" s="20"/>
      <c r="CJ306" s="22"/>
      <c r="CK306" s="20"/>
      <c r="CL306" s="22"/>
      <c r="CM306" s="20"/>
      <c r="CN306" s="22"/>
      <c r="CO306" s="20"/>
      <c r="CP306" s="22"/>
      <c r="CQ306" s="20"/>
      <c r="CR306" s="22"/>
      <c r="CS306" s="20"/>
      <c r="CT306" s="22"/>
      <c r="CU306" s="20"/>
      <c r="CV306" s="22"/>
      <c r="CW306" s="20"/>
      <c r="CX306" s="22"/>
      <c r="CY306" s="20"/>
      <c r="CZ306" s="22"/>
      <c r="DA306" s="20"/>
      <c r="DB306" s="22"/>
      <c r="DC306" s="20"/>
      <c r="DD306" s="22"/>
      <c r="DE306" s="20"/>
      <c r="DF306" s="22"/>
      <c r="DG306" s="20"/>
      <c r="DH306" s="22"/>
      <c r="DI306" s="20"/>
      <c r="DJ306" s="22"/>
      <c r="DK306" s="20"/>
      <c r="DL306" s="22"/>
      <c r="DM306" s="20"/>
      <c r="DN306" s="22"/>
      <c r="DO306" s="20"/>
      <c r="DP306" s="22"/>
      <c r="DQ306" s="20"/>
      <c r="DR306" s="22"/>
      <c r="DS306" s="20"/>
      <c r="DT306" s="22"/>
      <c r="DU306" s="20"/>
      <c r="DV306" s="22"/>
      <c r="DW306" s="20"/>
      <c r="DX306" s="22"/>
      <c r="DY306" s="20"/>
      <c r="DZ306" s="22"/>
      <c r="EA306" s="23">
        <f t="shared" si="70"/>
        <v>0</v>
      </c>
      <c r="EB306" s="21">
        <f t="shared" si="66"/>
        <v>0</v>
      </c>
      <c r="EC306" s="193" t="e">
        <f t="shared" si="67"/>
        <v>#REF!</v>
      </c>
      <c r="ED306" s="193">
        <f t="shared" si="68"/>
        <v>0</v>
      </c>
      <c r="EE306" s="194">
        <f t="shared" si="71"/>
        <v>45</v>
      </c>
      <c r="EF306" s="185"/>
      <c r="EG306" s="185" t="s">
        <v>941</v>
      </c>
      <c r="EH306" s="185" t="s">
        <v>942</v>
      </c>
      <c r="EI306" s="185" t="s">
        <v>530</v>
      </c>
      <c r="EJ306" s="185">
        <v>45</v>
      </c>
      <c r="EK306" s="185">
        <v>28710</v>
      </c>
      <c r="EL306" s="185"/>
      <c r="EM306" s="185"/>
      <c r="EN306" s="185"/>
      <c r="EO306" s="185"/>
      <c r="EP306" s="185"/>
      <c r="EQ306" s="185"/>
      <c r="ER306" s="185"/>
      <c r="ES306" s="185"/>
      <c r="ET306" s="185"/>
      <c r="EU306" s="185"/>
      <c r="EV306" s="185"/>
      <c r="EW306" s="185"/>
      <c r="EX306" s="185"/>
      <c r="EY306" s="185"/>
      <c r="EZ306" s="185"/>
      <c r="FA306" s="185"/>
      <c r="FB306" s="185"/>
      <c r="FC306" s="185"/>
      <c r="FD306" s="185"/>
      <c r="FE306" s="185"/>
      <c r="FF306" s="185"/>
      <c r="FG306" s="195"/>
      <c r="FH306" s="185"/>
      <c r="FI306" s="185"/>
      <c r="FJ306" s="185"/>
      <c r="FK306" s="185"/>
      <c r="FL306" s="185"/>
      <c r="FM306" s="185"/>
      <c r="FN306" s="185"/>
      <c r="FO306" s="185"/>
      <c r="FP306" s="185"/>
      <c r="FQ306" s="185"/>
      <c r="FR306" s="185"/>
      <c r="FS306" s="185"/>
      <c r="FT306" s="185"/>
      <c r="FU306" s="185"/>
      <c r="FV306" s="185"/>
      <c r="FW306" s="185"/>
      <c r="FX306" s="185"/>
      <c r="FY306" s="185"/>
      <c r="FZ306" s="185"/>
      <c r="GA306" s="185"/>
      <c r="GB306" s="185"/>
      <c r="GC306" s="185"/>
      <c r="GD306" s="185"/>
      <c r="GE306" s="185"/>
      <c r="GF306" s="185"/>
      <c r="GG306" s="185"/>
      <c r="GH306" s="185"/>
      <c r="GI306" s="185"/>
      <c r="GJ306" s="185"/>
      <c r="GK306" s="185"/>
      <c r="GL306" s="185"/>
      <c r="GM306" s="185"/>
      <c r="GN306" s="185"/>
      <c r="GO306" s="185"/>
      <c r="GP306" s="185"/>
      <c r="GQ306" s="185"/>
      <c r="GR306" s="185"/>
      <c r="GS306" s="185"/>
      <c r="GT306" s="185"/>
      <c r="GU306" s="185"/>
      <c r="GV306" s="185"/>
      <c r="GW306" s="185"/>
      <c r="GX306" s="185"/>
      <c r="GY306" s="185"/>
      <c r="GZ306" s="185"/>
      <c r="HA306" s="185"/>
      <c r="HB306" s="185"/>
      <c r="HC306" s="185"/>
      <c r="HD306" s="185"/>
      <c r="HE306" s="185"/>
      <c r="HF306" s="185"/>
      <c r="HG306" s="185"/>
      <c r="HH306" s="185"/>
      <c r="HI306" s="185"/>
      <c r="HJ306" s="185"/>
      <c r="HK306" s="185"/>
      <c r="HL306" s="185"/>
      <c r="HM306" s="185"/>
      <c r="HN306" s="185"/>
      <c r="HO306" s="185"/>
      <c r="HP306" s="185"/>
      <c r="HQ306" s="185"/>
      <c r="HR306" s="185"/>
      <c r="HS306" s="185"/>
      <c r="HT306" s="185"/>
      <c r="HU306" s="185"/>
      <c r="HV306" s="185"/>
      <c r="HW306" s="185"/>
      <c r="HX306" s="185"/>
      <c r="HY306" s="185"/>
      <c r="HZ306" s="185"/>
      <c r="IA306" s="185"/>
      <c r="IB306" s="185"/>
      <c r="IC306" s="185"/>
      <c r="ID306" s="185"/>
      <c r="IE306" s="185"/>
      <c r="IF306" s="185"/>
      <c r="IG306" s="185"/>
      <c r="IH306" s="185"/>
      <c r="II306" s="185"/>
      <c r="IJ306" s="185"/>
      <c r="IK306" s="185"/>
      <c r="IL306" s="185"/>
      <c r="IM306" s="185"/>
      <c r="IN306" s="185"/>
      <c r="IO306" s="185"/>
      <c r="IP306" s="185"/>
      <c r="IQ306" s="185"/>
      <c r="IR306" s="185"/>
      <c r="IS306" s="185"/>
      <c r="IT306" s="185"/>
      <c r="IU306" s="185"/>
      <c r="IV306" s="185"/>
      <c r="IW306" s="185"/>
      <c r="IX306" s="185"/>
      <c r="IY306" s="185"/>
      <c r="IZ306" s="185"/>
      <c r="JA306" s="185"/>
      <c r="JB306" s="185"/>
      <c r="JC306" s="185"/>
      <c r="JD306" s="185"/>
      <c r="JE306" s="185"/>
      <c r="JF306" s="185"/>
      <c r="JG306" s="185"/>
      <c r="JH306" s="185"/>
      <c r="JI306" s="185"/>
      <c r="JJ306" s="185"/>
      <c r="JK306" s="185"/>
      <c r="JL306" s="185"/>
      <c r="JM306" s="185"/>
      <c r="JN306" s="185"/>
      <c r="JO306" s="185"/>
      <c r="JP306" s="185"/>
      <c r="JQ306" s="185"/>
      <c r="JR306" s="185"/>
      <c r="JS306" s="185"/>
      <c r="JT306" s="185"/>
      <c r="JU306" s="185"/>
      <c r="JV306" s="185"/>
      <c r="JW306" s="185"/>
      <c r="JX306" s="185"/>
      <c r="JY306" s="185"/>
      <c r="JZ306" s="185"/>
      <c r="KA306" s="185"/>
      <c r="KB306" s="185"/>
      <c r="KC306" s="185"/>
      <c r="KD306" s="185"/>
      <c r="KE306" s="185"/>
      <c r="KF306" s="185"/>
      <c r="KG306" s="185"/>
      <c r="KH306" s="185"/>
      <c r="KI306" s="185"/>
      <c r="KJ306" s="185"/>
      <c r="KK306" s="185"/>
      <c r="KL306" s="185"/>
      <c r="KM306" s="185"/>
      <c r="KN306" s="185"/>
      <c r="KO306" s="185"/>
      <c r="KP306" s="185"/>
      <c r="KQ306" s="185"/>
      <c r="KR306" s="185"/>
      <c r="KS306" s="185"/>
      <c r="KT306" s="185"/>
      <c r="KU306" s="185"/>
      <c r="KV306" s="185"/>
      <c r="KW306" s="185"/>
      <c r="KX306" s="185"/>
      <c r="KY306" s="185"/>
      <c r="KZ306" s="185"/>
      <c r="LA306" s="185"/>
      <c r="LB306" s="185"/>
      <c r="LC306" s="185"/>
      <c r="LD306" s="185"/>
      <c r="LE306" s="185"/>
      <c r="LF306" s="185"/>
      <c r="LG306" s="185"/>
      <c r="LH306" s="185"/>
      <c r="LI306" s="185"/>
      <c r="LJ306" s="185"/>
      <c r="LK306" s="185"/>
      <c r="LL306" s="185"/>
      <c r="LM306" s="185"/>
      <c r="LN306" s="185"/>
      <c r="LO306" s="185"/>
      <c r="LP306" s="185"/>
      <c r="LQ306" s="185"/>
      <c r="LR306" s="185"/>
      <c r="LS306" s="185"/>
      <c r="LT306" s="185"/>
    </row>
    <row r="307" spans="1:332" ht="17.45" customHeight="1">
      <c r="A307" s="196" t="str">
        <f t="shared" si="78"/>
        <v>12.2</v>
      </c>
      <c r="B307" s="253" t="str">
        <f t="shared" si="78"/>
        <v>CONDUCTOS EN LAMINA GALVANIZADA</v>
      </c>
      <c r="C307" s="196">
        <f t="shared" si="78"/>
        <v>0</v>
      </c>
      <c r="D307" s="196">
        <f t="shared" si="78"/>
        <v>0</v>
      </c>
      <c r="E307" s="196">
        <f t="shared" si="78"/>
        <v>0</v>
      </c>
      <c r="F307" s="197">
        <f t="shared" si="69"/>
        <v>0</v>
      </c>
      <c r="G307" s="20"/>
      <c r="H307" s="21">
        <f t="shared" si="72"/>
        <v>0</v>
      </c>
      <c r="I307" s="20"/>
      <c r="J307" s="21">
        <f t="shared" si="73"/>
        <v>0</v>
      </c>
      <c r="K307" s="20"/>
      <c r="L307" s="21">
        <f t="shared" si="74"/>
        <v>0</v>
      </c>
      <c r="M307" s="20"/>
      <c r="N307" s="33">
        <f t="shared" si="77"/>
        <v>0</v>
      </c>
      <c r="O307" s="20"/>
      <c r="P307" s="22"/>
      <c r="Q307" s="20"/>
      <c r="R307" s="22"/>
      <c r="S307" s="20"/>
      <c r="T307" s="22"/>
      <c r="U307" s="20"/>
      <c r="V307" s="22"/>
      <c r="W307" s="20"/>
      <c r="X307" s="22"/>
      <c r="Y307" s="20"/>
      <c r="Z307" s="22"/>
      <c r="AA307" s="20"/>
      <c r="AB307" s="22"/>
      <c r="AC307" s="20"/>
      <c r="AD307" s="22"/>
      <c r="AE307" s="20"/>
      <c r="AF307" s="22"/>
      <c r="AG307" s="20"/>
      <c r="AH307" s="22"/>
      <c r="AI307" s="20"/>
      <c r="AJ307" s="22"/>
      <c r="AK307" s="20"/>
      <c r="AL307" s="22"/>
      <c r="AM307" s="20"/>
      <c r="AN307" s="22"/>
      <c r="AO307" s="20"/>
      <c r="AP307" s="22"/>
      <c r="AQ307" s="20"/>
      <c r="AR307" s="22"/>
      <c r="AS307" s="20"/>
      <c r="AT307" s="22"/>
      <c r="AU307" s="20"/>
      <c r="AV307" s="22"/>
      <c r="AW307" s="20"/>
      <c r="AX307" s="22"/>
      <c r="AY307" s="20"/>
      <c r="AZ307" s="22"/>
      <c r="BA307" s="20"/>
      <c r="BB307" s="22"/>
      <c r="BC307" s="20"/>
      <c r="BD307" s="22"/>
      <c r="BE307" s="20"/>
      <c r="BF307" s="22"/>
      <c r="BG307" s="83"/>
      <c r="BH307" s="84"/>
      <c r="BI307" s="20"/>
      <c r="BJ307" s="95"/>
      <c r="BK307" s="20">
        <v>0</v>
      </c>
      <c r="BL307" s="21">
        <f t="shared" si="75"/>
        <v>0</v>
      </c>
      <c r="BM307" s="20"/>
      <c r="BN307" s="95">
        <f t="shared" si="65"/>
        <v>0</v>
      </c>
      <c r="BO307" s="20"/>
      <c r="BP307" s="21">
        <f t="shared" si="76"/>
        <v>0</v>
      </c>
      <c r="BQ307" s="20"/>
      <c r="BR307" s="22"/>
      <c r="BS307" s="20"/>
      <c r="BT307" s="22"/>
      <c r="BU307" s="20"/>
      <c r="BV307" s="22"/>
      <c r="BW307" s="20"/>
      <c r="BX307" s="22"/>
      <c r="BY307" s="20"/>
      <c r="BZ307" s="172"/>
      <c r="CA307" s="20"/>
      <c r="CB307" s="164"/>
      <c r="CC307" s="20"/>
      <c r="CD307" s="178"/>
      <c r="CE307" s="20"/>
      <c r="CF307" s="95"/>
      <c r="CG307" s="20"/>
      <c r="CH307" s="95"/>
      <c r="CI307" s="20"/>
      <c r="CJ307" s="22"/>
      <c r="CK307" s="20"/>
      <c r="CL307" s="22"/>
      <c r="CM307" s="20"/>
      <c r="CN307" s="22"/>
      <c r="CO307" s="20"/>
      <c r="CP307" s="22"/>
      <c r="CQ307" s="20"/>
      <c r="CR307" s="22"/>
      <c r="CS307" s="20"/>
      <c r="CT307" s="22"/>
      <c r="CU307" s="20"/>
      <c r="CV307" s="22"/>
      <c r="CW307" s="20"/>
      <c r="CX307" s="22"/>
      <c r="CY307" s="20"/>
      <c r="CZ307" s="22"/>
      <c r="DA307" s="20"/>
      <c r="DB307" s="22"/>
      <c r="DC307" s="20"/>
      <c r="DD307" s="22"/>
      <c r="DE307" s="20"/>
      <c r="DF307" s="22"/>
      <c r="DG307" s="20"/>
      <c r="DH307" s="22"/>
      <c r="DI307" s="20"/>
      <c r="DJ307" s="22"/>
      <c r="DK307" s="20"/>
      <c r="DL307" s="22"/>
      <c r="DM307" s="20"/>
      <c r="DN307" s="22"/>
      <c r="DO307" s="20"/>
      <c r="DP307" s="22"/>
      <c r="DQ307" s="20"/>
      <c r="DR307" s="22"/>
      <c r="DS307" s="20"/>
      <c r="DT307" s="22"/>
      <c r="DU307" s="20"/>
      <c r="DV307" s="22"/>
      <c r="DW307" s="20"/>
      <c r="DX307" s="22"/>
      <c r="DY307" s="20"/>
      <c r="DZ307" s="22"/>
      <c r="EA307" s="23">
        <f t="shared" si="70"/>
        <v>0</v>
      </c>
      <c r="EB307" s="21">
        <f t="shared" si="66"/>
        <v>0</v>
      </c>
      <c r="EC307" s="193" t="e">
        <f t="shared" si="67"/>
        <v>#REF!</v>
      </c>
      <c r="ED307" s="193">
        <f t="shared" si="68"/>
        <v>0</v>
      </c>
      <c r="EE307" s="194">
        <f t="shared" si="71"/>
        <v>0</v>
      </c>
      <c r="EF307" s="185"/>
      <c r="EG307" s="185" t="s">
        <v>72</v>
      </c>
      <c r="EH307" s="185" t="s">
        <v>943</v>
      </c>
      <c r="EI307" s="185"/>
      <c r="EJ307" s="185"/>
      <c r="EK307" s="185"/>
      <c r="EL307" s="185"/>
      <c r="EM307" s="185"/>
      <c r="EN307" s="185"/>
      <c r="EO307" s="185"/>
      <c r="EP307" s="185"/>
      <c r="EQ307" s="185"/>
      <c r="ER307" s="185"/>
      <c r="ES307" s="185"/>
      <c r="ET307" s="185"/>
      <c r="EU307" s="185"/>
      <c r="EV307" s="185"/>
      <c r="EW307" s="185"/>
      <c r="EX307" s="185"/>
      <c r="EY307" s="185"/>
      <c r="EZ307" s="185"/>
      <c r="FA307" s="185"/>
      <c r="FB307" s="185"/>
      <c r="FC307" s="185"/>
      <c r="FD307" s="185"/>
      <c r="FE307" s="185"/>
      <c r="FF307" s="185"/>
      <c r="FG307" s="195"/>
      <c r="FH307" s="185"/>
      <c r="FI307" s="185"/>
      <c r="FJ307" s="185"/>
      <c r="FK307" s="185"/>
      <c r="FL307" s="185"/>
      <c r="FM307" s="185"/>
      <c r="FN307" s="185"/>
      <c r="FO307" s="185"/>
      <c r="FP307" s="185"/>
      <c r="FQ307" s="185"/>
      <c r="FR307" s="185"/>
      <c r="FS307" s="185"/>
      <c r="FT307" s="185"/>
      <c r="FU307" s="185"/>
      <c r="FV307" s="185"/>
      <c r="FW307" s="185"/>
      <c r="FX307" s="185"/>
      <c r="FY307" s="185"/>
      <c r="FZ307" s="185"/>
      <c r="GA307" s="185"/>
      <c r="GB307" s="185"/>
      <c r="GC307" s="185"/>
      <c r="GD307" s="185"/>
      <c r="GE307" s="185"/>
      <c r="GF307" s="185"/>
      <c r="GG307" s="185"/>
      <c r="GH307" s="185"/>
      <c r="GI307" s="185"/>
      <c r="GJ307" s="185"/>
      <c r="GK307" s="185"/>
      <c r="GL307" s="185"/>
      <c r="GM307" s="185"/>
      <c r="GN307" s="185"/>
      <c r="GO307" s="185"/>
      <c r="GP307" s="185"/>
      <c r="GQ307" s="185"/>
      <c r="GR307" s="185"/>
      <c r="GS307" s="185"/>
      <c r="GT307" s="185"/>
      <c r="GU307" s="185"/>
      <c r="GV307" s="185"/>
      <c r="GW307" s="185"/>
      <c r="GX307" s="185"/>
      <c r="GY307" s="185"/>
      <c r="GZ307" s="185"/>
      <c r="HA307" s="185"/>
      <c r="HB307" s="185"/>
      <c r="HC307" s="185"/>
      <c r="HD307" s="185"/>
      <c r="HE307" s="185"/>
      <c r="HF307" s="185"/>
      <c r="HG307" s="185"/>
      <c r="HH307" s="185"/>
      <c r="HI307" s="185"/>
      <c r="HJ307" s="185"/>
      <c r="HK307" s="185"/>
      <c r="HL307" s="185"/>
      <c r="HM307" s="185"/>
      <c r="HN307" s="185"/>
      <c r="HO307" s="185"/>
      <c r="HP307" s="185"/>
      <c r="HQ307" s="185"/>
      <c r="HR307" s="185"/>
      <c r="HS307" s="185"/>
      <c r="HT307" s="185"/>
      <c r="HU307" s="185"/>
      <c r="HV307" s="185"/>
      <c r="HW307" s="185"/>
      <c r="HX307" s="185"/>
      <c r="HY307" s="185"/>
      <c r="HZ307" s="185"/>
      <c r="IA307" s="185"/>
      <c r="IB307" s="185"/>
      <c r="IC307" s="185"/>
      <c r="ID307" s="185"/>
      <c r="IE307" s="185"/>
      <c r="IF307" s="185"/>
      <c r="IG307" s="185"/>
      <c r="IH307" s="185"/>
      <c r="II307" s="185"/>
      <c r="IJ307" s="185"/>
      <c r="IK307" s="185"/>
      <c r="IL307" s="185"/>
      <c r="IM307" s="185"/>
      <c r="IN307" s="185"/>
      <c r="IO307" s="185"/>
      <c r="IP307" s="185"/>
      <c r="IQ307" s="185"/>
      <c r="IR307" s="185"/>
      <c r="IS307" s="185"/>
      <c r="IT307" s="185"/>
      <c r="IU307" s="185"/>
      <c r="IV307" s="185"/>
      <c r="IW307" s="185"/>
      <c r="IX307" s="185"/>
      <c r="IY307" s="185"/>
      <c r="IZ307" s="185"/>
      <c r="JA307" s="185"/>
      <c r="JB307" s="185"/>
      <c r="JC307" s="185"/>
      <c r="JD307" s="185"/>
      <c r="JE307" s="185"/>
      <c r="JF307" s="185"/>
      <c r="JG307" s="185"/>
      <c r="JH307" s="185"/>
      <c r="JI307" s="185"/>
      <c r="JJ307" s="185"/>
      <c r="JK307" s="185"/>
      <c r="JL307" s="185"/>
      <c r="JM307" s="185"/>
      <c r="JN307" s="185"/>
      <c r="JO307" s="185"/>
      <c r="JP307" s="185"/>
      <c r="JQ307" s="185"/>
      <c r="JR307" s="185"/>
      <c r="JS307" s="185"/>
      <c r="JT307" s="185"/>
      <c r="JU307" s="185"/>
      <c r="JV307" s="185"/>
      <c r="JW307" s="185"/>
      <c r="JX307" s="185"/>
      <c r="JY307" s="185"/>
      <c r="JZ307" s="185"/>
      <c r="KA307" s="185"/>
      <c r="KB307" s="185"/>
      <c r="KC307" s="185"/>
      <c r="KD307" s="185"/>
      <c r="KE307" s="185"/>
      <c r="KF307" s="185"/>
      <c r="KG307" s="185"/>
      <c r="KH307" s="185"/>
      <c r="KI307" s="185"/>
      <c r="KJ307" s="185"/>
      <c r="KK307" s="185"/>
      <c r="KL307" s="185"/>
      <c r="KM307" s="185"/>
      <c r="KN307" s="185"/>
      <c r="KO307" s="185"/>
      <c r="KP307" s="185"/>
      <c r="KQ307" s="185"/>
      <c r="KR307" s="185"/>
      <c r="KS307" s="185"/>
      <c r="KT307" s="185"/>
      <c r="KU307" s="185"/>
      <c r="KV307" s="185"/>
      <c r="KW307" s="185"/>
      <c r="KX307" s="185"/>
      <c r="KY307" s="185"/>
      <c r="KZ307" s="185"/>
      <c r="LA307" s="185"/>
      <c r="LB307" s="185"/>
      <c r="LC307" s="185"/>
      <c r="LD307" s="185"/>
      <c r="LE307" s="185"/>
      <c r="LF307" s="185"/>
      <c r="LG307" s="185"/>
      <c r="LH307" s="185"/>
      <c r="LI307" s="185"/>
      <c r="LJ307" s="185"/>
      <c r="LK307" s="185"/>
      <c r="LL307" s="185"/>
      <c r="LM307" s="185"/>
      <c r="LN307" s="185"/>
      <c r="LO307" s="185"/>
      <c r="LP307" s="185"/>
      <c r="LQ307" s="185"/>
      <c r="LR307" s="185"/>
      <c r="LS307" s="185"/>
      <c r="LT307" s="185"/>
    </row>
    <row r="308" spans="1:332">
      <c r="A308" s="196" t="str">
        <f t="shared" si="78"/>
        <v>12.2.1</v>
      </c>
      <c r="B308" s="253" t="str">
        <f t="shared" si="78"/>
        <v>Conductos calibre 26, chaqueta exterior conductos</v>
      </c>
      <c r="C308" s="196" t="str">
        <f t="shared" si="78"/>
        <v>m2</v>
      </c>
      <c r="D308" s="196">
        <f t="shared" si="78"/>
        <v>450</v>
      </c>
      <c r="E308" s="196">
        <f t="shared" si="78"/>
        <v>54202.5</v>
      </c>
      <c r="F308" s="197">
        <f t="shared" si="69"/>
        <v>24391125</v>
      </c>
      <c r="G308" s="20"/>
      <c r="H308" s="21">
        <f t="shared" si="72"/>
        <v>0</v>
      </c>
      <c r="I308" s="20"/>
      <c r="J308" s="21">
        <f t="shared" si="73"/>
        <v>0</v>
      </c>
      <c r="K308" s="20"/>
      <c r="L308" s="21">
        <f t="shared" si="74"/>
        <v>0</v>
      </c>
      <c r="M308" s="20"/>
      <c r="N308" s="33">
        <f t="shared" si="77"/>
        <v>0</v>
      </c>
      <c r="O308" s="20"/>
      <c r="P308" s="22"/>
      <c r="Q308" s="20"/>
      <c r="R308" s="22"/>
      <c r="S308" s="20"/>
      <c r="T308" s="22"/>
      <c r="U308" s="20"/>
      <c r="V308" s="22"/>
      <c r="W308" s="20"/>
      <c r="X308" s="22"/>
      <c r="Y308" s="20"/>
      <c r="Z308" s="22"/>
      <c r="AA308" s="20"/>
      <c r="AB308" s="22"/>
      <c r="AC308" s="20"/>
      <c r="AD308" s="22"/>
      <c r="AE308" s="20"/>
      <c r="AF308" s="22"/>
      <c r="AG308" s="20"/>
      <c r="AH308" s="22"/>
      <c r="AI308" s="20"/>
      <c r="AJ308" s="22"/>
      <c r="AK308" s="20"/>
      <c r="AL308" s="22"/>
      <c r="AM308" s="20"/>
      <c r="AN308" s="22"/>
      <c r="AO308" s="20"/>
      <c r="AP308" s="22"/>
      <c r="AQ308" s="20"/>
      <c r="AR308" s="22"/>
      <c r="AS308" s="20"/>
      <c r="AT308" s="22"/>
      <c r="AU308" s="20"/>
      <c r="AV308" s="22"/>
      <c r="AW308" s="20"/>
      <c r="AX308" s="22"/>
      <c r="AY308" s="20"/>
      <c r="AZ308" s="22"/>
      <c r="BA308" s="20"/>
      <c r="BB308" s="22"/>
      <c r="BC308" s="20"/>
      <c r="BD308" s="22"/>
      <c r="BE308" s="20"/>
      <c r="BF308" s="22"/>
      <c r="BG308" s="83"/>
      <c r="BH308" s="84"/>
      <c r="BI308" s="20"/>
      <c r="BJ308" s="95"/>
      <c r="BK308" s="20">
        <v>0</v>
      </c>
      <c r="BL308" s="21">
        <f t="shared" si="75"/>
        <v>0</v>
      </c>
      <c r="BM308" s="20"/>
      <c r="BN308" s="95">
        <f t="shared" si="65"/>
        <v>0</v>
      </c>
      <c r="BO308" s="20"/>
      <c r="BP308" s="21">
        <f t="shared" si="76"/>
        <v>0</v>
      </c>
      <c r="BQ308" s="20"/>
      <c r="BR308" s="22"/>
      <c r="BS308" s="20"/>
      <c r="BT308" s="22"/>
      <c r="BU308" s="20"/>
      <c r="BV308" s="22"/>
      <c r="BW308" s="20"/>
      <c r="BX308" s="22"/>
      <c r="BY308" s="20"/>
      <c r="BZ308" s="172"/>
      <c r="CA308" s="20"/>
      <c r="CB308" s="164"/>
      <c r="CC308" s="20"/>
      <c r="CD308" s="178"/>
      <c r="CE308" s="20"/>
      <c r="CF308" s="95"/>
      <c r="CG308" s="20"/>
      <c r="CH308" s="95"/>
      <c r="CI308" s="20"/>
      <c r="CJ308" s="22"/>
      <c r="CK308" s="20"/>
      <c r="CL308" s="22"/>
      <c r="CM308" s="20"/>
      <c r="CN308" s="22"/>
      <c r="CO308" s="20"/>
      <c r="CP308" s="22"/>
      <c r="CQ308" s="20"/>
      <c r="CR308" s="22"/>
      <c r="CS308" s="20"/>
      <c r="CT308" s="22"/>
      <c r="CU308" s="20"/>
      <c r="CV308" s="22"/>
      <c r="CW308" s="20"/>
      <c r="CX308" s="22"/>
      <c r="CY308" s="20"/>
      <c r="CZ308" s="22"/>
      <c r="DA308" s="20"/>
      <c r="DB308" s="22"/>
      <c r="DC308" s="20"/>
      <c r="DD308" s="22"/>
      <c r="DE308" s="20"/>
      <c r="DF308" s="22"/>
      <c r="DG308" s="20"/>
      <c r="DH308" s="22"/>
      <c r="DI308" s="20"/>
      <c r="DJ308" s="22"/>
      <c r="DK308" s="20"/>
      <c r="DL308" s="22"/>
      <c r="DM308" s="20"/>
      <c r="DN308" s="22"/>
      <c r="DO308" s="20"/>
      <c r="DP308" s="22"/>
      <c r="DQ308" s="20"/>
      <c r="DR308" s="22"/>
      <c r="DS308" s="20"/>
      <c r="DT308" s="22"/>
      <c r="DU308" s="20"/>
      <c r="DV308" s="22"/>
      <c r="DW308" s="20"/>
      <c r="DX308" s="22"/>
      <c r="DY308" s="20"/>
      <c r="DZ308" s="22"/>
      <c r="EA308" s="23">
        <f t="shared" si="70"/>
        <v>0</v>
      </c>
      <c r="EB308" s="21">
        <f t="shared" si="66"/>
        <v>0</v>
      </c>
      <c r="EC308" s="193" t="e">
        <f t="shared" si="67"/>
        <v>#REF!</v>
      </c>
      <c r="ED308" s="193">
        <f t="shared" si="68"/>
        <v>0</v>
      </c>
      <c r="EE308" s="194">
        <f t="shared" si="71"/>
        <v>450</v>
      </c>
      <c r="EF308" s="185"/>
      <c r="EG308" s="185" t="s">
        <v>944</v>
      </c>
      <c r="EH308" s="185" t="s">
        <v>945</v>
      </c>
      <c r="EI308" s="185" t="s">
        <v>946</v>
      </c>
      <c r="EJ308" s="185">
        <v>450</v>
      </c>
      <c r="EK308" s="185">
        <v>54202.5</v>
      </c>
      <c r="EL308" s="185"/>
      <c r="EM308" s="185"/>
      <c r="EN308" s="185"/>
      <c r="EO308" s="185"/>
      <c r="EP308" s="185"/>
      <c r="EQ308" s="185"/>
      <c r="ER308" s="185"/>
      <c r="ES308" s="185"/>
      <c r="ET308" s="185"/>
      <c r="EU308" s="185"/>
      <c r="EV308" s="185"/>
      <c r="EW308" s="185"/>
      <c r="EX308" s="185"/>
      <c r="EY308" s="185"/>
      <c r="EZ308" s="185"/>
      <c r="FA308" s="185"/>
      <c r="FB308" s="185"/>
      <c r="FC308" s="185"/>
      <c r="FD308" s="185"/>
      <c r="FE308" s="185"/>
      <c r="FF308" s="185"/>
      <c r="FG308" s="195"/>
      <c r="FH308" s="185"/>
      <c r="FI308" s="185"/>
      <c r="FJ308" s="185"/>
      <c r="FK308" s="185"/>
      <c r="FL308" s="185"/>
      <c r="FM308" s="185"/>
      <c r="FN308" s="185"/>
      <c r="FO308" s="185"/>
      <c r="FP308" s="185"/>
      <c r="FQ308" s="185"/>
      <c r="FR308" s="185"/>
      <c r="FS308" s="185"/>
      <c r="FT308" s="185"/>
      <c r="FU308" s="185"/>
      <c r="FV308" s="185"/>
      <c r="FW308" s="185"/>
      <c r="FX308" s="185"/>
      <c r="FY308" s="185"/>
      <c r="FZ308" s="185"/>
      <c r="GA308" s="185"/>
      <c r="GB308" s="185"/>
      <c r="GC308" s="185"/>
      <c r="GD308" s="185"/>
      <c r="GE308" s="185"/>
      <c r="GF308" s="185"/>
      <c r="GG308" s="185"/>
      <c r="GH308" s="185"/>
      <c r="GI308" s="185"/>
      <c r="GJ308" s="185"/>
      <c r="GK308" s="185"/>
      <c r="GL308" s="185"/>
      <c r="GM308" s="185"/>
      <c r="GN308" s="185"/>
      <c r="GO308" s="185"/>
      <c r="GP308" s="185"/>
      <c r="GQ308" s="185"/>
      <c r="GR308" s="185"/>
      <c r="GS308" s="185"/>
      <c r="GT308" s="185"/>
      <c r="GU308" s="185"/>
      <c r="GV308" s="185"/>
      <c r="GW308" s="185"/>
      <c r="GX308" s="185"/>
      <c r="GY308" s="185"/>
      <c r="GZ308" s="185"/>
      <c r="HA308" s="185"/>
      <c r="HB308" s="185"/>
      <c r="HC308" s="185"/>
      <c r="HD308" s="185"/>
      <c r="HE308" s="185"/>
      <c r="HF308" s="185"/>
      <c r="HG308" s="185"/>
      <c r="HH308" s="185"/>
      <c r="HI308" s="185"/>
      <c r="HJ308" s="185"/>
      <c r="HK308" s="185"/>
      <c r="HL308" s="185"/>
      <c r="HM308" s="185"/>
      <c r="HN308" s="185"/>
      <c r="HO308" s="185"/>
      <c r="HP308" s="185"/>
      <c r="HQ308" s="185"/>
      <c r="HR308" s="185"/>
      <c r="HS308" s="185"/>
      <c r="HT308" s="185"/>
      <c r="HU308" s="185"/>
      <c r="HV308" s="185"/>
      <c r="HW308" s="185"/>
      <c r="HX308" s="185"/>
      <c r="HY308" s="185"/>
      <c r="HZ308" s="185"/>
      <c r="IA308" s="185"/>
      <c r="IB308" s="185"/>
      <c r="IC308" s="185"/>
      <c r="ID308" s="185"/>
      <c r="IE308" s="185"/>
      <c r="IF308" s="185"/>
      <c r="IG308" s="185"/>
      <c r="IH308" s="185"/>
      <c r="II308" s="185"/>
      <c r="IJ308" s="185"/>
      <c r="IK308" s="185"/>
      <c r="IL308" s="185"/>
      <c r="IM308" s="185"/>
      <c r="IN308" s="185"/>
      <c r="IO308" s="185"/>
      <c r="IP308" s="185"/>
      <c r="IQ308" s="185"/>
      <c r="IR308" s="185"/>
      <c r="IS308" s="185"/>
      <c r="IT308" s="185"/>
      <c r="IU308" s="185"/>
      <c r="IV308" s="185"/>
      <c r="IW308" s="185"/>
      <c r="IX308" s="185"/>
      <c r="IY308" s="185"/>
      <c r="IZ308" s="185"/>
      <c r="JA308" s="185"/>
      <c r="JB308" s="185"/>
      <c r="JC308" s="185"/>
      <c r="JD308" s="185"/>
      <c r="JE308" s="185"/>
      <c r="JF308" s="185"/>
      <c r="JG308" s="185"/>
      <c r="JH308" s="185"/>
      <c r="JI308" s="185"/>
      <c r="JJ308" s="185"/>
      <c r="JK308" s="185"/>
      <c r="JL308" s="185"/>
      <c r="JM308" s="185"/>
      <c r="JN308" s="185"/>
      <c r="JO308" s="185"/>
      <c r="JP308" s="185"/>
      <c r="JQ308" s="185"/>
      <c r="JR308" s="185"/>
      <c r="JS308" s="185"/>
      <c r="JT308" s="185"/>
      <c r="JU308" s="185"/>
      <c r="JV308" s="185"/>
      <c r="JW308" s="185"/>
      <c r="JX308" s="185"/>
      <c r="JY308" s="185"/>
      <c r="JZ308" s="185"/>
      <c r="KA308" s="185"/>
      <c r="KB308" s="185"/>
      <c r="KC308" s="185"/>
      <c r="KD308" s="185"/>
      <c r="KE308" s="185"/>
      <c r="KF308" s="185"/>
      <c r="KG308" s="185"/>
      <c r="KH308" s="185"/>
      <c r="KI308" s="185"/>
      <c r="KJ308" s="185"/>
      <c r="KK308" s="185"/>
      <c r="KL308" s="185"/>
      <c r="KM308" s="185"/>
      <c r="KN308" s="185"/>
      <c r="KO308" s="185"/>
      <c r="KP308" s="185"/>
      <c r="KQ308" s="185"/>
      <c r="KR308" s="185"/>
      <c r="KS308" s="185"/>
      <c r="KT308" s="185"/>
      <c r="KU308" s="185"/>
      <c r="KV308" s="185"/>
      <c r="KW308" s="185"/>
      <c r="KX308" s="185"/>
      <c r="KY308" s="185"/>
      <c r="KZ308" s="185"/>
      <c r="LA308" s="185"/>
      <c r="LB308" s="185"/>
      <c r="LC308" s="185"/>
      <c r="LD308" s="185"/>
      <c r="LE308" s="185"/>
      <c r="LF308" s="185"/>
      <c r="LG308" s="185"/>
      <c r="LH308" s="185"/>
      <c r="LI308" s="185"/>
      <c r="LJ308" s="185"/>
      <c r="LK308" s="185"/>
      <c r="LL308" s="185"/>
      <c r="LM308" s="185"/>
      <c r="LN308" s="185"/>
      <c r="LO308" s="185"/>
      <c r="LP308" s="185"/>
      <c r="LQ308" s="185"/>
      <c r="LR308" s="185"/>
      <c r="LS308" s="185"/>
      <c r="LT308" s="185"/>
    </row>
    <row r="309" spans="1:332" ht="18" customHeight="1">
      <c r="A309" s="196" t="str">
        <f t="shared" si="78"/>
        <v>12.2.2</v>
      </c>
      <c r="B309" s="253" t="str">
        <f t="shared" si="78"/>
        <v>Conductos calibre 24, incluye soportes y accesorios</v>
      </c>
      <c r="C309" s="196" t="str">
        <f t="shared" si="78"/>
        <v>m2</v>
      </c>
      <c r="D309" s="196">
        <f t="shared" si="78"/>
        <v>2811</v>
      </c>
      <c r="E309" s="196">
        <f t="shared" si="78"/>
        <v>62855.1</v>
      </c>
      <c r="F309" s="197">
        <f t="shared" si="69"/>
        <v>176685686.09999999</v>
      </c>
      <c r="G309" s="20"/>
      <c r="H309" s="21">
        <f t="shared" si="72"/>
        <v>0</v>
      </c>
      <c r="I309" s="20"/>
      <c r="J309" s="21">
        <f t="shared" si="73"/>
        <v>0</v>
      </c>
      <c r="K309" s="20"/>
      <c r="L309" s="21">
        <f t="shared" si="74"/>
        <v>0</v>
      </c>
      <c r="M309" s="20"/>
      <c r="N309" s="33">
        <f t="shared" si="77"/>
        <v>0</v>
      </c>
      <c r="O309" s="20"/>
      <c r="P309" s="22"/>
      <c r="Q309" s="20"/>
      <c r="R309" s="22"/>
      <c r="S309" s="20"/>
      <c r="T309" s="22"/>
      <c r="U309" s="20"/>
      <c r="V309" s="22"/>
      <c r="W309" s="20"/>
      <c r="X309" s="22"/>
      <c r="Y309" s="20"/>
      <c r="Z309" s="22"/>
      <c r="AA309" s="20"/>
      <c r="AB309" s="22"/>
      <c r="AC309" s="20"/>
      <c r="AD309" s="22"/>
      <c r="AE309" s="20"/>
      <c r="AF309" s="22"/>
      <c r="AG309" s="20"/>
      <c r="AH309" s="22"/>
      <c r="AI309" s="20"/>
      <c r="AJ309" s="22"/>
      <c r="AK309" s="20"/>
      <c r="AL309" s="22"/>
      <c r="AM309" s="20"/>
      <c r="AN309" s="22"/>
      <c r="AO309" s="20"/>
      <c r="AP309" s="22"/>
      <c r="AQ309" s="20"/>
      <c r="AR309" s="22"/>
      <c r="AS309" s="20"/>
      <c r="AT309" s="22"/>
      <c r="AU309" s="20"/>
      <c r="AV309" s="22"/>
      <c r="AW309" s="20"/>
      <c r="AX309" s="22"/>
      <c r="AY309" s="20"/>
      <c r="AZ309" s="22"/>
      <c r="BA309" s="20"/>
      <c r="BB309" s="22"/>
      <c r="BC309" s="20"/>
      <c r="BD309" s="22"/>
      <c r="BE309" s="20"/>
      <c r="BF309" s="22"/>
      <c r="BG309" s="83"/>
      <c r="BH309" s="84"/>
      <c r="BI309" s="20"/>
      <c r="BJ309" s="95"/>
      <c r="BK309" s="20">
        <v>0</v>
      </c>
      <c r="BL309" s="21">
        <f t="shared" si="75"/>
        <v>0</v>
      </c>
      <c r="BM309" s="20"/>
      <c r="BN309" s="95">
        <f t="shared" si="65"/>
        <v>0</v>
      </c>
      <c r="BO309" s="20"/>
      <c r="BP309" s="21">
        <f t="shared" si="76"/>
        <v>0</v>
      </c>
      <c r="BQ309" s="20"/>
      <c r="BR309" s="22"/>
      <c r="BS309" s="20"/>
      <c r="BT309" s="22"/>
      <c r="BU309" s="20"/>
      <c r="BV309" s="22"/>
      <c r="BW309" s="20"/>
      <c r="BX309" s="22"/>
      <c r="BY309" s="20"/>
      <c r="BZ309" s="172"/>
      <c r="CA309" s="20"/>
      <c r="CB309" s="164"/>
      <c r="CC309" s="20"/>
      <c r="CD309" s="178"/>
      <c r="CE309" s="20"/>
      <c r="CF309" s="95"/>
      <c r="CG309" s="20"/>
      <c r="CH309" s="95"/>
      <c r="CI309" s="20"/>
      <c r="CJ309" s="22"/>
      <c r="CK309" s="20"/>
      <c r="CL309" s="22"/>
      <c r="CM309" s="20"/>
      <c r="CN309" s="22"/>
      <c r="CO309" s="20"/>
      <c r="CP309" s="22"/>
      <c r="CQ309" s="20"/>
      <c r="CR309" s="22"/>
      <c r="CS309" s="20"/>
      <c r="CT309" s="22"/>
      <c r="CU309" s="20"/>
      <c r="CV309" s="22"/>
      <c r="CW309" s="20"/>
      <c r="CX309" s="22"/>
      <c r="CY309" s="20"/>
      <c r="CZ309" s="22"/>
      <c r="DA309" s="20"/>
      <c r="DB309" s="22"/>
      <c r="DC309" s="20"/>
      <c r="DD309" s="22"/>
      <c r="DE309" s="20"/>
      <c r="DF309" s="22"/>
      <c r="DG309" s="20"/>
      <c r="DH309" s="22"/>
      <c r="DI309" s="20"/>
      <c r="DJ309" s="22"/>
      <c r="DK309" s="20"/>
      <c r="DL309" s="22"/>
      <c r="DM309" s="20"/>
      <c r="DN309" s="22"/>
      <c r="DO309" s="20"/>
      <c r="DP309" s="22"/>
      <c r="DQ309" s="20"/>
      <c r="DR309" s="22"/>
      <c r="DS309" s="20"/>
      <c r="DT309" s="22"/>
      <c r="DU309" s="20"/>
      <c r="DV309" s="22"/>
      <c r="DW309" s="20"/>
      <c r="DX309" s="22"/>
      <c r="DY309" s="20"/>
      <c r="DZ309" s="22"/>
      <c r="EA309" s="23">
        <f t="shared" si="70"/>
        <v>0</v>
      </c>
      <c r="EB309" s="21">
        <f t="shared" si="66"/>
        <v>0</v>
      </c>
      <c r="EC309" s="193" t="e">
        <f t="shared" si="67"/>
        <v>#REF!</v>
      </c>
      <c r="ED309" s="193">
        <f t="shared" si="68"/>
        <v>0</v>
      </c>
      <c r="EE309" s="194">
        <f t="shared" si="71"/>
        <v>2811</v>
      </c>
      <c r="EF309" s="185"/>
      <c r="EG309" s="185" t="s">
        <v>947</v>
      </c>
      <c r="EH309" s="185" t="s">
        <v>948</v>
      </c>
      <c r="EI309" s="185" t="s">
        <v>946</v>
      </c>
      <c r="EJ309" s="185">
        <v>2811</v>
      </c>
      <c r="EK309" s="185">
        <v>62855.1</v>
      </c>
      <c r="EL309" s="185"/>
      <c r="EM309" s="185"/>
      <c r="EN309" s="185"/>
      <c r="EO309" s="185"/>
      <c r="EP309" s="185"/>
      <c r="EQ309" s="185"/>
      <c r="ER309" s="185"/>
      <c r="ES309" s="185"/>
      <c r="ET309" s="185"/>
      <c r="EU309" s="185"/>
      <c r="EV309" s="185"/>
      <c r="EW309" s="185"/>
      <c r="EX309" s="185"/>
      <c r="EY309" s="185"/>
      <c r="EZ309" s="185"/>
      <c r="FA309" s="185"/>
      <c r="FB309" s="185"/>
      <c r="FC309" s="185"/>
      <c r="FD309" s="185"/>
      <c r="FE309" s="185"/>
      <c r="FF309" s="185"/>
      <c r="FG309" s="195"/>
      <c r="FH309" s="185"/>
      <c r="FI309" s="185"/>
      <c r="FJ309" s="185"/>
      <c r="FK309" s="185"/>
      <c r="FL309" s="185"/>
      <c r="FM309" s="185"/>
      <c r="FN309" s="185"/>
      <c r="FO309" s="185"/>
      <c r="FP309" s="185"/>
      <c r="FQ309" s="185"/>
      <c r="FR309" s="185"/>
      <c r="FS309" s="185"/>
      <c r="FT309" s="185"/>
      <c r="FU309" s="185"/>
      <c r="FV309" s="185"/>
      <c r="FW309" s="185"/>
      <c r="FX309" s="185"/>
      <c r="FY309" s="185"/>
      <c r="FZ309" s="185"/>
      <c r="GA309" s="185"/>
      <c r="GB309" s="185"/>
      <c r="GC309" s="185"/>
      <c r="GD309" s="185"/>
      <c r="GE309" s="185"/>
      <c r="GF309" s="185"/>
      <c r="GG309" s="185"/>
      <c r="GH309" s="185"/>
      <c r="GI309" s="185"/>
      <c r="GJ309" s="185"/>
      <c r="GK309" s="185"/>
      <c r="GL309" s="185"/>
      <c r="GM309" s="185"/>
      <c r="GN309" s="185"/>
      <c r="GO309" s="185"/>
      <c r="GP309" s="185"/>
      <c r="GQ309" s="185"/>
      <c r="GR309" s="185"/>
      <c r="GS309" s="185"/>
      <c r="GT309" s="185"/>
      <c r="GU309" s="185"/>
      <c r="GV309" s="185"/>
      <c r="GW309" s="185"/>
      <c r="GX309" s="185"/>
      <c r="GY309" s="185"/>
      <c r="GZ309" s="185"/>
      <c r="HA309" s="185"/>
      <c r="HB309" s="185"/>
      <c r="HC309" s="185"/>
      <c r="HD309" s="185"/>
      <c r="HE309" s="185"/>
      <c r="HF309" s="185"/>
      <c r="HG309" s="185"/>
      <c r="HH309" s="185"/>
      <c r="HI309" s="185"/>
      <c r="HJ309" s="185"/>
      <c r="HK309" s="185"/>
      <c r="HL309" s="185"/>
      <c r="HM309" s="185"/>
      <c r="HN309" s="185"/>
      <c r="HO309" s="185"/>
      <c r="HP309" s="185"/>
      <c r="HQ309" s="185"/>
      <c r="HR309" s="185"/>
      <c r="HS309" s="185"/>
      <c r="HT309" s="185"/>
      <c r="HU309" s="185"/>
      <c r="HV309" s="185"/>
      <c r="HW309" s="185"/>
      <c r="HX309" s="185"/>
      <c r="HY309" s="185"/>
      <c r="HZ309" s="185"/>
      <c r="IA309" s="185"/>
      <c r="IB309" s="185"/>
      <c r="IC309" s="185"/>
      <c r="ID309" s="185"/>
      <c r="IE309" s="185"/>
      <c r="IF309" s="185"/>
      <c r="IG309" s="185"/>
      <c r="IH309" s="185"/>
      <c r="II309" s="185"/>
      <c r="IJ309" s="185"/>
      <c r="IK309" s="185"/>
      <c r="IL309" s="185"/>
      <c r="IM309" s="185"/>
      <c r="IN309" s="185"/>
      <c r="IO309" s="185"/>
      <c r="IP309" s="185"/>
      <c r="IQ309" s="185"/>
      <c r="IR309" s="185"/>
      <c r="IS309" s="185"/>
      <c r="IT309" s="185"/>
      <c r="IU309" s="185"/>
      <c r="IV309" s="185"/>
      <c r="IW309" s="185"/>
      <c r="IX309" s="185"/>
      <c r="IY309" s="185"/>
      <c r="IZ309" s="185"/>
      <c r="JA309" s="185"/>
      <c r="JB309" s="185"/>
      <c r="JC309" s="185"/>
      <c r="JD309" s="185"/>
      <c r="JE309" s="185"/>
      <c r="JF309" s="185"/>
      <c r="JG309" s="185"/>
      <c r="JH309" s="185"/>
      <c r="JI309" s="185"/>
      <c r="JJ309" s="185"/>
      <c r="JK309" s="185"/>
      <c r="JL309" s="185"/>
      <c r="JM309" s="185"/>
      <c r="JN309" s="185"/>
      <c r="JO309" s="185"/>
      <c r="JP309" s="185"/>
      <c r="JQ309" s="185"/>
      <c r="JR309" s="185"/>
      <c r="JS309" s="185"/>
      <c r="JT309" s="185"/>
      <c r="JU309" s="185"/>
      <c r="JV309" s="185"/>
      <c r="JW309" s="185"/>
      <c r="JX309" s="185"/>
      <c r="JY309" s="185"/>
      <c r="JZ309" s="185"/>
      <c r="KA309" s="185"/>
      <c r="KB309" s="185"/>
      <c r="KC309" s="185"/>
      <c r="KD309" s="185"/>
      <c r="KE309" s="185"/>
      <c r="KF309" s="185"/>
      <c r="KG309" s="185"/>
      <c r="KH309" s="185"/>
      <c r="KI309" s="185"/>
      <c r="KJ309" s="185"/>
      <c r="KK309" s="185"/>
      <c r="KL309" s="185"/>
      <c r="KM309" s="185"/>
      <c r="KN309" s="185"/>
      <c r="KO309" s="185"/>
      <c r="KP309" s="185"/>
      <c r="KQ309" s="185"/>
      <c r="KR309" s="185"/>
      <c r="KS309" s="185"/>
      <c r="KT309" s="185"/>
      <c r="KU309" s="185"/>
      <c r="KV309" s="185"/>
      <c r="KW309" s="185"/>
      <c r="KX309" s="185"/>
      <c r="KY309" s="185"/>
      <c r="KZ309" s="185"/>
      <c r="LA309" s="185"/>
      <c r="LB309" s="185"/>
      <c r="LC309" s="185"/>
      <c r="LD309" s="185"/>
      <c r="LE309" s="185"/>
      <c r="LF309" s="185"/>
      <c r="LG309" s="185"/>
      <c r="LH309" s="185"/>
      <c r="LI309" s="185"/>
      <c r="LJ309" s="185"/>
      <c r="LK309" s="185"/>
      <c r="LL309" s="185"/>
      <c r="LM309" s="185"/>
      <c r="LN309" s="185"/>
      <c r="LO309" s="185"/>
      <c r="LP309" s="185"/>
      <c r="LQ309" s="185"/>
      <c r="LR309" s="185"/>
      <c r="LS309" s="185"/>
      <c r="LT309" s="185"/>
    </row>
    <row r="310" spans="1:332" ht="27.75" customHeight="1">
      <c r="A310" s="196" t="str">
        <f t="shared" si="78"/>
        <v>12.2.3</v>
      </c>
      <c r="B310" s="253" t="str">
        <f t="shared" si="78"/>
        <v>Conductos calibre 22, incluye soportes y accesorios</v>
      </c>
      <c r="C310" s="196" t="str">
        <f t="shared" si="78"/>
        <v>m2</v>
      </c>
      <c r="D310" s="196">
        <f t="shared" si="78"/>
        <v>4216</v>
      </c>
      <c r="E310" s="196">
        <f t="shared" si="78"/>
        <v>74101.5</v>
      </c>
      <c r="F310" s="197">
        <f t="shared" si="69"/>
        <v>312411924</v>
      </c>
      <c r="G310" s="20"/>
      <c r="H310" s="21">
        <f t="shared" si="72"/>
        <v>0</v>
      </c>
      <c r="I310" s="20"/>
      <c r="J310" s="21">
        <f t="shared" si="73"/>
        <v>0</v>
      </c>
      <c r="K310" s="20"/>
      <c r="L310" s="21">
        <f t="shared" si="74"/>
        <v>0</v>
      </c>
      <c r="M310" s="20"/>
      <c r="N310" s="33">
        <f t="shared" si="77"/>
        <v>0</v>
      </c>
      <c r="O310" s="20"/>
      <c r="P310" s="22"/>
      <c r="Q310" s="20"/>
      <c r="R310" s="22"/>
      <c r="S310" s="20"/>
      <c r="T310" s="22"/>
      <c r="U310" s="20"/>
      <c r="V310" s="22"/>
      <c r="W310" s="20"/>
      <c r="X310" s="22"/>
      <c r="Y310" s="20"/>
      <c r="Z310" s="22"/>
      <c r="AA310" s="20"/>
      <c r="AB310" s="22"/>
      <c r="AC310" s="20"/>
      <c r="AD310" s="22"/>
      <c r="AE310" s="20"/>
      <c r="AF310" s="22"/>
      <c r="AG310" s="20"/>
      <c r="AH310" s="22"/>
      <c r="AI310" s="20"/>
      <c r="AJ310" s="22"/>
      <c r="AK310" s="20"/>
      <c r="AL310" s="22"/>
      <c r="AM310" s="20"/>
      <c r="AN310" s="22"/>
      <c r="AO310" s="20"/>
      <c r="AP310" s="22"/>
      <c r="AQ310" s="20"/>
      <c r="AR310" s="22"/>
      <c r="AS310" s="20"/>
      <c r="AT310" s="22"/>
      <c r="AU310" s="20"/>
      <c r="AV310" s="22"/>
      <c r="AW310" s="20"/>
      <c r="AX310" s="22"/>
      <c r="AY310" s="20"/>
      <c r="AZ310" s="22"/>
      <c r="BA310" s="20"/>
      <c r="BB310" s="22"/>
      <c r="BC310" s="20"/>
      <c r="BD310" s="22"/>
      <c r="BE310" s="20"/>
      <c r="BF310" s="22"/>
      <c r="BG310" s="83"/>
      <c r="BH310" s="84"/>
      <c r="BI310" s="20"/>
      <c r="BJ310" s="95"/>
      <c r="BK310" s="20">
        <v>0</v>
      </c>
      <c r="BL310" s="21">
        <f t="shared" si="75"/>
        <v>0</v>
      </c>
      <c r="BM310" s="20"/>
      <c r="BN310" s="95">
        <f t="shared" si="65"/>
        <v>0</v>
      </c>
      <c r="BO310" s="20"/>
      <c r="BP310" s="21">
        <f t="shared" si="76"/>
        <v>0</v>
      </c>
      <c r="BQ310" s="20"/>
      <c r="BR310" s="22"/>
      <c r="BS310" s="20"/>
      <c r="BT310" s="22"/>
      <c r="BU310" s="20"/>
      <c r="BV310" s="22"/>
      <c r="BW310" s="20"/>
      <c r="BX310" s="22"/>
      <c r="BY310" s="20"/>
      <c r="BZ310" s="172"/>
      <c r="CA310" s="20"/>
      <c r="CB310" s="164"/>
      <c r="CC310" s="20"/>
      <c r="CD310" s="178"/>
      <c r="CE310" s="20"/>
      <c r="CF310" s="95"/>
      <c r="CG310" s="20"/>
      <c r="CH310" s="95"/>
      <c r="CI310" s="20"/>
      <c r="CJ310" s="22"/>
      <c r="CK310" s="20"/>
      <c r="CL310" s="22"/>
      <c r="CM310" s="20"/>
      <c r="CN310" s="22"/>
      <c r="CO310" s="20"/>
      <c r="CP310" s="22"/>
      <c r="CQ310" s="20"/>
      <c r="CR310" s="22"/>
      <c r="CS310" s="20"/>
      <c r="CT310" s="22"/>
      <c r="CU310" s="20"/>
      <c r="CV310" s="22"/>
      <c r="CW310" s="20"/>
      <c r="CX310" s="22"/>
      <c r="CY310" s="20"/>
      <c r="CZ310" s="22"/>
      <c r="DA310" s="20"/>
      <c r="DB310" s="22"/>
      <c r="DC310" s="20"/>
      <c r="DD310" s="22"/>
      <c r="DE310" s="20"/>
      <c r="DF310" s="22"/>
      <c r="DG310" s="20"/>
      <c r="DH310" s="22"/>
      <c r="DI310" s="20"/>
      <c r="DJ310" s="22"/>
      <c r="DK310" s="20"/>
      <c r="DL310" s="22"/>
      <c r="DM310" s="20"/>
      <c r="DN310" s="22"/>
      <c r="DO310" s="20"/>
      <c r="DP310" s="22"/>
      <c r="DQ310" s="20"/>
      <c r="DR310" s="22"/>
      <c r="DS310" s="20"/>
      <c r="DT310" s="22"/>
      <c r="DU310" s="20"/>
      <c r="DV310" s="22"/>
      <c r="DW310" s="20"/>
      <c r="DX310" s="22"/>
      <c r="DY310" s="20"/>
      <c r="DZ310" s="22"/>
      <c r="EA310" s="23">
        <f t="shared" si="70"/>
        <v>0</v>
      </c>
      <c r="EB310" s="21">
        <f t="shared" si="66"/>
        <v>0</v>
      </c>
      <c r="EC310" s="193" t="e">
        <f t="shared" si="67"/>
        <v>#REF!</v>
      </c>
      <c r="ED310" s="193">
        <f t="shared" si="68"/>
        <v>0</v>
      </c>
      <c r="EE310" s="194">
        <f t="shared" si="71"/>
        <v>4216</v>
      </c>
      <c r="EF310" s="185"/>
      <c r="EG310" s="185" t="s">
        <v>949</v>
      </c>
      <c r="EH310" s="185" t="s">
        <v>950</v>
      </c>
      <c r="EI310" s="185" t="s">
        <v>946</v>
      </c>
      <c r="EJ310" s="185">
        <v>4216</v>
      </c>
      <c r="EK310" s="185">
        <v>74101.5</v>
      </c>
      <c r="EL310" s="185"/>
      <c r="EM310" s="185"/>
      <c r="EN310" s="185"/>
      <c r="EO310" s="185"/>
      <c r="EP310" s="185"/>
      <c r="EQ310" s="185"/>
      <c r="ER310" s="185"/>
      <c r="ES310" s="185"/>
      <c r="ET310" s="185"/>
      <c r="EU310" s="185"/>
      <c r="EV310" s="185"/>
      <c r="EW310" s="185"/>
      <c r="EX310" s="185"/>
      <c r="EY310" s="185"/>
      <c r="EZ310" s="185"/>
      <c r="FA310" s="185"/>
      <c r="FB310" s="185"/>
      <c r="FC310" s="185"/>
      <c r="FD310" s="185"/>
      <c r="FE310" s="185"/>
      <c r="FF310" s="185"/>
      <c r="FG310" s="195"/>
      <c r="FH310" s="185"/>
      <c r="FI310" s="185"/>
      <c r="FJ310" s="185"/>
      <c r="FK310" s="185"/>
      <c r="FL310" s="185"/>
      <c r="FM310" s="185"/>
      <c r="FN310" s="185"/>
      <c r="FO310" s="185"/>
      <c r="FP310" s="185"/>
      <c r="FQ310" s="185"/>
      <c r="FR310" s="185"/>
      <c r="FS310" s="185"/>
      <c r="FT310" s="185"/>
      <c r="FU310" s="185"/>
      <c r="FV310" s="185"/>
      <c r="FW310" s="185"/>
      <c r="FX310" s="185"/>
      <c r="FY310" s="185"/>
      <c r="FZ310" s="185"/>
      <c r="GA310" s="185"/>
      <c r="GB310" s="185"/>
      <c r="GC310" s="185"/>
      <c r="GD310" s="185"/>
      <c r="GE310" s="185"/>
      <c r="GF310" s="185"/>
      <c r="GG310" s="185"/>
      <c r="GH310" s="185"/>
      <c r="GI310" s="185"/>
      <c r="GJ310" s="185"/>
      <c r="GK310" s="185"/>
      <c r="GL310" s="185"/>
      <c r="GM310" s="185"/>
      <c r="GN310" s="185"/>
      <c r="GO310" s="185"/>
      <c r="GP310" s="185"/>
      <c r="GQ310" s="185"/>
      <c r="GR310" s="185"/>
      <c r="GS310" s="185"/>
      <c r="GT310" s="185"/>
      <c r="GU310" s="185"/>
      <c r="GV310" s="185"/>
      <c r="GW310" s="185"/>
      <c r="GX310" s="185"/>
      <c r="GY310" s="185"/>
      <c r="GZ310" s="185"/>
      <c r="HA310" s="185"/>
      <c r="HB310" s="185"/>
      <c r="HC310" s="185"/>
      <c r="HD310" s="185"/>
      <c r="HE310" s="185"/>
      <c r="HF310" s="185"/>
      <c r="HG310" s="185"/>
      <c r="HH310" s="185"/>
      <c r="HI310" s="185"/>
      <c r="HJ310" s="185"/>
      <c r="HK310" s="185"/>
      <c r="HL310" s="185"/>
      <c r="HM310" s="185"/>
      <c r="HN310" s="185"/>
      <c r="HO310" s="185"/>
      <c r="HP310" s="185"/>
      <c r="HQ310" s="185"/>
      <c r="HR310" s="185"/>
      <c r="HS310" s="185"/>
      <c r="HT310" s="185"/>
      <c r="HU310" s="185"/>
      <c r="HV310" s="185"/>
      <c r="HW310" s="185"/>
      <c r="HX310" s="185"/>
      <c r="HY310" s="185"/>
      <c r="HZ310" s="185"/>
      <c r="IA310" s="185"/>
      <c r="IB310" s="185"/>
      <c r="IC310" s="185"/>
      <c r="ID310" s="185"/>
      <c r="IE310" s="185"/>
      <c r="IF310" s="185"/>
      <c r="IG310" s="185"/>
      <c r="IH310" s="185"/>
      <c r="II310" s="185"/>
      <c r="IJ310" s="185"/>
      <c r="IK310" s="185"/>
      <c r="IL310" s="185"/>
      <c r="IM310" s="185"/>
      <c r="IN310" s="185"/>
      <c r="IO310" s="185"/>
      <c r="IP310" s="185"/>
      <c r="IQ310" s="185"/>
      <c r="IR310" s="185"/>
      <c r="IS310" s="185"/>
      <c r="IT310" s="185"/>
      <c r="IU310" s="185"/>
      <c r="IV310" s="185"/>
      <c r="IW310" s="185"/>
      <c r="IX310" s="185"/>
      <c r="IY310" s="185"/>
      <c r="IZ310" s="185"/>
      <c r="JA310" s="185"/>
      <c r="JB310" s="185"/>
      <c r="JC310" s="185"/>
      <c r="JD310" s="185"/>
      <c r="JE310" s="185"/>
      <c r="JF310" s="185"/>
      <c r="JG310" s="185"/>
      <c r="JH310" s="185"/>
      <c r="JI310" s="185"/>
      <c r="JJ310" s="185"/>
      <c r="JK310" s="185"/>
      <c r="JL310" s="185"/>
      <c r="JM310" s="185"/>
      <c r="JN310" s="185"/>
      <c r="JO310" s="185"/>
      <c r="JP310" s="185"/>
      <c r="JQ310" s="185"/>
      <c r="JR310" s="185"/>
      <c r="JS310" s="185"/>
      <c r="JT310" s="185"/>
      <c r="JU310" s="185"/>
      <c r="JV310" s="185"/>
      <c r="JW310" s="185"/>
      <c r="JX310" s="185"/>
      <c r="JY310" s="185"/>
      <c r="JZ310" s="185"/>
      <c r="KA310" s="185"/>
      <c r="KB310" s="185"/>
      <c r="KC310" s="185"/>
      <c r="KD310" s="185"/>
      <c r="KE310" s="185"/>
      <c r="KF310" s="185"/>
      <c r="KG310" s="185"/>
      <c r="KH310" s="185"/>
      <c r="KI310" s="185"/>
      <c r="KJ310" s="185"/>
      <c r="KK310" s="185"/>
      <c r="KL310" s="185"/>
      <c r="KM310" s="185"/>
      <c r="KN310" s="185"/>
      <c r="KO310" s="185"/>
      <c r="KP310" s="185"/>
      <c r="KQ310" s="185"/>
      <c r="KR310" s="185"/>
      <c r="KS310" s="185"/>
      <c r="KT310" s="185"/>
      <c r="KU310" s="185"/>
      <c r="KV310" s="185"/>
      <c r="KW310" s="185"/>
      <c r="KX310" s="185"/>
      <c r="KY310" s="185"/>
      <c r="KZ310" s="185"/>
      <c r="LA310" s="185"/>
      <c r="LB310" s="185"/>
      <c r="LC310" s="185"/>
      <c r="LD310" s="185"/>
      <c r="LE310" s="185"/>
      <c r="LF310" s="185"/>
      <c r="LG310" s="185"/>
      <c r="LH310" s="185"/>
      <c r="LI310" s="185"/>
      <c r="LJ310" s="185"/>
      <c r="LK310" s="185"/>
      <c r="LL310" s="185"/>
      <c r="LM310" s="185"/>
      <c r="LN310" s="185"/>
      <c r="LO310" s="185"/>
      <c r="LP310" s="185"/>
      <c r="LQ310" s="185"/>
      <c r="LR310" s="185"/>
      <c r="LS310" s="185"/>
      <c r="LT310" s="185"/>
    </row>
    <row r="311" spans="1:332" ht="24" customHeight="1">
      <c r="A311" s="196" t="str">
        <f t="shared" si="78"/>
        <v>12.2.4</v>
      </c>
      <c r="B311" s="253" t="str">
        <f t="shared" si="78"/>
        <v>Conductos calibre 22, incluye soportes y accesorios</v>
      </c>
      <c r="C311" s="196" t="str">
        <f t="shared" si="78"/>
        <v>m2</v>
      </c>
      <c r="D311" s="196">
        <f t="shared" si="78"/>
        <v>702</v>
      </c>
      <c r="E311" s="196">
        <f t="shared" si="78"/>
        <v>49351.5</v>
      </c>
      <c r="F311" s="197">
        <f t="shared" si="69"/>
        <v>34644753</v>
      </c>
      <c r="G311" s="20"/>
      <c r="H311" s="21">
        <f t="shared" si="72"/>
        <v>0</v>
      </c>
      <c r="I311" s="20"/>
      <c r="J311" s="21">
        <f t="shared" si="73"/>
        <v>0</v>
      </c>
      <c r="K311" s="20"/>
      <c r="L311" s="21">
        <f t="shared" si="74"/>
        <v>0</v>
      </c>
      <c r="M311" s="20"/>
      <c r="N311" s="33">
        <f t="shared" si="77"/>
        <v>0</v>
      </c>
      <c r="O311" s="20"/>
      <c r="P311" s="22"/>
      <c r="Q311" s="20"/>
      <c r="R311" s="22"/>
      <c r="S311" s="20"/>
      <c r="T311" s="22"/>
      <c r="U311" s="20"/>
      <c r="V311" s="22"/>
      <c r="W311" s="20"/>
      <c r="X311" s="22"/>
      <c r="Y311" s="20"/>
      <c r="Z311" s="22"/>
      <c r="AA311" s="20"/>
      <c r="AB311" s="22"/>
      <c r="AC311" s="20"/>
      <c r="AD311" s="22"/>
      <c r="AE311" s="20"/>
      <c r="AF311" s="22"/>
      <c r="AG311" s="20"/>
      <c r="AH311" s="22"/>
      <c r="AI311" s="20"/>
      <c r="AJ311" s="22"/>
      <c r="AK311" s="20"/>
      <c r="AL311" s="22"/>
      <c r="AM311" s="20"/>
      <c r="AN311" s="22"/>
      <c r="AO311" s="20"/>
      <c r="AP311" s="22"/>
      <c r="AQ311" s="20"/>
      <c r="AR311" s="22"/>
      <c r="AS311" s="20"/>
      <c r="AT311" s="22"/>
      <c r="AU311" s="20"/>
      <c r="AV311" s="22"/>
      <c r="AW311" s="20"/>
      <c r="AX311" s="22"/>
      <c r="AY311" s="20"/>
      <c r="AZ311" s="22"/>
      <c r="BA311" s="20"/>
      <c r="BB311" s="22"/>
      <c r="BC311" s="20"/>
      <c r="BD311" s="22"/>
      <c r="BE311" s="20"/>
      <c r="BF311" s="22"/>
      <c r="BG311" s="83"/>
      <c r="BH311" s="84"/>
      <c r="BI311" s="20"/>
      <c r="BJ311" s="95"/>
      <c r="BK311" s="20">
        <v>0</v>
      </c>
      <c r="BL311" s="21">
        <f t="shared" si="75"/>
        <v>0</v>
      </c>
      <c r="BM311" s="20"/>
      <c r="BN311" s="95">
        <f t="shared" si="65"/>
        <v>0</v>
      </c>
      <c r="BO311" s="20"/>
      <c r="BP311" s="21">
        <f t="shared" si="76"/>
        <v>0</v>
      </c>
      <c r="BQ311" s="20"/>
      <c r="BR311" s="22"/>
      <c r="BS311" s="20"/>
      <c r="BT311" s="22"/>
      <c r="BU311" s="20"/>
      <c r="BV311" s="22"/>
      <c r="BW311" s="20"/>
      <c r="BX311" s="22"/>
      <c r="BY311" s="20"/>
      <c r="BZ311" s="172"/>
      <c r="CA311" s="20"/>
      <c r="CB311" s="164"/>
      <c r="CC311" s="20"/>
      <c r="CD311" s="178"/>
      <c r="CE311" s="20"/>
      <c r="CF311" s="95"/>
      <c r="CG311" s="20"/>
      <c r="CH311" s="95"/>
      <c r="CI311" s="20"/>
      <c r="CJ311" s="22"/>
      <c r="CK311" s="20"/>
      <c r="CL311" s="22"/>
      <c r="CM311" s="20"/>
      <c r="CN311" s="22"/>
      <c r="CO311" s="20"/>
      <c r="CP311" s="22"/>
      <c r="CQ311" s="20"/>
      <c r="CR311" s="22"/>
      <c r="CS311" s="20"/>
      <c r="CT311" s="22"/>
      <c r="CU311" s="20"/>
      <c r="CV311" s="22"/>
      <c r="CW311" s="20"/>
      <c r="CX311" s="22"/>
      <c r="CY311" s="20"/>
      <c r="CZ311" s="22"/>
      <c r="DA311" s="20"/>
      <c r="DB311" s="22"/>
      <c r="DC311" s="20"/>
      <c r="DD311" s="22"/>
      <c r="DE311" s="20"/>
      <c r="DF311" s="22"/>
      <c r="DG311" s="20"/>
      <c r="DH311" s="22"/>
      <c r="DI311" s="20"/>
      <c r="DJ311" s="22"/>
      <c r="DK311" s="20"/>
      <c r="DL311" s="22"/>
      <c r="DM311" s="20"/>
      <c r="DN311" s="22"/>
      <c r="DO311" s="20"/>
      <c r="DP311" s="22"/>
      <c r="DQ311" s="20"/>
      <c r="DR311" s="22"/>
      <c r="DS311" s="20"/>
      <c r="DT311" s="22"/>
      <c r="DU311" s="20"/>
      <c r="DV311" s="22"/>
      <c r="DW311" s="20"/>
      <c r="DX311" s="22"/>
      <c r="DY311" s="20"/>
      <c r="DZ311" s="22"/>
      <c r="EA311" s="23">
        <f t="shared" si="70"/>
        <v>0</v>
      </c>
      <c r="EB311" s="21">
        <f t="shared" si="66"/>
        <v>0</v>
      </c>
      <c r="EC311" s="193" t="e">
        <f t="shared" si="67"/>
        <v>#REF!</v>
      </c>
      <c r="ED311" s="193">
        <f t="shared" si="68"/>
        <v>0</v>
      </c>
      <c r="EE311" s="194">
        <f t="shared" si="71"/>
        <v>702</v>
      </c>
      <c r="EF311" s="185"/>
      <c r="EG311" s="185" t="s">
        <v>951</v>
      </c>
      <c r="EH311" s="185" t="s">
        <v>950</v>
      </c>
      <c r="EI311" s="185" t="s">
        <v>946</v>
      </c>
      <c r="EJ311" s="185">
        <v>702</v>
      </c>
      <c r="EK311" s="185">
        <v>49351.5</v>
      </c>
      <c r="EL311" s="185"/>
      <c r="EM311" s="185"/>
      <c r="EN311" s="185"/>
      <c r="EO311" s="185"/>
      <c r="EP311" s="185"/>
      <c r="EQ311" s="185"/>
      <c r="ER311" s="185"/>
      <c r="ES311" s="185"/>
      <c r="ET311" s="185"/>
      <c r="EU311" s="185"/>
      <c r="EV311" s="185"/>
      <c r="EW311" s="185"/>
      <c r="EX311" s="185"/>
      <c r="EY311" s="185"/>
      <c r="EZ311" s="185"/>
      <c r="FA311" s="185"/>
      <c r="FB311" s="185"/>
      <c r="FC311" s="185"/>
      <c r="FD311" s="185"/>
      <c r="FE311" s="185"/>
      <c r="FF311" s="185"/>
      <c r="FG311" s="195"/>
      <c r="FH311" s="185"/>
      <c r="FI311" s="185"/>
      <c r="FJ311" s="185"/>
      <c r="FK311" s="185"/>
      <c r="FL311" s="185"/>
      <c r="FM311" s="185"/>
      <c r="FN311" s="185"/>
      <c r="FO311" s="185"/>
      <c r="FP311" s="185"/>
      <c r="FQ311" s="185"/>
      <c r="FR311" s="185"/>
      <c r="FS311" s="185"/>
      <c r="FT311" s="185"/>
      <c r="FU311" s="185"/>
      <c r="FV311" s="185"/>
      <c r="FW311" s="185"/>
      <c r="FX311" s="185"/>
      <c r="FY311" s="185"/>
      <c r="FZ311" s="185"/>
      <c r="GA311" s="185"/>
      <c r="GB311" s="185"/>
      <c r="GC311" s="185"/>
      <c r="GD311" s="185"/>
      <c r="GE311" s="185"/>
      <c r="GF311" s="185"/>
      <c r="GG311" s="185"/>
      <c r="GH311" s="185"/>
      <c r="GI311" s="185"/>
      <c r="GJ311" s="185"/>
      <c r="GK311" s="185"/>
      <c r="GL311" s="185"/>
      <c r="GM311" s="185"/>
      <c r="GN311" s="185"/>
      <c r="GO311" s="185"/>
      <c r="GP311" s="185"/>
      <c r="GQ311" s="185"/>
      <c r="GR311" s="185"/>
      <c r="GS311" s="185"/>
      <c r="GT311" s="185"/>
      <c r="GU311" s="185"/>
      <c r="GV311" s="185"/>
      <c r="GW311" s="185"/>
      <c r="GX311" s="185"/>
      <c r="GY311" s="185"/>
      <c r="GZ311" s="185"/>
      <c r="HA311" s="185"/>
      <c r="HB311" s="185"/>
      <c r="HC311" s="185"/>
      <c r="HD311" s="185"/>
      <c r="HE311" s="185"/>
      <c r="HF311" s="185"/>
      <c r="HG311" s="185"/>
      <c r="HH311" s="185"/>
      <c r="HI311" s="185"/>
      <c r="HJ311" s="185"/>
      <c r="HK311" s="185"/>
      <c r="HL311" s="185"/>
      <c r="HM311" s="185"/>
      <c r="HN311" s="185"/>
      <c r="HO311" s="185"/>
      <c r="HP311" s="185"/>
      <c r="HQ311" s="185"/>
      <c r="HR311" s="185"/>
      <c r="HS311" s="185"/>
      <c r="HT311" s="185"/>
      <c r="HU311" s="185"/>
      <c r="HV311" s="185"/>
      <c r="HW311" s="185"/>
      <c r="HX311" s="185"/>
      <c r="HY311" s="185"/>
      <c r="HZ311" s="185"/>
      <c r="IA311" s="185"/>
      <c r="IB311" s="185"/>
      <c r="IC311" s="185"/>
      <c r="ID311" s="185"/>
      <c r="IE311" s="185"/>
      <c r="IF311" s="185"/>
      <c r="IG311" s="185"/>
      <c r="IH311" s="185"/>
      <c r="II311" s="185"/>
      <c r="IJ311" s="185"/>
      <c r="IK311" s="185"/>
      <c r="IL311" s="185"/>
      <c r="IM311" s="185"/>
      <c r="IN311" s="185"/>
      <c r="IO311" s="185"/>
      <c r="IP311" s="185"/>
      <c r="IQ311" s="185"/>
      <c r="IR311" s="185"/>
      <c r="IS311" s="185"/>
      <c r="IT311" s="185"/>
      <c r="IU311" s="185"/>
      <c r="IV311" s="185"/>
      <c r="IW311" s="185"/>
      <c r="IX311" s="185"/>
      <c r="IY311" s="185"/>
      <c r="IZ311" s="185"/>
      <c r="JA311" s="185"/>
      <c r="JB311" s="185"/>
      <c r="JC311" s="185"/>
      <c r="JD311" s="185"/>
      <c r="JE311" s="185"/>
      <c r="JF311" s="185"/>
      <c r="JG311" s="185"/>
      <c r="JH311" s="185"/>
      <c r="JI311" s="185"/>
      <c r="JJ311" s="185"/>
      <c r="JK311" s="185"/>
      <c r="JL311" s="185"/>
      <c r="JM311" s="185"/>
      <c r="JN311" s="185"/>
      <c r="JO311" s="185"/>
      <c r="JP311" s="185"/>
      <c r="JQ311" s="185"/>
      <c r="JR311" s="185"/>
      <c r="JS311" s="185"/>
      <c r="JT311" s="185"/>
      <c r="JU311" s="185"/>
      <c r="JV311" s="185"/>
      <c r="JW311" s="185"/>
      <c r="JX311" s="185"/>
      <c r="JY311" s="185"/>
      <c r="JZ311" s="185"/>
      <c r="KA311" s="185"/>
      <c r="KB311" s="185"/>
      <c r="KC311" s="185"/>
      <c r="KD311" s="185"/>
      <c r="KE311" s="185"/>
      <c r="KF311" s="185"/>
      <c r="KG311" s="185"/>
      <c r="KH311" s="185"/>
      <c r="KI311" s="185"/>
      <c r="KJ311" s="185"/>
      <c r="KK311" s="185"/>
      <c r="KL311" s="185"/>
      <c r="KM311" s="185"/>
      <c r="KN311" s="185"/>
      <c r="KO311" s="185"/>
      <c r="KP311" s="185"/>
      <c r="KQ311" s="185"/>
      <c r="KR311" s="185"/>
      <c r="KS311" s="185"/>
      <c r="KT311" s="185"/>
      <c r="KU311" s="185"/>
      <c r="KV311" s="185"/>
      <c r="KW311" s="185"/>
      <c r="KX311" s="185"/>
      <c r="KY311" s="185"/>
      <c r="KZ311" s="185"/>
      <c r="LA311" s="185"/>
      <c r="LB311" s="185"/>
      <c r="LC311" s="185"/>
      <c r="LD311" s="185"/>
      <c r="LE311" s="185"/>
      <c r="LF311" s="185"/>
      <c r="LG311" s="185"/>
      <c r="LH311" s="185"/>
      <c r="LI311" s="185"/>
      <c r="LJ311" s="185"/>
      <c r="LK311" s="185"/>
      <c r="LL311" s="185"/>
      <c r="LM311" s="185"/>
      <c r="LN311" s="185"/>
      <c r="LO311" s="185"/>
      <c r="LP311" s="185"/>
      <c r="LQ311" s="185"/>
      <c r="LR311" s="185"/>
      <c r="LS311" s="185"/>
      <c r="LT311" s="185"/>
    </row>
    <row r="312" spans="1:332">
      <c r="A312" s="196" t="str">
        <f t="shared" si="78"/>
        <v>12.3</v>
      </c>
      <c r="B312" s="253" t="str">
        <f t="shared" si="78"/>
        <v>AISLAMIENTO TERMICO PARA CONDUCTOS</v>
      </c>
      <c r="C312" s="196">
        <f t="shared" si="78"/>
        <v>0</v>
      </c>
      <c r="D312" s="196">
        <f t="shared" si="78"/>
        <v>0</v>
      </c>
      <c r="E312" s="196">
        <f t="shared" si="78"/>
        <v>0</v>
      </c>
      <c r="F312" s="197">
        <f t="shared" si="69"/>
        <v>0</v>
      </c>
      <c r="G312" s="20"/>
      <c r="H312" s="21">
        <f t="shared" si="72"/>
        <v>0</v>
      </c>
      <c r="I312" s="20"/>
      <c r="J312" s="21">
        <f t="shared" si="73"/>
        <v>0</v>
      </c>
      <c r="K312" s="20"/>
      <c r="L312" s="21">
        <f t="shared" si="74"/>
        <v>0</v>
      </c>
      <c r="M312" s="20"/>
      <c r="N312" s="33">
        <f t="shared" si="77"/>
        <v>0</v>
      </c>
      <c r="O312" s="20"/>
      <c r="P312" s="22"/>
      <c r="Q312" s="20"/>
      <c r="R312" s="22"/>
      <c r="S312" s="20"/>
      <c r="T312" s="22"/>
      <c r="U312" s="20"/>
      <c r="V312" s="22"/>
      <c r="W312" s="20"/>
      <c r="X312" s="22"/>
      <c r="Y312" s="20"/>
      <c r="Z312" s="22"/>
      <c r="AA312" s="20"/>
      <c r="AB312" s="22"/>
      <c r="AC312" s="20"/>
      <c r="AD312" s="22"/>
      <c r="AE312" s="20"/>
      <c r="AF312" s="22"/>
      <c r="AG312" s="20"/>
      <c r="AH312" s="22"/>
      <c r="AI312" s="20"/>
      <c r="AJ312" s="22"/>
      <c r="AK312" s="20"/>
      <c r="AL312" s="22"/>
      <c r="AM312" s="20"/>
      <c r="AN312" s="22"/>
      <c r="AO312" s="20"/>
      <c r="AP312" s="22"/>
      <c r="AQ312" s="20"/>
      <c r="AR312" s="22"/>
      <c r="AS312" s="20"/>
      <c r="AT312" s="22"/>
      <c r="AU312" s="20"/>
      <c r="AV312" s="22"/>
      <c r="AW312" s="20"/>
      <c r="AX312" s="22"/>
      <c r="AY312" s="20"/>
      <c r="AZ312" s="22"/>
      <c r="BA312" s="20"/>
      <c r="BB312" s="22"/>
      <c r="BC312" s="20"/>
      <c r="BD312" s="22"/>
      <c r="BE312" s="20"/>
      <c r="BF312" s="22"/>
      <c r="BG312" s="83"/>
      <c r="BH312" s="84"/>
      <c r="BI312" s="20"/>
      <c r="BJ312" s="95"/>
      <c r="BK312" s="20">
        <v>0</v>
      </c>
      <c r="BL312" s="21">
        <f t="shared" si="75"/>
        <v>0</v>
      </c>
      <c r="BM312" s="20"/>
      <c r="BN312" s="95">
        <f t="shared" si="65"/>
        <v>0</v>
      </c>
      <c r="BO312" s="20"/>
      <c r="BP312" s="21">
        <f t="shared" si="76"/>
        <v>0</v>
      </c>
      <c r="BQ312" s="20"/>
      <c r="BR312" s="22"/>
      <c r="BS312" s="20"/>
      <c r="BT312" s="22"/>
      <c r="BU312" s="20"/>
      <c r="BV312" s="22"/>
      <c r="BW312" s="20"/>
      <c r="BX312" s="22"/>
      <c r="BY312" s="20"/>
      <c r="BZ312" s="172"/>
      <c r="CA312" s="20"/>
      <c r="CB312" s="164"/>
      <c r="CC312" s="20"/>
      <c r="CD312" s="178"/>
      <c r="CE312" s="20"/>
      <c r="CF312" s="95"/>
      <c r="CG312" s="20"/>
      <c r="CH312" s="95"/>
      <c r="CI312" s="20"/>
      <c r="CJ312" s="22"/>
      <c r="CK312" s="20"/>
      <c r="CL312" s="22"/>
      <c r="CM312" s="20"/>
      <c r="CN312" s="22"/>
      <c r="CO312" s="20"/>
      <c r="CP312" s="22"/>
      <c r="CQ312" s="20"/>
      <c r="CR312" s="22"/>
      <c r="CS312" s="20"/>
      <c r="CT312" s="22"/>
      <c r="CU312" s="20"/>
      <c r="CV312" s="22"/>
      <c r="CW312" s="20"/>
      <c r="CX312" s="22"/>
      <c r="CY312" s="20"/>
      <c r="CZ312" s="22"/>
      <c r="DA312" s="20"/>
      <c r="DB312" s="22"/>
      <c r="DC312" s="20"/>
      <c r="DD312" s="22"/>
      <c r="DE312" s="20"/>
      <c r="DF312" s="22"/>
      <c r="DG312" s="20"/>
      <c r="DH312" s="22"/>
      <c r="DI312" s="20"/>
      <c r="DJ312" s="22"/>
      <c r="DK312" s="20"/>
      <c r="DL312" s="22"/>
      <c r="DM312" s="20"/>
      <c r="DN312" s="22"/>
      <c r="DO312" s="20"/>
      <c r="DP312" s="22"/>
      <c r="DQ312" s="20"/>
      <c r="DR312" s="22"/>
      <c r="DS312" s="20"/>
      <c r="DT312" s="22"/>
      <c r="DU312" s="20"/>
      <c r="DV312" s="22"/>
      <c r="DW312" s="20"/>
      <c r="DX312" s="22"/>
      <c r="DY312" s="20"/>
      <c r="DZ312" s="22"/>
      <c r="EA312" s="23">
        <f t="shared" si="70"/>
        <v>0</v>
      </c>
      <c r="EB312" s="21">
        <f t="shared" si="66"/>
        <v>0</v>
      </c>
      <c r="EC312" s="193" t="e">
        <f t="shared" si="67"/>
        <v>#REF!</v>
      </c>
      <c r="ED312" s="193">
        <f t="shared" si="68"/>
        <v>0</v>
      </c>
      <c r="EE312" s="194">
        <f t="shared" si="71"/>
        <v>0</v>
      </c>
      <c r="EF312" s="185"/>
      <c r="EG312" s="185" t="s">
        <v>73</v>
      </c>
      <c r="EH312" s="185" t="s">
        <v>952</v>
      </c>
      <c r="EI312" s="185"/>
      <c r="EJ312" s="185"/>
      <c r="EK312" s="185"/>
      <c r="EL312" s="185"/>
      <c r="EM312" s="185"/>
      <c r="EN312" s="185"/>
      <c r="EO312" s="185"/>
      <c r="EP312" s="185"/>
      <c r="EQ312" s="185"/>
      <c r="ER312" s="185"/>
      <c r="ES312" s="185"/>
      <c r="ET312" s="185"/>
      <c r="EU312" s="185"/>
      <c r="EV312" s="185"/>
      <c r="EW312" s="185"/>
      <c r="EX312" s="185"/>
      <c r="EY312" s="185"/>
      <c r="EZ312" s="185"/>
      <c r="FA312" s="185"/>
      <c r="FB312" s="185"/>
      <c r="FC312" s="185"/>
      <c r="FD312" s="185"/>
      <c r="FE312" s="185"/>
      <c r="FF312" s="185"/>
      <c r="FG312" s="195"/>
      <c r="FH312" s="185"/>
      <c r="FI312" s="185"/>
      <c r="FJ312" s="185"/>
      <c r="FK312" s="185"/>
      <c r="FL312" s="185"/>
      <c r="FM312" s="185"/>
      <c r="FN312" s="185"/>
      <c r="FO312" s="185"/>
      <c r="FP312" s="185"/>
      <c r="FQ312" s="185"/>
      <c r="FR312" s="185"/>
      <c r="FS312" s="185"/>
      <c r="FT312" s="185"/>
      <c r="FU312" s="185"/>
      <c r="FV312" s="185"/>
      <c r="FW312" s="185"/>
      <c r="FX312" s="185"/>
      <c r="FY312" s="185"/>
      <c r="FZ312" s="185"/>
      <c r="GA312" s="185"/>
      <c r="GB312" s="185"/>
      <c r="GC312" s="185"/>
      <c r="GD312" s="185"/>
      <c r="GE312" s="185"/>
      <c r="GF312" s="185"/>
      <c r="GG312" s="185"/>
      <c r="GH312" s="185"/>
      <c r="GI312" s="185"/>
      <c r="GJ312" s="185"/>
      <c r="GK312" s="185"/>
      <c r="GL312" s="185"/>
      <c r="GM312" s="185"/>
      <c r="GN312" s="185"/>
      <c r="GO312" s="185"/>
      <c r="GP312" s="185"/>
      <c r="GQ312" s="185"/>
      <c r="GR312" s="185"/>
      <c r="GS312" s="185"/>
      <c r="GT312" s="185"/>
      <c r="GU312" s="185"/>
      <c r="GV312" s="185"/>
      <c r="GW312" s="185"/>
      <c r="GX312" s="185"/>
      <c r="GY312" s="185"/>
      <c r="GZ312" s="185"/>
      <c r="HA312" s="185"/>
      <c r="HB312" s="185"/>
      <c r="HC312" s="185"/>
      <c r="HD312" s="185"/>
      <c r="HE312" s="185"/>
      <c r="HF312" s="185"/>
      <c r="HG312" s="185"/>
      <c r="HH312" s="185"/>
      <c r="HI312" s="185"/>
      <c r="HJ312" s="185"/>
      <c r="HK312" s="185"/>
      <c r="HL312" s="185"/>
      <c r="HM312" s="185"/>
      <c r="HN312" s="185"/>
      <c r="HO312" s="185"/>
      <c r="HP312" s="185"/>
      <c r="HQ312" s="185"/>
      <c r="HR312" s="185"/>
      <c r="HS312" s="185"/>
      <c r="HT312" s="185"/>
      <c r="HU312" s="185"/>
      <c r="HV312" s="185"/>
      <c r="HW312" s="185"/>
      <c r="HX312" s="185"/>
      <c r="HY312" s="185"/>
      <c r="HZ312" s="185"/>
      <c r="IA312" s="185"/>
      <c r="IB312" s="185"/>
      <c r="IC312" s="185"/>
      <c r="ID312" s="185"/>
      <c r="IE312" s="185"/>
      <c r="IF312" s="185"/>
      <c r="IG312" s="185"/>
      <c r="IH312" s="185"/>
      <c r="II312" s="185"/>
      <c r="IJ312" s="185"/>
      <c r="IK312" s="185"/>
      <c r="IL312" s="185"/>
      <c r="IM312" s="185"/>
      <c r="IN312" s="185"/>
      <c r="IO312" s="185"/>
      <c r="IP312" s="185"/>
      <c r="IQ312" s="185"/>
      <c r="IR312" s="185"/>
      <c r="IS312" s="185"/>
      <c r="IT312" s="185"/>
      <c r="IU312" s="185"/>
      <c r="IV312" s="185"/>
      <c r="IW312" s="185"/>
      <c r="IX312" s="185"/>
      <c r="IY312" s="185"/>
      <c r="IZ312" s="185"/>
      <c r="JA312" s="185"/>
      <c r="JB312" s="185"/>
      <c r="JC312" s="185"/>
      <c r="JD312" s="185"/>
      <c r="JE312" s="185"/>
      <c r="JF312" s="185"/>
      <c r="JG312" s="185"/>
      <c r="JH312" s="185"/>
      <c r="JI312" s="185"/>
      <c r="JJ312" s="185"/>
      <c r="JK312" s="185"/>
      <c r="JL312" s="185"/>
      <c r="JM312" s="185"/>
      <c r="JN312" s="185"/>
      <c r="JO312" s="185"/>
      <c r="JP312" s="185"/>
      <c r="JQ312" s="185"/>
      <c r="JR312" s="185"/>
      <c r="JS312" s="185"/>
      <c r="JT312" s="185"/>
      <c r="JU312" s="185"/>
      <c r="JV312" s="185"/>
      <c r="JW312" s="185"/>
      <c r="JX312" s="185"/>
      <c r="JY312" s="185"/>
      <c r="JZ312" s="185"/>
      <c r="KA312" s="185"/>
      <c r="KB312" s="185"/>
      <c r="KC312" s="185"/>
      <c r="KD312" s="185"/>
      <c r="KE312" s="185"/>
      <c r="KF312" s="185"/>
      <c r="KG312" s="185"/>
      <c r="KH312" s="185"/>
      <c r="KI312" s="185"/>
      <c r="KJ312" s="185"/>
      <c r="KK312" s="185"/>
      <c r="KL312" s="185"/>
      <c r="KM312" s="185"/>
      <c r="KN312" s="185"/>
      <c r="KO312" s="185"/>
      <c r="KP312" s="185"/>
      <c r="KQ312" s="185"/>
      <c r="KR312" s="185"/>
      <c r="KS312" s="185"/>
      <c r="KT312" s="185"/>
      <c r="KU312" s="185"/>
      <c r="KV312" s="185"/>
      <c r="KW312" s="185"/>
      <c r="KX312" s="185"/>
      <c r="KY312" s="185"/>
      <c r="KZ312" s="185"/>
      <c r="LA312" s="185"/>
      <c r="LB312" s="185"/>
      <c r="LC312" s="185"/>
      <c r="LD312" s="185"/>
      <c r="LE312" s="185"/>
      <c r="LF312" s="185"/>
      <c r="LG312" s="185"/>
      <c r="LH312" s="185"/>
      <c r="LI312" s="185"/>
      <c r="LJ312" s="185"/>
      <c r="LK312" s="185"/>
      <c r="LL312" s="185"/>
      <c r="LM312" s="185"/>
      <c r="LN312" s="185"/>
      <c r="LO312" s="185"/>
      <c r="LP312" s="185"/>
      <c r="LQ312" s="185"/>
      <c r="LR312" s="185"/>
      <c r="LS312" s="185"/>
      <c r="LT312" s="185"/>
    </row>
    <row r="313" spans="1:332" ht="15" customHeight="1">
      <c r="A313" s="196" t="str">
        <f t="shared" si="78"/>
        <v>12.3.1</v>
      </c>
      <c r="B313" s="253" t="str">
        <f t="shared" si="78"/>
        <v>Aislamiento duct wrap 1 1/2” de espesor</v>
      </c>
      <c r="C313" s="196" t="str">
        <f t="shared" si="78"/>
        <v>m2</v>
      </c>
      <c r="D313" s="196">
        <f t="shared" si="78"/>
        <v>4900</v>
      </c>
      <c r="E313" s="196">
        <f t="shared" si="78"/>
        <v>28462.5</v>
      </c>
      <c r="F313" s="197">
        <f t="shared" si="69"/>
        <v>139466250</v>
      </c>
      <c r="G313" s="20"/>
      <c r="H313" s="21">
        <f t="shared" si="72"/>
        <v>0</v>
      </c>
      <c r="I313" s="20"/>
      <c r="J313" s="21">
        <f t="shared" si="73"/>
        <v>0</v>
      </c>
      <c r="K313" s="20"/>
      <c r="L313" s="21">
        <f t="shared" si="74"/>
        <v>0</v>
      </c>
      <c r="M313" s="20"/>
      <c r="N313" s="33">
        <f t="shared" si="77"/>
        <v>0</v>
      </c>
      <c r="O313" s="20"/>
      <c r="P313" s="22"/>
      <c r="Q313" s="20"/>
      <c r="R313" s="22"/>
      <c r="S313" s="20"/>
      <c r="T313" s="22"/>
      <c r="U313" s="20"/>
      <c r="V313" s="22"/>
      <c r="W313" s="20"/>
      <c r="X313" s="22"/>
      <c r="Y313" s="20"/>
      <c r="Z313" s="22"/>
      <c r="AA313" s="20"/>
      <c r="AB313" s="22"/>
      <c r="AC313" s="20"/>
      <c r="AD313" s="22"/>
      <c r="AE313" s="20"/>
      <c r="AF313" s="22"/>
      <c r="AG313" s="20"/>
      <c r="AH313" s="22"/>
      <c r="AI313" s="20"/>
      <c r="AJ313" s="22"/>
      <c r="AK313" s="20"/>
      <c r="AL313" s="22"/>
      <c r="AM313" s="20"/>
      <c r="AN313" s="22"/>
      <c r="AO313" s="20"/>
      <c r="AP313" s="22"/>
      <c r="AQ313" s="20"/>
      <c r="AR313" s="22"/>
      <c r="AS313" s="20"/>
      <c r="AT313" s="22"/>
      <c r="AU313" s="20"/>
      <c r="AV313" s="22"/>
      <c r="AW313" s="20"/>
      <c r="AX313" s="22"/>
      <c r="AY313" s="20"/>
      <c r="AZ313" s="22"/>
      <c r="BA313" s="20"/>
      <c r="BB313" s="22"/>
      <c r="BC313" s="20"/>
      <c r="BD313" s="22"/>
      <c r="BE313" s="20"/>
      <c r="BF313" s="22"/>
      <c r="BG313" s="83"/>
      <c r="BH313" s="84"/>
      <c r="BI313" s="20"/>
      <c r="BJ313" s="95"/>
      <c r="BK313" s="20">
        <v>0</v>
      </c>
      <c r="BL313" s="21">
        <f t="shared" si="75"/>
        <v>0</v>
      </c>
      <c r="BM313" s="20"/>
      <c r="BN313" s="95">
        <f t="shared" si="65"/>
        <v>0</v>
      </c>
      <c r="BO313" s="20"/>
      <c r="BP313" s="21">
        <f t="shared" si="76"/>
        <v>0</v>
      </c>
      <c r="BQ313" s="20"/>
      <c r="BR313" s="22"/>
      <c r="BS313" s="20"/>
      <c r="BT313" s="22"/>
      <c r="BU313" s="20"/>
      <c r="BV313" s="22"/>
      <c r="BW313" s="20"/>
      <c r="BX313" s="22"/>
      <c r="BY313" s="20"/>
      <c r="BZ313" s="172"/>
      <c r="CA313" s="20"/>
      <c r="CB313" s="164"/>
      <c r="CC313" s="20"/>
      <c r="CD313" s="178"/>
      <c r="CE313" s="20"/>
      <c r="CF313" s="95"/>
      <c r="CG313" s="20"/>
      <c r="CH313" s="95"/>
      <c r="CI313" s="20"/>
      <c r="CJ313" s="22"/>
      <c r="CK313" s="20"/>
      <c r="CL313" s="22"/>
      <c r="CM313" s="20"/>
      <c r="CN313" s="22"/>
      <c r="CO313" s="20"/>
      <c r="CP313" s="22"/>
      <c r="CQ313" s="20"/>
      <c r="CR313" s="22"/>
      <c r="CS313" s="20"/>
      <c r="CT313" s="22"/>
      <c r="CU313" s="20"/>
      <c r="CV313" s="22"/>
      <c r="CW313" s="20"/>
      <c r="CX313" s="22"/>
      <c r="CY313" s="20"/>
      <c r="CZ313" s="22"/>
      <c r="DA313" s="20"/>
      <c r="DB313" s="22"/>
      <c r="DC313" s="20"/>
      <c r="DD313" s="22"/>
      <c r="DE313" s="20"/>
      <c r="DF313" s="22"/>
      <c r="DG313" s="20"/>
      <c r="DH313" s="22"/>
      <c r="DI313" s="20"/>
      <c r="DJ313" s="22"/>
      <c r="DK313" s="20"/>
      <c r="DL313" s="22"/>
      <c r="DM313" s="20"/>
      <c r="DN313" s="22"/>
      <c r="DO313" s="20"/>
      <c r="DP313" s="22"/>
      <c r="DQ313" s="20"/>
      <c r="DR313" s="22"/>
      <c r="DS313" s="20"/>
      <c r="DT313" s="22"/>
      <c r="DU313" s="20"/>
      <c r="DV313" s="22"/>
      <c r="DW313" s="20"/>
      <c r="DX313" s="22"/>
      <c r="DY313" s="20"/>
      <c r="DZ313" s="22"/>
      <c r="EA313" s="23">
        <f t="shared" si="70"/>
        <v>0</v>
      </c>
      <c r="EB313" s="21">
        <f t="shared" si="66"/>
        <v>0</v>
      </c>
      <c r="EC313" s="193" t="e">
        <f t="shared" si="67"/>
        <v>#REF!</v>
      </c>
      <c r="ED313" s="193">
        <f t="shared" si="68"/>
        <v>0</v>
      </c>
      <c r="EE313" s="194">
        <f t="shared" si="71"/>
        <v>4900</v>
      </c>
      <c r="EF313" s="185"/>
      <c r="EG313" s="185" t="s">
        <v>953</v>
      </c>
      <c r="EH313" s="185" t="s">
        <v>954</v>
      </c>
      <c r="EI313" s="185" t="s">
        <v>946</v>
      </c>
      <c r="EJ313" s="185">
        <v>4900</v>
      </c>
      <c r="EK313" s="185">
        <v>28462.5</v>
      </c>
      <c r="EL313" s="185"/>
      <c r="EM313" s="185"/>
      <c r="EN313" s="185"/>
      <c r="EO313" s="185"/>
      <c r="EP313" s="185"/>
      <c r="EQ313" s="185"/>
      <c r="ER313" s="185"/>
      <c r="ES313" s="185"/>
      <c r="ET313" s="185"/>
      <c r="EU313" s="185"/>
      <c r="EV313" s="185"/>
      <c r="EW313" s="185"/>
      <c r="EX313" s="185"/>
      <c r="EY313" s="185"/>
      <c r="EZ313" s="185"/>
      <c r="FA313" s="185"/>
      <c r="FB313" s="185"/>
      <c r="FC313" s="185"/>
      <c r="FD313" s="185"/>
      <c r="FE313" s="185"/>
      <c r="FF313" s="185"/>
      <c r="FG313" s="195"/>
      <c r="FH313" s="185"/>
      <c r="FI313" s="185"/>
      <c r="FJ313" s="185"/>
      <c r="FK313" s="185"/>
      <c r="FL313" s="185"/>
      <c r="FM313" s="185"/>
      <c r="FN313" s="185"/>
      <c r="FO313" s="185"/>
      <c r="FP313" s="185"/>
      <c r="FQ313" s="185"/>
      <c r="FR313" s="185"/>
      <c r="FS313" s="185"/>
      <c r="FT313" s="185"/>
      <c r="FU313" s="185"/>
      <c r="FV313" s="185"/>
      <c r="FW313" s="185"/>
      <c r="FX313" s="185"/>
      <c r="FY313" s="185"/>
      <c r="FZ313" s="185"/>
      <c r="GA313" s="185"/>
      <c r="GB313" s="185"/>
      <c r="GC313" s="185"/>
      <c r="GD313" s="185"/>
      <c r="GE313" s="185"/>
      <c r="GF313" s="185"/>
      <c r="GG313" s="185"/>
      <c r="GH313" s="185"/>
      <c r="GI313" s="185"/>
      <c r="GJ313" s="185"/>
      <c r="GK313" s="185"/>
      <c r="GL313" s="185"/>
      <c r="GM313" s="185"/>
      <c r="GN313" s="185"/>
      <c r="GO313" s="185"/>
      <c r="GP313" s="185"/>
      <c r="GQ313" s="185"/>
      <c r="GR313" s="185"/>
      <c r="GS313" s="185"/>
      <c r="GT313" s="185"/>
      <c r="GU313" s="185"/>
      <c r="GV313" s="185"/>
      <c r="GW313" s="185"/>
      <c r="GX313" s="185"/>
      <c r="GY313" s="185"/>
      <c r="GZ313" s="185"/>
      <c r="HA313" s="185"/>
      <c r="HB313" s="185"/>
      <c r="HC313" s="185"/>
      <c r="HD313" s="185"/>
      <c r="HE313" s="185"/>
      <c r="HF313" s="185"/>
      <c r="HG313" s="185"/>
      <c r="HH313" s="185"/>
      <c r="HI313" s="185"/>
      <c r="HJ313" s="185"/>
      <c r="HK313" s="185"/>
      <c r="HL313" s="185"/>
      <c r="HM313" s="185"/>
      <c r="HN313" s="185"/>
      <c r="HO313" s="185"/>
      <c r="HP313" s="185"/>
      <c r="HQ313" s="185"/>
      <c r="HR313" s="185"/>
      <c r="HS313" s="185"/>
      <c r="HT313" s="185"/>
      <c r="HU313" s="185"/>
      <c r="HV313" s="185"/>
      <c r="HW313" s="185"/>
      <c r="HX313" s="185"/>
      <c r="HY313" s="185"/>
      <c r="HZ313" s="185"/>
      <c r="IA313" s="185"/>
      <c r="IB313" s="185"/>
      <c r="IC313" s="185"/>
      <c r="ID313" s="185"/>
      <c r="IE313" s="185"/>
      <c r="IF313" s="185"/>
      <c r="IG313" s="185"/>
      <c r="IH313" s="185"/>
      <c r="II313" s="185"/>
      <c r="IJ313" s="185"/>
      <c r="IK313" s="185"/>
      <c r="IL313" s="185"/>
      <c r="IM313" s="185"/>
      <c r="IN313" s="185"/>
      <c r="IO313" s="185"/>
      <c r="IP313" s="185"/>
      <c r="IQ313" s="185"/>
      <c r="IR313" s="185"/>
      <c r="IS313" s="185"/>
      <c r="IT313" s="185"/>
      <c r="IU313" s="185"/>
      <c r="IV313" s="185"/>
      <c r="IW313" s="185"/>
      <c r="IX313" s="185"/>
      <c r="IY313" s="185"/>
      <c r="IZ313" s="185"/>
      <c r="JA313" s="185"/>
      <c r="JB313" s="185"/>
      <c r="JC313" s="185"/>
      <c r="JD313" s="185"/>
      <c r="JE313" s="185"/>
      <c r="JF313" s="185"/>
      <c r="JG313" s="185"/>
      <c r="JH313" s="185"/>
      <c r="JI313" s="185"/>
      <c r="JJ313" s="185"/>
      <c r="JK313" s="185"/>
      <c r="JL313" s="185"/>
      <c r="JM313" s="185"/>
      <c r="JN313" s="185"/>
      <c r="JO313" s="185"/>
      <c r="JP313" s="185"/>
      <c r="JQ313" s="185"/>
      <c r="JR313" s="185"/>
      <c r="JS313" s="185"/>
      <c r="JT313" s="185"/>
      <c r="JU313" s="185"/>
      <c r="JV313" s="185"/>
      <c r="JW313" s="185"/>
      <c r="JX313" s="185"/>
      <c r="JY313" s="185"/>
      <c r="JZ313" s="185"/>
      <c r="KA313" s="185"/>
      <c r="KB313" s="185"/>
      <c r="KC313" s="185"/>
      <c r="KD313" s="185"/>
      <c r="KE313" s="185"/>
      <c r="KF313" s="185"/>
      <c r="KG313" s="185"/>
      <c r="KH313" s="185"/>
      <c r="KI313" s="185"/>
      <c r="KJ313" s="185"/>
      <c r="KK313" s="185"/>
      <c r="KL313" s="185"/>
      <c r="KM313" s="185"/>
      <c r="KN313" s="185"/>
      <c r="KO313" s="185"/>
      <c r="KP313" s="185"/>
      <c r="KQ313" s="185"/>
      <c r="KR313" s="185"/>
      <c r="KS313" s="185"/>
      <c r="KT313" s="185"/>
      <c r="KU313" s="185"/>
      <c r="KV313" s="185"/>
      <c r="KW313" s="185"/>
      <c r="KX313" s="185"/>
      <c r="KY313" s="185"/>
      <c r="KZ313" s="185"/>
      <c r="LA313" s="185"/>
      <c r="LB313" s="185"/>
      <c r="LC313" s="185"/>
      <c r="LD313" s="185"/>
      <c r="LE313" s="185"/>
      <c r="LF313" s="185"/>
      <c r="LG313" s="185"/>
      <c r="LH313" s="185"/>
      <c r="LI313" s="185"/>
      <c r="LJ313" s="185"/>
      <c r="LK313" s="185"/>
      <c r="LL313" s="185"/>
      <c r="LM313" s="185"/>
      <c r="LN313" s="185"/>
      <c r="LO313" s="185"/>
      <c r="LP313" s="185"/>
      <c r="LQ313" s="185"/>
      <c r="LR313" s="185"/>
      <c r="LS313" s="185"/>
      <c r="LT313" s="185"/>
    </row>
    <row r="314" spans="1:332">
      <c r="A314" s="196" t="str">
        <f t="shared" si="78"/>
        <v>12.4</v>
      </c>
      <c r="B314" s="253" t="str">
        <f t="shared" si="78"/>
        <v>DIFUSORES, REJILLAS Y PERSIANAS</v>
      </c>
      <c r="C314" s="196">
        <f t="shared" si="78"/>
        <v>0</v>
      </c>
      <c r="D314" s="196">
        <f t="shared" si="78"/>
        <v>0</v>
      </c>
      <c r="E314" s="196">
        <f t="shared" si="78"/>
        <v>0</v>
      </c>
      <c r="F314" s="197">
        <f t="shared" si="69"/>
        <v>0</v>
      </c>
      <c r="G314" s="20"/>
      <c r="H314" s="21">
        <f t="shared" si="72"/>
        <v>0</v>
      </c>
      <c r="I314" s="20"/>
      <c r="J314" s="21">
        <f t="shared" si="73"/>
        <v>0</v>
      </c>
      <c r="K314" s="20"/>
      <c r="L314" s="21">
        <f t="shared" si="74"/>
        <v>0</v>
      </c>
      <c r="M314" s="20"/>
      <c r="N314" s="33">
        <f t="shared" si="77"/>
        <v>0</v>
      </c>
      <c r="O314" s="20"/>
      <c r="P314" s="22"/>
      <c r="Q314" s="20"/>
      <c r="R314" s="22"/>
      <c r="S314" s="20"/>
      <c r="T314" s="22"/>
      <c r="U314" s="20"/>
      <c r="V314" s="22"/>
      <c r="W314" s="20"/>
      <c r="X314" s="22"/>
      <c r="Y314" s="20"/>
      <c r="Z314" s="22"/>
      <c r="AA314" s="20"/>
      <c r="AB314" s="22"/>
      <c r="AC314" s="20"/>
      <c r="AD314" s="22"/>
      <c r="AE314" s="20"/>
      <c r="AF314" s="22"/>
      <c r="AG314" s="20"/>
      <c r="AH314" s="22"/>
      <c r="AI314" s="20"/>
      <c r="AJ314" s="22"/>
      <c r="AK314" s="20"/>
      <c r="AL314" s="22"/>
      <c r="AM314" s="20"/>
      <c r="AN314" s="22"/>
      <c r="AO314" s="20"/>
      <c r="AP314" s="22"/>
      <c r="AQ314" s="20"/>
      <c r="AR314" s="22"/>
      <c r="AS314" s="20"/>
      <c r="AT314" s="22"/>
      <c r="AU314" s="20"/>
      <c r="AV314" s="22"/>
      <c r="AW314" s="20"/>
      <c r="AX314" s="22"/>
      <c r="AY314" s="20"/>
      <c r="AZ314" s="22"/>
      <c r="BA314" s="20"/>
      <c r="BB314" s="22"/>
      <c r="BC314" s="20"/>
      <c r="BD314" s="22"/>
      <c r="BE314" s="20"/>
      <c r="BF314" s="22"/>
      <c r="BG314" s="83"/>
      <c r="BH314" s="84"/>
      <c r="BI314" s="20"/>
      <c r="BJ314" s="95"/>
      <c r="BK314" s="20">
        <v>0</v>
      </c>
      <c r="BL314" s="21">
        <f t="shared" si="75"/>
        <v>0</v>
      </c>
      <c r="BM314" s="20"/>
      <c r="BN314" s="95">
        <f t="shared" si="65"/>
        <v>0</v>
      </c>
      <c r="BO314" s="20"/>
      <c r="BP314" s="21">
        <f t="shared" si="76"/>
        <v>0</v>
      </c>
      <c r="BQ314" s="20"/>
      <c r="BR314" s="22"/>
      <c r="BS314" s="20"/>
      <c r="BT314" s="22"/>
      <c r="BU314" s="20"/>
      <c r="BV314" s="22"/>
      <c r="BW314" s="20"/>
      <c r="BX314" s="22"/>
      <c r="BY314" s="20"/>
      <c r="BZ314" s="172"/>
      <c r="CA314" s="20"/>
      <c r="CB314" s="164"/>
      <c r="CC314" s="20"/>
      <c r="CD314" s="178"/>
      <c r="CE314" s="20"/>
      <c r="CF314" s="95"/>
      <c r="CG314" s="20"/>
      <c r="CH314" s="95"/>
      <c r="CI314" s="20"/>
      <c r="CJ314" s="22"/>
      <c r="CK314" s="20"/>
      <c r="CL314" s="22"/>
      <c r="CM314" s="20"/>
      <c r="CN314" s="22"/>
      <c r="CO314" s="20"/>
      <c r="CP314" s="22"/>
      <c r="CQ314" s="20"/>
      <c r="CR314" s="22"/>
      <c r="CS314" s="20"/>
      <c r="CT314" s="22"/>
      <c r="CU314" s="20"/>
      <c r="CV314" s="22"/>
      <c r="CW314" s="20"/>
      <c r="CX314" s="22"/>
      <c r="CY314" s="20"/>
      <c r="CZ314" s="22"/>
      <c r="DA314" s="20"/>
      <c r="DB314" s="22"/>
      <c r="DC314" s="20"/>
      <c r="DD314" s="22"/>
      <c r="DE314" s="20"/>
      <c r="DF314" s="22"/>
      <c r="DG314" s="20"/>
      <c r="DH314" s="22"/>
      <c r="DI314" s="20"/>
      <c r="DJ314" s="22"/>
      <c r="DK314" s="20"/>
      <c r="DL314" s="22"/>
      <c r="DM314" s="20"/>
      <c r="DN314" s="22"/>
      <c r="DO314" s="20"/>
      <c r="DP314" s="22"/>
      <c r="DQ314" s="20"/>
      <c r="DR314" s="22"/>
      <c r="DS314" s="20"/>
      <c r="DT314" s="22"/>
      <c r="DU314" s="20"/>
      <c r="DV314" s="22"/>
      <c r="DW314" s="20"/>
      <c r="DX314" s="22"/>
      <c r="DY314" s="20"/>
      <c r="DZ314" s="22"/>
      <c r="EA314" s="23">
        <f t="shared" si="70"/>
        <v>0</v>
      </c>
      <c r="EB314" s="21">
        <f t="shared" si="66"/>
        <v>0</v>
      </c>
      <c r="EC314" s="193" t="e">
        <f t="shared" si="67"/>
        <v>#REF!</v>
      </c>
      <c r="ED314" s="193">
        <f t="shared" si="68"/>
        <v>0</v>
      </c>
      <c r="EE314" s="194">
        <f t="shared" si="71"/>
        <v>0</v>
      </c>
      <c r="EF314" s="185"/>
      <c r="EG314" s="185" t="s">
        <v>74</v>
      </c>
      <c r="EH314" s="185" t="s">
        <v>955</v>
      </c>
      <c r="EI314" s="185"/>
      <c r="EJ314" s="185"/>
      <c r="EK314" s="185"/>
      <c r="EL314" s="185"/>
      <c r="EM314" s="185"/>
      <c r="EN314" s="185"/>
      <c r="EO314" s="185"/>
      <c r="EP314" s="185"/>
      <c r="EQ314" s="185"/>
      <c r="ER314" s="185"/>
      <c r="ES314" s="185"/>
      <c r="ET314" s="185"/>
      <c r="EU314" s="185"/>
      <c r="EV314" s="185"/>
      <c r="EW314" s="185"/>
      <c r="EX314" s="185"/>
      <c r="EY314" s="185"/>
      <c r="EZ314" s="185"/>
      <c r="FA314" s="185"/>
      <c r="FB314" s="185"/>
      <c r="FC314" s="185"/>
      <c r="FD314" s="185"/>
      <c r="FE314" s="185"/>
      <c r="FF314" s="185"/>
      <c r="FG314" s="195"/>
      <c r="FH314" s="185"/>
      <c r="FI314" s="185"/>
      <c r="FJ314" s="185"/>
      <c r="FK314" s="185"/>
      <c r="FL314" s="185"/>
      <c r="FM314" s="185"/>
      <c r="FN314" s="185"/>
      <c r="FO314" s="185"/>
      <c r="FP314" s="185"/>
      <c r="FQ314" s="185"/>
      <c r="FR314" s="185"/>
      <c r="FS314" s="185"/>
      <c r="FT314" s="185"/>
      <c r="FU314" s="185"/>
      <c r="FV314" s="185"/>
      <c r="FW314" s="185"/>
      <c r="FX314" s="185"/>
      <c r="FY314" s="185"/>
      <c r="FZ314" s="185"/>
      <c r="GA314" s="185"/>
      <c r="GB314" s="185"/>
      <c r="GC314" s="185"/>
      <c r="GD314" s="185"/>
      <c r="GE314" s="185"/>
      <c r="GF314" s="185"/>
      <c r="GG314" s="185"/>
      <c r="GH314" s="185"/>
      <c r="GI314" s="185"/>
      <c r="GJ314" s="185"/>
      <c r="GK314" s="185"/>
      <c r="GL314" s="185"/>
      <c r="GM314" s="185"/>
      <c r="GN314" s="185"/>
      <c r="GO314" s="185"/>
      <c r="GP314" s="185"/>
      <c r="GQ314" s="185"/>
      <c r="GR314" s="185"/>
      <c r="GS314" s="185"/>
      <c r="GT314" s="185"/>
      <c r="GU314" s="185"/>
      <c r="GV314" s="185"/>
      <c r="GW314" s="185"/>
      <c r="GX314" s="185"/>
      <c r="GY314" s="185"/>
      <c r="GZ314" s="185"/>
      <c r="HA314" s="185"/>
      <c r="HB314" s="185"/>
      <c r="HC314" s="185"/>
      <c r="HD314" s="185"/>
      <c r="HE314" s="185"/>
      <c r="HF314" s="185"/>
      <c r="HG314" s="185"/>
      <c r="HH314" s="185"/>
      <c r="HI314" s="185"/>
      <c r="HJ314" s="185"/>
      <c r="HK314" s="185"/>
      <c r="HL314" s="185"/>
      <c r="HM314" s="185"/>
      <c r="HN314" s="185"/>
      <c r="HO314" s="185"/>
      <c r="HP314" s="185"/>
      <c r="HQ314" s="185"/>
      <c r="HR314" s="185"/>
      <c r="HS314" s="185"/>
      <c r="HT314" s="185"/>
      <c r="HU314" s="185"/>
      <c r="HV314" s="185"/>
      <c r="HW314" s="185"/>
      <c r="HX314" s="185"/>
      <c r="HY314" s="185"/>
      <c r="HZ314" s="185"/>
      <c r="IA314" s="185"/>
      <c r="IB314" s="185"/>
      <c r="IC314" s="185"/>
      <c r="ID314" s="185"/>
      <c r="IE314" s="185"/>
      <c r="IF314" s="185"/>
      <c r="IG314" s="185"/>
      <c r="IH314" s="185"/>
      <c r="II314" s="185"/>
      <c r="IJ314" s="185"/>
      <c r="IK314" s="185"/>
      <c r="IL314" s="185"/>
      <c r="IM314" s="185"/>
      <c r="IN314" s="185"/>
      <c r="IO314" s="185"/>
      <c r="IP314" s="185"/>
      <c r="IQ314" s="185"/>
      <c r="IR314" s="185"/>
      <c r="IS314" s="185"/>
      <c r="IT314" s="185"/>
      <c r="IU314" s="185"/>
      <c r="IV314" s="185"/>
      <c r="IW314" s="185"/>
      <c r="IX314" s="185"/>
      <c r="IY314" s="185"/>
      <c r="IZ314" s="185"/>
      <c r="JA314" s="185"/>
      <c r="JB314" s="185"/>
      <c r="JC314" s="185"/>
      <c r="JD314" s="185"/>
      <c r="JE314" s="185"/>
      <c r="JF314" s="185"/>
      <c r="JG314" s="185"/>
      <c r="JH314" s="185"/>
      <c r="JI314" s="185"/>
      <c r="JJ314" s="185"/>
      <c r="JK314" s="185"/>
      <c r="JL314" s="185"/>
      <c r="JM314" s="185"/>
      <c r="JN314" s="185"/>
      <c r="JO314" s="185"/>
      <c r="JP314" s="185"/>
      <c r="JQ314" s="185"/>
      <c r="JR314" s="185"/>
      <c r="JS314" s="185"/>
      <c r="JT314" s="185"/>
      <c r="JU314" s="185"/>
      <c r="JV314" s="185"/>
      <c r="JW314" s="185"/>
      <c r="JX314" s="185"/>
      <c r="JY314" s="185"/>
      <c r="JZ314" s="185"/>
      <c r="KA314" s="185"/>
      <c r="KB314" s="185"/>
      <c r="KC314" s="185"/>
      <c r="KD314" s="185"/>
      <c r="KE314" s="185"/>
      <c r="KF314" s="185"/>
      <c r="KG314" s="185"/>
      <c r="KH314" s="185"/>
      <c r="KI314" s="185"/>
      <c r="KJ314" s="185"/>
      <c r="KK314" s="185"/>
      <c r="KL314" s="185"/>
      <c r="KM314" s="185"/>
      <c r="KN314" s="185"/>
      <c r="KO314" s="185"/>
      <c r="KP314" s="185"/>
      <c r="KQ314" s="185"/>
      <c r="KR314" s="185"/>
      <c r="KS314" s="185"/>
      <c r="KT314" s="185"/>
      <c r="KU314" s="185"/>
      <c r="KV314" s="185"/>
      <c r="KW314" s="185"/>
      <c r="KX314" s="185"/>
      <c r="KY314" s="185"/>
      <c r="KZ314" s="185"/>
      <c r="LA314" s="185"/>
      <c r="LB314" s="185"/>
      <c r="LC314" s="185"/>
      <c r="LD314" s="185"/>
      <c r="LE314" s="185"/>
      <c r="LF314" s="185"/>
      <c r="LG314" s="185"/>
      <c r="LH314" s="185"/>
      <c r="LI314" s="185"/>
      <c r="LJ314" s="185"/>
      <c r="LK314" s="185"/>
      <c r="LL314" s="185"/>
      <c r="LM314" s="185"/>
      <c r="LN314" s="185"/>
      <c r="LO314" s="185"/>
      <c r="LP314" s="185"/>
      <c r="LQ314" s="185"/>
      <c r="LR314" s="185"/>
      <c r="LS314" s="185"/>
      <c r="LT314" s="185"/>
    </row>
    <row r="315" spans="1:332" ht="15" customHeight="1">
      <c r="A315" s="196" t="str">
        <f t="shared" si="78"/>
        <v>12.4.1</v>
      </c>
      <c r="B315" s="253" t="str">
        <f t="shared" si="78"/>
        <v>Difusor de suministro, cuatro vías, dámper regulador de volumen hojas opuesta</v>
      </c>
      <c r="C315" s="196" t="str">
        <f t="shared" si="78"/>
        <v>pulg2</v>
      </c>
      <c r="D315" s="196">
        <f t="shared" si="78"/>
        <v>14400</v>
      </c>
      <c r="E315" s="196">
        <f t="shared" si="78"/>
        <v>742.5</v>
      </c>
      <c r="F315" s="197">
        <f t="shared" si="69"/>
        <v>10692000</v>
      </c>
      <c r="G315" s="20"/>
      <c r="H315" s="21">
        <f t="shared" si="72"/>
        <v>0</v>
      </c>
      <c r="I315" s="20"/>
      <c r="J315" s="21">
        <f t="shared" si="73"/>
        <v>0</v>
      </c>
      <c r="K315" s="20"/>
      <c r="L315" s="21">
        <f t="shared" si="74"/>
        <v>0</v>
      </c>
      <c r="M315" s="20"/>
      <c r="N315" s="33">
        <f t="shared" si="77"/>
        <v>0</v>
      </c>
      <c r="O315" s="20"/>
      <c r="P315" s="22"/>
      <c r="Q315" s="20"/>
      <c r="R315" s="22"/>
      <c r="S315" s="20"/>
      <c r="T315" s="22"/>
      <c r="U315" s="20"/>
      <c r="V315" s="22"/>
      <c r="W315" s="20"/>
      <c r="X315" s="22"/>
      <c r="Y315" s="20"/>
      <c r="Z315" s="22"/>
      <c r="AA315" s="20"/>
      <c r="AB315" s="22"/>
      <c r="AC315" s="20"/>
      <c r="AD315" s="22"/>
      <c r="AE315" s="20"/>
      <c r="AF315" s="22"/>
      <c r="AG315" s="20"/>
      <c r="AH315" s="22"/>
      <c r="AI315" s="20"/>
      <c r="AJ315" s="22"/>
      <c r="AK315" s="20"/>
      <c r="AL315" s="22"/>
      <c r="AM315" s="20"/>
      <c r="AN315" s="22"/>
      <c r="AO315" s="20"/>
      <c r="AP315" s="22"/>
      <c r="AQ315" s="20"/>
      <c r="AR315" s="22"/>
      <c r="AS315" s="20"/>
      <c r="AT315" s="22"/>
      <c r="AU315" s="20"/>
      <c r="AV315" s="22"/>
      <c r="AW315" s="20"/>
      <c r="AX315" s="22"/>
      <c r="AY315" s="20"/>
      <c r="AZ315" s="22"/>
      <c r="BA315" s="20"/>
      <c r="BB315" s="22"/>
      <c r="BC315" s="20"/>
      <c r="BD315" s="22"/>
      <c r="BE315" s="20"/>
      <c r="BF315" s="22"/>
      <c r="BG315" s="83"/>
      <c r="BH315" s="84"/>
      <c r="BI315" s="20"/>
      <c r="BJ315" s="95"/>
      <c r="BK315" s="20">
        <v>0</v>
      </c>
      <c r="BL315" s="21">
        <f t="shared" si="75"/>
        <v>0</v>
      </c>
      <c r="BM315" s="20"/>
      <c r="BN315" s="95">
        <f t="shared" si="65"/>
        <v>0</v>
      </c>
      <c r="BO315" s="20"/>
      <c r="BP315" s="21">
        <f t="shared" si="76"/>
        <v>0</v>
      </c>
      <c r="BQ315" s="20"/>
      <c r="BR315" s="22"/>
      <c r="BS315" s="20"/>
      <c r="BT315" s="22"/>
      <c r="BU315" s="20"/>
      <c r="BV315" s="22"/>
      <c r="BW315" s="20"/>
      <c r="BX315" s="22"/>
      <c r="BY315" s="20"/>
      <c r="BZ315" s="172"/>
      <c r="CA315" s="20"/>
      <c r="CB315" s="164"/>
      <c r="CC315" s="20"/>
      <c r="CD315" s="178"/>
      <c r="CE315" s="20"/>
      <c r="CF315" s="95"/>
      <c r="CG315" s="20"/>
      <c r="CH315" s="95"/>
      <c r="CI315" s="20"/>
      <c r="CJ315" s="22"/>
      <c r="CK315" s="20"/>
      <c r="CL315" s="22"/>
      <c r="CM315" s="20"/>
      <c r="CN315" s="22"/>
      <c r="CO315" s="20"/>
      <c r="CP315" s="22"/>
      <c r="CQ315" s="20"/>
      <c r="CR315" s="22"/>
      <c r="CS315" s="20"/>
      <c r="CT315" s="22"/>
      <c r="CU315" s="20"/>
      <c r="CV315" s="22"/>
      <c r="CW315" s="20"/>
      <c r="CX315" s="22"/>
      <c r="CY315" s="20"/>
      <c r="CZ315" s="22"/>
      <c r="DA315" s="20"/>
      <c r="DB315" s="22"/>
      <c r="DC315" s="20"/>
      <c r="DD315" s="22"/>
      <c r="DE315" s="20"/>
      <c r="DF315" s="22"/>
      <c r="DG315" s="20"/>
      <c r="DH315" s="22"/>
      <c r="DI315" s="20"/>
      <c r="DJ315" s="22"/>
      <c r="DK315" s="20"/>
      <c r="DL315" s="22"/>
      <c r="DM315" s="20"/>
      <c r="DN315" s="22"/>
      <c r="DO315" s="20"/>
      <c r="DP315" s="22"/>
      <c r="DQ315" s="20"/>
      <c r="DR315" s="22"/>
      <c r="DS315" s="20"/>
      <c r="DT315" s="22"/>
      <c r="DU315" s="20"/>
      <c r="DV315" s="22"/>
      <c r="DW315" s="20"/>
      <c r="DX315" s="22"/>
      <c r="DY315" s="20"/>
      <c r="DZ315" s="22"/>
      <c r="EA315" s="23">
        <f t="shared" si="70"/>
        <v>0</v>
      </c>
      <c r="EB315" s="21">
        <f t="shared" si="66"/>
        <v>0</v>
      </c>
      <c r="EC315" s="193" t="e">
        <f t="shared" si="67"/>
        <v>#REF!</v>
      </c>
      <c r="ED315" s="193">
        <f t="shared" si="68"/>
        <v>0</v>
      </c>
      <c r="EE315" s="194">
        <f t="shared" si="71"/>
        <v>14400</v>
      </c>
      <c r="EF315" s="185"/>
      <c r="EG315" s="185" t="s">
        <v>956</v>
      </c>
      <c r="EH315" s="185" t="s">
        <v>957</v>
      </c>
      <c r="EI315" s="185" t="s">
        <v>958</v>
      </c>
      <c r="EJ315" s="185">
        <v>14400</v>
      </c>
      <c r="EK315" s="185">
        <v>742.5</v>
      </c>
      <c r="EL315" s="185"/>
      <c r="EM315" s="185"/>
      <c r="EN315" s="185"/>
      <c r="EO315" s="185"/>
      <c r="EP315" s="185"/>
      <c r="EQ315" s="185"/>
      <c r="ER315" s="185"/>
      <c r="ES315" s="185"/>
      <c r="ET315" s="185"/>
      <c r="EU315" s="185"/>
      <c r="EV315" s="185"/>
      <c r="EW315" s="185"/>
      <c r="EX315" s="185"/>
      <c r="EY315" s="185"/>
      <c r="EZ315" s="185"/>
      <c r="FA315" s="185"/>
      <c r="FB315" s="185"/>
      <c r="FC315" s="185"/>
      <c r="FD315" s="185"/>
      <c r="FE315" s="185"/>
      <c r="FF315" s="185"/>
      <c r="FG315" s="195"/>
      <c r="FH315" s="185"/>
      <c r="FI315" s="185"/>
      <c r="FJ315" s="185"/>
      <c r="FK315" s="185"/>
      <c r="FL315" s="185"/>
      <c r="FM315" s="185"/>
      <c r="FN315" s="185"/>
      <c r="FO315" s="185"/>
      <c r="FP315" s="185"/>
      <c r="FQ315" s="185"/>
      <c r="FR315" s="185"/>
      <c r="FS315" s="185"/>
      <c r="FT315" s="185"/>
      <c r="FU315" s="185"/>
      <c r="FV315" s="185"/>
      <c r="FW315" s="185"/>
      <c r="FX315" s="185"/>
      <c r="FY315" s="185"/>
      <c r="FZ315" s="185"/>
      <c r="GA315" s="185"/>
      <c r="GB315" s="185"/>
      <c r="GC315" s="185"/>
      <c r="GD315" s="185"/>
      <c r="GE315" s="185"/>
      <c r="GF315" s="185"/>
      <c r="GG315" s="185"/>
      <c r="GH315" s="185"/>
      <c r="GI315" s="185"/>
      <c r="GJ315" s="185"/>
      <c r="GK315" s="185"/>
      <c r="GL315" s="185"/>
      <c r="GM315" s="185"/>
      <c r="GN315" s="185"/>
      <c r="GO315" s="185"/>
      <c r="GP315" s="185"/>
      <c r="GQ315" s="185"/>
      <c r="GR315" s="185"/>
      <c r="GS315" s="185"/>
      <c r="GT315" s="185"/>
      <c r="GU315" s="185"/>
      <c r="GV315" s="185"/>
      <c r="GW315" s="185"/>
      <c r="GX315" s="185"/>
      <c r="GY315" s="185"/>
      <c r="GZ315" s="185"/>
      <c r="HA315" s="185"/>
      <c r="HB315" s="185"/>
      <c r="HC315" s="185"/>
      <c r="HD315" s="185"/>
      <c r="HE315" s="185"/>
      <c r="HF315" s="185"/>
      <c r="HG315" s="185"/>
      <c r="HH315" s="185"/>
      <c r="HI315" s="185"/>
      <c r="HJ315" s="185"/>
      <c r="HK315" s="185"/>
      <c r="HL315" s="185"/>
      <c r="HM315" s="185"/>
      <c r="HN315" s="185"/>
      <c r="HO315" s="185"/>
      <c r="HP315" s="185"/>
      <c r="HQ315" s="185"/>
      <c r="HR315" s="185"/>
      <c r="HS315" s="185"/>
      <c r="HT315" s="185"/>
      <c r="HU315" s="185"/>
      <c r="HV315" s="185"/>
      <c r="HW315" s="185"/>
      <c r="HX315" s="185"/>
      <c r="HY315" s="185"/>
      <c r="HZ315" s="185"/>
      <c r="IA315" s="185"/>
      <c r="IB315" s="185"/>
      <c r="IC315" s="185"/>
      <c r="ID315" s="185"/>
      <c r="IE315" s="185"/>
      <c r="IF315" s="185"/>
      <c r="IG315" s="185"/>
      <c r="IH315" s="185"/>
      <c r="II315" s="185"/>
      <c r="IJ315" s="185"/>
      <c r="IK315" s="185"/>
      <c r="IL315" s="185"/>
      <c r="IM315" s="185"/>
      <c r="IN315" s="185"/>
      <c r="IO315" s="185"/>
      <c r="IP315" s="185"/>
      <c r="IQ315" s="185"/>
      <c r="IR315" s="185"/>
      <c r="IS315" s="185"/>
      <c r="IT315" s="185"/>
      <c r="IU315" s="185"/>
      <c r="IV315" s="185"/>
      <c r="IW315" s="185"/>
      <c r="IX315" s="185"/>
      <c r="IY315" s="185"/>
      <c r="IZ315" s="185"/>
      <c r="JA315" s="185"/>
      <c r="JB315" s="185"/>
      <c r="JC315" s="185"/>
      <c r="JD315" s="185"/>
      <c r="JE315" s="185"/>
      <c r="JF315" s="185"/>
      <c r="JG315" s="185"/>
      <c r="JH315" s="185"/>
      <c r="JI315" s="185"/>
      <c r="JJ315" s="185"/>
      <c r="JK315" s="185"/>
      <c r="JL315" s="185"/>
      <c r="JM315" s="185"/>
      <c r="JN315" s="185"/>
      <c r="JO315" s="185"/>
      <c r="JP315" s="185"/>
      <c r="JQ315" s="185"/>
      <c r="JR315" s="185"/>
      <c r="JS315" s="185"/>
      <c r="JT315" s="185"/>
      <c r="JU315" s="185"/>
      <c r="JV315" s="185"/>
      <c r="JW315" s="185"/>
      <c r="JX315" s="185"/>
      <c r="JY315" s="185"/>
      <c r="JZ315" s="185"/>
      <c r="KA315" s="185"/>
      <c r="KB315" s="185"/>
      <c r="KC315" s="185"/>
      <c r="KD315" s="185"/>
      <c r="KE315" s="185"/>
      <c r="KF315" s="185"/>
      <c r="KG315" s="185"/>
      <c r="KH315" s="185"/>
      <c r="KI315" s="185"/>
      <c r="KJ315" s="185"/>
      <c r="KK315" s="185"/>
      <c r="KL315" s="185"/>
      <c r="KM315" s="185"/>
      <c r="KN315" s="185"/>
      <c r="KO315" s="185"/>
      <c r="KP315" s="185"/>
      <c r="KQ315" s="185"/>
      <c r="KR315" s="185"/>
      <c r="KS315" s="185"/>
      <c r="KT315" s="185"/>
      <c r="KU315" s="185"/>
      <c r="KV315" s="185"/>
      <c r="KW315" s="185"/>
      <c r="KX315" s="185"/>
      <c r="KY315" s="185"/>
      <c r="KZ315" s="185"/>
      <c r="LA315" s="185"/>
      <c r="LB315" s="185"/>
      <c r="LC315" s="185"/>
      <c r="LD315" s="185"/>
      <c r="LE315" s="185"/>
      <c r="LF315" s="185"/>
      <c r="LG315" s="185"/>
      <c r="LH315" s="185"/>
      <c r="LI315" s="185"/>
      <c r="LJ315" s="185"/>
      <c r="LK315" s="185"/>
      <c r="LL315" s="185"/>
      <c r="LM315" s="185"/>
      <c r="LN315" s="185"/>
      <c r="LO315" s="185"/>
      <c r="LP315" s="185"/>
      <c r="LQ315" s="185"/>
      <c r="LR315" s="185"/>
      <c r="LS315" s="185"/>
      <c r="LT315" s="185"/>
    </row>
    <row r="316" spans="1:332" ht="15" customHeight="1">
      <c r="A316" s="196" t="str">
        <f t="shared" si="78"/>
        <v>12.4.2</v>
      </c>
      <c r="B316" s="253" t="str">
        <f t="shared" si="78"/>
        <v>Difusor de suministro, tipo rotacional, conexión diametros 8", 10" , 12", plenum de suministro aislado, damper regualdor de volumen</v>
      </c>
      <c r="C316" s="196" t="str">
        <f t="shared" si="78"/>
        <v>und</v>
      </c>
      <c r="D316" s="196">
        <f t="shared" si="78"/>
        <v>280</v>
      </c>
      <c r="E316" s="196">
        <f t="shared" si="78"/>
        <v>371250</v>
      </c>
      <c r="F316" s="197">
        <f t="shared" si="69"/>
        <v>103950000</v>
      </c>
      <c r="G316" s="20"/>
      <c r="H316" s="21">
        <f t="shared" si="72"/>
        <v>0</v>
      </c>
      <c r="I316" s="20"/>
      <c r="J316" s="21">
        <f t="shared" si="73"/>
        <v>0</v>
      </c>
      <c r="K316" s="20"/>
      <c r="L316" s="21">
        <f t="shared" si="74"/>
        <v>0</v>
      </c>
      <c r="M316" s="20"/>
      <c r="N316" s="33">
        <f t="shared" si="77"/>
        <v>0</v>
      </c>
      <c r="O316" s="20"/>
      <c r="P316" s="22"/>
      <c r="Q316" s="20"/>
      <c r="R316" s="22"/>
      <c r="S316" s="20"/>
      <c r="T316" s="22"/>
      <c r="U316" s="20"/>
      <c r="V316" s="22"/>
      <c r="W316" s="20"/>
      <c r="X316" s="22"/>
      <c r="Y316" s="20"/>
      <c r="Z316" s="22"/>
      <c r="AA316" s="20"/>
      <c r="AB316" s="22"/>
      <c r="AC316" s="20"/>
      <c r="AD316" s="22"/>
      <c r="AE316" s="20"/>
      <c r="AF316" s="22"/>
      <c r="AG316" s="20"/>
      <c r="AH316" s="22"/>
      <c r="AI316" s="20"/>
      <c r="AJ316" s="22"/>
      <c r="AK316" s="20"/>
      <c r="AL316" s="22"/>
      <c r="AM316" s="20"/>
      <c r="AN316" s="22"/>
      <c r="AO316" s="20"/>
      <c r="AP316" s="22"/>
      <c r="AQ316" s="20"/>
      <c r="AR316" s="22"/>
      <c r="AS316" s="20"/>
      <c r="AT316" s="22"/>
      <c r="AU316" s="20"/>
      <c r="AV316" s="22"/>
      <c r="AW316" s="20"/>
      <c r="AX316" s="22"/>
      <c r="AY316" s="20"/>
      <c r="AZ316" s="22"/>
      <c r="BA316" s="20"/>
      <c r="BB316" s="22"/>
      <c r="BC316" s="20"/>
      <c r="BD316" s="22"/>
      <c r="BE316" s="20"/>
      <c r="BF316" s="22"/>
      <c r="BG316" s="83"/>
      <c r="BH316" s="84"/>
      <c r="BI316" s="20"/>
      <c r="BJ316" s="95"/>
      <c r="BK316" s="20">
        <v>0</v>
      </c>
      <c r="BL316" s="21">
        <f t="shared" si="75"/>
        <v>0</v>
      </c>
      <c r="BM316" s="20"/>
      <c r="BN316" s="95">
        <f t="shared" si="65"/>
        <v>0</v>
      </c>
      <c r="BO316" s="20"/>
      <c r="BP316" s="21">
        <f t="shared" si="76"/>
        <v>0</v>
      </c>
      <c r="BQ316" s="20"/>
      <c r="BR316" s="22"/>
      <c r="BS316" s="20"/>
      <c r="BT316" s="22"/>
      <c r="BU316" s="20"/>
      <c r="BV316" s="22"/>
      <c r="BW316" s="20"/>
      <c r="BX316" s="22"/>
      <c r="BY316" s="20"/>
      <c r="BZ316" s="172"/>
      <c r="CA316" s="20"/>
      <c r="CB316" s="164"/>
      <c r="CC316" s="20"/>
      <c r="CD316" s="178"/>
      <c r="CE316" s="20"/>
      <c r="CF316" s="95"/>
      <c r="CG316" s="20"/>
      <c r="CH316" s="95"/>
      <c r="CI316" s="20"/>
      <c r="CJ316" s="22"/>
      <c r="CK316" s="20"/>
      <c r="CL316" s="22"/>
      <c r="CM316" s="20"/>
      <c r="CN316" s="22"/>
      <c r="CO316" s="20"/>
      <c r="CP316" s="22"/>
      <c r="CQ316" s="20"/>
      <c r="CR316" s="22"/>
      <c r="CS316" s="20"/>
      <c r="CT316" s="22"/>
      <c r="CU316" s="20"/>
      <c r="CV316" s="22"/>
      <c r="CW316" s="20"/>
      <c r="CX316" s="22"/>
      <c r="CY316" s="20"/>
      <c r="CZ316" s="22"/>
      <c r="DA316" s="20"/>
      <c r="DB316" s="22"/>
      <c r="DC316" s="20"/>
      <c r="DD316" s="22"/>
      <c r="DE316" s="20"/>
      <c r="DF316" s="22"/>
      <c r="DG316" s="20"/>
      <c r="DH316" s="22"/>
      <c r="DI316" s="20"/>
      <c r="DJ316" s="22"/>
      <c r="DK316" s="20"/>
      <c r="DL316" s="22"/>
      <c r="DM316" s="20"/>
      <c r="DN316" s="22"/>
      <c r="DO316" s="20"/>
      <c r="DP316" s="22"/>
      <c r="DQ316" s="20"/>
      <c r="DR316" s="22"/>
      <c r="DS316" s="20"/>
      <c r="DT316" s="22"/>
      <c r="DU316" s="20"/>
      <c r="DV316" s="22"/>
      <c r="DW316" s="20"/>
      <c r="DX316" s="22"/>
      <c r="DY316" s="20"/>
      <c r="DZ316" s="22"/>
      <c r="EA316" s="23">
        <f t="shared" si="70"/>
        <v>0</v>
      </c>
      <c r="EB316" s="21">
        <f t="shared" si="66"/>
        <v>0</v>
      </c>
      <c r="EC316" s="193" t="e">
        <f t="shared" si="67"/>
        <v>#REF!</v>
      </c>
      <c r="ED316" s="193">
        <f t="shared" si="68"/>
        <v>0</v>
      </c>
      <c r="EE316" s="194">
        <f t="shared" si="71"/>
        <v>280</v>
      </c>
      <c r="EF316" s="185"/>
      <c r="EG316" s="185" t="s">
        <v>959</v>
      </c>
      <c r="EH316" s="185" t="s">
        <v>960</v>
      </c>
      <c r="EI316" s="185" t="s">
        <v>961</v>
      </c>
      <c r="EJ316" s="185">
        <v>280</v>
      </c>
      <c r="EK316" s="185">
        <v>371250</v>
      </c>
      <c r="EL316" s="185"/>
      <c r="EM316" s="185"/>
      <c r="EN316" s="185"/>
      <c r="EO316" s="185"/>
      <c r="EP316" s="185"/>
      <c r="EQ316" s="185"/>
      <c r="ER316" s="185"/>
      <c r="ES316" s="185"/>
      <c r="ET316" s="185"/>
      <c r="EU316" s="185"/>
      <c r="EV316" s="185"/>
      <c r="EW316" s="185"/>
      <c r="EX316" s="185"/>
      <c r="EY316" s="185"/>
      <c r="EZ316" s="185"/>
      <c r="FA316" s="185"/>
      <c r="FB316" s="185"/>
      <c r="FC316" s="185"/>
      <c r="FD316" s="185"/>
      <c r="FE316" s="185"/>
      <c r="FF316" s="185"/>
      <c r="FG316" s="195"/>
      <c r="FH316" s="185"/>
      <c r="FI316" s="185"/>
      <c r="FJ316" s="185"/>
      <c r="FK316" s="185"/>
      <c r="FL316" s="185"/>
      <c r="FM316" s="185"/>
      <c r="FN316" s="185"/>
      <c r="FO316" s="185"/>
      <c r="FP316" s="185"/>
      <c r="FQ316" s="185"/>
      <c r="FR316" s="185"/>
      <c r="FS316" s="185"/>
      <c r="FT316" s="185"/>
      <c r="FU316" s="185"/>
      <c r="FV316" s="185"/>
      <c r="FW316" s="185"/>
      <c r="FX316" s="185"/>
      <c r="FY316" s="185"/>
      <c r="FZ316" s="185"/>
      <c r="GA316" s="185"/>
      <c r="GB316" s="185"/>
      <c r="GC316" s="185"/>
      <c r="GD316" s="185"/>
      <c r="GE316" s="185"/>
      <c r="GF316" s="185"/>
      <c r="GG316" s="185"/>
      <c r="GH316" s="185"/>
      <c r="GI316" s="185"/>
      <c r="GJ316" s="185"/>
      <c r="GK316" s="185"/>
      <c r="GL316" s="185"/>
      <c r="GM316" s="185"/>
      <c r="GN316" s="185"/>
      <c r="GO316" s="185"/>
      <c r="GP316" s="185"/>
      <c r="GQ316" s="185"/>
      <c r="GR316" s="185"/>
      <c r="GS316" s="185"/>
      <c r="GT316" s="185"/>
      <c r="GU316" s="185"/>
      <c r="GV316" s="185"/>
      <c r="GW316" s="185"/>
      <c r="GX316" s="185"/>
      <c r="GY316" s="185"/>
      <c r="GZ316" s="185"/>
      <c r="HA316" s="185"/>
      <c r="HB316" s="185"/>
      <c r="HC316" s="185"/>
      <c r="HD316" s="185"/>
      <c r="HE316" s="185"/>
      <c r="HF316" s="185"/>
      <c r="HG316" s="185"/>
      <c r="HH316" s="185"/>
      <c r="HI316" s="185"/>
      <c r="HJ316" s="185"/>
      <c r="HK316" s="185"/>
      <c r="HL316" s="185"/>
      <c r="HM316" s="185"/>
      <c r="HN316" s="185"/>
      <c r="HO316" s="185"/>
      <c r="HP316" s="185"/>
      <c r="HQ316" s="185"/>
      <c r="HR316" s="185"/>
      <c r="HS316" s="185"/>
      <c r="HT316" s="185"/>
      <c r="HU316" s="185"/>
      <c r="HV316" s="185"/>
      <c r="HW316" s="185"/>
      <c r="HX316" s="185"/>
      <c r="HY316" s="185"/>
      <c r="HZ316" s="185"/>
      <c r="IA316" s="185"/>
      <c r="IB316" s="185"/>
      <c r="IC316" s="185"/>
      <c r="ID316" s="185"/>
      <c r="IE316" s="185"/>
      <c r="IF316" s="185"/>
      <c r="IG316" s="185"/>
      <c r="IH316" s="185"/>
      <c r="II316" s="185"/>
      <c r="IJ316" s="185"/>
      <c r="IK316" s="185"/>
      <c r="IL316" s="185"/>
      <c r="IM316" s="185"/>
      <c r="IN316" s="185"/>
      <c r="IO316" s="185"/>
      <c r="IP316" s="185"/>
      <c r="IQ316" s="185"/>
      <c r="IR316" s="185"/>
      <c r="IS316" s="185"/>
      <c r="IT316" s="185"/>
      <c r="IU316" s="185"/>
      <c r="IV316" s="185"/>
      <c r="IW316" s="185"/>
      <c r="IX316" s="185"/>
      <c r="IY316" s="185"/>
      <c r="IZ316" s="185"/>
      <c r="JA316" s="185"/>
      <c r="JB316" s="185"/>
      <c r="JC316" s="185"/>
      <c r="JD316" s="185"/>
      <c r="JE316" s="185"/>
      <c r="JF316" s="185"/>
      <c r="JG316" s="185"/>
      <c r="JH316" s="185"/>
      <c r="JI316" s="185"/>
      <c r="JJ316" s="185"/>
      <c r="JK316" s="185"/>
      <c r="JL316" s="185"/>
      <c r="JM316" s="185"/>
      <c r="JN316" s="185"/>
      <c r="JO316" s="185"/>
      <c r="JP316" s="185"/>
      <c r="JQ316" s="185"/>
      <c r="JR316" s="185"/>
      <c r="JS316" s="185"/>
      <c r="JT316" s="185"/>
      <c r="JU316" s="185"/>
      <c r="JV316" s="185"/>
      <c r="JW316" s="185"/>
      <c r="JX316" s="185"/>
      <c r="JY316" s="185"/>
      <c r="JZ316" s="185"/>
      <c r="KA316" s="185"/>
      <c r="KB316" s="185"/>
      <c r="KC316" s="185"/>
      <c r="KD316" s="185"/>
      <c r="KE316" s="185"/>
      <c r="KF316" s="185"/>
      <c r="KG316" s="185"/>
      <c r="KH316" s="185"/>
      <c r="KI316" s="185"/>
      <c r="KJ316" s="185"/>
      <c r="KK316" s="185"/>
      <c r="KL316" s="185"/>
      <c r="KM316" s="185"/>
      <c r="KN316" s="185"/>
      <c r="KO316" s="185"/>
      <c r="KP316" s="185"/>
      <c r="KQ316" s="185"/>
      <c r="KR316" s="185"/>
      <c r="KS316" s="185"/>
      <c r="KT316" s="185"/>
      <c r="KU316" s="185"/>
      <c r="KV316" s="185"/>
      <c r="KW316" s="185"/>
      <c r="KX316" s="185"/>
      <c r="KY316" s="185"/>
      <c r="KZ316" s="185"/>
      <c r="LA316" s="185"/>
      <c r="LB316" s="185"/>
      <c r="LC316" s="185"/>
      <c r="LD316" s="185"/>
      <c r="LE316" s="185"/>
      <c r="LF316" s="185"/>
      <c r="LG316" s="185"/>
      <c r="LH316" s="185"/>
      <c r="LI316" s="185"/>
      <c r="LJ316" s="185"/>
      <c r="LK316" s="185"/>
      <c r="LL316" s="185"/>
      <c r="LM316" s="185"/>
      <c r="LN316" s="185"/>
      <c r="LO316" s="185"/>
      <c r="LP316" s="185"/>
      <c r="LQ316" s="185"/>
      <c r="LR316" s="185"/>
      <c r="LS316" s="185"/>
      <c r="LT316" s="185"/>
    </row>
    <row r="317" spans="1:332" ht="15" customHeight="1">
      <c r="A317" s="196" t="str">
        <f t="shared" si="78"/>
        <v>12.4.3</v>
      </c>
      <c r="B317" s="253" t="str">
        <f t="shared" si="78"/>
        <v>Rejilla de retorno y/o extracción,  aleta fija, dámper regulador de volumen hojas opuestas</v>
      </c>
      <c r="C317" s="196" t="str">
        <f t="shared" si="78"/>
        <v>pulg2</v>
      </c>
      <c r="D317" s="196">
        <f t="shared" si="78"/>
        <v>16416</v>
      </c>
      <c r="E317" s="196">
        <f t="shared" si="78"/>
        <v>643.5</v>
      </c>
      <c r="F317" s="197">
        <f t="shared" si="69"/>
        <v>10563696</v>
      </c>
      <c r="G317" s="20"/>
      <c r="H317" s="21">
        <f t="shared" si="72"/>
        <v>0</v>
      </c>
      <c r="I317" s="20"/>
      <c r="J317" s="21">
        <f t="shared" si="73"/>
        <v>0</v>
      </c>
      <c r="K317" s="20"/>
      <c r="L317" s="21">
        <f t="shared" si="74"/>
        <v>0</v>
      </c>
      <c r="M317" s="20"/>
      <c r="N317" s="33">
        <f t="shared" si="77"/>
        <v>0</v>
      </c>
      <c r="O317" s="20"/>
      <c r="P317" s="22"/>
      <c r="Q317" s="20"/>
      <c r="R317" s="22"/>
      <c r="S317" s="20"/>
      <c r="T317" s="22"/>
      <c r="U317" s="20"/>
      <c r="V317" s="22"/>
      <c r="W317" s="20"/>
      <c r="X317" s="22"/>
      <c r="Y317" s="20"/>
      <c r="Z317" s="22"/>
      <c r="AA317" s="20"/>
      <c r="AB317" s="22"/>
      <c r="AC317" s="20"/>
      <c r="AD317" s="22"/>
      <c r="AE317" s="20"/>
      <c r="AF317" s="22"/>
      <c r="AG317" s="20"/>
      <c r="AH317" s="22"/>
      <c r="AI317" s="20"/>
      <c r="AJ317" s="22"/>
      <c r="AK317" s="20"/>
      <c r="AL317" s="22"/>
      <c r="AM317" s="20"/>
      <c r="AN317" s="22"/>
      <c r="AO317" s="20"/>
      <c r="AP317" s="22"/>
      <c r="AQ317" s="20"/>
      <c r="AR317" s="22"/>
      <c r="AS317" s="20"/>
      <c r="AT317" s="22"/>
      <c r="AU317" s="20"/>
      <c r="AV317" s="22"/>
      <c r="AW317" s="20"/>
      <c r="AX317" s="22"/>
      <c r="AY317" s="20"/>
      <c r="AZ317" s="22"/>
      <c r="BA317" s="20"/>
      <c r="BB317" s="22"/>
      <c r="BC317" s="20"/>
      <c r="BD317" s="22"/>
      <c r="BE317" s="20"/>
      <c r="BF317" s="22"/>
      <c r="BG317" s="83"/>
      <c r="BH317" s="84"/>
      <c r="BI317" s="20"/>
      <c r="BJ317" s="95"/>
      <c r="BK317" s="20">
        <v>0</v>
      </c>
      <c r="BL317" s="21">
        <f t="shared" si="75"/>
        <v>0</v>
      </c>
      <c r="BM317" s="20"/>
      <c r="BN317" s="95">
        <f t="shared" si="65"/>
        <v>0</v>
      </c>
      <c r="BO317" s="20"/>
      <c r="BP317" s="21">
        <f t="shared" si="76"/>
        <v>0</v>
      </c>
      <c r="BQ317" s="20"/>
      <c r="BR317" s="22"/>
      <c r="BS317" s="20"/>
      <c r="BT317" s="22"/>
      <c r="BU317" s="20"/>
      <c r="BV317" s="22"/>
      <c r="BW317" s="20"/>
      <c r="BX317" s="22"/>
      <c r="BY317" s="20"/>
      <c r="BZ317" s="172"/>
      <c r="CA317" s="20"/>
      <c r="CB317" s="164"/>
      <c r="CC317" s="20"/>
      <c r="CD317" s="178"/>
      <c r="CE317" s="20"/>
      <c r="CF317" s="95"/>
      <c r="CG317" s="20"/>
      <c r="CH317" s="95"/>
      <c r="CI317" s="20"/>
      <c r="CJ317" s="22"/>
      <c r="CK317" s="20"/>
      <c r="CL317" s="22"/>
      <c r="CM317" s="20"/>
      <c r="CN317" s="22"/>
      <c r="CO317" s="20"/>
      <c r="CP317" s="22"/>
      <c r="CQ317" s="20"/>
      <c r="CR317" s="22"/>
      <c r="CS317" s="20"/>
      <c r="CT317" s="22"/>
      <c r="CU317" s="20"/>
      <c r="CV317" s="22"/>
      <c r="CW317" s="20"/>
      <c r="CX317" s="22"/>
      <c r="CY317" s="20"/>
      <c r="CZ317" s="22"/>
      <c r="DA317" s="20"/>
      <c r="DB317" s="22"/>
      <c r="DC317" s="20"/>
      <c r="DD317" s="22"/>
      <c r="DE317" s="20"/>
      <c r="DF317" s="22"/>
      <c r="DG317" s="20"/>
      <c r="DH317" s="22"/>
      <c r="DI317" s="20"/>
      <c r="DJ317" s="22"/>
      <c r="DK317" s="20"/>
      <c r="DL317" s="22"/>
      <c r="DM317" s="20"/>
      <c r="DN317" s="22"/>
      <c r="DO317" s="20"/>
      <c r="DP317" s="22"/>
      <c r="DQ317" s="20"/>
      <c r="DR317" s="22"/>
      <c r="DS317" s="20"/>
      <c r="DT317" s="22"/>
      <c r="DU317" s="20"/>
      <c r="DV317" s="22"/>
      <c r="DW317" s="20"/>
      <c r="DX317" s="22"/>
      <c r="DY317" s="20"/>
      <c r="DZ317" s="22"/>
      <c r="EA317" s="23">
        <f t="shared" si="70"/>
        <v>0</v>
      </c>
      <c r="EB317" s="21">
        <f t="shared" si="66"/>
        <v>0</v>
      </c>
      <c r="EC317" s="193" t="e">
        <f t="shared" si="67"/>
        <v>#REF!</v>
      </c>
      <c r="ED317" s="193">
        <f t="shared" si="68"/>
        <v>0</v>
      </c>
      <c r="EE317" s="194">
        <f t="shared" si="71"/>
        <v>16416</v>
      </c>
      <c r="EF317" s="185"/>
      <c r="EG317" s="185" t="s">
        <v>962</v>
      </c>
      <c r="EH317" s="185" t="s">
        <v>963</v>
      </c>
      <c r="EI317" s="185" t="s">
        <v>958</v>
      </c>
      <c r="EJ317" s="185">
        <v>16416</v>
      </c>
      <c r="EK317" s="185">
        <v>643.5</v>
      </c>
      <c r="EL317" s="185"/>
      <c r="EM317" s="185"/>
      <c r="EN317" s="185"/>
      <c r="EO317" s="185"/>
      <c r="EP317" s="185"/>
      <c r="EQ317" s="185"/>
      <c r="ER317" s="185"/>
      <c r="ES317" s="185"/>
      <c r="ET317" s="185"/>
      <c r="EU317" s="185"/>
      <c r="EV317" s="185"/>
      <c r="EW317" s="185"/>
      <c r="EX317" s="185"/>
      <c r="EY317" s="185"/>
      <c r="EZ317" s="185"/>
      <c r="FA317" s="185"/>
      <c r="FB317" s="185"/>
      <c r="FC317" s="185"/>
      <c r="FD317" s="185"/>
      <c r="FE317" s="185"/>
      <c r="FF317" s="185"/>
      <c r="FG317" s="195"/>
      <c r="FH317" s="185"/>
      <c r="FI317" s="185"/>
      <c r="FJ317" s="185"/>
      <c r="FK317" s="185"/>
      <c r="FL317" s="185"/>
      <c r="FM317" s="185"/>
      <c r="FN317" s="185"/>
      <c r="FO317" s="185"/>
      <c r="FP317" s="185"/>
      <c r="FQ317" s="185"/>
      <c r="FR317" s="185"/>
      <c r="FS317" s="185"/>
      <c r="FT317" s="185"/>
      <c r="FU317" s="185"/>
      <c r="FV317" s="185"/>
      <c r="FW317" s="185"/>
      <c r="FX317" s="185"/>
      <c r="FY317" s="185"/>
      <c r="FZ317" s="185"/>
      <c r="GA317" s="185"/>
      <c r="GB317" s="185"/>
      <c r="GC317" s="185"/>
      <c r="GD317" s="185"/>
      <c r="GE317" s="185"/>
      <c r="GF317" s="185"/>
      <c r="GG317" s="185"/>
      <c r="GH317" s="185"/>
      <c r="GI317" s="185"/>
      <c r="GJ317" s="185"/>
      <c r="GK317" s="185"/>
      <c r="GL317" s="185"/>
      <c r="GM317" s="185"/>
      <c r="GN317" s="185"/>
      <c r="GO317" s="185"/>
      <c r="GP317" s="185"/>
      <c r="GQ317" s="185"/>
      <c r="GR317" s="185"/>
      <c r="GS317" s="185"/>
      <c r="GT317" s="185"/>
      <c r="GU317" s="185"/>
      <c r="GV317" s="185"/>
      <c r="GW317" s="185"/>
      <c r="GX317" s="185"/>
      <c r="GY317" s="185"/>
      <c r="GZ317" s="185"/>
      <c r="HA317" s="185"/>
      <c r="HB317" s="185"/>
      <c r="HC317" s="185"/>
      <c r="HD317" s="185"/>
      <c r="HE317" s="185"/>
      <c r="HF317" s="185"/>
      <c r="HG317" s="185"/>
      <c r="HH317" s="185"/>
      <c r="HI317" s="185"/>
      <c r="HJ317" s="185"/>
      <c r="HK317" s="185"/>
      <c r="HL317" s="185"/>
      <c r="HM317" s="185"/>
      <c r="HN317" s="185"/>
      <c r="HO317" s="185"/>
      <c r="HP317" s="185"/>
      <c r="HQ317" s="185"/>
      <c r="HR317" s="185"/>
      <c r="HS317" s="185"/>
      <c r="HT317" s="185"/>
      <c r="HU317" s="185"/>
      <c r="HV317" s="185"/>
      <c r="HW317" s="185"/>
      <c r="HX317" s="185"/>
      <c r="HY317" s="185"/>
      <c r="HZ317" s="185"/>
      <c r="IA317" s="185"/>
      <c r="IB317" s="185"/>
      <c r="IC317" s="185"/>
      <c r="ID317" s="185"/>
      <c r="IE317" s="185"/>
      <c r="IF317" s="185"/>
      <c r="IG317" s="185"/>
      <c r="IH317" s="185"/>
      <c r="II317" s="185"/>
      <c r="IJ317" s="185"/>
      <c r="IK317" s="185"/>
      <c r="IL317" s="185"/>
      <c r="IM317" s="185"/>
      <c r="IN317" s="185"/>
      <c r="IO317" s="185"/>
      <c r="IP317" s="185"/>
      <c r="IQ317" s="185"/>
      <c r="IR317" s="185"/>
      <c r="IS317" s="185"/>
      <c r="IT317" s="185"/>
      <c r="IU317" s="185"/>
      <c r="IV317" s="185"/>
      <c r="IW317" s="185"/>
      <c r="IX317" s="185"/>
      <c r="IY317" s="185"/>
      <c r="IZ317" s="185"/>
      <c r="JA317" s="185"/>
      <c r="JB317" s="185"/>
      <c r="JC317" s="185"/>
      <c r="JD317" s="185"/>
      <c r="JE317" s="185"/>
      <c r="JF317" s="185"/>
      <c r="JG317" s="185"/>
      <c r="JH317" s="185"/>
      <c r="JI317" s="185"/>
      <c r="JJ317" s="185"/>
      <c r="JK317" s="185"/>
      <c r="JL317" s="185"/>
      <c r="JM317" s="185"/>
      <c r="JN317" s="185"/>
      <c r="JO317" s="185"/>
      <c r="JP317" s="185"/>
      <c r="JQ317" s="185"/>
      <c r="JR317" s="185"/>
      <c r="JS317" s="185"/>
      <c r="JT317" s="185"/>
      <c r="JU317" s="185"/>
      <c r="JV317" s="185"/>
      <c r="JW317" s="185"/>
      <c r="JX317" s="185"/>
      <c r="JY317" s="185"/>
      <c r="JZ317" s="185"/>
      <c r="KA317" s="185"/>
      <c r="KB317" s="185"/>
      <c r="KC317" s="185"/>
      <c r="KD317" s="185"/>
      <c r="KE317" s="185"/>
      <c r="KF317" s="185"/>
      <c r="KG317" s="185"/>
      <c r="KH317" s="185"/>
      <c r="KI317" s="185"/>
      <c r="KJ317" s="185"/>
      <c r="KK317" s="185"/>
      <c r="KL317" s="185"/>
      <c r="KM317" s="185"/>
      <c r="KN317" s="185"/>
      <c r="KO317" s="185"/>
      <c r="KP317" s="185"/>
      <c r="KQ317" s="185"/>
      <c r="KR317" s="185"/>
      <c r="KS317" s="185"/>
      <c r="KT317" s="185"/>
      <c r="KU317" s="185"/>
      <c r="KV317" s="185"/>
      <c r="KW317" s="185"/>
      <c r="KX317" s="185"/>
      <c r="KY317" s="185"/>
      <c r="KZ317" s="185"/>
      <c r="LA317" s="185"/>
      <c r="LB317" s="185"/>
      <c r="LC317" s="185"/>
      <c r="LD317" s="185"/>
      <c r="LE317" s="185"/>
      <c r="LF317" s="185"/>
      <c r="LG317" s="185"/>
      <c r="LH317" s="185"/>
      <c r="LI317" s="185"/>
      <c r="LJ317" s="185"/>
      <c r="LK317" s="185"/>
      <c r="LL317" s="185"/>
      <c r="LM317" s="185"/>
      <c r="LN317" s="185"/>
      <c r="LO317" s="185"/>
      <c r="LP317" s="185"/>
      <c r="LQ317" s="185"/>
      <c r="LR317" s="185"/>
      <c r="LS317" s="185"/>
      <c r="LT317" s="185"/>
    </row>
    <row r="318" spans="1:332">
      <c r="A318" s="196" t="str">
        <f t="shared" si="78"/>
        <v>12.5</v>
      </c>
      <c r="B318" s="253" t="str">
        <f t="shared" si="78"/>
        <v>SISTEMA DE CONTROL CENTRALIZADO</v>
      </c>
      <c r="C318" s="196">
        <f t="shared" si="78"/>
        <v>0</v>
      </c>
      <c r="D318" s="196">
        <f t="shared" si="78"/>
        <v>0</v>
      </c>
      <c r="E318" s="196">
        <f t="shared" si="78"/>
        <v>0</v>
      </c>
      <c r="F318" s="197">
        <f t="shared" si="69"/>
        <v>0</v>
      </c>
      <c r="G318" s="20"/>
      <c r="H318" s="21">
        <f t="shared" si="72"/>
        <v>0</v>
      </c>
      <c r="I318" s="20"/>
      <c r="J318" s="21">
        <f t="shared" si="73"/>
        <v>0</v>
      </c>
      <c r="K318" s="20"/>
      <c r="L318" s="21">
        <f t="shared" si="74"/>
        <v>0</v>
      </c>
      <c r="M318" s="20"/>
      <c r="N318" s="33">
        <f t="shared" si="77"/>
        <v>0</v>
      </c>
      <c r="O318" s="20"/>
      <c r="P318" s="22"/>
      <c r="Q318" s="20"/>
      <c r="R318" s="22"/>
      <c r="S318" s="20"/>
      <c r="T318" s="22"/>
      <c r="U318" s="20"/>
      <c r="V318" s="22"/>
      <c r="W318" s="20"/>
      <c r="X318" s="22"/>
      <c r="Y318" s="20"/>
      <c r="Z318" s="22"/>
      <c r="AA318" s="20"/>
      <c r="AB318" s="22"/>
      <c r="AC318" s="20"/>
      <c r="AD318" s="22"/>
      <c r="AE318" s="20"/>
      <c r="AF318" s="22"/>
      <c r="AG318" s="20"/>
      <c r="AH318" s="22"/>
      <c r="AI318" s="20"/>
      <c r="AJ318" s="22"/>
      <c r="AK318" s="20"/>
      <c r="AL318" s="22"/>
      <c r="AM318" s="20"/>
      <c r="AN318" s="22"/>
      <c r="AO318" s="20"/>
      <c r="AP318" s="22"/>
      <c r="AQ318" s="20"/>
      <c r="AR318" s="22"/>
      <c r="AS318" s="20"/>
      <c r="AT318" s="22"/>
      <c r="AU318" s="20"/>
      <c r="AV318" s="22"/>
      <c r="AW318" s="20"/>
      <c r="AX318" s="22"/>
      <c r="AY318" s="20"/>
      <c r="AZ318" s="22"/>
      <c r="BA318" s="20"/>
      <c r="BB318" s="22"/>
      <c r="BC318" s="20"/>
      <c r="BD318" s="22"/>
      <c r="BE318" s="20"/>
      <c r="BF318" s="22"/>
      <c r="BG318" s="83"/>
      <c r="BH318" s="84"/>
      <c r="BI318" s="20"/>
      <c r="BJ318" s="95"/>
      <c r="BK318" s="20">
        <v>0</v>
      </c>
      <c r="BL318" s="21">
        <f t="shared" si="75"/>
        <v>0</v>
      </c>
      <c r="BM318" s="20"/>
      <c r="BN318" s="95">
        <f t="shared" si="65"/>
        <v>0</v>
      </c>
      <c r="BO318" s="20"/>
      <c r="BP318" s="21">
        <f t="shared" si="76"/>
        <v>0</v>
      </c>
      <c r="BQ318" s="20"/>
      <c r="BR318" s="22"/>
      <c r="BS318" s="20"/>
      <c r="BT318" s="22"/>
      <c r="BU318" s="20"/>
      <c r="BV318" s="22"/>
      <c r="BW318" s="20"/>
      <c r="BX318" s="22"/>
      <c r="BY318" s="20"/>
      <c r="BZ318" s="172"/>
      <c r="CA318" s="20"/>
      <c r="CB318" s="164"/>
      <c r="CC318" s="20"/>
      <c r="CD318" s="178"/>
      <c r="CE318" s="20"/>
      <c r="CF318" s="95"/>
      <c r="CG318" s="20"/>
      <c r="CH318" s="95"/>
      <c r="CI318" s="20"/>
      <c r="CJ318" s="22"/>
      <c r="CK318" s="20"/>
      <c r="CL318" s="22"/>
      <c r="CM318" s="20"/>
      <c r="CN318" s="22"/>
      <c r="CO318" s="20"/>
      <c r="CP318" s="22"/>
      <c r="CQ318" s="20"/>
      <c r="CR318" s="22"/>
      <c r="CS318" s="20"/>
      <c r="CT318" s="22"/>
      <c r="CU318" s="20"/>
      <c r="CV318" s="22"/>
      <c r="CW318" s="20"/>
      <c r="CX318" s="22"/>
      <c r="CY318" s="20"/>
      <c r="CZ318" s="22"/>
      <c r="DA318" s="20"/>
      <c r="DB318" s="22"/>
      <c r="DC318" s="20"/>
      <c r="DD318" s="22"/>
      <c r="DE318" s="20"/>
      <c r="DF318" s="22"/>
      <c r="DG318" s="20"/>
      <c r="DH318" s="22"/>
      <c r="DI318" s="20"/>
      <c r="DJ318" s="22"/>
      <c r="DK318" s="20"/>
      <c r="DL318" s="22"/>
      <c r="DM318" s="20"/>
      <c r="DN318" s="22"/>
      <c r="DO318" s="20"/>
      <c r="DP318" s="22"/>
      <c r="DQ318" s="20"/>
      <c r="DR318" s="22"/>
      <c r="DS318" s="20"/>
      <c r="DT318" s="22"/>
      <c r="DU318" s="20"/>
      <c r="DV318" s="22"/>
      <c r="DW318" s="20"/>
      <c r="DX318" s="22"/>
      <c r="DY318" s="20"/>
      <c r="DZ318" s="22"/>
      <c r="EA318" s="23">
        <f t="shared" si="70"/>
        <v>0</v>
      </c>
      <c r="EB318" s="21">
        <f t="shared" si="66"/>
        <v>0</v>
      </c>
      <c r="EC318" s="193" t="e">
        <f t="shared" si="67"/>
        <v>#REF!</v>
      </c>
      <c r="ED318" s="193">
        <f t="shared" si="68"/>
        <v>0</v>
      </c>
      <c r="EE318" s="194">
        <f t="shared" si="71"/>
        <v>0</v>
      </c>
      <c r="EF318" s="185"/>
      <c r="EG318" s="185" t="s">
        <v>964</v>
      </c>
      <c r="EH318" s="185" t="s">
        <v>965</v>
      </c>
      <c r="EI318" s="185"/>
      <c r="EJ318" s="185"/>
      <c r="EK318" s="185"/>
      <c r="EL318" s="185"/>
      <c r="EM318" s="185"/>
      <c r="EN318" s="185"/>
      <c r="EO318" s="185"/>
      <c r="EP318" s="185"/>
      <c r="EQ318" s="185"/>
      <c r="ER318" s="185"/>
      <c r="ES318" s="185"/>
      <c r="ET318" s="185"/>
      <c r="EU318" s="185"/>
      <c r="EV318" s="185"/>
      <c r="EW318" s="185"/>
      <c r="EX318" s="185"/>
      <c r="EY318" s="185"/>
      <c r="EZ318" s="185"/>
      <c r="FA318" s="185"/>
      <c r="FB318" s="185"/>
      <c r="FC318" s="185"/>
      <c r="FD318" s="185"/>
      <c r="FE318" s="185"/>
      <c r="FF318" s="185"/>
      <c r="FG318" s="195"/>
      <c r="FH318" s="185"/>
      <c r="FI318" s="185"/>
      <c r="FJ318" s="185"/>
      <c r="FK318" s="185"/>
      <c r="FL318" s="185"/>
      <c r="FM318" s="185"/>
      <c r="FN318" s="185"/>
      <c r="FO318" s="185"/>
      <c r="FP318" s="185"/>
      <c r="FQ318" s="185"/>
      <c r="FR318" s="185"/>
      <c r="FS318" s="185"/>
      <c r="FT318" s="185"/>
      <c r="FU318" s="185"/>
      <c r="FV318" s="185"/>
      <c r="FW318" s="185"/>
      <c r="FX318" s="185"/>
      <c r="FY318" s="185"/>
      <c r="FZ318" s="185"/>
      <c r="GA318" s="185"/>
      <c r="GB318" s="185"/>
      <c r="GC318" s="185"/>
      <c r="GD318" s="185"/>
      <c r="GE318" s="185"/>
      <c r="GF318" s="185"/>
      <c r="GG318" s="185"/>
      <c r="GH318" s="185"/>
      <c r="GI318" s="185"/>
      <c r="GJ318" s="185"/>
      <c r="GK318" s="185"/>
      <c r="GL318" s="185"/>
      <c r="GM318" s="185"/>
      <c r="GN318" s="185"/>
      <c r="GO318" s="185"/>
      <c r="GP318" s="185"/>
      <c r="GQ318" s="185"/>
      <c r="GR318" s="185"/>
      <c r="GS318" s="185"/>
      <c r="GT318" s="185"/>
      <c r="GU318" s="185"/>
      <c r="GV318" s="185"/>
      <c r="GW318" s="185"/>
      <c r="GX318" s="185"/>
      <c r="GY318" s="185"/>
      <c r="GZ318" s="185"/>
      <c r="HA318" s="185"/>
      <c r="HB318" s="185"/>
      <c r="HC318" s="185"/>
      <c r="HD318" s="185"/>
      <c r="HE318" s="185"/>
      <c r="HF318" s="185"/>
      <c r="HG318" s="185"/>
      <c r="HH318" s="185"/>
      <c r="HI318" s="185"/>
      <c r="HJ318" s="185"/>
      <c r="HK318" s="185"/>
      <c r="HL318" s="185"/>
      <c r="HM318" s="185"/>
      <c r="HN318" s="185"/>
      <c r="HO318" s="185"/>
      <c r="HP318" s="185"/>
      <c r="HQ318" s="185"/>
      <c r="HR318" s="185"/>
      <c r="HS318" s="185"/>
      <c r="HT318" s="185"/>
      <c r="HU318" s="185"/>
      <c r="HV318" s="185"/>
      <c r="HW318" s="185"/>
      <c r="HX318" s="185"/>
      <c r="HY318" s="185"/>
      <c r="HZ318" s="185"/>
      <c r="IA318" s="185"/>
      <c r="IB318" s="185"/>
      <c r="IC318" s="185"/>
      <c r="ID318" s="185"/>
      <c r="IE318" s="185"/>
      <c r="IF318" s="185"/>
      <c r="IG318" s="185"/>
      <c r="IH318" s="185"/>
      <c r="II318" s="185"/>
      <c r="IJ318" s="185"/>
      <c r="IK318" s="185"/>
      <c r="IL318" s="185"/>
      <c r="IM318" s="185"/>
      <c r="IN318" s="185"/>
      <c r="IO318" s="185"/>
      <c r="IP318" s="185"/>
      <c r="IQ318" s="185"/>
      <c r="IR318" s="185"/>
      <c r="IS318" s="185"/>
      <c r="IT318" s="185"/>
      <c r="IU318" s="185"/>
      <c r="IV318" s="185"/>
      <c r="IW318" s="185"/>
      <c r="IX318" s="185"/>
      <c r="IY318" s="185"/>
      <c r="IZ318" s="185"/>
      <c r="JA318" s="185"/>
      <c r="JB318" s="185"/>
      <c r="JC318" s="185"/>
      <c r="JD318" s="185"/>
      <c r="JE318" s="185"/>
      <c r="JF318" s="185"/>
      <c r="JG318" s="185"/>
      <c r="JH318" s="185"/>
      <c r="JI318" s="185"/>
      <c r="JJ318" s="185"/>
      <c r="JK318" s="185"/>
      <c r="JL318" s="185"/>
      <c r="JM318" s="185"/>
      <c r="JN318" s="185"/>
      <c r="JO318" s="185"/>
      <c r="JP318" s="185"/>
      <c r="JQ318" s="185"/>
      <c r="JR318" s="185"/>
      <c r="JS318" s="185"/>
      <c r="JT318" s="185"/>
      <c r="JU318" s="185"/>
      <c r="JV318" s="185"/>
      <c r="JW318" s="185"/>
      <c r="JX318" s="185"/>
      <c r="JY318" s="185"/>
      <c r="JZ318" s="185"/>
      <c r="KA318" s="185"/>
      <c r="KB318" s="185"/>
      <c r="KC318" s="185"/>
      <c r="KD318" s="185"/>
      <c r="KE318" s="185"/>
      <c r="KF318" s="185"/>
      <c r="KG318" s="185"/>
      <c r="KH318" s="185"/>
      <c r="KI318" s="185"/>
      <c r="KJ318" s="185"/>
      <c r="KK318" s="185"/>
      <c r="KL318" s="185"/>
      <c r="KM318" s="185"/>
      <c r="KN318" s="185"/>
      <c r="KO318" s="185"/>
      <c r="KP318" s="185"/>
      <c r="KQ318" s="185"/>
      <c r="KR318" s="185"/>
      <c r="KS318" s="185"/>
      <c r="KT318" s="185"/>
      <c r="KU318" s="185"/>
      <c r="KV318" s="185"/>
      <c r="KW318" s="185"/>
      <c r="KX318" s="185"/>
      <c r="KY318" s="185"/>
      <c r="KZ318" s="185"/>
      <c r="LA318" s="185"/>
      <c r="LB318" s="185"/>
      <c r="LC318" s="185"/>
      <c r="LD318" s="185"/>
      <c r="LE318" s="185"/>
      <c r="LF318" s="185"/>
      <c r="LG318" s="185"/>
      <c r="LH318" s="185"/>
      <c r="LI318" s="185"/>
      <c r="LJ318" s="185"/>
      <c r="LK318" s="185"/>
      <c r="LL318" s="185"/>
      <c r="LM318" s="185"/>
      <c r="LN318" s="185"/>
      <c r="LO318" s="185"/>
      <c r="LP318" s="185"/>
      <c r="LQ318" s="185"/>
      <c r="LR318" s="185"/>
      <c r="LS318" s="185"/>
      <c r="LT318" s="185"/>
    </row>
    <row r="319" spans="1:332" ht="14.45" customHeight="1">
      <c r="A319" s="196" t="str">
        <f t="shared" si="78"/>
        <v>12.5.1</v>
      </c>
      <c r="B319" s="253" t="str">
        <f t="shared" si="78"/>
        <v>Controlador supervisor de red, 16UI, 16UO</v>
      </c>
      <c r="C319" s="196" t="str">
        <f t="shared" si="78"/>
        <v>und</v>
      </c>
      <c r="D319" s="196">
        <f t="shared" si="78"/>
        <v>1</v>
      </c>
      <c r="E319" s="196">
        <f t="shared" si="78"/>
        <v>4702500</v>
      </c>
      <c r="F319" s="197">
        <f t="shared" si="69"/>
        <v>4702500</v>
      </c>
      <c r="G319" s="20"/>
      <c r="H319" s="21">
        <f t="shared" si="72"/>
        <v>0</v>
      </c>
      <c r="I319" s="20"/>
      <c r="J319" s="21">
        <f t="shared" si="73"/>
        <v>0</v>
      </c>
      <c r="K319" s="20"/>
      <c r="L319" s="21">
        <f t="shared" si="74"/>
        <v>0</v>
      </c>
      <c r="M319" s="20"/>
      <c r="N319" s="33">
        <f t="shared" si="77"/>
        <v>0</v>
      </c>
      <c r="O319" s="20"/>
      <c r="P319" s="22"/>
      <c r="Q319" s="20"/>
      <c r="R319" s="22"/>
      <c r="S319" s="20"/>
      <c r="T319" s="22"/>
      <c r="U319" s="20"/>
      <c r="V319" s="22"/>
      <c r="W319" s="20"/>
      <c r="X319" s="22"/>
      <c r="Y319" s="20"/>
      <c r="Z319" s="22"/>
      <c r="AA319" s="20"/>
      <c r="AB319" s="22"/>
      <c r="AC319" s="20"/>
      <c r="AD319" s="22"/>
      <c r="AE319" s="20"/>
      <c r="AF319" s="22"/>
      <c r="AG319" s="20"/>
      <c r="AH319" s="22"/>
      <c r="AI319" s="20"/>
      <c r="AJ319" s="22"/>
      <c r="AK319" s="20"/>
      <c r="AL319" s="22"/>
      <c r="AM319" s="20"/>
      <c r="AN319" s="22"/>
      <c r="AO319" s="20"/>
      <c r="AP319" s="22"/>
      <c r="AQ319" s="20"/>
      <c r="AR319" s="22"/>
      <c r="AS319" s="20"/>
      <c r="AT319" s="22"/>
      <c r="AU319" s="20"/>
      <c r="AV319" s="22"/>
      <c r="AW319" s="20"/>
      <c r="AX319" s="22"/>
      <c r="AY319" s="20"/>
      <c r="AZ319" s="22"/>
      <c r="BA319" s="20"/>
      <c r="BB319" s="22"/>
      <c r="BC319" s="20"/>
      <c r="BD319" s="22"/>
      <c r="BE319" s="20"/>
      <c r="BF319" s="22"/>
      <c r="BG319" s="83"/>
      <c r="BH319" s="84"/>
      <c r="BI319" s="20"/>
      <c r="BJ319" s="95"/>
      <c r="BK319" s="20">
        <v>0</v>
      </c>
      <c r="BL319" s="21">
        <f t="shared" si="75"/>
        <v>0</v>
      </c>
      <c r="BM319" s="20"/>
      <c r="BN319" s="95">
        <f t="shared" si="65"/>
        <v>0</v>
      </c>
      <c r="BO319" s="20"/>
      <c r="BP319" s="21">
        <f t="shared" si="76"/>
        <v>0</v>
      </c>
      <c r="BQ319" s="20"/>
      <c r="BR319" s="22"/>
      <c r="BS319" s="20"/>
      <c r="BT319" s="22"/>
      <c r="BU319" s="20"/>
      <c r="BV319" s="22"/>
      <c r="BW319" s="20"/>
      <c r="BX319" s="22"/>
      <c r="BY319" s="20"/>
      <c r="BZ319" s="172"/>
      <c r="CA319" s="20"/>
      <c r="CB319" s="164"/>
      <c r="CC319" s="20"/>
      <c r="CD319" s="178"/>
      <c r="CE319" s="20"/>
      <c r="CF319" s="95"/>
      <c r="CG319" s="20"/>
      <c r="CH319" s="95"/>
      <c r="CI319" s="20"/>
      <c r="CJ319" s="22"/>
      <c r="CK319" s="20"/>
      <c r="CL319" s="22"/>
      <c r="CM319" s="20"/>
      <c r="CN319" s="22"/>
      <c r="CO319" s="20"/>
      <c r="CP319" s="22"/>
      <c r="CQ319" s="20"/>
      <c r="CR319" s="22"/>
      <c r="CS319" s="20"/>
      <c r="CT319" s="22"/>
      <c r="CU319" s="20"/>
      <c r="CV319" s="22"/>
      <c r="CW319" s="20"/>
      <c r="CX319" s="22"/>
      <c r="CY319" s="20"/>
      <c r="CZ319" s="22"/>
      <c r="DA319" s="20"/>
      <c r="DB319" s="22"/>
      <c r="DC319" s="20"/>
      <c r="DD319" s="22"/>
      <c r="DE319" s="20"/>
      <c r="DF319" s="22"/>
      <c r="DG319" s="20"/>
      <c r="DH319" s="22"/>
      <c r="DI319" s="20"/>
      <c r="DJ319" s="22"/>
      <c r="DK319" s="20"/>
      <c r="DL319" s="22"/>
      <c r="DM319" s="20"/>
      <c r="DN319" s="22"/>
      <c r="DO319" s="20"/>
      <c r="DP319" s="22"/>
      <c r="DQ319" s="20"/>
      <c r="DR319" s="22"/>
      <c r="DS319" s="20"/>
      <c r="DT319" s="22"/>
      <c r="DU319" s="20"/>
      <c r="DV319" s="22"/>
      <c r="DW319" s="20"/>
      <c r="DX319" s="22"/>
      <c r="DY319" s="20"/>
      <c r="DZ319" s="22"/>
      <c r="EA319" s="23">
        <f t="shared" si="70"/>
        <v>0</v>
      </c>
      <c r="EB319" s="21">
        <f t="shared" si="66"/>
        <v>0</v>
      </c>
      <c r="EC319" s="193" t="e">
        <f t="shared" si="67"/>
        <v>#REF!</v>
      </c>
      <c r="ED319" s="193">
        <f t="shared" si="68"/>
        <v>0</v>
      </c>
      <c r="EE319" s="194">
        <f t="shared" si="71"/>
        <v>1</v>
      </c>
      <c r="EF319" s="185"/>
      <c r="EG319" s="185" t="s">
        <v>966</v>
      </c>
      <c r="EH319" s="185" t="s">
        <v>967</v>
      </c>
      <c r="EI319" s="185" t="s">
        <v>961</v>
      </c>
      <c r="EJ319" s="185">
        <v>1</v>
      </c>
      <c r="EK319" s="185">
        <v>4702500</v>
      </c>
      <c r="EL319" s="185"/>
      <c r="EM319" s="185"/>
      <c r="EN319" s="185"/>
      <c r="EO319" s="185"/>
      <c r="EP319" s="185"/>
      <c r="EQ319" s="185"/>
      <c r="ER319" s="185"/>
      <c r="ES319" s="185"/>
      <c r="ET319" s="185"/>
      <c r="EU319" s="185"/>
      <c r="EV319" s="185"/>
      <c r="EW319" s="185"/>
      <c r="EX319" s="185"/>
      <c r="EY319" s="185"/>
      <c r="EZ319" s="185"/>
      <c r="FA319" s="185"/>
      <c r="FB319" s="185"/>
      <c r="FC319" s="185"/>
      <c r="FD319" s="185"/>
      <c r="FE319" s="185"/>
      <c r="FF319" s="185"/>
      <c r="FG319" s="195"/>
      <c r="FH319" s="185"/>
      <c r="FI319" s="185"/>
      <c r="FJ319" s="185"/>
      <c r="FK319" s="185"/>
      <c r="FL319" s="185"/>
      <c r="FM319" s="185"/>
      <c r="FN319" s="185"/>
      <c r="FO319" s="185"/>
      <c r="FP319" s="185"/>
      <c r="FQ319" s="185"/>
      <c r="FR319" s="185"/>
      <c r="FS319" s="185"/>
      <c r="FT319" s="185"/>
      <c r="FU319" s="185"/>
      <c r="FV319" s="185"/>
      <c r="FW319" s="185"/>
      <c r="FX319" s="185"/>
      <c r="FY319" s="185"/>
      <c r="FZ319" s="185"/>
      <c r="GA319" s="185"/>
      <c r="GB319" s="185"/>
      <c r="GC319" s="185"/>
      <c r="GD319" s="185"/>
      <c r="GE319" s="185"/>
      <c r="GF319" s="185"/>
      <c r="GG319" s="185"/>
      <c r="GH319" s="185"/>
      <c r="GI319" s="185"/>
      <c r="GJ319" s="185"/>
      <c r="GK319" s="185"/>
      <c r="GL319" s="185"/>
      <c r="GM319" s="185"/>
      <c r="GN319" s="185"/>
      <c r="GO319" s="185"/>
      <c r="GP319" s="185"/>
      <c r="GQ319" s="185"/>
      <c r="GR319" s="185"/>
      <c r="GS319" s="185"/>
      <c r="GT319" s="185"/>
      <c r="GU319" s="185"/>
      <c r="GV319" s="185"/>
      <c r="GW319" s="185"/>
      <c r="GX319" s="185"/>
      <c r="GY319" s="185"/>
      <c r="GZ319" s="185"/>
      <c r="HA319" s="185"/>
      <c r="HB319" s="185"/>
      <c r="HC319" s="185"/>
      <c r="HD319" s="185"/>
      <c r="HE319" s="185"/>
      <c r="HF319" s="185"/>
      <c r="HG319" s="185"/>
      <c r="HH319" s="185"/>
      <c r="HI319" s="185"/>
      <c r="HJ319" s="185"/>
      <c r="HK319" s="185"/>
      <c r="HL319" s="185"/>
      <c r="HM319" s="185"/>
      <c r="HN319" s="185"/>
      <c r="HO319" s="185"/>
      <c r="HP319" s="185"/>
      <c r="HQ319" s="185"/>
      <c r="HR319" s="185"/>
      <c r="HS319" s="185"/>
      <c r="HT319" s="185"/>
      <c r="HU319" s="185"/>
      <c r="HV319" s="185"/>
      <c r="HW319" s="185"/>
      <c r="HX319" s="185"/>
      <c r="HY319" s="185"/>
      <c r="HZ319" s="185"/>
      <c r="IA319" s="185"/>
      <c r="IB319" s="185"/>
      <c r="IC319" s="185"/>
      <c r="ID319" s="185"/>
      <c r="IE319" s="185"/>
      <c r="IF319" s="185"/>
      <c r="IG319" s="185"/>
      <c r="IH319" s="185"/>
      <c r="II319" s="185"/>
      <c r="IJ319" s="185"/>
      <c r="IK319" s="185"/>
      <c r="IL319" s="185"/>
      <c r="IM319" s="185"/>
      <c r="IN319" s="185"/>
      <c r="IO319" s="185"/>
      <c r="IP319" s="185"/>
      <c r="IQ319" s="185"/>
      <c r="IR319" s="185"/>
      <c r="IS319" s="185"/>
      <c r="IT319" s="185"/>
      <c r="IU319" s="185"/>
      <c r="IV319" s="185"/>
      <c r="IW319" s="185"/>
      <c r="IX319" s="185"/>
      <c r="IY319" s="185"/>
      <c r="IZ319" s="185"/>
      <c r="JA319" s="185"/>
      <c r="JB319" s="185"/>
      <c r="JC319" s="185"/>
      <c r="JD319" s="185"/>
      <c r="JE319" s="185"/>
      <c r="JF319" s="185"/>
      <c r="JG319" s="185"/>
      <c r="JH319" s="185"/>
      <c r="JI319" s="185"/>
      <c r="JJ319" s="185"/>
      <c r="JK319" s="185"/>
      <c r="JL319" s="185"/>
      <c r="JM319" s="185"/>
      <c r="JN319" s="185"/>
      <c r="JO319" s="185"/>
      <c r="JP319" s="185"/>
      <c r="JQ319" s="185"/>
      <c r="JR319" s="185"/>
      <c r="JS319" s="185"/>
      <c r="JT319" s="185"/>
      <c r="JU319" s="185"/>
      <c r="JV319" s="185"/>
      <c r="JW319" s="185"/>
      <c r="JX319" s="185"/>
      <c r="JY319" s="185"/>
      <c r="JZ319" s="185"/>
      <c r="KA319" s="185"/>
      <c r="KB319" s="185"/>
      <c r="KC319" s="185"/>
      <c r="KD319" s="185"/>
      <c r="KE319" s="185"/>
      <c r="KF319" s="185"/>
      <c r="KG319" s="185"/>
      <c r="KH319" s="185"/>
      <c r="KI319" s="185"/>
      <c r="KJ319" s="185"/>
      <c r="KK319" s="185"/>
      <c r="KL319" s="185"/>
      <c r="KM319" s="185"/>
      <c r="KN319" s="185"/>
      <c r="KO319" s="185"/>
      <c r="KP319" s="185"/>
      <c r="KQ319" s="185"/>
      <c r="KR319" s="185"/>
      <c r="KS319" s="185"/>
      <c r="KT319" s="185"/>
      <c r="KU319" s="185"/>
      <c r="KV319" s="185"/>
      <c r="KW319" s="185"/>
      <c r="KX319" s="185"/>
      <c r="KY319" s="185"/>
      <c r="KZ319" s="185"/>
      <c r="LA319" s="185"/>
      <c r="LB319" s="185"/>
      <c r="LC319" s="185"/>
      <c r="LD319" s="185"/>
      <c r="LE319" s="185"/>
      <c r="LF319" s="185"/>
      <c r="LG319" s="185"/>
      <c r="LH319" s="185"/>
      <c r="LI319" s="185"/>
      <c r="LJ319" s="185"/>
      <c r="LK319" s="185"/>
      <c r="LL319" s="185"/>
      <c r="LM319" s="185"/>
      <c r="LN319" s="185"/>
      <c r="LO319" s="185"/>
      <c r="LP319" s="185"/>
      <c r="LQ319" s="185"/>
      <c r="LR319" s="185"/>
      <c r="LS319" s="185"/>
      <c r="LT319" s="185"/>
    </row>
    <row r="320" spans="1:332">
      <c r="A320" s="196" t="str">
        <f t="shared" si="78"/>
        <v>12.5.2</v>
      </c>
      <c r="B320" s="253" t="str">
        <f t="shared" si="78"/>
        <v>Modulo de control programable 10UI, 10UO</v>
      </c>
      <c r="C320" s="196" t="str">
        <f t="shared" si="78"/>
        <v>und</v>
      </c>
      <c r="D320" s="196">
        <f t="shared" si="78"/>
        <v>16</v>
      </c>
      <c r="E320" s="196">
        <f t="shared" si="78"/>
        <v>1732500</v>
      </c>
      <c r="F320" s="197">
        <f t="shared" si="69"/>
        <v>27720000</v>
      </c>
      <c r="G320" s="20"/>
      <c r="H320" s="21">
        <f t="shared" si="72"/>
        <v>0</v>
      </c>
      <c r="I320" s="20"/>
      <c r="J320" s="21">
        <f t="shared" si="73"/>
        <v>0</v>
      </c>
      <c r="K320" s="20"/>
      <c r="L320" s="21">
        <f t="shared" si="74"/>
        <v>0</v>
      </c>
      <c r="M320" s="20"/>
      <c r="N320" s="33">
        <f t="shared" si="77"/>
        <v>0</v>
      </c>
      <c r="O320" s="20"/>
      <c r="P320" s="22"/>
      <c r="Q320" s="20"/>
      <c r="R320" s="22"/>
      <c r="S320" s="20"/>
      <c r="T320" s="22"/>
      <c r="U320" s="20"/>
      <c r="V320" s="22"/>
      <c r="W320" s="20"/>
      <c r="X320" s="22"/>
      <c r="Y320" s="20"/>
      <c r="Z320" s="22"/>
      <c r="AA320" s="20"/>
      <c r="AB320" s="22"/>
      <c r="AC320" s="20"/>
      <c r="AD320" s="22"/>
      <c r="AE320" s="20"/>
      <c r="AF320" s="22"/>
      <c r="AG320" s="20"/>
      <c r="AH320" s="22"/>
      <c r="AI320" s="20"/>
      <c r="AJ320" s="22"/>
      <c r="AK320" s="20"/>
      <c r="AL320" s="22"/>
      <c r="AM320" s="20"/>
      <c r="AN320" s="22"/>
      <c r="AO320" s="20"/>
      <c r="AP320" s="22"/>
      <c r="AQ320" s="20"/>
      <c r="AR320" s="22"/>
      <c r="AS320" s="20"/>
      <c r="AT320" s="22"/>
      <c r="AU320" s="20"/>
      <c r="AV320" s="22"/>
      <c r="AW320" s="20"/>
      <c r="AX320" s="22"/>
      <c r="AY320" s="20"/>
      <c r="AZ320" s="22"/>
      <c r="BA320" s="20"/>
      <c r="BB320" s="22"/>
      <c r="BC320" s="20"/>
      <c r="BD320" s="22"/>
      <c r="BE320" s="20"/>
      <c r="BF320" s="22"/>
      <c r="BG320" s="83"/>
      <c r="BH320" s="84"/>
      <c r="BI320" s="20"/>
      <c r="BJ320" s="95"/>
      <c r="BK320" s="20">
        <v>0</v>
      </c>
      <c r="BL320" s="21">
        <f t="shared" si="75"/>
        <v>0</v>
      </c>
      <c r="BM320" s="20"/>
      <c r="BN320" s="95">
        <f t="shared" si="65"/>
        <v>0</v>
      </c>
      <c r="BO320" s="20"/>
      <c r="BP320" s="21">
        <f t="shared" si="76"/>
        <v>0</v>
      </c>
      <c r="BQ320" s="20"/>
      <c r="BR320" s="22"/>
      <c r="BS320" s="20"/>
      <c r="BT320" s="22"/>
      <c r="BU320" s="20"/>
      <c r="BV320" s="22"/>
      <c r="BW320" s="20"/>
      <c r="BX320" s="22"/>
      <c r="BY320" s="20"/>
      <c r="BZ320" s="172"/>
      <c r="CA320" s="20"/>
      <c r="CB320" s="164"/>
      <c r="CC320" s="20"/>
      <c r="CD320" s="178"/>
      <c r="CE320" s="20"/>
      <c r="CF320" s="95"/>
      <c r="CG320" s="20"/>
      <c r="CH320" s="95"/>
      <c r="CI320" s="20"/>
      <c r="CJ320" s="22"/>
      <c r="CK320" s="20"/>
      <c r="CL320" s="22"/>
      <c r="CM320" s="20"/>
      <c r="CN320" s="22"/>
      <c r="CO320" s="20"/>
      <c r="CP320" s="22"/>
      <c r="CQ320" s="20"/>
      <c r="CR320" s="22"/>
      <c r="CS320" s="20"/>
      <c r="CT320" s="22"/>
      <c r="CU320" s="20"/>
      <c r="CV320" s="22"/>
      <c r="CW320" s="20"/>
      <c r="CX320" s="22"/>
      <c r="CY320" s="20"/>
      <c r="CZ320" s="22"/>
      <c r="DA320" s="20"/>
      <c r="DB320" s="22"/>
      <c r="DC320" s="20"/>
      <c r="DD320" s="22"/>
      <c r="DE320" s="20"/>
      <c r="DF320" s="22"/>
      <c r="DG320" s="20"/>
      <c r="DH320" s="22"/>
      <c r="DI320" s="20"/>
      <c r="DJ320" s="22"/>
      <c r="DK320" s="20"/>
      <c r="DL320" s="22"/>
      <c r="DM320" s="20"/>
      <c r="DN320" s="22"/>
      <c r="DO320" s="20"/>
      <c r="DP320" s="22"/>
      <c r="DQ320" s="20"/>
      <c r="DR320" s="22"/>
      <c r="DS320" s="20"/>
      <c r="DT320" s="22"/>
      <c r="DU320" s="20"/>
      <c r="DV320" s="22"/>
      <c r="DW320" s="20"/>
      <c r="DX320" s="22"/>
      <c r="DY320" s="20"/>
      <c r="DZ320" s="22"/>
      <c r="EA320" s="23">
        <f t="shared" si="70"/>
        <v>0</v>
      </c>
      <c r="EB320" s="21">
        <f t="shared" si="66"/>
        <v>0</v>
      </c>
      <c r="EC320" s="193" t="e">
        <f t="shared" si="67"/>
        <v>#REF!</v>
      </c>
      <c r="ED320" s="193">
        <f t="shared" si="68"/>
        <v>0</v>
      </c>
      <c r="EE320" s="194">
        <f t="shared" si="71"/>
        <v>16</v>
      </c>
      <c r="EF320" s="185"/>
      <c r="EG320" s="185" t="s">
        <v>968</v>
      </c>
      <c r="EH320" s="185" t="s">
        <v>969</v>
      </c>
      <c r="EI320" s="185" t="s">
        <v>961</v>
      </c>
      <c r="EJ320" s="185">
        <v>16</v>
      </c>
      <c r="EK320" s="185">
        <v>1732500</v>
      </c>
      <c r="EL320" s="185"/>
      <c r="EM320" s="185"/>
      <c r="EN320" s="185"/>
      <c r="EO320" s="185"/>
      <c r="EP320" s="185"/>
      <c r="EQ320" s="185"/>
      <c r="ER320" s="185"/>
      <c r="ES320" s="185"/>
      <c r="ET320" s="185"/>
      <c r="EU320" s="185"/>
      <c r="EV320" s="185"/>
      <c r="EW320" s="185"/>
      <c r="EX320" s="185"/>
      <c r="EY320" s="185"/>
      <c r="EZ320" s="185"/>
      <c r="FA320" s="185"/>
      <c r="FB320" s="185"/>
      <c r="FC320" s="185"/>
      <c r="FD320" s="185"/>
      <c r="FE320" s="185"/>
      <c r="FF320" s="185"/>
      <c r="FG320" s="195"/>
      <c r="FH320" s="185"/>
      <c r="FI320" s="185"/>
      <c r="FJ320" s="185"/>
      <c r="FK320" s="185"/>
      <c r="FL320" s="185"/>
      <c r="FM320" s="185"/>
      <c r="FN320" s="185"/>
      <c r="FO320" s="185"/>
      <c r="FP320" s="185"/>
      <c r="FQ320" s="185"/>
      <c r="FR320" s="185"/>
      <c r="FS320" s="185"/>
      <c r="FT320" s="185"/>
      <c r="FU320" s="185"/>
      <c r="FV320" s="185"/>
      <c r="FW320" s="185"/>
      <c r="FX320" s="185"/>
      <c r="FY320" s="185"/>
      <c r="FZ320" s="185"/>
      <c r="GA320" s="185"/>
      <c r="GB320" s="185"/>
      <c r="GC320" s="185"/>
      <c r="GD320" s="185"/>
      <c r="GE320" s="185"/>
      <c r="GF320" s="185"/>
      <c r="GG320" s="185"/>
      <c r="GH320" s="185"/>
      <c r="GI320" s="185"/>
      <c r="GJ320" s="185"/>
      <c r="GK320" s="185"/>
      <c r="GL320" s="185"/>
      <c r="GM320" s="185"/>
      <c r="GN320" s="185"/>
      <c r="GO320" s="185"/>
      <c r="GP320" s="185"/>
      <c r="GQ320" s="185"/>
      <c r="GR320" s="185"/>
      <c r="GS320" s="185"/>
      <c r="GT320" s="185"/>
      <c r="GU320" s="185"/>
      <c r="GV320" s="185"/>
      <c r="GW320" s="185"/>
      <c r="GX320" s="185"/>
      <c r="GY320" s="185"/>
      <c r="GZ320" s="185"/>
      <c r="HA320" s="185"/>
      <c r="HB320" s="185"/>
      <c r="HC320" s="185"/>
      <c r="HD320" s="185"/>
      <c r="HE320" s="185"/>
      <c r="HF320" s="185"/>
      <c r="HG320" s="185"/>
      <c r="HH320" s="185"/>
      <c r="HI320" s="185"/>
      <c r="HJ320" s="185"/>
      <c r="HK320" s="185"/>
      <c r="HL320" s="185"/>
      <c r="HM320" s="185"/>
      <c r="HN320" s="185"/>
      <c r="HO320" s="185"/>
      <c r="HP320" s="185"/>
      <c r="HQ320" s="185"/>
      <c r="HR320" s="185"/>
      <c r="HS320" s="185"/>
      <c r="HT320" s="185"/>
      <c r="HU320" s="185"/>
      <c r="HV320" s="185"/>
      <c r="HW320" s="185"/>
      <c r="HX320" s="185"/>
      <c r="HY320" s="185"/>
      <c r="HZ320" s="185"/>
      <c r="IA320" s="185"/>
      <c r="IB320" s="185"/>
      <c r="IC320" s="185"/>
      <c r="ID320" s="185"/>
      <c r="IE320" s="185"/>
      <c r="IF320" s="185"/>
      <c r="IG320" s="185"/>
      <c r="IH320" s="185"/>
      <c r="II320" s="185"/>
      <c r="IJ320" s="185"/>
      <c r="IK320" s="185"/>
      <c r="IL320" s="185"/>
      <c r="IM320" s="185"/>
      <c r="IN320" s="185"/>
      <c r="IO320" s="185"/>
      <c r="IP320" s="185"/>
      <c r="IQ320" s="185"/>
      <c r="IR320" s="185"/>
      <c r="IS320" s="185"/>
      <c r="IT320" s="185"/>
      <c r="IU320" s="185"/>
      <c r="IV320" s="185"/>
      <c r="IW320" s="185"/>
      <c r="IX320" s="185"/>
      <c r="IY320" s="185"/>
      <c r="IZ320" s="185"/>
      <c r="JA320" s="185"/>
      <c r="JB320" s="185"/>
      <c r="JC320" s="185"/>
      <c r="JD320" s="185"/>
      <c r="JE320" s="185"/>
      <c r="JF320" s="185"/>
      <c r="JG320" s="185"/>
      <c r="JH320" s="185"/>
      <c r="JI320" s="185"/>
      <c r="JJ320" s="185"/>
      <c r="JK320" s="185"/>
      <c r="JL320" s="185"/>
      <c r="JM320" s="185"/>
      <c r="JN320" s="185"/>
      <c r="JO320" s="185"/>
      <c r="JP320" s="185"/>
      <c r="JQ320" s="185"/>
      <c r="JR320" s="185"/>
      <c r="JS320" s="185"/>
      <c r="JT320" s="185"/>
      <c r="JU320" s="185"/>
      <c r="JV320" s="185"/>
      <c r="JW320" s="185"/>
      <c r="JX320" s="185"/>
      <c r="JY320" s="185"/>
      <c r="JZ320" s="185"/>
      <c r="KA320" s="185"/>
      <c r="KB320" s="185"/>
      <c r="KC320" s="185"/>
      <c r="KD320" s="185"/>
      <c r="KE320" s="185"/>
      <c r="KF320" s="185"/>
      <c r="KG320" s="185"/>
      <c r="KH320" s="185"/>
      <c r="KI320" s="185"/>
      <c r="KJ320" s="185"/>
      <c r="KK320" s="185"/>
      <c r="KL320" s="185"/>
      <c r="KM320" s="185"/>
      <c r="KN320" s="185"/>
      <c r="KO320" s="185"/>
      <c r="KP320" s="185"/>
      <c r="KQ320" s="185"/>
      <c r="KR320" s="185"/>
      <c r="KS320" s="185"/>
      <c r="KT320" s="185"/>
      <c r="KU320" s="185"/>
      <c r="KV320" s="185"/>
      <c r="KW320" s="185"/>
      <c r="KX320" s="185"/>
      <c r="KY320" s="185"/>
      <c r="KZ320" s="185"/>
      <c r="LA320" s="185"/>
      <c r="LB320" s="185"/>
      <c r="LC320" s="185"/>
      <c r="LD320" s="185"/>
      <c r="LE320" s="185"/>
      <c r="LF320" s="185"/>
      <c r="LG320" s="185"/>
      <c r="LH320" s="185"/>
      <c r="LI320" s="185"/>
      <c r="LJ320" s="185"/>
      <c r="LK320" s="185"/>
      <c r="LL320" s="185"/>
      <c r="LM320" s="185"/>
      <c r="LN320" s="185"/>
      <c r="LO320" s="185"/>
      <c r="LP320" s="185"/>
      <c r="LQ320" s="185"/>
      <c r="LR320" s="185"/>
      <c r="LS320" s="185"/>
      <c r="LT320" s="185"/>
    </row>
    <row r="321" spans="1:332" ht="15" customHeight="1">
      <c r="A321" s="196" t="str">
        <f t="shared" si="78"/>
        <v>12.5.3</v>
      </c>
      <c r="B321" s="253" t="str">
        <f t="shared" si="78"/>
        <v>Modulo de control para UTVV</v>
      </c>
      <c r="C321" s="196" t="str">
        <f t="shared" si="78"/>
        <v>und</v>
      </c>
      <c r="D321" s="196">
        <f t="shared" si="78"/>
        <v>68</v>
      </c>
      <c r="E321" s="196">
        <f t="shared" si="78"/>
        <v>1534500</v>
      </c>
      <c r="F321" s="197">
        <f t="shared" si="69"/>
        <v>104346000</v>
      </c>
      <c r="G321" s="20"/>
      <c r="H321" s="21">
        <f t="shared" si="72"/>
        <v>0</v>
      </c>
      <c r="I321" s="20"/>
      <c r="J321" s="21">
        <f t="shared" si="73"/>
        <v>0</v>
      </c>
      <c r="K321" s="20"/>
      <c r="L321" s="21">
        <f t="shared" si="74"/>
        <v>0</v>
      </c>
      <c r="M321" s="20"/>
      <c r="N321" s="33">
        <f t="shared" si="77"/>
        <v>0</v>
      </c>
      <c r="O321" s="20"/>
      <c r="P321" s="22"/>
      <c r="Q321" s="20"/>
      <c r="R321" s="22"/>
      <c r="S321" s="20"/>
      <c r="T321" s="22"/>
      <c r="U321" s="20"/>
      <c r="V321" s="22"/>
      <c r="W321" s="20"/>
      <c r="X321" s="22"/>
      <c r="Y321" s="20"/>
      <c r="Z321" s="22"/>
      <c r="AA321" s="20"/>
      <c r="AB321" s="22"/>
      <c r="AC321" s="20"/>
      <c r="AD321" s="22"/>
      <c r="AE321" s="20"/>
      <c r="AF321" s="22"/>
      <c r="AG321" s="20"/>
      <c r="AH321" s="22"/>
      <c r="AI321" s="20"/>
      <c r="AJ321" s="22"/>
      <c r="AK321" s="20"/>
      <c r="AL321" s="22"/>
      <c r="AM321" s="20"/>
      <c r="AN321" s="22"/>
      <c r="AO321" s="20"/>
      <c r="AP321" s="22"/>
      <c r="AQ321" s="20"/>
      <c r="AR321" s="22"/>
      <c r="AS321" s="20"/>
      <c r="AT321" s="22"/>
      <c r="AU321" s="20"/>
      <c r="AV321" s="22"/>
      <c r="AW321" s="20"/>
      <c r="AX321" s="22"/>
      <c r="AY321" s="20"/>
      <c r="AZ321" s="22"/>
      <c r="BA321" s="20"/>
      <c r="BB321" s="22"/>
      <c r="BC321" s="20"/>
      <c r="BD321" s="22"/>
      <c r="BE321" s="20"/>
      <c r="BF321" s="22"/>
      <c r="BG321" s="83"/>
      <c r="BH321" s="84"/>
      <c r="BI321" s="20"/>
      <c r="BJ321" s="95"/>
      <c r="BK321" s="20">
        <v>0</v>
      </c>
      <c r="BL321" s="21">
        <f t="shared" si="75"/>
        <v>0</v>
      </c>
      <c r="BM321" s="20"/>
      <c r="BN321" s="95">
        <f t="shared" si="65"/>
        <v>0</v>
      </c>
      <c r="BO321" s="20"/>
      <c r="BP321" s="21">
        <f t="shared" si="76"/>
        <v>0</v>
      </c>
      <c r="BQ321" s="20"/>
      <c r="BR321" s="22"/>
      <c r="BS321" s="20"/>
      <c r="BT321" s="22"/>
      <c r="BU321" s="20"/>
      <c r="BV321" s="22"/>
      <c r="BW321" s="20"/>
      <c r="BX321" s="22"/>
      <c r="BY321" s="20"/>
      <c r="BZ321" s="172"/>
      <c r="CA321" s="20"/>
      <c r="CB321" s="164"/>
      <c r="CC321" s="20"/>
      <c r="CD321" s="178"/>
      <c r="CE321" s="20"/>
      <c r="CF321" s="95"/>
      <c r="CG321" s="20"/>
      <c r="CH321" s="95"/>
      <c r="CI321" s="20"/>
      <c r="CJ321" s="22"/>
      <c r="CK321" s="20"/>
      <c r="CL321" s="22"/>
      <c r="CM321" s="20"/>
      <c r="CN321" s="22"/>
      <c r="CO321" s="20"/>
      <c r="CP321" s="22"/>
      <c r="CQ321" s="20"/>
      <c r="CR321" s="22"/>
      <c r="CS321" s="20"/>
      <c r="CT321" s="22"/>
      <c r="CU321" s="20"/>
      <c r="CV321" s="22"/>
      <c r="CW321" s="20"/>
      <c r="CX321" s="22"/>
      <c r="CY321" s="20"/>
      <c r="CZ321" s="22"/>
      <c r="DA321" s="20"/>
      <c r="DB321" s="22"/>
      <c r="DC321" s="20"/>
      <c r="DD321" s="22"/>
      <c r="DE321" s="20"/>
      <c r="DF321" s="22"/>
      <c r="DG321" s="20"/>
      <c r="DH321" s="22"/>
      <c r="DI321" s="20"/>
      <c r="DJ321" s="22"/>
      <c r="DK321" s="20"/>
      <c r="DL321" s="22"/>
      <c r="DM321" s="20"/>
      <c r="DN321" s="22"/>
      <c r="DO321" s="20"/>
      <c r="DP321" s="22"/>
      <c r="DQ321" s="20"/>
      <c r="DR321" s="22"/>
      <c r="DS321" s="20"/>
      <c r="DT321" s="22"/>
      <c r="DU321" s="20"/>
      <c r="DV321" s="22"/>
      <c r="DW321" s="20"/>
      <c r="DX321" s="22"/>
      <c r="DY321" s="20"/>
      <c r="DZ321" s="22"/>
      <c r="EA321" s="23">
        <f t="shared" si="70"/>
        <v>0</v>
      </c>
      <c r="EB321" s="21">
        <f t="shared" si="66"/>
        <v>0</v>
      </c>
      <c r="EC321" s="193" t="e">
        <f t="shared" si="67"/>
        <v>#REF!</v>
      </c>
      <c r="ED321" s="193">
        <f t="shared" si="68"/>
        <v>0</v>
      </c>
      <c r="EE321" s="194">
        <f t="shared" si="71"/>
        <v>68</v>
      </c>
      <c r="EF321" s="185"/>
      <c r="EG321" s="185" t="s">
        <v>970</v>
      </c>
      <c r="EH321" s="185" t="s">
        <v>971</v>
      </c>
      <c r="EI321" s="185" t="s">
        <v>961</v>
      </c>
      <c r="EJ321" s="185">
        <v>68</v>
      </c>
      <c r="EK321" s="185">
        <v>1534500</v>
      </c>
      <c r="EL321" s="185"/>
      <c r="EM321" s="185"/>
      <c r="EN321" s="185"/>
      <c r="EO321" s="185"/>
      <c r="EP321" s="185"/>
      <c r="EQ321" s="185"/>
      <c r="ER321" s="185"/>
      <c r="ES321" s="185"/>
      <c r="ET321" s="185"/>
      <c r="EU321" s="185"/>
      <c r="EV321" s="185"/>
      <c r="EW321" s="185"/>
      <c r="EX321" s="185"/>
      <c r="EY321" s="185"/>
      <c r="EZ321" s="185"/>
      <c r="FA321" s="185"/>
      <c r="FB321" s="185"/>
      <c r="FC321" s="185"/>
      <c r="FD321" s="185"/>
      <c r="FE321" s="185"/>
      <c r="FF321" s="185"/>
      <c r="FG321" s="195"/>
      <c r="FH321" s="185"/>
      <c r="FI321" s="185"/>
      <c r="FJ321" s="185"/>
      <c r="FK321" s="185"/>
      <c r="FL321" s="185"/>
      <c r="FM321" s="185"/>
      <c r="FN321" s="185"/>
      <c r="FO321" s="185"/>
      <c r="FP321" s="185"/>
      <c r="FQ321" s="185"/>
      <c r="FR321" s="185"/>
      <c r="FS321" s="185"/>
      <c r="FT321" s="185"/>
      <c r="FU321" s="185"/>
      <c r="FV321" s="185"/>
      <c r="FW321" s="185"/>
      <c r="FX321" s="185"/>
      <c r="FY321" s="185"/>
      <c r="FZ321" s="185"/>
      <c r="GA321" s="185"/>
      <c r="GB321" s="185"/>
      <c r="GC321" s="185"/>
      <c r="GD321" s="185"/>
      <c r="GE321" s="185"/>
      <c r="GF321" s="185"/>
      <c r="GG321" s="185"/>
      <c r="GH321" s="185"/>
      <c r="GI321" s="185"/>
      <c r="GJ321" s="185"/>
      <c r="GK321" s="185"/>
      <c r="GL321" s="185"/>
      <c r="GM321" s="185"/>
      <c r="GN321" s="185"/>
      <c r="GO321" s="185"/>
      <c r="GP321" s="185"/>
      <c r="GQ321" s="185"/>
      <c r="GR321" s="185"/>
      <c r="GS321" s="185"/>
      <c r="GT321" s="185"/>
      <c r="GU321" s="185"/>
      <c r="GV321" s="185"/>
      <c r="GW321" s="185"/>
      <c r="GX321" s="185"/>
      <c r="GY321" s="185"/>
      <c r="GZ321" s="185"/>
      <c r="HA321" s="185"/>
      <c r="HB321" s="185"/>
      <c r="HC321" s="185"/>
      <c r="HD321" s="185"/>
      <c r="HE321" s="185"/>
      <c r="HF321" s="185"/>
      <c r="HG321" s="185"/>
      <c r="HH321" s="185"/>
      <c r="HI321" s="185"/>
      <c r="HJ321" s="185"/>
      <c r="HK321" s="185"/>
      <c r="HL321" s="185"/>
      <c r="HM321" s="185"/>
      <c r="HN321" s="185"/>
      <c r="HO321" s="185"/>
      <c r="HP321" s="185"/>
      <c r="HQ321" s="185"/>
      <c r="HR321" s="185"/>
      <c r="HS321" s="185"/>
      <c r="HT321" s="185"/>
      <c r="HU321" s="185"/>
      <c r="HV321" s="185"/>
      <c r="HW321" s="185"/>
      <c r="HX321" s="185"/>
      <c r="HY321" s="185"/>
      <c r="HZ321" s="185"/>
      <c r="IA321" s="185"/>
      <c r="IB321" s="185"/>
      <c r="IC321" s="185"/>
      <c r="ID321" s="185"/>
      <c r="IE321" s="185"/>
      <c r="IF321" s="185"/>
      <c r="IG321" s="185"/>
      <c r="IH321" s="185"/>
      <c r="II321" s="185"/>
      <c r="IJ321" s="185"/>
      <c r="IK321" s="185"/>
      <c r="IL321" s="185"/>
      <c r="IM321" s="185"/>
      <c r="IN321" s="185"/>
      <c r="IO321" s="185"/>
      <c r="IP321" s="185"/>
      <c r="IQ321" s="185"/>
      <c r="IR321" s="185"/>
      <c r="IS321" s="185"/>
      <c r="IT321" s="185"/>
      <c r="IU321" s="185"/>
      <c r="IV321" s="185"/>
      <c r="IW321" s="185"/>
      <c r="IX321" s="185"/>
      <c r="IY321" s="185"/>
      <c r="IZ321" s="185"/>
      <c r="JA321" s="185"/>
      <c r="JB321" s="185"/>
      <c r="JC321" s="185"/>
      <c r="JD321" s="185"/>
      <c r="JE321" s="185"/>
      <c r="JF321" s="185"/>
      <c r="JG321" s="185"/>
      <c r="JH321" s="185"/>
      <c r="JI321" s="185"/>
      <c r="JJ321" s="185"/>
      <c r="JK321" s="185"/>
      <c r="JL321" s="185"/>
      <c r="JM321" s="185"/>
      <c r="JN321" s="185"/>
      <c r="JO321" s="185"/>
      <c r="JP321" s="185"/>
      <c r="JQ321" s="185"/>
      <c r="JR321" s="185"/>
      <c r="JS321" s="185"/>
      <c r="JT321" s="185"/>
      <c r="JU321" s="185"/>
      <c r="JV321" s="185"/>
      <c r="JW321" s="185"/>
      <c r="JX321" s="185"/>
      <c r="JY321" s="185"/>
      <c r="JZ321" s="185"/>
      <c r="KA321" s="185"/>
      <c r="KB321" s="185"/>
      <c r="KC321" s="185"/>
      <c r="KD321" s="185"/>
      <c r="KE321" s="185"/>
      <c r="KF321" s="185"/>
      <c r="KG321" s="185"/>
      <c r="KH321" s="185"/>
      <c r="KI321" s="185"/>
      <c r="KJ321" s="185"/>
      <c r="KK321" s="185"/>
      <c r="KL321" s="185"/>
      <c r="KM321" s="185"/>
      <c r="KN321" s="185"/>
      <c r="KO321" s="185"/>
      <c r="KP321" s="185"/>
      <c r="KQ321" s="185"/>
      <c r="KR321" s="185"/>
      <c r="KS321" s="185"/>
      <c r="KT321" s="185"/>
      <c r="KU321" s="185"/>
      <c r="KV321" s="185"/>
      <c r="KW321" s="185"/>
      <c r="KX321" s="185"/>
      <c r="KY321" s="185"/>
      <c r="KZ321" s="185"/>
      <c r="LA321" s="185"/>
      <c r="LB321" s="185"/>
      <c r="LC321" s="185"/>
      <c r="LD321" s="185"/>
      <c r="LE321" s="185"/>
      <c r="LF321" s="185"/>
      <c r="LG321" s="185"/>
      <c r="LH321" s="185"/>
      <c r="LI321" s="185"/>
      <c r="LJ321" s="185"/>
      <c r="LK321" s="185"/>
      <c r="LL321" s="185"/>
      <c r="LM321" s="185"/>
      <c r="LN321" s="185"/>
      <c r="LO321" s="185"/>
      <c r="LP321" s="185"/>
      <c r="LQ321" s="185"/>
      <c r="LR321" s="185"/>
      <c r="LS321" s="185"/>
      <c r="LT321" s="185"/>
    </row>
    <row r="322" spans="1:332" ht="19.5" customHeight="1">
      <c r="A322" s="196" t="str">
        <f t="shared" si="78"/>
        <v>12.5.4</v>
      </c>
      <c r="B322" s="253" t="str">
        <f t="shared" si="78"/>
        <v xml:space="preserve">Variador de velocidad 7,5 HP </v>
      </c>
      <c r="C322" s="196" t="str">
        <f t="shared" si="78"/>
        <v>und</v>
      </c>
      <c r="D322" s="196">
        <f t="shared" si="78"/>
        <v>1</v>
      </c>
      <c r="E322" s="196">
        <f t="shared" si="78"/>
        <v>4702500</v>
      </c>
      <c r="F322" s="197">
        <f t="shared" si="69"/>
        <v>4702500</v>
      </c>
      <c r="G322" s="20"/>
      <c r="H322" s="21">
        <f t="shared" si="72"/>
        <v>0</v>
      </c>
      <c r="I322" s="20"/>
      <c r="J322" s="21">
        <f t="shared" si="73"/>
        <v>0</v>
      </c>
      <c r="K322" s="20"/>
      <c r="L322" s="21">
        <f t="shared" si="74"/>
        <v>0</v>
      </c>
      <c r="M322" s="20"/>
      <c r="N322" s="33">
        <f t="shared" si="77"/>
        <v>0</v>
      </c>
      <c r="O322" s="20"/>
      <c r="P322" s="22"/>
      <c r="Q322" s="20"/>
      <c r="R322" s="22"/>
      <c r="S322" s="20"/>
      <c r="T322" s="22"/>
      <c r="U322" s="20"/>
      <c r="V322" s="22"/>
      <c r="W322" s="20"/>
      <c r="X322" s="22"/>
      <c r="Y322" s="20"/>
      <c r="Z322" s="22"/>
      <c r="AA322" s="20"/>
      <c r="AB322" s="22"/>
      <c r="AC322" s="20"/>
      <c r="AD322" s="22"/>
      <c r="AE322" s="20"/>
      <c r="AF322" s="22"/>
      <c r="AG322" s="20"/>
      <c r="AH322" s="22"/>
      <c r="AI322" s="20"/>
      <c r="AJ322" s="22"/>
      <c r="AK322" s="20"/>
      <c r="AL322" s="22"/>
      <c r="AM322" s="20"/>
      <c r="AN322" s="22"/>
      <c r="AO322" s="20"/>
      <c r="AP322" s="22"/>
      <c r="AQ322" s="20"/>
      <c r="AR322" s="22"/>
      <c r="AS322" s="20"/>
      <c r="AT322" s="22"/>
      <c r="AU322" s="20"/>
      <c r="AV322" s="22"/>
      <c r="AW322" s="20"/>
      <c r="AX322" s="22"/>
      <c r="AY322" s="20"/>
      <c r="AZ322" s="22"/>
      <c r="BA322" s="20"/>
      <c r="BB322" s="22"/>
      <c r="BC322" s="20"/>
      <c r="BD322" s="22"/>
      <c r="BE322" s="20"/>
      <c r="BF322" s="22"/>
      <c r="BG322" s="83"/>
      <c r="BH322" s="84"/>
      <c r="BI322" s="20"/>
      <c r="BJ322" s="95"/>
      <c r="BK322" s="20">
        <v>0</v>
      </c>
      <c r="BL322" s="21">
        <f t="shared" si="75"/>
        <v>0</v>
      </c>
      <c r="BM322" s="20"/>
      <c r="BN322" s="95">
        <f t="shared" si="65"/>
        <v>0</v>
      </c>
      <c r="BO322" s="20"/>
      <c r="BP322" s="21">
        <f t="shared" si="76"/>
        <v>0</v>
      </c>
      <c r="BQ322" s="20"/>
      <c r="BR322" s="22"/>
      <c r="BS322" s="20"/>
      <c r="BT322" s="22"/>
      <c r="BU322" s="20"/>
      <c r="BV322" s="22"/>
      <c r="BW322" s="20"/>
      <c r="BX322" s="22"/>
      <c r="BY322" s="20"/>
      <c r="BZ322" s="172"/>
      <c r="CA322" s="20"/>
      <c r="CB322" s="164"/>
      <c r="CC322" s="20"/>
      <c r="CD322" s="178"/>
      <c r="CE322" s="20"/>
      <c r="CF322" s="95"/>
      <c r="CG322" s="20"/>
      <c r="CH322" s="95"/>
      <c r="CI322" s="20"/>
      <c r="CJ322" s="22"/>
      <c r="CK322" s="20"/>
      <c r="CL322" s="22"/>
      <c r="CM322" s="20"/>
      <c r="CN322" s="22"/>
      <c r="CO322" s="20"/>
      <c r="CP322" s="22"/>
      <c r="CQ322" s="20"/>
      <c r="CR322" s="22"/>
      <c r="CS322" s="20"/>
      <c r="CT322" s="22"/>
      <c r="CU322" s="20"/>
      <c r="CV322" s="22"/>
      <c r="CW322" s="20"/>
      <c r="CX322" s="22"/>
      <c r="CY322" s="20"/>
      <c r="CZ322" s="22"/>
      <c r="DA322" s="20"/>
      <c r="DB322" s="22"/>
      <c r="DC322" s="20"/>
      <c r="DD322" s="22"/>
      <c r="DE322" s="20"/>
      <c r="DF322" s="22"/>
      <c r="DG322" s="20"/>
      <c r="DH322" s="22"/>
      <c r="DI322" s="20"/>
      <c r="DJ322" s="22"/>
      <c r="DK322" s="20"/>
      <c r="DL322" s="22"/>
      <c r="DM322" s="20"/>
      <c r="DN322" s="22"/>
      <c r="DO322" s="20"/>
      <c r="DP322" s="22"/>
      <c r="DQ322" s="20"/>
      <c r="DR322" s="22"/>
      <c r="DS322" s="20"/>
      <c r="DT322" s="22"/>
      <c r="DU322" s="20"/>
      <c r="DV322" s="22"/>
      <c r="DW322" s="20"/>
      <c r="DX322" s="22"/>
      <c r="DY322" s="20"/>
      <c r="DZ322" s="22"/>
      <c r="EA322" s="23">
        <f t="shared" si="70"/>
        <v>0</v>
      </c>
      <c r="EB322" s="21">
        <f t="shared" si="66"/>
        <v>0</v>
      </c>
      <c r="EC322" s="193" t="e">
        <f t="shared" si="67"/>
        <v>#REF!</v>
      </c>
      <c r="ED322" s="193">
        <f t="shared" si="68"/>
        <v>0</v>
      </c>
      <c r="EE322" s="194">
        <f t="shared" si="71"/>
        <v>1</v>
      </c>
      <c r="EF322" s="185"/>
      <c r="EG322" s="185" t="s">
        <v>972</v>
      </c>
      <c r="EH322" s="185" t="s">
        <v>973</v>
      </c>
      <c r="EI322" s="185" t="s">
        <v>961</v>
      </c>
      <c r="EJ322" s="185">
        <v>1</v>
      </c>
      <c r="EK322" s="185">
        <v>4702500</v>
      </c>
      <c r="EL322" s="185"/>
      <c r="EM322" s="185"/>
      <c r="EN322" s="185"/>
      <c r="EO322" s="185"/>
      <c r="EP322" s="185"/>
      <c r="EQ322" s="185"/>
      <c r="ER322" s="185"/>
      <c r="ES322" s="185"/>
      <c r="ET322" s="185"/>
      <c r="EU322" s="185"/>
      <c r="EV322" s="185"/>
      <c r="EW322" s="185"/>
      <c r="EX322" s="185"/>
      <c r="EY322" s="185"/>
      <c r="EZ322" s="185"/>
      <c r="FA322" s="185"/>
      <c r="FB322" s="185"/>
      <c r="FC322" s="185"/>
      <c r="FD322" s="185"/>
      <c r="FE322" s="185"/>
      <c r="FF322" s="185"/>
      <c r="FG322" s="195"/>
      <c r="FH322" s="185"/>
      <c r="FI322" s="185"/>
      <c r="FJ322" s="185"/>
      <c r="FK322" s="185"/>
      <c r="FL322" s="185"/>
      <c r="FM322" s="185"/>
      <c r="FN322" s="185"/>
      <c r="FO322" s="185"/>
      <c r="FP322" s="185"/>
      <c r="FQ322" s="185"/>
      <c r="FR322" s="185"/>
      <c r="FS322" s="185"/>
      <c r="FT322" s="185"/>
      <c r="FU322" s="185"/>
      <c r="FV322" s="185"/>
      <c r="FW322" s="185"/>
      <c r="FX322" s="185"/>
      <c r="FY322" s="185"/>
      <c r="FZ322" s="185"/>
      <c r="GA322" s="185"/>
      <c r="GB322" s="185"/>
      <c r="GC322" s="185"/>
      <c r="GD322" s="185"/>
      <c r="GE322" s="185"/>
      <c r="GF322" s="185"/>
      <c r="GG322" s="185"/>
      <c r="GH322" s="185"/>
      <c r="GI322" s="185"/>
      <c r="GJ322" s="185"/>
      <c r="GK322" s="185"/>
      <c r="GL322" s="185"/>
      <c r="GM322" s="185"/>
      <c r="GN322" s="185"/>
      <c r="GO322" s="185"/>
      <c r="GP322" s="185"/>
      <c r="GQ322" s="185"/>
      <c r="GR322" s="185"/>
      <c r="GS322" s="185"/>
      <c r="GT322" s="185"/>
      <c r="GU322" s="185"/>
      <c r="GV322" s="185"/>
      <c r="GW322" s="185"/>
      <c r="GX322" s="185"/>
      <c r="GY322" s="185"/>
      <c r="GZ322" s="185"/>
      <c r="HA322" s="185"/>
      <c r="HB322" s="185"/>
      <c r="HC322" s="185"/>
      <c r="HD322" s="185"/>
      <c r="HE322" s="185"/>
      <c r="HF322" s="185"/>
      <c r="HG322" s="185"/>
      <c r="HH322" s="185"/>
      <c r="HI322" s="185"/>
      <c r="HJ322" s="185"/>
      <c r="HK322" s="185"/>
      <c r="HL322" s="185"/>
      <c r="HM322" s="185"/>
      <c r="HN322" s="185"/>
      <c r="HO322" s="185"/>
      <c r="HP322" s="185"/>
      <c r="HQ322" s="185"/>
      <c r="HR322" s="185"/>
      <c r="HS322" s="185"/>
      <c r="HT322" s="185"/>
      <c r="HU322" s="185"/>
      <c r="HV322" s="185"/>
      <c r="HW322" s="185"/>
      <c r="HX322" s="185"/>
      <c r="HY322" s="185"/>
      <c r="HZ322" s="185"/>
      <c r="IA322" s="185"/>
      <c r="IB322" s="185"/>
      <c r="IC322" s="185"/>
      <c r="ID322" s="185"/>
      <c r="IE322" s="185"/>
      <c r="IF322" s="185"/>
      <c r="IG322" s="185"/>
      <c r="IH322" s="185"/>
      <c r="II322" s="185"/>
      <c r="IJ322" s="185"/>
      <c r="IK322" s="185"/>
      <c r="IL322" s="185"/>
      <c r="IM322" s="185"/>
      <c r="IN322" s="185"/>
      <c r="IO322" s="185"/>
      <c r="IP322" s="185"/>
      <c r="IQ322" s="185"/>
      <c r="IR322" s="185"/>
      <c r="IS322" s="185"/>
      <c r="IT322" s="185"/>
      <c r="IU322" s="185"/>
      <c r="IV322" s="185"/>
      <c r="IW322" s="185"/>
      <c r="IX322" s="185"/>
      <c r="IY322" s="185"/>
      <c r="IZ322" s="185"/>
      <c r="JA322" s="185"/>
      <c r="JB322" s="185"/>
      <c r="JC322" s="185"/>
      <c r="JD322" s="185"/>
      <c r="JE322" s="185"/>
      <c r="JF322" s="185"/>
      <c r="JG322" s="185"/>
      <c r="JH322" s="185"/>
      <c r="JI322" s="185"/>
      <c r="JJ322" s="185"/>
      <c r="JK322" s="185"/>
      <c r="JL322" s="185"/>
      <c r="JM322" s="185"/>
      <c r="JN322" s="185"/>
      <c r="JO322" s="185"/>
      <c r="JP322" s="185"/>
      <c r="JQ322" s="185"/>
      <c r="JR322" s="185"/>
      <c r="JS322" s="185"/>
      <c r="JT322" s="185"/>
      <c r="JU322" s="185"/>
      <c r="JV322" s="185"/>
      <c r="JW322" s="185"/>
      <c r="JX322" s="185"/>
      <c r="JY322" s="185"/>
      <c r="JZ322" s="185"/>
      <c r="KA322" s="185"/>
      <c r="KB322" s="185"/>
      <c r="KC322" s="185"/>
      <c r="KD322" s="185"/>
      <c r="KE322" s="185"/>
      <c r="KF322" s="185"/>
      <c r="KG322" s="185"/>
      <c r="KH322" s="185"/>
      <c r="KI322" s="185"/>
      <c r="KJ322" s="185"/>
      <c r="KK322" s="185"/>
      <c r="KL322" s="185"/>
      <c r="KM322" s="185"/>
      <c r="KN322" s="185"/>
      <c r="KO322" s="185"/>
      <c r="KP322" s="185"/>
      <c r="KQ322" s="185"/>
      <c r="KR322" s="185"/>
      <c r="KS322" s="185"/>
      <c r="KT322" s="185"/>
      <c r="KU322" s="185"/>
      <c r="KV322" s="185"/>
      <c r="KW322" s="185"/>
      <c r="KX322" s="185"/>
      <c r="KY322" s="185"/>
      <c r="KZ322" s="185"/>
      <c r="LA322" s="185"/>
      <c r="LB322" s="185"/>
      <c r="LC322" s="185"/>
      <c r="LD322" s="185"/>
      <c r="LE322" s="185"/>
      <c r="LF322" s="185"/>
      <c r="LG322" s="185"/>
      <c r="LH322" s="185"/>
      <c r="LI322" s="185"/>
      <c r="LJ322" s="185"/>
      <c r="LK322" s="185"/>
      <c r="LL322" s="185"/>
      <c r="LM322" s="185"/>
      <c r="LN322" s="185"/>
      <c r="LO322" s="185"/>
      <c r="LP322" s="185"/>
      <c r="LQ322" s="185"/>
      <c r="LR322" s="185"/>
      <c r="LS322" s="185"/>
      <c r="LT322" s="185"/>
    </row>
    <row r="323" spans="1:332" ht="14.45" customHeight="1">
      <c r="A323" s="196" t="str">
        <f t="shared" si="78"/>
        <v>12.5.5</v>
      </c>
      <c r="B323" s="253" t="str">
        <f t="shared" si="78"/>
        <v>Variador de velocidad 10,0 HP</v>
      </c>
      <c r="C323" s="196" t="str">
        <f t="shared" si="78"/>
        <v>und</v>
      </c>
      <c r="D323" s="196">
        <f t="shared" si="78"/>
        <v>6</v>
      </c>
      <c r="E323" s="196">
        <f t="shared" si="78"/>
        <v>4900500</v>
      </c>
      <c r="F323" s="197">
        <f t="shared" si="69"/>
        <v>29403000</v>
      </c>
      <c r="G323" s="20"/>
      <c r="H323" s="21">
        <f t="shared" si="72"/>
        <v>0</v>
      </c>
      <c r="I323" s="20"/>
      <c r="J323" s="21">
        <f t="shared" si="73"/>
        <v>0</v>
      </c>
      <c r="K323" s="20"/>
      <c r="L323" s="21">
        <f t="shared" si="74"/>
        <v>0</v>
      </c>
      <c r="M323" s="20"/>
      <c r="N323" s="33">
        <f t="shared" si="77"/>
        <v>0</v>
      </c>
      <c r="O323" s="20"/>
      <c r="P323" s="22"/>
      <c r="Q323" s="20"/>
      <c r="R323" s="22"/>
      <c r="S323" s="20"/>
      <c r="T323" s="22"/>
      <c r="U323" s="20"/>
      <c r="V323" s="22"/>
      <c r="W323" s="20"/>
      <c r="X323" s="22"/>
      <c r="Y323" s="20"/>
      <c r="Z323" s="22"/>
      <c r="AA323" s="20"/>
      <c r="AB323" s="22"/>
      <c r="AC323" s="20"/>
      <c r="AD323" s="22"/>
      <c r="AE323" s="20"/>
      <c r="AF323" s="22"/>
      <c r="AG323" s="20"/>
      <c r="AH323" s="22"/>
      <c r="AI323" s="20"/>
      <c r="AJ323" s="22"/>
      <c r="AK323" s="20"/>
      <c r="AL323" s="22"/>
      <c r="AM323" s="20"/>
      <c r="AN323" s="22"/>
      <c r="AO323" s="20"/>
      <c r="AP323" s="22"/>
      <c r="AQ323" s="20"/>
      <c r="AR323" s="22"/>
      <c r="AS323" s="20"/>
      <c r="AT323" s="22"/>
      <c r="AU323" s="20"/>
      <c r="AV323" s="22"/>
      <c r="AW323" s="20"/>
      <c r="AX323" s="22"/>
      <c r="AY323" s="20"/>
      <c r="AZ323" s="22"/>
      <c r="BA323" s="20"/>
      <c r="BB323" s="22"/>
      <c r="BC323" s="20"/>
      <c r="BD323" s="22"/>
      <c r="BE323" s="20"/>
      <c r="BF323" s="22"/>
      <c r="BG323" s="83"/>
      <c r="BH323" s="84"/>
      <c r="BI323" s="20"/>
      <c r="BJ323" s="95"/>
      <c r="BK323" s="20">
        <v>0</v>
      </c>
      <c r="BL323" s="21">
        <f t="shared" si="75"/>
        <v>0</v>
      </c>
      <c r="BM323" s="20"/>
      <c r="BN323" s="95">
        <f t="shared" si="65"/>
        <v>0</v>
      </c>
      <c r="BO323" s="20"/>
      <c r="BP323" s="21">
        <f t="shared" si="76"/>
        <v>0</v>
      </c>
      <c r="BQ323" s="20"/>
      <c r="BR323" s="22"/>
      <c r="BS323" s="20"/>
      <c r="BT323" s="22"/>
      <c r="BU323" s="20"/>
      <c r="BV323" s="22"/>
      <c r="BW323" s="20"/>
      <c r="BX323" s="22"/>
      <c r="BY323" s="20"/>
      <c r="BZ323" s="172"/>
      <c r="CA323" s="20"/>
      <c r="CB323" s="164"/>
      <c r="CC323" s="20"/>
      <c r="CD323" s="178"/>
      <c r="CE323" s="20"/>
      <c r="CF323" s="95"/>
      <c r="CG323" s="20"/>
      <c r="CH323" s="95"/>
      <c r="CI323" s="20"/>
      <c r="CJ323" s="22"/>
      <c r="CK323" s="20"/>
      <c r="CL323" s="22"/>
      <c r="CM323" s="20"/>
      <c r="CN323" s="22"/>
      <c r="CO323" s="20"/>
      <c r="CP323" s="22"/>
      <c r="CQ323" s="20"/>
      <c r="CR323" s="22"/>
      <c r="CS323" s="20"/>
      <c r="CT323" s="22"/>
      <c r="CU323" s="20"/>
      <c r="CV323" s="22"/>
      <c r="CW323" s="20"/>
      <c r="CX323" s="22"/>
      <c r="CY323" s="20"/>
      <c r="CZ323" s="22"/>
      <c r="DA323" s="20"/>
      <c r="DB323" s="22"/>
      <c r="DC323" s="20"/>
      <c r="DD323" s="22"/>
      <c r="DE323" s="20"/>
      <c r="DF323" s="22"/>
      <c r="DG323" s="20"/>
      <c r="DH323" s="22"/>
      <c r="DI323" s="20"/>
      <c r="DJ323" s="22"/>
      <c r="DK323" s="20"/>
      <c r="DL323" s="22"/>
      <c r="DM323" s="20"/>
      <c r="DN323" s="22"/>
      <c r="DO323" s="20"/>
      <c r="DP323" s="22"/>
      <c r="DQ323" s="20"/>
      <c r="DR323" s="22"/>
      <c r="DS323" s="20"/>
      <c r="DT323" s="22"/>
      <c r="DU323" s="20"/>
      <c r="DV323" s="22"/>
      <c r="DW323" s="20"/>
      <c r="DX323" s="22"/>
      <c r="DY323" s="20"/>
      <c r="DZ323" s="22"/>
      <c r="EA323" s="23">
        <f t="shared" si="70"/>
        <v>0</v>
      </c>
      <c r="EB323" s="21">
        <f t="shared" si="66"/>
        <v>0</v>
      </c>
      <c r="EC323" s="193" t="e">
        <f t="shared" si="67"/>
        <v>#REF!</v>
      </c>
      <c r="ED323" s="193">
        <f t="shared" si="68"/>
        <v>0</v>
      </c>
      <c r="EE323" s="194">
        <f t="shared" si="71"/>
        <v>6</v>
      </c>
      <c r="EF323" s="185"/>
      <c r="EG323" s="185" t="s">
        <v>974</v>
      </c>
      <c r="EH323" s="185" t="s">
        <v>975</v>
      </c>
      <c r="EI323" s="185" t="s">
        <v>961</v>
      </c>
      <c r="EJ323" s="185">
        <v>6</v>
      </c>
      <c r="EK323" s="185">
        <v>4900500</v>
      </c>
      <c r="EL323" s="185"/>
      <c r="EM323" s="185"/>
      <c r="EN323" s="185"/>
      <c r="EO323" s="185"/>
      <c r="EP323" s="185"/>
      <c r="EQ323" s="185"/>
      <c r="ER323" s="185"/>
      <c r="ES323" s="185"/>
      <c r="ET323" s="185"/>
      <c r="EU323" s="185"/>
      <c r="EV323" s="185"/>
      <c r="EW323" s="185"/>
      <c r="EX323" s="185"/>
      <c r="EY323" s="185"/>
      <c r="EZ323" s="185"/>
      <c r="FA323" s="185"/>
      <c r="FB323" s="185"/>
      <c r="FC323" s="185"/>
      <c r="FD323" s="185"/>
      <c r="FE323" s="185"/>
      <c r="FF323" s="185"/>
      <c r="FG323" s="195"/>
      <c r="FH323" s="185"/>
      <c r="FI323" s="185"/>
      <c r="FJ323" s="185"/>
      <c r="FK323" s="185"/>
      <c r="FL323" s="185"/>
      <c r="FM323" s="185"/>
      <c r="FN323" s="185"/>
      <c r="FO323" s="185"/>
      <c r="FP323" s="185"/>
      <c r="FQ323" s="185"/>
      <c r="FR323" s="185"/>
      <c r="FS323" s="185"/>
      <c r="FT323" s="185"/>
      <c r="FU323" s="185"/>
      <c r="FV323" s="185"/>
      <c r="FW323" s="185"/>
      <c r="FX323" s="185"/>
      <c r="FY323" s="185"/>
      <c r="FZ323" s="185"/>
      <c r="GA323" s="185"/>
      <c r="GB323" s="185"/>
      <c r="GC323" s="185"/>
      <c r="GD323" s="185"/>
      <c r="GE323" s="185"/>
      <c r="GF323" s="185"/>
      <c r="GG323" s="185"/>
      <c r="GH323" s="185"/>
      <c r="GI323" s="185"/>
      <c r="GJ323" s="185"/>
      <c r="GK323" s="185"/>
      <c r="GL323" s="185"/>
      <c r="GM323" s="185"/>
      <c r="GN323" s="185"/>
      <c r="GO323" s="185"/>
      <c r="GP323" s="185"/>
      <c r="GQ323" s="185"/>
      <c r="GR323" s="185"/>
      <c r="GS323" s="185"/>
      <c r="GT323" s="185"/>
      <c r="GU323" s="185"/>
      <c r="GV323" s="185"/>
      <c r="GW323" s="185"/>
      <c r="GX323" s="185"/>
      <c r="GY323" s="185"/>
      <c r="GZ323" s="185"/>
      <c r="HA323" s="185"/>
      <c r="HB323" s="185"/>
      <c r="HC323" s="185"/>
      <c r="HD323" s="185"/>
      <c r="HE323" s="185"/>
      <c r="HF323" s="185"/>
      <c r="HG323" s="185"/>
      <c r="HH323" s="185"/>
      <c r="HI323" s="185"/>
      <c r="HJ323" s="185"/>
      <c r="HK323" s="185"/>
      <c r="HL323" s="185"/>
      <c r="HM323" s="185"/>
      <c r="HN323" s="185"/>
      <c r="HO323" s="185"/>
      <c r="HP323" s="185"/>
      <c r="HQ323" s="185"/>
      <c r="HR323" s="185"/>
      <c r="HS323" s="185"/>
      <c r="HT323" s="185"/>
      <c r="HU323" s="185"/>
      <c r="HV323" s="185"/>
      <c r="HW323" s="185"/>
      <c r="HX323" s="185"/>
      <c r="HY323" s="185"/>
      <c r="HZ323" s="185"/>
      <c r="IA323" s="185"/>
      <c r="IB323" s="185"/>
      <c r="IC323" s="185"/>
      <c r="ID323" s="185"/>
      <c r="IE323" s="185"/>
      <c r="IF323" s="185"/>
      <c r="IG323" s="185"/>
      <c r="IH323" s="185"/>
      <c r="II323" s="185"/>
      <c r="IJ323" s="185"/>
      <c r="IK323" s="185"/>
      <c r="IL323" s="185"/>
      <c r="IM323" s="185"/>
      <c r="IN323" s="185"/>
      <c r="IO323" s="185"/>
      <c r="IP323" s="185"/>
      <c r="IQ323" s="185"/>
      <c r="IR323" s="185"/>
      <c r="IS323" s="185"/>
      <c r="IT323" s="185"/>
      <c r="IU323" s="185"/>
      <c r="IV323" s="185"/>
      <c r="IW323" s="185"/>
      <c r="IX323" s="185"/>
      <c r="IY323" s="185"/>
      <c r="IZ323" s="185"/>
      <c r="JA323" s="185"/>
      <c r="JB323" s="185"/>
      <c r="JC323" s="185"/>
      <c r="JD323" s="185"/>
      <c r="JE323" s="185"/>
      <c r="JF323" s="185"/>
      <c r="JG323" s="185"/>
      <c r="JH323" s="185"/>
      <c r="JI323" s="185"/>
      <c r="JJ323" s="185"/>
      <c r="JK323" s="185"/>
      <c r="JL323" s="185"/>
      <c r="JM323" s="185"/>
      <c r="JN323" s="185"/>
      <c r="JO323" s="185"/>
      <c r="JP323" s="185"/>
      <c r="JQ323" s="185"/>
      <c r="JR323" s="185"/>
      <c r="JS323" s="185"/>
      <c r="JT323" s="185"/>
      <c r="JU323" s="185"/>
      <c r="JV323" s="185"/>
      <c r="JW323" s="185"/>
      <c r="JX323" s="185"/>
      <c r="JY323" s="185"/>
      <c r="JZ323" s="185"/>
      <c r="KA323" s="185"/>
      <c r="KB323" s="185"/>
      <c r="KC323" s="185"/>
      <c r="KD323" s="185"/>
      <c r="KE323" s="185"/>
      <c r="KF323" s="185"/>
      <c r="KG323" s="185"/>
      <c r="KH323" s="185"/>
      <c r="KI323" s="185"/>
      <c r="KJ323" s="185"/>
      <c r="KK323" s="185"/>
      <c r="KL323" s="185"/>
      <c r="KM323" s="185"/>
      <c r="KN323" s="185"/>
      <c r="KO323" s="185"/>
      <c r="KP323" s="185"/>
      <c r="KQ323" s="185"/>
      <c r="KR323" s="185"/>
      <c r="KS323" s="185"/>
      <c r="KT323" s="185"/>
      <c r="KU323" s="185"/>
      <c r="KV323" s="185"/>
      <c r="KW323" s="185"/>
      <c r="KX323" s="185"/>
      <c r="KY323" s="185"/>
      <c r="KZ323" s="185"/>
      <c r="LA323" s="185"/>
      <c r="LB323" s="185"/>
      <c r="LC323" s="185"/>
      <c r="LD323" s="185"/>
      <c r="LE323" s="185"/>
      <c r="LF323" s="185"/>
      <c r="LG323" s="185"/>
      <c r="LH323" s="185"/>
      <c r="LI323" s="185"/>
      <c r="LJ323" s="185"/>
      <c r="LK323" s="185"/>
      <c r="LL323" s="185"/>
      <c r="LM323" s="185"/>
      <c r="LN323" s="185"/>
      <c r="LO323" s="185"/>
      <c r="LP323" s="185"/>
      <c r="LQ323" s="185"/>
      <c r="LR323" s="185"/>
      <c r="LS323" s="185"/>
      <c r="LT323" s="185"/>
    </row>
    <row r="324" spans="1:332" ht="14.45" customHeight="1">
      <c r="A324" s="196" t="str">
        <f t="shared" si="78"/>
        <v>12.5.6</v>
      </c>
      <c r="B324" s="253" t="str">
        <f t="shared" si="78"/>
        <v>Variador de velocidad 15,0 HP</v>
      </c>
      <c r="C324" s="196" t="str">
        <f t="shared" si="78"/>
        <v>und</v>
      </c>
      <c r="D324" s="196">
        <f t="shared" si="78"/>
        <v>2</v>
      </c>
      <c r="E324" s="196">
        <f t="shared" si="78"/>
        <v>6682500</v>
      </c>
      <c r="F324" s="197">
        <f t="shared" si="69"/>
        <v>13365000</v>
      </c>
      <c r="G324" s="20"/>
      <c r="H324" s="21">
        <f t="shared" si="72"/>
        <v>0</v>
      </c>
      <c r="I324" s="20"/>
      <c r="J324" s="21">
        <f t="shared" si="73"/>
        <v>0</v>
      </c>
      <c r="K324" s="20"/>
      <c r="L324" s="21">
        <f t="shared" si="74"/>
        <v>0</v>
      </c>
      <c r="M324" s="20"/>
      <c r="N324" s="33">
        <f t="shared" si="77"/>
        <v>0</v>
      </c>
      <c r="O324" s="20"/>
      <c r="P324" s="22"/>
      <c r="Q324" s="20"/>
      <c r="R324" s="22"/>
      <c r="S324" s="20"/>
      <c r="T324" s="22"/>
      <c r="U324" s="20"/>
      <c r="V324" s="22"/>
      <c r="W324" s="20"/>
      <c r="X324" s="22"/>
      <c r="Y324" s="20"/>
      <c r="Z324" s="22"/>
      <c r="AA324" s="20"/>
      <c r="AB324" s="22"/>
      <c r="AC324" s="20"/>
      <c r="AD324" s="22"/>
      <c r="AE324" s="20"/>
      <c r="AF324" s="22"/>
      <c r="AG324" s="20"/>
      <c r="AH324" s="22"/>
      <c r="AI324" s="20"/>
      <c r="AJ324" s="22"/>
      <c r="AK324" s="20"/>
      <c r="AL324" s="22"/>
      <c r="AM324" s="20"/>
      <c r="AN324" s="22"/>
      <c r="AO324" s="20"/>
      <c r="AP324" s="22"/>
      <c r="AQ324" s="20"/>
      <c r="AR324" s="22"/>
      <c r="AS324" s="20"/>
      <c r="AT324" s="22"/>
      <c r="AU324" s="20"/>
      <c r="AV324" s="22"/>
      <c r="AW324" s="20"/>
      <c r="AX324" s="22"/>
      <c r="AY324" s="20"/>
      <c r="AZ324" s="22"/>
      <c r="BA324" s="20"/>
      <c r="BB324" s="22"/>
      <c r="BC324" s="20"/>
      <c r="BD324" s="22"/>
      <c r="BE324" s="20"/>
      <c r="BF324" s="22"/>
      <c r="BG324" s="83"/>
      <c r="BH324" s="84"/>
      <c r="BI324" s="20"/>
      <c r="BJ324" s="95"/>
      <c r="BK324" s="20">
        <v>0</v>
      </c>
      <c r="BL324" s="21">
        <f t="shared" si="75"/>
        <v>0</v>
      </c>
      <c r="BM324" s="20"/>
      <c r="BN324" s="95">
        <f t="shared" si="65"/>
        <v>0</v>
      </c>
      <c r="BO324" s="20"/>
      <c r="BP324" s="21">
        <f t="shared" si="76"/>
        <v>0</v>
      </c>
      <c r="BQ324" s="20"/>
      <c r="BR324" s="22"/>
      <c r="BS324" s="20"/>
      <c r="BT324" s="22"/>
      <c r="BU324" s="20"/>
      <c r="BV324" s="22"/>
      <c r="BW324" s="20"/>
      <c r="BX324" s="22"/>
      <c r="BY324" s="20"/>
      <c r="BZ324" s="172"/>
      <c r="CA324" s="20"/>
      <c r="CB324" s="164"/>
      <c r="CC324" s="20"/>
      <c r="CD324" s="178"/>
      <c r="CE324" s="20"/>
      <c r="CF324" s="95"/>
      <c r="CG324" s="20"/>
      <c r="CH324" s="95"/>
      <c r="CI324" s="20"/>
      <c r="CJ324" s="22"/>
      <c r="CK324" s="20"/>
      <c r="CL324" s="22"/>
      <c r="CM324" s="20"/>
      <c r="CN324" s="22"/>
      <c r="CO324" s="20"/>
      <c r="CP324" s="22"/>
      <c r="CQ324" s="20"/>
      <c r="CR324" s="22"/>
      <c r="CS324" s="20"/>
      <c r="CT324" s="22"/>
      <c r="CU324" s="20"/>
      <c r="CV324" s="22"/>
      <c r="CW324" s="20"/>
      <c r="CX324" s="22"/>
      <c r="CY324" s="20"/>
      <c r="CZ324" s="22"/>
      <c r="DA324" s="20"/>
      <c r="DB324" s="22"/>
      <c r="DC324" s="20"/>
      <c r="DD324" s="22"/>
      <c r="DE324" s="20"/>
      <c r="DF324" s="22"/>
      <c r="DG324" s="20"/>
      <c r="DH324" s="22"/>
      <c r="DI324" s="20"/>
      <c r="DJ324" s="22"/>
      <c r="DK324" s="20"/>
      <c r="DL324" s="22"/>
      <c r="DM324" s="20"/>
      <c r="DN324" s="22"/>
      <c r="DO324" s="20"/>
      <c r="DP324" s="22"/>
      <c r="DQ324" s="20"/>
      <c r="DR324" s="22"/>
      <c r="DS324" s="20"/>
      <c r="DT324" s="22"/>
      <c r="DU324" s="20"/>
      <c r="DV324" s="22"/>
      <c r="DW324" s="20"/>
      <c r="DX324" s="22"/>
      <c r="DY324" s="20"/>
      <c r="DZ324" s="22"/>
      <c r="EA324" s="23">
        <f t="shared" si="70"/>
        <v>0</v>
      </c>
      <c r="EB324" s="21">
        <f t="shared" si="66"/>
        <v>0</v>
      </c>
      <c r="EC324" s="193" t="e">
        <f t="shared" si="67"/>
        <v>#REF!</v>
      </c>
      <c r="ED324" s="193">
        <f t="shared" si="68"/>
        <v>0</v>
      </c>
      <c r="EE324" s="194">
        <f t="shared" si="71"/>
        <v>2</v>
      </c>
      <c r="EF324" s="185"/>
      <c r="EG324" s="185" t="s">
        <v>976</v>
      </c>
      <c r="EH324" s="185" t="s">
        <v>977</v>
      </c>
      <c r="EI324" s="185" t="s">
        <v>961</v>
      </c>
      <c r="EJ324" s="185">
        <v>2</v>
      </c>
      <c r="EK324" s="185">
        <v>6682500</v>
      </c>
      <c r="EL324" s="185"/>
      <c r="EM324" s="185"/>
      <c r="EN324" s="185"/>
      <c r="EO324" s="185"/>
      <c r="EP324" s="185"/>
      <c r="EQ324" s="185"/>
      <c r="ER324" s="185"/>
      <c r="ES324" s="185"/>
      <c r="ET324" s="185"/>
      <c r="EU324" s="185"/>
      <c r="EV324" s="185"/>
      <c r="EW324" s="185"/>
      <c r="EX324" s="185"/>
      <c r="EY324" s="185"/>
      <c r="EZ324" s="185"/>
      <c r="FA324" s="185"/>
      <c r="FB324" s="185"/>
      <c r="FC324" s="185"/>
      <c r="FD324" s="185"/>
      <c r="FE324" s="185"/>
      <c r="FF324" s="185"/>
      <c r="FG324" s="195"/>
      <c r="FH324" s="185"/>
      <c r="FI324" s="185"/>
      <c r="FJ324" s="185"/>
      <c r="FK324" s="185"/>
      <c r="FL324" s="185"/>
      <c r="FM324" s="185"/>
      <c r="FN324" s="185"/>
      <c r="FO324" s="185"/>
      <c r="FP324" s="185"/>
      <c r="FQ324" s="185"/>
      <c r="FR324" s="185"/>
      <c r="FS324" s="185"/>
      <c r="FT324" s="185"/>
      <c r="FU324" s="185"/>
      <c r="FV324" s="185"/>
      <c r="FW324" s="185"/>
      <c r="FX324" s="185"/>
      <c r="FY324" s="185"/>
      <c r="FZ324" s="185"/>
      <c r="GA324" s="185"/>
      <c r="GB324" s="185"/>
      <c r="GC324" s="185"/>
      <c r="GD324" s="185"/>
      <c r="GE324" s="185"/>
      <c r="GF324" s="185"/>
      <c r="GG324" s="185"/>
      <c r="GH324" s="185"/>
      <c r="GI324" s="185"/>
      <c r="GJ324" s="185"/>
      <c r="GK324" s="185"/>
      <c r="GL324" s="185"/>
      <c r="GM324" s="185"/>
      <c r="GN324" s="185"/>
      <c r="GO324" s="185"/>
      <c r="GP324" s="185"/>
      <c r="GQ324" s="185"/>
      <c r="GR324" s="185"/>
      <c r="GS324" s="185"/>
      <c r="GT324" s="185"/>
      <c r="GU324" s="185"/>
      <c r="GV324" s="185"/>
      <c r="GW324" s="185"/>
      <c r="GX324" s="185"/>
      <c r="GY324" s="185"/>
      <c r="GZ324" s="185"/>
      <c r="HA324" s="185"/>
      <c r="HB324" s="185"/>
      <c r="HC324" s="185"/>
      <c r="HD324" s="185"/>
      <c r="HE324" s="185"/>
      <c r="HF324" s="185"/>
      <c r="HG324" s="185"/>
      <c r="HH324" s="185"/>
      <c r="HI324" s="185"/>
      <c r="HJ324" s="185"/>
      <c r="HK324" s="185"/>
      <c r="HL324" s="185"/>
      <c r="HM324" s="185"/>
      <c r="HN324" s="185"/>
      <c r="HO324" s="185"/>
      <c r="HP324" s="185"/>
      <c r="HQ324" s="185"/>
      <c r="HR324" s="185"/>
      <c r="HS324" s="185"/>
      <c r="HT324" s="185"/>
      <c r="HU324" s="185"/>
      <c r="HV324" s="185"/>
      <c r="HW324" s="185"/>
      <c r="HX324" s="185"/>
      <c r="HY324" s="185"/>
      <c r="HZ324" s="185"/>
      <c r="IA324" s="185"/>
      <c r="IB324" s="185"/>
      <c r="IC324" s="185"/>
      <c r="ID324" s="185"/>
      <c r="IE324" s="185"/>
      <c r="IF324" s="185"/>
      <c r="IG324" s="185"/>
      <c r="IH324" s="185"/>
      <c r="II324" s="185"/>
      <c r="IJ324" s="185"/>
      <c r="IK324" s="185"/>
      <c r="IL324" s="185"/>
      <c r="IM324" s="185"/>
      <c r="IN324" s="185"/>
      <c r="IO324" s="185"/>
      <c r="IP324" s="185"/>
      <c r="IQ324" s="185"/>
      <c r="IR324" s="185"/>
      <c r="IS324" s="185"/>
      <c r="IT324" s="185"/>
      <c r="IU324" s="185"/>
      <c r="IV324" s="185"/>
      <c r="IW324" s="185"/>
      <c r="IX324" s="185"/>
      <c r="IY324" s="185"/>
      <c r="IZ324" s="185"/>
      <c r="JA324" s="185"/>
      <c r="JB324" s="185"/>
      <c r="JC324" s="185"/>
      <c r="JD324" s="185"/>
      <c r="JE324" s="185"/>
      <c r="JF324" s="185"/>
      <c r="JG324" s="185"/>
      <c r="JH324" s="185"/>
      <c r="JI324" s="185"/>
      <c r="JJ324" s="185"/>
      <c r="JK324" s="185"/>
      <c r="JL324" s="185"/>
      <c r="JM324" s="185"/>
      <c r="JN324" s="185"/>
      <c r="JO324" s="185"/>
      <c r="JP324" s="185"/>
      <c r="JQ324" s="185"/>
      <c r="JR324" s="185"/>
      <c r="JS324" s="185"/>
      <c r="JT324" s="185"/>
      <c r="JU324" s="185"/>
      <c r="JV324" s="185"/>
      <c r="JW324" s="185"/>
      <c r="JX324" s="185"/>
      <c r="JY324" s="185"/>
      <c r="JZ324" s="185"/>
      <c r="KA324" s="185"/>
      <c r="KB324" s="185"/>
      <c r="KC324" s="185"/>
      <c r="KD324" s="185"/>
      <c r="KE324" s="185"/>
      <c r="KF324" s="185"/>
      <c r="KG324" s="185"/>
      <c r="KH324" s="185"/>
      <c r="KI324" s="185"/>
      <c r="KJ324" s="185"/>
      <c r="KK324" s="185"/>
      <c r="KL324" s="185"/>
      <c r="KM324" s="185"/>
      <c r="KN324" s="185"/>
      <c r="KO324" s="185"/>
      <c r="KP324" s="185"/>
      <c r="KQ324" s="185"/>
      <c r="KR324" s="185"/>
      <c r="KS324" s="185"/>
      <c r="KT324" s="185"/>
      <c r="KU324" s="185"/>
      <c r="KV324" s="185"/>
      <c r="KW324" s="185"/>
      <c r="KX324" s="185"/>
      <c r="KY324" s="185"/>
      <c r="KZ324" s="185"/>
      <c r="LA324" s="185"/>
      <c r="LB324" s="185"/>
      <c r="LC324" s="185"/>
      <c r="LD324" s="185"/>
      <c r="LE324" s="185"/>
      <c r="LF324" s="185"/>
      <c r="LG324" s="185"/>
      <c r="LH324" s="185"/>
      <c r="LI324" s="185"/>
      <c r="LJ324" s="185"/>
      <c r="LK324" s="185"/>
      <c r="LL324" s="185"/>
      <c r="LM324" s="185"/>
      <c r="LN324" s="185"/>
      <c r="LO324" s="185"/>
      <c r="LP324" s="185"/>
      <c r="LQ324" s="185"/>
      <c r="LR324" s="185"/>
      <c r="LS324" s="185"/>
      <c r="LT324" s="185"/>
    </row>
    <row r="325" spans="1:332" ht="15" customHeight="1">
      <c r="A325" s="196" t="str">
        <f t="shared" si="78"/>
        <v>12.5.7</v>
      </c>
      <c r="B325" s="253" t="str">
        <f t="shared" si="78"/>
        <v>Variador de velocidad 20,0 HP</v>
      </c>
      <c r="C325" s="196" t="str">
        <f t="shared" si="78"/>
        <v>und</v>
      </c>
      <c r="D325" s="196">
        <f t="shared" si="78"/>
        <v>6</v>
      </c>
      <c r="E325" s="196">
        <f t="shared" si="78"/>
        <v>7672500</v>
      </c>
      <c r="F325" s="197">
        <f t="shared" si="69"/>
        <v>46035000</v>
      </c>
      <c r="G325" s="20"/>
      <c r="H325" s="21">
        <f t="shared" si="72"/>
        <v>0</v>
      </c>
      <c r="I325" s="20"/>
      <c r="J325" s="21">
        <f t="shared" si="73"/>
        <v>0</v>
      </c>
      <c r="K325" s="20"/>
      <c r="L325" s="21">
        <f t="shared" si="74"/>
        <v>0</v>
      </c>
      <c r="M325" s="20"/>
      <c r="N325" s="33">
        <f t="shared" si="77"/>
        <v>0</v>
      </c>
      <c r="O325" s="20"/>
      <c r="P325" s="22"/>
      <c r="Q325" s="20"/>
      <c r="R325" s="22"/>
      <c r="S325" s="20"/>
      <c r="T325" s="22"/>
      <c r="U325" s="20"/>
      <c r="V325" s="22"/>
      <c r="W325" s="20"/>
      <c r="X325" s="22"/>
      <c r="Y325" s="20"/>
      <c r="Z325" s="22"/>
      <c r="AA325" s="20"/>
      <c r="AB325" s="22"/>
      <c r="AC325" s="20"/>
      <c r="AD325" s="22"/>
      <c r="AE325" s="20"/>
      <c r="AF325" s="22"/>
      <c r="AG325" s="20"/>
      <c r="AH325" s="22"/>
      <c r="AI325" s="20"/>
      <c r="AJ325" s="22"/>
      <c r="AK325" s="20"/>
      <c r="AL325" s="22"/>
      <c r="AM325" s="20"/>
      <c r="AN325" s="22"/>
      <c r="AO325" s="20"/>
      <c r="AP325" s="22"/>
      <c r="AQ325" s="20"/>
      <c r="AR325" s="22"/>
      <c r="AS325" s="20"/>
      <c r="AT325" s="22"/>
      <c r="AU325" s="20"/>
      <c r="AV325" s="22"/>
      <c r="AW325" s="20"/>
      <c r="AX325" s="22"/>
      <c r="AY325" s="20"/>
      <c r="AZ325" s="22"/>
      <c r="BA325" s="20"/>
      <c r="BB325" s="22"/>
      <c r="BC325" s="20"/>
      <c r="BD325" s="22"/>
      <c r="BE325" s="20"/>
      <c r="BF325" s="22"/>
      <c r="BG325" s="83"/>
      <c r="BH325" s="84"/>
      <c r="BI325" s="20"/>
      <c r="BJ325" s="95"/>
      <c r="BK325" s="20">
        <v>0</v>
      </c>
      <c r="BL325" s="21">
        <f t="shared" si="75"/>
        <v>0</v>
      </c>
      <c r="BM325" s="20"/>
      <c r="BN325" s="95">
        <f t="shared" si="65"/>
        <v>0</v>
      </c>
      <c r="BO325" s="20"/>
      <c r="BP325" s="21">
        <f t="shared" si="76"/>
        <v>0</v>
      </c>
      <c r="BQ325" s="20"/>
      <c r="BR325" s="22"/>
      <c r="BS325" s="20"/>
      <c r="BT325" s="22"/>
      <c r="BU325" s="20"/>
      <c r="BV325" s="22"/>
      <c r="BW325" s="20"/>
      <c r="BX325" s="22"/>
      <c r="BY325" s="20"/>
      <c r="BZ325" s="172"/>
      <c r="CA325" s="20"/>
      <c r="CB325" s="164"/>
      <c r="CC325" s="20"/>
      <c r="CD325" s="178"/>
      <c r="CE325" s="20"/>
      <c r="CF325" s="95"/>
      <c r="CG325" s="20"/>
      <c r="CH325" s="95"/>
      <c r="CI325" s="20"/>
      <c r="CJ325" s="22"/>
      <c r="CK325" s="20"/>
      <c r="CL325" s="22"/>
      <c r="CM325" s="20"/>
      <c r="CN325" s="22"/>
      <c r="CO325" s="20"/>
      <c r="CP325" s="22"/>
      <c r="CQ325" s="20"/>
      <c r="CR325" s="22"/>
      <c r="CS325" s="20"/>
      <c r="CT325" s="22"/>
      <c r="CU325" s="20"/>
      <c r="CV325" s="22"/>
      <c r="CW325" s="20"/>
      <c r="CX325" s="22"/>
      <c r="CY325" s="20"/>
      <c r="CZ325" s="22"/>
      <c r="DA325" s="20"/>
      <c r="DB325" s="22"/>
      <c r="DC325" s="20"/>
      <c r="DD325" s="22"/>
      <c r="DE325" s="20"/>
      <c r="DF325" s="22"/>
      <c r="DG325" s="20"/>
      <c r="DH325" s="22"/>
      <c r="DI325" s="20"/>
      <c r="DJ325" s="22"/>
      <c r="DK325" s="20"/>
      <c r="DL325" s="22"/>
      <c r="DM325" s="20"/>
      <c r="DN325" s="22"/>
      <c r="DO325" s="20"/>
      <c r="DP325" s="22"/>
      <c r="DQ325" s="20"/>
      <c r="DR325" s="22"/>
      <c r="DS325" s="20"/>
      <c r="DT325" s="22"/>
      <c r="DU325" s="20"/>
      <c r="DV325" s="22"/>
      <c r="DW325" s="20"/>
      <c r="DX325" s="22"/>
      <c r="DY325" s="20"/>
      <c r="DZ325" s="22"/>
      <c r="EA325" s="23">
        <f t="shared" si="70"/>
        <v>0</v>
      </c>
      <c r="EB325" s="21">
        <f t="shared" si="66"/>
        <v>0</v>
      </c>
      <c r="EC325" s="193" t="e">
        <f t="shared" si="67"/>
        <v>#REF!</v>
      </c>
      <c r="ED325" s="193">
        <f t="shared" si="68"/>
        <v>0</v>
      </c>
      <c r="EE325" s="194">
        <f t="shared" si="71"/>
        <v>6</v>
      </c>
      <c r="EF325" s="185"/>
      <c r="EG325" s="185" t="s">
        <v>978</v>
      </c>
      <c r="EH325" s="185" t="s">
        <v>979</v>
      </c>
      <c r="EI325" s="185" t="s">
        <v>961</v>
      </c>
      <c r="EJ325" s="185">
        <v>6</v>
      </c>
      <c r="EK325" s="185">
        <v>7672500</v>
      </c>
      <c r="EL325" s="185"/>
      <c r="EM325" s="185"/>
      <c r="EN325" s="185"/>
      <c r="EO325" s="185"/>
      <c r="EP325" s="185"/>
      <c r="EQ325" s="185"/>
      <c r="ER325" s="185"/>
      <c r="ES325" s="185"/>
      <c r="ET325" s="185"/>
      <c r="EU325" s="185"/>
      <c r="EV325" s="185"/>
      <c r="EW325" s="185"/>
      <c r="EX325" s="185"/>
      <c r="EY325" s="185"/>
      <c r="EZ325" s="185"/>
      <c r="FA325" s="185"/>
      <c r="FB325" s="185"/>
      <c r="FC325" s="185"/>
      <c r="FD325" s="185"/>
      <c r="FE325" s="185"/>
      <c r="FF325" s="185"/>
      <c r="FG325" s="195"/>
      <c r="FH325" s="185"/>
      <c r="FI325" s="185"/>
      <c r="FJ325" s="185"/>
      <c r="FK325" s="185"/>
      <c r="FL325" s="185"/>
      <c r="FM325" s="185"/>
      <c r="FN325" s="185"/>
      <c r="FO325" s="185"/>
      <c r="FP325" s="185"/>
      <c r="FQ325" s="185"/>
      <c r="FR325" s="185"/>
      <c r="FS325" s="185"/>
      <c r="FT325" s="185"/>
      <c r="FU325" s="185"/>
      <c r="FV325" s="185"/>
      <c r="FW325" s="185"/>
      <c r="FX325" s="185"/>
      <c r="FY325" s="185"/>
      <c r="FZ325" s="185"/>
      <c r="GA325" s="185"/>
      <c r="GB325" s="185"/>
      <c r="GC325" s="185"/>
      <c r="GD325" s="185"/>
      <c r="GE325" s="185"/>
      <c r="GF325" s="185"/>
      <c r="GG325" s="185"/>
      <c r="GH325" s="185"/>
      <c r="GI325" s="185"/>
      <c r="GJ325" s="185"/>
      <c r="GK325" s="185"/>
      <c r="GL325" s="185"/>
      <c r="GM325" s="185"/>
      <c r="GN325" s="185"/>
      <c r="GO325" s="185"/>
      <c r="GP325" s="185"/>
      <c r="GQ325" s="185"/>
      <c r="GR325" s="185"/>
      <c r="GS325" s="185"/>
      <c r="GT325" s="185"/>
      <c r="GU325" s="185"/>
      <c r="GV325" s="185"/>
      <c r="GW325" s="185"/>
      <c r="GX325" s="185"/>
      <c r="GY325" s="185"/>
      <c r="GZ325" s="185"/>
      <c r="HA325" s="185"/>
      <c r="HB325" s="185"/>
      <c r="HC325" s="185"/>
      <c r="HD325" s="185"/>
      <c r="HE325" s="185"/>
      <c r="HF325" s="185"/>
      <c r="HG325" s="185"/>
      <c r="HH325" s="185"/>
      <c r="HI325" s="185"/>
      <c r="HJ325" s="185"/>
      <c r="HK325" s="185"/>
      <c r="HL325" s="185"/>
      <c r="HM325" s="185"/>
      <c r="HN325" s="185"/>
      <c r="HO325" s="185"/>
      <c r="HP325" s="185"/>
      <c r="HQ325" s="185"/>
      <c r="HR325" s="185"/>
      <c r="HS325" s="185"/>
      <c r="HT325" s="185"/>
      <c r="HU325" s="185"/>
      <c r="HV325" s="185"/>
      <c r="HW325" s="185"/>
      <c r="HX325" s="185"/>
      <c r="HY325" s="185"/>
      <c r="HZ325" s="185"/>
      <c r="IA325" s="185"/>
      <c r="IB325" s="185"/>
      <c r="IC325" s="185"/>
      <c r="ID325" s="185"/>
      <c r="IE325" s="185"/>
      <c r="IF325" s="185"/>
      <c r="IG325" s="185"/>
      <c r="IH325" s="185"/>
      <c r="II325" s="185"/>
      <c r="IJ325" s="185"/>
      <c r="IK325" s="185"/>
      <c r="IL325" s="185"/>
      <c r="IM325" s="185"/>
      <c r="IN325" s="185"/>
      <c r="IO325" s="185"/>
      <c r="IP325" s="185"/>
      <c r="IQ325" s="185"/>
      <c r="IR325" s="185"/>
      <c r="IS325" s="185"/>
      <c r="IT325" s="185"/>
      <c r="IU325" s="185"/>
      <c r="IV325" s="185"/>
      <c r="IW325" s="185"/>
      <c r="IX325" s="185"/>
      <c r="IY325" s="185"/>
      <c r="IZ325" s="185"/>
      <c r="JA325" s="185"/>
      <c r="JB325" s="185"/>
      <c r="JC325" s="185"/>
      <c r="JD325" s="185"/>
      <c r="JE325" s="185"/>
      <c r="JF325" s="185"/>
      <c r="JG325" s="185"/>
      <c r="JH325" s="185"/>
      <c r="JI325" s="185"/>
      <c r="JJ325" s="185"/>
      <c r="JK325" s="185"/>
      <c r="JL325" s="185"/>
      <c r="JM325" s="185"/>
      <c r="JN325" s="185"/>
      <c r="JO325" s="185"/>
      <c r="JP325" s="185"/>
      <c r="JQ325" s="185"/>
      <c r="JR325" s="185"/>
      <c r="JS325" s="185"/>
      <c r="JT325" s="185"/>
      <c r="JU325" s="185"/>
      <c r="JV325" s="185"/>
      <c r="JW325" s="185"/>
      <c r="JX325" s="185"/>
      <c r="JY325" s="185"/>
      <c r="JZ325" s="185"/>
      <c r="KA325" s="185"/>
      <c r="KB325" s="185"/>
      <c r="KC325" s="185"/>
      <c r="KD325" s="185"/>
      <c r="KE325" s="185"/>
      <c r="KF325" s="185"/>
      <c r="KG325" s="185"/>
      <c r="KH325" s="185"/>
      <c r="KI325" s="185"/>
      <c r="KJ325" s="185"/>
      <c r="KK325" s="185"/>
      <c r="KL325" s="185"/>
      <c r="KM325" s="185"/>
      <c r="KN325" s="185"/>
      <c r="KO325" s="185"/>
      <c r="KP325" s="185"/>
      <c r="KQ325" s="185"/>
      <c r="KR325" s="185"/>
      <c r="KS325" s="185"/>
      <c r="KT325" s="185"/>
      <c r="KU325" s="185"/>
      <c r="KV325" s="185"/>
      <c r="KW325" s="185"/>
      <c r="KX325" s="185"/>
      <c r="KY325" s="185"/>
      <c r="KZ325" s="185"/>
      <c r="LA325" s="185"/>
      <c r="LB325" s="185"/>
      <c r="LC325" s="185"/>
      <c r="LD325" s="185"/>
      <c r="LE325" s="185"/>
      <c r="LF325" s="185"/>
      <c r="LG325" s="185"/>
      <c r="LH325" s="185"/>
      <c r="LI325" s="185"/>
      <c r="LJ325" s="185"/>
      <c r="LK325" s="185"/>
      <c r="LL325" s="185"/>
      <c r="LM325" s="185"/>
      <c r="LN325" s="185"/>
      <c r="LO325" s="185"/>
      <c r="LP325" s="185"/>
      <c r="LQ325" s="185"/>
      <c r="LR325" s="185"/>
      <c r="LS325" s="185"/>
      <c r="LT325" s="185"/>
    </row>
    <row r="326" spans="1:332">
      <c r="A326" s="196" t="str">
        <f t="shared" si="78"/>
        <v>12.5.8</v>
      </c>
      <c r="B326" s="253" t="str">
        <f t="shared" si="78"/>
        <v>Relevo arranque y parada 24 Vac</v>
      </c>
      <c r="C326" s="196" t="str">
        <f t="shared" si="78"/>
        <v>und</v>
      </c>
      <c r="D326" s="196">
        <f t="shared" si="78"/>
        <v>30</v>
      </c>
      <c r="E326" s="196">
        <f t="shared" si="78"/>
        <v>97762.5</v>
      </c>
      <c r="F326" s="197">
        <f t="shared" si="69"/>
        <v>2932875</v>
      </c>
      <c r="G326" s="20"/>
      <c r="H326" s="21">
        <f t="shared" si="72"/>
        <v>0</v>
      </c>
      <c r="I326" s="20"/>
      <c r="J326" s="21">
        <f t="shared" si="73"/>
        <v>0</v>
      </c>
      <c r="K326" s="20"/>
      <c r="L326" s="21">
        <f t="shared" si="74"/>
        <v>0</v>
      </c>
      <c r="M326" s="20"/>
      <c r="N326" s="33">
        <f t="shared" si="77"/>
        <v>0</v>
      </c>
      <c r="O326" s="20"/>
      <c r="P326" s="22"/>
      <c r="Q326" s="20"/>
      <c r="R326" s="22"/>
      <c r="S326" s="20"/>
      <c r="T326" s="22"/>
      <c r="U326" s="20"/>
      <c r="V326" s="22"/>
      <c r="W326" s="20"/>
      <c r="X326" s="22"/>
      <c r="Y326" s="20"/>
      <c r="Z326" s="22"/>
      <c r="AA326" s="20"/>
      <c r="AB326" s="22"/>
      <c r="AC326" s="20"/>
      <c r="AD326" s="22"/>
      <c r="AE326" s="20"/>
      <c r="AF326" s="22"/>
      <c r="AG326" s="20"/>
      <c r="AH326" s="22"/>
      <c r="AI326" s="20"/>
      <c r="AJ326" s="22"/>
      <c r="AK326" s="20"/>
      <c r="AL326" s="22"/>
      <c r="AM326" s="20"/>
      <c r="AN326" s="22"/>
      <c r="AO326" s="20"/>
      <c r="AP326" s="22"/>
      <c r="AQ326" s="20"/>
      <c r="AR326" s="22"/>
      <c r="AS326" s="20"/>
      <c r="AT326" s="22"/>
      <c r="AU326" s="20"/>
      <c r="AV326" s="22"/>
      <c r="AW326" s="20"/>
      <c r="AX326" s="22"/>
      <c r="AY326" s="20"/>
      <c r="AZ326" s="22"/>
      <c r="BA326" s="20"/>
      <c r="BB326" s="22"/>
      <c r="BC326" s="20"/>
      <c r="BD326" s="22"/>
      <c r="BE326" s="20"/>
      <c r="BF326" s="22"/>
      <c r="BG326" s="83"/>
      <c r="BH326" s="84"/>
      <c r="BI326" s="20"/>
      <c r="BJ326" s="95"/>
      <c r="BK326" s="20">
        <v>0</v>
      </c>
      <c r="BL326" s="21">
        <f t="shared" si="75"/>
        <v>0</v>
      </c>
      <c r="BM326" s="20"/>
      <c r="BN326" s="95">
        <f t="shared" ref="BN326:BN389" si="79">+BM326*E326</f>
        <v>0</v>
      </c>
      <c r="BO326" s="20"/>
      <c r="BP326" s="21">
        <f t="shared" si="76"/>
        <v>0</v>
      </c>
      <c r="BQ326" s="20"/>
      <c r="BR326" s="22"/>
      <c r="BS326" s="20"/>
      <c r="BT326" s="22"/>
      <c r="BU326" s="20"/>
      <c r="BV326" s="22"/>
      <c r="BW326" s="20"/>
      <c r="BX326" s="22"/>
      <c r="BY326" s="20"/>
      <c r="BZ326" s="172"/>
      <c r="CA326" s="20"/>
      <c r="CB326" s="164"/>
      <c r="CC326" s="20"/>
      <c r="CD326" s="178"/>
      <c r="CE326" s="20"/>
      <c r="CF326" s="95"/>
      <c r="CG326" s="20"/>
      <c r="CH326" s="95"/>
      <c r="CI326" s="20"/>
      <c r="CJ326" s="22"/>
      <c r="CK326" s="20"/>
      <c r="CL326" s="22"/>
      <c r="CM326" s="20"/>
      <c r="CN326" s="22"/>
      <c r="CO326" s="20"/>
      <c r="CP326" s="22"/>
      <c r="CQ326" s="20"/>
      <c r="CR326" s="22"/>
      <c r="CS326" s="20"/>
      <c r="CT326" s="22"/>
      <c r="CU326" s="20"/>
      <c r="CV326" s="22"/>
      <c r="CW326" s="20"/>
      <c r="CX326" s="22"/>
      <c r="CY326" s="20"/>
      <c r="CZ326" s="22"/>
      <c r="DA326" s="20"/>
      <c r="DB326" s="22"/>
      <c r="DC326" s="20"/>
      <c r="DD326" s="22"/>
      <c r="DE326" s="20"/>
      <c r="DF326" s="22"/>
      <c r="DG326" s="20"/>
      <c r="DH326" s="22"/>
      <c r="DI326" s="20"/>
      <c r="DJ326" s="22"/>
      <c r="DK326" s="20"/>
      <c r="DL326" s="22"/>
      <c r="DM326" s="20"/>
      <c r="DN326" s="22"/>
      <c r="DO326" s="20"/>
      <c r="DP326" s="22"/>
      <c r="DQ326" s="20"/>
      <c r="DR326" s="22"/>
      <c r="DS326" s="20"/>
      <c r="DT326" s="22"/>
      <c r="DU326" s="20"/>
      <c r="DV326" s="22"/>
      <c r="DW326" s="20"/>
      <c r="DX326" s="22"/>
      <c r="DY326" s="20"/>
      <c r="DZ326" s="22"/>
      <c r="EA326" s="23">
        <f t="shared" si="70"/>
        <v>0</v>
      </c>
      <c r="EB326" s="21">
        <f t="shared" ref="EB326:EB389" si="80">+EA326*E326</f>
        <v>0</v>
      </c>
      <c r="EC326" s="193" t="e">
        <f t="shared" ref="EC326:EC389" si="81">+EB326/$EB$745</f>
        <v>#REF!</v>
      </c>
      <c r="ED326" s="193">
        <f t="shared" ref="ED326:ED389" si="82">+EB326/$F$745</f>
        <v>0</v>
      </c>
      <c r="EE326" s="194">
        <f t="shared" si="71"/>
        <v>30</v>
      </c>
      <c r="EF326" s="185"/>
      <c r="EG326" s="185" t="s">
        <v>980</v>
      </c>
      <c r="EH326" s="185" t="s">
        <v>981</v>
      </c>
      <c r="EI326" s="185" t="s">
        <v>961</v>
      </c>
      <c r="EJ326" s="185">
        <v>30</v>
      </c>
      <c r="EK326" s="185">
        <v>97762.5</v>
      </c>
      <c r="EL326" s="185"/>
      <c r="EM326" s="185"/>
      <c r="EN326" s="185"/>
      <c r="EO326" s="185"/>
      <c r="EP326" s="185"/>
      <c r="EQ326" s="185"/>
      <c r="ER326" s="185"/>
      <c r="ES326" s="185"/>
      <c r="ET326" s="185"/>
      <c r="EU326" s="185"/>
      <c r="EV326" s="185"/>
      <c r="EW326" s="185"/>
      <c r="EX326" s="185"/>
      <c r="EY326" s="185"/>
      <c r="EZ326" s="185"/>
      <c r="FA326" s="185"/>
      <c r="FB326" s="185"/>
      <c r="FC326" s="185"/>
      <c r="FD326" s="185"/>
      <c r="FE326" s="185"/>
      <c r="FF326" s="185"/>
      <c r="FG326" s="195"/>
      <c r="FH326" s="185"/>
      <c r="FI326" s="185"/>
      <c r="FJ326" s="185"/>
      <c r="FK326" s="185"/>
      <c r="FL326" s="185"/>
      <c r="FM326" s="185"/>
      <c r="FN326" s="185"/>
      <c r="FO326" s="185"/>
      <c r="FP326" s="185"/>
      <c r="FQ326" s="185"/>
      <c r="FR326" s="185"/>
      <c r="FS326" s="185"/>
      <c r="FT326" s="185"/>
      <c r="FU326" s="185"/>
      <c r="FV326" s="185"/>
      <c r="FW326" s="185"/>
      <c r="FX326" s="185"/>
      <c r="FY326" s="185"/>
      <c r="FZ326" s="185"/>
      <c r="GA326" s="185"/>
      <c r="GB326" s="185"/>
      <c r="GC326" s="185"/>
      <c r="GD326" s="185"/>
      <c r="GE326" s="185"/>
      <c r="GF326" s="185"/>
      <c r="GG326" s="185"/>
      <c r="GH326" s="185"/>
      <c r="GI326" s="185"/>
      <c r="GJ326" s="185"/>
      <c r="GK326" s="185"/>
      <c r="GL326" s="185"/>
      <c r="GM326" s="185"/>
      <c r="GN326" s="185"/>
      <c r="GO326" s="185"/>
      <c r="GP326" s="185"/>
      <c r="GQ326" s="185"/>
      <c r="GR326" s="185"/>
      <c r="GS326" s="185"/>
      <c r="GT326" s="185"/>
      <c r="GU326" s="185"/>
      <c r="GV326" s="185"/>
      <c r="GW326" s="185"/>
      <c r="GX326" s="185"/>
      <c r="GY326" s="185"/>
      <c r="GZ326" s="185"/>
      <c r="HA326" s="185"/>
      <c r="HB326" s="185"/>
      <c r="HC326" s="185"/>
      <c r="HD326" s="185"/>
      <c r="HE326" s="185"/>
      <c r="HF326" s="185"/>
      <c r="HG326" s="185"/>
      <c r="HH326" s="185"/>
      <c r="HI326" s="185"/>
      <c r="HJ326" s="185"/>
      <c r="HK326" s="185"/>
      <c r="HL326" s="185"/>
      <c r="HM326" s="185"/>
      <c r="HN326" s="185"/>
      <c r="HO326" s="185"/>
      <c r="HP326" s="185"/>
      <c r="HQ326" s="185"/>
      <c r="HR326" s="185"/>
      <c r="HS326" s="185"/>
      <c r="HT326" s="185"/>
      <c r="HU326" s="185"/>
      <c r="HV326" s="185"/>
      <c r="HW326" s="185"/>
      <c r="HX326" s="185"/>
      <c r="HY326" s="185"/>
      <c r="HZ326" s="185"/>
      <c r="IA326" s="185"/>
      <c r="IB326" s="185"/>
      <c r="IC326" s="185"/>
      <c r="ID326" s="185"/>
      <c r="IE326" s="185"/>
      <c r="IF326" s="185"/>
      <c r="IG326" s="185"/>
      <c r="IH326" s="185"/>
      <c r="II326" s="185"/>
      <c r="IJ326" s="185"/>
      <c r="IK326" s="185"/>
      <c r="IL326" s="185"/>
      <c r="IM326" s="185"/>
      <c r="IN326" s="185"/>
      <c r="IO326" s="185"/>
      <c r="IP326" s="185"/>
      <c r="IQ326" s="185"/>
      <c r="IR326" s="185"/>
      <c r="IS326" s="185"/>
      <c r="IT326" s="185"/>
      <c r="IU326" s="185"/>
      <c r="IV326" s="185"/>
      <c r="IW326" s="185"/>
      <c r="IX326" s="185"/>
      <c r="IY326" s="185"/>
      <c r="IZ326" s="185"/>
      <c r="JA326" s="185"/>
      <c r="JB326" s="185"/>
      <c r="JC326" s="185"/>
      <c r="JD326" s="185"/>
      <c r="JE326" s="185"/>
      <c r="JF326" s="185"/>
      <c r="JG326" s="185"/>
      <c r="JH326" s="185"/>
      <c r="JI326" s="185"/>
      <c r="JJ326" s="185"/>
      <c r="JK326" s="185"/>
      <c r="JL326" s="185"/>
      <c r="JM326" s="185"/>
      <c r="JN326" s="185"/>
      <c r="JO326" s="185"/>
      <c r="JP326" s="185"/>
      <c r="JQ326" s="185"/>
      <c r="JR326" s="185"/>
      <c r="JS326" s="185"/>
      <c r="JT326" s="185"/>
      <c r="JU326" s="185"/>
      <c r="JV326" s="185"/>
      <c r="JW326" s="185"/>
      <c r="JX326" s="185"/>
      <c r="JY326" s="185"/>
      <c r="JZ326" s="185"/>
      <c r="KA326" s="185"/>
      <c r="KB326" s="185"/>
      <c r="KC326" s="185"/>
      <c r="KD326" s="185"/>
      <c r="KE326" s="185"/>
      <c r="KF326" s="185"/>
      <c r="KG326" s="185"/>
      <c r="KH326" s="185"/>
      <c r="KI326" s="185"/>
      <c r="KJ326" s="185"/>
      <c r="KK326" s="185"/>
      <c r="KL326" s="185"/>
      <c r="KM326" s="185"/>
      <c r="KN326" s="185"/>
      <c r="KO326" s="185"/>
      <c r="KP326" s="185"/>
      <c r="KQ326" s="185"/>
      <c r="KR326" s="185"/>
      <c r="KS326" s="185"/>
      <c r="KT326" s="185"/>
      <c r="KU326" s="185"/>
      <c r="KV326" s="185"/>
      <c r="KW326" s="185"/>
      <c r="KX326" s="185"/>
      <c r="KY326" s="185"/>
      <c r="KZ326" s="185"/>
      <c r="LA326" s="185"/>
      <c r="LB326" s="185"/>
      <c r="LC326" s="185"/>
      <c r="LD326" s="185"/>
      <c r="LE326" s="185"/>
      <c r="LF326" s="185"/>
      <c r="LG326" s="185"/>
      <c r="LH326" s="185"/>
      <c r="LI326" s="185"/>
      <c r="LJ326" s="185"/>
      <c r="LK326" s="185"/>
      <c r="LL326" s="185"/>
      <c r="LM326" s="185"/>
      <c r="LN326" s="185"/>
      <c r="LO326" s="185"/>
      <c r="LP326" s="185"/>
      <c r="LQ326" s="185"/>
      <c r="LR326" s="185"/>
      <c r="LS326" s="185"/>
      <c r="LT326" s="185"/>
    </row>
    <row r="327" spans="1:332" ht="15" customHeight="1">
      <c r="A327" s="196" t="str">
        <f t="shared" si="78"/>
        <v>12.5.9</v>
      </c>
      <c r="B327" s="253" t="str">
        <f t="shared" si="78"/>
        <v>Sensor de velocidad montaje en ducto</v>
      </c>
      <c r="C327" s="196" t="str">
        <f t="shared" si="78"/>
        <v>und</v>
      </c>
      <c r="D327" s="196">
        <f t="shared" si="78"/>
        <v>15</v>
      </c>
      <c r="E327" s="196">
        <f t="shared" si="78"/>
        <v>1732500</v>
      </c>
      <c r="F327" s="197">
        <f t="shared" ref="F327:F390" si="83">+D327*E327</f>
        <v>25987500</v>
      </c>
      <c r="G327" s="20"/>
      <c r="H327" s="21">
        <f t="shared" si="72"/>
        <v>0</v>
      </c>
      <c r="I327" s="20"/>
      <c r="J327" s="21">
        <f t="shared" si="73"/>
        <v>0</v>
      </c>
      <c r="K327" s="20"/>
      <c r="L327" s="21">
        <f t="shared" si="74"/>
        <v>0</v>
      </c>
      <c r="M327" s="20"/>
      <c r="N327" s="33">
        <f t="shared" si="77"/>
        <v>0</v>
      </c>
      <c r="O327" s="20"/>
      <c r="P327" s="22"/>
      <c r="Q327" s="20"/>
      <c r="R327" s="22"/>
      <c r="S327" s="20"/>
      <c r="T327" s="22"/>
      <c r="U327" s="20"/>
      <c r="V327" s="22"/>
      <c r="W327" s="20"/>
      <c r="X327" s="22"/>
      <c r="Y327" s="20"/>
      <c r="Z327" s="22"/>
      <c r="AA327" s="20"/>
      <c r="AB327" s="22"/>
      <c r="AC327" s="20"/>
      <c r="AD327" s="22"/>
      <c r="AE327" s="20"/>
      <c r="AF327" s="22"/>
      <c r="AG327" s="20"/>
      <c r="AH327" s="22"/>
      <c r="AI327" s="20"/>
      <c r="AJ327" s="22"/>
      <c r="AK327" s="20"/>
      <c r="AL327" s="22"/>
      <c r="AM327" s="20"/>
      <c r="AN327" s="22"/>
      <c r="AO327" s="20"/>
      <c r="AP327" s="22"/>
      <c r="AQ327" s="20"/>
      <c r="AR327" s="22"/>
      <c r="AS327" s="20"/>
      <c r="AT327" s="22"/>
      <c r="AU327" s="20"/>
      <c r="AV327" s="22"/>
      <c r="AW327" s="20"/>
      <c r="AX327" s="22"/>
      <c r="AY327" s="20"/>
      <c r="AZ327" s="22"/>
      <c r="BA327" s="20"/>
      <c r="BB327" s="22"/>
      <c r="BC327" s="20"/>
      <c r="BD327" s="22"/>
      <c r="BE327" s="20"/>
      <c r="BF327" s="22"/>
      <c r="BG327" s="83"/>
      <c r="BH327" s="84"/>
      <c r="BI327" s="20"/>
      <c r="BJ327" s="95"/>
      <c r="BK327" s="20">
        <v>0</v>
      </c>
      <c r="BL327" s="21">
        <f t="shared" si="75"/>
        <v>0</v>
      </c>
      <c r="BM327" s="20"/>
      <c r="BN327" s="95">
        <f t="shared" si="79"/>
        <v>0</v>
      </c>
      <c r="BO327" s="20"/>
      <c r="BP327" s="21">
        <f t="shared" si="76"/>
        <v>0</v>
      </c>
      <c r="BQ327" s="20"/>
      <c r="BR327" s="22"/>
      <c r="BS327" s="20"/>
      <c r="BT327" s="22"/>
      <c r="BU327" s="20"/>
      <c r="BV327" s="22"/>
      <c r="BW327" s="20"/>
      <c r="BX327" s="22"/>
      <c r="BY327" s="20"/>
      <c r="BZ327" s="172"/>
      <c r="CA327" s="20"/>
      <c r="CB327" s="164"/>
      <c r="CC327" s="20"/>
      <c r="CD327" s="178"/>
      <c r="CE327" s="20"/>
      <c r="CF327" s="95"/>
      <c r="CG327" s="20"/>
      <c r="CH327" s="95"/>
      <c r="CI327" s="20"/>
      <c r="CJ327" s="22"/>
      <c r="CK327" s="20"/>
      <c r="CL327" s="22"/>
      <c r="CM327" s="20"/>
      <c r="CN327" s="22"/>
      <c r="CO327" s="20"/>
      <c r="CP327" s="22"/>
      <c r="CQ327" s="20"/>
      <c r="CR327" s="22"/>
      <c r="CS327" s="20"/>
      <c r="CT327" s="22"/>
      <c r="CU327" s="20"/>
      <c r="CV327" s="22"/>
      <c r="CW327" s="20"/>
      <c r="CX327" s="22"/>
      <c r="CY327" s="20"/>
      <c r="CZ327" s="22"/>
      <c r="DA327" s="20"/>
      <c r="DB327" s="22"/>
      <c r="DC327" s="20"/>
      <c r="DD327" s="22"/>
      <c r="DE327" s="20"/>
      <c r="DF327" s="22"/>
      <c r="DG327" s="20"/>
      <c r="DH327" s="22"/>
      <c r="DI327" s="20"/>
      <c r="DJ327" s="22"/>
      <c r="DK327" s="20"/>
      <c r="DL327" s="22"/>
      <c r="DM327" s="20"/>
      <c r="DN327" s="22"/>
      <c r="DO327" s="20"/>
      <c r="DP327" s="22"/>
      <c r="DQ327" s="20"/>
      <c r="DR327" s="22"/>
      <c r="DS327" s="20"/>
      <c r="DT327" s="22"/>
      <c r="DU327" s="20"/>
      <c r="DV327" s="22"/>
      <c r="DW327" s="20"/>
      <c r="DX327" s="22"/>
      <c r="DY327" s="20"/>
      <c r="DZ327" s="22"/>
      <c r="EA327" s="23">
        <f t="shared" ref="EA327:EA390" si="84">+G327+I327+K327+M327+O327+Q327+S327+U327+W327+Y327+AA327+AC327+AE327+AG327+AI327+AK327+AM327+AO327+AQ327+AW327+AS327+AU327+AY327+BA327+BC327+BE327+BG327+BI327+BK327+BM327+BO327+BQ327+BS327+BU327+BW327+BY327+CA327+CC327+CE327+CG327+CI327+CK327+CM327+CO327+CQ327+CS327+CU327+CW327+CY327+DA327+DC327+DE327+DG327+DI327+DK327+DM327+DO327+DQ327+DS327+DU327+DW327+DY327</f>
        <v>0</v>
      </c>
      <c r="EB327" s="21">
        <f t="shared" si="80"/>
        <v>0</v>
      </c>
      <c r="EC327" s="193" t="e">
        <f t="shared" si="81"/>
        <v>#REF!</v>
      </c>
      <c r="ED327" s="193">
        <f t="shared" si="82"/>
        <v>0</v>
      </c>
      <c r="EE327" s="194">
        <f t="shared" ref="EE327:EE390" si="85">D327-EA327</f>
        <v>15</v>
      </c>
      <c r="EF327" s="185"/>
      <c r="EG327" s="185" t="s">
        <v>982</v>
      </c>
      <c r="EH327" s="185" t="s">
        <v>983</v>
      </c>
      <c r="EI327" s="185" t="s">
        <v>961</v>
      </c>
      <c r="EJ327" s="185">
        <v>15</v>
      </c>
      <c r="EK327" s="185">
        <v>1732500</v>
      </c>
      <c r="EL327" s="185"/>
      <c r="EM327" s="185"/>
      <c r="EN327" s="185"/>
      <c r="EO327" s="185"/>
      <c r="EP327" s="185"/>
      <c r="EQ327" s="185"/>
      <c r="ER327" s="185"/>
      <c r="ES327" s="185"/>
      <c r="ET327" s="185"/>
      <c r="EU327" s="185"/>
      <c r="EV327" s="185"/>
      <c r="EW327" s="185"/>
      <c r="EX327" s="185"/>
      <c r="EY327" s="185"/>
      <c r="EZ327" s="185"/>
      <c r="FA327" s="185"/>
      <c r="FB327" s="185"/>
      <c r="FC327" s="185"/>
      <c r="FD327" s="185"/>
      <c r="FE327" s="185"/>
      <c r="FF327" s="185"/>
      <c r="FG327" s="195"/>
      <c r="FH327" s="185"/>
      <c r="FI327" s="185"/>
      <c r="FJ327" s="185"/>
      <c r="FK327" s="185"/>
      <c r="FL327" s="185"/>
      <c r="FM327" s="185"/>
      <c r="FN327" s="185"/>
      <c r="FO327" s="185"/>
      <c r="FP327" s="185"/>
      <c r="FQ327" s="185"/>
      <c r="FR327" s="185"/>
      <c r="FS327" s="185"/>
      <c r="FT327" s="185"/>
      <c r="FU327" s="185"/>
      <c r="FV327" s="185"/>
      <c r="FW327" s="185"/>
      <c r="FX327" s="185"/>
      <c r="FY327" s="185"/>
      <c r="FZ327" s="185"/>
      <c r="GA327" s="185"/>
      <c r="GB327" s="185"/>
      <c r="GC327" s="185"/>
      <c r="GD327" s="185"/>
      <c r="GE327" s="185"/>
      <c r="GF327" s="185"/>
      <c r="GG327" s="185"/>
      <c r="GH327" s="185"/>
      <c r="GI327" s="185"/>
      <c r="GJ327" s="185"/>
      <c r="GK327" s="185"/>
      <c r="GL327" s="185"/>
      <c r="GM327" s="185"/>
      <c r="GN327" s="185"/>
      <c r="GO327" s="185"/>
      <c r="GP327" s="185"/>
      <c r="GQ327" s="185"/>
      <c r="GR327" s="185"/>
      <c r="GS327" s="185"/>
      <c r="GT327" s="185"/>
      <c r="GU327" s="185"/>
      <c r="GV327" s="185"/>
      <c r="GW327" s="185"/>
      <c r="GX327" s="185"/>
      <c r="GY327" s="185"/>
      <c r="GZ327" s="185"/>
      <c r="HA327" s="185"/>
      <c r="HB327" s="185"/>
      <c r="HC327" s="185"/>
      <c r="HD327" s="185"/>
      <c r="HE327" s="185"/>
      <c r="HF327" s="185"/>
      <c r="HG327" s="185"/>
      <c r="HH327" s="185"/>
      <c r="HI327" s="185"/>
      <c r="HJ327" s="185"/>
      <c r="HK327" s="185"/>
      <c r="HL327" s="185"/>
      <c r="HM327" s="185"/>
      <c r="HN327" s="185"/>
      <c r="HO327" s="185"/>
      <c r="HP327" s="185"/>
      <c r="HQ327" s="185"/>
      <c r="HR327" s="185"/>
      <c r="HS327" s="185"/>
      <c r="HT327" s="185"/>
      <c r="HU327" s="185"/>
      <c r="HV327" s="185"/>
      <c r="HW327" s="185"/>
      <c r="HX327" s="185"/>
      <c r="HY327" s="185"/>
      <c r="HZ327" s="185"/>
      <c r="IA327" s="185"/>
      <c r="IB327" s="185"/>
      <c r="IC327" s="185"/>
      <c r="ID327" s="185"/>
      <c r="IE327" s="185"/>
      <c r="IF327" s="185"/>
      <c r="IG327" s="185"/>
      <c r="IH327" s="185"/>
      <c r="II327" s="185"/>
      <c r="IJ327" s="185"/>
      <c r="IK327" s="185"/>
      <c r="IL327" s="185"/>
      <c r="IM327" s="185"/>
      <c r="IN327" s="185"/>
      <c r="IO327" s="185"/>
      <c r="IP327" s="185"/>
      <c r="IQ327" s="185"/>
      <c r="IR327" s="185"/>
      <c r="IS327" s="185"/>
      <c r="IT327" s="185"/>
      <c r="IU327" s="185"/>
      <c r="IV327" s="185"/>
      <c r="IW327" s="185"/>
      <c r="IX327" s="185"/>
      <c r="IY327" s="185"/>
      <c r="IZ327" s="185"/>
      <c r="JA327" s="185"/>
      <c r="JB327" s="185"/>
      <c r="JC327" s="185"/>
      <c r="JD327" s="185"/>
      <c r="JE327" s="185"/>
      <c r="JF327" s="185"/>
      <c r="JG327" s="185"/>
      <c r="JH327" s="185"/>
      <c r="JI327" s="185"/>
      <c r="JJ327" s="185"/>
      <c r="JK327" s="185"/>
      <c r="JL327" s="185"/>
      <c r="JM327" s="185"/>
      <c r="JN327" s="185"/>
      <c r="JO327" s="185"/>
      <c r="JP327" s="185"/>
      <c r="JQ327" s="185"/>
      <c r="JR327" s="185"/>
      <c r="JS327" s="185"/>
      <c r="JT327" s="185"/>
      <c r="JU327" s="185"/>
      <c r="JV327" s="185"/>
      <c r="JW327" s="185"/>
      <c r="JX327" s="185"/>
      <c r="JY327" s="185"/>
      <c r="JZ327" s="185"/>
      <c r="KA327" s="185"/>
      <c r="KB327" s="185"/>
      <c r="KC327" s="185"/>
      <c r="KD327" s="185"/>
      <c r="KE327" s="185"/>
      <c r="KF327" s="185"/>
      <c r="KG327" s="185"/>
      <c r="KH327" s="185"/>
      <c r="KI327" s="185"/>
      <c r="KJ327" s="185"/>
      <c r="KK327" s="185"/>
      <c r="KL327" s="185"/>
      <c r="KM327" s="185"/>
      <c r="KN327" s="185"/>
      <c r="KO327" s="185"/>
      <c r="KP327" s="185"/>
      <c r="KQ327" s="185"/>
      <c r="KR327" s="185"/>
      <c r="KS327" s="185"/>
      <c r="KT327" s="185"/>
      <c r="KU327" s="185"/>
      <c r="KV327" s="185"/>
      <c r="KW327" s="185"/>
      <c r="KX327" s="185"/>
      <c r="KY327" s="185"/>
      <c r="KZ327" s="185"/>
      <c r="LA327" s="185"/>
      <c r="LB327" s="185"/>
      <c r="LC327" s="185"/>
      <c r="LD327" s="185"/>
      <c r="LE327" s="185"/>
      <c r="LF327" s="185"/>
      <c r="LG327" s="185"/>
      <c r="LH327" s="185"/>
      <c r="LI327" s="185"/>
      <c r="LJ327" s="185"/>
      <c r="LK327" s="185"/>
      <c r="LL327" s="185"/>
      <c r="LM327" s="185"/>
      <c r="LN327" s="185"/>
      <c r="LO327" s="185"/>
      <c r="LP327" s="185"/>
      <c r="LQ327" s="185"/>
      <c r="LR327" s="185"/>
      <c r="LS327" s="185"/>
      <c r="LT327" s="185"/>
    </row>
    <row r="328" spans="1:332">
      <c r="A328" s="196" t="str">
        <f t="shared" si="78"/>
        <v>12.5.10</v>
      </c>
      <c r="B328" s="253" t="str">
        <f t="shared" si="78"/>
        <v>Transmisor diferencial de presión 0-2" c.a</v>
      </c>
      <c r="C328" s="196" t="str">
        <f t="shared" si="78"/>
        <v>und</v>
      </c>
      <c r="D328" s="196">
        <f t="shared" si="78"/>
        <v>15</v>
      </c>
      <c r="E328" s="196">
        <f t="shared" si="78"/>
        <v>1633500</v>
      </c>
      <c r="F328" s="197">
        <f t="shared" si="83"/>
        <v>24502500</v>
      </c>
      <c r="G328" s="20"/>
      <c r="H328" s="21">
        <f t="shared" ref="H328:H391" si="86">+E328*G328</f>
        <v>0</v>
      </c>
      <c r="I328" s="20"/>
      <c r="J328" s="21">
        <f t="shared" ref="J328:J391" si="87">I328*E328</f>
        <v>0</v>
      </c>
      <c r="K328" s="20"/>
      <c r="L328" s="21">
        <f t="shared" ref="L328:L391" si="88">K328*E328</f>
        <v>0</v>
      </c>
      <c r="M328" s="20"/>
      <c r="N328" s="33">
        <f t="shared" si="77"/>
        <v>0</v>
      </c>
      <c r="O328" s="20"/>
      <c r="P328" s="22"/>
      <c r="Q328" s="20"/>
      <c r="R328" s="22"/>
      <c r="S328" s="20"/>
      <c r="T328" s="22"/>
      <c r="U328" s="20"/>
      <c r="V328" s="22"/>
      <c r="W328" s="20"/>
      <c r="X328" s="22"/>
      <c r="Y328" s="20"/>
      <c r="Z328" s="22"/>
      <c r="AA328" s="20"/>
      <c r="AB328" s="22"/>
      <c r="AC328" s="20"/>
      <c r="AD328" s="22"/>
      <c r="AE328" s="20"/>
      <c r="AF328" s="22"/>
      <c r="AG328" s="20"/>
      <c r="AH328" s="22"/>
      <c r="AI328" s="20"/>
      <c r="AJ328" s="22"/>
      <c r="AK328" s="20"/>
      <c r="AL328" s="22"/>
      <c r="AM328" s="20"/>
      <c r="AN328" s="22"/>
      <c r="AO328" s="20"/>
      <c r="AP328" s="22"/>
      <c r="AQ328" s="20"/>
      <c r="AR328" s="22"/>
      <c r="AS328" s="20"/>
      <c r="AT328" s="22"/>
      <c r="AU328" s="20"/>
      <c r="AV328" s="22"/>
      <c r="AW328" s="20"/>
      <c r="AX328" s="22"/>
      <c r="AY328" s="20"/>
      <c r="AZ328" s="22"/>
      <c r="BA328" s="20"/>
      <c r="BB328" s="22"/>
      <c r="BC328" s="20"/>
      <c r="BD328" s="22"/>
      <c r="BE328" s="20"/>
      <c r="BF328" s="22"/>
      <c r="BG328" s="83"/>
      <c r="BH328" s="84"/>
      <c r="BI328" s="20"/>
      <c r="BJ328" s="95"/>
      <c r="BK328" s="20">
        <v>0</v>
      </c>
      <c r="BL328" s="21">
        <f t="shared" ref="BL328:BL391" si="89">BK328*E328</f>
        <v>0</v>
      </c>
      <c r="BM328" s="20"/>
      <c r="BN328" s="95">
        <f t="shared" si="79"/>
        <v>0</v>
      </c>
      <c r="BO328" s="20"/>
      <c r="BP328" s="21">
        <f t="shared" ref="BP328:BP391" si="90">BO328*E328</f>
        <v>0</v>
      </c>
      <c r="BQ328" s="20"/>
      <c r="BR328" s="22"/>
      <c r="BS328" s="20"/>
      <c r="BT328" s="22"/>
      <c r="BU328" s="20"/>
      <c r="BV328" s="22"/>
      <c r="BW328" s="20"/>
      <c r="BX328" s="22"/>
      <c r="BY328" s="20"/>
      <c r="BZ328" s="172"/>
      <c r="CA328" s="20"/>
      <c r="CB328" s="164"/>
      <c r="CC328" s="20"/>
      <c r="CD328" s="178"/>
      <c r="CE328" s="20"/>
      <c r="CF328" s="95"/>
      <c r="CG328" s="20"/>
      <c r="CH328" s="95"/>
      <c r="CI328" s="20"/>
      <c r="CJ328" s="22"/>
      <c r="CK328" s="20"/>
      <c r="CL328" s="22"/>
      <c r="CM328" s="20"/>
      <c r="CN328" s="22"/>
      <c r="CO328" s="20"/>
      <c r="CP328" s="22"/>
      <c r="CQ328" s="20"/>
      <c r="CR328" s="22"/>
      <c r="CS328" s="20"/>
      <c r="CT328" s="22"/>
      <c r="CU328" s="20"/>
      <c r="CV328" s="22"/>
      <c r="CW328" s="20"/>
      <c r="CX328" s="22"/>
      <c r="CY328" s="20"/>
      <c r="CZ328" s="22"/>
      <c r="DA328" s="20"/>
      <c r="DB328" s="22"/>
      <c r="DC328" s="20"/>
      <c r="DD328" s="22"/>
      <c r="DE328" s="20"/>
      <c r="DF328" s="22"/>
      <c r="DG328" s="20"/>
      <c r="DH328" s="22"/>
      <c r="DI328" s="20"/>
      <c r="DJ328" s="22"/>
      <c r="DK328" s="20"/>
      <c r="DL328" s="22"/>
      <c r="DM328" s="20"/>
      <c r="DN328" s="22"/>
      <c r="DO328" s="20"/>
      <c r="DP328" s="22"/>
      <c r="DQ328" s="20"/>
      <c r="DR328" s="22"/>
      <c r="DS328" s="20"/>
      <c r="DT328" s="22"/>
      <c r="DU328" s="20"/>
      <c r="DV328" s="22"/>
      <c r="DW328" s="20"/>
      <c r="DX328" s="22"/>
      <c r="DY328" s="20"/>
      <c r="DZ328" s="22"/>
      <c r="EA328" s="23">
        <f t="shared" si="84"/>
        <v>0</v>
      </c>
      <c r="EB328" s="21">
        <f t="shared" si="80"/>
        <v>0</v>
      </c>
      <c r="EC328" s="193" t="e">
        <f t="shared" si="81"/>
        <v>#REF!</v>
      </c>
      <c r="ED328" s="193">
        <f t="shared" si="82"/>
        <v>0</v>
      </c>
      <c r="EE328" s="194">
        <f t="shared" si="85"/>
        <v>15</v>
      </c>
      <c r="EF328" s="185"/>
      <c r="EG328" s="185" t="s">
        <v>984</v>
      </c>
      <c r="EH328" s="185" t="s">
        <v>985</v>
      </c>
      <c r="EI328" s="185" t="s">
        <v>961</v>
      </c>
      <c r="EJ328" s="185">
        <v>15</v>
      </c>
      <c r="EK328" s="185">
        <v>1633500</v>
      </c>
      <c r="EL328" s="185"/>
      <c r="EM328" s="185"/>
      <c r="EN328" s="185"/>
      <c r="EO328" s="185"/>
      <c r="EP328" s="185"/>
      <c r="EQ328" s="185"/>
      <c r="ER328" s="185"/>
      <c r="ES328" s="185"/>
      <c r="ET328" s="185"/>
      <c r="EU328" s="185"/>
      <c r="EV328" s="185"/>
      <c r="EW328" s="185"/>
      <c r="EX328" s="185"/>
      <c r="EY328" s="185"/>
      <c r="EZ328" s="185"/>
      <c r="FA328" s="185"/>
      <c r="FB328" s="185"/>
      <c r="FC328" s="185"/>
      <c r="FD328" s="185"/>
      <c r="FE328" s="185"/>
      <c r="FF328" s="185"/>
      <c r="FG328" s="195"/>
      <c r="FH328" s="185"/>
      <c r="FI328" s="185"/>
      <c r="FJ328" s="185"/>
      <c r="FK328" s="185"/>
      <c r="FL328" s="185"/>
      <c r="FM328" s="185"/>
      <c r="FN328" s="185"/>
      <c r="FO328" s="185"/>
      <c r="FP328" s="185"/>
      <c r="FQ328" s="185"/>
      <c r="FR328" s="185"/>
      <c r="FS328" s="185"/>
      <c r="FT328" s="185"/>
      <c r="FU328" s="185"/>
      <c r="FV328" s="185"/>
      <c r="FW328" s="185"/>
      <c r="FX328" s="185"/>
      <c r="FY328" s="185"/>
      <c r="FZ328" s="185"/>
      <c r="GA328" s="185"/>
      <c r="GB328" s="185"/>
      <c r="GC328" s="185"/>
      <c r="GD328" s="185"/>
      <c r="GE328" s="185"/>
      <c r="GF328" s="185"/>
      <c r="GG328" s="185"/>
      <c r="GH328" s="185"/>
      <c r="GI328" s="185"/>
      <c r="GJ328" s="185"/>
      <c r="GK328" s="185"/>
      <c r="GL328" s="185"/>
      <c r="GM328" s="185"/>
      <c r="GN328" s="185"/>
      <c r="GO328" s="185"/>
      <c r="GP328" s="185"/>
      <c r="GQ328" s="185"/>
      <c r="GR328" s="185"/>
      <c r="GS328" s="185"/>
      <c r="GT328" s="185"/>
      <c r="GU328" s="185"/>
      <c r="GV328" s="185"/>
      <c r="GW328" s="185"/>
      <c r="GX328" s="185"/>
      <c r="GY328" s="185"/>
      <c r="GZ328" s="185"/>
      <c r="HA328" s="185"/>
      <c r="HB328" s="185"/>
      <c r="HC328" s="185"/>
      <c r="HD328" s="185"/>
      <c r="HE328" s="185"/>
      <c r="HF328" s="185"/>
      <c r="HG328" s="185"/>
      <c r="HH328" s="185"/>
      <c r="HI328" s="185"/>
      <c r="HJ328" s="185"/>
      <c r="HK328" s="185"/>
      <c r="HL328" s="185"/>
      <c r="HM328" s="185"/>
      <c r="HN328" s="185"/>
      <c r="HO328" s="185"/>
      <c r="HP328" s="185"/>
      <c r="HQ328" s="185"/>
      <c r="HR328" s="185"/>
      <c r="HS328" s="185"/>
      <c r="HT328" s="185"/>
      <c r="HU328" s="185"/>
      <c r="HV328" s="185"/>
      <c r="HW328" s="185"/>
      <c r="HX328" s="185"/>
      <c r="HY328" s="185"/>
      <c r="HZ328" s="185"/>
      <c r="IA328" s="185"/>
      <c r="IB328" s="185"/>
      <c r="IC328" s="185"/>
      <c r="ID328" s="185"/>
      <c r="IE328" s="185"/>
      <c r="IF328" s="185"/>
      <c r="IG328" s="185"/>
      <c r="IH328" s="185"/>
      <c r="II328" s="185"/>
      <c r="IJ328" s="185"/>
      <c r="IK328" s="185"/>
      <c r="IL328" s="185"/>
      <c r="IM328" s="185"/>
      <c r="IN328" s="185"/>
      <c r="IO328" s="185"/>
      <c r="IP328" s="185"/>
      <c r="IQ328" s="185"/>
      <c r="IR328" s="185"/>
      <c r="IS328" s="185"/>
      <c r="IT328" s="185"/>
      <c r="IU328" s="185"/>
      <c r="IV328" s="185"/>
      <c r="IW328" s="185"/>
      <c r="IX328" s="185"/>
      <c r="IY328" s="185"/>
      <c r="IZ328" s="185"/>
      <c r="JA328" s="185"/>
      <c r="JB328" s="185"/>
      <c r="JC328" s="185"/>
      <c r="JD328" s="185"/>
      <c r="JE328" s="185"/>
      <c r="JF328" s="185"/>
      <c r="JG328" s="185"/>
      <c r="JH328" s="185"/>
      <c r="JI328" s="185"/>
      <c r="JJ328" s="185"/>
      <c r="JK328" s="185"/>
      <c r="JL328" s="185"/>
      <c r="JM328" s="185"/>
      <c r="JN328" s="185"/>
      <c r="JO328" s="185"/>
      <c r="JP328" s="185"/>
      <c r="JQ328" s="185"/>
      <c r="JR328" s="185"/>
      <c r="JS328" s="185"/>
      <c r="JT328" s="185"/>
      <c r="JU328" s="185"/>
      <c r="JV328" s="185"/>
      <c r="JW328" s="185"/>
      <c r="JX328" s="185"/>
      <c r="JY328" s="185"/>
      <c r="JZ328" s="185"/>
      <c r="KA328" s="185"/>
      <c r="KB328" s="185"/>
      <c r="KC328" s="185"/>
      <c r="KD328" s="185"/>
      <c r="KE328" s="185"/>
      <c r="KF328" s="185"/>
      <c r="KG328" s="185"/>
      <c r="KH328" s="185"/>
      <c r="KI328" s="185"/>
      <c r="KJ328" s="185"/>
      <c r="KK328" s="185"/>
      <c r="KL328" s="185"/>
      <c r="KM328" s="185"/>
      <c r="KN328" s="185"/>
      <c r="KO328" s="185"/>
      <c r="KP328" s="185"/>
      <c r="KQ328" s="185"/>
      <c r="KR328" s="185"/>
      <c r="KS328" s="185"/>
      <c r="KT328" s="185"/>
      <c r="KU328" s="185"/>
      <c r="KV328" s="185"/>
      <c r="KW328" s="185"/>
      <c r="KX328" s="185"/>
      <c r="KY328" s="185"/>
      <c r="KZ328" s="185"/>
      <c r="LA328" s="185"/>
      <c r="LB328" s="185"/>
      <c r="LC328" s="185"/>
      <c r="LD328" s="185"/>
      <c r="LE328" s="185"/>
      <c r="LF328" s="185"/>
      <c r="LG328" s="185"/>
      <c r="LH328" s="185"/>
      <c r="LI328" s="185"/>
      <c r="LJ328" s="185"/>
      <c r="LK328" s="185"/>
      <c r="LL328" s="185"/>
      <c r="LM328" s="185"/>
      <c r="LN328" s="185"/>
      <c r="LO328" s="185"/>
      <c r="LP328" s="185"/>
      <c r="LQ328" s="185"/>
      <c r="LR328" s="185"/>
      <c r="LS328" s="185"/>
      <c r="LT328" s="185"/>
    </row>
    <row r="329" spans="1:332" ht="15" customHeight="1">
      <c r="A329" s="196" t="str">
        <f t="shared" si="78"/>
        <v>12.5.11</v>
      </c>
      <c r="B329" s="253" t="str">
        <f t="shared" si="78"/>
        <v>Interruptor diferencial de presión 0-2" c.a</v>
      </c>
      <c r="C329" s="196" t="str">
        <f t="shared" si="78"/>
        <v>und</v>
      </c>
      <c r="D329" s="196">
        <f t="shared" si="78"/>
        <v>30</v>
      </c>
      <c r="E329" s="196">
        <f t="shared" si="78"/>
        <v>96475.5</v>
      </c>
      <c r="F329" s="197">
        <f t="shared" si="83"/>
        <v>2894265</v>
      </c>
      <c r="G329" s="20"/>
      <c r="H329" s="21">
        <f t="shared" si="86"/>
        <v>0</v>
      </c>
      <c r="I329" s="20"/>
      <c r="J329" s="21">
        <f t="shared" si="87"/>
        <v>0</v>
      </c>
      <c r="K329" s="20"/>
      <c r="L329" s="21">
        <f t="shared" si="88"/>
        <v>0</v>
      </c>
      <c r="M329" s="20"/>
      <c r="N329" s="33">
        <f t="shared" ref="N329:N392" si="91">M329*E329</f>
        <v>0</v>
      </c>
      <c r="O329" s="20"/>
      <c r="P329" s="22"/>
      <c r="Q329" s="20"/>
      <c r="R329" s="22"/>
      <c r="S329" s="20"/>
      <c r="T329" s="22"/>
      <c r="U329" s="20"/>
      <c r="V329" s="22"/>
      <c r="W329" s="20"/>
      <c r="X329" s="22"/>
      <c r="Y329" s="20"/>
      <c r="Z329" s="22"/>
      <c r="AA329" s="20"/>
      <c r="AB329" s="22"/>
      <c r="AC329" s="20"/>
      <c r="AD329" s="22"/>
      <c r="AE329" s="20"/>
      <c r="AF329" s="22"/>
      <c r="AG329" s="20"/>
      <c r="AH329" s="22"/>
      <c r="AI329" s="20"/>
      <c r="AJ329" s="22"/>
      <c r="AK329" s="20"/>
      <c r="AL329" s="22"/>
      <c r="AM329" s="20"/>
      <c r="AN329" s="22"/>
      <c r="AO329" s="20"/>
      <c r="AP329" s="22"/>
      <c r="AQ329" s="20"/>
      <c r="AR329" s="22"/>
      <c r="AS329" s="20"/>
      <c r="AT329" s="22"/>
      <c r="AU329" s="20"/>
      <c r="AV329" s="22"/>
      <c r="AW329" s="20"/>
      <c r="AX329" s="22"/>
      <c r="AY329" s="20"/>
      <c r="AZ329" s="22"/>
      <c r="BA329" s="20"/>
      <c r="BB329" s="22"/>
      <c r="BC329" s="20"/>
      <c r="BD329" s="22"/>
      <c r="BE329" s="20"/>
      <c r="BF329" s="22"/>
      <c r="BG329" s="83"/>
      <c r="BH329" s="84"/>
      <c r="BI329" s="20"/>
      <c r="BJ329" s="95"/>
      <c r="BK329" s="20">
        <v>0</v>
      </c>
      <c r="BL329" s="21">
        <f t="shared" si="89"/>
        <v>0</v>
      </c>
      <c r="BM329" s="20"/>
      <c r="BN329" s="95">
        <f t="shared" si="79"/>
        <v>0</v>
      </c>
      <c r="BO329" s="20"/>
      <c r="BP329" s="21">
        <f t="shared" si="90"/>
        <v>0</v>
      </c>
      <c r="BQ329" s="20"/>
      <c r="BR329" s="22"/>
      <c r="BS329" s="20"/>
      <c r="BT329" s="22"/>
      <c r="BU329" s="20"/>
      <c r="BV329" s="22"/>
      <c r="BW329" s="20"/>
      <c r="BX329" s="22"/>
      <c r="BY329" s="20"/>
      <c r="BZ329" s="172"/>
      <c r="CA329" s="20"/>
      <c r="CB329" s="164"/>
      <c r="CC329" s="20"/>
      <c r="CD329" s="178"/>
      <c r="CE329" s="20"/>
      <c r="CF329" s="95"/>
      <c r="CG329" s="20"/>
      <c r="CH329" s="95"/>
      <c r="CI329" s="20"/>
      <c r="CJ329" s="22"/>
      <c r="CK329" s="20"/>
      <c r="CL329" s="22"/>
      <c r="CM329" s="20"/>
      <c r="CN329" s="22"/>
      <c r="CO329" s="20"/>
      <c r="CP329" s="22"/>
      <c r="CQ329" s="20"/>
      <c r="CR329" s="22"/>
      <c r="CS329" s="20"/>
      <c r="CT329" s="22"/>
      <c r="CU329" s="20"/>
      <c r="CV329" s="22"/>
      <c r="CW329" s="20"/>
      <c r="CX329" s="22"/>
      <c r="CY329" s="20"/>
      <c r="CZ329" s="22"/>
      <c r="DA329" s="20"/>
      <c r="DB329" s="22"/>
      <c r="DC329" s="20"/>
      <c r="DD329" s="22"/>
      <c r="DE329" s="20"/>
      <c r="DF329" s="22"/>
      <c r="DG329" s="20"/>
      <c r="DH329" s="22"/>
      <c r="DI329" s="20"/>
      <c r="DJ329" s="22"/>
      <c r="DK329" s="20"/>
      <c r="DL329" s="22"/>
      <c r="DM329" s="20"/>
      <c r="DN329" s="22"/>
      <c r="DO329" s="20"/>
      <c r="DP329" s="22"/>
      <c r="DQ329" s="20"/>
      <c r="DR329" s="22"/>
      <c r="DS329" s="20"/>
      <c r="DT329" s="22"/>
      <c r="DU329" s="20"/>
      <c r="DV329" s="22"/>
      <c r="DW329" s="20"/>
      <c r="DX329" s="22"/>
      <c r="DY329" s="20"/>
      <c r="DZ329" s="22"/>
      <c r="EA329" s="23">
        <f t="shared" si="84"/>
        <v>0</v>
      </c>
      <c r="EB329" s="21">
        <f t="shared" si="80"/>
        <v>0</v>
      </c>
      <c r="EC329" s="193" t="e">
        <f t="shared" si="81"/>
        <v>#REF!</v>
      </c>
      <c r="ED329" s="193">
        <f t="shared" si="82"/>
        <v>0</v>
      </c>
      <c r="EE329" s="194">
        <f t="shared" si="85"/>
        <v>30</v>
      </c>
      <c r="EF329" s="185"/>
      <c r="EG329" s="185" t="s">
        <v>986</v>
      </c>
      <c r="EH329" s="185" t="s">
        <v>987</v>
      </c>
      <c r="EI329" s="185" t="s">
        <v>961</v>
      </c>
      <c r="EJ329" s="185">
        <v>30</v>
      </c>
      <c r="EK329" s="185">
        <v>96475.5</v>
      </c>
      <c r="EL329" s="185"/>
      <c r="EM329" s="185"/>
      <c r="EN329" s="185"/>
      <c r="EO329" s="185"/>
      <c r="EP329" s="185"/>
      <c r="EQ329" s="185"/>
      <c r="ER329" s="185"/>
      <c r="ES329" s="185"/>
      <c r="ET329" s="185"/>
      <c r="EU329" s="185"/>
      <c r="EV329" s="185"/>
      <c r="EW329" s="185"/>
      <c r="EX329" s="185"/>
      <c r="EY329" s="185"/>
      <c r="EZ329" s="185"/>
      <c r="FA329" s="185"/>
      <c r="FB329" s="185"/>
      <c r="FC329" s="185"/>
      <c r="FD329" s="185"/>
      <c r="FE329" s="185"/>
      <c r="FF329" s="185"/>
      <c r="FG329" s="195"/>
      <c r="FH329" s="185"/>
      <c r="FI329" s="185"/>
      <c r="FJ329" s="185"/>
      <c r="FK329" s="185"/>
      <c r="FL329" s="185"/>
      <c r="FM329" s="185"/>
      <c r="FN329" s="185"/>
      <c r="FO329" s="185"/>
      <c r="FP329" s="185"/>
      <c r="FQ329" s="185"/>
      <c r="FR329" s="185"/>
      <c r="FS329" s="185"/>
      <c r="FT329" s="185"/>
      <c r="FU329" s="185"/>
      <c r="FV329" s="185"/>
      <c r="FW329" s="185"/>
      <c r="FX329" s="185"/>
      <c r="FY329" s="185"/>
      <c r="FZ329" s="185"/>
      <c r="GA329" s="185"/>
      <c r="GB329" s="185"/>
      <c r="GC329" s="185"/>
      <c r="GD329" s="185"/>
      <c r="GE329" s="185"/>
      <c r="GF329" s="185"/>
      <c r="GG329" s="185"/>
      <c r="GH329" s="185"/>
      <c r="GI329" s="185"/>
      <c r="GJ329" s="185"/>
      <c r="GK329" s="185"/>
      <c r="GL329" s="185"/>
      <c r="GM329" s="185"/>
      <c r="GN329" s="185"/>
      <c r="GO329" s="185"/>
      <c r="GP329" s="185"/>
      <c r="GQ329" s="185"/>
      <c r="GR329" s="185"/>
      <c r="GS329" s="185"/>
      <c r="GT329" s="185"/>
      <c r="GU329" s="185"/>
      <c r="GV329" s="185"/>
      <c r="GW329" s="185"/>
      <c r="GX329" s="185"/>
      <c r="GY329" s="185"/>
      <c r="GZ329" s="185"/>
      <c r="HA329" s="185"/>
      <c r="HB329" s="185"/>
      <c r="HC329" s="185"/>
      <c r="HD329" s="185"/>
      <c r="HE329" s="185"/>
      <c r="HF329" s="185"/>
      <c r="HG329" s="185"/>
      <c r="HH329" s="185"/>
      <c r="HI329" s="185"/>
      <c r="HJ329" s="185"/>
      <c r="HK329" s="185"/>
      <c r="HL329" s="185"/>
      <c r="HM329" s="185"/>
      <c r="HN329" s="185"/>
      <c r="HO329" s="185"/>
      <c r="HP329" s="185"/>
      <c r="HQ329" s="185"/>
      <c r="HR329" s="185"/>
      <c r="HS329" s="185"/>
      <c r="HT329" s="185"/>
      <c r="HU329" s="185"/>
      <c r="HV329" s="185"/>
      <c r="HW329" s="185"/>
      <c r="HX329" s="185"/>
      <c r="HY329" s="185"/>
      <c r="HZ329" s="185"/>
      <c r="IA329" s="185"/>
      <c r="IB329" s="185"/>
      <c r="IC329" s="185"/>
      <c r="ID329" s="185"/>
      <c r="IE329" s="185"/>
      <c r="IF329" s="185"/>
      <c r="IG329" s="185"/>
      <c r="IH329" s="185"/>
      <c r="II329" s="185"/>
      <c r="IJ329" s="185"/>
      <c r="IK329" s="185"/>
      <c r="IL329" s="185"/>
      <c r="IM329" s="185"/>
      <c r="IN329" s="185"/>
      <c r="IO329" s="185"/>
      <c r="IP329" s="185"/>
      <c r="IQ329" s="185"/>
      <c r="IR329" s="185"/>
      <c r="IS329" s="185"/>
      <c r="IT329" s="185"/>
      <c r="IU329" s="185"/>
      <c r="IV329" s="185"/>
      <c r="IW329" s="185"/>
      <c r="IX329" s="185"/>
      <c r="IY329" s="185"/>
      <c r="IZ329" s="185"/>
      <c r="JA329" s="185"/>
      <c r="JB329" s="185"/>
      <c r="JC329" s="185"/>
      <c r="JD329" s="185"/>
      <c r="JE329" s="185"/>
      <c r="JF329" s="185"/>
      <c r="JG329" s="185"/>
      <c r="JH329" s="185"/>
      <c r="JI329" s="185"/>
      <c r="JJ329" s="185"/>
      <c r="JK329" s="185"/>
      <c r="JL329" s="185"/>
      <c r="JM329" s="185"/>
      <c r="JN329" s="185"/>
      <c r="JO329" s="185"/>
      <c r="JP329" s="185"/>
      <c r="JQ329" s="185"/>
      <c r="JR329" s="185"/>
      <c r="JS329" s="185"/>
      <c r="JT329" s="185"/>
      <c r="JU329" s="185"/>
      <c r="JV329" s="185"/>
      <c r="JW329" s="185"/>
      <c r="JX329" s="185"/>
      <c r="JY329" s="185"/>
      <c r="JZ329" s="185"/>
      <c r="KA329" s="185"/>
      <c r="KB329" s="185"/>
      <c r="KC329" s="185"/>
      <c r="KD329" s="185"/>
      <c r="KE329" s="185"/>
      <c r="KF329" s="185"/>
      <c r="KG329" s="185"/>
      <c r="KH329" s="185"/>
      <c r="KI329" s="185"/>
      <c r="KJ329" s="185"/>
      <c r="KK329" s="185"/>
      <c r="KL329" s="185"/>
      <c r="KM329" s="185"/>
      <c r="KN329" s="185"/>
      <c r="KO329" s="185"/>
      <c r="KP329" s="185"/>
      <c r="KQ329" s="185"/>
      <c r="KR329" s="185"/>
      <c r="KS329" s="185"/>
      <c r="KT329" s="185"/>
      <c r="KU329" s="185"/>
      <c r="KV329" s="185"/>
      <c r="KW329" s="185"/>
      <c r="KX329" s="185"/>
      <c r="KY329" s="185"/>
      <c r="KZ329" s="185"/>
      <c r="LA329" s="185"/>
      <c r="LB329" s="185"/>
      <c r="LC329" s="185"/>
      <c r="LD329" s="185"/>
      <c r="LE329" s="185"/>
      <c r="LF329" s="185"/>
      <c r="LG329" s="185"/>
      <c r="LH329" s="185"/>
      <c r="LI329" s="185"/>
      <c r="LJ329" s="185"/>
      <c r="LK329" s="185"/>
      <c r="LL329" s="185"/>
      <c r="LM329" s="185"/>
      <c r="LN329" s="185"/>
      <c r="LO329" s="185"/>
      <c r="LP329" s="185"/>
      <c r="LQ329" s="185"/>
      <c r="LR329" s="185"/>
      <c r="LS329" s="185"/>
      <c r="LT329" s="185"/>
    </row>
    <row r="330" spans="1:332">
      <c r="A330" s="196" t="str">
        <f t="shared" si="78"/>
        <v>12.5.12</v>
      </c>
      <c r="B330" s="253" t="str">
        <f t="shared" si="78"/>
        <v>Sensor de temperatura, montaje en muro, ajuste setpoint</v>
      </c>
      <c r="C330" s="196" t="str">
        <f t="shared" si="78"/>
        <v>und</v>
      </c>
      <c r="D330" s="196">
        <f t="shared" si="78"/>
        <v>15</v>
      </c>
      <c r="E330" s="196">
        <f t="shared" si="78"/>
        <v>371250</v>
      </c>
      <c r="F330" s="197">
        <f t="shared" si="83"/>
        <v>5568750</v>
      </c>
      <c r="G330" s="20"/>
      <c r="H330" s="21">
        <f t="shared" si="86"/>
        <v>0</v>
      </c>
      <c r="I330" s="20"/>
      <c r="J330" s="21">
        <f t="shared" si="87"/>
        <v>0</v>
      </c>
      <c r="K330" s="20"/>
      <c r="L330" s="21">
        <f t="shared" si="88"/>
        <v>0</v>
      </c>
      <c r="M330" s="20"/>
      <c r="N330" s="33">
        <f t="shared" si="91"/>
        <v>0</v>
      </c>
      <c r="O330" s="20"/>
      <c r="P330" s="22"/>
      <c r="Q330" s="20"/>
      <c r="R330" s="22"/>
      <c r="S330" s="20"/>
      <c r="T330" s="22"/>
      <c r="U330" s="20"/>
      <c r="V330" s="22"/>
      <c r="W330" s="20"/>
      <c r="X330" s="22"/>
      <c r="Y330" s="20"/>
      <c r="Z330" s="22"/>
      <c r="AA330" s="20"/>
      <c r="AB330" s="22"/>
      <c r="AC330" s="20"/>
      <c r="AD330" s="22"/>
      <c r="AE330" s="20"/>
      <c r="AF330" s="22"/>
      <c r="AG330" s="20"/>
      <c r="AH330" s="22"/>
      <c r="AI330" s="20"/>
      <c r="AJ330" s="22"/>
      <c r="AK330" s="20"/>
      <c r="AL330" s="22"/>
      <c r="AM330" s="20"/>
      <c r="AN330" s="22"/>
      <c r="AO330" s="20"/>
      <c r="AP330" s="22"/>
      <c r="AQ330" s="20"/>
      <c r="AR330" s="22"/>
      <c r="AS330" s="20"/>
      <c r="AT330" s="22"/>
      <c r="AU330" s="20"/>
      <c r="AV330" s="22"/>
      <c r="AW330" s="20"/>
      <c r="AX330" s="22"/>
      <c r="AY330" s="20"/>
      <c r="AZ330" s="22"/>
      <c r="BA330" s="20"/>
      <c r="BB330" s="22"/>
      <c r="BC330" s="20"/>
      <c r="BD330" s="22"/>
      <c r="BE330" s="20"/>
      <c r="BF330" s="22"/>
      <c r="BG330" s="83"/>
      <c r="BH330" s="84"/>
      <c r="BI330" s="20"/>
      <c r="BJ330" s="95"/>
      <c r="BK330" s="20">
        <v>0</v>
      </c>
      <c r="BL330" s="21">
        <f t="shared" si="89"/>
        <v>0</v>
      </c>
      <c r="BM330" s="20"/>
      <c r="BN330" s="95">
        <f t="shared" si="79"/>
        <v>0</v>
      </c>
      <c r="BO330" s="20"/>
      <c r="BP330" s="21">
        <f t="shared" si="90"/>
        <v>0</v>
      </c>
      <c r="BQ330" s="20"/>
      <c r="BR330" s="22"/>
      <c r="BS330" s="20"/>
      <c r="BT330" s="22"/>
      <c r="BU330" s="20"/>
      <c r="BV330" s="22"/>
      <c r="BW330" s="20"/>
      <c r="BX330" s="22"/>
      <c r="BY330" s="20"/>
      <c r="BZ330" s="172"/>
      <c r="CA330" s="20"/>
      <c r="CB330" s="164"/>
      <c r="CC330" s="20"/>
      <c r="CD330" s="178"/>
      <c r="CE330" s="20"/>
      <c r="CF330" s="95"/>
      <c r="CG330" s="20"/>
      <c r="CH330" s="95"/>
      <c r="CI330" s="20"/>
      <c r="CJ330" s="22"/>
      <c r="CK330" s="20"/>
      <c r="CL330" s="22"/>
      <c r="CM330" s="20"/>
      <c r="CN330" s="22"/>
      <c r="CO330" s="20"/>
      <c r="CP330" s="22"/>
      <c r="CQ330" s="20"/>
      <c r="CR330" s="22"/>
      <c r="CS330" s="20"/>
      <c r="CT330" s="22"/>
      <c r="CU330" s="20"/>
      <c r="CV330" s="22"/>
      <c r="CW330" s="20"/>
      <c r="CX330" s="22"/>
      <c r="CY330" s="20"/>
      <c r="CZ330" s="22"/>
      <c r="DA330" s="20"/>
      <c r="DB330" s="22"/>
      <c r="DC330" s="20"/>
      <c r="DD330" s="22"/>
      <c r="DE330" s="20"/>
      <c r="DF330" s="22"/>
      <c r="DG330" s="20"/>
      <c r="DH330" s="22"/>
      <c r="DI330" s="20"/>
      <c r="DJ330" s="22"/>
      <c r="DK330" s="20"/>
      <c r="DL330" s="22"/>
      <c r="DM330" s="20"/>
      <c r="DN330" s="22"/>
      <c r="DO330" s="20"/>
      <c r="DP330" s="22"/>
      <c r="DQ330" s="20"/>
      <c r="DR330" s="22"/>
      <c r="DS330" s="20"/>
      <c r="DT330" s="22"/>
      <c r="DU330" s="20"/>
      <c r="DV330" s="22"/>
      <c r="DW330" s="20"/>
      <c r="DX330" s="22"/>
      <c r="DY330" s="20"/>
      <c r="DZ330" s="22"/>
      <c r="EA330" s="23">
        <f t="shared" si="84"/>
        <v>0</v>
      </c>
      <c r="EB330" s="21">
        <f t="shared" si="80"/>
        <v>0</v>
      </c>
      <c r="EC330" s="193" t="e">
        <f t="shared" si="81"/>
        <v>#REF!</v>
      </c>
      <c r="ED330" s="193">
        <f t="shared" si="82"/>
        <v>0</v>
      </c>
      <c r="EE330" s="194">
        <f t="shared" si="85"/>
        <v>15</v>
      </c>
      <c r="EF330" s="185"/>
      <c r="EG330" s="185" t="s">
        <v>988</v>
      </c>
      <c r="EH330" s="185" t="s">
        <v>989</v>
      </c>
      <c r="EI330" s="185" t="s">
        <v>961</v>
      </c>
      <c r="EJ330" s="185">
        <v>15</v>
      </c>
      <c r="EK330" s="185">
        <v>371250</v>
      </c>
      <c r="EL330" s="185"/>
      <c r="EM330" s="185"/>
      <c r="EN330" s="185"/>
      <c r="EO330" s="185"/>
      <c r="EP330" s="185"/>
      <c r="EQ330" s="185"/>
      <c r="ER330" s="185"/>
      <c r="ES330" s="185"/>
      <c r="ET330" s="185"/>
      <c r="EU330" s="185"/>
      <c r="EV330" s="185"/>
      <c r="EW330" s="185"/>
      <c r="EX330" s="185"/>
      <c r="EY330" s="185"/>
      <c r="EZ330" s="185"/>
      <c r="FA330" s="185"/>
      <c r="FB330" s="185"/>
      <c r="FC330" s="185"/>
      <c r="FD330" s="185"/>
      <c r="FE330" s="185"/>
      <c r="FF330" s="185"/>
      <c r="FG330" s="195"/>
      <c r="FH330" s="185"/>
      <c r="FI330" s="185"/>
      <c r="FJ330" s="185"/>
      <c r="FK330" s="185"/>
      <c r="FL330" s="185"/>
      <c r="FM330" s="185"/>
      <c r="FN330" s="185"/>
      <c r="FO330" s="185"/>
      <c r="FP330" s="185"/>
      <c r="FQ330" s="185"/>
      <c r="FR330" s="185"/>
      <c r="FS330" s="185"/>
      <c r="FT330" s="185"/>
      <c r="FU330" s="185"/>
      <c r="FV330" s="185"/>
      <c r="FW330" s="185"/>
      <c r="FX330" s="185"/>
      <c r="FY330" s="185"/>
      <c r="FZ330" s="185"/>
      <c r="GA330" s="185"/>
      <c r="GB330" s="185"/>
      <c r="GC330" s="185"/>
      <c r="GD330" s="185"/>
      <c r="GE330" s="185"/>
      <c r="GF330" s="185"/>
      <c r="GG330" s="185"/>
      <c r="GH330" s="185"/>
      <c r="GI330" s="185"/>
      <c r="GJ330" s="185"/>
      <c r="GK330" s="185"/>
      <c r="GL330" s="185"/>
      <c r="GM330" s="185"/>
      <c r="GN330" s="185"/>
      <c r="GO330" s="185"/>
      <c r="GP330" s="185"/>
      <c r="GQ330" s="185"/>
      <c r="GR330" s="185"/>
      <c r="GS330" s="185"/>
      <c r="GT330" s="185"/>
      <c r="GU330" s="185"/>
      <c r="GV330" s="185"/>
      <c r="GW330" s="185"/>
      <c r="GX330" s="185"/>
      <c r="GY330" s="185"/>
      <c r="GZ330" s="185"/>
      <c r="HA330" s="185"/>
      <c r="HB330" s="185"/>
      <c r="HC330" s="185"/>
      <c r="HD330" s="185"/>
      <c r="HE330" s="185"/>
      <c r="HF330" s="185"/>
      <c r="HG330" s="185"/>
      <c r="HH330" s="185"/>
      <c r="HI330" s="185"/>
      <c r="HJ330" s="185"/>
      <c r="HK330" s="185"/>
      <c r="HL330" s="185"/>
      <c r="HM330" s="185"/>
      <c r="HN330" s="185"/>
      <c r="HO330" s="185"/>
      <c r="HP330" s="185"/>
      <c r="HQ330" s="185"/>
      <c r="HR330" s="185"/>
      <c r="HS330" s="185"/>
      <c r="HT330" s="185"/>
      <c r="HU330" s="185"/>
      <c r="HV330" s="185"/>
      <c r="HW330" s="185"/>
      <c r="HX330" s="185"/>
      <c r="HY330" s="185"/>
      <c r="HZ330" s="185"/>
      <c r="IA330" s="185"/>
      <c r="IB330" s="185"/>
      <c r="IC330" s="185"/>
      <c r="ID330" s="185"/>
      <c r="IE330" s="185"/>
      <c r="IF330" s="185"/>
      <c r="IG330" s="185"/>
      <c r="IH330" s="185"/>
      <c r="II330" s="185"/>
      <c r="IJ330" s="185"/>
      <c r="IK330" s="185"/>
      <c r="IL330" s="185"/>
      <c r="IM330" s="185"/>
      <c r="IN330" s="185"/>
      <c r="IO330" s="185"/>
      <c r="IP330" s="185"/>
      <c r="IQ330" s="185"/>
      <c r="IR330" s="185"/>
      <c r="IS330" s="185"/>
      <c r="IT330" s="185"/>
      <c r="IU330" s="185"/>
      <c r="IV330" s="185"/>
      <c r="IW330" s="185"/>
      <c r="IX330" s="185"/>
      <c r="IY330" s="185"/>
      <c r="IZ330" s="185"/>
      <c r="JA330" s="185"/>
      <c r="JB330" s="185"/>
      <c r="JC330" s="185"/>
      <c r="JD330" s="185"/>
      <c r="JE330" s="185"/>
      <c r="JF330" s="185"/>
      <c r="JG330" s="185"/>
      <c r="JH330" s="185"/>
      <c r="JI330" s="185"/>
      <c r="JJ330" s="185"/>
      <c r="JK330" s="185"/>
      <c r="JL330" s="185"/>
      <c r="JM330" s="185"/>
      <c r="JN330" s="185"/>
      <c r="JO330" s="185"/>
      <c r="JP330" s="185"/>
      <c r="JQ330" s="185"/>
      <c r="JR330" s="185"/>
      <c r="JS330" s="185"/>
      <c r="JT330" s="185"/>
      <c r="JU330" s="185"/>
      <c r="JV330" s="185"/>
      <c r="JW330" s="185"/>
      <c r="JX330" s="185"/>
      <c r="JY330" s="185"/>
      <c r="JZ330" s="185"/>
      <c r="KA330" s="185"/>
      <c r="KB330" s="185"/>
      <c r="KC330" s="185"/>
      <c r="KD330" s="185"/>
      <c r="KE330" s="185"/>
      <c r="KF330" s="185"/>
      <c r="KG330" s="185"/>
      <c r="KH330" s="185"/>
      <c r="KI330" s="185"/>
      <c r="KJ330" s="185"/>
      <c r="KK330" s="185"/>
      <c r="KL330" s="185"/>
      <c r="KM330" s="185"/>
      <c r="KN330" s="185"/>
      <c r="KO330" s="185"/>
      <c r="KP330" s="185"/>
      <c r="KQ330" s="185"/>
      <c r="KR330" s="185"/>
      <c r="KS330" s="185"/>
      <c r="KT330" s="185"/>
      <c r="KU330" s="185"/>
      <c r="KV330" s="185"/>
      <c r="KW330" s="185"/>
      <c r="KX330" s="185"/>
      <c r="KY330" s="185"/>
      <c r="KZ330" s="185"/>
      <c r="LA330" s="185"/>
      <c r="LB330" s="185"/>
      <c r="LC330" s="185"/>
      <c r="LD330" s="185"/>
      <c r="LE330" s="185"/>
      <c r="LF330" s="185"/>
      <c r="LG330" s="185"/>
      <c r="LH330" s="185"/>
      <c r="LI330" s="185"/>
      <c r="LJ330" s="185"/>
      <c r="LK330" s="185"/>
      <c r="LL330" s="185"/>
      <c r="LM330" s="185"/>
      <c r="LN330" s="185"/>
      <c r="LO330" s="185"/>
      <c r="LP330" s="185"/>
      <c r="LQ330" s="185"/>
      <c r="LR330" s="185"/>
      <c r="LS330" s="185"/>
      <c r="LT330" s="185"/>
    </row>
    <row r="331" spans="1:332" ht="15" customHeight="1">
      <c r="A331" s="196" t="str">
        <f t="shared" si="78"/>
        <v>12.5.13</v>
      </c>
      <c r="B331" s="253" t="str">
        <f t="shared" si="78"/>
        <v>Sensor de temperatura, montaje en ducto</v>
      </c>
      <c r="C331" s="196" t="str">
        <f t="shared" si="78"/>
        <v>und</v>
      </c>
      <c r="D331" s="196">
        <f t="shared" si="78"/>
        <v>15</v>
      </c>
      <c r="E331" s="196">
        <f t="shared" si="78"/>
        <v>490050</v>
      </c>
      <c r="F331" s="197">
        <f t="shared" si="83"/>
        <v>7350750</v>
      </c>
      <c r="G331" s="20"/>
      <c r="H331" s="21">
        <f t="shared" si="86"/>
        <v>0</v>
      </c>
      <c r="I331" s="20"/>
      <c r="J331" s="21">
        <f t="shared" si="87"/>
        <v>0</v>
      </c>
      <c r="K331" s="20"/>
      <c r="L331" s="21">
        <f t="shared" si="88"/>
        <v>0</v>
      </c>
      <c r="M331" s="20"/>
      <c r="N331" s="33">
        <f t="shared" si="91"/>
        <v>0</v>
      </c>
      <c r="O331" s="20"/>
      <c r="P331" s="22"/>
      <c r="Q331" s="20"/>
      <c r="R331" s="22"/>
      <c r="S331" s="20"/>
      <c r="T331" s="22"/>
      <c r="U331" s="20"/>
      <c r="V331" s="22"/>
      <c r="W331" s="20"/>
      <c r="X331" s="22"/>
      <c r="Y331" s="20"/>
      <c r="Z331" s="22"/>
      <c r="AA331" s="20"/>
      <c r="AB331" s="22"/>
      <c r="AC331" s="20"/>
      <c r="AD331" s="22"/>
      <c r="AE331" s="20"/>
      <c r="AF331" s="22"/>
      <c r="AG331" s="20"/>
      <c r="AH331" s="22"/>
      <c r="AI331" s="20"/>
      <c r="AJ331" s="22"/>
      <c r="AK331" s="20"/>
      <c r="AL331" s="22"/>
      <c r="AM331" s="20"/>
      <c r="AN331" s="22"/>
      <c r="AO331" s="20"/>
      <c r="AP331" s="22"/>
      <c r="AQ331" s="20"/>
      <c r="AR331" s="22"/>
      <c r="AS331" s="20"/>
      <c r="AT331" s="22"/>
      <c r="AU331" s="20"/>
      <c r="AV331" s="22"/>
      <c r="AW331" s="20"/>
      <c r="AX331" s="22"/>
      <c r="AY331" s="20"/>
      <c r="AZ331" s="22"/>
      <c r="BA331" s="20"/>
      <c r="BB331" s="22"/>
      <c r="BC331" s="20"/>
      <c r="BD331" s="22"/>
      <c r="BE331" s="20"/>
      <c r="BF331" s="22"/>
      <c r="BG331" s="83"/>
      <c r="BH331" s="84"/>
      <c r="BI331" s="20"/>
      <c r="BJ331" s="95"/>
      <c r="BK331" s="20">
        <v>0</v>
      </c>
      <c r="BL331" s="21">
        <f t="shared" si="89"/>
        <v>0</v>
      </c>
      <c r="BM331" s="20"/>
      <c r="BN331" s="95">
        <f t="shared" si="79"/>
        <v>0</v>
      </c>
      <c r="BO331" s="20"/>
      <c r="BP331" s="21">
        <f t="shared" si="90"/>
        <v>0</v>
      </c>
      <c r="BQ331" s="20"/>
      <c r="BR331" s="22"/>
      <c r="BS331" s="20"/>
      <c r="BT331" s="22"/>
      <c r="BU331" s="20"/>
      <c r="BV331" s="22"/>
      <c r="BW331" s="20"/>
      <c r="BX331" s="22"/>
      <c r="BY331" s="20"/>
      <c r="BZ331" s="172"/>
      <c r="CA331" s="20"/>
      <c r="CB331" s="164"/>
      <c r="CC331" s="20"/>
      <c r="CD331" s="178"/>
      <c r="CE331" s="20"/>
      <c r="CF331" s="95"/>
      <c r="CG331" s="20"/>
      <c r="CH331" s="95"/>
      <c r="CI331" s="20"/>
      <c r="CJ331" s="22"/>
      <c r="CK331" s="20"/>
      <c r="CL331" s="22"/>
      <c r="CM331" s="20"/>
      <c r="CN331" s="22"/>
      <c r="CO331" s="20"/>
      <c r="CP331" s="22"/>
      <c r="CQ331" s="20"/>
      <c r="CR331" s="22"/>
      <c r="CS331" s="20"/>
      <c r="CT331" s="22"/>
      <c r="CU331" s="20"/>
      <c r="CV331" s="22"/>
      <c r="CW331" s="20"/>
      <c r="CX331" s="22"/>
      <c r="CY331" s="20"/>
      <c r="CZ331" s="22"/>
      <c r="DA331" s="20"/>
      <c r="DB331" s="22"/>
      <c r="DC331" s="20"/>
      <c r="DD331" s="22"/>
      <c r="DE331" s="20"/>
      <c r="DF331" s="22"/>
      <c r="DG331" s="20"/>
      <c r="DH331" s="22"/>
      <c r="DI331" s="20"/>
      <c r="DJ331" s="22"/>
      <c r="DK331" s="20"/>
      <c r="DL331" s="22"/>
      <c r="DM331" s="20"/>
      <c r="DN331" s="22"/>
      <c r="DO331" s="20"/>
      <c r="DP331" s="22"/>
      <c r="DQ331" s="20"/>
      <c r="DR331" s="22"/>
      <c r="DS331" s="20"/>
      <c r="DT331" s="22"/>
      <c r="DU331" s="20"/>
      <c r="DV331" s="22"/>
      <c r="DW331" s="20"/>
      <c r="DX331" s="22"/>
      <c r="DY331" s="20"/>
      <c r="DZ331" s="22"/>
      <c r="EA331" s="23">
        <f t="shared" si="84"/>
        <v>0</v>
      </c>
      <c r="EB331" s="21">
        <f t="shared" si="80"/>
        <v>0</v>
      </c>
      <c r="EC331" s="193" t="e">
        <f t="shared" si="81"/>
        <v>#REF!</v>
      </c>
      <c r="ED331" s="193">
        <f t="shared" si="82"/>
        <v>0</v>
      </c>
      <c r="EE331" s="194">
        <f t="shared" si="85"/>
        <v>15</v>
      </c>
      <c r="EF331" s="185"/>
      <c r="EG331" s="185" t="s">
        <v>990</v>
      </c>
      <c r="EH331" s="185" t="s">
        <v>991</v>
      </c>
      <c r="EI331" s="185" t="s">
        <v>961</v>
      </c>
      <c r="EJ331" s="185">
        <v>15</v>
      </c>
      <c r="EK331" s="185">
        <v>490050</v>
      </c>
      <c r="EL331" s="185"/>
      <c r="EM331" s="185"/>
      <c r="EN331" s="185"/>
      <c r="EO331" s="185"/>
      <c r="EP331" s="185"/>
      <c r="EQ331" s="185"/>
      <c r="ER331" s="185"/>
      <c r="ES331" s="185"/>
      <c r="ET331" s="185"/>
      <c r="EU331" s="185"/>
      <c r="EV331" s="185"/>
      <c r="EW331" s="185"/>
      <c r="EX331" s="185"/>
      <c r="EY331" s="185"/>
      <c r="EZ331" s="185"/>
      <c r="FA331" s="185"/>
      <c r="FB331" s="185"/>
      <c r="FC331" s="185"/>
      <c r="FD331" s="185"/>
      <c r="FE331" s="185"/>
      <c r="FF331" s="185"/>
      <c r="FG331" s="195"/>
      <c r="FH331" s="185"/>
      <c r="FI331" s="185"/>
      <c r="FJ331" s="185"/>
      <c r="FK331" s="185"/>
      <c r="FL331" s="185"/>
      <c r="FM331" s="185"/>
      <c r="FN331" s="185"/>
      <c r="FO331" s="185"/>
      <c r="FP331" s="185"/>
      <c r="FQ331" s="185"/>
      <c r="FR331" s="185"/>
      <c r="FS331" s="185"/>
      <c r="FT331" s="185"/>
      <c r="FU331" s="185"/>
      <c r="FV331" s="185"/>
      <c r="FW331" s="185"/>
      <c r="FX331" s="185"/>
      <c r="FY331" s="185"/>
      <c r="FZ331" s="185"/>
      <c r="GA331" s="185"/>
      <c r="GB331" s="185"/>
      <c r="GC331" s="185"/>
      <c r="GD331" s="185"/>
      <c r="GE331" s="185"/>
      <c r="GF331" s="185"/>
      <c r="GG331" s="185"/>
      <c r="GH331" s="185"/>
      <c r="GI331" s="185"/>
      <c r="GJ331" s="185"/>
      <c r="GK331" s="185"/>
      <c r="GL331" s="185"/>
      <c r="GM331" s="185"/>
      <c r="GN331" s="185"/>
      <c r="GO331" s="185"/>
      <c r="GP331" s="185"/>
      <c r="GQ331" s="185"/>
      <c r="GR331" s="185"/>
      <c r="GS331" s="185"/>
      <c r="GT331" s="185"/>
      <c r="GU331" s="185"/>
      <c r="GV331" s="185"/>
      <c r="GW331" s="185"/>
      <c r="GX331" s="185"/>
      <c r="GY331" s="185"/>
      <c r="GZ331" s="185"/>
      <c r="HA331" s="185"/>
      <c r="HB331" s="185"/>
      <c r="HC331" s="185"/>
      <c r="HD331" s="185"/>
      <c r="HE331" s="185"/>
      <c r="HF331" s="185"/>
      <c r="HG331" s="185"/>
      <c r="HH331" s="185"/>
      <c r="HI331" s="185"/>
      <c r="HJ331" s="185"/>
      <c r="HK331" s="185"/>
      <c r="HL331" s="185"/>
      <c r="HM331" s="185"/>
      <c r="HN331" s="185"/>
      <c r="HO331" s="185"/>
      <c r="HP331" s="185"/>
      <c r="HQ331" s="185"/>
      <c r="HR331" s="185"/>
      <c r="HS331" s="185"/>
      <c r="HT331" s="185"/>
      <c r="HU331" s="185"/>
      <c r="HV331" s="185"/>
      <c r="HW331" s="185"/>
      <c r="HX331" s="185"/>
      <c r="HY331" s="185"/>
      <c r="HZ331" s="185"/>
      <c r="IA331" s="185"/>
      <c r="IB331" s="185"/>
      <c r="IC331" s="185"/>
      <c r="ID331" s="185"/>
      <c r="IE331" s="185"/>
      <c r="IF331" s="185"/>
      <c r="IG331" s="185"/>
      <c r="IH331" s="185"/>
      <c r="II331" s="185"/>
      <c r="IJ331" s="185"/>
      <c r="IK331" s="185"/>
      <c r="IL331" s="185"/>
      <c r="IM331" s="185"/>
      <c r="IN331" s="185"/>
      <c r="IO331" s="185"/>
      <c r="IP331" s="185"/>
      <c r="IQ331" s="185"/>
      <c r="IR331" s="185"/>
      <c r="IS331" s="185"/>
      <c r="IT331" s="185"/>
      <c r="IU331" s="185"/>
      <c r="IV331" s="185"/>
      <c r="IW331" s="185"/>
      <c r="IX331" s="185"/>
      <c r="IY331" s="185"/>
      <c r="IZ331" s="185"/>
      <c r="JA331" s="185"/>
      <c r="JB331" s="185"/>
      <c r="JC331" s="185"/>
      <c r="JD331" s="185"/>
      <c r="JE331" s="185"/>
      <c r="JF331" s="185"/>
      <c r="JG331" s="185"/>
      <c r="JH331" s="185"/>
      <c r="JI331" s="185"/>
      <c r="JJ331" s="185"/>
      <c r="JK331" s="185"/>
      <c r="JL331" s="185"/>
      <c r="JM331" s="185"/>
      <c r="JN331" s="185"/>
      <c r="JO331" s="185"/>
      <c r="JP331" s="185"/>
      <c r="JQ331" s="185"/>
      <c r="JR331" s="185"/>
      <c r="JS331" s="185"/>
      <c r="JT331" s="185"/>
      <c r="JU331" s="185"/>
      <c r="JV331" s="185"/>
      <c r="JW331" s="185"/>
      <c r="JX331" s="185"/>
      <c r="JY331" s="185"/>
      <c r="JZ331" s="185"/>
      <c r="KA331" s="185"/>
      <c r="KB331" s="185"/>
      <c r="KC331" s="185"/>
      <c r="KD331" s="185"/>
      <c r="KE331" s="185"/>
      <c r="KF331" s="185"/>
      <c r="KG331" s="185"/>
      <c r="KH331" s="185"/>
      <c r="KI331" s="185"/>
      <c r="KJ331" s="185"/>
      <c r="KK331" s="185"/>
      <c r="KL331" s="185"/>
      <c r="KM331" s="185"/>
      <c r="KN331" s="185"/>
      <c r="KO331" s="185"/>
      <c r="KP331" s="185"/>
      <c r="KQ331" s="185"/>
      <c r="KR331" s="185"/>
      <c r="KS331" s="185"/>
      <c r="KT331" s="185"/>
      <c r="KU331" s="185"/>
      <c r="KV331" s="185"/>
      <c r="KW331" s="185"/>
      <c r="KX331" s="185"/>
      <c r="KY331" s="185"/>
      <c r="KZ331" s="185"/>
      <c r="LA331" s="185"/>
      <c r="LB331" s="185"/>
      <c r="LC331" s="185"/>
      <c r="LD331" s="185"/>
      <c r="LE331" s="185"/>
      <c r="LF331" s="185"/>
      <c r="LG331" s="185"/>
      <c r="LH331" s="185"/>
      <c r="LI331" s="185"/>
      <c r="LJ331" s="185"/>
      <c r="LK331" s="185"/>
      <c r="LL331" s="185"/>
      <c r="LM331" s="185"/>
      <c r="LN331" s="185"/>
      <c r="LO331" s="185"/>
      <c r="LP331" s="185"/>
      <c r="LQ331" s="185"/>
      <c r="LR331" s="185"/>
      <c r="LS331" s="185"/>
      <c r="LT331" s="185"/>
    </row>
    <row r="332" spans="1:332">
      <c r="A332" s="196" t="str">
        <f t="shared" si="78"/>
        <v>12.5.14</v>
      </c>
      <c r="B332" s="253" t="str">
        <f t="shared" si="78"/>
        <v>Sensor de humo, montaje en ducto</v>
      </c>
      <c r="C332" s="196" t="str">
        <f t="shared" si="78"/>
        <v>und</v>
      </c>
      <c r="D332" s="196">
        <f t="shared" si="78"/>
        <v>15</v>
      </c>
      <c r="E332" s="196">
        <f t="shared" si="78"/>
        <v>1732500</v>
      </c>
      <c r="F332" s="197">
        <f t="shared" si="83"/>
        <v>25987500</v>
      </c>
      <c r="G332" s="20"/>
      <c r="H332" s="21">
        <f t="shared" si="86"/>
        <v>0</v>
      </c>
      <c r="I332" s="20"/>
      <c r="J332" s="21">
        <f t="shared" si="87"/>
        <v>0</v>
      </c>
      <c r="K332" s="20"/>
      <c r="L332" s="21">
        <f t="shared" si="88"/>
        <v>0</v>
      </c>
      <c r="M332" s="20"/>
      <c r="N332" s="33">
        <f t="shared" si="91"/>
        <v>0</v>
      </c>
      <c r="O332" s="20"/>
      <c r="P332" s="22"/>
      <c r="Q332" s="20"/>
      <c r="R332" s="22"/>
      <c r="S332" s="20"/>
      <c r="T332" s="22"/>
      <c r="U332" s="20"/>
      <c r="V332" s="22"/>
      <c r="W332" s="20"/>
      <c r="X332" s="22"/>
      <c r="Y332" s="20"/>
      <c r="Z332" s="22"/>
      <c r="AA332" s="20"/>
      <c r="AB332" s="22"/>
      <c r="AC332" s="20"/>
      <c r="AD332" s="22"/>
      <c r="AE332" s="20"/>
      <c r="AF332" s="22"/>
      <c r="AG332" s="20"/>
      <c r="AH332" s="22"/>
      <c r="AI332" s="20"/>
      <c r="AJ332" s="22"/>
      <c r="AK332" s="20"/>
      <c r="AL332" s="22"/>
      <c r="AM332" s="20"/>
      <c r="AN332" s="22"/>
      <c r="AO332" s="20"/>
      <c r="AP332" s="22"/>
      <c r="AQ332" s="20"/>
      <c r="AR332" s="22"/>
      <c r="AS332" s="20"/>
      <c r="AT332" s="22"/>
      <c r="AU332" s="20"/>
      <c r="AV332" s="22"/>
      <c r="AW332" s="20"/>
      <c r="AX332" s="22"/>
      <c r="AY332" s="20"/>
      <c r="AZ332" s="22"/>
      <c r="BA332" s="20"/>
      <c r="BB332" s="22"/>
      <c r="BC332" s="20"/>
      <c r="BD332" s="22"/>
      <c r="BE332" s="20"/>
      <c r="BF332" s="22"/>
      <c r="BG332" s="83"/>
      <c r="BH332" s="84"/>
      <c r="BI332" s="20"/>
      <c r="BJ332" s="95"/>
      <c r="BK332" s="20">
        <v>0</v>
      </c>
      <c r="BL332" s="21">
        <f t="shared" si="89"/>
        <v>0</v>
      </c>
      <c r="BM332" s="20"/>
      <c r="BN332" s="95">
        <f t="shared" si="79"/>
        <v>0</v>
      </c>
      <c r="BO332" s="20"/>
      <c r="BP332" s="21">
        <f t="shared" si="90"/>
        <v>0</v>
      </c>
      <c r="BQ332" s="20"/>
      <c r="BR332" s="22"/>
      <c r="BS332" s="20"/>
      <c r="BT332" s="22"/>
      <c r="BU332" s="20"/>
      <c r="BV332" s="22"/>
      <c r="BW332" s="20"/>
      <c r="BX332" s="22"/>
      <c r="BY332" s="20"/>
      <c r="BZ332" s="172"/>
      <c r="CA332" s="20"/>
      <c r="CB332" s="164"/>
      <c r="CC332" s="20"/>
      <c r="CD332" s="178"/>
      <c r="CE332" s="20"/>
      <c r="CF332" s="95"/>
      <c r="CG332" s="20"/>
      <c r="CH332" s="95"/>
      <c r="CI332" s="20"/>
      <c r="CJ332" s="22"/>
      <c r="CK332" s="20"/>
      <c r="CL332" s="22"/>
      <c r="CM332" s="20"/>
      <c r="CN332" s="22"/>
      <c r="CO332" s="20"/>
      <c r="CP332" s="22"/>
      <c r="CQ332" s="20"/>
      <c r="CR332" s="22"/>
      <c r="CS332" s="20"/>
      <c r="CT332" s="22"/>
      <c r="CU332" s="20"/>
      <c r="CV332" s="22"/>
      <c r="CW332" s="20"/>
      <c r="CX332" s="22"/>
      <c r="CY332" s="20"/>
      <c r="CZ332" s="22"/>
      <c r="DA332" s="20"/>
      <c r="DB332" s="22"/>
      <c r="DC332" s="20"/>
      <c r="DD332" s="22"/>
      <c r="DE332" s="20"/>
      <c r="DF332" s="22"/>
      <c r="DG332" s="20"/>
      <c r="DH332" s="22"/>
      <c r="DI332" s="20"/>
      <c r="DJ332" s="22"/>
      <c r="DK332" s="20"/>
      <c r="DL332" s="22"/>
      <c r="DM332" s="20"/>
      <c r="DN332" s="22"/>
      <c r="DO332" s="20"/>
      <c r="DP332" s="22"/>
      <c r="DQ332" s="20"/>
      <c r="DR332" s="22"/>
      <c r="DS332" s="20"/>
      <c r="DT332" s="22"/>
      <c r="DU332" s="20"/>
      <c r="DV332" s="22"/>
      <c r="DW332" s="20"/>
      <c r="DX332" s="22"/>
      <c r="DY332" s="20"/>
      <c r="DZ332" s="22"/>
      <c r="EA332" s="23">
        <f t="shared" si="84"/>
        <v>0</v>
      </c>
      <c r="EB332" s="21">
        <f t="shared" si="80"/>
        <v>0</v>
      </c>
      <c r="EC332" s="193" t="e">
        <f t="shared" si="81"/>
        <v>#REF!</v>
      </c>
      <c r="ED332" s="193">
        <f t="shared" si="82"/>
        <v>0</v>
      </c>
      <c r="EE332" s="194">
        <f t="shared" si="85"/>
        <v>15</v>
      </c>
      <c r="EF332" s="185"/>
      <c r="EG332" s="185" t="s">
        <v>992</v>
      </c>
      <c r="EH332" s="185" t="s">
        <v>993</v>
      </c>
      <c r="EI332" s="185" t="s">
        <v>961</v>
      </c>
      <c r="EJ332" s="185">
        <v>15</v>
      </c>
      <c r="EK332" s="185">
        <v>1732500</v>
      </c>
      <c r="EL332" s="185"/>
      <c r="EM332" s="185"/>
      <c r="EN332" s="185"/>
      <c r="EO332" s="185"/>
      <c r="EP332" s="185"/>
      <c r="EQ332" s="185"/>
      <c r="ER332" s="185"/>
      <c r="ES332" s="185"/>
      <c r="ET332" s="185"/>
      <c r="EU332" s="185"/>
      <c r="EV332" s="185"/>
      <c r="EW332" s="185"/>
      <c r="EX332" s="185"/>
      <c r="EY332" s="185"/>
      <c r="EZ332" s="185"/>
      <c r="FA332" s="185"/>
      <c r="FB332" s="185"/>
      <c r="FC332" s="185"/>
      <c r="FD332" s="185"/>
      <c r="FE332" s="185"/>
      <c r="FF332" s="185"/>
      <c r="FG332" s="195"/>
      <c r="FH332" s="185"/>
      <c r="FI332" s="185"/>
      <c r="FJ332" s="185"/>
      <c r="FK332" s="185"/>
      <c r="FL332" s="185"/>
      <c r="FM332" s="185"/>
      <c r="FN332" s="185"/>
      <c r="FO332" s="185"/>
      <c r="FP332" s="185"/>
      <c r="FQ332" s="185"/>
      <c r="FR332" s="185"/>
      <c r="FS332" s="185"/>
      <c r="FT332" s="185"/>
      <c r="FU332" s="185"/>
      <c r="FV332" s="185"/>
      <c r="FW332" s="185"/>
      <c r="FX332" s="185"/>
      <c r="FY332" s="185"/>
      <c r="FZ332" s="185"/>
      <c r="GA332" s="185"/>
      <c r="GB332" s="185"/>
      <c r="GC332" s="185"/>
      <c r="GD332" s="185"/>
      <c r="GE332" s="185"/>
      <c r="GF332" s="185"/>
      <c r="GG332" s="185"/>
      <c r="GH332" s="185"/>
      <c r="GI332" s="185"/>
      <c r="GJ332" s="185"/>
      <c r="GK332" s="185"/>
      <c r="GL332" s="185"/>
      <c r="GM332" s="185"/>
      <c r="GN332" s="185"/>
      <c r="GO332" s="185"/>
      <c r="GP332" s="185"/>
      <c r="GQ332" s="185"/>
      <c r="GR332" s="185"/>
      <c r="GS332" s="185"/>
      <c r="GT332" s="185"/>
      <c r="GU332" s="185"/>
      <c r="GV332" s="185"/>
      <c r="GW332" s="185"/>
      <c r="GX332" s="185"/>
      <c r="GY332" s="185"/>
      <c r="GZ332" s="185"/>
      <c r="HA332" s="185"/>
      <c r="HB332" s="185"/>
      <c r="HC332" s="185"/>
      <c r="HD332" s="185"/>
      <c r="HE332" s="185"/>
      <c r="HF332" s="185"/>
      <c r="HG332" s="185"/>
      <c r="HH332" s="185"/>
      <c r="HI332" s="185"/>
      <c r="HJ332" s="185"/>
      <c r="HK332" s="185"/>
      <c r="HL332" s="185"/>
      <c r="HM332" s="185"/>
      <c r="HN332" s="185"/>
      <c r="HO332" s="185"/>
      <c r="HP332" s="185"/>
      <c r="HQ332" s="185"/>
      <c r="HR332" s="185"/>
      <c r="HS332" s="185"/>
      <c r="HT332" s="185"/>
      <c r="HU332" s="185"/>
      <c r="HV332" s="185"/>
      <c r="HW332" s="185"/>
      <c r="HX332" s="185"/>
      <c r="HY332" s="185"/>
      <c r="HZ332" s="185"/>
      <c r="IA332" s="185"/>
      <c r="IB332" s="185"/>
      <c r="IC332" s="185"/>
      <c r="ID332" s="185"/>
      <c r="IE332" s="185"/>
      <c r="IF332" s="185"/>
      <c r="IG332" s="185"/>
      <c r="IH332" s="185"/>
      <c r="II332" s="185"/>
      <c r="IJ332" s="185"/>
      <c r="IK332" s="185"/>
      <c r="IL332" s="185"/>
      <c r="IM332" s="185"/>
      <c r="IN332" s="185"/>
      <c r="IO332" s="185"/>
      <c r="IP332" s="185"/>
      <c r="IQ332" s="185"/>
      <c r="IR332" s="185"/>
      <c r="IS332" s="185"/>
      <c r="IT332" s="185"/>
      <c r="IU332" s="185"/>
      <c r="IV332" s="185"/>
      <c r="IW332" s="185"/>
      <c r="IX332" s="185"/>
      <c r="IY332" s="185"/>
      <c r="IZ332" s="185"/>
      <c r="JA332" s="185"/>
      <c r="JB332" s="185"/>
      <c r="JC332" s="185"/>
      <c r="JD332" s="185"/>
      <c r="JE332" s="185"/>
      <c r="JF332" s="185"/>
      <c r="JG332" s="185"/>
      <c r="JH332" s="185"/>
      <c r="JI332" s="185"/>
      <c r="JJ332" s="185"/>
      <c r="JK332" s="185"/>
      <c r="JL332" s="185"/>
      <c r="JM332" s="185"/>
      <c r="JN332" s="185"/>
      <c r="JO332" s="185"/>
      <c r="JP332" s="185"/>
      <c r="JQ332" s="185"/>
      <c r="JR332" s="185"/>
      <c r="JS332" s="185"/>
      <c r="JT332" s="185"/>
      <c r="JU332" s="185"/>
      <c r="JV332" s="185"/>
      <c r="JW332" s="185"/>
      <c r="JX332" s="185"/>
      <c r="JY332" s="185"/>
      <c r="JZ332" s="185"/>
      <c r="KA332" s="185"/>
      <c r="KB332" s="185"/>
      <c r="KC332" s="185"/>
      <c r="KD332" s="185"/>
      <c r="KE332" s="185"/>
      <c r="KF332" s="185"/>
      <c r="KG332" s="185"/>
      <c r="KH332" s="185"/>
      <c r="KI332" s="185"/>
      <c r="KJ332" s="185"/>
      <c r="KK332" s="185"/>
      <c r="KL332" s="185"/>
      <c r="KM332" s="185"/>
      <c r="KN332" s="185"/>
      <c r="KO332" s="185"/>
      <c r="KP332" s="185"/>
      <c r="KQ332" s="185"/>
      <c r="KR332" s="185"/>
      <c r="KS332" s="185"/>
      <c r="KT332" s="185"/>
      <c r="KU332" s="185"/>
      <c r="KV332" s="185"/>
      <c r="KW332" s="185"/>
      <c r="KX332" s="185"/>
      <c r="KY332" s="185"/>
      <c r="KZ332" s="185"/>
      <c r="LA332" s="185"/>
      <c r="LB332" s="185"/>
      <c r="LC332" s="185"/>
      <c r="LD332" s="185"/>
      <c r="LE332" s="185"/>
      <c r="LF332" s="185"/>
      <c r="LG332" s="185"/>
      <c r="LH332" s="185"/>
      <c r="LI332" s="185"/>
      <c r="LJ332" s="185"/>
      <c r="LK332" s="185"/>
      <c r="LL332" s="185"/>
      <c r="LM332" s="185"/>
      <c r="LN332" s="185"/>
      <c r="LO332" s="185"/>
      <c r="LP332" s="185"/>
      <c r="LQ332" s="185"/>
      <c r="LR332" s="185"/>
      <c r="LS332" s="185"/>
      <c r="LT332" s="185"/>
    </row>
    <row r="333" spans="1:332" ht="18" customHeight="1">
      <c r="A333" s="196" t="str">
        <f t="shared" si="78"/>
        <v>12.5.15</v>
      </c>
      <c r="B333" s="253" t="str">
        <f t="shared" si="78"/>
        <v>Tablero de control, incluye transformadores 24 Vac 150 VA</v>
      </c>
      <c r="C333" s="196" t="str">
        <f t="shared" si="78"/>
        <v>und</v>
      </c>
      <c r="D333" s="196">
        <f t="shared" si="78"/>
        <v>8</v>
      </c>
      <c r="E333" s="196">
        <f t="shared" si="78"/>
        <v>2227500</v>
      </c>
      <c r="F333" s="197">
        <f t="shared" si="83"/>
        <v>17820000</v>
      </c>
      <c r="G333" s="20"/>
      <c r="H333" s="21">
        <f t="shared" si="86"/>
        <v>0</v>
      </c>
      <c r="I333" s="20"/>
      <c r="J333" s="21">
        <f t="shared" si="87"/>
        <v>0</v>
      </c>
      <c r="K333" s="20"/>
      <c r="L333" s="21">
        <f t="shared" si="88"/>
        <v>0</v>
      </c>
      <c r="M333" s="20"/>
      <c r="N333" s="33">
        <f t="shared" si="91"/>
        <v>0</v>
      </c>
      <c r="O333" s="20"/>
      <c r="P333" s="22"/>
      <c r="Q333" s="20"/>
      <c r="R333" s="22"/>
      <c r="S333" s="20"/>
      <c r="T333" s="22"/>
      <c r="U333" s="20"/>
      <c r="V333" s="22"/>
      <c r="W333" s="20"/>
      <c r="X333" s="22"/>
      <c r="Y333" s="20"/>
      <c r="Z333" s="22"/>
      <c r="AA333" s="20"/>
      <c r="AB333" s="22"/>
      <c r="AC333" s="20"/>
      <c r="AD333" s="22"/>
      <c r="AE333" s="20"/>
      <c r="AF333" s="22"/>
      <c r="AG333" s="20"/>
      <c r="AH333" s="22"/>
      <c r="AI333" s="20"/>
      <c r="AJ333" s="22"/>
      <c r="AK333" s="20"/>
      <c r="AL333" s="22"/>
      <c r="AM333" s="20"/>
      <c r="AN333" s="22"/>
      <c r="AO333" s="20"/>
      <c r="AP333" s="22"/>
      <c r="AQ333" s="20"/>
      <c r="AR333" s="22"/>
      <c r="AS333" s="20"/>
      <c r="AT333" s="22"/>
      <c r="AU333" s="20"/>
      <c r="AV333" s="22"/>
      <c r="AW333" s="20"/>
      <c r="AX333" s="22"/>
      <c r="AY333" s="20"/>
      <c r="AZ333" s="22"/>
      <c r="BA333" s="20"/>
      <c r="BB333" s="22"/>
      <c r="BC333" s="20"/>
      <c r="BD333" s="22"/>
      <c r="BE333" s="20"/>
      <c r="BF333" s="22"/>
      <c r="BG333" s="83"/>
      <c r="BH333" s="84"/>
      <c r="BI333" s="20"/>
      <c r="BJ333" s="95"/>
      <c r="BK333" s="20">
        <v>0</v>
      </c>
      <c r="BL333" s="21">
        <f t="shared" si="89"/>
        <v>0</v>
      </c>
      <c r="BM333" s="20"/>
      <c r="BN333" s="95">
        <f t="shared" si="79"/>
        <v>0</v>
      </c>
      <c r="BO333" s="20"/>
      <c r="BP333" s="21">
        <f t="shared" si="90"/>
        <v>0</v>
      </c>
      <c r="BQ333" s="20"/>
      <c r="BR333" s="22"/>
      <c r="BS333" s="20"/>
      <c r="BT333" s="22"/>
      <c r="BU333" s="20"/>
      <c r="BV333" s="22"/>
      <c r="BW333" s="20"/>
      <c r="BX333" s="22"/>
      <c r="BY333" s="20"/>
      <c r="BZ333" s="172"/>
      <c r="CA333" s="20"/>
      <c r="CB333" s="164"/>
      <c r="CC333" s="20"/>
      <c r="CD333" s="178"/>
      <c r="CE333" s="20"/>
      <c r="CF333" s="95"/>
      <c r="CG333" s="20"/>
      <c r="CH333" s="95"/>
      <c r="CI333" s="20"/>
      <c r="CJ333" s="22"/>
      <c r="CK333" s="20"/>
      <c r="CL333" s="22"/>
      <c r="CM333" s="20"/>
      <c r="CN333" s="22"/>
      <c r="CO333" s="20"/>
      <c r="CP333" s="22"/>
      <c r="CQ333" s="20"/>
      <c r="CR333" s="22"/>
      <c r="CS333" s="20"/>
      <c r="CT333" s="22"/>
      <c r="CU333" s="20"/>
      <c r="CV333" s="22"/>
      <c r="CW333" s="20"/>
      <c r="CX333" s="22"/>
      <c r="CY333" s="20"/>
      <c r="CZ333" s="22"/>
      <c r="DA333" s="20"/>
      <c r="DB333" s="22"/>
      <c r="DC333" s="20"/>
      <c r="DD333" s="22"/>
      <c r="DE333" s="20"/>
      <c r="DF333" s="22"/>
      <c r="DG333" s="20"/>
      <c r="DH333" s="22"/>
      <c r="DI333" s="20"/>
      <c r="DJ333" s="22"/>
      <c r="DK333" s="20"/>
      <c r="DL333" s="22"/>
      <c r="DM333" s="20"/>
      <c r="DN333" s="22"/>
      <c r="DO333" s="20"/>
      <c r="DP333" s="22"/>
      <c r="DQ333" s="20"/>
      <c r="DR333" s="22"/>
      <c r="DS333" s="20"/>
      <c r="DT333" s="22"/>
      <c r="DU333" s="20"/>
      <c r="DV333" s="22"/>
      <c r="DW333" s="20"/>
      <c r="DX333" s="22"/>
      <c r="DY333" s="20"/>
      <c r="DZ333" s="22"/>
      <c r="EA333" s="23">
        <f t="shared" si="84"/>
        <v>0</v>
      </c>
      <c r="EB333" s="21">
        <f t="shared" si="80"/>
        <v>0</v>
      </c>
      <c r="EC333" s="193" t="e">
        <f t="shared" si="81"/>
        <v>#REF!</v>
      </c>
      <c r="ED333" s="193">
        <f t="shared" si="82"/>
        <v>0</v>
      </c>
      <c r="EE333" s="194">
        <f t="shared" si="85"/>
        <v>8</v>
      </c>
      <c r="EF333" s="185"/>
      <c r="EG333" s="185" t="s">
        <v>994</v>
      </c>
      <c r="EH333" s="185" t="s">
        <v>995</v>
      </c>
      <c r="EI333" s="185" t="s">
        <v>961</v>
      </c>
      <c r="EJ333" s="185">
        <v>8</v>
      </c>
      <c r="EK333" s="185">
        <v>2227500</v>
      </c>
      <c r="EL333" s="185"/>
      <c r="EM333" s="185"/>
      <c r="EN333" s="185"/>
      <c r="EO333" s="185"/>
      <c r="EP333" s="185"/>
      <c r="EQ333" s="185"/>
      <c r="ER333" s="185"/>
      <c r="ES333" s="185"/>
      <c r="ET333" s="185"/>
      <c r="EU333" s="185"/>
      <c r="EV333" s="185"/>
      <c r="EW333" s="185"/>
      <c r="EX333" s="185"/>
      <c r="EY333" s="185"/>
      <c r="EZ333" s="185"/>
      <c r="FA333" s="185"/>
      <c r="FB333" s="185"/>
      <c r="FC333" s="185"/>
      <c r="FD333" s="185"/>
      <c r="FE333" s="185"/>
      <c r="FF333" s="185"/>
      <c r="FG333" s="195"/>
      <c r="FH333" s="185"/>
      <c r="FI333" s="185"/>
      <c r="FJ333" s="185"/>
      <c r="FK333" s="185"/>
      <c r="FL333" s="185"/>
      <c r="FM333" s="185"/>
      <c r="FN333" s="185"/>
      <c r="FO333" s="185"/>
      <c r="FP333" s="185"/>
      <c r="FQ333" s="185"/>
      <c r="FR333" s="185"/>
      <c r="FS333" s="185"/>
      <c r="FT333" s="185"/>
      <c r="FU333" s="185"/>
      <c r="FV333" s="185"/>
      <c r="FW333" s="185"/>
      <c r="FX333" s="185"/>
      <c r="FY333" s="185"/>
      <c r="FZ333" s="185"/>
      <c r="GA333" s="185"/>
      <c r="GB333" s="185"/>
      <c r="GC333" s="185"/>
      <c r="GD333" s="185"/>
      <c r="GE333" s="185"/>
      <c r="GF333" s="185"/>
      <c r="GG333" s="185"/>
      <c r="GH333" s="185"/>
      <c r="GI333" s="185"/>
      <c r="GJ333" s="185"/>
      <c r="GK333" s="185"/>
      <c r="GL333" s="185"/>
      <c r="GM333" s="185"/>
      <c r="GN333" s="185"/>
      <c r="GO333" s="185"/>
      <c r="GP333" s="185"/>
      <c r="GQ333" s="185"/>
      <c r="GR333" s="185"/>
      <c r="GS333" s="185"/>
      <c r="GT333" s="185"/>
      <c r="GU333" s="185"/>
      <c r="GV333" s="185"/>
      <c r="GW333" s="185"/>
      <c r="GX333" s="185"/>
      <c r="GY333" s="185"/>
      <c r="GZ333" s="185"/>
      <c r="HA333" s="185"/>
      <c r="HB333" s="185"/>
      <c r="HC333" s="185"/>
      <c r="HD333" s="185"/>
      <c r="HE333" s="185"/>
      <c r="HF333" s="185"/>
      <c r="HG333" s="185"/>
      <c r="HH333" s="185"/>
      <c r="HI333" s="185"/>
      <c r="HJ333" s="185"/>
      <c r="HK333" s="185"/>
      <c r="HL333" s="185"/>
      <c r="HM333" s="185"/>
      <c r="HN333" s="185"/>
      <c r="HO333" s="185"/>
      <c r="HP333" s="185"/>
      <c r="HQ333" s="185"/>
      <c r="HR333" s="185"/>
      <c r="HS333" s="185"/>
      <c r="HT333" s="185"/>
      <c r="HU333" s="185"/>
      <c r="HV333" s="185"/>
      <c r="HW333" s="185"/>
      <c r="HX333" s="185"/>
      <c r="HY333" s="185"/>
      <c r="HZ333" s="185"/>
      <c r="IA333" s="185"/>
      <c r="IB333" s="185"/>
      <c r="IC333" s="185"/>
      <c r="ID333" s="185"/>
      <c r="IE333" s="185"/>
      <c r="IF333" s="185"/>
      <c r="IG333" s="185"/>
      <c r="IH333" s="185"/>
      <c r="II333" s="185"/>
      <c r="IJ333" s="185"/>
      <c r="IK333" s="185"/>
      <c r="IL333" s="185"/>
      <c r="IM333" s="185"/>
      <c r="IN333" s="185"/>
      <c r="IO333" s="185"/>
      <c r="IP333" s="185"/>
      <c r="IQ333" s="185"/>
      <c r="IR333" s="185"/>
      <c r="IS333" s="185"/>
      <c r="IT333" s="185"/>
      <c r="IU333" s="185"/>
      <c r="IV333" s="185"/>
      <c r="IW333" s="185"/>
      <c r="IX333" s="185"/>
      <c r="IY333" s="185"/>
      <c r="IZ333" s="185"/>
      <c r="JA333" s="185"/>
      <c r="JB333" s="185"/>
      <c r="JC333" s="185"/>
      <c r="JD333" s="185"/>
      <c r="JE333" s="185"/>
      <c r="JF333" s="185"/>
      <c r="JG333" s="185"/>
      <c r="JH333" s="185"/>
      <c r="JI333" s="185"/>
      <c r="JJ333" s="185"/>
      <c r="JK333" s="185"/>
      <c r="JL333" s="185"/>
      <c r="JM333" s="185"/>
      <c r="JN333" s="185"/>
      <c r="JO333" s="185"/>
      <c r="JP333" s="185"/>
      <c r="JQ333" s="185"/>
      <c r="JR333" s="185"/>
      <c r="JS333" s="185"/>
      <c r="JT333" s="185"/>
      <c r="JU333" s="185"/>
      <c r="JV333" s="185"/>
      <c r="JW333" s="185"/>
      <c r="JX333" s="185"/>
      <c r="JY333" s="185"/>
      <c r="JZ333" s="185"/>
      <c r="KA333" s="185"/>
      <c r="KB333" s="185"/>
      <c r="KC333" s="185"/>
      <c r="KD333" s="185"/>
      <c r="KE333" s="185"/>
      <c r="KF333" s="185"/>
      <c r="KG333" s="185"/>
      <c r="KH333" s="185"/>
      <c r="KI333" s="185"/>
      <c r="KJ333" s="185"/>
      <c r="KK333" s="185"/>
      <c r="KL333" s="185"/>
      <c r="KM333" s="185"/>
      <c r="KN333" s="185"/>
      <c r="KO333" s="185"/>
      <c r="KP333" s="185"/>
      <c r="KQ333" s="185"/>
      <c r="KR333" s="185"/>
      <c r="KS333" s="185"/>
      <c r="KT333" s="185"/>
      <c r="KU333" s="185"/>
      <c r="KV333" s="185"/>
      <c r="KW333" s="185"/>
      <c r="KX333" s="185"/>
      <c r="KY333" s="185"/>
      <c r="KZ333" s="185"/>
      <c r="LA333" s="185"/>
      <c r="LB333" s="185"/>
      <c r="LC333" s="185"/>
      <c r="LD333" s="185"/>
      <c r="LE333" s="185"/>
      <c r="LF333" s="185"/>
      <c r="LG333" s="185"/>
      <c r="LH333" s="185"/>
      <c r="LI333" s="185"/>
      <c r="LJ333" s="185"/>
      <c r="LK333" s="185"/>
      <c r="LL333" s="185"/>
      <c r="LM333" s="185"/>
      <c r="LN333" s="185"/>
      <c r="LO333" s="185"/>
      <c r="LP333" s="185"/>
      <c r="LQ333" s="185"/>
      <c r="LR333" s="185"/>
      <c r="LS333" s="185"/>
      <c r="LT333" s="185"/>
    </row>
    <row r="334" spans="1:332">
      <c r="A334" s="196" t="str">
        <f t="shared" si="78"/>
        <v>12.5.16</v>
      </c>
      <c r="B334" s="253" t="str">
        <f t="shared" si="78"/>
        <v>Cable blindado 2 x 18</v>
      </c>
      <c r="C334" s="196" t="str">
        <f t="shared" si="78"/>
        <v>ml</v>
      </c>
      <c r="D334" s="196">
        <f t="shared" si="78"/>
        <v>5000</v>
      </c>
      <c r="E334" s="196">
        <f t="shared" si="78"/>
        <v>5742</v>
      </c>
      <c r="F334" s="197">
        <f t="shared" si="83"/>
        <v>28710000</v>
      </c>
      <c r="G334" s="20"/>
      <c r="H334" s="21">
        <f t="shared" si="86"/>
        <v>0</v>
      </c>
      <c r="I334" s="20"/>
      <c r="J334" s="21">
        <f t="shared" si="87"/>
        <v>0</v>
      </c>
      <c r="K334" s="20"/>
      <c r="L334" s="21">
        <f t="shared" si="88"/>
        <v>0</v>
      </c>
      <c r="M334" s="20"/>
      <c r="N334" s="33">
        <f t="shared" si="91"/>
        <v>0</v>
      </c>
      <c r="O334" s="20"/>
      <c r="P334" s="22"/>
      <c r="Q334" s="20"/>
      <c r="R334" s="22"/>
      <c r="S334" s="20"/>
      <c r="T334" s="22"/>
      <c r="U334" s="20"/>
      <c r="V334" s="22"/>
      <c r="W334" s="20"/>
      <c r="X334" s="22"/>
      <c r="Y334" s="20"/>
      <c r="Z334" s="22"/>
      <c r="AA334" s="20"/>
      <c r="AB334" s="22"/>
      <c r="AC334" s="20"/>
      <c r="AD334" s="22"/>
      <c r="AE334" s="20"/>
      <c r="AF334" s="22"/>
      <c r="AG334" s="20"/>
      <c r="AH334" s="22"/>
      <c r="AI334" s="20"/>
      <c r="AJ334" s="22"/>
      <c r="AK334" s="20"/>
      <c r="AL334" s="22"/>
      <c r="AM334" s="20"/>
      <c r="AN334" s="22"/>
      <c r="AO334" s="20"/>
      <c r="AP334" s="22"/>
      <c r="AQ334" s="20"/>
      <c r="AR334" s="22"/>
      <c r="AS334" s="20"/>
      <c r="AT334" s="22"/>
      <c r="AU334" s="20"/>
      <c r="AV334" s="22"/>
      <c r="AW334" s="20"/>
      <c r="AX334" s="22"/>
      <c r="AY334" s="20"/>
      <c r="AZ334" s="22"/>
      <c r="BA334" s="20"/>
      <c r="BB334" s="22"/>
      <c r="BC334" s="20"/>
      <c r="BD334" s="22"/>
      <c r="BE334" s="20"/>
      <c r="BF334" s="22"/>
      <c r="BG334" s="83"/>
      <c r="BH334" s="84"/>
      <c r="BI334" s="20"/>
      <c r="BJ334" s="95"/>
      <c r="BK334" s="20">
        <v>0</v>
      </c>
      <c r="BL334" s="21">
        <f t="shared" si="89"/>
        <v>0</v>
      </c>
      <c r="BM334" s="20"/>
      <c r="BN334" s="95">
        <f t="shared" si="79"/>
        <v>0</v>
      </c>
      <c r="BO334" s="20"/>
      <c r="BP334" s="21">
        <f t="shared" si="90"/>
        <v>0</v>
      </c>
      <c r="BQ334" s="20"/>
      <c r="BR334" s="22"/>
      <c r="BS334" s="20"/>
      <c r="BT334" s="22"/>
      <c r="BU334" s="20"/>
      <c r="BV334" s="22"/>
      <c r="BW334" s="20"/>
      <c r="BX334" s="22"/>
      <c r="BY334" s="20"/>
      <c r="BZ334" s="172"/>
      <c r="CA334" s="20"/>
      <c r="CB334" s="164"/>
      <c r="CC334" s="20"/>
      <c r="CD334" s="178"/>
      <c r="CE334" s="20"/>
      <c r="CF334" s="95"/>
      <c r="CG334" s="20"/>
      <c r="CH334" s="95"/>
      <c r="CI334" s="20"/>
      <c r="CJ334" s="22"/>
      <c r="CK334" s="20"/>
      <c r="CL334" s="22"/>
      <c r="CM334" s="20"/>
      <c r="CN334" s="22"/>
      <c r="CO334" s="20"/>
      <c r="CP334" s="22"/>
      <c r="CQ334" s="20"/>
      <c r="CR334" s="22"/>
      <c r="CS334" s="20"/>
      <c r="CT334" s="22"/>
      <c r="CU334" s="20"/>
      <c r="CV334" s="22"/>
      <c r="CW334" s="20"/>
      <c r="CX334" s="22"/>
      <c r="CY334" s="20"/>
      <c r="CZ334" s="22"/>
      <c r="DA334" s="20"/>
      <c r="DB334" s="22"/>
      <c r="DC334" s="20"/>
      <c r="DD334" s="22"/>
      <c r="DE334" s="20"/>
      <c r="DF334" s="22"/>
      <c r="DG334" s="20"/>
      <c r="DH334" s="22"/>
      <c r="DI334" s="20"/>
      <c r="DJ334" s="22"/>
      <c r="DK334" s="20"/>
      <c r="DL334" s="22"/>
      <c r="DM334" s="20"/>
      <c r="DN334" s="22"/>
      <c r="DO334" s="20"/>
      <c r="DP334" s="22"/>
      <c r="DQ334" s="20"/>
      <c r="DR334" s="22"/>
      <c r="DS334" s="20"/>
      <c r="DT334" s="22"/>
      <c r="DU334" s="20"/>
      <c r="DV334" s="22"/>
      <c r="DW334" s="20"/>
      <c r="DX334" s="22"/>
      <c r="DY334" s="20"/>
      <c r="DZ334" s="22"/>
      <c r="EA334" s="23">
        <f t="shared" si="84"/>
        <v>0</v>
      </c>
      <c r="EB334" s="21">
        <f t="shared" si="80"/>
        <v>0</v>
      </c>
      <c r="EC334" s="193" t="e">
        <f t="shared" si="81"/>
        <v>#REF!</v>
      </c>
      <c r="ED334" s="193">
        <f t="shared" si="82"/>
        <v>0</v>
      </c>
      <c r="EE334" s="194">
        <f t="shared" si="85"/>
        <v>5000</v>
      </c>
      <c r="EF334" s="185"/>
      <c r="EG334" s="185" t="s">
        <v>996</v>
      </c>
      <c r="EH334" s="185" t="s">
        <v>997</v>
      </c>
      <c r="EI334" s="185" t="s">
        <v>530</v>
      </c>
      <c r="EJ334" s="185">
        <v>5000</v>
      </c>
      <c r="EK334" s="185">
        <v>5742</v>
      </c>
      <c r="EL334" s="185"/>
      <c r="EM334" s="185"/>
      <c r="EN334" s="185"/>
      <c r="EO334" s="185"/>
      <c r="EP334" s="185"/>
      <c r="EQ334" s="185"/>
      <c r="ER334" s="185"/>
      <c r="ES334" s="185"/>
      <c r="ET334" s="185"/>
      <c r="EU334" s="185"/>
      <c r="EV334" s="185"/>
      <c r="EW334" s="185"/>
      <c r="EX334" s="185"/>
      <c r="EY334" s="185"/>
      <c r="EZ334" s="185"/>
      <c r="FA334" s="185"/>
      <c r="FB334" s="185"/>
      <c r="FC334" s="185"/>
      <c r="FD334" s="185"/>
      <c r="FE334" s="185"/>
      <c r="FF334" s="185"/>
      <c r="FG334" s="195"/>
      <c r="FH334" s="185"/>
      <c r="FI334" s="185"/>
      <c r="FJ334" s="185"/>
      <c r="FK334" s="185"/>
      <c r="FL334" s="185"/>
      <c r="FM334" s="185"/>
      <c r="FN334" s="185"/>
      <c r="FO334" s="185"/>
      <c r="FP334" s="185"/>
      <c r="FQ334" s="185"/>
      <c r="FR334" s="185"/>
      <c r="FS334" s="185"/>
      <c r="FT334" s="185"/>
      <c r="FU334" s="185"/>
      <c r="FV334" s="185"/>
      <c r="FW334" s="185"/>
      <c r="FX334" s="185"/>
      <c r="FY334" s="185"/>
      <c r="FZ334" s="185"/>
      <c r="GA334" s="185"/>
      <c r="GB334" s="185"/>
      <c r="GC334" s="185"/>
      <c r="GD334" s="185"/>
      <c r="GE334" s="185"/>
      <c r="GF334" s="185"/>
      <c r="GG334" s="185"/>
      <c r="GH334" s="185"/>
      <c r="GI334" s="185"/>
      <c r="GJ334" s="185"/>
      <c r="GK334" s="185"/>
      <c r="GL334" s="185"/>
      <c r="GM334" s="185"/>
      <c r="GN334" s="185"/>
      <c r="GO334" s="185"/>
      <c r="GP334" s="185"/>
      <c r="GQ334" s="185"/>
      <c r="GR334" s="185"/>
      <c r="GS334" s="185"/>
      <c r="GT334" s="185"/>
      <c r="GU334" s="185"/>
      <c r="GV334" s="185"/>
      <c r="GW334" s="185"/>
      <c r="GX334" s="185"/>
      <c r="GY334" s="185"/>
      <c r="GZ334" s="185"/>
      <c r="HA334" s="185"/>
      <c r="HB334" s="185"/>
      <c r="HC334" s="185"/>
      <c r="HD334" s="185"/>
      <c r="HE334" s="185"/>
      <c r="HF334" s="185"/>
      <c r="HG334" s="185"/>
      <c r="HH334" s="185"/>
      <c r="HI334" s="185"/>
      <c r="HJ334" s="185"/>
      <c r="HK334" s="185"/>
      <c r="HL334" s="185"/>
      <c r="HM334" s="185"/>
      <c r="HN334" s="185"/>
      <c r="HO334" s="185"/>
      <c r="HP334" s="185"/>
      <c r="HQ334" s="185"/>
      <c r="HR334" s="185"/>
      <c r="HS334" s="185"/>
      <c r="HT334" s="185"/>
      <c r="HU334" s="185"/>
      <c r="HV334" s="185"/>
      <c r="HW334" s="185"/>
      <c r="HX334" s="185"/>
      <c r="HY334" s="185"/>
      <c r="HZ334" s="185"/>
      <c r="IA334" s="185"/>
      <c r="IB334" s="185"/>
      <c r="IC334" s="185"/>
      <c r="ID334" s="185"/>
      <c r="IE334" s="185"/>
      <c r="IF334" s="185"/>
      <c r="IG334" s="185"/>
      <c r="IH334" s="185"/>
      <c r="II334" s="185"/>
      <c r="IJ334" s="185"/>
      <c r="IK334" s="185"/>
      <c r="IL334" s="185"/>
      <c r="IM334" s="185"/>
      <c r="IN334" s="185"/>
      <c r="IO334" s="185"/>
      <c r="IP334" s="185"/>
      <c r="IQ334" s="185"/>
      <c r="IR334" s="185"/>
      <c r="IS334" s="185"/>
      <c r="IT334" s="185"/>
      <c r="IU334" s="185"/>
      <c r="IV334" s="185"/>
      <c r="IW334" s="185"/>
      <c r="IX334" s="185"/>
      <c r="IY334" s="185"/>
      <c r="IZ334" s="185"/>
      <c r="JA334" s="185"/>
      <c r="JB334" s="185"/>
      <c r="JC334" s="185"/>
      <c r="JD334" s="185"/>
      <c r="JE334" s="185"/>
      <c r="JF334" s="185"/>
      <c r="JG334" s="185"/>
      <c r="JH334" s="185"/>
      <c r="JI334" s="185"/>
      <c r="JJ334" s="185"/>
      <c r="JK334" s="185"/>
      <c r="JL334" s="185"/>
      <c r="JM334" s="185"/>
      <c r="JN334" s="185"/>
      <c r="JO334" s="185"/>
      <c r="JP334" s="185"/>
      <c r="JQ334" s="185"/>
      <c r="JR334" s="185"/>
      <c r="JS334" s="185"/>
      <c r="JT334" s="185"/>
      <c r="JU334" s="185"/>
      <c r="JV334" s="185"/>
      <c r="JW334" s="185"/>
      <c r="JX334" s="185"/>
      <c r="JY334" s="185"/>
      <c r="JZ334" s="185"/>
      <c r="KA334" s="185"/>
      <c r="KB334" s="185"/>
      <c r="KC334" s="185"/>
      <c r="KD334" s="185"/>
      <c r="KE334" s="185"/>
      <c r="KF334" s="185"/>
      <c r="KG334" s="185"/>
      <c r="KH334" s="185"/>
      <c r="KI334" s="185"/>
      <c r="KJ334" s="185"/>
      <c r="KK334" s="185"/>
      <c r="KL334" s="185"/>
      <c r="KM334" s="185"/>
      <c r="KN334" s="185"/>
      <c r="KO334" s="185"/>
      <c r="KP334" s="185"/>
      <c r="KQ334" s="185"/>
      <c r="KR334" s="185"/>
      <c r="KS334" s="185"/>
      <c r="KT334" s="185"/>
      <c r="KU334" s="185"/>
      <c r="KV334" s="185"/>
      <c r="KW334" s="185"/>
      <c r="KX334" s="185"/>
      <c r="KY334" s="185"/>
      <c r="KZ334" s="185"/>
      <c r="LA334" s="185"/>
      <c r="LB334" s="185"/>
      <c r="LC334" s="185"/>
      <c r="LD334" s="185"/>
      <c r="LE334" s="185"/>
      <c r="LF334" s="185"/>
      <c r="LG334" s="185"/>
      <c r="LH334" s="185"/>
      <c r="LI334" s="185"/>
      <c r="LJ334" s="185"/>
      <c r="LK334" s="185"/>
      <c r="LL334" s="185"/>
      <c r="LM334" s="185"/>
      <c r="LN334" s="185"/>
      <c r="LO334" s="185"/>
      <c r="LP334" s="185"/>
      <c r="LQ334" s="185"/>
      <c r="LR334" s="185"/>
      <c r="LS334" s="185"/>
      <c r="LT334" s="185"/>
    </row>
    <row r="335" spans="1:332" ht="15" customHeight="1">
      <c r="A335" s="196" t="str">
        <f t="shared" si="78"/>
        <v>12.5.17</v>
      </c>
      <c r="B335" s="253" t="str">
        <f t="shared" si="78"/>
        <v>Cable blindado 3 x 18</v>
      </c>
      <c r="C335" s="196" t="str">
        <f t="shared" si="78"/>
        <v>ml</v>
      </c>
      <c r="D335" s="196">
        <f t="shared" si="78"/>
        <v>7500</v>
      </c>
      <c r="E335" s="196">
        <f t="shared" si="78"/>
        <v>6336</v>
      </c>
      <c r="F335" s="197">
        <f t="shared" si="83"/>
        <v>47520000</v>
      </c>
      <c r="G335" s="20"/>
      <c r="H335" s="21">
        <f t="shared" si="86"/>
        <v>0</v>
      </c>
      <c r="I335" s="20"/>
      <c r="J335" s="21">
        <f t="shared" si="87"/>
        <v>0</v>
      </c>
      <c r="K335" s="20"/>
      <c r="L335" s="21">
        <f t="shared" si="88"/>
        <v>0</v>
      </c>
      <c r="M335" s="20"/>
      <c r="N335" s="33">
        <f t="shared" si="91"/>
        <v>0</v>
      </c>
      <c r="O335" s="20"/>
      <c r="P335" s="22"/>
      <c r="Q335" s="20"/>
      <c r="R335" s="22"/>
      <c r="S335" s="20"/>
      <c r="T335" s="22"/>
      <c r="U335" s="20"/>
      <c r="V335" s="22"/>
      <c r="W335" s="20"/>
      <c r="X335" s="22"/>
      <c r="Y335" s="20"/>
      <c r="Z335" s="22"/>
      <c r="AA335" s="20"/>
      <c r="AB335" s="22"/>
      <c r="AC335" s="20"/>
      <c r="AD335" s="22"/>
      <c r="AE335" s="20"/>
      <c r="AF335" s="22"/>
      <c r="AG335" s="20"/>
      <c r="AH335" s="22"/>
      <c r="AI335" s="20"/>
      <c r="AJ335" s="22"/>
      <c r="AK335" s="20"/>
      <c r="AL335" s="22"/>
      <c r="AM335" s="20"/>
      <c r="AN335" s="22"/>
      <c r="AO335" s="20"/>
      <c r="AP335" s="22"/>
      <c r="AQ335" s="20"/>
      <c r="AR335" s="22"/>
      <c r="AS335" s="20"/>
      <c r="AT335" s="22"/>
      <c r="AU335" s="20"/>
      <c r="AV335" s="22"/>
      <c r="AW335" s="20"/>
      <c r="AX335" s="22"/>
      <c r="AY335" s="20"/>
      <c r="AZ335" s="22"/>
      <c r="BA335" s="20"/>
      <c r="BB335" s="22"/>
      <c r="BC335" s="20"/>
      <c r="BD335" s="22"/>
      <c r="BE335" s="20"/>
      <c r="BF335" s="22"/>
      <c r="BG335" s="83"/>
      <c r="BH335" s="84"/>
      <c r="BI335" s="20"/>
      <c r="BJ335" s="95"/>
      <c r="BK335" s="20">
        <v>0</v>
      </c>
      <c r="BL335" s="21">
        <f t="shared" si="89"/>
        <v>0</v>
      </c>
      <c r="BM335" s="20"/>
      <c r="BN335" s="95">
        <f t="shared" si="79"/>
        <v>0</v>
      </c>
      <c r="BO335" s="20"/>
      <c r="BP335" s="21">
        <f t="shared" si="90"/>
        <v>0</v>
      </c>
      <c r="BQ335" s="20"/>
      <c r="BR335" s="22"/>
      <c r="BS335" s="20"/>
      <c r="BT335" s="22"/>
      <c r="BU335" s="20"/>
      <c r="BV335" s="22"/>
      <c r="BW335" s="20"/>
      <c r="BX335" s="22"/>
      <c r="BY335" s="20"/>
      <c r="BZ335" s="172"/>
      <c r="CA335" s="20"/>
      <c r="CB335" s="164"/>
      <c r="CC335" s="20"/>
      <c r="CD335" s="178"/>
      <c r="CE335" s="20"/>
      <c r="CF335" s="95"/>
      <c r="CG335" s="20"/>
      <c r="CH335" s="95"/>
      <c r="CI335" s="20"/>
      <c r="CJ335" s="22"/>
      <c r="CK335" s="20"/>
      <c r="CL335" s="22"/>
      <c r="CM335" s="20"/>
      <c r="CN335" s="22"/>
      <c r="CO335" s="20"/>
      <c r="CP335" s="22"/>
      <c r="CQ335" s="20"/>
      <c r="CR335" s="22"/>
      <c r="CS335" s="20"/>
      <c r="CT335" s="22"/>
      <c r="CU335" s="20"/>
      <c r="CV335" s="22"/>
      <c r="CW335" s="20"/>
      <c r="CX335" s="22"/>
      <c r="CY335" s="20"/>
      <c r="CZ335" s="22"/>
      <c r="DA335" s="20"/>
      <c r="DB335" s="22"/>
      <c r="DC335" s="20"/>
      <c r="DD335" s="22"/>
      <c r="DE335" s="20"/>
      <c r="DF335" s="22"/>
      <c r="DG335" s="20"/>
      <c r="DH335" s="22"/>
      <c r="DI335" s="20"/>
      <c r="DJ335" s="22"/>
      <c r="DK335" s="20"/>
      <c r="DL335" s="22"/>
      <c r="DM335" s="20"/>
      <c r="DN335" s="22"/>
      <c r="DO335" s="20"/>
      <c r="DP335" s="22"/>
      <c r="DQ335" s="20"/>
      <c r="DR335" s="22"/>
      <c r="DS335" s="20"/>
      <c r="DT335" s="22"/>
      <c r="DU335" s="20"/>
      <c r="DV335" s="22"/>
      <c r="DW335" s="20"/>
      <c r="DX335" s="22"/>
      <c r="DY335" s="20"/>
      <c r="DZ335" s="22"/>
      <c r="EA335" s="23">
        <f t="shared" si="84"/>
        <v>0</v>
      </c>
      <c r="EB335" s="21">
        <f t="shared" si="80"/>
        <v>0</v>
      </c>
      <c r="EC335" s="193" t="e">
        <f t="shared" si="81"/>
        <v>#REF!</v>
      </c>
      <c r="ED335" s="193">
        <f t="shared" si="82"/>
        <v>0</v>
      </c>
      <c r="EE335" s="194">
        <f t="shared" si="85"/>
        <v>7500</v>
      </c>
      <c r="EF335" s="185"/>
      <c r="EG335" s="185" t="s">
        <v>998</v>
      </c>
      <c r="EH335" s="185" t="s">
        <v>999</v>
      </c>
      <c r="EI335" s="185" t="s">
        <v>530</v>
      </c>
      <c r="EJ335" s="185">
        <v>7500</v>
      </c>
      <c r="EK335" s="185">
        <v>6336</v>
      </c>
      <c r="EL335" s="185"/>
      <c r="EM335" s="185"/>
      <c r="EN335" s="185"/>
      <c r="EO335" s="185"/>
      <c r="EP335" s="185"/>
      <c r="EQ335" s="185"/>
      <c r="ER335" s="185"/>
      <c r="ES335" s="185"/>
      <c r="ET335" s="185"/>
      <c r="EU335" s="185"/>
      <c r="EV335" s="185"/>
      <c r="EW335" s="185"/>
      <c r="EX335" s="185"/>
      <c r="EY335" s="185"/>
      <c r="EZ335" s="185"/>
      <c r="FA335" s="185"/>
      <c r="FB335" s="185"/>
      <c r="FC335" s="185"/>
      <c r="FD335" s="185"/>
      <c r="FE335" s="185"/>
      <c r="FF335" s="185"/>
      <c r="FG335" s="195"/>
      <c r="FH335" s="185"/>
      <c r="FI335" s="185"/>
      <c r="FJ335" s="185"/>
      <c r="FK335" s="185"/>
      <c r="FL335" s="185"/>
      <c r="FM335" s="185"/>
      <c r="FN335" s="185"/>
      <c r="FO335" s="185"/>
      <c r="FP335" s="185"/>
      <c r="FQ335" s="185"/>
      <c r="FR335" s="185"/>
      <c r="FS335" s="185"/>
      <c r="FT335" s="185"/>
      <c r="FU335" s="185"/>
      <c r="FV335" s="185"/>
      <c r="FW335" s="185"/>
      <c r="FX335" s="185"/>
      <c r="FY335" s="185"/>
      <c r="FZ335" s="185"/>
      <c r="GA335" s="185"/>
      <c r="GB335" s="185"/>
      <c r="GC335" s="185"/>
      <c r="GD335" s="185"/>
      <c r="GE335" s="185"/>
      <c r="GF335" s="185"/>
      <c r="GG335" s="185"/>
      <c r="GH335" s="185"/>
      <c r="GI335" s="185"/>
      <c r="GJ335" s="185"/>
      <c r="GK335" s="185"/>
      <c r="GL335" s="185"/>
      <c r="GM335" s="185"/>
      <c r="GN335" s="185"/>
      <c r="GO335" s="185"/>
      <c r="GP335" s="185"/>
      <c r="GQ335" s="185"/>
      <c r="GR335" s="185"/>
      <c r="GS335" s="185"/>
      <c r="GT335" s="185"/>
      <c r="GU335" s="185"/>
      <c r="GV335" s="185"/>
      <c r="GW335" s="185"/>
      <c r="GX335" s="185"/>
      <c r="GY335" s="185"/>
      <c r="GZ335" s="185"/>
      <c r="HA335" s="185"/>
      <c r="HB335" s="185"/>
      <c r="HC335" s="185"/>
      <c r="HD335" s="185"/>
      <c r="HE335" s="185"/>
      <c r="HF335" s="185"/>
      <c r="HG335" s="185"/>
      <c r="HH335" s="185"/>
      <c r="HI335" s="185"/>
      <c r="HJ335" s="185"/>
      <c r="HK335" s="185"/>
      <c r="HL335" s="185"/>
      <c r="HM335" s="185"/>
      <c r="HN335" s="185"/>
      <c r="HO335" s="185"/>
      <c r="HP335" s="185"/>
      <c r="HQ335" s="185"/>
      <c r="HR335" s="185"/>
      <c r="HS335" s="185"/>
      <c r="HT335" s="185"/>
      <c r="HU335" s="185"/>
      <c r="HV335" s="185"/>
      <c r="HW335" s="185"/>
      <c r="HX335" s="185"/>
      <c r="HY335" s="185"/>
      <c r="HZ335" s="185"/>
      <c r="IA335" s="185"/>
      <c r="IB335" s="185"/>
      <c r="IC335" s="185"/>
      <c r="ID335" s="185"/>
      <c r="IE335" s="185"/>
      <c r="IF335" s="185"/>
      <c r="IG335" s="185"/>
      <c r="IH335" s="185"/>
      <c r="II335" s="185"/>
      <c r="IJ335" s="185"/>
      <c r="IK335" s="185"/>
      <c r="IL335" s="185"/>
      <c r="IM335" s="185"/>
      <c r="IN335" s="185"/>
      <c r="IO335" s="185"/>
      <c r="IP335" s="185"/>
      <c r="IQ335" s="185"/>
      <c r="IR335" s="185"/>
      <c r="IS335" s="185"/>
      <c r="IT335" s="185"/>
      <c r="IU335" s="185"/>
      <c r="IV335" s="185"/>
      <c r="IW335" s="185"/>
      <c r="IX335" s="185"/>
      <c r="IY335" s="185"/>
      <c r="IZ335" s="185"/>
      <c r="JA335" s="185"/>
      <c r="JB335" s="185"/>
      <c r="JC335" s="185"/>
      <c r="JD335" s="185"/>
      <c r="JE335" s="185"/>
      <c r="JF335" s="185"/>
      <c r="JG335" s="185"/>
      <c r="JH335" s="185"/>
      <c r="JI335" s="185"/>
      <c r="JJ335" s="185"/>
      <c r="JK335" s="185"/>
      <c r="JL335" s="185"/>
      <c r="JM335" s="185"/>
      <c r="JN335" s="185"/>
      <c r="JO335" s="185"/>
      <c r="JP335" s="185"/>
      <c r="JQ335" s="185"/>
      <c r="JR335" s="185"/>
      <c r="JS335" s="185"/>
      <c r="JT335" s="185"/>
      <c r="JU335" s="185"/>
      <c r="JV335" s="185"/>
      <c r="JW335" s="185"/>
      <c r="JX335" s="185"/>
      <c r="JY335" s="185"/>
      <c r="JZ335" s="185"/>
      <c r="KA335" s="185"/>
      <c r="KB335" s="185"/>
      <c r="KC335" s="185"/>
      <c r="KD335" s="185"/>
      <c r="KE335" s="185"/>
      <c r="KF335" s="185"/>
      <c r="KG335" s="185"/>
      <c r="KH335" s="185"/>
      <c r="KI335" s="185"/>
      <c r="KJ335" s="185"/>
      <c r="KK335" s="185"/>
      <c r="KL335" s="185"/>
      <c r="KM335" s="185"/>
      <c r="KN335" s="185"/>
      <c r="KO335" s="185"/>
      <c r="KP335" s="185"/>
      <c r="KQ335" s="185"/>
      <c r="KR335" s="185"/>
      <c r="KS335" s="185"/>
      <c r="KT335" s="185"/>
      <c r="KU335" s="185"/>
      <c r="KV335" s="185"/>
      <c r="KW335" s="185"/>
      <c r="KX335" s="185"/>
      <c r="KY335" s="185"/>
      <c r="KZ335" s="185"/>
      <c r="LA335" s="185"/>
      <c r="LB335" s="185"/>
      <c r="LC335" s="185"/>
      <c r="LD335" s="185"/>
      <c r="LE335" s="185"/>
      <c r="LF335" s="185"/>
      <c r="LG335" s="185"/>
      <c r="LH335" s="185"/>
      <c r="LI335" s="185"/>
      <c r="LJ335" s="185"/>
      <c r="LK335" s="185"/>
      <c r="LL335" s="185"/>
      <c r="LM335" s="185"/>
      <c r="LN335" s="185"/>
      <c r="LO335" s="185"/>
      <c r="LP335" s="185"/>
      <c r="LQ335" s="185"/>
      <c r="LR335" s="185"/>
      <c r="LS335" s="185"/>
      <c r="LT335" s="185"/>
    </row>
    <row r="336" spans="1:332">
      <c r="A336" s="196" t="str">
        <f t="shared" si="78"/>
        <v>12.5.18</v>
      </c>
      <c r="B336" s="253" t="str">
        <f t="shared" si="78"/>
        <v>Cable vehículo #16</v>
      </c>
      <c r="C336" s="196" t="str">
        <f t="shared" si="78"/>
        <v>ml</v>
      </c>
      <c r="D336" s="196">
        <f t="shared" si="78"/>
        <v>16000</v>
      </c>
      <c r="E336" s="196">
        <f t="shared" si="78"/>
        <v>841.5</v>
      </c>
      <c r="F336" s="197">
        <f t="shared" si="83"/>
        <v>13464000</v>
      </c>
      <c r="G336" s="20"/>
      <c r="H336" s="21">
        <f t="shared" si="86"/>
        <v>0</v>
      </c>
      <c r="I336" s="20"/>
      <c r="J336" s="21">
        <f t="shared" si="87"/>
        <v>0</v>
      </c>
      <c r="K336" s="20"/>
      <c r="L336" s="21">
        <f t="shared" si="88"/>
        <v>0</v>
      </c>
      <c r="M336" s="20"/>
      <c r="N336" s="33">
        <f t="shared" si="91"/>
        <v>0</v>
      </c>
      <c r="O336" s="20"/>
      <c r="P336" s="22"/>
      <c r="Q336" s="20"/>
      <c r="R336" s="22"/>
      <c r="S336" s="20"/>
      <c r="T336" s="22"/>
      <c r="U336" s="20"/>
      <c r="V336" s="22"/>
      <c r="W336" s="20"/>
      <c r="X336" s="22"/>
      <c r="Y336" s="20"/>
      <c r="Z336" s="22"/>
      <c r="AA336" s="20"/>
      <c r="AB336" s="22"/>
      <c r="AC336" s="20"/>
      <c r="AD336" s="22"/>
      <c r="AE336" s="20"/>
      <c r="AF336" s="22"/>
      <c r="AG336" s="20"/>
      <c r="AH336" s="22"/>
      <c r="AI336" s="20"/>
      <c r="AJ336" s="22"/>
      <c r="AK336" s="20"/>
      <c r="AL336" s="22"/>
      <c r="AM336" s="20"/>
      <c r="AN336" s="22"/>
      <c r="AO336" s="20"/>
      <c r="AP336" s="22"/>
      <c r="AQ336" s="20"/>
      <c r="AR336" s="22"/>
      <c r="AS336" s="20"/>
      <c r="AT336" s="22"/>
      <c r="AU336" s="20"/>
      <c r="AV336" s="22"/>
      <c r="AW336" s="20"/>
      <c r="AX336" s="22"/>
      <c r="AY336" s="20"/>
      <c r="AZ336" s="22"/>
      <c r="BA336" s="20"/>
      <c r="BB336" s="22"/>
      <c r="BC336" s="20"/>
      <c r="BD336" s="22"/>
      <c r="BE336" s="20"/>
      <c r="BF336" s="22"/>
      <c r="BG336" s="83"/>
      <c r="BH336" s="84"/>
      <c r="BI336" s="20"/>
      <c r="BJ336" s="95"/>
      <c r="BK336" s="20">
        <v>0</v>
      </c>
      <c r="BL336" s="21">
        <f t="shared" si="89"/>
        <v>0</v>
      </c>
      <c r="BM336" s="20"/>
      <c r="BN336" s="95">
        <f t="shared" si="79"/>
        <v>0</v>
      </c>
      <c r="BO336" s="20"/>
      <c r="BP336" s="21">
        <f t="shared" si="90"/>
        <v>0</v>
      </c>
      <c r="BQ336" s="20"/>
      <c r="BR336" s="22"/>
      <c r="BS336" s="20"/>
      <c r="BT336" s="22"/>
      <c r="BU336" s="20"/>
      <c r="BV336" s="22"/>
      <c r="BW336" s="20"/>
      <c r="BX336" s="22"/>
      <c r="BY336" s="20"/>
      <c r="BZ336" s="172"/>
      <c r="CA336" s="20"/>
      <c r="CB336" s="164"/>
      <c r="CC336" s="20"/>
      <c r="CD336" s="178"/>
      <c r="CE336" s="20"/>
      <c r="CF336" s="95"/>
      <c r="CG336" s="20"/>
      <c r="CH336" s="95"/>
      <c r="CI336" s="20"/>
      <c r="CJ336" s="22"/>
      <c r="CK336" s="20"/>
      <c r="CL336" s="22"/>
      <c r="CM336" s="20"/>
      <c r="CN336" s="22"/>
      <c r="CO336" s="20"/>
      <c r="CP336" s="22"/>
      <c r="CQ336" s="20"/>
      <c r="CR336" s="22"/>
      <c r="CS336" s="20"/>
      <c r="CT336" s="22"/>
      <c r="CU336" s="20"/>
      <c r="CV336" s="22"/>
      <c r="CW336" s="20"/>
      <c r="CX336" s="22"/>
      <c r="CY336" s="20"/>
      <c r="CZ336" s="22"/>
      <c r="DA336" s="20"/>
      <c r="DB336" s="22"/>
      <c r="DC336" s="20"/>
      <c r="DD336" s="22"/>
      <c r="DE336" s="20"/>
      <c r="DF336" s="22"/>
      <c r="DG336" s="20"/>
      <c r="DH336" s="22"/>
      <c r="DI336" s="20"/>
      <c r="DJ336" s="22"/>
      <c r="DK336" s="20"/>
      <c r="DL336" s="22"/>
      <c r="DM336" s="20"/>
      <c r="DN336" s="22"/>
      <c r="DO336" s="20"/>
      <c r="DP336" s="22"/>
      <c r="DQ336" s="20"/>
      <c r="DR336" s="22"/>
      <c r="DS336" s="20"/>
      <c r="DT336" s="22"/>
      <c r="DU336" s="20"/>
      <c r="DV336" s="22"/>
      <c r="DW336" s="20"/>
      <c r="DX336" s="22"/>
      <c r="DY336" s="20"/>
      <c r="DZ336" s="22"/>
      <c r="EA336" s="23">
        <f t="shared" si="84"/>
        <v>0</v>
      </c>
      <c r="EB336" s="21">
        <f t="shared" si="80"/>
        <v>0</v>
      </c>
      <c r="EC336" s="193" t="e">
        <f t="shared" si="81"/>
        <v>#REF!</v>
      </c>
      <c r="ED336" s="193">
        <f t="shared" si="82"/>
        <v>0</v>
      </c>
      <c r="EE336" s="194">
        <f t="shared" si="85"/>
        <v>16000</v>
      </c>
      <c r="EF336" s="185"/>
      <c r="EG336" s="185" t="s">
        <v>1000</v>
      </c>
      <c r="EH336" s="185" t="s">
        <v>1001</v>
      </c>
      <c r="EI336" s="185" t="s">
        <v>530</v>
      </c>
      <c r="EJ336" s="185">
        <v>16000</v>
      </c>
      <c r="EK336" s="185">
        <v>841.5</v>
      </c>
      <c r="EL336" s="185"/>
      <c r="EM336" s="185"/>
      <c r="EN336" s="185"/>
      <c r="EO336" s="185"/>
      <c r="EP336" s="185"/>
      <c r="EQ336" s="185"/>
      <c r="ER336" s="185"/>
      <c r="ES336" s="185"/>
      <c r="ET336" s="185"/>
      <c r="EU336" s="185"/>
      <c r="EV336" s="185"/>
      <c r="EW336" s="185"/>
      <c r="EX336" s="185"/>
      <c r="EY336" s="185"/>
      <c r="EZ336" s="185"/>
      <c r="FA336" s="185"/>
      <c r="FB336" s="185"/>
      <c r="FC336" s="185"/>
      <c r="FD336" s="185"/>
      <c r="FE336" s="185"/>
      <c r="FF336" s="185"/>
      <c r="FG336" s="195"/>
      <c r="FH336" s="185"/>
      <c r="FI336" s="185"/>
      <c r="FJ336" s="185"/>
      <c r="FK336" s="185"/>
      <c r="FL336" s="185"/>
      <c r="FM336" s="185"/>
      <c r="FN336" s="185"/>
      <c r="FO336" s="185"/>
      <c r="FP336" s="185"/>
      <c r="FQ336" s="185"/>
      <c r="FR336" s="185"/>
      <c r="FS336" s="185"/>
      <c r="FT336" s="185"/>
      <c r="FU336" s="185"/>
      <c r="FV336" s="185"/>
      <c r="FW336" s="185"/>
      <c r="FX336" s="185"/>
      <c r="FY336" s="185"/>
      <c r="FZ336" s="185"/>
      <c r="GA336" s="185"/>
      <c r="GB336" s="185"/>
      <c r="GC336" s="185"/>
      <c r="GD336" s="185"/>
      <c r="GE336" s="185"/>
      <c r="GF336" s="185"/>
      <c r="GG336" s="185"/>
      <c r="GH336" s="185"/>
      <c r="GI336" s="185"/>
      <c r="GJ336" s="185"/>
      <c r="GK336" s="185"/>
      <c r="GL336" s="185"/>
      <c r="GM336" s="185"/>
      <c r="GN336" s="185"/>
      <c r="GO336" s="185"/>
      <c r="GP336" s="185"/>
      <c r="GQ336" s="185"/>
      <c r="GR336" s="185"/>
      <c r="GS336" s="185"/>
      <c r="GT336" s="185"/>
      <c r="GU336" s="185"/>
      <c r="GV336" s="185"/>
      <c r="GW336" s="185"/>
      <c r="GX336" s="185"/>
      <c r="GY336" s="185"/>
      <c r="GZ336" s="185"/>
      <c r="HA336" s="185"/>
      <c r="HB336" s="185"/>
      <c r="HC336" s="185"/>
      <c r="HD336" s="185"/>
      <c r="HE336" s="185"/>
      <c r="HF336" s="185"/>
      <c r="HG336" s="185"/>
      <c r="HH336" s="185"/>
      <c r="HI336" s="185"/>
      <c r="HJ336" s="185"/>
      <c r="HK336" s="185"/>
      <c r="HL336" s="185"/>
      <c r="HM336" s="185"/>
      <c r="HN336" s="185"/>
      <c r="HO336" s="185"/>
      <c r="HP336" s="185"/>
      <c r="HQ336" s="185"/>
      <c r="HR336" s="185"/>
      <c r="HS336" s="185"/>
      <c r="HT336" s="185"/>
      <c r="HU336" s="185"/>
      <c r="HV336" s="185"/>
      <c r="HW336" s="185"/>
      <c r="HX336" s="185"/>
      <c r="HY336" s="185"/>
      <c r="HZ336" s="185"/>
      <c r="IA336" s="185"/>
      <c r="IB336" s="185"/>
      <c r="IC336" s="185"/>
      <c r="ID336" s="185"/>
      <c r="IE336" s="185"/>
      <c r="IF336" s="185"/>
      <c r="IG336" s="185"/>
      <c r="IH336" s="185"/>
      <c r="II336" s="185"/>
      <c r="IJ336" s="185"/>
      <c r="IK336" s="185"/>
      <c r="IL336" s="185"/>
      <c r="IM336" s="185"/>
      <c r="IN336" s="185"/>
      <c r="IO336" s="185"/>
      <c r="IP336" s="185"/>
      <c r="IQ336" s="185"/>
      <c r="IR336" s="185"/>
      <c r="IS336" s="185"/>
      <c r="IT336" s="185"/>
      <c r="IU336" s="185"/>
      <c r="IV336" s="185"/>
      <c r="IW336" s="185"/>
      <c r="IX336" s="185"/>
      <c r="IY336" s="185"/>
      <c r="IZ336" s="185"/>
      <c r="JA336" s="185"/>
      <c r="JB336" s="185"/>
      <c r="JC336" s="185"/>
      <c r="JD336" s="185"/>
      <c r="JE336" s="185"/>
      <c r="JF336" s="185"/>
      <c r="JG336" s="185"/>
      <c r="JH336" s="185"/>
      <c r="JI336" s="185"/>
      <c r="JJ336" s="185"/>
      <c r="JK336" s="185"/>
      <c r="JL336" s="185"/>
      <c r="JM336" s="185"/>
      <c r="JN336" s="185"/>
      <c r="JO336" s="185"/>
      <c r="JP336" s="185"/>
      <c r="JQ336" s="185"/>
      <c r="JR336" s="185"/>
      <c r="JS336" s="185"/>
      <c r="JT336" s="185"/>
      <c r="JU336" s="185"/>
      <c r="JV336" s="185"/>
      <c r="JW336" s="185"/>
      <c r="JX336" s="185"/>
      <c r="JY336" s="185"/>
      <c r="JZ336" s="185"/>
      <c r="KA336" s="185"/>
      <c r="KB336" s="185"/>
      <c r="KC336" s="185"/>
      <c r="KD336" s="185"/>
      <c r="KE336" s="185"/>
      <c r="KF336" s="185"/>
      <c r="KG336" s="185"/>
      <c r="KH336" s="185"/>
      <c r="KI336" s="185"/>
      <c r="KJ336" s="185"/>
      <c r="KK336" s="185"/>
      <c r="KL336" s="185"/>
      <c r="KM336" s="185"/>
      <c r="KN336" s="185"/>
      <c r="KO336" s="185"/>
      <c r="KP336" s="185"/>
      <c r="KQ336" s="185"/>
      <c r="KR336" s="185"/>
      <c r="KS336" s="185"/>
      <c r="KT336" s="185"/>
      <c r="KU336" s="185"/>
      <c r="KV336" s="185"/>
      <c r="KW336" s="185"/>
      <c r="KX336" s="185"/>
      <c r="KY336" s="185"/>
      <c r="KZ336" s="185"/>
      <c r="LA336" s="185"/>
      <c r="LB336" s="185"/>
      <c r="LC336" s="185"/>
      <c r="LD336" s="185"/>
      <c r="LE336" s="185"/>
      <c r="LF336" s="185"/>
      <c r="LG336" s="185"/>
      <c r="LH336" s="185"/>
      <c r="LI336" s="185"/>
      <c r="LJ336" s="185"/>
      <c r="LK336" s="185"/>
      <c r="LL336" s="185"/>
      <c r="LM336" s="185"/>
      <c r="LN336" s="185"/>
      <c r="LO336" s="185"/>
      <c r="LP336" s="185"/>
      <c r="LQ336" s="185"/>
      <c r="LR336" s="185"/>
      <c r="LS336" s="185"/>
      <c r="LT336" s="185"/>
    </row>
    <row r="337" spans="1:332" ht="15" customHeight="1">
      <c r="A337" s="196" t="str">
        <f t="shared" si="78"/>
        <v>12.5.19</v>
      </c>
      <c r="B337" s="253" t="str">
        <f t="shared" si="78"/>
        <v>Tubería IMC 1/2”</v>
      </c>
      <c r="C337" s="196" t="str">
        <f t="shared" si="78"/>
        <v>ml</v>
      </c>
      <c r="D337" s="196">
        <f t="shared" si="78"/>
        <v>4500</v>
      </c>
      <c r="E337" s="196">
        <f t="shared" si="78"/>
        <v>24502.5</v>
      </c>
      <c r="F337" s="197">
        <f t="shared" si="83"/>
        <v>110261250</v>
      </c>
      <c r="G337" s="20"/>
      <c r="H337" s="21">
        <f t="shared" si="86"/>
        <v>0</v>
      </c>
      <c r="I337" s="20"/>
      <c r="J337" s="21">
        <f t="shared" si="87"/>
        <v>0</v>
      </c>
      <c r="K337" s="20"/>
      <c r="L337" s="21">
        <f t="shared" si="88"/>
        <v>0</v>
      </c>
      <c r="M337" s="20"/>
      <c r="N337" s="33">
        <f t="shared" si="91"/>
        <v>0</v>
      </c>
      <c r="O337" s="20"/>
      <c r="P337" s="22"/>
      <c r="Q337" s="20"/>
      <c r="R337" s="22"/>
      <c r="S337" s="20"/>
      <c r="T337" s="22"/>
      <c r="U337" s="20"/>
      <c r="V337" s="22"/>
      <c r="W337" s="20"/>
      <c r="X337" s="22"/>
      <c r="Y337" s="20"/>
      <c r="Z337" s="22"/>
      <c r="AA337" s="20"/>
      <c r="AB337" s="22"/>
      <c r="AC337" s="20"/>
      <c r="AD337" s="22"/>
      <c r="AE337" s="20"/>
      <c r="AF337" s="22"/>
      <c r="AG337" s="20"/>
      <c r="AH337" s="22"/>
      <c r="AI337" s="20"/>
      <c r="AJ337" s="22"/>
      <c r="AK337" s="20"/>
      <c r="AL337" s="22"/>
      <c r="AM337" s="20"/>
      <c r="AN337" s="22"/>
      <c r="AO337" s="20"/>
      <c r="AP337" s="22"/>
      <c r="AQ337" s="20"/>
      <c r="AR337" s="22"/>
      <c r="AS337" s="20"/>
      <c r="AT337" s="22"/>
      <c r="AU337" s="20"/>
      <c r="AV337" s="22"/>
      <c r="AW337" s="20"/>
      <c r="AX337" s="22"/>
      <c r="AY337" s="20"/>
      <c r="AZ337" s="22"/>
      <c r="BA337" s="20"/>
      <c r="BB337" s="22"/>
      <c r="BC337" s="20"/>
      <c r="BD337" s="22"/>
      <c r="BE337" s="20"/>
      <c r="BF337" s="22"/>
      <c r="BG337" s="83"/>
      <c r="BH337" s="84"/>
      <c r="BI337" s="20"/>
      <c r="BJ337" s="95"/>
      <c r="BK337" s="20">
        <v>0</v>
      </c>
      <c r="BL337" s="21">
        <f t="shared" si="89"/>
        <v>0</v>
      </c>
      <c r="BM337" s="20"/>
      <c r="BN337" s="95">
        <f t="shared" si="79"/>
        <v>0</v>
      </c>
      <c r="BO337" s="20"/>
      <c r="BP337" s="21">
        <f t="shared" si="90"/>
        <v>0</v>
      </c>
      <c r="BQ337" s="20"/>
      <c r="BR337" s="22"/>
      <c r="BS337" s="20"/>
      <c r="BT337" s="22"/>
      <c r="BU337" s="20"/>
      <c r="BV337" s="22"/>
      <c r="BW337" s="20"/>
      <c r="BX337" s="22"/>
      <c r="BY337" s="20"/>
      <c r="BZ337" s="172"/>
      <c r="CA337" s="20"/>
      <c r="CB337" s="164"/>
      <c r="CC337" s="20"/>
      <c r="CD337" s="178"/>
      <c r="CE337" s="20"/>
      <c r="CF337" s="95"/>
      <c r="CG337" s="20"/>
      <c r="CH337" s="95"/>
      <c r="CI337" s="20"/>
      <c r="CJ337" s="22"/>
      <c r="CK337" s="20"/>
      <c r="CL337" s="22"/>
      <c r="CM337" s="20"/>
      <c r="CN337" s="22"/>
      <c r="CO337" s="20"/>
      <c r="CP337" s="22"/>
      <c r="CQ337" s="20"/>
      <c r="CR337" s="22"/>
      <c r="CS337" s="20"/>
      <c r="CT337" s="22"/>
      <c r="CU337" s="20"/>
      <c r="CV337" s="22"/>
      <c r="CW337" s="20"/>
      <c r="CX337" s="22"/>
      <c r="CY337" s="20"/>
      <c r="CZ337" s="22"/>
      <c r="DA337" s="20"/>
      <c r="DB337" s="22"/>
      <c r="DC337" s="20"/>
      <c r="DD337" s="22"/>
      <c r="DE337" s="20"/>
      <c r="DF337" s="22"/>
      <c r="DG337" s="20"/>
      <c r="DH337" s="22"/>
      <c r="DI337" s="20"/>
      <c r="DJ337" s="22"/>
      <c r="DK337" s="20"/>
      <c r="DL337" s="22"/>
      <c r="DM337" s="20"/>
      <c r="DN337" s="22"/>
      <c r="DO337" s="20"/>
      <c r="DP337" s="22"/>
      <c r="DQ337" s="20"/>
      <c r="DR337" s="22"/>
      <c r="DS337" s="20"/>
      <c r="DT337" s="22"/>
      <c r="DU337" s="20"/>
      <c r="DV337" s="22"/>
      <c r="DW337" s="20"/>
      <c r="DX337" s="22"/>
      <c r="DY337" s="20"/>
      <c r="DZ337" s="22"/>
      <c r="EA337" s="23">
        <f t="shared" si="84"/>
        <v>0</v>
      </c>
      <c r="EB337" s="21">
        <f t="shared" si="80"/>
        <v>0</v>
      </c>
      <c r="EC337" s="193" t="e">
        <f t="shared" si="81"/>
        <v>#REF!</v>
      </c>
      <c r="ED337" s="193">
        <f t="shared" si="82"/>
        <v>0</v>
      </c>
      <c r="EE337" s="194">
        <f t="shared" si="85"/>
        <v>4500</v>
      </c>
      <c r="EF337" s="185"/>
      <c r="EG337" s="185" t="s">
        <v>1002</v>
      </c>
      <c r="EH337" s="185" t="s">
        <v>1003</v>
      </c>
      <c r="EI337" s="185" t="s">
        <v>530</v>
      </c>
      <c r="EJ337" s="185">
        <v>4500</v>
      </c>
      <c r="EK337" s="185">
        <v>24502.5</v>
      </c>
      <c r="EL337" s="185"/>
      <c r="EM337" s="185"/>
      <c r="EN337" s="185"/>
      <c r="EO337" s="185"/>
      <c r="EP337" s="185"/>
      <c r="EQ337" s="185"/>
      <c r="ER337" s="185"/>
      <c r="ES337" s="185"/>
      <c r="ET337" s="185"/>
      <c r="EU337" s="185"/>
      <c r="EV337" s="185"/>
      <c r="EW337" s="185"/>
      <c r="EX337" s="185"/>
      <c r="EY337" s="185"/>
      <c r="EZ337" s="185"/>
      <c r="FA337" s="185"/>
      <c r="FB337" s="185"/>
      <c r="FC337" s="185"/>
      <c r="FD337" s="185"/>
      <c r="FE337" s="185"/>
      <c r="FF337" s="185"/>
      <c r="FG337" s="195"/>
      <c r="FH337" s="185"/>
      <c r="FI337" s="185"/>
      <c r="FJ337" s="185"/>
      <c r="FK337" s="185"/>
      <c r="FL337" s="185"/>
      <c r="FM337" s="185"/>
      <c r="FN337" s="185"/>
      <c r="FO337" s="185"/>
      <c r="FP337" s="185"/>
      <c r="FQ337" s="185"/>
      <c r="FR337" s="185"/>
      <c r="FS337" s="185"/>
      <c r="FT337" s="185"/>
      <c r="FU337" s="185"/>
      <c r="FV337" s="185"/>
      <c r="FW337" s="185"/>
      <c r="FX337" s="185"/>
      <c r="FY337" s="185"/>
      <c r="FZ337" s="185"/>
      <c r="GA337" s="185"/>
      <c r="GB337" s="185"/>
      <c r="GC337" s="185"/>
      <c r="GD337" s="185"/>
      <c r="GE337" s="185"/>
      <c r="GF337" s="185"/>
      <c r="GG337" s="185"/>
      <c r="GH337" s="185"/>
      <c r="GI337" s="185"/>
      <c r="GJ337" s="185"/>
      <c r="GK337" s="185"/>
      <c r="GL337" s="185"/>
      <c r="GM337" s="185"/>
      <c r="GN337" s="185"/>
      <c r="GO337" s="185"/>
      <c r="GP337" s="185"/>
      <c r="GQ337" s="185"/>
      <c r="GR337" s="185"/>
      <c r="GS337" s="185"/>
      <c r="GT337" s="185"/>
      <c r="GU337" s="185"/>
      <c r="GV337" s="185"/>
      <c r="GW337" s="185"/>
      <c r="GX337" s="185"/>
      <c r="GY337" s="185"/>
      <c r="GZ337" s="185"/>
      <c r="HA337" s="185"/>
      <c r="HB337" s="185"/>
      <c r="HC337" s="185"/>
      <c r="HD337" s="185"/>
      <c r="HE337" s="185"/>
      <c r="HF337" s="185"/>
      <c r="HG337" s="185"/>
      <c r="HH337" s="185"/>
      <c r="HI337" s="185"/>
      <c r="HJ337" s="185"/>
      <c r="HK337" s="185"/>
      <c r="HL337" s="185"/>
      <c r="HM337" s="185"/>
      <c r="HN337" s="185"/>
      <c r="HO337" s="185"/>
      <c r="HP337" s="185"/>
      <c r="HQ337" s="185"/>
      <c r="HR337" s="185"/>
      <c r="HS337" s="185"/>
      <c r="HT337" s="185"/>
      <c r="HU337" s="185"/>
      <c r="HV337" s="185"/>
      <c r="HW337" s="185"/>
      <c r="HX337" s="185"/>
      <c r="HY337" s="185"/>
      <c r="HZ337" s="185"/>
      <c r="IA337" s="185"/>
      <c r="IB337" s="185"/>
      <c r="IC337" s="185"/>
      <c r="ID337" s="185"/>
      <c r="IE337" s="185"/>
      <c r="IF337" s="185"/>
      <c r="IG337" s="185"/>
      <c r="IH337" s="185"/>
      <c r="II337" s="185"/>
      <c r="IJ337" s="185"/>
      <c r="IK337" s="185"/>
      <c r="IL337" s="185"/>
      <c r="IM337" s="185"/>
      <c r="IN337" s="185"/>
      <c r="IO337" s="185"/>
      <c r="IP337" s="185"/>
      <c r="IQ337" s="185"/>
      <c r="IR337" s="185"/>
      <c r="IS337" s="185"/>
      <c r="IT337" s="185"/>
      <c r="IU337" s="185"/>
      <c r="IV337" s="185"/>
      <c r="IW337" s="185"/>
      <c r="IX337" s="185"/>
      <c r="IY337" s="185"/>
      <c r="IZ337" s="185"/>
      <c r="JA337" s="185"/>
      <c r="JB337" s="185"/>
      <c r="JC337" s="185"/>
      <c r="JD337" s="185"/>
      <c r="JE337" s="185"/>
      <c r="JF337" s="185"/>
      <c r="JG337" s="185"/>
      <c r="JH337" s="185"/>
      <c r="JI337" s="185"/>
      <c r="JJ337" s="185"/>
      <c r="JK337" s="185"/>
      <c r="JL337" s="185"/>
      <c r="JM337" s="185"/>
      <c r="JN337" s="185"/>
      <c r="JO337" s="185"/>
      <c r="JP337" s="185"/>
      <c r="JQ337" s="185"/>
      <c r="JR337" s="185"/>
      <c r="JS337" s="185"/>
      <c r="JT337" s="185"/>
      <c r="JU337" s="185"/>
      <c r="JV337" s="185"/>
      <c r="JW337" s="185"/>
      <c r="JX337" s="185"/>
      <c r="JY337" s="185"/>
      <c r="JZ337" s="185"/>
      <c r="KA337" s="185"/>
      <c r="KB337" s="185"/>
      <c r="KC337" s="185"/>
      <c r="KD337" s="185"/>
      <c r="KE337" s="185"/>
      <c r="KF337" s="185"/>
      <c r="KG337" s="185"/>
      <c r="KH337" s="185"/>
      <c r="KI337" s="185"/>
      <c r="KJ337" s="185"/>
      <c r="KK337" s="185"/>
      <c r="KL337" s="185"/>
      <c r="KM337" s="185"/>
      <c r="KN337" s="185"/>
      <c r="KO337" s="185"/>
      <c r="KP337" s="185"/>
      <c r="KQ337" s="185"/>
      <c r="KR337" s="185"/>
      <c r="KS337" s="185"/>
      <c r="KT337" s="185"/>
      <c r="KU337" s="185"/>
      <c r="KV337" s="185"/>
      <c r="KW337" s="185"/>
      <c r="KX337" s="185"/>
      <c r="KY337" s="185"/>
      <c r="KZ337" s="185"/>
      <c r="LA337" s="185"/>
      <c r="LB337" s="185"/>
      <c r="LC337" s="185"/>
      <c r="LD337" s="185"/>
      <c r="LE337" s="185"/>
      <c r="LF337" s="185"/>
      <c r="LG337" s="185"/>
      <c r="LH337" s="185"/>
      <c r="LI337" s="185"/>
      <c r="LJ337" s="185"/>
      <c r="LK337" s="185"/>
      <c r="LL337" s="185"/>
      <c r="LM337" s="185"/>
      <c r="LN337" s="185"/>
      <c r="LO337" s="185"/>
      <c r="LP337" s="185"/>
      <c r="LQ337" s="185"/>
      <c r="LR337" s="185"/>
      <c r="LS337" s="185"/>
      <c r="LT337" s="185"/>
    </row>
    <row r="338" spans="1:332">
      <c r="A338" s="196" t="str">
        <f t="shared" ref="A338:E388" si="92">EG338</f>
        <v>12.5.20</v>
      </c>
      <c r="B338" s="253" t="str">
        <f t="shared" si="92"/>
        <v xml:space="preserve">Válvula tres vías 2 1/2", control proporcional </v>
      </c>
      <c r="C338" s="196" t="str">
        <f t="shared" si="92"/>
        <v>und</v>
      </c>
      <c r="D338" s="196">
        <f t="shared" si="92"/>
        <v>6</v>
      </c>
      <c r="E338" s="196">
        <f t="shared" si="92"/>
        <v>1732500</v>
      </c>
      <c r="F338" s="197">
        <f t="shared" si="83"/>
        <v>10395000</v>
      </c>
      <c r="G338" s="20"/>
      <c r="H338" s="21">
        <f t="shared" si="86"/>
        <v>0</v>
      </c>
      <c r="I338" s="20"/>
      <c r="J338" s="21">
        <f t="shared" si="87"/>
        <v>0</v>
      </c>
      <c r="K338" s="20"/>
      <c r="L338" s="21">
        <f t="shared" si="88"/>
        <v>0</v>
      </c>
      <c r="M338" s="20"/>
      <c r="N338" s="33">
        <f t="shared" si="91"/>
        <v>0</v>
      </c>
      <c r="O338" s="20"/>
      <c r="P338" s="22"/>
      <c r="Q338" s="20"/>
      <c r="R338" s="22"/>
      <c r="S338" s="20"/>
      <c r="T338" s="22"/>
      <c r="U338" s="20"/>
      <c r="V338" s="22"/>
      <c r="W338" s="20"/>
      <c r="X338" s="22"/>
      <c r="Y338" s="20"/>
      <c r="Z338" s="22"/>
      <c r="AA338" s="20"/>
      <c r="AB338" s="22"/>
      <c r="AC338" s="20"/>
      <c r="AD338" s="22"/>
      <c r="AE338" s="20"/>
      <c r="AF338" s="22"/>
      <c r="AG338" s="20"/>
      <c r="AH338" s="22"/>
      <c r="AI338" s="20"/>
      <c r="AJ338" s="22"/>
      <c r="AK338" s="20"/>
      <c r="AL338" s="22"/>
      <c r="AM338" s="20"/>
      <c r="AN338" s="22"/>
      <c r="AO338" s="20"/>
      <c r="AP338" s="22"/>
      <c r="AQ338" s="20"/>
      <c r="AR338" s="22"/>
      <c r="AS338" s="20"/>
      <c r="AT338" s="22"/>
      <c r="AU338" s="20"/>
      <c r="AV338" s="22"/>
      <c r="AW338" s="20"/>
      <c r="AX338" s="22"/>
      <c r="AY338" s="20"/>
      <c r="AZ338" s="22"/>
      <c r="BA338" s="20"/>
      <c r="BB338" s="22"/>
      <c r="BC338" s="20"/>
      <c r="BD338" s="22"/>
      <c r="BE338" s="20"/>
      <c r="BF338" s="22"/>
      <c r="BG338" s="83"/>
      <c r="BH338" s="84"/>
      <c r="BI338" s="20"/>
      <c r="BJ338" s="95"/>
      <c r="BK338" s="20">
        <v>0</v>
      </c>
      <c r="BL338" s="21">
        <f t="shared" si="89"/>
        <v>0</v>
      </c>
      <c r="BM338" s="20"/>
      <c r="BN338" s="95">
        <f t="shared" si="79"/>
        <v>0</v>
      </c>
      <c r="BO338" s="20"/>
      <c r="BP338" s="21">
        <f t="shared" si="90"/>
        <v>0</v>
      </c>
      <c r="BQ338" s="20"/>
      <c r="BR338" s="22"/>
      <c r="BS338" s="20"/>
      <c r="BT338" s="22"/>
      <c r="BU338" s="20"/>
      <c r="BV338" s="22"/>
      <c r="BW338" s="20"/>
      <c r="BX338" s="22"/>
      <c r="BY338" s="20"/>
      <c r="BZ338" s="172"/>
      <c r="CA338" s="20"/>
      <c r="CB338" s="164"/>
      <c r="CC338" s="20"/>
      <c r="CD338" s="178"/>
      <c r="CE338" s="20"/>
      <c r="CF338" s="95"/>
      <c r="CG338" s="20"/>
      <c r="CH338" s="95"/>
      <c r="CI338" s="20"/>
      <c r="CJ338" s="22"/>
      <c r="CK338" s="20"/>
      <c r="CL338" s="22"/>
      <c r="CM338" s="20"/>
      <c r="CN338" s="22"/>
      <c r="CO338" s="20"/>
      <c r="CP338" s="22"/>
      <c r="CQ338" s="20"/>
      <c r="CR338" s="22"/>
      <c r="CS338" s="20"/>
      <c r="CT338" s="22"/>
      <c r="CU338" s="20"/>
      <c r="CV338" s="22"/>
      <c r="CW338" s="20"/>
      <c r="CX338" s="22"/>
      <c r="CY338" s="20"/>
      <c r="CZ338" s="22"/>
      <c r="DA338" s="20"/>
      <c r="DB338" s="22"/>
      <c r="DC338" s="20"/>
      <c r="DD338" s="22"/>
      <c r="DE338" s="20"/>
      <c r="DF338" s="22"/>
      <c r="DG338" s="20"/>
      <c r="DH338" s="22"/>
      <c r="DI338" s="20"/>
      <c r="DJ338" s="22"/>
      <c r="DK338" s="20"/>
      <c r="DL338" s="22"/>
      <c r="DM338" s="20"/>
      <c r="DN338" s="22"/>
      <c r="DO338" s="20"/>
      <c r="DP338" s="22"/>
      <c r="DQ338" s="20"/>
      <c r="DR338" s="22"/>
      <c r="DS338" s="20"/>
      <c r="DT338" s="22"/>
      <c r="DU338" s="20"/>
      <c r="DV338" s="22"/>
      <c r="DW338" s="20"/>
      <c r="DX338" s="22"/>
      <c r="DY338" s="20"/>
      <c r="DZ338" s="22"/>
      <c r="EA338" s="23">
        <f t="shared" si="84"/>
        <v>0</v>
      </c>
      <c r="EB338" s="21">
        <f t="shared" si="80"/>
        <v>0</v>
      </c>
      <c r="EC338" s="193" t="e">
        <f t="shared" si="81"/>
        <v>#REF!</v>
      </c>
      <c r="ED338" s="193">
        <f t="shared" si="82"/>
        <v>0</v>
      </c>
      <c r="EE338" s="194">
        <f t="shared" si="85"/>
        <v>6</v>
      </c>
      <c r="EF338" s="185"/>
      <c r="EG338" s="185" t="s">
        <v>1004</v>
      </c>
      <c r="EH338" s="185" t="s">
        <v>1005</v>
      </c>
      <c r="EI338" s="185" t="s">
        <v>961</v>
      </c>
      <c r="EJ338" s="185">
        <v>6</v>
      </c>
      <c r="EK338" s="185">
        <v>1732500</v>
      </c>
      <c r="EL338" s="185"/>
      <c r="EM338" s="185"/>
      <c r="EN338" s="185"/>
      <c r="EO338" s="185"/>
      <c r="EP338" s="185"/>
      <c r="EQ338" s="185"/>
      <c r="ER338" s="185"/>
      <c r="ES338" s="185"/>
      <c r="ET338" s="185"/>
      <c r="EU338" s="185"/>
      <c r="EV338" s="185"/>
      <c r="EW338" s="185"/>
      <c r="EX338" s="185"/>
      <c r="EY338" s="185"/>
      <c r="EZ338" s="185"/>
      <c r="FA338" s="185"/>
      <c r="FB338" s="185"/>
      <c r="FC338" s="185"/>
      <c r="FD338" s="185"/>
      <c r="FE338" s="185"/>
      <c r="FF338" s="185"/>
      <c r="FG338" s="195"/>
      <c r="FH338" s="185"/>
      <c r="FI338" s="185"/>
      <c r="FJ338" s="185"/>
      <c r="FK338" s="185"/>
      <c r="FL338" s="185"/>
      <c r="FM338" s="185"/>
      <c r="FN338" s="185"/>
      <c r="FO338" s="185"/>
      <c r="FP338" s="185"/>
      <c r="FQ338" s="185"/>
      <c r="FR338" s="185"/>
      <c r="FS338" s="185"/>
      <c r="FT338" s="185"/>
      <c r="FU338" s="185"/>
      <c r="FV338" s="185"/>
      <c r="FW338" s="185"/>
      <c r="FX338" s="185"/>
      <c r="FY338" s="185"/>
      <c r="FZ338" s="185"/>
      <c r="GA338" s="185"/>
      <c r="GB338" s="185"/>
      <c r="GC338" s="185"/>
      <c r="GD338" s="185"/>
      <c r="GE338" s="185"/>
      <c r="GF338" s="185"/>
      <c r="GG338" s="185"/>
      <c r="GH338" s="185"/>
      <c r="GI338" s="185"/>
      <c r="GJ338" s="185"/>
      <c r="GK338" s="185"/>
      <c r="GL338" s="185"/>
      <c r="GM338" s="185"/>
      <c r="GN338" s="185"/>
      <c r="GO338" s="185"/>
      <c r="GP338" s="185"/>
      <c r="GQ338" s="185"/>
      <c r="GR338" s="185"/>
      <c r="GS338" s="185"/>
      <c r="GT338" s="185"/>
      <c r="GU338" s="185"/>
      <c r="GV338" s="185"/>
      <c r="GW338" s="185"/>
      <c r="GX338" s="185"/>
      <c r="GY338" s="185"/>
      <c r="GZ338" s="185"/>
      <c r="HA338" s="185"/>
      <c r="HB338" s="185"/>
      <c r="HC338" s="185"/>
      <c r="HD338" s="185"/>
      <c r="HE338" s="185"/>
      <c r="HF338" s="185"/>
      <c r="HG338" s="185"/>
      <c r="HH338" s="185"/>
      <c r="HI338" s="185"/>
      <c r="HJ338" s="185"/>
      <c r="HK338" s="185"/>
      <c r="HL338" s="185"/>
      <c r="HM338" s="185"/>
      <c r="HN338" s="185"/>
      <c r="HO338" s="185"/>
      <c r="HP338" s="185"/>
      <c r="HQ338" s="185"/>
      <c r="HR338" s="185"/>
      <c r="HS338" s="185"/>
      <c r="HT338" s="185"/>
      <c r="HU338" s="185"/>
      <c r="HV338" s="185"/>
      <c r="HW338" s="185"/>
      <c r="HX338" s="185"/>
      <c r="HY338" s="185"/>
      <c r="HZ338" s="185"/>
      <c r="IA338" s="185"/>
      <c r="IB338" s="185"/>
      <c r="IC338" s="185"/>
      <c r="ID338" s="185"/>
      <c r="IE338" s="185"/>
      <c r="IF338" s="185"/>
      <c r="IG338" s="185"/>
      <c r="IH338" s="185"/>
      <c r="II338" s="185"/>
      <c r="IJ338" s="185"/>
      <c r="IK338" s="185"/>
      <c r="IL338" s="185"/>
      <c r="IM338" s="185"/>
      <c r="IN338" s="185"/>
      <c r="IO338" s="185"/>
      <c r="IP338" s="185"/>
      <c r="IQ338" s="185"/>
      <c r="IR338" s="185"/>
      <c r="IS338" s="185"/>
      <c r="IT338" s="185"/>
      <c r="IU338" s="185"/>
      <c r="IV338" s="185"/>
      <c r="IW338" s="185"/>
      <c r="IX338" s="185"/>
      <c r="IY338" s="185"/>
      <c r="IZ338" s="185"/>
      <c r="JA338" s="185"/>
      <c r="JB338" s="185"/>
      <c r="JC338" s="185"/>
      <c r="JD338" s="185"/>
      <c r="JE338" s="185"/>
      <c r="JF338" s="185"/>
      <c r="JG338" s="185"/>
      <c r="JH338" s="185"/>
      <c r="JI338" s="185"/>
      <c r="JJ338" s="185"/>
      <c r="JK338" s="185"/>
      <c r="JL338" s="185"/>
      <c r="JM338" s="185"/>
      <c r="JN338" s="185"/>
      <c r="JO338" s="185"/>
      <c r="JP338" s="185"/>
      <c r="JQ338" s="185"/>
      <c r="JR338" s="185"/>
      <c r="JS338" s="185"/>
      <c r="JT338" s="185"/>
      <c r="JU338" s="185"/>
      <c r="JV338" s="185"/>
      <c r="JW338" s="185"/>
      <c r="JX338" s="185"/>
      <c r="JY338" s="185"/>
      <c r="JZ338" s="185"/>
      <c r="KA338" s="185"/>
      <c r="KB338" s="185"/>
      <c r="KC338" s="185"/>
      <c r="KD338" s="185"/>
      <c r="KE338" s="185"/>
      <c r="KF338" s="185"/>
      <c r="KG338" s="185"/>
      <c r="KH338" s="185"/>
      <c r="KI338" s="185"/>
      <c r="KJ338" s="185"/>
      <c r="KK338" s="185"/>
      <c r="KL338" s="185"/>
      <c r="KM338" s="185"/>
      <c r="KN338" s="185"/>
      <c r="KO338" s="185"/>
      <c r="KP338" s="185"/>
      <c r="KQ338" s="185"/>
      <c r="KR338" s="185"/>
      <c r="KS338" s="185"/>
      <c r="KT338" s="185"/>
      <c r="KU338" s="185"/>
      <c r="KV338" s="185"/>
      <c r="KW338" s="185"/>
      <c r="KX338" s="185"/>
      <c r="KY338" s="185"/>
      <c r="KZ338" s="185"/>
      <c r="LA338" s="185"/>
      <c r="LB338" s="185"/>
      <c r="LC338" s="185"/>
      <c r="LD338" s="185"/>
      <c r="LE338" s="185"/>
      <c r="LF338" s="185"/>
      <c r="LG338" s="185"/>
      <c r="LH338" s="185"/>
      <c r="LI338" s="185"/>
      <c r="LJ338" s="185"/>
      <c r="LK338" s="185"/>
      <c r="LL338" s="185"/>
      <c r="LM338" s="185"/>
      <c r="LN338" s="185"/>
      <c r="LO338" s="185"/>
      <c r="LP338" s="185"/>
      <c r="LQ338" s="185"/>
      <c r="LR338" s="185"/>
      <c r="LS338" s="185"/>
      <c r="LT338" s="185"/>
    </row>
    <row r="339" spans="1:332" ht="15" customHeight="1">
      <c r="A339" s="196" t="str">
        <f t="shared" si="92"/>
        <v>12.5.21</v>
      </c>
      <c r="B339" s="253" t="str">
        <f t="shared" si="92"/>
        <v xml:space="preserve">Válvula tres vías 2", control proporcional </v>
      </c>
      <c r="C339" s="196" t="str">
        <f t="shared" si="92"/>
        <v>und</v>
      </c>
      <c r="D339" s="196">
        <f t="shared" si="92"/>
        <v>2</v>
      </c>
      <c r="E339" s="196">
        <f t="shared" si="92"/>
        <v>1633500</v>
      </c>
      <c r="F339" s="197">
        <f t="shared" si="83"/>
        <v>3267000</v>
      </c>
      <c r="G339" s="20"/>
      <c r="H339" s="21">
        <f t="shared" si="86"/>
        <v>0</v>
      </c>
      <c r="I339" s="20"/>
      <c r="J339" s="21">
        <f t="shared" si="87"/>
        <v>0</v>
      </c>
      <c r="K339" s="20"/>
      <c r="L339" s="21">
        <f t="shared" si="88"/>
        <v>0</v>
      </c>
      <c r="M339" s="20"/>
      <c r="N339" s="33">
        <f t="shared" si="91"/>
        <v>0</v>
      </c>
      <c r="O339" s="20"/>
      <c r="P339" s="22"/>
      <c r="Q339" s="20"/>
      <c r="R339" s="22"/>
      <c r="S339" s="20"/>
      <c r="T339" s="22"/>
      <c r="U339" s="20"/>
      <c r="V339" s="22"/>
      <c r="W339" s="20"/>
      <c r="X339" s="22"/>
      <c r="Y339" s="20"/>
      <c r="Z339" s="22"/>
      <c r="AA339" s="20"/>
      <c r="AB339" s="22"/>
      <c r="AC339" s="20"/>
      <c r="AD339" s="22"/>
      <c r="AE339" s="20"/>
      <c r="AF339" s="22"/>
      <c r="AG339" s="20"/>
      <c r="AH339" s="22"/>
      <c r="AI339" s="20"/>
      <c r="AJ339" s="22"/>
      <c r="AK339" s="20"/>
      <c r="AL339" s="22"/>
      <c r="AM339" s="20"/>
      <c r="AN339" s="22"/>
      <c r="AO339" s="20"/>
      <c r="AP339" s="22"/>
      <c r="AQ339" s="20"/>
      <c r="AR339" s="22"/>
      <c r="AS339" s="20"/>
      <c r="AT339" s="22"/>
      <c r="AU339" s="20"/>
      <c r="AV339" s="22"/>
      <c r="AW339" s="20"/>
      <c r="AX339" s="22"/>
      <c r="AY339" s="20"/>
      <c r="AZ339" s="22"/>
      <c r="BA339" s="20"/>
      <c r="BB339" s="22"/>
      <c r="BC339" s="20"/>
      <c r="BD339" s="22"/>
      <c r="BE339" s="20"/>
      <c r="BF339" s="22"/>
      <c r="BG339" s="83"/>
      <c r="BH339" s="84"/>
      <c r="BI339" s="20"/>
      <c r="BJ339" s="95"/>
      <c r="BK339" s="20">
        <v>0</v>
      </c>
      <c r="BL339" s="21">
        <f t="shared" si="89"/>
        <v>0</v>
      </c>
      <c r="BM339" s="20"/>
      <c r="BN339" s="95">
        <f t="shared" si="79"/>
        <v>0</v>
      </c>
      <c r="BO339" s="20"/>
      <c r="BP339" s="21">
        <f t="shared" si="90"/>
        <v>0</v>
      </c>
      <c r="BQ339" s="20"/>
      <c r="BR339" s="22"/>
      <c r="BS339" s="20"/>
      <c r="BT339" s="22"/>
      <c r="BU339" s="20"/>
      <c r="BV339" s="22"/>
      <c r="BW339" s="20"/>
      <c r="BX339" s="22"/>
      <c r="BY339" s="20"/>
      <c r="BZ339" s="172"/>
      <c r="CA339" s="20"/>
      <c r="CB339" s="164"/>
      <c r="CC339" s="20"/>
      <c r="CD339" s="178"/>
      <c r="CE339" s="20"/>
      <c r="CF339" s="95"/>
      <c r="CG339" s="20"/>
      <c r="CH339" s="95"/>
      <c r="CI339" s="20"/>
      <c r="CJ339" s="22"/>
      <c r="CK339" s="20"/>
      <c r="CL339" s="22"/>
      <c r="CM339" s="20"/>
      <c r="CN339" s="22"/>
      <c r="CO339" s="20"/>
      <c r="CP339" s="22"/>
      <c r="CQ339" s="20"/>
      <c r="CR339" s="22"/>
      <c r="CS339" s="20"/>
      <c r="CT339" s="22"/>
      <c r="CU339" s="20"/>
      <c r="CV339" s="22"/>
      <c r="CW339" s="20"/>
      <c r="CX339" s="22"/>
      <c r="CY339" s="20"/>
      <c r="CZ339" s="22"/>
      <c r="DA339" s="20"/>
      <c r="DB339" s="22"/>
      <c r="DC339" s="20"/>
      <c r="DD339" s="22"/>
      <c r="DE339" s="20"/>
      <c r="DF339" s="22"/>
      <c r="DG339" s="20"/>
      <c r="DH339" s="22"/>
      <c r="DI339" s="20"/>
      <c r="DJ339" s="22"/>
      <c r="DK339" s="20"/>
      <c r="DL339" s="22"/>
      <c r="DM339" s="20"/>
      <c r="DN339" s="22"/>
      <c r="DO339" s="20"/>
      <c r="DP339" s="22"/>
      <c r="DQ339" s="20"/>
      <c r="DR339" s="22"/>
      <c r="DS339" s="20"/>
      <c r="DT339" s="22"/>
      <c r="DU339" s="20"/>
      <c r="DV339" s="22"/>
      <c r="DW339" s="20"/>
      <c r="DX339" s="22"/>
      <c r="DY339" s="20"/>
      <c r="DZ339" s="22"/>
      <c r="EA339" s="23">
        <f t="shared" si="84"/>
        <v>0</v>
      </c>
      <c r="EB339" s="21">
        <f t="shared" si="80"/>
        <v>0</v>
      </c>
      <c r="EC339" s="193" t="e">
        <f t="shared" si="81"/>
        <v>#REF!</v>
      </c>
      <c r="ED339" s="193">
        <f t="shared" si="82"/>
        <v>0</v>
      </c>
      <c r="EE339" s="194">
        <f t="shared" si="85"/>
        <v>2</v>
      </c>
      <c r="EF339" s="185"/>
      <c r="EG339" s="185" t="s">
        <v>1006</v>
      </c>
      <c r="EH339" s="185" t="s">
        <v>1007</v>
      </c>
      <c r="EI339" s="185" t="s">
        <v>961</v>
      </c>
      <c r="EJ339" s="185">
        <v>2</v>
      </c>
      <c r="EK339" s="185">
        <v>1633500</v>
      </c>
      <c r="EL339" s="185"/>
      <c r="EM339" s="185"/>
      <c r="EN339" s="185"/>
      <c r="EO339" s="185"/>
      <c r="EP339" s="185"/>
      <c r="EQ339" s="185"/>
      <c r="ER339" s="185"/>
      <c r="ES339" s="185"/>
      <c r="ET339" s="185"/>
      <c r="EU339" s="185"/>
      <c r="EV339" s="185"/>
      <c r="EW339" s="185"/>
      <c r="EX339" s="185"/>
      <c r="EY339" s="185"/>
      <c r="EZ339" s="185"/>
      <c r="FA339" s="185"/>
      <c r="FB339" s="185"/>
      <c r="FC339" s="185"/>
      <c r="FD339" s="185"/>
      <c r="FE339" s="185"/>
      <c r="FF339" s="185"/>
      <c r="FG339" s="195"/>
      <c r="FH339" s="185"/>
      <c r="FI339" s="185"/>
      <c r="FJ339" s="185"/>
      <c r="FK339" s="185"/>
      <c r="FL339" s="185"/>
      <c r="FM339" s="185"/>
      <c r="FN339" s="185"/>
      <c r="FO339" s="185"/>
      <c r="FP339" s="185"/>
      <c r="FQ339" s="185"/>
      <c r="FR339" s="185"/>
      <c r="FS339" s="185"/>
      <c r="FT339" s="185"/>
      <c r="FU339" s="185"/>
      <c r="FV339" s="185"/>
      <c r="FW339" s="185"/>
      <c r="FX339" s="185"/>
      <c r="FY339" s="185"/>
      <c r="FZ339" s="185"/>
      <c r="GA339" s="185"/>
      <c r="GB339" s="185"/>
      <c r="GC339" s="185"/>
      <c r="GD339" s="185"/>
      <c r="GE339" s="185"/>
      <c r="GF339" s="185"/>
      <c r="GG339" s="185"/>
      <c r="GH339" s="185"/>
      <c r="GI339" s="185"/>
      <c r="GJ339" s="185"/>
      <c r="GK339" s="185"/>
      <c r="GL339" s="185"/>
      <c r="GM339" s="185"/>
      <c r="GN339" s="185"/>
      <c r="GO339" s="185"/>
      <c r="GP339" s="185"/>
      <c r="GQ339" s="185"/>
      <c r="GR339" s="185"/>
      <c r="GS339" s="185"/>
      <c r="GT339" s="185"/>
      <c r="GU339" s="185"/>
      <c r="GV339" s="185"/>
      <c r="GW339" s="185"/>
      <c r="GX339" s="185"/>
      <c r="GY339" s="185"/>
      <c r="GZ339" s="185"/>
      <c r="HA339" s="185"/>
      <c r="HB339" s="185"/>
      <c r="HC339" s="185"/>
      <c r="HD339" s="185"/>
      <c r="HE339" s="185"/>
      <c r="HF339" s="185"/>
      <c r="HG339" s="185"/>
      <c r="HH339" s="185"/>
      <c r="HI339" s="185"/>
      <c r="HJ339" s="185"/>
      <c r="HK339" s="185"/>
      <c r="HL339" s="185"/>
      <c r="HM339" s="185"/>
      <c r="HN339" s="185"/>
      <c r="HO339" s="185"/>
      <c r="HP339" s="185"/>
      <c r="HQ339" s="185"/>
      <c r="HR339" s="185"/>
      <c r="HS339" s="185"/>
      <c r="HT339" s="185"/>
      <c r="HU339" s="185"/>
      <c r="HV339" s="185"/>
      <c r="HW339" s="185"/>
      <c r="HX339" s="185"/>
      <c r="HY339" s="185"/>
      <c r="HZ339" s="185"/>
      <c r="IA339" s="185"/>
      <c r="IB339" s="185"/>
      <c r="IC339" s="185"/>
      <c r="ID339" s="185"/>
      <c r="IE339" s="185"/>
      <c r="IF339" s="185"/>
      <c r="IG339" s="185"/>
      <c r="IH339" s="185"/>
      <c r="II339" s="185"/>
      <c r="IJ339" s="185"/>
      <c r="IK339" s="185"/>
      <c r="IL339" s="185"/>
      <c r="IM339" s="185"/>
      <c r="IN339" s="185"/>
      <c r="IO339" s="185"/>
      <c r="IP339" s="185"/>
      <c r="IQ339" s="185"/>
      <c r="IR339" s="185"/>
      <c r="IS339" s="185"/>
      <c r="IT339" s="185"/>
      <c r="IU339" s="185"/>
      <c r="IV339" s="185"/>
      <c r="IW339" s="185"/>
      <c r="IX339" s="185"/>
      <c r="IY339" s="185"/>
      <c r="IZ339" s="185"/>
      <c r="JA339" s="185"/>
      <c r="JB339" s="185"/>
      <c r="JC339" s="185"/>
      <c r="JD339" s="185"/>
      <c r="JE339" s="185"/>
      <c r="JF339" s="185"/>
      <c r="JG339" s="185"/>
      <c r="JH339" s="185"/>
      <c r="JI339" s="185"/>
      <c r="JJ339" s="185"/>
      <c r="JK339" s="185"/>
      <c r="JL339" s="185"/>
      <c r="JM339" s="185"/>
      <c r="JN339" s="185"/>
      <c r="JO339" s="185"/>
      <c r="JP339" s="185"/>
      <c r="JQ339" s="185"/>
      <c r="JR339" s="185"/>
      <c r="JS339" s="185"/>
      <c r="JT339" s="185"/>
      <c r="JU339" s="185"/>
      <c r="JV339" s="185"/>
      <c r="JW339" s="185"/>
      <c r="JX339" s="185"/>
      <c r="JY339" s="185"/>
      <c r="JZ339" s="185"/>
      <c r="KA339" s="185"/>
      <c r="KB339" s="185"/>
      <c r="KC339" s="185"/>
      <c r="KD339" s="185"/>
      <c r="KE339" s="185"/>
      <c r="KF339" s="185"/>
      <c r="KG339" s="185"/>
      <c r="KH339" s="185"/>
      <c r="KI339" s="185"/>
      <c r="KJ339" s="185"/>
      <c r="KK339" s="185"/>
      <c r="KL339" s="185"/>
      <c r="KM339" s="185"/>
      <c r="KN339" s="185"/>
      <c r="KO339" s="185"/>
      <c r="KP339" s="185"/>
      <c r="KQ339" s="185"/>
      <c r="KR339" s="185"/>
      <c r="KS339" s="185"/>
      <c r="KT339" s="185"/>
      <c r="KU339" s="185"/>
      <c r="KV339" s="185"/>
      <c r="KW339" s="185"/>
      <c r="KX339" s="185"/>
      <c r="KY339" s="185"/>
      <c r="KZ339" s="185"/>
      <c r="LA339" s="185"/>
      <c r="LB339" s="185"/>
      <c r="LC339" s="185"/>
      <c r="LD339" s="185"/>
      <c r="LE339" s="185"/>
      <c r="LF339" s="185"/>
      <c r="LG339" s="185"/>
      <c r="LH339" s="185"/>
      <c r="LI339" s="185"/>
      <c r="LJ339" s="185"/>
      <c r="LK339" s="185"/>
      <c r="LL339" s="185"/>
      <c r="LM339" s="185"/>
      <c r="LN339" s="185"/>
      <c r="LO339" s="185"/>
      <c r="LP339" s="185"/>
      <c r="LQ339" s="185"/>
      <c r="LR339" s="185"/>
      <c r="LS339" s="185"/>
      <c r="LT339" s="185"/>
    </row>
    <row r="340" spans="1:332">
      <c r="A340" s="196" t="str">
        <f t="shared" si="92"/>
        <v>12.5.22</v>
      </c>
      <c r="B340" s="253" t="str">
        <f t="shared" si="92"/>
        <v xml:space="preserve">Válvula tres vías 1 1/2", control proporcional </v>
      </c>
      <c r="C340" s="196" t="str">
        <f t="shared" si="92"/>
        <v>und</v>
      </c>
      <c r="D340" s="196">
        <f t="shared" si="92"/>
        <v>6</v>
      </c>
      <c r="E340" s="196">
        <f t="shared" si="92"/>
        <v>1435500</v>
      </c>
      <c r="F340" s="197">
        <f t="shared" si="83"/>
        <v>8613000</v>
      </c>
      <c r="G340" s="20"/>
      <c r="H340" s="21">
        <f t="shared" si="86"/>
        <v>0</v>
      </c>
      <c r="I340" s="20"/>
      <c r="J340" s="21">
        <f t="shared" si="87"/>
        <v>0</v>
      </c>
      <c r="K340" s="20"/>
      <c r="L340" s="21">
        <f t="shared" si="88"/>
        <v>0</v>
      </c>
      <c r="M340" s="20"/>
      <c r="N340" s="33">
        <f t="shared" si="91"/>
        <v>0</v>
      </c>
      <c r="O340" s="20"/>
      <c r="P340" s="22"/>
      <c r="Q340" s="20"/>
      <c r="R340" s="22"/>
      <c r="S340" s="20"/>
      <c r="T340" s="22"/>
      <c r="U340" s="20"/>
      <c r="V340" s="22"/>
      <c r="W340" s="20"/>
      <c r="X340" s="22"/>
      <c r="Y340" s="20"/>
      <c r="Z340" s="22"/>
      <c r="AA340" s="20"/>
      <c r="AB340" s="22"/>
      <c r="AC340" s="20"/>
      <c r="AD340" s="22"/>
      <c r="AE340" s="20"/>
      <c r="AF340" s="22"/>
      <c r="AG340" s="20"/>
      <c r="AH340" s="22"/>
      <c r="AI340" s="20"/>
      <c r="AJ340" s="22"/>
      <c r="AK340" s="20"/>
      <c r="AL340" s="22"/>
      <c r="AM340" s="20"/>
      <c r="AN340" s="22"/>
      <c r="AO340" s="20"/>
      <c r="AP340" s="22"/>
      <c r="AQ340" s="20"/>
      <c r="AR340" s="22"/>
      <c r="AS340" s="20"/>
      <c r="AT340" s="22"/>
      <c r="AU340" s="20"/>
      <c r="AV340" s="22"/>
      <c r="AW340" s="20"/>
      <c r="AX340" s="22"/>
      <c r="AY340" s="20"/>
      <c r="AZ340" s="22"/>
      <c r="BA340" s="20"/>
      <c r="BB340" s="22"/>
      <c r="BC340" s="20"/>
      <c r="BD340" s="22"/>
      <c r="BE340" s="20"/>
      <c r="BF340" s="22"/>
      <c r="BG340" s="83"/>
      <c r="BH340" s="84"/>
      <c r="BI340" s="20"/>
      <c r="BJ340" s="95"/>
      <c r="BK340" s="20">
        <v>0</v>
      </c>
      <c r="BL340" s="21">
        <f t="shared" si="89"/>
        <v>0</v>
      </c>
      <c r="BM340" s="20"/>
      <c r="BN340" s="95">
        <f t="shared" si="79"/>
        <v>0</v>
      </c>
      <c r="BO340" s="20"/>
      <c r="BP340" s="21">
        <f t="shared" si="90"/>
        <v>0</v>
      </c>
      <c r="BQ340" s="20"/>
      <c r="BR340" s="22"/>
      <c r="BS340" s="20"/>
      <c r="BT340" s="22"/>
      <c r="BU340" s="20"/>
      <c r="BV340" s="22"/>
      <c r="BW340" s="20"/>
      <c r="BX340" s="22"/>
      <c r="BY340" s="20"/>
      <c r="BZ340" s="172"/>
      <c r="CA340" s="20"/>
      <c r="CB340" s="164"/>
      <c r="CC340" s="20"/>
      <c r="CD340" s="178"/>
      <c r="CE340" s="20"/>
      <c r="CF340" s="95"/>
      <c r="CG340" s="20"/>
      <c r="CH340" s="95"/>
      <c r="CI340" s="20"/>
      <c r="CJ340" s="22"/>
      <c r="CK340" s="20"/>
      <c r="CL340" s="22"/>
      <c r="CM340" s="20"/>
      <c r="CN340" s="22"/>
      <c r="CO340" s="20"/>
      <c r="CP340" s="22"/>
      <c r="CQ340" s="20"/>
      <c r="CR340" s="22"/>
      <c r="CS340" s="20"/>
      <c r="CT340" s="22"/>
      <c r="CU340" s="20"/>
      <c r="CV340" s="22"/>
      <c r="CW340" s="20"/>
      <c r="CX340" s="22"/>
      <c r="CY340" s="20"/>
      <c r="CZ340" s="22"/>
      <c r="DA340" s="20"/>
      <c r="DB340" s="22"/>
      <c r="DC340" s="20"/>
      <c r="DD340" s="22"/>
      <c r="DE340" s="20"/>
      <c r="DF340" s="22"/>
      <c r="DG340" s="20"/>
      <c r="DH340" s="22"/>
      <c r="DI340" s="20"/>
      <c r="DJ340" s="22"/>
      <c r="DK340" s="20"/>
      <c r="DL340" s="22"/>
      <c r="DM340" s="20"/>
      <c r="DN340" s="22"/>
      <c r="DO340" s="20"/>
      <c r="DP340" s="22"/>
      <c r="DQ340" s="20"/>
      <c r="DR340" s="22"/>
      <c r="DS340" s="20"/>
      <c r="DT340" s="22"/>
      <c r="DU340" s="20"/>
      <c r="DV340" s="22"/>
      <c r="DW340" s="20"/>
      <c r="DX340" s="22"/>
      <c r="DY340" s="20"/>
      <c r="DZ340" s="22"/>
      <c r="EA340" s="23">
        <f t="shared" si="84"/>
        <v>0</v>
      </c>
      <c r="EB340" s="21">
        <f t="shared" si="80"/>
        <v>0</v>
      </c>
      <c r="EC340" s="193" t="e">
        <f t="shared" si="81"/>
        <v>#REF!</v>
      </c>
      <c r="ED340" s="193">
        <f t="shared" si="82"/>
        <v>0</v>
      </c>
      <c r="EE340" s="194">
        <f t="shared" si="85"/>
        <v>6</v>
      </c>
      <c r="EF340" s="185"/>
      <c r="EG340" s="185" t="s">
        <v>1008</v>
      </c>
      <c r="EH340" s="185" t="s">
        <v>1009</v>
      </c>
      <c r="EI340" s="185" t="s">
        <v>961</v>
      </c>
      <c r="EJ340" s="185">
        <v>6</v>
      </c>
      <c r="EK340" s="185">
        <v>1435500</v>
      </c>
      <c r="EL340" s="185"/>
      <c r="EM340" s="185"/>
      <c r="EN340" s="185"/>
      <c r="EO340" s="185"/>
      <c r="EP340" s="185"/>
      <c r="EQ340" s="185"/>
      <c r="ER340" s="185"/>
      <c r="ES340" s="185"/>
      <c r="ET340" s="185"/>
      <c r="EU340" s="185"/>
      <c r="EV340" s="185"/>
      <c r="EW340" s="185"/>
      <c r="EX340" s="185"/>
      <c r="EY340" s="185"/>
      <c r="EZ340" s="185"/>
      <c r="FA340" s="185"/>
      <c r="FB340" s="185"/>
      <c r="FC340" s="185"/>
      <c r="FD340" s="185"/>
      <c r="FE340" s="185"/>
      <c r="FF340" s="185"/>
      <c r="FG340" s="195"/>
      <c r="FH340" s="185"/>
      <c r="FI340" s="185"/>
      <c r="FJ340" s="185"/>
      <c r="FK340" s="185"/>
      <c r="FL340" s="185"/>
      <c r="FM340" s="185"/>
      <c r="FN340" s="185"/>
      <c r="FO340" s="185"/>
      <c r="FP340" s="185"/>
      <c r="FQ340" s="185"/>
      <c r="FR340" s="185"/>
      <c r="FS340" s="185"/>
      <c r="FT340" s="185"/>
      <c r="FU340" s="185"/>
      <c r="FV340" s="185"/>
      <c r="FW340" s="185"/>
      <c r="FX340" s="185"/>
      <c r="FY340" s="185"/>
      <c r="FZ340" s="185"/>
      <c r="GA340" s="185"/>
      <c r="GB340" s="185"/>
      <c r="GC340" s="185"/>
      <c r="GD340" s="185"/>
      <c r="GE340" s="185"/>
      <c r="GF340" s="185"/>
      <c r="GG340" s="185"/>
      <c r="GH340" s="185"/>
      <c r="GI340" s="185"/>
      <c r="GJ340" s="185"/>
      <c r="GK340" s="185"/>
      <c r="GL340" s="185"/>
      <c r="GM340" s="185"/>
      <c r="GN340" s="185"/>
      <c r="GO340" s="185"/>
      <c r="GP340" s="185"/>
      <c r="GQ340" s="185"/>
      <c r="GR340" s="185"/>
      <c r="GS340" s="185"/>
      <c r="GT340" s="185"/>
      <c r="GU340" s="185"/>
      <c r="GV340" s="185"/>
      <c r="GW340" s="185"/>
      <c r="GX340" s="185"/>
      <c r="GY340" s="185"/>
      <c r="GZ340" s="185"/>
      <c r="HA340" s="185"/>
      <c r="HB340" s="185"/>
      <c r="HC340" s="185"/>
      <c r="HD340" s="185"/>
      <c r="HE340" s="185"/>
      <c r="HF340" s="185"/>
      <c r="HG340" s="185"/>
      <c r="HH340" s="185"/>
      <c r="HI340" s="185"/>
      <c r="HJ340" s="185"/>
      <c r="HK340" s="185"/>
      <c r="HL340" s="185"/>
      <c r="HM340" s="185"/>
      <c r="HN340" s="185"/>
      <c r="HO340" s="185"/>
      <c r="HP340" s="185"/>
      <c r="HQ340" s="185"/>
      <c r="HR340" s="185"/>
      <c r="HS340" s="185"/>
      <c r="HT340" s="185"/>
      <c r="HU340" s="185"/>
      <c r="HV340" s="185"/>
      <c r="HW340" s="185"/>
      <c r="HX340" s="185"/>
      <c r="HY340" s="185"/>
      <c r="HZ340" s="185"/>
      <c r="IA340" s="185"/>
      <c r="IB340" s="185"/>
      <c r="IC340" s="185"/>
      <c r="ID340" s="185"/>
      <c r="IE340" s="185"/>
      <c r="IF340" s="185"/>
      <c r="IG340" s="185"/>
      <c r="IH340" s="185"/>
      <c r="II340" s="185"/>
      <c r="IJ340" s="185"/>
      <c r="IK340" s="185"/>
      <c r="IL340" s="185"/>
      <c r="IM340" s="185"/>
      <c r="IN340" s="185"/>
      <c r="IO340" s="185"/>
      <c r="IP340" s="185"/>
      <c r="IQ340" s="185"/>
      <c r="IR340" s="185"/>
      <c r="IS340" s="185"/>
      <c r="IT340" s="185"/>
      <c r="IU340" s="185"/>
      <c r="IV340" s="185"/>
      <c r="IW340" s="185"/>
      <c r="IX340" s="185"/>
      <c r="IY340" s="185"/>
      <c r="IZ340" s="185"/>
      <c r="JA340" s="185"/>
      <c r="JB340" s="185"/>
      <c r="JC340" s="185"/>
      <c r="JD340" s="185"/>
      <c r="JE340" s="185"/>
      <c r="JF340" s="185"/>
      <c r="JG340" s="185"/>
      <c r="JH340" s="185"/>
      <c r="JI340" s="185"/>
      <c r="JJ340" s="185"/>
      <c r="JK340" s="185"/>
      <c r="JL340" s="185"/>
      <c r="JM340" s="185"/>
      <c r="JN340" s="185"/>
      <c r="JO340" s="185"/>
      <c r="JP340" s="185"/>
      <c r="JQ340" s="185"/>
      <c r="JR340" s="185"/>
      <c r="JS340" s="185"/>
      <c r="JT340" s="185"/>
      <c r="JU340" s="185"/>
      <c r="JV340" s="185"/>
      <c r="JW340" s="185"/>
      <c r="JX340" s="185"/>
      <c r="JY340" s="185"/>
      <c r="JZ340" s="185"/>
      <c r="KA340" s="185"/>
      <c r="KB340" s="185"/>
      <c r="KC340" s="185"/>
      <c r="KD340" s="185"/>
      <c r="KE340" s="185"/>
      <c r="KF340" s="185"/>
      <c r="KG340" s="185"/>
      <c r="KH340" s="185"/>
      <c r="KI340" s="185"/>
      <c r="KJ340" s="185"/>
      <c r="KK340" s="185"/>
      <c r="KL340" s="185"/>
      <c r="KM340" s="185"/>
      <c r="KN340" s="185"/>
      <c r="KO340" s="185"/>
      <c r="KP340" s="185"/>
      <c r="KQ340" s="185"/>
      <c r="KR340" s="185"/>
      <c r="KS340" s="185"/>
      <c r="KT340" s="185"/>
      <c r="KU340" s="185"/>
      <c r="KV340" s="185"/>
      <c r="KW340" s="185"/>
      <c r="KX340" s="185"/>
      <c r="KY340" s="185"/>
      <c r="KZ340" s="185"/>
      <c r="LA340" s="185"/>
      <c r="LB340" s="185"/>
      <c r="LC340" s="185"/>
      <c r="LD340" s="185"/>
      <c r="LE340" s="185"/>
      <c r="LF340" s="185"/>
      <c r="LG340" s="185"/>
      <c r="LH340" s="185"/>
      <c r="LI340" s="185"/>
      <c r="LJ340" s="185"/>
      <c r="LK340" s="185"/>
      <c r="LL340" s="185"/>
      <c r="LM340" s="185"/>
      <c r="LN340" s="185"/>
      <c r="LO340" s="185"/>
      <c r="LP340" s="185"/>
      <c r="LQ340" s="185"/>
      <c r="LR340" s="185"/>
      <c r="LS340" s="185"/>
      <c r="LT340" s="185"/>
    </row>
    <row r="341" spans="1:332" ht="15" customHeight="1">
      <c r="A341" s="196" t="str">
        <f t="shared" si="92"/>
        <v>12.5.23</v>
      </c>
      <c r="B341" s="253" t="str">
        <f t="shared" si="92"/>
        <v xml:space="preserve">Válvula tres vías 1", control proporcional </v>
      </c>
      <c r="C341" s="196" t="str">
        <f t="shared" si="92"/>
        <v>und</v>
      </c>
      <c r="D341" s="196">
        <f t="shared" si="92"/>
        <v>1</v>
      </c>
      <c r="E341" s="196">
        <f t="shared" si="92"/>
        <v>866250</v>
      </c>
      <c r="F341" s="197">
        <f t="shared" si="83"/>
        <v>866250</v>
      </c>
      <c r="G341" s="20"/>
      <c r="H341" s="21">
        <f t="shared" si="86"/>
        <v>0</v>
      </c>
      <c r="I341" s="20"/>
      <c r="J341" s="21">
        <f t="shared" si="87"/>
        <v>0</v>
      </c>
      <c r="K341" s="20"/>
      <c r="L341" s="21">
        <f t="shared" si="88"/>
        <v>0</v>
      </c>
      <c r="M341" s="20"/>
      <c r="N341" s="33">
        <f t="shared" si="91"/>
        <v>0</v>
      </c>
      <c r="O341" s="20"/>
      <c r="P341" s="22"/>
      <c r="Q341" s="20"/>
      <c r="R341" s="22"/>
      <c r="S341" s="20"/>
      <c r="T341" s="22"/>
      <c r="U341" s="20"/>
      <c r="V341" s="22"/>
      <c r="W341" s="20"/>
      <c r="X341" s="22"/>
      <c r="Y341" s="20"/>
      <c r="Z341" s="22"/>
      <c r="AA341" s="20"/>
      <c r="AB341" s="22"/>
      <c r="AC341" s="20"/>
      <c r="AD341" s="22"/>
      <c r="AE341" s="20"/>
      <c r="AF341" s="22"/>
      <c r="AG341" s="20"/>
      <c r="AH341" s="22"/>
      <c r="AI341" s="20"/>
      <c r="AJ341" s="22"/>
      <c r="AK341" s="20"/>
      <c r="AL341" s="22"/>
      <c r="AM341" s="20"/>
      <c r="AN341" s="22"/>
      <c r="AO341" s="20"/>
      <c r="AP341" s="22"/>
      <c r="AQ341" s="20"/>
      <c r="AR341" s="22"/>
      <c r="AS341" s="20"/>
      <c r="AT341" s="22"/>
      <c r="AU341" s="20"/>
      <c r="AV341" s="22"/>
      <c r="AW341" s="20"/>
      <c r="AX341" s="22"/>
      <c r="AY341" s="20"/>
      <c r="AZ341" s="22"/>
      <c r="BA341" s="20"/>
      <c r="BB341" s="22"/>
      <c r="BC341" s="20"/>
      <c r="BD341" s="22"/>
      <c r="BE341" s="20"/>
      <c r="BF341" s="22"/>
      <c r="BG341" s="83"/>
      <c r="BH341" s="84"/>
      <c r="BI341" s="20"/>
      <c r="BJ341" s="95"/>
      <c r="BK341" s="20">
        <v>0</v>
      </c>
      <c r="BL341" s="21">
        <f t="shared" si="89"/>
        <v>0</v>
      </c>
      <c r="BM341" s="20"/>
      <c r="BN341" s="95">
        <f t="shared" si="79"/>
        <v>0</v>
      </c>
      <c r="BO341" s="20"/>
      <c r="BP341" s="21">
        <f t="shared" si="90"/>
        <v>0</v>
      </c>
      <c r="BQ341" s="20"/>
      <c r="BR341" s="22"/>
      <c r="BS341" s="20"/>
      <c r="BT341" s="22"/>
      <c r="BU341" s="20"/>
      <c r="BV341" s="22"/>
      <c r="BW341" s="20"/>
      <c r="BX341" s="22"/>
      <c r="BY341" s="20"/>
      <c r="BZ341" s="172"/>
      <c r="CA341" s="20"/>
      <c r="CB341" s="164"/>
      <c r="CC341" s="20"/>
      <c r="CD341" s="178"/>
      <c r="CE341" s="20"/>
      <c r="CF341" s="95"/>
      <c r="CG341" s="20"/>
      <c r="CH341" s="95"/>
      <c r="CI341" s="20"/>
      <c r="CJ341" s="22"/>
      <c r="CK341" s="20"/>
      <c r="CL341" s="22"/>
      <c r="CM341" s="20"/>
      <c r="CN341" s="22"/>
      <c r="CO341" s="20"/>
      <c r="CP341" s="22"/>
      <c r="CQ341" s="20"/>
      <c r="CR341" s="22"/>
      <c r="CS341" s="20"/>
      <c r="CT341" s="22"/>
      <c r="CU341" s="20"/>
      <c r="CV341" s="22"/>
      <c r="CW341" s="20"/>
      <c r="CX341" s="22"/>
      <c r="CY341" s="20"/>
      <c r="CZ341" s="22"/>
      <c r="DA341" s="20"/>
      <c r="DB341" s="22"/>
      <c r="DC341" s="20"/>
      <c r="DD341" s="22"/>
      <c r="DE341" s="20"/>
      <c r="DF341" s="22"/>
      <c r="DG341" s="20"/>
      <c r="DH341" s="22"/>
      <c r="DI341" s="20"/>
      <c r="DJ341" s="22"/>
      <c r="DK341" s="20"/>
      <c r="DL341" s="22"/>
      <c r="DM341" s="20"/>
      <c r="DN341" s="22"/>
      <c r="DO341" s="20"/>
      <c r="DP341" s="22"/>
      <c r="DQ341" s="20"/>
      <c r="DR341" s="22"/>
      <c r="DS341" s="20"/>
      <c r="DT341" s="22"/>
      <c r="DU341" s="20"/>
      <c r="DV341" s="22"/>
      <c r="DW341" s="20"/>
      <c r="DX341" s="22"/>
      <c r="DY341" s="20"/>
      <c r="DZ341" s="22"/>
      <c r="EA341" s="23">
        <f t="shared" si="84"/>
        <v>0</v>
      </c>
      <c r="EB341" s="21">
        <f t="shared" si="80"/>
        <v>0</v>
      </c>
      <c r="EC341" s="193" t="e">
        <f t="shared" si="81"/>
        <v>#REF!</v>
      </c>
      <c r="ED341" s="193">
        <f t="shared" si="82"/>
        <v>0</v>
      </c>
      <c r="EE341" s="194">
        <f t="shared" si="85"/>
        <v>1</v>
      </c>
      <c r="EF341" s="185"/>
      <c r="EG341" s="185" t="s">
        <v>1010</v>
      </c>
      <c r="EH341" s="185" t="s">
        <v>1011</v>
      </c>
      <c r="EI341" s="185" t="s">
        <v>961</v>
      </c>
      <c r="EJ341" s="185">
        <v>1</v>
      </c>
      <c r="EK341" s="185">
        <v>866250</v>
      </c>
      <c r="EL341" s="185"/>
      <c r="EM341" s="185"/>
      <c r="EN341" s="185"/>
      <c r="EO341" s="185"/>
      <c r="EP341" s="185"/>
      <c r="EQ341" s="185"/>
      <c r="ER341" s="185"/>
      <c r="ES341" s="185"/>
      <c r="ET341" s="185"/>
      <c r="EU341" s="185"/>
      <c r="EV341" s="185"/>
      <c r="EW341" s="185"/>
      <c r="EX341" s="185"/>
      <c r="EY341" s="185"/>
      <c r="EZ341" s="185"/>
      <c r="FA341" s="185"/>
      <c r="FB341" s="185"/>
      <c r="FC341" s="185"/>
      <c r="FD341" s="185"/>
      <c r="FE341" s="185"/>
      <c r="FF341" s="185"/>
      <c r="FG341" s="195"/>
      <c r="FH341" s="185"/>
      <c r="FI341" s="185"/>
      <c r="FJ341" s="185"/>
      <c r="FK341" s="185"/>
      <c r="FL341" s="185"/>
      <c r="FM341" s="185"/>
      <c r="FN341" s="185"/>
      <c r="FO341" s="185"/>
      <c r="FP341" s="185"/>
      <c r="FQ341" s="185"/>
      <c r="FR341" s="185"/>
      <c r="FS341" s="185"/>
      <c r="FT341" s="185"/>
      <c r="FU341" s="185"/>
      <c r="FV341" s="185"/>
      <c r="FW341" s="185"/>
      <c r="FX341" s="185"/>
      <c r="FY341" s="185"/>
      <c r="FZ341" s="185"/>
      <c r="GA341" s="185"/>
      <c r="GB341" s="185"/>
      <c r="GC341" s="185"/>
      <c r="GD341" s="185"/>
      <c r="GE341" s="185"/>
      <c r="GF341" s="185"/>
      <c r="GG341" s="185"/>
      <c r="GH341" s="185"/>
      <c r="GI341" s="185"/>
      <c r="GJ341" s="185"/>
      <c r="GK341" s="185"/>
      <c r="GL341" s="185"/>
      <c r="GM341" s="185"/>
      <c r="GN341" s="185"/>
      <c r="GO341" s="185"/>
      <c r="GP341" s="185"/>
      <c r="GQ341" s="185"/>
      <c r="GR341" s="185"/>
      <c r="GS341" s="185"/>
      <c r="GT341" s="185"/>
      <c r="GU341" s="185"/>
      <c r="GV341" s="185"/>
      <c r="GW341" s="185"/>
      <c r="GX341" s="185"/>
      <c r="GY341" s="185"/>
      <c r="GZ341" s="185"/>
      <c r="HA341" s="185"/>
      <c r="HB341" s="185"/>
      <c r="HC341" s="185"/>
      <c r="HD341" s="185"/>
      <c r="HE341" s="185"/>
      <c r="HF341" s="185"/>
      <c r="HG341" s="185"/>
      <c r="HH341" s="185"/>
      <c r="HI341" s="185"/>
      <c r="HJ341" s="185"/>
      <c r="HK341" s="185"/>
      <c r="HL341" s="185"/>
      <c r="HM341" s="185"/>
      <c r="HN341" s="185"/>
      <c r="HO341" s="185"/>
      <c r="HP341" s="185"/>
      <c r="HQ341" s="185"/>
      <c r="HR341" s="185"/>
      <c r="HS341" s="185"/>
      <c r="HT341" s="185"/>
      <c r="HU341" s="185"/>
      <c r="HV341" s="185"/>
      <c r="HW341" s="185"/>
      <c r="HX341" s="185"/>
      <c r="HY341" s="185"/>
      <c r="HZ341" s="185"/>
      <c r="IA341" s="185"/>
      <c r="IB341" s="185"/>
      <c r="IC341" s="185"/>
      <c r="ID341" s="185"/>
      <c r="IE341" s="185"/>
      <c r="IF341" s="185"/>
      <c r="IG341" s="185"/>
      <c r="IH341" s="185"/>
      <c r="II341" s="185"/>
      <c r="IJ341" s="185"/>
      <c r="IK341" s="185"/>
      <c r="IL341" s="185"/>
      <c r="IM341" s="185"/>
      <c r="IN341" s="185"/>
      <c r="IO341" s="185"/>
      <c r="IP341" s="185"/>
      <c r="IQ341" s="185"/>
      <c r="IR341" s="185"/>
      <c r="IS341" s="185"/>
      <c r="IT341" s="185"/>
      <c r="IU341" s="185"/>
      <c r="IV341" s="185"/>
      <c r="IW341" s="185"/>
      <c r="IX341" s="185"/>
      <c r="IY341" s="185"/>
      <c r="IZ341" s="185"/>
      <c r="JA341" s="185"/>
      <c r="JB341" s="185"/>
      <c r="JC341" s="185"/>
      <c r="JD341" s="185"/>
      <c r="JE341" s="185"/>
      <c r="JF341" s="185"/>
      <c r="JG341" s="185"/>
      <c r="JH341" s="185"/>
      <c r="JI341" s="185"/>
      <c r="JJ341" s="185"/>
      <c r="JK341" s="185"/>
      <c r="JL341" s="185"/>
      <c r="JM341" s="185"/>
      <c r="JN341" s="185"/>
      <c r="JO341" s="185"/>
      <c r="JP341" s="185"/>
      <c r="JQ341" s="185"/>
      <c r="JR341" s="185"/>
      <c r="JS341" s="185"/>
      <c r="JT341" s="185"/>
      <c r="JU341" s="185"/>
      <c r="JV341" s="185"/>
      <c r="JW341" s="185"/>
      <c r="JX341" s="185"/>
      <c r="JY341" s="185"/>
      <c r="JZ341" s="185"/>
      <c r="KA341" s="185"/>
      <c r="KB341" s="185"/>
      <c r="KC341" s="185"/>
      <c r="KD341" s="185"/>
      <c r="KE341" s="185"/>
      <c r="KF341" s="185"/>
      <c r="KG341" s="185"/>
      <c r="KH341" s="185"/>
      <c r="KI341" s="185"/>
      <c r="KJ341" s="185"/>
      <c r="KK341" s="185"/>
      <c r="KL341" s="185"/>
      <c r="KM341" s="185"/>
      <c r="KN341" s="185"/>
      <c r="KO341" s="185"/>
      <c r="KP341" s="185"/>
      <c r="KQ341" s="185"/>
      <c r="KR341" s="185"/>
      <c r="KS341" s="185"/>
      <c r="KT341" s="185"/>
      <c r="KU341" s="185"/>
      <c r="KV341" s="185"/>
      <c r="KW341" s="185"/>
      <c r="KX341" s="185"/>
      <c r="KY341" s="185"/>
      <c r="KZ341" s="185"/>
      <c r="LA341" s="185"/>
      <c r="LB341" s="185"/>
      <c r="LC341" s="185"/>
      <c r="LD341" s="185"/>
      <c r="LE341" s="185"/>
      <c r="LF341" s="185"/>
      <c r="LG341" s="185"/>
      <c r="LH341" s="185"/>
      <c r="LI341" s="185"/>
      <c r="LJ341" s="185"/>
      <c r="LK341" s="185"/>
      <c r="LL341" s="185"/>
      <c r="LM341" s="185"/>
      <c r="LN341" s="185"/>
      <c r="LO341" s="185"/>
      <c r="LP341" s="185"/>
      <c r="LQ341" s="185"/>
      <c r="LR341" s="185"/>
      <c r="LS341" s="185"/>
      <c r="LT341" s="185"/>
    </row>
    <row r="342" spans="1:332">
      <c r="A342" s="196" t="str">
        <f t="shared" si="92"/>
        <v>12.5.24</v>
      </c>
      <c r="B342" s="253" t="str">
        <f t="shared" si="92"/>
        <v xml:space="preserve">Válvula tres vías 3/4", control proporcional </v>
      </c>
      <c r="C342" s="196" t="str">
        <f t="shared" si="92"/>
        <v>und</v>
      </c>
      <c r="D342" s="196">
        <f t="shared" si="92"/>
        <v>30</v>
      </c>
      <c r="E342" s="196">
        <f t="shared" si="92"/>
        <v>816750</v>
      </c>
      <c r="F342" s="197">
        <f t="shared" si="83"/>
        <v>24502500</v>
      </c>
      <c r="G342" s="20"/>
      <c r="H342" s="21">
        <f t="shared" si="86"/>
        <v>0</v>
      </c>
      <c r="I342" s="20"/>
      <c r="J342" s="21">
        <f t="shared" si="87"/>
        <v>0</v>
      </c>
      <c r="K342" s="20"/>
      <c r="L342" s="21">
        <f t="shared" si="88"/>
        <v>0</v>
      </c>
      <c r="M342" s="20"/>
      <c r="N342" s="33">
        <f t="shared" si="91"/>
        <v>0</v>
      </c>
      <c r="O342" s="20"/>
      <c r="P342" s="22"/>
      <c r="Q342" s="20"/>
      <c r="R342" s="22"/>
      <c r="S342" s="20"/>
      <c r="T342" s="22"/>
      <c r="U342" s="20"/>
      <c r="V342" s="22"/>
      <c r="W342" s="20"/>
      <c r="X342" s="22"/>
      <c r="Y342" s="20"/>
      <c r="Z342" s="22"/>
      <c r="AA342" s="20"/>
      <c r="AB342" s="22"/>
      <c r="AC342" s="20"/>
      <c r="AD342" s="22"/>
      <c r="AE342" s="20"/>
      <c r="AF342" s="22"/>
      <c r="AG342" s="20"/>
      <c r="AH342" s="22"/>
      <c r="AI342" s="20"/>
      <c r="AJ342" s="22"/>
      <c r="AK342" s="20"/>
      <c r="AL342" s="22"/>
      <c r="AM342" s="20"/>
      <c r="AN342" s="22"/>
      <c r="AO342" s="20"/>
      <c r="AP342" s="22"/>
      <c r="AQ342" s="20"/>
      <c r="AR342" s="22"/>
      <c r="AS342" s="20"/>
      <c r="AT342" s="22"/>
      <c r="AU342" s="20"/>
      <c r="AV342" s="22"/>
      <c r="AW342" s="20"/>
      <c r="AX342" s="22"/>
      <c r="AY342" s="20"/>
      <c r="AZ342" s="22"/>
      <c r="BA342" s="20"/>
      <c r="BB342" s="22"/>
      <c r="BC342" s="20"/>
      <c r="BD342" s="22"/>
      <c r="BE342" s="20"/>
      <c r="BF342" s="22"/>
      <c r="BG342" s="83"/>
      <c r="BH342" s="84"/>
      <c r="BI342" s="20"/>
      <c r="BJ342" s="95"/>
      <c r="BK342" s="20">
        <v>0</v>
      </c>
      <c r="BL342" s="21">
        <f t="shared" si="89"/>
        <v>0</v>
      </c>
      <c r="BM342" s="20"/>
      <c r="BN342" s="95">
        <f t="shared" si="79"/>
        <v>0</v>
      </c>
      <c r="BO342" s="20"/>
      <c r="BP342" s="21">
        <f t="shared" si="90"/>
        <v>0</v>
      </c>
      <c r="BQ342" s="20"/>
      <c r="BR342" s="22"/>
      <c r="BS342" s="20"/>
      <c r="BT342" s="22"/>
      <c r="BU342" s="20"/>
      <c r="BV342" s="22"/>
      <c r="BW342" s="20"/>
      <c r="BX342" s="22"/>
      <c r="BY342" s="20"/>
      <c r="BZ342" s="172"/>
      <c r="CA342" s="20"/>
      <c r="CB342" s="164"/>
      <c r="CC342" s="20"/>
      <c r="CD342" s="178"/>
      <c r="CE342" s="20"/>
      <c r="CF342" s="95"/>
      <c r="CG342" s="20"/>
      <c r="CH342" s="95"/>
      <c r="CI342" s="20"/>
      <c r="CJ342" s="22"/>
      <c r="CK342" s="20"/>
      <c r="CL342" s="22"/>
      <c r="CM342" s="20"/>
      <c r="CN342" s="22"/>
      <c r="CO342" s="20"/>
      <c r="CP342" s="22"/>
      <c r="CQ342" s="20"/>
      <c r="CR342" s="22"/>
      <c r="CS342" s="20"/>
      <c r="CT342" s="22"/>
      <c r="CU342" s="20"/>
      <c r="CV342" s="22"/>
      <c r="CW342" s="20"/>
      <c r="CX342" s="22"/>
      <c r="CY342" s="20"/>
      <c r="CZ342" s="22"/>
      <c r="DA342" s="20"/>
      <c r="DB342" s="22"/>
      <c r="DC342" s="20"/>
      <c r="DD342" s="22"/>
      <c r="DE342" s="20"/>
      <c r="DF342" s="22"/>
      <c r="DG342" s="20"/>
      <c r="DH342" s="22"/>
      <c r="DI342" s="20"/>
      <c r="DJ342" s="22"/>
      <c r="DK342" s="20"/>
      <c r="DL342" s="22"/>
      <c r="DM342" s="20"/>
      <c r="DN342" s="22"/>
      <c r="DO342" s="20"/>
      <c r="DP342" s="22"/>
      <c r="DQ342" s="20"/>
      <c r="DR342" s="22"/>
      <c r="DS342" s="20"/>
      <c r="DT342" s="22"/>
      <c r="DU342" s="20"/>
      <c r="DV342" s="22"/>
      <c r="DW342" s="20"/>
      <c r="DX342" s="22"/>
      <c r="DY342" s="20"/>
      <c r="DZ342" s="22"/>
      <c r="EA342" s="23">
        <f t="shared" si="84"/>
        <v>0</v>
      </c>
      <c r="EB342" s="21">
        <f t="shared" si="80"/>
        <v>0</v>
      </c>
      <c r="EC342" s="193" t="e">
        <f t="shared" si="81"/>
        <v>#REF!</v>
      </c>
      <c r="ED342" s="193">
        <f t="shared" si="82"/>
        <v>0</v>
      </c>
      <c r="EE342" s="194">
        <f t="shared" si="85"/>
        <v>30</v>
      </c>
      <c r="EF342" s="185"/>
      <c r="EG342" s="185" t="s">
        <v>1012</v>
      </c>
      <c r="EH342" s="185" t="s">
        <v>1013</v>
      </c>
      <c r="EI342" s="185" t="s">
        <v>961</v>
      </c>
      <c r="EJ342" s="185">
        <v>30</v>
      </c>
      <c r="EK342" s="185">
        <v>816750</v>
      </c>
      <c r="EL342" s="185"/>
      <c r="EM342" s="185"/>
      <c r="EN342" s="185"/>
      <c r="EO342" s="185"/>
      <c r="EP342" s="185"/>
      <c r="EQ342" s="185"/>
      <c r="ER342" s="185"/>
      <c r="ES342" s="185"/>
      <c r="ET342" s="185"/>
      <c r="EU342" s="185"/>
      <c r="EV342" s="185"/>
      <c r="EW342" s="185"/>
      <c r="EX342" s="185"/>
      <c r="EY342" s="185"/>
      <c r="EZ342" s="185"/>
      <c r="FA342" s="185"/>
      <c r="FB342" s="185"/>
      <c r="FC342" s="185"/>
      <c r="FD342" s="185"/>
      <c r="FE342" s="185"/>
      <c r="FF342" s="185"/>
      <c r="FG342" s="185"/>
      <c r="FH342" s="185"/>
      <c r="FI342" s="185"/>
      <c r="FJ342" s="185"/>
      <c r="FK342" s="185"/>
      <c r="FL342" s="185"/>
      <c r="FM342" s="185"/>
      <c r="FN342" s="185"/>
      <c r="FO342" s="185"/>
      <c r="FP342" s="185"/>
      <c r="FQ342" s="185"/>
      <c r="FR342" s="185"/>
      <c r="FS342" s="185"/>
      <c r="FT342" s="185"/>
      <c r="FU342" s="185"/>
      <c r="FV342" s="185"/>
      <c r="FW342" s="185"/>
      <c r="FX342" s="185"/>
      <c r="FY342" s="185"/>
      <c r="FZ342" s="185"/>
      <c r="GA342" s="185"/>
      <c r="GB342" s="185"/>
      <c r="GC342" s="185"/>
      <c r="GD342" s="185"/>
      <c r="GE342" s="185"/>
      <c r="GF342" s="185"/>
      <c r="GG342" s="185"/>
      <c r="GH342" s="185"/>
      <c r="GI342" s="185"/>
      <c r="GJ342" s="185"/>
      <c r="GK342" s="185"/>
      <c r="GL342" s="185"/>
      <c r="GM342" s="185"/>
      <c r="GN342" s="185"/>
      <c r="GO342" s="185"/>
      <c r="GP342" s="185"/>
      <c r="GQ342" s="185"/>
      <c r="GR342" s="185"/>
      <c r="GS342" s="185"/>
      <c r="GT342" s="185"/>
      <c r="GU342" s="185"/>
      <c r="GV342" s="185"/>
      <c r="GW342" s="185"/>
      <c r="GX342" s="185"/>
      <c r="GY342" s="185"/>
      <c r="GZ342" s="185"/>
      <c r="HA342" s="185"/>
      <c r="HB342" s="185"/>
      <c r="HC342" s="185"/>
      <c r="HD342" s="185"/>
      <c r="HE342" s="185"/>
      <c r="HF342" s="185"/>
      <c r="HG342" s="185"/>
      <c r="HH342" s="185"/>
      <c r="HI342" s="185"/>
      <c r="HJ342" s="185"/>
      <c r="HK342" s="185"/>
      <c r="HL342" s="185"/>
      <c r="HM342" s="185"/>
      <c r="HN342" s="185"/>
      <c r="HO342" s="185"/>
      <c r="HP342" s="185"/>
      <c r="HQ342" s="185"/>
      <c r="HR342" s="185"/>
      <c r="HS342" s="185"/>
      <c r="HT342" s="185"/>
      <c r="HU342" s="185"/>
      <c r="HV342" s="185"/>
      <c r="HW342" s="185"/>
      <c r="HX342" s="185"/>
      <c r="HY342" s="185"/>
      <c r="HZ342" s="185"/>
      <c r="IA342" s="185"/>
      <c r="IB342" s="185"/>
      <c r="IC342" s="185"/>
      <c r="ID342" s="185"/>
      <c r="IE342" s="185"/>
      <c r="IF342" s="185"/>
      <c r="IG342" s="185"/>
      <c r="IH342" s="185"/>
      <c r="II342" s="185"/>
      <c r="IJ342" s="185"/>
      <c r="IK342" s="185"/>
      <c r="IL342" s="185"/>
      <c r="IM342" s="185"/>
      <c r="IN342" s="185"/>
      <c r="IO342" s="185"/>
      <c r="IP342" s="185"/>
      <c r="IQ342" s="185"/>
      <c r="IR342" s="185"/>
      <c r="IS342" s="185"/>
      <c r="IT342" s="185"/>
      <c r="IU342" s="185"/>
      <c r="IV342" s="185"/>
      <c r="IW342" s="185"/>
      <c r="IX342" s="185"/>
      <c r="IY342" s="185"/>
      <c r="IZ342" s="185"/>
      <c r="JA342" s="185"/>
      <c r="JB342" s="185"/>
      <c r="JC342" s="185"/>
      <c r="JD342" s="185"/>
      <c r="JE342" s="185"/>
      <c r="JF342" s="185"/>
      <c r="JG342" s="185"/>
      <c r="JH342" s="185"/>
      <c r="JI342" s="185"/>
      <c r="JJ342" s="185"/>
      <c r="JK342" s="185"/>
      <c r="JL342" s="185"/>
      <c r="JM342" s="185"/>
      <c r="JN342" s="185"/>
      <c r="JO342" s="185"/>
      <c r="JP342" s="185"/>
      <c r="JQ342" s="185"/>
      <c r="JR342" s="185"/>
      <c r="JS342" s="185"/>
      <c r="JT342" s="185"/>
      <c r="JU342" s="185"/>
      <c r="JV342" s="185"/>
      <c r="JW342" s="185"/>
      <c r="JX342" s="185"/>
      <c r="JY342" s="185"/>
      <c r="JZ342" s="185"/>
      <c r="KA342" s="185"/>
      <c r="KB342" s="185"/>
      <c r="KC342" s="185"/>
      <c r="KD342" s="185"/>
      <c r="KE342" s="185"/>
      <c r="KF342" s="185"/>
      <c r="KG342" s="185"/>
      <c r="KH342" s="185"/>
      <c r="KI342" s="185"/>
      <c r="KJ342" s="185"/>
      <c r="KK342" s="185"/>
      <c r="KL342" s="185"/>
      <c r="KM342" s="185"/>
      <c r="KN342" s="185"/>
      <c r="KO342" s="185"/>
      <c r="KP342" s="185"/>
      <c r="KQ342" s="185"/>
      <c r="KR342" s="185"/>
      <c r="KS342" s="185"/>
      <c r="KT342" s="185"/>
      <c r="KU342" s="185"/>
      <c r="KV342" s="185"/>
      <c r="KW342" s="185"/>
      <c r="KX342" s="185"/>
      <c r="KY342" s="185"/>
      <c r="KZ342" s="185"/>
      <c r="LA342" s="185"/>
      <c r="LB342" s="185"/>
      <c r="LC342" s="185"/>
      <c r="LD342" s="185"/>
      <c r="LE342" s="185"/>
      <c r="LF342" s="185"/>
      <c r="LG342" s="185"/>
      <c r="LH342" s="185"/>
      <c r="LI342" s="185"/>
      <c r="LJ342" s="185"/>
      <c r="LK342" s="185"/>
      <c r="LL342" s="185"/>
      <c r="LM342" s="185"/>
      <c r="LN342" s="185"/>
      <c r="LO342" s="185"/>
      <c r="LP342" s="185"/>
      <c r="LQ342" s="185"/>
      <c r="LR342" s="185"/>
      <c r="LS342" s="185"/>
      <c r="LT342" s="185"/>
    </row>
    <row r="343" spans="1:332" ht="15" customHeight="1">
      <c r="A343" s="196" t="str">
        <f t="shared" si="92"/>
        <v>12.5.25</v>
      </c>
      <c r="B343" s="253" t="str">
        <f t="shared" si="92"/>
        <v xml:space="preserve">Válvula tres vías 1/2", control proporcional </v>
      </c>
      <c r="C343" s="196" t="str">
        <f t="shared" si="92"/>
        <v>und</v>
      </c>
      <c r="D343" s="196">
        <f t="shared" si="92"/>
        <v>27</v>
      </c>
      <c r="E343" s="196">
        <f t="shared" si="92"/>
        <v>618750</v>
      </c>
      <c r="F343" s="197">
        <f t="shared" si="83"/>
        <v>16706250</v>
      </c>
      <c r="G343" s="20"/>
      <c r="H343" s="21">
        <f t="shared" si="86"/>
        <v>0</v>
      </c>
      <c r="I343" s="20"/>
      <c r="J343" s="21">
        <f t="shared" si="87"/>
        <v>0</v>
      </c>
      <c r="K343" s="20"/>
      <c r="L343" s="21">
        <f t="shared" si="88"/>
        <v>0</v>
      </c>
      <c r="M343" s="20"/>
      <c r="N343" s="33">
        <f t="shared" si="91"/>
        <v>0</v>
      </c>
      <c r="O343" s="20"/>
      <c r="P343" s="22"/>
      <c r="Q343" s="20"/>
      <c r="R343" s="22"/>
      <c r="S343" s="20"/>
      <c r="T343" s="22"/>
      <c r="U343" s="20"/>
      <c r="V343" s="22"/>
      <c r="W343" s="20"/>
      <c r="X343" s="22"/>
      <c r="Y343" s="20"/>
      <c r="Z343" s="22"/>
      <c r="AA343" s="20"/>
      <c r="AB343" s="22"/>
      <c r="AC343" s="20"/>
      <c r="AD343" s="22"/>
      <c r="AE343" s="20"/>
      <c r="AF343" s="22"/>
      <c r="AG343" s="20"/>
      <c r="AH343" s="22"/>
      <c r="AI343" s="20"/>
      <c r="AJ343" s="22"/>
      <c r="AK343" s="20"/>
      <c r="AL343" s="22"/>
      <c r="AM343" s="20"/>
      <c r="AN343" s="22"/>
      <c r="AO343" s="20"/>
      <c r="AP343" s="22"/>
      <c r="AQ343" s="20"/>
      <c r="AR343" s="22"/>
      <c r="AS343" s="20"/>
      <c r="AT343" s="22"/>
      <c r="AU343" s="20"/>
      <c r="AV343" s="22"/>
      <c r="AW343" s="20"/>
      <c r="AX343" s="22"/>
      <c r="AY343" s="20"/>
      <c r="AZ343" s="22"/>
      <c r="BA343" s="20"/>
      <c r="BB343" s="22"/>
      <c r="BC343" s="20"/>
      <c r="BD343" s="22"/>
      <c r="BE343" s="20"/>
      <c r="BF343" s="22"/>
      <c r="BG343" s="83"/>
      <c r="BH343" s="84"/>
      <c r="BI343" s="20"/>
      <c r="BJ343" s="95"/>
      <c r="BK343" s="20">
        <v>0</v>
      </c>
      <c r="BL343" s="21">
        <f t="shared" si="89"/>
        <v>0</v>
      </c>
      <c r="BM343" s="20"/>
      <c r="BN343" s="95">
        <f t="shared" si="79"/>
        <v>0</v>
      </c>
      <c r="BO343" s="20"/>
      <c r="BP343" s="21">
        <f t="shared" si="90"/>
        <v>0</v>
      </c>
      <c r="BQ343" s="20"/>
      <c r="BR343" s="22"/>
      <c r="BS343" s="20"/>
      <c r="BT343" s="22"/>
      <c r="BU343" s="20"/>
      <c r="BV343" s="22"/>
      <c r="BW343" s="20"/>
      <c r="BX343" s="22"/>
      <c r="BY343" s="20"/>
      <c r="BZ343" s="172"/>
      <c r="CA343" s="20"/>
      <c r="CB343" s="164"/>
      <c r="CC343" s="20"/>
      <c r="CD343" s="178"/>
      <c r="CE343" s="20"/>
      <c r="CF343" s="95"/>
      <c r="CG343" s="20"/>
      <c r="CH343" s="95"/>
      <c r="CI343" s="20"/>
      <c r="CJ343" s="22"/>
      <c r="CK343" s="20"/>
      <c r="CL343" s="22"/>
      <c r="CM343" s="20"/>
      <c r="CN343" s="22"/>
      <c r="CO343" s="20"/>
      <c r="CP343" s="22"/>
      <c r="CQ343" s="20"/>
      <c r="CR343" s="22"/>
      <c r="CS343" s="20"/>
      <c r="CT343" s="22"/>
      <c r="CU343" s="20"/>
      <c r="CV343" s="22"/>
      <c r="CW343" s="20"/>
      <c r="CX343" s="22"/>
      <c r="CY343" s="20"/>
      <c r="CZ343" s="22"/>
      <c r="DA343" s="20"/>
      <c r="DB343" s="22"/>
      <c r="DC343" s="20"/>
      <c r="DD343" s="22"/>
      <c r="DE343" s="20"/>
      <c r="DF343" s="22"/>
      <c r="DG343" s="20"/>
      <c r="DH343" s="22"/>
      <c r="DI343" s="20"/>
      <c r="DJ343" s="22"/>
      <c r="DK343" s="20"/>
      <c r="DL343" s="22"/>
      <c r="DM343" s="20"/>
      <c r="DN343" s="22"/>
      <c r="DO343" s="20"/>
      <c r="DP343" s="22"/>
      <c r="DQ343" s="20"/>
      <c r="DR343" s="22"/>
      <c r="DS343" s="20"/>
      <c r="DT343" s="22"/>
      <c r="DU343" s="20"/>
      <c r="DV343" s="22"/>
      <c r="DW343" s="20"/>
      <c r="DX343" s="22"/>
      <c r="DY343" s="20"/>
      <c r="DZ343" s="22"/>
      <c r="EA343" s="23">
        <f t="shared" si="84"/>
        <v>0</v>
      </c>
      <c r="EB343" s="21">
        <f t="shared" si="80"/>
        <v>0</v>
      </c>
      <c r="EC343" s="193" t="e">
        <f t="shared" si="81"/>
        <v>#REF!</v>
      </c>
      <c r="ED343" s="193">
        <f t="shared" si="82"/>
        <v>0</v>
      </c>
      <c r="EE343" s="194">
        <f t="shared" si="85"/>
        <v>27</v>
      </c>
      <c r="EF343" s="185"/>
      <c r="EG343" s="185" t="s">
        <v>1014</v>
      </c>
      <c r="EH343" s="185" t="s">
        <v>1015</v>
      </c>
      <c r="EI343" s="185" t="s">
        <v>961</v>
      </c>
      <c r="EJ343" s="185">
        <v>27</v>
      </c>
      <c r="EK343" s="185">
        <v>618750</v>
      </c>
      <c r="EL343" s="185"/>
      <c r="EM343" s="185"/>
      <c r="EN343" s="185"/>
      <c r="EO343" s="185"/>
      <c r="EP343" s="185"/>
      <c r="EQ343" s="185"/>
      <c r="ER343" s="185"/>
      <c r="ES343" s="185"/>
      <c r="ET343" s="185"/>
      <c r="EU343" s="185"/>
      <c r="EV343" s="185"/>
      <c r="EW343" s="185"/>
      <c r="EX343" s="185"/>
      <c r="EY343" s="185"/>
      <c r="EZ343" s="185"/>
      <c r="FA343" s="185"/>
      <c r="FB343" s="185"/>
      <c r="FC343" s="185"/>
      <c r="FD343" s="185"/>
      <c r="FE343" s="185"/>
      <c r="FF343" s="185"/>
      <c r="FG343" s="185"/>
      <c r="FH343" s="185"/>
      <c r="FI343" s="185"/>
      <c r="FJ343" s="185"/>
      <c r="FK343" s="185"/>
      <c r="FL343" s="185"/>
      <c r="FM343" s="185"/>
      <c r="FN343" s="185"/>
      <c r="FO343" s="185"/>
      <c r="FP343" s="185"/>
      <c r="FQ343" s="185"/>
      <c r="FR343" s="185"/>
      <c r="FS343" s="185"/>
      <c r="FT343" s="185"/>
      <c r="FU343" s="185"/>
      <c r="FV343" s="185"/>
      <c r="FW343" s="185"/>
      <c r="FX343" s="185"/>
      <c r="FY343" s="185"/>
      <c r="FZ343" s="185"/>
      <c r="GA343" s="185"/>
      <c r="GB343" s="185"/>
      <c r="GC343" s="185"/>
      <c r="GD343" s="185"/>
      <c r="GE343" s="185"/>
      <c r="GF343" s="185"/>
      <c r="GG343" s="185"/>
      <c r="GH343" s="185"/>
      <c r="GI343" s="185"/>
      <c r="GJ343" s="185"/>
      <c r="GK343" s="185"/>
      <c r="GL343" s="185"/>
      <c r="GM343" s="185"/>
      <c r="GN343" s="185"/>
      <c r="GO343" s="185"/>
      <c r="GP343" s="185"/>
      <c r="GQ343" s="185"/>
      <c r="GR343" s="185"/>
      <c r="GS343" s="185"/>
      <c r="GT343" s="185"/>
      <c r="GU343" s="185"/>
      <c r="GV343" s="185"/>
      <c r="GW343" s="185"/>
      <c r="GX343" s="185"/>
      <c r="GY343" s="185"/>
      <c r="GZ343" s="185"/>
      <c r="HA343" s="185"/>
      <c r="HB343" s="185"/>
      <c r="HC343" s="185"/>
      <c r="HD343" s="185"/>
      <c r="HE343" s="185"/>
      <c r="HF343" s="185"/>
      <c r="HG343" s="185"/>
      <c r="HH343" s="185"/>
      <c r="HI343" s="185"/>
      <c r="HJ343" s="185"/>
      <c r="HK343" s="185"/>
      <c r="HL343" s="185"/>
      <c r="HM343" s="185"/>
      <c r="HN343" s="185"/>
      <c r="HO343" s="185"/>
      <c r="HP343" s="185"/>
      <c r="HQ343" s="185"/>
      <c r="HR343" s="185"/>
      <c r="HS343" s="185"/>
      <c r="HT343" s="185"/>
      <c r="HU343" s="185"/>
      <c r="HV343" s="185"/>
      <c r="HW343" s="185"/>
      <c r="HX343" s="185"/>
      <c r="HY343" s="185"/>
      <c r="HZ343" s="185"/>
      <c r="IA343" s="185"/>
      <c r="IB343" s="185"/>
      <c r="IC343" s="185"/>
      <c r="ID343" s="185"/>
      <c r="IE343" s="185"/>
      <c r="IF343" s="185"/>
      <c r="IG343" s="185"/>
      <c r="IH343" s="185"/>
      <c r="II343" s="185"/>
      <c r="IJ343" s="185"/>
      <c r="IK343" s="185"/>
      <c r="IL343" s="185"/>
      <c r="IM343" s="185"/>
      <c r="IN343" s="185"/>
      <c r="IO343" s="185"/>
      <c r="IP343" s="185"/>
      <c r="IQ343" s="185"/>
      <c r="IR343" s="185"/>
      <c r="IS343" s="185"/>
      <c r="IT343" s="185"/>
      <c r="IU343" s="185"/>
      <c r="IV343" s="185"/>
      <c r="IW343" s="185"/>
      <c r="IX343" s="185"/>
      <c r="IY343" s="185"/>
      <c r="IZ343" s="185"/>
      <c r="JA343" s="185"/>
      <c r="JB343" s="185"/>
      <c r="JC343" s="185"/>
      <c r="JD343" s="185"/>
      <c r="JE343" s="185"/>
      <c r="JF343" s="185"/>
      <c r="JG343" s="185"/>
      <c r="JH343" s="185"/>
      <c r="JI343" s="185"/>
      <c r="JJ343" s="185"/>
      <c r="JK343" s="185"/>
      <c r="JL343" s="185"/>
      <c r="JM343" s="185"/>
      <c r="JN343" s="185"/>
      <c r="JO343" s="185"/>
      <c r="JP343" s="185"/>
      <c r="JQ343" s="185"/>
      <c r="JR343" s="185"/>
      <c r="JS343" s="185"/>
      <c r="JT343" s="185"/>
      <c r="JU343" s="185"/>
      <c r="JV343" s="185"/>
      <c r="JW343" s="185"/>
      <c r="JX343" s="185"/>
      <c r="JY343" s="185"/>
      <c r="JZ343" s="185"/>
      <c r="KA343" s="185"/>
      <c r="KB343" s="185"/>
      <c r="KC343" s="185"/>
      <c r="KD343" s="185"/>
      <c r="KE343" s="185"/>
      <c r="KF343" s="185"/>
      <c r="KG343" s="185"/>
      <c r="KH343" s="185"/>
      <c r="KI343" s="185"/>
      <c r="KJ343" s="185"/>
      <c r="KK343" s="185"/>
      <c r="KL343" s="185"/>
      <c r="KM343" s="185"/>
      <c r="KN343" s="185"/>
      <c r="KO343" s="185"/>
      <c r="KP343" s="185"/>
      <c r="KQ343" s="185"/>
      <c r="KR343" s="185"/>
      <c r="KS343" s="185"/>
      <c r="KT343" s="185"/>
      <c r="KU343" s="185"/>
      <c r="KV343" s="185"/>
      <c r="KW343" s="185"/>
      <c r="KX343" s="185"/>
      <c r="KY343" s="185"/>
      <c r="KZ343" s="185"/>
      <c r="LA343" s="185"/>
      <c r="LB343" s="185"/>
      <c r="LC343" s="185"/>
      <c r="LD343" s="185"/>
      <c r="LE343" s="185"/>
      <c r="LF343" s="185"/>
      <c r="LG343" s="185"/>
      <c r="LH343" s="185"/>
      <c r="LI343" s="185"/>
      <c r="LJ343" s="185"/>
      <c r="LK343" s="185"/>
      <c r="LL343" s="185"/>
      <c r="LM343" s="185"/>
      <c r="LN343" s="185"/>
      <c r="LO343" s="185"/>
      <c r="LP343" s="185"/>
      <c r="LQ343" s="185"/>
      <c r="LR343" s="185"/>
      <c r="LS343" s="185"/>
      <c r="LT343" s="185"/>
    </row>
    <row r="344" spans="1:332">
      <c r="A344" s="196" t="str">
        <f t="shared" si="92"/>
        <v>12.5.26</v>
      </c>
      <c r="B344" s="253" t="str">
        <f t="shared" si="92"/>
        <v>Transmisor diferencial de presion bombas</v>
      </c>
      <c r="C344" s="196" t="str">
        <f t="shared" si="92"/>
        <v>und</v>
      </c>
      <c r="D344" s="196">
        <f t="shared" si="92"/>
        <v>6</v>
      </c>
      <c r="E344" s="196">
        <f t="shared" si="92"/>
        <v>1435500</v>
      </c>
      <c r="F344" s="197">
        <f t="shared" si="83"/>
        <v>8613000</v>
      </c>
      <c r="G344" s="20"/>
      <c r="H344" s="21">
        <f t="shared" si="86"/>
        <v>0</v>
      </c>
      <c r="I344" s="20"/>
      <c r="J344" s="21">
        <f t="shared" si="87"/>
        <v>0</v>
      </c>
      <c r="K344" s="20"/>
      <c r="L344" s="21">
        <f t="shared" si="88"/>
        <v>0</v>
      </c>
      <c r="M344" s="20"/>
      <c r="N344" s="33">
        <f t="shared" si="91"/>
        <v>0</v>
      </c>
      <c r="O344" s="20"/>
      <c r="P344" s="22"/>
      <c r="Q344" s="20"/>
      <c r="R344" s="22"/>
      <c r="S344" s="20"/>
      <c r="T344" s="22"/>
      <c r="U344" s="20"/>
      <c r="V344" s="22"/>
      <c r="W344" s="20"/>
      <c r="X344" s="22"/>
      <c r="Y344" s="20"/>
      <c r="Z344" s="22"/>
      <c r="AA344" s="20"/>
      <c r="AB344" s="22"/>
      <c r="AC344" s="20"/>
      <c r="AD344" s="22"/>
      <c r="AE344" s="20"/>
      <c r="AF344" s="22"/>
      <c r="AG344" s="20"/>
      <c r="AH344" s="22"/>
      <c r="AI344" s="20"/>
      <c r="AJ344" s="22"/>
      <c r="AK344" s="20"/>
      <c r="AL344" s="22"/>
      <c r="AM344" s="20"/>
      <c r="AN344" s="22"/>
      <c r="AO344" s="20"/>
      <c r="AP344" s="22"/>
      <c r="AQ344" s="20"/>
      <c r="AR344" s="22"/>
      <c r="AS344" s="20"/>
      <c r="AT344" s="22"/>
      <c r="AU344" s="20"/>
      <c r="AV344" s="22"/>
      <c r="AW344" s="20"/>
      <c r="AX344" s="22"/>
      <c r="AY344" s="20"/>
      <c r="AZ344" s="22"/>
      <c r="BA344" s="20"/>
      <c r="BB344" s="22"/>
      <c r="BC344" s="20"/>
      <c r="BD344" s="22"/>
      <c r="BE344" s="20"/>
      <c r="BF344" s="22"/>
      <c r="BG344" s="83"/>
      <c r="BH344" s="84"/>
      <c r="BI344" s="20"/>
      <c r="BJ344" s="95"/>
      <c r="BK344" s="20">
        <v>0</v>
      </c>
      <c r="BL344" s="21">
        <f t="shared" si="89"/>
        <v>0</v>
      </c>
      <c r="BM344" s="20"/>
      <c r="BN344" s="95">
        <f t="shared" si="79"/>
        <v>0</v>
      </c>
      <c r="BO344" s="20"/>
      <c r="BP344" s="21">
        <f t="shared" si="90"/>
        <v>0</v>
      </c>
      <c r="BQ344" s="20"/>
      <c r="BR344" s="22"/>
      <c r="BS344" s="20"/>
      <c r="BT344" s="22"/>
      <c r="BU344" s="20"/>
      <c r="BV344" s="22"/>
      <c r="BW344" s="20"/>
      <c r="BX344" s="22"/>
      <c r="BY344" s="20"/>
      <c r="BZ344" s="172"/>
      <c r="CA344" s="20"/>
      <c r="CB344" s="164"/>
      <c r="CC344" s="20"/>
      <c r="CD344" s="178"/>
      <c r="CE344" s="20"/>
      <c r="CF344" s="95"/>
      <c r="CG344" s="20"/>
      <c r="CH344" s="95"/>
      <c r="CI344" s="20"/>
      <c r="CJ344" s="22"/>
      <c r="CK344" s="20"/>
      <c r="CL344" s="22"/>
      <c r="CM344" s="20"/>
      <c r="CN344" s="22"/>
      <c r="CO344" s="20"/>
      <c r="CP344" s="22"/>
      <c r="CQ344" s="20"/>
      <c r="CR344" s="22"/>
      <c r="CS344" s="20"/>
      <c r="CT344" s="22"/>
      <c r="CU344" s="20"/>
      <c r="CV344" s="22"/>
      <c r="CW344" s="20"/>
      <c r="CX344" s="22"/>
      <c r="CY344" s="20"/>
      <c r="CZ344" s="22"/>
      <c r="DA344" s="20"/>
      <c r="DB344" s="22"/>
      <c r="DC344" s="20"/>
      <c r="DD344" s="22"/>
      <c r="DE344" s="20"/>
      <c r="DF344" s="22"/>
      <c r="DG344" s="20"/>
      <c r="DH344" s="22"/>
      <c r="DI344" s="20"/>
      <c r="DJ344" s="22"/>
      <c r="DK344" s="20"/>
      <c r="DL344" s="22"/>
      <c r="DM344" s="20"/>
      <c r="DN344" s="22"/>
      <c r="DO344" s="20"/>
      <c r="DP344" s="22"/>
      <c r="DQ344" s="20"/>
      <c r="DR344" s="22"/>
      <c r="DS344" s="20"/>
      <c r="DT344" s="22"/>
      <c r="DU344" s="20"/>
      <c r="DV344" s="22"/>
      <c r="DW344" s="20"/>
      <c r="DX344" s="22"/>
      <c r="DY344" s="20"/>
      <c r="DZ344" s="22"/>
      <c r="EA344" s="23">
        <f t="shared" si="84"/>
        <v>0</v>
      </c>
      <c r="EB344" s="21">
        <f t="shared" si="80"/>
        <v>0</v>
      </c>
      <c r="EC344" s="193" t="e">
        <f t="shared" si="81"/>
        <v>#REF!</v>
      </c>
      <c r="ED344" s="193">
        <f t="shared" si="82"/>
        <v>0</v>
      </c>
      <c r="EE344" s="194">
        <f t="shared" si="85"/>
        <v>6</v>
      </c>
      <c r="EF344" s="185"/>
      <c r="EG344" s="185" t="s">
        <v>1016</v>
      </c>
      <c r="EH344" s="185" t="s">
        <v>1017</v>
      </c>
      <c r="EI344" s="185" t="s">
        <v>961</v>
      </c>
      <c r="EJ344" s="185">
        <v>6</v>
      </c>
      <c r="EK344" s="185">
        <v>1435500</v>
      </c>
      <c r="EL344" s="185"/>
      <c r="EM344" s="185"/>
      <c r="EN344" s="185"/>
      <c r="EO344" s="185"/>
      <c r="EP344" s="185"/>
      <c r="EQ344" s="185"/>
      <c r="ER344" s="185"/>
      <c r="ES344" s="185"/>
      <c r="ET344" s="185"/>
      <c r="EU344" s="185"/>
      <c r="EV344" s="185"/>
      <c r="EW344" s="185"/>
      <c r="EX344" s="185"/>
      <c r="EY344" s="185"/>
      <c r="EZ344" s="185"/>
      <c r="FA344" s="185"/>
      <c r="FB344" s="185"/>
      <c r="FC344" s="185"/>
      <c r="FD344" s="185"/>
      <c r="FE344" s="185"/>
      <c r="FF344" s="185"/>
      <c r="FG344" s="185"/>
      <c r="FH344" s="185"/>
      <c r="FI344" s="185"/>
      <c r="FJ344" s="185"/>
      <c r="FK344" s="185"/>
      <c r="FL344" s="185"/>
      <c r="FM344" s="185"/>
      <c r="FN344" s="185"/>
      <c r="FO344" s="185"/>
      <c r="FP344" s="185"/>
      <c r="FQ344" s="185"/>
      <c r="FR344" s="185"/>
      <c r="FS344" s="185"/>
      <c r="FT344" s="185"/>
      <c r="FU344" s="185"/>
      <c r="FV344" s="185"/>
      <c r="FW344" s="185"/>
      <c r="FX344" s="185"/>
      <c r="FY344" s="185"/>
      <c r="FZ344" s="185"/>
      <c r="GA344" s="185"/>
      <c r="GB344" s="185"/>
      <c r="GC344" s="185"/>
      <c r="GD344" s="185"/>
      <c r="GE344" s="185"/>
      <c r="GF344" s="185"/>
      <c r="GG344" s="185"/>
      <c r="GH344" s="185"/>
      <c r="GI344" s="185"/>
      <c r="GJ344" s="185"/>
      <c r="GK344" s="185"/>
      <c r="GL344" s="185"/>
      <c r="GM344" s="185"/>
      <c r="GN344" s="185"/>
      <c r="GO344" s="185"/>
      <c r="GP344" s="185"/>
      <c r="GQ344" s="185"/>
      <c r="GR344" s="185"/>
      <c r="GS344" s="185"/>
      <c r="GT344" s="185"/>
      <c r="GU344" s="185"/>
      <c r="GV344" s="185"/>
      <c r="GW344" s="185"/>
      <c r="GX344" s="185"/>
      <c r="GY344" s="185"/>
      <c r="GZ344" s="185"/>
      <c r="HA344" s="185"/>
      <c r="HB344" s="185"/>
      <c r="HC344" s="185"/>
      <c r="HD344" s="185"/>
      <c r="HE344" s="185"/>
      <c r="HF344" s="185"/>
      <c r="HG344" s="185"/>
      <c r="HH344" s="185"/>
      <c r="HI344" s="185"/>
      <c r="HJ344" s="185"/>
      <c r="HK344" s="185"/>
      <c r="HL344" s="185"/>
      <c r="HM344" s="185"/>
      <c r="HN344" s="185"/>
      <c r="HO344" s="185"/>
      <c r="HP344" s="185"/>
      <c r="HQ344" s="185"/>
      <c r="HR344" s="185"/>
      <c r="HS344" s="185"/>
      <c r="HT344" s="185"/>
      <c r="HU344" s="185"/>
      <c r="HV344" s="185"/>
      <c r="HW344" s="185"/>
      <c r="HX344" s="185"/>
      <c r="HY344" s="185"/>
      <c r="HZ344" s="185"/>
      <c r="IA344" s="185"/>
      <c r="IB344" s="185"/>
      <c r="IC344" s="185"/>
      <c r="ID344" s="185"/>
      <c r="IE344" s="185"/>
      <c r="IF344" s="185"/>
      <c r="IG344" s="185"/>
      <c r="IH344" s="185"/>
      <c r="II344" s="185"/>
      <c r="IJ344" s="185"/>
      <c r="IK344" s="185"/>
      <c r="IL344" s="185"/>
      <c r="IM344" s="185"/>
      <c r="IN344" s="185"/>
      <c r="IO344" s="185"/>
      <c r="IP344" s="185"/>
      <c r="IQ344" s="185"/>
      <c r="IR344" s="185"/>
      <c r="IS344" s="185"/>
      <c r="IT344" s="185"/>
      <c r="IU344" s="185"/>
      <c r="IV344" s="185"/>
      <c r="IW344" s="185"/>
      <c r="IX344" s="185"/>
      <c r="IY344" s="185"/>
      <c r="IZ344" s="185"/>
      <c r="JA344" s="185"/>
      <c r="JB344" s="185"/>
      <c r="JC344" s="185"/>
      <c r="JD344" s="185"/>
      <c r="JE344" s="185"/>
      <c r="JF344" s="185"/>
      <c r="JG344" s="185"/>
      <c r="JH344" s="185"/>
      <c r="JI344" s="185"/>
      <c r="JJ344" s="185"/>
      <c r="JK344" s="185"/>
      <c r="JL344" s="185"/>
      <c r="JM344" s="185"/>
      <c r="JN344" s="185"/>
      <c r="JO344" s="185"/>
      <c r="JP344" s="185"/>
      <c r="JQ344" s="185"/>
      <c r="JR344" s="185"/>
      <c r="JS344" s="185"/>
      <c r="JT344" s="185"/>
      <c r="JU344" s="185"/>
      <c r="JV344" s="185"/>
      <c r="JW344" s="185"/>
      <c r="JX344" s="185"/>
      <c r="JY344" s="185"/>
      <c r="JZ344" s="185"/>
      <c r="KA344" s="185"/>
      <c r="KB344" s="185"/>
      <c r="KC344" s="185"/>
      <c r="KD344" s="185"/>
      <c r="KE344" s="185"/>
      <c r="KF344" s="185"/>
      <c r="KG344" s="185"/>
      <c r="KH344" s="185"/>
      <c r="KI344" s="185"/>
      <c r="KJ344" s="185"/>
      <c r="KK344" s="185"/>
      <c r="KL344" s="185"/>
      <c r="KM344" s="185"/>
      <c r="KN344" s="185"/>
      <c r="KO344" s="185"/>
      <c r="KP344" s="185"/>
      <c r="KQ344" s="185"/>
      <c r="KR344" s="185"/>
      <c r="KS344" s="185"/>
      <c r="KT344" s="185"/>
      <c r="KU344" s="185"/>
      <c r="KV344" s="185"/>
      <c r="KW344" s="185"/>
      <c r="KX344" s="185"/>
      <c r="KY344" s="185"/>
      <c r="KZ344" s="185"/>
      <c r="LA344" s="185"/>
      <c r="LB344" s="185"/>
      <c r="LC344" s="185"/>
      <c r="LD344" s="185"/>
      <c r="LE344" s="185"/>
      <c r="LF344" s="185"/>
      <c r="LG344" s="185"/>
      <c r="LH344" s="185"/>
      <c r="LI344" s="185"/>
      <c r="LJ344" s="185"/>
      <c r="LK344" s="185"/>
      <c r="LL344" s="185"/>
      <c r="LM344" s="185"/>
      <c r="LN344" s="185"/>
      <c r="LO344" s="185"/>
      <c r="LP344" s="185"/>
      <c r="LQ344" s="185"/>
      <c r="LR344" s="185"/>
      <c r="LS344" s="185"/>
      <c r="LT344" s="185"/>
    </row>
    <row r="345" spans="1:332" ht="15" customHeight="1">
      <c r="A345" s="196" t="str">
        <f t="shared" si="92"/>
        <v>12.6</v>
      </c>
      <c r="B345" s="253" t="str">
        <f t="shared" si="92"/>
        <v>TUBERIA PVC RED DE AGUA FRIA</v>
      </c>
      <c r="C345" s="196">
        <f t="shared" si="92"/>
        <v>0</v>
      </c>
      <c r="D345" s="196">
        <f t="shared" si="92"/>
        <v>0</v>
      </c>
      <c r="E345" s="196">
        <f t="shared" si="92"/>
        <v>0</v>
      </c>
      <c r="F345" s="197">
        <f t="shared" si="83"/>
        <v>0</v>
      </c>
      <c r="G345" s="20"/>
      <c r="H345" s="21">
        <f t="shared" si="86"/>
        <v>0</v>
      </c>
      <c r="I345" s="20"/>
      <c r="J345" s="21">
        <f t="shared" si="87"/>
        <v>0</v>
      </c>
      <c r="K345" s="20"/>
      <c r="L345" s="21">
        <f t="shared" si="88"/>
        <v>0</v>
      </c>
      <c r="M345" s="20"/>
      <c r="N345" s="33">
        <f t="shared" si="91"/>
        <v>0</v>
      </c>
      <c r="O345" s="20"/>
      <c r="P345" s="22"/>
      <c r="Q345" s="20"/>
      <c r="R345" s="22"/>
      <c r="S345" s="20"/>
      <c r="T345" s="22"/>
      <c r="U345" s="20"/>
      <c r="V345" s="22"/>
      <c r="W345" s="20"/>
      <c r="X345" s="22"/>
      <c r="Y345" s="20"/>
      <c r="Z345" s="22"/>
      <c r="AA345" s="20"/>
      <c r="AB345" s="22"/>
      <c r="AC345" s="20"/>
      <c r="AD345" s="22"/>
      <c r="AE345" s="20"/>
      <c r="AF345" s="22"/>
      <c r="AG345" s="20"/>
      <c r="AH345" s="22"/>
      <c r="AI345" s="20"/>
      <c r="AJ345" s="22"/>
      <c r="AK345" s="20"/>
      <c r="AL345" s="22"/>
      <c r="AM345" s="20"/>
      <c r="AN345" s="22"/>
      <c r="AO345" s="20"/>
      <c r="AP345" s="22"/>
      <c r="AQ345" s="20"/>
      <c r="AR345" s="22"/>
      <c r="AS345" s="20"/>
      <c r="AT345" s="22"/>
      <c r="AU345" s="20"/>
      <c r="AV345" s="22"/>
      <c r="AW345" s="20"/>
      <c r="AX345" s="22"/>
      <c r="AY345" s="20"/>
      <c r="AZ345" s="22"/>
      <c r="BA345" s="20"/>
      <c r="BB345" s="22"/>
      <c r="BC345" s="20"/>
      <c r="BD345" s="22"/>
      <c r="BE345" s="20"/>
      <c r="BF345" s="22"/>
      <c r="BG345" s="83"/>
      <c r="BH345" s="84"/>
      <c r="BI345" s="20"/>
      <c r="BJ345" s="95"/>
      <c r="BK345" s="20">
        <v>0</v>
      </c>
      <c r="BL345" s="21">
        <f t="shared" si="89"/>
        <v>0</v>
      </c>
      <c r="BM345" s="20"/>
      <c r="BN345" s="95">
        <f t="shared" si="79"/>
        <v>0</v>
      </c>
      <c r="BO345" s="20"/>
      <c r="BP345" s="21">
        <f t="shared" si="90"/>
        <v>0</v>
      </c>
      <c r="BQ345" s="20"/>
      <c r="BR345" s="22"/>
      <c r="BS345" s="20"/>
      <c r="BT345" s="22"/>
      <c r="BU345" s="20"/>
      <c r="BV345" s="22"/>
      <c r="BW345" s="20"/>
      <c r="BX345" s="22"/>
      <c r="BY345" s="20"/>
      <c r="BZ345" s="172"/>
      <c r="CA345" s="20"/>
      <c r="CB345" s="164"/>
      <c r="CC345" s="20"/>
      <c r="CD345" s="178"/>
      <c r="CE345" s="20"/>
      <c r="CF345" s="95"/>
      <c r="CG345" s="20"/>
      <c r="CH345" s="95"/>
      <c r="CI345" s="20"/>
      <c r="CJ345" s="22"/>
      <c r="CK345" s="20"/>
      <c r="CL345" s="22"/>
      <c r="CM345" s="20"/>
      <c r="CN345" s="22"/>
      <c r="CO345" s="20"/>
      <c r="CP345" s="22"/>
      <c r="CQ345" s="20"/>
      <c r="CR345" s="22"/>
      <c r="CS345" s="20"/>
      <c r="CT345" s="22"/>
      <c r="CU345" s="20"/>
      <c r="CV345" s="22"/>
      <c r="CW345" s="20"/>
      <c r="CX345" s="22"/>
      <c r="CY345" s="20"/>
      <c r="CZ345" s="22"/>
      <c r="DA345" s="20"/>
      <c r="DB345" s="22"/>
      <c r="DC345" s="20"/>
      <c r="DD345" s="22"/>
      <c r="DE345" s="20"/>
      <c r="DF345" s="22"/>
      <c r="DG345" s="20"/>
      <c r="DH345" s="22"/>
      <c r="DI345" s="20"/>
      <c r="DJ345" s="22"/>
      <c r="DK345" s="20"/>
      <c r="DL345" s="22"/>
      <c r="DM345" s="20"/>
      <c r="DN345" s="22"/>
      <c r="DO345" s="20"/>
      <c r="DP345" s="22"/>
      <c r="DQ345" s="20"/>
      <c r="DR345" s="22"/>
      <c r="DS345" s="20"/>
      <c r="DT345" s="22"/>
      <c r="DU345" s="20"/>
      <c r="DV345" s="22"/>
      <c r="DW345" s="20"/>
      <c r="DX345" s="22"/>
      <c r="DY345" s="20"/>
      <c r="DZ345" s="22"/>
      <c r="EA345" s="23">
        <f t="shared" si="84"/>
        <v>0</v>
      </c>
      <c r="EB345" s="21">
        <f t="shared" si="80"/>
        <v>0</v>
      </c>
      <c r="EC345" s="193" t="e">
        <f t="shared" si="81"/>
        <v>#REF!</v>
      </c>
      <c r="ED345" s="193">
        <f t="shared" si="82"/>
        <v>0</v>
      </c>
      <c r="EE345" s="194">
        <f t="shared" si="85"/>
        <v>0</v>
      </c>
      <c r="EF345" s="185"/>
      <c r="EG345" s="185" t="s">
        <v>75</v>
      </c>
      <c r="EH345" s="185" t="s">
        <v>1018</v>
      </c>
      <c r="EI345" s="185"/>
      <c r="EJ345" s="185"/>
      <c r="EK345" s="185"/>
      <c r="EL345" s="185"/>
      <c r="EM345" s="185"/>
      <c r="EN345" s="185"/>
      <c r="EO345" s="185"/>
      <c r="EP345" s="185"/>
      <c r="EQ345" s="185"/>
      <c r="ER345" s="185"/>
      <c r="ES345" s="185"/>
      <c r="ET345" s="185"/>
      <c r="EU345" s="185"/>
      <c r="EV345" s="185"/>
      <c r="EW345" s="185"/>
      <c r="EX345" s="185"/>
      <c r="EY345" s="185"/>
      <c r="EZ345" s="185"/>
      <c r="FA345" s="185"/>
      <c r="FB345" s="185"/>
      <c r="FC345" s="185"/>
      <c r="FD345" s="185"/>
      <c r="FE345" s="185"/>
      <c r="FF345" s="185"/>
      <c r="FG345" s="185"/>
      <c r="FH345" s="185"/>
      <c r="FI345" s="185"/>
      <c r="FJ345" s="185"/>
      <c r="FK345" s="185"/>
      <c r="FL345" s="185"/>
      <c r="FM345" s="185"/>
      <c r="FN345" s="185"/>
      <c r="FO345" s="185"/>
      <c r="FP345" s="185"/>
      <c r="FQ345" s="185"/>
      <c r="FR345" s="185"/>
      <c r="FS345" s="185"/>
      <c r="FT345" s="185"/>
      <c r="FU345" s="185"/>
      <c r="FV345" s="185"/>
      <c r="FW345" s="185"/>
      <c r="FX345" s="185"/>
      <c r="FY345" s="185"/>
      <c r="FZ345" s="185"/>
      <c r="GA345" s="185"/>
      <c r="GB345" s="185"/>
      <c r="GC345" s="185"/>
      <c r="GD345" s="185"/>
      <c r="GE345" s="185"/>
      <c r="GF345" s="185"/>
      <c r="GG345" s="185"/>
      <c r="GH345" s="185"/>
      <c r="GI345" s="185"/>
      <c r="GJ345" s="185"/>
      <c r="GK345" s="185"/>
      <c r="GL345" s="185"/>
      <c r="GM345" s="185"/>
      <c r="GN345" s="185"/>
      <c r="GO345" s="185"/>
      <c r="GP345" s="185"/>
      <c r="GQ345" s="185"/>
      <c r="GR345" s="185"/>
      <c r="GS345" s="185"/>
      <c r="GT345" s="185"/>
      <c r="GU345" s="185"/>
      <c r="GV345" s="185"/>
      <c r="GW345" s="185"/>
      <c r="GX345" s="185"/>
      <c r="GY345" s="185"/>
      <c r="GZ345" s="185"/>
      <c r="HA345" s="185"/>
      <c r="HB345" s="185"/>
      <c r="HC345" s="185"/>
      <c r="HD345" s="185"/>
      <c r="HE345" s="185"/>
      <c r="HF345" s="185"/>
      <c r="HG345" s="185"/>
      <c r="HH345" s="185"/>
      <c r="HI345" s="185"/>
      <c r="HJ345" s="185"/>
      <c r="HK345" s="185"/>
      <c r="HL345" s="185"/>
      <c r="HM345" s="185"/>
      <c r="HN345" s="185"/>
      <c r="HO345" s="185"/>
      <c r="HP345" s="185"/>
      <c r="HQ345" s="185"/>
      <c r="HR345" s="185"/>
      <c r="HS345" s="185"/>
      <c r="HT345" s="185"/>
      <c r="HU345" s="185"/>
      <c r="HV345" s="185"/>
      <c r="HW345" s="185"/>
      <c r="HX345" s="185"/>
      <c r="HY345" s="185"/>
      <c r="HZ345" s="185"/>
      <c r="IA345" s="185"/>
      <c r="IB345" s="185"/>
      <c r="IC345" s="185"/>
      <c r="ID345" s="185"/>
      <c r="IE345" s="185"/>
      <c r="IF345" s="185"/>
      <c r="IG345" s="185"/>
      <c r="IH345" s="185"/>
      <c r="II345" s="185"/>
      <c r="IJ345" s="185"/>
      <c r="IK345" s="185"/>
      <c r="IL345" s="185"/>
      <c r="IM345" s="185"/>
      <c r="IN345" s="185"/>
      <c r="IO345" s="185"/>
      <c r="IP345" s="185"/>
      <c r="IQ345" s="185"/>
      <c r="IR345" s="185"/>
      <c r="IS345" s="185"/>
      <c r="IT345" s="185"/>
      <c r="IU345" s="185"/>
      <c r="IV345" s="185"/>
      <c r="IW345" s="185"/>
      <c r="IX345" s="185"/>
      <c r="IY345" s="185"/>
      <c r="IZ345" s="185"/>
      <c r="JA345" s="185"/>
      <c r="JB345" s="185"/>
      <c r="JC345" s="185"/>
      <c r="JD345" s="185"/>
      <c r="JE345" s="185"/>
      <c r="JF345" s="185"/>
      <c r="JG345" s="185"/>
      <c r="JH345" s="185"/>
      <c r="JI345" s="185"/>
      <c r="JJ345" s="185"/>
      <c r="JK345" s="185"/>
      <c r="JL345" s="185"/>
      <c r="JM345" s="185"/>
      <c r="JN345" s="185"/>
      <c r="JO345" s="185"/>
      <c r="JP345" s="185"/>
      <c r="JQ345" s="185"/>
      <c r="JR345" s="185"/>
      <c r="JS345" s="185"/>
      <c r="JT345" s="185"/>
      <c r="JU345" s="185"/>
      <c r="JV345" s="185"/>
      <c r="JW345" s="185"/>
      <c r="JX345" s="185"/>
      <c r="JY345" s="185"/>
      <c r="JZ345" s="185"/>
      <c r="KA345" s="185"/>
      <c r="KB345" s="185"/>
      <c r="KC345" s="185"/>
      <c r="KD345" s="185"/>
      <c r="KE345" s="185"/>
      <c r="KF345" s="185"/>
      <c r="KG345" s="185"/>
      <c r="KH345" s="185"/>
      <c r="KI345" s="185"/>
      <c r="KJ345" s="185"/>
      <c r="KK345" s="185"/>
      <c r="KL345" s="185"/>
      <c r="KM345" s="185"/>
      <c r="KN345" s="185"/>
      <c r="KO345" s="185"/>
      <c r="KP345" s="185"/>
      <c r="KQ345" s="185"/>
      <c r="KR345" s="185"/>
      <c r="KS345" s="185"/>
      <c r="KT345" s="185"/>
      <c r="KU345" s="185"/>
      <c r="KV345" s="185"/>
      <c r="KW345" s="185"/>
      <c r="KX345" s="185"/>
      <c r="KY345" s="185"/>
      <c r="KZ345" s="185"/>
      <c r="LA345" s="185"/>
      <c r="LB345" s="185"/>
      <c r="LC345" s="185"/>
      <c r="LD345" s="185"/>
      <c r="LE345" s="185"/>
      <c r="LF345" s="185"/>
      <c r="LG345" s="185"/>
      <c r="LH345" s="185"/>
      <c r="LI345" s="185"/>
      <c r="LJ345" s="185"/>
      <c r="LK345" s="185"/>
      <c r="LL345" s="185"/>
      <c r="LM345" s="185"/>
      <c r="LN345" s="185"/>
      <c r="LO345" s="185"/>
      <c r="LP345" s="185"/>
      <c r="LQ345" s="185"/>
      <c r="LR345" s="185"/>
      <c r="LS345" s="185"/>
      <c r="LT345" s="185"/>
    </row>
    <row r="346" spans="1:332">
      <c r="A346" s="196" t="str">
        <f t="shared" si="92"/>
        <v>12.6.1</v>
      </c>
      <c r="B346" s="253" t="str">
        <f t="shared" si="92"/>
        <v>Tubería PVC preasilada 6",incluye soportes y accesorios</v>
      </c>
      <c r="C346" s="196" t="str">
        <f t="shared" si="92"/>
        <v>ml</v>
      </c>
      <c r="D346" s="196">
        <f t="shared" si="92"/>
        <v>30</v>
      </c>
      <c r="E346" s="196">
        <f t="shared" si="92"/>
        <v>540540</v>
      </c>
      <c r="F346" s="197">
        <f t="shared" si="83"/>
        <v>16216200</v>
      </c>
      <c r="G346" s="20"/>
      <c r="H346" s="21">
        <f t="shared" si="86"/>
        <v>0</v>
      </c>
      <c r="I346" s="20"/>
      <c r="J346" s="21">
        <f t="shared" si="87"/>
        <v>0</v>
      </c>
      <c r="K346" s="20"/>
      <c r="L346" s="21">
        <f t="shared" si="88"/>
        <v>0</v>
      </c>
      <c r="M346" s="20"/>
      <c r="N346" s="33">
        <f t="shared" si="91"/>
        <v>0</v>
      </c>
      <c r="O346" s="20"/>
      <c r="P346" s="22"/>
      <c r="Q346" s="20"/>
      <c r="R346" s="22"/>
      <c r="S346" s="20"/>
      <c r="T346" s="22"/>
      <c r="U346" s="20"/>
      <c r="V346" s="22"/>
      <c r="W346" s="20"/>
      <c r="X346" s="22"/>
      <c r="Y346" s="20"/>
      <c r="Z346" s="22"/>
      <c r="AA346" s="20"/>
      <c r="AB346" s="22"/>
      <c r="AC346" s="20"/>
      <c r="AD346" s="22"/>
      <c r="AE346" s="20"/>
      <c r="AF346" s="22"/>
      <c r="AG346" s="20"/>
      <c r="AH346" s="22"/>
      <c r="AI346" s="20"/>
      <c r="AJ346" s="22"/>
      <c r="AK346" s="20"/>
      <c r="AL346" s="22"/>
      <c r="AM346" s="20"/>
      <c r="AN346" s="22"/>
      <c r="AO346" s="20"/>
      <c r="AP346" s="22"/>
      <c r="AQ346" s="20"/>
      <c r="AR346" s="22"/>
      <c r="AS346" s="20"/>
      <c r="AT346" s="22"/>
      <c r="AU346" s="20"/>
      <c r="AV346" s="22"/>
      <c r="AW346" s="20"/>
      <c r="AX346" s="22"/>
      <c r="AY346" s="20"/>
      <c r="AZ346" s="22"/>
      <c r="BA346" s="20"/>
      <c r="BB346" s="22"/>
      <c r="BC346" s="20"/>
      <c r="BD346" s="22"/>
      <c r="BE346" s="20"/>
      <c r="BF346" s="22"/>
      <c r="BG346" s="83"/>
      <c r="BH346" s="84"/>
      <c r="BI346" s="20"/>
      <c r="BJ346" s="95"/>
      <c r="BK346" s="20">
        <v>0</v>
      </c>
      <c r="BL346" s="21">
        <f t="shared" si="89"/>
        <v>0</v>
      </c>
      <c r="BM346" s="20"/>
      <c r="BN346" s="95">
        <f t="shared" si="79"/>
        <v>0</v>
      </c>
      <c r="BO346" s="20"/>
      <c r="BP346" s="21">
        <f t="shared" si="90"/>
        <v>0</v>
      </c>
      <c r="BQ346" s="20"/>
      <c r="BR346" s="22"/>
      <c r="BS346" s="20"/>
      <c r="BT346" s="22"/>
      <c r="BU346" s="20"/>
      <c r="BV346" s="22"/>
      <c r="BW346" s="20"/>
      <c r="BX346" s="22"/>
      <c r="BY346" s="20"/>
      <c r="BZ346" s="172"/>
      <c r="CA346" s="20"/>
      <c r="CB346" s="164"/>
      <c r="CC346" s="20"/>
      <c r="CD346" s="178"/>
      <c r="CE346" s="20"/>
      <c r="CF346" s="95"/>
      <c r="CG346" s="20"/>
      <c r="CH346" s="95"/>
      <c r="CI346" s="20"/>
      <c r="CJ346" s="22"/>
      <c r="CK346" s="20"/>
      <c r="CL346" s="22"/>
      <c r="CM346" s="20"/>
      <c r="CN346" s="22"/>
      <c r="CO346" s="20"/>
      <c r="CP346" s="22"/>
      <c r="CQ346" s="20"/>
      <c r="CR346" s="22"/>
      <c r="CS346" s="20"/>
      <c r="CT346" s="22"/>
      <c r="CU346" s="20"/>
      <c r="CV346" s="22"/>
      <c r="CW346" s="20"/>
      <c r="CX346" s="22"/>
      <c r="CY346" s="20"/>
      <c r="CZ346" s="22"/>
      <c r="DA346" s="20"/>
      <c r="DB346" s="22"/>
      <c r="DC346" s="20"/>
      <c r="DD346" s="22"/>
      <c r="DE346" s="20"/>
      <c r="DF346" s="22"/>
      <c r="DG346" s="20"/>
      <c r="DH346" s="22"/>
      <c r="DI346" s="20"/>
      <c r="DJ346" s="22"/>
      <c r="DK346" s="20"/>
      <c r="DL346" s="22"/>
      <c r="DM346" s="20"/>
      <c r="DN346" s="22"/>
      <c r="DO346" s="20"/>
      <c r="DP346" s="22"/>
      <c r="DQ346" s="20"/>
      <c r="DR346" s="22"/>
      <c r="DS346" s="20"/>
      <c r="DT346" s="22"/>
      <c r="DU346" s="20"/>
      <c r="DV346" s="22"/>
      <c r="DW346" s="20"/>
      <c r="DX346" s="22"/>
      <c r="DY346" s="20"/>
      <c r="DZ346" s="22"/>
      <c r="EA346" s="23">
        <f t="shared" si="84"/>
        <v>0</v>
      </c>
      <c r="EB346" s="21">
        <f t="shared" si="80"/>
        <v>0</v>
      </c>
      <c r="EC346" s="193" t="e">
        <f t="shared" si="81"/>
        <v>#REF!</v>
      </c>
      <c r="ED346" s="193">
        <f t="shared" si="82"/>
        <v>0</v>
      </c>
      <c r="EE346" s="194">
        <f t="shared" si="85"/>
        <v>30</v>
      </c>
      <c r="EF346" s="185"/>
      <c r="EG346" s="185" t="s">
        <v>1019</v>
      </c>
      <c r="EH346" s="185" t="s">
        <v>1020</v>
      </c>
      <c r="EI346" s="185" t="s">
        <v>530</v>
      </c>
      <c r="EJ346" s="185">
        <v>30</v>
      </c>
      <c r="EK346" s="185">
        <v>540540</v>
      </c>
      <c r="EL346" s="185"/>
      <c r="EM346" s="185"/>
      <c r="EN346" s="185"/>
      <c r="EO346" s="185"/>
      <c r="EP346" s="185"/>
      <c r="EQ346" s="185"/>
      <c r="ER346" s="185"/>
      <c r="ES346" s="185"/>
      <c r="ET346" s="185"/>
      <c r="EU346" s="185"/>
      <c r="EV346" s="185"/>
      <c r="EW346" s="185"/>
      <c r="EX346" s="185"/>
      <c r="EY346" s="185"/>
      <c r="EZ346" s="185"/>
      <c r="FA346" s="185"/>
      <c r="FB346" s="185"/>
      <c r="FC346" s="185"/>
      <c r="FD346" s="185"/>
      <c r="FE346" s="185"/>
      <c r="FF346" s="185"/>
      <c r="FG346" s="185"/>
      <c r="FH346" s="185"/>
      <c r="FI346" s="185"/>
      <c r="FJ346" s="185"/>
      <c r="FK346" s="185"/>
      <c r="FL346" s="185"/>
      <c r="FM346" s="185"/>
      <c r="FN346" s="185"/>
      <c r="FO346" s="185"/>
      <c r="FP346" s="185"/>
      <c r="FQ346" s="185"/>
      <c r="FR346" s="185"/>
      <c r="FS346" s="185"/>
      <c r="FT346" s="185"/>
      <c r="FU346" s="185"/>
      <c r="FV346" s="185"/>
      <c r="FW346" s="185"/>
      <c r="FX346" s="185"/>
      <c r="FY346" s="185"/>
      <c r="FZ346" s="185"/>
      <c r="GA346" s="185"/>
      <c r="GB346" s="185"/>
      <c r="GC346" s="185"/>
      <c r="GD346" s="185"/>
      <c r="GE346" s="185"/>
      <c r="GF346" s="185"/>
      <c r="GG346" s="185"/>
      <c r="GH346" s="185"/>
      <c r="GI346" s="185"/>
      <c r="GJ346" s="185"/>
      <c r="GK346" s="185"/>
      <c r="GL346" s="185"/>
      <c r="GM346" s="185"/>
      <c r="GN346" s="185"/>
      <c r="GO346" s="185"/>
      <c r="GP346" s="185"/>
      <c r="GQ346" s="185"/>
      <c r="GR346" s="185"/>
      <c r="GS346" s="185"/>
      <c r="GT346" s="185"/>
      <c r="GU346" s="185"/>
      <c r="GV346" s="185"/>
      <c r="GW346" s="185"/>
      <c r="GX346" s="185"/>
      <c r="GY346" s="185"/>
      <c r="GZ346" s="185"/>
      <c r="HA346" s="185"/>
      <c r="HB346" s="185"/>
      <c r="HC346" s="185"/>
      <c r="HD346" s="185"/>
      <c r="HE346" s="185"/>
      <c r="HF346" s="185"/>
      <c r="HG346" s="185"/>
      <c r="HH346" s="185"/>
      <c r="HI346" s="185"/>
      <c r="HJ346" s="185"/>
      <c r="HK346" s="185"/>
      <c r="HL346" s="185"/>
      <c r="HM346" s="185"/>
      <c r="HN346" s="185"/>
      <c r="HO346" s="185"/>
      <c r="HP346" s="185"/>
      <c r="HQ346" s="185"/>
      <c r="HR346" s="185"/>
      <c r="HS346" s="185"/>
      <c r="HT346" s="185"/>
      <c r="HU346" s="185"/>
      <c r="HV346" s="185"/>
      <c r="HW346" s="185"/>
      <c r="HX346" s="185"/>
      <c r="HY346" s="185"/>
      <c r="HZ346" s="185"/>
      <c r="IA346" s="185"/>
      <c r="IB346" s="185"/>
      <c r="IC346" s="185"/>
      <c r="ID346" s="185"/>
      <c r="IE346" s="185"/>
      <c r="IF346" s="185"/>
      <c r="IG346" s="185"/>
      <c r="IH346" s="185"/>
      <c r="II346" s="185"/>
      <c r="IJ346" s="185"/>
      <c r="IK346" s="185"/>
      <c r="IL346" s="185"/>
      <c r="IM346" s="185"/>
      <c r="IN346" s="185"/>
      <c r="IO346" s="185"/>
      <c r="IP346" s="185"/>
      <c r="IQ346" s="185"/>
      <c r="IR346" s="185"/>
      <c r="IS346" s="185"/>
      <c r="IT346" s="185"/>
      <c r="IU346" s="185"/>
      <c r="IV346" s="185"/>
      <c r="IW346" s="185"/>
      <c r="IX346" s="185"/>
      <c r="IY346" s="185"/>
      <c r="IZ346" s="185"/>
      <c r="JA346" s="185"/>
      <c r="JB346" s="185"/>
      <c r="JC346" s="185"/>
      <c r="JD346" s="185"/>
      <c r="JE346" s="185"/>
      <c r="JF346" s="185"/>
      <c r="JG346" s="185"/>
      <c r="JH346" s="185"/>
      <c r="JI346" s="185"/>
      <c r="JJ346" s="185"/>
      <c r="JK346" s="185"/>
      <c r="JL346" s="185"/>
      <c r="JM346" s="185"/>
      <c r="JN346" s="185"/>
      <c r="JO346" s="185"/>
      <c r="JP346" s="185"/>
      <c r="JQ346" s="185"/>
      <c r="JR346" s="185"/>
      <c r="JS346" s="185"/>
      <c r="JT346" s="185"/>
      <c r="JU346" s="185"/>
      <c r="JV346" s="185"/>
      <c r="JW346" s="185"/>
      <c r="JX346" s="185"/>
      <c r="JY346" s="185"/>
      <c r="JZ346" s="185"/>
      <c r="KA346" s="185"/>
      <c r="KB346" s="185"/>
      <c r="KC346" s="185"/>
      <c r="KD346" s="185"/>
      <c r="KE346" s="185"/>
      <c r="KF346" s="185"/>
      <c r="KG346" s="185"/>
      <c r="KH346" s="185"/>
      <c r="KI346" s="185"/>
      <c r="KJ346" s="185"/>
      <c r="KK346" s="185"/>
      <c r="KL346" s="185"/>
      <c r="KM346" s="185"/>
      <c r="KN346" s="185"/>
      <c r="KO346" s="185"/>
      <c r="KP346" s="185"/>
      <c r="KQ346" s="185"/>
      <c r="KR346" s="185"/>
      <c r="KS346" s="185"/>
      <c r="KT346" s="185"/>
      <c r="KU346" s="185"/>
      <c r="KV346" s="185"/>
      <c r="KW346" s="185"/>
      <c r="KX346" s="185"/>
      <c r="KY346" s="185"/>
      <c r="KZ346" s="185"/>
      <c r="LA346" s="185"/>
      <c r="LB346" s="185"/>
      <c r="LC346" s="185"/>
      <c r="LD346" s="185"/>
      <c r="LE346" s="185"/>
      <c r="LF346" s="185"/>
      <c r="LG346" s="185"/>
      <c r="LH346" s="185"/>
      <c r="LI346" s="185"/>
      <c r="LJ346" s="185"/>
      <c r="LK346" s="185"/>
      <c r="LL346" s="185"/>
      <c r="LM346" s="185"/>
      <c r="LN346" s="185"/>
      <c r="LO346" s="185"/>
      <c r="LP346" s="185"/>
      <c r="LQ346" s="185"/>
      <c r="LR346" s="185"/>
      <c r="LS346" s="185"/>
      <c r="LT346" s="185"/>
    </row>
    <row r="347" spans="1:332" ht="18" customHeight="1">
      <c r="A347" s="196" t="str">
        <f t="shared" si="92"/>
        <v>12.6.2</v>
      </c>
      <c r="B347" s="253" t="str">
        <f t="shared" si="92"/>
        <v>Tubería PVC preasilada 4",incluye soportes y accesorios</v>
      </c>
      <c r="C347" s="196" t="str">
        <f t="shared" si="92"/>
        <v>ml</v>
      </c>
      <c r="D347" s="196">
        <f t="shared" si="92"/>
        <v>150</v>
      </c>
      <c r="E347" s="196">
        <f t="shared" si="92"/>
        <v>350460</v>
      </c>
      <c r="F347" s="197">
        <f t="shared" si="83"/>
        <v>52569000</v>
      </c>
      <c r="G347" s="20"/>
      <c r="H347" s="21">
        <f t="shared" si="86"/>
        <v>0</v>
      </c>
      <c r="I347" s="20"/>
      <c r="J347" s="21">
        <f t="shared" si="87"/>
        <v>0</v>
      </c>
      <c r="K347" s="20"/>
      <c r="L347" s="21">
        <f t="shared" si="88"/>
        <v>0</v>
      </c>
      <c r="M347" s="20"/>
      <c r="N347" s="33">
        <f t="shared" si="91"/>
        <v>0</v>
      </c>
      <c r="O347" s="20"/>
      <c r="P347" s="22"/>
      <c r="Q347" s="20"/>
      <c r="R347" s="22"/>
      <c r="S347" s="20"/>
      <c r="T347" s="22"/>
      <c r="U347" s="20"/>
      <c r="V347" s="22"/>
      <c r="W347" s="20"/>
      <c r="X347" s="22"/>
      <c r="Y347" s="20"/>
      <c r="Z347" s="22"/>
      <c r="AA347" s="20"/>
      <c r="AB347" s="22"/>
      <c r="AC347" s="20"/>
      <c r="AD347" s="22"/>
      <c r="AE347" s="20"/>
      <c r="AF347" s="22"/>
      <c r="AG347" s="20"/>
      <c r="AH347" s="22"/>
      <c r="AI347" s="20"/>
      <c r="AJ347" s="22"/>
      <c r="AK347" s="20"/>
      <c r="AL347" s="22"/>
      <c r="AM347" s="20"/>
      <c r="AN347" s="22"/>
      <c r="AO347" s="20"/>
      <c r="AP347" s="22"/>
      <c r="AQ347" s="20"/>
      <c r="AR347" s="22"/>
      <c r="AS347" s="20"/>
      <c r="AT347" s="22"/>
      <c r="AU347" s="20"/>
      <c r="AV347" s="22"/>
      <c r="AW347" s="20"/>
      <c r="AX347" s="22"/>
      <c r="AY347" s="20"/>
      <c r="AZ347" s="22"/>
      <c r="BA347" s="20"/>
      <c r="BB347" s="22"/>
      <c r="BC347" s="20"/>
      <c r="BD347" s="22"/>
      <c r="BE347" s="20"/>
      <c r="BF347" s="22"/>
      <c r="BG347" s="83"/>
      <c r="BH347" s="84"/>
      <c r="BI347" s="20"/>
      <c r="BJ347" s="95"/>
      <c r="BK347" s="20">
        <v>0</v>
      </c>
      <c r="BL347" s="21">
        <f t="shared" si="89"/>
        <v>0</v>
      </c>
      <c r="BM347" s="20"/>
      <c r="BN347" s="95">
        <f t="shared" si="79"/>
        <v>0</v>
      </c>
      <c r="BO347" s="20"/>
      <c r="BP347" s="21">
        <f t="shared" si="90"/>
        <v>0</v>
      </c>
      <c r="BQ347" s="20"/>
      <c r="BR347" s="22"/>
      <c r="BS347" s="20"/>
      <c r="BT347" s="22"/>
      <c r="BU347" s="20"/>
      <c r="BV347" s="22"/>
      <c r="BW347" s="20"/>
      <c r="BX347" s="22"/>
      <c r="BY347" s="20"/>
      <c r="BZ347" s="172"/>
      <c r="CA347" s="20"/>
      <c r="CB347" s="164"/>
      <c r="CC347" s="20"/>
      <c r="CD347" s="178"/>
      <c r="CE347" s="20"/>
      <c r="CF347" s="95"/>
      <c r="CG347" s="20"/>
      <c r="CH347" s="95"/>
      <c r="CI347" s="20"/>
      <c r="CJ347" s="22"/>
      <c r="CK347" s="20"/>
      <c r="CL347" s="22"/>
      <c r="CM347" s="20"/>
      <c r="CN347" s="22"/>
      <c r="CO347" s="20"/>
      <c r="CP347" s="22"/>
      <c r="CQ347" s="20"/>
      <c r="CR347" s="22"/>
      <c r="CS347" s="20"/>
      <c r="CT347" s="22"/>
      <c r="CU347" s="20"/>
      <c r="CV347" s="22"/>
      <c r="CW347" s="20"/>
      <c r="CX347" s="22"/>
      <c r="CY347" s="20"/>
      <c r="CZ347" s="22"/>
      <c r="DA347" s="20"/>
      <c r="DB347" s="22"/>
      <c r="DC347" s="20"/>
      <c r="DD347" s="22"/>
      <c r="DE347" s="20"/>
      <c r="DF347" s="22"/>
      <c r="DG347" s="20"/>
      <c r="DH347" s="22"/>
      <c r="DI347" s="20"/>
      <c r="DJ347" s="22"/>
      <c r="DK347" s="20"/>
      <c r="DL347" s="22"/>
      <c r="DM347" s="20"/>
      <c r="DN347" s="22"/>
      <c r="DO347" s="20"/>
      <c r="DP347" s="22"/>
      <c r="DQ347" s="20"/>
      <c r="DR347" s="22"/>
      <c r="DS347" s="20"/>
      <c r="DT347" s="22"/>
      <c r="DU347" s="20"/>
      <c r="DV347" s="22"/>
      <c r="DW347" s="20"/>
      <c r="DX347" s="22"/>
      <c r="DY347" s="20"/>
      <c r="DZ347" s="22"/>
      <c r="EA347" s="23">
        <f t="shared" si="84"/>
        <v>0</v>
      </c>
      <c r="EB347" s="21">
        <f t="shared" si="80"/>
        <v>0</v>
      </c>
      <c r="EC347" s="193" t="e">
        <f t="shared" si="81"/>
        <v>#REF!</v>
      </c>
      <c r="ED347" s="193">
        <f t="shared" si="82"/>
        <v>0</v>
      </c>
      <c r="EE347" s="194">
        <f t="shared" si="85"/>
        <v>150</v>
      </c>
      <c r="EF347" s="185"/>
      <c r="EG347" s="185" t="s">
        <v>1021</v>
      </c>
      <c r="EH347" s="185" t="s">
        <v>1022</v>
      </c>
      <c r="EI347" s="185" t="s">
        <v>530</v>
      </c>
      <c r="EJ347" s="185">
        <v>150</v>
      </c>
      <c r="EK347" s="185">
        <v>350460</v>
      </c>
      <c r="EL347" s="185"/>
      <c r="EM347" s="185"/>
      <c r="EN347" s="185"/>
      <c r="EO347" s="185"/>
      <c r="EP347" s="185"/>
      <c r="EQ347" s="185"/>
      <c r="ER347" s="185"/>
      <c r="ES347" s="185"/>
      <c r="ET347" s="185"/>
      <c r="EU347" s="185"/>
      <c r="EV347" s="185"/>
      <c r="EW347" s="185"/>
      <c r="EX347" s="185"/>
      <c r="EY347" s="185"/>
      <c r="EZ347" s="185"/>
      <c r="FA347" s="185"/>
      <c r="FB347" s="185"/>
      <c r="FC347" s="185"/>
      <c r="FD347" s="185"/>
      <c r="FE347" s="185"/>
      <c r="FF347" s="185"/>
      <c r="FG347" s="185"/>
      <c r="FH347" s="185"/>
      <c r="FI347" s="185"/>
      <c r="FJ347" s="185"/>
      <c r="FK347" s="185"/>
      <c r="FL347" s="185"/>
      <c r="FM347" s="185"/>
      <c r="FN347" s="185"/>
      <c r="FO347" s="185"/>
      <c r="FP347" s="185"/>
      <c r="FQ347" s="185"/>
      <c r="FR347" s="185"/>
      <c r="FS347" s="185"/>
      <c r="FT347" s="185"/>
      <c r="FU347" s="185"/>
      <c r="FV347" s="185"/>
      <c r="FW347" s="185"/>
      <c r="FX347" s="185"/>
      <c r="FY347" s="185"/>
      <c r="FZ347" s="185"/>
      <c r="GA347" s="185"/>
      <c r="GB347" s="185"/>
      <c r="GC347" s="185"/>
      <c r="GD347" s="185"/>
      <c r="GE347" s="185"/>
      <c r="GF347" s="185"/>
      <c r="GG347" s="185"/>
      <c r="GH347" s="185"/>
      <c r="GI347" s="185"/>
      <c r="GJ347" s="185"/>
      <c r="GK347" s="185"/>
      <c r="GL347" s="185"/>
      <c r="GM347" s="185"/>
      <c r="GN347" s="185"/>
      <c r="GO347" s="185"/>
      <c r="GP347" s="185"/>
      <c r="GQ347" s="185"/>
      <c r="GR347" s="185"/>
      <c r="GS347" s="185"/>
      <c r="GT347" s="185"/>
      <c r="GU347" s="185"/>
      <c r="GV347" s="185"/>
      <c r="GW347" s="185"/>
      <c r="GX347" s="185"/>
      <c r="GY347" s="185"/>
      <c r="GZ347" s="185"/>
      <c r="HA347" s="185"/>
      <c r="HB347" s="185"/>
      <c r="HC347" s="185"/>
      <c r="HD347" s="185"/>
      <c r="HE347" s="185"/>
      <c r="HF347" s="185"/>
      <c r="HG347" s="185"/>
      <c r="HH347" s="185"/>
      <c r="HI347" s="185"/>
      <c r="HJ347" s="185"/>
      <c r="HK347" s="185"/>
      <c r="HL347" s="185"/>
      <c r="HM347" s="185"/>
      <c r="HN347" s="185"/>
      <c r="HO347" s="185"/>
      <c r="HP347" s="185"/>
      <c r="HQ347" s="185"/>
      <c r="HR347" s="185"/>
      <c r="HS347" s="185"/>
      <c r="HT347" s="185"/>
      <c r="HU347" s="185"/>
      <c r="HV347" s="185"/>
      <c r="HW347" s="185"/>
      <c r="HX347" s="185"/>
      <c r="HY347" s="185"/>
      <c r="HZ347" s="185"/>
      <c r="IA347" s="185"/>
      <c r="IB347" s="185"/>
      <c r="IC347" s="185"/>
      <c r="ID347" s="185"/>
      <c r="IE347" s="185"/>
      <c r="IF347" s="185"/>
      <c r="IG347" s="185"/>
      <c r="IH347" s="185"/>
      <c r="II347" s="185"/>
      <c r="IJ347" s="185"/>
      <c r="IK347" s="185"/>
      <c r="IL347" s="185"/>
      <c r="IM347" s="185"/>
      <c r="IN347" s="185"/>
      <c r="IO347" s="185"/>
      <c r="IP347" s="185"/>
      <c r="IQ347" s="185"/>
      <c r="IR347" s="185"/>
      <c r="IS347" s="185"/>
      <c r="IT347" s="185"/>
      <c r="IU347" s="185"/>
      <c r="IV347" s="185"/>
      <c r="IW347" s="185"/>
      <c r="IX347" s="185"/>
      <c r="IY347" s="185"/>
      <c r="IZ347" s="185"/>
      <c r="JA347" s="185"/>
      <c r="JB347" s="185"/>
      <c r="JC347" s="185"/>
      <c r="JD347" s="185"/>
      <c r="JE347" s="185"/>
      <c r="JF347" s="185"/>
      <c r="JG347" s="185"/>
      <c r="JH347" s="185"/>
      <c r="JI347" s="185"/>
      <c r="JJ347" s="185"/>
      <c r="JK347" s="185"/>
      <c r="JL347" s="185"/>
      <c r="JM347" s="185"/>
      <c r="JN347" s="185"/>
      <c r="JO347" s="185"/>
      <c r="JP347" s="185"/>
      <c r="JQ347" s="185"/>
      <c r="JR347" s="185"/>
      <c r="JS347" s="185"/>
      <c r="JT347" s="185"/>
      <c r="JU347" s="185"/>
      <c r="JV347" s="185"/>
      <c r="JW347" s="185"/>
      <c r="JX347" s="185"/>
      <c r="JY347" s="185"/>
      <c r="JZ347" s="185"/>
      <c r="KA347" s="185"/>
      <c r="KB347" s="185"/>
      <c r="KC347" s="185"/>
      <c r="KD347" s="185"/>
      <c r="KE347" s="185"/>
      <c r="KF347" s="185"/>
      <c r="KG347" s="185"/>
      <c r="KH347" s="185"/>
      <c r="KI347" s="185"/>
      <c r="KJ347" s="185"/>
      <c r="KK347" s="185"/>
      <c r="KL347" s="185"/>
      <c r="KM347" s="185"/>
      <c r="KN347" s="185"/>
      <c r="KO347" s="185"/>
      <c r="KP347" s="185"/>
      <c r="KQ347" s="185"/>
      <c r="KR347" s="185"/>
      <c r="KS347" s="185"/>
      <c r="KT347" s="185"/>
      <c r="KU347" s="185"/>
      <c r="KV347" s="185"/>
      <c r="KW347" s="185"/>
      <c r="KX347" s="185"/>
      <c r="KY347" s="185"/>
      <c r="KZ347" s="185"/>
      <c r="LA347" s="185"/>
      <c r="LB347" s="185"/>
      <c r="LC347" s="185"/>
      <c r="LD347" s="185"/>
      <c r="LE347" s="185"/>
      <c r="LF347" s="185"/>
      <c r="LG347" s="185"/>
      <c r="LH347" s="185"/>
      <c r="LI347" s="185"/>
      <c r="LJ347" s="185"/>
      <c r="LK347" s="185"/>
      <c r="LL347" s="185"/>
      <c r="LM347" s="185"/>
      <c r="LN347" s="185"/>
      <c r="LO347" s="185"/>
      <c r="LP347" s="185"/>
      <c r="LQ347" s="185"/>
      <c r="LR347" s="185"/>
      <c r="LS347" s="185"/>
      <c r="LT347" s="185"/>
    </row>
    <row r="348" spans="1:332">
      <c r="A348" s="196" t="str">
        <f t="shared" si="92"/>
        <v>12.6.3</v>
      </c>
      <c r="B348" s="253" t="str">
        <f t="shared" si="92"/>
        <v>Tubería PVC preasilada 3",incluye soportes y accesorios</v>
      </c>
      <c r="C348" s="196" t="str">
        <f t="shared" si="92"/>
        <v>ml</v>
      </c>
      <c r="D348" s="196">
        <f t="shared" si="92"/>
        <v>250</v>
      </c>
      <c r="E348" s="196">
        <f t="shared" si="92"/>
        <v>237600</v>
      </c>
      <c r="F348" s="197">
        <f t="shared" si="83"/>
        <v>59400000</v>
      </c>
      <c r="G348" s="20"/>
      <c r="H348" s="21">
        <f t="shared" si="86"/>
        <v>0</v>
      </c>
      <c r="I348" s="20"/>
      <c r="J348" s="21">
        <f t="shared" si="87"/>
        <v>0</v>
      </c>
      <c r="K348" s="20"/>
      <c r="L348" s="21">
        <f t="shared" si="88"/>
        <v>0</v>
      </c>
      <c r="M348" s="20"/>
      <c r="N348" s="33">
        <f t="shared" si="91"/>
        <v>0</v>
      </c>
      <c r="O348" s="20"/>
      <c r="P348" s="22"/>
      <c r="Q348" s="20"/>
      <c r="R348" s="22"/>
      <c r="S348" s="20"/>
      <c r="T348" s="22"/>
      <c r="U348" s="20"/>
      <c r="V348" s="22"/>
      <c r="W348" s="20"/>
      <c r="X348" s="22"/>
      <c r="Y348" s="20"/>
      <c r="Z348" s="22"/>
      <c r="AA348" s="20"/>
      <c r="AB348" s="22"/>
      <c r="AC348" s="20"/>
      <c r="AD348" s="22"/>
      <c r="AE348" s="20"/>
      <c r="AF348" s="22"/>
      <c r="AG348" s="20"/>
      <c r="AH348" s="22"/>
      <c r="AI348" s="20"/>
      <c r="AJ348" s="22"/>
      <c r="AK348" s="20"/>
      <c r="AL348" s="22"/>
      <c r="AM348" s="20"/>
      <c r="AN348" s="22"/>
      <c r="AO348" s="20"/>
      <c r="AP348" s="22"/>
      <c r="AQ348" s="20"/>
      <c r="AR348" s="22"/>
      <c r="AS348" s="20"/>
      <c r="AT348" s="22"/>
      <c r="AU348" s="20"/>
      <c r="AV348" s="22"/>
      <c r="AW348" s="20"/>
      <c r="AX348" s="22"/>
      <c r="AY348" s="20"/>
      <c r="AZ348" s="22"/>
      <c r="BA348" s="20"/>
      <c r="BB348" s="22"/>
      <c r="BC348" s="20"/>
      <c r="BD348" s="22"/>
      <c r="BE348" s="20"/>
      <c r="BF348" s="22"/>
      <c r="BG348" s="83"/>
      <c r="BH348" s="84"/>
      <c r="BI348" s="20"/>
      <c r="BJ348" s="95"/>
      <c r="BK348" s="20">
        <v>0</v>
      </c>
      <c r="BL348" s="21">
        <f t="shared" si="89"/>
        <v>0</v>
      </c>
      <c r="BM348" s="20"/>
      <c r="BN348" s="95">
        <f t="shared" si="79"/>
        <v>0</v>
      </c>
      <c r="BO348" s="20"/>
      <c r="BP348" s="21">
        <f t="shared" si="90"/>
        <v>0</v>
      </c>
      <c r="BQ348" s="20"/>
      <c r="BR348" s="22"/>
      <c r="BS348" s="20"/>
      <c r="BT348" s="22"/>
      <c r="BU348" s="20"/>
      <c r="BV348" s="22"/>
      <c r="BW348" s="20"/>
      <c r="BX348" s="22"/>
      <c r="BY348" s="20"/>
      <c r="BZ348" s="172"/>
      <c r="CA348" s="20"/>
      <c r="CB348" s="164"/>
      <c r="CC348" s="20"/>
      <c r="CD348" s="178"/>
      <c r="CE348" s="20"/>
      <c r="CF348" s="95"/>
      <c r="CG348" s="20"/>
      <c r="CH348" s="95"/>
      <c r="CI348" s="20"/>
      <c r="CJ348" s="22"/>
      <c r="CK348" s="20"/>
      <c r="CL348" s="22"/>
      <c r="CM348" s="20"/>
      <c r="CN348" s="22"/>
      <c r="CO348" s="20"/>
      <c r="CP348" s="22"/>
      <c r="CQ348" s="20"/>
      <c r="CR348" s="22"/>
      <c r="CS348" s="20"/>
      <c r="CT348" s="22"/>
      <c r="CU348" s="20"/>
      <c r="CV348" s="22"/>
      <c r="CW348" s="20"/>
      <c r="CX348" s="22"/>
      <c r="CY348" s="20"/>
      <c r="CZ348" s="22"/>
      <c r="DA348" s="20"/>
      <c r="DB348" s="22"/>
      <c r="DC348" s="20"/>
      <c r="DD348" s="22"/>
      <c r="DE348" s="20"/>
      <c r="DF348" s="22"/>
      <c r="DG348" s="20"/>
      <c r="DH348" s="22"/>
      <c r="DI348" s="20"/>
      <c r="DJ348" s="22"/>
      <c r="DK348" s="20"/>
      <c r="DL348" s="22"/>
      <c r="DM348" s="20"/>
      <c r="DN348" s="22"/>
      <c r="DO348" s="20"/>
      <c r="DP348" s="22"/>
      <c r="DQ348" s="20"/>
      <c r="DR348" s="22"/>
      <c r="DS348" s="20"/>
      <c r="DT348" s="22"/>
      <c r="DU348" s="20"/>
      <c r="DV348" s="22"/>
      <c r="DW348" s="20"/>
      <c r="DX348" s="22"/>
      <c r="DY348" s="20"/>
      <c r="DZ348" s="22"/>
      <c r="EA348" s="23">
        <f t="shared" si="84"/>
        <v>0</v>
      </c>
      <c r="EB348" s="21">
        <f t="shared" si="80"/>
        <v>0</v>
      </c>
      <c r="EC348" s="193" t="e">
        <f t="shared" si="81"/>
        <v>#REF!</v>
      </c>
      <c r="ED348" s="193">
        <f t="shared" si="82"/>
        <v>0</v>
      </c>
      <c r="EE348" s="194">
        <f t="shared" si="85"/>
        <v>250</v>
      </c>
      <c r="EF348" s="185"/>
      <c r="EG348" s="185" t="s">
        <v>1023</v>
      </c>
      <c r="EH348" s="185" t="s">
        <v>1024</v>
      </c>
      <c r="EI348" s="185" t="s">
        <v>530</v>
      </c>
      <c r="EJ348" s="185">
        <v>250</v>
      </c>
      <c r="EK348" s="185">
        <v>237600</v>
      </c>
      <c r="EL348" s="185"/>
      <c r="EM348" s="185"/>
      <c r="EN348" s="185"/>
      <c r="EO348" s="185"/>
      <c r="EP348" s="185"/>
      <c r="EQ348" s="185"/>
      <c r="ER348" s="185"/>
      <c r="ES348" s="185"/>
      <c r="ET348" s="185"/>
      <c r="EU348" s="185"/>
      <c r="EV348" s="185"/>
      <c r="EW348" s="185"/>
      <c r="EX348" s="185"/>
      <c r="EY348" s="185"/>
      <c r="EZ348" s="185"/>
      <c r="FA348" s="185"/>
      <c r="FB348" s="185"/>
      <c r="FC348" s="185"/>
      <c r="FD348" s="185"/>
      <c r="FE348" s="185"/>
      <c r="FF348" s="185"/>
      <c r="FG348" s="185"/>
      <c r="FH348" s="185"/>
      <c r="FI348" s="185"/>
      <c r="FJ348" s="185"/>
      <c r="FK348" s="185"/>
      <c r="FL348" s="185"/>
      <c r="FM348" s="185"/>
      <c r="FN348" s="185"/>
      <c r="FO348" s="185"/>
      <c r="FP348" s="185"/>
      <c r="FQ348" s="185"/>
      <c r="FR348" s="185"/>
      <c r="FS348" s="185"/>
      <c r="FT348" s="185"/>
      <c r="FU348" s="185"/>
      <c r="FV348" s="185"/>
      <c r="FW348" s="185"/>
      <c r="FX348" s="185"/>
      <c r="FY348" s="185"/>
      <c r="FZ348" s="185"/>
      <c r="GA348" s="185"/>
      <c r="GB348" s="185"/>
      <c r="GC348" s="185"/>
      <c r="GD348" s="185"/>
      <c r="GE348" s="185"/>
      <c r="GF348" s="185"/>
      <c r="GG348" s="185"/>
      <c r="GH348" s="185"/>
      <c r="GI348" s="185"/>
      <c r="GJ348" s="185"/>
      <c r="GK348" s="185"/>
      <c r="GL348" s="185"/>
      <c r="GM348" s="185"/>
      <c r="GN348" s="185"/>
      <c r="GO348" s="185"/>
      <c r="GP348" s="185"/>
      <c r="GQ348" s="185"/>
      <c r="GR348" s="185"/>
      <c r="GS348" s="185"/>
      <c r="GT348" s="185"/>
      <c r="GU348" s="185"/>
      <c r="GV348" s="185"/>
      <c r="GW348" s="185"/>
      <c r="GX348" s="185"/>
      <c r="GY348" s="185"/>
      <c r="GZ348" s="185"/>
      <c r="HA348" s="185"/>
      <c r="HB348" s="185"/>
      <c r="HC348" s="185"/>
      <c r="HD348" s="185"/>
      <c r="HE348" s="185"/>
      <c r="HF348" s="185"/>
      <c r="HG348" s="185"/>
      <c r="HH348" s="185"/>
      <c r="HI348" s="185"/>
      <c r="HJ348" s="185"/>
      <c r="HK348" s="185"/>
      <c r="HL348" s="185"/>
      <c r="HM348" s="185"/>
      <c r="HN348" s="185"/>
      <c r="HO348" s="185"/>
      <c r="HP348" s="185"/>
      <c r="HQ348" s="185"/>
      <c r="HR348" s="185"/>
      <c r="HS348" s="185"/>
      <c r="HT348" s="185"/>
      <c r="HU348" s="185"/>
      <c r="HV348" s="185"/>
      <c r="HW348" s="185"/>
      <c r="HX348" s="185"/>
      <c r="HY348" s="185"/>
      <c r="HZ348" s="185"/>
      <c r="IA348" s="185"/>
      <c r="IB348" s="185"/>
      <c r="IC348" s="185"/>
      <c r="ID348" s="185"/>
      <c r="IE348" s="185"/>
      <c r="IF348" s="185"/>
      <c r="IG348" s="185"/>
      <c r="IH348" s="185"/>
      <c r="II348" s="185"/>
      <c r="IJ348" s="185"/>
      <c r="IK348" s="185"/>
      <c r="IL348" s="185"/>
      <c r="IM348" s="185"/>
      <c r="IN348" s="185"/>
      <c r="IO348" s="185"/>
      <c r="IP348" s="185"/>
      <c r="IQ348" s="185"/>
      <c r="IR348" s="185"/>
      <c r="IS348" s="185"/>
      <c r="IT348" s="185"/>
      <c r="IU348" s="185"/>
      <c r="IV348" s="185"/>
      <c r="IW348" s="185"/>
      <c r="IX348" s="185"/>
      <c r="IY348" s="185"/>
      <c r="IZ348" s="185"/>
      <c r="JA348" s="185"/>
      <c r="JB348" s="185"/>
      <c r="JC348" s="185"/>
      <c r="JD348" s="185"/>
      <c r="JE348" s="185"/>
      <c r="JF348" s="185"/>
      <c r="JG348" s="185"/>
      <c r="JH348" s="185"/>
      <c r="JI348" s="185"/>
      <c r="JJ348" s="185"/>
      <c r="JK348" s="185"/>
      <c r="JL348" s="185"/>
      <c r="JM348" s="185"/>
      <c r="JN348" s="185"/>
      <c r="JO348" s="185"/>
      <c r="JP348" s="185"/>
      <c r="JQ348" s="185"/>
      <c r="JR348" s="185"/>
      <c r="JS348" s="185"/>
      <c r="JT348" s="185"/>
      <c r="JU348" s="185"/>
      <c r="JV348" s="185"/>
      <c r="JW348" s="185"/>
      <c r="JX348" s="185"/>
      <c r="JY348" s="185"/>
      <c r="JZ348" s="185"/>
      <c r="KA348" s="185"/>
      <c r="KB348" s="185"/>
      <c r="KC348" s="185"/>
      <c r="KD348" s="185"/>
      <c r="KE348" s="185"/>
      <c r="KF348" s="185"/>
      <c r="KG348" s="185"/>
      <c r="KH348" s="185"/>
      <c r="KI348" s="185"/>
      <c r="KJ348" s="185"/>
      <c r="KK348" s="185"/>
      <c r="KL348" s="185"/>
      <c r="KM348" s="185"/>
      <c r="KN348" s="185"/>
      <c r="KO348" s="185"/>
      <c r="KP348" s="185"/>
      <c r="KQ348" s="185"/>
      <c r="KR348" s="185"/>
      <c r="KS348" s="185"/>
      <c r="KT348" s="185"/>
      <c r="KU348" s="185"/>
      <c r="KV348" s="185"/>
      <c r="KW348" s="185"/>
      <c r="KX348" s="185"/>
      <c r="KY348" s="185"/>
      <c r="KZ348" s="185"/>
      <c r="LA348" s="185"/>
      <c r="LB348" s="185"/>
      <c r="LC348" s="185"/>
      <c r="LD348" s="185"/>
      <c r="LE348" s="185"/>
      <c r="LF348" s="185"/>
      <c r="LG348" s="185"/>
      <c r="LH348" s="185"/>
      <c r="LI348" s="185"/>
      <c r="LJ348" s="185"/>
      <c r="LK348" s="185"/>
      <c r="LL348" s="185"/>
      <c r="LM348" s="185"/>
      <c r="LN348" s="185"/>
      <c r="LO348" s="185"/>
      <c r="LP348" s="185"/>
      <c r="LQ348" s="185"/>
      <c r="LR348" s="185"/>
      <c r="LS348" s="185"/>
      <c r="LT348" s="185"/>
    </row>
    <row r="349" spans="1:332" ht="15" customHeight="1">
      <c r="A349" s="196" t="str">
        <f t="shared" si="92"/>
        <v>12.6.4</v>
      </c>
      <c r="B349" s="253" t="str">
        <f t="shared" si="92"/>
        <v>Tubería PVC preasilada 2 1/2",incluye soportes y accesorios</v>
      </c>
      <c r="C349" s="196" t="str">
        <f t="shared" si="92"/>
        <v>ml</v>
      </c>
      <c r="D349" s="196">
        <f t="shared" si="92"/>
        <v>175</v>
      </c>
      <c r="E349" s="196">
        <f t="shared" si="92"/>
        <v>225720</v>
      </c>
      <c r="F349" s="197">
        <f t="shared" si="83"/>
        <v>39501000</v>
      </c>
      <c r="G349" s="20"/>
      <c r="H349" s="21">
        <f t="shared" si="86"/>
        <v>0</v>
      </c>
      <c r="I349" s="20"/>
      <c r="J349" s="21">
        <f t="shared" si="87"/>
        <v>0</v>
      </c>
      <c r="K349" s="20"/>
      <c r="L349" s="21">
        <f t="shared" si="88"/>
        <v>0</v>
      </c>
      <c r="M349" s="20"/>
      <c r="N349" s="33">
        <f t="shared" si="91"/>
        <v>0</v>
      </c>
      <c r="O349" s="20"/>
      <c r="P349" s="22"/>
      <c r="Q349" s="20"/>
      <c r="R349" s="22"/>
      <c r="S349" s="20"/>
      <c r="T349" s="22"/>
      <c r="U349" s="20"/>
      <c r="V349" s="22"/>
      <c r="W349" s="20"/>
      <c r="X349" s="22"/>
      <c r="Y349" s="20"/>
      <c r="Z349" s="22"/>
      <c r="AA349" s="20"/>
      <c r="AB349" s="22"/>
      <c r="AC349" s="20"/>
      <c r="AD349" s="22"/>
      <c r="AE349" s="20"/>
      <c r="AF349" s="22"/>
      <c r="AG349" s="20"/>
      <c r="AH349" s="22"/>
      <c r="AI349" s="20"/>
      <c r="AJ349" s="22"/>
      <c r="AK349" s="20"/>
      <c r="AL349" s="22"/>
      <c r="AM349" s="20"/>
      <c r="AN349" s="22"/>
      <c r="AO349" s="20"/>
      <c r="AP349" s="22"/>
      <c r="AQ349" s="20"/>
      <c r="AR349" s="22"/>
      <c r="AS349" s="20"/>
      <c r="AT349" s="22"/>
      <c r="AU349" s="20"/>
      <c r="AV349" s="22"/>
      <c r="AW349" s="20"/>
      <c r="AX349" s="22"/>
      <c r="AY349" s="20"/>
      <c r="AZ349" s="22"/>
      <c r="BA349" s="20"/>
      <c r="BB349" s="22"/>
      <c r="BC349" s="20"/>
      <c r="BD349" s="22"/>
      <c r="BE349" s="20"/>
      <c r="BF349" s="22"/>
      <c r="BG349" s="83"/>
      <c r="BH349" s="84"/>
      <c r="BI349" s="20"/>
      <c r="BJ349" s="95"/>
      <c r="BK349" s="20">
        <v>0</v>
      </c>
      <c r="BL349" s="21">
        <f t="shared" si="89"/>
        <v>0</v>
      </c>
      <c r="BM349" s="20"/>
      <c r="BN349" s="95">
        <f t="shared" si="79"/>
        <v>0</v>
      </c>
      <c r="BO349" s="20"/>
      <c r="BP349" s="21">
        <f t="shared" si="90"/>
        <v>0</v>
      </c>
      <c r="BQ349" s="20"/>
      <c r="BR349" s="22"/>
      <c r="BS349" s="20"/>
      <c r="BT349" s="22"/>
      <c r="BU349" s="20"/>
      <c r="BV349" s="22"/>
      <c r="BW349" s="20"/>
      <c r="BX349" s="22"/>
      <c r="BY349" s="20"/>
      <c r="BZ349" s="172"/>
      <c r="CA349" s="20"/>
      <c r="CB349" s="164"/>
      <c r="CC349" s="20"/>
      <c r="CD349" s="178"/>
      <c r="CE349" s="20"/>
      <c r="CF349" s="95"/>
      <c r="CG349" s="20"/>
      <c r="CH349" s="95"/>
      <c r="CI349" s="20"/>
      <c r="CJ349" s="22"/>
      <c r="CK349" s="20"/>
      <c r="CL349" s="22"/>
      <c r="CM349" s="20"/>
      <c r="CN349" s="22"/>
      <c r="CO349" s="20"/>
      <c r="CP349" s="22"/>
      <c r="CQ349" s="20"/>
      <c r="CR349" s="22"/>
      <c r="CS349" s="20"/>
      <c r="CT349" s="22"/>
      <c r="CU349" s="20"/>
      <c r="CV349" s="22"/>
      <c r="CW349" s="20"/>
      <c r="CX349" s="22"/>
      <c r="CY349" s="20"/>
      <c r="CZ349" s="22"/>
      <c r="DA349" s="20"/>
      <c r="DB349" s="22"/>
      <c r="DC349" s="20"/>
      <c r="DD349" s="22"/>
      <c r="DE349" s="20"/>
      <c r="DF349" s="22"/>
      <c r="DG349" s="20"/>
      <c r="DH349" s="22"/>
      <c r="DI349" s="20"/>
      <c r="DJ349" s="22"/>
      <c r="DK349" s="20"/>
      <c r="DL349" s="22"/>
      <c r="DM349" s="20"/>
      <c r="DN349" s="22"/>
      <c r="DO349" s="20"/>
      <c r="DP349" s="22"/>
      <c r="DQ349" s="20"/>
      <c r="DR349" s="22"/>
      <c r="DS349" s="20"/>
      <c r="DT349" s="22"/>
      <c r="DU349" s="20"/>
      <c r="DV349" s="22"/>
      <c r="DW349" s="20"/>
      <c r="DX349" s="22"/>
      <c r="DY349" s="20"/>
      <c r="DZ349" s="22"/>
      <c r="EA349" s="23">
        <f t="shared" si="84"/>
        <v>0</v>
      </c>
      <c r="EB349" s="21">
        <f t="shared" si="80"/>
        <v>0</v>
      </c>
      <c r="EC349" s="193" t="e">
        <f t="shared" si="81"/>
        <v>#REF!</v>
      </c>
      <c r="ED349" s="193">
        <f t="shared" si="82"/>
        <v>0</v>
      </c>
      <c r="EE349" s="194">
        <f t="shared" si="85"/>
        <v>175</v>
      </c>
      <c r="EF349" s="185"/>
      <c r="EG349" s="185" t="s">
        <v>1025</v>
      </c>
      <c r="EH349" s="185" t="s">
        <v>1026</v>
      </c>
      <c r="EI349" s="185" t="s">
        <v>530</v>
      </c>
      <c r="EJ349" s="185">
        <v>175</v>
      </c>
      <c r="EK349" s="185">
        <v>225720</v>
      </c>
      <c r="EL349" s="185"/>
      <c r="EM349" s="185"/>
      <c r="EN349" s="185"/>
      <c r="EO349" s="185"/>
      <c r="EP349" s="185"/>
      <c r="EQ349" s="185"/>
      <c r="ER349" s="185"/>
      <c r="ES349" s="185"/>
      <c r="ET349" s="185"/>
      <c r="EU349" s="185"/>
      <c r="EV349" s="185"/>
      <c r="EW349" s="185"/>
      <c r="EX349" s="185"/>
      <c r="EY349" s="185"/>
      <c r="EZ349" s="185"/>
      <c r="FA349" s="185"/>
      <c r="FB349" s="185"/>
      <c r="FC349" s="185"/>
      <c r="FD349" s="185"/>
      <c r="FE349" s="185"/>
      <c r="FF349" s="185"/>
      <c r="FG349" s="185"/>
      <c r="FH349" s="185"/>
      <c r="FI349" s="185"/>
      <c r="FJ349" s="185"/>
      <c r="FK349" s="185"/>
      <c r="FL349" s="185"/>
      <c r="FM349" s="185"/>
      <c r="FN349" s="185"/>
      <c r="FO349" s="185"/>
      <c r="FP349" s="185"/>
      <c r="FQ349" s="185"/>
      <c r="FR349" s="185"/>
      <c r="FS349" s="185"/>
      <c r="FT349" s="185"/>
      <c r="FU349" s="185"/>
      <c r="FV349" s="185"/>
      <c r="FW349" s="185"/>
      <c r="FX349" s="185"/>
      <c r="FY349" s="185"/>
      <c r="FZ349" s="185"/>
      <c r="GA349" s="185"/>
      <c r="GB349" s="185"/>
      <c r="GC349" s="185"/>
      <c r="GD349" s="185"/>
      <c r="GE349" s="185"/>
      <c r="GF349" s="185"/>
      <c r="GG349" s="185"/>
      <c r="GH349" s="185"/>
      <c r="GI349" s="185"/>
      <c r="GJ349" s="185"/>
      <c r="GK349" s="185"/>
      <c r="GL349" s="185"/>
      <c r="GM349" s="185"/>
      <c r="GN349" s="185"/>
      <c r="GO349" s="185"/>
      <c r="GP349" s="185"/>
      <c r="GQ349" s="185"/>
      <c r="GR349" s="185"/>
      <c r="GS349" s="185"/>
      <c r="GT349" s="185"/>
      <c r="GU349" s="185"/>
      <c r="GV349" s="185"/>
      <c r="GW349" s="185"/>
      <c r="GX349" s="185"/>
      <c r="GY349" s="185"/>
      <c r="GZ349" s="185"/>
      <c r="HA349" s="185"/>
      <c r="HB349" s="185"/>
      <c r="HC349" s="185"/>
      <c r="HD349" s="185"/>
      <c r="HE349" s="185"/>
      <c r="HF349" s="185"/>
      <c r="HG349" s="185"/>
      <c r="HH349" s="185"/>
      <c r="HI349" s="185"/>
      <c r="HJ349" s="185"/>
      <c r="HK349" s="185"/>
      <c r="HL349" s="185"/>
      <c r="HM349" s="185"/>
      <c r="HN349" s="185"/>
      <c r="HO349" s="185"/>
      <c r="HP349" s="185"/>
      <c r="HQ349" s="185"/>
      <c r="HR349" s="185"/>
      <c r="HS349" s="185"/>
      <c r="HT349" s="185"/>
      <c r="HU349" s="185"/>
      <c r="HV349" s="185"/>
      <c r="HW349" s="185"/>
      <c r="HX349" s="185"/>
      <c r="HY349" s="185"/>
      <c r="HZ349" s="185"/>
      <c r="IA349" s="185"/>
      <c r="IB349" s="185"/>
      <c r="IC349" s="185"/>
      <c r="ID349" s="185"/>
      <c r="IE349" s="185"/>
      <c r="IF349" s="185"/>
      <c r="IG349" s="185"/>
      <c r="IH349" s="185"/>
      <c r="II349" s="185"/>
      <c r="IJ349" s="185"/>
      <c r="IK349" s="185"/>
      <c r="IL349" s="185"/>
      <c r="IM349" s="185"/>
      <c r="IN349" s="185"/>
      <c r="IO349" s="185"/>
      <c r="IP349" s="185"/>
      <c r="IQ349" s="185"/>
      <c r="IR349" s="185"/>
      <c r="IS349" s="185"/>
      <c r="IT349" s="185"/>
      <c r="IU349" s="185"/>
      <c r="IV349" s="185"/>
      <c r="IW349" s="185"/>
      <c r="IX349" s="185"/>
      <c r="IY349" s="185"/>
      <c r="IZ349" s="185"/>
      <c r="JA349" s="185"/>
      <c r="JB349" s="185"/>
      <c r="JC349" s="185"/>
      <c r="JD349" s="185"/>
      <c r="JE349" s="185"/>
      <c r="JF349" s="185"/>
      <c r="JG349" s="185"/>
      <c r="JH349" s="185"/>
      <c r="JI349" s="185"/>
      <c r="JJ349" s="185"/>
      <c r="JK349" s="185"/>
      <c r="JL349" s="185"/>
      <c r="JM349" s="185"/>
      <c r="JN349" s="185"/>
      <c r="JO349" s="185"/>
      <c r="JP349" s="185"/>
      <c r="JQ349" s="185"/>
      <c r="JR349" s="185"/>
      <c r="JS349" s="185"/>
      <c r="JT349" s="185"/>
      <c r="JU349" s="185"/>
      <c r="JV349" s="185"/>
      <c r="JW349" s="185"/>
      <c r="JX349" s="185"/>
      <c r="JY349" s="185"/>
      <c r="JZ349" s="185"/>
      <c r="KA349" s="185"/>
      <c r="KB349" s="185"/>
      <c r="KC349" s="185"/>
      <c r="KD349" s="185"/>
      <c r="KE349" s="185"/>
      <c r="KF349" s="185"/>
      <c r="KG349" s="185"/>
      <c r="KH349" s="185"/>
      <c r="KI349" s="185"/>
      <c r="KJ349" s="185"/>
      <c r="KK349" s="185"/>
      <c r="KL349" s="185"/>
      <c r="KM349" s="185"/>
      <c r="KN349" s="185"/>
      <c r="KO349" s="185"/>
      <c r="KP349" s="185"/>
      <c r="KQ349" s="185"/>
      <c r="KR349" s="185"/>
      <c r="KS349" s="185"/>
      <c r="KT349" s="185"/>
      <c r="KU349" s="185"/>
      <c r="KV349" s="185"/>
      <c r="KW349" s="185"/>
      <c r="KX349" s="185"/>
      <c r="KY349" s="185"/>
      <c r="KZ349" s="185"/>
      <c r="LA349" s="185"/>
      <c r="LB349" s="185"/>
      <c r="LC349" s="185"/>
      <c r="LD349" s="185"/>
      <c r="LE349" s="185"/>
      <c r="LF349" s="185"/>
      <c r="LG349" s="185"/>
      <c r="LH349" s="185"/>
      <c r="LI349" s="185"/>
      <c r="LJ349" s="185"/>
      <c r="LK349" s="185"/>
      <c r="LL349" s="185"/>
      <c r="LM349" s="185"/>
      <c r="LN349" s="185"/>
      <c r="LO349" s="185"/>
      <c r="LP349" s="185"/>
      <c r="LQ349" s="185"/>
      <c r="LR349" s="185"/>
      <c r="LS349" s="185"/>
      <c r="LT349" s="185"/>
    </row>
    <row r="350" spans="1:332">
      <c r="A350" s="196" t="str">
        <f t="shared" si="92"/>
        <v>12.6.5</v>
      </c>
      <c r="B350" s="253" t="str">
        <f t="shared" si="92"/>
        <v>Tubería PVC preasilada 2",incluye soportes y accesorios</v>
      </c>
      <c r="C350" s="196" t="str">
        <f t="shared" si="92"/>
        <v>ml</v>
      </c>
      <c r="D350" s="196">
        <f t="shared" si="92"/>
        <v>100</v>
      </c>
      <c r="E350" s="196">
        <f t="shared" si="92"/>
        <v>196515</v>
      </c>
      <c r="F350" s="197">
        <f t="shared" si="83"/>
        <v>19651500</v>
      </c>
      <c r="G350" s="20"/>
      <c r="H350" s="21">
        <f t="shared" si="86"/>
        <v>0</v>
      </c>
      <c r="I350" s="20"/>
      <c r="J350" s="21">
        <f t="shared" si="87"/>
        <v>0</v>
      </c>
      <c r="K350" s="20"/>
      <c r="L350" s="21">
        <f t="shared" si="88"/>
        <v>0</v>
      </c>
      <c r="M350" s="20"/>
      <c r="N350" s="33">
        <f t="shared" si="91"/>
        <v>0</v>
      </c>
      <c r="O350" s="20"/>
      <c r="P350" s="22"/>
      <c r="Q350" s="20"/>
      <c r="R350" s="22"/>
      <c r="S350" s="20"/>
      <c r="T350" s="22"/>
      <c r="U350" s="20"/>
      <c r="V350" s="22"/>
      <c r="W350" s="20"/>
      <c r="X350" s="22"/>
      <c r="Y350" s="20"/>
      <c r="Z350" s="22"/>
      <c r="AA350" s="20"/>
      <c r="AB350" s="22"/>
      <c r="AC350" s="20"/>
      <c r="AD350" s="22"/>
      <c r="AE350" s="20"/>
      <c r="AF350" s="22"/>
      <c r="AG350" s="20"/>
      <c r="AH350" s="22"/>
      <c r="AI350" s="20"/>
      <c r="AJ350" s="22"/>
      <c r="AK350" s="20"/>
      <c r="AL350" s="22"/>
      <c r="AM350" s="20"/>
      <c r="AN350" s="22"/>
      <c r="AO350" s="20"/>
      <c r="AP350" s="22"/>
      <c r="AQ350" s="20"/>
      <c r="AR350" s="22"/>
      <c r="AS350" s="20"/>
      <c r="AT350" s="22"/>
      <c r="AU350" s="20"/>
      <c r="AV350" s="22"/>
      <c r="AW350" s="20"/>
      <c r="AX350" s="22"/>
      <c r="AY350" s="20"/>
      <c r="AZ350" s="22"/>
      <c r="BA350" s="20"/>
      <c r="BB350" s="22"/>
      <c r="BC350" s="20"/>
      <c r="BD350" s="22"/>
      <c r="BE350" s="20"/>
      <c r="BF350" s="22"/>
      <c r="BG350" s="83"/>
      <c r="BH350" s="84"/>
      <c r="BI350" s="20"/>
      <c r="BJ350" s="95"/>
      <c r="BK350" s="20">
        <v>0</v>
      </c>
      <c r="BL350" s="21">
        <f t="shared" si="89"/>
        <v>0</v>
      </c>
      <c r="BM350" s="20"/>
      <c r="BN350" s="95">
        <f t="shared" si="79"/>
        <v>0</v>
      </c>
      <c r="BO350" s="20"/>
      <c r="BP350" s="21">
        <f t="shared" si="90"/>
        <v>0</v>
      </c>
      <c r="BQ350" s="20"/>
      <c r="BR350" s="22"/>
      <c r="BS350" s="20"/>
      <c r="BT350" s="22"/>
      <c r="BU350" s="20"/>
      <c r="BV350" s="22"/>
      <c r="BW350" s="20"/>
      <c r="BX350" s="22"/>
      <c r="BY350" s="20"/>
      <c r="BZ350" s="172"/>
      <c r="CA350" s="20"/>
      <c r="CB350" s="164"/>
      <c r="CC350" s="20"/>
      <c r="CD350" s="178"/>
      <c r="CE350" s="20"/>
      <c r="CF350" s="95"/>
      <c r="CG350" s="20"/>
      <c r="CH350" s="95"/>
      <c r="CI350" s="20"/>
      <c r="CJ350" s="22"/>
      <c r="CK350" s="20"/>
      <c r="CL350" s="22"/>
      <c r="CM350" s="20"/>
      <c r="CN350" s="22"/>
      <c r="CO350" s="20"/>
      <c r="CP350" s="22"/>
      <c r="CQ350" s="20"/>
      <c r="CR350" s="22"/>
      <c r="CS350" s="20"/>
      <c r="CT350" s="22"/>
      <c r="CU350" s="20"/>
      <c r="CV350" s="22"/>
      <c r="CW350" s="20"/>
      <c r="CX350" s="22"/>
      <c r="CY350" s="20"/>
      <c r="CZ350" s="22"/>
      <c r="DA350" s="20"/>
      <c r="DB350" s="22"/>
      <c r="DC350" s="20"/>
      <c r="DD350" s="22"/>
      <c r="DE350" s="20"/>
      <c r="DF350" s="22"/>
      <c r="DG350" s="20"/>
      <c r="DH350" s="22"/>
      <c r="DI350" s="20"/>
      <c r="DJ350" s="22"/>
      <c r="DK350" s="20"/>
      <c r="DL350" s="22"/>
      <c r="DM350" s="20"/>
      <c r="DN350" s="22"/>
      <c r="DO350" s="20"/>
      <c r="DP350" s="22"/>
      <c r="DQ350" s="20"/>
      <c r="DR350" s="22"/>
      <c r="DS350" s="20"/>
      <c r="DT350" s="22"/>
      <c r="DU350" s="20"/>
      <c r="DV350" s="22"/>
      <c r="DW350" s="20"/>
      <c r="DX350" s="22"/>
      <c r="DY350" s="20"/>
      <c r="DZ350" s="22"/>
      <c r="EA350" s="23">
        <f t="shared" si="84"/>
        <v>0</v>
      </c>
      <c r="EB350" s="21">
        <f t="shared" si="80"/>
        <v>0</v>
      </c>
      <c r="EC350" s="193" t="e">
        <f t="shared" si="81"/>
        <v>#REF!</v>
      </c>
      <c r="ED350" s="193">
        <f t="shared" si="82"/>
        <v>0</v>
      </c>
      <c r="EE350" s="194">
        <f t="shared" si="85"/>
        <v>100</v>
      </c>
      <c r="EF350" s="185"/>
      <c r="EG350" s="185" t="s">
        <v>1027</v>
      </c>
      <c r="EH350" s="185" t="s">
        <v>1028</v>
      </c>
      <c r="EI350" s="185" t="s">
        <v>530</v>
      </c>
      <c r="EJ350" s="185">
        <v>100</v>
      </c>
      <c r="EK350" s="185">
        <v>196515</v>
      </c>
      <c r="EL350" s="185"/>
      <c r="EM350" s="185"/>
      <c r="EN350" s="185"/>
      <c r="EO350" s="185"/>
      <c r="EP350" s="185"/>
      <c r="EQ350" s="185"/>
      <c r="ER350" s="185"/>
      <c r="ES350" s="185"/>
      <c r="ET350" s="185"/>
      <c r="EU350" s="185"/>
      <c r="EV350" s="185"/>
      <c r="EW350" s="185"/>
      <c r="EX350" s="185"/>
      <c r="EY350" s="185"/>
      <c r="EZ350" s="185"/>
      <c r="FA350" s="185"/>
      <c r="FB350" s="185"/>
      <c r="FC350" s="185"/>
      <c r="FD350" s="185"/>
      <c r="FE350" s="185"/>
      <c r="FF350" s="185"/>
      <c r="FG350" s="185"/>
      <c r="FH350" s="185"/>
      <c r="FI350" s="185"/>
      <c r="FJ350" s="185"/>
      <c r="FK350" s="185"/>
      <c r="FL350" s="185"/>
      <c r="FM350" s="185"/>
      <c r="FN350" s="185"/>
      <c r="FO350" s="185"/>
      <c r="FP350" s="185"/>
      <c r="FQ350" s="185"/>
      <c r="FR350" s="185"/>
      <c r="FS350" s="185"/>
      <c r="FT350" s="185"/>
      <c r="FU350" s="185"/>
      <c r="FV350" s="185"/>
      <c r="FW350" s="185"/>
      <c r="FX350" s="185"/>
      <c r="FY350" s="185"/>
      <c r="FZ350" s="185"/>
      <c r="GA350" s="185"/>
      <c r="GB350" s="185"/>
      <c r="GC350" s="185"/>
      <c r="GD350" s="185"/>
      <c r="GE350" s="185"/>
      <c r="GF350" s="185"/>
      <c r="GG350" s="185"/>
      <c r="GH350" s="185"/>
      <c r="GI350" s="185"/>
      <c r="GJ350" s="185"/>
      <c r="GK350" s="185"/>
      <c r="GL350" s="185"/>
      <c r="GM350" s="185"/>
      <c r="GN350" s="185"/>
      <c r="GO350" s="185"/>
      <c r="GP350" s="185"/>
      <c r="GQ350" s="185"/>
      <c r="GR350" s="185"/>
      <c r="GS350" s="185"/>
      <c r="GT350" s="185"/>
      <c r="GU350" s="185"/>
      <c r="GV350" s="185"/>
      <c r="GW350" s="185"/>
      <c r="GX350" s="185"/>
      <c r="GY350" s="185"/>
      <c r="GZ350" s="185"/>
      <c r="HA350" s="185"/>
      <c r="HB350" s="185"/>
      <c r="HC350" s="185"/>
      <c r="HD350" s="185"/>
      <c r="HE350" s="185"/>
      <c r="HF350" s="185"/>
      <c r="HG350" s="185"/>
      <c r="HH350" s="185"/>
      <c r="HI350" s="185"/>
      <c r="HJ350" s="185"/>
      <c r="HK350" s="185"/>
      <c r="HL350" s="185"/>
      <c r="HM350" s="185"/>
      <c r="HN350" s="185"/>
      <c r="HO350" s="185"/>
      <c r="HP350" s="185"/>
      <c r="HQ350" s="185"/>
      <c r="HR350" s="185"/>
      <c r="HS350" s="185"/>
      <c r="HT350" s="185"/>
      <c r="HU350" s="185"/>
      <c r="HV350" s="185"/>
      <c r="HW350" s="185"/>
      <c r="HX350" s="185"/>
      <c r="HY350" s="185"/>
      <c r="HZ350" s="185"/>
      <c r="IA350" s="185"/>
      <c r="IB350" s="185"/>
      <c r="IC350" s="185"/>
      <c r="ID350" s="185"/>
      <c r="IE350" s="185"/>
      <c r="IF350" s="185"/>
      <c r="IG350" s="185"/>
      <c r="IH350" s="185"/>
      <c r="II350" s="185"/>
      <c r="IJ350" s="185"/>
      <c r="IK350" s="185"/>
      <c r="IL350" s="185"/>
      <c r="IM350" s="185"/>
      <c r="IN350" s="185"/>
      <c r="IO350" s="185"/>
      <c r="IP350" s="185"/>
      <c r="IQ350" s="185"/>
      <c r="IR350" s="185"/>
      <c r="IS350" s="185"/>
      <c r="IT350" s="185"/>
      <c r="IU350" s="185"/>
      <c r="IV350" s="185"/>
      <c r="IW350" s="185"/>
      <c r="IX350" s="185"/>
      <c r="IY350" s="185"/>
      <c r="IZ350" s="185"/>
      <c r="JA350" s="185"/>
      <c r="JB350" s="185"/>
      <c r="JC350" s="185"/>
      <c r="JD350" s="185"/>
      <c r="JE350" s="185"/>
      <c r="JF350" s="185"/>
      <c r="JG350" s="185"/>
      <c r="JH350" s="185"/>
      <c r="JI350" s="185"/>
      <c r="JJ350" s="185"/>
      <c r="JK350" s="185"/>
      <c r="JL350" s="185"/>
      <c r="JM350" s="185"/>
      <c r="JN350" s="185"/>
      <c r="JO350" s="185"/>
      <c r="JP350" s="185"/>
      <c r="JQ350" s="185"/>
      <c r="JR350" s="185"/>
      <c r="JS350" s="185"/>
      <c r="JT350" s="185"/>
      <c r="JU350" s="185"/>
      <c r="JV350" s="185"/>
      <c r="JW350" s="185"/>
      <c r="JX350" s="185"/>
      <c r="JY350" s="185"/>
      <c r="JZ350" s="185"/>
      <c r="KA350" s="185"/>
      <c r="KB350" s="185"/>
      <c r="KC350" s="185"/>
      <c r="KD350" s="185"/>
      <c r="KE350" s="185"/>
      <c r="KF350" s="185"/>
      <c r="KG350" s="185"/>
      <c r="KH350" s="185"/>
      <c r="KI350" s="185"/>
      <c r="KJ350" s="185"/>
      <c r="KK350" s="185"/>
      <c r="KL350" s="185"/>
      <c r="KM350" s="185"/>
      <c r="KN350" s="185"/>
      <c r="KO350" s="185"/>
      <c r="KP350" s="185"/>
      <c r="KQ350" s="185"/>
      <c r="KR350" s="185"/>
      <c r="KS350" s="185"/>
      <c r="KT350" s="185"/>
      <c r="KU350" s="185"/>
      <c r="KV350" s="185"/>
      <c r="KW350" s="185"/>
      <c r="KX350" s="185"/>
      <c r="KY350" s="185"/>
      <c r="KZ350" s="185"/>
      <c r="LA350" s="185"/>
      <c r="LB350" s="185"/>
      <c r="LC350" s="185"/>
      <c r="LD350" s="185"/>
      <c r="LE350" s="185"/>
      <c r="LF350" s="185"/>
      <c r="LG350" s="185"/>
      <c r="LH350" s="185"/>
      <c r="LI350" s="185"/>
      <c r="LJ350" s="185"/>
      <c r="LK350" s="185"/>
      <c r="LL350" s="185"/>
      <c r="LM350" s="185"/>
      <c r="LN350" s="185"/>
      <c r="LO350" s="185"/>
      <c r="LP350" s="185"/>
      <c r="LQ350" s="185"/>
      <c r="LR350" s="185"/>
      <c r="LS350" s="185"/>
      <c r="LT350" s="185"/>
    </row>
    <row r="351" spans="1:332" ht="18" customHeight="1">
      <c r="A351" s="196" t="str">
        <f t="shared" si="92"/>
        <v>12.6.6</v>
      </c>
      <c r="B351" s="253" t="str">
        <f t="shared" si="92"/>
        <v>Tubería PVC preasilada 1 1/2",incluye soportes y accesorios</v>
      </c>
      <c r="C351" s="196" t="str">
        <f t="shared" si="92"/>
        <v>ml</v>
      </c>
      <c r="D351" s="196">
        <f t="shared" si="92"/>
        <v>175</v>
      </c>
      <c r="E351" s="196">
        <f t="shared" si="92"/>
        <v>115117.2</v>
      </c>
      <c r="F351" s="197">
        <f t="shared" si="83"/>
        <v>20145510</v>
      </c>
      <c r="G351" s="20"/>
      <c r="H351" s="21">
        <f t="shared" si="86"/>
        <v>0</v>
      </c>
      <c r="I351" s="20"/>
      <c r="J351" s="21">
        <f t="shared" si="87"/>
        <v>0</v>
      </c>
      <c r="K351" s="20"/>
      <c r="L351" s="21">
        <f t="shared" si="88"/>
        <v>0</v>
      </c>
      <c r="M351" s="20"/>
      <c r="N351" s="33">
        <f t="shared" si="91"/>
        <v>0</v>
      </c>
      <c r="O351" s="20"/>
      <c r="P351" s="22"/>
      <c r="Q351" s="20"/>
      <c r="R351" s="22"/>
      <c r="S351" s="20"/>
      <c r="T351" s="22"/>
      <c r="U351" s="20"/>
      <c r="V351" s="22"/>
      <c r="W351" s="20"/>
      <c r="X351" s="22"/>
      <c r="Y351" s="20"/>
      <c r="Z351" s="22"/>
      <c r="AA351" s="20"/>
      <c r="AB351" s="22"/>
      <c r="AC351" s="20"/>
      <c r="AD351" s="22"/>
      <c r="AE351" s="20"/>
      <c r="AF351" s="22"/>
      <c r="AG351" s="20"/>
      <c r="AH351" s="22"/>
      <c r="AI351" s="20"/>
      <c r="AJ351" s="22"/>
      <c r="AK351" s="20"/>
      <c r="AL351" s="22"/>
      <c r="AM351" s="20"/>
      <c r="AN351" s="22"/>
      <c r="AO351" s="20"/>
      <c r="AP351" s="22"/>
      <c r="AQ351" s="20"/>
      <c r="AR351" s="22"/>
      <c r="AS351" s="20"/>
      <c r="AT351" s="22"/>
      <c r="AU351" s="20"/>
      <c r="AV351" s="22"/>
      <c r="AW351" s="20"/>
      <c r="AX351" s="22"/>
      <c r="AY351" s="20"/>
      <c r="AZ351" s="22"/>
      <c r="BA351" s="20"/>
      <c r="BB351" s="22"/>
      <c r="BC351" s="20"/>
      <c r="BD351" s="22"/>
      <c r="BE351" s="20"/>
      <c r="BF351" s="22"/>
      <c r="BG351" s="83"/>
      <c r="BH351" s="84"/>
      <c r="BI351" s="20"/>
      <c r="BJ351" s="95"/>
      <c r="BK351" s="20">
        <v>0</v>
      </c>
      <c r="BL351" s="21">
        <f t="shared" si="89"/>
        <v>0</v>
      </c>
      <c r="BM351" s="20"/>
      <c r="BN351" s="95">
        <f t="shared" si="79"/>
        <v>0</v>
      </c>
      <c r="BO351" s="20"/>
      <c r="BP351" s="21">
        <f t="shared" si="90"/>
        <v>0</v>
      </c>
      <c r="BQ351" s="20"/>
      <c r="BR351" s="22"/>
      <c r="BS351" s="20"/>
      <c r="BT351" s="22"/>
      <c r="BU351" s="20"/>
      <c r="BV351" s="22"/>
      <c r="BW351" s="20"/>
      <c r="BX351" s="22"/>
      <c r="BY351" s="20"/>
      <c r="BZ351" s="172"/>
      <c r="CA351" s="20"/>
      <c r="CB351" s="164"/>
      <c r="CC351" s="20"/>
      <c r="CD351" s="178"/>
      <c r="CE351" s="20"/>
      <c r="CF351" s="95"/>
      <c r="CG351" s="20"/>
      <c r="CH351" s="95"/>
      <c r="CI351" s="20"/>
      <c r="CJ351" s="22"/>
      <c r="CK351" s="20"/>
      <c r="CL351" s="22"/>
      <c r="CM351" s="20"/>
      <c r="CN351" s="22"/>
      <c r="CO351" s="20"/>
      <c r="CP351" s="22"/>
      <c r="CQ351" s="20"/>
      <c r="CR351" s="22"/>
      <c r="CS351" s="20"/>
      <c r="CT351" s="22"/>
      <c r="CU351" s="20"/>
      <c r="CV351" s="22"/>
      <c r="CW351" s="20"/>
      <c r="CX351" s="22"/>
      <c r="CY351" s="20"/>
      <c r="CZ351" s="22"/>
      <c r="DA351" s="20"/>
      <c r="DB351" s="22"/>
      <c r="DC351" s="20"/>
      <c r="DD351" s="22"/>
      <c r="DE351" s="20"/>
      <c r="DF351" s="22"/>
      <c r="DG351" s="20"/>
      <c r="DH351" s="22"/>
      <c r="DI351" s="20"/>
      <c r="DJ351" s="22"/>
      <c r="DK351" s="20"/>
      <c r="DL351" s="22"/>
      <c r="DM351" s="20"/>
      <c r="DN351" s="22"/>
      <c r="DO351" s="20"/>
      <c r="DP351" s="22"/>
      <c r="DQ351" s="20"/>
      <c r="DR351" s="22"/>
      <c r="DS351" s="20"/>
      <c r="DT351" s="22"/>
      <c r="DU351" s="20"/>
      <c r="DV351" s="22"/>
      <c r="DW351" s="20"/>
      <c r="DX351" s="22"/>
      <c r="DY351" s="20"/>
      <c r="DZ351" s="22"/>
      <c r="EA351" s="23">
        <f t="shared" si="84"/>
        <v>0</v>
      </c>
      <c r="EB351" s="21">
        <f t="shared" si="80"/>
        <v>0</v>
      </c>
      <c r="EC351" s="193" t="e">
        <f t="shared" si="81"/>
        <v>#REF!</v>
      </c>
      <c r="ED351" s="193">
        <f t="shared" si="82"/>
        <v>0</v>
      </c>
      <c r="EE351" s="194">
        <f t="shared" si="85"/>
        <v>175</v>
      </c>
      <c r="EF351" s="185"/>
      <c r="EG351" s="185" t="s">
        <v>1029</v>
      </c>
      <c r="EH351" s="185" t="s">
        <v>1030</v>
      </c>
      <c r="EI351" s="185" t="s">
        <v>530</v>
      </c>
      <c r="EJ351" s="185">
        <v>175</v>
      </c>
      <c r="EK351" s="185">
        <v>115117.2</v>
      </c>
      <c r="EL351" s="185"/>
      <c r="EM351" s="185"/>
      <c r="EN351" s="185"/>
      <c r="EO351" s="185"/>
      <c r="EP351" s="185"/>
      <c r="EQ351" s="185"/>
      <c r="ER351" s="185"/>
      <c r="ES351" s="185"/>
      <c r="ET351" s="185"/>
      <c r="EU351" s="185"/>
      <c r="EV351" s="185"/>
      <c r="EW351" s="185"/>
      <c r="EX351" s="185"/>
      <c r="EY351" s="185"/>
      <c r="EZ351" s="185"/>
      <c r="FA351" s="185"/>
      <c r="FB351" s="185"/>
      <c r="FC351" s="185"/>
      <c r="FD351" s="185"/>
      <c r="FE351" s="185"/>
      <c r="FF351" s="185"/>
      <c r="FG351" s="185"/>
      <c r="FH351" s="185"/>
      <c r="FI351" s="185"/>
      <c r="FJ351" s="185"/>
      <c r="FK351" s="185"/>
      <c r="FL351" s="185"/>
      <c r="FM351" s="185"/>
      <c r="FN351" s="185"/>
      <c r="FO351" s="185"/>
      <c r="FP351" s="185"/>
      <c r="FQ351" s="185"/>
      <c r="FR351" s="185"/>
      <c r="FS351" s="185"/>
      <c r="FT351" s="185"/>
      <c r="FU351" s="185"/>
      <c r="FV351" s="185"/>
      <c r="FW351" s="185"/>
      <c r="FX351" s="185"/>
      <c r="FY351" s="185"/>
      <c r="FZ351" s="185"/>
      <c r="GA351" s="185"/>
      <c r="GB351" s="185"/>
      <c r="GC351" s="185"/>
      <c r="GD351" s="185"/>
      <c r="GE351" s="185"/>
      <c r="GF351" s="185"/>
      <c r="GG351" s="185"/>
      <c r="GH351" s="185"/>
      <c r="GI351" s="185"/>
      <c r="GJ351" s="185"/>
      <c r="GK351" s="185"/>
      <c r="GL351" s="185"/>
      <c r="GM351" s="185"/>
      <c r="GN351" s="185"/>
      <c r="GO351" s="185"/>
      <c r="GP351" s="185"/>
      <c r="GQ351" s="185"/>
      <c r="GR351" s="185"/>
      <c r="GS351" s="185"/>
      <c r="GT351" s="185"/>
      <c r="GU351" s="185"/>
      <c r="GV351" s="185"/>
      <c r="GW351" s="185"/>
      <c r="GX351" s="185"/>
      <c r="GY351" s="185"/>
      <c r="GZ351" s="185"/>
      <c r="HA351" s="185"/>
      <c r="HB351" s="185"/>
      <c r="HC351" s="185"/>
      <c r="HD351" s="185"/>
      <c r="HE351" s="185"/>
      <c r="HF351" s="185"/>
      <c r="HG351" s="185"/>
      <c r="HH351" s="185"/>
      <c r="HI351" s="185"/>
      <c r="HJ351" s="185"/>
      <c r="HK351" s="185"/>
      <c r="HL351" s="185"/>
      <c r="HM351" s="185"/>
      <c r="HN351" s="185"/>
      <c r="HO351" s="185"/>
      <c r="HP351" s="185"/>
      <c r="HQ351" s="185"/>
      <c r="HR351" s="185"/>
      <c r="HS351" s="185"/>
      <c r="HT351" s="185"/>
      <c r="HU351" s="185"/>
      <c r="HV351" s="185"/>
      <c r="HW351" s="185"/>
      <c r="HX351" s="185"/>
      <c r="HY351" s="185"/>
      <c r="HZ351" s="185"/>
      <c r="IA351" s="185"/>
      <c r="IB351" s="185"/>
      <c r="IC351" s="185"/>
      <c r="ID351" s="185"/>
      <c r="IE351" s="185"/>
      <c r="IF351" s="185"/>
      <c r="IG351" s="185"/>
      <c r="IH351" s="185"/>
      <c r="II351" s="185"/>
      <c r="IJ351" s="185"/>
      <c r="IK351" s="185"/>
      <c r="IL351" s="185"/>
      <c r="IM351" s="185"/>
      <c r="IN351" s="185"/>
      <c r="IO351" s="185"/>
      <c r="IP351" s="185"/>
      <c r="IQ351" s="185"/>
      <c r="IR351" s="185"/>
      <c r="IS351" s="185"/>
      <c r="IT351" s="185"/>
      <c r="IU351" s="185"/>
      <c r="IV351" s="185"/>
      <c r="IW351" s="185"/>
      <c r="IX351" s="185"/>
      <c r="IY351" s="185"/>
      <c r="IZ351" s="185"/>
      <c r="JA351" s="185"/>
      <c r="JB351" s="185"/>
      <c r="JC351" s="185"/>
      <c r="JD351" s="185"/>
      <c r="JE351" s="185"/>
      <c r="JF351" s="185"/>
      <c r="JG351" s="185"/>
      <c r="JH351" s="185"/>
      <c r="JI351" s="185"/>
      <c r="JJ351" s="185"/>
      <c r="JK351" s="185"/>
      <c r="JL351" s="185"/>
      <c r="JM351" s="185"/>
      <c r="JN351" s="185"/>
      <c r="JO351" s="185"/>
      <c r="JP351" s="185"/>
      <c r="JQ351" s="185"/>
      <c r="JR351" s="185"/>
      <c r="JS351" s="185"/>
      <c r="JT351" s="185"/>
      <c r="JU351" s="185"/>
      <c r="JV351" s="185"/>
      <c r="JW351" s="185"/>
      <c r="JX351" s="185"/>
      <c r="JY351" s="185"/>
      <c r="JZ351" s="185"/>
      <c r="KA351" s="185"/>
      <c r="KB351" s="185"/>
      <c r="KC351" s="185"/>
      <c r="KD351" s="185"/>
      <c r="KE351" s="185"/>
      <c r="KF351" s="185"/>
      <c r="KG351" s="185"/>
      <c r="KH351" s="185"/>
      <c r="KI351" s="185"/>
      <c r="KJ351" s="185"/>
      <c r="KK351" s="185"/>
      <c r="KL351" s="185"/>
      <c r="KM351" s="185"/>
      <c r="KN351" s="185"/>
      <c r="KO351" s="185"/>
      <c r="KP351" s="185"/>
      <c r="KQ351" s="185"/>
      <c r="KR351" s="185"/>
      <c r="KS351" s="185"/>
      <c r="KT351" s="185"/>
      <c r="KU351" s="185"/>
      <c r="KV351" s="185"/>
      <c r="KW351" s="185"/>
      <c r="KX351" s="185"/>
      <c r="KY351" s="185"/>
      <c r="KZ351" s="185"/>
      <c r="LA351" s="185"/>
      <c r="LB351" s="185"/>
      <c r="LC351" s="185"/>
      <c r="LD351" s="185"/>
      <c r="LE351" s="185"/>
      <c r="LF351" s="185"/>
      <c r="LG351" s="185"/>
      <c r="LH351" s="185"/>
      <c r="LI351" s="185"/>
      <c r="LJ351" s="185"/>
      <c r="LK351" s="185"/>
      <c r="LL351" s="185"/>
      <c r="LM351" s="185"/>
      <c r="LN351" s="185"/>
      <c r="LO351" s="185"/>
      <c r="LP351" s="185"/>
      <c r="LQ351" s="185"/>
      <c r="LR351" s="185"/>
      <c r="LS351" s="185"/>
      <c r="LT351" s="185"/>
    </row>
    <row r="352" spans="1:332">
      <c r="A352" s="196" t="str">
        <f t="shared" si="92"/>
        <v>12.6.7</v>
      </c>
      <c r="B352" s="253" t="str">
        <f t="shared" si="92"/>
        <v>Tubería PVC preasilada 1 1/4",incluye soportes y accesorios</v>
      </c>
      <c r="C352" s="196" t="str">
        <f t="shared" si="92"/>
        <v>ml</v>
      </c>
      <c r="D352" s="196">
        <f t="shared" si="92"/>
        <v>125</v>
      </c>
      <c r="E352" s="196">
        <f t="shared" si="92"/>
        <v>109098</v>
      </c>
      <c r="F352" s="197">
        <f t="shared" si="83"/>
        <v>13637250</v>
      </c>
      <c r="G352" s="20"/>
      <c r="H352" s="21">
        <f t="shared" si="86"/>
        <v>0</v>
      </c>
      <c r="I352" s="20"/>
      <c r="J352" s="21">
        <f t="shared" si="87"/>
        <v>0</v>
      </c>
      <c r="K352" s="20"/>
      <c r="L352" s="21">
        <f t="shared" si="88"/>
        <v>0</v>
      </c>
      <c r="M352" s="20"/>
      <c r="N352" s="33">
        <f t="shared" si="91"/>
        <v>0</v>
      </c>
      <c r="O352" s="20"/>
      <c r="P352" s="22"/>
      <c r="Q352" s="20"/>
      <c r="R352" s="22"/>
      <c r="S352" s="20"/>
      <c r="T352" s="22"/>
      <c r="U352" s="20"/>
      <c r="V352" s="22"/>
      <c r="W352" s="20"/>
      <c r="X352" s="22"/>
      <c r="Y352" s="20"/>
      <c r="Z352" s="22"/>
      <c r="AA352" s="20"/>
      <c r="AB352" s="22"/>
      <c r="AC352" s="20"/>
      <c r="AD352" s="22"/>
      <c r="AE352" s="20"/>
      <c r="AF352" s="22"/>
      <c r="AG352" s="20"/>
      <c r="AH352" s="22"/>
      <c r="AI352" s="20"/>
      <c r="AJ352" s="22"/>
      <c r="AK352" s="20"/>
      <c r="AL352" s="22"/>
      <c r="AM352" s="20"/>
      <c r="AN352" s="22"/>
      <c r="AO352" s="20"/>
      <c r="AP352" s="22"/>
      <c r="AQ352" s="20"/>
      <c r="AR352" s="22"/>
      <c r="AS352" s="20"/>
      <c r="AT352" s="22"/>
      <c r="AU352" s="20"/>
      <c r="AV352" s="22"/>
      <c r="AW352" s="20"/>
      <c r="AX352" s="22"/>
      <c r="AY352" s="20"/>
      <c r="AZ352" s="22"/>
      <c r="BA352" s="20"/>
      <c r="BB352" s="22"/>
      <c r="BC352" s="20"/>
      <c r="BD352" s="22"/>
      <c r="BE352" s="20"/>
      <c r="BF352" s="22"/>
      <c r="BG352" s="83"/>
      <c r="BH352" s="84"/>
      <c r="BI352" s="20"/>
      <c r="BJ352" s="95"/>
      <c r="BK352" s="20">
        <v>0</v>
      </c>
      <c r="BL352" s="21">
        <f t="shared" si="89"/>
        <v>0</v>
      </c>
      <c r="BM352" s="20"/>
      <c r="BN352" s="95">
        <f t="shared" si="79"/>
        <v>0</v>
      </c>
      <c r="BO352" s="20"/>
      <c r="BP352" s="21">
        <f t="shared" si="90"/>
        <v>0</v>
      </c>
      <c r="BQ352" s="20"/>
      <c r="BR352" s="22"/>
      <c r="BS352" s="20"/>
      <c r="BT352" s="22"/>
      <c r="BU352" s="20"/>
      <c r="BV352" s="22"/>
      <c r="BW352" s="20"/>
      <c r="BX352" s="22"/>
      <c r="BY352" s="20"/>
      <c r="BZ352" s="172"/>
      <c r="CA352" s="20"/>
      <c r="CB352" s="164"/>
      <c r="CC352" s="20"/>
      <c r="CD352" s="178"/>
      <c r="CE352" s="20"/>
      <c r="CF352" s="95"/>
      <c r="CG352" s="20"/>
      <c r="CH352" s="95"/>
      <c r="CI352" s="20"/>
      <c r="CJ352" s="22"/>
      <c r="CK352" s="20"/>
      <c r="CL352" s="22"/>
      <c r="CM352" s="20"/>
      <c r="CN352" s="22"/>
      <c r="CO352" s="20"/>
      <c r="CP352" s="22"/>
      <c r="CQ352" s="20"/>
      <c r="CR352" s="22"/>
      <c r="CS352" s="20"/>
      <c r="CT352" s="22"/>
      <c r="CU352" s="20"/>
      <c r="CV352" s="22"/>
      <c r="CW352" s="20"/>
      <c r="CX352" s="22"/>
      <c r="CY352" s="20"/>
      <c r="CZ352" s="22"/>
      <c r="DA352" s="20"/>
      <c r="DB352" s="22"/>
      <c r="DC352" s="20"/>
      <c r="DD352" s="22"/>
      <c r="DE352" s="20"/>
      <c r="DF352" s="22"/>
      <c r="DG352" s="20"/>
      <c r="DH352" s="22"/>
      <c r="DI352" s="20"/>
      <c r="DJ352" s="22"/>
      <c r="DK352" s="20"/>
      <c r="DL352" s="22"/>
      <c r="DM352" s="20"/>
      <c r="DN352" s="22"/>
      <c r="DO352" s="20"/>
      <c r="DP352" s="22"/>
      <c r="DQ352" s="20"/>
      <c r="DR352" s="22"/>
      <c r="DS352" s="20"/>
      <c r="DT352" s="22"/>
      <c r="DU352" s="20"/>
      <c r="DV352" s="22"/>
      <c r="DW352" s="20"/>
      <c r="DX352" s="22"/>
      <c r="DY352" s="20"/>
      <c r="DZ352" s="22"/>
      <c r="EA352" s="23">
        <f t="shared" si="84"/>
        <v>0</v>
      </c>
      <c r="EB352" s="21">
        <f t="shared" si="80"/>
        <v>0</v>
      </c>
      <c r="EC352" s="193" t="e">
        <f t="shared" si="81"/>
        <v>#REF!</v>
      </c>
      <c r="ED352" s="193">
        <f t="shared" si="82"/>
        <v>0</v>
      </c>
      <c r="EE352" s="194">
        <f t="shared" si="85"/>
        <v>125</v>
      </c>
      <c r="EF352" s="185"/>
      <c r="EG352" s="185" t="s">
        <v>1031</v>
      </c>
      <c r="EH352" s="185" t="s">
        <v>1032</v>
      </c>
      <c r="EI352" s="185" t="s">
        <v>530</v>
      </c>
      <c r="EJ352" s="185">
        <v>125</v>
      </c>
      <c r="EK352" s="185">
        <v>109098</v>
      </c>
      <c r="EL352" s="185"/>
      <c r="EM352" s="185"/>
      <c r="EN352" s="185"/>
      <c r="EO352" s="185"/>
      <c r="EP352" s="185"/>
      <c r="EQ352" s="185"/>
      <c r="ER352" s="185"/>
      <c r="ES352" s="185"/>
      <c r="ET352" s="185"/>
      <c r="EU352" s="185"/>
      <c r="EV352" s="185"/>
      <c r="EW352" s="185"/>
      <c r="EX352" s="185"/>
      <c r="EY352" s="185"/>
      <c r="EZ352" s="185"/>
      <c r="FA352" s="185"/>
      <c r="FB352" s="185"/>
      <c r="FC352" s="185"/>
      <c r="FD352" s="185"/>
      <c r="FE352" s="185"/>
      <c r="FF352" s="185"/>
      <c r="FG352" s="185"/>
      <c r="FH352" s="185"/>
      <c r="FI352" s="185"/>
      <c r="FJ352" s="185"/>
      <c r="FK352" s="185"/>
      <c r="FL352" s="185"/>
      <c r="FM352" s="185"/>
      <c r="FN352" s="185"/>
      <c r="FO352" s="185"/>
      <c r="FP352" s="185"/>
      <c r="FQ352" s="185"/>
      <c r="FR352" s="185"/>
      <c r="FS352" s="185"/>
      <c r="FT352" s="185"/>
      <c r="FU352" s="185"/>
      <c r="FV352" s="185"/>
      <c r="FW352" s="185"/>
      <c r="FX352" s="185"/>
      <c r="FY352" s="185"/>
      <c r="FZ352" s="185"/>
      <c r="GA352" s="185"/>
      <c r="GB352" s="185"/>
      <c r="GC352" s="185"/>
      <c r="GD352" s="185"/>
      <c r="GE352" s="185"/>
      <c r="GF352" s="185"/>
      <c r="GG352" s="185"/>
      <c r="GH352" s="185"/>
      <c r="GI352" s="185"/>
      <c r="GJ352" s="185"/>
      <c r="GK352" s="185"/>
      <c r="GL352" s="185"/>
      <c r="GM352" s="185"/>
      <c r="GN352" s="185"/>
      <c r="GO352" s="185"/>
      <c r="GP352" s="185"/>
      <c r="GQ352" s="185"/>
      <c r="GR352" s="185"/>
      <c r="GS352" s="185"/>
      <c r="GT352" s="185"/>
      <c r="GU352" s="185"/>
      <c r="GV352" s="185"/>
      <c r="GW352" s="185"/>
      <c r="GX352" s="185"/>
      <c r="GY352" s="185"/>
      <c r="GZ352" s="185"/>
      <c r="HA352" s="185"/>
      <c r="HB352" s="185"/>
      <c r="HC352" s="185"/>
      <c r="HD352" s="185"/>
      <c r="HE352" s="185"/>
      <c r="HF352" s="185"/>
      <c r="HG352" s="185"/>
      <c r="HH352" s="185"/>
      <c r="HI352" s="185"/>
      <c r="HJ352" s="185"/>
      <c r="HK352" s="185"/>
      <c r="HL352" s="185"/>
      <c r="HM352" s="185"/>
      <c r="HN352" s="185"/>
      <c r="HO352" s="185"/>
      <c r="HP352" s="185"/>
      <c r="HQ352" s="185"/>
      <c r="HR352" s="185"/>
      <c r="HS352" s="185"/>
      <c r="HT352" s="185"/>
      <c r="HU352" s="185"/>
      <c r="HV352" s="185"/>
      <c r="HW352" s="185"/>
      <c r="HX352" s="185"/>
      <c r="HY352" s="185"/>
      <c r="HZ352" s="185"/>
      <c r="IA352" s="185"/>
      <c r="IB352" s="185"/>
      <c r="IC352" s="185"/>
      <c r="ID352" s="185"/>
      <c r="IE352" s="185"/>
      <c r="IF352" s="185"/>
      <c r="IG352" s="185"/>
      <c r="IH352" s="185"/>
      <c r="II352" s="185"/>
      <c r="IJ352" s="185"/>
      <c r="IK352" s="185"/>
      <c r="IL352" s="185"/>
      <c r="IM352" s="185"/>
      <c r="IN352" s="185"/>
      <c r="IO352" s="185"/>
      <c r="IP352" s="185"/>
      <c r="IQ352" s="185"/>
      <c r="IR352" s="185"/>
      <c r="IS352" s="185"/>
      <c r="IT352" s="185"/>
      <c r="IU352" s="185"/>
      <c r="IV352" s="185"/>
      <c r="IW352" s="185"/>
      <c r="IX352" s="185"/>
      <c r="IY352" s="185"/>
      <c r="IZ352" s="185"/>
      <c r="JA352" s="185"/>
      <c r="JB352" s="185"/>
      <c r="JC352" s="185"/>
      <c r="JD352" s="185"/>
      <c r="JE352" s="185"/>
      <c r="JF352" s="185"/>
      <c r="JG352" s="185"/>
      <c r="JH352" s="185"/>
      <c r="JI352" s="185"/>
      <c r="JJ352" s="185"/>
      <c r="JK352" s="185"/>
      <c r="JL352" s="185"/>
      <c r="JM352" s="185"/>
      <c r="JN352" s="185"/>
      <c r="JO352" s="185"/>
      <c r="JP352" s="185"/>
      <c r="JQ352" s="185"/>
      <c r="JR352" s="185"/>
      <c r="JS352" s="185"/>
      <c r="JT352" s="185"/>
      <c r="JU352" s="185"/>
      <c r="JV352" s="185"/>
      <c r="JW352" s="185"/>
      <c r="JX352" s="185"/>
      <c r="JY352" s="185"/>
      <c r="JZ352" s="185"/>
      <c r="KA352" s="185"/>
      <c r="KB352" s="185"/>
      <c r="KC352" s="185"/>
      <c r="KD352" s="185"/>
      <c r="KE352" s="185"/>
      <c r="KF352" s="185"/>
      <c r="KG352" s="185"/>
      <c r="KH352" s="185"/>
      <c r="KI352" s="185"/>
      <c r="KJ352" s="185"/>
      <c r="KK352" s="185"/>
      <c r="KL352" s="185"/>
      <c r="KM352" s="185"/>
      <c r="KN352" s="185"/>
      <c r="KO352" s="185"/>
      <c r="KP352" s="185"/>
      <c r="KQ352" s="185"/>
      <c r="KR352" s="185"/>
      <c r="KS352" s="185"/>
      <c r="KT352" s="185"/>
      <c r="KU352" s="185"/>
      <c r="KV352" s="185"/>
      <c r="KW352" s="185"/>
      <c r="KX352" s="185"/>
      <c r="KY352" s="185"/>
      <c r="KZ352" s="185"/>
      <c r="LA352" s="185"/>
      <c r="LB352" s="185"/>
      <c r="LC352" s="185"/>
      <c r="LD352" s="185"/>
      <c r="LE352" s="185"/>
      <c r="LF352" s="185"/>
      <c r="LG352" s="185"/>
      <c r="LH352" s="185"/>
      <c r="LI352" s="185"/>
      <c r="LJ352" s="185"/>
      <c r="LK352" s="185"/>
      <c r="LL352" s="185"/>
      <c r="LM352" s="185"/>
      <c r="LN352" s="185"/>
      <c r="LO352" s="185"/>
      <c r="LP352" s="185"/>
      <c r="LQ352" s="185"/>
      <c r="LR352" s="185"/>
      <c r="LS352" s="185"/>
      <c r="LT352" s="185"/>
    </row>
    <row r="353" spans="1:332" ht="18" customHeight="1">
      <c r="A353" s="196" t="str">
        <f t="shared" si="92"/>
        <v>12.6.8</v>
      </c>
      <c r="B353" s="253" t="str">
        <f t="shared" si="92"/>
        <v>Tubería PVC preasilada 1",incluye soportes y accesorios</v>
      </c>
      <c r="C353" s="196" t="str">
        <f t="shared" si="92"/>
        <v>ml</v>
      </c>
      <c r="D353" s="196">
        <f t="shared" si="92"/>
        <v>275</v>
      </c>
      <c r="E353" s="196">
        <f t="shared" si="92"/>
        <v>89258.4</v>
      </c>
      <c r="F353" s="197">
        <f t="shared" si="83"/>
        <v>24546060</v>
      </c>
      <c r="G353" s="20"/>
      <c r="H353" s="21">
        <f t="shared" si="86"/>
        <v>0</v>
      </c>
      <c r="I353" s="20"/>
      <c r="J353" s="21">
        <f t="shared" si="87"/>
        <v>0</v>
      </c>
      <c r="K353" s="20"/>
      <c r="L353" s="21">
        <f t="shared" si="88"/>
        <v>0</v>
      </c>
      <c r="M353" s="20"/>
      <c r="N353" s="33">
        <f t="shared" si="91"/>
        <v>0</v>
      </c>
      <c r="O353" s="20"/>
      <c r="P353" s="22"/>
      <c r="Q353" s="20"/>
      <c r="R353" s="22"/>
      <c r="S353" s="20"/>
      <c r="T353" s="22"/>
      <c r="U353" s="20"/>
      <c r="V353" s="22"/>
      <c r="W353" s="20"/>
      <c r="X353" s="22"/>
      <c r="Y353" s="20"/>
      <c r="Z353" s="22"/>
      <c r="AA353" s="20"/>
      <c r="AB353" s="22"/>
      <c r="AC353" s="20"/>
      <c r="AD353" s="22"/>
      <c r="AE353" s="20"/>
      <c r="AF353" s="22"/>
      <c r="AG353" s="20"/>
      <c r="AH353" s="22"/>
      <c r="AI353" s="20"/>
      <c r="AJ353" s="22"/>
      <c r="AK353" s="20"/>
      <c r="AL353" s="22"/>
      <c r="AM353" s="20"/>
      <c r="AN353" s="22"/>
      <c r="AO353" s="20"/>
      <c r="AP353" s="22"/>
      <c r="AQ353" s="20"/>
      <c r="AR353" s="22"/>
      <c r="AS353" s="20"/>
      <c r="AT353" s="22"/>
      <c r="AU353" s="20"/>
      <c r="AV353" s="22"/>
      <c r="AW353" s="20"/>
      <c r="AX353" s="22"/>
      <c r="AY353" s="20"/>
      <c r="AZ353" s="22"/>
      <c r="BA353" s="20"/>
      <c r="BB353" s="22"/>
      <c r="BC353" s="20"/>
      <c r="BD353" s="22"/>
      <c r="BE353" s="20"/>
      <c r="BF353" s="22"/>
      <c r="BG353" s="83"/>
      <c r="BH353" s="84"/>
      <c r="BI353" s="20"/>
      <c r="BJ353" s="95"/>
      <c r="BK353" s="20">
        <v>0</v>
      </c>
      <c r="BL353" s="21">
        <f t="shared" si="89"/>
        <v>0</v>
      </c>
      <c r="BM353" s="20"/>
      <c r="BN353" s="95">
        <f t="shared" si="79"/>
        <v>0</v>
      </c>
      <c r="BO353" s="20"/>
      <c r="BP353" s="21">
        <f t="shared" si="90"/>
        <v>0</v>
      </c>
      <c r="BQ353" s="20"/>
      <c r="BR353" s="22"/>
      <c r="BS353" s="20"/>
      <c r="BT353" s="22"/>
      <c r="BU353" s="20"/>
      <c r="BV353" s="22"/>
      <c r="BW353" s="20"/>
      <c r="BX353" s="22"/>
      <c r="BY353" s="20"/>
      <c r="BZ353" s="172"/>
      <c r="CA353" s="20"/>
      <c r="CB353" s="164"/>
      <c r="CC353" s="20"/>
      <c r="CD353" s="178"/>
      <c r="CE353" s="20"/>
      <c r="CF353" s="95"/>
      <c r="CG353" s="20"/>
      <c r="CH353" s="95"/>
      <c r="CI353" s="20"/>
      <c r="CJ353" s="22"/>
      <c r="CK353" s="20"/>
      <c r="CL353" s="22"/>
      <c r="CM353" s="20"/>
      <c r="CN353" s="22"/>
      <c r="CO353" s="20"/>
      <c r="CP353" s="22"/>
      <c r="CQ353" s="20"/>
      <c r="CR353" s="22"/>
      <c r="CS353" s="20"/>
      <c r="CT353" s="22"/>
      <c r="CU353" s="20"/>
      <c r="CV353" s="22"/>
      <c r="CW353" s="20"/>
      <c r="CX353" s="22"/>
      <c r="CY353" s="20"/>
      <c r="CZ353" s="22"/>
      <c r="DA353" s="20"/>
      <c r="DB353" s="22"/>
      <c r="DC353" s="20"/>
      <c r="DD353" s="22"/>
      <c r="DE353" s="20"/>
      <c r="DF353" s="22"/>
      <c r="DG353" s="20"/>
      <c r="DH353" s="22"/>
      <c r="DI353" s="20"/>
      <c r="DJ353" s="22"/>
      <c r="DK353" s="20"/>
      <c r="DL353" s="22"/>
      <c r="DM353" s="20"/>
      <c r="DN353" s="22"/>
      <c r="DO353" s="20"/>
      <c r="DP353" s="22"/>
      <c r="DQ353" s="20"/>
      <c r="DR353" s="22"/>
      <c r="DS353" s="20"/>
      <c r="DT353" s="22"/>
      <c r="DU353" s="20"/>
      <c r="DV353" s="22"/>
      <c r="DW353" s="20"/>
      <c r="DX353" s="22"/>
      <c r="DY353" s="20"/>
      <c r="DZ353" s="22"/>
      <c r="EA353" s="23">
        <f t="shared" si="84"/>
        <v>0</v>
      </c>
      <c r="EB353" s="21">
        <f t="shared" si="80"/>
        <v>0</v>
      </c>
      <c r="EC353" s="193" t="e">
        <f t="shared" si="81"/>
        <v>#REF!</v>
      </c>
      <c r="ED353" s="193">
        <f t="shared" si="82"/>
        <v>0</v>
      </c>
      <c r="EE353" s="194">
        <f t="shared" si="85"/>
        <v>275</v>
      </c>
      <c r="EF353" s="185"/>
      <c r="EG353" s="185" t="s">
        <v>1033</v>
      </c>
      <c r="EH353" s="185" t="s">
        <v>1034</v>
      </c>
      <c r="EI353" s="185" t="s">
        <v>530</v>
      </c>
      <c r="EJ353" s="185">
        <v>275</v>
      </c>
      <c r="EK353" s="185">
        <v>89258.4</v>
      </c>
      <c r="EL353" s="185"/>
      <c r="EM353" s="185"/>
      <c r="EN353" s="185"/>
      <c r="EO353" s="185"/>
      <c r="EP353" s="185"/>
      <c r="EQ353" s="185"/>
      <c r="ER353" s="185"/>
      <c r="ES353" s="185"/>
      <c r="ET353" s="185"/>
      <c r="EU353" s="185"/>
      <c r="EV353" s="185"/>
      <c r="EW353" s="185"/>
      <c r="EX353" s="185"/>
      <c r="EY353" s="185"/>
      <c r="EZ353" s="185"/>
      <c r="FA353" s="185"/>
      <c r="FB353" s="185"/>
      <c r="FC353" s="185"/>
      <c r="FD353" s="185"/>
      <c r="FE353" s="185"/>
      <c r="FF353" s="185"/>
      <c r="FG353" s="185"/>
      <c r="FH353" s="185"/>
      <c r="FI353" s="185"/>
      <c r="FJ353" s="185"/>
      <c r="FK353" s="185"/>
      <c r="FL353" s="185"/>
      <c r="FM353" s="185"/>
      <c r="FN353" s="185"/>
      <c r="FO353" s="185"/>
      <c r="FP353" s="185"/>
      <c r="FQ353" s="185"/>
      <c r="FR353" s="185"/>
      <c r="FS353" s="185"/>
      <c r="FT353" s="185"/>
      <c r="FU353" s="185"/>
      <c r="FV353" s="185"/>
      <c r="FW353" s="185"/>
      <c r="FX353" s="185"/>
      <c r="FY353" s="185"/>
      <c r="FZ353" s="185"/>
      <c r="GA353" s="185"/>
      <c r="GB353" s="185"/>
      <c r="GC353" s="185"/>
      <c r="GD353" s="185"/>
      <c r="GE353" s="185"/>
      <c r="GF353" s="185"/>
      <c r="GG353" s="185"/>
      <c r="GH353" s="185"/>
      <c r="GI353" s="185"/>
      <c r="GJ353" s="185"/>
      <c r="GK353" s="185"/>
      <c r="GL353" s="185"/>
      <c r="GM353" s="185"/>
      <c r="GN353" s="185"/>
      <c r="GO353" s="185"/>
      <c r="GP353" s="185"/>
      <c r="GQ353" s="185"/>
      <c r="GR353" s="185"/>
      <c r="GS353" s="185"/>
      <c r="GT353" s="185"/>
      <c r="GU353" s="185"/>
      <c r="GV353" s="185"/>
      <c r="GW353" s="185"/>
      <c r="GX353" s="185"/>
      <c r="GY353" s="185"/>
      <c r="GZ353" s="185"/>
      <c r="HA353" s="185"/>
      <c r="HB353" s="185"/>
      <c r="HC353" s="185"/>
      <c r="HD353" s="185"/>
      <c r="HE353" s="185"/>
      <c r="HF353" s="185"/>
      <c r="HG353" s="185"/>
      <c r="HH353" s="185"/>
      <c r="HI353" s="185"/>
      <c r="HJ353" s="185"/>
      <c r="HK353" s="185"/>
      <c r="HL353" s="185"/>
      <c r="HM353" s="185"/>
      <c r="HN353" s="185"/>
      <c r="HO353" s="185"/>
      <c r="HP353" s="185"/>
      <c r="HQ353" s="185"/>
      <c r="HR353" s="185"/>
      <c r="HS353" s="185"/>
      <c r="HT353" s="185"/>
      <c r="HU353" s="185"/>
      <c r="HV353" s="185"/>
      <c r="HW353" s="185"/>
      <c r="HX353" s="185"/>
      <c r="HY353" s="185"/>
      <c r="HZ353" s="185"/>
      <c r="IA353" s="185"/>
      <c r="IB353" s="185"/>
      <c r="IC353" s="185"/>
      <c r="ID353" s="185"/>
      <c r="IE353" s="185"/>
      <c r="IF353" s="185"/>
      <c r="IG353" s="185"/>
      <c r="IH353" s="185"/>
      <c r="II353" s="185"/>
      <c r="IJ353" s="185"/>
      <c r="IK353" s="185"/>
      <c r="IL353" s="185"/>
      <c r="IM353" s="185"/>
      <c r="IN353" s="185"/>
      <c r="IO353" s="185"/>
      <c r="IP353" s="185"/>
      <c r="IQ353" s="185"/>
      <c r="IR353" s="185"/>
      <c r="IS353" s="185"/>
      <c r="IT353" s="185"/>
      <c r="IU353" s="185"/>
      <c r="IV353" s="185"/>
      <c r="IW353" s="185"/>
      <c r="IX353" s="185"/>
      <c r="IY353" s="185"/>
      <c r="IZ353" s="185"/>
      <c r="JA353" s="185"/>
      <c r="JB353" s="185"/>
      <c r="JC353" s="185"/>
      <c r="JD353" s="185"/>
      <c r="JE353" s="185"/>
      <c r="JF353" s="185"/>
      <c r="JG353" s="185"/>
      <c r="JH353" s="185"/>
      <c r="JI353" s="185"/>
      <c r="JJ353" s="185"/>
      <c r="JK353" s="185"/>
      <c r="JL353" s="185"/>
      <c r="JM353" s="185"/>
      <c r="JN353" s="185"/>
      <c r="JO353" s="185"/>
      <c r="JP353" s="185"/>
      <c r="JQ353" s="185"/>
      <c r="JR353" s="185"/>
      <c r="JS353" s="185"/>
      <c r="JT353" s="185"/>
      <c r="JU353" s="185"/>
      <c r="JV353" s="185"/>
      <c r="JW353" s="185"/>
      <c r="JX353" s="185"/>
      <c r="JY353" s="185"/>
      <c r="JZ353" s="185"/>
      <c r="KA353" s="185"/>
      <c r="KB353" s="185"/>
      <c r="KC353" s="185"/>
      <c r="KD353" s="185"/>
      <c r="KE353" s="185"/>
      <c r="KF353" s="185"/>
      <c r="KG353" s="185"/>
      <c r="KH353" s="185"/>
      <c r="KI353" s="185"/>
      <c r="KJ353" s="185"/>
      <c r="KK353" s="185"/>
      <c r="KL353" s="185"/>
      <c r="KM353" s="185"/>
      <c r="KN353" s="185"/>
      <c r="KO353" s="185"/>
      <c r="KP353" s="185"/>
      <c r="KQ353" s="185"/>
      <c r="KR353" s="185"/>
      <c r="KS353" s="185"/>
      <c r="KT353" s="185"/>
      <c r="KU353" s="185"/>
      <c r="KV353" s="185"/>
      <c r="KW353" s="185"/>
      <c r="KX353" s="185"/>
      <c r="KY353" s="185"/>
      <c r="KZ353" s="185"/>
      <c r="LA353" s="185"/>
      <c r="LB353" s="185"/>
      <c r="LC353" s="185"/>
      <c r="LD353" s="185"/>
      <c r="LE353" s="185"/>
      <c r="LF353" s="185"/>
      <c r="LG353" s="185"/>
      <c r="LH353" s="185"/>
      <c r="LI353" s="185"/>
      <c r="LJ353" s="185"/>
      <c r="LK353" s="185"/>
      <c r="LL353" s="185"/>
      <c r="LM353" s="185"/>
      <c r="LN353" s="185"/>
      <c r="LO353" s="185"/>
      <c r="LP353" s="185"/>
      <c r="LQ353" s="185"/>
      <c r="LR353" s="185"/>
      <c r="LS353" s="185"/>
      <c r="LT353" s="185"/>
    </row>
    <row r="354" spans="1:332" s="190" customFormat="1">
      <c r="A354" s="196" t="str">
        <f t="shared" si="92"/>
        <v>12.6.9</v>
      </c>
      <c r="B354" s="253" t="str">
        <f t="shared" si="92"/>
        <v>Tubería PVC preasilada 3/4",incluye soportes y accesorios</v>
      </c>
      <c r="C354" s="196" t="str">
        <f t="shared" si="92"/>
        <v>ml</v>
      </c>
      <c r="D354" s="196">
        <f t="shared" si="92"/>
        <v>300</v>
      </c>
      <c r="E354" s="196">
        <f t="shared" si="92"/>
        <v>87516</v>
      </c>
      <c r="F354" s="197">
        <f t="shared" si="83"/>
        <v>26254800</v>
      </c>
      <c r="G354" s="20"/>
      <c r="H354" s="21">
        <f t="shared" si="86"/>
        <v>0</v>
      </c>
      <c r="I354" s="20"/>
      <c r="J354" s="21">
        <f t="shared" si="87"/>
        <v>0</v>
      </c>
      <c r="K354" s="20"/>
      <c r="L354" s="21">
        <f t="shared" si="88"/>
        <v>0</v>
      </c>
      <c r="M354" s="20"/>
      <c r="N354" s="33">
        <f t="shared" si="91"/>
        <v>0</v>
      </c>
      <c r="O354" s="20"/>
      <c r="P354" s="22"/>
      <c r="Q354" s="20"/>
      <c r="R354" s="22"/>
      <c r="S354" s="20"/>
      <c r="T354" s="22"/>
      <c r="U354" s="20"/>
      <c r="V354" s="22"/>
      <c r="W354" s="20"/>
      <c r="X354" s="22"/>
      <c r="Y354" s="20"/>
      <c r="Z354" s="22"/>
      <c r="AA354" s="20"/>
      <c r="AB354" s="22"/>
      <c r="AC354" s="20"/>
      <c r="AD354" s="22"/>
      <c r="AE354" s="20"/>
      <c r="AF354" s="22"/>
      <c r="AG354" s="20"/>
      <c r="AH354" s="22"/>
      <c r="AI354" s="20"/>
      <c r="AJ354" s="22"/>
      <c r="AK354" s="20"/>
      <c r="AL354" s="22"/>
      <c r="AM354" s="20"/>
      <c r="AN354" s="22"/>
      <c r="AO354" s="20"/>
      <c r="AP354" s="22"/>
      <c r="AQ354" s="20"/>
      <c r="AR354" s="22"/>
      <c r="AS354" s="20"/>
      <c r="AT354" s="22"/>
      <c r="AU354" s="20"/>
      <c r="AV354" s="22"/>
      <c r="AW354" s="20"/>
      <c r="AX354" s="22"/>
      <c r="AY354" s="20"/>
      <c r="AZ354" s="22"/>
      <c r="BA354" s="20"/>
      <c r="BB354" s="22"/>
      <c r="BC354" s="20"/>
      <c r="BD354" s="22"/>
      <c r="BE354" s="20"/>
      <c r="BF354" s="22"/>
      <c r="BG354" s="83"/>
      <c r="BH354" s="84"/>
      <c r="BI354" s="20"/>
      <c r="BJ354" s="95"/>
      <c r="BK354" s="20">
        <v>0</v>
      </c>
      <c r="BL354" s="21">
        <f t="shared" si="89"/>
        <v>0</v>
      </c>
      <c r="BM354" s="20"/>
      <c r="BN354" s="95">
        <f t="shared" si="79"/>
        <v>0</v>
      </c>
      <c r="BO354" s="20"/>
      <c r="BP354" s="21">
        <f t="shared" si="90"/>
        <v>0</v>
      </c>
      <c r="BQ354" s="20"/>
      <c r="BR354" s="22"/>
      <c r="BS354" s="20"/>
      <c r="BT354" s="22"/>
      <c r="BU354" s="20"/>
      <c r="BV354" s="22"/>
      <c r="BW354" s="20"/>
      <c r="BX354" s="22"/>
      <c r="BY354" s="20"/>
      <c r="BZ354" s="172"/>
      <c r="CA354" s="20"/>
      <c r="CB354" s="164"/>
      <c r="CC354" s="20"/>
      <c r="CD354" s="178"/>
      <c r="CE354" s="20"/>
      <c r="CF354" s="95"/>
      <c r="CG354" s="20"/>
      <c r="CH354" s="95"/>
      <c r="CI354" s="20"/>
      <c r="CJ354" s="22"/>
      <c r="CK354" s="20"/>
      <c r="CL354" s="22"/>
      <c r="CM354" s="20"/>
      <c r="CN354" s="22"/>
      <c r="CO354" s="20"/>
      <c r="CP354" s="22"/>
      <c r="CQ354" s="20"/>
      <c r="CR354" s="22"/>
      <c r="CS354" s="20"/>
      <c r="CT354" s="22"/>
      <c r="CU354" s="20"/>
      <c r="CV354" s="22"/>
      <c r="CW354" s="20"/>
      <c r="CX354" s="22"/>
      <c r="CY354" s="20"/>
      <c r="CZ354" s="22"/>
      <c r="DA354" s="20"/>
      <c r="DB354" s="22"/>
      <c r="DC354" s="20"/>
      <c r="DD354" s="22"/>
      <c r="DE354" s="20"/>
      <c r="DF354" s="22"/>
      <c r="DG354" s="20"/>
      <c r="DH354" s="22"/>
      <c r="DI354" s="20"/>
      <c r="DJ354" s="22"/>
      <c r="DK354" s="20"/>
      <c r="DL354" s="22"/>
      <c r="DM354" s="20"/>
      <c r="DN354" s="22"/>
      <c r="DO354" s="20"/>
      <c r="DP354" s="22"/>
      <c r="DQ354" s="20"/>
      <c r="DR354" s="22"/>
      <c r="DS354" s="20"/>
      <c r="DT354" s="22"/>
      <c r="DU354" s="20"/>
      <c r="DV354" s="22"/>
      <c r="DW354" s="20"/>
      <c r="DX354" s="22"/>
      <c r="DY354" s="20"/>
      <c r="DZ354" s="22"/>
      <c r="EA354" s="23">
        <f t="shared" si="84"/>
        <v>0</v>
      </c>
      <c r="EB354" s="21">
        <f t="shared" si="80"/>
        <v>0</v>
      </c>
      <c r="EC354" s="193" t="e">
        <f t="shared" si="81"/>
        <v>#REF!</v>
      </c>
      <c r="ED354" s="193">
        <f t="shared" si="82"/>
        <v>0</v>
      </c>
      <c r="EE354" s="194">
        <f t="shared" si="85"/>
        <v>300</v>
      </c>
      <c r="EF354" s="185"/>
      <c r="EG354" s="185" t="s">
        <v>1035</v>
      </c>
      <c r="EH354" s="185" t="s">
        <v>1036</v>
      </c>
      <c r="EI354" s="185" t="s">
        <v>530</v>
      </c>
      <c r="EJ354" s="185">
        <v>300</v>
      </c>
      <c r="EK354" s="185">
        <v>87516</v>
      </c>
      <c r="EL354" s="185"/>
      <c r="EM354" s="185"/>
      <c r="EN354" s="185"/>
      <c r="EO354" s="185"/>
      <c r="EP354" s="185"/>
      <c r="EQ354" s="185"/>
      <c r="ER354" s="185"/>
      <c r="ES354" s="185"/>
      <c r="ET354" s="185"/>
      <c r="EU354" s="185"/>
      <c r="EV354" s="185"/>
      <c r="EW354" s="185"/>
      <c r="EX354" s="185"/>
      <c r="EY354" s="185"/>
      <c r="EZ354" s="185"/>
      <c r="FA354" s="185"/>
      <c r="FB354" s="185"/>
      <c r="FC354" s="185"/>
      <c r="FD354" s="185"/>
      <c r="FE354" s="185"/>
      <c r="FF354" s="185"/>
      <c r="FG354" s="185"/>
      <c r="FH354" s="185"/>
      <c r="FI354" s="185"/>
      <c r="FJ354" s="185"/>
      <c r="FK354" s="185"/>
      <c r="FL354" s="185"/>
      <c r="FM354" s="185"/>
      <c r="FN354" s="185"/>
      <c r="FO354" s="185"/>
      <c r="FP354" s="185"/>
      <c r="FQ354" s="185"/>
      <c r="FR354" s="185"/>
      <c r="FS354" s="185"/>
      <c r="FT354" s="185"/>
      <c r="FU354" s="185"/>
      <c r="FV354" s="185"/>
      <c r="FW354" s="185"/>
      <c r="FX354" s="185"/>
      <c r="FY354" s="185"/>
      <c r="FZ354" s="185"/>
      <c r="GA354" s="185"/>
      <c r="GB354" s="185"/>
      <c r="GC354" s="185"/>
      <c r="GD354" s="185"/>
      <c r="GE354" s="185"/>
      <c r="GF354" s="185"/>
      <c r="GG354" s="185"/>
      <c r="GH354" s="185"/>
      <c r="GI354" s="185"/>
      <c r="GJ354" s="185"/>
      <c r="GK354" s="185"/>
      <c r="GL354" s="185"/>
      <c r="GM354" s="185"/>
      <c r="GN354" s="185"/>
      <c r="GO354" s="185"/>
      <c r="GP354" s="185"/>
      <c r="GQ354" s="185"/>
      <c r="GR354" s="185"/>
      <c r="GS354" s="185"/>
      <c r="GT354" s="185"/>
      <c r="GU354" s="185"/>
      <c r="GV354" s="185"/>
      <c r="GW354" s="185"/>
      <c r="GX354" s="185"/>
      <c r="GY354" s="185"/>
      <c r="GZ354" s="185"/>
      <c r="HA354" s="185"/>
      <c r="HB354" s="185"/>
      <c r="HC354" s="185"/>
      <c r="HD354" s="185"/>
      <c r="HE354" s="185"/>
      <c r="HF354" s="185"/>
      <c r="HG354" s="185"/>
      <c r="HH354" s="185"/>
      <c r="HI354" s="185"/>
      <c r="HJ354" s="185"/>
      <c r="HK354" s="185"/>
      <c r="HL354" s="185"/>
      <c r="HM354" s="185"/>
      <c r="HN354" s="185"/>
      <c r="HO354" s="185"/>
      <c r="HP354" s="185"/>
      <c r="HQ354" s="185"/>
      <c r="HR354" s="185"/>
      <c r="HS354" s="185"/>
      <c r="HT354" s="185"/>
      <c r="HU354" s="185"/>
      <c r="HV354" s="185"/>
      <c r="HW354" s="185"/>
      <c r="HX354" s="185"/>
      <c r="HY354" s="185"/>
      <c r="HZ354" s="185"/>
      <c r="IA354" s="185"/>
      <c r="IB354" s="185"/>
      <c r="IC354" s="185"/>
      <c r="ID354" s="185"/>
      <c r="IE354" s="185"/>
      <c r="IF354" s="185"/>
      <c r="IG354" s="185"/>
      <c r="IH354" s="185"/>
      <c r="II354" s="185"/>
      <c r="IJ354" s="185"/>
      <c r="IK354" s="185"/>
      <c r="IL354" s="185"/>
      <c r="IM354" s="185"/>
      <c r="IN354" s="185"/>
      <c r="IO354" s="185"/>
      <c r="IP354" s="185"/>
      <c r="IQ354" s="185"/>
      <c r="IR354" s="185"/>
      <c r="IS354" s="185"/>
      <c r="IT354" s="185"/>
      <c r="IU354" s="185"/>
      <c r="IV354" s="185"/>
      <c r="IW354" s="185"/>
      <c r="IX354" s="185"/>
      <c r="IY354" s="185"/>
      <c r="IZ354" s="185"/>
      <c r="JA354" s="185"/>
      <c r="JB354" s="185"/>
      <c r="JC354" s="185"/>
      <c r="JD354" s="185"/>
      <c r="JE354" s="185"/>
      <c r="JF354" s="185"/>
      <c r="JG354" s="185"/>
      <c r="JH354" s="185"/>
      <c r="JI354" s="185"/>
      <c r="JJ354" s="185"/>
      <c r="JK354" s="185"/>
      <c r="JL354" s="185"/>
      <c r="JM354" s="185"/>
      <c r="JN354" s="185"/>
      <c r="JO354" s="185"/>
      <c r="JP354" s="185"/>
      <c r="JQ354" s="185"/>
      <c r="JR354" s="185"/>
      <c r="JS354" s="185"/>
      <c r="JT354" s="185"/>
      <c r="JU354" s="185"/>
      <c r="JV354" s="185"/>
      <c r="JW354" s="185"/>
      <c r="JX354" s="185"/>
      <c r="JY354" s="185"/>
      <c r="JZ354" s="185"/>
      <c r="KA354" s="185"/>
      <c r="KB354" s="185"/>
      <c r="KC354" s="185"/>
      <c r="KD354" s="185"/>
      <c r="KE354" s="185"/>
      <c r="KF354" s="185"/>
      <c r="KG354" s="185"/>
      <c r="KH354" s="185"/>
      <c r="KI354" s="185"/>
      <c r="KJ354" s="185"/>
      <c r="KK354" s="185"/>
      <c r="KL354" s="185"/>
      <c r="KM354" s="185"/>
      <c r="KN354" s="185"/>
      <c r="KO354" s="185"/>
      <c r="KP354" s="185"/>
      <c r="KQ354" s="185"/>
      <c r="KR354" s="185"/>
      <c r="KS354" s="185"/>
      <c r="KT354" s="185"/>
      <c r="KU354" s="185"/>
      <c r="KV354" s="185"/>
      <c r="KW354" s="185"/>
      <c r="KX354" s="185"/>
      <c r="KY354" s="185"/>
      <c r="KZ354" s="185"/>
      <c r="LA354" s="185"/>
      <c r="LB354" s="185"/>
      <c r="LC354" s="185"/>
      <c r="LD354" s="185"/>
      <c r="LE354" s="185"/>
      <c r="LF354" s="185"/>
      <c r="LG354" s="185"/>
      <c r="LH354" s="185"/>
      <c r="LI354" s="185"/>
      <c r="LJ354" s="185"/>
      <c r="LK354" s="185"/>
      <c r="LL354" s="185"/>
      <c r="LM354" s="185"/>
      <c r="LN354" s="185"/>
      <c r="LO354" s="185"/>
      <c r="LP354" s="185"/>
      <c r="LQ354" s="185"/>
      <c r="LR354" s="185"/>
      <c r="LS354" s="185"/>
      <c r="LT354" s="185"/>
    </row>
    <row r="355" spans="1:332" ht="18" customHeight="1">
      <c r="A355" s="196" t="str">
        <f t="shared" si="92"/>
        <v>12.6.10</v>
      </c>
      <c r="B355" s="253" t="str">
        <f t="shared" si="92"/>
        <v>Tubería PVC preasilada 1/2",incluye soportes y accesorios</v>
      </c>
      <c r="C355" s="196" t="str">
        <f t="shared" si="92"/>
        <v>ml</v>
      </c>
      <c r="D355" s="196">
        <f t="shared" si="92"/>
        <v>250</v>
      </c>
      <c r="E355" s="196">
        <f t="shared" si="92"/>
        <v>83952</v>
      </c>
      <c r="F355" s="197">
        <f t="shared" si="83"/>
        <v>20988000</v>
      </c>
      <c r="G355" s="20"/>
      <c r="H355" s="21">
        <f t="shared" si="86"/>
        <v>0</v>
      </c>
      <c r="I355" s="20"/>
      <c r="J355" s="21">
        <f t="shared" si="87"/>
        <v>0</v>
      </c>
      <c r="K355" s="20"/>
      <c r="L355" s="21">
        <f t="shared" si="88"/>
        <v>0</v>
      </c>
      <c r="M355" s="20"/>
      <c r="N355" s="33">
        <f t="shared" si="91"/>
        <v>0</v>
      </c>
      <c r="O355" s="20"/>
      <c r="P355" s="22"/>
      <c r="Q355" s="20"/>
      <c r="R355" s="22"/>
      <c r="S355" s="20"/>
      <c r="T355" s="22"/>
      <c r="U355" s="20"/>
      <c r="V355" s="22"/>
      <c r="W355" s="20"/>
      <c r="X355" s="22"/>
      <c r="Y355" s="20"/>
      <c r="Z355" s="22"/>
      <c r="AA355" s="20"/>
      <c r="AB355" s="22"/>
      <c r="AC355" s="20"/>
      <c r="AD355" s="22"/>
      <c r="AE355" s="20"/>
      <c r="AF355" s="22"/>
      <c r="AG355" s="20"/>
      <c r="AH355" s="22"/>
      <c r="AI355" s="20"/>
      <c r="AJ355" s="22"/>
      <c r="AK355" s="20"/>
      <c r="AL355" s="22"/>
      <c r="AM355" s="20"/>
      <c r="AN355" s="22"/>
      <c r="AO355" s="20"/>
      <c r="AP355" s="22"/>
      <c r="AQ355" s="20"/>
      <c r="AR355" s="22"/>
      <c r="AS355" s="20"/>
      <c r="AT355" s="22"/>
      <c r="AU355" s="20"/>
      <c r="AV355" s="22"/>
      <c r="AW355" s="20"/>
      <c r="AX355" s="22"/>
      <c r="AY355" s="20"/>
      <c r="AZ355" s="22"/>
      <c r="BA355" s="20"/>
      <c r="BB355" s="22"/>
      <c r="BC355" s="20"/>
      <c r="BD355" s="22"/>
      <c r="BE355" s="20"/>
      <c r="BF355" s="22"/>
      <c r="BG355" s="83"/>
      <c r="BH355" s="84"/>
      <c r="BI355" s="20"/>
      <c r="BJ355" s="95"/>
      <c r="BK355" s="20">
        <v>0</v>
      </c>
      <c r="BL355" s="21">
        <f t="shared" si="89"/>
        <v>0</v>
      </c>
      <c r="BM355" s="20"/>
      <c r="BN355" s="95">
        <f t="shared" si="79"/>
        <v>0</v>
      </c>
      <c r="BO355" s="20"/>
      <c r="BP355" s="21">
        <f t="shared" si="90"/>
        <v>0</v>
      </c>
      <c r="BQ355" s="20"/>
      <c r="BR355" s="22"/>
      <c r="BS355" s="20"/>
      <c r="BT355" s="22"/>
      <c r="BU355" s="20"/>
      <c r="BV355" s="22"/>
      <c r="BW355" s="20"/>
      <c r="BX355" s="22"/>
      <c r="BY355" s="20"/>
      <c r="BZ355" s="172"/>
      <c r="CA355" s="20"/>
      <c r="CB355" s="164"/>
      <c r="CC355" s="20"/>
      <c r="CD355" s="178"/>
      <c r="CE355" s="20"/>
      <c r="CF355" s="95"/>
      <c r="CG355" s="20"/>
      <c r="CH355" s="95"/>
      <c r="CI355" s="20"/>
      <c r="CJ355" s="22"/>
      <c r="CK355" s="20"/>
      <c r="CL355" s="22"/>
      <c r="CM355" s="20"/>
      <c r="CN355" s="22"/>
      <c r="CO355" s="20"/>
      <c r="CP355" s="22"/>
      <c r="CQ355" s="20"/>
      <c r="CR355" s="22"/>
      <c r="CS355" s="20"/>
      <c r="CT355" s="22"/>
      <c r="CU355" s="20"/>
      <c r="CV355" s="22"/>
      <c r="CW355" s="20"/>
      <c r="CX355" s="22"/>
      <c r="CY355" s="20"/>
      <c r="CZ355" s="22"/>
      <c r="DA355" s="20"/>
      <c r="DB355" s="22"/>
      <c r="DC355" s="20"/>
      <c r="DD355" s="22"/>
      <c r="DE355" s="20"/>
      <c r="DF355" s="22"/>
      <c r="DG355" s="20"/>
      <c r="DH355" s="22"/>
      <c r="DI355" s="20"/>
      <c r="DJ355" s="22"/>
      <c r="DK355" s="20"/>
      <c r="DL355" s="22"/>
      <c r="DM355" s="20"/>
      <c r="DN355" s="22"/>
      <c r="DO355" s="20"/>
      <c r="DP355" s="22"/>
      <c r="DQ355" s="20"/>
      <c r="DR355" s="22"/>
      <c r="DS355" s="20"/>
      <c r="DT355" s="22"/>
      <c r="DU355" s="20"/>
      <c r="DV355" s="22"/>
      <c r="DW355" s="20"/>
      <c r="DX355" s="22"/>
      <c r="DY355" s="20"/>
      <c r="DZ355" s="22"/>
      <c r="EA355" s="23">
        <f t="shared" si="84"/>
        <v>0</v>
      </c>
      <c r="EB355" s="21">
        <f t="shared" si="80"/>
        <v>0</v>
      </c>
      <c r="EC355" s="193" t="e">
        <f t="shared" si="81"/>
        <v>#REF!</v>
      </c>
      <c r="ED355" s="193">
        <f t="shared" si="82"/>
        <v>0</v>
      </c>
      <c r="EE355" s="194">
        <f t="shared" si="85"/>
        <v>250</v>
      </c>
      <c r="EG355" s="13" t="s">
        <v>1037</v>
      </c>
      <c r="EH355" s="13" t="s">
        <v>1038</v>
      </c>
      <c r="EI355" s="13" t="s">
        <v>530</v>
      </c>
      <c r="EJ355" s="13">
        <v>250</v>
      </c>
      <c r="EK355" s="13">
        <v>83952</v>
      </c>
    </row>
    <row r="356" spans="1:332">
      <c r="A356" s="196" t="str">
        <f t="shared" si="92"/>
        <v>12.7</v>
      </c>
      <c r="B356" s="253" t="str">
        <f t="shared" si="92"/>
        <v>VALVULAS RED DE AGUA FRIA</v>
      </c>
      <c r="C356" s="196">
        <f t="shared" si="92"/>
        <v>0</v>
      </c>
      <c r="D356" s="196">
        <f t="shared" si="92"/>
        <v>0</v>
      </c>
      <c r="E356" s="196">
        <f t="shared" si="92"/>
        <v>0</v>
      </c>
      <c r="F356" s="197">
        <f t="shared" si="83"/>
        <v>0</v>
      </c>
      <c r="G356" s="20"/>
      <c r="H356" s="21">
        <f t="shared" si="86"/>
        <v>0</v>
      </c>
      <c r="I356" s="20"/>
      <c r="J356" s="21">
        <f t="shared" si="87"/>
        <v>0</v>
      </c>
      <c r="K356" s="20"/>
      <c r="L356" s="21">
        <f t="shared" si="88"/>
        <v>0</v>
      </c>
      <c r="M356" s="20"/>
      <c r="N356" s="33">
        <f t="shared" si="91"/>
        <v>0</v>
      </c>
      <c r="O356" s="20"/>
      <c r="P356" s="22"/>
      <c r="Q356" s="20"/>
      <c r="R356" s="22"/>
      <c r="S356" s="20"/>
      <c r="T356" s="22"/>
      <c r="U356" s="20"/>
      <c r="V356" s="22"/>
      <c r="W356" s="20"/>
      <c r="X356" s="22"/>
      <c r="Y356" s="20"/>
      <c r="Z356" s="22"/>
      <c r="AA356" s="20"/>
      <c r="AB356" s="22"/>
      <c r="AC356" s="20"/>
      <c r="AD356" s="22"/>
      <c r="AE356" s="20"/>
      <c r="AF356" s="22"/>
      <c r="AG356" s="20"/>
      <c r="AH356" s="22"/>
      <c r="AI356" s="20"/>
      <c r="AJ356" s="22"/>
      <c r="AK356" s="20"/>
      <c r="AL356" s="22"/>
      <c r="AM356" s="20"/>
      <c r="AN356" s="22"/>
      <c r="AO356" s="20"/>
      <c r="AP356" s="22"/>
      <c r="AQ356" s="20"/>
      <c r="AR356" s="22"/>
      <c r="AS356" s="20"/>
      <c r="AT356" s="22"/>
      <c r="AU356" s="20"/>
      <c r="AV356" s="22"/>
      <c r="AW356" s="20"/>
      <c r="AX356" s="22"/>
      <c r="AY356" s="20"/>
      <c r="AZ356" s="22"/>
      <c r="BA356" s="20"/>
      <c r="BB356" s="22"/>
      <c r="BC356" s="20"/>
      <c r="BD356" s="22"/>
      <c r="BE356" s="20"/>
      <c r="BF356" s="22"/>
      <c r="BG356" s="83"/>
      <c r="BH356" s="84"/>
      <c r="BI356" s="20"/>
      <c r="BJ356" s="95"/>
      <c r="BK356" s="20">
        <v>0</v>
      </c>
      <c r="BL356" s="21">
        <f t="shared" si="89"/>
        <v>0</v>
      </c>
      <c r="BM356" s="20"/>
      <c r="BN356" s="95">
        <f t="shared" si="79"/>
        <v>0</v>
      </c>
      <c r="BO356" s="20"/>
      <c r="BP356" s="21">
        <f t="shared" si="90"/>
        <v>0</v>
      </c>
      <c r="BQ356" s="20"/>
      <c r="BR356" s="22"/>
      <c r="BS356" s="20"/>
      <c r="BT356" s="22"/>
      <c r="BU356" s="20"/>
      <c r="BV356" s="22"/>
      <c r="BW356" s="20"/>
      <c r="BX356" s="22"/>
      <c r="BY356" s="20"/>
      <c r="BZ356" s="172"/>
      <c r="CA356" s="20"/>
      <c r="CB356" s="164"/>
      <c r="CC356" s="20"/>
      <c r="CD356" s="178"/>
      <c r="CE356" s="20"/>
      <c r="CF356" s="95"/>
      <c r="CG356" s="20"/>
      <c r="CH356" s="95"/>
      <c r="CI356" s="20"/>
      <c r="CJ356" s="22"/>
      <c r="CK356" s="20"/>
      <c r="CL356" s="22"/>
      <c r="CM356" s="20"/>
      <c r="CN356" s="22"/>
      <c r="CO356" s="20"/>
      <c r="CP356" s="22"/>
      <c r="CQ356" s="20"/>
      <c r="CR356" s="22"/>
      <c r="CS356" s="20"/>
      <c r="CT356" s="22"/>
      <c r="CU356" s="20"/>
      <c r="CV356" s="22"/>
      <c r="CW356" s="20"/>
      <c r="CX356" s="22"/>
      <c r="CY356" s="20"/>
      <c r="CZ356" s="22"/>
      <c r="DA356" s="20"/>
      <c r="DB356" s="22"/>
      <c r="DC356" s="20"/>
      <c r="DD356" s="22"/>
      <c r="DE356" s="20"/>
      <c r="DF356" s="22"/>
      <c r="DG356" s="20"/>
      <c r="DH356" s="22"/>
      <c r="DI356" s="20"/>
      <c r="DJ356" s="22"/>
      <c r="DK356" s="20"/>
      <c r="DL356" s="22"/>
      <c r="DM356" s="20"/>
      <c r="DN356" s="22"/>
      <c r="DO356" s="20"/>
      <c r="DP356" s="22"/>
      <c r="DQ356" s="20"/>
      <c r="DR356" s="22"/>
      <c r="DS356" s="20"/>
      <c r="DT356" s="22"/>
      <c r="DU356" s="20"/>
      <c r="DV356" s="22"/>
      <c r="DW356" s="20"/>
      <c r="DX356" s="22"/>
      <c r="DY356" s="20"/>
      <c r="DZ356" s="22"/>
      <c r="EA356" s="23">
        <f t="shared" si="84"/>
        <v>0</v>
      </c>
      <c r="EB356" s="21">
        <f t="shared" si="80"/>
        <v>0</v>
      </c>
      <c r="EC356" s="193" t="e">
        <f t="shared" si="81"/>
        <v>#REF!</v>
      </c>
      <c r="ED356" s="193">
        <f t="shared" si="82"/>
        <v>0</v>
      </c>
      <c r="EE356" s="194">
        <f t="shared" si="85"/>
        <v>0</v>
      </c>
      <c r="EF356" s="185"/>
      <c r="EG356" s="185" t="s">
        <v>76</v>
      </c>
      <c r="EH356" s="185" t="s">
        <v>1039</v>
      </c>
      <c r="EI356" s="185"/>
      <c r="EJ356" s="185"/>
      <c r="EK356" s="185"/>
      <c r="EL356" s="185"/>
      <c r="EM356" s="185"/>
      <c r="EN356" s="185"/>
      <c r="EO356" s="185"/>
      <c r="EP356" s="185"/>
      <c r="EQ356" s="185"/>
      <c r="ER356" s="185"/>
      <c r="ES356" s="185"/>
      <c r="ET356" s="185"/>
      <c r="EU356" s="185"/>
      <c r="EV356" s="185"/>
      <c r="EW356" s="185"/>
      <c r="EX356" s="185"/>
      <c r="EY356" s="185"/>
      <c r="EZ356" s="185"/>
      <c r="FA356" s="185"/>
      <c r="FB356" s="185"/>
      <c r="FC356" s="185"/>
      <c r="FD356" s="185"/>
      <c r="FE356" s="185"/>
      <c r="FF356" s="185"/>
      <c r="FG356" s="185"/>
      <c r="FH356" s="185"/>
      <c r="FI356" s="185"/>
      <c r="FJ356" s="185"/>
      <c r="FK356" s="185"/>
      <c r="FL356" s="185"/>
      <c r="FM356" s="185"/>
      <c r="FN356" s="185"/>
      <c r="FO356" s="185"/>
      <c r="FP356" s="185"/>
      <c r="FQ356" s="185"/>
      <c r="FR356" s="185"/>
      <c r="FS356" s="185"/>
      <c r="FT356" s="185"/>
      <c r="FU356" s="185"/>
      <c r="FV356" s="185"/>
      <c r="FW356" s="185"/>
      <c r="FX356" s="185"/>
      <c r="FY356" s="185"/>
      <c r="FZ356" s="185"/>
      <c r="GA356" s="185"/>
      <c r="GB356" s="185"/>
      <c r="GC356" s="185"/>
      <c r="GD356" s="185"/>
      <c r="GE356" s="185"/>
      <c r="GF356" s="185"/>
      <c r="GG356" s="185"/>
      <c r="GH356" s="185"/>
      <c r="GI356" s="185"/>
      <c r="GJ356" s="185"/>
      <c r="GK356" s="185"/>
      <c r="GL356" s="185"/>
      <c r="GM356" s="185"/>
      <c r="GN356" s="185"/>
      <c r="GO356" s="185"/>
      <c r="GP356" s="185"/>
      <c r="GQ356" s="185"/>
      <c r="GR356" s="185"/>
      <c r="GS356" s="185"/>
      <c r="GT356" s="185"/>
      <c r="GU356" s="185"/>
      <c r="GV356" s="185"/>
      <c r="GW356" s="185"/>
      <c r="GX356" s="185"/>
      <c r="GY356" s="185"/>
      <c r="GZ356" s="185"/>
      <c r="HA356" s="185"/>
      <c r="HB356" s="185"/>
      <c r="HC356" s="185"/>
      <c r="HD356" s="185"/>
      <c r="HE356" s="185"/>
      <c r="HF356" s="185"/>
      <c r="HG356" s="185"/>
      <c r="HH356" s="185"/>
      <c r="HI356" s="185"/>
      <c r="HJ356" s="185"/>
      <c r="HK356" s="185"/>
      <c r="HL356" s="185"/>
      <c r="HM356" s="185"/>
      <c r="HN356" s="185"/>
      <c r="HO356" s="185"/>
      <c r="HP356" s="185"/>
      <c r="HQ356" s="185"/>
      <c r="HR356" s="185"/>
      <c r="HS356" s="185"/>
      <c r="HT356" s="185"/>
      <c r="HU356" s="185"/>
      <c r="HV356" s="185"/>
      <c r="HW356" s="185"/>
      <c r="HX356" s="185"/>
      <c r="HY356" s="185"/>
      <c r="HZ356" s="185"/>
      <c r="IA356" s="185"/>
      <c r="IB356" s="185"/>
      <c r="IC356" s="185"/>
      <c r="ID356" s="185"/>
      <c r="IE356" s="185"/>
      <c r="IF356" s="185"/>
      <c r="IG356" s="185"/>
      <c r="IH356" s="185"/>
      <c r="II356" s="185"/>
      <c r="IJ356" s="185"/>
      <c r="IK356" s="185"/>
      <c r="IL356" s="185"/>
      <c r="IM356" s="185"/>
      <c r="IN356" s="185"/>
      <c r="IO356" s="185"/>
      <c r="IP356" s="185"/>
      <c r="IQ356" s="185"/>
      <c r="IR356" s="185"/>
      <c r="IS356" s="185"/>
      <c r="IT356" s="185"/>
      <c r="IU356" s="185"/>
      <c r="IV356" s="185"/>
      <c r="IW356" s="185"/>
      <c r="IX356" s="185"/>
      <c r="IY356" s="185"/>
      <c r="IZ356" s="185"/>
      <c r="JA356" s="185"/>
      <c r="JB356" s="185"/>
      <c r="JC356" s="185"/>
      <c r="JD356" s="185"/>
      <c r="JE356" s="185"/>
      <c r="JF356" s="185"/>
      <c r="JG356" s="185"/>
      <c r="JH356" s="185"/>
      <c r="JI356" s="185"/>
      <c r="JJ356" s="185"/>
      <c r="JK356" s="185"/>
      <c r="JL356" s="185"/>
      <c r="JM356" s="185"/>
      <c r="JN356" s="185"/>
      <c r="JO356" s="185"/>
      <c r="JP356" s="185"/>
      <c r="JQ356" s="185"/>
      <c r="JR356" s="185"/>
      <c r="JS356" s="185"/>
      <c r="JT356" s="185"/>
      <c r="JU356" s="185"/>
      <c r="JV356" s="185"/>
      <c r="JW356" s="185"/>
      <c r="JX356" s="185"/>
      <c r="JY356" s="185"/>
      <c r="JZ356" s="185"/>
      <c r="KA356" s="185"/>
      <c r="KB356" s="185"/>
      <c r="KC356" s="185"/>
      <c r="KD356" s="185"/>
      <c r="KE356" s="185"/>
      <c r="KF356" s="185"/>
      <c r="KG356" s="185"/>
      <c r="KH356" s="185"/>
      <c r="KI356" s="185"/>
      <c r="KJ356" s="185"/>
      <c r="KK356" s="185"/>
      <c r="KL356" s="185"/>
      <c r="KM356" s="185"/>
      <c r="KN356" s="185"/>
      <c r="KO356" s="185"/>
      <c r="KP356" s="185"/>
      <c r="KQ356" s="185"/>
      <c r="KR356" s="185"/>
      <c r="KS356" s="185"/>
      <c r="KT356" s="185"/>
      <c r="KU356" s="185"/>
      <c r="KV356" s="185"/>
      <c r="KW356" s="185"/>
      <c r="KX356" s="185"/>
      <c r="KY356" s="185"/>
      <c r="KZ356" s="185"/>
      <c r="LA356" s="185"/>
      <c r="LB356" s="185"/>
      <c r="LC356" s="185"/>
      <c r="LD356" s="185"/>
      <c r="LE356" s="185"/>
      <c r="LF356" s="185"/>
      <c r="LG356" s="185"/>
      <c r="LH356" s="185"/>
      <c r="LI356" s="185"/>
      <c r="LJ356" s="185"/>
      <c r="LK356" s="185"/>
      <c r="LL356" s="185"/>
      <c r="LM356" s="185"/>
      <c r="LN356" s="185"/>
      <c r="LO356" s="185"/>
      <c r="LP356" s="185"/>
      <c r="LQ356" s="185"/>
      <c r="LR356" s="185"/>
      <c r="LS356" s="185"/>
      <c r="LT356" s="185"/>
    </row>
    <row r="357" spans="1:332" ht="18" customHeight="1">
      <c r="A357" s="196" t="str">
        <f t="shared" si="92"/>
        <v>12.7.1</v>
      </c>
      <c r="B357" s="253" t="str">
        <f t="shared" si="92"/>
        <v>Válvula de corte, tipo mariposa 6", incluye aislamiento</v>
      </c>
      <c r="C357" s="196" t="str">
        <f t="shared" si="92"/>
        <v>und</v>
      </c>
      <c r="D357" s="196">
        <f t="shared" si="92"/>
        <v>4</v>
      </c>
      <c r="E357" s="196">
        <f t="shared" si="92"/>
        <v>1732500</v>
      </c>
      <c r="F357" s="197">
        <f t="shared" si="83"/>
        <v>6930000</v>
      </c>
      <c r="G357" s="20"/>
      <c r="H357" s="21">
        <f t="shared" si="86"/>
        <v>0</v>
      </c>
      <c r="I357" s="20"/>
      <c r="J357" s="21">
        <f t="shared" si="87"/>
        <v>0</v>
      </c>
      <c r="K357" s="20"/>
      <c r="L357" s="21">
        <f t="shared" si="88"/>
        <v>0</v>
      </c>
      <c r="M357" s="20"/>
      <c r="N357" s="33">
        <f t="shared" si="91"/>
        <v>0</v>
      </c>
      <c r="O357" s="20"/>
      <c r="P357" s="22"/>
      <c r="Q357" s="20"/>
      <c r="R357" s="22"/>
      <c r="S357" s="20"/>
      <c r="T357" s="22"/>
      <c r="U357" s="20"/>
      <c r="V357" s="22"/>
      <c r="W357" s="20"/>
      <c r="X357" s="22"/>
      <c r="Y357" s="20"/>
      <c r="Z357" s="22"/>
      <c r="AA357" s="20"/>
      <c r="AB357" s="22"/>
      <c r="AC357" s="20"/>
      <c r="AD357" s="22"/>
      <c r="AE357" s="20"/>
      <c r="AF357" s="22"/>
      <c r="AG357" s="20"/>
      <c r="AH357" s="22"/>
      <c r="AI357" s="20"/>
      <c r="AJ357" s="22"/>
      <c r="AK357" s="20"/>
      <c r="AL357" s="22"/>
      <c r="AM357" s="20"/>
      <c r="AN357" s="22"/>
      <c r="AO357" s="20"/>
      <c r="AP357" s="22"/>
      <c r="AQ357" s="20"/>
      <c r="AR357" s="22"/>
      <c r="AS357" s="20"/>
      <c r="AT357" s="22"/>
      <c r="AU357" s="20"/>
      <c r="AV357" s="22"/>
      <c r="AW357" s="20"/>
      <c r="AX357" s="22"/>
      <c r="AY357" s="20"/>
      <c r="AZ357" s="22"/>
      <c r="BA357" s="20"/>
      <c r="BB357" s="22"/>
      <c r="BC357" s="20"/>
      <c r="BD357" s="22"/>
      <c r="BE357" s="20"/>
      <c r="BF357" s="22"/>
      <c r="BG357" s="83"/>
      <c r="BH357" s="84"/>
      <c r="BI357" s="20"/>
      <c r="BJ357" s="95"/>
      <c r="BK357" s="20">
        <v>0</v>
      </c>
      <c r="BL357" s="21">
        <f t="shared" si="89"/>
        <v>0</v>
      </c>
      <c r="BM357" s="20"/>
      <c r="BN357" s="95">
        <f t="shared" si="79"/>
        <v>0</v>
      </c>
      <c r="BO357" s="20"/>
      <c r="BP357" s="21">
        <f t="shared" si="90"/>
        <v>0</v>
      </c>
      <c r="BQ357" s="20"/>
      <c r="BR357" s="22"/>
      <c r="BS357" s="20"/>
      <c r="BT357" s="22"/>
      <c r="BU357" s="20"/>
      <c r="BV357" s="22"/>
      <c r="BW357" s="20"/>
      <c r="BX357" s="22"/>
      <c r="BY357" s="20"/>
      <c r="BZ357" s="172"/>
      <c r="CA357" s="20"/>
      <c r="CB357" s="164"/>
      <c r="CC357" s="20"/>
      <c r="CD357" s="178"/>
      <c r="CE357" s="20"/>
      <c r="CF357" s="95"/>
      <c r="CG357" s="20"/>
      <c r="CH357" s="95"/>
      <c r="CI357" s="20"/>
      <c r="CJ357" s="22"/>
      <c r="CK357" s="20"/>
      <c r="CL357" s="22"/>
      <c r="CM357" s="20"/>
      <c r="CN357" s="22"/>
      <c r="CO357" s="20"/>
      <c r="CP357" s="22"/>
      <c r="CQ357" s="20"/>
      <c r="CR357" s="22"/>
      <c r="CS357" s="20"/>
      <c r="CT357" s="22"/>
      <c r="CU357" s="20"/>
      <c r="CV357" s="22"/>
      <c r="CW357" s="20"/>
      <c r="CX357" s="22"/>
      <c r="CY357" s="20"/>
      <c r="CZ357" s="22"/>
      <c r="DA357" s="20"/>
      <c r="DB357" s="22"/>
      <c r="DC357" s="20"/>
      <c r="DD357" s="22"/>
      <c r="DE357" s="20"/>
      <c r="DF357" s="22"/>
      <c r="DG357" s="20"/>
      <c r="DH357" s="22"/>
      <c r="DI357" s="20"/>
      <c r="DJ357" s="22"/>
      <c r="DK357" s="20"/>
      <c r="DL357" s="22"/>
      <c r="DM357" s="20"/>
      <c r="DN357" s="22"/>
      <c r="DO357" s="20"/>
      <c r="DP357" s="22"/>
      <c r="DQ357" s="20"/>
      <c r="DR357" s="22"/>
      <c r="DS357" s="20"/>
      <c r="DT357" s="22"/>
      <c r="DU357" s="20"/>
      <c r="DV357" s="22"/>
      <c r="DW357" s="20"/>
      <c r="DX357" s="22"/>
      <c r="DY357" s="20"/>
      <c r="DZ357" s="22"/>
      <c r="EA357" s="23">
        <f t="shared" si="84"/>
        <v>0</v>
      </c>
      <c r="EB357" s="21">
        <f t="shared" si="80"/>
        <v>0</v>
      </c>
      <c r="EC357" s="193" t="e">
        <f t="shared" si="81"/>
        <v>#REF!</v>
      </c>
      <c r="ED357" s="193">
        <f t="shared" si="82"/>
        <v>0</v>
      </c>
      <c r="EE357" s="194">
        <f t="shared" si="85"/>
        <v>4</v>
      </c>
      <c r="EF357" s="185"/>
      <c r="EG357" s="185" t="s">
        <v>1040</v>
      </c>
      <c r="EH357" s="185" t="s">
        <v>1041</v>
      </c>
      <c r="EI357" s="185" t="s">
        <v>961</v>
      </c>
      <c r="EJ357" s="185">
        <v>4</v>
      </c>
      <c r="EK357" s="185">
        <v>1732500</v>
      </c>
      <c r="EL357" s="185"/>
      <c r="EM357" s="185"/>
      <c r="EN357" s="185"/>
      <c r="EO357" s="185"/>
      <c r="EP357" s="185"/>
      <c r="EQ357" s="185"/>
      <c r="ER357" s="185"/>
      <c r="ES357" s="185"/>
      <c r="ET357" s="185"/>
      <c r="EU357" s="185"/>
      <c r="EV357" s="185"/>
      <c r="EW357" s="185"/>
      <c r="EX357" s="185"/>
      <c r="EY357" s="185"/>
      <c r="EZ357" s="185"/>
      <c r="FA357" s="185"/>
      <c r="FB357" s="185"/>
      <c r="FC357" s="185"/>
      <c r="FD357" s="185"/>
      <c r="FE357" s="185"/>
      <c r="FF357" s="185"/>
      <c r="FG357" s="185"/>
      <c r="FH357" s="185"/>
      <c r="FI357" s="185"/>
      <c r="FJ357" s="185"/>
      <c r="FK357" s="185"/>
      <c r="FL357" s="185"/>
      <c r="FM357" s="185"/>
      <c r="FN357" s="185"/>
      <c r="FO357" s="185"/>
      <c r="FP357" s="185"/>
      <c r="FQ357" s="185"/>
      <c r="FR357" s="185"/>
      <c r="FS357" s="185"/>
      <c r="FT357" s="185"/>
      <c r="FU357" s="185"/>
      <c r="FV357" s="185"/>
      <c r="FW357" s="185"/>
      <c r="FX357" s="185"/>
      <c r="FY357" s="185"/>
      <c r="FZ357" s="185"/>
      <c r="GA357" s="185"/>
      <c r="GB357" s="185"/>
      <c r="GC357" s="185"/>
      <c r="GD357" s="185"/>
      <c r="GE357" s="185"/>
      <c r="GF357" s="185"/>
      <c r="GG357" s="185"/>
      <c r="GH357" s="185"/>
      <c r="GI357" s="185"/>
      <c r="GJ357" s="185"/>
      <c r="GK357" s="185"/>
      <c r="GL357" s="185"/>
      <c r="GM357" s="185"/>
      <c r="GN357" s="185"/>
      <c r="GO357" s="185"/>
      <c r="GP357" s="185"/>
      <c r="GQ357" s="185"/>
      <c r="GR357" s="185"/>
      <c r="GS357" s="185"/>
      <c r="GT357" s="185"/>
      <c r="GU357" s="185"/>
      <c r="GV357" s="185"/>
      <c r="GW357" s="185"/>
      <c r="GX357" s="185"/>
      <c r="GY357" s="185"/>
      <c r="GZ357" s="185"/>
      <c r="HA357" s="185"/>
      <c r="HB357" s="185"/>
      <c r="HC357" s="185"/>
      <c r="HD357" s="185"/>
      <c r="HE357" s="185"/>
      <c r="HF357" s="185"/>
      <c r="HG357" s="185"/>
      <c r="HH357" s="185"/>
      <c r="HI357" s="185"/>
      <c r="HJ357" s="185"/>
      <c r="HK357" s="185"/>
      <c r="HL357" s="185"/>
      <c r="HM357" s="185"/>
      <c r="HN357" s="185"/>
      <c r="HO357" s="185"/>
      <c r="HP357" s="185"/>
      <c r="HQ357" s="185"/>
      <c r="HR357" s="185"/>
      <c r="HS357" s="185"/>
      <c r="HT357" s="185"/>
      <c r="HU357" s="185"/>
      <c r="HV357" s="185"/>
      <c r="HW357" s="185"/>
      <c r="HX357" s="185"/>
      <c r="HY357" s="185"/>
      <c r="HZ357" s="185"/>
      <c r="IA357" s="185"/>
      <c r="IB357" s="185"/>
      <c r="IC357" s="185"/>
      <c r="ID357" s="185"/>
      <c r="IE357" s="185"/>
      <c r="IF357" s="185"/>
      <c r="IG357" s="185"/>
      <c r="IH357" s="185"/>
      <c r="II357" s="185"/>
      <c r="IJ357" s="185"/>
      <c r="IK357" s="185"/>
      <c r="IL357" s="185"/>
      <c r="IM357" s="185"/>
      <c r="IN357" s="185"/>
      <c r="IO357" s="185"/>
      <c r="IP357" s="185"/>
      <c r="IQ357" s="185"/>
      <c r="IR357" s="185"/>
      <c r="IS357" s="185"/>
      <c r="IT357" s="185"/>
      <c r="IU357" s="185"/>
      <c r="IV357" s="185"/>
      <c r="IW357" s="185"/>
      <c r="IX357" s="185"/>
      <c r="IY357" s="185"/>
      <c r="IZ357" s="185"/>
      <c r="JA357" s="185"/>
      <c r="JB357" s="185"/>
      <c r="JC357" s="185"/>
      <c r="JD357" s="185"/>
      <c r="JE357" s="185"/>
      <c r="JF357" s="185"/>
      <c r="JG357" s="185"/>
      <c r="JH357" s="185"/>
      <c r="JI357" s="185"/>
      <c r="JJ357" s="185"/>
      <c r="JK357" s="185"/>
      <c r="JL357" s="185"/>
      <c r="JM357" s="185"/>
      <c r="JN357" s="185"/>
      <c r="JO357" s="185"/>
      <c r="JP357" s="185"/>
      <c r="JQ357" s="185"/>
      <c r="JR357" s="185"/>
      <c r="JS357" s="185"/>
      <c r="JT357" s="185"/>
      <c r="JU357" s="185"/>
      <c r="JV357" s="185"/>
      <c r="JW357" s="185"/>
      <c r="JX357" s="185"/>
      <c r="JY357" s="185"/>
      <c r="JZ357" s="185"/>
      <c r="KA357" s="185"/>
      <c r="KB357" s="185"/>
      <c r="KC357" s="185"/>
      <c r="KD357" s="185"/>
      <c r="KE357" s="185"/>
      <c r="KF357" s="185"/>
      <c r="KG357" s="185"/>
      <c r="KH357" s="185"/>
      <c r="KI357" s="185"/>
      <c r="KJ357" s="185"/>
      <c r="KK357" s="185"/>
      <c r="KL357" s="185"/>
      <c r="KM357" s="185"/>
      <c r="KN357" s="185"/>
      <c r="KO357" s="185"/>
      <c r="KP357" s="185"/>
      <c r="KQ357" s="185"/>
      <c r="KR357" s="185"/>
      <c r="KS357" s="185"/>
      <c r="KT357" s="185"/>
      <c r="KU357" s="185"/>
      <c r="KV357" s="185"/>
      <c r="KW357" s="185"/>
      <c r="KX357" s="185"/>
      <c r="KY357" s="185"/>
      <c r="KZ357" s="185"/>
      <c r="LA357" s="185"/>
      <c r="LB357" s="185"/>
      <c r="LC357" s="185"/>
      <c r="LD357" s="185"/>
      <c r="LE357" s="185"/>
      <c r="LF357" s="185"/>
      <c r="LG357" s="185"/>
      <c r="LH357" s="185"/>
      <c r="LI357" s="185"/>
      <c r="LJ357" s="185"/>
      <c r="LK357" s="185"/>
      <c r="LL357" s="185"/>
      <c r="LM357" s="185"/>
      <c r="LN357" s="185"/>
      <c r="LO357" s="185"/>
      <c r="LP357" s="185"/>
      <c r="LQ357" s="185"/>
      <c r="LR357" s="185"/>
      <c r="LS357" s="185"/>
      <c r="LT357" s="185"/>
    </row>
    <row r="358" spans="1:332" s="201" customFormat="1">
      <c r="A358" s="196" t="str">
        <f t="shared" si="92"/>
        <v>12.7.2</v>
      </c>
      <c r="B358" s="253" t="str">
        <f t="shared" si="92"/>
        <v>Válvula de corte, tipo mariposa 4", incluye aislamiento</v>
      </c>
      <c r="C358" s="196" t="str">
        <f t="shared" si="92"/>
        <v>und</v>
      </c>
      <c r="D358" s="196">
        <f t="shared" si="92"/>
        <v>4</v>
      </c>
      <c r="E358" s="196">
        <f t="shared" si="92"/>
        <v>1237500</v>
      </c>
      <c r="F358" s="197">
        <f t="shared" si="83"/>
        <v>4950000</v>
      </c>
      <c r="G358" s="20"/>
      <c r="H358" s="21">
        <f t="shared" si="86"/>
        <v>0</v>
      </c>
      <c r="I358" s="20"/>
      <c r="J358" s="21">
        <f t="shared" si="87"/>
        <v>0</v>
      </c>
      <c r="K358" s="20"/>
      <c r="L358" s="21">
        <f t="shared" si="88"/>
        <v>0</v>
      </c>
      <c r="M358" s="20"/>
      <c r="N358" s="33">
        <f t="shared" si="91"/>
        <v>0</v>
      </c>
      <c r="O358" s="20"/>
      <c r="P358" s="22"/>
      <c r="Q358" s="20"/>
      <c r="R358" s="22"/>
      <c r="S358" s="20"/>
      <c r="T358" s="22"/>
      <c r="U358" s="20"/>
      <c r="V358" s="22"/>
      <c r="W358" s="20"/>
      <c r="X358" s="22"/>
      <c r="Y358" s="20"/>
      <c r="Z358" s="22"/>
      <c r="AA358" s="20"/>
      <c r="AB358" s="22"/>
      <c r="AC358" s="20"/>
      <c r="AD358" s="22"/>
      <c r="AE358" s="20"/>
      <c r="AF358" s="22"/>
      <c r="AG358" s="20"/>
      <c r="AH358" s="22"/>
      <c r="AI358" s="20"/>
      <c r="AJ358" s="22"/>
      <c r="AK358" s="20"/>
      <c r="AL358" s="22"/>
      <c r="AM358" s="20"/>
      <c r="AN358" s="22"/>
      <c r="AO358" s="20"/>
      <c r="AP358" s="22"/>
      <c r="AQ358" s="20"/>
      <c r="AR358" s="22"/>
      <c r="AS358" s="20"/>
      <c r="AT358" s="22"/>
      <c r="AU358" s="20"/>
      <c r="AV358" s="22"/>
      <c r="AW358" s="20"/>
      <c r="AX358" s="22"/>
      <c r="AY358" s="20"/>
      <c r="AZ358" s="22"/>
      <c r="BA358" s="20"/>
      <c r="BB358" s="22"/>
      <c r="BC358" s="20"/>
      <c r="BD358" s="22"/>
      <c r="BE358" s="20"/>
      <c r="BF358" s="22"/>
      <c r="BG358" s="83"/>
      <c r="BH358" s="84"/>
      <c r="BI358" s="20"/>
      <c r="BJ358" s="95"/>
      <c r="BK358" s="20">
        <v>0</v>
      </c>
      <c r="BL358" s="21">
        <f t="shared" si="89"/>
        <v>0</v>
      </c>
      <c r="BM358" s="20"/>
      <c r="BN358" s="95">
        <f t="shared" si="79"/>
        <v>0</v>
      </c>
      <c r="BO358" s="20"/>
      <c r="BP358" s="21">
        <f t="shared" si="90"/>
        <v>0</v>
      </c>
      <c r="BQ358" s="20"/>
      <c r="BR358" s="22"/>
      <c r="BS358" s="20"/>
      <c r="BT358" s="22"/>
      <c r="BU358" s="20"/>
      <c r="BV358" s="22"/>
      <c r="BW358" s="20"/>
      <c r="BX358" s="22"/>
      <c r="BY358" s="20"/>
      <c r="BZ358" s="172"/>
      <c r="CA358" s="20"/>
      <c r="CB358" s="164"/>
      <c r="CC358" s="20"/>
      <c r="CD358" s="178"/>
      <c r="CE358" s="20"/>
      <c r="CF358" s="95"/>
      <c r="CG358" s="20"/>
      <c r="CH358" s="95"/>
      <c r="CI358" s="20"/>
      <c r="CJ358" s="22"/>
      <c r="CK358" s="20"/>
      <c r="CL358" s="22"/>
      <c r="CM358" s="20"/>
      <c r="CN358" s="22"/>
      <c r="CO358" s="20"/>
      <c r="CP358" s="22"/>
      <c r="CQ358" s="20"/>
      <c r="CR358" s="22"/>
      <c r="CS358" s="20"/>
      <c r="CT358" s="22"/>
      <c r="CU358" s="20"/>
      <c r="CV358" s="22"/>
      <c r="CW358" s="20"/>
      <c r="CX358" s="22"/>
      <c r="CY358" s="20"/>
      <c r="CZ358" s="22"/>
      <c r="DA358" s="20"/>
      <c r="DB358" s="22"/>
      <c r="DC358" s="20"/>
      <c r="DD358" s="22"/>
      <c r="DE358" s="20"/>
      <c r="DF358" s="22"/>
      <c r="DG358" s="20"/>
      <c r="DH358" s="22"/>
      <c r="DI358" s="20"/>
      <c r="DJ358" s="22"/>
      <c r="DK358" s="20"/>
      <c r="DL358" s="22"/>
      <c r="DM358" s="20"/>
      <c r="DN358" s="22"/>
      <c r="DO358" s="20"/>
      <c r="DP358" s="22"/>
      <c r="DQ358" s="20"/>
      <c r="DR358" s="22"/>
      <c r="DS358" s="20"/>
      <c r="DT358" s="22"/>
      <c r="DU358" s="20"/>
      <c r="DV358" s="22"/>
      <c r="DW358" s="20"/>
      <c r="DX358" s="22"/>
      <c r="DY358" s="20"/>
      <c r="DZ358" s="22"/>
      <c r="EA358" s="23">
        <f t="shared" si="84"/>
        <v>0</v>
      </c>
      <c r="EB358" s="21">
        <f t="shared" si="80"/>
        <v>0</v>
      </c>
      <c r="EC358" s="193" t="e">
        <f t="shared" si="81"/>
        <v>#REF!</v>
      </c>
      <c r="ED358" s="193">
        <f t="shared" si="82"/>
        <v>0</v>
      </c>
      <c r="EE358" s="194">
        <f t="shared" si="85"/>
        <v>4</v>
      </c>
      <c r="EF358" s="185"/>
      <c r="EG358" s="185" t="s">
        <v>1042</v>
      </c>
      <c r="EH358" s="185" t="s">
        <v>1043</v>
      </c>
      <c r="EI358" s="185" t="s">
        <v>961</v>
      </c>
      <c r="EJ358" s="185">
        <v>4</v>
      </c>
      <c r="EK358" s="185">
        <v>1237500</v>
      </c>
      <c r="EL358" s="185"/>
      <c r="EM358" s="185"/>
      <c r="EN358" s="185"/>
      <c r="EO358" s="185"/>
      <c r="EP358" s="185"/>
      <c r="EQ358" s="185"/>
      <c r="ER358" s="185"/>
      <c r="ES358" s="185"/>
      <c r="ET358" s="185"/>
      <c r="EU358" s="185"/>
      <c r="EV358" s="185"/>
      <c r="EW358" s="185"/>
      <c r="EX358" s="185"/>
      <c r="EY358" s="185"/>
      <c r="EZ358" s="185"/>
      <c r="FA358" s="185"/>
      <c r="FB358" s="185"/>
      <c r="FC358" s="185"/>
      <c r="FD358" s="185"/>
      <c r="FE358" s="185"/>
      <c r="FF358" s="185"/>
      <c r="FG358" s="185"/>
      <c r="FH358" s="185"/>
      <c r="FI358" s="185"/>
      <c r="FJ358" s="185"/>
      <c r="FK358" s="185"/>
      <c r="FL358" s="185"/>
      <c r="FM358" s="185"/>
      <c r="FN358" s="185"/>
      <c r="FO358" s="185"/>
      <c r="FP358" s="185"/>
      <c r="FQ358" s="185"/>
      <c r="FR358" s="185"/>
      <c r="FS358" s="185"/>
      <c r="FT358" s="185"/>
      <c r="FU358" s="185"/>
      <c r="FV358" s="185"/>
      <c r="FW358" s="185"/>
      <c r="FX358" s="185"/>
      <c r="FY358" s="185"/>
      <c r="FZ358" s="185"/>
      <c r="GA358" s="185"/>
      <c r="GB358" s="185"/>
      <c r="GC358" s="185"/>
      <c r="GD358" s="185"/>
      <c r="GE358" s="185"/>
      <c r="GF358" s="185"/>
      <c r="GG358" s="185"/>
      <c r="GH358" s="185"/>
      <c r="GI358" s="185"/>
      <c r="GJ358" s="185"/>
      <c r="GK358" s="185"/>
      <c r="GL358" s="185"/>
      <c r="GM358" s="185"/>
      <c r="GN358" s="185"/>
      <c r="GO358" s="185"/>
      <c r="GP358" s="185"/>
      <c r="GQ358" s="185"/>
      <c r="GR358" s="185"/>
      <c r="GS358" s="185"/>
      <c r="GT358" s="185"/>
      <c r="GU358" s="185"/>
      <c r="GV358" s="185"/>
      <c r="GW358" s="185"/>
      <c r="GX358" s="185"/>
      <c r="GY358" s="185"/>
      <c r="GZ358" s="185"/>
      <c r="HA358" s="185"/>
      <c r="HB358" s="185"/>
      <c r="HC358" s="185"/>
      <c r="HD358" s="185"/>
      <c r="HE358" s="185"/>
      <c r="HF358" s="185"/>
      <c r="HG358" s="185"/>
      <c r="HH358" s="185"/>
      <c r="HI358" s="185"/>
      <c r="HJ358" s="185"/>
      <c r="HK358" s="185"/>
      <c r="HL358" s="185"/>
      <c r="HM358" s="185"/>
      <c r="HN358" s="185"/>
      <c r="HO358" s="185"/>
      <c r="HP358" s="185"/>
      <c r="HQ358" s="185"/>
      <c r="HR358" s="185"/>
      <c r="HS358" s="185"/>
      <c r="HT358" s="185"/>
      <c r="HU358" s="185"/>
      <c r="HV358" s="185"/>
      <c r="HW358" s="185"/>
      <c r="HX358" s="185"/>
      <c r="HY358" s="185"/>
      <c r="HZ358" s="185"/>
      <c r="IA358" s="185"/>
      <c r="IB358" s="185"/>
      <c r="IC358" s="185"/>
      <c r="ID358" s="185"/>
      <c r="IE358" s="185"/>
      <c r="IF358" s="185"/>
      <c r="IG358" s="185"/>
      <c r="IH358" s="185"/>
      <c r="II358" s="185"/>
      <c r="IJ358" s="185"/>
      <c r="IK358" s="185"/>
      <c r="IL358" s="185"/>
      <c r="IM358" s="185"/>
      <c r="IN358" s="185"/>
      <c r="IO358" s="185"/>
      <c r="IP358" s="185"/>
      <c r="IQ358" s="185"/>
      <c r="IR358" s="185"/>
      <c r="IS358" s="185"/>
      <c r="IT358" s="185"/>
      <c r="IU358" s="185"/>
      <c r="IV358" s="185"/>
      <c r="IW358" s="185"/>
      <c r="IX358" s="185"/>
      <c r="IY358" s="185"/>
      <c r="IZ358" s="185"/>
      <c r="JA358" s="185"/>
      <c r="JB358" s="185"/>
      <c r="JC358" s="185"/>
      <c r="JD358" s="185"/>
      <c r="JE358" s="185"/>
      <c r="JF358" s="185"/>
      <c r="JG358" s="185"/>
      <c r="JH358" s="185"/>
      <c r="JI358" s="185"/>
      <c r="JJ358" s="185"/>
      <c r="JK358" s="185"/>
      <c r="JL358" s="185"/>
      <c r="JM358" s="185"/>
      <c r="JN358" s="185"/>
      <c r="JO358" s="185"/>
      <c r="JP358" s="185"/>
      <c r="JQ358" s="185"/>
      <c r="JR358" s="185"/>
      <c r="JS358" s="185"/>
      <c r="JT358" s="185"/>
      <c r="JU358" s="185"/>
      <c r="JV358" s="185"/>
      <c r="JW358" s="185"/>
      <c r="JX358" s="185"/>
      <c r="JY358" s="185"/>
      <c r="JZ358" s="185"/>
      <c r="KA358" s="185"/>
      <c r="KB358" s="185"/>
      <c r="KC358" s="185"/>
      <c r="KD358" s="185"/>
      <c r="KE358" s="185"/>
      <c r="KF358" s="185"/>
      <c r="KG358" s="185"/>
      <c r="KH358" s="185"/>
      <c r="KI358" s="185"/>
      <c r="KJ358" s="185"/>
      <c r="KK358" s="185"/>
      <c r="KL358" s="185"/>
      <c r="KM358" s="185"/>
      <c r="KN358" s="185"/>
      <c r="KO358" s="185"/>
      <c r="KP358" s="185"/>
      <c r="KQ358" s="185"/>
      <c r="KR358" s="185"/>
      <c r="KS358" s="185"/>
      <c r="KT358" s="185"/>
      <c r="KU358" s="185"/>
      <c r="KV358" s="185"/>
      <c r="KW358" s="185"/>
      <c r="KX358" s="185"/>
      <c r="KY358" s="185"/>
      <c r="KZ358" s="185"/>
      <c r="LA358" s="185"/>
      <c r="LB358" s="185"/>
      <c r="LC358" s="185"/>
      <c r="LD358" s="185"/>
      <c r="LE358" s="185"/>
      <c r="LF358" s="185"/>
      <c r="LG358" s="185"/>
      <c r="LH358" s="185"/>
      <c r="LI358" s="185"/>
      <c r="LJ358" s="185"/>
      <c r="LK358" s="185"/>
      <c r="LL358" s="185"/>
      <c r="LM358" s="185"/>
      <c r="LN358" s="185"/>
      <c r="LO358" s="185"/>
      <c r="LP358" s="185"/>
      <c r="LQ358" s="185"/>
      <c r="LR358" s="185"/>
      <c r="LS358" s="185"/>
      <c r="LT358" s="185"/>
    </row>
    <row r="359" spans="1:332" ht="18" customHeight="1">
      <c r="A359" s="196" t="str">
        <f t="shared" si="92"/>
        <v>12.7.3</v>
      </c>
      <c r="B359" s="253" t="str">
        <f t="shared" si="92"/>
        <v>Válvula de corte, tipo bola, cuarto de vuelta 2 1/2", incluye aislamiento</v>
      </c>
      <c r="C359" s="196" t="str">
        <f t="shared" si="92"/>
        <v>und</v>
      </c>
      <c r="D359" s="196">
        <f t="shared" si="92"/>
        <v>12</v>
      </c>
      <c r="E359" s="196">
        <f t="shared" si="92"/>
        <v>282150</v>
      </c>
      <c r="F359" s="197">
        <f t="shared" si="83"/>
        <v>3385800</v>
      </c>
      <c r="G359" s="20"/>
      <c r="H359" s="21">
        <f t="shared" si="86"/>
        <v>0</v>
      </c>
      <c r="I359" s="20"/>
      <c r="J359" s="21">
        <f t="shared" si="87"/>
        <v>0</v>
      </c>
      <c r="K359" s="20"/>
      <c r="L359" s="21">
        <f t="shared" si="88"/>
        <v>0</v>
      </c>
      <c r="M359" s="20"/>
      <c r="N359" s="33">
        <f t="shared" si="91"/>
        <v>0</v>
      </c>
      <c r="O359" s="20"/>
      <c r="P359" s="22"/>
      <c r="Q359" s="20"/>
      <c r="R359" s="22"/>
      <c r="S359" s="20"/>
      <c r="T359" s="22"/>
      <c r="U359" s="20"/>
      <c r="V359" s="22"/>
      <c r="W359" s="20"/>
      <c r="X359" s="22"/>
      <c r="Y359" s="20"/>
      <c r="Z359" s="22"/>
      <c r="AA359" s="20"/>
      <c r="AB359" s="22"/>
      <c r="AC359" s="20"/>
      <c r="AD359" s="22"/>
      <c r="AE359" s="20"/>
      <c r="AF359" s="22"/>
      <c r="AG359" s="20"/>
      <c r="AH359" s="22"/>
      <c r="AI359" s="20"/>
      <c r="AJ359" s="22"/>
      <c r="AK359" s="20"/>
      <c r="AL359" s="22"/>
      <c r="AM359" s="20"/>
      <c r="AN359" s="22"/>
      <c r="AO359" s="20"/>
      <c r="AP359" s="22"/>
      <c r="AQ359" s="20"/>
      <c r="AR359" s="22"/>
      <c r="AS359" s="20"/>
      <c r="AT359" s="22"/>
      <c r="AU359" s="20"/>
      <c r="AV359" s="22"/>
      <c r="AW359" s="20"/>
      <c r="AX359" s="22"/>
      <c r="AY359" s="20"/>
      <c r="AZ359" s="22"/>
      <c r="BA359" s="20"/>
      <c r="BB359" s="22"/>
      <c r="BC359" s="20"/>
      <c r="BD359" s="22"/>
      <c r="BE359" s="20"/>
      <c r="BF359" s="22"/>
      <c r="BG359" s="83"/>
      <c r="BH359" s="84"/>
      <c r="BI359" s="20"/>
      <c r="BJ359" s="95"/>
      <c r="BK359" s="20">
        <v>0</v>
      </c>
      <c r="BL359" s="21">
        <f t="shared" si="89"/>
        <v>0</v>
      </c>
      <c r="BM359" s="20"/>
      <c r="BN359" s="95">
        <f t="shared" si="79"/>
        <v>0</v>
      </c>
      <c r="BO359" s="20"/>
      <c r="BP359" s="21">
        <f t="shared" si="90"/>
        <v>0</v>
      </c>
      <c r="BQ359" s="20"/>
      <c r="BR359" s="22"/>
      <c r="BS359" s="20"/>
      <c r="BT359" s="22"/>
      <c r="BU359" s="20"/>
      <c r="BV359" s="22"/>
      <c r="BW359" s="20"/>
      <c r="BX359" s="22"/>
      <c r="BY359" s="20"/>
      <c r="BZ359" s="172"/>
      <c r="CA359" s="20"/>
      <c r="CB359" s="164"/>
      <c r="CC359" s="20"/>
      <c r="CD359" s="178"/>
      <c r="CE359" s="20"/>
      <c r="CF359" s="95"/>
      <c r="CG359" s="20"/>
      <c r="CH359" s="95"/>
      <c r="CI359" s="20"/>
      <c r="CJ359" s="22"/>
      <c r="CK359" s="20"/>
      <c r="CL359" s="22"/>
      <c r="CM359" s="20"/>
      <c r="CN359" s="22"/>
      <c r="CO359" s="20"/>
      <c r="CP359" s="22"/>
      <c r="CQ359" s="20"/>
      <c r="CR359" s="22"/>
      <c r="CS359" s="20"/>
      <c r="CT359" s="22"/>
      <c r="CU359" s="20"/>
      <c r="CV359" s="22"/>
      <c r="CW359" s="20"/>
      <c r="CX359" s="22"/>
      <c r="CY359" s="20"/>
      <c r="CZ359" s="22"/>
      <c r="DA359" s="20"/>
      <c r="DB359" s="22"/>
      <c r="DC359" s="20"/>
      <c r="DD359" s="22"/>
      <c r="DE359" s="20"/>
      <c r="DF359" s="22"/>
      <c r="DG359" s="20"/>
      <c r="DH359" s="22"/>
      <c r="DI359" s="20"/>
      <c r="DJ359" s="22"/>
      <c r="DK359" s="20"/>
      <c r="DL359" s="22"/>
      <c r="DM359" s="20"/>
      <c r="DN359" s="22"/>
      <c r="DO359" s="20"/>
      <c r="DP359" s="22"/>
      <c r="DQ359" s="20"/>
      <c r="DR359" s="22"/>
      <c r="DS359" s="20"/>
      <c r="DT359" s="22"/>
      <c r="DU359" s="20"/>
      <c r="DV359" s="22"/>
      <c r="DW359" s="20"/>
      <c r="DX359" s="22"/>
      <c r="DY359" s="20"/>
      <c r="DZ359" s="22"/>
      <c r="EA359" s="23">
        <f t="shared" si="84"/>
        <v>0</v>
      </c>
      <c r="EB359" s="21">
        <f t="shared" si="80"/>
        <v>0</v>
      </c>
      <c r="EC359" s="193" t="e">
        <f t="shared" si="81"/>
        <v>#REF!</v>
      </c>
      <c r="ED359" s="193">
        <f t="shared" si="82"/>
        <v>0</v>
      </c>
      <c r="EE359" s="194">
        <f t="shared" si="85"/>
        <v>12</v>
      </c>
      <c r="EG359" s="13" t="s">
        <v>1044</v>
      </c>
      <c r="EH359" s="13" t="s">
        <v>1045</v>
      </c>
      <c r="EI359" s="13" t="s">
        <v>961</v>
      </c>
      <c r="EJ359" s="13">
        <v>12</v>
      </c>
      <c r="EK359" s="13">
        <v>282150</v>
      </c>
      <c r="FG359" s="185"/>
    </row>
    <row r="360" spans="1:332">
      <c r="A360" s="196" t="str">
        <f t="shared" si="92"/>
        <v>12.7.4</v>
      </c>
      <c r="B360" s="253" t="str">
        <f t="shared" si="92"/>
        <v>Válvula de corte, tipo bola, cuarto de vuelta 2", incluye aislamiento</v>
      </c>
      <c r="C360" s="196" t="str">
        <f t="shared" si="92"/>
        <v>und</v>
      </c>
      <c r="D360" s="196">
        <f t="shared" si="92"/>
        <v>4</v>
      </c>
      <c r="E360" s="196">
        <f t="shared" si="92"/>
        <v>242550</v>
      </c>
      <c r="F360" s="197">
        <f t="shared" si="83"/>
        <v>970200</v>
      </c>
      <c r="G360" s="20"/>
      <c r="H360" s="21">
        <f t="shared" si="86"/>
        <v>0</v>
      </c>
      <c r="I360" s="20"/>
      <c r="J360" s="21">
        <f t="shared" si="87"/>
        <v>0</v>
      </c>
      <c r="K360" s="20"/>
      <c r="L360" s="21">
        <f t="shared" si="88"/>
        <v>0</v>
      </c>
      <c r="M360" s="20"/>
      <c r="N360" s="33">
        <f t="shared" si="91"/>
        <v>0</v>
      </c>
      <c r="O360" s="20"/>
      <c r="P360" s="22"/>
      <c r="Q360" s="20"/>
      <c r="R360" s="22"/>
      <c r="S360" s="20"/>
      <c r="T360" s="22"/>
      <c r="U360" s="20"/>
      <c r="V360" s="22"/>
      <c r="W360" s="20"/>
      <c r="X360" s="22"/>
      <c r="Y360" s="20"/>
      <c r="Z360" s="22"/>
      <c r="AA360" s="20"/>
      <c r="AB360" s="22"/>
      <c r="AC360" s="20"/>
      <c r="AD360" s="22"/>
      <c r="AE360" s="20"/>
      <c r="AF360" s="22"/>
      <c r="AG360" s="20"/>
      <c r="AH360" s="22"/>
      <c r="AI360" s="20"/>
      <c r="AJ360" s="22"/>
      <c r="AK360" s="20"/>
      <c r="AL360" s="22"/>
      <c r="AM360" s="20"/>
      <c r="AN360" s="22"/>
      <c r="AO360" s="20"/>
      <c r="AP360" s="22"/>
      <c r="AQ360" s="20"/>
      <c r="AR360" s="22"/>
      <c r="AS360" s="20"/>
      <c r="AT360" s="22"/>
      <c r="AU360" s="20"/>
      <c r="AV360" s="22"/>
      <c r="AW360" s="20"/>
      <c r="AX360" s="22"/>
      <c r="AY360" s="20"/>
      <c r="AZ360" s="22"/>
      <c r="BA360" s="20"/>
      <c r="BB360" s="22"/>
      <c r="BC360" s="20"/>
      <c r="BD360" s="22"/>
      <c r="BE360" s="20"/>
      <c r="BF360" s="22"/>
      <c r="BG360" s="83"/>
      <c r="BH360" s="84"/>
      <c r="BI360" s="20"/>
      <c r="BJ360" s="95"/>
      <c r="BK360" s="20">
        <v>0</v>
      </c>
      <c r="BL360" s="21">
        <f t="shared" si="89"/>
        <v>0</v>
      </c>
      <c r="BM360" s="20"/>
      <c r="BN360" s="95">
        <f t="shared" si="79"/>
        <v>0</v>
      </c>
      <c r="BO360" s="20"/>
      <c r="BP360" s="21">
        <f t="shared" si="90"/>
        <v>0</v>
      </c>
      <c r="BQ360" s="20"/>
      <c r="BR360" s="22"/>
      <c r="BS360" s="20"/>
      <c r="BT360" s="22"/>
      <c r="BU360" s="20"/>
      <c r="BV360" s="22"/>
      <c r="BW360" s="20"/>
      <c r="BX360" s="22"/>
      <c r="BY360" s="20"/>
      <c r="BZ360" s="172"/>
      <c r="CA360" s="20"/>
      <c r="CB360" s="164"/>
      <c r="CC360" s="20"/>
      <c r="CD360" s="178"/>
      <c r="CE360" s="20"/>
      <c r="CF360" s="95"/>
      <c r="CG360" s="20"/>
      <c r="CH360" s="95"/>
      <c r="CI360" s="20"/>
      <c r="CJ360" s="22"/>
      <c r="CK360" s="20"/>
      <c r="CL360" s="22"/>
      <c r="CM360" s="20"/>
      <c r="CN360" s="22"/>
      <c r="CO360" s="20"/>
      <c r="CP360" s="22"/>
      <c r="CQ360" s="20"/>
      <c r="CR360" s="22"/>
      <c r="CS360" s="20"/>
      <c r="CT360" s="22"/>
      <c r="CU360" s="20"/>
      <c r="CV360" s="22"/>
      <c r="CW360" s="20"/>
      <c r="CX360" s="22"/>
      <c r="CY360" s="20"/>
      <c r="CZ360" s="22"/>
      <c r="DA360" s="20"/>
      <c r="DB360" s="22"/>
      <c r="DC360" s="20"/>
      <c r="DD360" s="22"/>
      <c r="DE360" s="20"/>
      <c r="DF360" s="22"/>
      <c r="DG360" s="20"/>
      <c r="DH360" s="22"/>
      <c r="DI360" s="20"/>
      <c r="DJ360" s="22"/>
      <c r="DK360" s="20"/>
      <c r="DL360" s="22"/>
      <c r="DM360" s="20"/>
      <c r="DN360" s="22"/>
      <c r="DO360" s="20"/>
      <c r="DP360" s="22"/>
      <c r="DQ360" s="20"/>
      <c r="DR360" s="22"/>
      <c r="DS360" s="20"/>
      <c r="DT360" s="22"/>
      <c r="DU360" s="20"/>
      <c r="DV360" s="22"/>
      <c r="DW360" s="20"/>
      <c r="DX360" s="22"/>
      <c r="DY360" s="20"/>
      <c r="DZ360" s="22"/>
      <c r="EA360" s="23">
        <f t="shared" si="84"/>
        <v>0</v>
      </c>
      <c r="EB360" s="21">
        <f t="shared" si="80"/>
        <v>0</v>
      </c>
      <c r="EC360" s="193" t="e">
        <f t="shared" si="81"/>
        <v>#REF!</v>
      </c>
      <c r="ED360" s="193">
        <f t="shared" si="82"/>
        <v>0</v>
      </c>
      <c r="EE360" s="194">
        <f t="shared" si="85"/>
        <v>4</v>
      </c>
      <c r="EG360" s="13" t="s">
        <v>1046</v>
      </c>
      <c r="EH360" s="13" t="s">
        <v>1047</v>
      </c>
      <c r="EI360" s="13" t="s">
        <v>961</v>
      </c>
      <c r="EJ360" s="13">
        <v>4</v>
      </c>
      <c r="EK360" s="13">
        <v>242550</v>
      </c>
      <c r="FG360" s="185"/>
    </row>
    <row r="361" spans="1:332" ht="18" customHeight="1">
      <c r="A361" s="196" t="str">
        <f t="shared" si="92"/>
        <v>12.7.5</v>
      </c>
      <c r="B361" s="253" t="str">
        <f t="shared" si="92"/>
        <v>Válvula de corte, tipo bola, cuarto de vuelta  1 1/2", incluye aislamiento</v>
      </c>
      <c r="C361" s="196" t="str">
        <f t="shared" si="92"/>
        <v>und</v>
      </c>
      <c r="D361" s="196">
        <f t="shared" si="92"/>
        <v>12</v>
      </c>
      <c r="E361" s="196">
        <f t="shared" si="92"/>
        <v>183150</v>
      </c>
      <c r="F361" s="197">
        <f t="shared" si="83"/>
        <v>2197800</v>
      </c>
      <c r="G361" s="20"/>
      <c r="H361" s="21">
        <f t="shared" si="86"/>
        <v>0</v>
      </c>
      <c r="I361" s="20"/>
      <c r="J361" s="21">
        <f t="shared" si="87"/>
        <v>0</v>
      </c>
      <c r="K361" s="20"/>
      <c r="L361" s="21">
        <f t="shared" si="88"/>
        <v>0</v>
      </c>
      <c r="M361" s="20"/>
      <c r="N361" s="33">
        <f t="shared" si="91"/>
        <v>0</v>
      </c>
      <c r="O361" s="20"/>
      <c r="P361" s="22"/>
      <c r="Q361" s="20"/>
      <c r="R361" s="22"/>
      <c r="S361" s="20"/>
      <c r="T361" s="22"/>
      <c r="U361" s="20"/>
      <c r="V361" s="22"/>
      <c r="W361" s="20"/>
      <c r="X361" s="22"/>
      <c r="Y361" s="20"/>
      <c r="Z361" s="22"/>
      <c r="AA361" s="20"/>
      <c r="AB361" s="22"/>
      <c r="AC361" s="20"/>
      <c r="AD361" s="22"/>
      <c r="AE361" s="20"/>
      <c r="AF361" s="22"/>
      <c r="AG361" s="20"/>
      <c r="AH361" s="22"/>
      <c r="AI361" s="20"/>
      <c r="AJ361" s="22"/>
      <c r="AK361" s="20"/>
      <c r="AL361" s="22"/>
      <c r="AM361" s="20"/>
      <c r="AN361" s="22"/>
      <c r="AO361" s="20"/>
      <c r="AP361" s="22"/>
      <c r="AQ361" s="20"/>
      <c r="AR361" s="22"/>
      <c r="AS361" s="20"/>
      <c r="AT361" s="22"/>
      <c r="AU361" s="20"/>
      <c r="AV361" s="22"/>
      <c r="AW361" s="20"/>
      <c r="AX361" s="22"/>
      <c r="AY361" s="20"/>
      <c r="AZ361" s="22"/>
      <c r="BA361" s="20"/>
      <c r="BB361" s="22"/>
      <c r="BC361" s="20"/>
      <c r="BD361" s="22"/>
      <c r="BE361" s="20"/>
      <c r="BF361" s="22"/>
      <c r="BG361" s="83"/>
      <c r="BH361" s="84"/>
      <c r="BI361" s="20"/>
      <c r="BJ361" s="95"/>
      <c r="BK361" s="20">
        <v>0</v>
      </c>
      <c r="BL361" s="21">
        <f t="shared" si="89"/>
        <v>0</v>
      </c>
      <c r="BM361" s="20"/>
      <c r="BN361" s="95">
        <f t="shared" si="79"/>
        <v>0</v>
      </c>
      <c r="BO361" s="20"/>
      <c r="BP361" s="21">
        <f t="shared" si="90"/>
        <v>0</v>
      </c>
      <c r="BQ361" s="20"/>
      <c r="BR361" s="22"/>
      <c r="BS361" s="20"/>
      <c r="BT361" s="22"/>
      <c r="BU361" s="20"/>
      <c r="BV361" s="22"/>
      <c r="BW361" s="20"/>
      <c r="BX361" s="22"/>
      <c r="BY361" s="20"/>
      <c r="BZ361" s="172"/>
      <c r="CA361" s="20"/>
      <c r="CB361" s="164"/>
      <c r="CC361" s="20"/>
      <c r="CD361" s="178"/>
      <c r="CE361" s="20"/>
      <c r="CF361" s="95"/>
      <c r="CG361" s="20"/>
      <c r="CH361" s="95"/>
      <c r="CI361" s="20"/>
      <c r="CJ361" s="22"/>
      <c r="CK361" s="20"/>
      <c r="CL361" s="22"/>
      <c r="CM361" s="20"/>
      <c r="CN361" s="22"/>
      <c r="CO361" s="20"/>
      <c r="CP361" s="22"/>
      <c r="CQ361" s="20"/>
      <c r="CR361" s="22"/>
      <c r="CS361" s="20"/>
      <c r="CT361" s="22"/>
      <c r="CU361" s="20"/>
      <c r="CV361" s="22"/>
      <c r="CW361" s="20"/>
      <c r="CX361" s="22"/>
      <c r="CY361" s="20"/>
      <c r="CZ361" s="22"/>
      <c r="DA361" s="20"/>
      <c r="DB361" s="22"/>
      <c r="DC361" s="20"/>
      <c r="DD361" s="22"/>
      <c r="DE361" s="20"/>
      <c r="DF361" s="22"/>
      <c r="DG361" s="20"/>
      <c r="DH361" s="22"/>
      <c r="DI361" s="20"/>
      <c r="DJ361" s="22"/>
      <c r="DK361" s="20"/>
      <c r="DL361" s="22"/>
      <c r="DM361" s="20"/>
      <c r="DN361" s="22"/>
      <c r="DO361" s="20"/>
      <c r="DP361" s="22"/>
      <c r="DQ361" s="20"/>
      <c r="DR361" s="22"/>
      <c r="DS361" s="20"/>
      <c r="DT361" s="22"/>
      <c r="DU361" s="20"/>
      <c r="DV361" s="22"/>
      <c r="DW361" s="20"/>
      <c r="DX361" s="22"/>
      <c r="DY361" s="20"/>
      <c r="DZ361" s="22"/>
      <c r="EA361" s="23">
        <f t="shared" si="84"/>
        <v>0</v>
      </c>
      <c r="EB361" s="21">
        <f t="shared" si="80"/>
        <v>0</v>
      </c>
      <c r="EC361" s="193" t="e">
        <f t="shared" si="81"/>
        <v>#REF!</v>
      </c>
      <c r="ED361" s="193">
        <f t="shared" si="82"/>
        <v>0</v>
      </c>
      <c r="EE361" s="194">
        <f t="shared" si="85"/>
        <v>12</v>
      </c>
      <c r="EG361" s="13" t="s">
        <v>1048</v>
      </c>
      <c r="EH361" s="13" t="s">
        <v>1049</v>
      </c>
      <c r="EI361" s="13" t="s">
        <v>961</v>
      </c>
      <c r="EJ361" s="13">
        <v>12</v>
      </c>
      <c r="EK361" s="13">
        <v>183150</v>
      </c>
    </row>
    <row r="362" spans="1:332">
      <c r="A362" s="196" t="str">
        <f t="shared" si="92"/>
        <v>12.7.6</v>
      </c>
      <c r="B362" s="253" t="str">
        <f t="shared" si="92"/>
        <v>Válvula de corte, tipo bola, cuarto de vuelta  1", incluye aislamiento</v>
      </c>
      <c r="C362" s="196" t="str">
        <f t="shared" si="92"/>
        <v>und</v>
      </c>
      <c r="D362" s="196">
        <f t="shared" si="92"/>
        <v>2</v>
      </c>
      <c r="E362" s="196">
        <f t="shared" si="92"/>
        <v>143550</v>
      </c>
      <c r="F362" s="197">
        <f t="shared" si="83"/>
        <v>287100</v>
      </c>
      <c r="G362" s="20"/>
      <c r="H362" s="21">
        <f t="shared" si="86"/>
        <v>0</v>
      </c>
      <c r="I362" s="20"/>
      <c r="J362" s="21">
        <f t="shared" si="87"/>
        <v>0</v>
      </c>
      <c r="K362" s="20"/>
      <c r="L362" s="21">
        <f t="shared" si="88"/>
        <v>0</v>
      </c>
      <c r="M362" s="20"/>
      <c r="N362" s="33">
        <f t="shared" si="91"/>
        <v>0</v>
      </c>
      <c r="O362" s="20"/>
      <c r="P362" s="22"/>
      <c r="Q362" s="20"/>
      <c r="R362" s="22"/>
      <c r="S362" s="20"/>
      <c r="T362" s="22"/>
      <c r="U362" s="20"/>
      <c r="V362" s="22"/>
      <c r="W362" s="20"/>
      <c r="X362" s="22"/>
      <c r="Y362" s="20"/>
      <c r="Z362" s="22"/>
      <c r="AA362" s="20"/>
      <c r="AB362" s="22"/>
      <c r="AC362" s="20"/>
      <c r="AD362" s="22"/>
      <c r="AE362" s="20"/>
      <c r="AF362" s="22"/>
      <c r="AG362" s="20"/>
      <c r="AH362" s="22"/>
      <c r="AI362" s="20"/>
      <c r="AJ362" s="22"/>
      <c r="AK362" s="20"/>
      <c r="AL362" s="22"/>
      <c r="AM362" s="20"/>
      <c r="AN362" s="22"/>
      <c r="AO362" s="20"/>
      <c r="AP362" s="22"/>
      <c r="AQ362" s="20"/>
      <c r="AR362" s="22"/>
      <c r="AS362" s="20"/>
      <c r="AT362" s="22"/>
      <c r="AU362" s="20"/>
      <c r="AV362" s="22"/>
      <c r="AW362" s="20"/>
      <c r="AX362" s="22"/>
      <c r="AY362" s="20"/>
      <c r="AZ362" s="22"/>
      <c r="BA362" s="20"/>
      <c r="BB362" s="22"/>
      <c r="BC362" s="20"/>
      <c r="BD362" s="22"/>
      <c r="BE362" s="20"/>
      <c r="BF362" s="22"/>
      <c r="BG362" s="83"/>
      <c r="BH362" s="84"/>
      <c r="BI362" s="20"/>
      <c r="BJ362" s="95"/>
      <c r="BK362" s="20">
        <v>0</v>
      </c>
      <c r="BL362" s="21">
        <f t="shared" si="89"/>
        <v>0</v>
      </c>
      <c r="BM362" s="20"/>
      <c r="BN362" s="95">
        <f t="shared" si="79"/>
        <v>0</v>
      </c>
      <c r="BO362" s="20"/>
      <c r="BP362" s="21">
        <f t="shared" si="90"/>
        <v>0</v>
      </c>
      <c r="BQ362" s="20"/>
      <c r="BR362" s="22"/>
      <c r="BS362" s="20"/>
      <c r="BT362" s="22"/>
      <c r="BU362" s="20"/>
      <c r="BV362" s="22"/>
      <c r="BW362" s="20"/>
      <c r="BX362" s="22"/>
      <c r="BY362" s="20"/>
      <c r="BZ362" s="172"/>
      <c r="CA362" s="20"/>
      <c r="CB362" s="164"/>
      <c r="CC362" s="20"/>
      <c r="CD362" s="178"/>
      <c r="CE362" s="20"/>
      <c r="CF362" s="95"/>
      <c r="CG362" s="20"/>
      <c r="CH362" s="95"/>
      <c r="CI362" s="20"/>
      <c r="CJ362" s="22"/>
      <c r="CK362" s="20"/>
      <c r="CL362" s="22"/>
      <c r="CM362" s="20"/>
      <c r="CN362" s="22"/>
      <c r="CO362" s="20"/>
      <c r="CP362" s="22"/>
      <c r="CQ362" s="20"/>
      <c r="CR362" s="22"/>
      <c r="CS362" s="20"/>
      <c r="CT362" s="22"/>
      <c r="CU362" s="20"/>
      <c r="CV362" s="22"/>
      <c r="CW362" s="20"/>
      <c r="CX362" s="22"/>
      <c r="CY362" s="20"/>
      <c r="CZ362" s="22"/>
      <c r="DA362" s="20"/>
      <c r="DB362" s="22"/>
      <c r="DC362" s="20"/>
      <c r="DD362" s="22"/>
      <c r="DE362" s="20"/>
      <c r="DF362" s="22"/>
      <c r="DG362" s="20"/>
      <c r="DH362" s="22"/>
      <c r="DI362" s="20"/>
      <c r="DJ362" s="22"/>
      <c r="DK362" s="20"/>
      <c r="DL362" s="22"/>
      <c r="DM362" s="20"/>
      <c r="DN362" s="22"/>
      <c r="DO362" s="20"/>
      <c r="DP362" s="22"/>
      <c r="DQ362" s="20"/>
      <c r="DR362" s="22"/>
      <c r="DS362" s="20"/>
      <c r="DT362" s="22"/>
      <c r="DU362" s="20"/>
      <c r="DV362" s="22"/>
      <c r="DW362" s="20"/>
      <c r="DX362" s="22"/>
      <c r="DY362" s="20"/>
      <c r="DZ362" s="22"/>
      <c r="EA362" s="23">
        <f t="shared" si="84"/>
        <v>0</v>
      </c>
      <c r="EB362" s="21">
        <f t="shared" si="80"/>
        <v>0</v>
      </c>
      <c r="EC362" s="193" t="e">
        <f t="shared" si="81"/>
        <v>#REF!</v>
      </c>
      <c r="ED362" s="193">
        <f t="shared" si="82"/>
        <v>0</v>
      </c>
      <c r="EE362" s="194">
        <f t="shared" si="85"/>
        <v>2</v>
      </c>
      <c r="EG362" s="13" t="s">
        <v>1050</v>
      </c>
      <c r="EH362" s="13" t="s">
        <v>1051</v>
      </c>
      <c r="EI362" s="13" t="s">
        <v>961</v>
      </c>
      <c r="EJ362" s="13">
        <v>2</v>
      </c>
      <c r="EK362" s="13">
        <v>143550</v>
      </c>
    </row>
    <row r="363" spans="1:332" ht="18" customHeight="1">
      <c r="A363" s="196" t="str">
        <f t="shared" si="92"/>
        <v>12.7.7</v>
      </c>
      <c r="B363" s="253" t="str">
        <f t="shared" si="92"/>
        <v>Válvula de corte, tipo bola, cuarto de vuelta  3/4", incluye aislamiento</v>
      </c>
      <c r="C363" s="196" t="str">
        <f t="shared" si="92"/>
        <v>und</v>
      </c>
      <c r="D363" s="196">
        <f t="shared" si="92"/>
        <v>60</v>
      </c>
      <c r="E363" s="196">
        <f t="shared" si="92"/>
        <v>133650</v>
      </c>
      <c r="F363" s="197">
        <f t="shared" si="83"/>
        <v>8019000</v>
      </c>
      <c r="G363" s="20"/>
      <c r="H363" s="21">
        <f t="shared" si="86"/>
        <v>0</v>
      </c>
      <c r="I363" s="20"/>
      <c r="J363" s="21">
        <f t="shared" si="87"/>
        <v>0</v>
      </c>
      <c r="K363" s="20"/>
      <c r="L363" s="21">
        <f t="shared" si="88"/>
        <v>0</v>
      </c>
      <c r="M363" s="20"/>
      <c r="N363" s="33">
        <f t="shared" si="91"/>
        <v>0</v>
      </c>
      <c r="O363" s="20"/>
      <c r="P363" s="22"/>
      <c r="Q363" s="20"/>
      <c r="R363" s="22"/>
      <c r="S363" s="20"/>
      <c r="T363" s="22"/>
      <c r="U363" s="20"/>
      <c r="V363" s="22"/>
      <c r="W363" s="20"/>
      <c r="X363" s="22"/>
      <c r="Y363" s="20"/>
      <c r="Z363" s="22"/>
      <c r="AA363" s="20"/>
      <c r="AB363" s="22"/>
      <c r="AC363" s="20"/>
      <c r="AD363" s="22"/>
      <c r="AE363" s="20"/>
      <c r="AF363" s="22"/>
      <c r="AG363" s="20"/>
      <c r="AH363" s="22"/>
      <c r="AI363" s="20"/>
      <c r="AJ363" s="22"/>
      <c r="AK363" s="20"/>
      <c r="AL363" s="22"/>
      <c r="AM363" s="20"/>
      <c r="AN363" s="22"/>
      <c r="AO363" s="20"/>
      <c r="AP363" s="22"/>
      <c r="AQ363" s="20"/>
      <c r="AR363" s="22"/>
      <c r="AS363" s="20"/>
      <c r="AT363" s="22"/>
      <c r="AU363" s="20"/>
      <c r="AV363" s="22"/>
      <c r="AW363" s="20"/>
      <c r="AX363" s="22"/>
      <c r="AY363" s="20"/>
      <c r="AZ363" s="22"/>
      <c r="BA363" s="20"/>
      <c r="BB363" s="22"/>
      <c r="BC363" s="20"/>
      <c r="BD363" s="22"/>
      <c r="BE363" s="20"/>
      <c r="BF363" s="22"/>
      <c r="BG363" s="83"/>
      <c r="BH363" s="84"/>
      <c r="BI363" s="20"/>
      <c r="BJ363" s="95"/>
      <c r="BK363" s="20">
        <v>0</v>
      </c>
      <c r="BL363" s="21">
        <f t="shared" si="89"/>
        <v>0</v>
      </c>
      <c r="BM363" s="20"/>
      <c r="BN363" s="95">
        <f t="shared" si="79"/>
        <v>0</v>
      </c>
      <c r="BO363" s="20"/>
      <c r="BP363" s="21">
        <f t="shared" si="90"/>
        <v>0</v>
      </c>
      <c r="BQ363" s="20"/>
      <c r="BR363" s="22"/>
      <c r="BS363" s="20"/>
      <c r="BT363" s="22"/>
      <c r="BU363" s="20"/>
      <c r="BV363" s="22"/>
      <c r="BW363" s="20"/>
      <c r="BX363" s="22"/>
      <c r="BY363" s="20"/>
      <c r="BZ363" s="172"/>
      <c r="CA363" s="20"/>
      <c r="CB363" s="164"/>
      <c r="CC363" s="20"/>
      <c r="CD363" s="178"/>
      <c r="CE363" s="20"/>
      <c r="CF363" s="95"/>
      <c r="CG363" s="20"/>
      <c r="CH363" s="95"/>
      <c r="CI363" s="20"/>
      <c r="CJ363" s="22"/>
      <c r="CK363" s="20"/>
      <c r="CL363" s="22"/>
      <c r="CM363" s="20"/>
      <c r="CN363" s="22"/>
      <c r="CO363" s="20"/>
      <c r="CP363" s="22"/>
      <c r="CQ363" s="20"/>
      <c r="CR363" s="22"/>
      <c r="CS363" s="20"/>
      <c r="CT363" s="22"/>
      <c r="CU363" s="20"/>
      <c r="CV363" s="22"/>
      <c r="CW363" s="20"/>
      <c r="CX363" s="22"/>
      <c r="CY363" s="20"/>
      <c r="CZ363" s="22"/>
      <c r="DA363" s="20"/>
      <c r="DB363" s="22"/>
      <c r="DC363" s="20"/>
      <c r="DD363" s="22"/>
      <c r="DE363" s="20"/>
      <c r="DF363" s="22"/>
      <c r="DG363" s="20"/>
      <c r="DH363" s="22"/>
      <c r="DI363" s="20"/>
      <c r="DJ363" s="22"/>
      <c r="DK363" s="20"/>
      <c r="DL363" s="22"/>
      <c r="DM363" s="20"/>
      <c r="DN363" s="22"/>
      <c r="DO363" s="20"/>
      <c r="DP363" s="22"/>
      <c r="DQ363" s="20"/>
      <c r="DR363" s="22"/>
      <c r="DS363" s="20"/>
      <c r="DT363" s="22"/>
      <c r="DU363" s="20"/>
      <c r="DV363" s="22"/>
      <c r="DW363" s="20"/>
      <c r="DX363" s="22"/>
      <c r="DY363" s="20"/>
      <c r="DZ363" s="22"/>
      <c r="EA363" s="23">
        <f t="shared" si="84"/>
        <v>0</v>
      </c>
      <c r="EB363" s="21">
        <f t="shared" si="80"/>
        <v>0</v>
      </c>
      <c r="EC363" s="193" t="e">
        <f t="shared" si="81"/>
        <v>#REF!</v>
      </c>
      <c r="ED363" s="193">
        <f t="shared" si="82"/>
        <v>0</v>
      </c>
      <c r="EE363" s="194">
        <f t="shared" si="85"/>
        <v>60</v>
      </c>
      <c r="EG363" s="13" t="s">
        <v>1052</v>
      </c>
      <c r="EH363" s="13" t="s">
        <v>1053</v>
      </c>
      <c r="EI363" s="13" t="s">
        <v>961</v>
      </c>
      <c r="EJ363" s="13">
        <v>60</v>
      </c>
      <c r="EK363" s="13">
        <v>133650</v>
      </c>
    </row>
    <row r="364" spans="1:332" ht="18">
      <c r="A364" s="196" t="str">
        <f t="shared" si="92"/>
        <v>12.7.8</v>
      </c>
      <c r="B364" s="253" t="str">
        <f t="shared" si="92"/>
        <v>Válvula de corte, tipo bola, cuarto de vuelta  1/2", incluye aislamiento</v>
      </c>
      <c r="C364" s="196" t="str">
        <f t="shared" si="92"/>
        <v>und</v>
      </c>
      <c r="D364" s="196">
        <f t="shared" si="92"/>
        <v>57</v>
      </c>
      <c r="E364" s="196">
        <f t="shared" si="92"/>
        <v>86130</v>
      </c>
      <c r="F364" s="197">
        <f t="shared" si="83"/>
        <v>4909410</v>
      </c>
      <c r="G364" s="20"/>
      <c r="H364" s="21">
        <f t="shared" si="86"/>
        <v>0</v>
      </c>
      <c r="I364" s="20"/>
      <c r="J364" s="21">
        <f t="shared" si="87"/>
        <v>0</v>
      </c>
      <c r="K364" s="20"/>
      <c r="L364" s="21">
        <f t="shared" si="88"/>
        <v>0</v>
      </c>
      <c r="M364" s="20"/>
      <c r="N364" s="33">
        <f t="shared" si="91"/>
        <v>0</v>
      </c>
      <c r="O364" s="20"/>
      <c r="P364" s="22"/>
      <c r="Q364" s="20"/>
      <c r="R364" s="22"/>
      <c r="S364" s="20"/>
      <c r="T364" s="22"/>
      <c r="U364" s="20"/>
      <c r="V364" s="22"/>
      <c r="W364" s="20"/>
      <c r="X364" s="22"/>
      <c r="Y364" s="20"/>
      <c r="Z364" s="22"/>
      <c r="AA364" s="20"/>
      <c r="AB364" s="22"/>
      <c r="AC364" s="20"/>
      <c r="AD364" s="22"/>
      <c r="AE364" s="20"/>
      <c r="AF364" s="22"/>
      <c r="AG364" s="20"/>
      <c r="AH364" s="22"/>
      <c r="AI364" s="20"/>
      <c r="AJ364" s="22"/>
      <c r="AK364" s="20"/>
      <c r="AL364" s="22"/>
      <c r="AM364" s="20"/>
      <c r="AN364" s="22"/>
      <c r="AO364" s="20"/>
      <c r="AP364" s="22"/>
      <c r="AQ364" s="20"/>
      <c r="AR364" s="22"/>
      <c r="AS364" s="20"/>
      <c r="AT364" s="22"/>
      <c r="AU364" s="20"/>
      <c r="AV364" s="22"/>
      <c r="AW364" s="20"/>
      <c r="AX364" s="22"/>
      <c r="AY364" s="20"/>
      <c r="AZ364" s="22"/>
      <c r="BA364" s="20"/>
      <c r="BB364" s="22"/>
      <c r="BC364" s="20"/>
      <c r="BD364" s="22"/>
      <c r="BE364" s="20"/>
      <c r="BF364" s="22"/>
      <c r="BG364" s="83"/>
      <c r="BH364" s="84"/>
      <c r="BI364" s="20"/>
      <c r="BJ364" s="95"/>
      <c r="BK364" s="20">
        <v>0</v>
      </c>
      <c r="BL364" s="21">
        <f t="shared" si="89"/>
        <v>0</v>
      </c>
      <c r="BM364" s="20"/>
      <c r="BN364" s="95">
        <f t="shared" si="79"/>
        <v>0</v>
      </c>
      <c r="BO364" s="20"/>
      <c r="BP364" s="21">
        <f t="shared" si="90"/>
        <v>0</v>
      </c>
      <c r="BQ364" s="20"/>
      <c r="BR364" s="22"/>
      <c r="BS364" s="20"/>
      <c r="BT364" s="22"/>
      <c r="BU364" s="20"/>
      <c r="BV364" s="22"/>
      <c r="BW364" s="20"/>
      <c r="BX364" s="22"/>
      <c r="BY364" s="20"/>
      <c r="BZ364" s="172"/>
      <c r="CA364" s="20"/>
      <c r="CB364" s="164"/>
      <c r="CC364" s="20"/>
      <c r="CD364" s="178"/>
      <c r="CE364" s="20"/>
      <c r="CF364" s="95"/>
      <c r="CG364" s="20"/>
      <c r="CH364" s="95"/>
      <c r="CI364" s="20"/>
      <c r="CJ364" s="22"/>
      <c r="CK364" s="20"/>
      <c r="CL364" s="22"/>
      <c r="CM364" s="20"/>
      <c r="CN364" s="22"/>
      <c r="CO364" s="20"/>
      <c r="CP364" s="22"/>
      <c r="CQ364" s="20"/>
      <c r="CR364" s="22"/>
      <c r="CS364" s="20"/>
      <c r="CT364" s="22"/>
      <c r="CU364" s="20"/>
      <c r="CV364" s="22"/>
      <c r="CW364" s="20"/>
      <c r="CX364" s="22"/>
      <c r="CY364" s="20"/>
      <c r="CZ364" s="22"/>
      <c r="DA364" s="20"/>
      <c r="DB364" s="22"/>
      <c r="DC364" s="20"/>
      <c r="DD364" s="22"/>
      <c r="DE364" s="20"/>
      <c r="DF364" s="22"/>
      <c r="DG364" s="20"/>
      <c r="DH364" s="22"/>
      <c r="DI364" s="20"/>
      <c r="DJ364" s="22"/>
      <c r="DK364" s="20"/>
      <c r="DL364" s="22"/>
      <c r="DM364" s="20"/>
      <c r="DN364" s="22"/>
      <c r="DO364" s="20"/>
      <c r="DP364" s="22"/>
      <c r="DQ364" s="20"/>
      <c r="DR364" s="22"/>
      <c r="DS364" s="20"/>
      <c r="DT364" s="22"/>
      <c r="DU364" s="20"/>
      <c r="DV364" s="22"/>
      <c r="DW364" s="20"/>
      <c r="DX364" s="22"/>
      <c r="DY364" s="20"/>
      <c r="DZ364" s="22"/>
      <c r="EA364" s="23">
        <f t="shared" si="84"/>
        <v>0</v>
      </c>
      <c r="EB364" s="21">
        <f t="shared" si="80"/>
        <v>0</v>
      </c>
      <c r="EC364" s="193" t="e">
        <f t="shared" si="81"/>
        <v>#REF!</v>
      </c>
      <c r="ED364" s="193">
        <f t="shared" si="82"/>
        <v>0</v>
      </c>
      <c r="EE364" s="194">
        <f t="shared" si="85"/>
        <v>57</v>
      </c>
      <c r="EG364" s="13" t="s">
        <v>1054</v>
      </c>
      <c r="EH364" s="13" t="s">
        <v>1055</v>
      </c>
      <c r="EI364" s="13" t="s">
        <v>961</v>
      </c>
      <c r="EJ364" s="13">
        <v>57</v>
      </c>
      <c r="EK364" s="13">
        <v>86130</v>
      </c>
    </row>
    <row r="365" spans="1:332" ht="15" customHeight="1">
      <c r="A365" s="196" t="str">
        <f t="shared" si="92"/>
        <v>12.7.9</v>
      </c>
      <c r="B365" s="253" t="str">
        <f t="shared" si="92"/>
        <v>Válvula multipropósito, diámetro 4", corte, cheque y balanceo, incluye aislamiento</v>
      </c>
      <c r="C365" s="196" t="str">
        <f t="shared" si="92"/>
        <v>und</v>
      </c>
      <c r="D365" s="196">
        <f t="shared" si="92"/>
        <v>6</v>
      </c>
      <c r="E365" s="196">
        <f t="shared" si="92"/>
        <v>1732500</v>
      </c>
      <c r="F365" s="197">
        <f t="shared" si="83"/>
        <v>10395000</v>
      </c>
      <c r="G365" s="20"/>
      <c r="H365" s="21">
        <f t="shared" si="86"/>
        <v>0</v>
      </c>
      <c r="I365" s="20"/>
      <c r="J365" s="21">
        <f t="shared" si="87"/>
        <v>0</v>
      </c>
      <c r="K365" s="20"/>
      <c r="L365" s="21">
        <f t="shared" si="88"/>
        <v>0</v>
      </c>
      <c r="M365" s="20"/>
      <c r="N365" s="33">
        <f t="shared" si="91"/>
        <v>0</v>
      </c>
      <c r="O365" s="20"/>
      <c r="P365" s="22"/>
      <c r="Q365" s="20"/>
      <c r="R365" s="22"/>
      <c r="S365" s="20"/>
      <c r="T365" s="22"/>
      <c r="U365" s="20"/>
      <c r="V365" s="22"/>
      <c r="W365" s="20"/>
      <c r="X365" s="22"/>
      <c r="Y365" s="20"/>
      <c r="Z365" s="22"/>
      <c r="AA365" s="20"/>
      <c r="AB365" s="22"/>
      <c r="AC365" s="20"/>
      <c r="AD365" s="22"/>
      <c r="AE365" s="20"/>
      <c r="AF365" s="22"/>
      <c r="AG365" s="20"/>
      <c r="AH365" s="22"/>
      <c r="AI365" s="20"/>
      <c r="AJ365" s="22"/>
      <c r="AK365" s="20"/>
      <c r="AL365" s="22"/>
      <c r="AM365" s="20"/>
      <c r="AN365" s="22"/>
      <c r="AO365" s="20"/>
      <c r="AP365" s="22"/>
      <c r="AQ365" s="20"/>
      <c r="AR365" s="22"/>
      <c r="AS365" s="20"/>
      <c r="AT365" s="22"/>
      <c r="AU365" s="20"/>
      <c r="AV365" s="22"/>
      <c r="AW365" s="20"/>
      <c r="AX365" s="22"/>
      <c r="AY365" s="20"/>
      <c r="AZ365" s="22"/>
      <c r="BA365" s="20"/>
      <c r="BB365" s="22"/>
      <c r="BC365" s="20"/>
      <c r="BD365" s="22"/>
      <c r="BE365" s="20"/>
      <c r="BF365" s="22"/>
      <c r="BG365" s="83"/>
      <c r="BH365" s="84"/>
      <c r="BI365" s="20"/>
      <c r="BJ365" s="95"/>
      <c r="BK365" s="20">
        <v>0</v>
      </c>
      <c r="BL365" s="21">
        <f t="shared" si="89"/>
        <v>0</v>
      </c>
      <c r="BM365" s="20"/>
      <c r="BN365" s="95">
        <f t="shared" si="79"/>
        <v>0</v>
      </c>
      <c r="BO365" s="20"/>
      <c r="BP365" s="21">
        <f t="shared" si="90"/>
        <v>0</v>
      </c>
      <c r="BQ365" s="20"/>
      <c r="BR365" s="22"/>
      <c r="BS365" s="20"/>
      <c r="BT365" s="22"/>
      <c r="BU365" s="20"/>
      <c r="BV365" s="22"/>
      <c r="BW365" s="20"/>
      <c r="BX365" s="22"/>
      <c r="BY365" s="20"/>
      <c r="BZ365" s="172"/>
      <c r="CA365" s="20"/>
      <c r="CB365" s="164"/>
      <c r="CC365" s="20"/>
      <c r="CD365" s="178"/>
      <c r="CE365" s="20"/>
      <c r="CF365" s="95"/>
      <c r="CG365" s="20"/>
      <c r="CH365" s="95"/>
      <c r="CI365" s="20"/>
      <c r="CJ365" s="22"/>
      <c r="CK365" s="20"/>
      <c r="CL365" s="22"/>
      <c r="CM365" s="20"/>
      <c r="CN365" s="22"/>
      <c r="CO365" s="20"/>
      <c r="CP365" s="22"/>
      <c r="CQ365" s="20"/>
      <c r="CR365" s="22"/>
      <c r="CS365" s="20"/>
      <c r="CT365" s="22"/>
      <c r="CU365" s="20"/>
      <c r="CV365" s="22"/>
      <c r="CW365" s="20"/>
      <c r="CX365" s="22"/>
      <c r="CY365" s="20"/>
      <c r="CZ365" s="22"/>
      <c r="DA365" s="20"/>
      <c r="DB365" s="22"/>
      <c r="DC365" s="20"/>
      <c r="DD365" s="22"/>
      <c r="DE365" s="20"/>
      <c r="DF365" s="22"/>
      <c r="DG365" s="20"/>
      <c r="DH365" s="22"/>
      <c r="DI365" s="20"/>
      <c r="DJ365" s="22"/>
      <c r="DK365" s="20"/>
      <c r="DL365" s="22"/>
      <c r="DM365" s="20"/>
      <c r="DN365" s="22"/>
      <c r="DO365" s="20"/>
      <c r="DP365" s="22"/>
      <c r="DQ365" s="20"/>
      <c r="DR365" s="22"/>
      <c r="DS365" s="20"/>
      <c r="DT365" s="22"/>
      <c r="DU365" s="20"/>
      <c r="DV365" s="22"/>
      <c r="DW365" s="20"/>
      <c r="DX365" s="22"/>
      <c r="DY365" s="20"/>
      <c r="DZ365" s="22"/>
      <c r="EA365" s="23">
        <f t="shared" si="84"/>
        <v>0</v>
      </c>
      <c r="EB365" s="21">
        <f t="shared" si="80"/>
        <v>0</v>
      </c>
      <c r="EC365" s="193" t="e">
        <f t="shared" si="81"/>
        <v>#REF!</v>
      </c>
      <c r="ED365" s="193">
        <f t="shared" si="82"/>
        <v>0</v>
      </c>
      <c r="EE365" s="194">
        <f t="shared" si="85"/>
        <v>6</v>
      </c>
      <c r="EG365" s="13" t="s">
        <v>1056</v>
      </c>
      <c r="EH365" s="13" t="s">
        <v>1057</v>
      </c>
      <c r="EI365" s="13" t="s">
        <v>961</v>
      </c>
      <c r="EJ365" s="13">
        <v>6</v>
      </c>
      <c r="EK365" s="13">
        <v>1732500</v>
      </c>
    </row>
    <row r="366" spans="1:332">
      <c r="A366" s="196" t="str">
        <f t="shared" si="92"/>
        <v>12.7.10</v>
      </c>
      <c r="B366" s="253" t="str">
        <f t="shared" si="92"/>
        <v>Codo succión 4", incluye aislamiento</v>
      </c>
      <c r="C366" s="196" t="str">
        <f t="shared" si="92"/>
        <v>und</v>
      </c>
      <c r="D366" s="196">
        <f t="shared" si="92"/>
        <v>6</v>
      </c>
      <c r="E366" s="196">
        <f t="shared" si="92"/>
        <v>866250</v>
      </c>
      <c r="F366" s="197">
        <f t="shared" si="83"/>
        <v>5197500</v>
      </c>
      <c r="G366" s="20"/>
      <c r="H366" s="21">
        <f t="shared" si="86"/>
        <v>0</v>
      </c>
      <c r="I366" s="20"/>
      <c r="J366" s="21">
        <f t="shared" si="87"/>
        <v>0</v>
      </c>
      <c r="K366" s="20"/>
      <c r="L366" s="21">
        <f t="shared" si="88"/>
        <v>0</v>
      </c>
      <c r="M366" s="20"/>
      <c r="N366" s="33">
        <f t="shared" si="91"/>
        <v>0</v>
      </c>
      <c r="O366" s="20"/>
      <c r="P366" s="22"/>
      <c r="Q366" s="20"/>
      <c r="R366" s="22"/>
      <c r="S366" s="20"/>
      <c r="T366" s="22"/>
      <c r="U366" s="20"/>
      <c r="V366" s="22"/>
      <c r="W366" s="20"/>
      <c r="X366" s="22"/>
      <c r="Y366" s="20"/>
      <c r="Z366" s="22"/>
      <c r="AA366" s="20"/>
      <c r="AB366" s="22"/>
      <c r="AC366" s="20"/>
      <c r="AD366" s="22"/>
      <c r="AE366" s="20"/>
      <c r="AF366" s="22"/>
      <c r="AG366" s="20"/>
      <c r="AH366" s="22"/>
      <c r="AI366" s="20"/>
      <c r="AJ366" s="22"/>
      <c r="AK366" s="20"/>
      <c r="AL366" s="22"/>
      <c r="AM366" s="20"/>
      <c r="AN366" s="22"/>
      <c r="AO366" s="20"/>
      <c r="AP366" s="22"/>
      <c r="AQ366" s="20"/>
      <c r="AR366" s="22"/>
      <c r="AS366" s="20"/>
      <c r="AT366" s="22"/>
      <c r="AU366" s="20"/>
      <c r="AV366" s="22"/>
      <c r="AW366" s="20"/>
      <c r="AX366" s="22"/>
      <c r="AY366" s="20"/>
      <c r="AZ366" s="22"/>
      <c r="BA366" s="20"/>
      <c r="BB366" s="22"/>
      <c r="BC366" s="20"/>
      <c r="BD366" s="22"/>
      <c r="BE366" s="20"/>
      <c r="BF366" s="22"/>
      <c r="BG366" s="83"/>
      <c r="BH366" s="84"/>
      <c r="BI366" s="20"/>
      <c r="BJ366" s="95"/>
      <c r="BK366" s="20">
        <v>0</v>
      </c>
      <c r="BL366" s="21">
        <f t="shared" si="89"/>
        <v>0</v>
      </c>
      <c r="BM366" s="20"/>
      <c r="BN366" s="95">
        <f t="shared" si="79"/>
        <v>0</v>
      </c>
      <c r="BO366" s="20"/>
      <c r="BP366" s="21">
        <f t="shared" si="90"/>
        <v>0</v>
      </c>
      <c r="BQ366" s="20"/>
      <c r="BR366" s="22"/>
      <c r="BS366" s="20"/>
      <c r="BT366" s="22"/>
      <c r="BU366" s="20"/>
      <c r="BV366" s="22"/>
      <c r="BW366" s="20"/>
      <c r="BX366" s="22"/>
      <c r="BY366" s="20"/>
      <c r="BZ366" s="172"/>
      <c r="CA366" s="20"/>
      <c r="CB366" s="164"/>
      <c r="CC366" s="20"/>
      <c r="CD366" s="178"/>
      <c r="CE366" s="20"/>
      <c r="CF366" s="95"/>
      <c r="CG366" s="20"/>
      <c r="CH366" s="95"/>
      <c r="CI366" s="20"/>
      <c r="CJ366" s="22"/>
      <c r="CK366" s="20"/>
      <c r="CL366" s="22"/>
      <c r="CM366" s="20"/>
      <c r="CN366" s="22"/>
      <c r="CO366" s="20"/>
      <c r="CP366" s="22"/>
      <c r="CQ366" s="20"/>
      <c r="CR366" s="22"/>
      <c r="CS366" s="20"/>
      <c r="CT366" s="22"/>
      <c r="CU366" s="20"/>
      <c r="CV366" s="22"/>
      <c r="CW366" s="20"/>
      <c r="CX366" s="22"/>
      <c r="CY366" s="20"/>
      <c r="CZ366" s="22"/>
      <c r="DA366" s="20"/>
      <c r="DB366" s="22"/>
      <c r="DC366" s="20"/>
      <c r="DD366" s="22"/>
      <c r="DE366" s="20"/>
      <c r="DF366" s="22"/>
      <c r="DG366" s="20"/>
      <c r="DH366" s="22"/>
      <c r="DI366" s="20"/>
      <c r="DJ366" s="22"/>
      <c r="DK366" s="20"/>
      <c r="DL366" s="22"/>
      <c r="DM366" s="20"/>
      <c r="DN366" s="22"/>
      <c r="DO366" s="20"/>
      <c r="DP366" s="22"/>
      <c r="DQ366" s="20"/>
      <c r="DR366" s="22"/>
      <c r="DS366" s="20"/>
      <c r="DT366" s="22"/>
      <c r="DU366" s="20"/>
      <c r="DV366" s="22"/>
      <c r="DW366" s="20"/>
      <c r="DX366" s="22"/>
      <c r="DY366" s="20"/>
      <c r="DZ366" s="22"/>
      <c r="EA366" s="23">
        <f t="shared" si="84"/>
        <v>0</v>
      </c>
      <c r="EB366" s="21">
        <f t="shared" si="80"/>
        <v>0</v>
      </c>
      <c r="EC366" s="193" t="e">
        <f t="shared" si="81"/>
        <v>#REF!</v>
      </c>
      <c r="ED366" s="193">
        <f t="shared" si="82"/>
        <v>0</v>
      </c>
      <c r="EE366" s="194">
        <f t="shared" si="85"/>
        <v>6</v>
      </c>
      <c r="EG366" s="13" t="s">
        <v>1058</v>
      </c>
      <c r="EH366" s="13" t="s">
        <v>1059</v>
      </c>
      <c r="EI366" s="13" t="s">
        <v>961</v>
      </c>
      <c r="EJ366" s="13">
        <v>6</v>
      </c>
      <c r="EK366" s="13">
        <v>866250</v>
      </c>
    </row>
    <row r="367" spans="1:332" ht="18" customHeight="1">
      <c r="A367" s="196" t="str">
        <f t="shared" si="92"/>
        <v>12.7.11</v>
      </c>
      <c r="B367" s="253" t="str">
        <f t="shared" si="92"/>
        <v>Válvula de balanceo tipo circuitt setter 2 1/2”, incluye aislamiento</v>
      </c>
      <c r="C367" s="196" t="str">
        <f t="shared" si="92"/>
        <v>und</v>
      </c>
      <c r="D367" s="196">
        <f t="shared" si="92"/>
        <v>6</v>
      </c>
      <c r="E367" s="196">
        <f t="shared" si="92"/>
        <v>1237500</v>
      </c>
      <c r="F367" s="197">
        <f t="shared" si="83"/>
        <v>7425000</v>
      </c>
      <c r="G367" s="20"/>
      <c r="H367" s="21">
        <f t="shared" si="86"/>
        <v>0</v>
      </c>
      <c r="I367" s="20"/>
      <c r="J367" s="21">
        <f t="shared" si="87"/>
        <v>0</v>
      </c>
      <c r="K367" s="20"/>
      <c r="L367" s="21">
        <f t="shared" si="88"/>
        <v>0</v>
      </c>
      <c r="M367" s="20"/>
      <c r="N367" s="33">
        <f t="shared" si="91"/>
        <v>0</v>
      </c>
      <c r="O367" s="20"/>
      <c r="P367" s="22"/>
      <c r="Q367" s="20"/>
      <c r="R367" s="22"/>
      <c r="S367" s="20"/>
      <c r="T367" s="22"/>
      <c r="U367" s="20"/>
      <c r="V367" s="22"/>
      <c r="W367" s="20"/>
      <c r="X367" s="22"/>
      <c r="Y367" s="20"/>
      <c r="Z367" s="22"/>
      <c r="AA367" s="20"/>
      <c r="AB367" s="22"/>
      <c r="AC367" s="20"/>
      <c r="AD367" s="22"/>
      <c r="AE367" s="20"/>
      <c r="AF367" s="22"/>
      <c r="AG367" s="20"/>
      <c r="AH367" s="22"/>
      <c r="AI367" s="20"/>
      <c r="AJ367" s="22"/>
      <c r="AK367" s="20"/>
      <c r="AL367" s="22"/>
      <c r="AM367" s="20"/>
      <c r="AN367" s="22"/>
      <c r="AO367" s="20"/>
      <c r="AP367" s="22"/>
      <c r="AQ367" s="20"/>
      <c r="AR367" s="22"/>
      <c r="AS367" s="20"/>
      <c r="AT367" s="22"/>
      <c r="AU367" s="20"/>
      <c r="AV367" s="22"/>
      <c r="AW367" s="20"/>
      <c r="AX367" s="22"/>
      <c r="AY367" s="20"/>
      <c r="AZ367" s="22"/>
      <c r="BA367" s="20"/>
      <c r="BB367" s="22"/>
      <c r="BC367" s="20"/>
      <c r="BD367" s="22"/>
      <c r="BE367" s="20"/>
      <c r="BF367" s="22"/>
      <c r="BG367" s="83"/>
      <c r="BH367" s="84"/>
      <c r="BI367" s="20"/>
      <c r="BJ367" s="95"/>
      <c r="BK367" s="20">
        <v>0</v>
      </c>
      <c r="BL367" s="21">
        <f t="shared" si="89"/>
        <v>0</v>
      </c>
      <c r="BM367" s="20"/>
      <c r="BN367" s="95">
        <f t="shared" si="79"/>
        <v>0</v>
      </c>
      <c r="BO367" s="20"/>
      <c r="BP367" s="21">
        <f t="shared" si="90"/>
        <v>0</v>
      </c>
      <c r="BQ367" s="20"/>
      <c r="BR367" s="22"/>
      <c r="BS367" s="20"/>
      <c r="BT367" s="22"/>
      <c r="BU367" s="20"/>
      <c r="BV367" s="22"/>
      <c r="BW367" s="20"/>
      <c r="BX367" s="22"/>
      <c r="BY367" s="20"/>
      <c r="BZ367" s="172"/>
      <c r="CA367" s="20"/>
      <c r="CB367" s="164"/>
      <c r="CC367" s="20"/>
      <c r="CD367" s="178"/>
      <c r="CE367" s="20"/>
      <c r="CF367" s="95"/>
      <c r="CG367" s="20"/>
      <c r="CH367" s="95"/>
      <c r="CI367" s="20"/>
      <c r="CJ367" s="22"/>
      <c r="CK367" s="20"/>
      <c r="CL367" s="22"/>
      <c r="CM367" s="20"/>
      <c r="CN367" s="22"/>
      <c r="CO367" s="20"/>
      <c r="CP367" s="22"/>
      <c r="CQ367" s="20"/>
      <c r="CR367" s="22"/>
      <c r="CS367" s="20"/>
      <c r="CT367" s="22"/>
      <c r="CU367" s="20"/>
      <c r="CV367" s="22"/>
      <c r="CW367" s="20"/>
      <c r="CX367" s="22"/>
      <c r="CY367" s="20"/>
      <c r="CZ367" s="22"/>
      <c r="DA367" s="20"/>
      <c r="DB367" s="22"/>
      <c r="DC367" s="20"/>
      <c r="DD367" s="22"/>
      <c r="DE367" s="20"/>
      <c r="DF367" s="22"/>
      <c r="DG367" s="20"/>
      <c r="DH367" s="22"/>
      <c r="DI367" s="20"/>
      <c r="DJ367" s="22"/>
      <c r="DK367" s="20"/>
      <c r="DL367" s="22"/>
      <c r="DM367" s="20"/>
      <c r="DN367" s="22"/>
      <c r="DO367" s="20"/>
      <c r="DP367" s="22"/>
      <c r="DQ367" s="20"/>
      <c r="DR367" s="22"/>
      <c r="DS367" s="20"/>
      <c r="DT367" s="22"/>
      <c r="DU367" s="20"/>
      <c r="DV367" s="22"/>
      <c r="DW367" s="20"/>
      <c r="DX367" s="22"/>
      <c r="DY367" s="20"/>
      <c r="DZ367" s="22"/>
      <c r="EA367" s="23">
        <f t="shared" si="84"/>
        <v>0</v>
      </c>
      <c r="EB367" s="21">
        <f t="shared" si="80"/>
        <v>0</v>
      </c>
      <c r="EC367" s="193" t="e">
        <f t="shared" si="81"/>
        <v>#REF!</v>
      </c>
      <c r="ED367" s="193">
        <f t="shared" si="82"/>
        <v>0</v>
      </c>
      <c r="EE367" s="194">
        <f t="shared" si="85"/>
        <v>6</v>
      </c>
      <c r="EG367" s="13" t="s">
        <v>1060</v>
      </c>
      <c r="EH367" s="13" t="s">
        <v>1061</v>
      </c>
      <c r="EI367" s="13" t="s">
        <v>961</v>
      </c>
      <c r="EJ367" s="13">
        <v>6</v>
      </c>
      <c r="EK367" s="13">
        <v>1237500</v>
      </c>
    </row>
    <row r="368" spans="1:332">
      <c r="A368" s="196" t="str">
        <f t="shared" si="92"/>
        <v>12.7.12</v>
      </c>
      <c r="B368" s="253" t="str">
        <f t="shared" si="92"/>
        <v>Válvula de balanceo tipo circuit setter 2", incluye aislamiento</v>
      </c>
      <c r="C368" s="196" t="str">
        <f t="shared" si="92"/>
        <v>und</v>
      </c>
      <c r="D368" s="196">
        <f t="shared" si="92"/>
        <v>2</v>
      </c>
      <c r="E368" s="196">
        <f t="shared" si="92"/>
        <v>1138500</v>
      </c>
      <c r="F368" s="197">
        <f t="shared" si="83"/>
        <v>2277000</v>
      </c>
      <c r="G368" s="20"/>
      <c r="H368" s="21">
        <f t="shared" si="86"/>
        <v>0</v>
      </c>
      <c r="I368" s="20"/>
      <c r="J368" s="21">
        <f t="shared" si="87"/>
        <v>0</v>
      </c>
      <c r="K368" s="20"/>
      <c r="L368" s="21">
        <f t="shared" si="88"/>
        <v>0</v>
      </c>
      <c r="M368" s="20"/>
      <c r="N368" s="33">
        <f t="shared" si="91"/>
        <v>0</v>
      </c>
      <c r="O368" s="20"/>
      <c r="P368" s="22"/>
      <c r="Q368" s="20"/>
      <c r="R368" s="22"/>
      <c r="S368" s="20"/>
      <c r="T368" s="22"/>
      <c r="U368" s="20"/>
      <c r="V368" s="22"/>
      <c r="W368" s="20"/>
      <c r="X368" s="22"/>
      <c r="Y368" s="20"/>
      <c r="Z368" s="22"/>
      <c r="AA368" s="20"/>
      <c r="AB368" s="22"/>
      <c r="AC368" s="20"/>
      <c r="AD368" s="22"/>
      <c r="AE368" s="20"/>
      <c r="AF368" s="22"/>
      <c r="AG368" s="20"/>
      <c r="AH368" s="22"/>
      <c r="AI368" s="20"/>
      <c r="AJ368" s="22"/>
      <c r="AK368" s="20"/>
      <c r="AL368" s="22"/>
      <c r="AM368" s="20"/>
      <c r="AN368" s="22"/>
      <c r="AO368" s="20"/>
      <c r="AP368" s="22"/>
      <c r="AQ368" s="20"/>
      <c r="AR368" s="22"/>
      <c r="AS368" s="20"/>
      <c r="AT368" s="22"/>
      <c r="AU368" s="20"/>
      <c r="AV368" s="22"/>
      <c r="AW368" s="20"/>
      <c r="AX368" s="22"/>
      <c r="AY368" s="20"/>
      <c r="AZ368" s="22"/>
      <c r="BA368" s="20"/>
      <c r="BB368" s="22"/>
      <c r="BC368" s="20"/>
      <c r="BD368" s="22"/>
      <c r="BE368" s="20"/>
      <c r="BF368" s="22"/>
      <c r="BG368" s="83"/>
      <c r="BH368" s="84"/>
      <c r="BI368" s="20"/>
      <c r="BJ368" s="95"/>
      <c r="BK368" s="20">
        <v>0</v>
      </c>
      <c r="BL368" s="21">
        <f t="shared" si="89"/>
        <v>0</v>
      </c>
      <c r="BM368" s="20"/>
      <c r="BN368" s="95">
        <f t="shared" si="79"/>
        <v>0</v>
      </c>
      <c r="BO368" s="20"/>
      <c r="BP368" s="21">
        <f t="shared" si="90"/>
        <v>0</v>
      </c>
      <c r="BQ368" s="20"/>
      <c r="BR368" s="22"/>
      <c r="BS368" s="20"/>
      <c r="BT368" s="22"/>
      <c r="BU368" s="20"/>
      <c r="BV368" s="22"/>
      <c r="BW368" s="20"/>
      <c r="BX368" s="22"/>
      <c r="BY368" s="20"/>
      <c r="BZ368" s="172"/>
      <c r="CA368" s="20"/>
      <c r="CB368" s="164"/>
      <c r="CC368" s="20"/>
      <c r="CD368" s="178"/>
      <c r="CE368" s="20"/>
      <c r="CF368" s="95"/>
      <c r="CG368" s="20"/>
      <c r="CH368" s="95"/>
      <c r="CI368" s="20"/>
      <c r="CJ368" s="22"/>
      <c r="CK368" s="20"/>
      <c r="CL368" s="22"/>
      <c r="CM368" s="20"/>
      <c r="CN368" s="22"/>
      <c r="CO368" s="20"/>
      <c r="CP368" s="22"/>
      <c r="CQ368" s="20"/>
      <c r="CR368" s="22"/>
      <c r="CS368" s="20"/>
      <c r="CT368" s="22"/>
      <c r="CU368" s="20"/>
      <c r="CV368" s="22"/>
      <c r="CW368" s="20"/>
      <c r="CX368" s="22"/>
      <c r="CY368" s="20"/>
      <c r="CZ368" s="22"/>
      <c r="DA368" s="20"/>
      <c r="DB368" s="22"/>
      <c r="DC368" s="20"/>
      <c r="DD368" s="22"/>
      <c r="DE368" s="20"/>
      <c r="DF368" s="22"/>
      <c r="DG368" s="20"/>
      <c r="DH368" s="22"/>
      <c r="DI368" s="20"/>
      <c r="DJ368" s="22"/>
      <c r="DK368" s="20"/>
      <c r="DL368" s="22"/>
      <c r="DM368" s="20"/>
      <c r="DN368" s="22"/>
      <c r="DO368" s="20"/>
      <c r="DP368" s="22"/>
      <c r="DQ368" s="20"/>
      <c r="DR368" s="22"/>
      <c r="DS368" s="20"/>
      <c r="DT368" s="22"/>
      <c r="DU368" s="20"/>
      <c r="DV368" s="22"/>
      <c r="DW368" s="20"/>
      <c r="DX368" s="22"/>
      <c r="DY368" s="20"/>
      <c r="DZ368" s="22"/>
      <c r="EA368" s="23">
        <f t="shared" si="84"/>
        <v>0</v>
      </c>
      <c r="EB368" s="21">
        <f t="shared" si="80"/>
        <v>0</v>
      </c>
      <c r="EC368" s="193" t="e">
        <f t="shared" si="81"/>
        <v>#REF!</v>
      </c>
      <c r="ED368" s="193">
        <f t="shared" si="82"/>
        <v>0</v>
      </c>
      <c r="EE368" s="194">
        <f t="shared" si="85"/>
        <v>2</v>
      </c>
      <c r="EG368" s="13" t="s">
        <v>1062</v>
      </c>
      <c r="EH368" s="13" t="s">
        <v>1063</v>
      </c>
      <c r="EI368" s="13" t="s">
        <v>961</v>
      </c>
      <c r="EJ368" s="13">
        <v>2</v>
      </c>
      <c r="EK368" s="13">
        <v>1138500</v>
      </c>
    </row>
    <row r="369" spans="1:141" ht="18" customHeight="1">
      <c r="A369" s="196" t="str">
        <f t="shared" si="92"/>
        <v>12.7.13</v>
      </c>
      <c r="B369" s="253" t="str">
        <f t="shared" si="92"/>
        <v>Válvula de balanceo tipo circuit setter 1 1/2", incluye aislamiento</v>
      </c>
      <c r="C369" s="196" t="str">
        <f t="shared" si="92"/>
        <v>und</v>
      </c>
      <c r="D369" s="196">
        <f t="shared" si="92"/>
        <v>6</v>
      </c>
      <c r="E369" s="196">
        <f t="shared" si="92"/>
        <v>1039500</v>
      </c>
      <c r="F369" s="197">
        <f t="shared" si="83"/>
        <v>6237000</v>
      </c>
      <c r="G369" s="20"/>
      <c r="H369" s="21">
        <f t="shared" si="86"/>
        <v>0</v>
      </c>
      <c r="I369" s="20"/>
      <c r="J369" s="21">
        <f t="shared" si="87"/>
        <v>0</v>
      </c>
      <c r="K369" s="20"/>
      <c r="L369" s="21">
        <f t="shared" si="88"/>
        <v>0</v>
      </c>
      <c r="M369" s="20"/>
      <c r="N369" s="33">
        <f t="shared" si="91"/>
        <v>0</v>
      </c>
      <c r="O369" s="20"/>
      <c r="P369" s="22"/>
      <c r="Q369" s="20"/>
      <c r="R369" s="22"/>
      <c r="S369" s="20"/>
      <c r="T369" s="22"/>
      <c r="U369" s="20"/>
      <c r="V369" s="22"/>
      <c r="W369" s="20"/>
      <c r="X369" s="22"/>
      <c r="Y369" s="20"/>
      <c r="Z369" s="22"/>
      <c r="AA369" s="20"/>
      <c r="AB369" s="22"/>
      <c r="AC369" s="20"/>
      <c r="AD369" s="22"/>
      <c r="AE369" s="20"/>
      <c r="AF369" s="22"/>
      <c r="AG369" s="20"/>
      <c r="AH369" s="22"/>
      <c r="AI369" s="20"/>
      <c r="AJ369" s="22"/>
      <c r="AK369" s="20"/>
      <c r="AL369" s="22"/>
      <c r="AM369" s="20"/>
      <c r="AN369" s="22"/>
      <c r="AO369" s="20"/>
      <c r="AP369" s="22"/>
      <c r="AQ369" s="20"/>
      <c r="AR369" s="22"/>
      <c r="AS369" s="20"/>
      <c r="AT369" s="22"/>
      <c r="AU369" s="20"/>
      <c r="AV369" s="22"/>
      <c r="AW369" s="20"/>
      <c r="AX369" s="22"/>
      <c r="AY369" s="20"/>
      <c r="AZ369" s="22"/>
      <c r="BA369" s="20"/>
      <c r="BB369" s="22"/>
      <c r="BC369" s="20"/>
      <c r="BD369" s="22"/>
      <c r="BE369" s="20"/>
      <c r="BF369" s="22"/>
      <c r="BG369" s="83"/>
      <c r="BH369" s="84"/>
      <c r="BI369" s="20"/>
      <c r="BJ369" s="95"/>
      <c r="BK369" s="20">
        <v>0</v>
      </c>
      <c r="BL369" s="21">
        <f t="shared" si="89"/>
        <v>0</v>
      </c>
      <c r="BM369" s="20"/>
      <c r="BN369" s="95">
        <f t="shared" si="79"/>
        <v>0</v>
      </c>
      <c r="BO369" s="20"/>
      <c r="BP369" s="21">
        <f t="shared" si="90"/>
        <v>0</v>
      </c>
      <c r="BQ369" s="20"/>
      <c r="BR369" s="22"/>
      <c r="BS369" s="20"/>
      <c r="BT369" s="22"/>
      <c r="BU369" s="20"/>
      <c r="BV369" s="22"/>
      <c r="BW369" s="20"/>
      <c r="BX369" s="22"/>
      <c r="BY369" s="20"/>
      <c r="BZ369" s="172"/>
      <c r="CA369" s="20"/>
      <c r="CB369" s="164"/>
      <c r="CC369" s="20"/>
      <c r="CD369" s="178"/>
      <c r="CE369" s="20"/>
      <c r="CF369" s="95"/>
      <c r="CG369" s="20"/>
      <c r="CH369" s="95"/>
      <c r="CI369" s="20"/>
      <c r="CJ369" s="22"/>
      <c r="CK369" s="20"/>
      <c r="CL369" s="22"/>
      <c r="CM369" s="20"/>
      <c r="CN369" s="22"/>
      <c r="CO369" s="20"/>
      <c r="CP369" s="22"/>
      <c r="CQ369" s="20"/>
      <c r="CR369" s="22"/>
      <c r="CS369" s="20"/>
      <c r="CT369" s="22"/>
      <c r="CU369" s="20"/>
      <c r="CV369" s="22"/>
      <c r="CW369" s="20"/>
      <c r="CX369" s="22"/>
      <c r="CY369" s="20"/>
      <c r="CZ369" s="22"/>
      <c r="DA369" s="20"/>
      <c r="DB369" s="22"/>
      <c r="DC369" s="20"/>
      <c r="DD369" s="22"/>
      <c r="DE369" s="20"/>
      <c r="DF369" s="22"/>
      <c r="DG369" s="20"/>
      <c r="DH369" s="22"/>
      <c r="DI369" s="20"/>
      <c r="DJ369" s="22"/>
      <c r="DK369" s="20"/>
      <c r="DL369" s="22"/>
      <c r="DM369" s="20"/>
      <c r="DN369" s="22"/>
      <c r="DO369" s="20"/>
      <c r="DP369" s="22"/>
      <c r="DQ369" s="20"/>
      <c r="DR369" s="22"/>
      <c r="DS369" s="20"/>
      <c r="DT369" s="22"/>
      <c r="DU369" s="20"/>
      <c r="DV369" s="22"/>
      <c r="DW369" s="20"/>
      <c r="DX369" s="22"/>
      <c r="DY369" s="20"/>
      <c r="DZ369" s="22"/>
      <c r="EA369" s="23">
        <f t="shared" si="84"/>
        <v>0</v>
      </c>
      <c r="EB369" s="21">
        <f t="shared" si="80"/>
        <v>0</v>
      </c>
      <c r="EC369" s="193" t="e">
        <f t="shared" si="81"/>
        <v>#REF!</v>
      </c>
      <c r="ED369" s="193">
        <f t="shared" si="82"/>
        <v>0</v>
      </c>
      <c r="EE369" s="194">
        <f t="shared" si="85"/>
        <v>6</v>
      </c>
      <c r="EG369" s="13" t="s">
        <v>1064</v>
      </c>
      <c r="EH369" s="13" t="s">
        <v>1065</v>
      </c>
      <c r="EI369" s="13" t="s">
        <v>961</v>
      </c>
      <c r="EJ369" s="13">
        <v>6</v>
      </c>
      <c r="EK369" s="13">
        <v>1039500</v>
      </c>
    </row>
    <row r="370" spans="1:141">
      <c r="A370" s="196" t="str">
        <f t="shared" si="92"/>
        <v>12.7.14</v>
      </c>
      <c r="B370" s="253" t="str">
        <f t="shared" si="92"/>
        <v>Válvula de balanceo tipo circuitt setter 1”, incluye aislamiento</v>
      </c>
      <c r="C370" s="196" t="str">
        <f t="shared" si="92"/>
        <v>und</v>
      </c>
      <c r="D370" s="196">
        <f t="shared" si="92"/>
        <v>6</v>
      </c>
      <c r="E370" s="196">
        <f t="shared" si="92"/>
        <v>866250</v>
      </c>
      <c r="F370" s="197">
        <f t="shared" si="83"/>
        <v>5197500</v>
      </c>
      <c r="G370" s="20"/>
      <c r="H370" s="21">
        <f t="shared" si="86"/>
        <v>0</v>
      </c>
      <c r="I370" s="20"/>
      <c r="J370" s="21">
        <f t="shared" si="87"/>
        <v>0</v>
      </c>
      <c r="K370" s="20"/>
      <c r="L370" s="21">
        <f t="shared" si="88"/>
        <v>0</v>
      </c>
      <c r="M370" s="20"/>
      <c r="N370" s="33">
        <f t="shared" si="91"/>
        <v>0</v>
      </c>
      <c r="O370" s="20"/>
      <c r="P370" s="22"/>
      <c r="Q370" s="20"/>
      <c r="R370" s="22"/>
      <c r="S370" s="20"/>
      <c r="T370" s="22"/>
      <c r="U370" s="20"/>
      <c r="V370" s="22"/>
      <c r="W370" s="20"/>
      <c r="X370" s="22"/>
      <c r="Y370" s="20"/>
      <c r="Z370" s="22"/>
      <c r="AA370" s="20"/>
      <c r="AB370" s="22"/>
      <c r="AC370" s="20"/>
      <c r="AD370" s="22"/>
      <c r="AE370" s="20"/>
      <c r="AF370" s="22"/>
      <c r="AG370" s="20"/>
      <c r="AH370" s="22"/>
      <c r="AI370" s="20"/>
      <c r="AJ370" s="22"/>
      <c r="AK370" s="20"/>
      <c r="AL370" s="22"/>
      <c r="AM370" s="20"/>
      <c r="AN370" s="22"/>
      <c r="AO370" s="20"/>
      <c r="AP370" s="22"/>
      <c r="AQ370" s="20"/>
      <c r="AR370" s="22"/>
      <c r="AS370" s="20"/>
      <c r="AT370" s="22"/>
      <c r="AU370" s="20"/>
      <c r="AV370" s="22"/>
      <c r="AW370" s="20"/>
      <c r="AX370" s="22"/>
      <c r="AY370" s="20"/>
      <c r="AZ370" s="22"/>
      <c r="BA370" s="20"/>
      <c r="BB370" s="22"/>
      <c r="BC370" s="20"/>
      <c r="BD370" s="22"/>
      <c r="BE370" s="20"/>
      <c r="BF370" s="22"/>
      <c r="BG370" s="83"/>
      <c r="BH370" s="84"/>
      <c r="BI370" s="20"/>
      <c r="BJ370" s="95"/>
      <c r="BK370" s="20">
        <v>0</v>
      </c>
      <c r="BL370" s="21">
        <f t="shared" si="89"/>
        <v>0</v>
      </c>
      <c r="BM370" s="20"/>
      <c r="BN370" s="95">
        <f t="shared" si="79"/>
        <v>0</v>
      </c>
      <c r="BO370" s="20"/>
      <c r="BP370" s="21">
        <f t="shared" si="90"/>
        <v>0</v>
      </c>
      <c r="BQ370" s="20"/>
      <c r="BR370" s="22"/>
      <c r="BS370" s="20"/>
      <c r="BT370" s="22"/>
      <c r="BU370" s="20"/>
      <c r="BV370" s="22"/>
      <c r="BW370" s="20"/>
      <c r="BX370" s="22"/>
      <c r="BY370" s="20"/>
      <c r="BZ370" s="172"/>
      <c r="CA370" s="20"/>
      <c r="CB370" s="164"/>
      <c r="CC370" s="20"/>
      <c r="CD370" s="178"/>
      <c r="CE370" s="20"/>
      <c r="CF370" s="95"/>
      <c r="CG370" s="20"/>
      <c r="CH370" s="95"/>
      <c r="CI370" s="20"/>
      <c r="CJ370" s="22"/>
      <c r="CK370" s="20"/>
      <c r="CL370" s="22"/>
      <c r="CM370" s="20"/>
      <c r="CN370" s="22"/>
      <c r="CO370" s="20"/>
      <c r="CP370" s="22"/>
      <c r="CQ370" s="20"/>
      <c r="CR370" s="22"/>
      <c r="CS370" s="20"/>
      <c r="CT370" s="22"/>
      <c r="CU370" s="20"/>
      <c r="CV370" s="22"/>
      <c r="CW370" s="20"/>
      <c r="CX370" s="22"/>
      <c r="CY370" s="20"/>
      <c r="CZ370" s="22"/>
      <c r="DA370" s="20"/>
      <c r="DB370" s="22"/>
      <c r="DC370" s="20"/>
      <c r="DD370" s="22"/>
      <c r="DE370" s="20"/>
      <c r="DF370" s="22"/>
      <c r="DG370" s="20"/>
      <c r="DH370" s="22"/>
      <c r="DI370" s="20"/>
      <c r="DJ370" s="22"/>
      <c r="DK370" s="20"/>
      <c r="DL370" s="22"/>
      <c r="DM370" s="20"/>
      <c r="DN370" s="22"/>
      <c r="DO370" s="20"/>
      <c r="DP370" s="22"/>
      <c r="DQ370" s="20"/>
      <c r="DR370" s="22"/>
      <c r="DS370" s="20"/>
      <c r="DT370" s="22"/>
      <c r="DU370" s="20"/>
      <c r="DV370" s="22"/>
      <c r="DW370" s="20"/>
      <c r="DX370" s="22"/>
      <c r="DY370" s="20"/>
      <c r="DZ370" s="22"/>
      <c r="EA370" s="23">
        <f t="shared" si="84"/>
        <v>0</v>
      </c>
      <c r="EB370" s="21">
        <f t="shared" si="80"/>
        <v>0</v>
      </c>
      <c r="EC370" s="193" t="e">
        <f t="shared" si="81"/>
        <v>#REF!</v>
      </c>
      <c r="ED370" s="193">
        <f t="shared" si="82"/>
        <v>0</v>
      </c>
      <c r="EE370" s="194">
        <f t="shared" si="85"/>
        <v>6</v>
      </c>
      <c r="EG370" s="13" t="s">
        <v>1066</v>
      </c>
      <c r="EH370" s="13" t="s">
        <v>1067</v>
      </c>
      <c r="EI370" s="13" t="s">
        <v>961</v>
      </c>
      <c r="EJ370" s="13">
        <v>6</v>
      </c>
      <c r="EK370" s="13">
        <v>866250</v>
      </c>
    </row>
    <row r="371" spans="1:141" ht="18" customHeight="1">
      <c r="A371" s="196" t="str">
        <f t="shared" si="92"/>
        <v>12.7.15</v>
      </c>
      <c r="B371" s="253" t="str">
        <f t="shared" si="92"/>
        <v>Válvula de balanceo tipo circuit setter 3/4", incluye aislamiento</v>
      </c>
      <c r="C371" s="196" t="str">
        <f t="shared" si="92"/>
        <v>und</v>
      </c>
      <c r="D371" s="196">
        <f t="shared" si="92"/>
        <v>30</v>
      </c>
      <c r="E371" s="196">
        <f t="shared" si="92"/>
        <v>836550</v>
      </c>
      <c r="F371" s="197">
        <f t="shared" si="83"/>
        <v>25096500</v>
      </c>
      <c r="G371" s="20"/>
      <c r="H371" s="21">
        <f t="shared" si="86"/>
        <v>0</v>
      </c>
      <c r="I371" s="20"/>
      <c r="J371" s="21">
        <f t="shared" si="87"/>
        <v>0</v>
      </c>
      <c r="K371" s="20"/>
      <c r="L371" s="21">
        <f t="shared" si="88"/>
        <v>0</v>
      </c>
      <c r="M371" s="20"/>
      <c r="N371" s="33">
        <f t="shared" si="91"/>
        <v>0</v>
      </c>
      <c r="O371" s="20"/>
      <c r="P371" s="22"/>
      <c r="Q371" s="20"/>
      <c r="R371" s="22"/>
      <c r="S371" s="20"/>
      <c r="T371" s="22"/>
      <c r="U371" s="20"/>
      <c r="V371" s="22"/>
      <c r="W371" s="20"/>
      <c r="X371" s="22"/>
      <c r="Y371" s="20"/>
      <c r="Z371" s="22"/>
      <c r="AA371" s="20"/>
      <c r="AB371" s="22"/>
      <c r="AC371" s="20"/>
      <c r="AD371" s="22"/>
      <c r="AE371" s="20"/>
      <c r="AF371" s="22"/>
      <c r="AG371" s="20"/>
      <c r="AH371" s="22"/>
      <c r="AI371" s="20"/>
      <c r="AJ371" s="22"/>
      <c r="AK371" s="20"/>
      <c r="AL371" s="22"/>
      <c r="AM371" s="20"/>
      <c r="AN371" s="22"/>
      <c r="AO371" s="20"/>
      <c r="AP371" s="22"/>
      <c r="AQ371" s="20"/>
      <c r="AR371" s="22"/>
      <c r="AS371" s="20"/>
      <c r="AT371" s="22"/>
      <c r="AU371" s="20"/>
      <c r="AV371" s="22"/>
      <c r="AW371" s="20"/>
      <c r="AX371" s="22"/>
      <c r="AY371" s="20"/>
      <c r="AZ371" s="22"/>
      <c r="BA371" s="20"/>
      <c r="BB371" s="22"/>
      <c r="BC371" s="20"/>
      <c r="BD371" s="22"/>
      <c r="BE371" s="20"/>
      <c r="BF371" s="22"/>
      <c r="BG371" s="83"/>
      <c r="BH371" s="84"/>
      <c r="BI371" s="20"/>
      <c r="BJ371" s="95"/>
      <c r="BK371" s="20">
        <v>0</v>
      </c>
      <c r="BL371" s="21">
        <f t="shared" si="89"/>
        <v>0</v>
      </c>
      <c r="BM371" s="20"/>
      <c r="BN371" s="95">
        <f t="shared" si="79"/>
        <v>0</v>
      </c>
      <c r="BO371" s="20"/>
      <c r="BP371" s="21">
        <f t="shared" si="90"/>
        <v>0</v>
      </c>
      <c r="BQ371" s="20"/>
      <c r="BR371" s="22"/>
      <c r="BS371" s="20"/>
      <c r="BT371" s="22"/>
      <c r="BU371" s="20"/>
      <c r="BV371" s="22"/>
      <c r="BW371" s="20"/>
      <c r="BX371" s="22"/>
      <c r="BY371" s="20"/>
      <c r="BZ371" s="172"/>
      <c r="CA371" s="20"/>
      <c r="CB371" s="164"/>
      <c r="CC371" s="20"/>
      <c r="CD371" s="178"/>
      <c r="CE371" s="20"/>
      <c r="CF371" s="95"/>
      <c r="CG371" s="20"/>
      <c r="CH371" s="95"/>
      <c r="CI371" s="20"/>
      <c r="CJ371" s="22"/>
      <c r="CK371" s="20"/>
      <c r="CL371" s="22"/>
      <c r="CM371" s="20"/>
      <c r="CN371" s="22"/>
      <c r="CO371" s="20"/>
      <c r="CP371" s="22"/>
      <c r="CQ371" s="20"/>
      <c r="CR371" s="22"/>
      <c r="CS371" s="20"/>
      <c r="CT371" s="22"/>
      <c r="CU371" s="20"/>
      <c r="CV371" s="22"/>
      <c r="CW371" s="20"/>
      <c r="CX371" s="22"/>
      <c r="CY371" s="20"/>
      <c r="CZ371" s="22"/>
      <c r="DA371" s="20"/>
      <c r="DB371" s="22"/>
      <c r="DC371" s="20"/>
      <c r="DD371" s="22"/>
      <c r="DE371" s="20"/>
      <c r="DF371" s="22"/>
      <c r="DG371" s="20"/>
      <c r="DH371" s="22"/>
      <c r="DI371" s="20"/>
      <c r="DJ371" s="22"/>
      <c r="DK371" s="20"/>
      <c r="DL371" s="22"/>
      <c r="DM371" s="20"/>
      <c r="DN371" s="22"/>
      <c r="DO371" s="20"/>
      <c r="DP371" s="22"/>
      <c r="DQ371" s="20"/>
      <c r="DR371" s="22"/>
      <c r="DS371" s="20"/>
      <c r="DT371" s="22"/>
      <c r="DU371" s="20"/>
      <c r="DV371" s="22"/>
      <c r="DW371" s="20"/>
      <c r="DX371" s="22"/>
      <c r="DY371" s="20"/>
      <c r="DZ371" s="22"/>
      <c r="EA371" s="23">
        <f t="shared" si="84"/>
        <v>0</v>
      </c>
      <c r="EB371" s="21">
        <f t="shared" si="80"/>
        <v>0</v>
      </c>
      <c r="EC371" s="193" t="e">
        <f t="shared" si="81"/>
        <v>#REF!</v>
      </c>
      <c r="ED371" s="193">
        <f t="shared" si="82"/>
        <v>0</v>
      </c>
      <c r="EE371" s="194">
        <f t="shared" si="85"/>
        <v>30</v>
      </c>
      <c r="EG371" s="13" t="s">
        <v>1068</v>
      </c>
      <c r="EH371" s="13" t="s">
        <v>1069</v>
      </c>
      <c r="EI371" s="13" t="s">
        <v>961</v>
      </c>
      <c r="EJ371" s="13">
        <v>30</v>
      </c>
      <c r="EK371" s="13">
        <v>836550</v>
      </c>
    </row>
    <row r="372" spans="1:141">
      <c r="A372" s="196" t="str">
        <f t="shared" si="92"/>
        <v>12.7.16</v>
      </c>
      <c r="B372" s="253" t="str">
        <f t="shared" si="92"/>
        <v>Válvula de balanceo tipo circuit setter 1/2", incluye aislamiento</v>
      </c>
      <c r="C372" s="196" t="str">
        <f t="shared" si="92"/>
        <v>und</v>
      </c>
      <c r="D372" s="196">
        <f t="shared" si="92"/>
        <v>27</v>
      </c>
      <c r="E372" s="196">
        <f t="shared" si="92"/>
        <v>717750</v>
      </c>
      <c r="F372" s="197">
        <f t="shared" si="83"/>
        <v>19379250</v>
      </c>
      <c r="G372" s="20"/>
      <c r="H372" s="21">
        <f t="shared" si="86"/>
        <v>0</v>
      </c>
      <c r="I372" s="20"/>
      <c r="J372" s="21">
        <f t="shared" si="87"/>
        <v>0</v>
      </c>
      <c r="K372" s="20"/>
      <c r="L372" s="21">
        <f t="shared" si="88"/>
        <v>0</v>
      </c>
      <c r="M372" s="20"/>
      <c r="N372" s="33">
        <f t="shared" si="91"/>
        <v>0</v>
      </c>
      <c r="O372" s="20"/>
      <c r="P372" s="22"/>
      <c r="Q372" s="20"/>
      <c r="R372" s="22"/>
      <c r="S372" s="20"/>
      <c r="T372" s="22"/>
      <c r="U372" s="20"/>
      <c r="V372" s="22"/>
      <c r="W372" s="20"/>
      <c r="X372" s="22"/>
      <c r="Y372" s="20"/>
      <c r="Z372" s="22"/>
      <c r="AA372" s="20"/>
      <c r="AB372" s="22"/>
      <c r="AC372" s="20"/>
      <c r="AD372" s="22"/>
      <c r="AE372" s="20"/>
      <c r="AF372" s="22"/>
      <c r="AG372" s="20"/>
      <c r="AH372" s="22"/>
      <c r="AI372" s="20"/>
      <c r="AJ372" s="22"/>
      <c r="AK372" s="20"/>
      <c r="AL372" s="22"/>
      <c r="AM372" s="20"/>
      <c r="AN372" s="22"/>
      <c r="AO372" s="20"/>
      <c r="AP372" s="22"/>
      <c r="AQ372" s="20"/>
      <c r="AR372" s="22"/>
      <c r="AS372" s="20"/>
      <c r="AT372" s="22"/>
      <c r="AU372" s="20"/>
      <c r="AV372" s="22"/>
      <c r="AW372" s="20"/>
      <c r="AX372" s="22"/>
      <c r="AY372" s="20"/>
      <c r="AZ372" s="22"/>
      <c r="BA372" s="20"/>
      <c r="BB372" s="22"/>
      <c r="BC372" s="20"/>
      <c r="BD372" s="22"/>
      <c r="BE372" s="20"/>
      <c r="BF372" s="22"/>
      <c r="BG372" s="83"/>
      <c r="BH372" s="84"/>
      <c r="BI372" s="20"/>
      <c r="BJ372" s="95"/>
      <c r="BK372" s="20">
        <v>0</v>
      </c>
      <c r="BL372" s="21">
        <f t="shared" si="89"/>
        <v>0</v>
      </c>
      <c r="BM372" s="20"/>
      <c r="BN372" s="95">
        <f t="shared" si="79"/>
        <v>0</v>
      </c>
      <c r="BO372" s="20"/>
      <c r="BP372" s="21">
        <f t="shared" si="90"/>
        <v>0</v>
      </c>
      <c r="BQ372" s="20"/>
      <c r="BR372" s="22"/>
      <c r="BS372" s="20"/>
      <c r="BT372" s="22"/>
      <c r="BU372" s="20"/>
      <c r="BV372" s="22"/>
      <c r="BW372" s="20"/>
      <c r="BX372" s="22"/>
      <c r="BY372" s="20"/>
      <c r="BZ372" s="172"/>
      <c r="CA372" s="20"/>
      <c r="CB372" s="164"/>
      <c r="CC372" s="20"/>
      <c r="CD372" s="178"/>
      <c r="CE372" s="20"/>
      <c r="CF372" s="95"/>
      <c r="CG372" s="20"/>
      <c r="CH372" s="95"/>
      <c r="CI372" s="20"/>
      <c r="CJ372" s="22"/>
      <c r="CK372" s="20"/>
      <c r="CL372" s="22"/>
      <c r="CM372" s="20"/>
      <c r="CN372" s="22"/>
      <c r="CO372" s="20"/>
      <c r="CP372" s="22"/>
      <c r="CQ372" s="20"/>
      <c r="CR372" s="22"/>
      <c r="CS372" s="20"/>
      <c r="CT372" s="22"/>
      <c r="CU372" s="20"/>
      <c r="CV372" s="22"/>
      <c r="CW372" s="20"/>
      <c r="CX372" s="22"/>
      <c r="CY372" s="20"/>
      <c r="CZ372" s="22"/>
      <c r="DA372" s="20"/>
      <c r="DB372" s="22"/>
      <c r="DC372" s="20"/>
      <c r="DD372" s="22"/>
      <c r="DE372" s="20"/>
      <c r="DF372" s="22"/>
      <c r="DG372" s="20"/>
      <c r="DH372" s="22"/>
      <c r="DI372" s="20"/>
      <c r="DJ372" s="22"/>
      <c r="DK372" s="20"/>
      <c r="DL372" s="22"/>
      <c r="DM372" s="20"/>
      <c r="DN372" s="22"/>
      <c r="DO372" s="20"/>
      <c r="DP372" s="22"/>
      <c r="DQ372" s="20"/>
      <c r="DR372" s="22"/>
      <c r="DS372" s="20"/>
      <c r="DT372" s="22"/>
      <c r="DU372" s="20"/>
      <c r="DV372" s="22"/>
      <c r="DW372" s="20"/>
      <c r="DX372" s="22"/>
      <c r="DY372" s="20"/>
      <c r="DZ372" s="22"/>
      <c r="EA372" s="23">
        <f t="shared" si="84"/>
        <v>0</v>
      </c>
      <c r="EB372" s="21">
        <f t="shared" si="80"/>
        <v>0</v>
      </c>
      <c r="EC372" s="193" t="e">
        <f t="shared" si="81"/>
        <v>#REF!</v>
      </c>
      <c r="ED372" s="193">
        <f t="shared" si="82"/>
        <v>0</v>
      </c>
      <c r="EE372" s="194">
        <f t="shared" si="85"/>
        <v>27</v>
      </c>
      <c r="EG372" s="13" t="s">
        <v>1070</v>
      </c>
      <c r="EH372" s="13" t="s">
        <v>1071</v>
      </c>
      <c r="EI372" s="13" t="s">
        <v>961</v>
      </c>
      <c r="EJ372" s="13">
        <v>27</v>
      </c>
      <c r="EK372" s="13">
        <v>717750</v>
      </c>
    </row>
    <row r="373" spans="1:141" ht="15" customHeight="1">
      <c r="A373" s="196" t="str">
        <f t="shared" si="92"/>
        <v>12.8</v>
      </c>
      <c r="B373" s="253" t="str">
        <f t="shared" si="92"/>
        <v>ACCESORIOS RED DE AGUA FRIA</v>
      </c>
      <c r="C373" s="196">
        <f t="shared" si="92"/>
        <v>0</v>
      </c>
      <c r="D373" s="196">
        <f t="shared" si="92"/>
        <v>0</v>
      </c>
      <c r="E373" s="196">
        <f t="shared" si="92"/>
        <v>0</v>
      </c>
      <c r="F373" s="197">
        <f t="shared" si="83"/>
        <v>0</v>
      </c>
      <c r="G373" s="20"/>
      <c r="H373" s="21">
        <f t="shared" si="86"/>
        <v>0</v>
      </c>
      <c r="I373" s="20"/>
      <c r="J373" s="21">
        <f t="shared" si="87"/>
        <v>0</v>
      </c>
      <c r="K373" s="20"/>
      <c r="L373" s="21">
        <f t="shared" si="88"/>
        <v>0</v>
      </c>
      <c r="M373" s="20"/>
      <c r="N373" s="33">
        <f t="shared" si="91"/>
        <v>0</v>
      </c>
      <c r="O373" s="20"/>
      <c r="P373" s="22"/>
      <c r="Q373" s="20"/>
      <c r="R373" s="22"/>
      <c r="S373" s="20"/>
      <c r="T373" s="22"/>
      <c r="U373" s="20"/>
      <c r="V373" s="22"/>
      <c r="W373" s="20"/>
      <c r="X373" s="22"/>
      <c r="Y373" s="20"/>
      <c r="Z373" s="22"/>
      <c r="AA373" s="20"/>
      <c r="AB373" s="22"/>
      <c r="AC373" s="20"/>
      <c r="AD373" s="22"/>
      <c r="AE373" s="20"/>
      <c r="AF373" s="22"/>
      <c r="AG373" s="20"/>
      <c r="AH373" s="22"/>
      <c r="AI373" s="20"/>
      <c r="AJ373" s="22"/>
      <c r="AK373" s="20"/>
      <c r="AL373" s="22"/>
      <c r="AM373" s="20"/>
      <c r="AN373" s="22"/>
      <c r="AO373" s="20"/>
      <c r="AP373" s="22"/>
      <c r="AQ373" s="20"/>
      <c r="AR373" s="22"/>
      <c r="AS373" s="20"/>
      <c r="AT373" s="22"/>
      <c r="AU373" s="20"/>
      <c r="AV373" s="22"/>
      <c r="AW373" s="20"/>
      <c r="AX373" s="22"/>
      <c r="AY373" s="20"/>
      <c r="AZ373" s="22"/>
      <c r="BA373" s="20"/>
      <c r="BB373" s="22"/>
      <c r="BC373" s="20"/>
      <c r="BD373" s="22"/>
      <c r="BE373" s="20"/>
      <c r="BF373" s="22"/>
      <c r="BG373" s="83"/>
      <c r="BH373" s="84"/>
      <c r="BI373" s="20"/>
      <c r="BJ373" s="95"/>
      <c r="BK373" s="20">
        <v>0</v>
      </c>
      <c r="BL373" s="21">
        <f t="shared" si="89"/>
        <v>0</v>
      </c>
      <c r="BM373" s="20"/>
      <c r="BN373" s="95">
        <f t="shared" si="79"/>
        <v>0</v>
      </c>
      <c r="BO373" s="20"/>
      <c r="BP373" s="21">
        <f t="shared" si="90"/>
        <v>0</v>
      </c>
      <c r="BQ373" s="20"/>
      <c r="BR373" s="22"/>
      <c r="BS373" s="20"/>
      <c r="BT373" s="22"/>
      <c r="BU373" s="20"/>
      <c r="BV373" s="22"/>
      <c r="BW373" s="20"/>
      <c r="BX373" s="22"/>
      <c r="BY373" s="20"/>
      <c r="BZ373" s="172"/>
      <c r="CA373" s="20"/>
      <c r="CB373" s="164"/>
      <c r="CC373" s="20"/>
      <c r="CD373" s="178"/>
      <c r="CE373" s="20"/>
      <c r="CF373" s="95"/>
      <c r="CG373" s="20"/>
      <c r="CH373" s="95"/>
      <c r="CI373" s="20"/>
      <c r="CJ373" s="22"/>
      <c r="CK373" s="20"/>
      <c r="CL373" s="22"/>
      <c r="CM373" s="20"/>
      <c r="CN373" s="22"/>
      <c r="CO373" s="20"/>
      <c r="CP373" s="22"/>
      <c r="CQ373" s="20"/>
      <c r="CR373" s="22"/>
      <c r="CS373" s="20"/>
      <c r="CT373" s="22"/>
      <c r="CU373" s="20"/>
      <c r="CV373" s="22"/>
      <c r="CW373" s="20"/>
      <c r="CX373" s="22"/>
      <c r="CY373" s="20"/>
      <c r="CZ373" s="22"/>
      <c r="DA373" s="20"/>
      <c r="DB373" s="22"/>
      <c r="DC373" s="20"/>
      <c r="DD373" s="22"/>
      <c r="DE373" s="20"/>
      <c r="DF373" s="22"/>
      <c r="DG373" s="20"/>
      <c r="DH373" s="22"/>
      <c r="DI373" s="20"/>
      <c r="DJ373" s="22"/>
      <c r="DK373" s="20"/>
      <c r="DL373" s="22"/>
      <c r="DM373" s="20"/>
      <c r="DN373" s="22"/>
      <c r="DO373" s="20"/>
      <c r="DP373" s="22"/>
      <c r="DQ373" s="20"/>
      <c r="DR373" s="22"/>
      <c r="DS373" s="20"/>
      <c r="DT373" s="22"/>
      <c r="DU373" s="20"/>
      <c r="DV373" s="22"/>
      <c r="DW373" s="20"/>
      <c r="DX373" s="22"/>
      <c r="DY373" s="20"/>
      <c r="DZ373" s="22"/>
      <c r="EA373" s="23">
        <f t="shared" si="84"/>
        <v>0</v>
      </c>
      <c r="EB373" s="21">
        <f t="shared" si="80"/>
        <v>0</v>
      </c>
      <c r="EC373" s="193" t="e">
        <f t="shared" si="81"/>
        <v>#REF!</v>
      </c>
      <c r="ED373" s="193">
        <f t="shared" si="82"/>
        <v>0</v>
      </c>
      <c r="EE373" s="194">
        <f t="shared" si="85"/>
        <v>0</v>
      </c>
      <c r="EG373" s="13" t="s">
        <v>1072</v>
      </c>
      <c r="EH373" s="13" t="s">
        <v>1073</v>
      </c>
    </row>
    <row r="374" spans="1:141">
      <c r="A374" s="196" t="str">
        <f t="shared" si="92"/>
        <v>12.8.1</v>
      </c>
      <c r="B374" s="253" t="str">
        <f t="shared" si="92"/>
        <v>Termómetro 20-120 F</v>
      </c>
      <c r="C374" s="196" t="str">
        <f t="shared" si="92"/>
        <v>und</v>
      </c>
      <c r="D374" s="196">
        <f t="shared" si="92"/>
        <v>36</v>
      </c>
      <c r="E374" s="196">
        <f t="shared" si="92"/>
        <v>272250</v>
      </c>
      <c r="F374" s="197">
        <f t="shared" si="83"/>
        <v>9801000</v>
      </c>
      <c r="G374" s="20"/>
      <c r="H374" s="21">
        <f t="shared" si="86"/>
        <v>0</v>
      </c>
      <c r="I374" s="20"/>
      <c r="J374" s="21">
        <f t="shared" si="87"/>
        <v>0</v>
      </c>
      <c r="K374" s="20"/>
      <c r="L374" s="21">
        <f t="shared" si="88"/>
        <v>0</v>
      </c>
      <c r="M374" s="20"/>
      <c r="N374" s="33">
        <f t="shared" si="91"/>
        <v>0</v>
      </c>
      <c r="O374" s="20"/>
      <c r="P374" s="22"/>
      <c r="Q374" s="20"/>
      <c r="R374" s="22"/>
      <c r="S374" s="20"/>
      <c r="T374" s="22"/>
      <c r="U374" s="20"/>
      <c r="V374" s="22"/>
      <c r="W374" s="20"/>
      <c r="X374" s="22"/>
      <c r="Y374" s="20"/>
      <c r="Z374" s="22"/>
      <c r="AA374" s="20"/>
      <c r="AB374" s="22"/>
      <c r="AC374" s="20"/>
      <c r="AD374" s="22"/>
      <c r="AE374" s="20"/>
      <c r="AF374" s="22"/>
      <c r="AG374" s="20"/>
      <c r="AH374" s="22"/>
      <c r="AI374" s="20"/>
      <c r="AJ374" s="22"/>
      <c r="AK374" s="20"/>
      <c r="AL374" s="22"/>
      <c r="AM374" s="20"/>
      <c r="AN374" s="22"/>
      <c r="AO374" s="20"/>
      <c r="AP374" s="22"/>
      <c r="AQ374" s="20"/>
      <c r="AR374" s="22"/>
      <c r="AS374" s="20"/>
      <c r="AT374" s="22"/>
      <c r="AU374" s="20"/>
      <c r="AV374" s="22"/>
      <c r="AW374" s="20"/>
      <c r="AX374" s="22"/>
      <c r="AY374" s="20"/>
      <c r="AZ374" s="22"/>
      <c r="BA374" s="20"/>
      <c r="BB374" s="22"/>
      <c r="BC374" s="20"/>
      <c r="BD374" s="22"/>
      <c r="BE374" s="20"/>
      <c r="BF374" s="22"/>
      <c r="BG374" s="83"/>
      <c r="BH374" s="84"/>
      <c r="BI374" s="20"/>
      <c r="BJ374" s="95"/>
      <c r="BK374" s="20">
        <v>0</v>
      </c>
      <c r="BL374" s="21">
        <f t="shared" si="89"/>
        <v>0</v>
      </c>
      <c r="BM374" s="20"/>
      <c r="BN374" s="95">
        <f t="shared" si="79"/>
        <v>0</v>
      </c>
      <c r="BO374" s="20"/>
      <c r="BP374" s="21">
        <f t="shared" si="90"/>
        <v>0</v>
      </c>
      <c r="BQ374" s="20"/>
      <c r="BR374" s="22"/>
      <c r="BS374" s="20"/>
      <c r="BT374" s="22"/>
      <c r="BU374" s="20"/>
      <c r="BV374" s="22"/>
      <c r="BW374" s="20"/>
      <c r="BX374" s="22"/>
      <c r="BY374" s="20"/>
      <c r="BZ374" s="172"/>
      <c r="CA374" s="20"/>
      <c r="CB374" s="164"/>
      <c r="CC374" s="20"/>
      <c r="CD374" s="178"/>
      <c r="CE374" s="20"/>
      <c r="CF374" s="95"/>
      <c r="CG374" s="20"/>
      <c r="CH374" s="95"/>
      <c r="CI374" s="20"/>
      <c r="CJ374" s="22"/>
      <c r="CK374" s="20"/>
      <c r="CL374" s="22"/>
      <c r="CM374" s="20"/>
      <c r="CN374" s="22"/>
      <c r="CO374" s="20"/>
      <c r="CP374" s="22"/>
      <c r="CQ374" s="20"/>
      <c r="CR374" s="22"/>
      <c r="CS374" s="20"/>
      <c r="CT374" s="22"/>
      <c r="CU374" s="20"/>
      <c r="CV374" s="22"/>
      <c r="CW374" s="20"/>
      <c r="CX374" s="22"/>
      <c r="CY374" s="20"/>
      <c r="CZ374" s="22"/>
      <c r="DA374" s="20"/>
      <c r="DB374" s="22"/>
      <c r="DC374" s="20"/>
      <c r="DD374" s="22"/>
      <c r="DE374" s="20"/>
      <c r="DF374" s="22"/>
      <c r="DG374" s="20"/>
      <c r="DH374" s="22"/>
      <c r="DI374" s="20"/>
      <c r="DJ374" s="22"/>
      <c r="DK374" s="20"/>
      <c r="DL374" s="22"/>
      <c r="DM374" s="20"/>
      <c r="DN374" s="22"/>
      <c r="DO374" s="20"/>
      <c r="DP374" s="22"/>
      <c r="DQ374" s="20"/>
      <c r="DR374" s="22"/>
      <c r="DS374" s="20"/>
      <c r="DT374" s="22"/>
      <c r="DU374" s="20"/>
      <c r="DV374" s="22"/>
      <c r="DW374" s="20"/>
      <c r="DX374" s="22"/>
      <c r="DY374" s="20"/>
      <c r="DZ374" s="22"/>
      <c r="EA374" s="23">
        <f t="shared" si="84"/>
        <v>0</v>
      </c>
      <c r="EB374" s="21">
        <f t="shared" si="80"/>
        <v>0</v>
      </c>
      <c r="EC374" s="193" t="e">
        <f t="shared" si="81"/>
        <v>#REF!</v>
      </c>
      <c r="ED374" s="193">
        <f t="shared" si="82"/>
        <v>0</v>
      </c>
      <c r="EE374" s="194">
        <f t="shared" si="85"/>
        <v>36</v>
      </c>
      <c r="EG374" s="13" t="s">
        <v>1074</v>
      </c>
      <c r="EH374" s="13" t="s">
        <v>1075</v>
      </c>
      <c r="EI374" s="13" t="s">
        <v>961</v>
      </c>
      <c r="EJ374" s="13">
        <v>36</v>
      </c>
      <c r="EK374" s="13">
        <v>272250</v>
      </c>
    </row>
    <row r="375" spans="1:141" ht="15" customHeight="1">
      <c r="A375" s="196" t="str">
        <f t="shared" si="92"/>
        <v>12.8.2</v>
      </c>
      <c r="B375" s="253" t="str">
        <f t="shared" si="92"/>
        <v>Manómetro 0-100 psi</v>
      </c>
      <c r="C375" s="196" t="str">
        <f t="shared" si="92"/>
        <v>und</v>
      </c>
      <c r="D375" s="196">
        <f t="shared" si="92"/>
        <v>36</v>
      </c>
      <c r="E375" s="196">
        <f t="shared" si="92"/>
        <v>272250</v>
      </c>
      <c r="F375" s="197">
        <f t="shared" si="83"/>
        <v>9801000</v>
      </c>
      <c r="G375" s="20"/>
      <c r="H375" s="21">
        <f t="shared" si="86"/>
        <v>0</v>
      </c>
      <c r="I375" s="20"/>
      <c r="J375" s="21">
        <f t="shared" si="87"/>
        <v>0</v>
      </c>
      <c r="K375" s="20"/>
      <c r="L375" s="21">
        <f t="shared" si="88"/>
        <v>0</v>
      </c>
      <c r="M375" s="20"/>
      <c r="N375" s="33">
        <f t="shared" si="91"/>
        <v>0</v>
      </c>
      <c r="O375" s="20"/>
      <c r="P375" s="22"/>
      <c r="Q375" s="20"/>
      <c r="R375" s="22"/>
      <c r="S375" s="20"/>
      <c r="T375" s="22"/>
      <c r="U375" s="20"/>
      <c r="V375" s="22"/>
      <c r="W375" s="20"/>
      <c r="X375" s="22"/>
      <c r="Y375" s="20"/>
      <c r="Z375" s="22"/>
      <c r="AA375" s="20"/>
      <c r="AB375" s="22"/>
      <c r="AC375" s="20"/>
      <c r="AD375" s="22"/>
      <c r="AE375" s="20"/>
      <c r="AF375" s="22"/>
      <c r="AG375" s="20"/>
      <c r="AH375" s="22"/>
      <c r="AI375" s="20"/>
      <c r="AJ375" s="22"/>
      <c r="AK375" s="20"/>
      <c r="AL375" s="22"/>
      <c r="AM375" s="20"/>
      <c r="AN375" s="22"/>
      <c r="AO375" s="20"/>
      <c r="AP375" s="22"/>
      <c r="AQ375" s="20"/>
      <c r="AR375" s="22"/>
      <c r="AS375" s="20"/>
      <c r="AT375" s="22"/>
      <c r="AU375" s="20"/>
      <c r="AV375" s="22"/>
      <c r="AW375" s="20"/>
      <c r="AX375" s="22"/>
      <c r="AY375" s="20"/>
      <c r="AZ375" s="22"/>
      <c r="BA375" s="20"/>
      <c r="BB375" s="22"/>
      <c r="BC375" s="20"/>
      <c r="BD375" s="22"/>
      <c r="BE375" s="20"/>
      <c r="BF375" s="22"/>
      <c r="BG375" s="83"/>
      <c r="BH375" s="84"/>
      <c r="BI375" s="20"/>
      <c r="BJ375" s="95"/>
      <c r="BK375" s="20">
        <v>0</v>
      </c>
      <c r="BL375" s="21">
        <f t="shared" si="89"/>
        <v>0</v>
      </c>
      <c r="BM375" s="20"/>
      <c r="BN375" s="95">
        <f t="shared" si="79"/>
        <v>0</v>
      </c>
      <c r="BO375" s="20"/>
      <c r="BP375" s="21">
        <f t="shared" si="90"/>
        <v>0</v>
      </c>
      <c r="BQ375" s="20"/>
      <c r="BR375" s="22"/>
      <c r="BS375" s="20"/>
      <c r="BT375" s="22"/>
      <c r="BU375" s="20"/>
      <c r="BV375" s="22"/>
      <c r="BW375" s="20"/>
      <c r="BX375" s="22"/>
      <c r="BY375" s="20"/>
      <c r="BZ375" s="172"/>
      <c r="CA375" s="20"/>
      <c r="CB375" s="164"/>
      <c r="CC375" s="20"/>
      <c r="CD375" s="178"/>
      <c r="CE375" s="20"/>
      <c r="CF375" s="95"/>
      <c r="CG375" s="20"/>
      <c r="CH375" s="95"/>
      <c r="CI375" s="20"/>
      <c r="CJ375" s="22"/>
      <c r="CK375" s="20"/>
      <c r="CL375" s="22"/>
      <c r="CM375" s="20"/>
      <c r="CN375" s="22"/>
      <c r="CO375" s="20"/>
      <c r="CP375" s="22"/>
      <c r="CQ375" s="20"/>
      <c r="CR375" s="22"/>
      <c r="CS375" s="20"/>
      <c r="CT375" s="22"/>
      <c r="CU375" s="20"/>
      <c r="CV375" s="22"/>
      <c r="CW375" s="20"/>
      <c r="CX375" s="22"/>
      <c r="CY375" s="20"/>
      <c r="CZ375" s="22"/>
      <c r="DA375" s="20"/>
      <c r="DB375" s="22"/>
      <c r="DC375" s="20"/>
      <c r="DD375" s="22"/>
      <c r="DE375" s="20"/>
      <c r="DF375" s="22"/>
      <c r="DG375" s="20"/>
      <c r="DH375" s="22"/>
      <c r="DI375" s="20"/>
      <c r="DJ375" s="22"/>
      <c r="DK375" s="20"/>
      <c r="DL375" s="22"/>
      <c r="DM375" s="20"/>
      <c r="DN375" s="22"/>
      <c r="DO375" s="20"/>
      <c r="DP375" s="22"/>
      <c r="DQ375" s="20"/>
      <c r="DR375" s="22"/>
      <c r="DS375" s="20"/>
      <c r="DT375" s="22"/>
      <c r="DU375" s="20"/>
      <c r="DV375" s="22"/>
      <c r="DW375" s="20"/>
      <c r="DX375" s="22"/>
      <c r="DY375" s="20"/>
      <c r="DZ375" s="22"/>
      <c r="EA375" s="23">
        <f t="shared" si="84"/>
        <v>0</v>
      </c>
      <c r="EB375" s="21">
        <f t="shared" si="80"/>
        <v>0</v>
      </c>
      <c r="EC375" s="193" t="e">
        <f t="shared" si="81"/>
        <v>#REF!</v>
      </c>
      <c r="ED375" s="193">
        <f t="shared" si="82"/>
        <v>0</v>
      </c>
      <c r="EE375" s="194">
        <f t="shared" si="85"/>
        <v>36</v>
      </c>
      <c r="EG375" s="13" t="s">
        <v>1076</v>
      </c>
      <c r="EH375" s="13" t="s">
        <v>1077</v>
      </c>
      <c r="EI375" s="13" t="s">
        <v>961</v>
      </c>
      <c r="EJ375" s="13">
        <v>36</v>
      </c>
      <c r="EK375" s="13">
        <v>272250</v>
      </c>
    </row>
    <row r="376" spans="1:141">
      <c r="A376" s="196" t="str">
        <f t="shared" si="92"/>
        <v>12.8.3</v>
      </c>
      <c r="B376" s="253" t="str">
        <f t="shared" si="92"/>
        <v>Tanque de expansión cerrado</v>
      </c>
      <c r="C376" s="196" t="str">
        <f t="shared" si="92"/>
        <v>und</v>
      </c>
      <c r="D376" s="196">
        <f t="shared" si="92"/>
        <v>4</v>
      </c>
      <c r="E376" s="196">
        <f t="shared" si="92"/>
        <v>1188000</v>
      </c>
      <c r="F376" s="197">
        <f t="shared" si="83"/>
        <v>4752000</v>
      </c>
      <c r="G376" s="20"/>
      <c r="H376" s="21">
        <f t="shared" si="86"/>
        <v>0</v>
      </c>
      <c r="I376" s="20"/>
      <c r="J376" s="21">
        <f t="shared" si="87"/>
        <v>0</v>
      </c>
      <c r="K376" s="20"/>
      <c r="L376" s="21">
        <f t="shared" si="88"/>
        <v>0</v>
      </c>
      <c r="M376" s="20"/>
      <c r="N376" s="33">
        <f t="shared" si="91"/>
        <v>0</v>
      </c>
      <c r="O376" s="20"/>
      <c r="P376" s="22"/>
      <c r="Q376" s="20"/>
      <c r="R376" s="22"/>
      <c r="S376" s="20"/>
      <c r="T376" s="22"/>
      <c r="U376" s="20"/>
      <c r="V376" s="22"/>
      <c r="W376" s="20"/>
      <c r="X376" s="22"/>
      <c r="Y376" s="20"/>
      <c r="Z376" s="22"/>
      <c r="AA376" s="20"/>
      <c r="AB376" s="22"/>
      <c r="AC376" s="20"/>
      <c r="AD376" s="22"/>
      <c r="AE376" s="20"/>
      <c r="AF376" s="22"/>
      <c r="AG376" s="20"/>
      <c r="AH376" s="22"/>
      <c r="AI376" s="20"/>
      <c r="AJ376" s="22"/>
      <c r="AK376" s="20"/>
      <c r="AL376" s="22"/>
      <c r="AM376" s="20"/>
      <c r="AN376" s="22"/>
      <c r="AO376" s="20"/>
      <c r="AP376" s="22"/>
      <c r="AQ376" s="20"/>
      <c r="AR376" s="22"/>
      <c r="AS376" s="20"/>
      <c r="AT376" s="22"/>
      <c r="AU376" s="20"/>
      <c r="AV376" s="22"/>
      <c r="AW376" s="20"/>
      <c r="AX376" s="22"/>
      <c r="AY376" s="20"/>
      <c r="AZ376" s="22"/>
      <c r="BA376" s="20"/>
      <c r="BB376" s="22"/>
      <c r="BC376" s="20"/>
      <c r="BD376" s="22"/>
      <c r="BE376" s="20"/>
      <c r="BF376" s="22"/>
      <c r="BG376" s="83"/>
      <c r="BH376" s="84"/>
      <c r="BI376" s="20"/>
      <c r="BJ376" s="95"/>
      <c r="BK376" s="20">
        <v>0</v>
      </c>
      <c r="BL376" s="21">
        <f t="shared" si="89"/>
        <v>0</v>
      </c>
      <c r="BM376" s="20"/>
      <c r="BN376" s="95">
        <f t="shared" si="79"/>
        <v>0</v>
      </c>
      <c r="BO376" s="20"/>
      <c r="BP376" s="21">
        <f t="shared" si="90"/>
        <v>0</v>
      </c>
      <c r="BQ376" s="20"/>
      <c r="BR376" s="22"/>
      <c r="BS376" s="20"/>
      <c r="BT376" s="22"/>
      <c r="BU376" s="20"/>
      <c r="BV376" s="22"/>
      <c r="BW376" s="20"/>
      <c r="BX376" s="22"/>
      <c r="BY376" s="20"/>
      <c r="BZ376" s="172"/>
      <c r="CA376" s="20"/>
      <c r="CB376" s="164"/>
      <c r="CC376" s="20"/>
      <c r="CD376" s="178"/>
      <c r="CE376" s="20"/>
      <c r="CF376" s="95"/>
      <c r="CG376" s="20"/>
      <c r="CH376" s="95"/>
      <c r="CI376" s="20"/>
      <c r="CJ376" s="22"/>
      <c r="CK376" s="20"/>
      <c r="CL376" s="22"/>
      <c r="CM376" s="20"/>
      <c r="CN376" s="22"/>
      <c r="CO376" s="20"/>
      <c r="CP376" s="22"/>
      <c r="CQ376" s="20"/>
      <c r="CR376" s="22"/>
      <c r="CS376" s="20"/>
      <c r="CT376" s="22"/>
      <c r="CU376" s="20"/>
      <c r="CV376" s="22"/>
      <c r="CW376" s="20"/>
      <c r="CX376" s="22"/>
      <c r="CY376" s="20"/>
      <c r="CZ376" s="22"/>
      <c r="DA376" s="20"/>
      <c r="DB376" s="22"/>
      <c r="DC376" s="20"/>
      <c r="DD376" s="22"/>
      <c r="DE376" s="20"/>
      <c r="DF376" s="22"/>
      <c r="DG376" s="20"/>
      <c r="DH376" s="22"/>
      <c r="DI376" s="20"/>
      <c r="DJ376" s="22"/>
      <c r="DK376" s="20"/>
      <c r="DL376" s="22"/>
      <c r="DM376" s="20"/>
      <c r="DN376" s="22"/>
      <c r="DO376" s="20"/>
      <c r="DP376" s="22"/>
      <c r="DQ376" s="20"/>
      <c r="DR376" s="22"/>
      <c r="DS376" s="20"/>
      <c r="DT376" s="22"/>
      <c r="DU376" s="20"/>
      <c r="DV376" s="22"/>
      <c r="DW376" s="20"/>
      <c r="DX376" s="22"/>
      <c r="DY376" s="20"/>
      <c r="DZ376" s="22"/>
      <c r="EA376" s="23">
        <f t="shared" si="84"/>
        <v>0</v>
      </c>
      <c r="EB376" s="21">
        <f t="shared" si="80"/>
        <v>0</v>
      </c>
      <c r="EC376" s="193" t="e">
        <f t="shared" si="81"/>
        <v>#REF!</v>
      </c>
      <c r="ED376" s="193">
        <f t="shared" si="82"/>
        <v>0</v>
      </c>
      <c r="EE376" s="194">
        <f t="shared" si="85"/>
        <v>4</v>
      </c>
      <c r="EG376" s="13" t="s">
        <v>1078</v>
      </c>
      <c r="EH376" s="13" t="s">
        <v>1079</v>
      </c>
      <c r="EI376" s="13" t="s">
        <v>961</v>
      </c>
      <c r="EJ376" s="13">
        <v>4</v>
      </c>
      <c r="EK376" s="13">
        <v>1188000</v>
      </c>
    </row>
    <row r="377" spans="1:141" ht="15" customHeight="1">
      <c r="A377" s="196" t="str">
        <f t="shared" si="92"/>
        <v>12.8.4</v>
      </c>
      <c r="B377" s="253" t="str">
        <f t="shared" si="92"/>
        <v>Separador de aire 450 gpm</v>
      </c>
      <c r="C377" s="196" t="str">
        <f t="shared" si="92"/>
        <v>und</v>
      </c>
      <c r="D377" s="196">
        <f t="shared" si="92"/>
        <v>4</v>
      </c>
      <c r="E377" s="196">
        <f t="shared" si="92"/>
        <v>1138500</v>
      </c>
      <c r="F377" s="197">
        <f t="shared" si="83"/>
        <v>4554000</v>
      </c>
      <c r="G377" s="20"/>
      <c r="H377" s="21">
        <f t="shared" si="86"/>
        <v>0</v>
      </c>
      <c r="I377" s="20"/>
      <c r="J377" s="21">
        <f t="shared" si="87"/>
        <v>0</v>
      </c>
      <c r="K377" s="20"/>
      <c r="L377" s="21">
        <f t="shared" si="88"/>
        <v>0</v>
      </c>
      <c r="M377" s="20"/>
      <c r="N377" s="33">
        <f t="shared" si="91"/>
        <v>0</v>
      </c>
      <c r="O377" s="20"/>
      <c r="P377" s="22"/>
      <c r="Q377" s="20"/>
      <c r="R377" s="22"/>
      <c r="S377" s="20"/>
      <c r="T377" s="22"/>
      <c r="U377" s="20"/>
      <c r="V377" s="22"/>
      <c r="W377" s="20"/>
      <c r="X377" s="22"/>
      <c r="Y377" s="20"/>
      <c r="Z377" s="22"/>
      <c r="AA377" s="20"/>
      <c r="AB377" s="22"/>
      <c r="AC377" s="20"/>
      <c r="AD377" s="22"/>
      <c r="AE377" s="20"/>
      <c r="AF377" s="22"/>
      <c r="AG377" s="20"/>
      <c r="AH377" s="22"/>
      <c r="AI377" s="20"/>
      <c r="AJ377" s="22"/>
      <c r="AK377" s="20"/>
      <c r="AL377" s="22"/>
      <c r="AM377" s="20"/>
      <c r="AN377" s="22"/>
      <c r="AO377" s="20"/>
      <c r="AP377" s="22"/>
      <c r="AQ377" s="20"/>
      <c r="AR377" s="22"/>
      <c r="AS377" s="20"/>
      <c r="AT377" s="22"/>
      <c r="AU377" s="20"/>
      <c r="AV377" s="22"/>
      <c r="AW377" s="20"/>
      <c r="AX377" s="22"/>
      <c r="AY377" s="20"/>
      <c r="AZ377" s="22"/>
      <c r="BA377" s="20"/>
      <c r="BB377" s="22"/>
      <c r="BC377" s="20"/>
      <c r="BD377" s="22"/>
      <c r="BE377" s="20"/>
      <c r="BF377" s="22"/>
      <c r="BG377" s="83"/>
      <c r="BH377" s="84"/>
      <c r="BI377" s="20"/>
      <c r="BJ377" s="95"/>
      <c r="BK377" s="20">
        <v>0</v>
      </c>
      <c r="BL377" s="21">
        <f t="shared" si="89"/>
        <v>0</v>
      </c>
      <c r="BM377" s="20"/>
      <c r="BN377" s="95">
        <f t="shared" si="79"/>
        <v>0</v>
      </c>
      <c r="BO377" s="20"/>
      <c r="BP377" s="21">
        <f t="shared" si="90"/>
        <v>0</v>
      </c>
      <c r="BQ377" s="20"/>
      <c r="BR377" s="22"/>
      <c r="BS377" s="20"/>
      <c r="BT377" s="22"/>
      <c r="BU377" s="20"/>
      <c r="BV377" s="22"/>
      <c r="BW377" s="20"/>
      <c r="BX377" s="22"/>
      <c r="BY377" s="20"/>
      <c r="BZ377" s="172"/>
      <c r="CA377" s="20"/>
      <c r="CB377" s="164"/>
      <c r="CC377" s="20"/>
      <c r="CD377" s="178"/>
      <c r="CE377" s="20"/>
      <c r="CF377" s="95"/>
      <c r="CG377" s="20"/>
      <c r="CH377" s="95"/>
      <c r="CI377" s="20"/>
      <c r="CJ377" s="22"/>
      <c r="CK377" s="20"/>
      <c r="CL377" s="22"/>
      <c r="CM377" s="20"/>
      <c r="CN377" s="22"/>
      <c r="CO377" s="20"/>
      <c r="CP377" s="22"/>
      <c r="CQ377" s="20"/>
      <c r="CR377" s="22"/>
      <c r="CS377" s="20"/>
      <c r="CT377" s="22"/>
      <c r="CU377" s="20"/>
      <c r="CV377" s="22"/>
      <c r="CW377" s="20"/>
      <c r="CX377" s="22"/>
      <c r="CY377" s="20"/>
      <c r="CZ377" s="22"/>
      <c r="DA377" s="20"/>
      <c r="DB377" s="22"/>
      <c r="DC377" s="20"/>
      <c r="DD377" s="22"/>
      <c r="DE377" s="20"/>
      <c r="DF377" s="22"/>
      <c r="DG377" s="20"/>
      <c r="DH377" s="22"/>
      <c r="DI377" s="20"/>
      <c r="DJ377" s="22"/>
      <c r="DK377" s="20"/>
      <c r="DL377" s="22"/>
      <c r="DM377" s="20"/>
      <c r="DN377" s="22"/>
      <c r="DO377" s="20"/>
      <c r="DP377" s="22"/>
      <c r="DQ377" s="20"/>
      <c r="DR377" s="22"/>
      <c r="DS377" s="20"/>
      <c r="DT377" s="22"/>
      <c r="DU377" s="20"/>
      <c r="DV377" s="22"/>
      <c r="DW377" s="20"/>
      <c r="DX377" s="22"/>
      <c r="DY377" s="20"/>
      <c r="DZ377" s="22"/>
      <c r="EA377" s="23">
        <f t="shared" si="84"/>
        <v>0</v>
      </c>
      <c r="EB377" s="21">
        <f t="shared" si="80"/>
        <v>0</v>
      </c>
      <c r="EC377" s="193" t="e">
        <f t="shared" si="81"/>
        <v>#REF!</v>
      </c>
      <c r="ED377" s="193">
        <f t="shared" si="82"/>
        <v>0</v>
      </c>
      <c r="EE377" s="194">
        <f t="shared" si="85"/>
        <v>4</v>
      </c>
      <c r="EG377" s="13" t="s">
        <v>1080</v>
      </c>
      <c r="EH377" s="13" t="s">
        <v>1081</v>
      </c>
      <c r="EI377" s="13" t="s">
        <v>961</v>
      </c>
      <c r="EJ377" s="13">
        <v>4</v>
      </c>
      <c r="EK377" s="13">
        <v>1138500</v>
      </c>
    </row>
    <row r="378" spans="1:141">
      <c r="A378" s="196" t="str">
        <f t="shared" si="92"/>
        <v>12.9</v>
      </c>
      <c r="B378" s="253" t="str">
        <f t="shared" si="92"/>
        <v>EQUIPOS DE AIRE ACONDICIONADO Y VENTILACION</v>
      </c>
      <c r="C378" s="196">
        <f t="shared" si="92"/>
        <v>0</v>
      </c>
      <c r="D378" s="196">
        <f t="shared" si="92"/>
        <v>0</v>
      </c>
      <c r="E378" s="196">
        <f t="shared" si="92"/>
        <v>0</v>
      </c>
      <c r="F378" s="197">
        <f t="shared" si="83"/>
        <v>0</v>
      </c>
      <c r="G378" s="20"/>
      <c r="H378" s="21">
        <f t="shared" si="86"/>
        <v>0</v>
      </c>
      <c r="I378" s="20"/>
      <c r="J378" s="21">
        <f t="shared" si="87"/>
        <v>0</v>
      </c>
      <c r="K378" s="20"/>
      <c r="L378" s="21">
        <f t="shared" si="88"/>
        <v>0</v>
      </c>
      <c r="M378" s="20"/>
      <c r="N378" s="33">
        <f t="shared" si="91"/>
        <v>0</v>
      </c>
      <c r="O378" s="20"/>
      <c r="P378" s="22"/>
      <c r="Q378" s="20"/>
      <c r="R378" s="22"/>
      <c r="S378" s="20"/>
      <c r="T378" s="22"/>
      <c r="U378" s="20"/>
      <c r="V378" s="22"/>
      <c r="W378" s="20"/>
      <c r="X378" s="22"/>
      <c r="Y378" s="20"/>
      <c r="Z378" s="22"/>
      <c r="AA378" s="20"/>
      <c r="AB378" s="22"/>
      <c r="AC378" s="20"/>
      <c r="AD378" s="22"/>
      <c r="AE378" s="20"/>
      <c r="AF378" s="22"/>
      <c r="AG378" s="20"/>
      <c r="AH378" s="22"/>
      <c r="AI378" s="20"/>
      <c r="AJ378" s="22"/>
      <c r="AK378" s="20"/>
      <c r="AL378" s="22"/>
      <c r="AM378" s="20"/>
      <c r="AN378" s="22"/>
      <c r="AO378" s="20"/>
      <c r="AP378" s="22"/>
      <c r="AQ378" s="20"/>
      <c r="AR378" s="22"/>
      <c r="AS378" s="20"/>
      <c r="AT378" s="22"/>
      <c r="AU378" s="20"/>
      <c r="AV378" s="22"/>
      <c r="AW378" s="20"/>
      <c r="AX378" s="22"/>
      <c r="AY378" s="20"/>
      <c r="AZ378" s="22"/>
      <c r="BA378" s="20"/>
      <c r="BB378" s="22"/>
      <c r="BC378" s="20"/>
      <c r="BD378" s="22"/>
      <c r="BE378" s="20"/>
      <c r="BF378" s="22"/>
      <c r="BG378" s="83"/>
      <c r="BH378" s="84"/>
      <c r="BI378" s="20"/>
      <c r="BJ378" s="95"/>
      <c r="BK378" s="20">
        <v>0</v>
      </c>
      <c r="BL378" s="21">
        <f t="shared" si="89"/>
        <v>0</v>
      </c>
      <c r="BM378" s="20"/>
      <c r="BN378" s="95">
        <f t="shared" si="79"/>
        <v>0</v>
      </c>
      <c r="BO378" s="20"/>
      <c r="BP378" s="21">
        <f t="shared" si="90"/>
        <v>0</v>
      </c>
      <c r="BQ378" s="20"/>
      <c r="BR378" s="22"/>
      <c r="BS378" s="20"/>
      <c r="BT378" s="22"/>
      <c r="BU378" s="20"/>
      <c r="BV378" s="22"/>
      <c r="BW378" s="20"/>
      <c r="BX378" s="22"/>
      <c r="BY378" s="20"/>
      <c r="BZ378" s="172"/>
      <c r="CA378" s="20"/>
      <c r="CB378" s="164"/>
      <c r="CC378" s="20"/>
      <c r="CD378" s="178"/>
      <c r="CE378" s="20"/>
      <c r="CF378" s="95"/>
      <c r="CG378" s="20"/>
      <c r="CH378" s="95"/>
      <c r="CI378" s="20"/>
      <c r="CJ378" s="22"/>
      <c r="CK378" s="20"/>
      <c r="CL378" s="22"/>
      <c r="CM378" s="20"/>
      <c r="CN378" s="22"/>
      <c r="CO378" s="20"/>
      <c r="CP378" s="22"/>
      <c r="CQ378" s="20"/>
      <c r="CR378" s="22"/>
      <c r="CS378" s="20"/>
      <c r="CT378" s="22"/>
      <c r="CU378" s="20"/>
      <c r="CV378" s="22"/>
      <c r="CW378" s="20"/>
      <c r="CX378" s="22"/>
      <c r="CY378" s="20"/>
      <c r="CZ378" s="22"/>
      <c r="DA378" s="20"/>
      <c r="DB378" s="22"/>
      <c r="DC378" s="20"/>
      <c r="DD378" s="22"/>
      <c r="DE378" s="20"/>
      <c r="DF378" s="22"/>
      <c r="DG378" s="20"/>
      <c r="DH378" s="22"/>
      <c r="DI378" s="20"/>
      <c r="DJ378" s="22"/>
      <c r="DK378" s="20"/>
      <c r="DL378" s="22"/>
      <c r="DM378" s="20"/>
      <c r="DN378" s="22"/>
      <c r="DO378" s="20"/>
      <c r="DP378" s="22"/>
      <c r="DQ378" s="20"/>
      <c r="DR378" s="22"/>
      <c r="DS378" s="20"/>
      <c r="DT378" s="22"/>
      <c r="DU378" s="20"/>
      <c r="DV378" s="22"/>
      <c r="DW378" s="20"/>
      <c r="DX378" s="22"/>
      <c r="DY378" s="20"/>
      <c r="DZ378" s="22"/>
      <c r="EA378" s="23">
        <f t="shared" si="84"/>
        <v>0</v>
      </c>
      <c r="EB378" s="21">
        <f t="shared" si="80"/>
        <v>0</v>
      </c>
      <c r="EC378" s="193" t="e">
        <f t="shared" si="81"/>
        <v>#REF!</v>
      </c>
      <c r="ED378" s="193">
        <f t="shared" si="82"/>
        <v>0</v>
      </c>
      <c r="EE378" s="194">
        <f t="shared" si="85"/>
        <v>0</v>
      </c>
      <c r="EG378" s="13" t="s">
        <v>1082</v>
      </c>
      <c r="EH378" s="13" t="s">
        <v>1083</v>
      </c>
    </row>
    <row r="379" spans="1:141" ht="15" customHeight="1">
      <c r="A379" s="196" t="str">
        <f t="shared" si="92"/>
        <v>12.9.1</v>
      </c>
      <c r="B379" s="253" t="str">
        <f t="shared" si="92"/>
        <v>Enfriador de agua, tipo tornillo condensacion por aire, 2280 kBtu/hr, 456 gpm ,incluye bomba de recirculacion dual 456 gpm @ 45 ft c.a, 440/480V-3ph-60Hz</v>
      </c>
      <c r="C379" s="196" t="str">
        <f t="shared" si="92"/>
        <v>Und</v>
      </c>
      <c r="D379" s="196">
        <f t="shared" si="92"/>
        <v>2</v>
      </c>
      <c r="E379" s="196">
        <f t="shared" si="92"/>
        <v>470250000</v>
      </c>
      <c r="F379" s="197">
        <f t="shared" si="83"/>
        <v>940500000</v>
      </c>
      <c r="G379" s="20"/>
      <c r="H379" s="21">
        <f t="shared" si="86"/>
        <v>0</v>
      </c>
      <c r="I379" s="20"/>
      <c r="J379" s="21">
        <f t="shared" si="87"/>
        <v>0</v>
      </c>
      <c r="K379" s="20"/>
      <c r="L379" s="21">
        <f t="shared" si="88"/>
        <v>0</v>
      </c>
      <c r="M379" s="20"/>
      <c r="N379" s="33">
        <f t="shared" si="91"/>
        <v>0</v>
      </c>
      <c r="O379" s="20"/>
      <c r="P379" s="22"/>
      <c r="Q379" s="20"/>
      <c r="R379" s="22"/>
      <c r="S379" s="20"/>
      <c r="T379" s="22"/>
      <c r="U379" s="20"/>
      <c r="V379" s="22"/>
      <c r="W379" s="20"/>
      <c r="X379" s="22"/>
      <c r="Y379" s="20"/>
      <c r="Z379" s="22"/>
      <c r="AA379" s="20"/>
      <c r="AB379" s="22"/>
      <c r="AC379" s="20"/>
      <c r="AD379" s="22"/>
      <c r="AE379" s="20"/>
      <c r="AF379" s="22"/>
      <c r="AG379" s="20"/>
      <c r="AH379" s="22"/>
      <c r="AI379" s="20"/>
      <c r="AJ379" s="22"/>
      <c r="AK379" s="20"/>
      <c r="AL379" s="22"/>
      <c r="AM379" s="20"/>
      <c r="AN379" s="22"/>
      <c r="AO379" s="20"/>
      <c r="AP379" s="22"/>
      <c r="AQ379" s="20"/>
      <c r="AR379" s="22"/>
      <c r="AS379" s="20"/>
      <c r="AT379" s="22"/>
      <c r="AU379" s="20"/>
      <c r="AV379" s="22"/>
      <c r="AW379" s="20"/>
      <c r="AX379" s="22"/>
      <c r="AY379" s="20"/>
      <c r="AZ379" s="22"/>
      <c r="BA379" s="20"/>
      <c r="BB379" s="22"/>
      <c r="BC379" s="20"/>
      <c r="BD379" s="22"/>
      <c r="BE379" s="20"/>
      <c r="BF379" s="22"/>
      <c r="BG379" s="83"/>
      <c r="BH379" s="84"/>
      <c r="BI379" s="20"/>
      <c r="BJ379" s="95"/>
      <c r="BK379" s="20">
        <v>0</v>
      </c>
      <c r="BL379" s="21">
        <f t="shared" si="89"/>
        <v>0</v>
      </c>
      <c r="BM379" s="20"/>
      <c r="BN379" s="95">
        <f t="shared" si="79"/>
        <v>0</v>
      </c>
      <c r="BO379" s="20"/>
      <c r="BP379" s="21">
        <f t="shared" si="90"/>
        <v>0</v>
      </c>
      <c r="BQ379" s="20"/>
      <c r="BR379" s="22"/>
      <c r="BS379" s="20"/>
      <c r="BT379" s="22"/>
      <c r="BU379" s="20"/>
      <c r="BV379" s="22"/>
      <c r="BW379" s="20"/>
      <c r="BX379" s="22"/>
      <c r="BY379" s="20"/>
      <c r="BZ379" s="172"/>
      <c r="CA379" s="20"/>
      <c r="CB379" s="164"/>
      <c r="CC379" s="20"/>
      <c r="CD379" s="178"/>
      <c r="CE379" s="20"/>
      <c r="CF379" s="95"/>
      <c r="CG379" s="20"/>
      <c r="CH379" s="95"/>
      <c r="CI379" s="20"/>
      <c r="CJ379" s="22"/>
      <c r="CK379" s="20"/>
      <c r="CL379" s="22"/>
      <c r="CM379" s="20"/>
      <c r="CN379" s="22"/>
      <c r="CO379" s="20"/>
      <c r="CP379" s="22"/>
      <c r="CQ379" s="20"/>
      <c r="CR379" s="22"/>
      <c r="CS379" s="20"/>
      <c r="CT379" s="22"/>
      <c r="CU379" s="20"/>
      <c r="CV379" s="22"/>
      <c r="CW379" s="20"/>
      <c r="CX379" s="22"/>
      <c r="CY379" s="20"/>
      <c r="CZ379" s="22"/>
      <c r="DA379" s="20"/>
      <c r="DB379" s="22"/>
      <c r="DC379" s="20"/>
      <c r="DD379" s="22"/>
      <c r="DE379" s="20"/>
      <c r="DF379" s="22"/>
      <c r="DG379" s="20"/>
      <c r="DH379" s="22"/>
      <c r="DI379" s="20"/>
      <c r="DJ379" s="22"/>
      <c r="DK379" s="20"/>
      <c r="DL379" s="22"/>
      <c r="DM379" s="20"/>
      <c r="DN379" s="22"/>
      <c r="DO379" s="20"/>
      <c r="DP379" s="22"/>
      <c r="DQ379" s="20"/>
      <c r="DR379" s="22"/>
      <c r="DS379" s="20"/>
      <c r="DT379" s="22"/>
      <c r="DU379" s="20"/>
      <c r="DV379" s="22"/>
      <c r="DW379" s="20"/>
      <c r="DX379" s="22"/>
      <c r="DY379" s="20"/>
      <c r="DZ379" s="22"/>
      <c r="EA379" s="23">
        <f t="shared" si="84"/>
        <v>0</v>
      </c>
      <c r="EB379" s="21">
        <f t="shared" si="80"/>
        <v>0</v>
      </c>
      <c r="EC379" s="193" t="e">
        <f t="shared" si="81"/>
        <v>#REF!</v>
      </c>
      <c r="ED379" s="193">
        <f t="shared" si="82"/>
        <v>0</v>
      </c>
      <c r="EE379" s="194">
        <f t="shared" si="85"/>
        <v>2</v>
      </c>
      <c r="EG379" s="13" t="s">
        <v>1084</v>
      </c>
      <c r="EH379" s="13" t="s">
        <v>1085</v>
      </c>
      <c r="EI379" s="13" t="s">
        <v>382</v>
      </c>
      <c r="EJ379" s="13">
        <v>2</v>
      </c>
      <c r="EK379" s="13">
        <v>470250000</v>
      </c>
    </row>
    <row r="380" spans="1:141" ht="15" customHeight="1">
      <c r="A380" s="196" t="str">
        <f t="shared" si="92"/>
        <v>12.9.2</v>
      </c>
      <c r="B380" s="253" t="str">
        <f t="shared" si="92"/>
        <v>Bomba de recirculacion dual 672 gpm @ 60 ft c.a, 440/480V-3ph-60Hz, incluye variador de frecuencia</v>
      </c>
      <c r="C380" s="196" t="str">
        <f t="shared" si="92"/>
        <v>Und</v>
      </c>
      <c r="D380" s="196">
        <f t="shared" si="92"/>
        <v>1</v>
      </c>
      <c r="E380" s="196">
        <f t="shared" si="92"/>
        <v>34402500</v>
      </c>
      <c r="F380" s="197">
        <f t="shared" si="83"/>
        <v>34402500</v>
      </c>
      <c r="G380" s="20"/>
      <c r="H380" s="21">
        <f t="shared" si="86"/>
        <v>0</v>
      </c>
      <c r="I380" s="20"/>
      <c r="J380" s="21">
        <f t="shared" si="87"/>
        <v>0</v>
      </c>
      <c r="K380" s="20"/>
      <c r="L380" s="21">
        <f t="shared" si="88"/>
        <v>0</v>
      </c>
      <c r="M380" s="20"/>
      <c r="N380" s="33">
        <f t="shared" si="91"/>
        <v>0</v>
      </c>
      <c r="O380" s="20"/>
      <c r="P380" s="22"/>
      <c r="Q380" s="20"/>
      <c r="R380" s="22"/>
      <c r="S380" s="20"/>
      <c r="T380" s="22"/>
      <c r="U380" s="20"/>
      <c r="V380" s="22"/>
      <c r="W380" s="20"/>
      <c r="X380" s="22"/>
      <c r="Y380" s="20"/>
      <c r="Z380" s="22"/>
      <c r="AA380" s="20"/>
      <c r="AB380" s="22"/>
      <c r="AC380" s="20"/>
      <c r="AD380" s="22"/>
      <c r="AE380" s="20"/>
      <c r="AF380" s="22"/>
      <c r="AG380" s="20"/>
      <c r="AH380" s="22"/>
      <c r="AI380" s="20"/>
      <c r="AJ380" s="22"/>
      <c r="AK380" s="20"/>
      <c r="AL380" s="22"/>
      <c r="AM380" s="20"/>
      <c r="AN380" s="22"/>
      <c r="AO380" s="20"/>
      <c r="AP380" s="22"/>
      <c r="AQ380" s="20"/>
      <c r="AR380" s="22"/>
      <c r="AS380" s="20"/>
      <c r="AT380" s="22"/>
      <c r="AU380" s="20"/>
      <c r="AV380" s="22"/>
      <c r="AW380" s="20"/>
      <c r="AX380" s="22"/>
      <c r="AY380" s="20"/>
      <c r="AZ380" s="22"/>
      <c r="BA380" s="20"/>
      <c r="BB380" s="22"/>
      <c r="BC380" s="20"/>
      <c r="BD380" s="22"/>
      <c r="BE380" s="20"/>
      <c r="BF380" s="22"/>
      <c r="BG380" s="83"/>
      <c r="BH380" s="84"/>
      <c r="BI380" s="20"/>
      <c r="BJ380" s="95"/>
      <c r="BK380" s="20">
        <v>0</v>
      </c>
      <c r="BL380" s="21">
        <f t="shared" si="89"/>
        <v>0</v>
      </c>
      <c r="BM380" s="20"/>
      <c r="BN380" s="95">
        <f t="shared" si="79"/>
        <v>0</v>
      </c>
      <c r="BO380" s="20"/>
      <c r="BP380" s="21">
        <f t="shared" si="90"/>
        <v>0</v>
      </c>
      <c r="BQ380" s="20"/>
      <c r="BR380" s="22"/>
      <c r="BS380" s="20"/>
      <c r="BT380" s="22"/>
      <c r="BU380" s="20"/>
      <c r="BV380" s="22"/>
      <c r="BW380" s="20"/>
      <c r="BX380" s="22"/>
      <c r="BY380" s="20"/>
      <c r="BZ380" s="172"/>
      <c r="CA380" s="20"/>
      <c r="CB380" s="164"/>
      <c r="CC380" s="20"/>
      <c r="CD380" s="178"/>
      <c r="CE380" s="20"/>
      <c r="CF380" s="95"/>
      <c r="CG380" s="20"/>
      <c r="CH380" s="95"/>
      <c r="CI380" s="20"/>
      <c r="CJ380" s="22"/>
      <c r="CK380" s="20"/>
      <c r="CL380" s="22"/>
      <c r="CM380" s="20"/>
      <c r="CN380" s="22"/>
      <c r="CO380" s="20"/>
      <c r="CP380" s="22"/>
      <c r="CQ380" s="20"/>
      <c r="CR380" s="22"/>
      <c r="CS380" s="20"/>
      <c r="CT380" s="22"/>
      <c r="CU380" s="20"/>
      <c r="CV380" s="22"/>
      <c r="CW380" s="20"/>
      <c r="CX380" s="22"/>
      <c r="CY380" s="20"/>
      <c r="CZ380" s="22"/>
      <c r="DA380" s="20"/>
      <c r="DB380" s="22"/>
      <c r="DC380" s="20"/>
      <c r="DD380" s="22"/>
      <c r="DE380" s="20"/>
      <c r="DF380" s="22"/>
      <c r="DG380" s="20"/>
      <c r="DH380" s="22"/>
      <c r="DI380" s="20"/>
      <c r="DJ380" s="22"/>
      <c r="DK380" s="20"/>
      <c r="DL380" s="22"/>
      <c r="DM380" s="20"/>
      <c r="DN380" s="22"/>
      <c r="DO380" s="20"/>
      <c r="DP380" s="22"/>
      <c r="DQ380" s="20"/>
      <c r="DR380" s="22"/>
      <c r="DS380" s="20"/>
      <c r="DT380" s="22"/>
      <c r="DU380" s="20"/>
      <c r="DV380" s="22"/>
      <c r="DW380" s="20"/>
      <c r="DX380" s="22"/>
      <c r="DY380" s="20"/>
      <c r="DZ380" s="22"/>
      <c r="EA380" s="23">
        <f t="shared" si="84"/>
        <v>0</v>
      </c>
      <c r="EB380" s="21">
        <f t="shared" si="80"/>
        <v>0</v>
      </c>
      <c r="EC380" s="193" t="e">
        <f t="shared" si="81"/>
        <v>#REF!</v>
      </c>
      <c r="ED380" s="193">
        <f t="shared" si="82"/>
        <v>0</v>
      </c>
      <c r="EE380" s="194">
        <f t="shared" si="85"/>
        <v>1</v>
      </c>
      <c r="EG380" s="13" t="s">
        <v>1086</v>
      </c>
      <c r="EH380" s="13" t="s">
        <v>1087</v>
      </c>
      <c r="EI380" s="13" t="s">
        <v>382</v>
      </c>
      <c r="EJ380" s="13">
        <v>1</v>
      </c>
      <c r="EK380" s="13">
        <v>34402500</v>
      </c>
    </row>
    <row r="381" spans="1:141" ht="15" customHeight="1">
      <c r="A381" s="196" t="str">
        <f t="shared" si="92"/>
        <v>12.9.3</v>
      </c>
      <c r="B381" s="253" t="str">
        <f t="shared" si="92"/>
        <v>Bomba de recirculacion dual 240 gpm @ 60 ft c.a, 440/480V-3ph-60Hz, incluye variador de frecuencia</v>
      </c>
      <c r="C381" s="196" t="str">
        <f t="shared" si="92"/>
        <v>Und</v>
      </c>
      <c r="D381" s="196">
        <f t="shared" si="92"/>
        <v>1</v>
      </c>
      <c r="E381" s="196">
        <f t="shared" si="92"/>
        <v>32165100</v>
      </c>
      <c r="F381" s="197">
        <f t="shared" si="83"/>
        <v>32165100</v>
      </c>
      <c r="G381" s="20"/>
      <c r="H381" s="21">
        <f t="shared" si="86"/>
        <v>0</v>
      </c>
      <c r="I381" s="20"/>
      <c r="J381" s="21">
        <f t="shared" si="87"/>
        <v>0</v>
      </c>
      <c r="K381" s="20"/>
      <c r="L381" s="21">
        <f t="shared" si="88"/>
        <v>0</v>
      </c>
      <c r="M381" s="20"/>
      <c r="N381" s="33">
        <f t="shared" si="91"/>
        <v>0</v>
      </c>
      <c r="O381" s="20"/>
      <c r="P381" s="22"/>
      <c r="Q381" s="20"/>
      <c r="R381" s="22"/>
      <c r="S381" s="20"/>
      <c r="T381" s="22"/>
      <c r="U381" s="20"/>
      <c r="V381" s="22"/>
      <c r="W381" s="20"/>
      <c r="X381" s="22"/>
      <c r="Y381" s="20"/>
      <c r="Z381" s="22"/>
      <c r="AA381" s="20"/>
      <c r="AB381" s="22"/>
      <c r="AC381" s="20"/>
      <c r="AD381" s="22"/>
      <c r="AE381" s="20"/>
      <c r="AF381" s="22"/>
      <c r="AG381" s="20"/>
      <c r="AH381" s="22"/>
      <c r="AI381" s="20"/>
      <c r="AJ381" s="22"/>
      <c r="AK381" s="20"/>
      <c r="AL381" s="22"/>
      <c r="AM381" s="20"/>
      <c r="AN381" s="22"/>
      <c r="AO381" s="20"/>
      <c r="AP381" s="22"/>
      <c r="AQ381" s="20"/>
      <c r="AR381" s="22"/>
      <c r="AS381" s="20"/>
      <c r="AT381" s="22"/>
      <c r="AU381" s="20"/>
      <c r="AV381" s="22"/>
      <c r="AW381" s="20"/>
      <c r="AX381" s="22"/>
      <c r="AY381" s="20"/>
      <c r="AZ381" s="22"/>
      <c r="BA381" s="20"/>
      <c r="BB381" s="22"/>
      <c r="BC381" s="20"/>
      <c r="BD381" s="22"/>
      <c r="BE381" s="20"/>
      <c r="BF381" s="22"/>
      <c r="BG381" s="83"/>
      <c r="BH381" s="84"/>
      <c r="BI381" s="20"/>
      <c r="BJ381" s="95"/>
      <c r="BK381" s="20">
        <v>0</v>
      </c>
      <c r="BL381" s="21">
        <f t="shared" si="89"/>
        <v>0</v>
      </c>
      <c r="BM381" s="20"/>
      <c r="BN381" s="95">
        <f t="shared" si="79"/>
        <v>0</v>
      </c>
      <c r="BO381" s="20"/>
      <c r="BP381" s="21">
        <f t="shared" si="90"/>
        <v>0</v>
      </c>
      <c r="BQ381" s="20"/>
      <c r="BR381" s="22"/>
      <c r="BS381" s="20"/>
      <c r="BT381" s="22"/>
      <c r="BU381" s="20"/>
      <c r="BV381" s="22"/>
      <c r="BW381" s="20"/>
      <c r="BX381" s="22"/>
      <c r="BY381" s="20"/>
      <c r="BZ381" s="172"/>
      <c r="CA381" s="20"/>
      <c r="CB381" s="164"/>
      <c r="CC381" s="20"/>
      <c r="CD381" s="178"/>
      <c r="CE381" s="20"/>
      <c r="CF381" s="95"/>
      <c r="CG381" s="20"/>
      <c r="CH381" s="95"/>
      <c r="CI381" s="20"/>
      <c r="CJ381" s="22"/>
      <c r="CK381" s="20"/>
      <c r="CL381" s="22"/>
      <c r="CM381" s="20"/>
      <c r="CN381" s="22"/>
      <c r="CO381" s="20"/>
      <c r="CP381" s="22"/>
      <c r="CQ381" s="20"/>
      <c r="CR381" s="22"/>
      <c r="CS381" s="20"/>
      <c r="CT381" s="22"/>
      <c r="CU381" s="20"/>
      <c r="CV381" s="22"/>
      <c r="CW381" s="20"/>
      <c r="CX381" s="22"/>
      <c r="CY381" s="20"/>
      <c r="CZ381" s="22"/>
      <c r="DA381" s="20"/>
      <c r="DB381" s="22"/>
      <c r="DC381" s="20"/>
      <c r="DD381" s="22"/>
      <c r="DE381" s="20"/>
      <c r="DF381" s="22"/>
      <c r="DG381" s="20"/>
      <c r="DH381" s="22"/>
      <c r="DI381" s="20"/>
      <c r="DJ381" s="22"/>
      <c r="DK381" s="20"/>
      <c r="DL381" s="22"/>
      <c r="DM381" s="20"/>
      <c r="DN381" s="22"/>
      <c r="DO381" s="20"/>
      <c r="DP381" s="22"/>
      <c r="DQ381" s="20"/>
      <c r="DR381" s="22"/>
      <c r="DS381" s="20"/>
      <c r="DT381" s="22"/>
      <c r="DU381" s="20"/>
      <c r="DV381" s="22"/>
      <c r="DW381" s="20"/>
      <c r="DX381" s="22"/>
      <c r="DY381" s="20"/>
      <c r="DZ381" s="22"/>
      <c r="EA381" s="23">
        <f t="shared" si="84"/>
        <v>0</v>
      </c>
      <c r="EB381" s="21">
        <f t="shared" si="80"/>
        <v>0</v>
      </c>
      <c r="EC381" s="193" t="e">
        <f t="shared" si="81"/>
        <v>#REF!</v>
      </c>
      <c r="ED381" s="193">
        <f t="shared" si="82"/>
        <v>0</v>
      </c>
      <c r="EE381" s="194">
        <f t="shared" si="85"/>
        <v>1</v>
      </c>
      <c r="EG381" s="13" t="s">
        <v>1088</v>
      </c>
      <c r="EH381" s="13" t="s">
        <v>1089</v>
      </c>
      <c r="EI381" s="13" t="s">
        <v>382</v>
      </c>
      <c r="EJ381" s="13">
        <v>1</v>
      </c>
      <c r="EK381" s="13">
        <v>32165100</v>
      </c>
    </row>
    <row r="382" spans="1:141" ht="18">
      <c r="A382" s="196" t="str">
        <f t="shared" si="92"/>
        <v>12.9.4</v>
      </c>
      <c r="B382" s="253" t="str">
        <f t="shared" si="92"/>
        <v>Unidad manejadora doble pared, 120 kBtu/hr, 24.0 gpm, 440/480V-3Ph-60Hz</v>
      </c>
      <c r="C382" s="196" t="str">
        <f t="shared" si="92"/>
        <v>Und</v>
      </c>
      <c r="D382" s="196">
        <f t="shared" si="92"/>
        <v>1</v>
      </c>
      <c r="E382" s="196">
        <f t="shared" si="92"/>
        <v>24750000</v>
      </c>
      <c r="F382" s="197">
        <f t="shared" si="83"/>
        <v>24750000</v>
      </c>
      <c r="G382" s="20"/>
      <c r="H382" s="21">
        <f t="shared" si="86"/>
        <v>0</v>
      </c>
      <c r="I382" s="20"/>
      <c r="J382" s="21">
        <f t="shared" si="87"/>
        <v>0</v>
      </c>
      <c r="K382" s="20"/>
      <c r="L382" s="21">
        <f t="shared" si="88"/>
        <v>0</v>
      </c>
      <c r="M382" s="20"/>
      <c r="N382" s="33">
        <f t="shared" si="91"/>
        <v>0</v>
      </c>
      <c r="O382" s="20"/>
      <c r="P382" s="22"/>
      <c r="Q382" s="20"/>
      <c r="R382" s="22"/>
      <c r="S382" s="20"/>
      <c r="T382" s="22"/>
      <c r="U382" s="20"/>
      <c r="V382" s="22"/>
      <c r="W382" s="20"/>
      <c r="X382" s="22"/>
      <c r="Y382" s="20"/>
      <c r="Z382" s="22"/>
      <c r="AA382" s="20"/>
      <c r="AB382" s="22"/>
      <c r="AC382" s="20"/>
      <c r="AD382" s="22"/>
      <c r="AE382" s="20"/>
      <c r="AF382" s="22"/>
      <c r="AG382" s="20"/>
      <c r="AH382" s="22"/>
      <c r="AI382" s="20"/>
      <c r="AJ382" s="22"/>
      <c r="AK382" s="20"/>
      <c r="AL382" s="22"/>
      <c r="AM382" s="20"/>
      <c r="AN382" s="22"/>
      <c r="AO382" s="20"/>
      <c r="AP382" s="22"/>
      <c r="AQ382" s="20"/>
      <c r="AR382" s="22"/>
      <c r="AS382" s="20"/>
      <c r="AT382" s="22"/>
      <c r="AU382" s="20"/>
      <c r="AV382" s="22"/>
      <c r="AW382" s="20"/>
      <c r="AX382" s="22"/>
      <c r="AY382" s="20"/>
      <c r="AZ382" s="22"/>
      <c r="BA382" s="20"/>
      <c r="BB382" s="22"/>
      <c r="BC382" s="20"/>
      <c r="BD382" s="22"/>
      <c r="BE382" s="20"/>
      <c r="BF382" s="22"/>
      <c r="BG382" s="83"/>
      <c r="BH382" s="84"/>
      <c r="BI382" s="20"/>
      <c r="BJ382" s="95"/>
      <c r="BK382" s="20">
        <v>0</v>
      </c>
      <c r="BL382" s="21">
        <f t="shared" si="89"/>
        <v>0</v>
      </c>
      <c r="BM382" s="20"/>
      <c r="BN382" s="95">
        <f t="shared" si="79"/>
        <v>0</v>
      </c>
      <c r="BO382" s="20"/>
      <c r="BP382" s="21">
        <f t="shared" si="90"/>
        <v>0</v>
      </c>
      <c r="BQ382" s="20"/>
      <c r="BR382" s="22"/>
      <c r="BS382" s="20"/>
      <c r="BT382" s="22"/>
      <c r="BU382" s="20"/>
      <c r="BV382" s="22"/>
      <c r="BW382" s="20"/>
      <c r="BX382" s="22"/>
      <c r="BY382" s="20"/>
      <c r="BZ382" s="172"/>
      <c r="CA382" s="20"/>
      <c r="CB382" s="164"/>
      <c r="CC382" s="20"/>
      <c r="CD382" s="178"/>
      <c r="CE382" s="20"/>
      <c r="CF382" s="95"/>
      <c r="CG382" s="20"/>
      <c r="CH382" s="95"/>
      <c r="CI382" s="20"/>
      <c r="CJ382" s="22"/>
      <c r="CK382" s="20"/>
      <c r="CL382" s="22"/>
      <c r="CM382" s="20"/>
      <c r="CN382" s="22"/>
      <c r="CO382" s="20"/>
      <c r="CP382" s="22"/>
      <c r="CQ382" s="20"/>
      <c r="CR382" s="22"/>
      <c r="CS382" s="20"/>
      <c r="CT382" s="22"/>
      <c r="CU382" s="20"/>
      <c r="CV382" s="22"/>
      <c r="CW382" s="20"/>
      <c r="CX382" s="22"/>
      <c r="CY382" s="20"/>
      <c r="CZ382" s="22"/>
      <c r="DA382" s="20"/>
      <c r="DB382" s="22"/>
      <c r="DC382" s="20"/>
      <c r="DD382" s="22"/>
      <c r="DE382" s="20"/>
      <c r="DF382" s="22"/>
      <c r="DG382" s="20"/>
      <c r="DH382" s="22"/>
      <c r="DI382" s="20"/>
      <c r="DJ382" s="22"/>
      <c r="DK382" s="20"/>
      <c r="DL382" s="22"/>
      <c r="DM382" s="20"/>
      <c r="DN382" s="22"/>
      <c r="DO382" s="20"/>
      <c r="DP382" s="22"/>
      <c r="DQ382" s="20"/>
      <c r="DR382" s="22"/>
      <c r="DS382" s="20"/>
      <c r="DT382" s="22"/>
      <c r="DU382" s="20"/>
      <c r="DV382" s="22"/>
      <c r="DW382" s="20"/>
      <c r="DX382" s="22"/>
      <c r="DY382" s="20"/>
      <c r="DZ382" s="22"/>
      <c r="EA382" s="23">
        <f t="shared" si="84"/>
        <v>0</v>
      </c>
      <c r="EB382" s="21">
        <f t="shared" si="80"/>
        <v>0</v>
      </c>
      <c r="EC382" s="193" t="e">
        <f t="shared" si="81"/>
        <v>#REF!</v>
      </c>
      <c r="ED382" s="193">
        <f t="shared" si="82"/>
        <v>0</v>
      </c>
      <c r="EE382" s="194">
        <f t="shared" si="85"/>
        <v>1</v>
      </c>
      <c r="EG382" s="13" t="s">
        <v>1090</v>
      </c>
      <c r="EH382" s="13" t="s">
        <v>1091</v>
      </c>
      <c r="EI382" s="13" t="s">
        <v>382</v>
      </c>
      <c r="EJ382" s="13">
        <v>1</v>
      </c>
      <c r="EK382" s="13">
        <v>24750000</v>
      </c>
    </row>
    <row r="383" spans="1:141" ht="18" customHeight="1">
      <c r="A383" s="196" t="str">
        <f t="shared" si="92"/>
        <v>12.9.5</v>
      </c>
      <c r="B383" s="253" t="str">
        <f t="shared" si="92"/>
        <v>Unidad manejadora doble pared, 180 kBtu/hr, 36.0 gpm, 440/480V-3Ph-60Hz</v>
      </c>
      <c r="C383" s="196" t="str">
        <f t="shared" si="92"/>
        <v>Und</v>
      </c>
      <c r="D383" s="196">
        <f t="shared" si="92"/>
        <v>6</v>
      </c>
      <c r="E383" s="196">
        <f t="shared" si="92"/>
        <v>37125000</v>
      </c>
      <c r="F383" s="197">
        <f t="shared" si="83"/>
        <v>222750000</v>
      </c>
      <c r="G383" s="20"/>
      <c r="H383" s="21">
        <f t="shared" si="86"/>
        <v>0</v>
      </c>
      <c r="I383" s="20"/>
      <c r="J383" s="21">
        <f t="shared" si="87"/>
        <v>0</v>
      </c>
      <c r="K383" s="20"/>
      <c r="L383" s="21">
        <f t="shared" si="88"/>
        <v>0</v>
      </c>
      <c r="M383" s="20"/>
      <c r="N383" s="33">
        <f t="shared" si="91"/>
        <v>0</v>
      </c>
      <c r="O383" s="20"/>
      <c r="P383" s="22"/>
      <c r="Q383" s="20"/>
      <c r="R383" s="22"/>
      <c r="S383" s="20"/>
      <c r="T383" s="22"/>
      <c r="U383" s="20"/>
      <c r="V383" s="22"/>
      <c r="W383" s="20"/>
      <c r="X383" s="22"/>
      <c r="Y383" s="20"/>
      <c r="Z383" s="22"/>
      <c r="AA383" s="20"/>
      <c r="AB383" s="22"/>
      <c r="AC383" s="20"/>
      <c r="AD383" s="22"/>
      <c r="AE383" s="20"/>
      <c r="AF383" s="22"/>
      <c r="AG383" s="20"/>
      <c r="AH383" s="22"/>
      <c r="AI383" s="20"/>
      <c r="AJ383" s="22"/>
      <c r="AK383" s="20"/>
      <c r="AL383" s="22"/>
      <c r="AM383" s="20"/>
      <c r="AN383" s="22"/>
      <c r="AO383" s="20"/>
      <c r="AP383" s="22"/>
      <c r="AQ383" s="20"/>
      <c r="AR383" s="22"/>
      <c r="AS383" s="20"/>
      <c r="AT383" s="22"/>
      <c r="AU383" s="20"/>
      <c r="AV383" s="22"/>
      <c r="AW383" s="20"/>
      <c r="AX383" s="22"/>
      <c r="AY383" s="20"/>
      <c r="AZ383" s="22"/>
      <c r="BA383" s="20"/>
      <c r="BB383" s="22"/>
      <c r="BC383" s="20"/>
      <c r="BD383" s="22"/>
      <c r="BE383" s="20"/>
      <c r="BF383" s="22"/>
      <c r="BG383" s="83"/>
      <c r="BH383" s="84"/>
      <c r="BI383" s="20"/>
      <c r="BJ383" s="95"/>
      <c r="BK383" s="20">
        <v>0</v>
      </c>
      <c r="BL383" s="21">
        <f t="shared" si="89"/>
        <v>0</v>
      </c>
      <c r="BM383" s="20"/>
      <c r="BN383" s="95">
        <f t="shared" si="79"/>
        <v>0</v>
      </c>
      <c r="BO383" s="20"/>
      <c r="BP383" s="21">
        <f t="shared" si="90"/>
        <v>0</v>
      </c>
      <c r="BQ383" s="20"/>
      <c r="BR383" s="22"/>
      <c r="BS383" s="20"/>
      <c r="BT383" s="22"/>
      <c r="BU383" s="20"/>
      <c r="BV383" s="22"/>
      <c r="BW383" s="20"/>
      <c r="BX383" s="22"/>
      <c r="BY383" s="20"/>
      <c r="BZ383" s="172"/>
      <c r="CA383" s="20"/>
      <c r="CB383" s="164"/>
      <c r="CC383" s="20"/>
      <c r="CD383" s="178"/>
      <c r="CE383" s="20"/>
      <c r="CF383" s="95"/>
      <c r="CG383" s="20"/>
      <c r="CH383" s="95"/>
      <c r="CI383" s="20"/>
      <c r="CJ383" s="22"/>
      <c r="CK383" s="20"/>
      <c r="CL383" s="22"/>
      <c r="CM383" s="20"/>
      <c r="CN383" s="22"/>
      <c r="CO383" s="20"/>
      <c r="CP383" s="22"/>
      <c r="CQ383" s="20"/>
      <c r="CR383" s="22"/>
      <c r="CS383" s="20"/>
      <c r="CT383" s="22"/>
      <c r="CU383" s="20"/>
      <c r="CV383" s="22"/>
      <c r="CW383" s="20"/>
      <c r="CX383" s="22"/>
      <c r="CY383" s="20"/>
      <c r="CZ383" s="22"/>
      <c r="DA383" s="20"/>
      <c r="DB383" s="22"/>
      <c r="DC383" s="20"/>
      <c r="DD383" s="22"/>
      <c r="DE383" s="20"/>
      <c r="DF383" s="22"/>
      <c r="DG383" s="20"/>
      <c r="DH383" s="22"/>
      <c r="DI383" s="20"/>
      <c r="DJ383" s="22"/>
      <c r="DK383" s="20"/>
      <c r="DL383" s="22"/>
      <c r="DM383" s="20"/>
      <c r="DN383" s="22"/>
      <c r="DO383" s="20"/>
      <c r="DP383" s="22"/>
      <c r="DQ383" s="20"/>
      <c r="DR383" s="22"/>
      <c r="DS383" s="20"/>
      <c r="DT383" s="22"/>
      <c r="DU383" s="20"/>
      <c r="DV383" s="22"/>
      <c r="DW383" s="20"/>
      <c r="DX383" s="22"/>
      <c r="DY383" s="20"/>
      <c r="DZ383" s="22"/>
      <c r="EA383" s="23">
        <f t="shared" si="84"/>
        <v>0</v>
      </c>
      <c r="EB383" s="21">
        <f t="shared" si="80"/>
        <v>0</v>
      </c>
      <c r="EC383" s="193" t="e">
        <f t="shared" si="81"/>
        <v>#REF!</v>
      </c>
      <c r="ED383" s="193">
        <f t="shared" si="82"/>
        <v>0</v>
      </c>
      <c r="EE383" s="194">
        <f t="shared" si="85"/>
        <v>6</v>
      </c>
      <c r="EG383" s="13" t="s">
        <v>1092</v>
      </c>
      <c r="EH383" s="13" t="s">
        <v>1093</v>
      </c>
      <c r="EI383" s="13" t="s">
        <v>382</v>
      </c>
      <c r="EJ383" s="13">
        <v>6</v>
      </c>
      <c r="EK383" s="13">
        <v>37125000</v>
      </c>
    </row>
    <row r="384" spans="1:141" ht="18">
      <c r="A384" s="196" t="str">
        <f t="shared" si="92"/>
        <v>12.9.6</v>
      </c>
      <c r="B384" s="253" t="str">
        <f t="shared" si="92"/>
        <v>Unidad manejadora doble pared, 240 kBtu/hr, 48.0 gpm, 440/480V-3Ph-60Hz</v>
      </c>
      <c r="C384" s="196" t="str">
        <f t="shared" si="92"/>
        <v>Und</v>
      </c>
      <c r="D384" s="196">
        <f t="shared" si="92"/>
        <v>2</v>
      </c>
      <c r="E384" s="196">
        <f t="shared" si="92"/>
        <v>39055500</v>
      </c>
      <c r="F384" s="197">
        <f t="shared" si="83"/>
        <v>78111000</v>
      </c>
      <c r="G384" s="20"/>
      <c r="H384" s="21">
        <f t="shared" si="86"/>
        <v>0</v>
      </c>
      <c r="I384" s="20"/>
      <c r="J384" s="21">
        <f t="shared" si="87"/>
        <v>0</v>
      </c>
      <c r="K384" s="20"/>
      <c r="L384" s="21">
        <f t="shared" si="88"/>
        <v>0</v>
      </c>
      <c r="M384" s="20"/>
      <c r="N384" s="33">
        <f t="shared" si="91"/>
        <v>0</v>
      </c>
      <c r="O384" s="20"/>
      <c r="P384" s="22"/>
      <c r="Q384" s="20"/>
      <c r="R384" s="22"/>
      <c r="S384" s="20"/>
      <c r="T384" s="22"/>
      <c r="U384" s="20"/>
      <c r="V384" s="22"/>
      <c r="W384" s="20"/>
      <c r="X384" s="22"/>
      <c r="Y384" s="20"/>
      <c r="Z384" s="22"/>
      <c r="AA384" s="20"/>
      <c r="AB384" s="22"/>
      <c r="AC384" s="20"/>
      <c r="AD384" s="22"/>
      <c r="AE384" s="20"/>
      <c r="AF384" s="22"/>
      <c r="AG384" s="20"/>
      <c r="AH384" s="22"/>
      <c r="AI384" s="20"/>
      <c r="AJ384" s="22"/>
      <c r="AK384" s="20"/>
      <c r="AL384" s="22"/>
      <c r="AM384" s="20"/>
      <c r="AN384" s="22"/>
      <c r="AO384" s="20"/>
      <c r="AP384" s="22"/>
      <c r="AQ384" s="20"/>
      <c r="AR384" s="22"/>
      <c r="AS384" s="20"/>
      <c r="AT384" s="22"/>
      <c r="AU384" s="20"/>
      <c r="AV384" s="22"/>
      <c r="AW384" s="20"/>
      <c r="AX384" s="22"/>
      <c r="AY384" s="20"/>
      <c r="AZ384" s="22"/>
      <c r="BA384" s="20"/>
      <c r="BB384" s="22"/>
      <c r="BC384" s="20"/>
      <c r="BD384" s="22"/>
      <c r="BE384" s="20"/>
      <c r="BF384" s="22"/>
      <c r="BG384" s="83"/>
      <c r="BH384" s="84"/>
      <c r="BI384" s="20"/>
      <c r="BJ384" s="95"/>
      <c r="BK384" s="20">
        <v>0</v>
      </c>
      <c r="BL384" s="21">
        <f t="shared" si="89"/>
        <v>0</v>
      </c>
      <c r="BM384" s="20"/>
      <c r="BN384" s="95">
        <f t="shared" si="79"/>
        <v>0</v>
      </c>
      <c r="BO384" s="20"/>
      <c r="BP384" s="21">
        <f t="shared" si="90"/>
        <v>0</v>
      </c>
      <c r="BQ384" s="20"/>
      <c r="BR384" s="22"/>
      <c r="BS384" s="20"/>
      <c r="BT384" s="22"/>
      <c r="BU384" s="20"/>
      <c r="BV384" s="22"/>
      <c r="BW384" s="20"/>
      <c r="BX384" s="22"/>
      <c r="BY384" s="20"/>
      <c r="BZ384" s="172"/>
      <c r="CA384" s="20"/>
      <c r="CB384" s="164"/>
      <c r="CC384" s="20"/>
      <c r="CD384" s="178"/>
      <c r="CE384" s="20"/>
      <c r="CF384" s="95"/>
      <c r="CG384" s="20"/>
      <c r="CH384" s="95"/>
      <c r="CI384" s="20"/>
      <c r="CJ384" s="22"/>
      <c r="CK384" s="20"/>
      <c r="CL384" s="22"/>
      <c r="CM384" s="20"/>
      <c r="CN384" s="22"/>
      <c r="CO384" s="20"/>
      <c r="CP384" s="22"/>
      <c r="CQ384" s="20"/>
      <c r="CR384" s="22"/>
      <c r="CS384" s="20"/>
      <c r="CT384" s="22"/>
      <c r="CU384" s="20"/>
      <c r="CV384" s="22"/>
      <c r="CW384" s="20"/>
      <c r="CX384" s="22"/>
      <c r="CY384" s="20"/>
      <c r="CZ384" s="22"/>
      <c r="DA384" s="20"/>
      <c r="DB384" s="22"/>
      <c r="DC384" s="20"/>
      <c r="DD384" s="22"/>
      <c r="DE384" s="20"/>
      <c r="DF384" s="22"/>
      <c r="DG384" s="20"/>
      <c r="DH384" s="22"/>
      <c r="DI384" s="20"/>
      <c r="DJ384" s="22"/>
      <c r="DK384" s="20"/>
      <c r="DL384" s="22"/>
      <c r="DM384" s="20"/>
      <c r="DN384" s="22"/>
      <c r="DO384" s="20"/>
      <c r="DP384" s="22"/>
      <c r="DQ384" s="20"/>
      <c r="DR384" s="22"/>
      <c r="DS384" s="20"/>
      <c r="DT384" s="22"/>
      <c r="DU384" s="20"/>
      <c r="DV384" s="22"/>
      <c r="DW384" s="20"/>
      <c r="DX384" s="22"/>
      <c r="DY384" s="20"/>
      <c r="DZ384" s="22"/>
      <c r="EA384" s="23">
        <f t="shared" si="84"/>
        <v>0</v>
      </c>
      <c r="EB384" s="21">
        <f t="shared" si="80"/>
        <v>0</v>
      </c>
      <c r="EC384" s="193" t="e">
        <f t="shared" si="81"/>
        <v>#REF!</v>
      </c>
      <c r="ED384" s="193">
        <f t="shared" si="82"/>
        <v>0</v>
      </c>
      <c r="EE384" s="194">
        <f t="shared" si="85"/>
        <v>2</v>
      </c>
      <c r="EG384" s="13" t="s">
        <v>1094</v>
      </c>
      <c r="EH384" s="13" t="s">
        <v>1095</v>
      </c>
      <c r="EI384" s="13" t="s">
        <v>382</v>
      </c>
      <c r="EJ384" s="13">
        <v>2</v>
      </c>
      <c r="EK384" s="13">
        <v>39055500</v>
      </c>
    </row>
    <row r="385" spans="1:141" ht="18" customHeight="1">
      <c r="A385" s="196" t="str">
        <f t="shared" si="92"/>
        <v>12.9.7</v>
      </c>
      <c r="B385" s="253" t="str">
        <f t="shared" si="92"/>
        <v>Unidad manejadora doble pared, 300 kBtu/hr, 60.0 gpm, 440/480V-3Ph-60Hz</v>
      </c>
      <c r="C385" s="196" t="str">
        <f t="shared" si="92"/>
        <v>Und</v>
      </c>
      <c r="D385" s="196">
        <f t="shared" si="92"/>
        <v>6</v>
      </c>
      <c r="E385" s="196">
        <f t="shared" si="92"/>
        <v>42322500</v>
      </c>
      <c r="F385" s="197">
        <f t="shared" si="83"/>
        <v>253935000</v>
      </c>
      <c r="G385" s="20"/>
      <c r="H385" s="21">
        <f t="shared" si="86"/>
        <v>0</v>
      </c>
      <c r="I385" s="20"/>
      <c r="J385" s="21">
        <f t="shared" si="87"/>
        <v>0</v>
      </c>
      <c r="K385" s="20"/>
      <c r="L385" s="21">
        <f t="shared" si="88"/>
        <v>0</v>
      </c>
      <c r="M385" s="20"/>
      <c r="N385" s="33">
        <f t="shared" si="91"/>
        <v>0</v>
      </c>
      <c r="O385" s="20"/>
      <c r="P385" s="22"/>
      <c r="Q385" s="20"/>
      <c r="R385" s="22"/>
      <c r="S385" s="20"/>
      <c r="T385" s="22"/>
      <c r="U385" s="20"/>
      <c r="V385" s="22"/>
      <c r="W385" s="20"/>
      <c r="X385" s="22"/>
      <c r="Y385" s="20"/>
      <c r="Z385" s="22"/>
      <c r="AA385" s="20"/>
      <c r="AB385" s="22"/>
      <c r="AC385" s="20"/>
      <c r="AD385" s="22"/>
      <c r="AE385" s="20"/>
      <c r="AF385" s="22"/>
      <c r="AG385" s="20"/>
      <c r="AH385" s="22"/>
      <c r="AI385" s="20"/>
      <c r="AJ385" s="22"/>
      <c r="AK385" s="20"/>
      <c r="AL385" s="22"/>
      <c r="AM385" s="20"/>
      <c r="AN385" s="22"/>
      <c r="AO385" s="20"/>
      <c r="AP385" s="22"/>
      <c r="AQ385" s="20"/>
      <c r="AR385" s="22"/>
      <c r="AS385" s="20"/>
      <c r="AT385" s="22"/>
      <c r="AU385" s="20"/>
      <c r="AV385" s="22"/>
      <c r="AW385" s="20"/>
      <c r="AX385" s="22"/>
      <c r="AY385" s="20"/>
      <c r="AZ385" s="22"/>
      <c r="BA385" s="20"/>
      <c r="BB385" s="22"/>
      <c r="BC385" s="20"/>
      <c r="BD385" s="22"/>
      <c r="BE385" s="20"/>
      <c r="BF385" s="22"/>
      <c r="BG385" s="83"/>
      <c r="BH385" s="84"/>
      <c r="BI385" s="20"/>
      <c r="BJ385" s="95"/>
      <c r="BK385" s="20">
        <v>0</v>
      </c>
      <c r="BL385" s="21">
        <f t="shared" si="89"/>
        <v>0</v>
      </c>
      <c r="BM385" s="20"/>
      <c r="BN385" s="95">
        <f t="shared" si="79"/>
        <v>0</v>
      </c>
      <c r="BO385" s="20"/>
      <c r="BP385" s="21">
        <f t="shared" si="90"/>
        <v>0</v>
      </c>
      <c r="BQ385" s="20"/>
      <c r="BR385" s="22"/>
      <c r="BS385" s="20"/>
      <c r="BT385" s="22"/>
      <c r="BU385" s="20"/>
      <c r="BV385" s="22"/>
      <c r="BW385" s="20"/>
      <c r="BX385" s="22"/>
      <c r="BY385" s="20"/>
      <c r="BZ385" s="172"/>
      <c r="CA385" s="20"/>
      <c r="CB385" s="164"/>
      <c r="CC385" s="20"/>
      <c r="CD385" s="178"/>
      <c r="CE385" s="20"/>
      <c r="CF385" s="95"/>
      <c r="CG385" s="20"/>
      <c r="CH385" s="95"/>
      <c r="CI385" s="20"/>
      <c r="CJ385" s="22"/>
      <c r="CK385" s="20"/>
      <c r="CL385" s="22"/>
      <c r="CM385" s="20"/>
      <c r="CN385" s="22"/>
      <c r="CO385" s="20"/>
      <c r="CP385" s="22"/>
      <c r="CQ385" s="20"/>
      <c r="CR385" s="22"/>
      <c r="CS385" s="20"/>
      <c r="CT385" s="22"/>
      <c r="CU385" s="20"/>
      <c r="CV385" s="22"/>
      <c r="CW385" s="20"/>
      <c r="CX385" s="22"/>
      <c r="CY385" s="20"/>
      <c r="CZ385" s="22"/>
      <c r="DA385" s="20"/>
      <c r="DB385" s="22"/>
      <c r="DC385" s="20"/>
      <c r="DD385" s="22"/>
      <c r="DE385" s="20"/>
      <c r="DF385" s="22"/>
      <c r="DG385" s="20"/>
      <c r="DH385" s="22"/>
      <c r="DI385" s="20"/>
      <c r="DJ385" s="22"/>
      <c r="DK385" s="20"/>
      <c r="DL385" s="22"/>
      <c r="DM385" s="20"/>
      <c r="DN385" s="22"/>
      <c r="DO385" s="20"/>
      <c r="DP385" s="22"/>
      <c r="DQ385" s="20"/>
      <c r="DR385" s="22"/>
      <c r="DS385" s="20"/>
      <c r="DT385" s="22"/>
      <c r="DU385" s="20"/>
      <c r="DV385" s="22"/>
      <c r="DW385" s="20"/>
      <c r="DX385" s="22"/>
      <c r="DY385" s="20"/>
      <c r="DZ385" s="22"/>
      <c r="EA385" s="23">
        <f t="shared" si="84"/>
        <v>0</v>
      </c>
      <c r="EB385" s="21">
        <f t="shared" si="80"/>
        <v>0</v>
      </c>
      <c r="EC385" s="193" t="e">
        <f t="shared" si="81"/>
        <v>#REF!</v>
      </c>
      <c r="ED385" s="193">
        <f t="shared" si="82"/>
        <v>0</v>
      </c>
      <c r="EE385" s="194">
        <f t="shared" si="85"/>
        <v>6</v>
      </c>
      <c r="EG385" s="13" t="s">
        <v>1096</v>
      </c>
      <c r="EH385" s="13" t="s">
        <v>1097</v>
      </c>
      <c r="EI385" s="13" t="s">
        <v>382</v>
      </c>
      <c r="EJ385" s="13">
        <v>6</v>
      </c>
      <c r="EK385" s="13">
        <v>42322500</v>
      </c>
    </row>
    <row r="386" spans="1:141">
      <c r="A386" s="196" t="str">
        <f t="shared" si="92"/>
        <v>12.9.8</v>
      </c>
      <c r="B386" s="253" t="str">
        <f t="shared" si="92"/>
        <v>Fan coil enductable,  6 kBtu/hr, 1.2 gpm, 208/230-2Ph-60Hz</v>
      </c>
      <c r="C386" s="196" t="str">
        <f t="shared" si="92"/>
        <v>Und</v>
      </c>
      <c r="D386" s="196">
        <f t="shared" si="92"/>
        <v>10</v>
      </c>
      <c r="E386" s="196">
        <f t="shared" si="92"/>
        <v>965250</v>
      </c>
      <c r="F386" s="197">
        <f t="shared" si="83"/>
        <v>9652500</v>
      </c>
      <c r="G386" s="20"/>
      <c r="H386" s="21">
        <f t="shared" si="86"/>
        <v>0</v>
      </c>
      <c r="I386" s="20"/>
      <c r="J386" s="21">
        <f t="shared" si="87"/>
        <v>0</v>
      </c>
      <c r="K386" s="20"/>
      <c r="L386" s="21">
        <f t="shared" si="88"/>
        <v>0</v>
      </c>
      <c r="M386" s="20"/>
      <c r="N386" s="33">
        <f t="shared" si="91"/>
        <v>0</v>
      </c>
      <c r="O386" s="20"/>
      <c r="P386" s="22"/>
      <c r="Q386" s="20"/>
      <c r="R386" s="22"/>
      <c r="S386" s="20"/>
      <c r="T386" s="22"/>
      <c r="U386" s="20"/>
      <c r="V386" s="22"/>
      <c r="W386" s="20"/>
      <c r="X386" s="22"/>
      <c r="Y386" s="20"/>
      <c r="Z386" s="22"/>
      <c r="AA386" s="20"/>
      <c r="AB386" s="22"/>
      <c r="AC386" s="20"/>
      <c r="AD386" s="22"/>
      <c r="AE386" s="20"/>
      <c r="AF386" s="22"/>
      <c r="AG386" s="20"/>
      <c r="AH386" s="22"/>
      <c r="AI386" s="20"/>
      <c r="AJ386" s="22"/>
      <c r="AK386" s="20"/>
      <c r="AL386" s="22"/>
      <c r="AM386" s="20"/>
      <c r="AN386" s="22"/>
      <c r="AO386" s="20"/>
      <c r="AP386" s="22"/>
      <c r="AQ386" s="20"/>
      <c r="AR386" s="22"/>
      <c r="AS386" s="20"/>
      <c r="AT386" s="22"/>
      <c r="AU386" s="20"/>
      <c r="AV386" s="22"/>
      <c r="AW386" s="20"/>
      <c r="AX386" s="22"/>
      <c r="AY386" s="20"/>
      <c r="AZ386" s="22"/>
      <c r="BA386" s="20"/>
      <c r="BB386" s="22"/>
      <c r="BC386" s="20"/>
      <c r="BD386" s="22"/>
      <c r="BE386" s="20"/>
      <c r="BF386" s="22"/>
      <c r="BG386" s="83"/>
      <c r="BH386" s="84"/>
      <c r="BI386" s="20"/>
      <c r="BJ386" s="95"/>
      <c r="BK386" s="20">
        <v>0</v>
      </c>
      <c r="BL386" s="21">
        <f t="shared" si="89"/>
        <v>0</v>
      </c>
      <c r="BM386" s="20"/>
      <c r="BN386" s="95">
        <f t="shared" si="79"/>
        <v>0</v>
      </c>
      <c r="BO386" s="20"/>
      <c r="BP386" s="21">
        <f t="shared" si="90"/>
        <v>0</v>
      </c>
      <c r="BQ386" s="20"/>
      <c r="BR386" s="22"/>
      <c r="BS386" s="20"/>
      <c r="BT386" s="22"/>
      <c r="BU386" s="20"/>
      <c r="BV386" s="22"/>
      <c r="BW386" s="20"/>
      <c r="BX386" s="22"/>
      <c r="BY386" s="20"/>
      <c r="BZ386" s="172"/>
      <c r="CA386" s="20"/>
      <c r="CB386" s="164"/>
      <c r="CC386" s="20"/>
      <c r="CD386" s="178"/>
      <c r="CE386" s="20"/>
      <c r="CF386" s="95"/>
      <c r="CG386" s="20"/>
      <c r="CH386" s="95"/>
      <c r="CI386" s="20"/>
      <c r="CJ386" s="22"/>
      <c r="CK386" s="20"/>
      <c r="CL386" s="22"/>
      <c r="CM386" s="20"/>
      <c r="CN386" s="22"/>
      <c r="CO386" s="20"/>
      <c r="CP386" s="22"/>
      <c r="CQ386" s="20"/>
      <c r="CR386" s="22"/>
      <c r="CS386" s="20"/>
      <c r="CT386" s="22"/>
      <c r="CU386" s="20"/>
      <c r="CV386" s="22"/>
      <c r="CW386" s="20"/>
      <c r="CX386" s="22"/>
      <c r="CY386" s="20"/>
      <c r="CZ386" s="22"/>
      <c r="DA386" s="20"/>
      <c r="DB386" s="22"/>
      <c r="DC386" s="20"/>
      <c r="DD386" s="22"/>
      <c r="DE386" s="20"/>
      <c r="DF386" s="22"/>
      <c r="DG386" s="20"/>
      <c r="DH386" s="22"/>
      <c r="DI386" s="20"/>
      <c r="DJ386" s="22"/>
      <c r="DK386" s="20"/>
      <c r="DL386" s="22"/>
      <c r="DM386" s="20"/>
      <c r="DN386" s="22"/>
      <c r="DO386" s="20"/>
      <c r="DP386" s="22"/>
      <c r="DQ386" s="20"/>
      <c r="DR386" s="22"/>
      <c r="DS386" s="20"/>
      <c r="DT386" s="22"/>
      <c r="DU386" s="20"/>
      <c r="DV386" s="22"/>
      <c r="DW386" s="20"/>
      <c r="DX386" s="22"/>
      <c r="DY386" s="20"/>
      <c r="DZ386" s="22"/>
      <c r="EA386" s="23">
        <f t="shared" si="84"/>
        <v>0</v>
      </c>
      <c r="EB386" s="21">
        <f t="shared" si="80"/>
        <v>0</v>
      </c>
      <c r="EC386" s="193" t="e">
        <f t="shared" si="81"/>
        <v>#REF!</v>
      </c>
      <c r="ED386" s="193">
        <f t="shared" si="82"/>
        <v>0</v>
      </c>
      <c r="EE386" s="194">
        <f t="shared" si="85"/>
        <v>10</v>
      </c>
      <c r="EG386" s="13" t="s">
        <v>1098</v>
      </c>
      <c r="EH386" s="13" t="s">
        <v>1099</v>
      </c>
      <c r="EI386" s="13" t="s">
        <v>382</v>
      </c>
      <c r="EJ386" s="13">
        <v>10</v>
      </c>
      <c r="EK386" s="13">
        <v>965250</v>
      </c>
    </row>
    <row r="387" spans="1:141" ht="18" customHeight="1">
      <c r="A387" s="196" t="str">
        <f t="shared" si="92"/>
        <v>12.9.9</v>
      </c>
      <c r="B387" s="253" t="str">
        <f t="shared" si="92"/>
        <v>Fan coil enductable,  9 kBtu/hr, 1.8 gpm, 208/230-2Ph-60Hz</v>
      </c>
      <c r="C387" s="196" t="str">
        <f t="shared" si="92"/>
        <v>Und</v>
      </c>
      <c r="D387" s="196">
        <f t="shared" si="92"/>
        <v>8</v>
      </c>
      <c r="E387" s="196">
        <f t="shared" si="92"/>
        <v>2153250</v>
      </c>
      <c r="F387" s="197">
        <f t="shared" si="83"/>
        <v>17226000</v>
      </c>
      <c r="G387" s="20"/>
      <c r="H387" s="21">
        <f t="shared" si="86"/>
        <v>0</v>
      </c>
      <c r="I387" s="20"/>
      <c r="J387" s="21">
        <f t="shared" si="87"/>
        <v>0</v>
      </c>
      <c r="K387" s="20"/>
      <c r="L387" s="21">
        <f t="shared" si="88"/>
        <v>0</v>
      </c>
      <c r="M387" s="20"/>
      <c r="N387" s="33">
        <f t="shared" si="91"/>
        <v>0</v>
      </c>
      <c r="O387" s="20"/>
      <c r="P387" s="22"/>
      <c r="Q387" s="20"/>
      <c r="R387" s="22"/>
      <c r="S387" s="20"/>
      <c r="T387" s="22"/>
      <c r="U387" s="20"/>
      <c r="V387" s="22"/>
      <c r="W387" s="20"/>
      <c r="X387" s="22"/>
      <c r="Y387" s="20"/>
      <c r="Z387" s="22"/>
      <c r="AA387" s="20"/>
      <c r="AB387" s="22"/>
      <c r="AC387" s="20"/>
      <c r="AD387" s="22"/>
      <c r="AE387" s="20"/>
      <c r="AF387" s="22"/>
      <c r="AG387" s="20"/>
      <c r="AH387" s="22"/>
      <c r="AI387" s="20"/>
      <c r="AJ387" s="22"/>
      <c r="AK387" s="20"/>
      <c r="AL387" s="22"/>
      <c r="AM387" s="20"/>
      <c r="AN387" s="22"/>
      <c r="AO387" s="20"/>
      <c r="AP387" s="22"/>
      <c r="AQ387" s="20"/>
      <c r="AR387" s="22"/>
      <c r="AS387" s="20"/>
      <c r="AT387" s="22"/>
      <c r="AU387" s="20"/>
      <c r="AV387" s="22"/>
      <c r="AW387" s="20"/>
      <c r="AX387" s="22"/>
      <c r="AY387" s="20"/>
      <c r="AZ387" s="22"/>
      <c r="BA387" s="20"/>
      <c r="BB387" s="22"/>
      <c r="BC387" s="20"/>
      <c r="BD387" s="22"/>
      <c r="BE387" s="20"/>
      <c r="BF387" s="22"/>
      <c r="BG387" s="83"/>
      <c r="BH387" s="84"/>
      <c r="BI387" s="20"/>
      <c r="BJ387" s="95"/>
      <c r="BK387" s="20">
        <v>0</v>
      </c>
      <c r="BL387" s="21">
        <f t="shared" si="89"/>
        <v>0</v>
      </c>
      <c r="BM387" s="20"/>
      <c r="BN387" s="95">
        <f t="shared" si="79"/>
        <v>0</v>
      </c>
      <c r="BO387" s="20"/>
      <c r="BP387" s="21">
        <f t="shared" si="90"/>
        <v>0</v>
      </c>
      <c r="BQ387" s="20"/>
      <c r="BR387" s="22"/>
      <c r="BS387" s="20"/>
      <c r="BT387" s="22"/>
      <c r="BU387" s="20"/>
      <c r="BV387" s="22"/>
      <c r="BW387" s="20"/>
      <c r="BX387" s="22"/>
      <c r="BY387" s="20"/>
      <c r="BZ387" s="172"/>
      <c r="CA387" s="20"/>
      <c r="CB387" s="164"/>
      <c r="CC387" s="20"/>
      <c r="CD387" s="178"/>
      <c r="CE387" s="20"/>
      <c r="CF387" s="95"/>
      <c r="CG387" s="20"/>
      <c r="CH387" s="95"/>
      <c r="CI387" s="20"/>
      <c r="CJ387" s="22"/>
      <c r="CK387" s="20"/>
      <c r="CL387" s="22"/>
      <c r="CM387" s="20"/>
      <c r="CN387" s="22"/>
      <c r="CO387" s="20"/>
      <c r="CP387" s="22"/>
      <c r="CQ387" s="20"/>
      <c r="CR387" s="22"/>
      <c r="CS387" s="20"/>
      <c r="CT387" s="22"/>
      <c r="CU387" s="20"/>
      <c r="CV387" s="22"/>
      <c r="CW387" s="20"/>
      <c r="CX387" s="22"/>
      <c r="CY387" s="20"/>
      <c r="CZ387" s="22"/>
      <c r="DA387" s="20"/>
      <c r="DB387" s="22"/>
      <c r="DC387" s="20"/>
      <c r="DD387" s="22"/>
      <c r="DE387" s="20"/>
      <c r="DF387" s="22"/>
      <c r="DG387" s="20"/>
      <c r="DH387" s="22"/>
      <c r="DI387" s="20"/>
      <c r="DJ387" s="22"/>
      <c r="DK387" s="20"/>
      <c r="DL387" s="22"/>
      <c r="DM387" s="20"/>
      <c r="DN387" s="22"/>
      <c r="DO387" s="20"/>
      <c r="DP387" s="22"/>
      <c r="DQ387" s="20"/>
      <c r="DR387" s="22"/>
      <c r="DS387" s="20"/>
      <c r="DT387" s="22"/>
      <c r="DU387" s="20"/>
      <c r="DV387" s="22"/>
      <c r="DW387" s="20"/>
      <c r="DX387" s="22"/>
      <c r="DY387" s="20"/>
      <c r="DZ387" s="22"/>
      <c r="EA387" s="23">
        <f t="shared" si="84"/>
        <v>0</v>
      </c>
      <c r="EB387" s="21">
        <f t="shared" si="80"/>
        <v>0</v>
      </c>
      <c r="EC387" s="193" t="e">
        <f t="shared" si="81"/>
        <v>#REF!</v>
      </c>
      <c r="ED387" s="193">
        <f t="shared" si="82"/>
        <v>0</v>
      </c>
      <c r="EE387" s="194">
        <f t="shared" si="85"/>
        <v>8</v>
      </c>
      <c r="EG387" s="13" t="s">
        <v>1100</v>
      </c>
      <c r="EH387" s="13" t="s">
        <v>1101</v>
      </c>
      <c r="EI387" s="13" t="s">
        <v>382</v>
      </c>
      <c r="EJ387" s="13">
        <v>8</v>
      </c>
      <c r="EK387" s="13">
        <v>2153250</v>
      </c>
    </row>
    <row r="388" spans="1:141">
      <c r="A388" s="196" t="str">
        <f t="shared" si="92"/>
        <v>12.9.10</v>
      </c>
      <c r="B388" s="253" t="str">
        <f t="shared" si="92"/>
        <v>Fan coil enductable,  12 kBtu/hr, 2.4 gpm, 208/230-2Ph-60Hz</v>
      </c>
      <c r="C388" s="196" t="str">
        <f t="shared" si="92"/>
        <v>Und</v>
      </c>
      <c r="D388" s="196">
        <f t="shared" si="92"/>
        <v>13</v>
      </c>
      <c r="E388" s="196">
        <f t="shared" si="92"/>
        <v>2252250</v>
      </c>
      <c r="F388" s="197">
        <f t="shared" si="83"/>
        <v>29279250</v>
      </c>
      <c r="G388" s="20"/>
      <c r="H388" s="21">
        <f t="shared" si="86"/>
        <v>0</v>
      </c>
      <c r="I388" s="20"/>
      <c r="J388" s="21">
        <f t="shared" si="87"/>
        <v>0</v>
      </c>
      <c r="K388" s="20"/>
      <c r="L388" s="21">
        <f t="shared" si="88"/>
        <v>0</v>
      </c>
      <c r="M388" s="20"/>
      <c r="N388" s="33">
        <f t="shared" si="91"/>
        <v>0</v>
      </c>
      <c r="O388" s="20"/>
      <c r="P388" s="22"/>
      <c r="Q388" s="20"/>
      <c r="R388" s="22"/>
      <c r="S388" s="20"/>
      <c r="T388" s="22"/>
      <c r="U388" s="20"/>
      <c r="V388" s="22"/>
      <c r="W388" s="20"/>
      <c r="X388" s="22"/>
      <c r="Y388" s="20"/>
      <c r="Z388" s="22"/>
      <c r="AA388" s="20"/>
      <c r="AB388" s="22"/>
      <c r="AC388" s="20"/>
      <c r="AD388" s="22"/>
      <c r="AE388" s="20"/>
      <c r="AF388" s="22"/>
      <c r="AG388" s="20"/>
      <c r="AH388" s="22"/>
      <c r="AI388" s="20"/>
      <c r="AJ388" s="22"/>
      <c r="AK388" s="20"/>
      <c r="AL388" s="22"/>
      <c r="AM388" s="20"/>
      <c r="AN388" s="22"/>
      <c r="AO388" s="20"/>
      <c r="AP388" s="22"/>
      <c r="AQ388" s="20"/>
      <c r="AR388" s="22"/>
      <c r="AS388" s="20"/>
      <c r="AT388" s="22"/>
      <c r="AU388" s="20"/>
      <c r="AV388" s="22"/>
      <c r="AW388" s="20"/>
      <c r="AX388" s="22"/>
      <c r="AY388" s="20"/>
      <c r="AZ388" s="22"/>
      <c r="BA388" s="20"/>
      <c r="BB388" s="22"/>
      <c r="BC388" s="20"/>
      <c r="BD388" s="22"/>
      <c r="BE388" s="20"/>
      <c r="BF388" s="22"/>
      <c r="BG388" s="83"/>
      <c r="BH388" s="84"/>
      <c r="BI388" s="20"/>
      <c r="BJ388" s="95"/>
      <c r="BK388" s="20">
        <v>0</v>
      </c>
      <c r="BL388" s="21">
        <f t="shared" si="89"/>
        <v>0</v>
      </c>
      <c r="BM388" s="20"/>
      <c r="BN388" s="95">
        <f t="shared" si="79"/>
        <v>0</v>
      </c>
      <c r="BO388" s="20"/>
      <c r="BP388" s="21">
        <f t="shared" si="90"/>
        <v>0</v>
      </c>
      <c r="BQ388" s="20"/>
      <c r="BR388" s="22"/>
      <c r="BS388" s="20"/>
      <c r="BT388" s="22"/>
      <c r="BU388" s="20"/>
      <c r="BV388" s="22"/>
      <c r="BW388" s="20"/>
      <c r="BX388" s="22"/>
      <c r="BY388" s="20"/>
      <c r="BZ388" s="172"/>
      <c r="CA388" s="20"/>
      <c r="CB388" s="164"/>
      <c r="CC388" s="20"/>
      <c r="CD388" s="178"/>
      <c r="CE388" s="20"/>
      <c r="CF388" s="95"/>
      <c r="CG388" s="20"/>
      <c r="CH388" s="95"/>
      <c r="CI388" s="20"/>
      <c r="CJ388" s="22"/>
      <c r="CK388" s="20"/>
      <c r="CL388" s="22"/>
      <c r="CM388" s="20"/>
      <c r="CN388" s="22"/>
      <c r="CO388" s="20"/>
      <c r="CP388" s="22"/>
      <c r="CQ388" s="20"/>
      <c r="CR388" s="22"/>
      <c r="CS388" s="20"/>
      <c r="CT388" s="22"/>
      <c r="CU388" s="20"/>
      <c r="CV388" s="22"/>
      <c r="CW388" s="20"/>
      <c r="CX388" s="22"/>
      <c r="CY388" s="20"/>
      <c r="CZ388" s="22"/>
      <c r="DA388" s="20"/>
      <c r="DB388" s="22"/>
      <c r="DC388" s="20"/>
      <c r="DD388" s="22"/>
      <c r="DE388" s="20"/>
      <c r="DF388" s="22"/>
      <c r="DG388" s="20"/>
      <c r="DH388" s="22"/>
      <c r="DI388" s="20"/>
      <c r="DJ388" s="22"/>
      <c r="DK388" s="20"/>
      <c r="DL388" s="22"/>
      <c r="DM388" s="20"/>
      <c r="DN388" s="22"/>
      <c r="DO388" s="20"/>
      <c r="DP388" s="22"/>
      <c r="DQ388" s="20"/>
      <c r="DR388" s="22"/>
      <c r="DS388" s="20"/>
      <c r="DT388" s="22"/>
      <c r="DU388" s="20"/>
      <c r="DV388" s="22"/>
      <c r="DW388" s="20"/>
      <c r="DX388" s="22"/>
      <c r="DY388" s="20"/>
      <c r="DZ388" s="22"/>
      <c r="EA388" s="23">
        <f t="shared" si="84"/>
        <v>0</v>
      </c>
      <c r="EB388" s="21">
        <f t="shared" si="80"/>
        <v>0</v>
      </c>
      <c r="EC388" s="193" t="e">
        <f t="shared" si="81"/>
        <v>#REF!</v>
      </c>
      <c r="ED388" s="193">
        <f t="shared" si="82"/>
        <v>0</v>
      </c>
      <c r="EE388" s="194">
        <f t="shared" si="85"/>
        <v>13</v>
      </c>
      <c r="EG388" s="13" t="s">
        <v>1102</v>
      </c>
      <c r="EH388" s="13" t="s">
        <v>1103</v>
      </c>
      <c r="EI388" s="13" t="s">
        <v>382</v>
      </c>
      <c r="EJ388" s="13">
        <v>13</v>
      </c>
      <c r="EK388" s="13">
        <v>2252250</v>
      </c>
    </row>
    <row r="389" spans="1:141" ht="18" customHeight="1">
      <c r="A389" s="196" t="str">
        <f t="shared" ref="A389:E439" si="93">EG389</f>
        <v>12.9.11</v>
      </c>
      <c r="B389" s="253" t="str">
        <f t="shared" si="93"/>
        <v>Fan coil enductable,  18 kBtu/hr, 3.6 gpm, 208/230-2Ph-60Hz</v>
      </c>
      <c r="C389" s="196" t="str">
        <f t="shared" si="93"/>
        <v>Und</v>
      </c>
      <c r="D389" s="196">
        <f t="shared" si="93"/>
        <v>19</v>
      </c>
      <c r="E389" s="196">
        <f t="shared" si="93"/>
        <v>2351250</v>
      </c>
      <c r="F389" s="197">
        <f t="shared" si="83"/>
        <v>44673750</v>
      </c>
      <c r="G389" s="20"/>
      <c r="H389" s="21">
        <f t="shared" si="86"/>
        <v>0</v>
      </c>
      <c r="I389" s="20"/>
      <c r="J389" s="21">
        <f t="shared" si="87"/>
        <v>0</v>
      </c>
      <c r="K389" s="20"/>
      <c r="L389" s="21">
        <f t="shared" si="88"/>
        <v>0</v>
      </c>
      <c r="M389" s="20"/>
      <c r="N389" s="33">
        <f t="shared" si="91"/>
        <v>0</v>
      </c>
      <c r="O389" s="20"/>
      <c r="P389" s="22"/>
      <c r="Q389" s="20"/>
      <c r="R389" s="22"/>
      <c r="S389" s="20"/>
      <c r="T389" s="22"/>
      <c r="U389" s="20"/>
      <c r="V389" s="22"/>
      <c r="W389" s="20"/>
      <c r="X389" s="22"/>
      <c r="Y389" s="20"/>
      <c r="Z389" s="22"/>
      <c r="AA389" s="20"/>
      <c r="AB389" s="22"/>
      <c r="AC389" s="20"/>
      <c r="AD389" s="22"/>
      <c r="AE389" s="20"/>
      <c r="AF389" s="22"/>
      <c r="AG389" s="20"/>
      <c r="AH389" s="22"/>
      <c r="AI389" s="20"/>
      <c r="AJ389" s="22"/>
      <c r="AK389" s="20"/>
      <c r="AL389" s="22"/>
      <c r="AM389" s="20"/>
      <c r="AN389" s="22"/>
      <c r="AO389" s="20"/>
      <c r="AP389" s="22"/>
      <c r="AQ389" s="20"/>
      <c r="AR389" s="22"/>
      <c r="AS389" s="20"/>
      <c r="AT389" s="22"/>
      <c r="AU389" s="20"/>
      <c r="AV389" s="22"/>
      <c r="AW389" s="20"/>
      <c r="AX389" s="22"/>
      <c r="AY389" s="20"/>
      <c r="AZ389" s="22"/>
      <c r="BA389" s="20"/>
      <c r="BB389" s="22"/>
      <c r="BC389" s="20"/>
      <c r="BD389" s="22"/>
      <c r="BE389" s="20"/>
      <c r="BF389" s="22"/>
      <c r="BG389" s="83"/>
      <c r="BH389" s="84"/>
      <c r="BI389" s="20"/>
      <c r="BJ389" s="95"/>
      <c r="BK389" s="20">
        <v>0</v>
      </c>
      <c r="BL389" s="21">
        <f t="shared" si="89"/>
        <v>0</v>
      </c>
      <c r="BM389" s="20"/>
      <c r="BN389" s="95">
        <f t="shared" si="79"/>
        <v>0</v>
      </c>
      <c r="BO389" s="20"/>
      <c r="BP389" s="21">
        <f t="shared" si="90"/>
        <v>0</v>
      </c>
      <c r="BQ389" s="20"/>
      <c r="BR389" s="22"/>
      <c r="BS389" s="20"/>
      <c r="BT389" s="22"/>
      <c r="BU389" s="20"/>
      <c r="BV389" s="22"/>
      <c r="BW389" s="20"/>
      <c r="BX389" s="22"/>
      <c r="BY389" s="20"/>
      <c r="BZ389" s="172"/>
      <c r="CA389" s="20"/>
      <c r="CB389" s="164"/>
      <c r="CC389" s="20"/>
      <c r="CD389" s="178"/>
      <c r="CE389" s="20"/>
      <c r="CF389" s="95"/>
      <c r="CG389" s="20"/>
      <c r="CH389" s="95"/>
      <c r="CI389" s="20"/>
      <c r="CJ389" s="22"/>
      <c r="CK389" s="20"/>
      <c r="CL389" s="22"/>
      <c r="CM389" s="20"/>
      <c r="CN389" s="22"/>
      <c r="CO389" s="20"/>
      <c r="CP389" s="22"/>
      <c r="CQ389" s="20"/>
      <c r="CR389" s="22"/>
      <c r="CS389" s="20"/>
      <c r="CT389" s="22"/>
      <c r="CU389" s="20"/>
      <c r="CV389" s="22"/>
      <c r="CW389" s="20"/>
      <c r="CX389" s="22"/>
      <c r="CY389" s="20"/>
      <c r="CZ389" s="22"/>
      <c r="DA389" s="20"/>
      <c r="DB389" s="22"/>
      <c r="DC389" s="20"/>
      <c r="DD389" s="22"/>
      <c r="DE389" s="20"/>
      <c r="DF389" s="22"/>
      <c r="DG389" s="20"/>
      <c r="DH389" s="22"/>
      <c r="DI389" s="20"/>
      <c r="DJ389" s="22"/>
      <c r="DK389" s="20"/>
      <c r="DL389" s="22"/>
      <c r="DM389" s="20"/>
      <c r="DN389" s="22"/>
      <c r="DO389" s="20"/>
      <c r="DP389" s="22"/>
      <c r="DQ389" s="20"/>
      <c r="DR389" s="22"/>
      <c r="DS389" s="20"/>
      <c r="DT389" s="22"/>
      <c r="DU389" s="20"/>
      <c r="DV389" s="22"/>
      <c r="DW389" s="20"/>
      <c r="DX389" s="22"/>
      <c r="DY389" s="20"/>
      <c r="DZ389" s="22"/>
      <c r="EA389" s="23">
        <f t="shared" si="84"/>
        <v>0</v>
      </c>
      <c r="EB389" s="21">
        <f t="shared" si="80"/>
        <v>0</v>
      </c>
      <c r="EC389" s="193" t="e">
        <f t="shared" si="81"/>
        <v>#REF!</v>
      </c>
      <c r="ED389" s="193">
        <f t="shared" si="82"/>
        <v>0</v>
      </c>
      <c r="EE389" s="194">
        <f t="shared" si="85"/>
        <v>19</v>
      </c>
      <c r="EG389" s="13" t="s">
        <v>1104</v>
      </c>
      <c r="EH389" s="13" t="s">
        <v>1105</v>
      </c>
      <c r="EI389" s="13" t="s">
        <v>382</v>
      </c>
      <c r="EJ389" s="13">
        <v>19</v>
      </c>
      <c r="EK389" s="13">
        <v>2351250</v>
      </c>
    </row>
    <row r="390" spans="1:141">
      <c r="A390" s="196" t="str">
        <f t="shared" si="93"/>
        <v>12.9.12</v>
      </c>
      <c r="B390" s="253" t="str">
        <f t="shared" si="93"/>
        <v>Fan coil enductable,  24 kBtu/hr, 4.8 gpm, 208/230-2Ph-60Hz</v>
      </c>
      <c r="C390" s="196" t="str">
        <f t="shared" si="93"/>
        <v>Und</v>
      </c>
      <c r="D390" s="196">
        <f t="shared" si="93"/>
        <v>4</v>
      </c>
      <c r="E390" s="196">
        <f t="shared" si="93"/>
        <v>3341250</v>
      </c>
      <c r="F390" s="197">
        <f t="shared" si="83"/>
        <v>13365000</v>
      </c>
      <c r="G390" s="20"/>
      <c r="H390" s="21">
        <f t="shared" si="86"/>
        <v>0</v>
      </c>
      <c r="I390" s="20"/>
      <c r="J390" s="21">
        <f t="shared" si="87"/>
        <v>0</v>
      </c>
      <c r="K390" s="20"/>
      <c r="L390" s="21">
        <f t="shared" si="88"/>
        <v>0</v>
      </c>
      <c r="M390" s="20"/>
      <c r="N390" s="33">
        <f t="shared" si="91"/>
        <v>0</v>
      </c>
      <c r="O390" s="20"/>
      <c r="P390" s="22"/>
      <c r="Q390" s="20"/>
      <c r="R390" s="22"/>
      <c r="S390" s="20"/>
      <c r="T390" s="22"/>
      <c r="U390" s="20"/>
      <c r="V390" s="22"/>
      <c r="W390" s="20"/>
      <c r="X390" s="22"/>
      <c r="Y390" s="20"/>
      <c r="Z390" s="22"/>
      <c r="AA390" s="20"/>
      <c r="AB390" s="22"/>
      <c r="AC390" s="20"/>
      <c r="AD390" s="22"/>
      <c r="AE390" s="20"/>
      <c r="AF390" s="22"/>
      <c r="AG390" s="20"/>
      <c r="AH390" s="22"/>
      <c r="AI390" s="20"/>
      <c r="AJ390" s="22"/>
      <c r="AK390" s="20"/>
      <c r="AL390" s="22"/>
      <c r="AM390" s="20"/>
      <c r="AN390" s="22"/>
      <c r="AO390" s="20"/>
      <c r="AP390" s="22"/>
      <c r="AQ390" s="20"/>
      <c r="AR390" s="22"/>
      <c r="AS390" s="20"/>
      <c r="AT390" s="22"/>
      <c r="AU390" s="20"/>
      <c r="AV390" s="22"/>
      <c r="AW390" s="20"/>
      <c r="AX390" s="22"/>
      <c r="AY390" s="20"/>
      <c r="AZ390" s="22"/>
      <c r="BA390" s="20"/>
      <c r="BB390" s="22"/>
      <c r="BC390" s="20"/>
      <c r="BD390" s="22"/>
      <c r="BE390" s="20"/>
      <c r="BF390" s="22"/>
      <c r="BG390" s="83"/>
      <c r="BH390" s="84"/>
      <c r="BI390" s="20"/>
      <c r="BJ390" s="95"/>
      <c r="BK390" s="20">
        <v>0</v>
      </c>
      <c r="BL390" s="21">
        <f t="shared" si="89"/>
        <v>0</v>
      </c>
      <c r="BM390" s="20"/>
      <c r="BN390" s="95">
        <f t="shared" ref="BN390:BN453" si="94">+BM390*E390</f>
        <v>0</v>
      </c>
      <c r="BO390" s="20"/>
      <c r="BP390" s="21">
        <f t="shared" si="90"/>
        <v>0</v>
      </c>
      <c r="BQ390" s="20"/>
      <c r="BR390" s="22"/>
      <c r="BS390" s="20"/>
      <c r="BT390" s="22"/>
      <c r="BU390" s="20"/>
      <c r="BV390" s="22"/>
      <c r="BW390" s="20"/>
      <c r="BX390" s="22"/>
      <c r="BY390" s="20"/>
      <c r="BZ390" s="172"/>
      <c r="CA390" s="20"/>
      <c r="CB390" s="164"/>
      <c r="CC390" s="20"/>
      <c r="CD390" s="178"/>
      <c r="CE390" s="20"/>
      <c r="CF390" s="95"/>
      <c r="CG390" s="20"/>
      <c r="CH390" s="95"/>
      <c r="CI390" s="20"/>
      <c r="CJ390" s="22"/>
      <c r="CK390" s="20"/>
      <c r="CL390" s="22"/>
      <c r="CM390" s="20"/>
      <c r="CN390" s="22"/>
      <c r="CO390" s="20"/>
      <c r="CP390" s="22"/>
      <c r="CQ390" s="20"/>
      <c r="CR390" s="22"/>
      <c r="CS390" s="20"/>
      <c r="CT390" s="22"/>
      <c r="CU390" s="20"/>
      <c r="CV390" s="22"/>
      <c r="CW390" s="20"/>
      <c r="CX390" s="22"/>
      <c r="CY390" s="20"/>
      <c r="CZ390" s="22"/>
      <c r="DA390" s="20"/>
      <c r="DB390" s="22"/>
      <c r="DC390" s="20"/>
      <c r="DD390" s="22"/>
      <c r="DE390" s="20"/>
      <c r="DF390" s="22"/>
      <c r="DG390" s="20"/>
      <c r="DH390" s="22"/>
      <c r="DI390" s="20"/>
      <c r="DJ390" s="22"/>
      <c r="DK390" s="20"/>
      <c r="DL390" s="22"/>
      <c r="DM390" s="20"/>
      <c r="DN390" s="22"/>
      <c r="DO390" s="20"/>
      <c r="DP390" s="22"/>
      <c r="DQ390" s="20"/>
      <c r="DR390" s="22"/>
      <c r="DS390" s="20"/>
      <c r="DT390" s="22"/>
      <c r="DU390" s="20"/>
      <c r="DV390" s="22"/>
      <c r="DW390" s="20"/>
      <c r="DX390" s="22"/>
      <c r="DY390" s="20"/>
      <c r="DZ390" s="22"/>
      <c r="EA390" s="23">
        <f t="shared" si="84"/>
        <v>0</v>
      </c>
      <c r="EB390" s="21">
        <f t="shared" ref="EB390:EB453" si="95">+EA390*E390</f>
        <v>0</v>
      </c>
      <c r="EC390" s="193" t="e">
        <f t="shared" ref="EC390:EC453" si="96">+EB390/$EB$745</f>
        <v>#REF!</v>
      </c>
      <c r="ED390" s="193">
        <f t="shared" ref="ED390:ED453" si="97">+EB390/$F$745</f>
        <v>0</v>
      </c>
      <c r="EE390" s="194">
        <f t="shared" si="85"/>
        <v>4</v>
      </c>
      <c r="EG390" s="13" t="s">
        <v>1106</v>
      </c>
      <c r="EH390" s="13" t="s">
        <v>1107</v>
      </c>
      <c r="EI390" s="13" t="s">
        <v>382</v>
      </c>
      <c r="EJ390" s="13">
        <v>4</v>
      </c>
      <c r="EK390" s="13">
        <v>3341250</v>
      </c>
    </row>
    <row r="391" spans="1:141" ht="18" customHeight="1">
      <c r="A391" s="196" t="str">
        <f t="shared" si="93"/>
        <v>12.9.13</v>
      </c>
      <c r="B391" s="253" t="str">
        <f t="shared" si="93"/>
        <v>Fan coil enductable,  36 kBtu/hr, 7.2 gpm, 208/230-2Ph-60Hz</v>
      </c>
      <c r="C391" s="196" t="str">
        <f t="shared" si="93"/>
        <v>Und</v>
      </c>
      <c r="D391" s="196">
        <f t="shared" si="93"/>
        <v>1</v>
      </c>
      <c r="E391" s="196">
        <f t="shared" si="93"/>
        <v>3539250</v>
      </c>
      <c r="F391" s="197">
        <f t="shared" ref="F391:F453" si="98">+D391*E391</f>
        <v>3539250</v>
      </c>
      <c r="G391" s="20"/>
      <c r="H391" s="21">
        <f t="shared" si="86"/>
        <v>0</v>
      </c>
      <c r="I391" s="20"/>
      <c r="J391" s="21">
        <f t="shared" si="87"/>
        <v>0</v>
      </c>
      <c r="K391" s="20"/>
      <c r="L391" s="21">
        <f t="shared" si="88"/>
        <v>0</v>
      </c>
      <c r="M391" s="20"/>
      <c r="N391" s="33">
        <f t="shared" si="91"/>
        <v>0</v>
      </c>
      <c r="O391" s="20"/>
      <c r="P391" s="22"/>
      <c r="Q391" s="20"/>
      <c r="R391" s="22"/>
      <c r="S391" s="20"/>
      <c r="T391" s="22"/>
      <c r="U391" s="20"/>
      <c r="V391" s="22"/>
      <c r="W391" s="20"/>
      <c r="X391" s="22"/>
      <c r="Y391" s="20"/>
      <c r="Z391" s="22"/>
      <c r="AA391" s="20"/>
      <c r="AB391" s="22"/>
      <c r="AC391" s="20"/>
      <c r="AD391" s="22"/>
      <c r="AE391" s="20"/>
      <c r="AF391" s="22"/>
      <c r="AG391" s="20"/>
      <c r="AH391" s="22"/>
      <c r="AI391" s="20"/>
      <c r="AJ391" s="22"/>
      <c r="AK391" s="20"/>
      <c r="AL391" s="22"/>
      <c r="AM391" s="20"/>
      <c r="AN391" s="22"/>
      <c r="AO391" s="20"/>
      <c r="AP391" s="22"/>
      <c r="AQ391" s="20"/>
      <c r="AR391" s="22"/>
      <c r="AS391" s="20"/>
      <c r="AT391" s="22"/>
      <c r="AU391" s="20"/>
      <c r="AV391" s="22"/>
      <c r="AW391" s="20"/>
      <c r="AX391" s="22"/>
      <c r="AY391" s="20"/>
      <c r="AZ391" s="22"/>
      <c r="BA391" s="20"/>
      <c r="BB391" s="22"/>
      <c r="BC391" s="20"/>
      <c r="BD391" s="22"/>
      <c r="BE391" s="20"/>
      <c r="BF391" s="22"/>
      <c r="BG391" s="83"/>
      <c r="BH391" s="84"/>
      <c r="BI391" s="20"/>
      <c r="BJ391" s="95"/>
      <c r="BK391" s="20">
        <v>0</v>
      </c>
      <c r="BL391" s="21">
        <f t="shared" si="89"/>
        <v>0</v>
      </c>
      <c r="BM391" s="20"/>
      <c r="BN391" s="95">
        <f t="shared" si="94"/>
        <v>0</v>
      </c>
      <c r="BO391" s="20"/>
      <c r="BP391" s="21">
        <f t="shared" si="90"/>
        <v>0</v>
      </c>
      <c r="BQ391" s="20"/>
      <c r="BR391" s="22"/>
      <c r="BS391" s="20"/>
      <c r="BT391" s="22"/>
      <c r="BU391" s="20"/>
      <c r="BV391" s="22"/>
      <c r="BW391" s="20"/>
      <c r="BX391" s="22"/>
      <c r="BY391" s="20"/>
      <c r="BZ391" s="172"/>
      <c r="CA391" s="20"/>
      <c r="CB391" s="164"/>
      <c r="CC391" s="20"/>
      <c r="CD391" s="178"/>
      <c r="CE391" s="20"/>
      <c r="CF391" s="95"/>
      <c r="CG391" s="20"/>
      <c r="CH391" s="95"/>
      <c r="CI391" s="20"/>
      <c r="CJ391" s="22"/>
      <c r="CK391" s="20"/>
      <c r="CL391" s="22"/>
      <c r="CM391" s="20"/>
      <c r="CN391" s="22"/>
      <c r="CO391" s="20"/>
      <c r="CP391" s="22"/>
      <c r="CQ391" s="20"/>
      <c r="CR391" s="22"/>
      <c r="CS391" s="20"/>
      <c r="CT391" s="22"/>
      <c r="CU391" s="20"/>
      <c r="CV391" s="22"/>
      <c r="CW391" s="20"/>
      <c r="CX391" s="22"/>
      <c r="CY391" s="20"/>
      <c r="CZ391" s="22"/>
      <c r="DA391" s="20"/>
      <c r="DB391" s="22"/>
      <c r="DC391" s="20"/>
      <c r="DD391" s="22"/>
      <c r="DE391" s="20"/>
      <c r="DF391" s="22"/>
      <c r="DG391" s="20"/>
      <c r="DH391" s="22"/>
      <c r="DI391" s="20"/>
      <c r="DJ391" s="22"/>
      <c r="DK391" s="20"/>
      <c r="DL391" s="22"/>
      <c r="DM391" s="20"/>
      <c r="DN391" s="22"/>
      <c r="DO391" s="20"/>
      <c r="DP391" s="22"/>
      <c r="DQ391" s="20"/>
      <c r="DR391" s="22"/>
      <c r="DS391" s="20"/>
      <c r="DT391" s="22"/>
      <c r="DU391" s="20"/>
      <c r="DV391" s="22"/>
      <c r="DW391" s="20"/>
      <c r="DX391" s="22"/>
      <c r="DY391" s="20"/>
      <c r="DZ391" s="22"/>
      <c r="EA391" s="23">
        <f t="shared" ref="EA391:EA454" si="99">+G391+I391+K391+M391+O391+Q391+S391+U391+W391+Y391+AA391+AC391+AE391+AG391+AI391+AK391+AM391+AO391+AQ391+AW391+AS391+AU391+AY391+BA391+BC391+BE391+BG391+BI391+BK391+BM391+BO391+BQ391+BS391+BU391+BW391+BY391+CA391+CC391+CE391+CG391+CI391+CK391+CM391+CO391+CQ391+CS391+CU391+CW391+CY391+DA391+DC391+DE391+DG391+DI391+DK391+DM391+DO391+DQ391+DS391+DU391+DW391+DY391</f>
        <v>0</v>
      </c>
      <c r="EB391" s="21">
        <f t="shared" si="95"/>
        <v>0</v>
      </c>
      <c r="EC391" s="193" t="e">
        <f t="shared" si="96"/>
        <v>#REF!</v>
      </c>
      <c r="ED391" s="193">
        <f t="shared" si="97"/>
        <v>0</v>
      </c>
      <c r="EE391" s="194">
        <f t="shared" ref="EE391:EE454" si="100">D391-EA391</f>
        <v>1</v>
      </c>
      <c r="EG391" s="13" t="s">
        <v>1108</v>
      </c>
      <c r="EH391" s="13" t="s">
        <v>1109</v>
      </c>
      <c r="EI391" s="13" t="s">
        <v>382</v>
      </c>
      <c r="EJ391" s="13">
        <v>1</v>
      </c>
      <c r="EK391" s="13">
        <v>3539250</v>
      </c>
    </row>
    <row r="392" spans="1:141">
      <c r="A392" s="196" t="str">
        <f t="shared" si="93"/>
        <v>12.9.14</v>
      </c>
      <c r="B392" s="253" t="str">
        <f t="shared" si="93"/>
        <v>Fan coil enductable,  48 kBtu/hr, 9.6 gpm, 208/230-2Ph-60Hz</v>
      </c>
      <c r="C392" s="196" t="str">
        <f t="shared" si="93"/>
        <v>Und</v>
      </c>
      <c r="D392" s="196">
        <f t="shared" si="93"/>
        <v>1</v>
      </c>
      <c r="E392" s="196">
        <f t="shared" si="93"/>
        <v>4529250</v>
      </c>
      <c r="F392" s="197">
        <f t="shared" si="98"/>
        <v>4529250</v>
      </c>
      <c r="G392" s="20"/>
      <c r="H392" s="21">
        <f t="shared" ref="H392:H455" si="101">+E392*G392</f>
        <v>0</v>
      </c>
      <c r="I392" s="20"/>
      <c r="J392" s="21">
        <f t="shared" ref="J392:J455" si="102">I392*E392</f>
        <v>0</v>
      </c>
      <c r="K392" s="20"/>
      <c r="L392" s="21">
        <f t="shared" ref="L392:L455" si="103">K392*E392</f>
        <v>0</v>
      </c>
      <c r="M392" s="20"/>
      <c r="N392" s="33">
        <f t="shared" si="91"/>
        <v>0</v>
      </c>
      <c r="O392" s="20"/>
      <c r="P392" s="22"/>
      <c r="Q392" s="20"/>
      <c r="R392" s="22"/>
      <c r="S392" s="20"/>
      <c r="T392" s="22"/>
      <c r="U392" s="20"/>
      <c r="V392" s="22"/>
      <c r="W392" s="20"/>
      <c r="X392" s="22"/>
      <c r="Y392" s="20"/>
      <c r="Z392" s="22"/>
      <c r="AA392" s="20"/>
      <c r="AB392" s="22"/>
      <c r="AC392" s="20"/>
      <c r="AD392" s="22"/>
      <c r="AE392" s="20"/>
      <c r="AF392" s="22"/>
      <c r="AG392" s="20"/>
      <c r="AH392" s="22"/>
      <c r="AI392" s="20"/>
      <c r="AJ392" s="22"/>
      <c r="AK392" s="20"/>
      <c r="AL392" s="22"/>
      <c r="AM392" s="20"/>
      <c r="AN392" s="22"/>
      <c r="AO392" s="20"/>
      <c r="AP392" s="22"/>
      <c r="AQ392" s="20"/>
      <c r="AR392" s="22"/>
      <c r="AS392" s="20"/>
      <c r="AT392" s="22"/>
      <c r="AU392" s="20"/>
      <c r="AV392" s="22"/>
      <c r="AW392" s="20"/>
      <c r="AX392" s="22"/>
      <c r="AY392" s="20"/>
      <c r="AZ392" s="22"/>
      <c r="BA392" s="20"/>
      <c r="BB392" s="22"/>
      <c r="BC392" s="20"/>
      <c r="BD392" s="22"/>
      <c r="BE392" s="20"/>
      <c r="BF392" s="22"/>
      <c r="BG392" s="83"/>
      <c r="BH392" s="84"/>
      <c r="BI392" s="20"/>
      <c r="BJ392" s="95"/>
      <c r="BK392" s="20">
        <v>0</v>
      </c>
      <c r="BL392" s="21">
        <f t="shared" ref="BL392:BL455" si="104">BK392*E392</f>
        <v>0</v>
      </c>
      <c r="BM392" s="20"/>
      <c r="BN392" s="95">
        <f t="shared" si="94"/>
        <v>0</v>
      </c>
      <c r="BO392" s="20"/>
      <c r="BP392" s="21">
        <f t="shared" ref="BP392:BP455" si="105">BO392*E392</f>
        <v>0</v>
      </c>
      <c r="BQ392" s="20"/>
      <c r="BR392" s="22"/>
      <c r="BS392" s="20"/>
      <c r="BT392" s="22"/>
      <c r="BU392" s="20"/>
      <c r="BV392" s="22"/>
      <c r="BW392" s="20"/>
      <c r="BX392" s="22"/>
      <c r="BY392" s="20"/>
      <c r="BZ392" s="172"/>
      <c r="CA392" s="20"/>
      <c r="CB392" s="164"/>
      <c r="CC392" s="20"/>
      <c r="CD392" s="178"/>
      <c r="CE392" s="20"/>
      <c r="CF392" s="95"/>
      <c r="CG392" s="20"/>
      <c r="CH392" s="95"/>
      <c r="CI392" s="20"/>
      <c r="CJ392" s="22"/>
      <c r="CK392" s="20"/>
      <c r="CL392" s="22"/>
      <c r="CM392" s="20"/>
      <c r="CN392" s="22"/>
      <c r="CO392" s="20"/>
      <c r="CP392" s="22"/>
      <c r="CQ392" s="20"/>
      <c r="CR392" s="22"/>
      <c r="CS392" s="20"/>
      <c r="CT392" s="22"/>
      <c r="CU392" s="20"/>
      <c r="CV392" s="22"/>
      <c r="CW392" s="20"/>
      <c r="CX392" s="22"/>
      <c r="CY392" s="20"/>
      <c r="CZ392" s="22"/>
      <c r="DA392" s="20"/>
      <c r="DB392" s="22"/>
      <c r="DC392" s="20"/>
      <c r="DD392" s="22"/>
      <c r="DE392" s="20"/>
      <c r="DF392" s="22"/>
      <c r="DG392" s="20"/>
      <c r="DH392" s="22"/>
      <c r="DI392" s="20"/>
      <c r="DJ392" s="22"/>
      <c r="DK392" s="20"/>
      <c r="DL392" s="22"/>
      <c r="DM392" s="20"/>
      <c r="DN392" s="22"/>
      <c r="DO392" s="20"/>
      <c r="DP392" s="22"/>
      <c r="DQ392" s="20"/>
      <c r="DR392" s="22"/>
      <c r="DS392" s="20"/>
      <c r="DT392" s="22"/>
      <c r="DU392" s="20"/>
      <c r="DV392" s="22"/>
      <c r="DW392" s="20"/>
      <c r="DX392" s="22"/>
      <c r="DY392" s="20"/>
      <c r="DZ392" s="22"/>
      <c r="EA392" s="23">
        <f t="shared" si="99"/>
        <v>0</v>
      </c>
      <c r="EB392" s="21">
        <f t="shared" si="95"/>
        <v>0</v>
      </c>
      <c r="EC392" s="193" t="e">
        <f t="shared" si="96"/>
        <v>#REF!</v>
      </c>
      <c r="ED392" s="193">
        <f t="shared" si="97"/>
        <v>0</v>
      </c>
      <c r="EE392" s="194">
        <f t="shared" si="100"/>
        <v>1</v>
      </c>
      <c r="EG392" s="13" t="s">
        <v>1110</v>
      </c>
      <c r="EH392" s="13" t="s">
        <v>1111</v>
      </c>
      <c r="EI392" s="13" t="s">
        <v>382</v>
      </c>
      <c r="EJ392" s="13">
        <v>1</v>
      </c>
      <c r="EK392" s="13">
        <v>4529250</v>
      </c>
    </row>
    <row r="393" spans="1:141" ht="18" customHeight="1">
      <c r="A393" s="196" t="str">
        <f t="shared" si="93"/>
        <v>12.9.15</v>
      </c>
      <c r="B393" s="253" t="str">
        <f t="shared" si="93"/>
        <v>Fan coil enductable,  60 kBtu/hr, 12.0 gpm, 208/230-2Ph-60Hz</v>
      </c>
      <c r="C393" s="196" t="str">
        <f t="shared" si="93"/>
        <v>Und</v>
      </c>
      <c r="D393" s="196">
        <f t="shared" si="93"/>
        <v>1</v>
      </c>
      <c r="E393" s="196">
        <f t="shared" si="93"/>
        <v>4826250</v>
      </c>
      <c r="F393" s="197">
        <f t="shared" si="98"/>
        <v>4826250</v>
      </c>
      <c r="G393" s="20"/>
      <c r="H393" s="21">
        <f t="shared" si="101"/>
        <v>0</v>
      </c>
      <c r="I393" s="20"/>
      <c r="J393" s="21">
        <f t="shared" si="102"/>
        <v>0</v>
      </c>
      <c r="K393" s="20"/>
      <c r="L393" s="21">
        <f t="shared" si="103"/>
        <v>0</v>
      </c>
      <c r="M393" s="20"/>
      <c r="N393" s="33">
        <f t="shared" ref="N393:N456" si="106">M393*E393</f>
        <v>0</v>
      </c>
      <c r="O393" s="20"/>
      <c r="P393" s="22"/>
      <c r="Q393" s="20"/>
      <c r="R393" s="22"/>
      <c r="S393" s="20"/>
      <c r="T393" s="22"/>
      <c r="U393" s="20"/>
      <c r="V393" s="22"/>
      <c r="W393" s="20"/>
      <c r="X393" s="22"/>
      <c r="Y393" s="20"/>
      <c r="Z393" s="22"/>
      <c r="AA393" s="20"/>
      <c r="AB393" s="22"/>
      <c r="AC393" s="20"/>
      <c r="AD393" s="22"/>
      <c r="AE393" s="20"/>
      <c r="AF393" s="22"/>
      <c r="AG393" s="20"/>
      <c r="AH393" s="22"/>
      <c r="AI393" s="20"/>
      <c r="AJ393" s="22"/>
      <c r="AK393" s="20"/>
      <c r="AL393" s="22"/>
      <c r="AM393" s="20"/>
      <c r="AN393" s="22"/>
      <c r="AO393" s="20"/>
      <c r="AP393" s="22"/>
      <c r="AQ393" s="20"/>
      <c r="AR393" s="22"/>
      <c r="AS393" s="20"/>
      <c r="AT393" s="22"/>
      <c r="AU393" s="20"/>
      <c r="AV393" s="22"/>
      <c r="AW393" s="20"/>
      <c r="AX393" s="22"/>
      <c r="AY393" s="20"/>
      <c r="AZ393" s="22"/>
      <c r="BA393" s="20"/>
      <c r="BB393" s="22"/>
      <c r="BC393" s="20"/>
      <c r="BD393" s="22"/>
      <c r="BE393" s="20"/>
      <c r="BF393" s="22"/>
      <c r="BG393" s="83"/>
      <c r="BH393" s="84"/>
      <c r="BI393" s="20"/>
      <c r="BJ393" s="95"/>
      <c r="BK393" s="20">
        <v>0</v>
      </c>
      <c r="BL393" s="21">
        <f t="shared" si="104"/>
        <v>0</v>
      </c>
      <c r="BM393" s="20"/>
      <c r="BN393" s="95">
        <f t="shared" si="94"/>
        <v>0</v>
      </c>
      <c r="BO393" s="20"/>
      <c r="BP393" s="21">
        <f t="shared" si="105"/>
        <v>0</v>
      </c>
      <c r="BQ393" s="20"/>
      <c r="BR393" s="22"/>
      <c r="BS393" s="20"/>
      <c r="BT393" s="22"/>
      <c r="BU393" s="20"/>
      <c r="BV393" s="22"/>
      <c r="BW393" s="20"/>
      <c r="BX393" s="22"/>
      <c r="BY393" s="20"/>
      <c r="BZ393" s="172"/>
      <c r="CA393" s="20"/>
      <c r="CB393" s="164"/>
      <c r="CC393" s="20"/>
      <c r="CD393" s="178"/>
      <c r="CE393" s="20"/>
      <c r="CF393" s="95"/>
      <c r="CG393" s="20"/>
      <c r="CH393" s="95"/>
      <c r="CI393" s="20"/>
      <c r="CJ393" s="22"/>
      <c r="CK393" s="20"/>
      <c r="CL393" s="22"/>
      <c r="CM393" s="20"/>
      <c r="CN393" s="22"/>
      <c r="CO393" s="20"/>
      <c r="CP393" s="22"/>
      <c r="CQ393" s="20"/>
      <c r="CR393" s="22"/>
      <c r="CS393" s="20"/>
      <c r="CT393" s="22"/>
      <c r="CU393" s="20"/>
      <c r="CV393" s="22"/>
      <c r="CW393" s="20"/>
      <c r="CX393" s="22"/>
      <c r="CY393" s="20"/>
      <c r="CZ393" s="22"/>
      <c r="DA393" s="20"/>
      <c r="DB393" s="22"/>
      <c r="DC393" s="20"/>
      <c r="DD393" s="22"/>
      <c r="DE393" s="20"/>
      <c r="DF393" s="22"/>
      <c r="DG393" s="20"/>
      <c r="DH393" s="22"/>
      <c r="DI393" s="20"/>
      <c r="DJ393" s="22"/>
      <c r="DK393" s="20"/>
      <c r="DL393" s="22"/>
      <c r="DM393" s="20"/>
      <c r="DN393" s="22"/>
      <c r="DO393" s="20"/>
      <c r="DP393" s="22"/>
      <c r="DQ393" s="20"/>
      <c r="DR393" s="22"/>
      <c r="DS393" s="20"/>
      <c r="DT393" s="22"/>
      <c r="DU393" s="20"/>
      <c r="DV393" s="22"/>
      <c r="DW393" s="20"/>
      <c r="DX393" s="22"/>
      <c r="DY393" s="20"/>
      <c r="DZ393" s="22"/>
      <c r="EA393" s="23">
        <f t="shared" si="99"/>
        <v>0</v>
      </c>
      <c r="EB393" s="21">
        <f t="shared" si="95"/>
        <v>0</v>
      </c>
      <c r="EC393" s="193" t="e">
        <f t="shared" si="96"/>
        <v>#REF!</v>
      </c>
      <c r="ED393" s="193">
        <f t="shared" si="97"/>
        <v>0</v>
      </c>
      <c r="EE393" s="194">
        <f t="shared" si="100"/>
        <v>1</v>
      </c>
      <c r="EG393" s="13" t="s">
        <v>1112</v>
      </c>
      <c r="EH393" s="13" t="s">
        <v>1113</v>
      </c>
      <c r="EI393" s="13" t="s">
        <v>382</v>
      </c>
      <c r="EJ393" s="13">
        <v>1</v>
      </c>
      <c r="EK393" s="13">
        <v>4826250</v>
      </c>
    </row>
    <row r="394" spans="1:141" ht="18">
      <c r="A394" s="196" t="str">
        <f t="shared" si="93"/>
        <v>12.9.16</v>
      </c>
      <c r="B394" s="253" t="str">
        <f t="shared" si="93"/>
        <v>Ventilador de extraccion centrifugo, en linea, 800 cfm, 440/480V-3Ph-60Hz</v>
      </c>
      <c r="C394" s="196" t="str">
        <f t="shared" si="93"/>
        <v>Und</v>
      </c>
      <c r="D394" s="196">
        <f t="shared" si="93"/>
        <v>1</v>
      </c>
      <c r="E394" s="196">
        <f t="shared" si="93"/>
        <v>1732500</v>
      </c>
      <c r="F394" s="197">
        <f t="shared" si="98"/>
        <v>1732500</v>
      </c>
      <c r="G394" s="20"/>
      <c r="H394" s="21">
        <f t="shared" si="101"/>
        <v>0</v>
      </c>
      <c r="I394" s="20"/>
      <c r="J394" s="21">
        <f t="shared" si="102"/>
        <v>0</v>
      </c>
      <c r="K394" s="20"/>
      <c r="L394" s="21">
        <f t="shared" si="103"/>
        <v>0</v>
      </c>
      <c r="M394" s="20"/>
      <c r="N394" s="33">
        <f t="shared" si="106"/>
        <v>0</v>
      </c>
      <c r="O394" s="20"/>
      <c r="P394" s="22"/>
      <c r="Q394" s="20"/>
      <c r="R394" s="22"/>
      <c r="S394" s="20"/>
      <c r="T394" s="22"/>
      <c r="U394" s="20"/>
      <c r="V394" s="22"/>
      <c r="W394" s="20"/>
      <c r="X394" s="22"/>
      <c r="Y394" s="20"/>
      <c r="Z394" s="22"/>
      <c r="AA394" s="20"/>
      <c r="AB394" s="22"/>
      <c r="AC394" s="20"/>
      <c r="AD394" s="22"/>
      <c r="AE394" s="20"/>
      <c r="AF394" s="22"/>
      <c r="AG394" s="20"/>
      <c r="AH394" s="22"/>
      <c r="AI394" s="20"/>
      <c r="AJ394" s="22"/>
      <c r="AK394" s="20"/>
      <c r="AL394" s="22"/>
      <c r="AM394" s="20"/>
      <c r="AN394" s="22"/>
      <c r="AO394" s="20"/>
      <c r="AP394" s="22"/>
      <c r="AQ394" s="20"/>
      <c r="AR394" s="22"/>
      <c r="AS394" s="20"/>
      <c r="AT394" s="22"/>
      <c r="AU394" s="20"/>
      <c r="AV394" s="22"/>
      <c r="AW394" s="20"/>
      <c r="AX394" s="22"/>
      <c r="AY394" s="20"/>
      <c r="AZ394" s="22"/>
      <c r="BA394" s="20"/>
      <c r="BB394" s="22"/>
      <c r="BC394" s="20"/>
      <c r="BD394" s="22"/>
      <c r="BE394" s="20"/>
      <c r="BF394" s="22"/>
      <c r="BG394" s="83"/>
      <c r="BH394" s="84"/>
      <c r="BI394" s="20"/>
      <c r="BJ394" s="95"/>
      <c r="BK394" s="20">
        <v>0</v>
      </c>
      <c r="BL394" s="21">
        <f t="shared" si="104"/>
        <v>0</v>
      </c>
      <c r="BM394" s="20"/>
      <c r="BN394" s="95">
        <f t="shared" si="94"/>
        <v>0</v>
      </c>
      <c r="BO394" s="20"/>
      <c r="BP394" s="21">
        <f t="shared" si="105"/>
        <v>0</v>
      </c>
      <c r="BQ394" s="20"/>
      <c r="BR394" s="22"/>
      <c r="BS394" s="20"/>
      <c r="BT394" s="22"/>
      <c r="BU394" s="20"/>
      <c r="BV394" s="22"/>
      <c r="BW394" s="20"/>
      <c r="BX394" s="22"/>
      <c r="BY394" s="20"/>
      <c r="BZ394" s="172"/>
      <c r="CA394" s="20"/>
      <c r="CB394" s="164"/>
      <c r="CC394" s="20"/>
      <c r="CD394" s="178"/>
      <c r="CE394" s="20"/>
      <c r="CF394" s="95"/>
      <c r="CG394" s="20"/>
      <c r="CH394" s="95"/>
      <c r="CI394" s="20"/>
      <c r="CJ394" s="22"/>
      <c r="CK394" s="20"/>
      <c r="CL394" s="22"/>
      <c r="CM394" s="20"/>
      <c r="CN394" s="22"/>
      <c r="CO394" s="20"/>
      <c r="CP394" s="22"/>
      <c r="CQ394" s="20"/>
      <c r="CR394" s="22"/>
      <c r="CS394" s="20"/>
      <c r="CT394" s="22"/>
      <c r="CU394" s="20"/>
      <c r="CV394" s="22"/>
      <c r="CW394" s="20"/>
      <c r="CX394" s="22"/>
      <c r="CY394" s="20"/>
      <c r="CZ394" s="22"/>
      <c r="DA394" s="20"/>
      <c r="DB394" s="22"/>
      <c r="DC394" s="20"/>
      <c r="DD394" s="22"/>
      <c r="DE394" s="20"/>
      <c r="DF394" s="22"/>
      <c r="DG394" s="20"/>
      <c r="DH394" s="22"/>
      <c r="DI394" s="20"/>
      <c r="DJ394" s="22"/>
      <c r="DK394" s="20"/>
      <c r="DL394" s="22"/>
      <c r="DM394" s="20"/>
      <c r="DN394" s="22"/>
      <c r="DO394" s="20"/>
      <c r="DP394" s="22"/>
      <c r="DQ394" s="20"/>
      <c r="DR394" s="22"/>
      <c r="DS394" s="20"/>
      <c r="DT394" s="22"/>
      <c r="DU394" s="20"/>
      <c r="DV394" s="22"/>
      <c r="DW394" s="20"/>
      <c r="DX394" s="22"/>
      <c r="DY394" s="20"/>
      <c r="DZ394" s="22"/>
      <c r="EA394" s="23">
        <f t="shared" si="99"/>
        <v>0</v>
      </c>
      <c r="EB394" s="21">
        <f t="shared" si="95"/>
        <v>0</v>
      </c>
      <c r="EC394" s="193" t="e">
        <f t="shared" si="96"/>
        <v>#REF!</v>
      </c>
      <c r="ED394" s="193">
        <f t="shared" si="97"/>
        <v>0</v>
      </c>
      <c r="EE394" s="194">
        <f t="shared" si="100"/>
        <v>1</v>
      </c>
      <c r="EG394" s="13" t="s">
        <v>1114</v>
      </c>
      <c r="EH394" s="13" t="s">
        <v>1115</v>
      </c>
      <c r="EI394" s="13" t="s">
        <v>382</v>
      </c>
      <c r="EJ394" s="13">
        <v>1</v>
      </c>
      <c r="EK394" s="13">
        <v>1732500</v>
      </c>
    </row>
    <row r="395" spans="1:141" ht="18" customHeight="1">
      <c r="A395" s="196" t="str">
        <f t="shared" si="93"/>
        <v>12.9.17</v>
      </c>
      <c r="B395" s="253" t="str">
        <f t="shared" si="93"/>
        <v>Ventilador de extraccion centrifugo, en linea, 1000 cfm, 440/480V-3Ph-60Hz</v>
      </c>
      <c r="C395" s="196" t="str">
        <f t="shared" si="93"/>
        <v>Und</v>
      </c>
      <c r="D395" s="196">
        <f t="shared" si="93"/>
        <v>1</v>
      </c>
      <c r="E395" s="196">
        <f t="shared" si="93"/>
        <v>1831500</v>
      </c>
      <c r="F395" s="197">
        <f t="shared" si="98"/>
        <v>1831500</v>
      </c>
      <c r="G395" s="20"/>
      <c r="H395" s="21">
        <f t="shared" si="101"/>
        <v>0</v>
      </c>
      <c r="I395" s="20"/>
      <c r="J395" s="21">
        <f t="shared" si="102"/>
        <v>0</v>
      </c>
      <c r="K395" s="20"/>
      <c r="L395" s="21">
        <f t="shared" si="103"/>
        <v>0</v>
      </c>
      <c r="M395" s="20"/>
      <c r="N395" s="33">
        <f t="shared" si="106"/>
        <v>0</v>
      </c>
      <c r="O395" s="20"/>
      <c r="P395" s="22"/>
      <c r="Q395" s="20"/>
      <c r="R395" s="22"/>
      <c r="S395" s="20"/>
      <c r="T395" s="22"/>
      <c r="U395" s="20"/>
      <c r="V395" s="22"/>
      <c r="W395" s="20"/>
      <c r="X395" s="22"/>
      <c r="Y395" s="20"/>
      <c r="Z395" s="22"/>
      <c r="AA395" s="20"/>
      <c r="AB395" s="22"/>
      <c r="AC395" s="20"/>
      <c r="AD395" s="22"/>
      <c r="AE395" s="20"/>
      <c r="AF395" s="22"/>
      <c r="AG395" s="20"/>
      <c r="AH395" s="22"/>
      <c r="AI395" s="20"/>
      <c r="AJ395" s="22"/>
      <c r="AK395" s="20"/>
      <c r="AL395" s="22"/>
      <c r="AM395" s="20"/>
      <c r="AN395" s="22"/>
      <c r="AO395" s="20"/>
      <c r="AP395" s="22"/>
      <c r="AQ395" s="20"/>
      <c r="AR395" s="22"/>
      <c r="AS395" s="20"/>
      <c r="AT395" s="22"/>
      <c r="AU395" s="20"/>
      <c r="AV395" s="22"/>
      <c r="AW395" s="20"/>
      <c r="AX395" s="22"/>
      <c r="AY395" s="20"/>
      <c r="AZ395" s="22"/>
      <c r="BA395" s="20"/>
      <c r="BB395" s="22"/>
      <c r="BC395" s="20"/>
      <c r="BD395" s="22"/>
      <c r="BE395" s="20"/>
      <c r="BF395" s="22"/>
      <c r="BG395" s="83"/>
      <c r="BH395" s="84"/>
      <c r="BI395" s="20"/>
      <c r="BJ395" s="95"/>
      <c r="BK395" s="20">
        <v>0</v>
      </c>
      <c r="BL395" s="21">
        <f t="shared" si="104"/>
        <v>0</v>
      </c>
      <c r="BM395" s="20"/>
      <c r="BN395" s="95">
        <f t="shared" si="94"/>
        <v>0</v>
      </c>
      <c r="BO395" s="20"/>
      <c r="BP395" s="21">
        <f t="shared" si="105"/>
        <v>0</v>
      </c>
      <c r="BQ395" s="20"/>
      <c r="BR395" s="22"/>
      <c r="BS395" s="20"/>
      <c r="BT395" s="22"/>
      <c r="BU395" s="20"/>
      <c r="BV395" s="22"/>
      <c r="BW395" s="20"/>
      <c r="BX395" s="22"/>
      <c r="BY395" s="20"/>
      <c r="BZ395" s="172"/>
      <c r="CA395" s="20"/>
      <c r="CB395" s="164"/>
      <c r="CC395" s="20"/>
      <c r="CD395" s="178"/>
      <c r="CE395" s="20"/>
      <c r="CF395" s="95"/>
      <c r="CG395" s="20"/>
      <c r="CH395" s="95"/>
      <c r="CI395" s="20"/>
      <c r="CJ395" s="22"/>
      <c r="CK395" s="20"/>
      <c r="CL395" s="22"/>
      <c r="CM395" s="20"/>
      <c r="CN395" s="22"/>
      <c r="CO395" s="20"/>
      <c r="CP395" s="22"/>
      <c r="CQ395" s="20"/>
      <c r="CR395" s="22"/>
      <c r="CS395" s="20"/>
      <c r="CT395" s="22"/>
      <c r="CU395" s="20"/>
      <c r="CV395" s="22"/>
      <c r="CW395" s="20"/>
      <c r="CX395" s="22"/>
      <c r="CY395" s="20"/>
      <c r="CZ395" s="22"/>
      <c r="DA395" s="20"/>
      <c r="DB395" s="22"/>
      <c r="DC395" s="20"/>
      <c r="DD395" s="22"/>
      <c r="DE395" s="20"/>
      <c r="DF395" s="22"/>
      <c r="DG395" s="20"/>
      <c r="DH395" s="22"/>
      <c r="DI395" s="20"/>
      <c r="DJ395" s="22"/>
      <c r="DK395" s="20"/>
      <c r="DL395" s="22"/>
      <c r="DM395" s="20"/>
      <c r="DN395" s="22"/>
      <c r="DO395" s="20"/>
      <c r="DP395" s="22"/>
      <c r="DQ395" s="20"/>
      <c r="DR395" s="22"/>
      <c r="DS395" s="20"/>
      <c r="DT395" s="22"/>
      <c r="DU395" s="20"/>
      <c r="DV395" s="22"/>
      <c r="DW395" s="20"/>
      <c r="DX395" s="22"/>
      <c r="DY395" s="20"/>
      <c r="DZ395" s="22"/>
      <c r="EA395" s="23">
        <f t="shared" si="99"/>
        <v>0</v>
      </c>
      <c r="EB395" s="21">
        <f t="shared" si="95"/>
        <v>0</v>
      </c>
      <c r="EC395" s="193" t="e">
        <f t="shared" si="96"/>
        <v>#REF!</v>
      </c>
      <c r="ED395" s="193">
        <f t="shared" si="97"/>
        <v>0</v>
      </c>
      <c r="EE395" s="194">
        <f t="shared" si="100"/>
        <v>1</v>
      </c>
      <c r="EG395" s="13" t="s">
        <v>1116</v>
      </c>
      <c r="EH395" s="13" t="s">
        <v>1117</v>
      </c>
      <c r="EI395" s="13" t="s">
        <v>382</v>
      </c>
      <c r="EJ395" s="13">
        <v>1</v>
      </c>
      <c r="EK395" s="13">
        <v>1831500</v>
      </c>
    </row>
    <row r="396" spans="1:141" ht="18">
      <c r="A396" s="196" t="str">
        <f t="shared" si="93"/>
        <v>12.9.18</v>
      </c>
      <c r="B396" s="253" t="str">
        <f t="shared" si="93"/>
        <v>Ventilador de extraccion centrifugo, en linea, 1100 cfm, 440/480V-3Ph-60Hz</v>
      </c>
      <c r="C396" s="196" t="str">
        <f t="shared" si="93"/>
        <v>Und</v>
      </c>
      <c r="D396" s="196">
        <f t="shared" si="93"/>
        <v>2</v>
      </c>
      <c r="E396" s="196">
        <f t="shared" si="93"/>
        <v>2227500</v>
      </c>
      <c r="F396" s="197">
        <f t="shared" si="98"/>
        <v>4455000</v>
      </c>
      <c r="G396" s="20"/>
      <c r="H396" s="21">
        <f t="shared" si="101"/>
        <v>0</v>
      </c>
      <c r="I396" s="20"/>
      <c r="J396" s="21">
        <f t="shared" si="102"/>
        <v>0</v>
      </c>
      <c r="K396" s="20"/>
      <c r="L396" s="21">
        <f t="shared" si="103"/>
        <v>0</v>
      </c>
      <c r="M396" s="20"/>
      <c r="N396" s="33">
        <f t="shared" si="106"/>
        <v>0</v>
      </c>
      <c r="O396" s="20"/>
      <c r="P396" s="22"/>
      <c r="Q396" s="20"/>
      <c r="R396" s="22"/>
      <c r="S396" s="20"/>
      <c r="T396" s="22"/>
      <c r="U396" s="20"/>
      <c r="V396" s="22"/>
      <c r="W396" s="20"/>
      <c r="X396" s="22"/>
      <c r="Y396" s="20"/>
      <c r="Z396" s="22"/>
      <c r="AA396" s="20"/>
      <c r="AB396" s="22"/>
      <c r="AC396" s="20"/>
      <c r="AD396" s="22"/>
      <c r="AE396" s="20"/>
      <c r="AF396" s="22"/>
      <c r="AG396" s="20"/>
      <c r="AH396" s="22"/>
      <c r="AI396" s="20"/>
      <c r="AJ396" s="22"/>
      <c r="AK396" s="20"/>
      <c r="AL396" s="22"/>
      <c r="AM396" s="20"/>
      <c r="AN396" s="22"/>
      <c r="AO396" s="20"/>
      <c r="AP396" s="22"/>
      <c r="AQ396" s="20"/>
      <c r="AR396" s="22"/>
      <c r="AS396" s="20"/>
      <c r="AT396" s="22"/>
      <c r="AU396" s="20"/>
      <c r="AV396" s="22"/>
      <c r="AW396" s="20"/>
      <c r="AX396" s="22"/>
      <c r="AY396" s="20"/>
      <c r="AZ396" s="22"/>
      <c r="BA396" s="20"/>
      <c r="BB396" s="22"/>
      <c r="BC396" s="20"/>
      <c r="BD396" s="22"/>
      <c r="BE396" s="20"/>
      <c r="BF396" s="22"/>
      <c r="BG396" s="83"/>
      <c r="BH396" s="84"/>
      <c r="BI396" s="20"/>
      <c r="BJ396" s="95"/>
      <c r="BK396" s="20">
        <v>0</v>
      </c>
      <c r="BL396" s="21">
        <f t="shared" si="104"/>
        <v>0</v>
      </c>
      <c r="BM396" s="20"/>
      <c r="BN396" s="95">
        <f t="shared" si="94"/>
        <v>0</v>
      </c>
      <c r="BO396" s="20"/>
      <c r="BP396" s="21">
        <f t="shared" si="105"/>
        <v>0</v>
      </c>
      <c r="BQ396" s="20"/>
      <c r="BR396" s="22"/>
      <c r="BS396" s="20"/>
      <c r="BT396" s="22"/>
      <c r="BU396" s="20"/>
      <c r="BV396" s="22"/>
      <c r="BW396" s="20"/>
      <c r="BX396" s="22"/>
      <c r="BY396" s="20"/>
      <c r="BZ396" s="172"/>
      <c r="CA396" s="20"/>
      <c r="CB396" s="164"/>
      <c r="CC396" s="20"/>
      <c r="CD396" s="178"/>
      <c r="CE396" s="20"/>
      <c r="CF396" s="95"/>
      <c r="CG396" s="20"/>
      <c r="CH396" s="95"/>
      <c r="CI396" s="20"/>
      <c r="CJ396" s="22"/>
      <c r="CK396" s="20"/>
      <c r="CL396" s="22"/>
      <c r="CM396" s="20"/>
      <c r="CN396" s="22"/>
      <c r="CO396" s="20"/>
      <c r="CP396" s="22"/>
      <c r="CQ396" s="20"/>
      <c r="CR396" s="22"/>
      <c r="CS396" s="20"/>
      <c r="CT396" s="22"/>
      <c r="CU396" s="20"/>
      <c r="CV396" s="22"/>
      <c r="CW396" s="20"/>
      <c r="CX396" s="22"/>
      <c r="CY396" s="20"/>
      <c r="CZ396" s="22"/>
      <c r="DA396" s="20"/>
      <c r="DB396" s="22"/>
      <c r="DC396" s="20"/>
      <c r="DD396" s="22"/>
      <c r="DE396" s="20"/>
      <c r="DF396" s="22"/>
      <c r="DG396" s="20"/>
      <c r="DH396" s="22"/>
      <c r="DI396" s="20"/>
      <c r="DJ396" s="22"/>
      <c r="DK396" s="20"/>
      <c r="DL396" s="22"/>
      <c r="DM396" s="20"/>
      <c r="DN396" s="22"/>
      <c r="DO396" s="20"/>
      <c r="DP396" s="22"/>
      <c r="DQ396" s="20"/>
      <c r="DR396" s="22"/>
      <c r="DS396" s="20"/>
      <c r="DT396" s="22"/>
      <c r="DU396" s="20"/>
      <c r="DV396" s="22"/>
      <c r="DW396" s="20"/>
      <c r="DX396" s="22"/>
      <c r="DY396" s="20"/>
      <c r="DZ396" s="22"/>
      <c r="EA396" s="23">
        <f t="shared" si="99"/>
        <v>0</v>
      </c>
      <c r="EB396" s="21">
        <f t="shared" si="95"/>
        <v>0</v>
      </c>
      <c r="EC396" s="193" t="e">
        <f t="shared" si="96"/>
        <v>#REF!</v>
      </c>
      <c r="ED396" s="193">
        <f t="shared" si="97"/>
        <v>0</v>
      </c>
      <c r="EE396" s="194">
        <f t="shared" si="100"/>
        <v>2</v>
      </c>
      <c r="EG396" s="13" t="s">
        <v>1118</v>
      </c>
      <c r="EH396" s="13" t="s">
        <v>1119</v>
      </c>
      <c r="EI396" s="13" t="s">
        <v>382</v>
      </c>
      <c r="EJ396" s="13">
        <v>2</v>
      </c>
      <c r="EK396" s="13">
        <v>2227500</v>
      </c>
    </row>
    <row r="397" spans="1:141" ht="18" customHeight="1">
      <c r="A397" s="196" t="str">
        <f t="shared" si="93"/>
        <v>12.9.19</v>
      </c>
      <c r="B397" s="253" t="str">
        <f t="shared" si="93"/>
        <v>Ventilador de extraccion centrifugo, en linea, 1600 cfm, 440/480V-3Ph-60Hz</v>
      </c>
      <c r="C397" s="196" t="str">
        <f t="shared" si="93"/>
        <v>Und</v>
      </c>
      <c r="D397" s="196">
        <f t="shared" si="93"/>
        <v>1</v>
      </c>
      <c r="E397" s="196">
        <f t="shared" si="93"/>
        <v>2425500</v>
      </c>
      <c r="F397" s="197">
        <f t="shared" si="98"/>
        <v>2425500</v>
      </c>
      <c r="G397" s="20"/>
      <c r="H397" s="21">
        <f t="shared" si="101"/>
        <v>0</v>
      </c>
      <c r="I397" s="20"/>
      <c r="J397" s="21">
        <f t="shared" si="102"/>
        <v>0</v>
      </c>
      <c r="K397" s="20"/>
      <c r="L397" s="21">
        <f t="shared" si="103"/>
        <v>0</v>
      </c>
      <c r="M397" s="20"/>
      <c r="N397" s="33">
        <f t="shared" si="106"/>
        <v>0</v>
      </c>
      <c r="O397" s="20"/>
      <c r="P397" s="22"/>
      <c r="Q397" s="20"/>
      <c r="R397" s="22"/>
      <c r="S397" s="20"/>
      <c r="T397" s="22"/>
      <c r="U397" s="20"/>
      <c r="V397" s="22"/>
      <c r="W397" s="20"/>
      <c r="X397" s="22"/>
      <c r="Y397" s="20"/>
      <c r="Z397" s="22"/>
      <c r="AA397" s="20"/>
      <c r="AB397" s="22"/>
      <c r="AC397" s="20"/>
      <c r="AD397" s="22"/>
      <c r="AE397" s="20"/>
      <c r="AF397" s="22"/>
      <c r="AG397" s="20"/>
      <c r="AH397" s="22"/>
      <c r="AI397" s="20"/>
      <c r="AJ397" s="22"/>
      <c r="AK397" s="20"/>
      <c r="AL397" s="22"/>
      <c r="AM397" s="20"/>
      <c r="AN397" s="22"/>
      <c r="AO397" s="20"/>
      <c r="AP397" s="22"/>
      <c r="AQ397" s="20"/>
      <c r="AR397" s="22"/>
      <c r="AS397" s="20"/>
      <c r="AT397" s="22"/>
      <c r="AU397" s="20"/>
      <c r="AV397" s="22"/>
      <c r="AW397" s="20"/>
      <c r="AX397" s="22"/>
      <c r="AY397" s="20"/>
      <c r="AZ397" s="22"/>
      <c r="BA397" s="20"/>
      <c r="BB397" s="22"/>
      <c r="BC397" s="20"/>
      <c r="BD397" s="22"/>
      <c r="BE397" s="20"/>
      <c r="BF397" s="22"/>
      <c r="BG397" s="83"/>
      <c r="BH397" s="84"/>
      <c r="BI397" s="20"/>
      <c r="BJ397" s="95"/>
      <c r="BK397" s="20">
        <v>0</v>
      </c>
      <c r="BL397" s="21">
        <f t="shared" si="104"/>
        <v>0</v>
      </c>
      <c r="BM397" s="20"/>
      <c r="BN397" s="95">
        <f t="shared" si="94"/>
        <v>0</v>
      </c>
      <c r="BO397" s="20"/>
      <c r="BP397" s="21">
        <f t="shared" si="105"/>
        <v>0</v>
      </c>
      <c r="BQ397" s="20"/>
      <c r="BR397" s="22"/>
      <c r="BS397" s="20"/>
      <c r="BT397" s="22"/>
      <c r="BU397" s="20"/>
      <c r="BV397" s="22"/>
      <c r="BW397" s="20"/>
      <c r="BX397" s="22"/>
      <c r="BY397" s="20"/>
      <c r="BZ397" s="172"/>
      <c r="CA397" s="20"/>
      <c r="CB397" s="164"/>
      <c r="CC397" s="20"/>
      <c r="CD397" s="178"/>
      <c r="CE397" s="20"/>
      <c r="CF397" s="95"/>
      <c r="CG397" s="20"/>
      <c r="CH397" s="95"/>
      <c r="CI397" s="20"/>
      <c r="CJ397" s="22"/>
      <c r="CK397" s="20"/>
      <c r="CL397" s="22"/>
      <c r="CM397" s="20"/>
      <c r="CN397" s="22"/>
      <c r="CO397" s="20"/>
      <c r="CP397" s="22"/>
      <c r="CQ397" s="20"/>
      <c r="CR397" s="22"/>
      <c r="CS397" s="20"/>
      <c r="CT397" s="22"/>
      <c r="CU397" s="20"/>
      <c r="CV397" s="22"/>
      <c r="CW397" s="20"/>
      <c r="CX397" s="22"/>
      <c r="CY397" s="20"/>
      <c r="CZ397" s="22"/>
      <c r="DA397" s="20"/>
      <c r="DB397" s="22"/>
      <c r="DC397" s="20"/>
      <c r="DD397" s="22"/>
      <c r="DE397" s="20"/>
      <c r="DF397" s="22"/>
      <c r="DG397" s="20"/>
      <c r="DH397" s="22"/>
      <c r="DI397" s="20"/>
      <c r="DJ397" s="22"/>
      <c r="DK397" s="20"/>
      <c r="DL397" s="22"/>
      <c r="DM397" s="20"/>
      <c r="DN397" s="22"/>
      <c r="DO397" s="20"/>
      <c r="DP397" s="22"/>
      <c r="DQ397" s="20"/>
      <c r="DR397" s="22"/>
      <c r="DS397" s="20"/>
      <c r="DT397" s="22"/>
      <c r="DU397" s="20"/>
      <c r="DV397" s="22"/>
      <c r="DW397" s="20"/>
      <c r="DX397" s="22"/>
      <c r="DY397" s="20"/>
      <c r="DZ397" s="22"/>
      <c r="EA397" s="23">
        <f t="shared" si="99"/>
        <v>0</v>
      </c>
      <c r="EB397" s="21">
        <f t="shared" si="95"/>
        <v>0</v>
      </c>
      <c r="EC397" s="193" t="e">
        <f t="shared" si="96"/>
        <v>#REF!</v>
      </c>
      <c r="ED397" s="193">
        <f t="shared" si="97"/>
        <v>0</v>
      </c>
      <c r="EE397" s="194">
        <f t="shared" si="100"/>
        <v>1</v>
      </c>
      <c r="EG397" s="13" t="s">
        <v>1120</v>
      </c>
      <c r="EH397" s="13" t="s">
        <v>1121</v>
      </c>
      <c r="EI397" s="13" t="s">
        <v>382</v>
      </c>
      <c r="EJ397" s="13">
        <v>1</v>
      </c>
      <c r="EK397" s="13">
        <v>2425500</v>
      </c>
    </row>
    <row r="398" spans="1:141">
      <c r="A398" s="196" t="str">
        <f t="shared" si="93"/>
        <v>12.9.20</v>
      </c>
      <c r="B398" s="253" t="str">
        <f t="shared" si="93"/>
        <v>Tbalero electrico TEAA-01, control enfriador y bombas</v>
      </c>
      <c r="C398" s="196" t="str">
        <f t="shared" si="93"/>
        <v>Und</v>
      </c>
      <c r="D398" s="196">
        <f t="shared" si="93"/>
        <v>2</v>
      </c>
      <c r="E398" s="196">
        <f t="shared" si="93"/>
        <v>14726250</v>
      </c>
      <c r="F398" s="197">
        <f t="shared" si="98"/>
        <v>29452500</v>
      </c>
      <c r="G398" s="20"/>
      <c r="H398" s="21">
        <f t="shared" si="101"/>
        <v>0</v>
      </c>
      <c r="I398" s="20"/>
      <c r="J398" s="21">
        <f t="shared" si="102"/>
        <v>0</v>
      </c>
      <c r="K398" s="20"/>
      <c r="L398" s="21">
        <f t="shared" si="103"/>
        <v>0</v>
      </c>
      <c r="M398" s="20"/>
      <c r="N398" s="33">
        <f t="shared" si="106"/>
        <v>0</v>
      </c>
      <c r="O398" s="20"/>
      <c r="P398" s="22"/>
      <c r="Q398" s="20"/>
      <c r="R398" s="22"/>
      <c r="S398" s="20"/>
      <c r="T398" s="22"/>
      <c r="U398" s="20"/>
      <c r="V398" s="22"/>
      <c r="W398" s="20"/>
      <c r="X398" s="22"/>
      <c r="Y398" s="20"/>
      <c r="Z398" s="22"/>
      <c r="AA398" s="20"/>
      <c r="AB398" s="22"/>
      <c r="AC398" s="20"/>
      <c r="AD398" s="22"/>
      <c r="AE398" s="20"/>
      <c r="AF398" s="22"/>
      <c r="AG398" s="20"/>
      <c r="AH398" s="22"/>
      <c r="AI398" s="20"/>
      <c r="AJ398" s="22"/>
      <c r="AK398" s="20"/>
      <c r="AL398" s="22"/>
      <c r="AM398" s="20"/>
      <c r="AN398" s="22"/>
      <c r="AO398" s="20"/>
      <c r="AP398" s="22"/>
      <c r="AQ398" s="20"/>
      <c r="AR398" s="22"/>
      <c r="AS398" s="20"/>
      <c r="AT398" s="22"/>
      <c r="AU398" s="20"/>
      <c r="AV398" s="22"/>
      <c r="AW398" s="20"/>
      <c r="AX398" s="22"/>
      <c r="AY398" s="20"/>
      <c r="AZ398" s="22"/>
      <c r="BA398" s="20"/>
      <c r="BB398" s="22"/>
      <c r="BC398" s="20"/>
      <c r="BD398" s="22"/>
      <c r="BE398" s="20"/>
      <c r="BF398" s="22"/>
      <c r="BG398" s="83"/>
      <c r="BH398" s="84"/>
      <c r="BI398" s="20"/>
      <c r="BJ398" s="95"/>
      <c r="BK398" s="20">
        <v>0</v>
      </c>
      <c r="BL398" s="21">
        <f t="shared" si="104"/>
        <v>0</v>
      </c>
      <c r="BM398" s="20"/>
      <c r="BN398" s="95">
        <f t="shared" si="94"/>
        <v>0</v>
      </c>
      <c r="BO398" s="20"/>
      <c r="BP398" s="21">
        <f t="shared" si="105"/>
        <v>0</v>
      </c>
      <c r="BQ398" s="20"/>
      <c r="BR398" s="22"/>
      <c r="BS398" s="20"/>
      <c r="BT398" s="22"/>
      <c r="BU398" s="20"/>
      <c r="BV398" s="22"/>
      <c r="BW398" s="20"/>
      <c r="BX398" s="22"/>
      <c r="BY398" s="20"/>
      <c r="BZ398" s="172"/>
      <c r="CA398" s="20"/>
      <c r="CB398" s="164"/>
      <c r="CC398" s="20"/>
      <c r="CD398" s="178"/>
      <c r="CE398" s="20"/>
      <c r="CF398" s="95"/>
      <c r="CG398" s="20"/>
      <c r="CH398" s="95"/>
      <c r="CI398" s="20"/>
      <c r="CJ398" s="22"/>
      <c r="CK398" s="20"/>
      <c r="CL398" s="22"/>
      <c r="CM398" s="20"/>
      <c r="CN398" s="22"/>
      <c r="CO398" s="20"/>
      <c r="CP398" s="22"/>
      <c r="CQ398" s="20"/>
      <c r="CR398" s="22"/>
      <c r="CS398" s="20"/>
      <c r="CT398" s="22"/>
      <c r="CU398" s="20"/>
      <c r="CV398" s="22"/>
      <c r="CW398" s="20"/>
      <c r="CX398" s="22"/>
      <c r="CY398" s="20"/>
      <c r="CZ398" s="22"/>
      <c r="DA398" s="20"/>
      <c r="DB398" s="22"/>
      <c r="DC398" s="20"/>
      <c r="DD398" s="22"/>
      <c r="DE398" s="20"/>
      <c r="DF398" s="22"/>
      <c r="DG398" s="20"/>
      <c r="DH398" s="22"/>
      <c r="DI398" s="20"/>
      <c r="DJ398" s="22"/>
      <c r="DK398" s="20"/>
      <c r="DL398" s="22"/>
      <c r="DM398" s="20"/>
      <c r="DN398" s="22"/>
      <c r="DO398" s="20"/>
      <c r="DP398" s="22"/>
      <c r="DQ398" s="20"/>
      <c r="DR398" s="22"/>
      <c r="DS398" s="20"/>
      <c r="DT398" s="22"/>
      <c r="DU398" s="20"/>
      <c r="DV398" s="22"/>
      <c r="DW398" s="20"/>
      <c r="DX398" s="22"/>
      <c r="DY398" s="20"/>
      <c r="DZ398" s="22"/>
      <c r="EA398" s="23">
        <f t="shared" si="99"/>
        <v>0</v>
      </c>
      <c r="EB398" s="21">
        <f t="shared" si="95"/>
        <v>0</v>
      </c>
      <c r="EC398" s="193" t="e">
        <f t="shared" si="96"/>
        <v>#REF!</v>
      </c>
      <c r="ED398" s="193">
        <f t="shared" si="97"/>
        <v>0</v>
      </c>
      <c r="EE398" s="194">
        <f t="shared" si="100"/>
        <v>2</v>
      </c>
      <c r="EG398" s="13" t="s">
        <v>1122</v>
      </c>
      <c r="EH398" s="13" t="s">
        <v>1123</v>
      </c>
      <c r="EI398" s="13" t="s">
        <v>382</v>
      </c>
      <c r="EJ398" s="13">
        <v>2</v>
      </c>
      <c r="EK398" s="13">
        <v>14726250</v>
      </c>
    </row>
    <row r="399" spans="1:141" ht="18" customHeight="1">
      <c r="A399" s="196" t="str">
        <f t="shared" si="93"/>
        <v>12.9.21</v>
      </c>
      <c r="B399" s="253" t="str">
        <f t="shared" si="93"/>
        <v>Tbalero electrico TEAA-02, grupo de manejadoras grupo 1</v>
      </c>
      <c r="C399" s="196" t="str">
        <f t="shared" si="93"/>
        <v>Und</v>
      </c>
      <c r="D399" s="196">
        <f t="shared" si="93"/>
        <v>3</v>
      </c>
      <c r="E399" s="196">
        <f t="shared" si="93"/>
        <v>2722500</v>
      </c>
      <c r="F399" s="197">
        <f t="shared" si="98"/>
        <v>8167500</v>
      </c>
      <c r="G399" s="20"/>
      <c r="H399" s="21">
        <f t="shared" si="101"/>
        <v>0</v>
      </c>
      <c r="I399" s="20"/>
      <c r="J399" s="21">
        <f t="shared" si="102"/>
        <v>0</v>
      </c>
      <c r="K399" s="20"/>
      <c r="L399" s="21">
        <f t="shared" si="103"/>
        <v>0</v>
      </c>
      <c r="M399" s="20"/>
      <c r="N399" s="33">
        <f t="shared" si="106"/>
        <v>0</v>
      </c>
      <c r="O399" s="20"/>
      <c r="P399" s="22"/>
      <c r="Q399" s="20"/>
      <c r="R399" s="22"/>
      <c r="S399" s="20"/>
      <c r="T399" s="22"/>
      <c r="U399" s="20"/>
      <c r="V399" s="22"/>
      <c r="W399" s="20"/>
      <c r="X399" s="22"/>
      <c r="Y399" s="20"/>
      <c r="Z399" s="22"/>
      <c r="AA399" s="20"/>
      <c r="AB399" s="22"/>
      <c r="AC399" s="20"/>
      <c r="AD399" s="22"/>
      <c r="AE399" s="20"/>
      <c r="AF399" s="22"/>
      <c r="AG399" s="20"/>
      <c r="AH399" s="22"/>
      <c r="AI399" s="20"/>
      <c r="AJ399" s="22"/>
      <c r="AK399" s="20"/>
      <c r="AL399" s="22"/>
      <c r="AM399" s="20"/>
      <c r="AN399" s="22"/>
      <c r="AO399" s="20"/>
      <c r="AP399" s="22"/>
      <c r="AQ399" s="20"/>
      <c r="AR399" s="22"/>
      <c r="AS399" s="20"/>
      <c r="AT399" s="22"/>
      <c r="AU399" s="20"/>
      <c r="AV399" s="22"/>
      <c r="AW399" s="20"/>
      <c r="AX399" s="22"/>
      <c r="AY399" s="20"/>
      <c r="AZ399" s="22"/>
      <c r="BA399" s="20"/>
      <c r="BB399" s="22"/>
      <c r="BC399" s="20"/>
      <c r="BD399" s="22"/>
      <c r="BE399" s="20"/>
      <c r="BF399" s="22"/>
      <c r="BG399" s="83"/>
      <c r="BH399" s="84"/>
      <c r="BI399" s="20"/>
      <c r="BJ399" s="95"/>
      <c r="BK399" s="20">
        <v>0</v>
      </c>
      <c r="BL399" s="21">
        <f t="shared" si="104"/>
        <v>0</v>
      </c>
      <c r="BM399" s="20"/>
      <c r="BN399" s="95">
        <f t="shared" si="94"/>
        <v>0</v>
      </c>
      <c r="BO399" s="20"/>
      <c r="BP399" s="21">
        <f t="shared" si="105"/>
        <v>0</v>
      </c>
      <c r="BQ399" s="20"/>
      <c r="BR399" s="22"/>
      <c r="BS399" s="20"/>
      <c r="BT399" s="22"/>
      <c r="BU399" s="20"/>
      <c r="BV399" s="22"/>
      <c r="BW399" s="20"/>
      <c r="BX399" s="22"/>
      <c r="BY399" s="20"/>
      <c r="BZ399" s="172"/>
      <c r="CA399" s="20"/>
      <c r="CB399" s="164"/>
      <c r="CC399" s="20"/>
      <c r="CD399" s="178"/>
      <c r="CE399" s="20"/>
      <c r="CF399" s="95"/>
      <c r="CG399" s="20"/>
      <c r="CH399" s="95"/>
      <c r="CI399" s="20"/>
      <c r="CJ399" s="22"/>
      <c r="CK399" s="20"/>
      <c r="CL399" s="22"/>
      <c r="CM399" s="20"/>
      <c r="CN399" s="22"/>
      <c r="CO399" s="20"/>
      <c r="CP399" s="22"/>
      <c r="CQ399" s="20"/>
      <c r="CR399" s="22"/>
      <c r="CS399" s="20"/>
      <c r="CT399" s="22"/>
      <c r="CU399" s="20"/>
      <c r="CV399" s="22"/>
      <c r="CW399" s="20"/>
      <c r="CX399" s="22"/>
      <c r="CY399" s="20"/>
      <c r="CZ399" s="22"/>
      <c r="DA399" s="20"/>
      <c r="DB399" s="22"/>
      <c r="DC399" s="20"/>
      <c r="DD399" s="22"/>
      <c r="DE399" s="20"/>
      <c r="DF399" s="22"/>
      <c r="DG399" s="20"/>
      <c r="DH399" s="22"/>
      <c r="DI399" s="20"/>
      <c r="DJ399" s="22"/>
      <c r="DK399" s="20"/>
      <c r="DL399" s="22"/>
      <c r="DM399" s="20"/>
      <c r="DN399" s="22"/>
      <c r="DO399" s="20"/>
      <c r="DP399" s="22"/>
      <c r="DQ399" s="20"/>
      <c r="DR399" s="22"/>
      <c r="DS399" s="20"/>
      <c r="DT399" s="22"/>
      <c r="DU399" s="20"/>
      <c r="DV399" s="22"/>
      <c r="DW399" s="20"/>
      <c r="DX399" s="22"/>
      <c r="DY399" s="20"/>
      <c r="DZ399" s="22"/>
      <c r="EA399" s="23">
        <f t="shared" si="99"/>
        <v>0</v>
      </c>
      <c r="EB399" s="21">
        <f t="shared" si="95"/>
        <v>0</v>
      </c>
      <c r="EC399" s="193" t="e">
        <f t="shared" si="96"/>
        <v>#REF!</v>
      </c>
      <c r="ED399" s="193">
        <f t="shared" si="97"/>
        <v>0</v>
      </c>
      <c r="EE399" s="194">
        <f t="shared" si="100"/>
        <v>3</v>
      </c>
      <c r="EG399" s="13" t="s">
        <v>1124</v>
      </c>
      <c r="EH399" s="13" t="s">
        <v>1125</v>
      </c>
      <c r="EI399" s="13" t="s">
        <v>382</v>
      </c>
      <c r="EJ399" s="13">
        <v>3</v>
      </c>
      <c r="EK399" s="13">
        <v>2722500</v>
      </c>
    </row>
    <row r="400" spans="1:141">
      <c r="A400" s="196" t="str">
        <f t="shared" si="93"/>
        <v>12.9.22</v>
      </c>
      <c r="B400" s="253" t="str">
        <f t="shared" si="93"/>
        <v>Tbalero electrico TEAA-03, grupo de manejadoras grupo 2</v>
      </c>
      <c r="C400" s="196" t="str">
        <f t="shared" si="93"/>
        <v>Und</v>
      </c>
      <c r="D400" s="196">
        <f t="shared" si="93"/>
        <v>4</v>
      </c>
      <c r="E400" s="196">
        <f t="shared" si="93"/>
        <v>2722500</v>
      </c>
      <c r="F400" s="197">
        <f t="shared" si="98"/>
        <v>10890000</v>
      </c>
      <c r="G400" s="20"/>
      <c r="H400" s="21">
        <f t="shared" si="101"/>
        <v>0</v>
      </c>
      <c r="I400" s="20"/>
      <c r="J400" s="21">
        <f t="shared" si="102"/>
        <v>0</v>
      </c>
      <c r="K400" s="20"/>
      <c r="L400" s="21">
        <f t="shared" si="103"/>
        <v>0</v>
      </c>
      <c r="M400" s="20"/>
      <c r="N400" s="33">
        <f t="shared" si="106"/>
        <v>0</v>
      </c>
      <c r="O400" s="20"/>
      <c r="P400" s="22"/>
      <c r="Q400" s="20"/>
      <c r="R400" s="22"/>
      <c r="S400" s="20"/>
      <c r="T400" s="22"/>
      <c r="U400" s="20"/>
      <c r="V400" s="22"/>
      <c r="W400" s="20"/>
      <c r="X400" s="22"/>
      <c r="Y400" s="20"/>
      <c r="Z400" s="22"/>
      <c r="AA400" s="20"/>
      <c r="AB400" s="22"/>
      <c r="AC400" s="20"/>
      <c r="AD400" s="22"/>
      <c r="AE400" s="20"/>
      <c r="AF400" s="22"/>
      <c r="AG400" s="20"/>
      <c r="AH400" s="22"/>
      <c r="AI400" s="20"/>
      <c r="AJ400" s="22"/>
      <c r="AK400" s="20"/>
      <c r="AL400" s="22"/>
      <c r="AM400" s="20"/>
      <c r="AN400" s="22"/>
      <c r="AO400" s="20"/>
      <c r="AP400" s="22"/>
      <c r="AQ400" s="20"/>
      <c r="AR400" s="22"/>
      <c r="AS400" s="20"/>
      <c r="AT400" s="22"/>
      <c r="AU400" s="20"/>
      <c r="AV400" s="22"/>
      <c r="AW400" s="20"/>
      <c r="AX400" s="22"/>
      <c r="AY400" s="20"/>
      <c r="AZ400" s="22"/>
      <c r="BA400" s="20"/>
      <c r="BB400" s="22"/>
      <c r="BC400" s="20"/>
      <c r="BD400" s="22"/>
      <c r="BE400" s="20"/>
      <c r="BF400" s="22"/>
      <c r="BG400" s="83"/>
      <c r="BH400" s="84"/>
      <c r="BI400" s="20"/>
      <c r="BJ400" s="95"/>
      <c r="BK400" s="20">
        <v>0</v>
      </c>
      <c r="BL400" s="21">
        <f t="shared" si="104"/>
        <v>0</v>
      </c>
      <c r="BM400" s="20"/>
      <c r="BN400" s="95">
        <f t="shared" si="94"/>
        <v>0</v>
      </c>
      <c r="BO400" s="20"/>
      <c r="BP400" s="21">
        <f t="shared" si="105"/>
        <v>0</v>
      </c>
      <c r="BQ400" s="20"/>
      <c r="BR400" s="22"/>
      <c r="BS400" s="20"/>
      <c r="BT400" s="22"/>
      <c r="BU400" s="20"/>
      <c r="BV400" s="22"/>
      <c r="BW400" s="20"/>
      <c r="BX400" s="22"/>
      <c r="BY400" s="20"/>
      <c r="BZ400" s="172"/>
      <c r="CA400" s="20"/>
      <c r="CB400" s="164"/>
      <c r="CC400" s="20"/>
      <c r="CD400" s="178"/>
      <c r="CE400" s="20"/>
      <c r="CF400" s="95"/>
      <c r="CG400" s="20"/>
      <c r="CH400" s="95"/>
      <c r="CI400" s="20"/>
      <c r="CJ400" s="22"/>
      <c r="CK400" s="20"/>
      <c r="CL400" s="22"/>
      <c r="CM400" s="20"/>
      <c r="CN400" s="22"/>
      <c r="CO400" s="20"/>
      <c r="CP400" s="22"/>
      <c r="CQ400" s="20"/>
      <c r="CR400" s="22"/>
      <c r="CS400" s="20"/>
      <c r="CT400" s="22"/>
      <c r="CU400" s="20"/>
      <c r="CV400" s="22"/>
      <c r="CW400" s="20"/>
      <c r="CX400" s="22"/>
      <c r="CY400" s="20"/>
      <c r="CZ400" s="22"/>
      <c r="DA400" s="20"/>
      <c r="DB400" s="22"/>
      <c r="DC400" s="20"/>
      <c r="DD400" s="22"/>
      <c r="DE400" s="20"/>
      <c r="DF400" s="22"/>
      <c r="DG400" s="20"/>
      <c r="DH400" s="22"/>
      <c r="DI400" s="20"/>
      <c r="DJ400" s="22"/>
      <c r="DK400" s="20"/>
      <c r="DL400" s="22"/>
      <c r="DM400" s="20"/>
      <c r="DN400" s="22"/>
      <c r="DO400" s="20"/>
      <c r="DP400" s="22"/>
      <c r="DQ400" s="20"/>
      <c r="DR400" s="22"/>
      <c r="DS400" s="20"/>
      <c r="DT400" s="22"/>
      <c r="DU400" s="20"/>
      <c r="DV400" s="22"/>
      <c r="DW400" s="20"/>
      <c r="DX400" s="22"/>
      <c r="DY400" s="20"/>
      <c r="DZ400" s="22"/>
      <c r="EA400" s="23">
        <f t="shared" si="99"/>
        <v>0</v>
      </c>
      <c r="EB400" s="21">
        <f t="shared" si="95"/>
        <v>0</v>
      </c>
      <c r="EC400" s="193" t="e">
        <f t="shared" si="96"/>
        <v>#REF!</v>
      </c>
      <c r="ED400" s="193">
        <f t="shared" si="97"/>
        <v>0</v>
      </c>
      <c r="EE400" s="194">
        <f t="shared" si="100"/>
        <v>4</v>
      </c>
      <c r="EG400" s="13" t="s">
        <v>1126</v>
      </c>
      <c r="EH400" s="13" t="s">
        <v>1127</v>
      </c>
      <c r="EI400" s="13" t="s">
        <v>382</v>
      </c>
      <c r="EJ400" s="13">
        <v>4</v>
      </c>
      <c r="EK400" s="13">
        <v>2722500</v>
      </c>
    </row>
    <row r="401" spans="1:141" ht="18" customHeight="1">
      <c r="A401" s="196" t="str">
        <f t="shared" si="93"/>
        <v>12.9.23</v>
      </c>
      <c r="B401" s="253" t="str">
        <f t="shared" si="93"/>
        <v>Tbalero electrico TEAA-04, grupo de manejadoras grupo 3</v>
      </c>
      <c r="C401" s="196" t="str">
        <f t="shared" si="93"/>
        <v>Und</v>
      </c>
      <c r="D401" s="196">
        <f t="shared" si="93"/>
        <v>5</v>
      </c>
      <c r="E401" s="196">
        <f t="shared" si="93"/>
        <v>2722500</v>
      </c>
      <c r="F401" s="197">
        <f t="shared" si="98"/>
        <v>13612500</v>
      </c>
      <c r="G401" s="20"/>
      <c r="H401" s="21">
        <f t="shared" si="101"/>
        <v>0</v>
      </c>
      <c r="I401" s="20"/>
      <c r="J401" s="21">
        <f t="shared" si="102"/>
        <v>0</v>
      </c>
      <c r="K401" s="20"/>
      <c r="L401" s="21">
        <f t="shared" si="103"/>
        <v>0</v>
      </c>
      <c r="M401" s="20"/>
      <c r="N401" s="33">
        <f t="shared" si="106"/>
        <v>0</v>
      </c>
      <c r="O401" s="20"/>
      <c r="P401" s="22"/>
      <c r="Q401" s="20"/>
      <c r="R401" s="22"/>
      <c r="S401" s="20"/>
      <c r="T401" s="22"/>
      <c r="U401" s="20"/>
      <c r="V401" s="22"/>
      <c r="W401" s="20"/>
      <c r="X401" s="22"/>
      <c r="Y401" s="20"/>
      <c r="Z401" s="22"/>
      <c r="AA401" s="20"/>
      <c r="AB401" s="22"/>
      <c r="AC401" s="20"/>
      <c r="AD401" s="22"/>
      <c r="AE401" s="20"/>
      <c r="AF401" s="22"/>
      <c r="AG401" s="20"/>
      <c r="AH401" s="22"/>
      <c r="AI401" s="20"/>
      <c r="AJ401" s="22"/>
      <c r="AK401" s="20"/>
      <c r="AL401" s="22"/>
      <c r="AM401" s="20"/>
      <c r="AN401" s="22"/>
      <c r="AO401" s="20"/>
      <c r="AP401" s="22"/>
      <c r="AQ401" s="20"/>
      <c r="AR401" s="22"/>
      <c r="AS401" s="20"/>
      <c r="AT401" s="22"/>
      <c r="AU401" s="20"/>
      <c r="AV401" s="22"/>
      <c r="AW401" s="20"/>
      <c r="AX401" s="22"/>
      <c r="AY401" s="20"/>
      <c r="AZ401" s="22"/>
      <c r="BA401" s="20"/>
      <c r="BB401" s="22"/>
      <c r="BC401" s="20"/>
      <c r="BD401" s="22"/>
      <c r="BE401" s="20"/>
      <c r="BF401" s="22"/>
      <c r="BG401" s="83"/>
      <c r="BH401" s="84"/>
      <c r="BI401" s="20"/>
      <c r="BJ401" s="95"/>
      <c r="BK401" s="20">
        <v>0</v>
      </c>
      <c r="BL401" s="21">
        <f t="shared" si="104"/>
        <v>0</v>
      </c>
      <c r="BM401" s="20"/>
      <c r="BN401" s="95">
        <f t="shared" si="94"/>
        <v>0</v>
      </c>
      <c r="BO401" s="20"/>
      <c r="BP401" s="21">
        <f t="shared" si="105"/>
        <v>0</v>
      </c>
      <c r="BQ401" s="20"/>
      <c r="BR401" s="22"/>
      <c r="BS401" s="20"/>
      <c r="BT401" s="22"/>
      <c r="BU401" s="20"/>
      <c r="BV401" s="22"/>
      <c r="BW401" s="20"/>
      <c r="BX401" s="22"/>
      <c r="BY401" s="20"/>
      <c r="BZ401" s="172"/>
      <c r="CA401" s="20"/>
      <c r="CB401" s="164"/>
      <c r="CC401" s="20"/>
      <c r="CD401" s="178"/>
      <c r="CE401" s="20"/>
      <c r="CF401" s="95"/>
      <c r="CG401" s="20"/>
      <c r="CH401" s="95"/>
      <c r="CI401" s="20"/>
      <c r="CJ401" s="22"/>
      <c r="CK401" s="20"/>
      <c r="CL401" s="22"/>
      <c r="CM401" s="20"/>
      <c r="CN401" s="22"/>
      <c r="CO401" s="20"/>
      <c r="CP401" s="22"/>
      <c r="CQ401" s="20"/>
      <c r="CR401" s="22"/>
      <c r="CS401" s="20"/>
      <c r="CT401" s="22"/>
      <c r="CU401" s="20"/>
      <c r="CV401" s="22"/>
      <c r="CW401" s="20"/>
      <c r="CX401" s="22"/>
      <c r="CY401" s="20"/>
      <c r="CZ401" s="22"/>
      <c r="DA401" s="20"/>
      <c r="DB401" s="22"/>
      <c r="DC401" s="20"/>
      <c r="DD401" s="22"/>
      <c r="DE401" s="20"/>
      <c r="DF401" s="22"/>
      <c r="DG401" s="20"/>
      <c r="DH401" s="22"/>
      <c r="DI401" s="20"/>
      <c r="DJ401" s="22"/>
      <c r="DK401" s="20"/>
      <c r="DL401" s="22"/>
      <c r="DM401" s="20"/>
      <c r="DN401" s="22"/>
      <c r="DO401" s="20"/>
      <c r="DP401" s="22"/>
      <c r="DQ401" s="20"/>
      <c r="DR401" s="22"/>
      <c r="DS401" s="20"/>
      <c r="DT401" s="22"/>
      <c r="DU401" s="20"/>
      <c r="DV401" s="22"/>
      <c r="DW401" s="20"/>
      <c r="DX401" s="22"/>
      <c r="DY401" s="20"/>
      <c r="DZ401" s="22"/>
      <c r="EA401" s="23">
        <f t="shared" si="99"/>
        <v>0</v>
      </c>
      <c r="EB401" s="21">
        <f t="shared" si="95"/>
        <v>0</v>
      </c>
      <c r="EC401" s="193" t="e">
        <f t="shared" si="96"/>
        <v>#REF!</v>
      </c>
      <c r="ED401" s="193">
        <f t="shared" si="97"/>
        <v>0</v>
      </c>
      <c r="EE401" s="194">
        <f t="shared" si="100"/>
        <v>5</v>
      </c>
      <c r="EG401" s="13" t="s">
        <v>1128</v>
      </c>
      <c r="EH401" s="13" t="s">
        <v>1129</v>
      </c>
      <c r="EI401" s="13" t="s">
        <v>382</v>
      </c>
      <c r="EJ401" s="13">
        <v>5</v>
      </c>
      <c r="EK401" s="13">
        <v>2722500</v>
      </c>
    </row>
    <row r="402" spans="1:141">
      <c r="A402" s="196" t="str">
        <f t="shared" si="93"/>
        <v>12.9.24</v>
      </c>
      <c r="B402" s="253" t="str">
        <f t="shared" si="93"/>
        <v>Tbalero electrico TEAA-05, grupo de manejadoras grupo 4</v>
      </c>
      <c r="C402" s="196" t="str">
        <f t="shared" si="93"/>
        <v>Und</v>
      </c>
      <c r="D402" s="196">
        <f t="shared" si="93"/>
        <v>6</v>
      </c>
      <c r="E402" s="196">
        <f t="shared" si="93"/>
        <v>2722500</v>
      </c>
      <c r="F402" s="197">
        <f t="shared" si="98"/>
        <v>16335000</v>
      </c>
      <c r="G402" s="20"/>
      <c r="H402" s="21">
        <f t="shared" si="101"/>
        <v>0</v>
      </c>
      <c r="I402" s="20"/>
      <c r="J402" s="21">
        <f t="shared" si="102"/>
        <v>0</v>
      </c>
      <c r="K402" s="20"/>
      <c r="L402" s="21">
        <f t="shared" si="103"/>
        <v>0</v>
      </c>
      <c r="M402" s="20"/>
      <c r="N402" s="33">
        <f t="shared" si="106"/>
        <v>0</v>
      </c>
      <c r="O402" s="20"/>
      <c r="P402" s="22"/>
      <c r="Q402" s="20"/>
      <c r="R402" s="22"/>
      <c r="S402" s="20"/>
      <c r="T402" s="22"/>
      <c r="U402" s="20"/>
      <c r="V402" s="22"/>
      <c r="W402" s="20"/>
      <c r="X402" s="22"/>
      <c r="Y402" s="20"/>
      <c r="Z402" s="22"/>
      <c r="AA402" s="20"/>
      <c r="AB402" s="22"/>
      <c r="AC402" s="20"/>
      <c r="AD402" s="22"/>
      <c r="AE402" s="20"/>
      <c r="AF402" s="22"/>
      <c r="AG402" s="20"/>
      <c r="AH402" s="22"/>
      <c r="AI402" s="20"/>
      <c r="AJ402" s="22"/>
      <c r="AK402" s="20"/>
      <c r="AL402" s="22"/>
      <c r="AM402" s="20"/>
      <c r="AN402" s="22"/>
      <c r="AO402" s="20"/>
      <c r="AP402" s="22"/>
      <c r="AQ402" s="20"/>
      <c r="AR402" s="22"/>
      <c r="AS402" s="20"/>
      <c r="AT402" s="22"/>
      <c r="AU402" s="20"/>
      <c r="AV402" s="22"/>
      <c r="AW402" s="20"/>
      <c r="AX402" s="22"/>
      <c r="AY402" s="20"/>
      <c r="AZ402" s="22"/>
      <c r="BA402" s="20"/>
      <c r="BB402" s="22"/>
      <c r="BC402" s="20"/>
      <c r="BD402" s="22"/>
      <c r="BE402" s="20"/>
      <c r="BF402" s="22"/>
      <c r="BG402" s="83"/>
      <c r="BH402" s="84"/>
      <c r="BI402" s="20"/>
      <c r="BJ402" s="95"/>
      <c r="BK402" s="20">
        <v>0</v>
      </c>
      <c r="BL402" s="21">
        <f t="shared" si="104"/>
        <v>0</v>
      </c>
      <c r="BM402" s="20"/>
      <c r="BN402" s="95">
        <f t="shared" si="94"/>
        <v>0</v>
      </c>
      <c r="BO402" s="20"/>
      <c r="BP402" s="21">
        <f t="shared" si="105"/>
        <v>0</v>
      </c>
      <c r="BQ402" s="20"/>
      <c r="BR402" s="22"/>
      <c r="BS402" s="20"/>
      <c r="BT402" s="22"/>
      <c r="BU402" s="20"/>
      <c r="BV402" s="22"/>
      <c r="BW402" s="20"/>
      <c r="BX402" s="22"/>
      <c r="BY402" s="20"/>
      <c r="BZ402" s="172"/>
      <c r="CA402" s="20"/>
      <c r="CB402" s="164"/>
      <c r="CC402" s="20"/>
      <c r="CD402" s="178"/>
      <c r="CE402" s="20"/>
      <c r="CF402" s="95"/>
      <c r="CG402" s="20"/>
      <c r="CH402" s="95"/>
      <c r="CI402" s="20"/>
      <c r="CJ402" s="22"/>
      <c r="CK402" s="20"/>
      <c r="CL402" s="22"/>
      <c r="CM402" s="20"/>
      <c r="CN402" s="22"/>
      <c r="CO402" s="20"/>
      <c r="CP402" s="22"/>
      <c r="CQ402" s="20"/>
      <c r="CR402" s="22"/>
      <c r="CS402" s="20"/>
      <c r="CT402" s="22"/>
      <c r="CU402" s="20"/>
      <c r="CV402" s="22"/>
      <c r="CW402" s="20"/>
      <c r="CX402" s="22"/>
      <c r="CY402" s="20"/>
      <c r="CZ402" s="22"/>
      <c r="DA402" s="20"/>
      <c r="DB402" s="22"/>
      <c r="DC402" s="20"/>
      <c r="DD402" s="22"/>
      <c r="DE402" s="20"/>
      <c r="DF402" s="22"/>
      <c r="DG402" s="20"/>
      <c r="DH402" s="22"/>
      <c r="DI402" s="20"/>
      <c r="DJ402" s="22"/>
      <c r="DK402" s="20"/>
      <c r="DL402" s="22"/>
      <c r="DM402" s="20"/>
      <c r="DN402" s="22"/>
      <c r="DO402" s="20"/>
      <c r="DP402" s="22"/>
      <c r="DQ402" s="20"/>
      <c r="DR402" s="22"/>
      <c r="DS402" s="20"/>
      <c r="DT402" s="22"/>
      <c r="DU402" s="20"/>
      <c r="DV402" s="22"/>
      <c r="DW402" s="20"/>
      <c r="DX402" s="22"/>
      <c r="DY402" s="20"/>
      <c r="DZ402" s="22"/>
      <c r="EA402" s="23">
        <f t="shared" si="99"/>
        <v>0</v>
      </c>
      <c r="EB402" s="21">
        <f t="shared" si="95"/>
        <v>0</v>
      </c>
      <c r="EC402" s="193" t="e">
        <f t="shared" si="96"/>
        <v>#REF!</v>
      </c>
      <c r="ED402" s="193">
        <f t="shared" si="97"/>
        <v>0</v>
      </c>
      <c r="EE402" s="194">
        <f t="shared" si="100"/>
        <v>6</v>
      </c>
      <c r="EG402" s="13" t="s">
        <v>1130</v>
      </c>
      <c r="EH402" s="13" t="s">
        <v>1131</v>
      </c>
      <c r="EI402" s="13" t="s">
        <v>382</v>
      </c>
      <c r="EJ402" s="13">
        <v>6</v>
      </c>
      <c r="EK402" s="13">
        <v>2722500</v>
      </c>
    </row>
    <row r="403" spans="1:141" ht="18" customHeight="1">
      <c r="A403" s="196" t="str">
        <f t="shared" si="93"/>
        <v>12.9.25</v>
      </c>
      <c r="B403" s="253" t="str">
        <f t="shared" si="93"/>
        <v>Tbalero electrico TEAA-06, grupo de manejadoras grupo 5</v>
      </c>
      <c r="C403" s="196" t="str">
        <f t="shared" si="93"/>
        <v>Und</v>
      </c>
      <c r="D403" s="196">
        <f t="shared" si="93"/>
        <v>7</v>
      </c>
      <c r="E403" s="196">
        <f t="shared" si="93"/>
        <v>2722500</v>
      </c>
      <c r="F403" s="197">
        <f t="shared" si="98"/>
        <v>19057500</v>
      </c>
      <c r="G403" s="20"/>
      <c r="H403" s="21">
        <f t="shared" si="101"/>
        <v>0</v>
      </c>
      <c r="I403" s="20"/>
      <c r="J403" s="21">
        <f t="shared" si="102"/>
        <v>0</v>
      </c>
      <c r="K403" s="20"/>
      <c r="L403" s="21">
        <f t="shared" si="103"/>
        <v>0</v>
      </c>
      <c r="M403" s="20"/>
      <c r="N403" s="33">
        <f t="shared" si="106"/>
        <v>0</v>
      </c>
      <c r="O403" s="20"/>
      <c r="P403" s="22"/>
      <c r="Q403" s="20"/>
      <c r="R403" s="22"/>
      <c r="S403" s="20"/>
      <c r="T403" s="22"/>
      <c r="U403" s="20"/>
      <c r="V403" s="22"/>
      <c r="W403" s="20"/>
      <c r="X403" s="22"/>
      <c r="Y403" s="20"/>
      <c r="Z403" s="22"/>
      <c r="AA403" s="20"/>
      <c r="AB403" s="22"/>
      <c r="AC403" s="20"/>
      <c r="AD403" s="22"/>
      <c r="AE403" s="20"/>
      <c r="AF403" s="22"/>
      <c r="AG403" s="20"/>
      <c r="AH403" s="22"/>
      <c r="AI403" s="20"/>
      <c r="AJ403" s="22"/>
      <c r="AK403" s="20"/>
      <c r="AL403" s="22"/>
      <c r="AM403" s="20"/>
      <c r="AN403" s="22"/>
      <c r="AO403" s="20"/>
      <c r="AP403" s="22"/>
      <c r="AQ403" s="20"/>
      <c r="AR403" s="22"/>
      <c r="AS403" s="20"/>
      <c r="AT403" s="22"/>
      <c r="AU403" s="20"/>
      <c r="AV403" s="22"/>
      <c r="AW403" s="20"/>
      <c r="AX403" s="22"/>
      <c r="AY403" s="20"/>
      <c r="AZ403" s="22"/>
      <c r="BA403" s="20"/>
      <c r="BB403" s="22"/>
      <c r="BC403" s="20"/>
      <c r="BD403" s="22"/>
      <c r="BE403" s="20"/>
      <c r="BF403" s="22"/>
      <c r="BG403" s="83"/>
      <c r="BH403" s="84"/>
      <c r="BI403" s="20"/>
      <c r="BJ403" s="95"/>
      <c r="BK403" s="20">
        <v>0</v>
      </c>
      <c r="BL403" s="21">
        <f t="shared" si="104"/>
        <v>0</v>
      </c>
      <c r="BM403" s="20"/>
      <c r="BN403" s="95">
        <f t="shared" si="94"/>
        <v>0</v>
      </c>
      <c r="BO403" s="20"/>
      <c r="BP403" s="21">
        <f t="shared" si="105"/>
        <v>0</v>
      </c>
      <c r="BQ403" s="20"/>
      <c r="BR403" s="22"/>
      <c r="BS403" s="20"/>
      <c r="BT403" s="22"/>
      <c r="BU403" s="20"/>
      <c r="BV403" s="22"/>
      <c r="BW403" s="20"/>
      <c r="BX403" s="22"/>
      <c r="BY403" s="20"/>
      <c r="BZ403" s="172"/>
      <c r="CA403" s="20"/>
      <c r="CB403" s="164"/>
      <c r="CC403" s="20"/>
      <c r="CD403" s="178"/>
      <c r="CE403" s="20"/>
      <c r="CF403" s="95"/>
      <c r="CG403" s="20"/>
      <c r="CH403" s="95"/>
      <c r="CI403" s="20"/>
      <c r="CJ403" s="22"/>
      <c r="CK403" s="20"/>
      <c r="CL403" s="22"/>
      <c r="CM403" s="20"/>
      <c r="CN403" s="22"/>
      <c r="CO403" s="20"/>
      <c r="CP403" s="22"/>
      <c r="CQ403" s="20"/>
      <c r="CR403" s="22"/>
      <c r="CS403" s="20"/>
      <c r="CT403" s="22"/>
      <c r="CU403" s="20"/>
      <c r="CV403" s="22"/>
      <c r="CW403" s="20"/>
      <c r="CX403" s="22"/>
      <c r="CY403" s="20"/>
      <c r="CZ403" s="22"/>
      <c r="DA403" s="20"/>
      <c r="DB403" s="22"/>
      <c r="DC403" s="20"/>
      <c r="DD403" s="22"/>
      <c r="DE403" s="20"/>
      <c r="DF403" s="22"/>
      <c r="DG403" s="20"/>
      <c r="DH403" s="22"/>
      <c r="DI403" s="20"/>
      <c r="DJ403" s="22"/>
      <c r="DK403" s="20"/>
      <c r="DL403" s="22"/>
      <c r="DM403" s="20"/>
      <c r="DN403" s="22"/>
      <c r="DO403" s="20"/>
      <c r="DP403" s="22"/>
      <c r="DQ403" s="20"/>
      <c r="DR403" s="22"/>
      <c r="DS403" s="20"/>
      <c r="DT403" s="22"/>
      <c r="DU403" s="20"/>
      <c r="DV403" s="22"/>
      <c r="DW403" s="20"/>
      <c r="DX403" s="22"/>
      <c r="DY403" s="20"/>
      <c r="DZ403" s="22"/>
      <c r="EA403" s="23">
        <f t="shared" si="99"/>
        <v>0</v>
      </c>
      <c r="EB403" s="21">
        <f t="shared" si="95"/>
        <v>0</v>
      </c>
      <c r="EC403" s="193" t="e">
        <f t="shared" si="96"/>
        <v>#REF!</v>
      </c>
      <c r="ED403" s="193">
        <f t="shared" si="97"/>
        <v>0</v>
      </c>
      <c r="EE403" s="194">
        <f t="shared" si="100"/>
        <v>7</v>
      </c>
      <c r="EG403" s="13" t="s">
        <v>1132</v>
      </c>
      <c r="EH403" s="13" t="s">
        <v>1133</v>
      </c>
      <c r="EI403" s="13" t="s">
        <v>382</v>
      </c>
      <c r="EJ403" s="13">
        <v>7</v>
      </c>
      <c r="EK403" s="13">
        <v>2722500</v>
      </c>
    </row>
    <row r="404" spans="1:141">
      <c r="A404" s="196" t="str">
        <f t="shared" si="93"/>
        <v>12.9.26</v>
      </c>
      <c r="B404" s="253" t="str">
        <f t="shared" si="93"/>
        <v>Tbalero electrico TEAA-07, grupo de manejadoras grupo 6</v>
      </c>
      <c r="C404" s="196" t="str">
        <f t="shared" si="93"/>
        <v>Und</v>
      </c>
      <c r="D404" s="196">
        <f t="shared" si="93"/>
        <v>8</v>
      </c>
      <c r="E404" s="196">
        <f t="shared" si="93"/>
        <v>2722500</v>
      </c>
      <c r="F404" s="197">
        <f t="shared" si="98"/>
        <v>21780000</v>
      </c>
      <c r="G404" s="20"/>
      <c r="H404" s="21">
        <f t="shared" si="101"/>
        <v>0</v>
      </c>
      <c r="I404" s="20"/>
      <c r="J404" s="21">
        <f t="shared" si="102"/>
        <v>0</v>
      </c>
      <c r="K404" s="20"/>
      <c r="L404" s="21">
        <f t="shared" si="103"/>
        <v>0</v>
      </c>
      <c r="M404" s="20"/>
      <c r="N404" s="33">
        <f t="shared" si="106"/>
        <v>0</v>
      </c>
      <c r="O404" s="20"/>
      <c r="P404" s="22"/>
      <c r="Q404" s="20"/>
      <c r="R404" s="22"/>
      <c r="S404" s="20"/>
      <c r="T404" s="22"/>
      <c r="U404" s="20"/>
      <c r="V404" s="22"/>
      <c r="W404" s="20"/>
      <c r="X404" s="22"/>
      <c r="Y404" s="20"/>
      <c r="Z404" s="22"/>
      <c r="AA404" s="20"/>
      <c r="AB404" s="22"/>
      <c r="AC404" s="20"/>
      <c r="AD404" s="22"/>
      <c r="AE404" s="20"/>
      <c r="AF404" s="22"/>
      <c r="AG404" s="20"/>
      <c r="AH404" s="22"/>
      <c r="AI404" s="20"/>
      <c r="AJ404" s="22"/>
      <c r="AK404" s="20"/>
      <c r="AL404" s="22"/>
      <c r="AM404" s="20"/>
      <c r="AN404" s="22"/>
      <c r="AO404" s="20"/>
      <c r="AP404" s="22"/>
      <c r="AQ404" s="20"/>
      <c r="AR404" s="22"/>
      <c r="AS404" s="20"/>
      <c r="AT404" s="22"/>
      <c r="AU404" s="20"/>
      <c r="AV404" s="22"/>
      <c r="AW404" s="20"/>
      <c r="AX404" s="22"/>
      <c r="AY404" s="20"/>
      <c r="AZ404" s="22"/>
      <c r="BA404" s="20"/>
      <c r="BB404" s="22"/>
      <c r="BC404" s="20"/>
      <c r="BD404" s="22"/>
      <c r="BE404" s="20"/>
      <c r="BF404" s="22"/>
      <c r="BG404" s="83"/>
      <c r="BH404" s="84"/>
      <c r="BI404" s="20"/>
      <c r="BJ404" s="95"/>
      <c r="BK404" s="20">
        <v>0</v>
      </c>
      <c r="BL404" s="21">
        <f t="shared" si="104"/>
        <v>0</v>
      </c>
      <c r="BM404" s="20"/>
      <c r="BN404" s="95">
        <f t="shared" si="94"/>
        <v>0</v>
      </c>
      <c r="BO404" s="20"/>
      <c r="BP404" s="21">
        <f t="shared" si="105"/>
        <v>0</v>
      </c>
      <c r="BQ404" s="20"/>
      <c r="BR404" s="22"/>
      <c r="BS404" s="20"/>
      <c r="BT404" s="22"/>
      <c r="BU404" s="20"/>
      <c r="BV404" s="22"/>
      <c r="BW404" s="20"/>
      <c r="BX404" s="22"/>
      <c r="BY404" s="20"/>
      <c r="BZ404" s="172"/>
      <c r="CA404" s="20"/>
      <c r="CB404" s="164"/>
      <c r="CC404" s="20"/>
      <c r="CD404" s="178"/>
      <c r="CE404" s="20"/>
      <c r="CF404" s="95"/>
      <c r="CG404" s="20"/>
      <c r="CH404" s="95"/>
      <c r="CI404" s="20"/>
      <c r="CJ404" s="22"/>
      <c r="CK404" s="20"/>
      <c r="CL404" s="22"/>
      <c r="CM404" s="20"/>
      <c r="CN404" s="22"/>
      <c r="CO404" s="20"/>
      <c r="CP404" s="22"/>
      <c r="CQ404" s="20"/>
      <c r="CR404" s="22"/>
      <c r="CS404" s="20"/>
      <c r="CT404" s="22"/>
      <c r="CU404" s="20"/>
      <c r="CV404" s="22"/>
      <c r="CW404" s="20"/>
      <c r="CX404" s="22"/>
      <c r="CY404" s="20"/>
      <c r="CZ404" s="22"/>
      <c r="DA404" s="20"/>
      <c r="DB404" s="22"/>
      <c r="DC404" s="20"/>
      <c r="DD404" s="22"/>
      <c r="DE404" s="20"/>
      <c r="DF404" s="22"/>
      <c r="DG404" s="20"/>
      <c r="DH404" s="22"/>
      <c r="DI404" s="20"/>
      <c r="DJ404" s="22"/>
      <c r="DK404" s="20"/>
      <c r="DL404" s="22"/>
      <c r="DM404" s="20"/>
      <c r="DN404" s="22"/>
      <c r="DO404" s="20"/>
      <c r="DP404" s="22"/>
      <c r="DQ404" s="20"/>
      <c r="DR404" s="22"/>
      <c r="DS404" s="20"/>
      <c r="DT404" s="22"/>
      <c r="DU404" s="20"/>
      <c r="DV404" s="22"/>
      <c r="DW404" s="20"/>
      <c r="DX404" s="22"/>
      <c r="DY404" s="20"/>
      <c r="DZ404" s="22"/>
      <c r="EA404" s="23">
        <f t="shared" si="99"/>
        <v>0</v>
      </c>
      <c r="EB404" s="21">
        <f t="shared" si="95"/>
        <v>0</v>
      </c>
      <c r="EC404" s="193" t="e">
        <f t="shared" si="96"/>
        <v>#REF!</v>
      </c>
      <c r="ED404" s="193">
        <f t="shared" si="97"/>
        <v>0</v>
      </c>
      <c r="EE404" s="194">
        <f t="shared" si="100"/>
        <v>8</v>
      </c>
      <c r="EG404" s="13" t="s">
        <v>1134</v>
      </c>
      <c r="EH404" s="13" t="s">
        <v>1135</v>
      </c>
      <c r="EI404" s="13" t="s">
        <v>382</v>
      </c>
      <c r="EJ404" s="13">
        <v>8</v>
      </c>
      <c r="EK404" s="13">
        <v>2722500</v>
      </c>
    </row>
    <row r="405" spans="1:141" ht="18" customHeight="1">
      <c r="A405" s="196" t="str">
        <f t="shared" si="93"/>
        <v>12.9.27</v>
      </c>
      <c r="B405" s="253" t="str">
        <f t="shared" si="93"/>
        <v>Tbalero electrico TEAA-08, grupo de manejadoras grupo 7</v>
      </c>
      <c r="C405" s="196" t="str">
        <f t="shared" si="93"/>
        <v>Und</v>
      </c>
      <c r="D405" s="196">
        <f t="shared" si="93"/>
        <v>9</v>
      </c>
      <c r="E405" s="196">
        <f t="shared" si="93"/>
        <v>2722500</v>
      </c>
      <c r="F405" s="197">
        <f t="shared" si="98"/>
        <v>24502500</v>
      </c>
      <c r="G405" s="20"/>
      <c r="H405" s="21">
        <f t="shared" si="101"/>
        <v>0</v>
      </c>
      <c r="I405" s="20"/>
      <c r="J405" s="21">
        <f t="shared" si="102"/>
        <v>0</v>
      </c>
      <c r="K405" s="20"/>
      <c r="L405" s="21">
        <f t="shared" si="103"/>
        <v>0</v>
      </c>
      <c r="M405" s="20"/>
      <c r="N405" s="33">
        <f t="shared" si="106"/>
        <v>0</v>
      </c>
      <c r="O405" s="20"/>
      <c r="P405" s="22"/>
      <c r="Q405" s="20"/>
      <c r="R405" s="22"/>
      <c r="S405" s="20"/>
      <c r="T405" s="22"/>
      <c r="U405" s="20"/>
      <c r="V405" s="22"/>
      <c r="W405" s="20"/>
      <c r="X405" s="22"/>
      <c r="Y405" s="20"/>
      <c r="Z405" s="22"/>
      <c r="AA405" s="20"/>
      <c r="AB405" s="22"/>
      <c r="AC405" s="20"/>
      <c r="AD405" s="22"/>
      <c r="AE405" s="20"/>
      <c r="AF405" s="22"/>
      <c r="AG405" s="20"/>
      <c r="AH405" s="22"/>
      <c r="AI405" s="20"/>
      <c r="AJ405" s="22"/>
      <c r="AK405" s="20"/>
      <c r="AL405" s="22"/>
      <c r="AM405" s="20"/>
      <c r="AN405" s="22"/>
      <c r="AO405" s="20"/>
      <c r="AP405" s="22"/>
      <c r="AQ405" s="20"/>
      <c r="AR405" s="22"/>
      <c r="AS405" s="20"/>
      <c r="AT405" s="22"/>
      <c r="AU405" s="20"/>
      <c r="AV405" s="22"/>
      <c r="AW405" s="20"/>
      <c r="AX405" s="22"/>
      <c r="AY405" s="20"/>
      <c r="AZ405" s="22"/>
      <c r="BA405" s="20"/>
      <c r="BB405" s="22"/>
      <c r="BC405" s="20"/>
      <c r="BD405" s="22"/>
      <c r="BE405" s="20"/>
      <c r="BF405" s="22"/>
      <c r="BG405" s="83"/>
      <c r="BH405" s="84"/>
      <c r="BI405" s="20"/>
      <c r="BJ405" s="95"/>
      <c r="BK405" s="20">
        <v>0</v>
      </c>
      <c r="BL405" s="21">
        <f t="shared" si="104"/>
        <v>0</v>
      </c>
      <c r="BM405" s="20"/>
      <c r="BN405" s="95">
        <f t="shared" si="94"/>
        <v>0</v>
      </c>
      <c r="BO405" s="20"/>
      <c r="BP405" s="21">
        <f t="shared" si="105"/>
        <v>0</v>
      </c>
      <c r="BQ405" s="20"/>
      <c r="BR405" s="22"/>
      <c r="BS405" s="20"/>
      <c r="BT405" s="22"/>
      <c r="BU405" s="20"/>
      <c r="BV405" s="22"/>
      <c r="BW405" s="20"/>
      <c r="BX405" s="22"/>
      <c r="BY405" s="20"/>
      <c r="BZ405" s="172"/>
      <c r="CA405" s="20"/>
      <c r="CB405" s="164"/>
      <c r="CC405" s="20"/>
      <c r="CD405" s="178"/>
      <c r="CE405" s="20"/>
      <c r="CF405" s="95"/>
      <c r="CG405" s="20"/>
      <c r="CH405" s="95"/>
      <c r="CI405" s="20"/>
      <c r="CJ405" s="22"/>
      <c r="CK405" s="20"/>
      <c r="CL405" s="22"/>
      <c r="CM405" s="20"/>
      <c r="CN405" s="22"/>
      <c r="CO405" s="20"/>
      <c r="CP405" s="22"/>
      <c r="CQ405" s="20"/>
      <c r="CR405" s="22"/>
      <c r="CS405" s="20"/>
      <c r="CT405" s="22"/>
      <c r="CU405" s="20"/>
      <c r="CV405" s="22"/>
      <c r="CW405" s="20"/>
      <c r="CX405" s="22"/>
      <c r="CY405" s="20"/>
      <c r="CZ405" s="22"/>
      <c r="DA405" s="20"/>
      <c r="DB405" s="22"/>
      <c r="DC405" s="20"/>
      <c r="DD405" s="22"/>
      <c r="DE405" s="20"/>
      <c r="DF405" s="22"/>
      <c r="DG405" s="20"/>
      <c r="DH405" s="22"/>
      <c r="DI405" s="20"/>
      <c r="DJ405" s="22"/>
      <c r="DK405" s="20"/>
      <c r="DL405" s="22"/>
      <c r="DM405" s="20"/>
      <c r="DN405" s="22"/>
      <c r="DO405" s="20"/>
      <c r="DP405" s="22"/>
      <c r="DQ405" s="20"/>
      <c r="DR405" s="22"/>
      <c r="DS405" s="20"/>
      <c r="DT405" s="22"/>
      <c r="DU405" s="20"/>
      <c r="DV405" s="22"/>
      <c r="DW405" s="20"/>
      <c r="DX405" s="22"/>
      <c r="DY405" s="20"/>
      <c r="DZ405" s="22"/>
      <c r="EA405" s="23">
        <f t="shared" si="99"/>
        <v>0</v>
      </c>
      <c r="EB405" s="21">
        <f t="shared" si="95"/>
        <v>0</v>
      </c>
      <c r="EC405" s="193" t="e">
        <f t="shared" si="96"/>
        <v>#REF!</v>
      </c>
      <c r="ED405" s="193">
        <f t="shared" si="97"/>
        <v>0</v>
      </c>
      <c r="EE405" s="194">
        <f t="shared" si="100"/>
        <v>9</v>
      </c>
      <c r="EG405" s="13" t="s">
        <v>1136</v>
      </c>
      <c r="EH405" s="13" t="s">
        <v>1137</v>
      </c>
      <c r="EI405" s="13" t="s">
        <v>382</v>
      </c>
      <c r="EJ405" s="13">
        <v>9</v>
      </c>
      <c r="EK405" s="13">
        <v>2722500</v>
      </c>
    </row>
    <row r="406" spans="1:141">
      <c r="A406" s="196" t="str">
        <f t="shared" si="93"/>
        <v>12.9.28</v>
      </c>
      <c r="B406" s="253" t="str">
        <f t="shared" si="93"/>
        <v>Tbalero electrico TEAA-09, grupo de manejadoras grupo 8</v>
      </c>
      <c r="C406" s="196" t="str">
        <f t="shared" si="93"/>
        <v>Und</v>
      </c>
      <c r="D406" s="196">
        <f t="shared" si="93"/>
        <v>10</v>
      </c>
      <c r="E406" s="196">
        <f t="shared" si="93"/>
        <v>2722500</v>
      </c>
      <c r="F406" s="197">
        <f t="shared" si="98"/>
        <v>27225000</v>
      </c>
      <c r="G406" s="20"/>
      <c r="H406" s="21">
        <f t="shared" si="101"/>
        <v>0</v>
      </c>
      <c r="I406" s="20"/>
      <c r="J406" s="21">
        <f t="shared" si="102"/>
        <v>0</v>
      </c>
      <c r="K406" s="20"/>
      <c r="L406" s="21">
        <f t="shared" si="103"/>
        <v>0</v>
      </c>
      <c r="M406" s="20"/>
      <c r="N406" s="33">
        <f t="shared" si="106"/>
        <v>0</v>
      </c>
      <c r="O406" s="20"/>
      <c r="P406" s="22"/>
      <c r="Q406" s="20"/>
      <c r="R406" s="22"/>
      <c r="S406" s="20"/>
      <c r="T406" s="22"/>
      <c r="U406" s="20"/>
      <c r="V406" s="22"/>
      <c r="W406" s="20"/>
      <c r="X406" s="22"/>
      <c r="Y406" s="20"/>
      <c r="Z406" s="22"/>
      <c r="AA406" s="20"/>
      <c r="AB406" s="22"/>
      <c r="AC406" s="20"/>
      <c r="AD406" s="22"/>
      <c r="AE406" s="20"/>
      <c r="AF406" s="22"/>
      <c r="AG406" s="20"/>
      <c r="AH406" s="22"/>
      <c r="AI406" s="20"/>
      <c r="AJ406" s="22"/>
      <c r="AK406" s="20"/>
      <c r="AL406" s="22"/>
      <c r="AM406" s="20"/>
      <c r="AN406" s="22"/>
      <c r="AO406" s="20"/>
      <c r="AP406" s="22"/>
      <c r="AQ406" s="20"/>
      <c r="AR406" s="22"/>
      <c r="AS406" s="20"/>
      <c r="AT406" s="22"/>
      <c r="AU406" s="20"/>
      <c r="AV406" s="22"/>
      <c r="AW406" s="20"/>
      <c r="AX406" s="22"/>
      <c r="AY406" s="20"/>
      <c r="AZ406" s="22"/>
      <c r="BA406" s="20"/>
      <c r="BB406" s="22"/>
      <c r="BC406" s="20"/>
      <c r="BD406" s="22"/>
      <c r="BE406" s="20"/>
      <c r="BF406" s="22"/>
      <c r="BG406" s="83"/>
      <c r="BH406" s="84"/>
      <c r="BI406" s="20"/>
      <c r="BJ406" s="95"/>
      <c r="BK406" s="20">
        <v>0</v>
      </c>
      <c r="BL406" s="21">
        <f t="shared" si="104"/>
        <v>0</v>
      </c>
      <c r="BM406" s="20"/>
      <c r="BN406" s="95">
        <f t="shared" si="94"/>
        <v>0</v>
      </c>
      <c r="BO406" s="20"/>
      <c r="BP406" s="21">
        <f t="shared" si="105"/>
        <v>0</v>
      </c>
      <c r="BQ406" s="20"/>
      <c r="BR406" s="22"/>
      <c r="BS406" s="20"/>
      <c r="BT406" s="22"/>
      <c r="BU406" s="20"/>
      <c r="BV406" s="22"/>
      <c r="BW406" s="20"/>
      <c r="BX406" s="22"/>
      <c r="BY406" s="20"/>
      <c r="BZ406" s="172"/>
      <c r="CA406" s="20"/>
      <c r="CB406" s="164"/>
      <c r="CC406" s="20"/>
      <c r="CD406" s="178"/>
      <c r="CE406" s="20"/>
      <c r="CF406" s="95"/>
      <c r="CG406" s="20"/>
      <c r="CH406" s="95"/>
      <c r="CI406" s="20"/>
      <c r="CJ406" s="22"/>
      <c r="CK406" s="20"/>
      <c r="CL406" s="22"/>
      <c r="CM406" s="20"/>
      <c r="CN406" s="22"/>
      <c r="CO406" s="20"/>
      <c r="CP406" s="22"/>
      <c r="CQ406" s="20"/>
      <c r="CR406" s="22"/>
      <c r="CS406" s="20"/>
      <c r="CT406" s="22"/>
      <c r="CU406" s="20"/>
      <c r="CV406" s="22"/>
      <c r="CW406" s="20"/>
      <c r="CX406" s="22"/>
      <c r="CY406" s="20"/>
      <c r="CZ406" s="22"/>
      <c r="DA406" s="20"/>
      <c r="DB406" s="22"/>
      <c r="DC406" s="20"/>
      <c r="DD406" s="22"/>
      <c r="DE406" s="20"/>
      <c r="DF406" s="22"/>
      <c r="DG406" s="20"/>
      <c r="DH406" s="22"/>
      <c r="DI406" s="20"/>
      <c r="DJ406" s="22"/>
      <c r="DK406" s="20"/>
      <c r="DL406" s="22"/>
      <c r="DM406" s="20"/>
      <c r="DN406" s="22"/>
      <c r="DO406" s="20"/>
      <c r="DP406" s="22"/>
      <c r="DQ406" s="20"/>
      <c r="DR406" s="22"/>
      <c r="DS406" s="20"/>
      <c r="DT406" s="22"/>
      <c r="DU406" s="20"/>
      <c r="DV406" s="22"/>
      <c r="DW406" s="20"/>
      <c r="DX406" s="22"/>
      <c r="DY406" s="20"/>
      <c r="DZ406" s="22"/>
      <c r="EA406" s="23">
        <f t="shared" si="99"/>
        <v>0</v>
      </c>
      <c r="EB406" s="21">
        <f t="shared" si="95"/>
        <v>0</v>
      </c>
      <c r="EC406" s="193" t="e">
        <f t="shared" si="96"/>
        <v>#REF!</v>
      </c>
      <c r="ED406" s="193">
        <f t="shared" si="97"/>
        <v>0</v>
      </c>
      <c r="EE406" s="194">
        <f t="shared" si="100"/>
        <v>10</v>
      </c>
      <c r="EG406" s="13" t="s">
        <v>1138</v>
      </c>
      <c r="EH406" s="13" t="s">
        <v>1139</v>
      </c>
      <c r="EI406" s="13" t="s">
        <v>382</v>
      </c>
      <c r="EJ406" s="13">
        <v>10</v>
      </c>
      <c r="EK406" s="13">
        <v>2722500</v>
      </c>
    </row>
    <row r="407" spans="1:141" ht="15" customHeight="1">
      <c r="A407" s="196" t="str">
        <f t="shared" si="93"/>
        <v>12.9.29</v>
      </c>
      <c r="B407" s="253" t="str">
        <f t="shared" si="93"/>
        <v>Minisplit 12 kBtu/hr, 208/230V-2Ph-60hz, R-410A</v>
      </c>
      <c r="C407" s="196" t="str">
        <f t="shared" si="93"/>
        <v>Und</v>
      </c>
      <c r="D407" s="196">
        <f t="shared" si="93"/>
        <v>3</v>
      </c>
      <c r="E407" s="196">
        <f t="shared" si="93"/>
        <v>1930500</v>
      </c>
      <c r="F407" s="197">
        <f t="shared" si="98"/>
        <v>5791500</v>
      </c>
      <c r="G407" s="20"/>
      <c r="H407" s="21">
        <f t="shared" si="101"/>
        <v>0</v>
      </c>
      <c r="I407" s="20"/>
      <c r="J407" s="21">
        <f t="shared" si="102"/>
        <v>0</v>
      </c>
      <c r="K407" s="20"/>
      <c r="L407" s="21">
        <f t="shared" si="103"/>
        <v>0</v>
      </c>
      <c r="M407" s="20"/>
      <c r="N407" s="33">
        <f t="shared" si="106"/>
        <v>0</v>
      </c>
      <c r="O407" s="20"/>
      <c r="P407" s="22"/>
      <c r="Q407" s="20"/>
      <c r="R407" s="22"/>
      <c r="S407" s="20"/>
      <c r="T407" s="22"/>
      <c r="U407" s="20"/>
      <c r="V407" s="22"/>
      <c r="W407" s="20"/>
      <c r="X407" s="22"/>
      <c r="Y407" s="20"/>
      <c r="Z407" s="22"/>
      <c r="AA407" s="20"/>
      <c r="AB407" s="22"/>
      <c r="AC407" s="20"/>
      <c r="AD407" s="22"/>
      <c r="AE407" s="20"/>
      <c r="AF407" s="22"/>
      <c r="AG407" s="20"/>
      <c r="AH407" s="22"/>
      <c r="AI407" s="20"/>
      <c r="AJ407" s="22"/>
      <c r="AK407" s="20"/>
      <c r="AL407" s="22"/>
      <c r="AM407" s="20"/>
      <c r="AN407" s="22"/>
      <c r="AO407" s="20"/>
      <c r="AP407" s="22"/>
      <c r="AQ407" s="20"/>
      <c r="AR407" s="22"/>
      <c r="AS407" s="20"/>
      <c r="AT407" s="22"/>
      <c r="AU407" s="20"/>
      <c r="AV407" s="22"/>
      <c r="AW407" s="20"/>
      <c r="AX407" s="22"/>
      <c r="AY407" s="20"/>
      <c r="AZ407" s="22"/>
      <c r="BA407" s="20"/>
      <c r="BB407" s="22"/>
      <c r="BC407" s="20"/>
      <c r="BD407" s="22"/>
      <c r="BE407" s="20"/>
      <c r="BF407" s="22"/>
      <c r="BG407" s="83"/>
      <c r="BH407" s="84"/>
      <c r="BI407" s="20"/>
      <c r="BJ407" s="95"/>
      <c r="BK407" s="20">
        <v>0</v>
      </c>
      <c r="BL407" s="21">
        <f t="shared" si="104"/>
        <v>0</v>
      </c>
      <c r="BM407" s="20"/>
      <c r="BN407" s="95">
        <f t="shared" si="94"/>
        <v>0</v>
      </c>
      <c r="BO407" s="20"/>
      <c r="BP407" s="21">
        <f t="shared" si="105"/>
        <v>0</v>
      </c>
      <c r="BQ407" s="20"/>
      <c r="BR407" s="22"/>
      <c r="BS407" s="20"/>
      <c r="BT407" s="22"/>
      <c r="BU407" s="20"/>
      <c r="BV407" s="22"/>
      <c r="BW407" s="20"/>
      <c r="BX407" s="22"/>
      <c r="BY407" s="20"/>
      <c r="BZ407" s="172"/>
      <c r="CA407" s="20"/>
      <c r="CB407" s="164"/>
      <c r="CC407" s="20"/>
      <c r="CD407" s="178"/>
      <c r="CE407" s="20"/>
      <c r="CF407" s="95"/>
      <c r="CG407" s="20"/>
      <c r="CH407" s="95"/>
      <c r="CI407" s="20"/>
      <c r="CJ407" s="22"/>
      <c r="CK407" s="20"/>
      <c r="CL407" s="22"/>
      <c r="CM407" s="20"/>
      <c r="CN407" s="22"/>
      <c r="CO407" s="20"/>
      <c r="CP407" s="22"/>
      <c r="CQ407" s="20"/>
      <c r="CR407" s="22"/>
      <c r="CS407" s="20"/>
      <c r="CT407" s="22"/>
      <c r="CU407" s="20"/>
      <c r="CV407" s="22"/>
      <c r="CW407" s="20"/>
      <c r="CX407" s="22"/>
      <c r="CY407" s="20"/>
      <c r="CZ407" s="22"/>
      <c r="DA407" s="20"/>
      <c r="DB407" s="22"/>
      <c r="DC407" s="20"/>
      <c r="DD407" s="22"/>
      <c r="DE407" s="20"/>
      <c r="DF407" s="22"/>
      <c r="DG407" s="20"/>
      <c r="DH407" s="22"/>
      <c r="DI407" s="20"/>
      <c r="DJ407" s="22"/>
      <c r="DK407" s="20"/>
      <c r="DL407" s="22"/>
      <c r="DM407" s="20"/>
      <c r="DN407" s="22"/>
      <c r="DO407" s="20"/>
      <c r="DP407" s="22"/>
      <c r="DQ407" s="20"/>
      <c r="DR407" s="22"/>
      <c r="DS407" s="20"/>
      <c r="DT407" s="22"/>
      <c r="DU407" s="20"/>
      <c r="DV407" s="22"/>
      <c r="DW407" s="20"/>
      <c r="DX407" s="22"/>
      <c r="DY407" s="20"/>
      <c r="DZ407" s="22"/>
      <c r="EA407" s="23">
        <f t="shared" si="99"/>
        <v>0</v>
      </c>
      <c r="EB407" s="21">
        <f t="shared" si="95"/>
        <v>0</v>
      </c>
      <c r="EC407" s="193" t="e">
        <f t="shared" si="96"/>
        <v>#REF!</v>
      </c>
      <c r="ED407" s="193">
        <f t="shared" si="97"/>
        <v>0</v>
      </c>
      <c r="EE407" s="194">
        <f t="shared" si="100"/>
        <v>3</v>
      </c>
      <c r="EG407" s="13" t="s">
        <v>1140</v>
      </c>
      <c r="EH407" s="13" t="s">
        <v>1141</v>
      </c>
      <c r="EI407" s="13" t="s">
        <v>382</v>
      </c>
      <c r="EJ407" s="13">
        <v>3</v>
      </c>
      <c r="EK407" s="13">
        <v>1930500</v>
      </c>
    </row>
    <row r="408" spans="1:141">
      <c r="A408" s="196" t="str">
        <f t="shared" si="93"/>
        <v>12.9.30</v>
      </c>
      <c r="B408" s="253" t="str">
        <f t="shared" si="93"/>
        <v>SUMINISTRO E INSTALACIÓN DE  REJILLAS DE 6"X6"</v>
      </c>
      <c r="C408" s="196" t="str">
        <f t="shared" si="93"/>
        <v>UN</v>
      </c>
      <c r="D408" s="196">
        <f t="shared" si="93"/>
        <v>13</v>
      </c>
      <c r="E408" s="196">
        <f t="shared" si="93"/>
        <v>25245</v>
      </c>
      <c r="F408" s="197">
        <f t="shared" si="98"/>
        <v>328185</v>
      </c>
      <c r="G408" s="20"/>
      <c r="H408" s="21">
        <f t="shared" si="101"/>
        <v>0</v>
      </c>
      <c r="I408" s="20"/>
      <c r="J408" s="21">
        <f t="shared" si="102"/>
        <v>0</v>
      </c>
      <c r="K408" s="20"/>
      <c r="L408" s="21">
        <f t="shared" si="103"/>
        <v>0</v>
      </c>
      <c r="M408" s="20"/>
      <c r="N408" s="33">
        <f t="shared" si="106"/>
        <v>0</v>
      </c>
      <c r="O408" s="20"/>
      <c r="P408" s="22"/>
      <c r="Q408" s="20"/>
      <c r="R408" s="22"/>
      <c r="S408" s="20"/>
      <c r="T408" s="22"/>
      <c r="U408" s="20"/>
      <c r="V408" s="22"/>
      <c r="W408" s="20"/>
      <c r="X408" s="22"/>
      <c r="Y408" s="20"/>
      <c r="Z408" s="22"/>
      <c r="AA408" s="20"/>
      <c r="AB408" s="22"/>
      <c r="AC408" s="20"/>
      <c r="AD408" s="22"/>
      <c r="AE408" s="20"/>
      <c r="AF408" s="22"/>
      <c r="AG408" s="20"/>
      <c r="AH408" s="22"/>
      <c r="AI408" s="20"/>
      <c r="AJ408" s="22"/>
      <c r="AK408" s="20"/>
      <c r="AL408" s="22"/>
      <c r="AM408" s="20"/>
      <c r="AN408" s="22"/>
      <c r="AO408" s="20"/>
      <c r="AP408" s="22"/>
      <c r="AQ408" s="20"/>
      <c r="AR408" s="22"/>
      <c r="AS408" s="20"/>
      <c r="AT408" s="22"/>
      <c r="AU408" s="20"/>
      <c r="AV408" s="22"/>
      <c r="AW408" s="20"/>
      <c r="AX408" s="22"/>
      <c r="AY408" s="20"/>
      <c r="AZ408" s="22"/>
      <c r="BA408" s="20"/>
      <c r="BB408" s="22"/>
      <c r="BC408" s="20"/>
      <c r="BD408" s="22"/>
      <c r="BE408" s="20"/>
      <c r="BF408" s="22"/>
      <c r="BG408" s="83"/>
      <c r="BH408" s="84"/>
      <c r="BI408" s="20"/>
      <c r="BJ408" s="95"/>
      <c r="BK408" s="20">
        <v>0</v>
      </c>
      <c r="BL408" s="21">
        <f t="shared" si="104"/>
        <v>0</v>
      </c>
      <c r="BM408" s="20"/>
      <c r="BN408" s="95">
        <f t="shared" si="94"/>
        <v>0</v>
      </c>
      <c r="BO408" s="20"/>
      <c r="BP408" s="21">
        <f t="shared" si="105"/>
        <v>0</v>
      </c>
      <c r="BQ408" s="20"/>
      <c r="BR408" s="22"/>
      <c r="BS408" s="20"/>
      <c r="BT408" s="22"/>
      <c r="BU408" s="20"/>
      <c r="BV408" s="22"/>
      <c r="BW408" s="20"/>
      <c r="BX408" s="22"/>
      <c r="BY408" s="20"/>
      <c r="BZ408" s="172"/>
      <c r="CA408" s="20"/>
      <c r="CB408" s="164"/>
      <c r="CC408" s="20"/>
      <c r="CD408" s="178"/>
      <c r="CE408" s="20"/>
      <c r="CF408" s="95"/>
      <c r="CG408" s="20"/>
      <c r="CH408" s="95"/>
      <c r="CI408" s="20"/>
      <c r="CJ408" s="22"/>
      <c r="CK408" s="20"/>
      <c r="CL408" s="22"/>
      <c r="CM408" s="20"/>
      <c r="CN408" s="22"/>
      <c r="CO408" s="20"/>
      <c r="CP408" s="22"/>
      <c r="CQ408" s="20"/>
      <c r="CR408" s="22"/>
      <c r="CS408" s="20"/>
      <c r="CT408" s="22"/>
      <c r="CU408" s="20"/>
      <c r="CV408" s="22"/>
      <c r="CW408" s="20"/>
      <c r="CX408" s="22"/>
      <c r="CY408" s="20"/>
      <c r="CZ408" s="22"/>
      <c r="DA408" s="20"/>
      <c r="DB408" s="22"/>
      <c r="DC408" s="20"/>
      <c r="DD408" s="22"/>
      <c r="DE408" s="20"/>
      <c r="DF408" s="22"/>
      <c r="DG408" s="20"/>
      <c r="DH408" s="22"/>
      <c r="DI408" s="20"/>
      <c r="DJ408" s="22"/>
      <c r="DK408" s="20"/>
      <c r="DL408" s="22"/>
      <c r="DM408" s="20"/>
      <c r="DN408" s="22"/>
      <c r="DO408" s="20"/>
      <c r="DP408" s="22"/>
      <c r="DQ408" s="20"/>
      <c r="DR408" s="22"/>
      <c r="DS408" s="20"/>
      <c r="DT408" s="22"/>
      <c r="DU408" s="20"/>
      <c r="DV408" s="22"/>
      <c r="DW408" s="20"/>
      <c r="DX408" s="22"/>
      <c r="DY408" s="20"/>
      <c r="DZ408" s="22"/>
      <c r="EA408" s="23">
        <f t="shared" si="99"/>
        <v>0</v>
      </c>
      <c r="EB408" s="21">
        <f t="shared" si="95"/>
        <v>0</v>
      </c>
      <c r="EC408" s="193" t="e">
        <f t="shared" si="96"/>
        <v>#REF!</v>
      </c>
      <c r="ED408" s="193">
        <f t="shared" si="97"/>
        <v>0</v>
      </c>
      <c r="EE408" s="194">
        <f t="shared" si="100"/>
        <v>13</v>
      </c>
      <c r="EG408" s="13" t="s">
        <v>1142</v>
      </c>
      <c r="EH408" s="13" t="s">
        <v>1143</v>
      </c>
      <c r="EI408" s="13" t="s">
        <v>389</v>
      </c>
      <c r="EJ408" s="13">
        <v>13</v>
      </c>
      <c r="EK408" s="13">
        <v>25245</v>
      </c>
    </row>
    <row r="409" spans="1:141" ht="15" customHeight="1">
      <c r="A409" s="191" t="str">
        <f t="shared" si="93"/>
        <v>13.0</v>
      </c>
      <c r="B409" s="252" t="str">
        <f t="shared" si="93"/>
        <v>PAÑETES</v>
      </c>
      <c r="C409" s="191">
        <f t="shared" si="93"/>
        <v>0</v>
      </c>
      <c r="D409" s="191">
        <f t="shared" si="93"/>
        <v>0</v>
      </c>
      <c r="E409" s="191">
        <f t="shared" si="93"/>
        <v>0</v>
      </c>
      <c r="F409" s="192">
        <f>SUM(F410:F410)</f>
        <v>709200.36</v>
      </c>
      <c r="G409" s="20"/>
      <c r="H409" s="21">
        <f t="shared" si="101"/>
        <v>0</v>
      </c>
      <c r="I409" s="20"/>
      <c r="J409" s="21">
        <f t="shared" si="102"/>
        <v>0</v>
      </c>
      <c r="K409" s="20"/>
      <c r="L409" s="21">
        <f t="shared" si="103"/>
        <v>0</v>
      </c>
      <c r="M409" s="20"/>
      <c r="N409" s="33">
        <f t="shared" si="106"/>
        <v>0</v>
      </c>
      <c r="O409" s="20"/>
      <c r="P409" s="22"/>
      <c r="Q409" s="20"/>
      <c r="R409" s="22"/>
      <c r="S409" s="20"/>
      <c r="T409" s="22"/>
      <c r="U409" s="20"/>
      <c r="V409" s="22"/>
      <c r="W409" s="20"/>
      <c r="X409" s="22"/>
      <c r="Y409" s="20"/>
      <c r="Z409" s="22"/>
      <c r="AA409" s="20"/>
      <c r="AB409" s="22"/>
      <c r="AC409" s="20"/>
      <c r="AD409" s="22"/>
      <c r="AE409" s="20"/>
      <c r="AF409" s="22"/>
      <c r="AG409" s="20"/>
      <c r="AH409" s="22"/>
      <c r="AI409" s="20"/>
      <c r="AJ409" s="22"/>
      <c r="AK409" s="20"/>
      <c r="AL409" s="22"/>
      <c r="AM409" s="20"/>
      <c r="AN409" s="22"/>
      <c r="AO409" s="20"/>
      <c r="AP409" s="22"/>
      <c r="AQ409" s="20"/>
      <c r="AR409" s="22"/>
      <c r="AS409" s="20"/>
      <c r="AT409" s="22"/>
      <c r="AU409" s="20"/>
      <c r="AV409" s="22"/>
      <c r="AW409" s="20"/>
      <c r="AX409" s="22"/>
      <c r="AY409" s="20"/>
      <c r="AZ409" s="22"/>
      <c r="BA409" s="20"/>
      <c r="BB409" s="22"/>
      <c r="BC409" s="20"/>
      <c r="BD409" s="22"/>
      <c r="BE409" s="20"/>
      <c r="BF409" s="22"/>
      <c r="BG409" s="83"/>
      <c r="BH409" s="84"/>
      <c r="BI409" s="20"/>
      <c r="BJ409" s="95"/>
      <c r="BK409" s="20">
        <v>0</v>
      </c>
      <c r="BL409" s="21">
        <f t="shared" si="104"/>
        <v>0</v>
      </c>
      <c r="BM409" s="20"/>
      <c r="BN409" s="95">
        <f t="shared" si="94"/>
        <v>0</v>
      </c>
      <c r="BO409" s="20"/>
      <c r="BP409" s="21">
        <f t="shared" si="105"/>
        <v>0</v>
      </c>
      <c r="BQ409" s="20"/>
      <c r="BR409" s="22"/>
      <c r="BS409" s="20"/>
      <c r="BT409" s="22"/>
      <c r="BU409" s="20"/>
      <c r="BV409" s="22"/>
      <c r="BW409" s="20"/>
      <c r="BX409" s="22"/>
      <c r="BY409" s="20"/>
      <c r="BZ409" s="172"/>
      <c r="CA409" s="20"/>
      <c r="CB409" s="164"/>
      <c r="CC409" s="20"/>
      <c r="CD409" s="178"/>
      <c r="CE409" s="20"/>
      <c r="CF409" s="95"/>
      <c r="CG409" s="20"/>
      <c r="CH409" s="95"/>
      <c r="CI409" s="20"/>
      <c r="CJ409" s="22"/>
      <c r="CK409" s="20"/>
      <c r="CL409" s="22"/>
      <c r="CM409" s="20"/>
      <c r="CN409" s="22"/>
      <c r="CO409" s="20"/>
      <c r="CP409" s="22"/>
      <c r="CQ409" s="20"/>
      <c r="CR409" s="22"/>
      <c r="CS409" s="20"/>
      <c r="CT409" s="22"/>
      <c r="CU409" s="20"/>
      <c r="CV409" s="22"/>
      <c r="CW409" s="20"/>
      <c r="CX409" s="22"/>
      <c r="CY409" s="20"/>
      <c r="CZ409" s="22"/>
      <c r="DA409" s="20"/>
      <c r="DB409" s="22"/>
      <c r="DC409" s="20"/>
      <c r="DD409" s="22"/>
      <c r="DE409" s="20"/>
      <c r="DF409" s="22"/>
      <c r="DG409" s="20"/>
      <c r="DH409" s="22"/>
      <c r="DI409" s="20"/>
      <c r="DJ409" s="22"/>
      <c r="DK409" s="20"/>
      <c r="DL409" s="22"/>
      <c r="DM409" s="20"/>
      <c r="DN409" s="22"/>
      <c r="DO409" s="20"/>
      <c r="DP409" s="22"/>
      <c r="DQ409" s="20"/>
      <c r="DR409" s="22"/>
      <c r="DS409" s="20"/>
      <c r="DT409" s="22"/>
      <c r="DU409" s="20"/>
      <c r="DV409" s="22"/>
      <c r="DW409" s="20"/>
      <c r="DX409" s="22"/>
      <c r="DY409" s="20"/>
      <c r="DZ409" s="22"/>
      <c r="EA409" s="23">
        <f t="shared" si="99"/>
        <v>0</v>
      </c>
      <c r="EB409" s="21">
        <f t="shared" si="95"/>
        <v>0</v>
      </c>
      <c r="EC409" s="193" t="e">
        <f t="shared" si="96"/>
        <v>#REF!</v>
      </c>
      <c r="ED409" s="193">
        <f t="shared" si="97"/>
        <v>0</v>
      </c>
      <c r="EE409" s="194">
        <f t="shared" si="100"/>
        <v>0</v>
      </c>
      <c r="EG409" s="13" t="s">
        <v>1144</v>
      </c>
      <c r="EH409" s="13" t="s">
        <v>77</v>
      </c>
    </row>
    <row r="410" spans="1:141">
      <c r="A410" s="196" t="str">
        <f t="shared" si="93"/>
        <v>13.1</v>
      </c>
      <c r="B410" s="253" t="str">
        <f t="shared" si="93"/>
        <v>FILOS Y DILATACIONES</v>
      </c>
      <c r="C410" s="196" t="str">
        <f t="shared" si="93"/>
        <v>ML</v>
      </c>
      <c r="D410" s="196">
        <f t="shared" si="93"/>
        <v>99</v>
      </c>
      <c r="E410" s="196">
        <f t="shared" si="93"/>
        <v>7163.64</v>
      </c>
      <c r="F410" s="197">
        <f t="shared" si="98"/>
        <v>709200.36</v>
      </c>
      <c r="G410" s="20"/>
      <c r="H410" s="21">
        <f t="shared" si="101"/>
        <v>0</v>
      </c>
      <c r="I410" s="20"/>
      <c r="J410" s="21">
        <f t="shared" si="102"/>
        <v>0</v>
      </c>
      <c r="K410" s="20"/>
      <c r="L410" s="21">
        <f t="shared" si="103"/>
        <v>0</v>
      </c>
      <c r="M410" s="20"/>
      <c r="N410" s="33">
        <f t="shared" si="106"/>
        <v>0</v>
      </c>
      <c r="O410" s="20"/>
      <c r="P410" s="22"/>
      <c r="Q410" s="20"/>
      <c r="R410" s="22"/>
      <c r="S410" s="20"/>
      <c r="T410" s="22"/>
      <c r="U410" s="20"/>
      <c r="V410" s="22"/>
      <c r="W410" s="20"/>
      <c r="X410" s="22"/>
      <c r="Y410" s="20"/>
      <c r="Z410" s="22"/>
      <c r="AA410" s="20"/>
      <c r="AB410" s="22"/>
      <c r="AC410" s="20"/>
      <c r="AD410" s="22"/>
      <c r="AE410" s="20"/>
      <c r="AF410" s="22"/>
      <c r="AG410" s="20"/>
      <c r="AH410" s="22"/>
      <c r="AI410" s="20"/>
      <c r="AJ410" s="22"/>
      <c r="AK410" s="20"/>
      <c r="AL410" s="22"/>
      <c r="AM410" s="20"/>
      <c r="AN410" s="22"/>
      <c r="AO410" s="20"/>
      <c r="AP410" s="22"/>
      <c r="AQ410" s="20"/>
      <c r="AR410" s="22"/>
      <c r="AS410" s="20"/>
      <c r="AT410" s="22"/>
      <c r="AU410" s="20"/>
      <c r="AV410" s="22"/>
      <c r="AW410" s="20"/>
      <c r="AX410" s="22"/>
      <c r="AY410" s="20"/>
      <c r="AZ410" s="22"/>
      <c r="BA410" s="20"/>
      <c r="BB410" s="22"/>
      <c r="BC410" s="20"/>
      <c r="BD410" s="22"/>
      <c r="BE410" s="20"/>
      <c r="BF410" s="22"/>
      <c r="BG410" s="83"/>
      <c r="BH410" s="84"/>
      <c r="BI410" s="20"/>
      <c r="BJ410" s="95"/>
      <c r="BK410" s="20">
        <v>0</v>
      </c>
      <c r="BL410" s="21">
        <f t="shared" si="104"/>
        <v>0</v>
      </c>
      <c r="BM410" s="20"/>
      <c r="BN410" s="95">
        <f t="shared" si="94"/>
        <v>0</v>
      </c>
      <c r="BO410" s="20"/>
      <c r="BP410" s="21">
        <f t="shared" si="105"/>
        <v>0</v>
      </c>
      <c r="BQ410" s="20"/>
      <c r="BR410" s="22"/>
      <c r="BS410" s="20"/>
      <c r="BT410" s="22"/>
      <c r="BU410" s="20"/>
      <c r="BV410" s="22"/>
      <c r="BW410" s="20"/>
      <c r="BX410" s="22"/>
      <c r="BY410" s="20"/>
      <c r="BZ410" s="172"/>
      <c r="CA410" s="20"/>
      <c r="CB410" s="164"/>
      <c r="CC410" s="20"/>
      <c r="CD410" s="178"/>
      <c r="CE410" s="20"/>
      <c r="CF410" s="95"/>
      <c r="CG410" s="20"/>
      <c r="CH410" s="95"/>
      <c r="CI410" s="20"/>
      <c r="CJ410" s="22"/>
      <c r="CK410" s="20"/>
      <c r="CL410" s="22"/>
      <c r="CM410" s="20"/>
      <c r="CN410" s="22"/>
      <c r="CO410" s="20"/>
      <c r="CP410" s="22"/>
      <c r="CQ410" s="20"/>
      <c r="CR410" s="22"/>
      <c r="CS410" s="20"/>
      <c r="CT410" s="22"/>
      <c r="CU410" s="20"/>
      <c r="CV410" s="22"/>
      <c r="CW410" s="20"/>
      <c r="CX410" s="22"/>
      <c r="CY410" s="20"/>
      <c r="CZ410" s="22"/>
      <c r="DA410" s="20"/>
      <c r="DB410" s="22"/>
      <c r="DC410" s="20"/>
      <c r="DD410" s="22"/>
      <c r="DE410" s="20"/>
      <c r="DF410" s="22"/>
      <c r="DG410" s="20"/>
      <c r="DH410" s="22"/>
      <c r="DI410" s="20"/>
      <c r="DJ410" s="22"/>
      <c r="DK410" s="20"/>
      <c r="DL410" s="22"/>
      <c r="DM410" s="20"/>
      <c r="DN410" s="22"/>
      <c r="DO410" s="20"/>
      <c r="DP410" s="22"/>
      <c r="DQ410" s="20"/>
      <c r="DR410" s="22"/>
      <c r="DS410" s="20"/>
      <c r="DT410" s="22"/>
      <c r="DU410" s="20"/>
      <c r="DV410" s="22"/>
      <c r="DW410" s="20"/>
      <c r="DX410" s="22"/>
      <c r="DY410" s="20"/>
      <c r="DZ410" s="22"/>
      <c r="EA410" s="23">
        <f t="shared" si="99"/>
        <v>0</v>
      </c>
      <c r="EB410" s="21">
        <f t="shared" si="95"/>
        <v>0</v>
      </c>
      <c r="EC410" s="193" t="e">
        <f t="shared" si="96"/>
        <v>#REF!</v>
      </c>
      <c r="ED410" s="193">
        <f t="shared" si="97"/>
        <v>0</v>
      </c>
      <c r="EE410" s="194">
        <f t="shared" si="100"/>
        <v>99</v>
      </c>
      <c r="EG410" s="13" t="s">
        <v>78</v>
      </c>
      <c r="EH410" s="13" t="s">
        <v>1145</v>
      </c>
      <c r="EI410" s="13" t="s">
        <v>392</v>
      </c>
      <c r="EJ410" s="13">
        <v>99</v>
      </c>
      <c r="EK410" s="13">
        <v>7163.64</v>
      </c>
    </row>
    <row r="411" spans="1:141" ht="15" customHeight="1">
      <c r="A411" s="191" t="str">
        <f t="shared" si="93"/>
        <v>14.0</v>
      </c>
      <c r="B411" s="252" t="str">
        <f t="shared" si="93"/>
        <v xml:space="preserve">CARPINTERÍA METÁLICA  </v>
      </c>
      <c r="C411" s="191">
        <f t="shared" si="93"/>
        <v>0</v>
      </c>
      <c r="D411" s="191">
        <f t="shared" si="93"/>
        <v>0</v>
      </c>
      <c r="E411" s="191">
        <f t="shared" si="93"/>
        <v>0</v>
      </c>
      <c r="F411" s="192">
        <f>SUM(F412:F424)</f>
        <v>1254728376</v>
      </c>
      <c r="G411" s="20"/>
      <c r="H411" s="21">
        <f t="shared" si="101"/>
        <v>0</v>
      </c>
      <c r="I411" s="20"/>
      <c r="J411" s="21">
        <f t="shared" si="102"/>
        <v>0</v>
      </c>
      <c r="K411" s="20"/>
      <c r="L411" s="21">
        <f t="shared" si="103"/>
        <v>0</v>
      </c>
      <c r="M411" s="20"/>
      <c r="N411" s="33">
        <f t="shared" si="106"/>
        <v>0</v>
      </c>
      <c r="O411" s="20"/>
      <c r="P411" s="22"/>
      <c r="Q411" s="20"/>
      <c r="R411" s="22"/>
      <c r="S411" s="20"/>
      <c r="T411" s="22"/>
      <c r="U411" s="20"/>
      <c r="V411" s="22"/>
      <c r="W411" s="20"/>
      <c r="X411" s="22"/>
      <c r="Y411" s="20"/>
      <c r="Z411" s="22"/>
      <c r="AA411" s="20"/>
      <c r="AB411" s="22"/>
      <c r="AC411" s="20"/>
      <c r="AD411" s="22"/>
      <c r="AE411" s="20"/>
      <c r="AF411" s="22"/>
      <c r="AG411" s="20"/>
      <c r="AH411" s="22"/>
      <c r="AI411" s="20"/>
      <c r="AJ411" s="22"/>
      <c r="AK411" s="20"/>
      <c r="AL411" s="22"/>
      <c r="AM411" s="20"/>
      <c r="AN411" s="22"/>
      <c r="AO411" s="20"/>
      <c r="AP411" s="22"/>
      <c r="AQ411" s="20"/>
      <c r="AR411" s="22"/>
      <c r="AS411" s="20"/>
      <c r="AT411" s="22"/>
      <c r="AU411" s="20"/>
      <c r="AV411" s="22"/>
      <c r="AW411" s="20"/>
      <c r="AX411" s="22"/>
      <c r="AY411" s="20"/>
      <c r="AZ411" s="22"/>
      <c r="BA411" s="20"/>
      <c r="BB411" s="22"/>
      <c r="BC411" s="20"/>
      <c r="BD411" s="22"/>
      <c r="BE411" s="20"/>
      <c r="BF411" s="22"/>
      <c r="BG411" s="83"/>
      <c r="BH411" s="84"/>
      <c r="BI411" s="20"/>
      <c r="BJ411" s="95"/>
      <c r="BK411" s="20">
        <v>0</v>
      </c>
      <c r="BL411" s="21">
        <f t="shared" si="104"/>
        <v>0</v>
      </c>
      <c r="BM411" s="20"/>
      <c r="BN411" s="95">
        <f t="shared" si="94"/>
        <v>0</v>
      </c>
      <c r="BO411" s="20"/>
      <c r="BP411" s="21">
        <f t="shared" si="105"/>
        <v>0</v>
      </c>
      <c r="BQ411" s="20"/>
      <c r="BR411" s="22"/>
      <c r="BS411" s="20"/>
      <c r="BT411" s="22"/>
      <c r="BU411" s="20"/>
      <c r="BV411" s="22"/>
      <c r="BW411" s="20"/>
      <c r="BX411" s="22"/>
      <c r="BY411" s="20"/>
      <c r="BZ411" s="172"/>
      <c r="CA411" s="20"/>
      <c r="CB411" s="164"/>
      <c r="CC411" s="20"/>
      <c r="CD411" s="178"/>
      <c r="CE411" s="20"/>
      <c r="CF411" s="95"/>
      <c r="CG411" s="20"/>
      <c r="CH411" s="95"/>
      <c r="CI411" s="20"/>
      <c r="CJ411" s="22"/>
      <c r="CK411" s="20"/>
      <c r="CL411" s="22"/>
      <c r="CM411" s="20"/>
      <c r="CN411" s="22"/>
      <c r="CO411" s="20"/>
      <c r="CP411" s="22"/>
      <c r="CQ411" s="20"/>
      <c r="CR411" s="22"/>
      <c r="CS411" s="20"/>
      <c r="CT411" s="22"/>
      <c r="CU411" s="20"/>
      <c r="CV411" s="22"/>
      <c r="CW411" s="20"/>
      <c r="CX411" s="22"/>
      <c r="CY411" s="20"/>
      <c r="CZ411" s="22"/>
      <c r="DA411" s="20"/>
      <c r="DB411" s="22"/>
      <c r="DC411" s="20"/>
      <c r="DD411" s="22"/>
      <c r="DE411" s="20"/>
      <c r="DF411" s="22"/>
      <c r="DG411" s="20"/>
      <c r="DH411" s="22"/>
      <c r="DI411" s="20"/>
      <c r="DJ411" s="22"/>
      <c r="DK411" s="20"/>
      <c r="DL411" s="22"/>
      <c r="DM411" s="20"/>
      <c r="DN411" s="22"/>
      <c r="DO411" s="20"/>
      <c r="DP411" s="22"/>
      <c r="DQ411" s="20"/>
      <c r="DR411" s="22"/>
      <c r="DS411" s="20"/>
      <c r="DT411" s="22"/>
      <c r="DU411" s="20"/>
      <c r="DV411" s="22"/>
      <c r="DW411" s="20"/>
      <c r="DX411" s="22"/>
      <c r="DY411" s="20"/>
      <c r="DZ411" s="22"/>
      <c r="EA411" s="23">
        <f t="shared" si="99"/>
        <v>0</v>
      </c>
      <c r="EB411" s="21">
        <f t="shared" si="95"/>
        <v>0</v>
      </c>
      <c r="EC411" s="193" t="e">
        <f t="shared" si="96"/>
        <v>#REF!</v>
      </c>
      <c r="ED411" s="193">
        <f t="shared" si="97"/>
        <v>0</v>
      </c>
      <c r="EE411" s="194">
        <f t="shared" si="100"/>
        <v>0</v>
      </c>
      <c r="EG411" s="13" t="s">
        <v>1146</v>
      </c>
      <c r="EH411" s="13" t="s">
        <v>79</v>
      </c>
    </row>
    <row r="412" spans="1:141" ht="15" customHeight="1">
      <c r="A412" s="196" t="str">
        <f t="shared" si="93"/>
        <v>14.1</v>
      </c>
      <c r="B412" s="253" t="str">
        <f t="shared" si="93"/>
        <v>SUMINISTRO E INSTALACION DE BARANDA METALICA DE 0,9 MTS DE ALTO ELABORADA EN TUBULAR AGUA NEGRA DE 1 1/2 CON CUERDAS EN TUBULAR DE 3/4"</v>
      </c>
      <c r="C412" s="196" t="str">
        <f t="shared" si="93"/>
        <v>ML</v>
      </c>
      <c r="D412" s="196">
        <f t="shared" si="93"/>
        <v>116</v>
      </c>
      <c r="E412" s="196">
        <f t="shared" si="93"/>
        <v>201698.63999999998</v>
      </c>
      <c r="F412" s="197">
        <f t="shared" si="98"/>
        <v>23397042.239999998</v>
      </c>
      <c r="G412" s="20"/>
      <c r="H412" s="21">
        <f t="shared" si="101"/>
        <v>0</v>
      </c>
      <c r="I412" s="20"/>
      <c r="J412" s="21">
        <f t="shared" si="102"/>
        <v>0</v>
      </c>
      <c r="K412" s="20"/>
      <c r="L412" s="21">
        <f t="shared" si="103"/>
        <v>0</v>
      </c>
      <c r="M412" s="20"/>
      <c r="N412" s="33">
        <f t="shared" si="106"/>
        <v>0</v>
      </c>
      <c r="O412" s="20"/>
      <c r="P412" s="22"/>
      <c r="Q412" s="20"/>
      <c r="R412" s="22"/>
      <c r="S412" s="20"/>
      <c r="T412" s="22"/>
      <c r="U412" s="20"/>
      <c r="V412" s="22"/>
      <c r="W412" s="20"/>
      <c r="X412" s="22"/>
      <c r="Y412" s="20"/>
      <c r="Z412" s="22"/>
      <c r="AA412" s="20"/>
      <c r="AB412" s="22"/>
      <c r="AC412" s="20"/>
      <c r="AD412" s="22"/>
      <c r="AE412" s="20"/>
      <c r="AF412" s="22"/>
      <c r="AG412" s="20"/>
      <c r="AH412" s="22"/>
      <c r="AI412" s="20"/>
      <c r="AJ412" s="22"/>
      <c r="AK412" s="20"/>
      <c r="AL412" s="22"/>
      <c r="AM412" s="20"/>
      <c r="AN412" s="22"/>
      <c r="AO412" s="20"/>
      <c r="AP412" s="22"/>
      <c r="AQ412" s="20"/>
      <c r="AR412" s="22"/>
      <c r="AS412" s="20"/>
      <c r="AT412" s="22"/>
      <c r="AU412" s="20"/>
      <c r="AV412" s="22"/>
      <c r="AW412" s="20"/>
      <c r="AX412" s="22"/>
      <c r="AY412" s="20"/>
      <c r="AZ412" s="22"/>
      <c r="BA412" s="20"/>
      <c r="BB412" s="22"/>
      <c r="BC412" s="20"/>
      <c r="BD412" s="22"/>
      <c r="BE412" s="20"/>
      <c r="BF412" s="22"/>
      <c r="BG412" s="83"/>
      <c r="BH412" s="84"/>
      <c r="BI412" s="20"/>
      <c r="BJ412" s="95"/>
      <c r="BK412" s="20">
        <v>0</v>
      </c>
      <c r="BL412" s="21">
        <f t="shared" si="104"/>
        <v>0</v>
      </c>
      <c r="BM412" s="20"/>
      <c r="BN412" s="95">
        <f t="shared" si="94"/>
        <v>0</v>
      </c>
      <c r="BO412" s="20"/>
      <c r="BP412" s="21">
        <f t="shared" si="105"/>
        <v>0</v>
      </c>
      <c r="BQ412" s="20"/>
      <c r="BR412" s="22"/>
      <c r="BS412" s="20"/>
      <c r="BT412" s="22"/>
      <c r="BU412" s="20"/>
      <c r="BV412" s="22"/>
      <c r="BW412" s="20"/>
      <c r="BX412" s="22"/>
      <c r="BY412" s="20"/>
      <c r="BZ412" s="172"/>
      <c r="CA412" s="20"/>
      <c r="CB412" s="164"/>
      <c r="CC412" s="20"/>
      <c r="CD412" s="178"/>
      <c r="CE412" s="20"/>
      <c r="CF412" s="95"/>
      <c r="CG412" s="20"/>
      <c r="CH412" s="95"/>
      <c r="CI412" s="20"/>
      <c r="CJ412" s="22"/>
      <c r="CK412" s="20"/>
      <c r="CL412" s="22"/>
      <c r="CM412" s="20"/>
      <c r="CN412" s="22"/>
      <c r="CO412" s="20"/>
      <c r="CP412" s="22"/>
      <c r="CQ412" s="20"/>
      <c r="CR412" s="22"/>
      <c r="CS412" s="20"/>
      <c r="CT412" s="22"/>
      <c r="CU412" s="20"/>
      <c r="CV412" s="22"/>
      <c r="CW412" s="20"/>
      <c r="CX412" s="22"/>
      <c r="CY412" s="20"/>
      <c r="CZ412" s="22"/>
      <c r="DA412" s="20"/>
      <c r="DB412" s="22"/>
      <c r="DC412" s="20"/>
      <c r="DD412" s="22"/>
      <c r="DE412" s="20"/>
      <c r="DF412" s="22"/>
      <c r="DG412" s="20"/>
      <c r="DH412" s="22"/>
      <c r="DI412" s="20"/>
      <c r="DJ412" s="22"/>
      <c r="DK412" s="20"/>
      <c r="DL412" s="22"/>
      <c r="DM412" s="20"/>
      <c r="DN412" s="22"/>
      <c r="DO412" s="20"/>
      <c r="DP412" s="22"/>
      <c r="DQ412" s="20"/>
      <c r="DR412" s="22"/>
      <c r="DS412" s="20"/>
      <c r="DT412" s="22"/>
      <c r="DU412" s="20"/>
      <c r="DV412" s="22"/>
      <c r="DW412" s="20"/>
      <c r="DX412" s="22"/>
      <c r="DY412" s="20"/>
      <c r="DZ412" s="22"/>
      <c r="EA412" s="23">
        <f t="shared" si="99"/>
        <v>0</v>
      </c>
      <c r="EB412" s="21">
        <f t="shared" si="95"/>
        <v>0</v>
      </c>
      <c r="EC412" s="193" t="e">
        <f t="shared" si="96"/>
        <v>#REF!</v>
      </c>
      <c r="ED412" s="193">
        <f t="shared" si="97"/>
        <v>0</v>
      </c>
      <c r="EE412" s="194">
        <f t="shared" si="100"/>
        <v>116</v>
      </c>
      <c r="EG412" s="13" t="s">
        <v>80</v>
      </c>
      <c r="EH412" s="13" t="s">
        <v>1147</v>
      </c>
      <c r="EI412" s="13" t="s">
        <v>392</v>
      </c>
      <c r="EJ412" s="13">
        <v>116</v>
      </c>
      <c r="EK412" s="13">
        <v>201698.63999999998</v>
      </c>
    </row>
    <row r="413" spans="1:141" ht="15" customHeight="1">
      <c r="A413" s="196" t="str">
        <f t="shared" si="93"/>
        <v>14.2</v>
      </c>
      <c r="B413" s="253" t="str">
        <f t="shared" si="93"/>
        <v>SUMINISTRO E INSTALACION DE PASAMANOS ELABORADO EN TUBO ACERO INOX 2" ANCLADO AL MURO POR MEDIO DISCOS DE ACERO INOX DE 5"" Y PERNOS EXPANSIVOS. h=0.10m</v>
      </c>
      <c r="C413" s="196" t="str">
        <f t="shared" si="93"/>
        <v>ML</v>
      </c>
      <c r="D413" s="196">
        <f t="shared" si="93"/>
        <v>19</v>
      </c>
      <c r="E413" s="196">
        <f t="shared" si="93"/>
        <v>172106.55</v>
      </c>
      <c r="F413" s="197">
        <f t="shared" si="98"/>
        <v>3270024.4499999997</v>
      </c>
      <c r="G413" s="20"/>
      <c r="H413" s="21">
        <f t="shared" si="101"/>
        <v>0</v>
      </c>
      <c r="I413" s="20"/>
      <c r="J413" s="21">
        <f t="shared" si="102"/>
        <v>0</v>
      </c>
      <c r="K413" s="20"/>
      <c r="L413" s="21">
        <f t="shared" si="103"/>
        <v>0</v>
      </c>
      <c r="M413" s="20"/>
      <c r="N413" s="33">
        <f t="shared" si="106"/>
        <v>0</v>
      </c>
      <c r="O413" s="20"/>
      <c r="P413" s="22"/>
      <c r="Q413" s="20"/>
      <c r="R413" s="22"/>
      <c r="S413" s="20"/>
      <c r="T413" s="22"/>
      <c r="U413" s="20"/>
      <c r="V413" s="22"/>
      <c r="W413" s="20"/>
      <c r="X413" s="22"/>
      <c r="Y413" s="20"/>
      <c r="Z413" s="22"/>
      <c r="AA413" s="20"/>
      <c r="AB413" s="22"/>
      <c r="AC413" s="20"/>
      <c r="AD413" s="22"/>
      <c r="AE413" s="20"/>
      <c r="AF413" s="22"/>
      <c r="AG413" s="20"/>
      <c r="AH413" s="22"/>
      <c r="AI413" s="20"/>
      <c r="AJ413" s="22"/>
      <c r="AK413" s="20"/>
      <c r="AL413" s="22"/>
      <c r="AM413" s="20"/>
      <c r="AN413" s="22"/>
      <c r="AO413" s="20"/>
      <c r="AP413" s="22"/>
      <c r="AQ413" s="20"/>
      <c r="AR413" s="22"/>
      <c r="AS413" s="20"/>
      <c r="AT413" s="22"/>
      <c r="AU413" s="20"/>
      <c r="AV413" s="22"/>
      <c r="AW413" s="20"/>
      <c r="AX413" s="22"/>
      <c r="AY413" s="20"/>
      <c r="AZ413" s="22"/>
      <c r="BA413" s="20"/>
      <c r="BB413" s="22"/>
      <c r="BC413" s="20"/>
      <c r="BD413" s="22"/>
      <c r="BE413" s="20"/>
      <c r="BF413" s="22"/>
      <c r="BG413" s="83"/>
      <c r="BH413" s="84"/>
      <c r="BI413" s="20"/>
      <c r="BJ413" s="95"/>
      <c r="BK413" s="20">
        <v>0</v>
      </c>
      <c r="BL413" s="21">
        <f t="shared" si="104"/>
        <v>0</v>
      </c>
      <c r="BM413" s="20"/>
      <c r="BN413" s="95">
        <f t="shared" si="94"/>
        <v>0</v>
      </c>
      <c r="BO413" s="20"/>
      <c r="BP413" s="21">
        <f t="shared" si="105"/>
        <v>0</v>
      </c>
      <c r="BQ413" s="20"/>
      <c r="BR413" s="22"/>
      <c r="BS413" s="20"/>
      <c r="BT413" s="22"/>
      <c r="BU413" s="20"/>
      <c r="BV413" s="22"/>
      <c r="BW413" s="20"/>
      <c r="BX413" s="22"/>
      <c r="BY413" s="20"/>
      <c r="BZ413" s="172"/>
      <c r="CA413" s="20"/>
      <c r="CB413" s="164"/>
      <c r="CC413" s="20"/>
      <c r="CD413" s="178"/>
      <c r="CE413" s="20"/>
      <c r="CF413" s="95"/>
      <c r="CG413" s="20"/>
      <c r="CH413" s="95"/>
      <c r="CI413" s="20"/>
      <c r="CJ413" s="22"/>
      <c r="CK413" s="20"/>
      <c r="CL413" s="22"/>
      <c r="CM413" s="20"/>
      <c r="CN413" s="22"/>
      <c r="CO413" s="20"/>
      <c r="CP413" s="22"/>
      <c r="CQ413" s="20"/>
      <c r="CR413" s="22"/>
      <c r="CS413" s="20"/>
      <c r="CT413" s="22"/>
      <c r="CU413" s="20"/>
      <c r="CV413" s="22"/>
      <c r="CW413" s="20"/>
      <c r="CX413" s="22"/>
      <c r="CY413" s="20"/>
      <c r="CZ413" s="22"/>
      <c r="DA413" s="20"/>
      <c r="DB413" s="22"/>
      <c r="DC413" s="20"/>
      <c r="DD413" s="22"/>
      <c r="DE413" s="20"/>
      <c r="DF413" s="22"/>
      <c r="DG413" s="20"/>
      <c r="DH413" s="22"/>
      <c r="DI413" s="20"/>
      <c r="DJ413" s="22"/>
      <c r="DK413" s="20"/>
      <c r="DL413" s="22"/>
      <c r="DM413" s="20"/>
      <c r="DN413" s="22"/>
      <c r="DO413" s="20"/>
      <c r="DP413" s="22"/>
      <c r="DQ413" s="20"/>
      <c r="DR413" s="22"/>
      <c r="DS413" s="20"/>
      <c r="DT413" s="22"/>
      <c r="DU413" s="20"/>
      <c r="DV413" s="22"/>
      <c r="DW413" s="20"/>
      <c r="DX413" s="22"/>
      <c r="DY413" s="20"/>
      <c r="DZ413" s="22"/>
      <c r="EA413" s="23">
        <f t="shared" si="99"/>
        <v>0</v>
      </c>
      <c r="EB413" s="21">
        <f t="shared" si="95"/>
        <v>0</v>
      </c>
      <c r="EC413" s="193" t="e">
        <f t="shared" si="96"/>
        <v>#REF!</v>
      </c>
      <c r="ED413" s="193">
        <f t="shared" si="97"/>
        <v>0</v>
      </c>
      <c r="EE413" s="194">
        <f t="shared" si="100"/>
        <v>19</v>
      </c>
      <c r="EG413" s="13" t="s">
        <v>81</v>
      </c>
      <c r="EH413" s="13" t="s">
        <v>1148</v>
      </c>
      <c r="EI413" s="13" t="s">
        <v>392</v>
      </c>
      <c r="EJ413" s="13">
        <v>19</v>
      </c>
      <c r="EK413" s="13">
        <v>172106.55</v>
      </c>
    </row>
    <row r="414" spans="1:141" ht="15" customHeight="1">
      <c r="A414" s="196" t="str">
        <f t="shared" si="93"/>
        <v>14.3</v>
      </c>
      <c r="B414" s="253" t="str">
        <f t="shared" si="93"/>
        <v>DIVISIÓN PARA BAÑO EN ACERO INOXIDABLE 304 CAL.20 (INCLUYE PUERTAS Y ACCESORIOS)</v>
      </c>
      <c r="C414" s="196" t="str">
        <f t="shared" si="93"/>
        <v>M2</v>
      </c>
      <c r="D414" s="196">
        <f t="shared" si="93"/>
        <v>63</v>
      </c>
      <c r="E414" s="196">
        <f t="shared" si="93"/>
        <v>538087.77</v>
      </c>
      <c r="F414" s="197">
        <f t="shared" si="98"/>
        <v>33899529.509999998</v>
      </c>
      <c r="G414" s="20"/>
      <c r="H414" s="21">
        <f t="shared" si="101"/>
        <v>0</v>
      </c>
      <c r="I414" s="20"/>
      <c r="J414" s="21">
        <f t="shared" si="102"/>
        <v>0</v>
      </c>
      <c r="K414" s="20"/>
      <c r="L414" s="21">
        <f t="shared" si="103"/>
        <v>0</v>
      </c>
      <c r="M414" s="20"/>
      <c r="N414" s="33">
        <f t="shared" si="106"/>
        <v>0</v>
      </c>
      <c r="O414" s="20"/>
      <c r="P414" s="22"/>
      <c r="Q414" s="20"/>
      <c r="R414" s="22"/>
      <c r="S414" s="20"/>
      <c r="T414" s="22"/>
      <c r="U414" s="20"/>
      <c r="V414" s="22"/>
      <c r="W414" s="20"/>
      <c r="X414" s="22"/>
      <c r="Y414" s="20"/>
      <c r="Z414" s="22"/>
      <c r="AA414" s="20"/>
      <c r="AB414" s="22"/>
      <c r="AC414" s="20"/>
      <c r="AD414" s="22"/>
      <c r="AE414" s="20"/>
      <c r="AF414" s="22"/>
      <c r="AG414" s="20"/>
      <c r="AH414" s="22"/>
      <c r="AI414" s="20"/>
      <c r="AJ414" s="22"/>
      <c r="AK414" s="20"/>
      <c r="AL414" s="22"/>
      <c r="AM414" s="20"/>
      <c r="AN414" s="22"/>
      <c r="AO414" s="20"/>
      <c r="AP414" s="22"/>
      <c r="AQ414" s="20"/>
      <c r="AR414" s="22"/>
      <c r="AS414" s="20"/>
      <c r="AT414" s="22"/>
      <c r="AU414" s="20"/>
      <c r="AV414" s="22"/>
      <c r="AW414" s="20"/>
      <c r="AX414" s="22"/>
      <c r="AY414" s="20"/>
      <c r="AZ414" s="22"/>
      <c r="BA414" s="20"/>
      <c r="BB414" s="22"/>
      <c r="BC414" s="20"/>
      <c r="BD414" s="22"/>
      <c r="BE414" s="20"/>
      <c r="BF414" s="22"/>
      <c r="BG414" s="83"/>
      <c r="BH414" s="84"/>
      <c r="BI414" s="20"/>
      <c r="BJ414" s="95"/>
      <c r="BK414" s="20">
        <v>0</v>
      </c>
      <c r="BL414" s="21">
        <f t="shared" si="104"/>
        <v>0</v>
      </c>
      <c r="BM414" s="20"/>
      <c r="BN414" s="95">
        <f t="shared" si="94"/>
        <v>0</v>
      </c>
      <c r="BO414" s="20"/>
      <c r="BP414" s="21">
        <f t="shared" si="105"/>
        <v>0</v>
      </c>
      <c r="BQ414" s="20"/>
      <c r="BR414" s="22"/>
      <c r="BS414" s="20"/>
      <c r="BT414" s="22"/>
      <c r="BU414" s="20"/>
      <c r="BV414" s="22"/>
      <c r="BW414" s="20"/>
      <c r="BX414" s="22"/>
      <c r="BY414" s="20"/>
      <c r="BZ414" s="172"/>
      <c r="CA414" s="20"/>
      <c r="CB414" s="164"/>
      <c r="CC414" s="20"/>
      <c r="CD414" s="178"/>
      <c r="CE414" s="20"/>
      <c r="CF414" s="95"/>
      <c r="CG414" s="20"/>
      <c r="CH414" s="95"/>
      <c r="CI414" s="20"/>
      <c r="CJ414" s="22"/>
      <c r="CK414" s="20"/>
      <c r="CL414" s="22"/>
      <c r="CM414" s="20"/>
      <c r="CN414" s="22"/>
      <c r="CO414" s="20"/>
      <c r="CP414" s="22"/>
      <c r="CQ414" s="20"/>
      <c r="CR414" s="22"/>
      <c r="CS414" s="20"/>
      <c r="CT414" s="22"/>
      <c r="CU414" s="20"/>
      <c r="CV414" s="22"/>
      <c r="CW414" s="20"/>
      <c r="CX414" s="22"/>
      <c r="CY414" s="20"/>
      <c r="CZ414" s="22"/>
      <c r="DA414" s="20"/>
      <c r="DB414" s="22"/>
      <c r="DC414" s="20"/>
      <c r="DD414" s="22"/>
      <c r="DE414" s="20"/>
      <c r="DF414" s="22"/>
      <c r="DG414" s="20"/>
      <c r="DH414" s="22"/>
      <c r="DI414" s="20"/>
      <c r="DJ414" s="22"/>
      <c r="DK414" s="20"/>
      <c r="DL414" s="22"/>
      <c r="DM414" s="20"/>
      <c r="DN414" s="22"/>
      <c r="DO414" s="20"/>
      <c r="DP414" s="22"/>
      <c r="DQ414" s="20"/>
      <c r="DR414" s="22"/>
      <c r="DS414" s="20"/>
      <c r="DT414" s="22"/>
      <c r="DU414" s="20"/>
      <c r="DV414" s="22"/>
      <c r="DW414" s="20"/>
      <c r="DX414" s="22"/>
      <c r="DY414" s="20"/>
      <c r="DZ414" s="22"/>
      <c r="EA414" s="23">
        <f t="shared" si="99"/>
        <v>0</v>
      </c>
      <c r="EB414" s="21">
        <f t="shared" si="95"/>
        <v>0</v>
      </c>
      <c r="EC414" s="193" t="e">
        <f t="shared" si="96"/>
        <v>#REF!</v>
      </c>
      <c r="ED414" s="193">
        <f t="shared" si="97"/>
        <v>0</v>
      </c>
      <c r="EE414" s="194">
        <f t="shared" si="100"/>
        <v>63</v>
      </c>
      <c r="EG414" s="13" t="s">
        <v>82</v>
      </c>
      <c r="EH414" s="13" t="s">
        <v>1149</v>
      </c>
      <c r="EI414" s="13" t="s">
        <v>397</v>
      </c>
      <c r="EJ414" s="13">
        <v>63</v>
      </c>
      <c r="EK414" s="13">
        <v>538087.77</v>
      </c>
    </row>
    <row r="415" spans="1:141" ht="15" customHeight="1">
      <c r="A415" s="196" t="str">
        <f t="shared" si="93"/>
        <v>14.4</v>
      </c>
      <c r="B415" s="253" t="str">
        <f t="shared" si="93"/>
        <v>DIVISIÓN PARA ORINAL EN ACERO INOXIDABLE 304 CAL.20 INCLUYE INSTALACIÓN</v>
      </c>
      <c r="C415" s="196" t="str">
        <f t="shared" si="93"/>
        <v>M2</v>
      </c>
      <c r="D415" s="196">
        <f t="shared" si="93"/>
        <v>2</v>
      </c>
      <c r="E415" s="196">
        <f t="shared" si="93"/>
        <v>350275.86</v>
      </c>
      <c r="F415" s="197">
        <f t="shared" si="98"/>
        <v>700551.72</v>
      </c>
      <c r="G415" s="20"/>
      <c r="H415" s="21">
        <f t="shared" si="101"/>
        <v>0</v>
      </c>
      <c r="I415" s="20"/>
      <c r="J415" s="21">
        <f t="shared" si="102"/>
        <v>0</v>
      </c>
      <c r="K415" s="20"/>
      <c r="L415" s="21">
        <f t="shared" si="103"/>
        <v>0</v>
      </c>
      <c r="M415" s="20"/>
      <c r="N415" s="33">
        <f t="shared" si="106"/>
        <v>0</v>
      </c>
      <c r="O415" s="20"/>
      <c r="P415" s="22"/>
      <c r="Q415" s="20"/>
      <c r="R415" s="22"/>
      <c r="S415" s="20"/>
      <c r="T415" s="22"/>
      <c r="U415" s="20"/>
      <c r="V415" s="22"/>
      <c r="W415" s="20"/>
      <c r="X415" s="22"/>
      <c r="Y415" s="20"/>
      <c r="Z415" s="22"/>
      <c r="AA415" s="20"/>
      <c r="AB415" s="22"/>
      <c r="AC415" s="20"/>
      <c r="AD415" s="22"/>
      <c r="AE415" s="20"/>
      <c r="AF415" s="22"/>
      <c r="AG415" s="20"/>
      <c r="AH415" s="22"/>
      <c r="AI415" s="20"/>
      <c r="AJ415" s="22"/>
      <c r="AK415" s="20"/>
      <c r="AL415" s="22"/>
      <c r="AM415" s="20"/>
      <c r="AN415" s="22"/>
      <c r="AO415" s="20"/>
      <c r="AP415" s="22"/>
      <c r="AQ415" s="20"/>
      <c r="AR415" s="22"/>
      <c r="AS415" s="20"/>
      <c r="AT415" s="22"/>
      <c r="AU415" s="20"/>
      <c r="AV415" s="22"/>
      <c r="AW415" s="20"/>
      <c r="AX415" s="22"/>
      <c r="AY415" s="20"/>
      <c r="AZ415" s="22"/>
      <c r="BA415" s="20"/>
      <c r="BB415" s="22"/>
      <c r="BC415" s="20"/>
      <c r="BD415" s="22"/>
      <c r="BE415" s="20"/>
      <c r="BF415" s="22"/>
      <c r="BG415" s="83"/>
      <c r="BH415" s="84"/>
      <c r="BI415" s="20"/>
      <c r="BJ415" s="95"/>
      <c r="BK415" s="20">
        <v>0</v>
      </c>
      <c r="BL415" s="21">
        <f t="shared" si="104"/>
        <v>0</v>
      </c>
      <c r="BM415" s="20"/>
      <c r="BN415" s="95">
        <f t="shared" si="94"/>
        <v>0</v>
      </c>
      <c r="BO415" s="20"/>
      <c r="BP415" s="21">
        <f t="shared" si="105"/>
        <v>0</v>
      </c>
      <c r="BQ415" s="20"/>
      <c r="BR415" s="22"/>
      <c r="BS415" s="20"/>
      <c r="BT415" s="22"/>
      <c r="BU415" s="20"/>
      <c r="BV415" s="22"/>
      <c r="BW415" s="20"/>
      <c r="BX415" s="22"/>
      <c r="BY415" s="20"/>
      <c r="BZ415" s="172"/>
      <c r="CA415" s="20"/>
      <c r="CB415" s="164"/>
      <c r="CC415" s="20"/>
      <c r="CD415" s="178"/>
      <c r="CE415" s="20"/>
      <c r="CF415" s="95"/>
      <c r="CG415" s="20"/>
      <c r="CH415" s="95"/>
      <c r="CI415" s="20"/>
      <c r="CJ415" s="22"/>
      <c r="CK415" s="20"/>
      <c r="CL415" s="22"/>
      <c r="CM415" s="20"/>
      <c r="CN415" s="22"/>
      <c r="CO415" s="20"/>
      <c r="CP415" s="22"/>
      <c r="CQ415" s="20"/>
      <c r="CR415" s="22"/>
      <c r="CS415" s="20"/>
      <c r="CT415" s="22"/>
      <c r="CU415" s="20"/>
      <c r="CV415" s="22"/>
      <c r="CW415" s="20"/>
      <c r="CX415" s="22"/>
      <c r="CY415" s="20"/>
      <c r="CZ415" s="22"/>
      <c r="DA415" s="20"/>
      <c r="DB415" s="22"/>
      <c r="DC415" s="20"/>
      <c r="DD415" s="22"/>
      <c r="DE415" s="20"/>
      <c r="DF415" s="22"/>
      <c r="DG415" s="20"/>
      <c r="DH415" s="22"/>
      <c r="DI415" s="20"/>
      <c r="DJ415" s="22"/>
      <c r="DK415" s="20"/>
      <c r="DL415" s="22"/>
      <c r="DM415" s="20"/>
      <c r="DN415" s="22"/>
      <c r="DO415" s="20"/>
      <c r="DP415" s="22"/>
      <c r="DQ415" s="20"/>
      <c r="DR415" s="22"/>
      <c r="DS415" s="20"/>
      <c r="DT415" s="22"/>
      <c r="DU415" s="20"/>
      <c r="DV415" s="22"/>
      <c r="DW415" s="20"/>
      <c r="DX415" s="22"/>
      <c r="DY415" s="20"/>
      <c r="DZ415" s="22"/>
      <c r="EA415" s="23">
        <f t="shared" si="99"/>
        <v>0</v>
      </c>
      <c r="EB415" s="21">
        <f t="shared" si="95"/>
        <v>0</v>
      </c>
      <c r="EC415" s="193" t="e">
        <f t="shared" si="96"/>
        <v>#REF!</v>
      </c>
      <c r="ED415" s="193">
        <f t="shared" si="97"/>
        <v>0</v>
      </c>
      <c r="EE415" s="194">
        <f t="shared" si="100"/>
        <v>2</v>
      </c>
      <c r="EG415" s="13" t="s">
        <v>83</v>
      </c>
      <c r="EH415" s="13" t="s">
        <v>1150</v>
      </c>
      <c r="EI415" s="13" t="s">
        <v>397</v>
      </c>
      <c r="EJ415" s="13">
        <v>2</v>
      </c>
      <c r="EK415" s="13">
        <v>350275.86</v>
      </c>
    </row>
    <row r="416" spans="1:141">
      <c r="A416" s="196" t="str">
        <f t="shared" si="93"/>
        <v>14.5</v>
      </c>
      <c r="B416" s="253" t="str">
        <f t="shared" si="93"/>
        <v>CANAL EN LAMINA D=1.0 m</v>
      </c>
      <c r="C416" s="196" t="str">
        <f t="shared" si="93"/>
        <v>M2</v>
      </c>
      <c r="D416" s="196">
        <f t="shared" si="93"/>
        <v>186</v>
      </c>
      <c r="E416" s="196">
        <f t="shared" si="93"/>
        <v>75482.55</v>
      </c>
      <c r="F416" s="197">
        <f t="shared" si="98"/>
        <v>14039754.300000001</v>
      </c>
      <c r="G416" s="20"/>
      <c r="H416" s="21">
        <f t="shared" si="101"/>
        <v>0</v>
      </c>
      <c r="I416" s="20"/>
      <c r="J416" s="21">
        <f t="shared" si="102"/>
        <v>0</v>
      </c>
      <c r="K416" s="20"/>
      <c r="L416" s="21">
        <f t="shared" si="103"/>
        <v>0</v>
      </c>
      <c r="M416" s="20"/>
      <c r="N416" s="33">
        <f t="shared" si="106"/>
        <v>0</v>
      </c>
      <c r="O416" s="20"/>
      <c r="P416" s="22"/>
      <c r="Q416" s="20"/>
      <c r="R416" s="22"/>
      <c r="S416" s="20"/>
      <c r="T416" s="22"/>
      <c r="U416" s="20"/>
      <c r="V416" s="22"/>
      <c r="W416" s="20"/>
      <c r="X416" s="22"/>
      <c r="Y416" s="20"/>
      <c r="Z416" s="22"/>
      <c r="AA416" s="20"/>
      <c r="AB416" s="22"/>
      <c r="AC416" s="20"/>
      <c r="AD416" s="22"/>
      <c r="AE416" s="20"/>
      <c r="AF416" s="22"/>
      <c r="AG416" s="20"/>
      <c r="AH416" s="22"/>
      <c r="AI416" s="20"/>
      <c r="AJ416" s="22"/>
      <c r="AK416" s="20"/>
      <c r="AL416" s="22"/>
      <c r="AM416" s="20"/>
      <c r="AN416" s="22"/>
      <c r="AO416" s="20"/>
      <c r="AP416" s="22"/>
      <c r="AQ416" s="20"/>
      <c r="AR416" s="22"/>
      <c r="AS416" s="20"/>
      <c r="AT416" s="22"/>
      <c r="AU416" s="20"/>
      <c r="AV416" s="22"/>
      <c r="AW416" s="20"/>
      <c r="AX416" s="22"/>
      <c r="AY416" s="20"/>
      <c r="AZ416" s="22"/>
      <c r="BA416" s="20"/>
      <c r="BB416" s="22"/>
      <c r="BC416" s="20"/>
      <c r="BD416" s="22"/>
      <c r="BE416" s="20"/>
      <c r="BF416" s="22"/>
      <c r="BG416" s="83"/>
      <c r="BH416" s="84"/>
      <c r="BI416" s="20"/>
      <c r="BJ416" s="95"/>
      <c r="BK416" s="20">
        <v>0</v>
      </c>
      <c r="BL416" s="21">
        <f t="shared" si="104"/>
        <v>0</v>
      </c>
      <c r="BM416" s="20"/>
      <c r="BN416" s="95">
        <f t="shared" si="94"/>
        <v>0</v>
      </c>
      <c r="BO416" s="20"/>
      <c r="BP416" s="21">
        <f t="shared" si="105"/>
        <v>0</v>
      </c>
      <c r="BQ416" s="20"/>
      <c r="BR416" s="22"/>
      <c r="BS416" s="20"/>
      <c r="BT416" s="22"/>
      <c r="BU416" s="20"/>
      <c r="BV416" s="22"/>
      <c r="BW416" s="20"/>
      <c r="BX416" s="22"/>
      <c r="BY416" s="20"/>
      <c r="BZ416" s="172"/>
      <c r="CA416" s="20"/>
      <c r="CB416" s="164"/>
      <c r="CC416" s="20"/>
      <c r="CD416" s="178"/>
      <c r="CE416" s="20"/>
      <c r="CF416" s="95"/>
      <c r="CG416" s="20"/>
      <c r="CH416" s="95"/>
      <c r="CI416" s="20"/>
      <c r="CJ416" s="22"/>
      <c r="CK416" s="20"/>
      <c r="CL416" s="22"/>
      <c r="CM416" s="20"/>
      <c r="CN416" s="22"/>
      <c r="CO416" s="20"/>
      <c r="CP416" s="22"/>
      <c r="CQ416" s="20"/>
      <c r="CR416" s="22"/>
      <c r="CS416" s="20"/>
      <c r="CT416" s="22"/>
      <c r="CU416" s="20"/>
      <c r="CV416" s="22"/>
      <c r="CW416" s="20"/>
      <c r="CX416" s="22"/>
      <c r="CY416" s="20"/>
      <c r="CZ416" s="22"/>
      <c r="DA416" s="20"/>
      <c r="DB416" s="22"/>
      <c r="DC416" s="20"/>
      <c r="DD416" s="22"/>
      <c r="DE416" s="20"/>
      <c r="DF416" s="22"/>
      <c r="DG416" s="20"/>
      <c r="DH416" s="22"/>
      <c r="DI416" s="20"/>
      <c r="DJ416" s="22"/>
      <c r="DK416" s="20"/>
      <c r="DL416" s="22"/>
      <c r="DM416" s="20"/>
      <c r="DN416" s="22"/>
      <c r="DO416" s="20"/>
      <c r="DP416" s="22"/>
      <c r="DQ416" s="20"/>
      <c r="DR416" s="22"/>
      <c r="DS416" s="20"/>
      <c r="DT416" s="22"/>
      <c r="DU416" s="20"/>
      <c r="DV416" s="22"/>
      <c r="DW416" s="20"/>
      <c r="DX416" s="22"/>
      <c r="DY416" s="20"/>
      <c r="DZ416" s="22"/>
      <c r="EA416" s="23">
        <f t="shared" si="99"/>
        <v>0</v>
      </c>
      <c r="EB416" s="21">
        <f t="shared" si="95"/>
        <v>0</v>
      </c>
      <c r="EC416" s="193" t="e">
        <f t="shared" si="96"/>
        <v>#REF!</v>
      </c>
      <c r="ED416" s="193">
        <f t="shared" si="97"/>
        <v>0</v>
      </c>
      <c r="EE416" s="194">
        <f t="shared" si="100"/>
        <v>186</v>
      </c>
      <c r="EG416" s="13" t="s">
        <v>84</v>
      </c>
      <c r="EH416" s="13" t="s">
        <v>1151</v>
      </c>
      <c r="EI416" s="13" t="s">
        <v>397</v>
      </c>
      <c r="EJ416" s="13">
        <v>186</v>
      </c>
      <c r="EK416" s="13">
        <v>75482.55</v>
      </c>
    </row>
    <row r="417" spans="1:141" ht="15" customHeight="1">
      <c r="A417" s="196" t="str">
        <f t="shared" si="93"/>
        <v>14.6</v>
      </c>
      <c r="B417" s="253" t="str">
        <f t="shared" si="93"/>
        <v>PUERTA BATIENTE SENCILLA 1,05 x 2,60 VIDRIO TEMPLADO DE 4MM CON MARCO DE LAMINA COLL ROLLED, ANTICORROSIVO Y 1 MANOS DE ESMALTE.</v>
      </c>
      <c r="C417" s="196" t="str">
        <f t="shared" si="93"/>
        <v>M2</v>
      </c>
      <c r="D417" s="196">
        <f t="shared" si="93"/>
        <v>6</v>
      </c>
      <c r="E417" s="196">
        <f t="shared" si="93"/>
        <v>495212.85</v>
      </c>
      <c r="F417" s="197">
        <f t="shared" si="98"/>
        <v>2971277.0999999996</v>
      </c>
      <c r="G417" s="20"/>
      <c r="H417" s="21">
        <f t="shared" si="101"/>
        <v>0</v>
      </c>
      <c r="I417" s="20"/>
      <c r="J417" s="21">
        <f t="shared" si="102"/>
        <v>0</v>
      </c>
      <c r="K417" s="20"/>
      <c r="L417" s="21">
        <f t="shared" si="103"/>
        <v>0</v>
      </c>
      <c r="M417" s="20"/>
      <c r="N417" s="33">
        <f t="shared" si="106"/>
        <v>0</v>
      </c>
      <c r="O417" s="20"/>
      <c r="P417" s="22"/>
      <c r="Q417" s="20"/>
      <c r="R417" s="22"/>
      <c r="S417" s="20"/>
      <c r="T417" s="22"/>
      <c r="U417" s="20"/>
      <c r="V417" s="22"/>
      <c r="W417" s="20"/>
      <c r="X417" s="22"/>
      <c r="Y417" s="20"/>
      <c r="Z417" s="22"/>
      <c r="AA417" s="20"/>
      <c r="AB417" s="22"/>
      <c r="AC417" s="20"/>
      <c r="AD417" s="22"/>
      <c r="AE417" s="20"/>
      <c r="AF417" s="22"/>
      <c r="AG417" s="20"/>
      <c r="AH417" s="22"/>
      <c r="AI417" s="20"/>
      <c r="AJ417" s="22"/>
      <c r="AK417" s="20"/>
      <c r="AL417" s="22"/>
      <c r="AM417" s="20"/>
      <c r="AN417" s="22"/>
      <c r="AO417" s="20"/>
      <c r="AP417" s="22"/>
      <c r="AQ417" s="20"/>
      <c r="AR417" s="22"/>
      <c r="AS417" s="20"/>
      <c r="AT417" s="22"/>
      <c r="AU417" s="20"/>
      <c r="AV417" s="22"/>
      <c r="AW417" s="20"/>
      <c r="AX417" s="22"/>
      <c r="AY417" s="20"/>
      <c r="AZ417" s="22"/>
      <c r="BA417" s="20"/>
      <c r="BB417" s="22"/>
      <c r="BC417" s="20"/>
      <c r="BD417" s="22"/>
      <c r="BE417" s="20"/>
      <c r="BF417" s="22"/>
      <c r="BG417" s="83"/>
      <c r="BH417" s="84"/>
      <c r="BI417" s="20"/>
      <c r="BJ417" s="95"/>
      <c r="BK417" s="20">
        <v>0</v>
      </c>
      <c r="BL417" s="21">
        <f t="shared" si="104"/>
        <v>0</v>
      </c>
      <c r="BM417" s="20"/>
      <c r="BN417" s="95">
        <f t="shared" si="94"/>
        <v>0</v>
      </c>
      <c r="BO417" s="20"/>
      <c r="BP417" s="21">
        <f t="shared" si="105"/>
        <v>0</v>
      </c>
      <c r="BQ417" s="20"/>
      <c r="BR417" s="22"/>
      <c r="BS417" s="20"/>
      <c r="BT417" s="22"/>
      <c r="BU417" s="20"/>
      <c r="BV417" s="22"/>
      <c r="BW417" s="20"/>
      <c r="BX417" s="22"/>
      <c r="BY417" s="20"/>
      <c r="BZ417" s="172"/>
      <c r="CA417" s="20"/>
      <c r="CB417" s="164"/>
      <c r="CC417" s="20"/>
      <c r="CD417" s="178"/>
      <c r="CE417" s="20"/>
      <c r="CF417" s="95"/>
      <c r="CG417" s="20"/>
      <c r="CH417" s="95"/>
      <c r="CI417" s="20"/>
      <c r="CJ417" s="22"/>
      <c r="CK417" s="20"/>
      <c r="CL417" s="22"/>
      <c r="CM417" s="20"/>
      <c r="CN417" s="22"/>
      <c r="CO417" s="20"/>
      <c r="CP417" s="22"/>
      <c r="CQ417" s="20"/>
      <c r="CR417" s="22"/>
      <c r="CS417" s="20"/>
      <c r="CT417" s="22"/>
      <c r="CU417" s="20"/>
      <c r="CV417" s="22"/>
      <c r="CW417" s="20"/>
      <c r="CX417" s="22"/>
      <c r="CY417" s="20"/>
      <c r="CZ417" s="22"/>
      <c r="DA417" s="20"/>
      <c r="DB417" s="22"/>
      <c r="DC417" s="20"/>
      <c r="DD417" s="22"/>
      <c r="DE417" s="20"/>
      <c r="DF417" s="22"/>
      <c r="DG417" s="20"/>
      <c r="DH417" s="22"/>
      <c r="DI417" s="20"/>
      <c r="DJ417" s="22"/>
      <c r="DK417" s="20"/>
      <c r="DL417" s="22"/>
      <c r="DM417" s="20"/>
      <c r="DN417" s="22"/>
      <c r="DO417" s="20"/>
      <c r="DP417" s="22"/>
      <c r="DQ417" s="20"/>
      <c r="DR417" s="22"/>
      <c r="DS417" s="20"/>
      <c r="DT417" s="22"/>
      <c r="DU417" s="20"/>
      <c r="DV417" s="22"/>
      <c r="DW417" s="20"/>
      <c r="DX417" s="22"/>
      <c r="DY417" s="20"/>
      <c r="DZ417" s="22"/>
      <c r="EA417" s="23">
        <f t="shared" si="99"/>
        <v>0</v>
      </c>
      <c r="EB417" s="21">
        <f t="shared" si="95"/>
        <v>0</v>
      </c>
      <c r="EC417" s="193" t="e">
        <f t="shared" si="96"/>
        <v>#REF!</v>
      </c>
      <c r="ED417" s="193">
        <f t="shared" si="97"/>
        <v>0</v>
      </c>
      <c r="EE417" s="194">
        <f t="shared" si="100"/>
        <v>6</v>
      </c>
      <c r="EG417" s="13" t="s">
        <v>1152</v>
      </c>
      <c r="EH417" s="13" t="s">
        <v>1153</v>
      </c>
      <c r="EI417" s="13" t="s">
        <v>397</v>
      </c>
      <c r="EJ417" s="13">
        <v>6</v>
      </c>
      <c r="EK417" s="13">
        <v>495212.85</v>
      </c>
    </row>
    <row r="418" spans="1:141" ht="15" customHeight="1">
      <c r="A418" s="196" t="str">
        <f t="shared" si="93"/>
        <v>14.7</v>
      </c>
      <c r="B418" s="253" t="str">
        <f t="shared" si="93"/>
        <v>PUERTA BATIENTE DE ACERO INOXIDABLE 18", ESMALTE Y PERSIANA DE LAMINA 1,05 x 3</v>
      </c>
      <c r="C418" s="196" t="str">
        <f t="shared" si="93"/>
        <v>M2</v>
      </c>
      <c r="D418" s="196">
        <f t="shared" si="93"/>
        <v>16</v>
      </c>
      <c r="E418" s="196">
        <f t="shared" si="93"/>
        <v>841500</v>
      </c>
      <c r="F418" s="197">
        <f t="shared" si="98"/>
        <v>13464000</v>
      </c>
      <c r="G418" s="20"/>
      <c r="H418" s="21">
        <f t="shared" si="101"/>
        <v>0</v>
      </c>
      <c r="I418" s="20"/>
      <c r="J418" s="21">
        <f t="shared" si="102"/>
        <v>0</v>
      </c>
      <c r="K418" s="20"/>
      <c r="L418" s="21">
        <f t="shared" si="103"/>
        <v>0</v>
      </c>
      <c r="M418" s="20"/>
      <c r="N418" s="33">
        <f t="shared" si="106"/>
        <v>0</v>
      </c>
      <c r="O418" s="20"/>
      <c r="P418" s="22"/>
      <c r="Q418" s="20"/>
      <c r="R418" s="22"/>
      <c r="S418" s="20"/>
      <c r="T418" s="22"/>
      <c r="U418" s="20"/>
      <c r="V418" s="22"/>
      <c r="W418" s="20"/>
      <c r="X418" s="22"/>
      <c r="Y418" s="20"/>
      <c r="Z418" s="22"/>
      <c r="AA418" s="20"/>
      <c r="AB418" s="22"/>
      <c r="AC418" s="20"/>
      <c r="AD418" s="22"/>
      <c r="AE418" s="20"/>
      <c r="AF418" s="22"/>
      <c r="AG418" s="20"/>
      <c r="AH418" s="22"/>
      <c r="AI418" s="20"/>
      <c r="AJ418" s="22"/>
      <c r="AK418" s="20"/>
      <c r="AL418" s="22"/>
      <c r="AM418" s="20"/>
      <c r="AN418" s="22"/>
      <c r="AO418" s="20"/>
      <c r="AP418" s="22"/>
      <c r="AQ418" s="20"/>
      <c r="AR418" s="22"/>
      <c r="AS418" s="20"/>
      <c r="AT418" s="22"/>
      <c r="AU418" s="20"/>
      <c r="AV418" s="22"/>
      <c r="AW418" s="20"/>
      <c r="AX418" s="22"/>
      <c r="AY418" s="20"/>
      <c r="AZ418" s="22"/>
      <c r="BA418" s="20"/>
      <c r="BB418" s="22"/>
      <c r="BC418" s="20"/>
      <c r="BD418" s="22"/>
      <c r="BE418" s="20"/>
      <c r="BF418" s="22"/>
      <c r="BG418" s="83"/>
      <c r="BH418" s="84"/>
      <c r="BI418" s="20"/>
      <c r="BJ418" s="95"/>
      <c r="BK418" s="20">
        <v>0</v>
      </c>
      <c r="BL418" s="21">
        <f t="shared" si="104"/>
        <v>0</v>
      </c>
      <c r="BM418" s="20"/>
      <c r="BN418" s="95">
        <f t="shared" si="94"/>
        <v>0</v>
      </c>
      <c r="BO418" s="20"/>
      <c r="BP418" s="21">
        <f t="shared" si="105"/>
        <v>0</v>
      </c>
      <c r="BQ418" s="20"/>
      <c r="BR418" s="22"/>
      <c r="BS418" s="20"/>
      <c r="BT418" s="22"/>
      <c r="BU418" s="20"/>
      <c r="BV418" s="22"/>
      <c r="BW418" s="20"/>
      <c r="BX418" s="22"/>
      <c r="BY418" s="20"/>
      <c r="BZ418" s="172"/>
      <c r="CA418" s="20"/>
      <c r="CB418" s="164"/>
      <c r="CC418" s="20"/>
      <c r="CD418" s="178"/>
      <c r="CE418" s="20"/>
      <c r="CF418" s="95"/>
      <c r="CG418" s="20"/>
      <c r="CH418" s="95"/>
      <c r="CI418" s="20"/>
      <c r="CJ418" s="22"/>
      <c r="CK418" s="20"/>
      <c r="CL418" s="22"/>
      <c r="CM418" s="20"/>
      <c r="CN418" s="22"/>
      <c r="CO418" s="20"/>
      <c r="CP418" s="22"/>
      <c r="CQ418" s="20"/>
      <c r="CR418" s="22"/>
      <c r="CS418" s="20"/>
      <c r="CT418" s="22"/>
      <c r="CU418" s="20"/>
      <c r="CV418" s="22"/>
      <c r="CW418" s="20"/>
      <c r="CX418" s="22"/>
      <c r="CY418" s="20"/>
      <c r="CZ418" s="22"/>
      <c r="DA418" s="20"/>
      <c r="DB418" s="22"/>
      <c r="DC418" s="20"/>
      <c r="DD418" s="22"/>
      <c r="DE418" s="20"/>
      <c r="DF418" s="22"/>
      <c r="DG418" s="20"/>
      <c r="DH418" s="22"/>
      <c r="DI418" s="20"/>
      <c r="DJ418" s="22"/>
      <c r="DK418" s="20"/>
      <c r="DL418" s="22"/>
      <c r="DM418" s="20"/>
      <c r="DN418" s="22"/>
      <c r="DO418" s="20"/>
      <c r="DP418" s="22"/>
      <c r="DQ418" s="20"/>
      <c r="DR418" s="22"/>
      <c r="DS418" s="20"/>
      <c r="DT418" s="22"/>
      <c r="DU418" s="20"/>
      <c r="DV418" s="22"/>
      <c r="DW418" s="20"/>
      <c r="DX418" s="22"/>
      <c r="DY418" s="20"/>
      <c r="DZ418" s="22"/>
      <c r="EA418" s="23">
        <f t="shared" si="99"/>
        <v>0</v>
      </c>
      <c r="EB418" s="21">
        <f t="shared" si="95"/>
        <v>0</v>
      </c>
      <c r="EC418" s="193" t="e">
        <f t="shared" si="96"/>
        <v>#REF!</v>
      </c>
      <c r="ED418" s="193">
        <f t="shared" si="97"/>
        <v>0</v>
      </c>
      <c r="EE418" s="194">
        <f t="shared" si="100"/>
        <v>16</v>
      </c>
      <c r="EG418" s="13" t="s">
        <v>1154</v>
      </c>
      <c r="EH418" s="13" t="s">
        <v>1155</v>
      </c>
      <c r="EI418" s="13" t="s">
        <v>397</v>
      </c>
      <c r="EJ418" s="13">
        <v>16</v>
      </c>
      <c r="EK418" s="13">
        <v>841500</v>
      </c>
    </row>
    <row r="419" spans="1:141" ht="15" customHeight="1">
      <c r="A419" s="196" t="str">
        <f t="shared" si="93"/>
        <v>14.8</v>
      </c>
      <c r="B419" s="253" t="str">
        <f t="shared" si="93"/>
        <v xml:space="preserve">PUERTA BATIENTE DE LAMINA METALICA CON PERSIANA Y MARCO EN LAMINA METALICA ,75 x 2,20 </v>
      </c>
      <c r="C419" s="196" t="str">
        <f t="shared" si="93"/>
        <v>M2</v>
      </c>
      <c r="D419" s="196">
        <f t="shared" si="93"/>
        <v>28</v>
      </c>
      <c r="E419" s="196">
        <f t="shared" si="93"/>
        <v>420928.2</v>
      </c>
      <c r="F419" s="197">
        <f t="shared" si="98"/>
        <v>11785989.6</v>
      </c>
      <c r="G419" s="20"/>
      <c r="H419" s="21">
        <f t="shared" si="101"/>
        <v>0</v>
      </c>
      <c r="I419" s="20"/>
      <c r="J419" s="21">
        <f t="shared" si="102"/>
        <v>0</v>
      </c>
      <c r="K419" s="20"/>
      <c r="L419" s="21">
        <f t="shared" si="103"/>
        <v>0</v>
      </c>
      <c r="M419" s="20"/>
      <c r="N419" s="33">
        <f t="shared" si="106"/>
        <v>0</v>
      </c>
      <c r="O419" s="20"/>
      <c r="P419" s="22"/>
      <c r="Q419" s="20"/>
      <c r="R419" s="22"/>
      <c r="S419" s="20"/>
      <c r="T419" s="22"/>
      <c r="U419" s="20"/>
      <c r="V419" s="22"/>
      <c r="W419" s="20"/>
      <c r="X419" s="22"/>
      <c r="Y419" s="20"/>
      <c r="Z419" s="22"/>
      <c r="AA419" s="20"/>
      <c r="AB419" s="22"/>
      <c r="AC419" s="20"/>
      <c r="AD419" s="22"/>
      <c r="AE419" s="20"/>
      <c r="AF419" s="22"/>
      <c r="AG419" s="20"/>
      <c r="AH419" s="22"/>
      <c r="AI419" s="20"/>
      <c r="AJ419" s="22"/>
      <c r="AK419" s="20"/>
      <c r="AL419" s="22"/>
      <c r="AM419" s="20"/>
      <c r="AN419" s="22"/>
      <c r="AO419" s="20"/>
      <c r="AP419" s="22"/>
      <c r="AQ419" s="20"/>
      <c r="AR419" s="22"/>
      <c r="AS419" s="20"/>
      <c r="AT419" s="22"/>
      <c r="AU419" s="20"/>
      <c r="AV419" s="22"/>
      <c r="AW419" s="20"/>
      <c r="AX419" s="22"/>
      <c r="AY419" s="20"/>
      <c r="AZ419" s="22"/>
      <c r="BA419" s="20"/>
      <c r="BB419" s="22"/>
      <c r="BC419" s="20"/>
      <c r="BD419" s="22"/>
      <c r="BE419" s="20"/>
      <c r="BF419" s="22"/>
      <c r="BG419" s="83"/>
      <c r="BH419" s="84"/>
      <c r="BI419" s="20"/>
      <c r="BJ419" s="95"/>
      <c r="BK419" s="20">
        <v>0</v>
      </c>
      <c r="BL419" s="21">
        <f t="shared" si="104"/>
        <v>0</v>
      </c>
      <c r="BM419" s="20"/>
      <c r="BN419" s="95">
        <f t="shared" si="94"/>
        <v>0</v>
      </c>
      <c r="BO419" s="20"/>
      <c r="BP419" s="21">
        <f t="shared" si="105"/>
        <v>0</v>
      </c>
      <c r="BQ419" s="20"/>
      <c r="BR419" s="22"/>
      <c r="BS419" s="20"/>
      <c r="BT419" s="22"/>
      <c r="BU419" s="20"/>
      <c r="BV419" s="22"/>
      <c r="BW419" s="20"/>
      <c r="BX419" s="22"/>
      <c r="BY419" s="20"/>
      <c r="BZ419" s="172"/>
      <c r="CA419" s="20"/>
      <c r="CB419" s="164"/>
      <c r="CC419" s="20"/>
      <c r="CD419" s="178"/>
      <c r="CE419" s="20"/>
      <c r="CF419" s="95"/>
      <c r="CG419" s="20"/>
      <c r="CH419" s="95"/>
      <c r="CI419" s="20"/>
      <c r="CJ419" s="22"/>
      <c r="CK419" s="20"/>
      <c r="CL419" s="22"/>
      <c r="CM419" s="20"/>
      <c r="CN419" s="22"/>
      <c r="CO419" s="20"/>
      <c r="CP419" s="22"/>
      <c r="CQ419" s="20"/>
      <c r="CR419" s="22"/>
      <c r="CS419" s="20"/>
      <c r="CT419" s="22"/>
      <c r="CU419" s="20"/>
      <c r="CV419" s="22"/>
      <c r="CW419" s="20"/>
      <c r="CX419" s="22"/>
      <c r="CY419" s="20"/>
      <c r="CZ419" s="22"/>
      <c r="DA419" s="20"/>
      <c r="DB419" s="22"/>
      <c r="DC419" s="20"/>
      <c r="DD419" s="22"/>
      <c r="DE419" s="20"/>
      <c r="DF419" s="22"/>
      <c r="DG419" s="20"/>
      <c r="DH419" s="22"/>
      <c r="DI419" s="20"/>
      <c r="DJ419" s="22"/>
      <c r="DK419" s="20"/>
      <c r="DL419" s="22"/>
      <c r="DM419" s="20"/>
      <c r="DN419" s="22"/>
      <c r="DO419" s="20"/>
      <c r="DP419" s="22"/>
      <c r="DQ419" s="20"/>
      <c r="DR419" s="22"/>
      <c r="DS419" s="20"/>
      <c r="DT419" s="22"/>
      <c r="DU419" s="20"/>
      <c r="DV419" s="22"/>
      <c r="DW419" s="20"/>
      <c r="DX419" s="22"/>
      <c r="DY419" s="20"/>
      <c r="DZ419" s="22"/>
      <c r="EA419" s="23">
        <f t="shared" si="99"/>
        <v>0</v>
      </c>
      <c r="EB419" s="21">
        <f t="shared" si="95"/>
        <v>0</v>
      </c>
      <c r="EC419" s="193" t="e">
        <f t="shared" si="96"/>
        <v>#REF!</v>
      </c>
      <c r="ED419" s="193">
        <f t="shared" si="97"/>
        <v>0</v>
      </c>
      <c r="EE419" s="194">
        <f t="shared" si="100"/>
        <v>28</v>
      </c>
      <c r="EG419" s="13" t="s">
        <v>1156</v>
      </c>
      <c r="EH419" s="13" t="s">
        <v>1157</v>
      </c>
      <c r="EI419" s="13" t="s">
        <v>397</v>
      </c>
      <c r="EJ419" s="13">
        <v>28</v>
      </c>
      <c r="EK419" s="13">
        <v>420928.2</v>
      </c>
    </row>
    <row r="420" spans="1:141" ht="15" customHeight="1">
      <c r="A420" s="196" t="str">
        <f t="shared" si="93"/>
        <v>14.9</v>
      </c>
      <c r="B420" s="253" t="str">
        <f t="shared" si="93"/>
        <v>PUERTA BATIENTE 1.60 X 2.20 VIDRIO TEMPLADO DE 4MM CON MARCO DE LAMINA COLL ROLLED, ANTICORROSIVO Y 1 MANOS DE ESMALTE</v>
      </c>
      <c r="C420" s="196" t="str">
        <f t="shared" si="93"/>
        <v>M2</v>
      </c>
      <c r="D420" s="196">
        <f t="shared" si="93"/>
        <v>28</v>
      </c>
      <c r="E420" s="196">
        <f t="shared" si="93"/>
        <v>490050</v>
      </c>
      <c r="F420" s="197">
        <f t="shared" si="98"/>
        <v>13721400</v>
      </c>
      <c r="G420" s="20"/>
      <c r="H420" s="21">
        <f t="shared" si="101"/>
        <v>0</v>
      </c>
      <c r="I420" s="20"/>
      <c r="J420" s="21">
        <f t="shared" si="102"/>
        <v>0</v>
      </c>
      <c r="K420" s="20"/>
      <c r="L420" s="21">
        <f t="shared" si="103"/>
        <v>0</v>
      </c>
      <c r="M420" s="20"/>
      <c r="N420" s="33">
        <f t="shared" si="106"/>
        <v>0</v>
      </c>
      <c r="O420" s="20"/>
      <c r="P420" s="22"/>
      <c r="Q420" s="20"/>
      <c r="R420" s="22"/>
      <c r="S420" s="20"/>
      <c r="T420" s="22"/>
      <c r="U420" s="20"/>
      <c r="V420" s="22"/>
      <c r="W420" s="20"/>
      <c r="X420" s="22"/>
      <c r="Y420" s="20"/>
      <c r="Z420" s="22"/>
      <c r="AA420" s="20"/>
      <c r="AB420" s="22"/>
      <c r="AC420" s="20"/>
      <c r="AD420" s="22"/>
      <c r="AE420" s="20"/>
      <c r="AF420" s="22"/>
      <c r="AG420" s="20"/>
      <c r="AH420" s="22"/>
      <c r="AI420" s="20"/>
      <c r="AJ420" s="22"/>
      <c r="AK420" s="20"/>
      <c r="AL420" s="22"/>
      <c r="AM420" s="20"/>
      <c r="AN420" s="22"/>
      <c r="AO420" s="20"/>
      <c r="AP420" s="22"/>
      <c r="AQ420" s="20"/>
      <c r="AR420" s="22"/>
      <c r="AS420" s="20"/>
      <c r="AT420" s="22"/>
      <c r="AU420" s="20"/>
      <c r="AV420" s="22"/>
      <c r="AW420" s="20"/>
      <c r="AX420" s="22"/>
      <c r="AY420" s="20"/>
      <c r="AZ420" s="22"/>
      <c r="BA420" s="20"/>
      <c r="BB420" s="22"/>
      <c r="BC420" s="20"/>
      <c r="BD420" s="22"/>
      <c r="BE420" s="20"/>
      <c r="BF420" s="22"/>
      <c r="BG420" s="83"/>
      <c r="BH420" s="84"/>
      <c r="BI420" s="20"/>
      <c r="BJ420" s="95"/>
      <c r="BK420" s="20">
        <v>0</v>
      </c>
      <c r="BL420" s="21">
        <f t="shared" si="104"/>
        <v>0</v>
      </c>
      <c r="BM420" s="20"/>
      <c r="BN420" s="95">
        <f t="shared" si="94"/>
        <v>0</v>
      </c>
      <c r="BO420" s="20"/>
      <c r="BP420" s="21">
        <f t="shared" si="105"/>
        <v>0</v>
      </c>
      <c r="BQ420" s="20"/>
      <c r="BR420" s="22"/>
      <c r="BS420" s="20"/>
      <c r="BT420" s="22"/>
      <c r="BU420" s="20"/>
      <c r="BV420" s="22"/>
      <c r="BW420" s="20"/>
      <c r="BX420" s="22"/>
      <c r="BY420" s="20"/>
      <c r="BZ420" s="172"/>
      <c r="CA420" s="20"/>
      <c r="CB420" s="164"/>
      <c r="CC420" s="20"/>
      <c r="CD420" s="178"/>
      <c r="CE420" s="20"/>
      <c r="CF420" s="95"/>
      <c r="CG420" s="20"/>
      <c r="CH420" s="95"/>
      <c r="CI420" s="20"/>
      <c r="CJ420" s="22"/>
      <c r="CK420" s="20"/>
      <c r="CL420" s="22"/>
      <c r="CM420" s="20"/>
      <c r="CN420" s="22"/>
      <c r="CO420" s="20"/>
      <c r="CP420" s="22"/>
      <c r="CQ420" s="20"/>
      <c r="CR420" s="22"/>
      <c r="CS420" s="20"/>
      <c r="CT420" s="22"/>
      <c r="CU420" s="20"/>
      <c r="CV420" s="22"/>
      <c r="CW420" s="20"/>
      <c r="CX420" s="22"/>
      <c r="CY420" s="20"/>
      <c r="CZ420" s="22"/>
      <c r="DA420" s="20"/>
      <c r="DB420" s="22"/>
      <c r="DC420" s="20"/>
      <c r="DD420" s="22"/>
      <c r="DE420" s="20"/>
      <c r="DF420" s="22"/>
      <c r="DG420" s="20"/>
      <c r="DH420" s="22"/>
      <c r="DI420" s="20"/>
      <c r="DJ420" s="22"/>
      <c r="DK420" s="20"/>
      <c r="DL420" s="22"/>
      <c r="DM420" s="20"/>
      <c r="DN420" s="22"/>
      <c r="DO420" s="20"/>
      <c r="DP420" s="22"/>
      <c r="DQ420" s="20"/>
      <c r="DR420" s="22"/>
      <c r="DS420" s="20"/>
      <c r="DT420" s="22"/>
      <c r="DU420" s="20"/>
      <c r="DV420" s="22"/>
      <c r="DW420" s="20"/>
      <c r="DX420" s="22"/>
      <c r="DY420" s="20"/>
      <c r="DZ420" s="22"/>
      <c r="EA420" s="23">
        <f t="shared" si="99"/>
        <v>0</v>
      </c>
      <c r="EB420" s="21">
        <f t="shared" si="95"/>
        <v>0</v>
      </c>
      <c r="EC420" s="193" t="e">
        <f t="shared" si="96"/>
        <v>#REF!</v>
      </c>
      <c r="ED420" s="193">
        <f t="shared" si="97"/>
        <v>0</v>
      </c>
      <c r="EE420" s="194">
        <f t="shared" si="100"/>
        <v>28</v>
      </c>
      <c r="EG420" s="13" t="s">
        <v>1158</v>
      </c>
      <c r="EH420" s="13" t="s">
        <v>1159</v>
      </c>
      <c r="EI420" s="13" t="s">
        <v>397</v>
      </c>
      <c r="EJ420" s="13">
        <v>28</v>
      </c>
      <c r="EK420" s="13">
        <v>490050</v>
      </c>
    </row>
    <row r="421" spans="1:141" ht="15" customHeight="1">
      <c r="A421" s="196" t="str">
        <f t="shared" si="93"/>
        <v>14.10</v>
      </c>
      <c r="B421" s="253" t="str">
        <f t="shared" si="93"/>
        <v>PUERTA BATIENTE DOBLE 2,10 X 3,00 VIDRIO TEMPLADO DE 4MM CON MARCO DE LAMINA COLL ROLLED, ANTICORROSIVO Y 1 MANOS DE ESMALTE</v>
      </c>
      <c r="C421" s="196" t="str">
        <f t="shared" si="93"/>
        <v>M2</v>
      </c>
      <c r="D421" s="196">
        <f t="shared" si="93"/>
        <v>10</v>
      </c>
      <c r="E421" s="196">
        <f t="shared" si="93"/>
        <v>916730.1</v>
      </c>
      <c r="F421" s="197">
        <f t="shared" si="98"/>
        <v>9167301</v>
      </c>
      <c r="G421" s="20"/>
      <c r="H421" s="21">
        <f t="shared" si="101"/>
        <v>0</v>
      </c>
      <c r="I421" s="20"/>
      <c r="J421" s="21">
        <f t="shared" si="102"/>
        <v>0</v>
      </c>
      <c r="K421" s="20"/>
      <c r="L421" s="21">
        <f t="shared" si="103"/>
        <v>0</v>
      </c>
      <c r="M421" s="20"/>
      <c r="N421" s="33">
        <f t="shared" si="106"/>
        <v>0</v>
      </c>
      <c r="O421" s="20"/>
      <c r="P421" s="22"/>
      <c r="Q421" s="20"/>
      <c r="R421" s="22"/>
      <c r="S421" s="20"/>
      <c r="T421" s="22"/>
      <c r="U421" s="20"/>
      <c r="V421" s="22"/>
      <c r="W421" s="20"/>
      <c r="X421" s="22"/>
      <c r="Y421" s="20"/>
      <c r="Z421" s="22"/>
      <c r="AA421" s="20"/>
      <c r="AB421" s="22"/>
      <c r="AC421" s="20"/>
      <c r="AD421" s="22"/>
      <c r="AE421" s="20"/>
      <c r="AF421" s="22"/>
      <c r="AG421" s="20"/>
      <c r="AH421" s="22"/>
      <c r="AI421" s="20"/>
      <c r="AJ421" s="22"/>
      <c r="AK421" s="20"/>
      <c r="AL421" s="22"/>
      <c r="AM421" s="20"/>
      <c r="AN421" s="22"/>
      <c r="AO421" s="20"/>
      <c r="AP421" s="22"/>
      <c r="AQ421" s="20"/>
      <c r="AR421" s="22"/>
      <c r="AS421" s="20"/>
      <c r="AT421" s="22"/>
      <c r="AU421" s="20"/>
      <c r="AV421" s="22"/>
      <c r="AW421" s="20"/>
      <c r="AX421" s="22"/>
      <c r="AY421" s="20"/>
      <c r="AZ421" s="22"/>
      <c r="BA421" s="20"/>
      <c r="BB421" s="22"/>
      <c r="BC421" s="20"/>
      <c r="BD421" s="22"/>
      <c r="BE421" s="20"/>
      <c r="BF421" s="22"/>
      <c r="BG421" s="83"/>
      <c r="BH421" s="84"/>
      <c r="BI421" s="20"/>
      <c r="BJ421" s="95"/>
      <c r="BK421" s="20">
        <v>0</v>
      </c>
      <c r="BL421" s="21">
        <f t="shared" si="104"/>
        <v>0</v>
      </c>
      <c r="BM421" s="20"/>
      <c r="BN421" s="95">
        <f t="shared" si="94"/>
        <v>0</v>
      </c>
      <c r="BO421" s="20"/>
      <c r="BP421" s="21">
        <f t="shared" si="105"/>
        <v>0</v>
      </c>
      <c r="BQ421" s="20"/>
      <c r="BR421" s="22"/>
      <c r="BS421" s="20"/>
      <c r="BT421" s="22"/>
      <c r="BU421" s="20"/>
      <c r="BV421" s="22"/>
      <c r="BW421" s="20"/>
      <c r="BX421" s="22"/>
      <c r="BY421" s="20"/>
      <c r="BZ421" s="172"/>
      <c r="CA421" s="20"/>
      <c r="CB421" s="164"/>
      <c r="CC421" s="20"/>
      <c r="CD421" s="178"/>
      <c r="CE421" s="20"/>
      <c r="CF421" s="95"/>
      <c r="CG421" s="20"/>
      <c r="CH421" s="95"/>
      <c r="CI421" s="20"/>
      <c r="CJ421" s="22"/>
      <c r="CK421" s="20"/>
      <c r="CL421" s="22"/>
      <c r="CM421" s="20"/>
      <c r="CN421" s="22"/>
      <c r="CO421" s="20"/>
      <c r="CP421" s="22"/>
      <c r="CQ421" s="20"/>
      <c r="CR421" s="22"/>
      <c r="CS421" s="20"/>
      <c r="CT421" s="22"/>
      <c r="CU421" s="20"/>
      <c r="CV421" s="22"/>
      <c r="CW421" s="20"/>
      <c r="CX421" s="22"/>
      <c r="CY421" s="20"/>
      <c r="CZ421" s="22"/>
      <c r="DA421" s="20"/>
      <c r="DB421" s="22"/>
      <c r="DC421" s="20"/>
      <c r="DD421" s="22"/>
      <c r="DE421" s="20"/>
      <c r="DF421" s="22"/>
      <c r="DG421" s="20"/>
      <c r="DH421" s="22"/>
      <c r="DI421" s="20"/>
      <c r="DJ421" s="22"/>
      <c r="DK421" s="20"/>
      <c r="DL421" s="22"/>
      <c r="DM421" s="20"/>
      <c r="DN421" s="22"/>
      <c r="DO421" s="20"/>
      <c r="DP421" s="22"/>
      <c r="DQ421" s="20"/>
      <c r="DR421" s="22"/>
      <c r="DS421" s="20"/>
      <c r="DT421" s="22"/>
      <c r="DU421" s="20"/>
      <c r="DV421" s="22"/>
      <c r="DW421" s="20"/>
      <c r="DX421" s="22"/>
      <c r="DY421" s="20"/>
      <c r="DZ421" s="22"/>
      <c r="EA421" s="23">
        <f t="shared" si="99"/>
        <v>0</v>
      </c>
      <c r="EB421" s="21">
        <f t="shared" si="95"/>
        <v>0</v>
      </c>
      <c r="EC421" s="193" t="e">
        <f t="shared" si="96"/>
        <v>#REF!</v>
      </c>
      <c r="ED421" s="193">
        <f t="shared" si="97"/>
        <v>0</v>
      </c>
      <c r="EE421" s="194">
        <f t="shared" si="100"/>
        <v>10</v>
      </c>
      <c r="EG421" s="13" t="s">
        <v>1160</v>
      </c>
      <c r="EH421" s="13" t="s">
        <v>1161</v>
      </c>
      <c r="EI421" s="13" t="s">
        <v>397</v>
      </c>
      <c r="EJ421" s="13">
        <v>10</v>
      </c>
      <c r="EK421" s="13">
        <v>916730.1</v>
      </c>
    </row>
    <row r="422" spans="1:141" ht="15" customHeight="1">
      <c r="A422" s="196" t="str">
        <f t="shared" si="93"/>
        <v>14.11</v>
      </c>
      <c r="B422" s="253" t="str">
        <f t="shared" si="93"/>
        <v>PUERTA CORREDERA ANTIPANICO 4 HOJAS, 4.70 X 3, VIDRIO LAMINADO 12MM, BASE EN ACERO INOXIDABLE</v>
      </c>
      <c r="C422" s="196" t="str">
        <f t="shared" si="93"/>
        <v>M2</v>
      </c>
      <c r="D422" s="196">
        <f t="shared" si="93"/>
        <v>14</v>
      </c>
      <c r="E422" s="196">
        <f t="shared" si="93"/>
        <v>925650</v>
      </c>
      <c r="F422" s="197">
        <f t="shared" si="98"/>
        <v>12959100</v>
      </c>
      <c r="G422" s="20"/>
      <c r="H422" s="21">
        <f t="shared" si="101"/>
        <v>0</v>
      </c>
      <c r="I422" s="20"/>
      <c r="J422" s="21">
        <f t="shared" si="102"/>
        <v>0</v>
      </c>
      <c r="K422" s="20"/>
      <c r="L422" s="21">
        <f t="shared" si="103"/>
        <v>0</v>
      </c>
      <c r="M422" s="20"/>
      <c r="N422" s="33">
        <f t="shared" si="106"/>
        <v>0</v>
      </c>
      <c r="O422" s="20"/>
      <c r="P422" s="22"/>
      <c r="Q422" s="20"/>
      <c r="R422" s="22"/>
      <c r="S422" s="20"/>
      <c r="T422" s="22"/>
      <c r="U422" s="20"/>
      <c r="V422" s="22"/>
      <c r="W422" s="20"/>
      <c r="X422" s="22"/>
      <c r="Y422" s="20"/>
      <c r="Z422" s="22"/>
      <c r="AA422" s="20"/>
      <c r="AB422" s="22"/>
      <c r="AC422" s="20"/>
      <c r="AD422" s="22"/>
      <c r="AE422" s="20"/>
      <c r="AF422" s="22"/>
      <c r="AG422" s="20"/>
      <c r="AH422" s="22"/>
      <c r="AI422" s="20"/>
      <c r="AJ422" s="22"/>
      <c r="AK422" s="20"/>
      <c r="AL422" s="22"/>
      <c r="AM422" s="20"/>
      <c r="AN422" s="22"/>
      <c r="AO422" s="20"/>
      <c r="AP422" s="22"/>
      <c r="AQ422" s="20"/>
      <c r="AR422" s="22"/>
      <c r="AS422" s="20"/>
      <c r="AT422" s="22"/>
      <c r="AU422" s="20"/>
      <c r="AV422" s="22"/>
      <c r="AW422" s="20"/>
      <c r="AX422" s="22"/>
      <c r="AY422" s="20"/>
      <c r="AZ422" s="22"/>
      <c r="BA422" s="20"/>
      <c r="BB422" s="22"/>
      <c r="BC422" s="20"/>
      <c r="BD422" s="22"/>
      <c r="BE422" s="20"/>
      <c r="BF422" s="22"/>
      <c r="BG422" s="83"/>
      <c r="BH422" s="84"/>
      <c r="BI422" s="20"/>
      <c r="BJ422" s="95"/>
      <c r="BK422" s="20">
        <v>0</v>
      </c>
      <c r="BL422" s="21">
        <f t="shared" si="104"/>
        <v>0</v>
      </c>
      <c r="BM422" s="20"/>
      <c r="BN422" s="95">
        <f t="shared" si="94"/>
        <v>0</v>
      </c>
      <c r="BO422" s="20"/>
      <c r="BP422" s="21">
        <f t="shared" si="105"/>
        <v>0</v>
      </c>
      <c r="BQ422" s="20"/>
      <c r="BR422" s="22"/>
      <c r="BS422" s="20"/>
      <c r="BT422" s="22"/>
      <c r="BU422" s="20"/>
      <c r="BV422" s="22"/>
      <c r="BW422" s="20"/>
      <c r="BX422" s="22"/>
      <c r="BY422" s="20"/>
      <c r="BZ422" s="172"/>
      <c r="CA422" s="20"/>
      <c r="CB422" s="164"/>
      <c r="CC422" s="20"/>
      <c r="CD422" s="178"/>
      <c r="CE422" s="20"/>
      <c r="CF422" s="95"/>
      <c r="CG422" s="20"/>
      <c r="CH422" s="95"/>
      <c r="CI422" s="20"/>
      <c r="CJ422" s="22"/>
      <c r="CK422" s="20"/>
      <c r="CL422" s="22"/>
      <c r="CM422" s="20"/>
      <c r="CN422" s="22"/>
      <c r="CO422" s="20"/>
      <c r="CP422" s="22"/>
      <c r="CQ422" s="20"/>
      <c r="CR422" s="22"/>
      <c r="CS422" s="20"/>
      <c r="CT422" s="22"/>
      <c r="CU422" s="20"/>
      <c r="CV422" s="22"/>
      <c r="CW422" s="20"/>
      <c r="CX422" s="22"/>
      <c r="CY422" s="20"/>
      <c r="CZ422" s="22"/>
      <c r="DA422" s="20"/>
      <c r="DB422" s="22"/>
      <c r="DC422" s="20"/>
      <c r="DD422" s="22"/>
      <c r="DE422" s="20"/>
      <c r="DF422" s="22"/>
      <c r="DG422" s="20"/>
      <c r="DH422" s="22"/>
      <c r="DI422" s="20"/>
      <c r="DJ422" s="22"/>
      <c r="DK422" s="20"/>
      <c r="DL422" s="22"/>
      <c r="DM422" s="20"/>
      <c r="DN422" s="22"/>
      <c r="DO422" s="20"/>
      <c r="DP422" s="22"/>
      <c r="DQ422" s="20"/>
      <c r="DR422" s="22"/>
      <c r="DS422" s="20"/>
      <c r="DT422" s="22"/>
      <c r="DU422" s="20"/>
      <c r="DV422" s="22"/>
      <c r="DW422" s="20"/>
      <c r="DX422" s="22"/>
      <c r="DY422" s="20"/>
      <c r="DZ422" s="22"/>
      <c r="EA422" s="23">
        <f t="shared" si="99"/>
        <v>0</v>
      </c>
      <c r="EB422" s="21">
        <f t="shared" si="95"/>
        <v>0</v>
      </c>
      <c r="EC422" s="193" t="e">
        <f t="shared" si="96"/>
        <v>#REF!</v>
      </c>
      <c r="ED422" s="193">
        <f t="shared" si="97"/>
        <v>0</v>
      </c>
      <c r="EE422" s="194">
        <f t="shared" si="100"/>
        <v>14</v>
      </c>
      <c r="EG422" s="13" t="s">
        <v>1162</v>
      </c>
      <c r="EH422" s="13" t="s">
        <v>1163</v>
      </c>
      <c r="EI422" s="13" t="s">
        <v>397</v>
      </c>
      <c r="EJ422" s="13">
        <v>14</v>
      </c>
      <c r="EK422" s="13">
        <v>925650</v>
      </c>
    </row>
    <row r="423" spans="1:141" ht="15" customHeight="1">
      <c r="A423" s="196" t="str">
        <f t="shared" si="93"/>
        <v>14.12</v>
      </c>
      <c r="B423" s="253" t="str">
        <f t="shared" si="93"/>
        <v>ESCALERAS ELECTRICAS SUBIDA Y BAJADA</v>
      </c>
      <c r="C423" s="196" t="str">
        <f t="shared" si="93"/>
        <v>UN</v>
      </c>
      <c r="D423" s="196">
        <f t="shared" si="93"/>
        <v>2</v>
      </c>
      <c r="E423" s="196">
        <f t="shared" si="93"/>
        <v>282150000</v>
      </c>
      <c r="F423" s="197">
        <f t="shared" si="98"/>
        <v>564300000</v>
      </c>
      <c r="G423" s="20"/>
      <c r="H423" s="21">
        <f t="shared" si="101"/>
        <v>0</v>
      </c>
      <c r="I423" s="20"/>
      <c r="J423" s="21">
        <f t="shared" si="102"/>
        <v>0</v>
      </c>
      <c r="K423" s="20"/>
      <c r="L423" s="21">
        <f t="shared" si="103"/>
        <v>0</v>
      </c>
      <c r="M423" s="20"/>
      <c r="N423" s="33">
        <f t="shared" si="106"/>
        <v>0</v>
      </c>
      <c r="O423" s="20"/>
      <c r="P423" s="22"/>
      <c r="Q423" s="20"/>
      <c r="R423" s="22"/>
      <c r="S423" s="20"/>
      <c r="T423" s="22"/>
      <c r="U423" s="20"/>
      <c r="V423" s="22"/>
      <c r="W423" s="20"/>
      <c r="X423" s="22"/>
      <c r="Y423" s="20"/>
      <c r="Z423" s="22"/>
      <c r="AA423" s="20"/>
      <c r="AB423" s="22"/>
      <c r="AC423" s="20"/>
      <c r="AD423" s="22"/>
      <c r="AE423" s="20"/>
      <c r="AF423" s="22"/>
      <c r="AG423" s="20"/>
      <c r="AH423" s="22"/>
      <c r="AI423" s="20"/>
      <c r="AJ423" s="22"/>
      <c r="AK423" s="20"/>
      <c r="AL423" s="22"/>
      <c r="AM423" s="20"/>
      <c r="AN423" s="22"/>
      <c r="AO423" s="20"/>
      <c r="AP423" s="22"/>
      <c r="AQ423" s="20"/>
      <c r="AR423" s="22"/>
      <c r="AS423" s="20"/>
      <c r="AT423" s="22"/>
      <c r="AU423" s="20"/>
      <c r="AV423" s="22"/>
      <c r="AW423" s="20"/>
      <c r="AX423" s="22"/>
      <c r="AY423" s="20"/>
      <c r="AZ423" s="22"/>
      <c r="BA423" s="20"/>
      <c r="BB423" s="22"/>
      <c r="BC423" s="20"/>
      <c r="BD423" s="22"/>
      <c r="BE423" s="20"/>
      <c r="BF423" s="22"/>
      <c r="BG423" s="83"/>
      <c r="BH423" s="84"/>
      <c r="BI423" s="20"/>
      <c r="BJ423" s="95"/>
      <c r="BK423" s="20">
        <v>0</v>
      </c>
      <c r="BL423" s="21">
        <f t="shared" si="104"/>
        <v>0</v>
      </c>
      <c r="BM423" s="20"/>
      <c r="BN423" s="95">
        <f t="shared" si="94"/>
        <v>0</v>
      </c>
      <c r="BO423" s="20"/>
      <c r="BP423" s="21">
        <f t="shared" si="105"/>
        <v>0</v>
      </c>
      <c r="BQ423" s="20"/>
      <c r="BR423" s="22"/>
      <c r="BS423" s="20"/>
      <c r="BT423" s="22"/>
      <c r="BU423" s="20"/>
      <c r="BV423" s="22"/>
      <c r="BW423" s="20"/>
      <c r="BX423" s="22"/>
      <c r="BY423" s="20"/>
      <c r="BZ423" s="172"/>
      <c r="CA423" s="20"/>
      <c r="CB423" s="164"/>
      <c r="CC423" s="20"/>
      <c r="CD423" s="178"/>
      <c r="CE423" s="20"/>
      <c r="CF423" s="95"/>
      <c r="CG423" s="20"/>
      <c r="CH423" s="95"/>
      <c r="CI423" s="20"/>
      <c r="CJ423" s="22"/>
      <c r="CK423" s="20"/>
      <c r="CL423" s="22"/>
      <c r="CM423" s="20"/>
      <c r="CN423" s="22"/>
      <c r="CO423" s="20"/>
      <c r="CP423" s="22"/>
      <c r="CQ423" s="20"/>
      <c r="CR423" s="22"/>
      <c r="CS423" s="20"/>
      <c r="CT423" s="22"/>
      <c r="CU423" s="20"/>
      <c r="CV423" s="22"/>
      <c r="CW423" s="20"/>
      <c r="CX423" s="22"/>
      <c r="CY423" s="20"/>
      <c r="CZ423" s="22"/>
      <c r="DA423" s="20"/>
      <c r="DB423" s="22"/>
      <c r="DC423" s="20"/>
      <c r="DD423" s="22"/>
      <c r="DE423" s="20"/>
      <c r="DF423" s="22"/>
      <c r="DG423" s="20"/>
      <c r="DH423" s="22"/>
      <c r="DI423" s="20"/>
      <c r="DJ423" s="22"/>
      <c r="DK423" s="20"/>
      <c r="DL423" s="22"/>
      <c r="DM423" s="20"/>
      <c r="DN423" s="22"/>
      <c r="DO423" s="20"/>
      <c r="DP423" s="22"/>
      <c r="DQ423" s="20"/>
      <c r="DR423" s="22"/>
      <c r="DS423" s="20"/>
      <c r="DT423" s="22"/>
      <c r="DU423" s="20"/>
      <c r="DV423" s="22"/>
      <c r="DW423" s="20"/>
      <c r="DX423" s="22"/>
      <c r="DY423" s="20"/>
      <c r="DZ423" s="22"/>
      <c r="EA423" s="23">
        <f t="shared" si="99"/>
        <v>0</v>
      </c>
      <c r="EB423" s="21">
        <f t="shared" si="95"/>
        <v>0</v>
      </c>
      <c r="EC423" s="193" t="e">
        <f t="shared" si="96"/>
        <v>#REF!</v>
      </c>
      <c r="ED423" s="193">
        <f t="shared" si="97"/>
        <v>0</v>
      </c>
      <c r="EE423" s="194">
        <f t="shared" si="100"/>
        <v>2</v>
      </c>
      <c r="EG423" s="13" t="s">
        <v>1164</v>
      </c>
      <c r="EH423" s="13" t="s">
        <v>1165</v>
      </c>
      <c r="EI423" s="13" t="s">
        <v>389</v>
      </c>
      <c r="EJ423" s="13">
        <v>2</v>
      </c>
      <c r="EK423" s="13">
        <v>282150000</v>
      </c>
    </row>
    <row r="424" spans="1:141" ht="15" customHeight="1">
      <c r="A424" s="196" t="str">
        <f t="shared" si="93"/>
        <v>14.13</v>
      </c>
      <c r="B424" s="253" t="str">
        <f t="shared" si="93"/>
        <v>EQUIPO DE TRANSPORTE VERTICAL  2 PARADAS UNACARA PARONAMICA</v>
      </c>
      <c r="C424" s="196" t="str">
        <f t="shared" si="93"/>
        <v>UN</v>
      </c>
      <c r="D424" s="196">
        <f t="shared" si="93"/>
        <v>2</v>
      </c>
      <c r="E424" s="196">
        <f t="shared" si="93"/>
        <v>275526203.04000002</v>
      </c>
      <c r="F424" s="197">
        <f t="shared" si="98"/>
        <v>551052406.08000004</v>
      </c>
      <c r="G424" s="20"/>
      <c r="H424" s="21">
        <f t="shared" si="101"/>
        <v>0</v>
      </c>
      <c r="I424" s="20"/>
      <c r="J424" s="21">
        <f t="shared" si="102"/>
        <v>0</v>
      </c>
      <c r="K424" s="20"/>
      <c r="L424" s="21">
        <f t="shared" si="103"/>
        <v>0</v>
      </c>
      <c r="M424" s="20"/>
      <c r="N424" s="33">
        <f t="shared" si="106"/>
        <v>0</v>
      </c>
      <c r="O424" s="20"/>
      <c r="P424" s="22"/>
      <c r="Q424" s="20"/>
      <c r="R424" s="22"/>
      <c r="S424" s="20"/>
      <c r="T424" s="22"/>
      <c r="U424" s="20"/>
      <c r="V424" s="22"/>
      <c r="W424" s="20"/>
      <c r="X424" s="22"/>
      <c r="Y424" s="20"/>
      <c r="Z424" s="22"/>
      <c r="AA424" s="20"/>
      <c r="AB424" s="22"/>
      <c r="AC424" s="20"/>
      <c r="AD424" s="22"/>
      <c r="AE424" s="20"/>
      <c r="AF424" s="22"/>
      <c r="AG424" s="20"/>
      <c r="AH424" s="22"/>
      <c r="AI424" s="20"/>
      <c r="AJ424" s="22"/>
      <c r="AK424" s="20"/>
      <c r="AL424" s="22"/>
      <c r="AM424" s="20"/>
      <c r="AN424" s="22"/>
      <c r="AO424" s="20"/>
      <c r="AP424" s="22"/>
      <c r="AQ424" s="20"/>
      <c r="AR424" s="22"/>
      <c r="AS424" s="20"/>
      <c r="AT424" s="22"/>
      <c r="AU424" s="20"/>
      <c r="AV424" s="22"/>
      <c r="AW424" s="20"/>
      <c r="AX424" s="22"/>
      <c r="AY424" s="20"/>
      <c r="AZ424" s="22"/>
      <c r="BA424" s="20"/>
      <c r="BB424" s="22"/>
      <c r="BC424" s="20"/>
      <c r="BD424" s="22"/>
      <c r="BE424" s="20"/>
      <c r="BF424" s="22"/>
      <c r="BG424" s="83"/>
      <c r="BH424" s="84"/>
      <c r="BI424" s="20"/>
      <c r="BJ424" s="95"/>
      <c r="BK424" s="20">
        <v>0</v>
      </c>
      <c r="BL424" s="21">
        <f t="shared" si="104"/>
        <v>0</v>
      </c>
      <c r="BM424" s="20"/>
      <c r="BN424" s="95">
        <f t="shared" si="94"/>
        <v>0</v>
      </c>
      <c r="BO424" s="20"/>
      <c r="BP424" s="21">
        <f t="shared" si="105"/>
        <v>0</v>
      </c>
      <c r="BQ424" s="20"/>
      <c r="BR424" s="22"/>
      <c r="BS424" s="20"/>
      <c r="BT424" s="22"/>
      <c r="BU424" s="20"/>
      <c r="BV424" s="22"/>
      <c r="BW424" s="20"/>
      <c r="BX424" s="22"/>
      <c r="BY424" s="20"/>
      <c r="BZ424" s="172"/>
      <c r="CA424" s="20"/>
      <c r="CB424" s="164"/>
      <c r="CC424" s="20"/>
      <c r="CD424" s="178"/>
      <c r="CE424" s="20"/>
      <c r="CF424" s="95"/>
      <c r="CG424" s="20"/>
      <c r="CH424" s="95"/>
      <c r="CI424" s="20"/>
      <c r="CJ424" s="22"/>
      <c r="CK424" s="20"/>
      <c r="CL424" s="22"/>
      <c r="CM424" s="20"/>
      <c r="CN424" s="22"/>
      <c r="CO424" s="20"/>
      <c r="CP424" s="22"/>
      <c r="CQ424" s="20"/>
      <c r="CR424" s="22"/>
      <c r="CS424" s="20"/>
      <c r="CT424" s="22"/>
      <c r="CU424" s="20"/>
      <c r="CV424" s="22"/>
      <c r="CW424" s="20"/>
      <c r="CX424" s="22"/>
      <c r="CY424" s="20"/>
      <c r="CZ424" s="22"/>
      <c r="DA424" s="20"/>
      <c r="DB424" s="22"/>
      <c r="DC424" s="20"/>
      <c r="DD424" s="22"/>
      <c r="DE424" s="20"/>
      <c r="DF424" s="22"/>
      <c r="DG424" s="20"/>
      <c r="DH424" s="22"/>
      <c r="DI424" s="20"/>
      <c r="DJ424" s="22"/>
      <c r="DK424" s="20"/>
      <c r="DL424" s="22"/>
      <c r="DM424" s="20"/>
      <c r="DN424" s="22"/>
      <c r="DO424" s="20"/>
      <c r="DP424" s="22"/>
      <c r="DQ424" s="20"/>
      <c r="DR424" s="22"/>
      <c r="DS424" s="20"/>
      <c r="DT424" s="22"/>
      <c r="DU424" s="20"/>
      <c r="DV424" s="22"/>
      <c r="DW424" s="20"/>
      <c r="DX424" s="22"/>
      <c r="DY424" s="20"/>
      <c r="DZ424" s="22"/>
      <c r="EA424" s="23">
        <f t="shared" si="99"/>
        <v>0</v>
      </c>
      <c r="EB424" s="21">
        <f t="shared" si="95"/>
        <v>0</v>
      </c>
      <c r="EC424" s="193" t="e">
        <f t="shared" si="96"/>
        <v>#REF!</v>
      </c>
      <c r="ED424" s="193">
        <f t="shared" si="97"/>
        <v>0</v>
      </c>
      <c r="EE424" s="194">
        <f t="shared" si="100"/>
        <v>2</v>
      </c>
      <c r="EG424" s="13" t="s">
        <v>1166</v>
      </c>
      <c r="EH424" s="13" t="s">
        <v>1167</v>
      </c>
      <c r="EI424" s="13" t="s">
        <v>389</v>
      </c>
      <c r="EJ424" s="13">
        <v>2</v>
      </c>
      <c r="EK424" s="13">
        <v>275526203.04000002</v>
      </c>
    </row>
    <row r="425" spans="1:141" ht="15" customHeight="1">
      <c r="A425" s="191" t="str">
        <f t="shared" si="93"/>
        <v>15.0</v>
      </c>
      <c r="B425" s="252" t="str">
        <f t="shared" si="93"/>
        <v>VENTANERIA Y VIDRIO</v>
      </c>
      <c r="C425" s="191">
        <f t="shared" si="93"/>
        <v>0</v>
      </c>
      <c r="D425" s="191">
        <f t="shared" si="93"/>
        <v>0</v>
      </c>
      <c r="E425" s="191">
        <f t="shared" si="93"/>
        <v>0</v>
      </c>
      <c r="F425" s="192">
        <f>SUM(F426:F434)</f>
        <v>1326415018.5</v>
      </c>
      <c r="G425" s="20"/>
      <c r="H425" s="21">
        <f t="shared" si="101"/>
        <v>0</v>
      </c>
      <c r="I425" s="20"/>
      <c r="J425" s="21">
        <f t="shared" si="102"/>
        <v>0</v>
      </c>
      <c r="K425" s="20"/>
      <c r="L425" s="21">
        <f t="shared" si="103"/>
        <v>0</v>
      </c>
      <c r="M425" s="20"/>
      <c r="N425" s="33">
        <f t="shared" si="106"/>
        <v>0</v>
      </c>
      <c r="O425" s="20"/>
      <c r="P425" s="22"/>
      <c r="Q425" s="20"/>
      <c r="R425" s="22"/>
      <c r="S425" s="20"/>
      <c r="T425" s="22"/>
      <c r="U425" s="20"/>
      <c r="V425" s="22"/>
      <c r="W425" s="20"/>
      <c r="X425" s="22"/>
      <c r="Y425" s="20"/>
      <c r="Z425" s="22"/>
      <c r="AA425" s="20"/>
      <c r="AB425" s="22"/>
      <c r="AC425" s="20"/>
      <c r="AD425" s="22"/>
      <c r="AE425" s="20"/>
      <c r="AF425" s="22"/>
      <c r="AG425" s="20"/>
      <c r="AH425" s="22"/>
      <c r="AI425" s="20"/>
      <c r="AJ425" s="22"/>
      <c r="AK425" s="20"/>
      <c r="AL425" s="22"/>
      <c r="AM425" s="20"/>
      <c r="AN425" s="22"/>
      <c r="AO425" s="20"/>
      <c r="AP425" s="22"/>
      <c r="AQ425" s="20"/>
      <c r="AR425" s="22"/>
      <c r="AS425" s="20"/>
      <c r="AT425" s="22"/>
      <c r="AU425" s="20"/>
      <c r="AV425" s="22"/>
      <c r="AW425" s="20"/>
      <c r="AX425" s="22"/>
      <c r="AY425" s="20"/>
      <c r="AZ425" s="22"/>
      <c r="BA425" s="20"/>
      <c r="BB425" s="22"/>
      <c r="BC425" s="20"/>
      <c r="BD425" s="22"/>
      <c r="BE425" s="20"/>
      <c r="BF425" s="22"/>
      <c r="BG425" s="83"/>
      <c r="BH425" s="84"/>
      <c r="BI425" s="20"/>
      <c r="BJ425" s="95"/>
      <c r="BK425" s="20">
        <v>0</v>
      </c>
      <c r="BL425" s="21">
        <f t="shared" si="104"/>
        <v>0</v>
      </c>
      <c r="BM425" s="20"/>
      <c r="BN425" s="95">
        <f t="shared" si="94"/>
        <v>0</v>
      </c>
      <c r="BO425" s="20"/>
      <c r="BP425" s="21">
        <f t="shared" si="105"/>
        <v>0</v>
      </c>
      <c r="BQ425" s="20"/>
      <c r="BR425" s="22"/>
      <c r="BS425" s="20"/>
      <c r="BT425" s="22"/>
      <c r="BU425" s="20"/>
      <c r="BV425" s="22"/>
      <c r="BW425" s="20"/>
      <c r="BX425" s="22"/>
      <c r="BY425" s="20"/>
      <c r="BZ425" s="172"/>
      <c r="CA425" s="20"/>
      <c r="CB425" s="164"/>
      <c r="CC425" s="20"/>
      <c r="CD425" s="178"/>
      <c r="CE425" s="20"/>
      <c r="CF425" s="95"/>
      <c r="CG425" s="20"/>
      <c r="CH425" s="95"/>
      <c r="CI425" s="20"/>
      <c r="CJ425" s="22"/>
      <c r="CK425" s="20"/>
      <c r="CL425" s="22"/>
      <c r="CM425" s="20"/>
      <c r="CN425" s="22"/>
      <c r="CO425" s="20"/>
      <c r="CP425" s="22"/>
      <c r="CQ425" s="20"/>
      <c r="CR425" s="22"/>
      <c r="CS425" s="20"/>
      <c r="CT425" s="22"/>
      <c r="CU425" s="20"/>
      <c r="CV425" s="22"/>
      <c r="CW425" s="20"/>
      <c r="CX425" s="22"/>
      <c r="CY425" s="20"/>
      <c r="CZ425" s="22"/>
      <c r="DA425" s="20"/>
      <c r="DB425" s="22"/>
      <c r="DC425" s="20"/>
      <c r="DD425" s="22"/>
      <c r="DE425" s="20"/>
      <c r="DF425" s="22"/>
      <c r="DG425" s="20"/>
      <c r="DH425" s="22"/>
      <c r="DI425" s="20"/>
      <c r="DJ425" s="22"/>
      <c r="DK425" s="20"/>
      <c r="DL425" s="22"/>
      <c r="DM425" s="20"/>
      <c r="DN425" s="22"/>
      <c r="DO425" s="20"/>
      <c r="DP425" s="22"/>
      <c r="DQ425" s="20"/>
      <c r="DR425" s="22"/>
      <c r="DS425" s="20"/>
      <c r="DT425" s="22"/>
      <c r="DU425" s="20"/>
      <c r="DV425" s="22"/>
      <c r="DW425" s="20"/>
      <c r="DX425" s="22"/>
      <c r="DY425" s="20"/>
      <c r="DZ425" s="22"/>
      <c r="EA425" s="23">
        <f t="shared" si="99"/>
        <v>0</v>
      </c>
      <c r="EB425" s="21">
        <f t="shared" si="95"/>
        <v>0</v>
      </c>
      <c r="EC425" s="193" t="e">
        <f t="shared" si="96"/>
        <v>#REF!</v>
      </c>
      <c r="ED425" s="193">
        <f t="shared" si="97"/>
        <v>0</v>
      </c>
      <c r="EE425" s="194">
        <f t="shared" si="100"/>
        <v>0</v>
      </c>
      <c r="EG425" s="13" t="s">
        <v>1168</v>
      </c>
      <c r="EH425" s="13" t="s">
        <v>85</v>
      </c>
    </row>
    <row r="426" spans="1:141" ht="15" customHeight="1">
      <c r="A426" s="196" t="str">
        <f t="shared" si="93"/>
        <v>15.1</v>
      </c>
      <c r="B426" s="253" t="str">
        <f t="shared" si="93"/>
        <v>CONSTRUCCIÓN E INSTALACIÓN DE PUERTAS DOBLES BATIENTES EN CRISTAL TEMPLADO INCOLORO DE 10MM.  CRISTALES CON BORDES PULIDOS Y BRILLANTES, CON PERFORACIONES Y MECANIZADOS (BOQUETES) PARA INSTALACIÓN DE ACCESORIOS EN ALUMINIO.  ZOCALOS INFERIOR Y SUPERIOR EN ALUMINIO ANODIZADO COLOR BLANCO MATE.  CHAPETAS PORTACERRADURAS Y RECIBIDOR CENTRALES EN ALUMINIO.  MANIJA DE 1" X 0,60M DE LARGO EN ACERO INOXIDABLE. CERRADURAS DE SEGURIDAD Y BISAGRAS HIDRAULICAS .  PLASTICO AUTOADHESIVO DE PROTECCIÓN.</v>
      </c>
      <c r="C426" s="196" t="str">
        <f t="shared" si="93"/>
        <v>M2</v>
      </c>
      <c r="D426" s="196">
        <f t="shared" si="93"/>
        <v>250</v>
      </c>
      <c r="E426" s="196">
        <f t="shared" si="93"/>
        <v>771197.13</v>
      </c>
      <c r="F426" s="197">
        <f t="shared" si="98"/>
        <v>192799282.5</v>
      </c>
      <c r="G426" s="20"/>
      <c r="H426" s="21">
        <f t="shared" si="101"/>
        <v>0</v>
      </c>
      <c r="I426" s="20"/>
      <c r="J426" s="21">
        <f t="shared" si="102"/>
        <v>0</v>
      </c>
      <c r="K426" s="20"/>
      <c r="L426" s="21">
        <f t="shared" si="103"/>
        <v>0</v>
      </c>
      <c r="M426" s="20"/>
      <c r="N426" s="33">
        <f t="shared" si="106"/>
        <v>0</v>
      </c>
      <c r="O426" s="20"/>
      <c r="P426" s="22"/>
      <c r="Q426" s="20"/>
      <c r="R426" s="22"/>
      <c r="S426" s="20"/>
      <c r="T426" s="22"/>
      <c r="U426" s="20"/>
      <c r="V426" s="22"/>
      <c r="W426" s="20"/>
      <c r="X426" s="22"/>
      <c r="Y426" s="20"/>
      <c r="Z426" s="22"/>
      <c r="AA426" s="20"/>
      <c r="AB426" s="22"/>
      <c r="AC426" s="20"/>
      <c r="AD426" s="22"/>
      <c r="AE426" s="20"/>
      <c r="AF426" s="22"/>
      <c r="AG426" s="20"/>
      <c r="AH426" s="22"/>
      <c r="AI426" s="20"/>
      <c r="AJ426" s="22"/>
      <c r="AK426" s="20"/>
      <c r="AL426" s="22"/>
      <c r="AM426" s="20"/>
      <c r="AN426" s="22"/>
      <c r="AO426" s="20"/>
      <c r="AP426" s="22"/>
      <c r="AQ426" s="20"/>
      <c r="AR426" s="22"/>
      <c r="AS426" s="20"/>
      <c r="AT426" s="22"/>
      <c r="AU426" s="20"/>
      <c r="AV426" s="22"/>
      <c r="AW426" s="20"/>
      <c r="AX426" s="22"/>
      <c r="AY426" s="20"/>
      <c r="AZ426" s="22"/>
      <c r="BA426" s="20"/>
      <c r="BB426" s="22"/>
      <c r="BC426" s="20"/>
      <c r="BD426" s="22"/>
      <c r="BE426" s="20"/>
      <c r="BF426" s="22"/>
      <c r="BG426" s="83"/>
      <c r="BH426" s="84"/>
      <c r="BI426" s="20"/>
      <c r="BJ426" s="95"/>
      <c r="BK426" s="20">
        <v>0</v>
      </c>
      <c r="BL426" s="21">
        <f t="shared" si="104"/>
        <v>0</v>
      </c>
      <c r="BM426" s="20"/>
      <c r="BN426" s="95">
        <f t="shared" si="94"/>
        <v>0</v>
      </c>
      <c r="BO426" s="20"/>
      <c r="BP426" s="21">
        <f t="shared" si="105"/>
        <v>0</v>
      </c>
      <c r="BQ426" s="20"/>
      <c r="BR426" s="22"/>
      <c r="BS426" s="20"/>
      <c r="BT426" s="22"/>
      <c r="BU426" s="20"/>
      <c r="BV426" s="22"/>
      <c r="BW426" s="20"/>
      <c r="BX426" s="22"/>
      <c r="BY426" s="20"/>
      <c r="BZ426" s="172"/>
      <c r="CA426" s="20"/>
      <c r="CB426" s="164"/>
      <c r="CC426" s="20"/>
      <c r="CD426" s="178"/>
      <c r="CE426" s="20"/>
      <c r="CF426" s="95"/>
      <c r="CG426" s="20"/>
      <c r="CH426" s="95"/>
      <c r="CI426" s="20"/>
      <c r="CJ426" s="22"/>
      <c r="CK426" s="20"/>
      <c r="CL426" s="22"/>
      <c r="CM426" s="20"/>
      <c r="CN426" s="22"/>
      <c r="CO426" s="20"/>
      <c r="CP426" s="22"/>
      <c r="CQ426" s="20"/>
      <c r="CR426" s="22"/>
      <c r="CS426" s="20"/>
      <c r="CT426" s="22"/>
      <c r="CU426" s="20"/>
      <c r="CV426" s="22"/>
      <c r="CW426" s="20"/>
      <c r="CX426" s="22"/>
      <c r="CY426" s="20"/>
      <c r="CZ426" s="22"/>
      <c r="DA426" s="20"/>
      <c r="DB426" s="22"/>
      <c r="DC426" s="20"/>
      <c r="DD426" s="22"/>
      <c r="DE426" s="20"/>
      <c r="DF426" s="22"/>
      <c r="DG426" s="20"/>
      <c r="DH426" s="22"/>
      <c r="DI426" s="20"/>
      <c r="DJ426" s="22"/>
      <c r="DK426" s="20"/>
      <c r="DL426" s="22"/>
      <c r="DM426" s="20"/>
      <c r="DN426" s="22"/>
      <c r="DO426" s="20"/>
      <c r="DP426" s="22"/>
      <c r="DQ426" s="20"/>
      <c r="DR426" s="22"/>
      <c r="DS426" s="20"/>
      <c r="DT426" s="22"/>
      <c r="DU426" s="20"/>
      <c r="DV426" s="22"/>
      <c r="DW426" s="20"/>
      <c r="DX426" s="22"/>
      <c r="DY426" s="20"/>
      <c r="DZ426" s="22"/>
      <c r="EA426" s="23">
        <f t="shared" si="99"/>
        <v>0</v>
      </c>
      <c r="EB426" s="21">
        <f t="shared" si="95"/>
        <v>0</v>
      </c>
      <c r="EC426" s="193" t="e">
        <f t="shared" si="96"/>
        <v>#REF!</v>
      </c>
      <c r="ED426" s="193">
        <f t="shared" si="97"/>
        <v>0</v>
      </c>
      <c r="EE426" s="194">
        <f t="shared" si="100"/>
        <v>250</v>
      </c>
      <c r="EG426" s="13" t="s">
        <v>86</v>
      </c>
      <c r="EH426" s="13" t="s">
        <v>1169</v>
      </c>
      <c r="EI426" s="13" t="s">
        <v>397</v>
      </c>
      <c r="EJ426" s="13">
        <v>250</v>
      </c>
      <c r="EK426" s="13">
        <v>771197.13</v>
      </c>
    </row>
    <row r="427" spans="1:141" ht="15" customHeight="1">
      <c r="A427" s="196" t="str">
        <f t="shared" si="93"/>
        <v>15.2</v>
      </c>
      <c r="B427" s="253" t="str">
        <f t="shared" si="93"/>
        <v>CONSTRUCCIÓN E INSTALACIÓN DE PUERTAS DOBLES BATIENTES EN CRISTAL TEMPLADO INCOLORO DE 10MM.  CRISTALES CON BORDES PULIDOS Y BRILLANTES, CON PERFORACIONES Y MECANIZADOS (BOQUETES) PARA INSTALACIÓN DE ACCESORIOS.  MARCOS EN ALUMINIO ANODIZADO COLOR BLANCO MATE.  CERRADURA ANTIPANICO DOBLE COMPLETA.  CIERRE ELECTROMAGNETICO.  BISAGRAS HIDRAULICAS MARCA SPEEDY.  PLASTICO AUTOADHESIVO DE PROTECCIÓN.</v>
      </c>
      <c r="C427" s="196" t="str">
        <f t="shared" si="93"/>
        <v>M2</v>
      </c>
      <c r="D427" s="196">
        <f t="shared" si="93"/>
        <v>60</v>
      </c>
      <c r="E427" s="196">
        <f t="shared" si="93"/>
        <v>1010827.62</v>
      </c>
      <c r="F427" s="197">
        <f t="shared" si="98"/>
        <v>60649657.200000003</v>
      </c>
      <c r="G427" s="20"/>
      <c r="H427" s="21">
        <f t="shared" si="101"/>
        <v>0</v>
      </c>
      <c r="I427" s="20"/>
      <c r="J427" s="21">
        <f t="shared" si="102"/>
        <v>0</v>
      </c>
      <c r="K427" s="20"/>
      <c r="L427" s="21">
        <f t="shared" si="103"/>
        <v>0</v>
      </c>
      <c r="M427" s="20"/>
      <c r="N427" s="33">
        <f t="shared" si="106"/>
        <v>0</v>
      </c>
      <c r="O427" s="20"/>
      <c r="P427" s="22"/>
      <c r="Q427" s="20"/>
      <c r="R427" s="22"/>
      <c r="S427" s="20"/>
      <c r="T427" s="22"/>
      <c r="U427" s="20"/>
      <c r="V427" s="22"/>
      <c r="W427" s="20"/>
      <c r="X427" s="22"/>
      <c r="Y427" s="20"/>
      <c r="Z427" s="22"/>
      <c r="AA427" s="20"/>
      <c r="AB427" s="22"/>
      <c r="AC427" s="20"/>
      <c r="AD427" s="22"/>
      <c r="AE427" s="20"/>
      <c r="AF427" s="22"/>
      <c r="AG427" s="20"/>
      <c r="AH427" s="22"/>
      <c r="AI427" s="20"/>
      <c r="AJ427" s="22"/>
      <c r="AK427" s="20"/>
      <c r="AL427" s="22"/>
      <c r="AM427" s="20"/>
      <c r="AN427" s="22"/>
      <c r="AO427" s="20"/>
      <c r="AP427" s="22"/>
      <c r="AQ427" s="20"/>
      <c r="AR427" s="22"/>
      <c r="AS427" s="20"/>
      <c r="AT427" s="22"/>
      <c r="AU427" s="20"/>
      <c r="AV427" s="22"/>
      <c r="AW427" s="20"/>
      <c r="AX427" s="22"/>
      <c r="AY427" s="20"/>
      <c r="AZ427" s="22"/>
      <c r="BA427" s="20"/>
      <c r="BB427" s="22"/>
      <c r="BC427" s="20"/>
      <c r="BD427" s="22"/>
      <c r="BE427" s="20"/>
      <c r="BF427" s="22"/>
      <c r="BG427" s="83"/>
      <c r="BH427" s="84"/>
      <c r="BI427" s="20"/>
      <c r="BJ427" s="95"/>
      <c r="BK427" s="20">
        <v>0</v>
      </c>
      <c r="BL427" s="21">
        <f t="shared" si="104"/>
        <v>0</v>
      </c>
      <c r="BM427" s="20"/>
      <c r="BN427" s="95">
        <f t="shared" si="94"/>
        <v>0</v>
      </c>
      <c r="BO427" s="20"/>
      <c r="BP427" s="21">
        <f t="shared" si="105"/>
        <v>0</v>
      </c>
      <c r="BQ427" s="20"/>
      <c r="BR427" s="22"/>
      <c r="BS427" s="20"/>
      <c r="BT427" s="22"/>
      <c r="BU427" s="20"/>
      <c r="BV427" s="22"/>
      <c r="BW427" s="20"/>
      <c r="BX427" s="22"/>
      <c r="BY427" s="20"/>
      <c r="BZ427" s="172"/>
      <c r="CA427" s="20"/>
      <c r="CB427" s="164"/>
      <c r="CC427" s="20"/>
      <c r="CD427" s="178"/>
      <c r="CE427" s="20"/>
      <c r="CF427" s="95"/>
      <c r="CG427" s="20"/>
      <c r="CH427" s="95"/>
      <c r="CI427" s="20"/>
      <c r="CJ427" s="22"/>
      <c r="CK427" s="20"/>
      <c r="CL427" s="22"/>
      <c r="CM427" s="20"/>
      <c r="CN427" s="22"/>
      <c r="CO427" s="20"/>
      <c r="CP427" s="22"/>
      <c r="CQ427" s="20"/>
      <c r="CR427" s="22"/>
      <c r="CS427" s="20"/>
      <c r="CT427" s="22"/>
      <c r="CU427" s="20"/>
      <c r="CV427" s="22"/>
      <c r="CW427" s="20"/>
      <c r="CX427" s="22"/>
      <c r="CY427" s="20"/>
      <c r="CZ427" s="22"/>
      <c r="DA427" s="20"/>
      <c r="DB427" s="22"/>
      <c r="DC427" s="20"/>
      <c r="DD427" s="22"/>
      <c r="DE427" s="20"/>
      <c r="DF427" s="22"/>
      <c r="DG427" s="20"/>
      <c r="DH427" s="22"/>
      <c r="DI427" s="20"/>
      <c r="DJ427" s="22"/>
      <c r="DK427" s="20"/>
      <c r="DL427" s="22"/>
      <c r="DM427" s="20"/>
      <c r="DN427" s="22"/>
      <c r="DO427" s="20"/>
      <c r="DP427" s="22"/>
      <c r="DQ427" s="20"/>
      <c r="DR427" s="22"/>
      <c r="DS427" s="20"/>
      <c r="DT427" s="22"/>
      <c r="DU427" s="20"/>
      <c r="DV427" s="22"/>
      <c r="DW427" s="20"/>
      <c r="DX427" s="22"/>
      <c r="DY427" s="20"/>
      <c r="DZ427" s="22"/>
      <c r="EA427" s="23">
        <f t="shared" si="99"/>
        <v>0</v>
      </c>
      <c r="EB427" s="21">
        <f t="shared" si="95"/>
        <v>0</v>
      </c>
      <c r="EC427" s="193" t="e">
        <f t="shared" si="96"/>
        <v>#REF!</v>
      </c>
      <c r="ED427" s="193">
        <f t="shared" si="97"/>
        <v>0</v>
      </c>
      <c r="EE427" s="194">
        <f t="shared" si="100"/>
        <v>60</v>
      </c>
      <c r="EG427" s="13" t="s">
        <v>87</v>
      </c>
      <c r="EH427" s="13" t="s">
        <v>1170</v>
      </c>
      <c r="EI427" s="13" t="s">
        <v>397</v>
      </c>
      <c r="EJ427" s="13">
        <v>60</v>
      </c>
      <c r="EK427" s="13">
        <v>1010827.62</v>
      </c>
    </row>
    <row r="428" spans="1:141" ht="15" customHeight="1">
      <c r="A428" s="196" t="str">
        <f t="shared" si="93"/>
        <v>15.3</v>
      </c>
      <c r="B428" s="253" t="str">
        <f t="shared" si="93"/>
        <v>CONSTRUCCIÓN E INSTALACIÓN DE PUERTA BATIENTE EN CRISTAL TEMPLADO INCOLORO DE 10MM.  CRISTAL CON BORDES PULIDOS Y BRILLANTES, CON PERFORACIONES Y MECANIZADOS (BOQUETES) PARA INSTALACIÓN DE ACCESORIOS EN ALUMINIO. ZOCALOS INFERIOR Y SUPERIOR EN ALUMINIO ANODIZADO COLOR BLANCO MATE.  CHAPETAS PORTACERRADURAS Y RECIBIDOR CENTRALES EN ALUMINIO.  MANIJA DE 1" X 0,60M DE LARGO EN ACERO INOXIDABLE. CERRADURAS DE SEGURIDAD Y BISAGRA HIDRAULICA MARCA SPEEDY (EQUIVALENTE O SUPERIOR).  PLASTICO AUTOADHESIVO DE PROTECCIÓN.</v>
      </c>
      <c r="C428" s="196" t="str">
        <f t="shared" si="93"/>
        <v>M2</v>
      </c>
      <c r="D428" s="196">
        <f t="shared" si="93"/>
        <v>35</v>
      </c>
      <c r="E428" s="196">
        <f t="shared" si="93"/>
        <v>710808.12</v>
      </c>
      <c r="F428" s="197">
        <f t="shared" si="98"/>
        <v>24878284.199999999</v>
      </c>
      <c r="G428" s="20"/>
      <c r="H428" s="21">
        <f t="shared" si="101"/>
        <v>0</v>
      </c>
      <c r="I428" s="20"/>
      <c r="J428" s="21">
        <f t="shared" si="102"/>
        <v>0</v>
      </c>
      <c r="K428" s="20"/>
      <c r="L428" s="21">
        <f t="shared" si="103"/>
        <v>0</v>
      </c>
      <c r="M428" s="20"/>
      <c r="N428" s="33">
        <f t="shared" si="106"/>
        <v>0</v>
      </c>
      <c r="O428" s="20"/>
      <c r="P428" s="22"/>
      <c r="Q428" s="20"/>
      <c r="R428" s="22"/>
      <c r="S428" s="20"/>
      <c r="T428" s="22"/>
      <c r="U428" s="20"/>
      <c r="V428" s="22"/>
      <c r="W428" s="20"/>
      <c r="X428" s="22"/>
      <c r="Y428" s="20"/>
      <c r="Z428" s="22"/>
      <c r="AA428" s="20"/>
      <c r="AB428" s="22"/>
      <c r="AC428" s="20"/>
      <c r="AD428" s="22"/>
      <c r="AE428" s="20"/>
      <c r="AF428" s="22"/>
      <c r="AG428" s="20"/>
      <c r="AH428" s="22"/>
      <c r="AI428" s="20"/>
      <c r="AJ428" s="22"/>
      <c r="AK428" s="20"/>
      <c r="AL428" s="22"/>
      <c r="AM428" s="20"/>
      <c r="AN428" s="22"/>
      <c r="AO428" s="20"/>
      <c r="AP428" s="22"/>
      <c r="AQ428" s="20"/>
      <c r="AR428" s="22"/>
      <c r="AS428" s="20"/>
      <c r="AT428" s="22"/>
      <c r="AU428" s="20"/>
      <c r="AV428" s="22"/>
      <c r="AW428" s="20"/>
      <c r="AX428" s="22"/>
      <c r="AY428" s="20"/>
      <c r="AZ428" s="22"/>
      <c r="BA428" s="20"/>
      <c r="BB428" s="22"/>
      <c r="BC428" s="20"/>
      <c r="BD428" s="22"/>
      <c r="BE428" s="20"/>
      <c r="BF428" s="22"/>
      <c r="BG428" s="83"/>
      <c r="BH428" s="84"/>
      <c r="BI428" s="20"/>
      <c r="BJ428" s="95"/>
      <c r="BK428" s="20">
        <v>0</v>
      </c>
      <c r="BL428" s="21">
        <f t="shared" si="104"/>
        <v>0</v>
      </c>
      <c r="BM428" s="20"/>
      <c r="BN428" s="95">
        <f t="shared" si="94"/>
        <v>0</v>
      </c>
      <c r="BO428" s="20"/>
      <c r="BP428" s="21">
        <f t="shared" si="105"/>
        <v>0</v>
      </c>
      <c r="BQ428" s="20"/>
      <c r="BR428" s="22"/>
      <c r="BS428" s="20"/>
      <c r="BT428" s="22"/>
      <c r="BU428" s="20"/>
      <c r="BV428" s="22"/>
      <c r="BW428" s="20"/>
      <c r="BX428" s="22"/>
      <c r="BY428" s="20"/>
      <c r="BZ428" s="172"/>
      <c r="CA428" s="20"/>
      <c r="CB428" s="164"/>
      <c r="CC428" s="20"/>
      <c r="CD428" s="178"/>
      <c r="CE428" s="20"/>
      <c r="CF428" s="95"/>
      <c r="CG428" s="20"/>
      <c r="CH428" s="95"/>
      <c r="CI428" s="20"/>
      <c r="CJ428" s="22"/>
      <c r="CK428" s="20"/>
      <c r="CL428" s="22"/>
      <c r="CM428" s="20"/>
      <c r="CN428" s="22"/>
      <c r="CO428" s="20"/>
      <c r="CP428" s="22"/>
      <c r="CQ428" s="20"/>
      <c r="CR428" s="22"/>
      <c r="CS428" s="20"/>
      <c r="CT428" s="22"/>
      <c r="CU428" s="20"/>
      <c r="CV428" s="22"/>
      <c r="CW428" s="20"/>
      <c r="CX428" s="22"/>
      <c r="CY428" s="20"/>
      <c r="CZ428" s="22"/>
      <c r="DA428" s="20"/>
      <c r="DB428" s="22"/>
      <c r="DC428" s="20"/>
      <c r="DD428" s="22"/>
      <c r="DE428" s="20"/>
      <c r="DF428" s="22"/>
      <c r="DG428" s="20"/>
      <c r="DH428" s="22"/>
      <c r="DI428" s="20"/>
      <c r="DJ428" s="22"/>
      <c r="DK428" s="20"/>
      <c r="DL428" s="22"/>
      <c r="DM428" s="20"/>
      <c r="DN428" s="22"/>
      <c r="DO428" s="20"/>
      <c r="DP428" s="22"/>
      <c r="DQ428" s="20"/>
      <c r="DR428" s="22"/>
      <c r="DS428" s="20"/>
      <c r="DT428" s="22"/>
      <c r="DU428" s="20"/>
      <c r="DV428" s="22"/>
      <c r="DW428" s="20"/>
      <c r="DX428" s="22"/>
      <c r="DY428" s="20"/>
      <c r="DZ428" s="22"/>
      <c r="EA428" s="23">
        <f t="shared" si="99"/>
        <v>0</v>
      </c>
      <c r="EB428" s="21">
        <f t="shared" si="95"/>
        <v>0</v>
      </c>
      <c r="EC428" s="193" t="e">
        <f t="shared" si="96"/>
        <v>#REF!</v>
      </c>
      <c r="ED428" s="193">
        <f t="shared" si="97"/>
        <v>0</v>
      </c>
      <c r="EE428" s="194">
        <f t="shared" si="100"/>
        <v>35</v>
      </c>
      <c r="EG428" s="13" t="s">
        <v>1171</v>
      </c>
      <c r="EH428" s="13" t="s">
        <v>1172</v>
      </c>
      <c r="EI428" s="13" t="s">
        <v>397</v>
      </c>
      <c r="EJ428" s="13">
        <v>35</v>
      </c>
      <c r="EK428" s="13">
        <v>710808.12</v>
      </c>
    </row>
    <row r="429" spans="1:141" ht="15" customHeight="1">
      <c r="A429" s="196" t="str">
        <f t="shared" si="93"/>
        <v>15.4</v>
      </c>
      <c r="B429" s="253" t="str">
        <f t="shared" si="93"/>
        <v>CONSTRUCCIÓN E INSTALACIÓN DE FACHADA FLOTANTE AUTOPORTANTE EN SILICONA ESTRUCTURAL , CRISTALES CON CAMARA DE AIRE ACUSTICA .  CRISTAL EXTERIOR: CRISTAL DE 5MM + PELICULA PVB INCOLORA DE 0,38MM + CRISTAL CRUDO INCOLORO DE 4MM.  DISTANCIADOR ACUSTICO DE 10MM.  CRISTAL INTERNO:  CRISTAL CRUDO INCOLORO DE 3MM + PELICULA PVB INCOLORA DE 0,38MM + CRISTAL CRUDO INCOLORO DE 3MM. INCLUYE ESTRUCTURA DE SOPORTE EN PERFILERIA DE ALUMINIO COLOR ALUMINIO PINTURA ELECTROSTATICA.  EMPAQUES DE NEOPRENO (EPDM), SILICONA ESTRUCTURAL DE SECADO RÁPIDO COLOR NEGRA (DOWCORNING).  PLASTICO AUTOADHESIVO DE PROTECCIÓN Y ELEMENTOS DE FIJACIÓN.FACHADA EN VIDRIO TIPO 1</v>
      </c>
      <c r="C429" s="196" t="str">
        <f t="shared" si="93"/>
        <v>M2</v>
      </c>
      <c r="D429" s="196">
        <f t="shared" si="93"/>
        <v>180</v>
      </c>
      <c r="E429" s="196">
        <f t="shared" si="93"/>
        <v>913477.95</v>
      </c>
      <c r="F429" s="197">
        <f t="shared" si="98"/>
        <v>164426031</v>
      </c>
      <c r="G429" s="20"/>
      <c r="H429" s="21">
        <f t="shared" si="101"/>
        <v>0</v>
      </c>
      <c r="I429" s="20"/>
      <c r="J429" s="21">
        <f t="shared" si="102"/>
        <v>0</v>
      </c>
      <c r="K429" s="20"/>
      <c r="L429" s="21">
        <f t="shared" si="103"/>
        <v>0</v>
      </c>
      <c r="M429" s="20"/>
      <c r="N429" s="33">
        <f t="shared" si="106"/>
        <v>0</v>
      </c>
      <c r="O429" s="20"/>
      <c r="P429" s="22"/>
      <c r="Q429" s="20"/>
      <c r="R429" s="22"/>
      <c r="S429" s="20"/>
      <c r="T429" s="22"/>
      <c r="U429" s="20"/>
      <c r="V429" s="22"/>
      <c r="W429" s="20"/>
      <c r="X429" s="22"/>
      <c r="Y429" s="20"/>
      <c r="Z429" s="22"/>
      <c r="AA429" s="20"/>
      <c r="AB429" s="22"/>
      <c r="AC429" s="20"/>
      <c r="AD429" s="22"/>
      <c r="AE429" s="20"/>
      <c r="AF429" s="22"/>
      <c r="AG429" s="20"/>
      <c r="AH429" s="22"/>
      <c r="AI429" s="20"/>
      <c r="AJ429" s="22"/>
      <c r="AK429" s="20"/>
      <c r="AL429" s="22"/>
      <c r="AM429" s="20"/>
      <c r="AN429" s="22"/>
      <c r="AO429" s="20"/>
      <c r="AP429" s="22"/>
      <c r="AQ429" s="20"/>
      <c r="AR429" s="22"/>
      <c r="AS429" s="20"/>
      <c r="AT429" s="22"/>
      <c r="AU429" s="20"/>
      <c r="AV429" s="22"/>
      <c r="AW429" s="20"/>
      <c r="AX429" s="22"/>
      <c r="AY429" s="20"/>
      <c r="AZ429" s="22"/>
      <c r="BA429" s="20"/>
      <c r="BB429" s="22"/>
      <c r="BC429" s="20"/>
      <c r="BD429" s="22"/>
      <c r="BE429" s="20"/>
      <c r="BF429" s="22"/>
      <c r="BG429" s="83"/>
      <c r="BH429" s="84"/>
      <c r="BI429" s="20"/>
      <c r="BJ429" s="95"/>
      <c r="BK429" s="20">
        <v>0</v>
      </c>
      <c r="BL429" s="21">
        <f t="shared" si="104"/>
        <v>0</v>
      </c>
      <c r="BM429" s="20"/>
      <c r="BN429" s="95">
        <f t="shared" si="94"/>
        <v>0</v>
      </c>
      <c r="BO429" s="20"/>
      <c r="BP429" s="21">
        <f t="shared" si="105"/>
        <v>0</v>
      </c>
      <c r="BQ429" s="20"/>
      <c r="BR429" s="22"/>
      <c r="BS429" s="20"/>
      <c r="BT429" s="22"/>
      <c r="BU429" s="20"/>
      <c r="BV429" s="22"/>
      <c r="BW429" s="20"/>
      <c r="BX429" s="22"/>
      <c r="BY429" s="20"/>
      <c r="BZ429" s="172"/>
      <c r="CA429" s="20"/>
      <c r="CB429" s="164"/>
      <c r="CC429" s="20"/>
      <c r="CD429" s="178"/>
      <c r="CE429" s="20"/>
      <c r="CF429" s="95"/>
      <c r="CG429" s="20"/>
      <c r="CH429" s="95"/>
      <c r="CI429" s="20"/>
      <c r="CJ429" s="22"/>
      <c r="CK429" s="20"/>
      <c r="CL429" s="22"/>
      <c r="CM429" s="20"/>
      <c r="CN429" s="22"/>
      <c r="CO429" s="20"/>
      <c r="CP429" s="22"/>
      <c r="CQ429" s="20"/>
      <c r="CR429" s="22"/>
      <c r="CS429" s="20"/>
      <c r="CT429" s="22"/>
      <c r="CU429" s="20"/>
      <c r="CV429" s="22"/>
      <c r="CW429" s="20"/>
      <c r="CX429" s="22"/>
      <c r="CY429" s="20"/>
      <c r="CZ429" s="22"/>
      <c r="DA429" s="20"/>
      <c r="DB429" s="22"/>
      <c r="DC429" s="20"/>
      <c r="DD429" s="22"/>
      <c r="DE429" s="20"/>
      <c r="DF429" s="22"/>
      <c r="DG429" s="20"/>
      <c r="DH429" s="22"/>
      <c r="DI429" s="20"/>
      <c r="DJ429" s="22"/>
      <c r="DK429" s="20"/>
      <c r="DL429" s="22"/>
      <c r="DM429" s="20"/>
      <c r="DN429" s="22"/>
      <c r="DO429" s="20"/>
      <c r="DP429" s="22"/>
      <c r="DQ429" s="20"/>
      <c r="DR429" s="22"/>
      <c r="DS429" s="20"/>
      <c r="DT429" s="22"/>
      <c r="DU429" s="20"/>
      <c r="DV429" s="22"/>
      <c r="DW429" s="20"/>
      <c r="DX429" s="22"/>
      <c r="DY429" s="20"/>
      <c r="DZ429" s="22"/>
      <c r="EA429" s="23">
        <f t="shared" si="99"/>
        <v>0</v>
      </c>
      <c r="EB429" s="21">
        <f t="shared" si="95"/>
        <v>0</v>
      </c>
      <c r="EC429" s="193" t="e">
        <f t="shared" si="96"/>
        <v>#REF!</v>
      </c>
      <c r="ED429" s="193">
        <f t="shared" si="97"/>
        <v>0</v>
      </c>
      <c r="EE429" s="194">
        <f t="shared" si="100"/>
        <v>180</v>
      </c>
      <c r="EG429" s="13" t="s">
        <v>1173</v>
      </c>
      <c r="EH429" s="13" t="s">
        <v>1174</v>
      </c>
      <c r="EI429" s="13" t="s">
        <v>397</v>
      </c>
      <c r="EJ429" s="13">
        <v>180</v>
      </c>
      <c r="EK429" s="13">
        <v>913477.95</v>
      </c>
    </row>
    <row r="430" spans="1:141" ht="15" customHeight="1">
      <c r="A430" s="196" t="str">
        <f t="shared" si="93"/>
        <v>15.5</v>
      </c>
      <c r="B430" s="253" t="str">
        <f t="shared" si="93"/>
        <v>CONSTRUCCIÓN E INSTALACIÓN DE FACHADA FLOTANTE AUTOPORTANTE EN SILICONA ESTRUCTURAL, CRISTAL LAMINADO INCOLORO 8MM 4+4.  COMPOSICION: CRISTAL CRUDO INCOLORO DE 4MM + PELICULA PVB INCOLORA DE 0,38MM + CRISTAL CRUDO INCOLORO DE 4MM. INCLUYE ESTRUCTURA DE SOPORTE EN PERFILERIA DE ALUMINIO COLOR ALUMINIO PINTURA ELECTROSTATICA,  EMPAQUES DE NEOPRENO (EPDM), SILICONA ESTRUCTURAL DE SECADO RÁPIDO, PLASTICO AUTOADHESIVO DE PROTECCIÓN Y ELEMENTOS DE FIJACIÓN. SUPERFICIE LISA AL EXTERIOR LIBRE DE PERFILERIA PARA GARANTIZAR UNA FACHADA HOMOGENEA TIPO INSTITUCIONAL. FACHADA EN VIDRIO TIPO 2</v>
      </c>
      <c r="C430" s="196" t="str">
        <f t="shared" si="93"/>
        <v>M2</v>
      </c>
      <c r="D430" s="196">
        <f t="shared" si="93"/>
        <v>500</v>
      </c>
      <c r="E430" s="196">
        <f t="shared" si="93"/>
        <v>639546.93000000005</v>
      </c>
      <c r="F430" s="197">
        <f t="shared" si="98"/>
        <v>319773465</v>
      </c>
      <c r="G430" s="20"/>
      <c r="H430" s="21">
        <f t="shared" si="101"/>
        <v>0</v>
      </c>
      <c r="I430" s="20"/>
      <c r="J430" s="21">
        <f t="shared" si="102"/>
        <v>0</v>
      </c>
      <c r="K430" s="20"/>
      <c r="L430" s="21">
        <f t="shared" si="103"/>
        <v>0</v>
      </c>
      <c r="M430" s="20"/>
      <c r="N430" s="33">
        <f t="shared" si="106"/>
        <v>0</v>
      </c>
      <c r="O430" s="20"/>
      <c r="P430" s="22"/>
      <c r="Q430" s="20"/>
      <c r="R430" s="22"/>
      <c r="S430" s="20"/>
      <c r="T430" s="22"/>
      <c r="U430" s="20"/>
      <c r="V430" s="22"/>
      <c r="W430" s="20"/>
      <c r="X430" s="22"/>
      <c r="Y430" s="20"/>
      <c r="Z430" s="22"/>
      <c r="AA430" s="20"/>
      <c r="AB430" s="22"/>
      <c r="AC430" s="20"/>
      <c r="AD430" s="22"/>
      <c r="AE430" s="20"/>
      <c r="AF430" s="22"/>
      <c r="AG430" s="20"/>
      <c r="AH430" s="22"/>
      <c r="AI430" s="20"/>
      <c r="AJ430" s="22"/>
      <c r="AK430" s="20"/>
      <c r="AL430" s="22"/>
      <c r="AM430" s="20"/>
      <c r="AN430" s="22"/>
      <c r="AO430" s="20"/>
      <c r="AP430" s="22"/>
      <c r="AQ430" s="20"/>
      <c r="AR430" s="22"/>
      <c r="AS430" s="20"/>
      <c r="AT430" s="22"/>
      <c r="AU430" s="20"/>
      <c r="AV430" s="22"/>
      <c r="AW430" s="20"/>
      <c r="AX430" s="22"/>
      <c r="AY430" s="20"/>
      <c r="AZ430" s="22"/>
      <c r="BA430" s="20"/>
      <c r="BB430" s="22"/>
      <c r="BC430" s="20"/>
      <c r="BD430" s="22"/>
      <c r="BE430" s="20"/>
      <c r="BF430" s="22"/>
      <c r="BG430" s="83"/>
      <c r="BH430" s="84"/>
      <c r="BI430" s="20"/>
      <c r="BJ430" s="95"/>
      <c r="BK430" s="20">
        <v>0</v>
      </c>
      <c r="BL430" s="21">
        <f t="shared" si="104"/>
        <v>0</v>
      </c>
      <c r="BM430" s="20"/>
      <c r="BN430" s="95">
        <f t="shared" si="94"/>
        <v>0</v>
      </c>
      <c r="BO430" s="20"/>
      <c r="BP430" s="21">
        <f t="shared" si="105"/>
        <v>0</v>
      </c>
      <c r="BQ430" s="20"/>
      <c r="BR430" s="22"/>
      <c r="BS430" s="20"/>
      <c r="BT430" s="22"/>
      <c r="BU430" s="20"/>
      <c r="BV430" s="22"/>
      <c r="BW430" s="20"/>
      <c r="BX430" s="22"/>
      <c r="BY430" s="20"/>
      <c r="BZ430" s="172"/>
      <c r="CA430" s="20"/>
      <c r="CB430" s="164"/>
      <c r="CC430" s="20"/>
      <c r="CD430" s="178"/>
      <c r="CE430" s="20"/>
      <c r="CF430" s="95"/>
      <c r="CG430" s="20"/>
      <c r="CH430" s="95"/>
      <c r="CI430" s="20"/>
      <c r="CJ430" s="22"/>
      <c r="CK430" s="20"/>
      <c r="CL430" s="22"/>
      <c r="CM430" s="20"/>
      <c r="CN430" s="22"/>
      <c r="CO430" s="20"/>
      <c r="CP430" s="22"/>
      <c r="CQ430" s="20"/>
      <c r="CR430" s="22"/>
      <c r="CS430" s="20"/>
      <c r="CT430" s="22"/>
      <c r="CU430" s="20"/>
      <c r="CV430" s="22"/>
      <c r="CW430" s="20"/>
      <c r="CX430" s="22"/>
      <c r="CY430" s="20"/>
      <c r="CZ430" s="22"/>
      <c r="DA430" s="20"/>
      <c r="DB430" s="22"/>
      <c r="DC430" s="20"/>
      <c r="DD430" s="22"/>
      <c r="DE430" s="20"/>
      <c r="DF430" s="22"/>
      <c r="DG430" s="20"/>
      <c r="DH430" s="22"/>
      <c r="DI430" s="20"/>
      <c r="DJ430" s="22"/>
      <c r="DK430" s="20"/>
      <c r="DL430" s="22"/>
      <c r="DM430" s="20"/>
      <c r="DN430" s="22"/>
      <c r="DO430" s="20"/>
      <c r="DP430" s="22"/>
      <c r="DQ430" s="20"/>
      <c r="DR430" s="22"/>
      <c r="DS430" s="20"/>
      <c r="DT430" s="22"/>
      <c r="DU430" s="20"/>
      <c r="DV430" s="22"/>
      <c r="DW430" s="20"/>
      <c r="DX430" s="22"/>
      <c r="DY430" s="20"/>
      <c r="DZ430" s="22"/>
      <c r="EA430" s="23">
        <f t="shared" si="99"/>
        <v>0</v>
      </c>
      <c r="EB430" s="21">
        <f t="shared" si="95"/>
        <v>0</v>
      </c>
      <c r="EC430" s="193" t="e">
        <f t="shared" si="96"/>
        <v>#REF!</v>
      </c>
      <c r="ED430" s="193">
        <f t="shared" si="97"/>
        <v>0</v>
      </c>
      <c r="EE430" s="194">
        <f t="shared" si="100"/>
        <v>500</v>
      </c>
      <c r="EG430" s="13" t="s">
        <v>1175</v>
      </c>
      <c r="EH430" s="13" t="s">
        <v>1176</v>
      </c>
      <c r="EI430" s="13" t="s">
        <v>397</v>
      </c>
      <c r="EJ430" s="13">
        <v>500</v>
      </c>
      <c r="EK430" s="13">
        <v>639546.93000000005</v>
      </c>
    </row>
    <row r="431" spans="1:141" ht="15" customHeight="1">
      <c r="A431" s="196" t="str">
        <f t="shared" si="93"/>
        <v>15.6</v>
      </c>
      <c r="B431" s="253" t="str">
        <f t="shared" si="93"/>
        <v>CONSTRUCCIÓN E INSTALACIÓN DE CIELO RASO EN CRISTAL LAMINADO INCOLORO 8MM 4+4.  COMPOSICION: CRISTAL CRUDO INCOLORO DE 4MM + PELICULA PVB INCOLORA DE 0,38MM + CRISTAL CRUDO INCOLORO DE 4MM. INCLUYE ESTRUCTURA DE SOPORTE EN PERFILERIA DE ALUMINIO COLOR ALUMINIO ANONIZADO,  EMPAQUES DE NEOPRENO (EPDM), SILICONA ESTRUCTURAL DE SECADO RÁPIDO, PLASTICO AUTOADHESIVO DE PROTECCIÓN Y ELEMENTOS DE FIJACIÓN.  FACHADA EN VIDRIO TIPO 3</v>
      </c>
      <c r="C431" s="196" t="str">
        <f t="shared" si="93"/>
        <v>M2</v>
      </c>
      <c r="D431" s="196">
        <f t="shared" si="93"/>
        <v>200</v>
      </c>
      <c r="E431" s="196">
        <f t="shared" si="93"/>
        <v>639546.93000000005</v>
      </c>
      <c r="F431" s="197">
        <f t="shared" si="98"/>
        <v>127909386.00000001</v>
      </c>
      <c r="G431" s="20"/>
      <c r="H431" s="21">
        <f t="shared" si="101"/>
        <v>0</v>
      </c>
      <c r="I431" s="20"/>
      <c r="J431" s="21">
        <f t="shared" si="102"/>
        <v>0</v>
      </c>
      <c r="K431" s="20"/>
      <c r="L431" s="21">
        <f t="shared" si="103"/>
        <v>0</v>
      </c>
      <c r="M431" s="20"/>
      <c r="N431" s="33">
        <f t="shared" si="106"/>
        <v>0</v>
      </c>
      <c r="O431" s="20"/>
      <c r="P431" s="22"/>
      <c r="Q431" s="20"/>
      <c r="R431" s="22"/>
      <c r="S431" s="20"/>
      <c r="T431" s="22"/>
      <c r="U431" s="20"/>
      <c r="V431" s="22"/>
      <c r="W431" s="20"/>
      <c r="X431" s="22"/>
      <c r="Y431" s="20"/>
      <c r="Z431" s="22"/>
      <c r="AA431" s="20"/>
      <c r="AB431" s="22"/>
      <c r="AC431" s="20"/>
      <c r="AD431" s="22"/>
      <c r="AE431" s="20"/>
      <c r="AF431" s="22"/>
      <c r="AG431" s="20"/>
      <c r="AH431" s="22"/>
      <c r="AI431" s="20"/>
      <c r="AJ431" s="22"/>
      <c r="AK431" s="20"/>
      <c r="AL431" s="22"/>
      <c r="AM431" s="20"/>
      <c r="AN431" s="22"/>
      <c r="AO431" s="20"/>
      <c r="AP431" s="22"/>
      <c r="AQ431" s="20"/>
      <c r="AR431" s="22"/>
      <c r="AS431" s="20"/>
      <c r="AT431" s="22"/>
      <c r="AU431" s="20"/>
      <c r="AV431" s="22"/>
      <c r="AW431" s="20"/>
      <c r="AX431" s="22"/>
      <c r="AY431" s="20"/>
      <c r="AZ431" s="22"/>
      <c r="BA431" s="20"/>
      <c r="BB431" s="22"/>
      <c r="BC431" s="20"/>
      <c r="BD431" s="22"/>
      <c r="BE431" s="20"/>
      <c r="BF431" s="22"/>
      <c r="BG431" s="83"/>
      <c r="BH431" s="84"/>
      <c r="BI431" s="20"/>
      <c r="BJ431" s="95"/>
      <c r="BK431" s="20">
        <v>0</v>
      </c>
      <c r="BL431" s="21">
        <f t="shared" si="104"/>
        <v>0</v>
      </c>
      <c r="BM431" s="20"/>
      <c r="BN431" s="95">
        <f t="shared" si="94"/>
        <v>0</v>
      </c>
      <c r="BO431" s="20"/>
      <c r="BP431" s="21">
        <f t="shared" si="105"/>
        <v>0</v>
      </c>
      <c r="BQ431" s="20"/>
      <c r="BR431" s="22"/>
      <c r="BS431" s="20"/>
      <c r="BT431" s="22"/>
      <c r="BU431" s="20"/>
      <c r="BV431" s="22"/>
      <c r="BW431" s="20"/>
      <c r="BX431" s="22"/>
      <c r="BY431" s="20"/>
      <c r="BZ431" s="172"/>
      <c r="CA431" s="20"/>
      <c r="CB431" s="164"/>
      <c r="CC431" s="20"/>
      <c r="CD431" s="178"/>
      <c r="CE431" s="20"/>
      <c r="CF431" s="95"/>
      <c r="CG431" s="20"/>
      <c r="CH431" s="95"/>
      <c r="CI431" s="20"/>
      <c r="CJ431" s="22"/>
      <c r="CK431" s="20"/>
      <c r="CL431" s="22"/>
      <c r="CM431" s="20"/>
      <c r="CN431" s="22"/>
      <c r="CO431" s="20"/>
      <c r="CP431" s="22"/>
      <c r="CQ431" s="20"/>
      <c r="CR431" s="22"/>
      <c r="CS431" s="20"/>
      <c r="CT431" s="22"/>
      <c r="CU431" s="20"/>
      <c r="CV431" s="22"/>
      <c r="CW431" s="20"/>
      <c r="CX431" s="22"/>
      <c r="CY431" s="20"/>
      <c r="CZ431" s="22"/>
      <c r="DA431" s="20"/>
      <c r="DB431" s="22"/>
      <c r="DC431" s="20"/>
      <c r="DD431" s="22"/>
      <c r="DE431" s="20"/>
      <c r="DF431" s="22"/>
      <c r="DG431" s="20"/>
      <c r="DH431" s="22"/>
      <c r="DI431" s="20"/>
      <c r="DJ431" s="22"/>
      <c r="DK431" s="20"/>
      <c r="DL431" s="22"/>
      <c r="DM431" s="20"/>
      <c r="DN431" s="22"/>
      <c r="DO431" s="20"/>
      <c r="DP431" s="22"/>
      <c r="DQ431" s="20"/>
      <c r="DR431" s="22"/>
      <c r="DS431" s="20"/>
      <c r="DT431" s="22"/>
      <c r="DU431" s="20"/>
      <c r="DV431" s="22"/>
      <c r="DW431" s="20"/>
      <c r="DX431" s="22"/>
      <c r="DY431" s="20"/>
      <c r="DZ431" s="22"/>
      <c r="EA431" s="23">
        <f t="shared" si="99"/>
        <v>0</v>
      </c>
      <c r="EB431" s="21">
        <f t="shared" si="95"/>
        <v>0</v>
      </c>
      <c r="EC431" s="193" t="e">
        <f t="shared" si="96"/>
        <v>#REF!</v>
      </c>
      <c r="ED431" s="193">
        <f t="shared" si="97"/>
        <v>0</v>
      </c>
      <c r="EE431" s="194">
        <f t="shared" si="100"/>
        <v>200</v>
      </c>
      <c r="EG431" s="13" t="s">
        <v>1177</v>
      </c>
      <c r="EH431" s="13" t="s">
        <v>1178</v>
      </c>
      <c r="EI431" s="13" t="s">
        <v>397</v>
      </c>
      <c r="EJ431" s="13">
        <v>200</v>
      </c>
      <c r="EK431" s="13">
        <v>639546.93000000005</v>
      </c>
    </row>
    <row r="432" spans="1:141" ht="15" customHeight="1">
      <c r="A432" s="196" t="str">
        <f t="shared" si="93"/>
        <v>15.7</v>
      </c>
      <c r="B432" s="253" t="str">
        <f t="shared" si="93"/>
        <v>CONSTRUCCIÓN E INSTALACIÓN DE FACHADA INTERNA EN CRISTAL TEMPLADO INCOLORO 10MM. SISTEMA DE VIDRIO CON PIE DE AMIGO EN ACERO INOXIDABLE CON ESQUINEROS Y BISAGRAS EN ACERO INOXIDABLE ANCLADO A PISO Y TECHO. INCLUYE ELEMENTOS DE FIJACIÓN Y SILICONA ESTRUCTURAL. FACHADA EN VIDRIO TIPO 4</v>
      </c>
      <c r="C432" s="196" t="str">
        <f t="shared" si="93"/>
        <v>M2</v>
      </c>
      <c r="D432" s="196">
        <f t="shared" si="93"/>
        <v>300</v>
      </c>
      <c r="E432" s="196">
        <f t="shared" si="93"/>
        <v>589422.24</v>
      </c>
      <c r="F432" s="197">
        <f t="shared" si="98"/>
        <v>176826672</v>
      </c>
      <c r="G432" s="20"/>
      <c r="H432" s="21">
        <f t="shared" si="101"/>
        <v>0</v>
      </c>
      <c r="I432" s="20"/>
      <c r="J432" s="21">
        <f t="shared" si="102"/>
        <v>0</v>
      </c>
      <c r="K432" s="20"/>
      <c r="L432" s="21">
        <f t="shared" si="103"/>
        <v>0</v>
      </c>
      <c r="M432" s="20"/>
      <c r="N432" s="33">
        <f t="shared" si="106"/>
        <v>0</v>
      </c>
      <c r="O432" s="20"/>
      <c r="P432" s="22"/>
      <c r="Q432" s="20"/>
      <c r="R432" s="22"/>
      <c r="S432" s="20"/>
      <c r="T432" s="22"/>
      <c r="U432" s="20"/>
      <c r="V432" s="22"/>
      <c r="W432" s="20"/>
      <c r="X432" s="22"/>
      <c r="Y432" s="20"/>
      <c r="Z432" s="22"/>
      <c r="AA432" s="20"/>
      <c r="AB432" s="22"/>
      <c r="AC432" s="20"/>
      <c r="AD432" s="22"/>
      <c r="AE432" s="20"/>
      <c r="AF432" s="22"/>
      <c r="AG432" s="20"/>
      <c r="AH432" s="22"/>
      <c r="AI432" s="20"/>
      <c r="AJ432" s="22"/>
      <c r="AK432" s="20"/>
      <c r="AL432" s="22"/>
      <c r="AM432" s="20"/>
      <c r="AN432" s="22"/>
      <c r="AO432" s="20"/>
      <c r="AP432" s="22"/>
      <c r="AQ432" s="20"/>
      <c r="AR432" s="22"/>
      <c r="AS432" s="20"/>
      <c r="AT432" s="22"/>
      <c r="AU432" s="20"/>
      <c r="AV432" s="22"/>
      <c r="AW432" s="20"/>
      <c r="AX432" s="22"/>
      <c r="AY432" s="20"/>
      <c r="AZ432" s="22"/>
      <c r="BA432" s="20"/>
      <c r="BB432" s="22"/>
      <c r="BC432" s="20"/>
      <c r="BD432" s="22"/>
      <c r="BE432" s="20"/>
      <c r="BF432" s="22"/>
      <c r="BG432" s="83"/>
      <c r="BH432" s="84"/>
      <c r="BI432" s="20"/>
      <c r="BJ432" s="95"/>
      <c r="BK432" s="20">
        <v>0</v>
      </c>
      <c r="BL432" s="21">
        <f t="shared" si="104"/>
        <v>0</v>
      </c>
      <c r="BM432" s="20"/>
      <c r="BN432" s="95">
        <f t="shared" si="94"/>
        <v>0</v>
      </c>
      <c r="BO432" s="20"/>
      <c r="BP432" s="21">
        <f t="shared" si="105"/>
        <v>0</v>
      </c>
      <c r="BQ432" s="20"/>
      <c r="BR432" s="22"/>
      <c r="BS432" s="20"/>
      <c r="BT432" s="22"/>
      <c r="BU432" s="20"/>
      <c r="BV432" s="22"/>
      <c r="BW432" s="20"/>
      <c r="BX432" s="22"/>
      <c r="BY432" s="20"/>
      <c r="BZ432" s="172"/>
      <c r="CA432" s="20"/>
      <c r="CB432" s="164"/>
      <c r="CC432" s="20"/>
      <c r="CD432" s="178"/>
      <c r="CE432" s="20"/>
      <c r="CF432" s="95"/>
      <c r="CG432" s="20"/>
      <c r="CH432" s="95"/>
      <c r="CI432" s="20"/>
      <c r="CJ432" s="22"/>
      <c r="CK432" s="20"/>
      <c r="CL432" s="22"/>
      <c r="CM432" s="20"/>
      <c r="CN432" s="22"/>
      <c r="CO432" s="20"/>
      <c r="CP432" s="22"/>
      <c r="CQ432" s="20"/>
      <c r="CR432" s="22"/>
      <c r="CS432" s="20"/>
      <c r="CT432" s="22"/>
      <c r="CU432" s="20"/>
      <c r="CV432" s="22"/>
      <c r="CW432" s="20"/>
      <c r="CX432" s="22"/>
      <c r="CY432" s="20"/>
      <c r="CZ432" s="22"/>
      <c r="DA432" s="20"/>
      <c r="DB432" s="22"/>
      <c r="DC432" s="20"/>
      <c r="DD432" s="22"/>
      <c r="DE432" s="20"/>
      <c r="DF432" s="22"/>
      <c r="DG432" s="20"/>
      <c r="DH432" s="22"/>
      <c r="DI432" s="20"/>
      <c r="DJ432" s="22"/>
      <c r="DK432" s="20"/>
      <c r="DL432" s="22"/>
      <c r="DM432" s="20"/>
      <c r="DN432" s="22"/>
      <c r="DO432" s="20"/>
      <c r="DP432" s="22"/>
      <c r="DQ432" s="20"/>
      <c r="DR432" s="22"/>
      <c r="DS432" s="20"/>
      <c r="DT432" s="22"/>
      <c r="DU432" s="20"/>
      <c r="DV432" s="22"/>
      <c r="DW432" s="20"/>
      <c r="DX432" s="22"/>
      <c r="DY432" s="20"/>
      <c r="DZ432" s="22"/>
      <c r="EA432" s="23">
        <f t="shared" si="99"/>
        <v>0</v>
      </c>
      <c r="EB432" s="21">
        <f t="shared" si="95"/>
        <v>0</v>
      </c>
      <c r="EC432" s="193" t="e">
        <f t="shared" si="96"/>
        <v>#REF!</v>
      </c>
      <c r="ED432" s="193">
        <f t="shared" si="97"/>
        <v>0</v>
      </c>
      <c r="EE432" s="194">
        <f t="shared" si="100"/>
        <v>300</v>
      </c>
      <c r="EG432" s="13" t="s">
        <v>1179</v>
      </c>
      <c r="EH432" s="13" t="s">
        <v>1180</v>
      </c>
      <c r="EI432" s="13" t="s">
        <v>397</v>
      </c>
      <c r="EJ432" s="13">
        <v>300</v>
      </c>
      <c r="EK432" s="13">
        <v>589422.24</v>
      </c>
    </row>
    <row r="433" spans="1:141" ht="15" customHeight="1">
      <c r="A433" s="196" t="str">
        <f t="shared" si="93"/>
        <v>15.8</v>
      </c>
      <c r="B433" s="253" t="str">
        <f t="shared" si="93"/>
        <v>CONSTRUCCIÓN E INSTALACIÓN DE CUBIERTA PARA PERGOLAS EN CRISTAL LAMINADO INCOLORO 8MM 4+4.  COMPOSICION: CRISTAL CRUDO INCOLORO DE 4MM + PELICULA PVB INCOLORA DE 0,38MM + CRISTAL CRUDO INCOLORO DE 4MM. INCLUYE ESTRUCTURA DE SOPORTE EN PERFILERIA DE ALUMINIO COLOR ALUMINIO ANONIZADO,  EMPAQUES DE NEOPRENO (EPDM), VIDRIOS A TOPE SELLADOS CON SILICONA ESTRUCTURAL, SOPORTES LINEALES SOBRE ESTRUCTURA METALICA QUE PROVEA RESISTENCIA A LA VIBRACIÓN PRODUCIDA POR EL VIENTO Y EL SONIDO.  FACHADA EN VIDRIO TIPO 5</v>
      </c>
      <c r="C433" s="196" t="str">
        <f t="shared" si="93"/>
        <v>M2</v>
      </c>
      <c r="D433" s="196">
        <f t="shared" si="93"/>
        <v>400</v>
      </c>
      <c r="E433" s="196">
        <f t="shared" si="93"/>
        <v>639546.93000000005</v>
      </c>
      <c r="F433" s="197">
        <f t="shared" si="98"/>
        <v>255818772.00000003</v>
      </c>
      <c r="G433" s="20"/>
      <c r="H433" s="21">
        <f t="shared" si="101"/>
        <v>0</v>
      </c>
      <c r="I433" s="20"/>
      <c r="J433" s="21">
        <f t="shared" si="102"/>
        <v>0</v>
      </c>
      <c r="K433" s="20"/>
      <c r="L433" s="21">
        <f t="shared" si="103"/>
        <v>0</v>
      </c>
      <c r="M433" s="20"/>
      <c r="N433" s="33">
        <f t="shared" si="106"/>
        <v>0</v>
      </c>
      <c r="O433" s="20"/>
      <c r="P433" s="22"/>
      <c r="Q433" s="20"/>
      <c r="R433" s="22"/>
      <c r="S433" s="20"/>
      <c r="T433" s="22"/>
      <c r="U433" s="20"/>
      <c r="V433" s="22"/>
      <c r="W433" s="20"/>
      <c r="X433" s="22"/>
      <c r="Y433" s="20"/>
      <c r="Z433" s="22"/>
      <c r="AA433" s="20"/>
      <c r="AB433" s="22"/>
      <c r="AC433" s="20"/>
      <c r="AD433" s="22"/>
      <c r="AE433" s="20"/>
      <c r="AF433" s="22"/>
      <c r="AG433" s="20"/>
      <c r="AH433" s="22"/>
      <c r="AI433" s="20"/>
      <c r="AJ433" s="22"/>
      <c r="AK433" s="20"/>
      <c r="AL433" s="22"/>
      <c r="AM433" s="20"/>
      <c r="AN433" s="22"/>
      <c r="AO433" s="20"/>
      <c r="AP433" s="22"/>
      <c r="AQ433" s="20"/>
      <c r="AR433" s="22"/>
      <c r="AS433" s="20"/>
      <c r="AT433" s="22"/>
      <c r="AU433" s="20"/>
      <c r="AV433" s="22"/>
      <c r="AW433" s="20"/>
      <c r="AX433" s="22"/>
      <c r="AY433" s="20"/>
      <c r="AZ433" s="22"/>
      <c r="BA433" s="20"/>
      <c r="BB433" s="22"/>
      <c r="BC433" s="20"/>
      <c r="BD433" s="22"/>
      <c r="BE433" s="20"/>
      <c r="BF433" s="22"/>
      <c r="BG433" s="83"/>
      <c r="BH433" s="84"/>
      <c r="BI433" s="20"/>
      <c r="BJ433" s="95"/>
      <c r="BK433" s="20">
        <v>0</v>
      </c>
      <c r="BL433" s="21">
        <f t="shared" si="104"/>
        <v>0</v>
      </c>
      <c r="BM433" s="20"/>
      <c r="BN433" s="95">
        <f t="shared" si="94"/>
        <v>0</v>
      </c>
      <c r="BO433" s="20"/>
      <c r="BP433" s="21">
        <f t="shared" si="105"/>
        <v>0</v>
      </c>
      <c r="BQ433" s="20"/>
      <c r="BR433" s="22"/>
      <c r="BS433" s="20"/>
      <c r="BT433" s="22"/>
      <c r="BU433" s="20"/>
      <c r="BV433" s="22"/>
      <c r="BW433" s="20"/>
      <c r="BX433" s="22"/>
      <c r="BY433" s="20"/>
      <c r="BZ433" s="172"/>
      <c r="CA433" s="20"/>
      <c r="CB433" s="164"/>
      <c r="CC433" s="20"/>
      <c r="CD433" s="178"/>
      <c r="CE433" s="20"/>
      <c r="CF433" s="95"/>
      <c r="CG433" s="20"/>
      <c r="CH433" s="95"/>
      <c r="CI433" s="20"/>
      <c r="CJ433" s="22"/>
      <c r="CK433" s="20"/>
      <c r="CL433" s="22"/>
      <c r="CM433" s="20"/>
      <c r="CN433" s="22"/>
      <c r="CO433" s="20"/>
      <c r="CP433" s="22"/>
      <c r="CQ433" s="20"/>
      <c r="CR433" s="22"/>
      <c r="CS433" s="20"/>
      <c r="CT433" s="22"/>
      <c r="CU433" s="20"/>
      <c r="CV433" s="22"/>
      <c r="CW433" s="20"/>
      <c r="CX433" s="22"/>
      <c r="CY433" s="20"/>
      <c r="CZ433" s="22"/>
      <c r="DA433" s="20"/>
      <c r="DB433" s="22"/>
      <c r="DC433" s="20"/>
      <c r="DD433" s="22"/>
      <c r="DE433" s="20"/>
      <c r="DF433" s="22"/>
      <c r="DG433" s="20"/>
      <c r="DH433" s="22"/>
      <c r="DI433" s="20"/>
      <c r="DJ433" s="22"/>
      <c r="DK433" s="20"/>
      <c r="DL433" s="22"/>
      <c r="DM433" s="20"/>
      <c r="DN433" s="22"/>
      <c r="DO433" s="20"/>
      <c r="DP433" s="22"/>
      <c r="DQ433" s="20"/>
      <c r="DR433" s="22"/>
      <c r="DS433" s="20"/>
      <c r="DT433" s="22"/>
      <c r="DU433" s="20"/>
      <c r="DV433" s="22"/>
      <c r="DW433" s="20"/>
      <c r="DX433" s="22"/>
      <c r="DY433" s="20"/>
      <c r="DZ433" s="22"/>
      <c r="EA433" s="23">
        <f t="shared" si="99"/>
        <v>0</v>
      </c>
      <c r="EB433" s="21">
        <f t="shared" si="95"/>
        <v>0</v>
      </c>
      <c r="EC433" s="193" t="e">
        <f t="shared" si="96"/>
        <v>#REF!</v>
      </c>
      <c r="ED433" s="193">
        <f t="shared" si="97"/>
        <v>0</v>
      </c>
      <c r="EE433" s="194">
        <f t="shared" si="100"/>
        <v>400</v>
      </c>
      <c r="EG433" s="13" t="s">
        <v>1181</v>
      </c>
      <c r="EH433" s="13" t="s">
        <v>1182</v>
      </c>
      <c r="EI433" s="13" t="s">
        <v>397</v>
      </c>
      <c r="EJ433" s="13">
        <v>400</v>
      </c>
      <c r="EK433" s="13">
        <v>639546.93000000005</v>
      </c>
    </row>
    <row r="434" spans="1:141">
      <c r="A434" s="196" t="str">
        <f t="shared" si="93"/>
        <v>15.9</v>
      </c>
      <c r="B434" s="253" t="str">
        <f t="shared" si="93"/>
        <v>ESPEJO INCOLORO 4 MM BISELADO Y PULIDO INCLUYE INSTALACIÓN</v>
      </c>
      <c r="C434" s="196" t="str">
        <f t="shared" si="93"/>
        <v>M2</v>
      </c>
      <c r="D434" s="196">
        <f t="shared" si="93"/>
        <v>30</v>
      </c>
      <c r="E434" s="196">
        <f t="shared" si="93"/>
        <v>111115.62</v>
      </c>
      <c r="F434" s="197">
        <f t="shared" si="98"/>
        <v>3333468.5999999996</v>
      </c>
      <c r="G434" s="20"/>
      <c r="H434" s="21">
        <f t="shared" si="101"/>
        <v>0</v>
      </c>
      <c r="I434" s="20"/>
      <c r="J434" s="21">
        <f t="shared" si="102"/>
        <v>0</v>
      </c>
      <c r="K434" s="20"/>
      <c r="L434" s="21">
        <f t="shared" si="103"/>
        <v>0</v>
      </c>
      <c r="M434" s="20"/>
      <c r="N434" s="33">
        <f t="shared" si="106"/>
        <v>0</v>
      </c>
      <c r="O434" s="20"/>
      <c r="P434" s="22"/>
      <c r="Q434" s="20"/>
      <c r="R434" s="22"/>
      <c r="S434" s="20"/>
      <c r="T434" s="22"/>
      <c r="U434" s="20"/>
      <c r="V434" s="22"/>
      <c r="W434" s="20"/>
      <c r="X434" s="22"/>
      <c r="Y434" s="20"/>
      <c r="Z434" s="22"/>
      <c r="AA434" s="20"/>
      <c r="AB434" s="22"/>
      <c r="AC434" s="20"/>
      <c r="AD434" s="22"/>
      <c r="AE434" s="20"/>
      <c r="AF434" s="22"/>
      <c r="AG434" s="20"/>
      <c r="AH434" s="22"/>
      <c r="AI434" s="20"/>
      <c r="AJ434" s="22"/>
      <c r="AK434" s="20"/>
      <c r="AL434" s="22"/>
      <c r="AM434" s="20"/>
      <c r="AN434" s="22"/>
      <c r="AO434" s="20"/>
      <c r="AP434" s="22"/>
      <c r="AQ434" s="20"/>
      <c r="AR434" s="22"/>
      <c r="AS434" s="20"/>
      <c r="AT434" s="22"/>
      <c r="AU434" s="20"/>
      <c r="AV434" s="22"/>
      <c r="AW434" s="20"/>
      <c r="AX434" s="22"/>
      <c r="AY434" s="20"/>
      <c r="AZ434" s="22"/>
      <c r="BA434" s="20"/>
      <c r="BB434" s="22"/>
      <c r="BC434" s="20"/>
      <c r="BD434" s="22"/>
      <c r="BE434" s="20"/>
      <c r="BF434" s="22"/>
      <c r="BG434" s="83"/>
      <c r="BH434" s="84"/>
      <c r="BI434" s="20"/>
      <c r="BJ434" s="95"/>
      <c r="BK434" s="20">
        <v>0</v>
      </c>
      <c r="BL434" s="21">
        <f t="shared" si="104"/>
        <v>0</v>
      </c>
      <c r="BM434" s="20"/>
      <c r="BN434" s="95">
        <f t="shared" si="94"/>
        <v>0</v>
      </c>
      <c r="BO434" s="20"/>
      <c r="BP434" s="21">
        <f t="shared" si="105"/>
        <v>0</v>
      </c>
      <c r="BQ434" s="20"/>
      <c r="BR434" s="22"/>
      <c r="BS434" s="20"/>
      <c r="BT434" s="22"/>
      <c r="BU434" s="20"/>
      <c r="BV434" s="22"/>
      <c r="BW434" s="20"/>
      <c r="BX434" s="22"/>
      <c r="BY434" s="20"/>
      <c r="BZ434" s="172"/>
      <c r="CA434" s="20"/>
      <c r="CB434" s="164"/>
      <c r="CC434" s="20"/>
      <c r="CD434" s="178"/>
      <c r="CE434" s="20"/>
      <c r="CF434" s="95"/>
      <c r="CG434" s="20"/>
      <c r="CH434" s="95"/>
      <c r="CI434" s="20"/>
      <c r="CJ434" s="22"/>
      <c r="CK434" s="20"/>
      <c r="CL434" s="22"/>
      <c r="CM434" s="20"/>
      <c r="CN434" s="22"/>
      <c r="CO434" s="20"/>
      <c r="CP434" s="22"/>
      <c r="CQ434" s="20"/>
      <c r="CR434" s="22"/>
      <c r="CS434" s="20"/>
      <c r="CT434" s="22"/>
      <c r="CU434" s="20"/>
      <c r="CV434" s="22"/>
      <c r="CW434" s="20"/>
      <c r="CX434" s="22"/>
      <c r="CY434" s="20"/>
      <c r="CZ434" s="22"/>
      <c r="DA434" s="20"/>
      <c r="DB434" s="22"/>
      <c r="DC434" s="20"/>
      <c r="DD434" s="22"/>
      <c r="DE434" s="20"/>
      <c r="DF434" s="22"/>
      <c r="DG434" s="20"/>
      <c r="DH434" s="22"/>
      <c r="DI434" s="20"/>
      <c r="DJ434" s="22"/>
      <c r="DK434" s="20"/>
      <c r="DL434" s="22"/>
      <c r="DM434" s="20"/>
      <c r="DN434" s="22"/>
      <c r="DO434" s="20"/>
      <c r="DP434" s="22"/>
      <c r="DQ434" s="20"/>
      <c r="DR434" s="22"/>
      <c r="DS434" s="20"/>
      <c r="DT434" s="22"/>
      <c r="DU434" s="20"/>
      <c r="DV434" s="22"/>
      <c r="DW434" s="20"/>
      <c r="DX434" s="22"/>
      <c r="DY434" s="20"/>
      <c r="DZ434" s="22"/>
      <c r="EA434" s="23">
        <f t="shared" si="99"/>
        <v>0</v>
      </c>
      <c r="EB434" s="21">
        <f t="shared" si="95"/>
        <v>0</v>
      </c>
      <c r="EC434" s="193" t="e">
        <f t="shared" si="96"/>
        <v>#REF!</v>
      </c>
      <c r="ED434" s="193">
        <f t="shared" si="97"/>
        <v>0</v>
      </c>
      <c r="EE434" s="194">
        <f t="shared" si="100"/>
        <v>30</v>
      </c>
      <c r="EG434" s="13" t="s">
        <v>1183</v>
      </c>
      <c r="EH434" s="13" t="s">
        <v>1184</v>
      </c>
      <c r="EI434" s="13" t="s">
        <v>397</v>
      </c>
      <c r="EJ434" s="13">
        <v>30</v>
      </c>
      <c r="EK434" s="13">
        <v>111115.62</v>
      </c>
    </row>
    <row r="435" spans="1:141" ht="15" customHeight="1">
      <c r="A435" s="191" t="str">
        <f t="shared" si="93"/>
        <v>16.0</v>
      </c>
      <c r="B435" s="252" t="str">
        <f t="shared" si="93"/>
        <v>PISOS  Y BASES</v>
      </c>
      <c r="C435" s="191">
        <f t="shared" si="93"/>
        <v>0</v>
      </c>
      <c r="D435" s="191">
        <f t="shared" si="93"/>
        <v>0</v>
      </c>
      <c r="E435" s="191">
        <f t="shared" si="93"/>
        <v>0</v>
      </c>
      <c r="F435" s="192">
        <f>SUM(F436:F440)</f>
        <v>132907907.88</v>
      </c>
      <c r="G435" s="20"/>
      <c r="H435" s="21">
        <f t="shared" si="101"/>
        <v>0</v>
      </c>
      <c r="I435" s="20"/>
      <c r="J435" s="21">
        <f t="shared" si="102"/>
        <v>0</v>
      </c>
      <c r="K435" s="20"/>
      <c r="L435" s="21">
        <f t="shared" si="103"/>
        <v>0</v>
      </c>
      <c r="M435" s="20"/>
      <c r="N435" s="33">
        <f t="shared" si="106"/>
        <v>0</v>
      </c>
      <c r="O435" s="20"/>
      <c r="P435" s="22"/>
      <c r="Q435" s="20"/>
      <c r="R435" s="22"/>
      <c r="S435" s="20"/>
      <c r="T435" s="22"/>
      <c r="U435" s="20"/>
      <c r="V435" s="22"/>
      <c r="W435" s="20"/>
      <c r="X435" s="22"/>
      <c r="Y435" s="20"/>
      <c r="Z435" s="22"/>
      <c r="AA435" s="20"/>
      <c r="AB435" s="22"/>
      <c r="AC435" s="20"/>
      <c r="AD435" s="22"/>
      <c r="AE435" s="20"/>
      <c r="AF435" s="22"/>
      <c r="AG435" s="20"/>
      <c r="AH435" s="22"/>
      <c r="AI435" s="20"/>
      <c r="AJ435" s="22"/>
      <c r="AK435" s="20"/>
      <c r="AL435" s="22"/>
      <c r="AM435" s="20"/>
      <c r="AN435" s="22"/>
      <c r="AO435" s="20"/>
      <c r="AP435" s="22"/>
      <c r="AQ435" s="20"/>
      <c r="AR435" s="22"/>
      <c r="AS435" s="20"/>
      <c r="AT435" s="22"/>
      <c r="AU435" s="20"/>
      <c r="AV435" s="22"/>
      <c r="AW435" s="20"/>
      <c r="AX435" s="22"/>
      <c r="AY435" s="20"/>
      <c r="AZ435" s="22"/>
      <c r="BA435" s="20"/>
      <c r="BB435" s="22"/>
      <c r="BC435" s="20"/>
      <c r="BD435" s="22"/>
      <c r="BE435" s="20"/>
      <c r="BF435" s="22"/>
      <c r="BG435" s="83"/>
      <c r="BH435" s="84"/>
      <c r="BI435" s="20"/>
      <c r="BJ435" s="95"/>
      <c r="BK435" s="20">
        <v>0</v>
      </c>
      <c r="BL435" s="21">
        <f t="shared" si="104"/>
        <v>0</v>
      </c>
      <c r="BM435" s="20"/>
      <c r="BN435" s="95">
        <f t="shared" si="94"/>
        <v>0</v>
      </c>
      <c r="BO435" s="20"/>
      <c r="BP435" s="21">
        <f t="shared" si="105"/>
        <v>0</v>
      </c>
      <c r="BQ435" s="20"/>
      <c r="BR435" s="22"/>
      <c r="BS435" s="20"/>
      <c r="BT435" s="22"/>
      <c r="BU435" s="20"/>
      <c r="BV435" s="22"/>
      <c r="BW435" s="20"/>
      <c r="BX435" s="22"/>
      <c r="BY435" s="20"/>
      <c r="BZ435" s="172"/>
      <c r="CA435" s="20"/>
      <c r="CB435" s="164"/>
      <c r="CC435" s="20"/>
      <c r="CD435" s="178"/>
      <c r="CE435" s="20"/>
      <c r="CF435" s="95"/>
      <c r="CG435" s="20"/>
      <c r="CH435" s="95"/>
      <c r="CI435" s="20"/>
      <c r="CJ435" s="22"/>
      <c r="CK435" s="20"/>
      <c r="CL435" s="22"/>
      <c r="CM435" s="20"/>
      <c r="CN435" s="22"/>
      <c r="CO435" s="20"/>
      <c r="CP435" s="22"/>
      <c r="CQ435" s="20"/>
      <c r="CR435" s="22"/>
      <c r="CS435" s="20"/>
      <c r="CT435" s="22"/>
      <c r="CU435" s="20"/>
      <c r="CV435" s="22"/>
      <c r="CW435" s="20"/>
      <c r="CX435" s="22"/>
      <c r="CY435" s="20"/>
      <c r="CZ435" s="22"/>
      <c r="DA435" s="20"/>
      <c r="DB435" s="22"/>
      <c r="DC435" s="20"/>
      <c r="DD435" s="22"/>
      <c r="DE435" s="20"/>
      <c r="DF435" s="22"/>
      <c r="DG435" s="20"/>
      <c r="DH435" s="22"/>
      <c r="DI435" s="20"/>
      <c r="DJ435" s="22"/>
      <c r="DK435" s="20"/>
      <c r="DL435" s="22"/>
      <c r="DM435" s="20"/>
      <c r="DN435" s="22"/>
      <c r="DO435" s="20"/>
      <c r="DP435" s="22"/>
      <c r="DQ435" s="20"/>
      <c r="DR435" s="22"/>
      <c r="DS435" s="20"/>
      <c r="DT435" s="22"/>
      <c r="DU435" s="20"/>
      <c r="DV435" s="22"/>
      <c r="DW435" s="20"/>
      <c r="DX435" s="22"/>
      <c r="DY435" s="20"/>
      <c r="DZ435" s="22"/>
      <c r="EA435" s="23">
        <f t="shared" si="99"/>
        <v>0</v>
      </c>
      <c r="EB435" s="21">
        <f t="shared" si="95"/>
        <v>0</v>
      </c>
      <c r="EC435" s="193" t="e">
        <f t="shared" si="96"/>
        <v>#REF!</v>
      </c>
      <c r="ED435" s="193">
        <f t="shared" si="97"/>
        <v>0</v>
      </c>
      <c r="EE435" s="194">
        <f t="shared" si="100"/>
        <v>0</v>
      </c>
      <c r="EG435" s="13" t="s">
        <v>1185</v>
      </c>
      <c r="EH435" s="13" t="s">
        <v>88</v>
      </c>
    </row>
    <row r="436" spans="1:141">
      <c r="A436" s="196" t="str">
        <f t="shared" si="93"/>
        <v>16.1</v>
      </c>
      <c r="B436" s="253" t="str">
        <f t="shared" si="93"/>
        <v>ALISTADO ENDURECIDO 1:3, E=0.04</v>
      </c>
      <c r="C436" s="196" t="str">
        <f t="shared" si="93"/>
        <v>M2</v>
      </c>
      <c r="D436" s="196">
        <f t="shared" si="93"/>
        <v>2</v>
      </c>
      <c r="E436" s="196">
        <f t="shared" si="93"/>
        <v>41486.94</v>
      </c>
      <c r="F436" s="197">
        <f t="shared" si="98"/>
        <v>82973.88</v>
      </c>
      <c r="G436" s="20"/>
      <c r="H436" s="21">
        <f t="shared" si="101"/>
        <v>0</v>
      </c>
      <c r="I436" s="20"/>
      <c r="J436" s="21">
        <f t="shared" si="102"/>
        <v>0</v>
      </c>
      <c r="K436" s="20"/>
      <c r="L436" s="21">
        <f t="shared" si="103"/>
        <v>0</v>
      </c>
      <c r="M436" s="20"/>
      <c r="N436" s="33">
        <f t="shared" si="106"/>
        <v>0</v>
      </c>
      <c r="O436" s="20"/>
      <c r="P436" s="22"/>
      <c r="Q436" s="20"/>
      <c r="R436" s="22"/>
      <c r="S436" s="20"/>
      <c r="T436" s="22"/>
      <c r="U436" s="20"/>
      <c r="V436" s="22"/>
      <c r="W436" s="20"/>
      <c r="X436" s="22"/>
      <c r="Y436" s="20"/>
      <c r="Z436" s="22"/>
      <c r="AA436" s="20"/>
      <c r="AB436" s="22"/>
      <c r="AC436" s="20"/>
      <c r="AD436" s="22"/>
      <c r="AE436" s="20"/>
      <c r="AF436" s="22"/>
      <c r="AG436" s="20"/>
      <c r="AH436" s="22"/>
      <c r="AI436" s="20"/>
      <c r="AJ436" s="22"/>
      <c r="AK436" s="20"/>
      <c r="AL436" s="22"/>
      <c r="AM436" s="20"/>
      <c r="AN436" s="22"/>
      <c r="AO436" s="20"/>
      <c r="AP436" s="22"/>
      <c r="AQ436" s="20"/>
      <c r="AR436" s="22"/>
      <c r="AS436" s="20"/>
      <c r="AT436" s="22"/>
      <c r="AU436" s="20"/>
      <c r="AV436" s="22"/>
      <c r="AW436" s="20"/>
      <c r="AX436" s="22"/>
      <c r="AY436" s="20"/>
      <c r="AZ436" s="22"/>
      <c r="BA436" s="20"/>
      <c r="BB436" s="22"/>
      <c r="BC436" s="20"/>
      <c r="BD436" s="22"/>
      <c r="BE436" s="20"/>
      <c r="BF436" s="22"/>
      <c r="BG436" s="83"/>
      <c r="BH436" s="84"/>
      <c r="BI436" s="20"/>
      <c r="BJ436" s="95"/>
      <c r="BK436" s="20">
        <v>0</v>
      </c>
      <c r="BL436" s="21">
        <f t="shared" si="104"/>
        <v>0</v>
      </c>
      <c r="BM436" s="20"/>
      <c r="BN436" s="95">
        <f t="shared" si="94"/>
        <v>0</v>
      </c>
      <c r="BO436" s="20"/>
      <c r="BP436" s="21">
        <f t="shared" si="105"/>
        <v>0</v>
      </c>
      <c r="BQ436" s="20"/>
      <c r="BR436" s="22"/>
      <c r="BS436" s="20">
        <v>13.6</v>
      </c>
      <c r="BT436" s="118">
        <f>BS436*E436</f>
        <v>564222.38399999996</v>
      </c>
      <c r="BU436" s="20"/>
      <c r="BV436" s="22"/>
      <c r="BW436" s="20">
        <v>13.6</v>
      </c>
      <c r="BX436" s="118">
        <f>BW436*E436</f>
        <v>564222.38399999996</v>
      </c>
      <c r="BY436" s="20"/>
      <c r="BZ436" s="172"/>
      <c r="CA436" s="20"/>
      <c r="CB436" s="164"/>
      <c r="CC436" s="20"/>
      <c r="CD436" s="178"/>
      <c r="CE436" s="20"/>
      <c r="CF436" s="95"/>
      <c r="CG436" s="20"/>
      <c r="CH436" s="95"/>
      <c r="CI436" s="20"/>
      <c r="CJ436" s="22"/>
      <c r="CK436" s="20"/>
      <c r="CL436" s="22"/>
      <c r="CM436" s="20"/>
      <c r="CN436" s="22"/>
      <c r="CO436" s="20"/>
      <c r="CP436" s="22"/>
      <c r="CQ436" s="20"/>
      <c r="CR436" s="22"/>
      <c r="CS436" s="20"/>
      <c r="CT436" s="22"/>
      <c r="CU436" s="20"/>
      <c r="CV436" s="22"/>
      <c r="CW436" s="20"/>
      <c r="CX436" s="22"/>
      <c r="CY436" s="20"/>
      <c r="CZ436" s="22"/>
      <c r="DA436" s="20"/>
      <c r="DB436" s="22"/>
      <c r="DC436" s="20"/>
      <c r="DD436" s="22"/>
      <c r="DE436" s="20"/>
      <c r="DF436" s="22"/>
      <c r="DG436" s="20"/>
      <c r="DH436" s="22"/>
      <c r="DI436" s="20"/>
      <c r="DJ436" s="22"/>
      <c r="DK436" s="20"/>
      <c r="DL436" s="22"/>
      <c r="DM436" s="20"/>
      <c r="DN436" s="22"/>
      <c r="DO436" s="20"/>
      <c r="DP436" s="22"/>
      <c r="DQ436" s="20"/>
      <c r="DR436" s="22"/>
      <c r="DS436" s="20"/>
      <c r="DT436" s="22"/>
      <c r="DU436" s="20"/>
      <c r="DV436" s="22"/>
      <c r="DW436" s="20"/>
      <c r="DX436" s="22"/>
      <c r="DY436" s="20"/>
      <c r="DZ436" s="22"/>
      <c r="EA436" s="23">
        <f t="shared" si="99"/>
        <v>27.2</v>
      </c>
      <c r="EB436" s="21">
        <f t="shared" si="95"/>
        <v>1128444.7679999999</v>
      </c>
      <c r="EC436" s="193" t="e">
        <f t="shared" si="96"/>
        <v>#REF!</v>
      </c>
      <c r="ED436" s="193">
        <f t="shared" si="97"/>
        <v>3.1664082285224736E-5</v>
      </c>
      <c r="EE436" s="194">
        <f t="shared" si="100"/>
        <v>-25.2</v>
      </c>
      <c r="EG436" s="13" t="s">
        <v>89</v>
      </c>
      <c r="EH436" s="13" t="s">
        <v>1186</v>
      </c>
      <c r="EI436" s="13" t="s">
        <v>397</v>
      </c>
      <c r="EJ436" s="13">
        <v>2</v>
      </c>
      <c r="EK436" s="13">
        <v>41486.94</v>
      </c>
    </row>
    <row r="437" spans="1:141" ht="15" customHeight="1">
      <c r="A437" s="196" t="str">
        <f t="shared" si="93"/>
        <v>16.2</v>
      </c>
      <c r="B437" s="253" t="str">
        <f t="shared" si="93"/>
        <v>ALISTADO PISOS 1:3, E=0.04</v>
      </c>
      <c r="C437" s="196" t="str">
        <f t="shared" si="93"/>
        <v>M2</v>
      </c>
      <c r="D437" s="196">
        <f t="shared" si="93"/>
        <v>1000</v>
      </c>
      <c r="E437" s="196">
        <f t="shared" si="93"/>
        <v>27353.7</v>
      </c>
      <c r="F437" s="197">
        <f t="shared" si="98"/>
        <v>27353700</v>
      </c>
      <c r="G437" s="20"/>
      <c r="H437" s="21">
        <f t="shared" si="101"/>
        <v>0</v>
      </c>
      <c r="I437" s="20"/>
      <c r="J437" s="21">
        <f t="shared" si="102"/>
        <v>0</v>
      </c>
      <c r="K437" s="20"/>
      <c r="L437" s="21">
        <f t="shared" si="103"/>
        <v>0</v>
      </c>
      <c r="M437" s="20"/>
      <c r="N437" s="33">
        <f t="shared" si="106"/>
        <v>0</v>
      </c>
      <c r="O437" s="20"/>
      <c r="P437" s="22"/>
      <c r="Q437" s="20"/>
      <c r="R437" s="22"/>
      <c r="S437" s="20"/>
      <c r="T437" s="22"/>
      <c r="U437" s="20"/>
      <c r="V437" s="22"/>
      <c r="W437" s="20"/>
      <c r="X437" s="22"/>
      <c r="Y437" s="20"/>
      <c r="Z437" s="22"/>
      <c r="AA437" s="20"/>
      <c r="AB437" s="22"/>
      <c r="AC437" s="20"/>
      <c r="AD437" s="22"/>
      <c r="AE437" s="20"/>
      <c r="AF437" s="22"/>
      <c r="AG437" s="20"/>
      <c r="AH437" s="22"/>
      <c r="AI437" s="20"/>
      <c r="AJ437" s="22"/>
      <c r="AK437" s="20"/>
      <c r="AL437" s="22"/>
      <c r="AM437" s="20"/>
      <c r="AN437" s="22"/>
      <c r="AO437" s="20"/>
      <c r="AP437" s="22"/>
      <c r="AQ437" s="20"/>
      <c r="AR437" s="22"/>
      <c r="AS437" s="20"/>
      <c r="AT437" s="22"/>
      <c r="AU437" s="20"/>
      <c r="AV437" s="22"/>
      <c r="AW437" s="20"/>
      <c r="AX437" s="22"/>
      <c r="AY437" s="20"/>
      <c r="AZ437" s="22"/>
      <c r="BA437" s="20"/>
      <c r="BB437" s="22"/>
      <c r="BC437" s="20"/>
      <c r="BD437" s="22"/>
      <c r="BE437" s="20"/>
      <c r="BF437" s="22"/>
      <c r="BG437" s="83"/>
      <c r="BH437" s="84"/>
      <c r="BI437" s="20"/>
      <c r="BJ437" s="95"/>
      <c r="BK437" s="20">
        <v>0</v>
      </c>
      <c r="BL437" s="21">
        <f t="shared" si="104"/>
        <v>0</v>
      </c>
      <c r="BM437" s="20"/>
      <c r="BN437" s="95">
        <f t="shared" si="94"/>
        <v>0</v>
      </c>
      <c r="BO437" s="20"/>
      <c r="BP437" s="21">
        <f t="shared" si="105"/>
        <v>0</v>
      </c>
      <c r="BQ437" s="20"/>
      <c r="BR437" s="22"/>
      <c r="BS437" s="20"/>
      <c r="BT437" s="22"/>
      <c r="BU437" s="20"/>
      <c r="BV437" s="22"/>
      <c r="BW437" s="20">
        <v>13.18</v>
      </c>
      <c r="BX437" s="118">
        <f>BW437*E437</f>
        <v>360521.766</v>
      </c>
      <c r="BY437" s="20"/>
      <c r="BZ437" s="172"/>
      <c r="CA437" s="20"/>
      <c r="CB437" s="164"/>
      <c r="CC437" s="20"/>
      <c r="CD437" s="178"/>
      <c r="CE437" s="20"/>
      <c r="CF437" s="95"/>
      <c r="CG437" s="20"/>
      <c r="CH437" s="95"/>
      <c r="CI437" s="20"/>
      <c r="CJ437" s="22"/>
      <c r="CK437" s="20"/>
      <c r="CL437" s="22"/>
      <c r="CM437" s="20"/>
      <c r="CN437" s="22"/>
      <c r="CO437" s="20"/>
      <c r="CP437" s="22"/>
      <c r="CQ437" s="20"/>
      <c r="CR437" s="22"/>
      <c r="CS437" s="20"/>
      <c r="CT437" s="22"/>
      <c r="CU437" s="20"/>
      <c r="CV437" s="22"/>
      <c r="CW437" s="20"/>
      <c r="CX437" s="22"/>
      <c r="CY437" s="20"/>
      <c r="CZ437" s="22"/>
      <c r="DA437" s="20"/>
      <c r="DB437" s="22"/>
      <c r="DC437" s="20"/>
      <c r="DD437" s="22"/>
      <c r="DE437" s="20"/>
      <c r="DF437" s="22"/>
      <c r="DG437" s="20"/>
      <c r="DH437" s="22"/>
      <c r="DI437" s="20"/>
      <c r="DJ437" s="22"/>
      <c r="DK437" s="20"/>
      <c r="DL437" s="22"/>
      <c r="DM437" s="20"/>
      <c r="DN437" s="22"/>
      <c r="DO437" s="20"/>
      <c r="DP437" s="22"/>
      <c r="DQ437" s="20"/>
      <c r="DR437" s="22"/>
      <c r="DS437" s="20"/>
      <c r="DT437" s="22"/>
      <c r="DU437" s="20"/>
      <c r="DV437" s="22"/>
      <c r="DW437" s="20"/>
      <c r="DX437" s="22"/>
      <c r="DY437" s="20"/>
      <c r="DZ437" s="22"/>
      <c r="EA437" s="23">
        <f t="shared" si="99"/>
        <v>13.18</v>
      </c>
      <c r="EB437" s="21">
        <f t="shared" si="95"/>
        <v>360521.766</v>
      </c>
      <c r="EC437" s="193" t="e">
        <f t="shared" si="96"/>
        <v>#REF!</v>
      </c>
      <c r="ED437" s="193">
        <f t="shared" si="97"/>
        <v>1.0116215864486633E-5</v>
      </c>
      <c r="EE437" s="194">
        <f t="shared" si="100"/>
        <v>986.82</v>
      </c>
      <c r="EG437" s="13" t="s">
        <v>90</v>
      </c>
      <c r="EH437" s="13" t="s">
        <v>1187</v>
      </c>
      <c r="EI437" s="13" t="s">
        <v>397</v>
      </c>
      <c r="EJ437" s="13">
        <v>1000</v>
      </c>
      <c r="EK437" s="13">
        <v>27353.7</v>
      </c>
    </row>
    <row r="438" spans="1:141">
      <c r="A438" s="196" t="str">
        <f t="shared" si="93"/>
        <v>16.3</v>
      </c>
      <c r="B438" s="253" t="str">
        <f t="shared" si="93"/>
        <v>PLACA BASE CONTRAPISO EN CONCRETO 0.10 3000 PSI</v>
      </c>
      <c r="C438" s="196" t="str">
        <f t="shared" si="93"/>
        <v>M2</v>
      </c>
      <c r="D438" s="196">
        <f t="shared" si="93"/>
        <v>1000</v>
      </c>
      <c r="E438" s="196">
        <f t="shared" si="93"/>
        <v>60687.99</v>
      </c>
      <c r="F438" s="197">
        <f t="shared" si="98"/>
        <v>60687990</v>
      </c>
      <c r="G438" s="20"/>
      <c r="H438" s="21">
        <f t="shared" si="101"/>
        <v>0</v>
      </c>
      <c r="I438" s="20"/>
      <c r="J438" s="21">
        <f t="shared" si="102"/>
        <v>0</v>
      </c>
      <c r="K438" s="20"/>
      <c r="L438" s="21">
        <f t="shared" si="103"/>
        <v>0</v>
      </c>
      <c r="M438" s="20"/>
      <c r="N438" s="33">
        <f t="shared" si="106"/>
        <v>0</v>
      </c>
      <c r="O438" s="20"/>
      <c r="P438" s="22"/>
      <c r="Q438" s="20"/>
      <c r="R438" s="22"/>
      <c r="S438" s="20"/>
      <c r="T438" s="22"/>
      <c r="U438" s="20"/>
      <c r="V438" s="22"/>
      <c r="W438" s="20"/>
      <c r="X438" s="22"/>
      <c r="Y438" s="20"/>
      <c r="Z438" s="22"/>
      <c r="AA438" s="20"/>
      <c r="AB438" s="22"/>
      <c r="AC438" s="20"/>
      <c r="AD438" s="22"/>
      <c r="AE438" s="20"/>
      <c r="AF438" s="22"/>
      <c r="AG438" s="20"/>
      <c r="AH438" s="22"/>
      <c r="AI438" s="20"/>
      <c r="AJ438" s="22"/>
      <c r="AK438" s="20"/>
      <c r="AL438" s="22"/>
      <c r="AM438" s="20"/>
      <c r="AN438" s="22"/>
      <c r="AO438" s="20"/>
      <c r="AP438" s="22"/>
      <c r="AQ438" s="20"/>
      <c r="AR438" s="22"/>
      <c r="AS438" s="20"/>
      <c r="AT438" s="22"/>
      <c r="AU438" s="20"/>
      <c r="AV438" s="22"/>
      <c r="AW438" s="20"/>
      <c r="AX438" s="22"/>
      <c r="AY438" s="20"/>
      <c r="AZ438" s="22"/>
      <c r="BA438" s="20"/>
      <c r="BB438" s="22"/>
      <c r="BC438" s="20"/>
      <c r="BD438" s="22"/>
      <c r="BE438" s="20"/>
      <c r="BF438" s="22"/>
      <c r="BG438" s="83"/>
      <c r="BH438" s="84"/>
      <c r="BI438" s="20"/>
      <c r="BJ438" s="95"/>
      <c r="BK438" s="20">
        <v>0</v>
      </c>
      <c r="BL438" s="21">
        <f t="shared" si="104"/>
        <v>0</v>
      </c>
      <c r="BM438" s="20"/>
      <c r="BN438" s="95">
        <f t="shared" si="94"/>
        <v>0</v>
      </c>
      <c r="BO438" s="20"/>
      <c r="BP438" s="21">
        <f t="shared" si="105"/>
        <v>0</v>
      </c>
      <c r="BQ438" s="20"/>
      <c r="BR438" s="22"/>
      <c r="BS438" s="20"/>
      <c r="BT438" s="22"/>
      <c r="BU438" s="20"/>
      <c r="BV438" s="22"/>
      <c r="BW438" s="20"/>
      <c r="BX438" s="22"/>
      <c r="BY438" s="20"/>
      <c r="BZ438" s="172"/>
      <c r="CA438" s="20"/>
      <c r="CB438" s="164"/>
      <c r="CC438" s="20"/>
      <c r="CD438" s="178"/>
      <c r="CE438" s="20"/>
      <c r="CF438" s="95"/>
      <c r="CG438" s="20"/>
      <c r="CH438" s="95"/>
      <c r="CI438" s="20"/>
      <c r="CJ438" s="22"/>
      <c r="CK438" s="20"/>
      <c r="CL438" s="22"/>
      <c r="CM438" s="20"/>
      <c r="CN438" s="22"/>
      <c r="CO438" s="20"/>
      <c r="CP438" s="22"/>
      <c r="CQ438" s="20"/>
      <c r="CR438" s="22"/>
      <c r="CS438" s="20"/>
      <c r="CT438" s="22"/>
      <c r="CU438" s="20"/>
      <c r="CV438" s="22"/>
      <c r="CW438" s="20"/>
      <c r="CX438" s="22"/>
      <c r="CY438" s="20"/>
      <c r="CZ438" s="22"/>
      <c r="DA438" s="20"/>
      <c r="DB438" s="22"/>
      <c r="DC438" s="20"/>
      <c r="DD438" s="22"/>
      <c r="DE438" s="20"/>
      <c r="DF438" s="22"/>
      <c r="DG438" s="20"/>
      <c r="DH438" s="22"/>
      <c r="DI438" s="20"/>
      <c r="DJ438" s="22"/>
      <c r="DK438" s="20"/>
      <c r="DL438" s="22"/>
      <c r="DM438" s="20"/>
      <c r="DN438" s="22"/>
      <c r="DO438" s="20"/>
      <c r="DP438" s="22"/>
      <c r="DQ438" s="20"/>
      <c r="DR438" s="22"/>
      <c r="DS438" s="20"/>
      <c r="DT438" s="22"/>
      <c r="DU438" s="20"/>
      <c r="DV438" s="22"/>
      <c r="DW438" s="20"/>
      <c r="DX438" s="22"/>
      <c r="DY438" s="20"/>
      <c r="DZ438" s="22"/>
      <c r="EA438" s="23">
        <f t="shared" si="99"/>
        <v>0</v>
      </c>
      <c r="EB438" s="21">
        <f t="shared" si="95"/>
        <v>0</v>
      </c>
      <c r="EC438" s="193" t="e">
        <f t="shared" si="96"/>
        <v>#REF!</v>
      </c>
      <c r="ED438" s="193">
        <f t="shared" si="97"/>
        <v>0</v>
      </c>
      <c r="EE438" s="194">
        <f t="shared" si="100"/>
        <v>1000</v>
      </c>
      <c r="EG438" s="13" t="s">
        <v>1188</v>
      </c>
      <c r="EH438" s="13" t="s">
        <v>1189</v>
      </c>
      <c r="EI438" s="13" t="s">
        <v>397</v>
      </c>
      <c r="EJ438" s="13">
        <v>1000</v>
      </c>
      <c r="EK438" s="13">
        <v>60687.99</v>
      </c>
    </row>
    <row r="439" spans="1:141" ht="15" customHeight="1">
      <c r="A439" s="196" t="str">
        <f t="shared" si="93"/>
        <v>16.4</v>
      </c>
      <c r="B439" s="253" t="str">
        <f t="shared" si="93"/>
        <v>SUMINISTRO E INSTALACION DE ADOQUIN PEATONAL COLOR OCRE EN CONCRETO 20X10X6 CMS(INCLUYE CAPA DE ARENA E=5CMS)</v>
      </c>
      <c r="C439" s="196" t="str">
        <f t="shared" si="93"/>
        <v>M2</v>
      </c>
      <c r="D439" s="196">
        <f t="shared" si="93"/>
        <v>400</v>
      </c>
      <c r="E439" s="196">
        <f t="shared" si="93"/>
        <v>73269.899999999994</v>
      </c>
      <c r="F439" s="197">
        <f t="shared" si="98"/>
        <v>29307959.999999996</v>
      </c>
      <c r="G439" s="20"/>
      <c r="H439" s="21">
        <f t="shared" si="101"/>
        <v>0</v>
      </c>
      <c r="I439" s="20"/>
      <c r="J439" s="21">
        <f t="shared" si="102"/>
        <v>0</v>
      </c>
      <c r="K439" s="20"/>
      <c r="L439" s="21">
        <f t="shared" si="103"/>
        <v>0</v>
      </c>
      <c r="M439" s="20"/>
      <c r="N439" s="33">
        <f t="shared" si="106"/>
        <v>0</v>
      </c>
      <c r="O439" s="20"/>
      <c r="P439" s="22"/>
      <c r="Q439" s="20"/>
      <c r="R439" s="22"/>
      <c r="S439" s="20"/>
      <c r="T439" s="22"/>
      <c r="U439" s="20"/>
      <c r="V439" s="22"/>
      <c r="W439" s="20"/>
      <c r="X439" s="22"/>
      <c r="Y439" s="20"/>
      <c r="Z439" s="22"/>
      <c r="AA439" s="20"/>
      <c r="AB439" s="22"/>
      <c r="AC439" s="20"/>
      <c r="AD439" s="22"/>
      <c r="AE439" s="20"/>
      <c r="AF439" s="22"/>
      <c r="AG439" s="20"/>
      <c r="AH439" s="22"/>
      <c r="AI439" s="20"/>
      <c r="AJ439" s="22"/>
      <c r="AK439" s="20"/>
      <c r="AL439" s="22"/>
      <c r="AM439" s="20"/>
      <c r="AN439" s="22"/>
      <c r="AO439" s="20"/>
      <c r="AP439" s="22"/>
      <c r="AQ439" s="20"/>
      <c r="AR439" s="22"/>
      <c r="AS439" s="20"/>
      <c r="AT439" s="22"/>
      <c r="AU439" s="20"/>
      <c r="AV439" s="22"/>
      <c r="AW439" s="20"/>
      <c r="AX439" s="22"/>
      <c r="AY439" s="20"/>
      <c r="AZ439" s="22"/>
      <c r="BA439" s="20"/>
      <c r="BB439" s="22"/>
      <c r="BC439" s="20"/>
      <c r="BD439" s="22"/>
      <c r="BE439" s="20"/>
      <c r="BF439" s="22"/>
      <c r="BG439" s="83"/>
      <c r="BH439" s="84"/>
      <c r="BI439" s="20"/>
      <c r="BJ439" s="95"/>
      <c r="BK439" s="20">
        <v>0</v>
      </c>
      <c r="BL439" s="21">
        <f t="shared" si="104"/>
        <v>0</v>
      </c>
      <c r="BM439" s="20"/>
      <c r="BN439" s="95">
        <f t="shared" si="94"/>
        <v>0</v>
      </c>
      <c r="BO439" s="20"/>
      <c r="BP439" s="21">
        <f t="shared" si="105"/>
        <v>0</v>
      </c>
      <c r="BQ439" s="20"/>
      <c r="BR439" s="22"/>
      <c r="BS439" s="20"/>
      <c r="BT439" s="22"/>
      <c r="BU439" s="20"/>
      <c r="BV439" s="22"/>
      <c r="BW439" s="20"/>
      <c r="BX439" s="22"/>
      <c r="BY439" s="20"/>
      <c r="BZ439" s="172"/>
      <c r="CA439" s="20"/>
      <c r="CB439" s="164"/>
      <c r="CC439" s="20"/>
      <c r="CD439" s="178"/>
      <c r="CE439" s="20"/>
      <c r="CF439" s="95"/>
      <c r="CG439" s="20"/>
      <c r="CH439" s="95"/>
      <c r="CI439" s="20"/>
      <c r="CJ439" s="22"/>
      <c r="CK439" s="20"/>
      <c r="CL439" s="22"/>
      <c r="CM439" s="20"/>
      <c r="CN439" s="22"/>
      <c r="CO439" s="20"/>
      <c r="CP439" s="22"/>
      <c r="CQ439" s="20"/>
      <c r="CR439" s="22"/>
      <c r="CS439" s="20"/>
      <c r="CT439" s="22"/>
      <c r="CU439" s="20"/>
      <c r="CV439" s="22"/>
      <c r="CW439" s="20"/>
      <c r="CX439" s="22"/>
      <c r="CY439" s="20"/>
      <c r="CZ439" s="22"/>
      <c r="DA439" s="20"/>
      <c r="DB439" s="22"/>
      <c r="DC439" s="20"/>
      <c r="DD439" s="22"/>
      <c r="DE439" s="20"/>
      <c r="DF439" s="22"/>
      <c r="DG439" s="20"/>
      <c r="DH439" s="22"/>
      <c r="DI439" s="20"/>
      <c r="DJ439" s="22"/>
      <c r="DK439" s="20"/>
      <c r="DL439" s="22"/>
      <c r="DM439" s="20"/>
      <c r="DN439" s="22"/>
      <c r="DO439" s="20"/>
      <c r="DP439" s="22"/>
      <c r="DQ439" s="20"/>
      <c r="DR439" s="22"/>
      <c r="DS439" s="20"/>
      <c r="DT439" s="22"/>
      <c r="DU439" s="20"/>
      <c r="DV439" s="22"/>
      <c r="DW439" s="20"/>
      <c r="DX439" s="22"/>
      <c r="DY439" s="20"/>
      <c r="DZ439" s="22"/>
      <c r="EA439" s="23">
        <f t="shared" si="99"/>
        <v>0</v>
      </c>
      <c r="EB439" s="21">
        <f t="shared" si="95"/>
        <v>0</v>
      </c>
      <c r="EC439" s="193" t="e">
        <f t="shared" si="96"/>
        <v>#REF!</v>
      </c>
      <c r="ED439" s="193">
        <f t="shared" si="97"/>
        <v>0</v>
      </c>
      <c r="EE439" s="194">
        <f t="shared" si="100"/>
        <v>400</v>
      </c>
      <c r="EG439" s="13" t="s">
        <v>1190</v>
      </c>
      <c r="EH439" s="13" t="s">
        <v>1191</v>
      </c>
      <c r="EI439" s="13" t="s">
        <v>397</v>
      </c>
      <c r="EJ439" s="13">
        <v>400</v>
      </c>
      <c r="EK439" s="13">
        <v>73269.899999999994</v>
      </c>
    </row>
    <row r="440" spans="1:141" ht="15" customHeight="1">
      <c r="A440" s="196" t="str">
        <f t="shared" ref="A440:E490" si="107">EG440</f>
        <v>16.5</v>
      </c>
      <c r="B440" s="253" t="str">
        <f t="shared" si="107"/>
        <v>SUMINISTRO E INSTALACION DE SARDINEL PREFABRICADO A-10 (20X50X80)INCLUYE EXCAVACION</v>
      </c>
      <c r="C440" s="196" t="str">
        <f t="shared" si="107"/>
        <v>ML</v>
      </c>
      <c r="D440" s="196">
        <f t="shared" si="107"/>
        <v>200</v>
      </c>
      <c r="E440" s="196">
        <f t="shared" si="107"/>
        <v>77376.42</v>
      </c>
      <c r="F440" s="197">
        <f t="shared" si="98"/>
        <v>15475284</v>
      </c>
      <c r="G440" s="20"/>
      <c r="H440" s="21">
        <f t="shared" si="101"/>
        <v>0</v>
      </c>
      <c r="I440" s="20"/>
      <c r="J440" s="21">
        <f t="shared" si="102"/>
        <v>0</v>
      </c>
      <c r="K440" s="20"/>
      <c r="L440" s="21">
        <f t="shared" si="103"/>
        <v>0</v>
      </c>
      <c r="M440" s="20"/>
      <c r="N440" s="33">
        <f t="shared" si="106"/>
        <v>0</v>
      </c>
      <c r="O440" s="20"/>
      <c r="P440" s="22"/>
      <c r="Q440" s="20"/>
      <c r="R440" s="22"/>
      <c r="S440" s="20"/>
      <c r="T440" s="22"/>
      <c r="U440" s="20"/>
      <c r="V440" s="22"/>
      <c r="W440" s="20"/>
      <c r="X440" s="22"/>
      <c r="Y440" s="20"/>
      <c r="Z440" s="22"/>
      <c r="AA440" s="20"/>
      <c r="AB440" s="22"/>
      <c r="AC440" s="20"/>
      <c r="AD440" s="22"/>
      <c r="AE440" s="20"/>
      <c r="AF440" s="22"/>
      <c r="AG440" s="20"/>
      <c r="AH440" s="22"/>
      <c r="AI440" s="20"/>
      <c r="AJ440" s="22"/>
      <c r="AK440" s="20"/>
      <c r="AL440" s="22"/>
      <c r="AM440" s="20"/>
      <c r="AN440" s="22"/>
      <c r="AO440" s="20"/>
      <c r="AP440" s="22"/>
      <c r="AQ440" s="20"/>
      <c r="AR440" s="22"/>
      <c r="AS440" s="20"/>
      <c r="AT440" s="22"/>
      <c r="AU440" s="20"/>
      <c r="AV440" s="22"/>
      <c r="AW440" s="20"/>
      <c r="AX440" s="22"/>
      <c r="AY440" s="20"/>
      <c r="AZ440" s="22"/>
      <c r="BA440" s="20"/>
      <c r="BB440" s="22"/>
      <c r="BC440" s="20"/>
      <c r="BD440" s="22"/>
      <c r="BE440" s="20"/>
      <c r="BF440" s="22"/>
      <c r="BG440" s="83"/>
      <c r="BH440" s="84"/>
      <c r="BI440" s="20"/>
      <c r="BJ440" s="95"/>
      <c r="BK440" s="20">
        <v>0</v>
      </c>
      <c r="BL440" s="21">
        <f t="shared" si="104"/>
        <v>0</v>
      </c>
      <c r="BM440" s="20"/>
      <c r="BN440" s="95">
        <f t="shared" si="94"/>
        <v>0</v>
      </c>
      <c r="BO440" s="20"/>
      <c r="BP440" s="21">
        <f t="shared" si="105"/>
        <v>0</v>
      </c>
      <c r="BQ440" s="20"/>
      <c r="BR440" s="22"/>
      <c r="BS440" s="20"/>
      <c r="BT440" s="22"/>
      <c r="BU440" s="20"/>
      <c r="BV440" s="22"/>
      <c r="BW440" s="20"/>
      <c r="BX440" s="22"/>
      <c r="BY440" s="20"/>
      <c r="BZ440" s="172"/>
      <c r="CA440" s="20"/>
      <c r="CB440" s="164"/>
      <c r="CC440" s="20"/>
      <c r="CD440" s="178"/>
      <c r="CE440" s="20"/>
      <c r="CF440" s="95"/>
      <c r="CG440" s="20"/>
      <c r="CH440" s="95"/>
      <c r="CI440" s="20"/>
      <c r="CJ440" s="22"/>
      <c r="CK440" s="20"/>
      <c r="CL440" s="22"/>
      <c r="CM440" s="20"/>
      <c r="CN440" s="22"/>
      <c r="CO440" s="20"/>
      <c r="CP440" s="22"/>
      <c r="CQ440" s="20"/>
      <c r="CR440" s="22"/>
      <c r="CS440" s="20"/>
      <c r="CT440" s="22"/>
      <c r="CU440" s="20"/>
      <c r="CV440" s="22"/>
      <c r="CW440" s="20"/>
      <c r="CX440" s="22"/>
      <c r="CY440" s="20"/>
      <c r="CZ440" s="22"/>
      <c r="DA440" s="20"/>
      <c r="DB440" s="22"/>
      <c r="DC440" s="20"/>
      <c r="DD440" s="22"/>
      <c r="DE440" s="20"/>
      <c r="DF440" s="22"/>
      <c r="DG440" s="20"/>
      <c r="DH440" s="22"/>
      <c r="DI440" s="20"/>
      <c r="DJ440" s="22"/>
      <c r="DK440" s="20"/>
      <c r="DL440" s="22"/>
      <c r="DM440" s="20"/>
      <c r="DN440" s="22"/>
      <c r="DO440" s="20"/>
      <c r="DP440" s="22"/>
      <c r="DQ440" s="20"/>
      <c r="DR440" s="22"/>
      <c r="DS440" s="20"/>
      <c r="DT440" s="22"/>
      <c r="DU440" s="20"/>
      <c r="DV440" s="22"/>
      <c r="DW440" s="20"/>
      <c r="DX440" s="22"/>
      <c r="DY440" s="20"/>
      <c r="DZ440" s="22"/>
      <c r="EA440" s="23">
        <f t="shared" si="99"/>
        <v>0</v>
      </c>
      <c r="EB440" s="21">
        <f t="shared" si="95"/>
        <v>0</v>
      </c>
      <c r="EC440" s="193" t="e">
        <f t="shared" si="96"/>
        <v>#REF!</v>
      </c>
      <c r="ED440" s="193">
        <f t="shared" si="97"/>
        <v>0</v>
      </c>
      <c r="EE440" s="194">
        <f t="shared" si="100"/>
        <v>200</v>
      </c>
      <c r="EG440" s="13" t="s">
        <v>1192</v>
      </c>
      <c r="EH440" s="13" t="s">
        <v>1193</v>
      </c>
      <c r="EI440" s="13" t="s">
        <v>392</v>
      </c>
      <c r="EJ440" s="13">
        <v>200</v>
      </c>
      <c r="EK440" s="13">
        <v>77376.42</v>
      </c>
    </row>
    <row r="441" spans="1:141" ht="15" customHeight="1">
      <c r="A441" s="191" t="str">
        <f t="shared" si="107"/>
        <v>17.0</v>
      </c>
      <c r="B441" s="252" t="str">
        <f t="shared" si="107"/>
        <v xml:space="preserve"> ACABADOS ENCHAPES Y ACCESORIOS</v>
      </c>
      <c r="C441" s="191">
        <f t="shared" si="107"/>
        <v>0</v>
      </c>
      <c r="D441" s="191">
        <f t="shared" si="107"/>
        <v>0</v>
      </c>
      <c r="E441" s="191">
        <f t="shared" si="107"/>
        <v>0</v>
      </c>
      <c r="F441" s="192">
        <f>SUM(F442:F453)</f>
        <v>621666726.12</v>
      </c>
      <c r="G441" s="20"/>
      <c r="H441" s="21">
        <f t="shared" si="101"/>
        <v>0</v>
      </c>
      <c r="I441" s="20"/>
      <c r="J441" s="21">
        <f t="shared" si="102"/>
        <v>0</v>
      </c>
      <c r="K441" s="20"/>
      <c r="L441" s="21">
        <f t="shared" si="103"/>
        <v>0</v>
      </c>
      <c r="M441" s="20"/>
      <c r="N441" s="33">
        <f t="shared" si="106"/>
        <v>0</v>
      </c>
      <c r="O441" s="20"/>
      <c r="P441" s="22"/>
      <c r="Q441" s="20"/>
      <c r="R441" s="22"/>
      <c r="S441" s="20"/>
      <c r="T441" s="22"/>
      <c r="U441" s="20"/>
      <c r="V441" s="22"/>
      <c r="W441" s="20"/>
      <c r="X441" s="22"/>
      <c r="Y441" s="20"/>
      <c r="Z441" s="22"/>
      <c r="AA441" s="20"/>
      <c r="AB441" s="22"/>
      <c r="AC441" s="20"/>
      <c r="AD441" s="22"/>
      <c r="AE441" s="20"/>
      <c r="AF441" s="22"/>
      <c r="AG441" s="20"/>
      <c r="AH441" s="22"/>
      <c r="AI441" s="20"/>
      <c r="AJ441" s="22"/>
      <c r="AK441" s="20"/>
      <c r="AL441" s="22"/>
      <c r="AM441" s="20"/>
      <c r="AN441" s="22"/>
      <c r="AO441" s="20"/>
      <c r="AP441" s="22"/>
      <c r="AQ441" s="20"/>
      <c r="AR441" s="22"/>
      <c r="AS441" s="20"/>
      <c r="AT441" s="22"/>
      <c r="AU441" s="20"/>
      <c r="AV441" s="22"/>
      <c r="AW441" s="20"/>
      <c r="AX441" s="22"/>
      <c r="AY441" s="20"/>
      <c r="AZ441" s="22"/>
      <c r="BA441" s="20"/>
      <c r="BB441" s="22"/>
      <c r="BC441" s="20"/>
      <c r="BD441" s="22"/>
      <c r="BE441" s="20"/>
      <c r="BF441" s="22"/>
      <c r="BG441" s="83"/>
      <c r="BH441" s="84"/>
      <c r="BI441" s="20"/>
      <c r="BJ441" s="95"/>
      <c r="BK441" s="20">
        <v>0</v>
      </c>
      <c r="BL441" s="21">
        <f t="shared" si="104"/>
        <v>0</v>
      </c>
      <c r="BM441" s="20"/>
      <c r="BN441" s="95">
        <f t="shared" si="94"/>
        <v>0</v>
      </c>
      <c r="BO441" s="20"/>
      <c r="BP441" s="21">
        <f t="shared" si="105"/>
        <v>0</v>
      </c>
      <c r="BQ441" s="20"/>
      <c r="BR441" s="22"/>
      <c r="BS441" s="20"/>
      <c r="BT441" s="22"/>
      <c r="BU441" s="20"/>
      <c r="BV441" s="22"/>
      <c r="BW441" s="20"/>
      <c r="BX441" s="22"/>
      <c r="BY441" s="20"/>
      <c r="BZ441" s="172"/>
      <c r="CA441" s="20"/>
      <c r="CB441" s="164"/>
      <c r="CC441" s="20"/>
      <c r="CD441" s="178"/>
      <c r="CE441" s="20"/>
      <c r="CF441" s="95"/>
      <c r="CG441" s="20"/>
      <c r="CH441" s="95"/>
      <c r="CI441" s="20"/>
      <c r="CJ441" s="22"/>
      <c r="CK441" s="20"/>
      <c r="CL441" s="22"/>
      <c r="CM441" s="20"/>
      <c r="CN441" s="22"/>
      <c r="CO441" s="20"/>
      <c r="CP441" s="22"/>
      <c r="CQ441" s="20"/>
      <c r="CR441" s="22"/>
      <c r="CS441" s="20"/>
      <c r="CT441" s="22"/>
      <c r="CU441" s="20"/>
      <c r="CV441" s="22"/>
      <c r="CW441" s="20"/>
      <c r="CX441" s="22"/>
      <c r="CY441" s="20"/>
      <c r="CZ441" s="22"/>
      <c r="DA441" s="20"/>
      <c r="DB441" s="22"/>
      <c r="DC441" s="20"/>
      <c r="DD441" s="22"/>
      <c r="DE441" s="20"/>
      <c r="DF441" s="22"/>
      <c r="DG441" s="20"/>
      <c r="DH441" s="22"/>
      <c r="DI441" s="20"/>
      <c r="DJ441" s="22"/>
      <c r="DK441" s="20"/>
      <c r="DL441" s="22"/>
      <c r="DM441" s="20"/>
      <c r="DN441" s="22"/>
      <c r="DO441" s="20"/>
      <c r="DP441" s="22"/>
      <c r="DQ441" s="20"/>
      <c r="DR441" s="22"/>
      <c r="DS441" s="20"/>
      <c r="DT441" s="22"/>
      <c r="DU441" s="20"/>
      <c r="DV441" s="22"/>
      <c r="DW441" s="20"/>
      <c r="DX441" s="22"/>
      <c r="DY441" s="20"/>
      <c r="DZ441" s="22"/>
      <c r="EA441" s="23">
        <f t="shared" si="99"/>
        <v>0</v>
      </c>
      <c r="EB441" s="21">
        <f t="shared" si="95"/>
        <v>0</v>
      </c>
      <c r="EC441" s="193" t="e">
        <f t="shared" si="96"/>
        <v>#REF!</v>
      </c>
      <c r="ED441" s="193">
        <f t="shared" si="97"/>
        <v>0</v>
      </c>
      <c r="EE441" s="194">
        <f t="shared" si="100"/>
        <v>0</v>
      </c>
      <c r="EG441" s="13" t="s">
        <v>1194</v>
      </c>
      <c r="EH441" s="13" t="s">
        <v>91</v>
      </c>
    </row>
    <row r="442" spans="1:141">
      <c r="A442" s="196" t="str">
        <f t="shared" si="107"/>
        <v>17.1</v>
      </c>
      <c r="B442" s="253" t="str">
        <f t="shared" si="107"/>
        <v>BALDOSA GRES PORCELÁNICO TÉCNICO (USO PÚBLICO)</v>
      </c>
      <c r="C442" s="196" t="str">
        <f t="shared" si="107"/>
        <v>M2</v>
      </c>
      <c r="D442" s="196">
        <f t="shared" si="107"/>
        <v>2539</v>
      </c>
      <c r="E442" s="196">
        <f t="shared" si="107"/>
        <v>147725.82</v>
      </c>
      <c r="F442" s="197">
        <f t="shared" si="98"/>
        <v>375075856.98000002</v>
      </c>
      <c r="G442" s="20"/>
      <c r="H442" s="21">
        <f t="shared" si="101"/>
        <v>0</v>
      </c>
      <c r="I442" s="20"/>
      <c r="J442" s="21">
        <f t="shared" si="102"/>
        <v>0</v>
      </c>
      <c r="K442" s="20"/>
      <c r="L442" s="21">
        <f t="shared" si="103"/>
        <v>0</v>
      </c>
      <c r="M442" s="20"/>
      <c r="N442" s="33">
        <f t="shared" si="106"/>
        <v>0</v>
      </c>
      <c r="O442" s="20"/>
      <c r="P442" s="22"/>
      <c r="Q442" s="20"/>
      <c r="R442" s="22"/>
      <c r="S442" s="20"/>
      <c r="T442" s="22"/>
      <c r="U442" s="20"/>
      <c r="V442" s="22"/>
      <c r="W442" s="20"/>
      <c r="X442" s="22"/>
      <c r="Y442" s="20"/>
      <c r="Z442" s="22"/>
      <c r="AA442" s="20"/>
      <c r="AB442" s="22"/>
      <c r="AC442" s="20"/>
      <c r="AD442" s="22"/>
      <c r="AE442" s="20"/>
      <c r="AF442" s="22"/>
      <c r="AG442" s="20"/>
      <c r="AH442" s="22"/>
      <c r="AI442" s="20"/>
      <c r="AJ442" s="22"/>
      <c r="AK442" s="20"/>
      <c r="AL442" s="22"/>
      <c r="AM442" s="20"/>
      <c r="AN442" s="22"/>
      <c r="AO442" s="20"/>
      <c r="AP442" s="22"/>
      <c r="AQ442" s="20"/>
      <c r="AR442" s="22"/>
      <c r="AS442" s="20"/>
      <c r="AT442" s="22"/>
      <c r="AU442" s="20"/>
      <c r="AV442" s="22"/>
      <c r="AW442" s="20"/>
      <c r="AX442" s="22"/>
      <c r="AY442" s="20"/>
      <c r="AZ442" s="22"/>
      <c r="BA442" s="20"/>
      <c r="BB442" s="22"/>
      <c r="BC442" s="20"/>
      <c r="BD442" s="22"/>
      <c r="BE442" s="20"/>
      <c r="BF442" s="22"/>
      <c r="BG442" s="83"/>
      <c r="BH442" s="84"/>
      <c r="BI442" s="20"/>
      <c r="BJ442" s="95"/>
      <c r="BK442" s="20">
        <v>0</v>
      </c>
      <c r="BL442" s="21">
        <f t="shared" si="104"/>
        <v>0</v>
      </c>
      <c r="BM442" s="20"/>
      <c r="BN442" s="95">
        <f t="shared" si="94"/>
        <v>0</v>
      </c>
      <c r="BO442" s="20"/>
      <c r="BP442" s="21">
        <f t="shared" si="105"/>
        <v>0</v>
      </c>
      <c r="BQ442" s="20"/>
      <c r="BR442" s="22"/>
      <c r="BS442" s="20"/>
      <c r="BT442" s="22"/>
      <c r="BU442" s="20"/>
      <c r="BV442" s="22"/>
      <c r="BW442" s="20"/>
      <c r="BX442" s="22"/>
      <c r="BY442" s="20"/>
      <c r="BZ442" s="172"/>
      <c r="CA442" s="20"/>
      <c r="CB442" s="164"/>
      <c r="CC442" s="20"/>
      <c r="CD442" s="178"/>
      <c r="CE442" s="20"/>
      <c r="CF442" s="95"/>
      <c r="CG442" s="20"/>
      <c r="CH442" s="95"/>
      <c r="CI442" s="20"/>
      <c r="CJ442" s="22"/>
      <c r="CK442" s="20"/>
      <c r="CL442" s="22"/>
      <c r="CM442" s="20"/>
      <c r="CN442" s="22"/>
      <c r="CO442" s="20"/>
      <c r="CP442" s="22"/>
      <c r="CQ442" s="20"/>
      <c r="CR442" s="22"/>
      <c r="CS442" s="20"/>
      <c r="CT442" s="22"/>
      <c r="CU442" s="20"/>
      <c r="CV442" s="22"/>
      <c r="CW442" s="20"/>
      <c r="CX442" s="22"/>
      <c r="CY442" s="20"/>
      <c r="CZ442" s="22"/>
      <c r="DA442" s="20"/>
      <c r="DB442" s="22"/>
      <c r="DC442" s="20"/>
      <c r="DD442" s="22"/>
      <c r="DE442" s="20"/>
      <c r="DF442" s="22"/>
      <c r="DG442" s="20"/>
      <c r="DH442" s="22"/>
      <c r="DI442" s="20"/>
      <c r="DJ442" s="22"/>
      <c r="DK442" s="20"/>
      <c r="DL442" s="22"/>
      <c r="DM442" s="20"/>
      <c r="DN442" s="22"/>
      <c r="DO442" s="20"/>
      <c r="DP442" s="22"/>
      <c r="DQ442" s="20"/>
      <c r="DR442" s="22"/>
      <c r="DS442" s="20"/>
      <c r="DT442" s="22"/>
      <c r="DU442" s="20"/>
      <c r="DV442" s="22"/>
      <c r="DW442" s="20"/>
      <c r="DX442" s="22"/>
      <c r="DY442" s="20"/>
      <c r="DZ442" s="22"/>
      <c r="EA442" s="23">
        <f t="shared" si="99"/>
        <v>0</v>
      </c>
      <c r="EB442" s="21">
        <f t="shared" si="95"/>
        <v>0</v>
      </c>
      <c r="EC442" s="193" t="e">
        <f t="shared" si="96"/>
        <v>#REF!</v>
      </c>
      <c r="ED442" s="193">
        <f t="shared" si="97"/>
        <v>0</v>
      </c>
      <c r="EE442" s="194">
        <f t="shared" si="100"/>
        <v>2539</v>
      </c>
      <c r="EG442" s="13" t="s">
        <v>92</v>
      </c>
      <c r="EH442" s="13" t="s">
        <v>1195</v>
      </c>
      <c r="EI442" s="13" t="s">
        <v>397</v>
      </c>
      <c r="EJ442" s="13">
        <v>2539</v>
      </c>
      <c r="EK442" s="13">
        <v>147725.82</v>
      </c>
    </row>
    <row r="443" spans="1:141" ht="15" customHeight="1">
      <c r="A443" s="196" t="str">
        <f t="shared" si="107"/>
        <v>17.2</v>
      </c>
      <c r="B443" s="253" t="str">
        <f t="shared" si="107"/>
        <v>GUARDAESCOBA PARA PISOBALDOSA GRES PORCELÁNICO TÉCNICO (USO PÚBLICO)</v>
      </c>
      <c r="C443" s="196" t="str">
        <f t="shared" si="107"/>
        <v>ML</v>
      </c>
      <c r="D443" s="196">
        <f t="shared" si="107"/>
        <v>514</v>
      </c>
      <c r="E443" s="196">
        <f t="shared" si="107"/>
        <v>22258.17</v>
      </c>
      <c r="F443" s="197">
        <f t="shared" si="98"/>
        <v>11440699.379999999</v>
      </c>
      <c r="G443" s="20"/>
      <c r="H443" s="21">
        <f t="shared" si="101"/>
        <v>0</v>
      </c>
      <c r="I443" s="20"/>
      <c r="J443" s="21">
        <f t="shared" si="102"/>
        <v>0</v>
      </c>
      <c r="K443" s="20"/>
      <c r="L443" s="21">
        <f t="shared" si="103"/>
        <v>0</v>
      </c>
      <c r="M443" s="20"/>
      <c r="N443" s="33">
        <f t="shared" si="106"/>
        <v>0</v>
      </c>
      <c r="O443" s="20"/>
      <c r="P443" s="22"/>
      <c r="Q443" s="20"/>
      <c r="R443" s="22"/>
      <c r="S443" s="20"/>
      <c r="T443" s="22"/>
      <c r="U443" s="20"/>
      <c r="V443" s="22"/>
      <c r="W443" s="20"/>
      <c r="X443" s="22"/>
      <c r="Y443" s="20"/>
      <c r="Z443" s="22"/>
      <c r="AA443" s="20"/>
      <c r="AB443" s="22"/>
      <c r="AC443" s="20"/>
      <c r="AD443" s="22"/>
      <c r="AE443" s="20"/>
      <c r="AF443" s="22"/>
      <c r="AG443" s="20"/>
      <c r="AH443" s="22"/>
      <c r="AI443" s="20"/>
      <c r="AJ443" s="22"/>
      <c r="AK443" s="20"/>
      <c r="AL443" s="22"/>
      <c r="AM443" s="20"/>
      <c r="AN443" s="22"/>
      <c r="AO443" s="20"/>
      <c r="AP443" s="22"/>
      <c r="AQ443" s="20"/>
      <c r="AR443" s="22"/>
      <c r="AS443" s="20"/>
      <c r="AT443" s="22"/>
      <c r="AU443" s="20"/>
      <c r="AV443" s="22"/>
      <c r="AW443" s="20"/>
      <c r="AX443" s="22"/>
      <c r="AY443" s="20"/>
      <c r="AZ443" s="22"/>
      <c r="BA443" s="20"/>
      <c r="BB443" s="22"/>
      <c r="BC443" s="20"/>
      <c r="BD443" s="22"/>
      <c r="BE443" s="20"/>
      <c r="BF443" s="22"/>
      <c r="BG443" s="83"/>
      <c r="BH443" s="84"/>
      <c r="BI443" s="20"/>
      <c r="BJ443" s="95"/>
      <c r="BK443" s="20">
        <v>0</v>
      </c>
      <c r="BL443" s="21">
        <f t="shared" si="104"/>
        <v>0</v>
      </c>
      <c r="BM443" s="20"/>
      <c r="BN443" s="95">
        <f t="shared" si="94"/>
        <v>0</v>
      </c>
      <c r="BO443" s="20"/>
      <c r="BP443" s="21">
        <f t="shared" si="105"/>
        <v>0</v>
      </c>
      <c r="BQ443" s="20"/>
      <c r="BR443" s="22"/>
      <c r="BS443" s="20"/>
      <c r="BT443" s="22"/>
      <c r="BU443" s="20"/>
      <c r="BV443" s="22"/>
      <c r="BW443" s="20"/>
      <c r="BX443" s="22"/>
      <c r="BY443" s="20"/>
      <c r="BZ443" s="172"/>
      <c r="CA443" s="20"/>
      <c r="CB443" s="164"/>
      <c r="CC443" s="20"/>
      <c r="CD443" s="178"/>
      <c r="CE443" s="20"/>
      <c r="CF443" s="95"/>
      <c r="CG443" s="20"/>
      <c r="CH443" s="95"/>
      <c r="CI443" s="20"/>
      <c r="CJ443" s="22"/>
      <c r="CK443" s="20"/>
      <c r="CL443" s="22"/>
      <c r="CM443" s="20"/>
      <c r="CN443" s="22"/>
      <c r="CO443" s="20"/>
      <c r="CP443" s="22"/>
      <c r="CQ443" s="20"/>
      <c r="CR443" s="22"/>
      <c r="CS443" s="20"/>
      <c r="CT443" s="22"/>
      <c r="CU443" s="20"/>
      <c r="CV443" s="22"/>
      <c r="CW443" s="20"/>
      <c r="CX443" s="22"/>
      <c r="CY443" s="20"/>
      <c r="CZ443" s="22"/>
      <c r="DA443" s="20"/>
      <c r="DB443" s="22"/>
      <c r="DC443" s="20"/>
      <c r="DD443" s="22"/>
      <c r="DE443" s="20"/>
      <c r="DF443" s="22"/>
      <c r="DG443" s="20"/>
      <c r="DH443" s="22"/>
      <c r="DI443" s="20"/>
      <c r="DJ443" s="22"/>
      <c r="DK443" s="20"/>
      <c r="DL443" s="22"/>
      <c r="DM443" s="20"/>
      <c r="DN443" s="22"/>
      <c r="DO443" s="20"/>
      <c r="DP443" s="22"/>
      <c r="DQ443" s="20"/>
      <c r="DR443" s="22"/>
      <c r="DS443" s="20"/>
      <c r="DT443" s="22"/>
      <c r="DU443" s="20"/>
      <c r="DV443" s="22"/>
      <c r="DW443" s="20"/>
      <c r="DX443" s="22"/>
      <c r="DY443" s="20"/>
      <c r="DZ443" s="22"/>
      <c r="EA443" s="23">
        <f t="shared" si="99"/>
        <v>0</v>
      </c>
      <c r="EB443" s="21">
        <f t="shared" si="95"/>
        <v>0</v>
      </c>
      <c r="EC443" s="193" t="e">
        <f t="shared" si="96"/>
        <v>#REF!</v>
      </c>
      <c r="ED443" s="193">
        <f t="shared" si="97"/>
        <v>0</v>
      </c>
      <c r="EE443" s="194">
        <f t="shared" si="100"/>
        <v>514</v>
      </c>
      <c r="EG443" s="13" t="s">
        <v>93</v>
      </c>
      <c r="EH443" s="13" t="s">
        <v>1196</v>
      </c>
      <c r="EI443" s="13" t="s">
        <v>392</v>
      </c>
      <c r="EJ443" s="13">
        <v>514</v>
      </c>
      <c r="EK443" s="13">
        <v>22258.17</v>
      </c>
    </row>
    <row r="444" spans="1:141">
      <c r="A444" s="196" t="str">
        <f t="shared" si="107"/>
        <v>17.3</v>
      </c>
      <c r="B444" s="253" t="str">
        <f t="shared" si="107"/>
        <v>BALDOSA CERÁMICA PORCELANATO (WC)</v>
      </c>
      <c r="C444" s="196" t="str">
        <f t="shared" si="107"/>
        <v>M2</v>
      </c>
      <c r="D444" s="196">
        <f t="shared" si="107"/>
        <v>98</v>
      </c>
      <c r="E444" s="196">
        <f t="shared" si="107"/>
        <v>105546.87</v>
      </c>
      <c r="F444" s="197">
        <f t="shared" si="98"/>
        <v>10343593.26</v>
      </c>
      <c r="G444" s="20"/>
      <c r="H444" s="21">
        <f t="shared" si="101"/>
        <v>0</v>
      </c>
      <c r="I444" s="20"/>
      <c r="J444" s="21">
        <f t="shared" si="102"/>
        <v>0</v>
      </c>
      <c r="K444" s="20"/>
      <c r="L444" s="21">
        <f t="shared" si="103"/>
        <v>0</v>
      </c>
      <c r="M444" s="20"/>
      <c r="N444" s="33">
        <f t="shared" si="106"/>
        <v>0</v>
      </c>
      <c r="O444" s="20"/>
      <c r="P444" s="22"/>
      <c r="Q444" s="20"/>
      <c r="R444" s="22"/>
      <c r="S444" s="20"/>
      <c r="T444" s="22"/>
      <c r="U444" s="20"/>
      <c r="V444" s="22"/>
      <c r="W444" s="20"/>
      <c r="X444" s="22"/>
      <c r="Y444" s="20"/>
      <c r="Z444" s="22"/>
      <c r="AA444" s="20"/>
      <c r="AB444" s="22"/>
      <c r="AC444" s="20"/>
      <c r="AD444" s="22"/>
      <c r="AE444" s="20"/>
      <c r="AF444" s="22"/>
      <c r="AG444" s="20"/>
      <c r="AH444" s="22"/>
      <c r="AI444" s="20"/>
      <c r="AJ444" s="22"/>
      <c r="AK444" s="20"/>
      <c r="AL444" s="22"/>
      <c r="AM444" s="20"/>
      <c r="AN444" s="22"/>
      <c r="AO444" s="20"/>
      <c r="AP444" s="22"/>
      <c r="AQ444" s="20"/>
      <c r="AR444" s="22"/>
      <c r="AS444" s="20"/>
      <c r="AT444" s="22"/>
      <c r="AU444" s="20"/>
      <c r="AV444" s="22"/>
      <c r="AW444" s="20"/>
      <c r="AX444" s="22"/>
      <c r="AY444" s="20"/>
      <c r="AZ444" s="22"/>
      <c r="BA444" s="20"/>
      <c r="BB444" s="22"/>
      <c r="BC444" s="20"/>
      <c r="BD444" s="22"/>
      <c r="BE444" s="20"/>
      <c r="BF444" s="22"/>
      <c r="BG444" s="83"/>
      <c r="BH444" s="84"/>
      <c r="BI444" s="20"/>
      <c r="BJ444" s="95"/>
      <c r="BK444" s="20">
        <v>0</v>
      </c>
      <c r="BL444" s="21">
        <f t="shared" si="104"/>
        <v>0</v>
      </c>
      <c r="BM444" s="20"/>
      <c r="BN444" s="95">
        <f t="shared" si="94"/>
        <v>0</v>
      </c>
      <c r="BO444" s="20"/>
      <c r="BP444" s="21">
        <f t="shared" si="105"/>
        <v>0</v>
      </c>
      <c r="BQ444" s="20"/>
      <c r="BR444" s="22"/>
      <c r="BS444" s="20"/>
      <c r="BT444" s="22"/>
      <c r="BU444" s="20"/>
      <c r="BV444" s="22"/>
      <c r="BW444" s="20"/>
      <c r="BX444" s="22"/>
      <c r="BY444" s="20"/>
      <c r="BZ444" s="172"/>
      <c r="CA444" s="20"/>
      <c r="CB444" s="164"/>
      <c r="CC444" s="20"/>
      <c r="CD444" s="178"/>
      <c r="CE444" s="20"/>
      <c r="CF444" s="95"/>
      <c r="CG444" s="20"/>
      <c r="CH444" s="95"/>
      <c r="CI444" s="20"/>
      <c r="CJ444" s="22"/>
      <c r="CK444" s="20"/>
      <c r="CL444" s="22"/>
      <c r="CM444" s="20"/>
      <c r="CN444" s="22"/>
      <c r="CO444" s="20"/>
      <c r="CP444" s="22"/>
      <c r="CQ444" s="20"/>
      <c r="CR444" s="22"/>
      <c r="CS444" s="20"/>
      <c r="CT444" s="22"/>
      <c r="CU444" s="20"/>
      <c r="CV444" s="22"/>
      <c r="CW444" s="20"/>
      <c r="CX444" s="22"/>
      <c r="CY444" s="20"/>
      <c r="CZ444" s="22"/>
      <c r="DA444" s="20"/>
      <c r="DB444" s="22"/>
      <c r="DC444" s="20"/>
      <c r="DD444" s="22"/>
      <c r="DE444" s="20"/>
      <c r="DF444" s="22"/>
      <c r="DG444" s="20"/>
      <c r="DH444" s="22"/>
      <c r="DI444" s="20"/>
      <c r="DJ444" s="22"/>
      <c r="DK444" s="20"/>
      <c r="DL444" s="22"/>
      <c r="DM444" s="20"/>
      <c r="DN444" s="22"/>
      <c r="DO444" s="20"/>
      <c r="DP444" s="22"/>
      <c r="DQ444" s="20"/>
      <c r="DR444" s="22"/>
      <c r="DS444" s="20"/>
      <c r="DT444" s="22"/>
      <c r="DU444" s="20"/>
      <c r="DV444" s="22"/>
      <c r="DW444" s="20"/>
      <c r="DX444" s="22"/>
      <c r="DY444" s="20"/>
      <c r="DZ444" s="22"/>
      <c r="EA444" s="23">
        <f t="shared" si="99"/>
        <v>0</v>
      </c>
      <c r="EB444" s="21">
        <f t="shared" si="95"/>
        <v>0</v>
      </c>
      <c r="EC444" s="193" t="e">
        <f t="shared" si="96"/>
        <v>#REF!</v>
      </c>
      <c r="ED444" s="193">
        <f t="shared" si="97"/>
        <v>0</v>
      </c>
      <c r="EE444" s="194">
        <f t="shared" si="100"/>
        <v>98</v>
      </c>
      <c r="EG444" s="13" t="s">
        <v>1197</v>
      </c>
      <c r="EH444" s="13" t="s">
        <v>1198</v>
      </c>
      <c r="EI444" s="13" t="s">
        <v>397</v>
      </c>
      <c r="EJ444" s="13">
        <v>98</v>
      </c>
      <c r="EK444" s="13">
        <v>105546.87</v>
      </c>
    </row>
    <row r="445" spans="1:141" ht="15" customHeight="1">
      <c r="A445" s="196" t="str">
        <f t="shared" si="107"/>
        <v>17.4</v>
      </c>
      <c r="B445" s="253" t="str">
        <f t="shared" si="107"/>
        <v>BALDOSA 30 HABANA GRANO TRANI.(INCLUYE LECHADA PISOS COLOR HABANO, VARILLA PLASTICA 5x40 MM, CONCRETO DE PEGA (Para 6 cm espesor total acabado; 4,0 cm concreto y 2,0 cm BALDOSA), PULIDA DE PISOS BALDOSA, BRILLO COMERCIAL PISOS BALDOSA, TRASPORTE AL SITIO DE LA OBRA, TRASCIEGOS INTERNOS Y M.O. CALIFICADA PARA CONSTRUCCIÓN DE PISOS)</v>
      </c>
      <c r="C445" s="196" t="str">
        <f t="shared" si="107"/>
        <v>M2</v>
      </c>
      <c r="D445" s="196">
        <f t="shared" si="107"/>
        <v>150</v>
      </c>
      <c r="E445" s="196">
        <f t="shared" si="107"/>
        <v>131184.9</v>
      </c>
      <c r="F445" s="197">
        <f t="shared" si="98"/>
        <v>19677735</v>
      </c>
      <c r="G445" s="20"/>
      <c r="H445" s="21">
        <f t="shared" si="101"/>
        <v>0</v>
      </c>
      <c r="I445" s="20"/>
      <c r="J445" s="21">
        <f t="shared" si="102"/>
        <v>0</v>
      </c>
      <c r="K445" s="20"/>
      <c r="L445" s="21">
        <f t="shared" si="103"/>
        <v>0</v>
      </c>
      <c r="M445" s="20"/>
      <c r="N445" s="33">
        <f t="shared" si="106"/>
        <v>0</v>
      </c>
      <c r="O445" s="20"/>
      <c r="P445" s="22"/>
      <c r="Q445" s="20"/>
      <c r="R445" s="22"/>
      <c r="S445" s="20"/>
      <c r="T445" s="22"/>
      <c r="U445" s="20"/>
      <c r="V445" s="22"/>
      <c r="W445" s="20"/>
      <c r="X445" s="22"/>
      <c r="Y445" s="20"/>
      <c r="Z445" s="22"/>
      <c r="AA445" s="20"/>
      <c r="AB445" s="22"/>
      <c r="AC445" s="20"/>
      <c r="AD445" s="22"/>
      <c r="AE445" s="20"/>
      <c r="AF445" s="22"/>
      <c r="AG445" s="20"/>
      <c r="AH445" s="22"/>
      <c r="AI445" s="20"/>
      <c r="AJ445" s="22"/>
      <c r="AK445" s="20"/>
      <c r="AL445" s="22"/>
      <c r="AM445" s="20"/>
      <c r="AN445" s="22"/>
      <c r="AO445" s="20"/>
      <c r="AP445" s="22"/>
      <c r="AQ445" s="20"/>
      <c r="AR445" s="22"/>
      <c r="AS445" s="20"/>
      <c r="AT445" s="22"/>
      <c r="AU445" s="20"/>
      <c r="AV445" s="22"/>
      <c r="AW445" s="20"/>
      <c r="AX445" s="22"/>
      <c r="AY445" s="20"/>
      <c r="AZ445" s="22"/>
      <c r="BA445" s="20"/>
      <c r="BB445" s="22"/>
      <c r="BC445" s="20"/>
      <c r="BD445" s="22"/>
      <c r="BE445" s="20"/>
      <c r="BF445" s="22"/>
      <c r="BG445" s="83"/>
      <c r="BH445" s="84"/>
      <c r="BI445" s="20"/>
      <c r="BJ445" s="95"/>
      <c r="BK445" s="20">
        <v>0</v>
      </c>
      <c r="BL445" s="21">
        <f t="shared" si="104"/>
        <v>0</v>
      </c>
      <c r="BM445" s="20"/>
      <c r="BN445" s="95">
        <f t="shared" si="94"/>
        <v>0</v>
      </c>
      <c r="BO445" s="20"/>
      <c r="BP445" s="21">
        <f t="shared" si="105"/>
        <v>0</v>
      </c>
      <c r="BQ445" s="20"/>
      <c r="BR445" s="22"/>
      <c r="BS445" s="20"/>
      <c r="BT445" s="22"/>
      <c r="BU445" s="20"/>
      <c r="BV445" s="22"/>
      <c r="BW445" s="20"/>
      <c r="BX445" s="22"/>
      <c r="BY445" s="20"/>
      <c r="BZ445" s="172"/>
      <c r="CA445" s="20"/>
      <c r="CB445" s="164"/>
      <c r="CC445" s="20"/>
      <c r="CD445" s="178"/>
      <c r="CE445" s="20"/>
      <c r="CF445" s="95"/>
      <c r="CG445" s="20"/>
      <c r="CH445" s="95"/>
      <c r="CI445" s="20"/>
      <c r="CJ445" s="22"/>
      <c r="CK445" s="20"/>
      <c r="CL445" s="22"/>
      <c r="CM445" s="20"/>
      <c r="CN445" s="22"/>
      <c r="CO445" s="20"/>
      <c r="CP445" s="22"/>
      <c r="CQ445" s="20"/>
      <c r="CR445" s="22"/>
      <c r="CS445" s="20"/>
      <c r="CT445" s="22"/>
      <c r="CU445" s="20"/>
      <c r="CV445" s="22"/>
      <c r="CW445" s="20"/>
      <c r="CX445" s="22"/>
      <c r="CY445" s="20"/>
      <c r="CZ445" s="22"/>
      <c r="DA445" s="20"/>
      <c r="DB445" s="22"/>
      <c r="DC445" s="20"/>
      <c r="DD445" s="22"/>
      <c r="DE445" s="20"/>
      <c r="DF445" s="22"/>
      <c r="DG445" s="20"/>
      <c r="DH445" s="22"/>
      <c r="DI445" s="20"/>
      <c r="DJ445" s="22"/>
      <c r="DK445" s="20"/>
      <c r="DL445" s="22"/>
      <c r="DM445" s="20"/>
      <c r="DN445" s="22"/>
      <c r="DO445" s="20"/>
      <c r="DP445" s="22"/>
      <c r="DQ445" s="20"/>
      <c r="DR445" s="22"/>
      <c r="DS445" s="20"/>
      <c r="DT445" s="22"/>
      <c r="DU445" s="20"/>
      <c r="DV445" s="22"/>
      <c r="DW445" s="20"/>
      <c r="DX445" s="22"/>
      <c r="DY445" s="20"/>
      <c r="DZ445" s="22"/>
      <c r="EA445" s="23">
        <f t="shared" si="99"/>
        <v>0</v>
      </c>
      <c r="EB445" s="21">
        <f t="shared" si="95"/>
        <v>0</v>
      </c>
      <c r="EC445" s="193" t="e">
        <f t="shared" si="96"/>
        <v>#REF!</v>
      </c>
      <c r="ED445" s="193">
        <f t="shared" si="97"/>
        <v>0</v>
      </c>
      <c r="EE445" s="194">
        <f t="shared" si="100"/>
        <v>150</v>
      </c>
      <c r="EG445" s="13" t="s">
        <v>1199</v>
      </c>
      <c r="EH445" s="13" t="s">
        <v>1200</v>
      </c>
      <c r="EI445" s="13" t="s">
        <v>397</v>
      </c>
      <c r="EJ445" s="13">
        <v>150</v>
      </c>
      <c r="EK445" s="13">
        <v>131184.9</v>
      </c>
    </row>
    <row r="446" spans="1:141" ht="15" customHeight="1">
      <c r="A446" s="196" t="str">
        <f t="shared" si="107"/>
        <v>17.5</v>
      </c>
      <c r="B446" s="253" t="str">
        <f t="shared" si="107"/>
        <v>GUARDAESCOBA ZOCALO DE BALDOSA DE 7X30 BRILLADO EN GRANITO (INCLUYE M.O. Y MATERIAL PEGA REPELLE ZOCALO RECTO, PULIDO Y BRILLADO) W.C.</v>
      </c>
      <c r="C446" s="196" t="str">
        <f t="shared" si="107"/>
        <v>ML</v>
      </c>
      <c r="D446" s="196">
        <f t="shared" si="107"/>
        <v>109</v>
      </c>
      <c r="E446" s="196">
        <f t="shared" si="107"/>
        <v>56522.07</v>
      </c>
      <c r="F446" s="197">
        <f t="shared" si="98"/>
        <v>6160905.6299999999</v>
      </c>
      <c r="G446" s="20"/>
      <c r="H446" s="21">
        <f t="shared" si="101"/>
        <v>0</v>
      </c>
      <c r="I446" s="20"/>
      <c r="J446" s="21">
        <f t="shared" si="102"/>
        <v>0</v>
      </c>
      <c r="K446" s="20"/>
      <c r="L446" s="21">
        <f t="shared" si="103"/>
        <v>0</v>
      </c>
      <c r="M446" s="20"/>
      <c r="N446" s="33">
        <f t="shared" si="106"/>
        <v>0</v>
      </c>
      <c r="O446" s="20"/>
      <c r="P446" s="22"/>
      <c r="Q446" s="20"/>
      <c r="R446" s="22"/>
      <c r="S446" s="20"/>
      <c r="T446" s="22"/>
      <c r="U446" s="20"/>
      <c r="V446" s="22"/>
      <c r="W446" s="20"/>
      <c r="X446" s="22"/>
      <c r="Y446" s="20"/>
      <c r="Z446" s="22"/>
      <c r="AA446" s="20"/>
      <c r="AB446" s="22"/>
      <c r="AC446" s="20"/>
      <c r="AD446" s="22"/>
      <c r="AE446" s="20"/>
      <c r="AF446" s="22"/>
      <c r="AG446" s="20"/>
      <c r="AH446" s="22"/>
      <c r="AI446" s="20"/>
      <c r="AJ446" s="22"/>
      <c r="AK446" s="20"/>
      <c r="AL446" s="22"/>
      <c r="AM446" s="20"/>
      <c r="AN446" s="22"/>
      <c r="AO446" s="20"/>
      <c r="AP446" s="22"/>
      <c r="AQ446" s="20"/>
      <c r="AR446" s="22"/>
      <c r="AS446" s="20"/>
      <c r="AT446" s="22"/>
      <c r="AU446" s="20"/>
      <c r="AV446" s="22"/>
      <c r="AW446" s="20"/>
      <c r="AX446" s="22"/>
      <c r="AY446" s="20"/>
      <c r="AZ446" s="22"/>
      <c r="BA446" s="20"/>
      <c r="BB446" s="22"/>
      <c r="BC446" s="20"/>
      <c r="BD446" s="22"/>
      <c r="BE446" s="20"/>
      <c r="BF446" s="22"/>
      <c r="BG446" s="83"/>
      <c r="BH446" s="84"/>
      <c r="BI446" s="20"/>
      <c r="BJ446" s="95"/>
      <c r="BK446" s="20">
        <v>0</v>
      </c>
      <c r="BL446" s="21">
        <f t="shared" si="104"/>
        <v>0</v>
      </c>
      <c r="BM446" s="20"/>
      <c r="BN446" s="95">
        <f t="shared" si="94"/>
        <v>0</v>
      </c>
      <c r="BO446" s="20"/>
      <c r="BP446" s="21">
        <f t="shared" si="105"/>
        <v>0</v>
      </c>
      <c r="BQ446" s="20"/>
      <c r="BR446" s="22"/>
      <c r="BS446" s="20"/>
      <c r="BT446" s="22"/>
      <c r="BU446" s="20"/>
      <c r="BV446" s="22"/>
      <c r="BW446" s="20"/>
      <c r="BX446" s="22"/>
      <c r="BY446" s="20"/>
      <c r="BZ446" s="172"/>
      <c r="CA446" s="20"/>
      <c r="CB446" s="164"/>
      <c r="CC446" s="20"/>
      <c r="CD446" s="178"/>
      <c r="CE446" s="20"/>
      <c r="CF446" s="95"/>
      <c r="CG446" s="20"/>
      <c r="CH446" s="95"/>
      <c r="CI446" s="20"/>
      <c r="CJ446" s="22"/>
      <c r="CK446" s="20"/>
      <c r="CL446" s="22"/>
      <c r="CM446" s="20"/>
      <c r="CN446" s="22"/>
      <c r="CO446" s="20"/>
      <c r="CP446" s="22"/>
      <c r="CQ446" s="20"/>
      <c r="CR446" s="22"/>
      <c r="CS446" s="20"/>
      <c r="CT446" s="22"/>
      <c r="CU446" s="20"/>
      <c r="CV446" s="22"/>
      <c r="CW446" s="20"/>
      <c r="CX446" s="22"/>
      <c r="CY446" s="20"/>
      <c r="CZ446" s="22"/>
      <c r="DA446" s="20"/>
      <c r="DB446" s="22"/>
      <c r="DC446" s="20"/>
      <c r="DD446" s="22"/>
      <c r="DE446" s="20"/>
      <c r="DF446" s="22"/>
      <c r="DG446" s="20"/>
      <c r="DH446" s="22"/>
      <c r="DI446" s="20"/>
      <c r="DJ446" s="22"/>
      <c r="DK446" s="20"/>
      <c r="DL446" s="22"/>
      <c r="DM446" s="20"/>
      <c r="DN446" s="22"/>
      <c r="DO446" s="20"/>
      <c r="DP446" s="22"/>
      <c r="DQ446" s="20"/>
      <c r="DR446" s="22"/>
      <c r="DS446" s="20"/>
      <c r="DT446" s="22"/>
      <c r="DU446" s="20"/>
      <c r="DV446" s="22"/>
      <c r="DW446" s="20"/>
      <c r="DX446" s="22"/>
      <c r="DY446" s="20"/>
      <c r="DZ446" s="22"/>
      <c r="EA446" s="23">
        <f t="shared" si="99"/>
        <v>0</v>
      </c>
      <c r="EB446" s="21">
        <f t="shared" si="95"/>
        <v>0</v>
      </c>
      <c r="EC446" s="193" t="e">
        <f t="shared" si="96"/>
        <v>#REF!</v>
      </c>
      <c r="ED446" s="193">
        <f t="shared" si="97"/>
        <v>0</v>
      </c>
      <c r="EE446" s="194">
        <f t="shared" si="100"/>
        <v>109</v>
      </c>
      <c r="EG446" s="13" t="s">
        <v>1201</v>
      </c>
      <c r="EH446" s="13" t="s">
        <v>1202</v>
      </c>
      <c r="EI446" s="13" t="s">
        <v>392</v>
      </c>
      <c r="EJ446" s="13">
        <v>109</v>
      </c>
      <c r="EK446" s="13">
        <v>56522.07</v>
      </c>
    </row>
    <row r="447" spans="1:141" ht="15" customHeight="1">
      <c r="A447" s="196" t="str">
        <f t="shared" si="107"/>
        <v>17.6</v>
      </c>
      <c r="B447" s="253" t="str">
        <f t="shared" si="107"/>
        <v>MEDIA CAÑA EN GRANITO</v>
      </c>
      <c r="C447" s="196" t="str">
        <f t="shared" si="107"/>
        <v>ML</v>
      </c>
      <c r="D447" s="196">
        <f t="shared" si="107"/>
        <v>100</v>
      </c>
      <c r="E447" s="196">
        <f t="shared" si="107"/>
        <v>113313.42</v>
      </c>
      <c r="F447" s="197">
        <f t="shared" si="98"/>
        <v>11331342</v>
      </c>
      <c r="G447" s="20"/>
      <c r="H447" s="21">
        <f t="shared" si="101"/>
        <v>0</v>
      </c>
      <c r="I447" s="20"/>
      <c r="J447" s="21">
        <f t="shared" si="102"/>
        <v>0</v>
      </c>
      <c r="K447" s="20"/>
      <c r="L447" s="21">
        <f t="shared" si="103"/>
        <v>0</v>
      </c>
      <c r="M447" s="20"/>
      <c r="N447" s="33">
        <f t="shared" si="106"/>
        <v>0</v>
      </c>
      <c r="O447" s="20"/>
      <c r="P447" s="22"/>
      <c r="Q447" s="20"/>
      <c r="R447" s="22"/>
      <c r="S447" s="20"/>
      <c r="T447" s="22"/>
      <c r="U447" s="20"/>
      <c r="V447" s="22"/>
      <c r="W447" s="20"/>
      <c r="X447" s="22"/>
      <c r="Y447" s="20"/>
      <c r="Z447" s="22"/>
      <c r="AA447" s="20"/>
      <c r="AB447" s="22"/>
      <c r="AC447" s="20"/>
      <c r="AD447" s="22"/>
      <c r="AE447" s="20"/>
      <c r="AF447" s="22"/>
      <c r="AG447" s="20"/>
      <c r="AH447" s="22"/>
      <c r="AI447" s="20"/>
      <c r="AJ447" s="22"/>
      <c r="AK447" s="20"/>
      <c r="AL447" s="22"/>
      <c r="AM447" s="20"/>
      <c r="AN447" s="22"/>
      <c r="AO447" s="20"/>
      <c r="AP447" s="22"/>
      <c r="AQ447" s="20"/>
      <c r="AR447" s="22"/>
      <c r="AS447" s="20"/>
      <c r="AT447" s="22"/>
      <c r="AU447" s="20"/>
      <c r="AV447" s="22"/>
      <c r="AW447" s="20"/>
      <c r="AX447" s="22"/>
      <c r="AY447" s="20"/>
      <c r="AZ447" s="22"/>
      <c r="BA447" s="20"/>
      <c r="BB447" s="22"/>
      <c r="BC447" s="20"/>
      <c r="BD447" s="22"/>
      <c r="BE447" s="20"/>
      <c r="BF447" s="22"/>
      <c r="BG447" s="83"/>
      <c r="BH447" s="84"/>
      <c r="BI447" s="20"/>
      <c r="BJ447" s="95"/>
      <c r="BK447" s="20">
        <v>0</v>
      </c>
      <c r="BL447" s="21">
        <f t="shared" si="104"/>
        <v>0</v>
      </c>
      <c r="BM447" s="20"/>
      <c r="BN447" s="95">
        <f t="shared" si="94"/>
        <v>0</v>
      </c>
      <c r="BO447" s="20"/>
      <c r="BP447" s="21">
        <f t="shared" si="105"/>
        <v>0</v>
      </c>
      <c r="BQ447" s="20"/>
      <c r="BR447" s="22"/>
      <c r="BS447" s="20"/>
      <c r="BT447" s="22"/>
      <c r="BU447" s="20"/>
      <c r="BV447" s="22"/>
      <c r="BW447" s="20"/>
      <c r="BX447" s="22"/>
      <c r="BY447" s="20"/>
      <c r="BZ447" s="172"/>
      <c r="CA447" s="20"/>
      <c r="CB447" s="164"/>
      <c r="CC447" s="20"/>
      <c r="CD447" s="178"/>
      <c r="CE447" s="20"/>
      <c r="CF447" s="95"/>
      <c r="CG447" s="20"/>
      <c r="CH447" s="95"/>
      <c r="CI447" s="20"/>
      <c r="CJ447" s="22"/>
      <c r="CK447" s="20"/>
      <c r="CL447" s="22"/>
      <c r="CM447" s="20"/>
      <c r="CN447" s="22"/>
      <c r="CO447" s="20"/>
      <c r="CP447" s="22"/>
      <c r="CQ447" s="20"/>
      <c r="CR447" s="22"/>
      <c r="CS447" s="20"/>
      <c r="CT447" s="22"/>
      <c r="CU447" s="20"/>
      <c r="CV447" s="22"/>
      <c r="CW447" s="20"/>
      <c r="CX447" s="22"/>
      <c r="CY447" s="20"/>
      <c r="CZ447" s="22"/>
      <c r="DA447" s="20"/>
      <c r="DB447" s="22"/>
      <c r="DC447" s="20"/>
      <c r="DD447" s="22"/>
      <c r="DE447" s="20"/>
      <c r="DF447" s="22"/>
      <c r="DG447" s="20"/>
      <c r="DH447" s="22"/>
      <c r="DI447" s="20"/>
      <c r="DJ447" s="22"/>
      <c r="DK447" s="20"/>
      <c r="DL447" s="22"/>
      <c r="DM447" s="20"/>
      <c r="DN447" s="22"/>
      <c r="DO447" s="20"/>
      <c r="DP447" s="22"/>
      <c r="DQ447" s="20"/>
      <c r="DR447" s="22"/>
      <c r="DS447" s="20"/>
      <c r="DT447" s="22"/>
      <c r="DU447" s="20"/>
      <c r="DV447" s="22"/>
      <c r="DW447" s="20"/>
      <c r="DX447" s="22"/>
      <c r="DY447" s="20"/>
      <c r="DZ447" s="22"/>
      <c r="EA447" s="23">
        <f t="shared" si="99"/>
        <v>0</v>
      </c>
      <c r="EB447" s="21">
        <f t="shared" si="95"/>
        <v>0</v>
      </c>
      <c r="EC447" s="193" t="e">
        <f t="shared" si="96"/>
        <v>#REF!</v>
      </c>
      <c r="ED447" s="193">
        <f t="shared" si="97"/>
        <v>0</v>
      </c>
      <c r="EE447" s="194">
        <f t="shared" si="100"/>
        <v>100</v>
      </c>
      <c r="EG447" s="13" t="s">
        <v>1203</v>
      </c>
      <c r="EH447" s="13" t="s">
        <v>1204</v>
      </c>
      <c r="EI447" s="13" t="s">
        <v>392</v>
      </c>
      <c r="EJ447" s="13">
        <v>100</v>
      </c>
      <c r="EK447" s="13">
        <v>113313.42</v>
      </c>
    </row>
    <row r="448" spans="1:141">
      <c r="A448" s="196" t="str">
        <f t="shared" si="107"/>
        <v>17.7</v>
      </c>
      <c r="B448" s="253" t="str">
        <f t="shared" si="107"/>
        <v>PISO EN BALDOSA DE PORCELANATO (OFICINAS)</v>
      </c>
      <c r="C448" s="196" t="str">
        <f t="shared" si="107"/>
        <v>M2</v>
      </c>
      <c r="D448" s="196">
        <f t="shared" si="107"/>
        <v>155</v>
      </c>
      <c r="E448" s="196">
        <f t="shared" si="107"/>
        <v>106459.65</v>
      </c>
      <c r="F448" s="197">
        <f t="shared" si="98"/>
        <v>16501245.75</v>
      </c>
      <c r="G448" s="20"/>
      <c r="H448" s="21">
        <f t="shared" si="101"/>
        <v>0</v>
      </c>
      <c r="I448" s="20"/>
      <c r="J448" s="21">
        <f t="shared" si="102"/>
        <v>0</v>
      </c>
      <c r="K448" s="20"/>
      <c r="L448" s="21">
        <f t="shared" si="103"/>
        <v>0</v>
      </c>
      <c r="M448" s="20"/>
      <c r="N448" s="33">
        <f t="shared" si="106"/>
        <v>0</v>
      </c>
      <c r="O448" s="20"/>
      <c r="P448" s="22"/>
      <c r="Q448" s="20"/>
      <c r="R448" s="22"/>
      <c r="S448" s="20"/>
      <c r="T448" s="22"/>
      <c r="U448" s="20"/>
      <c r="V448" s="22"/>
      <c r="W448" s="20"/>
      <c r="X448" s="22"/>
      <c r="Y448" s="20"/>
      <c r="Z448" s="22"/>
      <c r="AA448" s="20"/>
      <c r="AB448" s="22"/>
      <c r="AC448" s="20"/>
      <c r="AD448" s="22"/>
      <c r="AE448" s="20"/>
      <c r="AF448" s="22"/>
      <c r="AG448" s="20"/>
      <c r="AH448" s="22"/>
      <c r="AI448" s="20"/>
      <c r="AJ448" s="22"/>
      <c r="AK448" s="20"/>
      <c r="AL448" s="22"/>
      <c r="AM448" s="20"/>
      <c r="AN448" s="22"/>
      <c r="AO448" s="20"/>
      <c r="AP448" s="22"/>
      <c r="AQ448" s="20"/>
      <c r="AR448" s="22"/>
      <c r="AS448" s="20"/>
      <c r="AT448" s="22"/>
      <c r="AU448" s="20"/>
      <c r="AV448" s="22"/>
      <c r="AW448" s="20"/>
      <c r="AX448" s="22"/>
      <c r="AY448" s="20"/>
      <c r="AZ448" s="22"/>
      <c r="BA448" s="20"/>
      <c r="BB448" s="22"/>
      <c r="BC448" s="20"/>
      <c r="BD448" s="22"/>
      <c r="BE448" s="20"/>
      <c r="BF448" s="22"/>
      <c r="BG448" s="83"/>
      <c r="BH448" s="84"/>
      <c r="BI448" s="20"/>
      <c r="BJ448" s="95"/>
      <c r="BK448" s="20">
        <v>0</v>
      </c>
      <c r="BL448" s="21">
        <f t="shared" si="104"/>
        <v>0</v>
      </c>
      <c r="BM448" s="20"/>
      <c r="BN448" s="95">
        <f t="shared" si="94"/>
        <v>0</v>
      </c>
      <c r="BO448" s="20"/>
      <c r="BP448" s="21">
        <f t="shared" si="105"/>
        <v>0</v>
      </c>
      <c r="BQ448" s="20"/>
      <c r="BR448" s="22"/>
      <c r="BS448" s="20"/>
      <c r="BT448" s="22"/>
      <c r="BU448" s="20"/>
      <c r="BV448" s="22"/>
      <c r="BW448" s="20"/>
      <c r="BX448" s="22"/>
      <c r="BY448" s="20"/>
      <c r="BZ448" s="172"/>
      <c r="CA448" s="20"/>
      <c r="CB448" s="164"/>
      <c r="CC448" s="20"/>
      <c r="CD448" s="178"/>
      <c r="CE448" s="20"/>
      <c r="CF448" s="95"/>
      <c r="CG448" s="20"/>
      <c r="CH448" s="95"/>
      <c r="CI448" s="20"/>
      <c r="CJ448" s="22"/>
      <c r="CK448" s="20"/>
      <c r="CL448" s="22"/>
      <c r="CM448" s="20"/>
      <c r="CN448" s="22"/>
      <c r="CO448" s="20"/>
      <c r="CP448" s="22"/>
      <c r="CQ448" s="20"/>
      <c r="CR448" s="22"/>
      <c r="CS448" s="20"/>
      <c r="CT448" s="22"/>
      <c r="CU448" s="20"/>
      <c r="CV448" s="22"/>
      <c r="CW448" s="20"/>
      <c r="CX448" s="22"/>
      <c r="CY448" s="20"/>
      <c r="CZ448" s="22"/>
      <c r="DA448" s="20"/>
      <c r="DB448" s="22"/>
      <c r="DC448" s="20"/>
      <c r="DD448" s="22"/>
      <c r="DE448" s="20"/>
      <c r="DF448" s="22"/>
      <c r="DG448" s="20"/>
      <c r="DH448" s="22"/>
      <c r="DI448" s="20"/>
      <c r="DJ448" s="22"/>
      <c r="DK448" s="20"/>
      <c r="DL448" s="22"/>
      <c r="DM448" s="20"/>
      <c r="DN448" s="22"/>
      <c r="DO448" s="20"/>
      <c r="DP448" s="22"/>
      <c r="DQ448" s="20"/>
      <c r="DR448" s="22"/>
      <c r="DS448" s="20"/>
      <c r="DT448" s="22"/>
      <c r="DU448" s="20"/>
      <c r="DV448" s="22"/>
      <c r="DW448" s="20"/>
      <c r="DX448" s="22"/>
      <c r="DY448" s="20"/>
      <c r="DZ448" s="22"/>
      <c r="EA448" s="23">
        <f t="shared" si="99"/>
        <v>0</v>
      </c>
      <c r="EB448" s="21">
        <f t="shared" si="95"/>
        <v>0</v>
      </c>
      <c r="EC448" s="193" t="e">
        <f t="shared" si="96"/>
        <v>#REF!</v>
      </c>
      <c r="ED448" s="193">
        <f t="shared" si="97"/>
        <v>0</v>
      </c>
      <c r="EE448" s="194">
        <f t="shared" si="100"/>
        <v>155</v>
      </c>
      <c r="EG448" s="13" t="s">
        <v>1205</v>
      </c>
      <c r="EH448" s="13" t="s">
        <v>1206</v>
      </c>
      <c r="EI448" s="13" t="s">
        <v>397</v>
      </c>
      <c r="EJ448" s="13">
        <v>155</v>
      </c>
      <c r="EK448" s="13">
        <v>106459.65</v>
      </c>
    </row>
    <row r="449" spans="1:141" ht="18" customHeight="1">
      <c r="A449" s="196" t="str">
        <f t="shared" si="107"/>
        <v>17.8</v>
      </c>
      <c r="B449" s="253" t="str">
        <f t="shared" si="107"/>
        <v>GUARDAESCOBA EN PORCELANATO (OFICINAS)</v>
      </c>
      <c r="C449" s="196" t="str">
        <f t="shared" si="107"/>
        <v>ML</v>
      </c>
      <c r="D449" s="196">
        <f t="shared" si="107"/>
        <v>108.5</v>
      </c>
      <c r="E449" s="196">
        <f t="shared" si="107"/>
        <v>12838.32</v>
      </c>
      <c r="F449" s="197">
        <f t="shared" si="98"/>
        <v>1392957.72</v>
      </c>
      <c r="G449" s="20"/>
      <c r="H449" s="21">
        <f t="shared" si="101"/>
        <v>0</v>
      </c>
      <c r="I449" s="20"/>
      <c r="J449" s="21">
        <f t="shared" si="102"/>
        <v>0</v>
      </c>
      <c r="K449" s="20"/>
      <c r="L449" s="21">
        <f t="shared" si="103"/>
        <v>0</v>
      </c>
      <c r="M449" s="20"/>
      <c r="N449" s="33">
        <f t="shared" si="106"/>
        <v>0</v>
      </c>
      <c r="O449" s="20"/>
      <c r="P449" s="22"/>
      <c r="Q449" s="20"/>
      <c r="R449" s="22"/>
      <c r="S449" s="20"/>
      <c r="T449" s="22"/>
      <c r="U449" s="20"/>
      <c r="V449" s="22"/>
      <c r="W449" s="20"/>
      <c r="X449" s="22"/>
      <c r="Y449" s="20"/>
      <c r="Z449" s="22"/>
      <c r="AA449" s="20"/>
      <c r="AB449" s="22"/>
      <c r="AC449" s="20"/>
      <c r="AD449" s="22"/>
      <c r="AE449" s="20"/>
      <c r="AF449" s="22"/>
      <c r="AG449" s="20"/>
      <c r="AH449" s="22"/>
      <c r="AI449" s="20"/>
      <c r="AJ449" s="22"/>
      <c r="AK449" s="20"/>
      <c r="AL449" s="22"/>
      <c r="AM449" s="20"/>
      <c r="AN449" s="22"/>
      <c r="AO449" s="20"/>
      <c r="AP449" s="22"/>
      <c r="AQ449" s="20"/>
      <c r="AR449" s="22"/>
      <c r="AS449" s="20"/>
      <c r="AT449" s="22"/>
      <c r="AU449" s="20"/>
      <c r="AV449" s="22"/>
      <c r="AW449" s="20"/>
      <c r="AX449" s="22"/>
      <c r="AY449" s="20"/>
      <c r="AZ449" s="22"/>
      <c r="BA449" s="20"/>
      <c r="BB449" s="22"/>
      <c r="BC449" s="20"/>
      <c r="BD449" s="22"/>
      <c r="BE449" s="20"/>
      <c r="BF449" s="22"/>
      <c r="BG449" s="83"/>
      <c r="BH449" s="84"/>
      <c r="BI449" s="20"/>
      <c r="BJ449" s="95"/>
      <c r="BK449" s="20">
        <v>0</v>
      </c>
      <c r="BL449" s="21">
        <f t="shared" si="104"/>
        <v>0</v>
      </c>
      <c r="BM449" s="20"/>
      <c r="BN449" s="95">
        <f t="shared" si="94"/>
        <v>0</v>
      </c>
      <c r="BO449" s="20"/>
      <c r="BP449" s="21">
        <f t="shared" si="105"/>
        <v>0</v>
      </c>
      <c r="BQ449" s="20"/>
      <c r="BR449" s="22"/>
      <c r="BS449" s="20"/>
      <c r="BT449" s="22"/>
      <c r="BU449" s="20"/>
      <c r="BV449" s="22"/>
      <c r="BW449" s="20"/>
      <c r="BX449" s="22"/>
      <c r="BY449" s="20"/>
      <c r="BZ449" s="172"/>
      <c r="CA449" s="20"/>
      <c r="CB449" s="164"/>
      <c r="CC449" s="20"/>
      <c r="CD449" s="178"/>
      <c r="CE449" s="20"/>
      <c r="CF449" s="95"/>
      <c r="CG449" s="20"/>
      <c r="CH449" s="95"/>
      <c r="CI449" s="20"/>
      <c r="CJ449" s="22"/>
      <c r="CK449" s="20"/>
      <c r="CL449" s="22"/>
      <c r="CM449" s="20"/>
      <c r="CN449" s="22"/>
      <c r="CO449" s="20"/>
      <c r="CP449" s="22"/>
      <c r="CQ449" s="20"/>
      <c r="CR449" s="22"/>
      <c r="CS449" s="20"/>
      <c r="CT449" s="22"/>
      <c r="CU449" s="20"/>
      <c r="CV449" s="22"/>
      <c r="CW449" s="20"/>
      <c r="CX449" s="22"/>
      <c r="CY449" s="20"/>
      <c r="CZ449" s="22"/>
      <c r="DA449" s="20"/>
      <c r="DB449" s="22"/>
      <c r="DC449" s="20"/>
      <c r="DD449" s="22"/>
      <c r="DE449" s="20"/>
      <c r="DF449" s="22"/>
      <c r="DG449" s="20"/>
      <c r="DH449" s="22"/>
      <c r="DI449" s="20"/>
      <c r="DJ449" s="22"/>
      <c r="DK449" s="20"/>
      <c r="DL449" s="22"/>
      <c r="DM449" s="20"/>
      <c r="DN449" s="22"/>
      <c r="DO449" s="20"/>
      <c r="DP449" s="22"/>
      <c r="DQ449" s="20"/>
      <c r="DR449" s="22"/>
      <c r="DS449" s="20"/>
      <c r="DT449" s="22"/>
      <c r="DU449" s="20"/>
      <c r="DV449" s="22"/>
      <c r="DW449" s="20"/>
      <c r="DX449" s="22"/>
      <c r="DY449" s="20"/>
      <c r="DZ449" s="22"/>
      <c r="EA449" s="23">
        <f t="shared" si="99"/>
        <v>0</v>
      </c>
      <c r="EB449" s="21">
        <f t="shared" si="95"/>
        <v>0</v>
      </c>
      <c r="EC449" s="193" t="e">
        <f t="shared" si="96"/>
        <v>#REF!</v>
      </c>
      <c r="ED449" s="193">
        <f t="shared" si="97"/>
        <v>0</v>
      </c>
      <c r="EE449" s="194">
        <f t="shared" si="100"/>
        <v>108.5</v>
      </c>
      <c r="EG449" s="13" t="s">
        <v>1207</v>
      </c>
      <c r="EH449" s="13" t="s">
        <v>1208</v>
      </c>
      <c r="EI449" s="13" t="s">
        <v>392</v>
      </c>
      <c r="EJ449" s="13">
        <v>108.5</v>
      </c>
      <c r="EK449" s="13">
        <v>12838.32</v>
      </c>
    </row>
    <row r="450" spans="1:141">
      <c r="A450" s="196" t="str">
        <f t="shared" si="107"/>
        <v>17.9</v>
      </c>
      <c r="B450" s="253" t="str">
        <f t="shared" si="107"/>
        <v>FACHADA EN TECA TIPO SHOWROOM</v>
      </c>
      <c r="C450" s="196" t="str">
        <f t="shared" si="107"/>
        <v>M2</v>
      </c>
      <c r="D450" s="196">
        <f t="shared" si="107"/>
        <v>90</v>
      </c>
      <c r="E450" s="196">
        <f t="shared" si="107"/>
        <v>521179.56</v>
      </c>
      <c r="F450" s="197">
        <f t="shared" si="98"/>
        <v>46906160.399999999</v>
      </c>
      <c r="G450" s="20"/>
      <c r="H450" s="21">
        <f t="shared" si="101"/>
        <v>0</v>
      </c>
      <c r="I450" s="20"/>
      <c r="J450" s="21">
        <f t="shared" si="102"/>
        <v>0</v>
      </c>
      <c r="K450" s="20"/>
      <c r="L450" s="21">
        <f t="shared" si="103"/>
        <v>0</v>
      </c>
      <c r="M450" s="20"/>
      <c r="N450" s="33">
        <f t="shared" si="106"/>
        <v>0</v>
      </c>
      <c r="O450" s="20"/>
      <c r="P450" s="22"/>
      <c r="Q450" s="20"/>
      <c r="R450" s="22"/>
      <c r="S450" s="20"/>
      <c r="T450" s="22"/>
      <c r="U450" s="20"/>
      <c r="V450" s="22"/>
      <c r="W450" s="20"/>
      <c r="X450" s="22"/>
      <c r="Y450" s="20"/>
      <c r="Z450" s="22"/>
      <c r="AA450" s="20"/>
      <c r="AB450" s="22"/>
      <c r="AC450" s="20"/>
      <c r="AD450" s="22"/>
      <c r="AE450" s="20"/>
      <c r="AF450" s="22"/>
      <c r="AG450" s="20"/>
      <c r="AH450" s="22"/>
      <c r="AI450" s="20"/>
      <c r="AJ450" s="22"/>
      <c r="AK450" s="20"/>
      <c r="AL450" s="22"/>
      <c r="AM450" s="20"/>
      <c r="AN450" s="22"/>
      <c r="AO450" s="20"/>
      <c r="AP450" s="22"/>
      <c r="AQ450" s="20"/>
      <c r="AR450" s="22"/>
      <c r="AS450" s="20"/>
      <c r="AT450" s="22"/>
      <c r="AU450" s="20"/>
      <c r="AV450" s="22"/>
      <c r="AW450" s="20"/>
      <c r="AX450" s="22"/>
      <c r="AY450" s="20"/>
      <c r="AZ450" s="22"/>
      <c r="BA450" s="20"/>
      <c r="BB450" s="22"/>
      <c r="BC450" s="20"/>
      <c r="BD450" s="22"/>
      <c r="BE450" s="20"/>
      <c r="BF450" s="22"/>
      <c r="BG450" s="83"/>
      <c r="BH450" s="84"/>
      <c r="BI450" s="20"/>
      <c r="BJ450" s="95"/>
      <c r="BK450" s="20">
        <v>0</v>
      </c>
      <c r="BL450" s="21">
        <f t="shared" si="104"/>
        <v>0</v>
      </c>
      <c r="BM450" s="20"/>
      <c r="BN450" s="95">
        <f t="shared" si="94"/>
        <v>0</v>
      </c>
      <c r="BO450" s="20"/>
      <c r="BP450" s="21">
        <f t="shared" si="105"/>
        <v>0</v>
      </c>
      <c r="BQ450" s="20"/>
      <c r="BR450" s="22"/>
      <c r="BS450" s="20"/>
      <c r="BT450" s="22"/>
      <c r="BU450" s="20"/>
      <c r="BV450" s="22"/>
      <c r="BW450" s="20"/>
      <c r="BX450" s="22"/>
      <c r="BY450" s="20"/>
      <c r="BZ450" s="172"/>
      <c r="CA450" s="20"/>
      <c r="CB450" s="164"/>
      <c r="CC450" s="20"/>
      <c r="CD450" s="178"/>
      <c r="CE450" s="20"/>
      <c r="CF450" s="95"/>
      <c r="CG450" s="20"/>
      <c r="CH450" s="95"/>
      <c r="CI450" s="20"/>
      <c r="CJ450" s="22"/>
      <c r="CK450" s="20"/>
      <c r="CL450" s="22"/>
      <c r="CM450" s="20"/>
      <c r="CN450" s="22"/>
      <c r="CO450" s="20"/>
      <c r="CP450" s="22"/>
      <c r="CQ450" s="20"/>
      <c r="CR450" s="22"/>
      <c r="CS450" s="20"/>
      <c r="CT450" s="22"/>
      <c r="CU450" s="20"/>
      <c r="CV450" s="22"/>
      <c r="CW450" s="20"/>
      <c r="CX450" s="22"/>
      <c r="CY450" s="20"/>
      <c r="CZ450" s="22"/>
      <c r="DA450" s="20"/>
      <c r="DB450" s="22"/>
      <c r="DC450" s="20"/>
      <c r="DD450" s="22"/>
      <c r="DE450" s="20"/>
      <c r="DF450" s="22"/>
      <c r="DG450" s="20"/>
      <c r="DH450" s="22"/>
      <c r="DI450" s="20"/>
      <c r="DJ450" s="22"/>
      <c r="DK450" s="20"/>
      <c r="DL450" s="22"/>
      <c r="DM450" s="20"/>
      <c r="DN450" s="22"/>
      <c r="DO450" s="20"/>
      <c r="DP450" s="22"/>
      <c r="DQ450" s="20"/>
      <c r="DR450" s="22"/>
      <c r="DS450" s="20"/>
      <c r="DT450" s="22"/>
      <c r="DU450" s="20"/>
      <c r="DV450" s="22"/>
      <c r="DW450" s="20"/>
      <c r="DX450" s="22"/>
      <c r="DY450" s="20"/>
      <c r="DZ450" s="22"/>
      <c r="EA450" s="23">
        <f t="shared" si="99"/>
        <v>0</v>
      </c>
      <c r="EB450" s="21">
        <f t="shared" si="95"/>
        <v>0</v>
      </c>
      <c r="EC450" s="193" t="e">
        <f t="shared" si="96"/>
        <v>#REF!</v>
      </c>
      <c r="ED450" s="193">
        <f t="shared" si="97"/>
        <v>0</v>
      </c>
      <c r="EE450" s="194">
        <f t="shared" si="100"/>
        <v>90</v>
      </c>
      <c r="EG450" s="13" t="s">
        <v>1209</v>
      </c>
      <c r="EH450" s="13" t="s">
        <v>1210</v>
      </c>
      <c r="EI450" s="13" t="s">
        <v>397</v>
      </c>
      <c r="EJ450" s="13">
        <v>90</v>
      </c>
      <c r="EK450" s="13">
        <v>521179.56</v>
      </c>
    </row>
    <row r="451" spans="1:141" ht="15" customHeight="1">
      <c r="A451" s="196" t="str">
        <f t="shared" si="107"/>
        <v>17.10</v>
      </c>
      <c r="B451" s="253" t="str">
        <f t="shared" si="107"/>
        <v>TRASDOSADO DE DRYWALL ZONAS SECAS</v>
      </c>
      <c r="C451" s="196" t="str">
        <f t="shared" si="107"/>
        <v>M2</v>
      </c>
      <c r="D451" s="196">
        <f t="shared" si="107"/>
        <v>1065</v>
      </c>
      <c r="E451" s="196">
        <f t="shared" si="107"/>
        <v>103950</v>
      </c>
      <c r="F451" s="197">
        <f t="shared" si="98"/>
        <v>110706750</v>
      </c>
      <c r="G451" s="20"/>
      <c r="H451" s="21">
        <f t="shared" si="101"/>
        <v>0</v>
      </c>
      <c r="I451" s="20"/>
      <c r="J451" s="21">
        <f t="shared" si="102"/>
        <v>0</v>
      </c>
      <c r="K451" s="20"/>
      <c r="L451" s="21">
        <f t="shared" si="103"/>
        <v>0</v>
      </c>
      <c r="M451" s="20"/>
      <c r="N451" s="33">
        <f t="shared" si="106"/>
        <v>0</v>
      </c>
      <c r="O451" s="20"/>
      <c r="P451" s="22"/>
      <c r="Q451" s="20"/>
      <c r="R451" s="22"/>
      <c r="S451" s="20"/>
      <c r="T451" s="22"/>
      <c r="U451" s="20"/>
      <c r="V451" s="22"/>
      <c r="W451" s="20"/>
      <c r="X451" s="22"/>
      <c r="Y451" s="20"/>
      <c r="Z451" s="22"/>
      <c r="AA451" s="20"/>
      <c r="AB451" s="22"/>
      <c r="AC451" s="20"/>
      <c r="AD451" s="22"/>
      <c r="AE451" s="20"/>
      <c r="AF451" s="22"/>
      <c r="AG451" s="20"/>
      <c r="AH451" s="22"/>
      <c r="AI451" s="20"/>
      <c r="AJ451" s="22"/>
      <c r="AK451" s="20"/>
      <c r="AL451" s="22"/>
      <c r="AM451" s="20"/>
      <c r="AN451" s="22"/>
      <c r="AO451" s="20"/>
      <c r="AP451" s="22"/>
      <c r="AQ451" s="20"/>
      <c r="AR451" s="22"/>
      <c r="AS451" s="20"/>
      <c r="AT451" s="22"/>
      <c r="AU451" s="20"/>
      <c r="AV451" s="22"/>
      <c r="AW451" s="20"/>
      <c r="AX451" s="22"/>
      <c r="AY451" s="20"/>
      <c r="AZ451" s="22"/>
      <c r="BA451" s="20"/>
      <c r="BB451" s="22"/>
      <c r="BC451" s="20"/>
      <c r="BD451" s="22"/>
      <c r="BE451" s="20"/>
      <c r="BF451" s="22"/>
      <c r="BG451" s="83"/>
      <c r="BH451" s="84"/>
      <c r="BI451" s="20"/>
      <c r="BJ451" s="95"/>
      <c r="BK451" s="20">
        <v>0</v>
      </c>
      <c r="BL451" s="21">
        <f t="shared" si="104"/>
        <v>0</v>
      </c>
      <c r="BM451" s="20"/>
      <c r="BN451" s="95">
        <f t="shared" si="94"/>
        <v>0</v>
      </c>
      <c r="BO451" s="20"/>
      <c r="BP451" s="21">
        <f t="shared" si="105"/>
        <v>0</v>
      </c>
      <c r="BQ451" s="20"/>
      <c r="BR451" s="22"/>
      <c r="BS451" s="20"/>
      <c r="BT451" s="22"/>
      <c r="BU451" s="20"/>
      <c r="BV451" s="22"/>
      <c r="BW451" s="20"/>
      <c r="BX451" s="22"/>
      <c r="BY451" s="20"/>
      <c r="BZ451" s="172"/>
      <c r="CA451" s="20"/>
      <c r="CB451" s="164"/>
      <c r="CC451" s="20"/>
      <c r="CD451" s="178"/>
      <c r="CE451" s="20"/>
      <c r="CF451" s="95"/>
      <c r="CG451" s="20"/>
      <c r="CH451" s="95"/>
      <c r="CI451" s="20"/>
      <c r="CJ451" s="22"/>
      <c r="CK451" s="20"/>
      <c r="CL451" s="22"/>
      <c r="CM451" s="20"/>
      <c r="CN451" s="22"/>
      <c r="CO451" s="20"/>
      <c r="CP451" s="22"/>
      <c r="CQ451" s="20"/>
      <c r="CR451" s="22"/>
      <c r="CS451" s="20"/>
      <c r="CT451" s="22"/>
      <c r="CU451" s="20"/>
      <c r="CV451" s="22"/>
      <c r="CW451" s="20"/>
      <c r="CX451" s="22"/>
      <c r="CY451" s="20"/>
      <c r="CZ451" s="22"/>
      <c r="DA451" s="20"/>
      <c r="DB451" s="22"/>
      <c r="DC451" s="20"/>
      <c r="DD451" s="22"/>
      <c r="DE451" s="20"/>
      <c r="DF451" s="22"/>
      <c r="DG451" s="20"/>
      <c r="DH451" s="22"/>
      <c r="DI451" s="20"/>
      <c r="DJ451" s="22"/>
      <c r="DK451" s="20"/>
      <c r="DL451" s="22"/>
      <c r="DM451" s="20"/>
      <c r="DN451" s="22"/>
      <c r="DO451" s="20"/>
      <c r="DP451" s="22"/>
      <c r="DQ451" s="20"/>
      <c r="DR451" s="22"/>
      <c r="DS451" s="20"/>
      <c r="DT451" s="22"/>
      <c r="DU451" s="20"/>
      <c r="DV451" s="22"/>
      <c r="DW451" s="20"/>
      <c r="DX451" s="22"/>
      <c r="DY451" s="20"/>
      <c r="DZ451" s="22"/>
      <c r="EA451" s="23">
        <f t="shared" si="99"/>
        <v>0</v>
      </c>
      <c r="EB451" s="21">
        <f t="shared" si="95"/>
        <v>0</v>
      </c>
      <c r="EC451" s="193" t="e">
        <f t="shared" si="96"/>
        <v>#REF!</v>
      </c>
      <c r="ED451" s="193">
        <f t="shared" si="97"/>
        <v>0</v>
      </c>
      <c r="EE451" s="194">
        <f t="shared" si="100"/>
        <v>1065</v>
      </c>
      <c r="EG451" s="13" t="s">
        <v>1211</v>
      </c>
      <c r="EH451" s="13" t="s">
        <v>1212</v>
      </c>
      <c r="EI451" s="13" t="s">
        <v>397</v>
      </c>
      <c r="EJ451" s="13">
        <v>1065</v>
      </c>
      <c r="EK451" s="13">
        <v>103950</v>
      </c>
    </row>
    <row r="452" spans="1:141">
      <c r="A452" s="196" t="str">
        <f t="shared" si="107"/>
        <v>17.11</v>
      </c>
      <c r="B452" s="253" t="str">
        <f t="shared" si="107"/>
        <v>TRASDOSADO DE DRYWALL ZONAS HÚMEDAS</v>
      </c>
      <c r="C452" s="196" t="str">
        <f t="shared" si="107"/>
        <v>M2</v>
      </c>
      <c r="D452" s="196">
        <f t="shared" si="107"/>
        <v>34</v>
      </c>
      <c r="E452" s="196">
        <f t="shared" si="107"/>
        <v>113850</v>
      </c>
      <c r="F452" s="197">
        <f t="shared" si="98"/>
        <v>3870900</v>
      </c>
      <c r="G452" s="20"/>
      <c r="H452" s="21">
        <f t="shared" si="101"/>
        <v>0</v>
      </c>
      <c r="I452" s="20"/>
      <c r="J452" s="21">
        <f t="shared" si="102"/>
        <v>0</v>
      </c>
      <c r="K452" s="20"/>
      <c r="L452" s="21">
        <f t="shared" si="103"/>
        <v>0</v>
      </c>
      <c r="M452" s="20"/>
      <c r="N452" s="33">
        <f t="shared" si="106"/>
        <v>0</v>
      </c>
      <c r="O452" s="20"/>
      <c r="P452" s="22"/>
      <c r="Q452" s="20"/>
      <c r="R452" s="22"/>
      <c r="S452" s="20"/>
      <c r="T452" s="22"/>
      <c r="U452" s="20"/>
      <c r="V452" s="22"/>
      <c r="W452" s="20"/>
      <c r="X452" s="22"/>
      <c r="Y452" s="20"/>
      <c r="Z452" s="22"/>
      <c r="AA452" s="20"/>
      <c r="AB452" s="22"/>
      <c r="AC452" s="20"/>
      <c r="AD452" s="22"/>
      <c r="AE452" s="20"/>
      <c r="AF452" s="22"/>
      <c r="AG452" s="20"/>
      <c r="AH452" s="22"/>
      <c r="AI452" s="20"/>
      <c r="AJ452" s="22"/>
      <c r="AK452" s="20"/>
      <c r="AL452" s="22"/>
      <c r="AM452" s="20"/>
      <c r="AN452" s="22"/>
      <c r="AO452" s="20"/>
      <c r="AP452" s="22"/>
      <c r="AQ452" s="20"/>
      <c r="AR452" s="22"/>
      <c r="AS452" s="20"/>
      <c r="AT452" s="22"/>
      <c r="AU452" s="20"/>
      <c r="AV452" s="22"/>
      <c r="AW452" s="20"/>
      <c r="AX452" s="22"/>
      <c r="AY452" s="20"/>
      <c r="AZ452" s="22"/>
      <c r="BA452" s="20"/>
      <c r="BB452" s="22"/>
      <c r="BC452" s="20"/>
      <c r="BD452" s="22"/>
      <c r="BE452" s="20"/>
      <c r="BF452" s="22"/>
      <c r="BG452" s="83"/>
      <c r="BH452" s="84"/>
      <c r="BI452" s="20"/>
      <c r="BJ452" s="95"/>
      <c r="BK452" s="20">
        <v>0</v>
      </c>
      <c r="BL452" s="21">
        <f t="shared" si="104"/>
        <v>0</v>
      </c>
      <c r="BM452" s="20"/>
      <c r="BN452" s="95">
        <f t="shared" si="94"/>
        <v>0</v>
      </c>
      <c r="BO452" s="20"/>
      <c r="BP452" s="21">
        <f t="shared" si="105"/>
        <v>0</v>
      </c>
      <c r="BQ452" s="20"/>
      <c r="BR452" s="22"/>
      <c r="BS452" s="20"/>
      <c r="BT452" s="22"/>
      <c r="BU452" s="20"/>
      <c r="BV452" s="22"/>
      <c r="BW452" s="20"/>
      <c r="BX452" s="22"/>
      <c r="BY452" s="20"/>
      <c r="BZ452" s="172"/>
      <c r="CA452" s="20"/>
      <c r="CB452" s="164"/>
      <c r="CC452" s="20"/>
      <c r="CD452" s="178"/>
      <c r="CE452" s="20"/>
      <c r="CF452" s="95"/>
      <c r="CG452" s="20"/>
      <c r="CH452" s="95"/>
      <c r="CI452" s="20"/>
      <c r="CJ452" s="22"/>
      <c r="CK452" s="20"/>
      <c r="CL452" s="22"/>
      <c r="CM452" s="20"/>
      <c r="CN452" s="22"/>
      <c r="CO452" s="20"/>
      <c r="CP452" s="22"/>
      <c r="CQ452" s="20"/>
      <c r="CR452" s="22"/>
      <c r="CS452" s="20"/>
      <c r="CT452" s="22"/>
      <c r="CU452" s="20"/>
      <c r="CV452" s="22"/>
      <c r="CW452" s="20"/>
      <c r="CX452" s="22"/>
      <c r="CY452" s="20"/>
      <c r="CZ452" s="22"/>
      <c r="DA452" s="20"/>
      <c r="DB452" s="22"/>
      <c r="DC452" s="20"/>
      <c r="DD452" s="22"/>
      <c r="DE452" s="20"/>
      <c r="DF452" s="22"/>
      <c r="DG452" s="20"/>
      <c r="DH452" s="22"/>
      <c r="DI452" s="20"/>
      <c r="DJ452" s="22"/>
      <c r="DK452" s="20"/>
      <c r="DL452" s="22"/>
      <c r="DM452" s="20"/>
      <c r="DN452" s="22"/>
      <c r="DO452" s="20"/>
      <c r="DP452" s="22"/>
      <c r="DQ452" s="20"/>
      <c r="DR452" s="22"/>
      <c r="DS452" s="20"/>
      <c r="DT452" s="22"/>
      <c r="DU452" s="20"/>
      <c r="DV452" s="22"/>
      <c r="DW452" s="20"/>
      <c r="DX452" s="22"/>
      <c r="DY452" s="20"/>
      <c r="DZ452" s="22"/>
      <c r="EA452" s="23">
        <f t="shared" si="99"/>
        <v>0</v>
      </c>
      <c r="EB452" s="21">
        <f t="shared" si="95"/>
        <v>0</v>
      </c>
      <c r="EC452" s="193" t="e">
        <f t="shared" si="96"/>
        <v>#REF!</v>
      </c>
      <c r="ED452" s="193">
        <f t="shared" si="97"/>
        <v>0</v>
      </c>
      <c r="EE452" s="194">
        <f t="shared" si="100"/>
        <v>34</v>
      </c>
      <c r="EG452" s="13" t="s">
        <v>1213</v>
      </c>
      <c r="EH452" s="13" t="s">
        <v>1214</v>
      </c>
      <c r="EI452" s="13" t="s">
        <v>397</v>
      </c>
      <c r="EJ452" s="13">
        <v>34</v>
      </c>
      <c r="EK452" s="13">
        <v>113850</v>
      </c>
    </row>
    <row r="453" spans="1:141" ht="18" customHeight="1">
      <c r="A453" s="196" t="str">
        <f t="shared" si="107"/>
        <v>17.12</v>
      </c>
      <c r="B453" s="253" t="str">
        <f t="shared" si="107"/>
        <v>RECUBRIMIENTO INTERNO EN PANEL FENÓLICO</v>
      </c>
      <c r="C453" s="196" t="str">
        <f t="shared" si="107"/>
        <v>M2</v>
      </c>
      <c r="D453" s="196">
        <f t="shared" si="107"/>
        <v>172</v>
      </c>
      <c r="E453" s="196">
        <f t="shared" si="107"/>
        <v>48015</v>
      </c>
      <c r="F453" s="197">
        <f t="shared" si="98"/>
        <v>8258580</v>
      </c>
      <c r="G453" s="20"/>
      <c r="H453" s="21">
        <f t="shared" si="101"/>
        <v>0</v>
      </c>
      <c r="I453" s="20"/>
      <c r="J453" s="21">
        <f t="shared" si="102"/>
        <v>0</v>
      </c>
      <c r="K453" s="20"/>
      <c r="L453" s="21">
        <f t="shared" si="103"/>
        <v>0</v>
      </c>
      <c r="M453" s="20"/>
      <c r="N453" s="33">
        <f t="shared" si="106"/>
        <v>0</v>
      </c>
      <c r="O453" s="20"/>
      <c r="P453" s="22"/>
      <c r="Q453" s="20"/>
      <c r="R453" s="22"/>
      <c r="S453" s="20"/>
      <c r="T453" s="22"/>
      <c r="U453" s="20"/>
      <c r="V453" s="22"/>
      <c r="W453" s="20"/>
      <c r="X453" s="22"/>
      <c r="Y453" s="20"/>
      <c r="Z453" s="22"/>
      <c r="AA453" s="20"/>
      <c r="AB453" s="22"/>
      <c r="AC453" s="20"/>
      <c r="AD453" s="22"/>
      <c r="AE453" s="20"/>
      <c r="AF453" s="22"/>
      <c r="AG453" s="20"/>
      <c r="AH453" s="22"/>
      <c r="AI453" s="20"/>
      <c r="AJ453" s="22"/>
      <c r="AK453" s="20"/>
      <c r="AL453" s="22"/>
      <c r="AM453" s="20"/>
      <c r="AN453" s="22"/>
      <c r="AO453" s="20"/>
      <c r="AP453" s="22"/>
      <c r="AQ453" s="20"/>
      <c r="AR453" s="22"/>
      <c r="AS453" s="20"/>
      <c r="AT453" s="22"/>
      <c r="AU453" s="20"/>
      <c r="AV453" s="22"/>
      <c r="AW453" s="20"/>
      <c r="AX453" s="22"/>
      <c r="AY453" s="20"/>
      <c r="AZ453" s="22"/>
      <c r="BA453" s="20"/>
      <c r="BB453" s="22"/>
      <c r="BC453" s="20"/>
      <c r="BD453" s="22"/>
      <c r="BE453" s="20"/>
      <c r="BF453" s="22"/>
      <c r="BG453" s="83"/>
      <c r="BH453" s="84"/>
      <c r="BI453" s="20"/>
      <c r="BJ453" s="95"/>
      <c r="BK453" s="20">
        <v>0</v>
      </c>
      <c r="BL453" s="21">
        <f t="shared" si="104"/>
        <v>0</v>
      </c>
      <c r="BM453" s="20"/>
      <c r="BN453" s="95">
        <f t="shared" si="94"/>
        <v>0</v>
      </c>
      <c r="BO453" s="20"/>
      <c r="BP453" s="21">
        <f t="shared" si="105"/>
        <v>0</v>
      </c>
      <c r="BQ453" s="20"/>
      <c r="BR453" s="22"/>
      <c r="BS453" s="20"/>
      <c r="BT453" s="22"/>
      <c r="BU453" s="20"/>
      <c r="BV453" s="22"/>
      <c r="BW453" s="20"/>
      <c r="BX453" s="22"/>
      <c r="BY453" s="20"/>
      <c r="BZ453" s="172"/>
      <c r="CA453" s="20"/>
      <c r="CB453" s="164"/>
      <c r="CC453" s="20"/>
      <c r="CD453" s="178"/>
      <c r="CE453" s="20"/>
      <c r="CF453" s="95"/>
      <c r="CG453" s="20"/>
      <c r="CH453" s="95"/>
      <c r="CI453" s="20"/>
      <c r="CJ453" s="22"/>
      <c r="CK453" s="20"/>
      <c r="CL453" s="22"/>
      <c r="CM453" s="20"/>
      <c r="CN453" s="22"/>
      <c r="CO453" s="20"/>
      <c r="CP453" s="22"/>
      <c r="CQ453" s="20"/>
      <c r="CR453" s="22"/>
      <c r="CS453" s="20"/>
      <c r="CT453" s="22"/>
      <c r="CU453" s="20"/>
      <c r="CV453" s="22"/>
      <c r="CW453" s="20"/>
      <c r="CX453" s="22"/>
      <c r="CY453" s="20"/>
      <c r="CZ453" s="22"/>
      <c r="DA453" s="20"/>
      <c r="DB453" s="22"/>
      <c r="DC453" s="20"/>
      <c r="DD453" s="22"/>
      <c r="DE453" s="20"/>
      <c r="DF453" s="22"/>
      <c r="DG453" s="20"/>
      <c r="DH453" s="22"/>
      <c r="DI453" s="20"/>
      <c r="DJ453" s="22"/>
      <c r="DK453" s="20"/>
      <c r="DL453" s="22"/>
      <c r="DM453" s="20"/>
      <c r="DN453" s="22"/>
      <c r="DO453" s="20"/>
      <c r="DP453" s="22"/>
      <c r="DQ453" s="20"/>
      <c r="DR453" s="22"/>
      <c r="DS453" s="20"/>
      <c r="DT453" s="22"/>
      <c r="DU453" s="20"/>
      <c r="DV453" s="22"/>
      <c r="DW453" s="20"/>
      <c r="DX453" s="22"/>
      <c r="DY453" s="20"/>
      <c r="DZ453" s="22"/>
      <c r="EA453" s="23">
        <f t="shared" si="99"/>
        <v>0</v>
      </c>
      <c r="EB453" s="21">
        <f t="shared" si="95"/>
        <v>0</v>
      </c>
      <c r="EC453" s="193" t="e">
        <f t="shared" si="96"/>
        <v>#REF!</v>
      </c>
      <c r="ED453" s="193">
        <f t="shared" si="97"/>
        <v>0</v>
      </c>
      <c r="EE453" s="194">
        <f t="shared" si="100"/>
        <v>172</v>
      </c>
      <c r="EG453" s="13" t="s">
        <v>1215</v>
      </c>
      <c r="EH453" s="13" t="s">
        <v>1216</v>
      </c>
      <c r="EI453" s="13" t="s">
        <v>397</v>
      </c>
      <c r="EJ453" s="13">
        <v>172</v>
      </c>
      <c r="EK453" s="13">
        <v>48015</v>
      </c>
    </row>
    <row r="454" spans="1:141">
      <c r="A454" s="191" t="str">
        <f t="shared" si="107"/>
        <v>18.0</v>
      </c>
      <c r="B454" s="252" t="str">
        <f t="shared" si="107"/>
        <v>APARATOS SANITARIOS Y GRIFERIAS</v>
      </c>
      <c r="C454" s="191">
        <f t="shared" si="107"/>
        <v>0</v>
      </c>
      <c r="D454" s="191">
        <f t="shared" si="107"/>
        <v>0</v>
      </c>
      <c r="E454" s="191">
        <f t="shared" si="107"/>
        <v>0</v>
      </c>
      <c r="F454" s="192">
        <f>SUM(F455:F467)</f>
        <v>41545409.399999991</v>
      </c>
      <c r="G454" s="20"/>
      <c r="H454" s="21">
        <f t="shared" si="101"/>
        <v>0</v>
      </c>
      <c r="I454" s="20"/>
      <c r="J454" s="21">
        <f t="shared" si="102"/>
        <v>0</v>
      </c>
      <c r="K454" s="20"/>
      <c r="L454" s="21">
        <f t="shared" si="103"/>
        <v>0</v>
      </c>
      <c r="M454" s="20"/>
      <c r="N454" s="33">
        <f t="shared" si="106"/>
        <v>0</v>
      </c>
      <c r="O454" s="20"/>
      <c r="P454" s="22"/>
      <c r="Q454" s="20"/>
      <c r="R454" s="22"/>
      <c r="S454" s="20"/>
      <c r="T454" s="22"/>
      <c r="U454" s="20"/>
      <c r="V454" s="22"/>
      <c r="W454" s="20"/>
      <c r="X454" s="22"/>
      <c r="Y454" s="20"/>
      <c r="Z454" s="22"/>
      <c r="AA454" s="20"/>
      <c r="AB454" s="22"/>
      <c r="AC454" s="20"/>
      <c r="AD454" s="22"/>
      <c r="AE454" s="20"/>
      <c r="AF454" s="22"/>
      <c r="AG454" s="20"/>
      <c r="AH454" s="22"/>
      <c r="AI454" s="20"/>
      <c r="AJ454" s="22"/>
      <c r="AK454" s="20"/>
      <c r="AL454" s="22"/>
      <c r="AM454" s="20"/>
      <c r="AN454" s="22"/>
      <c r="AO454" s="20"/>
      <c r="AP454" s="22"/>
      <c r="AQ454" s="20"/>
      <c r="AR454" s="22"/>
      <c r="AS454" s="20"/>
      <c r="AT454" s="22"/>
      <c r="AU454" s="20"/>
      <c r="AV454" s="22"/>
      <c r="AW454" s="20"/>
      <c r="AX454" s="22"/>
      <c r="AY454" s="20"/>
      <c r="AZ454" s="22"/>
      <c r="BA454" s="20"/>
      <c r="BB454" s="22"/>
      <c r="BC454" s="20"/>
      <c r="BD454" s="22"/>
      <c r="BE454" s="20"/>
      <c r="BF454" s="22"/>
      <c r="BG454" s="83"/>
      <c r="BH454" s="84"/>
      <c r="BI454" s="20"/>
      <c r="BJ454" s="95"/>
      <c r="BK454" s="20">
        <v>0</v>
      </c>
      <c r="BL454" s="21">
        <f t="shared" si="104"/>
        <v>0</v>
      </c>
      <c r="BM454" s="20"/>
      <c r="BN454" s="95">
        <f t="shared" ref="BN454:BN517" si="108">+BM454*E454</f>
        <v>0</v>
      </c>
      <c r="BO454" s="20"/>
      <c r="BP454" s="21">
        <f t="shared" si="105"/>
        <v>0</v>
      </c>
      <c r="BQ454" s="20"/>
      <c r="BR454" s="22"/>
      <c r="BS454" s="20"/>
      <c r="BT454" s="22"/>
      <c r="BU454" s="20"/>
      <c r="BV454" s="22"/>
      <c r="BW454" s="20"/>
      <c r="BX454" s="22"/>
      <c r="BY454" s="20"/>
      <c r="BZ454" s="172"/>
      <c r="CA454" s="20"/>
      <c r="CB454" s="164"/>
      <c r="CC454" s="20"/>
      <c r="CD454" s="178"/>
      <c r="CE454" s="20"/>
      <c r="CF454" s="95"/>
      <c r="CG454" s="20"/>
      <c r="CH454" s="95"/>
      <c r="CI454" s="20"/>
      <c r="CJ454" s="22"/>
      <c r="CK454" s="20"/>
      <c r="CL454" s="22"/>
      <c r="CM454" s="20"/>
      <c r="CN454" s="22"/>
      <c r="CO454" s="20"/>
      <c r="CP454" s="22"/>
      <c r="CQ454" s="20"/>
      <c r="CR454" s="22"/>
      <c r="CS454" s="20"/>
      <c r="CT454" s="22"/>
      <c r="CU454" s="20"/>
      <c r="CV454" s="22"/>
      <c r="CW454" s="20"/>
      <c r="CX454" s="22"/>
      <c r="CY454" s="20"/>
      <c r="CZ454" s="22"/>
      <c r="DA454" s="20"/>
      <c r="DB454" s="22"/>
      <c r="DC454" s="20"/>
      <c r="DD454" s="22"/>
      <c r="DE454" s="20"/>
      <c r="DF454" s="22"/>
      <c r="DG454" s="20"/>
      <c r="DH454" s="22"/>
      <c r="DI454" s="20"/>
      <c r="DJ454" s="22"/>
      <c r="DK454" s="20"/>
      <c r="DL454" s="22"/>
      <c r="DM454" s="20"/>
      <c r="DN454" s="22"/>
      <c r="DO454" s="20"/>
      <c r="DP454" s="22"/>
      <c r="DQ454" s="20"/>
      <c r="DR454" s="22"/>
      <c r="DS454" s="20"/>
      <c r="DT454" s="22"/>
      <c r="DU454" s="20"/>
      <c r="DV454" s="22"/>
      <c r="DW454" s="20"/>
      <c r="DX454" s="22"/>
      <c r="DY454" s="20"/>
      <c r="DZ454" s="22"/>
      <c r="EA454" s="23">
        <f t="shared" si="99"/>
        <v>0</v>
      </c>
      <c r="EB454" s="21">
        <f t="shared" ref="EB454:EB517" si="109">+EA454*E454</f>
        <v>0</v>
      </c>
      <c r="EC454" s="193" t="e">
        <f t="shared" ref="EC454:EC517" si="110">+EB454/$EB$745</f>
        <v>#REF!</v>
      </c>
      <c r="ED454" s="193">
        <f t="shared" ref="ED454:ED517" si="111">+EB454/$F$745</f>
        <v>0</v>
      </c>
      <c r="EE454" s="194">
        <f t="shared" si="100"/>
        <v>0</v>
      </c>
      <c r="EG454" s="13" t="s">
        <v>1217</v>
      </c>
      <c r="EH454" s="13" t="s">
        <v>94</v>
      </c>
    </row>
    <row r="455" spans="1:141" ht="15" customHeight="1">
      <c r="A455" s="196" t="str">
        <f t="shared" si="107"/>
        <v>18.1</v>
      </c>
      <c r="B455" s="253" t="str">
        <f t="shared" si="107"/>
        <v>SUMINISTRO E INSTALACIÓN SANITARIO FLUXÓMETRO (INCLUYE GRIFERÍA)</v>
      </c>
      <c r="C455" s="196" t="str">
        <f t="shared" si="107"/>
        <v>UN</v>
      </c>
      <c r="D455" s="196">
        <f t="shared" si="107"/>
        <v>19</v>
      </c>
      <c r="E455" s="196">
        <f t="shared" si="107"/>
        <v>783870.12</v>
      </c>
      <c r="F455" s="197">
        <f t="shared" ref="F455:F518" si="112">+D455*E455</f>
        <v>14893532.279999999</v>
      </c>
      <c r="G455" s="20"/>
      <c r="H455" s="21">
        <f t="shared" si="101"/>
        <v>0</v>
      </c>
      <c r="I455" s="20"/>
      <c r="J455" s="21">
        <f t="shared" si="102"/>
        <v>0</v>
      </c>
      <c r="K455" s="20"/>
      <c r="L455" s="21">
        <f t="shared" si="103"/>
        <v>0</v>
      </c>
      <c r="M455" s="20"/>
      <c r="N455" s="33">
        <f t="shared" si="106"/>
        <v>0</v>
      </c>
      <c r="O455" s="20"/>
      <c r="P455" s="22"/>
      <c r="Q455" s="20"/>
      <c r="R455" s="22"/>
      <c r="S455" s="20"/>
      <c r="T455" s="22"/>
      <c r="U455" s="20"/>
      <c r="V455" s="22"/>
      <c r="W455" s="20"/>
      <c r="X455" s="22"/>
      <c r="Y455" s="20"/>
      <c r="Z455" s="22"/>
      <c r="AA455" s="20"/>
      <c r="AB455" s="22"/>
      <c r="AC455" s="20"/>
      <c r="AD455" s="22"/>
      <c r="AE455" s="20"/>
      <c r="AF455" s="22"/>
      <c r="AG455" s="20"/>
      <c r="AH455" s="22"/>
      <c r="AI455" s="20"/>
      <c r="AJ455" s="22"/>
      <c r="AK455" s="20"/>
      <c r="AL455" s="22"/>
      <c r="AM455" s="20"/>
      <c r="AN455" s="22"/>
      <c r="AO455" s="20"/>
      <c r="AP455" s="22"/>
      <c r="AQ455" s="20"/>
      <c r="AR455" s="22"/>
      <c r="AS455" s="20"/>
      <c r="AT455" s="22"/>
      <c r="AU455" s="20"/>
      <c r="AV455" s="22"/>
      <c r="AW455" s="20"/>
      <c r="AX455" s="22"/>
      <c r="AY455" s="20"/>
      <c r="AZ455" s="22"/>
      <c r="BA455" s="20"/>
      <c r="BB455" s="22"/>
      <c r="BC455" s="20"/>
      <c r="BD455" s="22"/>
      <c r="BE455" s="20"/>
      <c r="BF455" s="22"/>
      <c r="BG455" s="83"/>
      <c r="BH455" s="84"/>
      <c r="BI455" s="20"/>
      <c r="BJ455" s="95"/>
      <c r="BK455" s="20">
        <v>0</v>
      </c>
      <c r="BL455" s="21">
        <f t="shared" si="104"/>
        <v>0</v>
      </c>
      <c r="BM455" s="20"/>
      <c r="BN455" s="95">
        <f t="shared" si="108"/>
        <v>0</v>
      </c>
      <c r="BO455" s="20"/>
      <c r="BP455" s="21">
        <f t="shared" si="105"/>
        <v>0</v>
      </c>
      <c r="BQ455" s="20"/>
      <c r="BR455" s="22"/>
      <c r="BS455" s="20"/>
      <c r="BT455" s="22"/>
      <c r="BU455" s="20"/>
      <c r="BV455" s="22"/>
      <c r="BW455" s="20"/>
      <c r="BX455" s="22"/>
      <c r="BY455" s="20"/>
      <c r="BZ455" s="172"/>
      <c r="CA455" s="20"/>
      <c r="CB455" s="164"/>
      <c r="CC455" s="20"/>
      <c r="CD455" s="178"/>
      <c r="CE455" s="20"/>
      <c r="CF455" s="95"/>
      <c r="CG455" s="20"/>
      <c r="CH455" s="95"/>
      <c r="CI455" s="20"/>
      <c r="CJ455" s="22"/>
      <c r="CK455" s="20"/>
      <c r="CL455" s="22"/>
      <c r="CM455" s="20"/>
      <c r="CN455" s="22"/>
      <c r="CO455" s="20"/>
      <c r="CP455" s="22"/>
      <c r="CQ455" s="20"/>
      <c r="CR455" s="22"/>
      <c r="CS455" s="20"/>
      <c r="CT455" s="22"/>
      <c r="CU455" s="20"/>
      <c r="CV455" s="22"/>
      <c r="CW455" s="20"/>
      <c r="CX455" s="22"/>
      <c r="CY455" s="20"/>
      <c r="CZ455" s="22"/>
      <c r="DA455" s="20"/>
      <c r="DB455" s="22"/>
      <c r="DC455" s="20"/>
      <c r="DD455" s="22"/>
      <c r="DE455" s="20"/>
      <c r="DF455" s="22"/>
      <c r="DG455" s="20"/>
      <c r="DH455" s="22"/>
      <c r="DI455" s="20"/>
      <c r="DJ455" s="22"/>
      <c r="DK455" s="20"/>
      <c r="DL455" s="22"/>
      <c r="DM455" s="20"/>
      <c r="DN455" s="22"/>
      <c r="DO455" s="20"/>
      <c r="DP455" s="22"/>
      <c r="DQ455" s="20"/>
      <c r="DR455" s="22"/>
      <c r="DS455" s="20"/>
      <c r="DT455" s="22"/>
      <c r="DU455" s="20"/>
      <c r="DV455" s="22"/>
      <c r="DW455" s="20"/>
      <c r="DX455" s="22"/>
      <c r="DY455" s="20"/>
      <c r="DZ455" s="22"/>
      <c r="EA455" s="23">
        <f t="shared" ref="EA455:EA518" si="113">+G455+I455+K455+M455+O455+Q455+S455+U455+W455+Y455+AA455+AC455+AE455+AG455+AI455+AK455+AM455+AO455+AQ455+AW455+AS455+AU455+AY455+BA455+BC455+BE455+BG455+BI455+BK455+BM455+BO455+BQ455+BS455+BU455+BW455+BY455+CA455+CC455+CE455+CG455+CI455+CK455+CM455+CO455+CQ455+CS455+CU455+CW455+CY455+DA455+DC455+DE455+DG455+DI455+DK455+DM455+DO455+DQ455+DS455+DU455+DW455+DY455</f>
        <v>0</v>
      </c>
      <c r="EB455" s="21">
        <f t="shared" si="109"/>
        <v>0</v>
      </c>
      <c r="EC455" s="193" t="e">
        <f t="shared" si="110"/>
        <v>#REF!</v>
      </c>
      <c r="ED455" s="193">
        <f t="shared" si="111"/>
        <v>0</v>
      </c>
      <c r="EE455" s="194">
        <f t="shared" ref="EE455:EE518" si="114">D455-EA455</f>
        <v>19</v>
      </c>
      <c r="EG455" s="13" t="s">
        <v>95</v>
      </c>
      <c r="EH455" s="13" t="s">
        <v>1218</v>
      </c>
      <c r="EI455" s="13" t="s">
        <v>389</v>
      </c>
      <c r="EJ455" s="13">
        <v>19</v>
      </c>
      <c r="EK455" s="13">
        <v>783870.12</v>
      </c>
    </row>
    <row r="456" spans="1:141" ht="15" customHeight="1">
      <c r="A456" s="196" t="str">
        <f t="shared" si="107"/>
        <v>18.2</v>
      </c>
      <c r="B456" s="253" t="str">
        <f t="shared" si="107"/>
        <v>SUMINISTRO E INSTALACIÓN LAVAMANOS DE COLGAR (INCLUYE GRIFERÍA)</v>
      </c>
      <c r="C456" s="196" t="str">
        <f t="shared" si="107"/>
        <v>UN</v>
      </c>
      <c r="D456" s="196">
        <f t="shared" si="107"/>
        <v>6</v>
      </c>
      <c r="E456" s="196">
        <f t="shared" si="107"/>
        <v>196384.32</v>
      </c>
      <c r="F456" s="197">
        <f t="shared" si="112"/>
        <v>1178305.92</v>
      </c>
      <c r="G456" s="20"/>
      <c r="H456" s="21">
        <f t="shared" ref="H456:H519" si="115">+E456*G456</f>
        <v>0</v>
      </c>
      <c r="I456" s="20"/>
      <c r="J456" s="21">
        <f t="shared" ref="J456:J519" si="116">I456*E456</f>
        <v>0</v>
      </c>
      <c r="K456" s="20"/>
      <c r="L456" s="21">
        <f t="shared" ref="L456:L519" si="117">K456*E456</f>
        <v>0</v>
      </c>
      <c r="M456" s="20"/>
      <c r="N456" s="33">
        <f t="shared" si="106"/>
        <v>0</v>
      </c>
      <c r="O456" s="20"/>
      <c r="P456" s="22"/>
      <c r="Q456" s="20"/>
      <c r="R456" s="22"/>
      <c r="S456" s="20"/>
      <c r="T456" s="22"/>
      <c r="U456" s="20"/>
      <c r="V456" s="22"/>
      <c r="W456" s="20"/>
      <c r="X456" s="22"/>
      <c r="Y456" s="20"/>
      <c r="Z456" s="22"/>
      <c r="AA456" s="20"/>
      <c r="AB456" s="22"/>
      <c r="AC456" s="20"/>
      <c r="AD456" s="22"/>
      <c r="AE456" s="20"/>
      <c r="AF456" s="22"/>
      <c r="AG456" s="20"/>
      <c r="AH456" s="22"/>
      <c r="AI456" s="20"/>
      <c r="AJ456" s="22"/>
      <c r="AK456" s="20"/>
      <c r="AL456" s="22"/>
      <c r="AM456" s="20"/>
      <c r="AN456" s="22"/>
      <c r="AO456" s="20"/>
      <c r="AP456" s="22"/>
      <c r="AQ456" s="20"/>
      <c r="AR456" s="22"/>
      <c r="AS456" s="20"/>
      <c r="AT456" s="22"/>
      <c r="AU456" s="20"/>
      <c r="AV456" s="22"/>
      <c r="AW456" s="20"/>
      <c r="AX456" s="22"/>
      <c r="AY456" s="20"/>
      <c r="AZ456" s="22"/>
      <c r="BA456" s="20"/>
      <c r="BB456" s="22"/>
      <c r="BC456" s="20"/>
      <c r="BD456" s="22"/>
      <c r="BE456" s="20"/>
      <c r="BF456" s="22"/>
      <c r="BG456" s="83"/>
      <c r="BH456" s="84"/>
      <c r="BI456" s="20"/>
      <c r="BJ456" s="95"/>
      <c r="BK456" s="20">
        <v>0</v>
      </c>
      <c r="BL456" s="21">
        <f t="shared" ref="BL456:BL519" si="118">BK456*E456</f>
        <v>0</v>
      </c>
      <c r="BM456" s="20"/>
      <c r="BN456" s="95">
        <f t="shared" si="108"/>
        <v>0</v>
      </c>
      <c r="BO456" s="20"/>
      <c r="BP456" s="21">
        <f t="shared" ref="BP456:BP519" si="119">BO456*E456</f>
        <v>0</v>
      </c>
      <c r="BQ456" s="20"/>
      <c r="BR456" s="22"/>
      <c r="BS456" s="20"/>
      <c r="BT456" s="22"/>
      <c r="BU456" s="20"/>
      <c r="BV456" s="22"/>
      <c r="BW456" s="20"/>
      <c r="BX456" s="22"/>
      <c r="BY456" s="20"/>
      <c r="BZ456" s="172"/>
      <c r="CA456" s="20"/>
      <c r="CB456" s="164"/>
      <c r="CC456" s="20"/>
      <c r="CD456" s="178"/>
      <c r="CE456" s="20"/>
      <c r="CF456" s="95"/>
      <c r="CG456" s="20"/>
      <c r="CH456" s="95"/>
      <c r="CI456" s="20"/>
      <c r="CJ456" s="22"/>
      <c r="CK456" s="20"/>
      <c r="CL456" s="22"/>
      <c r="CM456" s="20"/>
      <c r="CN456" s="22"/>
      <c r="CO456" s="20"/>
      <c r="CP456" s="22"/>
      <c r="CQ456" s="20"/>
      <c r="CR456" s="22"/>
      <c r="CS456" s="20"/>
      <c r="CT456" s="22"/>
      <c r="CU456" s="20"/>
      <c r="CV456" s="22"/>
      <c r="CW456" s="20"/>
      <c r="CX456" s="22"/>
      <c r="CY456" s="20"/>
      <c r="CZ456" s="22"/>
      <c r="DA456" s="20"/>
      <c r="DB456" s="22"/>
      <c r="DC456" s="20"/>
      <c r="DD456" s="22"/>
      <c r="DE456" s="20"/>
      <c r="DF456" s="22"/>
      <c r="DG456" s="20"/>
      <c r="DH456" s="22"/>
      <c r="DI456" s="20"/>
      <c r="DJ456" s="22"/>
      <c r="DK456" s="20"/>
      <c r="DL456" s="22"/>
      <c r="DM456" s="20"/>
      <c r="DN456" s="22"/>
      <c r="DO456" s="20"/>
      <c r="DP456" s="22"/>
      <c r="DQ456" s="20"/>
      <c r="DR456" s="22"/>
      <c r="DS456" s="20"/>
      <c r="DT456" s="22"/>
      <c r="DU456" s="20"/>
      <c r="DV456" s="22"/>
      <c r="DW456" s="20"/>
      <c r="DX456" s="22"/>
      <c r="DY456" s="20"/>
      <c r="DZ456" s="22"/>
      <c r="EA456" s="23">
        <f t="shared" si="113"/>
        <v>0</v>
      </c>
      <c r="EB456" s="21">
        <f t="shared" si="109"/>
        <v>0</v>
      </c>
      <c r="EC456" s="193" t="e">
        <f t="shared" si="110"/>
        <v>#REF!</v>
      </c>
      <c r="ED456" s="193">
        <f t="shared" si="111"/>
        <v>0</v>
      </c>
      <c r="EE456" s="194">
        <f t="shared" si="114"/>
        <v>6</v>
      </c>
      <c r="EG456" s="13" t="s">
        <v>1219</v>
      </c>
      <c r="EH456" s="13" t="s">
        <v>1220</v>
      </c>
      <c r="EI456" s="13" t="s">
        <v>389</v>
      </c>
      <c r="EJ456" s="13">
        <v>6</v>
      </c>
      <c r="EK456" s="13">
        <v>196384.32</v>
      </c>
    </row>
    <row r="457" spans="1:141" ht="15" customHeight="1">
      <c r="A457" s="196" t="str">
        <f t="shared" si="107"/>
        <v>18.3</v>
      </c>
      <c r="B457" s="253" t="str">
        <f t="shared" si="107"/>
        <v>SUMINISTRO E INSTALACIÓN ORINAL DE FLUXÓMETRO (INCLUYE GRIFERÍA)</v>
      </c>
      <c r="C457" s="196" t="str">
        <f t="shared" si="107"/>
        <v>UN</v>
      </c>
      <c r="D457" s="196">
        <f t="shared" si="107"/>
        <v>4</v>
      </c>
      <c r="E457" s="196">
        <f t="shared" si="107"/>
        <v>702343.62</v>
      </c>
      <c r="F457" s="197">
        <f t="shared" si="112"/>
        <v>2809374.48</v>
      </c>
      <c r="G457" s="20"/>
      <c r="H457" s="21">
        <f t="shared" si="115"/>
        <v>0</v>
      </c>
      <c r="I457" s="20"/>
      <c r="J457" s="21">
        <f t="shared" si="116"/>
        <v>0</v>
      </c>
      <c r="K457" s="20"/>
      <c r="L457" s="21">
        <f t="shared" si="117"/>
        <v>0</v>
      </c>
      <c r="M457" s="20"/>
      <c r="N457" s="33">
        <f t="shared" ref="N457:N520" si="120">M457*E457</f>
        <v>0</v>
      </c>
      <c r="O457" s="20"/>
      <c r="P457" s="22"/>
      <c r="Q457" s="20"/>
      <c r="R457" s="22"/>
      <c r="S457" s="20"/>
      <c r="T457" s="22"/>
      <c r="U457" s="20"/>
      <c r="V457" s="22"/>
      <c r="W457" s="20"/>
      <c r="X457" s="22"/>
      <c r="Y457" s="20"/>
      <c r="Z457" s="22"/>
      <c r="AA457" s="20"/>
      <c r="AB457" s="22"/>
      <c r="AC457" s="20"/>
      <c r="AD457" s="22"/>
      <c r="AE457" s="20"/>
      <c r="AF457" s="22"/>
      <c r="AG457" s="20"/>
      <c r="AH457" s="22"/>
      <c r="AI457" s="20"/>
      <c r="AJ457" s="22"/>
      <c r="AK457" s="20"/>
      <c r="AL457" s="22"/>
      <c r="AM457" s="20"/>
      <c r="AN457" s="22"/>
      <c r="AO457" s="20"/>
      <c r="AP457" s="22"/>
      <c r="AQ457" s="20"/>
      <c r="AR457" s="22"/>
      <c r="AS457" s="20"/>
      <c r="AT457" s="22"/>
      <c r="AU457" s="20"/>
      <c r="AV457" s="22"/>
      <c r="AW457" s="20"/>
      <c r="AX457" s="22"/>
      <c r="AY457" s="20"/>
      <c r="AZ457" s="22"/>
      <c r="BA457" s="20"/>
      <c r="BB457" s="22"/>
      <c r="BC457" s="20"/>
      <c r="BD457" s="22"/>
      <c r="BE457" s="20"/>
      <c r="BF457" s="22"/>
      <c r="BG457" s="83"/>
      <c r="BH457" s="84"/>
      <c r="BI457" s="20"/>
      <c r="BJ457" s="95"/>
      <c r="BK457" s="20">
        <v>0</v>
      </c>
      <c r="BL457" s="21">
        <f t="shared" si="118"/>
        <v>0</v>
      </c>
      <c r="BM457" s="20"/>
      <c r="BN457" s="95">
        <f t="shared" si="108"/>
        <v>0</v>
      </c>
      <c r="BO457" s="20"/>
      <c r="BP457" s="21">
        <f t="shared" si="119"/>
        <v>0</v>
      </c>
      <c r="BQ457" s="20"/>
      <c r="BR457" s="22"/>
      <c r="BS457" s="20"/>
      <c r="BT457" s="22"/>
      <c r="BU457" s="20"/>
      <c r="BV457" s="22"/>
      <c r="BW457" s="20"/>
      <c r="BX457" s="22"/>
      <c r="BY457" s="20"/>
      <c r="BZ457" s="172"/>
      <c r="CA457" s="20"/>
      <c r="CB457" s="164"/>
      <c r="CC457" s="20"/>
      <c r="CD457" s="178"/>
      <c r="CE457" s="20"/>
      <c r="CF457" s="95"/>
      <c r="CG457" s="20"/>
      <c r="CH457" s="95"/>
      <c r="CI457" s="20"/>
      <c r="CJ457" s="22"/>
      <c r="CK457" s="20"/>
      <c r="CL457" s="22"/>
      <c r="CM457" s="20"/>
      <c r="CN457" s="22"/>
      <c r="CO457" s="20"/>
      <c r="CP457" s="22"/>
      <c r="CQ457" s="20"/>
      <c r="CR457" s="22"/>
      <c r="CS457" s="20"/>
      <c r="CT457" s="22"/>
      <c r="CU457" s="20"/>
      <c r="CV457" s="22"/>
      <c r="CW457" s="20"/>
      <c r="CX457" s="22"/>
      <c r="CY457" s="20"/>
      <c r="CZ457" s="22"/>
      <c r="DA457" s="20"/>
      <c r="DB457" s="22"/>
      <c r="DC457" s="20"/>
      <c r="DD457" s="22"/>
      <c r="DE457" s="20"/>
      <c r="DF457" s="22"/>
      <c r="DG457" s="20"/>
      <c r="DH457" s="22"/>
      <c r="DI457" s="20"/>
      <c r="DJ457" s="22"/>
      <c r="DK457" s="20"/>
      <c r="DL457" s="22"/>
      <c r="DM457" s="20"/>
      <c r="DN457" s="22"/>
      <c r="DO457" s="20"/>
      <c r="DP457" s="22"/>
      <c r="DQ457" s="20"/>
      <c r="DR457" s="22"/>
      <c r="DS457" s="20"/>
      <c r="DT457" s="22"/>
      <c r="DU457" s="20"/>
      <c r="DV457" s="22"/>
      <c r="DW457" s="20"/>
      <c r="DX457" s="22"/>
      <c r="DY457" s="20"/>
      <c r="DZ457" s="22"/>
      <c r="EA457" s="23">
        <f t="shared" si="113"/>
        <v>0</v>
      </c>
      <c r="EB457" s="21">
        <f t="shared" si="109"/>
        <v>0</v>
      </c>
      <c r="EC457" s="193" t="e">
        <f t="shared" si="110"/>
        <v>#REF!</v>
      </c>
      <c r="ED457" s="193">
        <f t="shared" si="111"/>
        <v>0</v>
      </c>
      <c r="EE457" s="194">
        <f t="shared" si="114"/>
        <v>4</v>
      </c>
      <c r="EG457" s="13" t="s">
        <v>1221</v>
      </c>
      <c r="EH457" s="13" t="s">
        <v>1222</v>
      </c>
      <c r="EI457" s="13" t="s">
        <v>389</v>
      </c>
      <c r="EJ457" s="13">
        <v>4</v>
      </c>
      <c r="EK457" s="13">
        <v>702343.62</v>
      </c>
    </row>
    <row r="458" spans="1:141">
      <c r="A458" s="196" t="str">
        <f t="shared" si="107"/>
        <v>18.4</v>
      </c>
      <c r="B458" s="253" t="str">
        <f t="shared" si="107"/>
        <v xml:space="preserve">SUMINISTRO E INSTALACIÓN DUCHA SENCILLA </v>
      </c>
      <c r="C458" s="196" t="str">
        <f t="shared" si="107"/>
        <v>UN</v>
      </c>
      <c r="D458" s="196">
        <f t="shared" si="107"/>
        <v>1</v>
      </c>
      <c r="E458" s="196">
        <f t="shared" si="107"/>
        <v>84188.61</v>
      </c>
      <c r="F458" s="197">
        <f t="shared" si="112"/>
        <v>84188.61</v>
      </c>
      <c r="G458" s="20"/>
      <c r="H458" s="21">
        <f t="shared" si="115"/>
        <v>0</v>
      </c>
      <c r="I458" s="20"/>
      <c r="J458" s="21">
        <f t="shared" si="116"/>
        <v>0</v>
      </c>
      <c r="K458" s="20"/>
      <c r="L458" s="21">
        <f t="shared" si="117"/>
        <v>0</v>
      </c>
      <c r="M458" s="20"/>
      <c r="N458" s="33">
        <f t="shared" si="120"/>
        <v>0</v>
      </c>
      <c r="O458" s="20"/>
      <c r="P458" s="22"/>
      <c r="Q458" s="20"/>
      <c r="R458" s="22"/>
      <c r="S458" s="20"/>
      <c r="T458" s="22"/>
      <c r="U458" s="20"/>
      <c r="V458" s="22"/>
      <c r="W458" s="20"/>
      <c r="X458" s="22"/>
      <c r="Y458" s="20"/>
      <c r="Z458" s="22"/>
      <c r="AA458" s="20"/>
      <c r="AB458" s="22"/>
      <c r="AC458" s="20"/>
      <c r="AD458" s="22"/>
      <c r="AE458" s="20"/>
      <c r="AF458" s="22"/>
      <c r="AG458" s="20"/>
      <c r="AH458" s="22"/>
      <c r="AI458" s="20"/>
      <c r="AJ458" s="22"/>
      <c r="AK458" s="20"/>
      <c r="AL458" s="22"/>
      <c r="AM458" s="20"/>
      <c r="AN458" s="22"/>
      <c r="AO458" s="20"/>
      <c r="AP458" s="22"/>
      <c r="AQ458" s="20"/>
      <c r="AR458" s="22"/>
      <c r="AS458" s="20"/>
      <c r="AT458" s="22"/>
      <c r="AU458" s="20"/>
      <c r="AV458" s="22"/>
      <c r="AW458" s="20"/>
      <c r="AX458" s="22"/>
      <c r="AY458" s="20"/>
      <c r="AZ458" s="22"/>
      <c r="BA458" s="20"/>
      <c r="BB458" s="22"/>
      <c r="BC458" s="20"/>
      <c r="BD458" s="22"/>
      <c r="BE458" s="20"/>
      <c r="BF458" s="22"/>
      <c r="BG458" s="83"/>
      <c r="BH458" s="84"/>
      <c r="BI458" s="20"/>
      <c r="BJ458" s="95"/>
      <c r="BK458" s="20">
        <v>0</v>
      </c>
      <c r="BL458" s="21">
        <f t="shared" si="118"/>
        <v>0</v>
      </c>
      <c r="BM458" s="20"/>
      <c r="BN458" s="95">
        <f t="shared" si="108"/>
        <v>0</v>
      </c>
      <c r="BO458" s="20"/>
      <c r="BP458" s="21">
        <f t="shared" si="119"/>
        <v>0</v>
      </c>
      <c r="BQ458" s="20"/>
      <c r="BR458" s="22"/>
      <c r="BS458" s="20"/>
      <c r="BT458" s="22"/>
      <c r="BU458" s="20"/>
      <c r="BV458" s="22"/>
      <c r="BW458" s="20"/>
      <c r="BX458" s="22"/>
      <c r="BY458" s="20"/>
      <c r="BZ458" s="172"/>
      <c r="CA458" s="20"/>
      <c r="CB458" s="164"/>
      <c r="CC458" s="20"/>
      <c r="CD458" s="178"/>
      <c r="CE458" s="20"/>
      <c r="CF458" s="95"/>
      <c r="CG458" s="20"/>
      <c r="CH458" s="95"/>
      <c r="CI458" s="20"/>
      <c r="CJ458" s="22"/>
      <c r="CK458" s="20"/>
      <c r="CL458" s="22"/>
      <c r="CM458" s="20"/>
      <c r="CN458" s="22"/>
      <c r="CO458" s="20"/>
      <c r="CP458" s="22"/>
      <c r="CQ458" s="20"/>
      <c r="CR458" s="22"/>
      <c r="CS458" s="20"/>
      <c r="CT458" s="22"/>
      <c r="CU458" s="20"/>
      <c r="CV458" s="22"/>
      <c r="CW458" s="20"/>
      <c r="CX458" s="22"/>
      <c r="CY458" s="20"/>
      <c r="CZ458" s="22"/>
      <c r="DA458" s="20"/>
      <c r="DB458" s="22"/>
      <c r="DC458" s="20"/>
      <c r="DD458" s="22"/>
      <c r="DE458" s="20"/>
      <c r="DF458" s="22"/>
      <c r="DG458" s="20"/>
      <c r="DH458" s="22"/>
      <c r="DI458" s="20"/>
      <c r="DJ458" s="22"/>
      <c r="DK458" s="20"/>
      <c r="DL458" s="22"/>
      <c r="DM458" s="20"/>
      <c r="DN458" s="22"/>
      <c r="DO458" s="20"/>
      <c r="DP458" s="22"/>
      <c r="DQ458" s="20"/>
      <c r="DR458" s="22"/>
      <c r="DS458" s="20"/>
      <c r="DT458" s="22"/>
      <c r="DU458" s="20"/>
      <c r="DV458" s="22"/>
      <c r="DW458" s="20"/>
      <c r="DX458" s="22"/>
      <c r="DY458" s="20"/>
      <c r="DZ458" s="22"/>
      <c r="EA458" s="23">
        <f t="shared" si="113"/>
        <v>0</v>
      </c>
      <c r="EB458" s="21">
        <f t="shared" si="109"/>
        <v>0</v>
      </c>
      <c r="EC458" s="193" t="e">
        <f t="shared" si="110"/>
        <v>#REF!</v>
      </c>
      <c r="ED458" s="193">
        <f t="shared" si="111"/>
        <v>0</v>
      </c>
      <c r="EE458" s="194">
        <f t="shared" si="114"/>
        <v>1</v>
      </c>
      <c r="EG458" s="13" t="s">
        <v>1223</v>
      </c>
      <c r="EH458" s="13" t="s">
        <v>1224</v>
      </c>
      <c r="EI458" s="13" t="s">
        <v>389</v>
      </c>
      <c r="EJ458" s="13">
        <v>1</v>
      </c>
      <c r="EK458" s="13">
        <v>84188.61</v>
      </c>
    </row>
    <row r="459" spans="1:141" ht="18" customHeight="1">
      <c r="A459" s="196" t="str">
        <f t="shared" si="107"/>
        <v>18.5</v>
      </c>
      <c r="B459" s="253" t="str">
        <f t="shared" si="107"/>
        <v xml:space="preserve">SUMINISTRO E INSTALACIÓN BARRA PARA DISCAPACITADOS </v>
      </c>
      <c r="C459" s="196" t="str">
        <f t="shared" si="107"/>
        <v>UN</v>
      </c>
      <c r="D459" s="196">
        <f t="shared" si="107"/>
        <v>10</v>
      </c>
      <c r="E459" s="196">
        <f t="shared" si="107"/>
        <v>444665.43</v>
      </c>
      <c r="F459" s="197">
        <f t="shared" si="112"/>
        <v>4446654.3</v>
      </c>
      <c r="G459" s="20"/>
      <c r="H459" s="21">
        <f t="shared" si="115"/>
        <v>0</v>
      </c>
      <c r="I459" s="20"/>
      <c r="J459" s="21">
        <f t="shared" si="116"/>
        <v>0</v>
      </c>
      <c r="K459" s="20"/>
      <c r="L459" s="21">
        <f t="shared" si="117"/>
        <v>0</v>
      </c>
      <c r="M459" s="20"/>
      <c r="N459" s="33">
        <f t="shared" si="120"/>
        <v>0</v>
      </c>
      <c r="O459" s="20"/>
      <c r="P459" s="22"/>
      <c r="Q459" s="20"/>
      <c r="R459" s="22"/>
      <c r="S459" s="20"/>
      <c r="T459" s="22"/>
      <c r="U459" s="20"/>
      <c r="V459" s="22"/>
      <c r="W459" s="20"/>
      <c r="X459" s="22"/>
      <c r="Y459" s="20"/>
      <c r="Z459" s="22"/>
      <c r="AA459" s="20"/>
      <c r="AB459" s="22"/>
      <c r="AC459" s="20"/>
      <c r="AD459" s="22"/>
      <c r="AE459" s="20"/>
      <c r="AF459" s="22"/>
      <c r="AG459" s="20"/>
      <c r="AH459" s="22"/>
      <c r="AI459" s="20"/>
      <c r="AJ459" s="22"/>
      <c r="AK459" s="20"/>
      <c r="AL459" s="22"/>
      <c r="AM459" s="20"/>
      <c r="AN459" s="22"/>
      <c r="AO459" s="20"/>
      <c r="AP459" s="22"/>
      <c r="AQ459" s="20"/>
      <c r="AR459" s="22"/>
      <c r="AS459" s="20"/>
      <c r="AT459" s="22"/>
      <c r="AU459" s="20"/>
      <c r="AV459" s="22"/>
      <c r="AW459" s="20"/>
      <c r="AX459" s="22"/>
      <c r="AY459" s="20"/>
      <c r="AZ459" s="22"/>
      <c r="BA459" s="20"/>
      <c r="BB459" s="22"/>
      <c r="BC459" s="20"/>
      <c r="BD459" s="22"/>
      <c r="BE459" s="20"/>
      <c r="BF459" s="22"/>
      <c r="BG459" s="83"/>
      <c r="BH459" s="84"/>
      <c r="BI459" s="20"/>
      <c r="BJ459" s="95"/>
      <c r="BK459" s="20">
        <v>0</v>
      </c>
      <c r="BL459" s="21">
        <f t="shared" si="118"/>
        <v>0</v>
      </c>
      <c r="BM459" s="20"/>
      <c r="BN459" s="95">
        <f t="shared" si="108"/>
        <v>0</v>
      </c>
      <c r="BO459" s="20"/>
      <c r="BP459" s="21">
        <f t="shared" si="119"/>
        <v>0</v>
      </c>
      <c r="BQ459" s="20"/>
      <c r="BR459" s="22"/>
      <c r="BS459" s="20"/>
      <c r="BT459" s="22"/>
      <c r="BU459" s="20"/>
      <c r="BV459" s="22"/>
      <c r="BW459" s="20"/>
      <c r="BX459" s="22"/>
      <c r="BY459" s="20"/>
      <c r="BZ459" s="172"/>
      <c r="CA459" s="20"/>
      <c r="CB459" s="164"/>
      <c r="CC459" s="20"/>
      <c r="CD459" s="178"/>
      <c r="CE459" s="20"/>
      <c r="CF459" s="95"/>
      <c r="CG459" s="20"/>
      <c r="CH459" s="95"/>
      <c r="CI459" s="20"/>
      <c r="CJ459" s="22"/>
      <c r="CK459" s="20"/>
      <c r="CL459" s="22"/>
      <c r="CM459" s="20"/>
      <c r="CN459" s="22"/>
      <c r="CO459" s="20"/>
      <c r="CP459" s="22"/>
      <c r="CQ459" s="20"/>
      <c r="CR459" s="22"/>
      <c r="CS459" s="20"/>
      <c r="CT459" s="22"/>
      <c r="CU459" s="20"/>
      <c r="CV459" s="22"/>
      <c r="CW459" s="20"/>
      <c r="CX459" s="22"/>
      <c r="CY459" s="20"/>
      <c r="CZ459" s="22"/>
      <c r="DA459" s="20"/>
      <c r="DB459" s="22"/>
      <c r="DC459" s="20"/>
      <c r="DD459" s="22"/>
      <c r="DE459" s="20"/>
      <c r="DF459" s="22"/>
      <c r="DG459" s="20"/>
      <c r="DH459" s="22"/>
      <c r="DI459" s="20"/>
      <c r="DJ459" s="22"/>
      <c r="DK459" s="20"/>
      <c r="DL459" s="22"/>
      <c r="DM459" s="20"/>
      <c r="DN459" s="22"/>
      <c r="DO459" s="20"/>
      <c r="DP459" s="22"/>
      <c r="DQ459" s="20"/>
      <c r="DR459" s="22"/>
      <c r="DS459" s="20"/>
      <c r="DT459" s="22"/>
      <c r="DU459" s="20"/>
      <c r="DV459" s="22"/>
      <c r="DW459" s="20"/>
      <c r="DX459" s="22"/>
      <c r="DY459" s="20"/>
      <c r="DZ459" s="22"/>
      <c r="EA459" s="23">
        <f t="shared" si="113"/>
        <v>0</v>
      </c>
      <c r="EB459" s="21">
        <f t="shared" si="109"/>
        <v>0</v>
      </c>
      <c r="EC459" s="193" t="e">
        <f t="shared" si="110"/>
        <v>#REF!</v>
      </c>
      <c r="ED459" s="193">
        <f t="shared" si="111"/>
        <v>0</v>
      </c>
      <c r="EE459" s="194">
        <f t="shared" si="114"/>
        <v>10</v>
      </c>
      <c r="EG459" s="13" t="s">
        <v>1225</v>
      </c>
      <c r="EH459" s="13" t="s">
        <v>1226</v>
      </c>
      <c r="EI459" s="13" t="s">
        <v>389</v>
      </c>
      <c r="EJ459" s="13">
        <v>10</v>
      </c>
      <c r="EK459" s="13">
        <v>444665.43</v>
      </c>
    </row>
    <row r="460" spans="1:141">
      <c r="A460" s="196" t="str">
        <f t="shared" si="107"/>
        <v>18.6</v>
      </c>
      <c r="B460" s="253" t="str">
        <f t="shared" si="107"/>
        <v xml:space="preserve">SUMINISTRO E INSTALACIÓN SECADOR DE MANOS </v>
      </c>
      <c r="C460" s="196" t="str">
        <f t="shared" si="107"/>
        <v>UN</v>
      </c>
      <c r="D460" s="196">
        <f t="shared" si="107"/>
        <v>4</v>
      </c>
      <c r="E460" s="196">
        <f t="shared" si="107"/>
        <v>411867.72</v>
      </c>
      <c r="F460" s="197">
        <f t="shared" si="112"/>
        <v>1647470.88</v>
      </c>
      <c r="G460" s="20"/>
      <c r="H460" s="21">
        <f t="shared" si="115"/>
        <v>0</v>
      </c>
      <c r="I460" s="20"/>
      <c r="J460" s="21">
        <f t="shared" si="116"/>
        <v>0</v>
      </c>
      <c r="K460" s="20"/>
      <c r="L460" s="21">
        <f t="shared" si="117"/>
        <v>0</v>
      </c>
      <c r="M460" s="20"/>
      <c r="N460" s="33">
        <f t="shared" si="120"/>
        <v>0</v>
      </c>
      <c r="O460" s="20"/>
      <c r="P460" s="22"/>
      <c r="Q460" s="20"/>
      <c r="R460" s="22"/>
      <c r="S460" s="20"/>
      <c r="T460" s="22"/>
      <c r="U460" s="20"/>
      <c r="V460" s="22"/>
      <c r="W460" s="20"/>
      <c r="X460" s="22"/>
      <c r="Y460" s="20"/>
      <c r="Z460" s="22"/>
      <c r="AA460" s="20"/>
      <c r="AB460" s="22"/>
      <c r="AC460" s="20"/>
      <c r="AD460" s="22"/>
      <c r="AE460" s="20"/>
      <c r="AF460" s="22"/>
      <c r="AG460" s="20"/>
      <c r="AH460" s="22"/>
      <c r="AI460" s="20"/>
      <c r="AJ460" s="22"/>
      <c r="AK460" s="20"/>
      <c r="AL460" s="22"/>
      <c r="AM460" s="20"/>
      <c r="AN460" s="22"/>
      <c r="AO460" s="20"/>
      <c r="AP460" s="22"/>
      <c r="AQ460" s="20"/>
      <c r="AR460" s="22"/>
      <c r="AS460" s="20"/>
      <c r="AT460" s="22"/>
      <c r="AU460" s="20"/>
      <c r="AV460" s="22"/>
      <c r="AW460" s="20"/>
      <c r="AX460" s="22"/>
      <c r="AY460" s="20"/>
      <c r="AZ460" s="22"/>
      <c r="BA460" s="20"/>
      <c r="BB460" s="22"/>
      <c r="BC460" s="20"/>
      <c r="BD460" s="22"/>
      <c r="BE460" s="20"/>
      <c r="BF460" s="22"/>
      <c r="BG460" s="83"/>
      <c r="BH460" s="84"/>
      <c r="BI460" s="20"/>
      <c r="BJ460" s="95"/>
      <c r="BK460" s="20">
        <v>0</v>
      </c>
      <c r="BL460" s="21">
        <f t="shared" si="118"/>
        <v>0</v>
      </c>
      <c r="BM460" s="20"/>
      <c r="BN460" s="95">
        <f t="shared" si="108"/>
        <v>0</v>
      </c>
      <c r="BO460" s="20"/>
      <c r="BP460" s="21">
        <f t="shared" si="119"/>
        <v>0</v>
      </c>
      <c r="BQ460" s="20"/>
      <c r="BR460" s="22"/>
      <c r="BS460" s="20"/>
      <c r="BT460" s="22"/>
      <c r="BU460" s="20"/>
      <c r="BV460" s="22"/>
      <c r="BW460" s="20"/>
      <c r="BX460" s="22"/>
      <c r="BY460" s="20"/>
      <c r="BZ460" s="172"/>
      <c r="CA460" s="20"/>
      <c r="CB460" s="164"/>
      <c r="CC460" s="20"/>
      <c r="CD460" s="178"/>
      <c r="CE460" s="20"/>
      <c r="CF460" s="95"/>
      <c r="CG460" s="20"/>
      <c r="CH460" s="95"/>
      <c r="CI460" s="20"/>
      <c r="CJ460" s="22"/>
      <c r="CK460" s="20"/>
      <c r="CL460" s="22"/>
      <c r="CM460" s="20"/>
      <c r="CN460" s="22"/>
      <c r="CO460" s="20"/>
      <c r="CP460" s="22"/>
      <c r="CQ460" s="20"/>
      <c r="CR460" s="22"/>
      <c r="CS460" s="20"/>
      <c r="CT460" s="22"/>
      <c r="CU460" s="20"/>
      <c r="CV460" s="22"/>
      <c r="CW460" s="20"/>
      <c r="CX460" s="22"/>
      <c r="CY460" s="20"/>
      <c r="CZ460" s="22"/>
      <c r="DA460" s="20"/>
      <c r="DB460" s="22"/>
      <c r="DC460" s="20"/>
      <c r="DD460" s="22"/>
      <c r="DE460" s="20"/>
      <c r="DF460" s="22"/>
      <c r="DG460" s="20"/>
      <c r="DH460" s="22"/>
      <c r="DI460" s="20"/>
      <c r="DJ460" s="22"/>
      <c r="DK460" s="20"/>
      <c r="DL460" s="22"/>
      <c r="DM460" s="20"/>
      <c r="DN460" s="22"/>
      <c r="DO460" s="20"/>
      <c r="DP460" s="22"/>
      <c r="DQ460" s="20"/>
      <c r="DR460" s="22"/>
      <c r="DS460" s="20"/>
      <c r="DT460" s="22"/>
      <c r="DU460" s="20"/>
      <c r="DV460" s="22"/>
      <c r="DW460" s="20"/>
      <c r="DX460" s="22"/>
      <c r="DY460" s="20"/>
      <c r="DZ460" s="22"/>
      <c r="EA460" s="23">
        <f t="shared" si="113"/>
        <v>0</v>
      </c>
      <c r="EB460" s="21">
        <f t="shared" si="109"/>
        <v>0</v>
      </c>
      <c r="EC460" s="193" t="e">
        <f t="shared" si="110"/>
        <v>#REF!</v>
      </c>
      <c r="ED460" s="193">
        <f t="shared" si="111"/>
        <v>0</v>
      </c>
      <c r="EE460" s="194">
        <f t="shared" si="114"/>
        <v>4</v>
      </c>
      <c r="EG460" s="13" t="s">
        <v>1227</v>
      </c>
      <c r="EH460" s="13" t="s">
        <v>1228</v>
      </c>
      <c r="EI460" s="13" t="s">
        <v>389</v>
      </c>
      <c r="EJ460" s="13">
        <v>4</v>
      </c>
      <c r="EK460" s="13">
        <v>411867.72</v>
      </c>
    </row>
    <row r="461" spans="1:141" ht="18" customHeight="1">
      <c r="A461" s="196" t="str">
        <f t="shared" si="107"/>
        <v>18.7</v>
      </c>
      <c r="B461" s="253" t="str">
        <f t="shared" si="107"/>
        <v>SUMINISTRO E INSTALACIÓN EQUIPO PARA CAMBIAR PAÑALES</v>
      </c>
      <c r="C461" s="196" t="str">
        <f t="shared" si="107"/>
        <v>UN</v>
      </c>
      <c r="D461" s="196">
        <f t="shared" si="107"/>
        <v>2</v>
      </c>
      <c r="E461" s="196">
        <f t="shared" si="107"/>
        <v>388317.6</v>
      </c>
      <c r="F461" s="197">
        <f t="shared" si="112"/>
        <v>776635.2</v>
      </c>
      <c r="G461" s="20"/>
      <c r="H461" s="21">
        <f t="shared" si="115"/>
        <v>0</v>
      </c>
      <c r="I461" s="20"/>
      <c r="J461" s="21">
        <f t="shared" si="116"/>
        <v>0</v>
      </c>
      <c r="K461" s="20"/>
      <c r="L461" s="21">
        <f t="shared" si="117"/>
        <v>0</v>
      </c>
      <c r="M461" s="20"/>
      <c r="N461" s="33">
        <f t="shared" si="120"/>
        <v>0</v>
      </c>
      <c r="O461" s="20"/>
      <c r="P461" s="22"/>
      <c r="Q461" s="20"/>
      <c r="R461" s="22"/>
      <c r="S461" s="20"/>
      <c r="T461" s="22"/>
      <c r="U461" s="20"/>
      <c r="V461" s="22"/>
      <c r="W461" s="20"/>
      <c r="X461" s="22"/>
      <c r="Y461" s="20"/>
      <c r="Z461" s="22"/>
      <c r="AA461" s="20"/>
      <c r="AB461" s="22"/>
      <c r="AC461" s="20"/>
      <c r="AD461" s="22"/>
      <c r="AE461" s="20"/>
      <c r="AF461" s="22"/>
      <c r="AG461" s="20"/>
      <c r="AH461" s="22"/>
      <c r="AI461" s="20"/>
      <c r="AJ461" s="22"/>
      <c r="AK461" s="20"/>
      <c r="AL461" s="22"/>
      <c r="AM461" s="20"/>
      <c r="AN461" s="22"/>
      <c r="AO461" s="20"/>
      <c r="AP461" s="22"/>
      <c r="AQ461" s="20"/>
      <c r="AR461" s="22"/>
      <c r="AS461" s="20"/>
      <c r="AT461" s="22"/>
      <c r="AU461" s="20"/>
      <c r="AV461" s="22"/>
      <c r="AW461" s="20"/>
      <c r="AX461" s="22"/>
      <c r="AY461" s="20"/>
      <c r="AZ461" s="22"/>
      <c r="BA461" s="20"/>
      <c r="BB461" s="22"/>
      <c r="BC461" s="20"/>
      <c r="BD461" s="22"/>
      <c r="BE461" s="20"/>
      <c r="BF461" s="22"/>
      <c r="BG461" s="83"/>
      <c r="BH461" s="84"/>
      <c r="BI461" s="20"/>
      <c r="BJ461" s="95"/>
      <c r="BK461" s="20">
        <v>0</v>
      </c>
      <c r="BL461" s="21">
        <f t="shared" si="118"/>
        <v>0</v>
      </c>
      <c r="BM461" s="20"/>
      <c r="BN461" s="95">
        <f t="shared" si="108"/>
        <v>0</v>
      </c>
      <c r="BO461" s="20"/>
      <c r="BP461" s="21">
        <f t="shared" si="119"/>
        <v>0</v>
      </c>
      <c r="BQ461" s="20"/>
      <c r="BR461" s="22"/>
      <c r="BS461" s="20"/>
      <c r="BT461" s="22"/>
      <c r="BU461" s="20"/>
      <c r="BV461" s="22"/>
      <c r="BW461" s="20"/>
      <c r="BX461" s="22"/>
      <c r="BY461" s="20"/>
      <c r="BZ461" s="172"/>
      <c r="CA461" s="20"/>
      <c r="CB461" s="164"/>
      <c r="CC461" s="20"/>
      <c r="CD461" s="178"/>
      <c r="CE461" s="20"/>
      <c r="CF461" s="95"/>
      <c r="CG461" s="20"/>
      <c r="CH461" s="95"/>
      <c r="CI461" s="20"/>
      <c r="CJ461" s="22"/>
      <c r="CK461" s="20"/>
      <c r="CL461" s="22"/>
      <c r="CM461" s="20"/>
      <c r="CN461" s="22"/>
      <c r="CO461" s="20"/>
      <c r="CP461" s="22"/>
      <c r="CQ461" s="20"/>
      <c r="CR461" s="22"/>
      <c r="CS461" s="20"/>
      <c r="CT461" s="22"/>
      <c r="CU461" s="20"/>
      <c r="CV461" s="22"/>
      <c r="CW461" s="20"/>
      <c r="CX461" s="22"/>
      <c r="CY461" s="20"/>
      <c r="CZ461" s="22"/>
      <c r="DA461" s="20"/>
      <c r="DB461" s="22"/>
      <c r="DC461" s="20"/>
      <c r="DD461" s="22"/>
      <c r="DE461" s="20"/>
      <c r="DF461" s="22"/>
      <c r="DG461" s="20"/>
      <c r="DH461" s="22"/>
      <c r="DI461" s="20"/>
      <c r="DJ461" s="22"/>
      <c r="DK461" s="20"/>
      <c r="DL461" s="22"/>
      <c r="DM461" s="20"/>
      <c r="DN461" s="22"/>
      <c r="DO461" s="20"/>
      <c r="DP461" s="22"/>
      <c r="DQ461" s="20"/>
      <c r="DR461" s="22"/>
      <c r="DS461" s="20"/>
      <c r="DT461" s="22"/>
      <c r="DU461" s="20"/>
      <c r="DV461" s="22"/>
      <c r="DW461" s="20"/>
      <c r="DX461" s="22"/>
      <c r="DY461" s="20"/>
      <c r="DZ461" s="22"/>
      <c r="EA461" s="23">
        <f t="shared" si="113"/>
        <v>0</v>
      </c>
      <c r="EB461" s="21">
        <f t="shared" si="109"/>
        <v>0</v>
      </c>
      <c r="EC461" s="193" t="e">
        <f t="shared" si="110"/>
        <v>#REF!</v>
      </c>
      <c r="ED461" s="193">
        <f t="shared" si="111"/>
        <v>0</v>
      </c>
      <c r="EE461" s="194">
        <f t="shared" si="114"/>
        <v>2</v>
      </c>
      <c r="EG461" s="13" t="s">
        <v>1229</v>
      </c>
      <c r="EH461" s="13" t="s">
        <v>1230</v>
      </c>
      <c r="EI461" s="13" t="s">
        <v>389</v>
      </c>
      <c r="EJ461" s="13">
        <v>2</v>
      </c>
      <c r="EK461" s="13">
        <v>388317.6</v>
      </c>
    </row>
    <row r="462" spans="1:141">
      <c r="A462" s="196" t="str">
        <f t="shared" si="107"/>
        <v>18.8</v>
      </c>
      <c r="B462" s="253" t="str">
        <f t="shared" si="107"/>
        <v>SUMINISTRO E INSTALACIÓN DOSIFICADOR DE JABON</v>
      </c>
      <c r="C462" s="196" t="str">
        <f t="shared" si="107"/>
        <v>UN</v>
      </c>
      <c r="D462" s="196">
        <f t="shared" si="107"/>
        <v>18</v>
      </c>
      <c r="E462" s="196">
        <f t="shared" si="107"/>
        <v>180576</v>
      </c>
      <c r="F462" s="197">
        <f t="shared" si="112"/>
        <v>3250368</v>
      </c>
      <c r="G462" s="20"/>
      <c r="H462" s="21">
        <f t="shared" si="115"/>
        <v>0</v>
      </c>
      <c r="I462" s="20"/>
      <c r="J462" s="21">
        <f t="shared" si="116"/>
        <v>0</v>
      </c>
      <c r="K462" s="20"/>
      <c r="L462" s="21">
        <f t="shared" si="117"/>
        <v>0</v>
      </c>
      <c r="M462" s="20"/>
      <c r="N462" s="33">
        <f t="shared" si="120"/>
        <v>0</v>
      </c>
      <c r="O462" s="20"/>
      <c r="P462" s="22"/>
      <c r="Q462" s="20"/>
      <c r="R462" s="22"/>
      <c r="S462" s="20"/>
      <c r="T462" s="22"/>
      <c r="U462" s="20"/>
      <c r="V462" s="22"/>
      <c r="W462" s="20"/>
      <c r="X462" s="22"/>
      <c r="Y462" s="20"/>
      <c r="Z462" s="22"/>
      <c r="AA462" s="20"/>
      <c r="AB462" s="22"/>
      <c r="AC462" s="20"/>
      <c r="AD462" s="22"/>
      <c r="AE462" s="20"/>
      <c r="AF462" s="22"/>
      <c r="AG462" s="20"/>
      <c r="AH462" s="22"/>
      <c r="AI462" s="20"/>
      <c r="AJ462" s="22"/>
      <c r="AK462" s="20"/>
      <c r="AL462" s="22"/>
      <c r="AM462" s="20"/>
      <c r="AN462" s="22"/>
      <c r="AO462" s="20"/>
      <c r="AP462" s="22"/>
      <c r="AQ462" s="20"/>
      <c r="AR462" s="22"/>
      <c r="AS462" s="20"/>
      <c r="AT462" s="22"/>
      <c r="AU462" s="20"/>
      <c r="AV462" s="22"/>
      <c r="AW462" s="20"/>
      <c r="AX462" s="22"/>
      <c r="AY462" s="20"/>
      <c r="AZ462" s="22"/>
      <c r="BA462" s="20"/>
      <c r="BB462" s="22"/>
      <c r="BC462" s="20"/>
      <c r="BD462" s="22"/>
      <c r="BE462" s="20"/>
      <c r="BF462" s="22"/>
      <c r="BG462" s="83"/>
      <c r="BH462" s="84"/>
      <c r="BI462" s="20"/>
      <c r="BJ462" s="95"/>
      <c r="BK462" s="20">
        <v>0</v>
      </c>
      <c r="BL462" s="21">
        <f t="shared" si="118"/>
        <v>0</v>
      </c>
      <c r="BM462" s="20"/>
      <c r="BN462" s="95">
        <f t="shared" si="108"/>
        <v>0</v>
      </c>
      <c r="BO462" s="20"/>
      <c r="BP462" s="21">
        <f t="shared" si="119"/>
        <v>0</v>
      </c>
      <c r="BQ462" s="20"/>
      <c r="BR462" s="22"/>
      <c r="BS462" s="20"/>
      <c r="BT462" s="22"/>
      <c r="BU462" s="20"/>
      <c r="BV462" s="22"/>
      <c r="BW462" s="20"/>
      <c r="BX462" s="22"/>
      <c r="BY462" s="20"/>
      <c r="BZ462" s="172"/>
      <c r="CA462" s="20"/>
      <c r="CB462" s="164"/>
      <c r="CC462" s="20"/>
      <c r="CD462" s="178"/>
      <c r="CE462" s="20"/>
      <c r="CF462" s="95"/>
      <c r="CG462" s="20"/>
      <c r="CH462" s="95"/>
      <c r="CI462" s="20"/>
      <c r="CJ462" s="22"/>
      <c r="CK462" s="20"/>
      <c r="CL462" s="22"/>
      <c r="CM462" s="20"/>
      <c r="CN462" s="22"/>
      <c r="CO462" s="20"/>
      <c r="CP462" s="22"/>
      <c r="CQ462" s="20"/>
      <c r="CR462" s="22"/>
      <c r="CS462" s="20"/>
      <c r="CT462" s="22"/>
      <c r="CU462" s="20"/>
      <c r="CV462" s="22"/>
      <c r="CW462" s="20"/>
      <c r="CX462" s="22"/>
      <c r="CY462" s="20"/>
      <c r="CZ462" s="22"/>
      <c r="DA462" s="20"/>
      <c r="DB462" s="22"/>
      <c r="DC462" s="20"/>
      <c r="DD462" s="22"/>
      <c r="DE462" s="20"/>
      <c r="DF462" s="22"/>
      <c r="DG462" s="20"/>
      <c r="DH462" s="22"/>
      <c r="DI462" s="20"/>
      <c r="DJ462" s="22"/>
      <c r="DK462" s="20"/>
      <c r="DL462" s="22"/>
      <c r="DM462" s="20"/>
      <c r="DN462" s="22"/>
      <c r="DO462" s="20"/>
      <c r="DP462" s="22"/>
      <c r="DQ462" s="20"/>
      <c r="DR462" s="22"/>
      <c r="DS462" s="20"/>
      <c r="DT462" s="22"/>
      <c r="DU462" s="20"/>
      <c r="DV462" s="22"/>
      <c r="DW462" s="20"/>
      <c r="DX462" s="22"/>
      <c r="DY462" s="20"/>
      <c r="DZ462" s="22"/>
      <c r="EA462" s="23">
        <f t="shared" si="113"/>
        <v>0</v>
      </c>
      <c r="EB462" s="21">
        <f t="shared" si="109"/>
        <v>0</v>
      </c>
      <c r="EC462" s="193" t="e">
        <f t="shared" si="110"/>
        <v>#REF!</v>
      </c>
      <c r="ED462" s="193">
        <f t="shared" si="111"/>
        <v>0</v>
      </c>
      <c r="EE462" s="194">
        <f t="shared" si="114"/>
        <v>18</v>
      </c>
      <c r="EG462" s="13" t="s">
        <v>1231</v>
      </c>
      <c r="EH462" s="13" t="s">
        <v>1232</v>
      </c>
      <c r="EI462" s="13" t="s">
        <v>389</v>
      </c>
      <c r="EJ462" s="13">
        <v>18</v>
      </c>
      <c r="EK462" s="13">
        <v>180576</v>
      </c>
    </row>
    <row r="463" spans="1:141" ht="15" customHeight="1">
      <c r="A463" s="196" t="str">
        <f t="shared" si="107"/>
        <v>18.9</v>
      </c>
      <c r="B463" s="253" t="str">
        <f t="shared" si="107"/>
        <v>DISPENSADOR DE PAPEL</v>
      </c>
      <c r="C463" s="196" t="str">
        <f t="shared" si="107"/>
        <v>UN</v>
      </c>
      <c r="D463" s="196">
        <f t="shared" si="107"/>
        <v>21</v>
      </c>
      <c r="E463" s="196">
        <f t="shared" si="107"/>
        <v>206844.66</v>
      </c>
      <c r="F463" s="197">
        <f t="shared" si="112"/>
        <v>4343737.8600000003</v>
      </c>
      <c r="G463" s="20"/>
      <c r="H463" s="21">
        <f t="shared" si="115"/>
        <v>0</v>
      </c>
      <c r="I463" s="20"/>
      <c r="J463" s="21">
        <f t="shared" si="116"/>
        <v>0</v>
      </c>
      <c r="K463" s="20"/>
      <c r="L463" s="21">
        <f t="shared" si="117"/>
        <v>0</v>
      </c>
      <c r="M463" s="20"/>
      <c r="N463" s="33">
        <f t="shared" si="120"/>
        <v>0</v>
      </c>
      <c r="O463" s="20"/>
      <c r="P463" s="22"/>
      <c r="Q463" s="20"/>
      <c r="R463" s="22"/>
      <c r="S463" s="20"/>
      <c r="T463" s="22"/>
      <c r="U463" s="20"/>
      <c r="V463" s="22"/>
      <c r="W463" s="20"/>
      <c r="X463" s="22"/>
      <c r="Y463" s="20"/>
      <c r="Z463" s="22"/>
      <c r="AA463" s="20"/>
      <c r="AB463" s="22"/>
      <c r="AC463" s="20"/>
      <c r="AD463" s="22"/>
      <c r="AE463" s="20"/>
      <c r="AF463" s="22"/>
      <c r="AG463" s="20"/>
      <c r="AH463" s="22"/>
      <c r="AI463" s="20"/>
      <c r="AJ463" s="22"/>
      <c r="AK463" s="20"/>
      <c r="AL463" s="22"/>
      <c r="AM463" s="20"/>
      <c r="AN463" s="22"/>
      <c r="AO463" s="20"/>
      <c r="AP463" s="22"/>
      <c r="AQ463" s="20"/>
      <c r="AR463" s="22"/>
      <c r="AS463" s="20"/>
      <c r="AT463" s="22"/>
      <c r="AU463" s="20"/>
      <c r="AV463" s="22"/>
      <c r="AW463" s="20"/>
      <c r="AX463" s="22"/>
      <c r="AY463" s="20"/>
      <c r="AZ463" s="22"/>
      <c r="BA463" s="20"/>
      <c r="BB463" s="22"/>
      <c r="BC463" s="20"/>
      <c r="BD463" s="22"/>
      <c r="BE463" s="20"/>
      <c r="BF463" s="22"/>
      <c r="BG463" s="83"/>
      <c r="BH463" s="84"/>
      <c r="BI463" s="20"/>
      <c r="BJ463" s="95"/>
      <c r="BK463" s="20">
        <v>0</v>
      </c>
      <c r="BL463" s="21">
        <f t="shared" si="118"/>
        <v>0</v>
      </c>
      <c r="BM463" s="20"/>
      <c r="BN463" s="95">
        <f t="shared" si="108"/>
        <v>0</v>
      </c>
      <c r="BO463" s="20"/>
      <c r="BP463" s="21">
        <f t="shared" si="119"/>
        <v>0</v>
      </c>
      <c r="BQ463" s="20"/>
      <c r="BR463" s="22"/>
      <c r="BS463" s="20"/>
      <c r="BT463" s="22"/>
      <c r="BU463" s="20"/>
      <c r="BV463" s="22"/>
      <c r="BW463" s="20"/>
      <c r="BX463" s="22"/>
      <c r="BY463" s="20"/>
      <c r="BZ463" s="172"/>
      <c r="CA463" s="20"/>
      <c r="CB463" s="164"/>
      <c r="CC463" s="20"/>
      <c r="CD463" s="178"/>
      <c r="CE463" s="20"/>
      <c r="CF463" s="95"/>
      <c r="CG463" s="20"/>
      <c r="CH463" s="95"/>
      <c r="CI463" s="20"/>
      <c r="CJ463" s="22"/>
      <c r="CK463" s="20"/>
      <c r="CL463" s="22"/>
      <c r="CM463" s="20"/>
      <c r="CN463" s="22"/>
      <c r="CO463" s="20"/>
      <c r="CP463" s="22"/>
      <c r="CQ463" s="20"/>
      <c r="CR463" s="22"/>
      <c r="CS463" s="20"/>
      <c r="CT463" s="22"/>
      <c r="CU463" s="20"/>
      <c r="CV463" s="22"/>
      <c r="CW463" s="20"/>
      <c r="CX463" s="22"/>
      <c r="CY463" s="20"/>
      <c r="CZ463" s="22"/>
      <c r="DA463" s="20"/>
      <c r="DB463" s="22"/>
      <c r="DC463" s="20"/>
      <c r="DD463" s="22"/>
      <c r="DE463" s="20"/>
      <c r="DF463" s="22"/>
      <c r="DG463" s="20"/>
      <c r="DH463" s="22"/>
      <c r="DI463" s="20"/>
      <c r="DJ463" s="22"/>
      <c r="DK463" s="20"/>
      <c r="DL463" s="22"/>
      <c r="DM463" s="20"/>
      <c r="DN463" s="22"/>
      <c r="DO463" s="20"/>
      <c r="DP463" s="22"/>
      <c r="DQ463" s="20"/>
      <c r="DR463" s="22"/>
      <c r="DS463" s="20"/>
      <c r="DT463" s="22"/>
      <c r="DU463" s="20"/>
      <c r="DV463" s="22"/>
      <c r="DW463" s="20"/>
      <c r="DX463" s="22"/>
      <c r="DY463" s="20"/>
      <c r="DZ463" s="22"/>
      <c r="EA463" s="23">
        <f t="shared" si="113"/>
        <v>0</v>
      </c>
      <c r="EB463" s="21">
        <f t="shared" si="109"/>
        <v>0</v>
      </c>
      <c r="EC463" s="193" t="e">
        <f t="shared" si="110"/>
        <v>#REF!</v>
      </c>
      <c r="ED463" s="193">
        <f t="shared" si="111"/>
        <v>0</v>
      </c>
      <c r="EE463" s="194">
        <f t="shared" si="114"/>
        <v>21</v>
      </c>
      <c r="EG463" s="13" t="s">
        <v>1233</v>
      </c>
      <c r="EH463" s="13" t="s">
        <v>1234</v>
      </c>
      <c r="EI463" s="13" t="s">
        <v>389</v>
      </c>
      <c r="EJ463" s="13">
        <v>21</v>
      </c>
      <c r="EK463" s="13">
        <v>206844.66</v>
      </c>
    </row>
    <row r="464" spans="1:141" ht="15" customHeight="1">
      <c r="A464" s="196" t="str">
        <f t="shared" si="107"/>
        <v>18.10</v>
      </c>
      <c r="B464" s="253" t="str">
        <f t="shared" si="107"/>
        <v>SUMINISTRO E INSTALACIÓN LAVAPLATOS DE SOBREPONER EN ACERO INOXIDABLE 40 X 60 cm (INCLUYE ACCESORIOS Y GRIFERÍA)</v>
      </c>
      <c r="C464" s="196" t="str">
        <f t="shared" si="107"/>
        <v>UN</v>
      </c>
      <c r="D464" s="196">
        <f t="shared" si="107"/>
        <v>2</v>
      </c>
      <c r="E464" s="196">
        <f t="shared" si="107"/>
        <v>169698.87</v>
      </c>
      <c r="F464" s="197">
        <f t="shared" si="112"/>
        <v>339397.74</v>
      </c>
      <c r="G464" s="20"/>
      <c r="H464" s="21">
        <f t="shared" si="115"/>
        <v>0</v>
      </c>
      <c r="I464" s="20"/>
      <c r="J464" s="21">
        <f t="shared" si="116"/>
        <v>0</v>
      </c>
      <c r="K464" s="20"/>
      <c r="L464" s="21">
        <f t="shared" si="117"/>
        <v>0</v>
      </c>
      <c r="M464" s="20"/>
      <c r="N464" s="33">
        <f t="shared" si="120"/>
        <v>0</v>
      </c>
      <c r="O464" s="20"/>
      <c r="P464" s="22"/>
      <c r="Q464" s="20"/>
      <c r="R464" s="22"/>
      <c r="S464" s="20"/>
      <c r="T464" s="22"/>
      <c r="U464" s="20"/>
      <c r="V464" s="22"/>
      <c r="W464" s="20"/>
      <c r="X464" s="22"/>
      <c r="Y464" s="20"/>
      <c r="Z464" s="22"/>
      <c r="AA464" s="20"/>
      <c r="AB464" s="22"/>
      <c r="AC464" s="20"/>
      <c r="AD464" s="22"/>
      <c r="AE464" s="20"/>
      <c r="AF464" s="22"/>
      <c r="AG464" s="20"/>
      <c r="AH464" s="22"/>
      <c r="AI464" s="20"/>
      <c r="AJ464" s="22"/>
      <c r="AK464" s="20"/>
      <c r="AL464" s="22"/>
      <c r="AM464" s="20"/>
      <c r="AN464" s="22"/>
      <c r="AO464" s="20"/>
      <c r="AP464" s="22"/>
      <c r="AQ464" s="20"/>
      <c r="AR464" s="22"/>
      <c r="AS464" s="20"/>
      <c r="AT464" s="22"/>
      <c r="AU464" s="20"/>
      <c r="AV464" s="22"/>
      <c r="AW464" s="20"/>
      <c r="AX464" s="22"/>
      <c r="AY464" s="20"/>
      <c r="AZ464" s="22"/>
      <c r="BA464" s="20"/>
      <c r="BB464" s="22"/>
      <c r="BC464" s="20"/>
      <c r="BD464" s="22"/>
      <c r="BE464" s="20"/>
      <c r="BF464" s="22"/>
      <c r="BG464" s="83"/>
      <c r="BH464" s="84"/>
      <c r="BI464" s="20"/>
      <c r="BJ464" s="95"/>
      <c r="BK464" s="20">
        <v>0</v>
      </c>
      <c r="BL464" s="21">
        <f t="shared" si="118"/>
        <v>0</v>
      </c>
      <c r="BM464" s="20"/>
      <c r="BN464" s="95">
        <f t="shared" si="108"/>
        <v>0</v>
      </c>
      <c r="BO464" s="20"/>
      <c r="BP464" s="21">
        <f t="shared" si="119"/>
        <v>0</v>
      </c>
      <c r="BQ464" s="20"/>
      <c r="BR464" s="22"/>
      <c r="BS464" s="20"/>
      <c r="BT464" s="22"/>
      <c r="BU464" s="20"/>
      <c r="BV464" s="22"/>
      <c r="BW464" s="20"/>
      <c r="BX464" s="22"/>
      <c r="BY464" s="20"/>
      <c r="BZ464" s="172"/>
      <c r="CA464" s="20"/>
      <c r="CB464" s="164"/>
      <c r="CC464" s="20"/>
      <c r="CD464" s="178"/>
      <c r="CE464" s="20"/>
      <c r="CF464" s="95"/>
      <c r="CG464" s="20"/>
      <c r="CH464" s="95"/>
      <c r="CI464" s="20"/>
      <c r="CJ464" s="22"/>
      <c r="CK464" s="20"/>
      <c r="CL464" s="22"/>
      <c r="CM464" s="20"/>
      <c r="CN464" s="22"/>
      <c r="CO464" s="20"/>
      <c r="CP464" s="22"/>
      <c r="CQ464" s="20"/>
      <c r="CR464" s="22"/>
      <c r="CS464" s="20"/>
      <c r="CT464" s="22"/>
      <c r="CU464" s="20"/>
      <c r="CV464" s="22"/>
      <c r="CW464" s="20"/>
      <c r="CX464" s="22"/>
      <c r="CY464" s="20"/>
      <c r="CZ464" s="22"/>
      <c r="DA464" s="20"/>
      <c r="DB464" s="22"/>
      <c r="DC464" s="20"/>
      <c r="DD464" s="22"/>
      <c r="DE464" s="20"/>
      <c r="DF464" s="22"/>
      <c r="DG464" s="20"/>
      <c r="DH464" s="22"/>
      <c r="DI464" s="20"/>
      <c r="DJ464" s="22"/>
      <c r="DK464" s="20"/>
      <c r="DL464" s="22"/>
      <c r="DM464" s="20"/>
      <c r="DN464" s="22"/>
      <c r="DO464" s="20"/>
      <c r="DP464" s="22"/>
      <c r="DQ464" s="20"/>
      <c r="DR464" s="22"/>
      <c r="DS464" s="20"/>
      <c r="DT464" s="22"/>
      <c r="DU464" s="20"/>
      <c r="DV464" s="22"/>
      <c r="DW464" s="20"/>
      <c r="DX464" s="22"/>
      <c r="DY464" s="20"/>
      <c r="DZ464" s="22"/>
      <c r="EA464" s="23">
        <f t="shared" si="113"/>
        <v>0</v>
      </c>
      <c r="EB464" s="21">
        <f t="shared" si="109"/>
        <v>0</v>
      </c>
      <c r="EC464" s="193" t="e">
        <f t="shared" si="110"/>
        <v>#REF!</v>
      </c>
      <c r="ED464" s="193">
        <f t="shared" si="111"/>
        <v>0</v>
      </c>
      <c r="EE464" s="194">
        <f t="shared" si="114"/>
        <v>2</v>
      </c>
      <c r="EG464" s="13" t="s">
        <v>1235</v>
      </c>
      <c r="EH464" s="13" t="s">
        <v>1236</v>
      </c>
      <c r="EI464" s="13" t="s">
        <v>389</v>
      </c>
      <c r="EJ464" s="13">
        <v>2</v>
      </c>
      <c r="EK464" s="13">
        <v>169698.87</v>
      </c>
    </row>
    <row r="465" spans="1:141" ht="15" customHeight="1">
      <c r="A465" s="196" t="str">
        <f t="shared" si="107"/>
        <v>18.11</v>
      </c>
      <c r="B465" s="253" t="str">
        <f t="shared" si="107"/>
        <v>MESON CON POCETA EN CONCRETO FUNDIDO COLOR OCRE ESMALTADO PARA LAVAMANOS BAÑOS ( INCLUYE REFUERZO)</v>
      </c>
      <c r="C465" s="196" t="str">
        <f t="shared" si="107"/>
        <v>ML</v>
      </c>
      <c r="D465" s="196">
        <f t="shared" si="107"/>
        <v>11</v>
      </c>
      <c r="E465" s="196">
        <f t="shared" si="107"/>
        <v>203207.4</v>
      </c>
      <c r="F465" s="197">
        <f t="shared" si="112"/>
        <v>2235281.4</v>
      </c>
      <c r="G465" s="20"/>
      <c r="H465" s="21">
        <f t="shared" si="115"/>
        <v>0</v>
      </c>
      <c r="I465" s="20"/>
      <c r="J465" s="21">
        <f t="shared" si="116"/>
        <v>0</v>
      </c>
      <c r="K465" s="20"/>
      <c r="L465" s="21">
        <f t="shared" si="117"/>
        <v>0</v>
      </c>
      <c r="M465" s="20"/>
      <c r="N465" s="33">
        <f t="shared" si="120"/>
        <v>0</v>
      </c>
      <c r="O465" s="20"/>
      <c r="P465" s="22"/>
      <c r="Q465" s="20"/>
      <c r="R465" s="22"/>
      <c r="S465" s="20"/>
      <c r="T465" s="22"/>
      <c r="U465" s="20"/>
      <c r="V465" s="22"/>
      <c r="W465" s="20"/>
      <c r="X465" s="22"/>
      <c r="Y465" s="20"/>
      <c r="Z465" s="22"/>
      <c r="AA465" s="20"/>
      <c r="AB465" s="22"/>
      <c r="AC465" s="20"/>
      <c r="AD465" s="22"/>
      <c r="AE465" s="20"/>
      <c r="AF465" s="22"/>
      <c r="AG465" s="20"/>
      <c r="AH465" s="22"/>
      <c r="AI465" s="20"/>
      <c r="AJ465" s="22"/>
      <c r="AK465" s="20"/>
      <c r="AL465" s="22"/>
      <c r="AM465" s="20"/>
      <c r="AN465" s="22"/>
      <c r="AO465" s="20"/>
      <c r="AP465" s="22"/>
      <c r="AQ465" s="20"/>
      <c r="AR465" s="22"/>
      <c r="AS465" s="20"/>
      <c r="AT465" s="22"/>
      <c r="AU465" s="20"/>
      <c r="AV465" s="22"/>
      <c r="AW465" s="20"/>
      <c r="AX465" s="22"/>
      <c r="AY465" s="20"/>
      <c r="AZ465" s="22"/>
      <c r="BA465" s="20"/>
      <c r="BB465" s="22"/>
      <c r="BC465" s="20"/>
      <c r="BD465" s="22"/>
      <c r="BE465" s="20"/>
      <c r="BF465" s="22"/>
      <c r="BG465" s="83"/>
      <c r="BH465" s="84"/>
      <c r="BI465" s="20"/>
      <c r="BJ465" s="95"/>
      <c r="BK465" s="20">
        <v>0</v>
      </c>
      <c r="BL465" s="21">
        <f t="shared" si="118"/>
        <v>0</v>
      </c>
      <c r="BM465" s="20"/>
      <c r="BN465" s="95">
        <f t="shared" si="108"/>
        <v>0</v>
      </c>
      <c r="BO465" s="20"/>
      <c r="BP465" s="21">
        <f t="shared" si="119"/>
        <v>0</v>
      </c>
      <c r="BQ465" s="20"/>
      <c r="BR465" s="22"/>
      <c r="BS465" s="20"/>
      <c r="BT465" s="22"/>
      <c r="BU465" s="20"/>
      <c r="BV465" s="22"/>
      <c r="BW465" s="20"/>
      <c r="BX465" s="22"/>
      <c r="BY465" s="20"/>
      <c r="BZ465" s="172"/>
      <c r="CA465" s="20"/>
      <c r="CB465" s="164"/>
      <c r="CC465" s="20"/>
      <c r="CD465" s="178"/>
      <c r="CE465" s="20"/>
      <c r="CF465" s="95"/>
      <c r="CG465" s="20"/>
      <c r="CH465" s="95"/>
      <c r="CI465" s="20"/>
      <c r="CJ465" s="22"/>
      <c r="CK465" s="20"/>
      <c r="CL465" s="22"/>
      <c r="CM465" s="20"/>
      <c r="CN465" s="22"/>
      <c r="CO465" s="20"/>
      <c r="CP465" s="22"/>
      <c r="CQ465" s="20"/>
      <c r="CR465" s="22"/>
      <c r="CS465" s="20"/>
      <c r="CT465" s="22"/>
      <c r="CU465" s="20"/>
      <c r="CV465" s="22"/>
      <c r="CW465" s="20"/>
      <c r="CX465" s="22"/>
      <c r="CY465" s="20"/>
      <c r="CZ465" s="22"/>
      <c r="DA465" s="20"/>
      <c r="DB465" s="22"/>
      <c r="DC465" s="20"/>
      <c r="DD465" s="22"/>
      <c r="DE465" s="20"/>
      <c r="DF465" s="22"/>
      <c r="DG465" s="20"/>
      <c r="DH465" s="22"/>
      <c r="DI465" s="20"/>
      <c r="DJ465" s="22"/>
      <c r="DK465" s="20"/>
      <c r="DL465" s="22"/>
      <c r="DM465" s="20"/>
      <c r="DN465" s="22"/>
      <c r="DO465" s="20"/>
      <c r="DP465" s="22"/>
      <c r="DQ465" s="20"/>
      <c r="DR465" s="22"/>
      <c r="DS465" s="20"/>
      <c r="DT465" s="22"/>
      <c r="DU465" s="20"/>
      <c r="DV465" s="22"/>
      <c r="DW465" s="20"/>
      <c r="DX465" s="22"/>
      <c r="DY465" s="20"/>
      <c r="DZ465" s="22"/>
      <c r="EA465" s="23">
        <f t="shared" si="113"/>
        <v>0</v>
      </c>
      <c r="EB465" s="21">
        <f t="shared" si="109"/>
        <v>0</v>
      </c>
      <c r="EC465" s="193" t="e">
        <f t="shared" si="110"/>
        <v>#REF!</v>
      </c>
      <c r="ED465" s="193">
        <f t="shared" si="111"/>
        <v>0</v>
      </c>
      <c r="EE465" s="194">
        <f t="shared" si="114"/>
        <v>11</v>
      </c>
      <c r="EG465" s="13" t="s">
        <v>1237</v>
      </c>
      <c r="EH465" s="13" t="s">
        <v>1238</v>
      </c>
      <c r="EI465" s="13" t="s">
        <v>392</v>
      </c>
      <c r="EJ465" s="13">
        <v>11</v>
      </c>
      <c r="EK465" s="13">
        <v>203207.4</v>
      </c>
    </row>
    <row r="466" spans="1:141" ht="15" customHeight="1">
      <c r="A466" s="196" t="str">
        <f t="shared" si="107"/>
        <v>18.12</v>
      </c>
      <c r="B466" s="253" t="str">
        <f t="shared" si="107"/>
        <v>SUMINISTRO E INSTALACION DE GRIFERIA DE EMPOTRAR PARA LAVAMANOS CON VALVULA DE PUSH</v>
      </c>
      <c r="C466" s="196" t="str">
        <f t="shared" si="107"/>
        <v>UN</v>
      </c>
      <c r="D466" s="196">
        <f t="shared" si="107"/>
        <v>17</v>
      </c>
      <c r="E466" s="196">
        <f t="shared" si="107"/>
        <v>250203.69</v>
      </c>
      <c r="F466" s="197">
        <f t="shared" si="112"/>
        <v>4253462.7300000004</v>
      </c>
      <c r="G466" s="20"/>
      <c r="H466" s="21">
        <f t="shared" si="115"/>
        <v>0</v>
      </c>
      <c r="I466" s="20"/>
      <c r="J466" s="21">
        <f t="shared" si="116"/>
        <v>0</v>
      </c>
      <c r="K466" s="20"/>
      <c r="L466" s="21">
        <f t="shared" si="117"/>
        <v>0</v>
      </c>
      <c r="M466" s="20"/>
      <c r="N466" s="33">
        <f t="shared" si="120"/>
        <v>0</v>
      </c>
      <c r="O466" s="20"/>
      <c r="P466" s="22"/>
      <c r="Q466" s="20"/>
      <c r="R466" s="22"/>
      <c r="S466" s="20"/>
      <c r="T466" s="22"/>
      <c r="U466" s="20"/>
      <c r="V466" s="22"/>
      <c r="W466" s="20"/>
      <c r="X466" s="22"/>
      <c r="Y466" s="20"/>
      <c r="Z466" s="22"/>
      <c r="AA466" s="20"/>
      <c r="AB466" s="22"/>
      <c r="AC466" s="20"/>
      <c r="AD466" s="22"/>
      <c r="AE466" s="20"/>
      <c r="AF466" s="22"/>
      <c r="AG466" s="20"/>
      <c r="AH466" s="22"/>
      <c r="AI466" s="20"/>
      <c r="AJ466" s="22"/>
      <c r="AK466" s="20"/>
      <c r="AL466" s="22"/>
      <c r="AM466" s="20"/>
      <c r="AN466" s="22"/>
      <c r="AO466" s="20"/>
      <c r="AP466" s="22"/>
      <c r="AQ466" s="20"/>
      <c r="AR466" s="22"/>
      <c r="AS466" s="20"/>
      <c r="AT466" s="22"/>
      <c r="AU466" s="20"/>
      <c r="AV466" s="22"/>
      <c r="AW466" s="20"/>
      <c r="AX466" s="22"/>
      <c r="AY466" s="20"/>
      <c r="AZ466" s="22"/>
      <c r="BA466" s="20"/>
      <c r="BB466" s="22"/>
      <c r="BC466" s="20"/>
      <c r="BD466" s="22"/>
      <c r="BE466" s="20"/>
      <c r="BF466" s="22"/>
      <c r="BG466" s="83"/>
      <c r="BH466" s="84"/>
      <c r="BI466" s="20"/>
      <c r="BJ466" s="95"/>
      <c r="BK466" s="20">
        <v>0</v>
      </c>
      <c r="BL466" s="21">
        <f t="shared" si="118"/>
        <v>0</v>
      </c>
      <c r="BM466" s="20"/>
      <c r="BN466" s="95">
        <f t="shared" si="108"/>
        <v>0</v>
      </c>
      <c r="BO466" s="20"/>
      <c r="BP466" s="21">
        <f t="shared" si="119"/>
        <v>0</v>
      </c>
      <c r="BQ466" s="20"/>
      <c r="BR466" s="22"/>
      <c r="BS466" s="20"/>
      <c r="BT466" s="22"/>
      <c r="BU466" s="20"/>
      <c r="BV466" s="22"/>
      <c r="BW466" s="20"/>
      <c r="BX466" s="22"/>
      <c r="BY466" s="20"/>
      <c r="BZ466" s="172"/>
      <c r="CA466" s="20"/>
      <c r="CB466" s="164"/>
      <c r="CC466" s="20"/>
      <c r="CD466" s="178"/>
      <c r="CE466" s="20"/>
      <c r="CF466" s="95"/>
      <c r="CG466" s="20"/>
      <c r="CH466" s="95"/>
      <c r="CI466" s="20"/>
      <c r="CJ466" s="22"/>
      <c r="CK466" s="20"/>
      <c r="CL466" s="22"/>
      <c r="CM466" s="20"/>
      <c r="CN466" s="22"/>
      <c r="CO466" s="20"/>
      <c r="CP466" s="22"/>
      <c r="CQ466" s="20"/>
      <c r="CR466" s="22"/>
      <c r="CS466" s="20"/>
      <c r="CT466" s="22"/>
      <c r="CU466" s="20"/>
      <c r="CV466" s="22"/>
      <c r="CW466" s="20"/>
      <c r="CX466" s="22"/>
      <c r="CY466" s="20"/>
      <c r="CZ466" s="22"/>
      <c r="DA466" s="20"/>
      <c r="DB466" s="22"/>
      <c r="DC466" s="20"/>
      <c r="DD466" s="22"/>
      <c r="DE466" s="20"/>
      <c r="DF466" s="22"/>
      <c r="DG466" s="20"/>
      <c r="DH466" s="22"/>
      <c r="DI466" s="20"/>
      <c r="DJ466" s="22"/>
      <c r="DK466" s="20"/>
      <c r="DL466" s="22"/>
      <c r="DM466" s="20"/>
      <c r="DN466" s="22"/>
      <c r="DO466" s="20"/>
      <c r="DP466" s="22"/>
      <c r="DQ466" s="20"/>
      <c r="DR466" s="22"/>
      <c r="DS466" s="20"/>
      <c r="DT466" s="22"/>
      <c r="DU466" s="20"/>
      <c r="DV466" s="22"/>
      <c r="DW466" s="20"/>
      <c r="DX466" s="22"/>
      <c r="DY466" s="20"/>
      <c r="DZ466" s="22"/>
      <c r="EA466" s="23">
        <f t="shared" si="113"/>
        <v>0</v>
      </c>
      <c r="EB466" s="21">
        <f t="shared" si="109"/>
        <v>0</v>
      </c>
      <c r="EC466" s="193" t="e">
        <f t="shared" si="110"/>
        <v>#REF!</v>
      </c>
      <c r="ED466" s="193">
        <f t="shared" si="111"/>
        <v>0</v>
      </c>
      <c r="EE466" s="194">
        <f t="shared" si="114"/>
        <v>17</v>
      </c>
      <c r="EG466" s="13" t="s">
        <v>1239</v>
      </c>
      <c r="EH466" s="13" t="s">
        <v>1240</v>
      </c>
      <c r="EI466" s="13" t="s">
        <v>389</v>
      </c>
      <c r="EJ466" s="13">
        <v>17</v>
      </c>
      <c r="EK466" s="13">
        <v>250203.69</v>
      </c>
    </row>
    <row r="467" spans="1:141" ht="15" customHeight="1">
      <c r="A467" s="196" t="str">
        <f t="shared" si="107"/>
        <v>18.13</v>
      </c>
      <c r="B467" s="253" t="str">
        <f t="shared" si="107"/>
        <v>BEBEDEROS DE AGUA EN ACERO INOXIDABLE</v>
      </c>
      <c r="C467" s="196" t="str">
        <f t="shared" si="107"/>
        <v>UN</v>
      </c>
      <c r="D467" s="196">
        <f t="shared" si="107"/>
        <v>2</v>
      </c>
      <c r="E467" s="196">
        <f t="shared" si="107"/>
        <v>643500</v>
      </c>
      <c r="F467" s="197">
        <f t="shared" si="112"/>
        <v>1287000</v>
      </c>
      <c r="G467" s="20"/>
      <c r="H467" s="21">
        <f t="shared" si="115"/>
        <v>0</v>
      </c>
      <c r="I467" s="20"/>
      <c r="J467" s="21">
        <f t="shared" si="116"/>
        <v>0</v>
      </c>
      <c r="K467" s="20"/>
      <c r="L467" s="21">
        <f t="shared" si="117"/>
        <v>0</v>
      </c>
      <c r="M467" s="20"/>
      <c r="N467" s="33">
        <f t="shared" si="120"/>
        <v>0</v>
      </c>
      <c r="O467" s="20"/>
      <c r="P467" s="22"/>
      <c r="Q467" s="20"/>
      <c r="R467" s="22"/>
      <c r="S467" s="20"/>
      <c r="T467" s="22"/>
      <c r="U467" s="20"/>
      <c r="V467" s="22"/>
      <c r="W467" s="20"/>
      <c r="X467" s="22"/>
      <c r="Y467" s="20"/>
      <c r="Z467" s="22"/>
      <c r="AA467" s="20"/>
      <c r="AB467" s="22"/>
      <c r="AC467" s="20"/>
      <c r="AD467" s="22"/>
      <c r="AE467" s="20"/>
      <c r="AF467" s="22"/>
      <c r="AG467" s="20"/>
      <c r="AH467" s="22"/>
      <c r="AI467" s="20"/>
      <c r="AJ467" s="22"/>
      <c r="AK467" s="20"/>
      <c r="AL467" s="22"/>
      <c r="AM467" s="20"/>
      <c r="AN467" s="22"/>
      <c r="AO467" s="20"/>
      <c r="AP467" s="22"/>
      <c r="AQ467" s="20"/>
      <c r="AR467" s="22"/>
      <c r="AS467" s="20"/>
      <c r="AT467" s="22"/>
      <c r="AU467" s="20"/>
      <c r="AV467" s="22"/>
      <c r="AW467" s="20"/>
      <c r="AX467" s="22"/>
      <c r="AY467" s="20"/>
      <c r="AZ467" s="22"/>
      <c r="BA467" s="20"/>
      <c r="BB467" s="22"/>
      <c r="BC467" s="20"/>
      <c r="BD467" s="22"/>
      <c r="BE467" s="20"/>
      <c r="BF467" s="22"/>
      <c r="BG467" s="83"/>
      <c r="BH467" s="84"/>
      <c r="BI467" s="20"/>
      <c r="BJ467" s="95"/>
      <c r="BK467" s="20">
        <v>0</v>
      </c>
      <c r="BL467" s="21">
        <f t="shared" si="118"/>
        <v>0</v>
      </c>
      <c r="BM467" s="20"/>
      <c r="BN467" s="95">
        <f t="shared" si="108"/>
        <v>0</v>
      </c>
      <c r="BO467" s="20"/>
      <c r="BP467" s="21">
        <f t="shared" si="119"/>
        <v>0</v>
      </c>
      <c r="BQ467" s="20"/>
      <c r="BR467" s="22"/>
      <c r="BS467" s="20"/>
      <c r="BT467" s="22"/>
      <c r="BU467" s="20"/>
      <c r="BV467" s="22"/>
      <c r="BW467" s="20"/>
      <c r="BX467" s="22"/>
      <c r="BY467" s="20"/>
      <c r="BZ467" s="172"/>
      <c r="CA467" s="20"/>
      <c r="CB467" s="164"/>
      <c r="CC467" s="20"/>
      <c r="CD467" s="178"/>
      <c r="CE467" s="20"/>
      <c r="CF467" s="95"/>
      <c r="CG467" s="20"/>
      <c r="CH467" s="95"/>
      <c r="CI467" s="20"/>
      <c r="CJ467" s="22"/>
      <c r="CK467" s="20"/>
      <c r="CL467" s="22"/>
      <c r="CM467" s="20"/>
      <c r="CN467" s="22"/>
      <c r="CO467" s="20"/>
      <c r="CP467" s="22"/>
      <c r="CQ467" s="20"/>
      <c r="CR467" s="22"/>
      <c r="CS467" s="20"/>
      <c r="CT467" s="22"/>
      <c r="CU467" s="20"/>
      <c r="CV467" s="22"/>
      <c r="CW467" s="20"/>
      <c r="CX467" s="22"/>
      <c r="CY467" s="20"/>
      <c r="CZ467" s="22"/>
      <c r="DA467" s="20"/>
      <c r="DB467" s="22"/>
      <c r="DC467" s="20"/>
      <c r="DD467" s="22"/>
      <c r="DE467" s="20"/>
      <c r="DF467" s="22"/>
      <c r="DG467" s="20"/>
      <c r="DH467" s="22"/>
      <c r="DI467" s="20"/>
      <c r="DJ467" s="22"/>
      <c r="DK467" s="20"/>
      <c r="DL467" s="22"/>
      <c r="DM467" s="20"/>
      <c r="DN467" s="22"/>
      <c r="DO467" s="20"/>
      <c r="DP467" s="22"/>
      <c r="DQ467" s="20"/>
      <c r="DR467" s="22"/>
      <c r="DS467" s="20"/>
      <c r="DT467" s="22"/>
      <c r="DU467" s="20"/>
      <c r="DV467" s="22"/>
      <c r="DW467" s="20"/>
      <c r="DX467" s="22"/>
      <c r="DY467" s="20"/>
      <c r="DZ467" s="22"/>
      <c r="EA467" s="23">
        <f t="shared" si="113"/>
        <v>0</v>
      </c>
      <c r="EB467" s="21">
        <f t="shared" si="109"/>
        <v>0</v>
      </c>
      <c r="EC467" s="193" t="e">
        <f t="shared" si="110"/>
        <v>#REF!</v>
      </c>
      <c r="ED467" s="193">
        <f t="shared" si="111"/>
        <v>0</v>
      </c>
      <c r="EE467" s="194">
        <f t="shared" si="114"/>
        <v>2</v>
      </c>
      <c r="EG467" s="13" t="s">
        <v>1241</v>
      </c>
      <c r="EH467" s="13" t="s">
        <v>1242</v>
      </c>
      <c r="EI467" s="13" t="s">
        <v>389</v>
      </c>
      <c r="EJ467" s="13">
        <v>2</v>
      </c>
      <c r="EK467" s="13">
        <v>643500</v>
      </c>
    </row>
    <row r="468" spans="1:141">
      <c r="A468" s="191" t="str">
        <f t="shared" si="107"/>
        <v>19.0</v>
      </c>
      <c r="B468" s="252" t="str">
        <f t="shared" si="107"/>
        <v>CIELO RASO</v>
      </c>
      <c r="C468" s="191">
        <f t="shared" si="107"/>
        <v>0</v>
      </c>
      <c r="D468" s="191">
        <f t="shared" si="107"/>
        <v>0</v>
      </c>
      <c r="E468" s="191">
        <f t="shared" si="107"/>
        <v>0</v>
      </c>
      <c r="F468" s="192">
        <f>SUM(F469:F472)</f>
        <v>98149290.030000001</v>
      </c>
      <c r="G468" s="20"/>
      <c r="H468" s="21">
        <f t="shared" si="115"/>
        <v>0</v>
      </c>
      <c r="I468" s="20"/>
      <c r="J468" s="21">
        <f t="shared" si="116"/>
        <v>0</v>
      </c>
      <c r="K468" s="20"/>
      <c r="L468" s="21">
        <f t="shared" si="117"/>
        <v>0</v>
      </c>
      <c r="M468" s="20"/>
      <c r="N468" s="33">
        <f t="shared" si="120"/>
        <v>0</v>
      </c>
      <c r="O468" s="20"/>
      <c r="P468" s="22"/>
      <c r="Q468" s="20"/>
      <c r="R468" s="22"/>
      <c r="S468" s="20"/>
      <c r="T468" s="22"/>
      <c r="U468" s="20"/>
      <c r="V468" s="22"/>
      <c r="W468" s="20"/>
      <c r="X468" s="22"/>
      <c r="Y468" s="20"/>
      <c r="Z468" s="22"/>
      <c r="AA468" s="20"/>
      <c r="AB468" s="22"/>
      <c r="AC468" s="20"/>
      <c r="AD468" s="22"/>
      <c r="AE468" s="20"/>
      <c r="AF468" s="22"/>
      <c r="AG468" s="20"/>
      <c r="AH468" s="22"/>
      <c r="AI468" s="20"/>
      <c r="AJ468" s="22"/>
      <c r="AK468" s="20"/>
      <c r="AL468" s="22"/>
      <c r="AM468" s="20"/>
      <c r="AN468" s="22"/>
      <c r="AO468" s="20"/>
      <c r="AP468" s="22"/>
      <c r="AQ468" s="20"/>
      <c r="AR468" s="22"/>
      <c r="AS468" s="20"/>
      <c r="AT468" s="22"/>
      <c r="AU468" s="20"/>
      <c r="AV468" s="22"/>
      <c r="AW468" s="20"/>
      <c r="AX468" s="22"/>
      <c r="AY468" s="20"/>
      <c r="AZ468" s="22"/>
      <c r="BA468" s="20"/>
      <c r="BB468" s="22"/>
      <c r="BC468" s="20"/>
      <c r="BD468" s="22"/>
      <c r="BE468" s="20"/>
      <c r="BF468" s="22"/>
      <c r="BG468" s="83"/>
      <c r="BH468" s="84"/>
      <c r="BI468" s="20"/>
      <c r="BJ468" s="95"/>
      <c r="BK468" s="20">
        <v>0</v>
      </c>
      <c r="BL468" s="21">
        <f t="shared" si="118"/>
        <v>0</v>
      </c>
      <c r="BM468" s="20"/>
      <c r="BN468" s="95">
        <f t="shared" si="108"/>
        <v>0</v>
      </c>
      <c r="BO468" s="20"/>
      <c r="BP468" s="21">
        <f t="shared" si="119"/>
        <v>0</v>
      </c>
      <c r="BQ468" s="20"/>
      <c r="BR468" s="22"/>
      <c r="BS468" s="20"/>
      <c r="BT468" s="22"/>
      <c r="BU468" s="20"/>
      <c r="BV468" s="22"/>
      <c r="BW468" s="20"/>
      <c r="BX468" s="22"/>
      <c r="BY468" s="20"/>
      <c r="BZ468" s="172"/>
      <c r="CA468" s="20"/>
      <c r="CB468" s="164"/>
      <c r="CC468" s="20"/>
      <c r="CD468" s="178"/>
      <c r="CE468" s="20"/>
      <c r="CF468" s="95"/>
      <c r="CG468" s="20"/>
      <c r="CH468" s="95"/>
      <c r="CI468" s="20"/>
      <c r="CJ468" s="22"/>
      <c r="CK468" s="20"/>
      <c r="CL468" s="22"/>
      <c r="CM468" s="20"/>
      <c r="CN468" s="22"/>
      <c r="CO468" s="20"/>
      <c r="CP468" s="22"/>
      <c r="CQ468" s="20"/>
      <c r="CR468" s="22"/>
      <c r="CS468" s="20"/>
      <c r="CT468" s="22"/>
      <c r="CU468" s="20"/>
      <c r="CV468" s="22"/>
      <c r="CW468" s="20"/>
      <c r="CX468" s="22"/>
      <c r="CY468" s="20"/>
      <c r="CZ468" s="22"/>
      <c r="DA468" s="20"/>
      <c r="DB468" s="22"/>
      <c r="DC468" s="20"/>
      <c r="DD468" s="22"/>
      <c r="DE468" s="20"/>
      <c r="DF468" s="22"/>
      <c r="DG468" s="20"/>
      <c r="DH468" s="22"/>
      <c r="DI468" s="20"/>
      <c r="DJ468" s="22"/>
      <c r="DK468" s="20"/>
      <c r="DL468" s="22"/>
      <c r="DM468" s="20"/>
      <c r="DN468" s="22"/>
      <c r="DO468" s="20"/>
      <c r="DP468" s="22"/>
      <c r="DQ468" s="20"/>
      <c r="DR468" s="22"/>
      <c r="DS468" s="20"/>
      <c r="DT468" s="22"/>
      <c r="DU468" s="20"/>
      <c r="DV468" s="22"/>
      <c r="DW468" s="20"/>
      <c r="DX468" s="22"/>
      <c r="DY468" s="20"/>
      <c r="DZ468" s="22"/>
      <c r="EA468" s="23">
        <f t="shared" si="113"/>
        <v>0</v>
      </c>
      <c r="EB468" s="21">
        <f t="shared" si="109"/>
        <v>0</v>
      </c>
      <c r="EC468" s="193" t="e">
        <f t="shared" si="110"/>
        <v>#REF!</v>
      </c>
      <c r="ED468" s="193">
        <f t="shared" si="111"/>
        <v>0</v>
      </c>
      <c r="EE468" s="194">
        <f t="shared" si="114"/>
        <v>0</v>
      </c>
      <c r="EG468" s="13" t="s">
        <v>1243</v>
      </c>
      <c r="EH468" s="13" t="s">
        <v>96</v>
      </c>
    </row>
    <row r="469" spans="1:141" ht="15" customHeight="1">
      <c r="A469" s="196" t="str">
        <f t="shared" si="107"/>
        <v>19.1</v>
      </c>
      <c r="B469" s="253" t="str">
        <f t="shared" si="107"/>
        <v>CIELO RASO PLANO DRYWALL (INCLUYE PINTURA, PERFILERIA Y ELEMENTOS DE FIJACIÓN)</v>
      </c>
      <c r="C469" s="196" t="str">
        <f t="shared" si="107"/>
        <v>M2</v>
      </c>
      <c r="D469" s="196">
        <f t="shared" si="107"/>
        <v>99</v>
      </c>
      <c r="E469" s="196">
        <f t="shared" si="107"/>
        <v>64303.47</v>
      </c>
      <c r="F469" s="197">
        <f t="shared" si="112"/>
        <v>6366043.5300000003</v>
      </c>
      <c r="G469" s="20"/>
      <c r="H469" s="21">
        <f t="shared" si="115"/>
        <v>0</v>
      </c>
      <c r="I469" s="20"/>
      <c r="J469" s="21">
        <f t="shared" si="116"/>
        <v>0</v>
      </c>
      <c r="K469" s="20"/>
      <c r="L469" s="21">
        <f t="shared" si="117"/>
        <v>0</v>
      </c>
      <c r="M469" s="20"/>
      <c r="N469" s="33">
        <f t="shared" si="120"/>
        <v>0</v>
      </c>
      <c r="O469" s="20"/>
      <c r="P469" s="22"/>
      <c r="Q469" s="20"/>
      <c r="R469" s="22"/>
      <c r="S469" s="20"/>
      <c r="T469" s="22"/>
      <c r="U469" s="20"/>
      <c r="V469" s="22"/>
      <c r="W469" s="20"/>
      <c r="X469" s="22"/>
      <c r="Y469" s="20"/>
      <c r="Z469" s="22"/>
      <c r="AA469" s="20"/>
      <c r="AB469" s="22"/>
      <c r="AC469" s="20"/>
      <c r="AD469" s="22"/>
      <c r="AE469" s="20"/>
      <c r="AF469" s="22"/>
      <c r="AG469" s="20"/>
      <c r="AH469" s="22"/>
      <c r="AI469" s="20"/>
      <c r="AJ469" s="22"/>
      <c r="AK469" s="20"/>
      <c r="AL469" s="22"/>
      <c r="AM469" s="20"/>
      <c r="AN469" s="22"/>
      <c r="AO469" s="20"/>
      <c r="AP469" s="22"/>
      <c r="AQ469" s="20"/>
      <c r="AR469" s="22"/>
      <c r="AS469" s="20"/>
      <c r="AT469" s="22"/>
      <c r="AU469" s="20"/>
      <c r="AV469" s="22"/>
      <c r="AW469" s="20"/>
      <c r="AX469" s="22"/>
      <c r="AY469" s="20"/>
      <c r="AZ469" s="22"/>
      <c r="BA469" s="20"/>
      <c r="BB469" s="22"/>
      <c r="BC469" s="20"/>
      <c r="BD469" s="22"/>
      <c r="BE469" s="20"/>
      <c r="BF469" s="22"/>
      <c r="BG469" s="83"/>
      <c r="BH469" s="84"/>
      <c r="BI469" s="20"/>
      <c r="BJ469" s="95"/>
      <c r="BK469" s="20">
        <v>0</v>
      </c>
      <c r="BL469" s="21">
        <f t="shared" si="118"/>
        <v>0</v>
      </c>
      <c r="BM469" s="20"/>
      <c r="BN469" s="95">
        <f t="shared" si="108"/>
        <v>0</v>
      </c>
      <c r="BO469" s="20"/>
      <c r="BP469" s="21">
        <f t="shared" si="119"/>
        <v>0</v>
      </c>
      <c r="BQ469" s="20"/>
      <c r="BR469" s="22"/>
      <c r="BS469" s="20"/>
      <c r="BT469" s="22"/>
      <c r="BU469" s="20"/>
      <c r="BV469" s="22"/>
      <c r="BW469" s="20"/>
      <c r="BX469" s="22"/>
      <c r="BY469" s="20"/>
      <c r="BZ469" s="172"/>
      <c r="CA469" s="20"/>
      <c r="CB469" s="164"/>
      <c r="CC469" s="20"/>
      <c r="CD469" s="178"/>
      <c r="CE469" s="20"/>
      <c r="CF469" s="95"/>
      <c r="CG469" s="20"/>
      <c r="CH469" s="95"/>
      <c r="CI469" s="20"/>
      <c r="CJ469" s="22"/>
      <c r="CK469" s="20"/>
      <c r="CL469" s="22"/>
      <c r="CM469" s="20"/>
      <c r="CN469" s="22"/>
      <c r="CO469" s="20"/>
      <c r="CP469" s="22"/>
      <c r="CQ469" s="20"/>
      <c r="CR469" s="22"/>
      <c r="CS469" s="20"/>
      <c r="CT469" s="22"/>
      <c r="CU469" s="20"/>
      <c r="CV469" s="22"/>
      <c r="CW469" s="20"/>
      <c r="CX469" s="22"/>
      <c r="CY469" s="20"/>
      <c r="CZ469" s="22"/>
      <c r="DA469" s="20"/>
      <c r="DB469" s="22"/>
      <c r="DC469" s="20"/>
      <c r="DD469" s="22"/>
      <c r="DE469" s="20"/>
      <c r="DF469" s="22"/>
      <c r="DG469" s="20"/>
      <c r="DH469" s="22"/>
      <c r="DI469" s="20"/>
      <c r="DJ469" s="22"/>
      <c r="DK469" s="20"/>
      <c r="DL469" s="22"/>
      <c r="DM469" s="20"/>
      <c r="DN469" s="22"/>
      <c r="DO469" s="20"/>
      <c r="DP469" s="22"/>
      <c r="DQ469" s="20"/>
      <c r="DR469" s="22"/>
      <c r="DS469" s="20"/>
      <c r="DT469" s="22"/>
      <c r="DU469" s="20"/>
      <c r="DV469" s="22"/>
      <c r="DW469" s="20"/>
      <c r="DX469" s="22"/>
      <c r="DY469" s="20"/>
      <c r="DZ469" s="22"/>
      <c r="EA469" s="23">
        <f t="shared" si="113"/>
        <v>0</v>
      </c>
      <c r="EB469" s="21">
        <f t="shared" si="109"/>
        <v>0</v>
      </c>
      <c r="EC469" s="193" t="e">
        <f t="shared" si="110"/>
        <v>#REF!</v>
      </c>
      <c r="ED469" s="193">
        <f t="shared" si="111"/>
        <v>0</v>
      </c>
      <c r="EE469" s="194">
        <f t="shared" si="114"/>
        <v>99</v>
      </c>
      <c r="EG469" s="13" t="s">
        <v>1244</v>
      </c>
      <c r="EH469" s="13" t="s">
        <v>1245</v>
      </c>
      <c r="EI469" s="13" t="s">
        <v>397</v>
      </c>
      <c r="EJ469" s="13">
        <v>99</v>
      </c>
      <c r="EK469" s="13">
        <v>64303.47</v>
      </c>
    </row>
    <row r="470" spans="1:141" ht="15" customHeight="1">
      <c r="A470" s="196" t="str">
        <f t="shared" si="107"/>
        <v>19.2</v>
      </c>
      <c r="B470" s="253" t="str">
        <f t="shared" si="107"/>
        <v>CIELO RASO EN BANDEJAS DE FIBRA MINERAL ACABADO COLOR MADERA</v>
      </c>
      <c r="C470" s="196" t="str">
        <f t="shared" si="107"/>
        <v>M2</v>
      </c>
      <c r="D470" s="196">
        <f t="shared" si="107"/>
        <v>150</v>
      </c>
      <c r="E470" s="196">
        <f t="shared" si="107"/>
        <v>156656.60999999999</v>
      </c>
      <c r="F470" s="197">
        <f t="shared" si="112"/>
        <v>23498491.499999996</v>
      </c>
      <c r="G470" s="20"/>
      <c r="H470" s="21">
        <f t="shared" si="115"/>
        <v>0</v>
      </c>
      <c r="I470" s="20"/>
      <c r="J470" s="21">
        <f t="shared" si="116"/>
        <v>0</v>
      </c>
      <c r="K470" s="20"/>
      <c r="L470" s="21">
        <f t="shared" si="117"/>
        <v>0</v>
      </c>
      <c r="M470" s="20"/>
      <c r="N470" s="33">
        <f t="shared" si="120"/>
        <v>0</v>
      </c>
      <c r="O470" s="20"/>
      <c r="P470" s="22"/>
      <c r="Q470" s="20"/>
      <c r="R470" s="22"/>
      <c r="S470" s="20"/>
      <c r="T470" s="22"/>
      <c r="U470" s="20"/>
      <c r="V470" s="22"/>
      <c r="W470" s="20"/>
      <c r="X470" s="22"/>
      <c r="Y470" s="20"/>
      <c r="Z470" s="22"/>
      <c r="AA470" s="20"/>
      <c r="AB470" s="22"/>
      <c r="AC470" s="20"/>
      <c r="AD470" s="22"/>
      <c r="AE470" s="20"/>
      <c r="AF470" s="22"/>
      <c r="AG470" s="20"/>
      <c r="AH470" s="22"/>
      <c r="AI470" s="20"/>
      <c r="AJ470" s="22"/>
      <c r="AK470" s="20"/>
      <c r="AL470" s="22"/>
      <c r="AM470" s="20"/>
      <c r="AN470" s="22"/>
      <c r="AO470" s="20"/>
      <c r="AP470" s="22"/>
      <c r="AQ470" s="20"/>
      <c r="AR470" s="22"/>
      <c r="AS470" s="20"/>
      <c r="AT470" s="22"/>
      <c r="AU470" s="20"/>
      <c r="AV470" s="22"/>
      <c r="AW470" s="20"/>
      <c r="AX470" s="22"/>
      <c r="AY470" s="20"/>
      <c r="AZ470" s="22"/>
      <c r="BA470" s="20"/>
      <c r="BB470" s="22"/>
      <c r="BC470" s="20"/>
      <c r="BD470" s="22"/>
      <c r="BE470" s="20"/>
      <c r="BF470" s="22"/>
      <c r="BG470" s="83"/>
      <c r="BH470" s="84"/>
      <c r="BI470" s="20"/>
      <c r="BJ470" s="95"/>
      <c r="BK470" s="20">
        <v>0</v>
      </c>
      <c r="BL470" s="21">
        <f t="shared" si="118"/>
        <v>0</v>
      </c>
      <c r="BM470" s="20"/>
      <c r="BN470" s="95">
        <f t="shared" si="108"/>
        <v>0</v>
      </c>
      <c r="BO470" s="20"/>
      <c r="BP470" s="21">
        <f t="shared" si="119"/>
        <v>0</v>
      </c>
      <c r="BQ470" s="20"/>
      <c r="BR470" s="22"/>
      <c r="BS470" s="20"/>
      <c r="BT470" s="22"/>
      <c r="BU470" s="20"/>
      <c r="BV470" s="22"/>
      <c r="BW470" s="20"/>
      <c r="BX470" s="22"/>
      <c r="BY470" s="20"/>
      <c r="BZ470" s="172"/>
      <c r="CA470" s="20"/>
      <c r="CB470" s="164"/>
      <c r="CC470" s="20"/>
      <c r="CD470" s="178"/>
      <c r="CE470" s="20"/>
      <c r="CF470" s="95"/>
      <c r="CG470" s="20"/>
      <c r="CH470" s="95"/>
      <c r="CI470" s="20"/>
      <c r="CJ470" s="22"/>
      <c r="CK470" s="20"/>
      <c r="CL470" s="22"/>
      <c r="CM470" s="20"/>
      <c r="CN470" s="22"/>
      <c r="CO470" s="20"/>
      <c r="CP470" s="22"/>
      <c r="CQ470" s="20"/>
      <c r="CR470" s="22"/>
      <c r="CS470" s="20"/>
      <c r="CT470" s="22"/>
      <c r="CU470" s="20"/>
      <c r="CV470" s="22"/>
      <c r="CW470" s="20"/>
      <c r="CX470" s="22"/>
      <c r="CY470" s="20"/>
      <c r="CZ470" s="22"/>
      <c r="DA470" s="20"/>
      <c r="DB470" s="22"/>
      <c r="DC470" s="20"/>
      <c r="DD470" s="22"/>
      <c r="DE470" s="20"/>
      <c r="DF470" s="22"/>
      <c r="DG470" s="20"/>
      <c r="DH470" s="22"/>
      <c r="DI470" s="20"/>
      <c r="DJ470" s="22"/>
      <c r="DK470" s="20"/>
      <c r="DL470" s="22"/>
      <c r="DM470" s="20"/>
      <c r="DN470" s="22"/>
      <c r="DO470" s="20"/>
      <c r="DP470" s="22"/>
      <c r="DQ470" s="20"/>
      <c r="DR470" s="22"/>
      <c r="DS470" s="20"/>
      <c r="DT470" s="22"/>
      <c r="DU470" s="20"/>
      <c r="DV470" s="22"/>
      <c r="DW470" s="20"/>
      <c r="DX470" s="22"/>
      <c r="DY470" s="20"/>
      <c r="DZ470" s="22"/>
      <c r="EA470" s="23">
        <f t="shared" si="113"/>
        <v>0</v>
      </c>
      <c r="EB470" s="21">
        <f t="shared" si="109"/>
        <v>0</v>
      </c>
      <c r="EC470" s="193" t="e">
        <f t="shared" si="110"/>
        <v>#REF!</v>
      </c>
      <c r="ED470" s="193">
        <f t="shared" si="111"/>
        <v>0</v>
      </c>
      <c r="EE470" s="194">
        <f t="shared" si="114"/>
        <v>150</v>
      </c>
      <c r="EG470" s="13" t="s">
        <v>1246</v>
      </c>
      <c r="EH470" s="13" t="s">
        <v>1247</v>
      </c>
      <c r="EI470" s="13" t="s">
        <v>397</v>
      </c>
      <c r="EJ470" s="13">
        <v>150</v>
      </c>
      <c r="EK470" s="13">
        <v>156656.60999999999</v>
      </c>
    </row>
    <row r="471" spans="1:141" ht="15" customHeight="1">
      <c r="A471" s="196" t="str">
        <f t="shared" si="107"/>
        <v>19.3</v>
      </c>
      <c r="B471" s="253" t="str">
        <f t="shared" si="107"/>
        <v>BANDEJA METALICA DE ALUMINIO. LAY INERCO, ARMSTRONG O EQUIVALENTE</v>
      </c>
      <c r="C471" s="196" t="str">
        <f t="shared" si="107"/>
        <v>M2</v>
      </c>
      <c r="D471" s="196">
        <f t="shared" si="107"/>
        <v>980</v>
      </c>
      <c r="E471" s="196">
        <f t="shared" si="107"/>
        <v>64350</v>
      </c>
      <c r="F471" s="197">
        <f t="shared" si="112"/>
        <v>63063000</v>
      </c>
      <c r="G471" s="20"/>
      <c r="H471" s="21">
        <f t="shared" si="115"/>
        <v>0</v>
      </c>
      <c r="I471" s="20"/>
      <c r="J471" s="21">
        <f t="shared" si="116"/>
        <v>0</v>
      </c>
      <c r="K471" s="20"/>
      <c r="L471" s="21">
        <f t="shared" si="117"/>
        <v>0</v>
      </c>
      <c r="M471" s="20"/>
      <c r="N471" s="33">
        <f t="shared" si="120"/>
        <v>0</v>
      </c>
      <c r="O471" s="20"/>
      <c r="P471" s="22"/>
      <c r="Q471" s="20"/>
      <c r="R471" s="22"/>
      <c r="S471" s="20"/>
      <c r="T471" s="22"/>
      <c r="U471" s="20"/>
      <c r="V471" s="22"/>
      <c r="W471" s="20"/>
      <c r="X471" s="22"/>
      <c r="Y471" s="20"/>
      <c r="Z471" s="22"/>
      <c r="AA471" s="20"/>
      <c r="AB471" s="22"/>
      <c r="AC471" s="20"/>
      <c r="AD471" s="22"/>
      <c r="AE471" s="20"/>
      <c r="AF471" s="22"/>
      <c r="AG471" s="20"/>
      <c r="AH471" s="22"/>
      <c r="AI471" s="20"/>
      <c r="AJ471" s="22"/>
      <c r="AK471" s="20"/>
      <c r="AL471" s="22"/>
      <c r="AM471" s="20"/>
      <c r="AN471" s="22"/>
      <c r="AO471" s="20"/>
      <c r="AP471" s="22"/>
      <c r="AQ471" s="20"/>
      <c r="AR471" s="22"/>
      <c r="AS471" s="20"/>
      <c r="AT471" s="22"/>
      <c r="AU471" s="20"/>
      <c r="AV471" s="22"/>
      <c r="AW471" s="20"/>
      <c r="AX471" s="22"/>
      <c r="AY471" s="20"/>
      <c r="AZ471" s="22"/>
      <c r="BA471" s="20"/>
      <c r="BB471" s="22"/>
      <c r="BC471" s="20"/>
      <c r="BD471" s="22"/>
      <c r="BE471" s="20"/>
      <c r="BF471" s="22"/>
      <c r="BG471" s="83"/>
      <c r="BH471" s="84"/>
      <c r="BI471" s="20"/>
      <c r="BJ471" s="95"/>
      <c r="BK471" s="20">
        <v>0</v>
      </c>
      <c r="BL471" s="21">
        <f t="shared" si="118"/>
        <v>0</v>
      </c>
      <c r="BM471" s="20"/>
      <c r="BN471" s="95">
        <f t="shared" si="108"/>
        <v>0</v>
      </c>
      <c r="BO471" s="20"/>
      <c r="BP471" s="21">
        <f t="shared" si="119"/>
        <v>0</v>
      </c>
      <c r="BQ471" s="20"/>
      <c r="BR471" s="22"/>
      <c r="BS471" s="20"/>
      <c r="BT471" s="22"/>
      <c r="BU471" s="20"/>
      <c r="BV471" s="22"/>
      <c r="BW471" s="20"/>
      <c r="BX471" s="22"/>
      <c r="BY471" s="20"/>
      <c r="BZ471" s="172"/>
      <c r="CA471" s="20"/>
      <c r="CB471" s="164"/>
      <c r="CC471" s="20"/>
      <c r="CD471" s="178"/>
      <c r="CE471" s="20"/>
      <c r="CF471" s="95"/>
      <c r="CG471" s="20"/>
      <c r="CH471" s="95"/>
      <c r="CI471" s="20"/>
      <c r="CJ471" s="22"/>
      <c r="CK471" s="20"/>
      <c r="CL471" s="22"/>
      <c r="CM471" s="20"/>
      <c r="CN471" s="22"/>
      <c r="CO471" s="20"/>
      <c r="CP471" s="22"/>
      <c r="CQ471" s="20"/>
      <c r="CR471" s="22"/>
      <c r="CS471" s="20"/>
      <c r="CT471" s="22"/>
      <c r="CU471" s="20"/>
      <c r="CV471" s="22"/>
      <c r="CW471" s="20"/>
      <c r="CX471" s="22"/>
      <c r="CY471" s="20"/>
      <c r="CZ471" s="22"/>
      <c r="DA471" s="20"/>
      <c r="DB471" s="22"/>
      <c r="DC471" s="20"/>
      <c r="DD471" s="22"/>
      <c r="DE471" s="20"/>
      <c r="DF471" s="22"/>
      <c r="DG471" s="20"/>
      <c r="DH471" s="22"/>
      <c r="DI471" s="20"/>
      <c r="DJ471" s="22"/>
      <c r="DK471" s="20"/>
      <c r="DL471" s="22"/>
      <c r="DM471" s="20"/>
      <c r="DN471" s="22"/>
      <c r="DO471" s="20"/>
      <c r="DP471" s="22"/>
      <c r="DQ471" s="20"/>
      <c r="DR471" s="22"/>
      <c r="DS471" s="20"/>
      <c r="DT471" s="22"/>
      <c r="DU471" s="20"/>
      <c r="DV471" s="22"/>
      <c r="DW471" s="20"/>
      <c r="DX471" s="22"/>
      <c r="DY471" s="20"/>
      <c r="DZ471" s="22"/>
      <c r="EA471" s="23">
        <f t="shared" si="113"/>
        <v>0</v>
      </c>
      <c r="EB471" s="21">
        <f t="shared" si="109"/>
        <v>0</v>
      </c>
      <c r="EC471" s="193" t="e">
        <f t="shared" si="110"/>
        <v>#REF!</v>
      </c>
      <c r="ED471" s="193">
        <f t="shared" si="111"/>
        <v>0</v>
      </c>
      <c r="EE471" s="194">
        <f t="shared" si="114"/>
        <v>980</v>
      </c>
      <c r="EG471" s="13" t="s">
        <v>1248</v>
      </c>
      <c r="EH471" s="13" t="s">
        <v>1249</v>
      </c>
      <c r="EI471" s="13" t="s">
        <v>397</v>
      </c>
      <c r="EJ471" s="13">
        <v>980</v>
      </c>
      <c r="EK471" s="13">
        <v>64350</v>
      </c>
    </row>
    <row r="472" spans="1:141">
      <c r="A472" s="196" t="str">
        <f t="shared" si="107"/>
        <v>19.4</v>
      </c>
      <c r="B472" s="253" t="str">
        <f t="shared" si="107"/>
        <v>INSTALAR POR TENEDOR</v>
      </c>
      <c r="C472" s="196" t="str">
        <f t="shared" si="107"/>
        <v>M2</v>
      </c>
      <c r="D472" s="196">
        <f t="shared" si="107"/>
        <v>137</v>
      </c>
      <c r="E472" s="196">
        <f t="shared" si="107"/>
        <v>38115</v>
      </c>
      <c r="F472" s="197">
        <f t="shared" si="112"/>
        <v>5221755</v>
      </c>
      <c r="G472" s="20"/>
      <c r="H472" s="21">
        <f t="shared" si="115"/>
        <v>0</v>
      </c>
      <c r="I472" s="20"/>
      <c r="J472" s="21">
        <f t="shared" si="116"/>
        <v>0</v>
      </c>
      <c r="K472" s="20"/>
      <c r="L472" s="21">
        <f t="shared" si="117"/>
        <v>0</v>
      </c>
      <c r="M472" s="20"/>
      <c r="N472" s="33">
        <f t="shared" si="120"/>
        <v>0</v>
      </c>
      <c r="O472" s="20"/>
      <c r="P472" s="22"/>
      <c r="Q472" s="20"/>
      <c r="R472" s="22"/>
      <c r="S472" s="20"/>
      <c r="T472" s="22"/>
      <c r="U472" s="20"/>
      <c r="V472" s="22"/>
      <c r="W472" s="20"/>
      <c r="X472" s="22"/>
      <c r="Y472" s="20"/>
      <c r="Z472" s="22"/>
      <c r="AA472" s="20"/>
      <c r="AB472" s="22"/>
      <c r="AC472" s="20"/>
      <c r="AD472" s="22"/>
      <c r="AE472" s="20"/>
      <c r="AF472" s="22"/>
      <c r="AG472" s="20"/>
      <c r="AH472" s="22"/>
      <c r="AI472" s="20"/>
      <c r="AJ472" s="22"/>
      <c r="AK472" s="20"/>
      <c r="AL472" s="22"/>
      <c r="AM472" s="20"/>
      <c r="AN472" s="22"/>
      <c r="AO472" s="20"/>
      <c r="AP472" s="22"/>
      <c r="AQ472" s="20"/>
      <c r="AR472" s="22"/>
      <c r="AS472" s="20"/>
      <c r="AT472" s="22"/>
      <c r="AU472" s="20"/>
      <c r="AV472" s="22"/>
      <c r="AW472" s="20"/>
      <c r="AX472" s="22"/>
      <c r="AY472" s="20"/>
      <c r="AZ472" s="22"/>
      <c r="BA472" s="20"/>
      <c r="BB472" s="22"/>
      <c r="BC472" s="20"/>
      <c r="BD472" s="22"/>
      <c r="BE472" s="20"/>
      <c r="BF472" s="22"/>
      <c r="BG472" s="83"/>
      <c r="BH472" s="84"/>
      <c r="BI472" s="20"/>
      <c r="BJ472" s="95"/>
      <c r="BK472" s="20">
        <v>0</v>
      </c>
      <c r="BL472" s="21">
        <f t="shared" si="118"/>
        <v>0</v>
      </c>
      <c r="BM472" s="20"/>
      <c r="BN472" s="95">
        <f t="shared" si="108"/>
        <v>0</v>
      </c>
      <c r="BO472" s="20"/>
      <c r="BP472" s="21">
        <f t="shared" si="119"/>
        <v>0</v>
      </c>
      <c r="BQ472" s="20"/>
      <c r="BR472" s="22"/>
      <c r="BS472" s="20"/>
      <c r="BT472" s="22"/>
      <c r="BU472" s="20"/>
      <c r="BV472" s="22"/>
      <c r="BW472" s="20"/>
      <c r="BX472" s="22"/>
      <c r="BY472" s="20"/>
      <c r="BZ472" s="172"/>
      <c r="CA472" s="20"/>
      <c r="CB472" s="164"/>
      <c r="CC472" s="20"/>
      <c r="CD472" s="178"/>
      <c r="CE472" s="20"/>
      <c r="CF472" s="95"/>
      <c r="CG472" s="20"/>
      <c r="CH472" s="95"/>
      <c r="CI472" s="20"/>
      <c r="CJ472" s="22"/>
      <c r="CK472" s="20"/>
      <c r="CL472" s="22"/>
      <c r="CM472" s="20"/>
      <c r="CN472" s="22"/>
      <c r="CO472" s="20"/>
      <c r="CP472" s="22"/>
      <c r="CQ472" s="20"/>
      <c r="CR472" s="22"/>
      <c r="CS472" s="20"/>
      <c r="CT472" s="22"/>
      <c r="CU472" s="20"/>
      <c r="CV472" s="22"/>
      <c r="CW472" s="20"/>
      <c r="CX472" s="22"/>
      <c r="CY472" s="20"/>
      <c r="CZ472" s="22"/>
      <c r="DA472" s="20"/>
      <c r="DB472" s="22"/>
      <c r="DC472" s="20"/>
      <c r="DD472" s="22"/>
      <c r="DE472" s="20"/>
      <c r="DF472" s="22"/>
      <c r="DG472" s="20"/>
      <c r="DH472" s="22"/>
      <c r="DI472" s="20"/>
      <c r="DJ472" s="22"/>
      <c r="DK472" s="20"/>
      <c r="DL472" s="22"/>
      <c r="DM472" s="20"/>
      <c r="DN472" s="22"/>
      <c r="DO472" s="20"/>
      <c r="DP472" s="22"/>
      <c r="DQ472" s="20"/>
      <c r="DR472" s="22"/>
      <c r="DS472" s="20"/>
      <c r="DT472" s="22"/>
      <c r="DU472" s="20"/>
      <c r="DV472" s="22"/>
      <c r="DW472" s="20"/>
      <c r="DX472" s="22"/>
      <c r="DY472" s="20"/>
      <c r="DZ472" s="22"/>
      <c r="EA472" s="23">
        <f t="shared" si="113"/>
        <v>0</v>
      </c>
      <c r="EB472" s="21">
        <f t="shared" si="109"/>
        <v>0</v>
      </c>
      <c r="EC472" s="193" t="e">
        <f t="shared" si="110"/>
        <v>#REF!</v>
      </c>
      <c r="ED472" s="193">
        <f t="shared" si="111"/>
        <v>0</v>
      </c>
      <c r="EE472" s="194">
        <f t="shared" si="114"/>
        <v>137</v>
      </c>
      <c r="EG472" s="13" t="s">
        <v>1250</v>
      </c>
      <c r="EH472" s="13" t="s">
        <v>1251</v>
      </c>
      <c r="EI472" s="13" t="s">
        <v>397</v>
      </c>
      <c r="EJ472" s="13">
        <v>137</v>
      </c>
      <c r="EK472" s="13">
        <v>38115</v>
      </c>
    </row>
    <row r="473" spans="1:141" ht="15" customHeight="1">
      <c r="A473" s="191" t="str">
        <f t="shared" si="107"/>
        <v>20.0</v>
      </c>
      <c r="B473" s="252" t="str">
        <f t="shared" si="107"/>
        <v>PINTURA</v>
      </c>
      <c r="C473" s="191">
        <f t="shared" si="107"/>
        <v>0</v>
      </c>
      <c r="D473" s="191">
        <f t="shared" si="107"/>
        <v>0</v>
      </c>
      <c r="E473" s="191">
        <f t="shared" si="107"/>
        <v>0</v>
      </c>
      <c r="F473" s="192">
        <f>SUM(F474:F479)</f>
        <v>28600704</v>
      </c>
      <c r="G473" s="20"/>
      <c r="H473" s="21">
        <f t="shared" si="115"/>
        <v>0</v>
      </c>
      <c r="I473" s="20"/>
      <c r="J473" s="21">
        <f t="shared" si="116"/>
        <v>0</v>
      </c>
      <c r="K473" s="20"/>
      <c r="L473" s="21">
        <f t="shared" si="117"/>
        <v>0</v>
      </c>
      <c r="M473" s="20"/>
      <c r="N473" s="33">
        <f t="shared" si="120"/>
        <v>0</v>
      </c>
      <c r="O473" s="20"/>
      <c r="P473" s="22"/>
      <c r="Q473" s="20"/>
      <c r="R473" s="22"/>
      <c r="S473" s="20"/>
      <c r="T473" s="22"/>
      <c r="U473" s="20"/>
      <c r="V473" s="22"/>
      <c r="W473" s="20"/>
      <c r="X473" s="22"/>
      <c r="Y473" s="20"/>
      <c r="Z473" s="22"/>
      <c r="AA473" s="20"/>
      <c r="AB473" s="22"/>
      <c r="AC473" s="20"/>
      <c r="AD473" s="22"/>
      <c r="AE473" s="20"/>
      <c r="AF473" s="22"/>
      <c r="AG473" s="20"/>
      <c r="AH473" s="22"/>
      <c r="AI473" s="20"/>
      <c r="AJ473" s="22"/>
      <c r="AK473" s="20"/>
      <c r="AL473" s="22"/>
      <c r="AM473" s="20"/>
      <c r="AN473" s="22"/>
      <c r="AO473" s="20"/>
      <c r="AP473" s="22"/>
      <c r="AQ473" s="20"/>
      <c r="AR473" s="22"/>
      <c r="AS473" s="20"/>
      <c r="AT473" s="22"/>
      <c r="AU473" s="20"/>
      <c r="AV473" s="22"/>
      <c r="AW473" s="20"/>
      <c r="AX473" s="22"/>
      <c r="AY473" s="20"/>
      <c r="AZ473" s="22"/>
      <c r="BA473" s="20"/>
      <c r="BB473" s="22"/>
      <c r="BC473" s="20"/>
      <c r="BD473" s="22"/>
      <c r="BE473" s="20"/>
      <c r="BF473" s="22"/>
      <c r="BG473" s="83"/>
      <c r="BH473" s="84"/>
      <c r="BI473" s="20"/>
      <c r="BJ473" s="95"/>
      <c r="BK473" s="20">
        <v>0</v>
      </c>
      <c r="BL473" s="21">
        <f t="shared" si="118"/>
        <v>0</v>
      </c>
      <c r="BM473" s="20"/>
      <c r="BN473" s="95">
        <f t="shared" si="108"/>
        <v>0</v>
      </c>
      <c r="BO473" s="20"/>
      <c r="BP473" s="21">
        <f t="shared" si="119"/>
        <v>0</v>
      </c>
      <c r="BQ473" s="20"/>
      <c r="BR473" s="22"/>
      <c r="BS473" s="20"/>
      <c r="BT473" s="22"/>
      <c r="BU473" s="20"/>
      <c r="BV473" s="22"/>
      <c r="BW473" s="20"/>
      <c r="BX473" s="22"/>
      <c r="BY473" s="20"/>
      <c r="BZ473" s="172"/>
      <c r="CA473" s="20"/>
      <c r="CB473" s="164"/>
      <c r="CC473" s="20"/>
      <c r="CD473" s="178"/>
      <c r="CE473" s="20"/>
      <c r="CF473" s="95"/>
      <c r="CG473" s="20"/>
      <c r="CH473" s="95"/>
      <c r="CI473" s="20"/>
      <c r="CJ473" s="22"/>
      <c r="CK473" s="20"/>
      <c r="CL473" s="22"/>
      <c r="CM473" s="20"/>
      <c r="CN473" s="22"/>
      <c r="CO473" s="20"/>
      <c r="CP473" s="22"/>
      <c r="CQ473" s="20"/>
      <c r="CR473" s="22"/>
      <c r="CS473" s="20"/>
      <c r="CT473" s="22"/>
      <c r="CU473" s="20"/>
      <c r="CV473" s="22"/>
      <c r="CW473" s="20"/>
      <c r="CX473" s="22"/>
      <c r="CY473" s="20"/>
      <c r="CZ473" s="22"/>
      <c r="DA473" s="20"/>
      <c r="DB473" s="22"/>
      <c r="DC473" s="20"/>
      <c r="DD473" s="22"/>
      <c r="DE473" s="20"/>
      <c r="DF473" s="22"/>
      <c r="DG473" s="20"/>
      <c r="DH473" s="22"/>
      <c r="DI473" s="20"/>
      <c r="DJ473" s="22"/>
      <c r="DK473" s="20"/>
      <c r="DL473" s="22"/>
      <c r="DM473" s="20"/>
      <c r="DN473" s="22"/>
      <c r="DO473" s="20"/>
      <c r="DP473" s="22"/>
      <c r="DQ473" s="20"/>
      <c r="DR473" s="22"/>
      <c r="DS473" s="20"/>
      <c r="DT473" s="22"/>
      <c r="DU473" s="20"/>
      <c r="DV473" s="22"/>
      <c r="DW473" s="20"/>
      <c r="DX473" s="22"/>
      <c r="DY473" s="20"/>
      <c r="DZ473" s="22"/>
      <c r="EA473" s="23">
        <f t="shared" si="113"/>
        <v>0</v>
      </c>
      <c r="EB473" s="21">
        <f t="shared" si="109"/>
        <v>0</v>
      </c>
      <c r="EC473" s="193" t="e">
        <f t="shared" si="110"/>
        <v>#REF!</v>
      </c>
      <c r="ED473" s="193">
        <f t="shared" si="111"/>
        <v>0</v>
      </c>
      <c r="EE473" s="194">
        <f t="shared" si="114"/>
        <v>0</v>
      </c>
      <c r="EG473" s="13" t="s">
        <v>1252</v>
      </c>
      <c r="EH473" s="13" t="s">
        <v>97</v>
      </c>
    </row>
    <row r="474" spans="1:141">
      <c r="A474" s="196" t="str">
        <f t="shared" si="107"/>
        <v>20.1</v>
      </c>
      <c r="B474" s="253" t="str">
        <f t="shared" si="107"/>
        <v>ANTICORROSIVO SOBRE LÁMINA LLENA</v>
      </c>
      <c r="C474" s="196" t="str">
        <f t="shared" si="107"/>
        <v>M2</v>
      </c>
      <c r="D474" s="196">
        <f t="shared" si="107"/>
        <v>400</v>
      </c>
      <c r="E474" s="196">
        <f t="shared" si="107"/>
        <v>10573.2</v>
      </c>
      <c r="F474" s="197">
        <f t="shared" si="112"/>
        <v>4229280</v>
      </c>
      <c r="G474" s="20"/>
      <c r="H474" s="21">
        <f t="shared" si="115"/>
        <v>0</v>
      </c>
      <c r="I474" s="20"/>
      <c r="J474" s="21">
        <f t="shared" si="116"/>
        <v>0</v>
      </c>
      <c r="K474" s="20"/>
      <c r="L474" s="21">
        <f t="shared" si="117"/>
        <v>0</v>
      </c>
      <c r="M474" s="20"/>
      <c r="N474" s="33">
        <f t="shared" si="120"/>
        <v>0</v>
      </c>
      <c r="O474" s="20"/>
      <c r="P474" s="22"/>
      <c r="Q474" s="20"/>
      <c r="R474" s="22"/>
      <c r="S474" s="20"/>
      <c r="T474" s="22"/>
      <c r="U474" s="20"/>
      <c r="V474" s="22"/>
      <c r="W474" s="20"/>
      <c r="X474" s="22"/>
      <c r="Y474" s="20"/>
      <c r="Z474" s="22"/>
      <c r="AA474" s="20"/>
      <c r="AB474" s="22"/>
      <c r="AC474" s="20"/>
      <c r="AD474" s="22"/>
      <c r="AE474" s="20"/>
      <c r="AF474" s="22"/>
      <c r="AG474" s="20"/>
      <c r="AH474" s="22"/>
      <c r="AI474" s="20"/>
      <c r="AJ474" s="22"/>
      <c r="AK474" s="20"/>
      <c r="AL474" s="22"/>
      <c r="AM474" s="20"/>
      <c r="AN474" s="22"/>
      <c r="AO474" s="20"/>
      <c r="AP474" s="22"/>
      <c r="AQ474" s="20"/>
      <c r="AR474" s="22"/>
      <c r="AS474" s="20"/>
      <c r="AT474" s="22"/>
      <c r="AU474" s="20"/>
      <c r="AV474" s="22"/>
      <c r="AW474" s="20"/>
      <c r="AX474" s="22"/>
      <c r="AY474" s="20"/>
      <c r="AZ474" s="22"/>
      <c r="BA474" s="20"/>
      <c r="BB474" s="22"/>
      <c r="BC474" s="20"/>
      <c r="BD474" s="22"/>
      <c r="BE474" s="20"/>
      <c r="BF474" s="22"/>
      <c r="BG474" s="83"/>
      <c r="BH474" s="84"/>
      <c r="BI474" s="20"/>
      <c r="BJ474" s="95"/>
      <c r="BK474" s="20">
        <v>0</v>
      </c>
      <c r="BL474" s="21">
        <f t="shared" si="118"/>
        <v>0</v>
      </c>
      <c r="BM474" s="20"/>
      <c r="BN474" s="95">
        <f t="shared" si="108"/>
        <v>0</v>
      </c>
      <c r="BO474" s="20"/>
      <c r="BP474" s="21">
        <f t="shared" si="119"/>
        <v>0</v>
      </c>
      <c r="BQ474" s="20"/>
      <c r="BR474" s="22"/>
      <c r="BS474" s="20"/>
      <c r="BT474" s="22"/>
      <c r="BU474" s="20"/>
      <c r="BV474" s="22"/>
      <c r="BW474" s="20"/>
      <c r="BX474" s="22"/>
      <c r="BY474" s="20"/>
      <c r="BZ474" s="172"/>
      <c r="CA474" s="20"/>
      <c r="CB474" s="164"/>
      <c r="CC474" s="20"/>
      <c r="CD474" s="178"/>
      <c r="CE474" s="20"/>
      <c r="CF474" s="95"/>
      <c r="CG474" s="20"/>
      <c r="CH474" s="95"/>
      <c r="CI474" s="20"/>
      <c r="CJ474" s="22"/>
      <c r="CK474" s="20"/>
      <c r="CL474" s="22"/>
      <c r="CM474" s="20"/>
      <c r="CN474" s="22"/>
      <c r="CO474" s="20"/>
      <c r="CP474" s="22"/>
      <c r="CQ474" s="20"/>
      <c r="CR474" s="22"/>
      <c r="CS474" s="20"/>
      <c r="CT474" s="22"/>
      <c r="CU474" s="20"/>
      <c r="CV474" s="22"/>
      <c r="CW474" s="20"/>
      <c r="CX474" s="22"/>
      <c r="CY474" s="20"/>
      <c r="CZ474" s="22"/>
      <c r="DA474" s="20"/>
      <c r="DB474" s="22"/>
      <c r="DC474" s="20"/>
      <c r="DD474" s="22"/>
      <c r="DE474" s="20"/>
      <c r="DF474" s="22"/>
      <c r="DG474" s="20"/>
      <c r="DH474" s="22"/>
      <c r="DI474" s="20"/>
      <c r="DJ474" s="22"/>
      <c r="DK474" s="20"/>
      <c r="DL474" s="22"/>
      <c r="DM474" s="20"/>
      <c r="DN474" s="22"/>
      <c r="DO474" s="20"/>
      <c r="DP474" s="22"/>
      <c r="DQ474" s="20"/>
      <c r="DR474" s="22"/>
      <c r="DS474" s="20"/>
      <c r="DT474" s="22"/>
      <c r="DU474" s="20"/>
      <c r="DV474" s="22"/>
      <c r="DW474" s="20"/>
      <c r="DX474" s="22"/>
      <c r="DY474" s="20"/>
      <c r="DZ474" s="22"/>
      <c r="EA474" s="23">
        <f t="shared" si="113"/>
        <v>0</v>
      </c>
      <c r="EB474" s="21">
        <f t="shared" si="109"/>
        <v>0</v>
      </c>
      <c r="EC474" s="193" t="e">
        <f t="shared" si="110"/>
        <v>#REF!</v>
      </c>
      <c r="ED474" s="193">
        <f t="shared" si="111"/>
        <v>0</v>
      </c>
      <c r="EE474" s="194">
        <f t="shared" si="114"/>
        <v>400</v>
      </c>
      <c r="EG474" s="13" t="s">
        <v>98</v>
      </c>
      <c r="EH474" s="13" t="s">
        <v>1253</v>
      </c>
      <c r="EI474" s="13" t="s">
        <v>397</v>
      </c>
      <c r="EJ474" s="13">
        <v>400</v>
      </c>
      <c r="EK474" s="13">
        <v>10573.2</v>
      </c>
    </row>
    <row r="475" spans="1:141" ht="15" customHeight="1">
      <c r="A475" s="196" t="str">
        <f t="shared" si="107"/>
        <v>20.2</v>
      </c>
      <c r="B475" s="253" t="str">
        <f t="shared" si="107"/>
        <v>ESTUCO Y VINILO 3 MANOS</v>
      </c>
      <c r="C475" s="196" t="str">
        <f t="shared" si="107"/>
        <v>M2</v>
      </c>
      <c r="D475" s="196">
        <f t="shared" si="107"/>
        <v>400</v>
      </c>
      <c r="E475" s="196">
        <f t="shared" si="107"/>
        <v>13747.14</v>
      </c>
      <c r="F475" s="197">
        <f t="shared" si="112"/>
        <v>5498856</v>
      </c>
      <c r="G475" s="20"/>
      <c r="H475" s="21">
        <f t="shared" si="115"/>
        <v>0</v>
      </c>
      <c r="I475" s="20"/>
      <c r="J475" s="21">
        <f t="shared" si="116"/>
        <v>0</v>
      </c>
      <c r="K475" s="20"/>
      <c r="L475" s="21">
        <f t="shared" si="117"/>
        <v>0</v>
      </c>
      <c r="M475" s="20"/>
      <c r="N475" s="33">
        <f t="shared" si="120"/>
        <v>0</v>
      </c>
      <c r="O475" s="20"/>
      <c r="P475" s="22"/>
      <c r="Q475" s="20"/>
      <c r="R475" s="22"/>
      <c r="S475" s="20"/>
      <c r="T475" s="22"/>
      <c r="U475" s="20"/>
      <c r="V475" s="22"/>
      <c r="W475" s="20"/>
      <c r="X475" s="22"/>
      <c r="Y475" s="20"/>
      <c r="Z475" s="22"/>
      <c r="AA475" s="20"/>
      <c r="AB475" s="22"/>
      <c r="AC475" s="20"/>
      <c r="AD475" s="22"/>
      <c r="AE475" s="20"/>
      <c r="AF475" s="22"/>
      <c r="AG475" s="20"/>
      <c r="AH475" s="22"/>
      <c r="AI475" s="20"/>
      <c r="AJ475" s="22"/>
      <c r="AK475" s="20"/>
      <c r="AL475" s="22"/>
      <c r="AM475" s="20"/>
      <c r="AN475" s="22"/>
      <c r="AO475" s="20"/>
      <c r="AP475" s="22"/>
      <c r="AQ475" s="20"/>
      <c r="AR475" s="22"/>
      <c r="AS475" s="20"/>
      <c r="AT475" s="22"/>
      <c r="AU475" s="20"/>
      <c r="AV475" s="22"/>
      <c r="AW475" s="20"/>
      <c r="AX475" s="22"/>
      <c r="AY475" s="20"/>
      <c r="AZ475" s="22"/>
      <c r="BA475" s="20"/>
      <c r="BB475" s="22"/>
      <c r="BC475" s="20"/>
      <c r="BD475" s="22"/>
      <c r="BE475" s="20"/>
      <c r="BF475" s="22"/>
      <c r="BG475" s="83"/>
      <c r="BH475" s="84"/>
      <c r="BI475" s="20"/>
      <c r="BJ475" s="95"/>
      <c r="BK475" s="20">
        <v>0</v>
      </c>
      <c r="BL475" s="21">
        <f t="shared" si="118"/>
        <v>0</v>
      </c>
      <c r="BM475" s="20"/>
      <c r="BN475" s="95">
        <f t="shared" si="108"/>
        <v>0</v>
      </c>
      <c r="BO475" s="20"/>
      <c r="BP475" s="21">
        <f t="shared" si="119"/>
        <v>0</v>
      </c>
      <c r="BQ475" s="20"/>
      <c r="BR475" s="22"/>
      <c r="BS475" s="20"/>
      <c r="BT475" s="22"/>
      <c r="BU475" s="20"/>
      <c r="BV475" s="22"/>
      <c r="BW475" s="20"/>
      <c r="BX475" s="22"/>
      <c r="BY475" s="20"/>
      <c r="BZ475" s="172"/>
      <c r="CA475" s="20"/>
      <c r="CB475" s="164"/>
      <c r="CC475" s="20"/>
      <c r="CD475" s="178"/>
      <c r="CE475" s="20"/>
      <c r="CF475" s="95"/>
      <c r="CG475" s="20"/>
      <c r="CH475" s="95"/>
      <c r="CI475" s="20"/>
      <c r="CJ475" s="22"/>
      <c r="CK475" s="20"/>
      <c r="CL475" s="22"/>
      <c r="CM475" s="20"/>
      <c r="CN475" s="22"/>
      <c r="CO475" s="20"/>
      <c r="CP475" s="22"/>
      <c r="CQ475" s="20"/>
      <c r="CR475" s="22"/>
      <c r="CS475" s="20"/>
      <c r="CT475" s="22"/>
      <c r="CU475" s="20"/>
      <c r="CV475" s="22"/>
      <c r="CW475" s="20"/>
      <c r="CX475" s="22"/>
      <c r="CY475" s="20"/>
      <c r="CZ475" s="22"/>
      <c r="DA475" s="20"/>
      <c r="DB475" s="22"/>
      <c r="DC475" s="20"/>
      <c r="DD475" s="22"/>
      <c r="DE475" s="20"/>
      <c r="DF475" s="22"/>
      <c r="DG475" s="20"/>
      <c r="DH475" s="22"/>
      <c r="DI475" s="20"/>
      <c r="DJ475" s="22"/>
      <c r="DK475" s="20"/>
      <c r="DL475" s="22"/>
      <c r="DM475" s="20"/>
      <c r="DN475" s="22"/>
      <c r="DO475" s="20"/>
      <c r="DP475" s="22"/>
      <c r="DQ475" s="20"/>
      <c r="DR475" s="22"/>
      <c r="DS475" s="20"/>
      <c r="DT475" s="22"/>
      <c r="DU475" s="20"/>
      <c r="DV475" s="22"/>
      <c r="DW475" s="20"/>
      <c r="DX475" s="22"/>
      <c r="DY475" s="20"/>
      <c r="DZ475" s="22"/>
      <c r="EA475" s="23">
        <f t="shared" si="113"/>
        <v>0</v>
      </c>
      <c r="EB475" s="21">
        <f t="shared" si="109"/>
        <v>0</v>
      </c>
      <c r="EC475" s="193" t="e">
        <f t="shared" si="110"/>
        <v>#REF!</v>
      </c>
      <c r="ED475" s="193">
        <f t="shared" si="111"/>
        <v>0</v>
      </c>
      <c r="EE475" s="194">
        <f t="shared" si="114"/>
        <v>400</v>
      </c>
      <c r="EG475" s="13" t="s">
        <v>99</v>
      </c>
      <c r="EH475" s="13" t="s">
        <v>1254</v>
      </c>
      <c r="EI475" s="13" t="s">
        <v>397</v>
      </c>
      <c r="EJ475" s="13">
        <v>400</v>
      </c>
      <c r="EK475" s="13">
        <v>13747.14</v>
      </c>
    </row>
    <row r="476" spans="1:141">
      <c r="A476" s="196" t="str">
        <f t="shared" si="107"/>
        <v>20.3</v>
      </c>
      <c r="B476" s="253" t="str">
        <f t="shared" si="107"/>
        <v>ESTUCO Y VINILO 3 MANOS (LINEAL)</v>
      </c>
      <c r="C476" s="196" t="str">
        <f t="shared" si="107"/>
        <v>ML</v>
      </c>
      <c r="D476" s="196">
        <f t="shared" si="107"/>
        <v>300</v>
      </c>
      <c r="E476" s="196">
        <f t="shared" si="107"/>
        <v>8673.39</v>
      </c>
      <c r="F476" s="197">
        <f t="shared" si="112"/>
        <v>2602017</v>
      </c>
      <c r="G476" s="20"/>
      <c r="H476" s="21">
        <f t="shared" si="115"/>
        <v>0</v>
      </c>
      <c r="I476" s="20"/>
      <c r="J476" s="21">
        <f t="shared" si="116"/>
        <v>0</v>
      </c>
      <c r="K476" s="20"/>
      <c r="L476" s="21">
        <f t="shared" si="117"/>
        <v>0</v>
      </c>
      <c r="M476" s="20"/>
      <c r="N476" s="33">
        <f t="shared" si="120"/>
        <v>0</v>
      </c>
      <c r="O476" s="20"/>
      <c r="P476" s="22"/>
      <c r="Q476" s="20"/>
      <c r="R476" s="22"/>
      <c r="S476" s="20"/>
      <c r="T476" s="22"/>
      <c r="U476" s="20"/>
      <c r="V476" s="22"/>
      <c r="W476" s="20"/>
      <c r="X476" s="22"/>
      <c r="Y476" s="20"/>
      <c r="Z476" s="22"/>
      <c r="AA476" s="20"/>
      <c r="AB476" s="22"/>
      <c r="AC476" s="20"/>
      <c r="AD476" s="22"/>
      <c r="AE476" s="20"/>
      <c r="AF476" s="22"/>
      <c r="AG476" s="20"/>
      <c r="AH476" s="22"/>
      <c r="AI476" s="20"/>
      <c r="AJ476" s="22"/>
      <c r="AK476" s="20"/>
      <c r="AL476" s="22"/>
      <c r="AM476" s="20"/>
      <c r="AN476" s="22"/>
      <c r="AO476" s="20"/>
      <c r="AP476" s="22"/>
      <c r="AQ476" s="20"/>
      <c r="AR476" s="22"/>
      <c r="AS476" s="20"/>
      <c r="AT476" s="22"/>
      <c r="AU476" s="20"/>
      <c r="AV476" s="22"/>
      <c r="AW476" s="20"/>
      <c r="AX476" s="22"/>
      <c r="AY476" s="20"/>
      <c r="AZ476" s="22"/>
      <c r="BA476" s="20"/>
      <c r="BB476" s="22"/>
      <c r="BC476" s="20"/>
      <c r="BD476" s="22"/>
      <c r="BE476" s="20"/>
      <c r="BF476" s="22"/>
      <c r="BG476" s="83"/>
      <c r="BH476" s="84"/>
      <c r="BI476" s="20"/>
      <c r="BJ476" s="95"/>
      <c r="BK476" s="20">
        <v>0</v>
      </c>
      <c r="BL476" s="21">
        <f t="shared" si="118"/>
        <v>0</v>
      </c>
      <c r="BM476" s="20"/>
      <c r="BN476" s="95">
        <f t="shared" si="108"/>
        <v>0</v>
      </c>
      <c r="BO476" s="20"/>
      <c r="BP476" s="21">
        <f t="shared" si="119"/>
        <v>0</v>
      </c>
      <c r="BQ476" s="20"/>
      <c r="BR476" s="22"/>
      <c r="BS476" s="20"/>
      <c r="BT476" s="22"/>
      <c r="BU476" s="20"/>
      <c r="BV476" s="22"/>
      <c r="BW476" s="20"/>
      <c r="BX476" s="22"/>
      <c r="BY476" s="20"/>
      <c r="BZ476" s="172"/>
      <c r="CA476" s="20"/>
      <c r="CB476" s="164"/>
      <c r="CC476" s="20"/>
      <c r="CD476" s="178"/>
      <c r="CE476" s="20"/>
      <c r="CF476" s="95"/>
      <c r="CG476" s="20"/>
      <c r="CH476" s="95"/>
      <c r="CI476" s="20"/>
      <c r="CJ476" s="22"/>
      <c r="CK476" s="20"/>
      <c r="CL476" s="22"/>
      <c r="CM476" s="20"/>
      <c r="CN476" s="22"/>
      <c r="CO476" s="20"/>
      <c r="CP476" s="22"/>
      <c r="CQ476" s="20"/>
      <c r="CR476" s="22"/>
      <c r="CS476" s="20"/>
      <c r="CT476" s="22"/>
      <c r="CU476" s="20"/>
      <c r="CV476" s="22"/>
      <c r="CW476" s="20"/>
      <c r="CX476" s="22"/>
      <c r="CY476" s="20"/>
      <c r="CZ476" s="22"/>
      <c r="DA476" s="20"/>
      <c r="DB476" s="22"/>
      <c r="DC476" s="20"/>
      <c r="DD476" s="22"/>
      <c r="DE476" s="20"/>
      <c r="DF476" s="22"/>
      <c r="DG476" s="20"/>
      <c r="DH476" s="22"/>
      <c r="DI476" s="20"/>
      <c r="DJ476" s="22"/>
      <c r="DK476" s="20"/>
      <c r="DL476" s="22"/>
      <c r="DM476" s="20"/>
      <c r="DN476" s="22"/>
      <c r="DO476" s="20"/>
      <c r="DP476" s="22"/>
      <c r="DQ476" s="20"/>
      <c r="DR476" s="22"/>
      <c r="DS476" s="20"/>
      <c r="DT476" s="22"/>
      <c r="DU476" s="20"/>
      <c r="DV476" s="22"/>
      <c r="DW476" s="20"/>
      <c r="DX476" s="22"/>
      <c r="DY476" s="20"/>
      <c r="DZ476" s="22"/>
      <c r="EA476" s="23">
        <f t="shared" si="113"/>
        <v>0</v>
      </c>
      <c r="EB476" s="21">
        <f t="shared" si="109"/>
        <v>0</v>
      </c>
      <c r="EC476" s="193" t="e">
        <f t="shared" si="110"/>
        <v>#REF!</v>
      </c>
      <c r="ED476" s="193">
        <f t="shared" si="111"/>
        <v>0</v>
      </c>
      <c r="EE476" s="194">
        <f t="shared" si="114"/>
        <v>300</v>
      </c>
      <c r="EG476" s="13" t="s">
        <v>1255</v>
      </c>
      <c r="EH476" s="13" t="s">
        <v>1256</v>
      </c>
      <c r="EI476" s="13" t="s">
        <v>392</v>
      </c>
      <c r="EJ476" s="13">
        <v>300</v>
      </c>
      <c r="EK476" s="13">
        <v>8673.39</v>
      </c>
    </row>
    <row r="477" spans="1:141" ht="15" customHeight="1">
      <c r="A477" s="196" t="str">
        <f t="shared" si="107"/>
        <v>20.4</v>
      </c>
      <c r="B477" s="253" t="str">
        <f t="shared" si="107"/>
        <v>VINILO SOBRE PAÑETE 3 MANOS</v>
      </c>
      <c r="C477" s="196" t="str">
        <f t="shared" si="107"/>
        <v>M2</v>
      </c>
      <c r="D477" s="196">
        <f t="shared" si="107"/>
        <v>300</v>
      </c>
      <c r="E477" s="196">
        <f t="shared" si="107"/>
        <v>10078.200000000001</v>
      </c>
      <c r="F477" s="197">
        <f t="shared" si="112"/>
        <v>3023460</v>
      </c>
      <c r="G477" s="20"/>
      <c r="H477" s="21">
        <f t="shared" si="115"/>
        <v>0</v>
      </c>
      <c r="I477" s="20"/>
      <c r="J477" s="21">
        <f t="shared" si="116"/>
        <v>0</v>
      </c>
      <c r="K477" s="20"/>
      <c r="L477" s="21">
        <f t="shared" si="117"/>
        <v>0</v>
      </c>
      <c r="M477" s="20"/>
      <c r="N477" s="33">
        <f t="shared" si="120"/>
        <v>0</v>
      </c>
      <c r="O477" s="20"/>
      <c r="P477" s="22"/>
      <c r="Q477" s="20"/>
      <c r="R477" s="22"/>
      <c r="S477" s="20"/>
      <c r="T477" s="22"/>
      <c r="U477" s="20"/>
      <c r="V477" s="22"/>
      <c r="W477" s="20"/>
      <c r="X477" s="22"/>
      <c r="Y477" s="20"/>
      <c r="Z477" s="22"/>
      <c r="AA477" s="20"/>
      <c r="AB477" s="22"/>
      <c r="AC477" s="20"/>
      <c r="AD477" s="22"/>
      <c r="AE477" s="20"/>
      <c r="AF477" s="22"/>
      <c r="AG477" s="20"/>
      <c r="AH477" s="22"/>
      <c r="AI477" s="20"/>
      <c r="AJ477" s="22"/>
      <c r="AK477" s="20"/>
      <c r="AL477" s="22"/>
      <c r="AM477" s="20"/>
      <c r="AN477" s="22"/>
      <c r="AO477" s="20"/>
      <c r="AP477" s="22"/>
      <c r="AQ477" s="20"/>
      <c r="AR477" s="22"/>
      <c r="AS477" s="20"/>
      <c r="AT477" s="22"/>
      <c r="AU477" s="20"/>
      <c r="AV477" s="22"/>
      <c r="AW477" s="20"/>
      <c r="AX477" s="22"/>
      <c r="AY477" s="20"/>
      <c r="AZ477" s="22"/>
      <c r="BA477" s="20"/>
      <c r="BB477" s="22"/>
      <c r="BC477" s="20"/>
      <c r="BD477" s="22"/>
      <c r="BE477" s="20"/>
      <c r="BF477" s="22"/>
      <c r="BG477" s="83"/>
      <c r="BH477" s="84"/>
      <c r="BI477" s="20"/>
      <c r="BJ477" s="95"/>
      <c r="BK477" s="20">
        <v>0</v>
      </c>
      <c r="BL477" s="21">
        <f t="shared" si="118"/>
        <v>0</v>
      </c>
      <c r="BM477" s="20"/>
      <c r="BN477" s="95">
        <f t="shared" si="108"/>
        <v>0</v>
      </c>
      <c r="BO477" s="20"/>
      <c r="BP477" s="21">
        <f t="shared" si="119"/>
        <v>0</v>
      </c>
      <c r="BQ477" s="20"/>
      <c r="BR477" s="22"/>
      <c r="BS477" s="20">
        <v>13.18</v>
      </c>
      <c r="BT477" s="118">
        <f>BS477*E477</f>
        <v>132830.67600000001</v>
      </c>
      <c r="BU477" s="20"/>
      <c r="BV477" s="22"/>
      <c r="BW477" s="20"/>
      <c r="BX477" s="22"/>
      <c r="BY477" s="20"/>
      <c r="BZ477" s="172"/>
      <c r="CA477" s="20"/>
      <c r="CB477" s="164"/>
      <c r="CC477" s="20"/>
      <c r="CD477" s="178"/>
      <c r="CE477" s="20"/>
      <c r="CF477" s="95"/>
      <c r="CG477" s="20"/>
      <c r="CH477" s="95"/>
      <c r="CI477" s="20"/>
      <c r="CJ477" s="22"/>
      <c r="CK477" s="20"/>
      <c r="CL477" s="22"/>
      <c r="CM477" s="20"/>
      <c r="CN477" s="22"/>
      <c r="CO477" s="20"/>
      <c r="CP477" s="22"/>
      <c r="CQ477" s="20"/>
      <c r="CR477" s="22"/>
      <c r="CS477" s="20"/>
      <c r="CT477" s="22"/>
      <c r="CU477" s="20"/>
      <c r="CV477" s="22"/>
      <c r="CW477" s="20"/>
      <c r="CX477" s="22"/>
      <c r="CY477" s="20"/>
      <c r="CZ477" s="22"/>
      <c r="DA477" s="20"/>
      <c r="DB477" s="22"/>
      <c r="DC477" s="20"/>
      <c r="DD477" s="22"/>
      <c r="DE477" s="20"/>
      <c r="DF477" s="22"/>
      <c r="DG477" s="20"/>
      <c r="DH477" s="22"/>
      <c r="DI477" s="20"/>
      <c r="DJ477" s="22"/>
      <c r="DK477" s="20"/>
      <c r="DL477" s="22"/>
      <c r="DM477" s="20"/>
      <c r="DN477" s="22"/>
      <c r="DO477" s="20"/>
      <c r="DP477" s="22"/>
      <c r="DQ477" s="20"/>
      <c r="DR477" s="22"/>
      <c r="DS477" s="20"/>
      <c r="DT477" s="22"/>
      <c r="DU477" s="20"/>
      <c r="DV477" s="22"/>
      <c r="DW477" s="20"/>
      <c r="DX477" s="22"/>
      <c r="DY477" s="20"/>
      <c r="DZ477" s="22"/>
      <c r="EA477" s="23">
        <f t="shared" si="113"/>
        <v>13.18</v>
      </c>
      <c r="EB477" s="21">
        <f t="shared" si="109"/>
        <v>132830.67600000001</v>
      </c>
      <c r="EC477" s="193" t="e">
        <f t="shared" si="110"/>
        <v>#REF!</v>
      </c>
      <c r="ED477" s="193">
        <f t="shared" si="111"/>
        <v>3.7272195982799103E-6</v>
      </c>
      <c r="EE477" s="194">
        <f t="shared" si="114"/>
        <v>286.82</v>
      </c>
      <c r="EG477" s="13" t="s">
        <v>1257</v>
      </c>
      <c r="EH477" s="13" t="s">
        <v>1258</v>
      </c>
      <c r="EI477" s="13" t="s">
        <v>397</v>
      </c>
      <c r="EJ477" s="13">
        <v>300</v>
      </c>
      <c r="EK477" s="13">
        <v>10078.200000000001</v>
      </c>
    </row>
    <row r="478" spans="1:141">
      <c r="A478" s="196" t="str">
        <f t="shared" si="107"/>
        <v>20.5</v>
      </c>
      <c r="B478" s="253" t="str">
        <f t="shared" si="107"/>
        <v>VINILO SOBRE PAÑETE 3 MANOS</v>
      </c>
      <c r="C478" s="196" t="str">
        <f t="shared" si="107"/>
        <v>ML</v>
      </c>
      <c r="D478" s="196">
        <f t="shared" si="107"/>
        <v>300</v>
      </c>
      <c r="E478" s="196">
        <f t="shared" si="107"/>
        <v>6275.61</v>
      </c>
      <c r="F478" s="197">
        <f t="shared" si="112"/>
        <v>1882683</v>
      </c>
      <c r="G478" s="20"/>
      <c r="H478" s="21">
        <f t="shared" si="115"/>
        <v>0</v>
      </c>
      <c r="I478" s="20"/>
      <c r="J478" s="21">
        <f t="shared" si="116"/>
        <v>0</v>
      </c>
      <c r="K478" s="20"/>
      <c r="L478" s="21">
        <f t="shared" si="117"/>
        <v>0</v>
      </c>
      <c r="M478" s="20"/>
      <c r="N478" s="33">
        <f t="shared" si="120"/>
        <v>0</v>
      </c>
      <c r="O478" s="20"/>
      <c r="P478" s="22"/>
      <c r="Q478" s="20"/>
      <c r="R478" s="22"/>
      <c r="S478" s="20"/>
      <c r="T478" s="22"/>
      <c r="U478" s="20"/>
      <c r="V478" s="22"/>
      <c r="W478" s="20"/>
      <c r="X478" s="22"/>
      <c r="Y478" s="20"/>
      <c r="Z478" s="22"/>
      <c r="AA478" s="20"/>
      <c r="AB478" s="22"/>
      <c r="AC478" s="20"/>
      <c r="AD478" s="22"/>
      <c r="AE478" s="20"/>
      <c r="AF478" s="22"/>
      <c r="AG478" s="20"/>
      <c r="AH478" s="22"/>
      <c r="AI478" s="20"/>
      <c r="AJ478" s="22"/>
      <c r="AK478" s="20"/>
      <c r="AL478" s="22"/>
      <c r="AM478" s="20"/>
      <c r="AN478" s="22"/>
      <c r="AO478" s="20"/>
      <c r="AP478" s="22"/>
      <c r="AQ478" s="20"/>
      <c r="AR478" s="22"/>
      <c r="AS478" s="20"/>
      <c r="AT478" s="22"/>
      <c r="AU478" s="20"/>
      <c r="AV478" s="22"/>
      <c r="AW478" s="20"/>
      <c r="AX478" s="22"/>
      <c r="AY478" s="20"/>
      <c r="AZ478" s="22"/>
      <c r="BA478" s="20"/>
      <c r="BB478" s="22"/>
      <c r="BC478" s="20"/>
      <c r="BD478" s="22"/>
      <c r="BE478" s="20"/>
      <c r="BF478" s="22"/>
      <c r="BG478" s="83"/>
      <c r="BH478" s="84"/>
      <c r="BI478" s="20"/>
      <c r="BJ478" s="95"/>
      <c r="BK478" s="20">
        <v>0</v>
      </c>
      <c r="BL478" s="21">
        <f t="shared" si="118"/>
        <v>0</v>
      </c>
      <c r="BM478" s="20"/>
      <c r="BN478" s="95">
        <f t="shared" si="108"/>
        <v>0</v>
      </c>
      <c r="BO478" s="20"/>
      <c r="BP478" s="21">
        <f t="shared" si="119"/>
        <v>0</v>
      </c>
      <c r="BQ478" s="20"/>
      <c r="BR478" s="22"/>
      <c r="BS478" s="20"/>
      <c r="BT478" s="22"/>
      <c r="BU478" s="20"/>
      <c r="BV478" s="22"/>
      <c r="BW478" s="20"/>
      <c r="BX478" s="22"/>
      <c r="BY478" s="20"/>
      <c r="BZ478" s="172"/>
      <c r="CA478" s="20"/>
      <c r="CB478" s="164"/>
      <c r="CC478" s="20"/>
      <c r="CD478" s="178"/>
      <c r="CE478" s="20"/>
      <c r="CF478" s="95"/>
      <c r="CG478" s="20"/>
      <c r="CH478" s="95"/>
      <c r="CI478" s="20"/>
      <c r="CJ478" s="22"/>
      <c r="CK478" s="20"/>
      <c r="CL478" s="22"/>
      <c r="CM478" s="20"/>
      <c r="CN478" s="22"/>
      <c r="CO478" s="20"/>
      <c r="CP478" s="22"/>
      <c r="CQ478" s="20"/>
      <c r="CR478" s="22"/>
      <c r="CS478" s="20"/>
      <c r="CT478" s="22"/>
      <c r="CU478" s="20"/>
      <c r="CV478" s="22"/>
      <c r="CW478" s="20"/>
      <c r="CX478" s="22"/>
      <c r="CY478" s="20"/>
      <c r="CZ478" s="22"/>
      <c r="DA478" s="20"/>
      <c r="DB478" s="22"/>
      <c r="DC478" s="20"/>
      <c r="DD478" s="22"/>
      <c r="DE478" s="20"/>
      <c r="DF478" s="22"/>
      <c r="DG478" s="20"/>
      <c r="DH478" s="22"/>
      <c r="DI478" s="20"/>
      <c r="DJ478" s="22"/>
      <c r="DK478" s="20"/>
      <c r="DL478" s="22"/>
      <c r="DM478" s="20"/>
      <c r="DN478" s="22"/>
      <c r="DO478" s="20"/>
      <c r="DP478" s="22"/>
      <c r="DQ478" s="20"/>
      <c r="DR478" s="22"/>
      <c r="DS478" s="20"/>
      <c r="DT478" s="22"/>
      <c r="DU478" s="20"/>
      <c r="DV478" s="22"/>
      <c r="DW478" s="20"/>
      <c r="DX478" s="22"/>
      <c r="DY478" s="20"/>
      <c r="DZ478" s="22"/>
      <c r="EA478" s="23">
        <f t="shared" si="113"/>
        <v>0</v>
      </c>
      <c r="EB478" s="21">
        <f t="shared" si="109"/>
        <v>0</v>
      </c>
      <c r="EC478" s="193" t="e">
        <f t="shared" si="110"/>
        <v>#REF!</v>
      </c>
      <c r="ED478" s="193">
        <f t="shared" si="111"/>
        <v>0</v>
      </c>
      <c r="EE478" s="194">
        <f t="shared" si="114"/>
        <v>300</v>
      </c>
      <c r="EG478" s="13" t="s">
        <v>1259</v>
      </c>
      <c r="EH478" s="13" t="s">
        <v>1258</v>
      </c>
      <c r="EI478" s="13" t="s">
        <v>392</v>
      </c>
      <c r="EJ478" s="13">
        <v>300</v>
      </c>
      <c r="EK478" s="13">
        <v>6275.61</v>
      </c>
    </row>
    <row r="479" spans="1:141" ht="15" customHeight="1">
      <c r="A479" s="196" t="str">
        <f t="shared" si="107"/>
        <v>20.6</v>
      </c>
      <c r="B479" s="253" t="str">
        <f t="shared" si="107"/>
        <v>VELADURA DE SILICATO</v>
      </c>
      <c r="C479" s="196" t="str">
        <f t="shared" si="107"/>
        <v>M2</v>
      </c>
      <c r="D479" s="196">
        <f t="shared" si="107"/>
        <v>400</v>
      </c>
      <c r="E479" s="196">
        <f t="shared" si="107"/>
        <v>28411.02</v>
      </c>
      <c r="F479" s="197">
        <f t="shared" si="112"/>
        <v>11364408</v>
      </c>
      <c r="G479" s="20"/>
      <c r="H479" s="21">
        <f t="shared" si="115"/>
        <v>0</v>
      </c>
      <c r="I479" s="20"/>
      <c r="J479" s="21">
        <f t="shared" si="116"/>
        <v>0</v>
      </c>
      <c r="K479" s="20"/>
      <c r="L479" s="21">
        <f t="shared" si="117"/>
        <v>0</v>
      </c>
      <c r="M479" s="20"/>
      <c r="N479" s="33">
        <f t="shared" si="120"/>
        <v>0</v>
      </c>
      <c r="O479" s="20"/>
      <c r="P479" s="22"/>
      <c r="Q479" s="20"/>
      <c r="R479" s="22"/>
      <c r="S479" s="20"/>
      <c r="T479" s="22"/>
      <c r="U479" s="20"/>
      <c r="V479" s="22"/>
      <c r="W479" s="20"/>
      <c r="X479" s="22"/>
      <c r="Y479" s="20"/>
      <c r="Z479" s="22"/>
      <c r="AA479" s="20"/>
      <c r="AB479" s="22"/>
      <c r="AC479" s="20"/>
      <c r="AD479" s="22"/>
      <c r="AE479" s="20"/>
      <c r="AF479" s="22"/>
      <c r="AG479" s="20"/>
      <c r="AH479" s="22"/>
      <c r="AI479" s="20"/>
      <c r="AJ479" s="22"/>
      <c r="AK479" s="20"/>
      <c r="AL479" s="22"/>
      <c r="AM479" s="20"/>
      <c r="AN479" s="22"/>
      <c r="AO479" s="20"/>
      <c r="AP479" s="22"/>
      <c r="AQ479" s="20"/>
      <c r="AR479" s="22"/>
      <c r="AS479" s="20"/>
      <c r="AT479" s="22"/>
      <c r="AU479" s="20"/>
      <c r="AV479" s="22"/>
      <c r="AW479" s="20"/>
      <c r="AX479" s="22"/>
      <c r="AY479" s="20"/>
      <c r="AZ479" s="22"/>
      <c r="BA479" s="20"/>
      <c r="BB479" s="22"/>
      <c r="BC479" s="20"/>
      <c r="BD479" s="22"/>
      <c r="BE479" s="20"/>
      <c r="BF479" s="22"/>
      <c r="BG479" s="83"/>
      <c r="BH479" s="84"/>
      <c r="BI479" s="20"/>
      <c r="BJ479" s="95"/>
      <c r="BK479" s="20">
        <v>0</v>
      </c>
      <c r="BL479" s="21">
        <f t="shared" si="118"/>
        <v>0</v>
      </c>
      <c r="BM479" s="20"/>
      <c r="BN479" s="95">
        <f t="shared" si="108"/>
        <v>0</v>
      </c>
      <c r="BO479" s="20"/>
      <c r="BP479" s="21">
        <f t="shared" si="119"/>
        <v>0</v>
      </c>
      <c r="BQ479" s="20"/>
      <c r="BR479" s="22"/>
      <c r="BS479" s="20"/>
      <c r="BT479" s="22"/>
      <c r="BU479" s="20"/>
      <c r="BV479" s="22"/>
      <c r="BW479" s="20"/>
      <c r="BX479" s="22"/>
      <c r="BY479" s="20"/>
      <c r="BZ479" s="172"/>
      <c r="CA479" s="20"/>
      <c r="CB479" s="164"/>
      <c r="CC479" s="20"/>
      <c r="CD479" s="178"/>
      <c r="CE479" s="20"/>
      <c r="CF479" s="95"/>
      <c r="CG479" s="20"/>
      <c r="CH479" s="95"/>
      <c r="CI479" s="20"/>
      <c r="CJ479" s="22"/>
      <c r="CK479" s="20"/>
      <c r="CL479" s="22"/>
      <c r="CM479" s="20"/>
      <c r="CN479" s="22"/>
      <c r="CO479" s="20"/>
      <c r="CP479" s="22"/>
      <c r="CQ479" s="20"/>
      <c r="CR479" s="22"/>
      <c r="CS479" s="20"/>
      <c r="CT479" s="22"/>
      <c r="CU479" s="20"/>
      <c r="CV479" s="22"/>
      <c r="CW479" s="20"/>
      <c r="CX479" s="22"/>
      <c r="CY479" s="20"/>
      <c r="CZ479" s="22"/>
      <c r="DA479" s="20"/>
      <c r="DB479" s="22"/>
      <c r="DC479" s="20"/>
      <c r="DD479" s="22"/>
      <c r="DE479" s="20"/>
      <c r="DF479" s="22"/>
      <c r="DG479" s="20"/>
      <c r="DH479" s="22"/>
      <c r="DI479" s="20"/>
      <c r="DJ479" s="22"/>
      <c r="DK479" s="20"/>
      <c r="DL479" s="22"/>
      <c r="DM479" s="20"/>
      <c r="DN479" s="22"/>
      <c r="DO479" s="20"/>
      <c r="DP479" s="22"/>
      <c r="DQ479" s="20"/>
      <c r="DR479" s="22"/>
      <c r="DS479" s="20"/>
      <c r="DT479" s="22"/>
      <c r="DU479" s="20"/>
      <c r="DV479" s="22"/>
      <c r="DW479" s="20"/>
      <c r="DX479" s="22"/>
      <c r="DY479" s="20"/>
      <c r="DZ479" s="22"/>
      <c r="EA479" s="23">
        <f t="shared" si="113"/>
        <v>0</v>
      </c>
      <c r="EB479" s="21">
        <f t="shared" si="109"/>
        <v>0</v>
      </c>
      <c r="EC479" s="193" t="e">
        <f t="shared" si="110"/>
        <v>#REF!</v>
      </c>
      <c r="ED479" s="193">
        <f t="shared" si="111"/>
        <v>0</v>
      </c>
      <c r="EE479" s="194">
        <f t="shared" si="114"/>
        <v>400</v>
      </c>
      <c r="EG479" s="13" t="s">
        <v>1260</v>
      </c>
      <c r="EH479" s="13" t="s">
        <v>1261</v>
      </c>
      <c r="EI479" s="13" t="s">
        <v>397</v>
      </c>
      <c r="EJ479" s="13">
        <v>400</v>
      </c>
      <c r="EK479" s="13">
        <v>28411.02</v>
      </c>
    </row>
    <row r="480" spans="1:141">
      <c r="A480" s="191" t="str">
        <f t="shared" si="107"/>
        <v>21.0</v>
      </c>
      <c r="B480" s="252" t="str">
        <f t="shared" si="107"/>
        <v>CUBIERTAS E IMPERMEABILIZACIONES</v>
      </c>
      <c r="C480" s="191">
        <f t="shared" si="107"/>
        <v>0</v>
      </c>
      <c r="D480" s="191">
        <f t="shared" si="107"/>
        <v>0</v>
      </c>
      <c r="E480" s="191">
        <f t="shared" si="107"/>
        <v>0</v>
      </c>
      <c r="F480" s="192">
        <f>SUM(F481:F485)</f>
        <v>273456748.62</v>
      </c>
      <c r="G480" s="20"/>
      <c r="H480" s="21">
        <f t="shared" si="115"/>
        <v>0</v>
      </c>
      <c r="I480" s="20"/>
      <c r="J480" s="21">
        <f t="shared" si="116"/>
        <v>0</v>
      </c>
      <c r="K480" s="20"/>
      <c r="L480" s="21">
        <f t="shared" si="117"/>
        <v>0</v>
      </c>
      <c r="M480" s="20"/>
      <c r="N480" s="33">
        <f t="shared" si="120"/>
        <v>0</v>
      </c>
      <c r="O480" s="20"/>
      <c r="P480" s="22"/>
      <c r="Q480" s="20"/>
      <c r="R480" s="22"/>
      <c r="S480" s="20"/>
      <c r="T480" s="22"/>
      <c r="U480" s="20"/>
      <c r="V480" s="22"/>
      <c r="W480" s="20"/>
      <c r="X480" s="22"/>
      <c r="Y480" s="20"/>
      <c r="Z480" s="22"/>
      <c r="AA480" s="20"/>
      <c r="AB480" s="22"/>
      <c r="AC480" s="20"/>
      <c r="AD480" s="22"/>
      <c r="AE480" s="20"/>
      <c r="AF480" s="22"/>
      <c r="AG480" s="20"/>
      <c r="AH480" s="22"/>
      <c r="AI480" s="20"/>
      <c r="AJ480" s="22"/>
      <c r="AK480" s="20"/>
      <c r="AL480" s="22"/>
      <c r="AM480" s="20"/>
      <c r="AN480" s="22"/>
      <c r="AO480" s="20"/>
      <c r="AP480" s="22"/>
      <c r="AQ480" s="20"/>
      <c r="AR480" s="22"/>
      <c r="AS480" s="20"/>
      <c r="AT480" s="22"/>
      <c r="AU480" s="20"/>
      <c r="AV480" s="22"/>
      <c r="AW480" s="20"/>
      <c r="AX480" s="22"/>
      <c r="AY480" s="20"/>
      <c r="AZ480" s="22"/>
      <c r="BA480" s="20"/>
      <c r="BB480" s="22"/>
      <c r="BC480" s="20"/>
      <c r="BD480" s="22"/>
      <c r="BE480" s="20"/>
      <c r="BF480" s="22"/>
      <c r="BG480" s="83"/>
      <c r="BH480" s="84"/>
      <c r="BI480" s="20"/>
      <c r="BJ480" s="95"/>
      <c r="BK480" s="20">
        <v>0</v>
      </c>
      <c r="BL480" s="21">
        <f t="shared" si="118"/>
        <v>0</v>
      </c>
      <c r="BM480" s="20"/>
      <c r="BN480" s="95">
        <f t="shared" si="108"/>
        <v>0</v>
      </c>
      <c r="BO480" s="20"/>
      <c r="BP480" s="21">
        <f t="shared" si="119"/>
        <v>0</v>
      </c>
      <c r="BQ480" s="20"/>
      <c r="BR480" s="22"/>
      <c r="BS480" s="20"/>
      <c r="BT480" s="22"/>
      <c r="BU480" s="20"/>
      <c r="BV480" s="22"/>
      <c r="BW480" s="20"/>
      <c r="BX480" s="22"/>
      <c r="BY480" s="20"/>
      <c r="BZ480" s="172"/>
      <c r="CA480" s="20"/>
      <c r="CB480" s="164"/>
      <c r="CC480" s="20"/>
      <c r="CD480" s="178"/>
      <c r="CE480" s="20"/>
      <c r="CF480" s="95"/>
      <c r="CG480" s="20"/>
      <c r="CH480" s="95"/>
      <c r="CI480" s="20"/>
      <c r="CJ480" s="22"/>
      <c r="CK480" s="20"/>
      <c r="CL480" s="22"/>
      <c r="CM480" s="20"/>
      <c r="CN480" s="22"/>
      <c r="CO480" s="20"/>
      <c r="CP480" s="22"/>
      <c r="CQ480" s="20"/>
      <c r="CR480" s="22"/>
      <c r="CS480" s="20"/>
      <c r="CT480" s="22"/>
      <c r="CU480" s="20"/>
      <c r="CV480" s="22"/>
      <c r="CW480" s="20"/>
      <c r="CX480" s="22"/>
      <c r="CY480" s="20"/>
      <c r="CZ480" s="22"/>
      <c r="DA480" s="20"/>
      <c r="DB480" s="22"/>
      <c r="DC480" s="20"/>
      <c r="DD480" s="22"/>
      <c r="DE480" s="20"/>
      <c r="DF480" s="22"/>
      <c r="DG480" s="20"/>
      <c r="DH480" s="22"/>
      <c r="DI480" s="20"/>
      <c r="DJ480" s="22"/>
      <c r="DK480" s="20"/>
      <c r="DL480" s="22"/>
      <c r="DM480" s="20"/>
      <c r="DN480" s="22"/>
      <c r="DO480" s="20"/>
      <c r="DP480" s="22"/>
      <c r="DQ480" s="20"/>
      <c r="DR480" s="22"/>
      <c r="DS480" s="20"/>
      <c r="DT480" s="22"/>
      <c r="DU480" s="20"/>
      <c r="DV480" s="22"/>
      <c r="DW480" s="20"/>
      <c r="DX480" s="22"/>
      <c r="DY480" s="20"/>
      <c r="DZ480" s="22"/>
      <c r="EA480" s="23">
        <f t="shared" si="113"/>
        <v>0</v>
      </c>
      <c r="EB480" s="21">
        <f t="shared" si="109"/>
        <v>0</v>
      </c>
      <c r="EC480" s="193" t="e">
        <f t="shared" si="110"/>
        <v>#REF!</v>
      </c>
      <c r="ED480" s="193">
        <f t="shared" si="111"/>
        <v>0</v>
      </c>
      <c r="EE480" s="194">
        <f t="shared" si="114"/>
        <v>0</v>
      </c>
      <c r="EG480" s="13" t="s">
        <v>1262</v>
      </c>
      <c r="EH480" s="13" t="s">
        <v>100</v>
      </c>
    </row>
    <row r="481" spans="1:141" ht="15" customHeight="1">
      <c r="A481" s="196" t="str">
        <f t="shared" si="107"/>
        <v>21.1</v>
      </c>
      <c r="B481" s="253" t="str">
        <f t="shared" si="107"/>
        <v>SUMINISTRO E INSTALACIÓN DE TEJA TIPO SANDWICH CON POLIURETANO INYECTADO 30MM, SUPERFICIE COLOR AZUL INCLUYE, REMATES, TORNILLERIA, ANCLAJES Y DEMAS  ACCESORIOS NECESARIOS PARA SU INSTALACIÓN</v>
      </c>
      <c r="C481" s="196" t="str">
        <f t="shared" si="107"/>
        <v>M2</v>
      </c>
      <c r="D481" s="196">
        <f t="shared" si="107"/>
        <v>300</v>
      </c>
      <c r="E481" s="196">
        <f t="shared" si="107"/>
        <v>134997.38999999998</v>
      </c>
      <c r="F481" s="197">
        <f t="shared" si="112"/>
        <v>40499216.999999993</v>
      </c>
      <c r="G481" s="20"/>
      <c r="H481" s="21">
        <f t="shared" si="115"/>
        <v>0</v>
      </c>
      <c r="I481" s="20"/>
      <c r="J481" s="21">
        <f t="shared" si="116"/>
        <v>0</v>
      </c>
      <c r="K481" s="20"/>
      <c r="L481" s="21">
        <f t="shared" si="117"/>
        <v>0</v>
      </c>
      <c r="M481" s="20"/>
      <c r="N481" s="33">
        <f t="shared" si="120"/>
        <v>0</v>
      </c>
      <c r="O481" s="20"/>
      <c r="P481" s="22"/>
      <c r="Q481" s="20"/>
      <c r="R481" s="22"/>
      <c r="S481" s="20"/>
      <c r="T481" s="22"/>
      <c r="U481" s="20"/>
      <c r="V481" s="22"/>
      <c r="W481" s="20"/>
      <c r="X481" s="22"/>
      <c r="Y481" s="20"/>
      <c r="Z481" s="22"/>
      <c r="AA481" s="20"/>
      <c r="AB481" s="22"/>
      <c r="AC481" s="20"/>
      <c r="AD481" s="22"/>
      <c r="AE481" s="20"/>
      <c r="AF481" s="22"/>
      <c r="AG481" s="20"/>
      <c r="AH481" s="22"/>
      <c r="AI481" s="20"/>
      <c r="AJ481" s="22"/>
      <c r="AK481" s="20"/>
      <c r="AL481" s="22"/>
      <c r="AM481" s="20"/>
      <c r="AN481" s="22"/>
      <c r="AO481" s="20"/>
      <c r="AP481" s="22"/>
      <c r="AQ481" s="20"/>
      <c r="AR481" s="22"/>
      <c r="AS481" s="20"/>
      <c r="AT481" s="22"/>
      <c r="AU481" s="20"/>
      <c r="AV481" s="22"/>
      <c r="AW481" s="20"/>
      <c r="AX481" s="22"/>
      <c r="AY481" s="20"/>
      <c r="AZ481" s="22"/>
      <c r="BA481" s="20"/>
      <c r="BB481" s="22"/>
      <c r="BC481" s="20"/>
      <c r="BD481" s="22"/>
      <c r="BE481" s="20"/>
      <c r="BF481" s="22"/>
      <c r="BG481" s="83"/>
      <c r="BH481" s="84"/>
      <c r="BI481" s="20"/>
      <c r="BJ481" s="95"/>
      <c r="BK481" s="20">
        <v>0</v>
      </c>
      <c r="BL481" s="21">
        <f t="shared" si="118"/>
        <v>0</v>
      </c>
      <c r="BM481" s="20"/>
      <c r="BN481" s="95">
        <f t="shared" si="108"/>
        <v>0</v>
      </c>
      <c r="BO481" s="20"/>
      <c r="BP481" s="21">
        <f t="shared" si="119"/>
        <v>0</v>
      </c>
      <c r="BQ481" s="20"/>
      <c r="BR481" s="22"/>
      <c r="BS481" s="20"/>
      <c r="BT481" s="22"/>
      <c r="BU481" s="20"/>
      <c r="BV481" s="22"/>
      <c r="BW481" s="20"/>
      <c r="BX481" s="22"/>
      <c r="BY481" s="20"/>
      <c r="BZ481" s="172"/>
      <c r="CA481" s="20"/>
      <c r="CB481" s="164"/>
      <c r="CC481" s="20"/>
      <c r="CD481" s="178"/>
      <c r="CE481" s="20"/>
      <c r="CF481" s="95"/>
      <c r="CG481" s="20"/>
      <c r="CH481" s="95"/>
      <c r="CI481" s="20"/>
      <c r="CJ481" s="22"/>
      <c r="CK481" s="20"/>
      <c r="CL481" s="22"/>
      <c r="CM481" s="20"/>
      <c r="CN481" s="22"/>
      <c r="CO481" s="20"/>
      <c r="CP481" s="22"/>
      <c r="CQ481" s="20"/>
      <c r="CR481" s="22"/>
      <c r="CS481" s="20"/>
      <c r="CT481" s="22"/>
      <c r="CU481" s="20"/>
      <c r="CV481" s="22"/>
      <c r="CW481" s="20"/>
      <c r="CX481" s="22"/>
      <c r="CY481" s="20"/>
      <c r="CZ481" s="22"/>
      <c r="DA481" s="20"/>
      <c r="DB481" s="22"/>
      <c r="DC481" s="20"/>
      <c r="DD481" s="22"/>
      <c r="DE481" s="20"/>
      <c r="DF481" s="22"/>
      <c r="DG481" s="20"/>
      <c r="DH481" s="22"/>
      <c r="DI481" s="20"/>
      <c r="DJ481" s="22"/>
      <c r="DK481" s="20"/>
      <c r="DL481" s="22"/>
      <c r="DM481" s="20"/>
      <c r="DN481" s="22"/>
      <c r="DO481" s="20"/>
      <c r="DP481" s="22"/>
      <c r="DQ481" s="20"/>
      <c r="DR481" s="22"/>
      <c r="DS481" s="20"/>
      <c r="DT481" s="22"/>
      <c r="DU481" s="20"/>
      <c r="DV481" s="22"/>
      <c r="DW481" s="20"/>
      <c r="DX481" s="22"/>
      <c r="DY481" s="20"/>
      <c r="DZ481" s="22"/>
      <c r="EA481" s="23">
        <f t="shared" si="113"/>
        <v>0</v>
      </c>
      <c r="EB481" s="21">
        <f t="shared" si="109"/>
        <v>0</v>
      </c>
      <c r="EC481" s="193" t="e">
        <f t="shared" si="110"/>
        <v>#REF!</v>
      </c>
      <c r="ED481" s="193">
        <f t="shared" si="111"/>
        <v>0</v>
      </c>
      <c r="EE481" s="194">
        <f t="shared" si="114"/>
        <v>300</v>
      </c>
      <c r="EG481" s="13" t="s">
        <v>1263</v>
      </c>
      <c r="EH481" s="13" t="s">
        <v>1264</v>
      </c>
      <c r="EI481" s="13" t="s">
        <v>397</v>
      </c>
      <c r="EJ481" s="13">
        <v>300</v>
      </c>
      <c r="EK481" s="13">
        <v>134997.38999999998</v>
      </c>
    </row>
    <row r="482" spans="1:141" ht="15" customHeight="1">
      <c r="A482" s="196" t="str">
        <f t="shared" si="107"/>
        <v>21.2</v>
      </c>
      <c r="B482" s="253" t="str">
        <f t="shared" si="107"/>
        <v>CUBIERTA EN POLICARBONATO ALVEOLAR (INCLUYE ESTRUCTURA DE SOPORTE)</v>
      </c>
      <c r="C482" s="196" t="str">
        <f t="shared" si="107"/>
        <v>M2</v>
      </c>
      <c r="D482" s="196">
        <f t="shared" si="107"/>
        <v>600</v>
      </c>
      <c r="E482" s="196">
        <f t="shared" si="107"/>
        <v>308279.07</v>
      </c>
      <c r="F482" s="197">
        <f t="shared" si="112"/>
        <v>184967442</v>
      </c>
      <c r="G482" s="20"/>
      <c r="H482" s="21">
        <f t="shared" si="115"/>
        <v>0</v>
      </c>
      <c r="I482" s="20"/>
      <c r="J482" s="21">
        <f t="shared" si="116"/>
        <v>0</v>
      </c>
      <c r="K482" s="20"/>
      <c r="L482" s="21">
        <f t="shared" si="117"/>
        <v>0</v>
      </c>
      <c r="M482" s="20"/>
      <c r="N482" s="33">
        <f t="shared" si="120"/>
        <v>0</v>
      </c>
      <c r="O482" s="20"/>
      <c r="P482" s="22"/>
      <c r="Q482" s="20"/>
      <c r="R482" s="22"/>
      <c r="S482" s="20"/>
      <c r="T482" s="22"/>
      <c r="U482" s="20"/>
      <c r="V482" s="22"/>
      <c r="W482" s="20"/>
      <c r="X482" s="22"/>
      <c r="Y482" s="20"/>
      <c r="Z482" s="22"/>
      <c r="AA482" s="20"/>
      <c r="AB482" s="22"/>
      <c r="AC482" s="20"/>
      <c r="AD482" s="22"/>
      <c r="AE482" s="20"/>
      <c r="AF482" s="22"/>
      <c r="AG482" s="20"/>
      <c r="AH482" s="22"/>
      <c r="AI482" s="20"/>
      <c r="AJ482" s="22"/>
      <c r="AK482" s="20"/>
      <c r="AL482" s="22"/>
      <c r="AM482" s="20"/>
      <c r="AN482" s="22"/>
      <c r="AO482" s="20"/>
      <c r="AP482" s="22"/>
      <c r="AQ482" s="20"/>
      <c r="AR482" s="22"/>
      <c r="AS482" s="20"/>
      <c r="AT482" s="22"/>
      <c r="AU482" s="20"/>
      <c r="AV482" s="22"/>
      <c r="AW482" s="20"/>
      <c r="AX482" s="22"/>
      <c r="AY482" s="20"/>
      <c r="AZ482" s="22"/>
      <c r="BA482" s="20"/>
      <c r="BB482" s="22"/>
      <c r="BC482" s="20"/>
      <c r="BD482" s="22"/>
      <c r="BE482" s="20"/>
      <c r="BF482" s="22"/>
      <c r="BG482" s="83"/>
      <c r="BH482" s="84"/>
      <c r="BI482" s="20"/>
      <c r="BJ482" s="95"/>
      <c r="BK482" s="20">
        <v>0</v>
      </c>
      <c r="BL482" s="21">
        <f t="shared" si="118"/>
        <v>0</v>
      </c>
      <c r="BM482" s="20"/>
      <c r="BN482" s="95">
        <f t="shared" si="108"/>
        <v>0</v>
      </c>
      <c r="BO482" s="20"/>
      <c r="BP482" s="21">
        <f t="shared" si="119"/>
        <v>0</v>
      </c>
      <c r="BQ482" s="20"/>
      <c r="BR482" s="22"/>
      <c r="BS482" s="20"/>
      <c r="BT482" s="22"/>
      <c r="BU482" s="20"/>
      <c r="BV482" s="22"/>
      <c r="BW482" s="20"/>
      <c r="BX482" s="22"/>
      <c r="BY482" s="20"/>
      <c r="BZ482" s="172"/>
      <c r="CA482" s="20"/>
      <c r="CB482" s="164"/>
      <c r="CC482" s="20"/>
      <c r="CD482" s="178"/>
      <c r="CE482" s="20"/>
      <c r="CF482" s="95"/>
      <c r="CG482" s="20"/>
      <c r="CH482" s="95"/>
      <c r="CI482" s="20"/>
      <c r="CJ482" s="22"/>
      <c r="CK482" s="20"/>
      <c r="CL482" s="22"/>
      <c r="CM482" s="20"/>
      <c r="CN482" s="22"/>
      <c r="CO482" s="20"/>
      <c r="CP482" s="22"/>
      <c r="CQ482" s="20"/>
      <c r="CR482" s="22"/>
      <c r="CS482" s="20"/>
      <c r="CT482" s="22"/>
      <c r="CU482" s="20"/>
      <c r="CV482" s="22"/>
      <c r="CW482" s="20"/>
      <c r="CX482" s="22"/>
      <c r="CY482" s="20"/>
      <c r="CZ482" s="22"/>
      <c r="DA482" s="20"/>
      <c r="DB482" s="22"/>
      <c r="DC482" s="20"/>
      <c r="DD482" s="22"/>
      <c r="DE482" s="20"/>
      <c r="DF482" s="22"/>
      <c r="DG482" s="20"/>
      <c r="DH482" s="22"/>
      <c r="DI482" s="20"/>
      <c r="DJ482" s="22"/>
      <c r="DK482" s="20"/>
      <c r="DL482" s="22"/>
      <c r="DM482" s="20"/>
      <c r="DN482" s="22"/>
      <c r="DO482" s="20"/>
      <c r="DP482" s="22"/>
      <c r="DQ482" s="20"/>
      <c r="DR482" s="22"/>
      <c r="DS482" s="20"/>
      <c r="DT482" s="22"/>
      <c r="DU482" s="20"/>
      <c r="DV482" s="22"/>
      <c r="DW482" s="20"/>
      <c r="DX482" s="22"/>
      <c r="DY482" s="20"/>
      <c r="DZ482" s="22"/>
      <c r="EA482" s="23">
        <f t="shared" si="113"/>
        <v>0</v>
      </c>
      <c r="EB482" s="21">
        <f t="shared" si="109"/>
        <v>0</v>
      </c>
      <c r="EC482" s="193" t="e">
        <f t="shared" si="110"/>
        <v>#REF!</v>
      </c>
      <c r="ED482" s="193">
        <f t="shared" si="111"/>
        <v>0</v>
      </c>
      <c r="EE482" s="194">
        <f t="shared" si="114"/>
        <v>600</v>
      </c>
      <c r="EG482" s="13" t="s">
        <v>1265</v>
      </c>
      <c r="EH482" s="13" t="s">
        <v>1266</v>
      </c>
      <c r="EI482" s="13" t="s">
        <v>397</v>
      </c>
      <c r="EJ482" s="13">
        <v>600</v>
      </c>
      <c r="EK482" s="13">
        <v>308279.07</v>
      </c>
    </row>
    <row r="483" spans="1:141" ht="15" customHeight="1">
      <c r="A483" s="196" t="str">
        <f t="shared" si="107"/>
        <v>21.3</v>
      </c>
      <c r="B483" s="253" t="str">
        <f t="shared" si="107"/>
        <v>SUMINISTRO E INSTALACIÓN DE TERRAZA VERDE SOBRE PLACA INCLUYE IMPERMEABILIZACIÓN MATERIAL GRANULAR Y VEGETACIÓN</v>
      </c>
      <c r="C483" s="196" t="str">
        <f t="shared" si="107"/>
        <v>M2</v>
      </c>
      <c r="D483" s="196">
        <f t="shared" si="107"/>
        <v>180</v>
      </c>
      <c r="E483" s="196">
        <f t="shared" si="107"/>
        <v>233946.9</v>
      </c>
      <c r="F483" s="197">
        <f t="shared" si="112"/>
        <v>42110442</v>
      </c>
      <c r="G483" s="20"/>
      <c r="H483" s="21">
        <f t="shared" si="115"/>
        <v>0</v>
      </c>
      <c r="I483" s="20"/>
      <c r="J483" s="21">
        <f t="shared" si="116"/>
        <v>0</v>
      </c>
      <c r="K483" s="20"/>
      <c r="L483" s="21">
        <f t="shared" si="117"/>
        <v>0</v>
      </c>
      <c r="M483" s="20"/>
      <c r="N483" s="33">
        <f t="shared" si="120"/>
        <v>0</v>
      </c>
      <c r="O483" s="20"/>
      <c r="P483" s="22"/>
      <c r="Q483" s="20"/>
      <c r="R483" s="22"/>
      <c r="S483" s="20"/>
      <c r="T483" s="22"/>
      <c r="U483" s="20"/>
      <c r="V483" s="22"/>
      <c r="W483" s="20"/>
      <c r="X483" s="22"/>
      <c r="Y483" s="20"/>
      <c r="Z483" s="22"/>
      <c r="AA483" s="20"/>
      <c r="AB483" s="22"/>
      <c r="AC483" s="20"/>
      <c r="AD483" s="22"/>
      <c r="AE483" s="20"/>
      <c r="AF483" s="22"/>
      <c r="AG483" s="20"/>
      <c r="AH483" s="22"/>
      <c r="AI483" s="20"/>
      <c r="AJ483" s="22"/>
      <c r="AK483" s="20"/>
      <c r="AL483" s="22"/>
      <c r="AM483" s="20"/>
      <c r="AN483" s="22"/>
      <c r="AO483" s="20"/>
      <c r="AP483" s="22"/>
      <c r="AQ483" s="20"/>
      <c r="AR483" s="22"/>
      <c r="AS483" s="20"/>
      <c r="AT483" s="22"/>
      <c r="AU483" s="20"/>
      <c r="AV483" s="22"/>
      <c r="AW483" s="20"/>
      <c r="AX483" s="22"/>
      <c r="AY483" s="20"/>
      <c r="AZ483" s="22"/>
      <c r="BA483" s="20"/>
      <c r="BB483" s="22"/>
      <c r="BC483" s="20"/>
      <c r="BD483" s="22"/>
      <c r="BE483" s="20"/>
      <c r="BF483" s="22"/>
      <c r="BG483" s="83"/>
      <c r="BH483" s="84"/>
      <c r="BI483" s="20"/>
      <c r="BJ483" s="95"/>
      <c r="BK483" s="20">
        <v>0</v>
      </c>
      <c r="BL483" s="21">
        <f t="shared" si="118"/>
        <v>0</v>
      </c>
      <c r="BM483" s="20"/>
      <c r="BN483" s="95">
        <f t="shared" si="108"/>
        <v>0</v>
      </c>
      <c r="BO483" s="20"/>
      <c r="BP483" s="21">
        <f t="shared" si="119"/>
        <v>0</v>
      </c>
      <c r="BQ483" s="20"/>
      <c r="BR483" s="22"/>
      <c r="BS483" s="20"/>
      <c r="BT483" s="22"/>
      <c r="BU483" s="20"/>
      <c r="BV483" s="22"/>
      <c r="BW483" s="20"/>
      <c r="BX483" s="22"/>
      <c r="BY483" s="20"/>
      <c r="BZ483" s="172"/>
      <c r="CA483" s="20"/>
      <c r="CB483" s="164"/>
      <c r="CC483" s="20"/>
      <c r="CD483" s="178"/>
      <c r="CE483" s="20"/>
      <c r="CF483" s="95"/>
      <c r="CG483" s="20"/>
      <c r="CH483" s="95"/>
      <c r="CI483" s="20"/>
      <c r="CJ483" s="22"/>
      <c r="CK483" s="20"/>
      <c r="CL483" s="22"/>
      <c r="CM483" s="20"/>
      <c r="CN483" s="22"/>
      <c r="CO483" s="20"/>
      <c r="CP483" s="22"/>
      <c r="CQ483" s="20"/>
      <c r="CR483" s="22"/>
      <c r="CS483" s="20"/>
      <c r="CT483" s="22"/>
      <c r="CU483" s="20"/>
      <c r="CV483" s="22"/>
      <c r="CW483" s="20"/>
      <c r="CX483" s="22"/>
      <c r="CY483" s="20"/>
      <c r="CZ483" s="22"/>
      <c r="DA483" s="20"/>
      <c r="DB483" s="22"/>
      <c r="DC483" s="20"/>
      <c r="DD483" s="22"/>
      <c r="DE483" s="20"/>
      <c r="DF483" s="22"/>
      <c r="DG483" s="20"/>
      <c r="DH483" s="22"/>
      <c r="DI483" s="20"/>
      <c r="DJ483" s="22"/>
      <c r="DK483" s="20"/>
      <c r="DL483" s="22"/>
      <c r="DM483" s="20"/>
      <c r="DN483" s="22"/>
      <c r="DO483" s="20"/>
      <c r="DP483" s="22"/>
      <c r="DQ483" s="20"/>
      <c r="DR483" s="22"/>
      <c r="DS483" s="20"/>
      <c r="DT483" s="22"/>
      <c r="DU483" s="20"/>
      <c r="DV483" s="22"/>
      <c r="DW483" s="20"/>
      <c r="DX483" s="22"/>
      <c r="DY483" s="20"/>
      <c r="DZ483" s="22"/>
      <c r="EA483" s="23">
        <f t="shared" si="113"/>
        <v>0</v>
      </c>
      <c r="EB483" s="21">
        <f t="shared" si="109"/>
        <v>0</v>
      </c>
      <c r="EC483" s="193" t="e">
        <f t="shared" si="110"/>
        <v>#REF!</v>
      </c>
      <c r="ED483" s="193">
        <f t="shared" si="111"/>
        <v>0</v>
      </c>
      <c r="EE483" s="194">
        <f t="shared" si="114"/>
        <v>180</v>
      </c>
      <c r="EG483" s="13" t="s">
        <v>1267</v>
      </c>
      <c r="EH483" s="13" t="s">
        <v>1268</v>
      </c>
      <c r="EI483" s="13" t="s">
        <v>397</v>
      </c>
      <c r="EJ483" s="13">
        <v>180</v>
      </c>
      <c r="EK483" s="13">
        <v>233946.9</v>
      </c>
    </row>
    <row r="484" spans="1:141">
      <c r="A484" s="196" t="str">
        <f t="shared" si="107"/>
        <v>21.4</v>
      </c>
      <c r="B484" s="253" t="str">
        <f t="shared" si="107"/>
        <v>MEMBRANA IMPERMEABLE PARA CUBIERTA, TRES CAPAS</v>
      </c>
      <c r="C484" s="196" t="str">
        <f t="shared" si="107"/>
        <v>M2</v>
      </c>
      <c r="D484" s="196">
        <f t="shared" si="107"/>
        <v>150</v>
      </c>
      <c r="E484" s="196">
        <f t="shared" si="107"/>
        <v>30696.93</v>
      </c>
      <c r="F484" s="197">
        <f t="shared" si="112"/>
        <v>4604539.5</v>
      </c>
      <c r="G484" s="20"/>
      <c r="H484" s="21">
        <f t="shared" si="115"/>
        <v>0</v>
      </c>
      <c r="I484" s="20"/>
      <c r="J484" s="21">
        <f t="shared" si="116"/>
        <v>0</v>
      </c>
      <c r="K484" s="20"/>
      <c r="L484" s="21">
        <f t="shared" si="117"/>
        <v>0</v>
      </c>
      <c r="M484" s="20"/>
      <c r="N484" s="33">
        <f t="shared" si="120"/>
        <v>0</v>
      </c>
      <c r="O484" s="20"/>
      <c r="P484" s="22"/>
      <c r="Q484" s="20"/>
      <c r="R484" s="22"/>
      <c r="S484" s="20"/>
      <c r="T484" s="22"/>
      <c r="U484" s="20"/>
      <c r="V484" s="22"/>
      <c r="W484" s="20"/>
      <c r="X484" s="22"/>
      <c r="Y484" s="20"/>
      <c r="Z484" s="22"/>
      <c r="AA484" s="20"/>
      <c r="AB484" s="22"/>
      <c r="AC484" s="20"/>
      <c r="AD484" s="22"/>
      <c r="AE484" s="20"/>
      <c r="AF484" s="22"/>
      <c r="AG484" s="20"/>
      <c r="AH484" s="22"/>
      <c r="AI484" s="20"/>
      <c r="AJ484" s="22"/>
      <c r="AK484" s="20"/>
      <c r="AL484" s="22"/>
      <c r="AM484" s="20"/>
      <c r="AN484" s="22"/>
      <c r="AO484" s="20"/>
      <c r="AP484" s="22"/>
      <c r="AQ484" s="20"/>
      <c r="AR484" s="22"/>
      <c r="AS484" s="20"/>
      <c r="AT484" s="22"/>
      <c r="AU484" s="20"/>
      <c r="AV484" s="22"/>
      <c r="AW484" s="20"/>
      <c r="AX484" s="22"/>
      <c r="AY484" s="20"/>
      <c r="AZ484" s="22"/>
      <c r="BA484" s="20"/>
      <c r="BB484" s="22"/>
      <c r="BC484" s="20"/>
      <c r="BD484" s="22"/>
      <c r="BE484" s="20"/>
      <c r="BF484" s="22"/>
      <c r="BG484" s="83"/>
      <c r="BH484" s="84"/>
      <c r="BI484" s="20"/>
      <c r="BJ484" s="95"/>
      <c r="BK484" s="20">
        <v>0</v>
      </c>
      <c r="BL484" s="21">
        <f t="shared" si="118"/>
        <v>0</v>
      </c>
      <c r="BM484" s="20"/>
      <c r="BN484" s="95">
        <f t="shared" si="108"/>
        <v>0</v>
      </c>
      <c r="BO484" s="20"/>
      <c r="BP484" s="21">
        <f t="shared" si="119"/>
        <v>0</v>
      </c>
      <c r="BQ484" s="20"/>
      <c r="BR484" s="22"/>
      <c r="BS484" s="20"/>
      <c r="BT484" s="22"/>
      <c r="BU484" s="20"/>
      <c r="BV484" s="22"/>
      <c r="BW484" s="20"/>
      <c r="BX484" s="22"/>
      <c r="BY484" s="20"/>
      <c r="BZ484" s="172"/>
      <c r="CA484" s="20"/>
      <c r="CB484" s="164"/>
      <c r="CC484" s="20"/>
      <c r="CD484" s="178"/>
      <c r="CE484" s="20"/>
      <c r="CF484" s="95"/>
      <c r="CG484" s="20"/>
      <c r="CH484" s="95"/>
      <c r="CI484" s="20"/>
      <c r="CJ484" s="22"/>
      <c r="CK484" s="20"/>
      <c r="CL484" s="22"/>
      <c r="CM484" s="20"/>
      <c r="CN484" s="22"/>
      <c r="CO484" s="20"/>
      <c r="CP484" s="22"/>
      <c r="CQ484" s="20"/>
      <c r="CR484" s="22"/>
      <c r="CS484" s="20"/>
      <c r="CT484" s="22"/>
      <c r="CU484" s="20"/>
      <c r="CV484" s="22"/>
      <c r="CW484" s="20"/>
      <c r="CX484" s="22"/>
      <c r="CY484" s="20"/>
      <c r="CZ484" s="22"/>
      <c r="DA484" s="20"/>
      <c r="DB484" s="22"/>
      <c r="DC484" s="20"/>
      <c r="DD484" s="22"/>
      <c r="DE484" s="20"/>
      <c r="DF484" s="22"/>
      <c r="DG484" s="20"/>
      <c r="DH484" s="22"/>
      <c r="DI484" s="20"/>
      <c r="DJ484" s="22"/>
      <c r="DK484" s="20"/>
      <c r="DL484" s="22"/>
      <c r="DM484" s="20"/>
      <c r="DN484" s="22"/>
      <c r="DO484" s="20"/>
      <c r="DP484" s="22"/>
      <c r="DQ484" s="20"/>
      <c r="DR484" s="22"/>
      <c r="DS484" s="20"/>
      <c r="DT484" s="22"/>
      <c r="DU484" s="20"/>
      <c r="DV484" s="22"/>
      <c r="DW484" s="20"/>
      <c r="DX484" s="22"/>
      <c r="DY484" s="20"/>
      <c r="DZ484" s="22"/>
      <c r="EA484" s="23">
        <f t="shared" si="113"/>
        <v>0</v>
      </c>
      <c r="EB484" s="21">
        <f t="shared" si="109"/>
        <v>0</v>
      </c>
      <c r="EC484" s="193" t="e">
        <f t="shared" si="110"/>
        <v>#REF!</v>
      </c>
      <c r="ED484" s="193">
        <f t="shared" si="111"/>
        <v>0</v>
      </c>
      <c r="EE484" s="194">
        <f t="shared" si="114"/>
        <v>150</v>
      </c>
      <c r="EG484" s="13" t="s">
        <v>1269</v>
      </c>
      <c r="EH484" s="13" t="s">
        <v>1270</v>
      </c>
      <c r="EI484" s="13" t="s">
        <v>397</v>
      </c>
      <c r="EJ484" s="13">
        <v>150</v>
      </c>
      <c r="EK484" s="13">
        <v>30696.93</v>
      </c>
    </row>
    <row r="485" spans="1:141" ht="15" customHeight="1">
      <c r="A485" s="196" t="str">
        <f t="shared" si="107"/>
        <v>21.5</v>
      </c>
      <c r="B485" s="253" t="str">
        <f t="shared" si="107"/>
        <v>GRAVILLA LAVADA COLOR BEIGE GRANO No. 2</v>
      </c>
      <c r="C485" s="196" t="str">
        <f t="shared" si="107"/>
        <v>M2</v>
      </c>
      <c r="D485" s="196">
        <f t="shared" si="107"/>
        <v>47</v>
      </c>
      <c r="E485" s="196">
        <f t="shared" si="107"/>
        <v>27129.96</v>
      </c>
      <c r="F485" s="197">
        <f t="shared" si="112"/>
        <v>1275108.1199999999</v>
      </c>
      <c r="G485" s="20"/>
      <c r="H485" s="21">
        <f t="shared" si="115"/>
        <v>0</v>
      </c>
      <c r="I485" s="20"/>
      <c r="J485" s="21">
        <f t="shared" si="116"/>
        <v>0</v>
      </c>
      <c r="K485" s="20"/>
      <c r="L485" s="21">
        <f t="shared" si="117"/>
        <v>0</v>
      </c>
      <c r="M485" s="20"/>
      <c r="N485" s="33">
        <f t="shared" si="120"/>
        <v>0</v>
      </c>
      <c r="O485" s="20"/>
      <c r="P485" s="22"/>
      <c r="Q485" s="20"/>
      <c r="R485" s="22"/>
      <c r="S485" s="20"/>
      <c r="T485" s="22"/>
      <c r="U485" s="20"/>
      <c r="V485" s="22"/>
      <c r="W485" s="20"/>
      <c r="X485" s="22"/>
      <c r="Y485" s="20"/>
      <c r="Z485" s="22"/>
      <c r="AA485" s="20"/>
      <c r="AB485" s="22"/>
      <c r="AC485" s="20"/>
      <c r="AD485" s="22"/>
      <c r="AE485" s="20"/>
      <c r="AF485" s="22"/>
      <c r="AG485" s="20"/>
      <c r="AH485" s="22"/>
      <c r="AI485" s="20"/>
      <c r="AJ485" s="22"/>
      <c r="AK485" s="20"/>
      <c r="AL485" s="22"/>
      <c r="AM485" s="20"/>
      <c r="AN485" s="22"/>
      <c r="AO485" s="20"/>
      <c r="AP485" s="22"/>
      <c r="AQ485" s="20"/>
      <c r="AR485" s="22"/>
      <c r="AS485" s="20"/>
      <c r="AT485" s="22"/>
      <c r="AU485" s="20"/>
      <c r="AV485" s="22"/>
      <c r="AW485" s="20"/>
      <c r="AX485" s="22"/>
      <c r="AY485" s="20"/>
      <c r="AZ485" s="22"/>
      <c r="BA485" s="20"/>
      <c r="BB485" s="22"/>
      <c r="BC485" s="20"/>
      <c r="BD485" s="22"/>
      <c r="BE485" s="20"/>
      <c r="BF485" s="22"/>
      <c r="BG485" s="83"/>
      <c r="BH485" s="84"/>
      <c r="BI485" s="20"/>
      <c r="BJ485" s="95"/>
      <c r="BK485" s="20">
        <v>0</v>
      </c>
      <c r="BL485" s="21">
        <f t="shared" si="118"/>
        <v>0</v>
      </c>
      <c r="BM485" s="20"/>
      <c r="BN485" s="95">
        <f t="shared" si="108"/>
        <v>0</v>
      </c>
      <c r="BO485" s="20"/>
      <c r="BP485" s="21">
        <f t="shared" si="119"/>
        <v>0</v>
      </c>
      <c r="BQ485" s="20"/>
      <c r="BR485" s="22"/>
      <c r="BS485" s="20"/>
      <c r="BT485" s="22"/>
      <c r="BU485" s="20"/>
      <c r="BV485" s="22"/>
      <c r="BW485" s="20"/>
      <c r="BX485" s="22"/>
      <c r="BY485" s="20"/>
      <c r="BZ485" s="172"/>
      <c r="CA485" s="20"/>
      <c r="CB485" s="164"/>
      <c r="CC485" s="20"/>
      <c r="CD485" s="178"/>
      <c r="CE485" s="20"/>
      <c r="CF485" s="95"/>
      <c r="CG485" s="20"/>
      <c r="CH485" s="95"/>
      <c r="CI485" s="20"/>
      <c r="CJ485" s="22"/>
      <c r="CK485" s="20"/>
      <c r="CL485" s="22"/>
      <c r="CM485" s="20"/>
      <c r="CN485" s="22"/>
      <c r="CO485" s="20"/>
      <c r="CP485" s="22"/>
      <c r="CQ485" s="20"/>
      <c r="CR485" s="22"/>
      <c r="CS485" s="20"/>
      <c r="CT485" s="22"/>
      <c r="CU485" s="20"/>
      <c r="CV485" s="22"/>
      <c r="CW485" s="20"/>
      <c r="CX485" s="22"/>
      <c r="CY485" s="20"/>
      <c r="CZ485" s="22"/>
      <c r="DA485" s="20"/>
      <c r="DB485" s="22"/>
      <c r="DC485" s="20"/>
      <c r="DD485" s="22"/>
      <c r="DE485" s="20"/>
      <c r="DF485" s="22"/>
      <c r="DG485" s="20"/>
      <c r="DH485" s="22"/>
      <c r="DI485" s="20"/>
      <c r="DJ485" s="22"/>
      <c r="DK485" s="20"/>
      <c r="DL485" s="22"/>
      <c r="DM485" s="20"/>
      <c r="DN485" s="22"/>
      <c r="DO485" s="20"/>
      <c r="DP485" s="22"/>
      <c r="DQ485" s="20"/>
      <c r="DR485" s="22"/>
      <c r="DS485" s="20"/>
      <c r="DT485" s="22"/>
      <c r="DU485" s="20"/>
      <c r="DV485" s="22"/>
      <c r="DW485" s="20"/>
      <c r="DX485" s="22"/>
      <c r="DY485" s="20"/>
      <c r="DZ485" s="22"/>
      <c r="EA485" s="23">
        <f t="shared" si="113"/>
        <v>0</v>
      </c>
      <c r="EB485" s="21">
        <f t="shared" si="109"/>
        <v>0</v>
      </c>
      <c r="EC485" s="193" t="e">
        <f t="shared" si="110"/>
        <v>#REF!</v>
      </c>
      <c r="ED485" s="193">
        <f t="shared" si="111"/>
        <v>0</v>
      </c>
      <c r="EE485" s="194">
        <f t="shared" si="114"/>
        <v>47</v>
      </c>
      <c r="EG485" s="13" t="s">
        <v>1271</v>
      </c>
      <c r="EH485" s="13" t="s">
        <v>1272</v>
      </c>
      <c r="EI485" s="13" t="s">
        <v>397</v>
      </c>
      <c r="EJ485" s="13">
        <v>47</v>
      </c>
      <c r="EK485" s="13">
        <v>27129.96</v>
      </c>
    </row>
    <row r="486" spans="1:141">
      <c r="A486" s="191" t="str">
        <f t="shared" si="107"/>
        <v>22.0</v>
      </c>
      <c r="B486" s="252" t="str">
        <f t="shared" si="107"/>
        <v>INSTALACION RED VOZ Y DATOS</v>
      </c>
      <c r="C486" s="191">
        <f t="shared" si="107"/>
        <v>0</v>
      </c>
      <c r="D486" s="191">
        <f t="shared" si="107"/>
        <v>0</v>
      </c>
      <c r="E486" s="191">
        <f t="shared" si="107"/>
        <v>0</v>
      </c>
      <c r="F486" s="192">
        <f>SUM(F487:F570)</f>
        <v>3101358188.6099997</v>
      </c>
      <c r="G486" s="20"/>
      <c r="H486" s="21">
        <f t="shared" si="115"/>
        <v>0</v>
      </c>
      <c r="I486" s="20"/>
      <c r="J486" s="21">
        <f t="shared" si="116"/>
        <v>0</v>
      </c>
      <c r="K486" s="20"/>
      <c r="L486" s="21">
        <f t="shared" si="117"/>
        <v>0</v>
      </c>
      <c r="M486" s="20"/>
      <c r="N486" s="33">
        <f t="shared" si="120"/>
        <v>0</v>
      </c>
      <c r="O486" s="20"/>
      <c r="P486" s="22"/>
      <c r="Q486" s="20"/>
      <c r="R486" s="22"/>
      <c r="S486" s="20"/>
      <c r="T486" s="22"/>
      <c r="U486" s="20"/>
      <c r="V486" s="22"/>
      <c r="W486" s="20"/>
      <c r="X486" s="22"/>
      <c r="Y486" s="20"/>
      <c r="Z486" s="22"/>
      <c r="AA486" s="20"/>
      <c r="AB486" s="22"/>
      <c r="AC486" s="20"/>
      <c r="AD486" s="22"/>
      <c r="AE486" s="20"/>
      <c r="AF486" s="22"/>
      <c r="AG486" s="20"/>
      <c r="AH486" s="22"/>
      <c r="AI486" s="20"/>
      <c r="AJ486" s="22"/>
      <c r="AK486" s="20"/>
      <c r="AL486" s="22"/>
      <c r="AM486" s="20"/>
      <c r="AN486" s="22"/>
      <c r="AO486" s="20"/>
      <c r="AP486" s="22"/>
      <c r="AQ486" s="20"/>
      <c r="AR486" s="22"/>
      <c r="AS486" s="20"/>
      <c r="AT486" s="22"/>
      <c r="AU486" s="20"/>
      <c r="AV486" s="22"/>
      <c r="AW486" s="20"/>
      <c r="AX486" s="22"/>
      <c r="AY486" s="20"/>
      <c r="AZ486" s="22"/>
      <c r="BA486" s="20"/>
      <c r="BB486" s="22"/>
      <c r="BC486" s="20"/>
      <c r="BD486" s="22"/>
      <c r="BE486" s="20"/>
      <c r="BF486" s="22"/>
      <c r="BG486" s="83"/>
      <c r="BH486" s="84"/>
      <c r="BI486" s="20"/>
      <c r="BJ486" s="95"/>
      <c r="BK486" s="20">
        <v>0</v>
      </c>
      <c r="BL486" s="21">
        <f t="shared" si="118"/>
        <v>0</v>
      </c>
      <c r="BM486" s="20"/>
      <c r="BN486" s="95">
        <f t="shared" si="108"/>
        <v>0</v>
      </c>
      <c r="BO486" s="20"/>
      <c r="BP486" s="21">
        <f t="shared" si="119"/>
        <v>0</v>
      </c>
      <c r="BQ486" s="20"/>
      <c r="BR486" s="22"/>
      <c r="BS486" s="20"/>
      <c r="BT486" s="22"/>
      <c r="BU486" s="20"/>
      <c r="BV486" s="22"/>
      <c r="BW486" s="20"/>
      <c r="BX486" s="22"/>
      <c r="BY486" s="20"/>
      <c r="BZ486" s="172"/>
      <c r="CA486" s="20"/>
      <c r="CB486" s="164"/>
      <c r="CC486" s="20"/>
      <c r="CD486" s="178"/>
      <c r="CE486" s="20"/>
      <c r="CF486" s="95"/>
      <c r="CG486" s="20"/>
      <c r="CH486" s="95"/>
      <c r="CI486" s="20"/>
      <c r="CJ486" s="22"/>
      <c r="CK486" s="20"/>
      <c r="CL486" s="22"/>
      <c r="CM486" s="20"/>
      <c r="CN486" s="22"/>
      <c r="CO486" s="20"/>
      <c r="CP486" s="22"/>
      <c r="CQ486" s="20"/>
      <c r="CR486" s="22"/>
      <c r="CS486" s="20"/>
      <c r="CT486" s="22"/>
      <c r="CU486" s="20"/>
      <c r="CV486" s="22"/>
      <c r="CW486" s="20"/>
      <c r="CX486" s="22"/>
      <c r="CY486" s="20"/>
      <c r="CZ486" s="22"/>
      <c r="DA486" s="20"/>
      <c r="DB486" s="22"/>
      <c r="DC486" s="20"/>
      <c r="DD486" s="22"/>
      <c r="DE486" s="20"/>
      <c r="DF486" s="22"/>
      <c r="DG486" s="20"/>
      <c r="DH486" s="22"/>
      <c r="DI486" s="20"/>
      <c r="DJ486" s="22"/>
      <c r="DK486" s="20"/>
      <c r="DL486" s="22"/>
      <c r="DM486" s="20"/>
      <c r="DN486" s="22"/>
      <c r="DO486" s="20"/>
      <c r="DP486" s="22"/>
      <c r="DQ486" s="20"/>
      <c r="DR486" s="22"/>
      <c r="DS486" s="20"/>
      <c r="DT486" s="22"/>
      <c r="DU486" s="20"/>
      <c r="DV486" s="22"/>
      <c r="DW486" s="20"/>
      <c r="DX486" s="22"/>
      <c r="DY486" s="20"/>
      <c r="DZ486" s="22"/>
      <c r="EA486" s="23">
        <f t="shared" si="113"/>
        <v>0</v>
      </c>
      <c r="EB486" s="21">
        <f t="shared" si="109"/>
        <v>0</v>
      </c>
      <c r="EC486" s="193" t="e">
        <f t="shared" si="110"/>
        <v>#REF!</v>
      </c>
      <c r="ED486" s="193">
        <f t="shared" si="111"/>
        <v>0</v>
      </c>
      <c r="EE486" s="194">
        <f t="shared" si="114"/>
        <v>0</v>
      </c>
      <c r="EG486" s="13" t="s">
        <v>1273</v>
      </c>
      <c r="EH486" s="13" t="s">
        <v>105</v>
      </c>
    </row>
    <row r="487" spans="1:141" ht="15" customHeight="1">
      <c r="A487" s="196" t="str">
        <f t="shared" si="107"/>
        <v>22.1</v>
      </c>
      <c r="B487" s="253" t="str">
        <f t="shared" si="107"/>
        <v>INSTALACION RED VOZ Y DATOS</v>
      </c>
      <c r="C487" s="196">
        <f t="shared" si="107"/>
        <v>0</v>
      </c>
      <c r="D487" s="196">
        <f t="shared" si="107"/>
        <v>0</v>
      </c>
      <c r="E487" s="196">
        <f t="shared" si="107"/>
        <v>0</v>
      </c>
      <c r="F487" s="197">
        <f t="shared" si="112"/>
        <v>0</v>
      </c>
      <c r="G487" s="20"/>
      <c r="H487" s="21">
        <f t="shared" si="115"/>
        <v>0</v>
      </c>
      <c r="I487" s="20"/>
      <c r="J487" s="21">
        <f t="shared" si="116"/>
        <v>0</v>
      </c>
      <c r="K487" s="20"/>
      <c r="L487" s="21">
        <f t="shared" si="117"/>
        <v>0</v>
      </c>
      <c r="M487" s="20"/>
      <c r="N487" s="33">
        <f t="shared" si="120"/>
        <v>0</v>
      </c>
      <c r="O487" s="20"/>
      <c r="P487" s="22"/>
      <c r="Q487" s="20"/>
      <c r="R487" s="22"/>
      <c r="S487" s="20"/>
      <c r="T487" s="22"/>
      <c r="U487" s="20"/>
      <c r="V487" s="22"/>
      <c r="W487" s="20"/>
      <c r="X487" s="22"/>
      <c r="Y487" s="20"/>
      <c r="Z487" s="22"/>
      <c r="AA487" s="20"/>
      <c r="AB487" s="22"/>
      <c r="AC487" s="20"/>
      <c r="AD487" s="22"/>
      <c r="AE487" s="20"/>
      <c r="AF487" s="22"/>
      <c r="AG487" s="20"/>
      <c r="AH487" s="22"/>
      <c r="AI487" s="20"/>
      <c r="AJ487" s="22"/>
      <c r="AK487" s="20"/>
      <c r="AL487" s="22"/>
      <c r="AM487" s="20"/>
      <c r="AN487" s="22"/>
      <c r="AO487" s="20"/>
      <c r="AP487" s="22"/>
      <c r="AQ487" s="20"/>
      <c r="AR487" s="22"/>
      <c r="AS487" s="20"/>
      <c r="AT487" s="22"/>
      <c r="AU487" s="20"/>
      <c r="AV487" s="22"/>
      <c r="AW487" s="20"/>
      <c r="AX487" s="22"/>
      <c r="AY487" s="20"/>
      <c r="AZ487" s="22"/>
      <c r="BA487" s="20"/>
      <c r="BB487" s="22"/>
      <c r="BC487" s="20"/>
      <c r="BD487" s="22"/>
      <c r="BE487" s="20"/>
      <c r="BF487" s="22"/>
      <c r="BG487" s="83"/>
      <c r="BH487" s="84"/>
      <c r="BI487" s="20"/>
      <c r="BJ487" s="95"/>
      <c r="BK487" s="20">
        <v>0</v>
      </c>
      <c r="BL487" s="21">
        <f t="shared" si="118"/>
        <v>0</v>
      </c>
      <c r="BM487" s="20"/>
      <c r="BN487" s="95">
        <f t="shared" si="108"/>
        <v>0</v>
      </c>
      <c r="BO487" s="20"/>
      <c r="BP487" s="21">
        <f t="shared" si="119"/>
        <v>0</v>
      </c>
      <c r="BQ487" s="20"/>
      <c r="BR487" s="22"/>
      <c r="BS487" s="20"/>
      <c r="BT487" s="22"/>
      <c r="BU487" s="20"/>
      <c r="BV487" s="22"/>
      <c r="BW487" s="20"/>
      <c r="BX487" s="22"/>
      <c r="BY487" s="20"/>
      <c r="BZ487" s="172"/>
      <c r="CA487" s="20"/>
      <c r="CB487" s="164"/>
      <c r="CC487" s="20"/>
      <c r="CD487" s="178"/>
      <c r="CE487" s="20"/>
      <c r="CF487" s="95"/>
      <c r="CG487" s="20"/>
      <c r="CH487" s="95"/>
      <c r="CI487" s="20"/>
      <c r="CJ487" s="22"/>
      <c r="CK487" s="20"/>
      <c r="CL487" s="22"/>
      <c r="CM487" s="20"/>
      <c r="CN487" s="22"/>
      <c r="CO487" s="20"/>
      <c r="CP487" s="22"/>
      <c r="CQ487" s="20"/>
      <c r="CR487" s="22"/>
      <c r="CS487" s="20"/>
      <c r="CT487" s="22"/>
      <c r="CU487" s="20"/>
      <c r="CV487" s="22"/>
      <c r="CW487" s="20"/>
      <c r="CX487" s="22"/>
      <c r="CY487" s="20"/>
      <c r="CZ487" s="22"/>
      <c r="DA487" s="20"/>
      <c r="DB487" s="22"/>
      <c r="DC487" s="20"/>
      <c r="DD487" s="22"/>
      <c r="DE487" s="20"/>
      <c r="DF487" s="22"/>
      <c r="DG487" s="20"/>
      <c r="DH487" s="22"/>
      <c r="DI487" s="20"/>
      <c r="DJ487" s="22"/>
      <c r="DK487" s="20"/>
      <c r="DL487" s="22"/>
      <c r="DM487" s="20"/>
      <c r="DN487" s="22"/>
      <c r="DO487" s="20"/>
      <c r="DP487" s="22"/>
      <c r="DQ487" s="20"/>
      <c r="DR487" s="22"/>
      <c r="DS487" s="20"/>
      <c r="DT487" s="22"/>
      <c r="DU487" s="20"/>
      <c r="DV487" s="22"/>
      <c r="DW487" s="20"/>
      <c r="DX487" s="22"/>
      <c r="DY487" s="20"/>
      <c r="DZ487" s="22"/>
      <c r="EA487" s="23">
        <f t="shared" si="113"/>
        <v>0</v>
      </c>
      <c r="EB487" s="21">
        <f t="shared" si="109"/>
        <v>0</v>
      </c>
      <c r="EC487" s="193" t="e">
        <f t="shared" si="110"/>
        <v>#REF!</v>
      </c>
      <c r="ED487" s="193">
        <f t="shared" si="111"/>
        <v>0</v>
      </c>
      <c r="EE487" s="194">
        <f t="shared" si="114"/>
        <v>0</v>
      </c>
      <c r="EG487" s="13" t="s">
        <v>101</v>
      </c>
      <c r="EH487" s="13" t="s">
        <v>105</v>
      </c>
    </row>
    <row r="488" spans="1:141" ht="15" customHeight="1">
      <c r="A488" s="196" t="str">
        <f t="shared" si="107"/>
        <v>22.1</v>
      </c>
      <c r="B488" s="253" t="str">
        <f t="shared" si="107"/>
        <v>SALIDA EN PLACA PARA DETECTOR DE HUMO  ÓPTICO , TUBERIA, CABLE CU AISLADO THHN/THWN NO 16 Y ELEMENTOS DE FIJACION.  - INCLUYE DETECTOR</v>
      </c>
      <c r="C488" s="196" t="str">
        <f t="shared" si="107"/>
        <v>UN</v>
      </c>
      <c r="D488" s="196">
        <f t="shared" si="107"/>
        <v>170</v>
      </c>
      <c r="E488" s="196">
        <f t="shared" si="107"/>
        <v>308351.34000000003</v>
      </c>
      <c r="F488" s="197">
        <f t="shared" si="112"/>
        <v>52419727.800000004</v>
      </c>
      <c r="G488" s="20"/>
      <c r="H488" s="21">
        <f t="shared" si="115"/>
        <v>0</v>
      </c>
      <c r="I488" s="20"/>
      <c r="J488" s="21">
        <f t="shared" si="116"/>
        <v>0</v>
      </c>
      <c r="K488" s="20"/>
      <c r="L488" s="21">
        <f t="shared" si="117"/>
        <v>0</v>
      </c>
      <c r="M488" s="20"/>
      <c r="N488" s="33">
        <f t="shared" si="120"/>
        <v>0</v>
      </c>
      <c r="O488" s="20"/>
      <c r="P488" s="22"/>
      <c r="Q488" s="20"/>
      <c r="R488" s="22"/>
      <c r="S488" s="20"/>
      <c r="T488" s="22"/>
      <c r="U488" s="20"/>
      <c r="V488" s="22"/>
      <c r="W488" s="20"/>
      <c r="X488" s="22"/>
      <c r="Y488" s="20"/>
      <c r="Z488" s="22"/>
      <c r="AA488" s="20"/>
      <c r="AB488" s="22"/>
      <c r="AC488" s="20"/>
      <c r="AD488" s="22"/>
      <c r="AE488" s="20"/>
      <c r="AF488" s="22"/>
      <c r="AG488" s="20"/>
      <c r="AH488" s="22"/>
      <c r="AI488" s="20"/>
      <c r="AJ488" s="22"/>
      <c r="AK488" s="20"/>
      <c r="AL488" s="22"/>
      <c r="AM488" s="20"/>
      <c r="AN488" s="22"/>
      <c r="AO488" s="20"/>
      <c r="AP488" s="22"/>
      <c r="AQ488" s="20"/>
      <c r="AR488" s="22"/>
      <c r="AS488" s="20"/>
      <c r="AT488" s="22"/>
      <c r="AU488" s="20"/>
      <c r="AV488" s="22"/>
      <c r="AW488" s="20"/>
      <c r="AX488" s="22"/>
      <c r="AY488" s="20"/>
      <c r="AZ488" s="22"/>
      <c r="BA488" s="20"/>
      <c r="BB488" s="22"/>
      <c r="BC488" s="20"/>
      <c r="BD488" s="22"/>
      <c r="BE488" s="20"/>
      <c r="BF488" s="22"/>
      <c r="BG488" s="83"/>
      <c r="BH488" s="84"/>
      <c r="BI488" s="20"/>
      <c r="BJ488" s="95"/>
      <c r="BK488" s="20">
        <v>0</v>
      </c>
      <c r="BL488" s="21">
        <f t="shared" si="118"/>
        <v>0</v>
      </c>
      <c r="BM488" s="20"/>
      <c r="BN488" s="95">
        <f t="shared" si="108"/>
        <v>0</v>
      </c>
      <c r="BO488" s="20"/>
      <c r="BP488" s="21">
        <f t="shared" si="119"/>
        <v>0</v>
      </c>
      <c r="BQ488" s="20"/>
      <c r="BR488" s="22"/>
      <c r="BS488" s="20"/>
      <c r="BT488" s="22"/>
      <c r="BU488" s="20"/>
      <c r="BV488" s="22"/>
      <c r="BW488" s="20"/>
      <c r="BX488" s="22"/>
      <c r="BY488" s="20"/>
      <c r="BZ488" s="172"/>
      <c r="CA488" s="20"/>
      <c r="CB488" s="164"/>
      <c r="CC488" s="20"/>
      <c r="CD488" s="178"/>
      <c r="CE488" s="20"/>
      <c r="CF488" s="95"/>
      <c r="CG488" s="20"/>
      <c r="CH488" s="95"/>
      <c r="CI488" s="20"/>
      <c r="CJ488" s="22"/>
      <c r="CK488" s="20"/>
      <c r="CL488" s="22"/>
      <c r="CM488" s="20"/>
      <c r="CN488" s="22"/>
      <c r="CO488" s="20"/>
      <c r="CP488" s="22"/>
      <c r="CQ488" s="20"/>
      <c r="CR488" s="22"/>
      <c r="CS488" s="20"/>
      <c r="CT488" s="22"/>
      <c r="CU488" s="20"/>
      <c r="CV488" s="22"/>
      <c r="CW488" s="20"/>
      <c r="CX488" s="22"/>
      <c r="CY488" s="20"/>
      <c r="CZ488" s="22"/>
      <c r="DA488" s="20"/>
      <c r="DB488" s="22"/>
      <c r="DC488" s="20"/>
      <c r="DD488" s="22"/>
      <c r="DE488" s="20"/>
      <c r="DF488" s="22"/>
      <c r="DG488" s="20"/>
      <c r="DH488" s="22"/>
      <c r="DI488" s="20"/>
      <c r="DJ488" s="22"/>
      <c r="DK488" s="20"/>
      <c r="DL488" s="22"/>
      <c r="DM488" s="20"/>
      <c r="DN488" s="22"/>
      <c r="DO488" s="20"/>
      <c r="DP488" s="22"/>
      <c r="DQ488" s="20"/>
      <c r="DR488" s="22"/>
      <c r="DS488" s="20"/>
      <c r="DT488" s="22"/>
      <c r="DU488" s="20"/>
      <c r="DV488" s="22"/>
      <c r="DW488" s="20"/>
      <c r="DX488" s="22"/>
      <c r="DY488" s="20"/>
      <c r="DZ488" s="22"/>
      <c r="EA488" s="23">
        <f t="shared" si="113"/>
        <v>0</v>
      </c>
      <c r="EB488" s="21">
        <f t="shared" si="109"/>
        <v>0</v>
      </c>
      <c r="EC488" s="193" t="e">
        <f t="shared" si="110"/>
        <v>#REF!</v>
      </c>
      <c r="ED488" s="193">
        <f t="shared" si="111"/>
        <v>0</v>
      </c>
      <c r="EE488" s="194">
        <f t="shared" si="114"/>
        <v>170</v>
      </c>
      <c r="EG488" s="13" t="s">
        <v>101</v>
      </c>
      <c r="EH488" s="13" t="s">
        <v>1274</v>
      </c>
      <c r="EI488" s="13" t="s">
        <v>389</v>
      </c>
      <c r="EJ488" s="13">
        <v>170</v>
      </c>
      <c r="EK488" s="13">
        <v>308351.34000000003</v>
      </c>
    </row>
    <row r="489" spans="1:141" ht="15" customHeight="1">
      <c r="A489" s="196" t="str">
        <f t="shared" si="107"/>
        <v>22.2</v>
      </c>
      <c r="B489" s="253" t="str">
        <f t="shared" si="107"/>
        <v>SALIDA EN PLACA PARA DETECTOR DE HUMO DETECTOR TÉRMICO , TUBERIA, CABLE CU AISLADO THHN/THWN NO 16 Y ELEMENTOS DE FIJACION. - INCLUYE DETECTOR</v>
      </c>
      <c r="C489" s="196" t="str">
        <f t="shared" si="107"/>
        <v>UN</v>
      </c>
      <c r="D489" s="196">
        <f t="shared" si="107"/>
        <v>4</v>
      </c>
      <c r="E489" s="196">
        <f t="shared" si="107"/>
        <v>355956.47999999998</v>
      </c>
      <c r="F489" s="197">
        <f t="shared" si="112"/>
        <v>1423825.9199999999</v>
      </c>
      <c r="G489" s="20"/>
      <c r="H489" s="21">
        <f t="shared" si="115"/>
        <v>0</v>
      </c>
      <c r="I489" s="20"/>
      <c r="J489" s="21">
        <f t="shared" si="116"/>
        <v>0</v>
      </c>
      <c r="K489" s="20"/>
      <c r="L489" s="21">
        <f t="shared" si="117"/>
        <v>0</v>
      </c>
      <c r="M489" s="20"/>
      <c r="N489" s="33">
        <f t="shared" si="120"/>
        <v>0</v>
      </c>
      <c r="O489" s="20"/>
      <c r="P489" s="22"/>
      <c r="Q489" s="20"/>
      <c r="R489" s="22"/>
      <c r="S489" s="20"/>
      <c r="T489" s="22"/>
      <c r="U489" s="20"/>
      <c r="V489" s="22"/>
      <c r="W489" s="20"/>
      <c r="X489" s="22"/>
      <c r="Y489" s="20"/>
      <c r="Z489" s="22"/>
      <c r="AA489" s="20"/>
      <c r="AB489" s="22"/>
      <c r="AC489" s="20"/>
      <c r="AD489" s="22"/>
      <c r="AE489" s="20"/>
      <c r="AF489" s="22"/>
      <c r="AG489" s="20"/>
      <c r="AH489" s="22"/>
      <c r="AI489" s="20"/>
      <c r="AJ489" s="22"/>
      <c r="AK489" s="20"/>
      <c r="AL489" s="22"/>
      <c r="AM489" s="20"/>
      <c r="AN489" s="22"/>
      <c r="AO489" s="20"/>
      <c r="AP489" s="22"/>
      <c r="AQ489" s="20"/>
      <c r="AR489" s="22"/>
      <c r="AS489" s="20"/>
      <c r="AT489" s="22"/>
      <c r="AU489" s="20"/>
      <c r="AV489" s="22"/>
      <c r="AW489" s="20"/>
      <c r="AX489" s="22"/>
      <c r="AY489" s="20"/>
      <c r="AZ489" s="22"/>
      <c r="BA489" s="20"/>
      <c r="BB489" s="22"/>
      <c r="BC489" s="20"/>
      <c r="BD489" s="22"/>
      <c r="BE489" s="20"/>
      <c r="BF489" s="22"/>
      <c r="BG489" s="83"/>
      <c r="BH489" s="84"/>
      <c r="BI489" s="20"/>
      <c r="BJ489" s="95"/>
      <c r="BK489" s="20">
        <v>0</v>
      </c>
      <c r="BL489" s="21">
        <f t="shared" si="118"/>
        <v>0</v>
      </c>
      <c r="BM489" s="20"/>
      <c r="BN489" s="95">
        <f t="shared" si="108"/>
        <v>0</v>
      </c>
      <c r="BO489" s="20"/>
      <c r="BP489" s="21">
        <f t="shared" si="119"/>
        <v>0</v>
      </c>
      <c r="BQ489" s="20"/>
      <c r="BR489" s="22"/>
      <c r="BS489" s="20"/>
      <c r="BT489" s="22"/>
      <c r="BU489" s="20"/>
      <c r="BV489" s="22"/>
      <c r="BW489" s="20"/>
      <c r="BX489" s="22"/>
      <c r="BY489" s="20"/>
      <c r="BZ489" s="172"/>
      <c r="CA489" s="20"/>
      <c r="CB489" s="164"/>
      <c r="CC489" s="20"/>
      <c r="CD489" s="178"/>
      <c r="CE489" s="20"/>
      <c r="CF489" s="95"/>
      <c r="CG489" s="20"/>
      <c r="CH489" s="95"/>
      <c r="CI489" s="20"/>
      <c r="CJ489" s="22"/>
      <c r="CK489" s="20"/>
      <c r="CL489" s="22"/>
      <c r="CM489" s="20"/>
      <c r="CN489" s="22"/>
      <c r="CO489" s="20"/>
      <c r="CP489" s="22"/>
      <c r="CQ489" s="20"/>
      <c r="CR489" s="22"/>
      <c r="CS489" s="20"/>
      <c r="CT489" s="22"/>
      <c r="CU489" s="20"/>
      <c r="CV489" s="22"/>
      <c r="CW489" s="20"/>
      <c r="CX489" s="22"/>
      <c r="CY489" s="20"/>
      <c r="CZ489" s="22"/>
      <c r="DA489" s="20"/>
      <c r="DB489" s="22"/>
      <c r="DC489" s="20"/>
      <c r="DD489" s="22"/>
      <c r="DE489" s="20"/>
      <c r="DF489" s="22"/>
      <c r="DG489" s="20"/>
      <c r="DH489" s="22"/>
      <c r="DI489" s="20"/>
      <c r="DJ489" s="22"/>
      <c r="DK489" s="20"/>
      <c r="DL489" s="22"/>
      <c r="DM489" s="20"/>
      <c r="DN489" s="22"/>
      <c r="DO489" s="20"/>
      <c r="DP489" s="22"/>
      <c r="DQ489" s="20"/>
      <c r="DR489" s="22"/>
      <c r="DS489" s="20"/>
      <c r="DT489" s="22"/>
      <c r="DU489" s="20"/>
      <c r="DV489" s="22"/>
      <c r="DW489" s="20"/>
      <c r="DX489" s="22"/>
      <c r="DY489" s="20"/>
      <c r="DZ489" s="22"/>
      <c r="EA489" s="23">
        <f t="shared" si="113"/>
        <v>0</v>
      </c>
      <c r="EB489" s="21">
        <f t="shared" si="109"/>
        <v>0</v>
      </c>
      <c r="EC489" s="193" t="e">
        <f t="shared" si="110"/>
        <v>#REF!</v>
      </c>
      <c r="ED489" s="193">
        <f t="shared" si="111"/>
        <v>0</v>
      </c>
      <c r="EE489" s="194">
        <f t="shared" si="114"/>
        <v>4</v>
      </c>
      <c r="EG489" s="13" t="s">
        <v>102</v>
      </c>
      <c r="EH489" s="13" t="s">
        <v>1275</v>
      </c>
      <c r="EI489" s="13" t="s">
        <v>389</v>
      </c>
      <c r="EJ489" s="13">
        <v>4</v>
      </c>
      <c r="EK489" s="13">
        <v>355956.47999999998</v>
      </c>
    </row>
    <row r="490" spans="1:141">
      <c r="A490" s="196" t="str">
        <f t="shared" si="107"/>
        <v>22.3</v>
      </c>
      <c r="B490" s="253" t="str">
        <f t="shared" si="107"/>
        <v>MODULO MONITOR CON DOS CIRCUITOS DE ENTRADA</v>
      </c>
      <c r="C490" s="196" t="str">
        <f t="shared" si="107"/>
        <v>UN</v>
      </c>
      <c r="D490" s="196">
        <f t="shared" si="107"/>
        <v>30</v>
      </c>
      <c r="E490" s="196">
        <f t="shared" si="107"/>
        <v>379690.74</v>
      </c>
      <c r="F490" s="197">
        <f t="shared" si="112"/>
        <v>11390722.199999999</v>
      </c>
      <c r="G490" s="20"/>
      <c r="H490" s="21">
        <f t="shared" si="115"/>
        <v>0</v>
      </c>
      <c r="I490" s="20"/>
      <c r="J490" s="21">
        <f t="shared" si="116"/>
        <v>0</v>
      </c>
      <c r="K490" s="20"/>
      <c r="L490" s="21">
        <f t="shared" si="117"/>
        <v>0</v>
      </c>
      <c r="M490" s="20"/>
      <c r="N490" s="33">
        <f t="shared" si="120"/>
        <v>0</v>
      </c>
      <c r="O490" s="20"/>
      <c r="P490" s="22"/>
      <c r="Q490" s="20"/>
      <c r="R490" s="22"/>
      <c r="S490" s="20"/>
      <c r="T490" s="22"/>
      <c r="U490" s="20"/>
      <c r="V490" s="22"/>
      <c r="W490" s="20"/>
      <c r="X490" s="22"/>
      <c r="Y490" s="20"/>
      <c r="Z490" s="22"/>
      <c r="AA490" s="20"/>
      <c r="AB490" s="22"/>
      <c r="AC490" s="20"/>
      <c r="AD490" s="22"/>
      <c r="AE490" s="20"/>
      <c r="AF490" s="22"/>
      <c r="AG490" s="20"/>
      <c r="AH490" s="22"/>
      <c r="AI490" s="20"/>
      <c r="AJ490" s="22"/>
      <c r="AK490" s="20"/>
      <c r="AL490" s="22"/>
      <c r="AM490" s="20"/>
      <c r="AN490" s="22"/>
      <c r="AO490" s="20"/>
      <c r="AP490" s="22"/>
      <c r="AQ490" s="20"/>
      <c r="AR490" s="22"/>
      <c r="AS490" s="20"/>
      <c r="AT490" s="22"/>
      <c r="AU490" s="20"/>
      <c r="AV490" s="22"/>
      <c r="AW490" s="20"/>
      <c r="AX490" s="22"/>
      <c r="AY490" s="20"/>
      <c r="AZ490" s="22"/>
      <c r="BA490" s="20"/>
      <c r="BB490" s="22"/>
      <c r="BC490" s="20"/>
      <c r="BD490" s="22"/>
      <c r="BE490" s="20"/>
      <c r="BF490" s="22"/>
      <c r="BG490" s="83"/>
      <c r="BH490" s="84"/>
      <c r="BI490" s="20"/>
      <c r="BJ490" s="95"/>
      <c r="BK490" s="20">
        <v>0</v>
      </c>
      <c r="BL490" s="21">
        <f t="shared" si="118"/>
        <v>0</v>
      </c>
      <c r="BM490" s="20"/>
      <c r="BN490" s="95">
        <f t="shared" si="108"/>
        <v>0</v>
      </c>
      <c r="BO490" s="20"/>
      <c r="BP490" s="21">
        <f t="shared" si="119"/>
        <v>0</v>
      </c>
      <c r="BQ490" s="20"/>
      <c r="BR490" s="22"/>
      <c r="BS490" s="20"/>
      <c r="BT490" s="22"/>
      <c r="BU490" s="20"/>
      <c r="BV490" s="22"/>
      <c r="BW490" s="20"/>
      <c r="BX490" s="22"/>
      <c r="BY490" s="20"/>
      <c r="BZ490" s="172"/>
      <c r="CA490" s="20"/>
      <c r="CB490" s="164"/>
      <c r="CC490" s="20"/>
      <c r="CD490" s="178"/>
      <c r="CE490" s="20"/>
      <c r="CF490" s="95"/>
      <c r="CG490" s="20"/>
      <c r="CH490" s="95"/>
      <c r="CI490" s="20"/>
      <c r="CJ490" s="22"/>
      <c r="CK490" s="20"/>
      <c r="CL490" s="22"/>
      <c r="CM490" s="20"/>
      <c r="CN490" s="22"/>
      <c r="CO490" s="20"/>
      <c r="CP490" s="22"/>
      <c r="CQ490" s="20"/>
      <c r="CR490" s="22"/>
      <c r="CS490" s="20"/>
      <c r="CT490" s="22"/>
      <c r="CU490" s="20"/>
      <c r="CV490" s="22"/>
      <c r="CW490" s="20"/>
      <c r="CX490" s="22"/>
      <c r="CY490" s="20"/>
      <c r="CZ490" s="22"/>
      <c r="DA490" s="20"/>
      <c r="DB490" s="22"/>
      <c r="DC490" s="20"/>
      <c r="DD490" s="22"/>
      <c r="DE490" s="20"/>
      <c r="DF490" s="22"/>
      <c r="DG490" s="20"/>
      <c r="DH490" s="22"/>
      <c r="DI490" s="20"/>
      <c r="DJ490" s="22"/>
      <c r="DK490" s="20"/>
      <c r="DL490" s="22"/>
      <c r="DM490" s="20"/>
      <c r="DN490" s="22"/>
      <c r="DO490" s="20"/>
      <c r="DP490" s="22"/>
      <c r="DQ490" s="20"/>
      <c r="DR490" s="22"/>
      <c r="DS490" s="20"/>
      <c r="DT490" s="22"/>
      <c r="DU490" s="20"/>
      <c r="DV490" s="22"/>
      <c r="DW490" s="20"/>
      <c r="DX490" s="22"/>
      <c r="DY490" s="20"/>
      <c r="DZ490" s="22"/>
      <c r="EA490" s="23">
        <f t="shared" si="113"/>
        <v>0</v>
      </c>
      <c r="EB490" s="21">
        <f t="shared" si="109"/>
        <v>0</v>
      </c>
      <c r="EC490" s="193" t="e">
        <f t="shared" si="110"/>
        <v>#REF!</v>
      </c>
      <c r="ED490" s="193">
        <f t="shared" si="111"/>
        <v>0</v>
      </c>
      <c r="EE490" s="194">
        <f t="shared" si="114"/>
        <v>30</v>
      </c>
      <c r="EG490" s="13" t="s">
        <v>103</v>
      </c>
      <c r="EH490" s="13" t="s">
        <v>1276</v>
      </c>
      <c r="EI490" s="13" t="s">
        <v>389</v>
      </c>
      <c r="EJ490" s="13">
        <v>30</v>
      </c>
      <c r="EK490" s="13">
        <v>379690.74</v>
      </c>
    </row>
    <row r="491" spans="1:141" ht="15" customHeight="1">
      <c r="A491" s="196" t="str">
        <f t="shared" ref="A491:E541" si="121">EG491</f>
        <v>22.4</v>
      </c>
      <c r="B491" s="253" t="str">
        <f t="shared" si="121"/>
        <v>SALIDA PARA SIRENA DE EVACUACIÓN, INCLUYE TUBERIA, CAJAS, ELEMENTOS DE FIJACION, CABLE CU AISLADO THHN/THWN NO 16 Y PULSADOR  - INCLUYE SIRENA</v>
      </c>
      <c r="C491" s="196" t="str">
        <f t="shared" si="121"/>
        <v>UN</v>
      </c>
      <c r="D491" s="196">
        <f t="shared" si="121"/>
        <v>13</v>
      </c>
      <c r="E491" s="196">
        <f t="shared" si="121"/>
        <v>436972.14</v>
      </c>
      <c r="F491" s="197">
        <f t="shared" si="112"/>
        <v>5680637.8200000003</v>
      </c>
      <c r="G491" s="20"/>
      <c r="H491" s="21">
        <f t="shared" si="115"/>
        <v>0</v>
      </c>
      <c r="I491" s="20"/>
      <c r="J491" s="21">
        <f t="shared" si="116"/>
        <v>0</v>
      </c>
      <c r="K491" s="20"/>
      <c r="L491" s="21">
        <f t="shared" si="117"/>
        <v>0</v>
      </c>
      <c r="M491" s="20"/>
      <c r="N491" s="33">
        <f t="shared" si="120"/>
        <v>0</v>
      </c>
      <c r="O491" s="20"/>
      <c r="P491" s="22"/>
      <c r="Q491" s="20"/>
      <c r="R491" s="22"/>
      <c r="S491" s="20"/>
      <c r="T491" s="22"/>
      <c r="U491" s="20"/>
      <c r="V491" s="22"/>
      <c r="W491" s="20"/>
      <c r="X491" s="22"/>
      <c r="Y491" s="20"/>
      <c r="Z491" s="22"/>
      <c r="AA491" s="20"/>
      <c r="AB491" s="22"/>
      <c r="AC491" s="20"/>
      <c r="AD491" s="22"/>
      <c r="AE491" s="20"/>
      <c r="AF491" s="22"/>
      <c r="AG491" s="20"/>
      <c r="AH491" s="22"/>
      <c r="AI491" s="20"/>
      <c r="AJ491" s="22"/>
      <c r="AK491" s="20"/>
      <c r="AL491" s="22"/>
      <c r="AM491" s="20"/>
      <c r="AN491" s="22"/>
      <c r="AO491" s="20"/>
      <c r="AP491" s="22"/>
      <c r="AQ491" s="20"/>
      <c r="AR491" s="22"/>
      <c r="AS491" s="20"/>
      <c r="AT491" s="22"/>
      <c r="AU491" s="20"/>
      <c r="AV491" s="22"/>
      <c r="AW491" s="20"/>
      <c r="AX491" s="22"/>
      <c r="AY491" s="20"/>
      <c r="AZ491" s="22"/>
      <c r="BA491" s="20"/>
      <c r="BB491" s="22"/>
      <c r="BC491" s="20"/>
      <c r="BD491" s="22"/>
      <c r="BE491" s="20"/>
      <c r="BF491" s="22"/>
      <c r="BG491" s="83"/>
      <c r="BH491" s="84"/>
      <c r="BI491" s="20"/>
      <c r="BJ491" s="95"/>
      <c r="BK491" s="20">
        <v>0</v>
      </c>
      <c r="BL491" s="21">
        <f t="shared" si="118"/>
        <v>0</v>
      </c>
      <c r="BM491" s="20"/>
      <c r="BN491" s="95">
        <f t="shared" si="108"/>
        <v>0</v>
      </c>
      <c r="BO491" s="20"/>
      <c r="BP491" s="21">
        <f t="shared" si="119"/>
        <v>0</v>
      </c>
      <c r="BQ491" s="20"/>
      <c r="BR491" s="22"/>
      <c r="BS491" s="20"/>
      <c r="BT491" s="22"/>
      <c r="BU491" s="20"/>
      <c r="BV491" s="22"/>
      <c r="BW491" s="20"/>
      <c r="BX491" s="22"/>
      <c r="BY491" s="20"/>
      <c r="BZ491" s="172"/>
      <c r="CA491" s="20"/>
      <c r="CB491" s="164"/>
      <c r="CC491" s="20"/>
      <c r="CD491" s="178"/>
      <c r="CE491" s="20"/>
      <c r="CF491" s="95"/>
      <c r="CG491" s="20"/>
      <c r="CH491" s="95"/>
      <c r="CI491" s="20"/>
      <c r="CJ491" s="22"/>
      <c r="CK491" s="20"/>
      <c r="CL491" s="22"/>
      <c r="CM491" s="20"/>
      <c r="CN491" s="22"/>
      <c r="CO491" s="20"/>
      <c r="CP491" s="22"/>
      <c r="CQ491" s="20"/>
      <c r="CR491" s="22"/>
      <c r="CS491" s="20"/>
      <c r="CT491" s="22"/>
      <c r="CU491" s="20"/>
      <c r="CV491" s="22"/>
      <c r="CW491" s="20"/>
      <c r="CX491" s="22"/>
      <c r="CY491" s="20"/>
      <c r="CZ491" s="22"/>
      <c r="DA491" s="20"/>
      <c r="DB491" s="22"/>
      <c r="DC491" s="20"/>
      <c r="DD491" s="22"/>
      <c r="DE491" s="20"/>
      <c r="DF491" s="22"/>
      <c r="DG491" s="20"/>
      <c r="DH491" s="22"/>
      <c r="DI491" s="20"/>
      <c r="DJ491" s="22"/>
      <c r="DK491" s="20"/>
      <c r="DL491" s="22"/>
      <c r="DM491" s="20"/>
      <c r="DN491" s="22"/>
      <c r="DO491" s="20"/>
      <c r="DP491" s="22"/>
      <c r="DQ491" s="20"/>
      <c r="DR491" s="22"/>
      <c r="DS491" s="20"/>
      <c r="DT491" s="22"/>
      <c r="DU491" s="20"/>
      <c r="DV491" s="22"/>
      <c r="DW491" s="20"/>
      <c r="DX491" s="22"/>
      <c r="DY491" s="20"/>
      <c r="DZ491" s="22"/>
      <c r="EA491" s="23">
        <f t="shared" si="113"/>
        <v>0</v>
      </c>
      <c r="EB491" s="21">
        <f t="shared" si="109"/>
        <v>0</v>
      </c>
      <c r="EC491" s="193" t="e">
        <f t="shared" si="110"/>
        <v>#REF!</v>
      </c>
      <c r="ED491" s="193">
        <f t="shared" si="111"/>
        <v>0</v>
      </c>
      <c r="EE491" s="194">
        <f t="shared" si="114"/>
        <v>13</v>
      </c>
      <c r="EG491" s="13" t="s">
        <v>104</v>
      </c>
      <c r="EH491" s="13" t="s">
        <v>1277</v>
      </c>
      <c r="EI491" s="13" t="s">
        <v>389</v>
      </c>
      <c r="EJ491" s="13">
        <v>13</v>
      </c>
      <c r="EK491" s="13">
        <v>436972.14</v>
      </c>
    </row>
    <row r="492" spans="1:141" ht="15" customHeight="1">
      <c r="A492" s="196" t="str">
        <f t="shared" si="121"/>
        <v>22.5</v>
      </c>
      <c r="B492" s="253" t="str">
        <f t="shared" si="121"/>
        <v>SALIDA PARA ESTACION MANUAL EN MURO, INCLUYE TUBERIA, CAJAS, ELEMENTOS DE FIJACION, CABLE CU AISLADO THHN/THWN NO 16 Y PULSADOR - INCLUYE PULSADOR</v>
      </c>
      <c r="C492" s="196" t="str">
        <f t="shared" si="121"/>
        <v>UN</v>
      </c>
      <c r="D492" s="196">
        <f t="shared" si="121"/>
        <v>13</v>
      </c>
      <c r="E492" s="196">
        <f t="shared" si="121"/>
        <v>406609.83</v>
      </c>
      <c r="F492" s="197">
        <f t="shared" si="112"/>
        <v>5285927.79</v>
      </c>
      <c r="G492" s="20"/>
      <c r="H492" s="21">
        <f t="shared" si="115"/>
        <v>0</v>
      </c>
      <c r="I492" s="20"/>
      <c r="J492" s="21">
        <f t="shared" si="116"/>
        <v>0</v>
      </c>
      <c r="K492" s="20"/>
      <c r="L492" s="21">
        <f t="shared" si="117"/>
        <v>0</v>
      </c>
      <c r="M492" s="20"/>
      <c r="N492" s="33">
        <f t="shared" si="120"/>
        <v>0</v>
      </c>
      <c r="O492" s="20"/>
      <c r="P492" s="22"/>
      <c r="Q492" s="20"/>
      <c r="R492" s="22"/>
      <c r="S492" s="20"/>
      <c r="T492" s="22"/>
      <c r="U492" s="20"/>
      <c r="V492" s="22"/>
      <c r="W492" s="20"/>
      <c r="X492" s="22"/>
      <c r="Y492" s="20"/>
      <c r="Z492" s="22"/>
      <c r="AA492" s="20"/>
      <c r="AB492" s="22"/>
      <c r="AC492" s="20"/>
      <c r="AD492" s="22"/>
      <c r="AE492" s="20"/>
      <c r="AF492" s="22"/>
      <c r="AG492" s="20"/>
      <c r="AH492" s="22"/>
      <c r="AI492" s="20"/>
      <c r="AJ492" s="22"/>
      <c r="AK492" s="20"/>
      <c r="AL492" s="22"/>
      <c r="AM492" s="20"/>
      <c r="AN492" s="22"/>
      <c r="AO492" s="20"/>
      <c r="AP492" s="22"/>
      <c r="AQ492" s="20"/>
      <c r="AR492" s="22"/>
      <c r="AS492" s="20"/>
      <c r="AT492" s="22"/>
      <c r="AU492" s="20"/>
      <c r="AV492" s="22"/>
      <c r="AW492" s="20"/>
      <c r="AX492" s="22"/>
      <c r="AY492" s="20"/>
      <c r="AZ492" s="22"/>
      <c r="BA492" s="20"/>
      <c r="BB492" s="22"/>
      <c r="BC492" s="20"/>
      <c r="BD492" s="22"/>
      <c r="BE492" s="20"/>
      <c r="BF492" s="22"/>
      <c r="BG492" s="83"/>
      <c r="BH492" s="84"/>
      <c r="BI492" s="20"/>
      <c r="BJ492" s="95"/>
      <c r="BK492" s="20">
        <v>0</v>
      </c>
      <c r="BL492" s="21">
        <f t="shared" si="118"/>
        <v>0</v>
      </c>
      <c r="BM492" s="20"/>
      <c r="BN492" s="95">
        <f t="shared" si="108"/>
        <v>0</v>
      </c>
      <c r="BO492" s="20"/>
      <c r="BP492" s="21">
        <f t="shared" si="119"/>
        <v>0</v>
      </c>
      <c r="BQ492" s="20"/>
      <c r="BR492" s="22"/>
      <c r="BS492" s="20"/>
      <c r="BT492" s="22"/>
      <c r="BU492" s="20"/>
      <c r="BV492" s="22"/>
      <c r="BW492" s="20"/>
      <c r="BX492" s="22"/>
      <c r="BY492" s="20"/>
      <c r="BZ492" s="172"/>
      <c r="CA492" s="20"/>
      <c r="CB492" s="164"/>
      <c r="CC492" s="20"/>
      <c r="CD492" s="178"/>
      <c r="CE492" s="20"/>
      <c r="CF492" s="95"/>
      <c r="CG492" s="20"/>
      <c r="CH492" s="95"/>
      <c r="CI492" s="20"/>
      <c r="CJ492" s="22"/>
      <c r="CK492" s="20"/>
      <c r="CL492" s="22"/>
      <c r="CM492" s="20"/>
      <c r="CN492" s="22"/>
      <c r="CO492" s="20"/>
      <c r="CP492" s="22"/>
      <c r="CQ492" s="20"/>
      <c r="CR492" s="22"/>
      <c r="CS492" s="20"/>
      <c r="CT492" s="22"/>
      <c r="CU492" s="20"/>
      <c r="CV492" s="22"/>
      <c r="CW492" s="20"/>
      <c r="CX492" s="22"/>
      <c r="CY492" s="20"/>
      <c r="CZ492" s="22"/>
      <c r="DA492" s="20"/>
      <c r="DB492" s="22"/>
      <c r="DC492" s="20"/>
      <c r="DD492" s="22"/>
      <c r="DE492" s="20"/>
      <c r="DF492" s="22"/>
      <c r="DG492" s="20"/>
      <c r="DH492" s="22"/>
      <c r="DI492" s="20"/>
      <c r="DJ492" s="22"/>
      <c r="DK492" s="20"/>
      <c r="DL492" s="22"/>
      <c r="DM492" s="20"/>
      <c r="DN492" s="22"/>
      <c r="DO492" s="20"/>
      <c r="DP492" s="22"/>
      <c r="DQ492" s="20"/>
      <c r="DR492" s="22"/>
      <c r="DS492" s="20"/>
      <c r="DT492" s="22"/>
      <c r="DU492" s="20"/>
      <c r="DV492" s="22"/>
      <c r="DW492" s="20"/>
      <c r="DX492" s="22"/>
      <c r="DY492" s="20"/>
      <c r="DZ492" s="22"/>
      <c r="EA492" s="23">
        <f t="shared" si="113"/>
        <v>0</v>
      </c>
      <c r="EB492" s="21">
        <f t="shared" si="109"/>
        <v>0</v>
      </c>
      <c r="EC492" s="193" t="e">
        <f t="shared" si="110"/>
        <v>#REF!</v>
      </c>
      <c r="ED492" s="193">
        <f t="shared" si="111"/>
        <v>0</v>
      </c>
      <c r="EE492" s="194">
        <f t="shared" si="114"/>
        <v>13</v>
      </c>
      <c r="EG492" s="13" t="s">
        <v>1278</v>
      </c>
      <c r="EH492" s="13" t="s">
        <v>1279</v>
      </c>
      <c r="EI492" s="13" t="s">
        <v>389</v>
      </c>
      <c r="EJ492" s="13">
        <v>13</v>
      </c>
      <c r="EK492" s="13">
        <v>406609.83</v>
      </c>
    </row>
    <row r="493" spans="1:141" ht="15" customHeight="1">
      <c r="A493" s="196" t="str">
        <f t="shared" si="121"/>
        <v>22.6</v>
      </c>
      <c r="B493" s="253" t="str">
        <f t="shared" si="121"/>
        <v>SALIDA EN PLACA PARA DETECTOR DE GAS , INCLUYE APARATO, TUBERIA, CABLE CU AISLADO THHN/THWN NO 16 Y ELEMENTOS DE FIJACION.  - INCLUYE DETECTOR</v>
      </c>
      <c r="C493" s="196" t="str">
        <f t="shared" si="121"/>
        <v>UN</v>
      </c>
      <c r="D493" s="196">
        <f t="shared" si="121"/>
        <v>2</v>
      </c>
      <c r="E493" s="196">
        <f t="shared" si="121"/>
        <v>823708.71</v>
      </c>
      <c r="F493" s="197">
        <f t="shared" si="112"/>
        <v>1647417.42</v>
      </c>
      <c r="G493" s="20"/>
      <c r="H493" s="21">
        <f t="shared" si="115"/>
        <v>0</v>
      </c>
      <c r="I493" s="20"/>
      <c r="J493" s="21">
        <f t="shared" si="116"/>
        <v>0</v>
      </c>
      <c r="K493" s="20"/>
      <c r="L493" s="21">
        <f t="shared" si="117"/>
        <v>0</v>
      </c>
      <c r="M493" s="20"/>
      <c r="N493" s="33">
        <f t="shared" si="120"/>
        <v>0</v>
      </c>
      <c r="O493" s="20"/>
      <c r="P493" s="22"/>
      <c r="Q493" s="20"/>
      <c r="R493" s="22"/>
      <c r="S493" s="20"/>
      <c r="T493" s="22"/>
      <c r="U493" s="20"/>
      <c r="V493" s="22"/>
      <c r="W493" s="20"/>
      <c r="X493" s="22"/>
      <c r="Y493" s="20"/>
      <c r="Z493" s="22"/>
      <c r="AA493" s="20"/>
      <c r="AB493" s="22"/>
      <c r="AC493" s="20"/>
      <c r="AD493" s="22"/>
      <c r="AE493" s="20"/>
      <c r="AF493" s="22"/>
      <c r="AG493" s="20"/>
      <c r="AH493" s="22"/>
      <c r="AI493" s="20"/>
      <c r="AJ493" s="22"/>
      <c r="AK493" s="20"/>
      <c r="AL493" s="22"/>
      <c r="AM493" s="20"/>
      <c r="AN493" s="22"/>
      <c r="AO493" s="20"/>
      <c r="AP493" s="22"/>
      <c r="AQ493" s="20"/>
      <c r="AR493" s="22"/>
      <c r="AS493" s="20"/>
      <c r="AT493" s="22"/>
      <c r="AU493" s="20"/>
      <c r="AV493" s="22"/>
      <c r="AW493" s="20"/>
      <c r="AX493" s="22"/>
      <c r="AY493" s="20"/>
      <c r="AZ493" s="22"/>
      <c r="BA493" s="20"/>
      <c r="BB493" s="22"/>
      <c r="BC493" s="20"/>
      <c r="BD493" s="22"/>
      <c r="BE493" s="20"/>
      <c r="BF493" s="22"/>
      <c r="BG493" s="83"/>
      <c r="BH493" s="84"/>
      <c r="BI493" s="20"/>
      <c r="BJ493" s="95"/>
      <c r="BK493" s="20">
        <v>0</v>
      </c>
      <c r="BL493" s="21">
        <f t="shared" si="118"/>
        <v>0</v>
      </c>
      <c r="BM493" s="20"/>
      <c r="BN493" s="95">
        <f t="shared" si="108"/>
        <v>0</v>
      </c>
      <c r="BO493" s="20"/>
      <c r="BP493" s="21">
        <f t="shared" si="119"/>
        <v>0</v>
      </c>
      <c r="BQ493" s="20"/>
      <c r="BR493" s="22"/>
      <c r="BS493" s="20"/>
      <c r="BT493" s="22"/>
      <c r="BU493" s="20"/>
      <c r="BV493" s="22"/>
      <c r="BW493" s="20"/>
      <c r="BX493" s="22"/>
      <c r="BY493" s="20"/>
      <c r="BZ493" s="172"/>
      <c r="CA493" s="20"/>
      <c r="CB493" s="164"/>
      <c r="CC493" s="20"/>
      <c r="CD493" s="178"/>
      <c r="CE493" s="20"/>
      <c r="CF493" s="95"/>
      <c r="CG493" s="20"/>
      <c r="CH493" s="95"/>
      <c r="CI493" s="20"/>
      <c r="CJ493" s="22"/>
      <c r="CK493" s="20"/>
      <c r="CL493" s="22"/>
      <c r="CM493" s="20"/>
      <c r="CN493" s="22"/>
      <c r="CO493" s="20"/>
      <c r="CP493" s="22"/>
      <c r="CQ493" s="20"/>
      <c r="CR493" s="22"/>
      <c r="CS493" s="20"/>
      <c r="CT493" s="22"/>
      <c r="CU493" s="20"/>
      <c r="CV493" s="22"/>
      <c r="CW493" s="20"/>
      <c r="CX493" s="22"/>
      <c r="CY493" s="20"/>
      <c r="CZ493" s="22"/>
      <c r="DA493" s="20"/>
      <c r="DB493" s="22"/>
      <c r="DC493" s="20"/>
      <c r="DD493" s="22"/>
      <c r="DE493" s="20"/>
      <c r="DF493" s="22"/>
      <c r="DG493" s="20"/>
      <c r="DH493" s="22"/>
      <c r="DI493" s="20"/>
      <c r="DJ493" s="22"/>
      <c r="DK493" s="20"/>
      <c r="DL493" s="22"/>
      <c r="DM493" s="20"/>
      <c r="DN493" s="22"/>
      <c r="DO493" s="20"/>
      <c r="DP493" s="22"/>
      <c r="DQ493" s="20"/>
      <c r="DR493" s="22"/>
      <c r="DS493" s="20"/>
      <c r="DT493" s="22"/>
      <c r="DU493" s="20"/>
      <c r="DV493" s="22"/>
      <c r="DW493" s="20"/>
      <c r="DX493" s="22"/>
      <c r="DY493" s="20"/>
      <c r="DZ493" s="22"/>
      <c r="EA493" s="23">
        <f t="shared" si="113"/>
        <v>0</v>
      </c>
      <c r="EB493" s="21">
        <f t="shared" si="109"/>
        <v>0</v>
      </c>
      <c r="EC493" s="193" t="e">
        <f t="shared" si="110"/>
        <v>#REF!</v>
      </c>
      <c r="ED493" s="193">
        <f t="shared" si="111"/>
        <v>0</v>
      </c>
      <c r="EE493" s="194">
        <f t="shared" si="114"/>
        <v>2</v>
      </c>
      <c r="EG493" s="13" t="s">
        <v>1280</v>
      </c>
      <c r="EH493" s="13" t="s">
        <v>1281</v>
      </c>
      <c r="EI493" s="13" t="s">
        <v>389</v>
      </c>
      <c r="EJ493" s="13">
        <v>2</v>
      </c>
      <c r="EK493" s="13">
        <v>823708.71</v>
      </c>
    </row>
    <row r="494" spans="1:141">
      <c r="A494" s="196" t="str">
        <f t="shared" si="121"/>
        <v>22.2</v>
      </c>
      <c r="B494" s="253" t="str">
        <f t="shared" si="121"/>
        <v>CCTV</v>
      </c>
      <c r="C494" s="196">
        <f t="shared" si="121"/>
        <v>0</v>
      </c>
      <c r="D494" s="196">
        <f t="shared" si="121"/>
        <v>0</v>
      </c>
      <c r="E494" s="196">
        <f t="shared" si="121"/>
        <v>0</v>
      </c>
      <c r="F494" s="197">
        <f t="shared" si="112"/>
        <v>0</v>
      </c>
      <c r="G494" s="20"/>
      <c r="H494" s="21">
        <f t="shared" si="115"/>
        <v>0</v>
      </c>
      <c r="I494" s="20"/>
      <c r="J494" s="21">
        <f t="shared" si="116"/>
        <v>0</v>
      </c>
      <c r="K494" s="20"/>
      <c r="L494" s="21">
        <f t="shared" si="117"/>
        <v>0</v>
      </c>
      <c r="M494" s="20"/>
      <c r="N494" s="33">
        <f t="shared" si="120"/>
        <v>0</v>
      </c>
      <c r="O494" s="20"/>
      <c r="P494" s="22"/>
      <c r="Q494" s="20"/>
      <c r="R494" s="22"/>
      <c r="S494" s="20"/>
      <c r="T494" s="22"/>
      <c r="U494" s="20"/>
      <c r="V494" s="22"/>
      <c r="W494" s="20"/>
      <c r="X494" s="22"/>
      <c r="Y494" s="20"/>
      <c r="Z494" s="22"/>
      <c r="AA494" s="20"/>
      <c r="AB494" s="22"/>
      <c r="AC494" s="20"/>
      <c r="AD494" s="22"/>
      <c r="AE494" s="20"/>
      <c r="AF494" s="22"/>
      <c r="AG494" s="20"/>
      <c r="AH494" s="22"/>
      <c r="AI494" s="20"/>
      <c r="AJ494" s="22"/>
      <c r="AK494" s="20"/>
      <c r="AL494" s="22"/>
      <c r="AM494" s="20"/>
      <c r="AN494" s="22"/>
      <c r="AO494" s="20"/>
      <c r="AP494" s="22"/>
      <c r="AQ494" s="20"/>
      <c r="AR494" s="22"/>
      <c r="AS494" s="20"/>
      <c r="AT494" s="22"/>
      <c r="AU494" s="20"/>
      <c r="AV494" s="22"/>
      <c r="AW494" s="20"/>
      <c r="AX494" s="22"/>
      <c r="AY494" s="20"/>
      <c r="AZ494" s="22"/>
      <c r="BA494" s="20"/>
      <c r="BB494" s="22"/>
      <c r="BC494" s="20"/>
      <c r="BD494" s="22"/>
      <c r="BE494" s="20"/>
      <c r="BF494" s="22"/>
      <c r="BG494" s="83"/>
      <c r="BH494" s="84"/>
      <c r="BI494" s="20"/>
      <c r="BJ494" s="95"/>
      <c r="BK494" s="20">
        <v>0</v>
      </c>
      <c r="BL494" s="21">
        <f t="shared" si="118"/>
        <v>0</v>
      </c>
      <c r="BM494" s="20"/>
      <c r="BN494" s="95">
        <f t="shared" si="108"/>
        <v>0</v>
      </c>
      <c r="BO494" s="20"/>
      <c r="BP494" s="21">
        <f t="shared" si="119"/>
        <v>0</v>
      </c>
      <c r="BQ494" s="20"/>
      <c r="BR494" s="22"/>
      <c r="BS494" s="20"/>
      <c r="BT494" s="22"/>
      <c r="BU494" s="20"/>
      <c r="BV494" s="22"/>
      <c r="BW494" s="20"/>
      <c r="BX494" s="22"/>
      <c r="BY494" s="20"/>
      <c r="BZ494" s="172"/>
      <c r="CA494" s="20"/>
      <c r="CB494" s="164"/>
      <c r="CC494" s="20"/>
      <c r="CD494" s="178"/>
      <c r="CE494" s="20"/>
      <c r="CF494" s="95"/>
      <c r="CG494" s="20"/>
      <c r="CH494" s="95"/>
      <c r="CI494" s="20"/>
      <c r="CJ494" s="22"/>
      <c r="CK494" s="20"/>
      <c r="CL494" s="22"/>
      <c r="CM494" s="20"/>
      <c r="CN494" s="22"/>
      <c r="CO494" s="20"/>
      <c r="CP494" s="22"/>
      <c r="CQ494" s="20"/>
      <c r="CR494" s="22"/>
      <c r="CS494" s="20"/>
      <c r="CT494" s="22"/>
      <c r="CU494" s="20"/>
      <c r="CV494" s="22"/>
      <c r="CW494" s="20"/>
      <c r="CX494" s="22"/>
      <c r="CY494" s="20"/>
      <c r="CZ494" s="22"/>
      <c r="DA494" s="20"/>
      <c r="DB494" s="22"/>
      <c r="DC494" s="20"/>
      <c r="DD494" s="22"/>
      <c r="DE494" s="20"/>
      <c r="DF494" s="22"/>
      <c r="DG494" s="20"/>
      <c r="DH494" s="22"/>
      <c r="DI494" s="20"/>
      <c r="DJ494" s="22"/>
      <c r="DK494" s="20"/>
      <c r="DL494" s="22"/>
      <c r="DM494" s="20"/>
      <c r="DN494" s="22"/>
      <c r="DO494" s="20"/>
      <c r="DP494" s="22"/>
      <c r="DQ494" s="20"/>
      <c r="DR494" s="22"/>
      <c r="DS494" s="20"/>
      <c r="DT494" s="22"/>
      <c r="DU494" s="20"/>
      <c r="DV494" s="22"/>
      <c r="DW494" s="20"/>
      <c r="DX494" s="22"/>
      <c r="DY494" s="20"/>
      <c r="DZ494" s="22"/>
      <c r="EA494" s="23">
        <f t="shared" si="113"/>
        <v>0</v>
      </c>
      <c r="EB494" s="21">
        <f t="shared" si="109"/>
        <v>0</v>
      </c>
      <c r="EC494" s="193" t="e">
        <f t="shared" si="110"/>
        <v>#REF!</v>
      </c>
      <c r="ED494" s="193">
        <f t="shared" si="111"/>
        <v>0</v>
      </c>
      <c r="EE494" s="194">
        <f t="shared" si="114"/>
        <v>0</v>
      </c>
      <c r="EG494" s="13" t="s">
        <v>102</v>
      </c>
      <c r="EH494" s="13" t="s">
        <v>1282</v>
      </c>
    </row>
    <row r="495" spans="1:141" ht="15" customHeight="1">
      <c r="A495" s="196" t="str">
        <f t="shared" si="121"/>
        <v>22.2.1</v>
      </c>
      <c r="B495" s="253" t="str">
        <f t="shared" si="121"/>
        <v>INYECTOR DE VOLTAJE 12-24VDC</v>
      </c>
      <c r="C495" s="196" t="str">
        <f t="shared" si="121"/>
        <v>UN</v>
      </c>
      <c r="D495" s="196">
        <f t="shared" si="121"/>
        <v>16</v>
      </c>
      <c r="E495" s="196">
        <f t="shared" si="121"/>
        <v>331528.23</v>
      </c>
      <c r="F495" s="197">
        <f t="shared" si="112"/>
        <v>5304451.68</v>
      </c>
      <c r="G495" s="20"/>
      <c r="H495" s="21">
        <f t="shared" si="115"/>
        <v>0</v>
      </c>
      <c r="I495" s="20"/>
      <c r="J495" s="21">
        <f t="shared" si="116"/>
        <v>0</v>
      </c>
      <c r="K495" s="20"/>
      <c r="L495" s="21">
        <f t="shared" si="117"/>
        <v>0</v>
      </c>
      <c r="M495" s="20"/>
      <c r="N495" s="33">
        <f t="shared" si="120"/>
        <v>0</v>
      </c>
      <c r="O495" s="20"/>
      <c r="P495" s="22"/>
      <c r="Q495" s="20"/>
      <c r="R495" s="22"/>
      <c r="S495" s="20"/>
      <c r="T495" s="22"/>
      <c r="U495" s="20"/>
      <c r="V495" s="22"/>
      <c r="W495" s="20"/>
      <c r="X495" s="22"/>
      <c r="Y495" s="20"/>
      <c r="Z495" s="22"/>
      <c r="AA495" s="20"/>
      <c r="AB495" s="22"/>
      <c r="AC495" s="20"/>
      <c r="AD495" s="22"/>
      <c r="AE495" s="20"/>
      <c r="AF495" s="22"/>
      <c r="AG495" s="20"/>
      <c r="AH495" s="22"/>
      <c r="AI495" s="20"/>
      <c r="AJ495" s="22"/>
      <c r="AK495" s="20"/>
      <c r="AL495" s="22"/>
      <c r="AM495" s="20"/>
      <c r="AN495" s="22"/>
      <c r="AO495" s="20"/>
      <c r="AP495" s="22"/>
      <c r="AQ495" s="20"/>
      <c r="AR495" s="22"/>
      <c r="AS495" s="20"/>
      <c r="AT495" s="22"/>
      <c r="AU495" s="20"/>
      <c r="AV495" s="22"/>
      <c r="AW495" s="20"/>
      <c r="AX495" s="22"/>
      <c r="AY495" s="20"/>
      <c r="AZ495" s="22"/>
      <c r="BA495" s="20"/>
      <c r="BB495" s="22"/>
      <c r="BC495" s="20"/>
      <c r="BD495" s="22"/>
      <c r="BE495" s="20"/>
      <c r="BF495" s="22"/>
      <c r="BG495" s="83"/>
      <c r="BH495" s="84"/>
      <c r="BI495" s="20"/>
      <c r="BJ495" s="95"/>
      <c r="BK495" s="20">
        <v>0</v>
      </c>
      <c r="BL495" s="21">
        <f t="shared" si="118"/>
        <v>0</v>
      </c>
      <c r="BM495" s="20"/>
      <c r="BN495" s="95">
        <f t="shared" si="108"/>
        <v>0</v>
      </c>
      <c r="BO495" s="20"/>
      <c r="BP495" s="21">
        <f t="shared" si="119"/>
        <v>0</v>
      </c>
      <c r="BQ495" s="20"/>
      <c r="BR495" s="22"/>
      <c r="BS495" s="20"/>
      <c r="BT495" s="22"/>
      <c r="BU495" s="20"/>
      <c r="BV495" s="22"/>
      <c r="BW495" s="20"/>
      <c r="BX495" s="22"/>
      <c r="BY495" s="20"/>
      <c r="BZ495" s="172"/>
      <c r="CA495" s="20"/>
      <c r="CB495" s="164"/>
      <c r="CC495" s="20"/>
      <c r="CD495" s="178"/>
      <c r="CE495" s="20"/>
      <c r="CF495" s="95"/>
      <c r="CG495" s="20"/>
      <c r="CH495" s="95"/>
      <c r="CI495" s="20"/>
      <c r="CJ495" s="22"/>
      <c r="CK495" s="20"/>
      <c r="CL495" s="22"/>
      <c r="CM495" s="20"/>
      <c r="CN495" s="22"/>
      <c r="CO495" s="20"/>
      <c r="CP495" s="22"/>
      <c r="CQ495" s="20"/>
      <c r="CR495" s="22"/>
      <c r="CS495" s="20"/>
      <c r="CT495" s="22"/>
      <c r="CU495" s="20"/>
      <c r="CV495" s="22"/>
      <c r="CW495" s="20"/>
      <c r="CX495" s="22"/>
      <c r="CY495" s="20"/>
      <c r="CZ495" s="22"/>
      <c r="DA495" s="20"/>
      <c r="DB495" s="22"/>
      <c r="DC495" s="20"/>
      <c r="DD495" s="22"/>
      <c r="DE495" s="20"/>
      <c r="DF495" s="22"/>
      <c r="DG495" s="20"/>
      <c r="DH495" s="22"/>
      <c r="DI495" s="20"/>
      <c r="DJ495" s="22"/>
      <c r="DK495" s="20"/>
      <c r="DL495" s="22"/>
      <c r="DM495" s="20"/>
      <c r="DN495" s="22"/>
      <c r="DO495" s="20"/>
      <c r="DP495" s="22"/>
      <c r="DQ495" s="20"/>
      <c r="DR495" s="22"/>
      <c r="DS495" s="20"/>
      <c r="DT495" s="22"/>
      <c r="DU495" s="20"/>
      <c r="DV495" s="22"/>
      <c r="DW495" s="20"/>
      <c r="DX495" s="22"/>
      <c r="DY495" s="20"/>
      <c r="DZ495" s="22"/>
      <c r="EA495" s="23">
        <f t="shared" si="113"/>
        <v>0</v>
      </c>
      <c r="EB495" s="21">
        <f t="shared" si="109"/>
        <v>0</v>
      </c>
      <c r="EC495" s="193" t="e">
        <f t="shared" si="110"/>
        <v>#REF!</v>
      </c>
      <c r="ED495" s="193">
        <f t="shared" si="111"/>
        <v>0</v>
      </c>
      <c r="EE495" s="194">
        <f t="shared" si="114"/>
        <v>16</v>
      </c>
      <c r="EG495" s="13" t="s">
        <v>1283</v>
      </c>
      <c r="EH495" s="13" t="s">
        <v>1284</v>
      </c>
      <c r="EI495" s="13" t="s">
        <v>389</v>
      </c>
      <c r="EJ495" s="13">
        <v>16</v>
      </c>
      <c r="EK495" s="13">
        <v>331528.23</v>
      </c>
    </row>
    <row r="496" spans="1:141" ht="15" customHeight="1">
      <c r="A496" s="196" t="str">
        <f t="shared" si="121"/>
        <v>22.2.2</v>
      </c>
      <c r="B496" s="253" t="str">
        <f t="shared" si="121"/>
        <v>CAMARA INTERNA HD 720p60 CON LENTE VARIABLE ENTRE  12 mm  + DOMO</v>
      </c>
      <c r="C496" s="196" t="str">
        <f t="shared" si="121"/>
        <v>UN</v>
      </c>
      <c r="D496" s="196">
        <f t="shared" si="121"/>
        <v>5</v>
      </c>
      <c r="E496" s="196">
        <f t="shared" si="121"/>
        <v>5851852.3799999999</v>
      </c>
      <c r="F496" s="197">
        <f t="shared" si="112"/>
        <v>29259261.899999999</v>
      </c>
      <c r="G496" s="20"/>
      <c r="H496" s="21">
        <f t="shared" si="115"/>
        <v>0</v>
      </c>
      <c r="I496" s="20"/>
      <c r="J496" s="21">
        <f t="shared" si="116"/>
        <v>0</v>
      </c>
      <c r="K496" s="20"/>
      <c r="L496" s="21">
        <f t="shared" si="117"/>
        <v>0</v>
      </c>
      <c r="M496" s="20"/>
      <c r="N496" s="33">
        <f t="shared" si="120"/>
        <v>0</v>
      </c>
      <c r="O496" s="20"/>
      <c r="P496" s="22"/>
      <c r="Q496" s="20"/>
      <c r="R496" s="22"/>
      <c r="S496" s="20"/>
      <c r="T496" s="22"/>
      <c r="U496" s="20"/>
      <c r="V496" s="22"/>
      <c r="W496" s="20"/>
      <c r="X496" s="22"/>
      <c r="Y496" s="20"/>
      <c r="Z496" s="22"/>
      <c r="AA496" s="20"/>
      <c r="AB496" s="22"/>
      <c r="AC496" s="20"/>
      <c r="AD496" s="22"/>
      <c r="AE496" s="20"/>
      <c r="AF496" s="22"/>
      <c r="AG496" s="20"/>
      <c r="AH496" s="22"/>
      <c r="AI496" s="20"/>
      <c r="AJ496" s="22"/>
      <c r="AK496" s="20"/>
      <c r="AL496" s="22"/>
      <c r="AM496" s="20"/>
      <c r="AN496" s="22"/>
      <c r="AO496" s="20"/>
      <c r="AP496" s="22"/>
      <c r="AQ496" s="20"/>
      <c r="AR496" s="22"/>
      <c r="AS496" s="20"/>
      <c r="AT496" s="22"/>
      <c r="AU496" s="20"/>
      <c r="AV496" s="22"/>
      <c r="AW496" s="20"/>
      <c r="AX496" s="22"/>
      <c r="AY496" s="20"/>
      <c r="AZ496" s="22"/>
      <c r="BA496" s="20"/>
      <c r="BB496" s="22"/>
      <c r="BC496" s="20"/>
      <c r="BD496" s="22"/>
      <c r="BE496" s="20"/>
      <c r="BF496" s="22"/>
      <c r="BG496" s="83"/>
      <c r="BH496" s="84"/>
      <c r="BI496" s="20"/>
      <c r="BJ496" s="95"/>
      <c r="BK496" s="20">
        <v>0</v>
      </c>
      <c r="BL496" s="21">
        <f t="shared" si="118"/>
        <v>0</v>
      </c>
      <c r="BM496" s="20"/>
      <c r="BN496" s="95">
        <f t="shared" si="108"/>
        <v>0</v>
      </c>
      <c r="BO496" s="20"/>
      <c r="BP496" s="21">
        <f t="shared" si="119"/>
        <v>0</v>
      </c>
      <c r="BQ496" s="20"/>
      <c r="BR496" s="22"/>
      <c r="BS496" s="20"/>
      <c r="BT496" s="22"/>
      <c r="BU496" s="20"/>
      <c r="BV496" s="22"/>
      <c r="BW496" s="20"/>
      <c r="BX496" s="22"/>
      <c r="BY496" s="20"/>
      <c r="BZ496" s="172"/>
      <c r="CA496" s="20"/>
      <c r="CB496" s="164"/>
      <c r="CC496" s="20"/>
      <c r="CD496" s="178"/>
      <c r="CE496" s="20"/>
      <c r="CF496" s="95"/>
      <c r="CG496" s="20"/>
      <c r="CH496" s="95"/>
      <c r="CI496" s="20"/>
      <c r="CJ496" s="22"/>
      <c r="CK496" s="20"/>
      <c r="CL496" s="22"/>
      <c r="CM496" s="20"/>
      <c r="CN496" s="22"/>
      <c r="CO496" s="20"/>
      <c r="CP496" s="22"/>
      <c r="CQ496" s="20"/>
      <c r="CR496" s="22"/>
      <c r="CS496" s="20"/>
      <c r="CT496" s="22"/>
      <c r="CU496" s="20"/>
      <c r="CV496" s="22"/>
      <c r="CW496" s="20"/>
      <c r="CX496" s="22"/>
      <c r="CY496" s="20"/>
      <c r="CZ496" s="22"/>
      <c r="DA496" s="20"/>
      <c r="DB496" s="22"/>
      <c r="DC496" s="20"/>
      <c r="DD496" s="22"/>
      <c r="DE496" s="20"/>
      <c r="DF496" s="22"/>
      <c r="DG496" s="20"/>
      <c r="DH496" s="22"/>
      <c r="DI496" s="20"/>
      <c r="DJ496" s="22"/>
      <c r="DK496" s="20"/>
      <c r="DL496" s="22"/>
      <c r="DM496" s="20"/>
      <c r="DN496" s="22"/>
      <c r="DO496" s="20"/>
      <c r="DP496" s="22"/>
      <c r="DQ496" s="20"/>
      <c r="DR496" s="22"/>
      <c r="DS496" s="20"/>
      <c r="DT496" s="22"/>
      <c r="DU496" s="20"/>
      <c r="DV496" s="22"/>
      <c r="DW496" s="20"/>
      <c r="DX496" s="22"/>
      <c r="DY496" s="20"/>
      <c r="DZ496" s="22"/>
      <c r="EA496" s="23">
        <f t="shared" si="113"/>
        <v>0</v>
      </c>
      <c r="EB496" s="21">
        <f t="shared" si="109"/>
        <v>0</v>
      </c>
      <c r="EC496" s="193" t="e">
        <f t="shared" si="110"/>
        <v>#REF!</v>
      </c>
      <c r="ED496" s="193">
        <f t="shared" si="111"/>
        <v>0</v>
      </c>
      <c r="EE496" s="194">
        <f t="shared" si="114"/>
        <v>5</v>
      </c>
      <c r="EG496" s="13" t="s">
        <v>1285</v>
      </c>
      <c r="EH496" s="13" t="s">
        <v>1286</v>
      </c>
      <c r="EI496" s="13" t="s">
        <v>389</v>
      </c>
      <c r="EJ496" s="13">
        <v>5</v>
      </c>
      <c r="EK496" s="13">
        <v>5851852.3799999999</v>
      </c>
    </row>
    <row r="497" spans="1:141" ht="15" customHeight="1">
      <c r="A497" s="196" t="str">
        <f t="shared" si="121"/>
        <v>22.2.3</v>
      </c>
      <c r="B497" s="253" t="str">
        <f t="shared" si="121"/>
        <v>CAMARA PTZ EXTERIOR CON LENTE DE 35 mm + ZOOM X 10, HASTA DE 4 MEGA PIXEL</v>
      </c>
      <c r="C497" s="196" t="str">
        <f t="shared" si="121"/>
        <v>UN</v>
      </c>
      <c r="D497" s="196">
        <f t="shared" si="121"/>
        <v>2</v>
      </c>
      <c r="E497" s="196">
        <f t="shared" si="121"/>
        <v>7457501.7000000002</v>
      </c>
      <c r="F497" s="197">
        <f t="shared" si="112"/>
        <v>14915003.4</v>
      </c>
      <c r="G497" s="20"/>
      <c r="H497" s="21">
        <f t="shared" si="115"/>
        <v>0</v>
      </c>
      <c r="I497" s="20"/>
      <c r="J497" s="21">
        <f t="shared" si="116"/>
        <v>0</v>
      </c>
      <c r="K497" s="20"/>
      <c r="L497" s="21">
        <f t="shared" si="117"/>
        <v>0</v>
      </c>
      <c r="M497" s="20"/>
      <c r="N497" s="33">
        <f t="shared" si="120"/>
        <v>0</v>
      </c>
      <c r="O497" s="20"/>
      <c r="P497" s="22"/>
      <c r="Q497" s="20"/>
      <c r="R497" s="22"/>
      <c r="S497" s="20"/>
      <c r="T497" s="22"/>
      <c r="U497" s="20"/>
      <c r="V497" s="22"/>
      <c r="W497" s="20"/>
      <c r="X497" s="22"/>
      <c r="Y497" s="20"/>
      <c r="Z497" s="22"/>
      <c r="AA497" s="20"/>
      <c r="AB497" s="22"/>
      <c r="AC497" s="20"/>
      <c r="AD497" s="22"/>
      <c r="AE497" s="20"/>
      <c r="AF497" s="22"/>
      <c r="AG497" s="20"/>
      <c r="AH497" s="22"/>
      <c r="AI497" s="20"/>
      <c r="AJ497" s="22"/>
      <c r="AK497" s="20"/>
      <c r="AL497" s="22"/>
      <c r="AM497" s="20"/>
      <c r="AN497" s="22"/>
      <c r="AO497" s="20"/>
      <c r="AP497" s="22"/>
      <c r="AQ497" s="20"/>
      <c r="AR497" s="22"/>
      <c r="AS497" s="20"/>
      <c r="AT497" s="22"/>
      <c r="AU497" s="20"/>
      <c r="AV497" s="22"/>
      <c r="AW497" s="20"/>
      <c r="AX497" s="22"/>
      <c r="AY497" s="20"/>
      <c r="AZ497" s="22"/>
      <c r="BA497" s="20"/>
      <c r="BB497" s="22"/>
      <c r="BC497" s="20"/>
      <c r="BD497" s="22"/>
      <c r="BE497" s="20"/>
      <c r="BF497" s="22"/>
      <c r="BG497" s="83"/>
      <c r="BH497" s="84"/>
      <c r="BI497" s="20"/>
      <c r="BJ497" s="95"/>
      <c r="BK497" s="20">
        <v>0</v>
      </c>
      <c r="BL497" s="21">
        <f t="shared" si="118"/>
        <v>0</v>
      </c>
      <c r="BM497" s="20"/>
      <c r="BN497" s="95">
        <f t="shared" si="108"/>
        <v>0</v>
      </c>
      <c r="BO497" s="20"/>
      <c r="BP497" s="21">
        <f t="shared" si="119"/>
        <v>0</v>
      </c>
      <c r="BQ497" s="20"/>
      <c r="BR497" s="22"/>
      <c r="BS497" s="20"/>
      <c r="BT497" s="22"/>
      <c r="BU497" s="20"/>
      <c r="BV497" s="22"/>
      <c r="BW497" s="20"/>
      <c r="BX497" s="22"/>
      <c r="BY497" s="20"/>
      <c r="BZ497" s="172"/>
      <c r="CA497" s="20"/>
      <c r="CB497" s="164"/>
      <c r="CC497" s="20"/>
      <c r="CD497" s="178"/>
      <c r="CE497" s="20"/>
      <c r="CF497" s="95"/>
      <c r="CG497" s="20"/>
      <c r="CH497" s="95"/>
      <c r="CI497" s="20"/>
      <c r="CJ497" s="22"/>
      <c r="CK497" s="20"/>
      <c r="CL497" s="22"/>
      <c r="CM497" s="20"/>
      <c r="CN497" s="22"/>
      <c r="CO497" s="20"/>
      <c r="CP497" s="22"/>
      <c r="CQ497" s="20"/>
      <c r="CR497" s="22"/>
      <c r="CS497" s="20"/>
      <c r="CT497" s="22"/>
      <c r="CU497" s="20"/>
      <c r="CV497" s="22"/>
      <c r="CW497" s="20"/>
      <c r="CX497" s="22"/>
      <c r="CY497" s="20"/>
      <c r="CZ497" s="22"/>
      <c r="DA497" s="20"/>
      <c r="DB497" s="22"/>
      <c r="DC497" s="20"/>
      <c r="DD497" s="22"/>
      <c r="DE497" s="20"/>
      <c r="DF497" s="22"/>
      <c r="DG497" s="20"/>
      <c r="DH497" s="22"/>
      <c r="DI497" s="20"/>
      <c r="DJ497" s="22"/>
      <c r="DK497" s="20"/>
      <c r="DL497" s="22"/>
      <c r="DM497" s="20"/>
      <c r="DN497" s="22"/>
      <c r="DO497" s="20"/>
      <c r="DP497" s="22"/>
      <c r="DQ497" s="20"/>
      <c r="DR497" s="22"/>
      <c r="DS497" s="20"/>
      <c r="DT497" s="22"/>
      <c r="DU497" s="20"/>
      <c r="DV497" s="22"/>
      <c r="DW497" s="20"/>
      <c r="DX497" s="22"/>
      <c r="DY497" s="20"/>
      <c r="DZ497" s="22"/>
      <c r="EA497" s="23">
        <f t="shared" si="113"/>
        <v>0</v>
      </c>
      <c r="EB497" s="21">
        <f t="shared" si="109"/>
        <v>0</v>
      </c>
      <c r="EC497" s="193" t="e">
        <f t="shared" si="110"/>
        <v>#REF!</v>
      </c>
      <c r="ED497" s="193">
        <f t="shared" si="111"/>
        <v>0</v>
      </c>
      <c r="EE497" s="194">
        <f t="shared" si="114"/>
        <v>2</v>
      </c>
      <c r="EG497" s="13" t="s">
        <v>1287</v>
      </c>
      <c r="EH497" s="13" t="s">
        <v>1288</v>
      </c>
      <c r="EI497" s="13" t="s">
        <v>389</v>
      </c>
      <c r="EJ497" s="13">
        <v>2</v>
      </c>
      <c r="EK497" s="13">
        <v>7457501.7000000002</v>
      </c>
    </row>
    <row r="498" spans="1:141" ht="15" customHeight="1">
      <c r="A498" s="196" t="str">
        <f t="shared" si="121"/>
        <v>22.2.4</v>
      </c>
      <c r="B498" s="253" t="str">
        <f t="shared" si="121"/>
        <v>VIDEO GRABADORA DIGITAL NVR VIDEOGRABADORA DE RED NVR, PARA GRABACIÓN DE CÁMARAS IP. CAPACIDAD DE GRABACIÓN, REPRODUCCIÓN Y VISUALIZACIÓN EN TIEMPO REAL SIMULTÁNEAS. CAPACIDAD DE 9TB 16CH</v>
      </c>
      <c r="C498" s="196" t="str">
        <f t="shared" si="121"/>
        <v>UN</v>
      </c>
      <c r="D498" s="196">
        <f t="shared" si="121"/>
        <v>2</v>
      </c>
      <c r="E498" s="196">
        <f t="shared" si="121"/>
        <v>40913845.829999998</v>
      </c>
      <c r="F498" s="197">
        <f t="shared" si="112"/>
        <v>81827691.659999996</v>
      </c>
      <c r="G498" s="20"/>
      <c r="H498" s="21">
        <f t="shared" si="115"/>
        <v>0</v>
      </c>
      <c r="I498" s="20"/>
      <c r="J498" s="21">
        <f t="shared" si="116"/>
        <v>0</v>
      </c>
      <c r="K498" s="20"/>
      <c r="L498" s="21">
        <f t="shared" si="117"/>
        <v>0</v>
      </c>
      <c r="M498" s="20"/>
      <c r="N498" s="33">
        <f t="shared" si="120"/>
        <v>0</v>
      </c>
      <c r="O498" s="20"/>
      <c r="P498" s="22"/>
      <c r="Q498" s="20"/>
      <c r="R498" s="22"/>
      <c r="S498" s="20"/>
      <c r="T498" s="22"/>
      <c r="U498" s="20"/>
      <c r="V498" s="22"/>
      <c r="W498" s="20"/>
      <c r="X498" s="22"/>
      <c r="Y498" s="20"/>
      <c r="Z498" s="22"/>
      <c r="AA498" s="20"/>
      <c r="AB498" s="22"/>
      <c r="AC498" s="20"/>
      <c r="AD498" s="22"/>
      <c r="AE498" s="20"/>
      <c r="AF498" s="22"/>
      <c r="AG498" s="20"/>
      <c r="AH498" s="22"/>
      <c r="AI498" s="20"/>
      <c r="AJ498" s="22"/>
      <c r="AK498" s="20"/>
      <c r="AL498" s="22"/>
      <c r="AM498" s="20"/>
      <c r="AN498" s="22"/>
      <c r="AO498" s="20"/>
      <c r="AP498" s="22"/>
      <c r="AQ498" s="20"/>
      <c r="AR498" s="22"/>
      <c r="AS498" s="20"/>
      <c r="AT498" s="22"/>
      <c r="AU498" s="20"/>
      <c r="AV498" s="22"/>
      <c r="AW498" s="20"/>
      <c r="AX498" s="22"/>
      <c r="AY498" s="20"/>
      <c r="AZ498" s="22"/>
      <c r="BA498" s="20"/>
      <c r="BB498" s="22"/>
      <c r="BC498" s="20"/>
      <c r="BD498" s="22"/>
      <c r="BE498" s="20"/>
      <c r="BF498" s="22"/>
      <c r="BG498" s="83"/>
      <c r="BH498" s="84"/>
      <c r="BI498" s="20"/>
      <c r="BJ498" s="95"/>
      <c r="BK498" s="20">
        <v>0</v>
      </c>
      <c r="BL498" s="21">
        <f t="shared" si="118"/>
        <v>0</v>
      </c>
      <c r="BM498" s="20"/>
      <c r="BN498" s="95">
        <f t="shared" si="108"/>
        <v>0</v>
      </c>
      <c r="BO498" s="20"/>
      <c r="BP498" s="21">
        <f t="shared" si="119"/>
        <v>0</v>
      </c>
      <c r="BQ498" s="20"/>
      <c r="BR498" s="22"/>
      <c r="BS498" s="20"/>
      <c r="BT498" s="22"/>
      <c r="BU498" s="20"/>
      <c r="BV498" s="22"/>
      <c r="BW498" s="20"/>
      <c r="BX498" s="22"/>
      <c r="BY498" s="20"/>
      <c r="BZ498" s="172"/>
      <c r="CA498" s="20"/>
      <c r="CB498" s="164"/>
      <c r="CC498" s="20"/>
      <c r="CD498" s="178"/>
      <c r="CE498" s="20"/>
      <c r="CF498" s="95"/>
      <c r="CG498" s="20"/>
      <c r="CH498" s="95"/>
      <c r="CI498" s="20"/>
      <c r="CJ498" s="22"/>
      <c r="CK498" s="20"/>
      <c r="CL498" s="22"/>
      <c r="CM498" s="20"/>
      <c r="CN498" s="22"/>
      <c r="CO498" s="20"/>
      <c r="CP498" s="22"/>
      <c r="CQ498" s="20"/>
      <c r="CR498" s="22"/>
      <c r="CS498" s="20"/>
      <c r="CT498" s="22"/>
      <c r="CU498" s="20"/>
      <c r="CV498" s="22"/>
      <c r="CW498" s="20"/>
      <c r="CX498" s="22"/>
      <c r="CY498" s="20"/>
      <c r="CZ498" s="22"/>
      <c r="DA498" s="20"/>
      <c r="DB498" s="22"/>
      <c r="DC498" s="20"/>
      <c r="DD498" s="22"/>
      <c r="DE498" s="20"/>
      <c r="DF498" s="22"/>
      <c r="DG498" s="20"/>
      <c r="DH498" s="22"/>
      <c r="DI498" s="20"/>
      <c r="DJ498" s="22"/>
      <c r="DK498" s="20"/>
      <c r="DL498" s="22"/>
      <c r="DM498" s="20"/>
      <c r="DN498" s="22"/>
      <c r="DO498" s="20"/>
      <c r="DP498" s="22"/>
      <c r="DQ498" s="20"/>
      <c r="DR498" s="22"/>
      <c r="DS498" s="20"/>
      <c r="DT498" s="22"/>
      <c r="DU498" s="20"/>
      <c r="DV498" s="22"/>
      <c r="DW498" s="20"/>
      <c r="DX498" s="22"/>
      <c r="DY498" s="20"/>
      <c r="DZ498" s="22"/>
      <c r="EA498" s="23">
        <f t="shared" si="113"/>
        <v>0</v>
      </c>
      <c r="EB498" s="21">
        <f t="shared" si="109"/>
        <v>0</v>
      </c>
      <c r="EC498" s="193" t="e">
        <f t="shared" si="110"/>
        <v>#REF!</v>
      </c>
      <c r="ED498" s="193">
        <f t="shared" si="111"/>
        <v>0</v>
      </c>
      <c r="EE498" s="194">
        <f t="shared" si="114"/>
        <v>2</v>
      </c>
      <c r="EG498" s="13" t="s">
        <v>1289</v>
      </c>
      <c r="EH498" s="13" t="s">
        <v>1290</v>
      </c>
      <c r="EI498" s="13" t="s">
        <v>389</v>
      </c>
      <c r="EJ498" s="13">
        <v>2</v>
      </c>
      <c r="EK498" s="13">
        <v>40913845.829999998</v>
      </c>
    </row>
    <row r="499" spans="1:141" ht="15" customHeight="1">
      <c r="A499" s="196" t="str">
        <f t="shared" si="121"/>
        <v>22.2.5</v>
      </c>
      <c r="B499" s="253" t="str">
        <f t="shared" si="121"/>
        <v>INYECTOR DE VOLTAJE 12-24VDC</v>
      </c>
      <c r="C499" s="196" t="str">
        <f t="shared" si="121"/>
        <v>UN</v>
      </c>
      <c r="D499" s="196">
        <f t="shared" si="121"/>
        <v>47</v>
      </c>
      <c r="E499" s="196">
        <f t="shared" si="121"/>
        <v>331528.23</v>
      </c>
      <c r="F499" s="197">
        <f t="shared" si="112"/>
        <v>15581826.809999999</v>
      </c>
      <c r="G499" s="20"/>
      <c r="H499" s="21">
        <f t="shared" si="115"/>
        <v>0</v>
      </c>
      <c r="I499" s="20"/>
      <c r="J499" s="21">
        <f t="shared" si="116"/>
        <v>0</v>
      </c>
      <c r="K499" s="20"/>
      <c r="L499" s="21">
        <f t="shared" si="117"/>
        <v>0</v>
      </c>
      <c r="M499" s="20"/>
      <c r="N499" s="33">
        <f t="shared" si="120"/>
        <v>0</v>
      </c>
      <c r="O499" s="20"/>
      <c r="P499" s="22"/>
      <c r="Q499" s="20"/>
      <c r="R499" s="22"/>
      <c r="S499" s="20"/>
      <c r="T499" s="22"/>
      <c r="U499" s="20"/>
      <c r="V499" s="22"/>
      <c r="W499" s="20"/>
      <c r="X499" s="22"/>
      <c r="Y499" s="20"/>
      <c r="Z499" s="22"/>
      <c r="AA499" s="20"/>
      <c r="AB499" s="22"/>
      <c r="AC499" s="20"/>
      <c r="AD499" s="22"/>
      <c r="AE499" s="20"/>
      <c r="AF499" s="22"/>
      <c r="AG499" s="20"/>
      <c r="AH499" s="22"/>
      <c r="AI499" s="20"/>
      <c r="AJ499" s="22"/>
      <c r="AK499" s="20"/>
      <c r="AL499" s="22"/>
      <c r="AM499" s="20"/>
      <c r="AN499" s="22"/>
      <c r="AO499" s="20"/>
      <c r="AP499" s="22"/>
      <c r="AQ499" s="20"/>
      <c r="AR499" s="22"/>
      <c r="AS499" s="20"/>
      <c r="AT499" s="22"/>
      <c r="AU499" s="20"/>
      <c r="AV499" s="22"/>
      <c r="AW499" s="20"/>
      <c r="AX499" s="22"/>
      <c r="AY499" s="20"/>
      <c r="AZ499" s="22"/>
      <c r="BA499" s="20"/>
      <c r="BB499" s="22"/>
      <c r="BC499" s="20"/>
      <c r="BD499" s="22"/>
      <c r="BE499" s="20"/>
      <c r="BF499" s="22"/>
      <c r="BG499" s="83"/>
      <c r="BH499" s="84"/>
      <c r="BI499" s="20"/>
      <c r="BJ499" s="95"/>
      <c r="BK499" s="20">
        <v>0</v>
      </c>
      <c r="BL499" s="21">
        <f t="shared" si="118"/>
        <v>0</v>
      </c>
      <c r="BM499" s="20"/>
      <c r="BN499" s="95">
        <f t="shared" si="108"/>
        <v>0</v>
      </c>
      <c r="BO499" s="20"/>
      <c r="BP499" s="21">
        <f t="shared" si="119"/>
        <v>0</v>
      </c>
      <c r="BQ499" s="20"/>
      <c r="BR499" s="22"/>
      <c r="BS499" s="20"/>
      <c r="BT499" s="22"/>
      <c r="BU499" s="20"/>
      <c r="BV499" s="22"/>
      <c r="BW499" s="20"/>
      <c r="BX499" s="22"/>
      <c r="BY499" s="20"/>
      <c r="BZ499" s="172"/>
      <c r="CA499" s="20"/>
      <c r="CB499" s="164"/>
      <c r="CC499" s="20"/>
      <c r="CD499" s="178"/>
      <c r="CE499" s="20"/>
      <c r="CF499" s="95"/>
      <c r="CG499" s="20"/>
      <c r="CH499" s="95"/>
      <c r="CI499" s="20"/>
      <c r="CJ499" s="22"/>
      <c r="CK499" s="20"/>
      <c r="CL499" s="22"/>
      <c r="CM499" s="20"/>
      <c r="CN499" s="22"/>
      <c r="CO499" s="20"/>
      <c r="CP499" s="22"/>
      <c r="CQ499" s="20"/>
      <c r="CR499" s="22"/>
      <c r="CS499" s="20"/>
      <c r="CT499" s="22"/>
      <c r="CU499" s="20"/>
      <c r="CV499" s="22"/>
      <c r="CW499" s="20"/>
      <c r="CX499" s="22"/>
      <c r="CY499" s="20"/>
      <c r="CZ499" s="22"/>
      <c r="DA499" s="20"/>
      <c r="DB499" s="22"/>
      <c r="DC499" s="20"/>
      <c r="DD499" s="22"/>
      <c r="DE499" s="20"/>
      <c r="DF499" s="22"/>
      <c r="DG499" s="20"/>
      <c r="DH499" s="22"/>
      <c r="DI499" s="20"/>
      <c r="DJ499" s="22"/>
      <c r="DK499" s="20"/>
      <c r="DL499" s="22"/>
      <c r="DM499" s="20"/>
      <c r="DN499" s="22"/>
      <c r="DO499" s="20"/>
      <c r="DP499" s="22"/>
      <c r="DQ499" s="20"/>
      <c r="DR499" s="22"/>
      <c r="DS499" s="20"/>
      <c r="DT499" s="22"/>
      <c r="DU499" s="20"/>
      <c r="DV499" s="22"/>
      <c r="DW499" s="20"/>
      <c r="DX499" s="22"/>
      <c r="DY499" s="20"/>
      <c r="DZ499" s="22"/>
      <c r="EA499" s="23">
        <f t="shared" si="113"/>
        <v>0</v>
      </c>
      <c r="EB499" s="21">
        <f t="shared" si="109"/>
        <v>0</v>
      </c>
      <c r="EC499" s="193" t="e">
        <f t="shared" si="110"/>
        <v>#REF!</v>
      </c>
      <c r="ED499" s="193">
        <f t="shared" si="111"/>
        <v>0</v>
      </c>
      <c r="EE499" s="194">
        <f t="shared" si="114"/>
        <v>47</v>
      </c>
      <c r="EG499" s="13" t="s">
        <v>1291</v>
      </c>
      <c r="EH499" s="13" t="s">
        <v>1284</v>
      </c>
      <c r="EI499" s="13" t="s">
        <v>389</v>
      </c>
      <c r="EJ499" s="13">
        <v>47</v>
      </c>
      <c r="EK499" s="13">
        <v>331528.23</v>
      </c>
    </row>
    <row r="500" spans="1:141" ht="15" customHeight="1">
      <c r="A500" s="196" t="str">
        <f t="shared" si="121"/>
        <v>22.2.6</v>
      </c>
      <c r="B500" s="253" t="str">
        <f t="shared" si="121"/>
        <v>CAMARA MOVIL INTERIOR  10x  4MP SNP-5321, 4MP 32x PTZ INTERIOR, INCLUYE ACCESORIOS DE FIJACION Y FUENTE 12/24 Vdc</v>
      </c>
      <c r="C500" s="196" t="str">
        <f t="shared" si="121"/>
        <v>UN</v>
      </c>
      <c r="D500" s="196">
        <f t="shared" si="121"/>
        <v>2</v>
      </c>
      <c r="E500" s="196">
        <f t="shared" si="121"/>
        <v>11296117.800000001</v>
      </c>
      <c r="F500" s="197">
        <f t="shared" si="112"/>
        <v>22592235.600000001</v>
      </c>
      <c r="G500" s="20"/>
      <c r="H500" s="21">
        <f t="shared" si="115"/>
        <v>0</v>
      </c>
      <c r="I500" s="20"/>
      <c r="J500" s="21">
        <f t="shared" si="116"/>
        <v>0</v>
      </c>
      <c r="K500" s="20"/>
      <c r="L500" s="21">
        <f t="shared" si="117"/>
        <v>0</v>
      </c>
      <c r="M500" s="20"/>
      <c r="N500" s="33">
        <f t="shared" si="120"/>
        <v>0</v>
      </c>
      <c r="O500" s="20"/>
      <c r="P500" s="22"/>
      <c r="Q500" s="20"/>
      <c r="R500" s="22"/>
      <c r="S500" s="20"/>
      <c r="T500" s="22"/>
      <c r="U500" s="20"/>
      <c r="V500" s="22"/>
      <c r="W500" s="20"/>
      <c r="X500" s="22"/>
      <c r="Y500" s="20"/>
      <c r="Z500" s="22"/>
      <c r="AA500" s="20"/>
      <c r="AB500" s="22"/>
      <c r="AC500" s="20"/>
      <c r="AD500" s="22"/>
      <c r="AE500" s="20"/>
      <c r="AF500" s="22"/>
      <c r="AG500" s="20"/>
      <c r="AH500" s="22"/>
      <c r="AI500" s="20"/>
      <c r="AJ500" s="22"/>
      <c r="AK500" s="20"/>
      <c r="AL500" s="22"/>
      <c r="AM500" s="20"/>
      <c r="AN500" s="22"/>
      <c r="AO500" s="20"/>
      <c r="AP500" s="22"/>
      <c r="AQ500" s="20"/>
      <c r="AR500" s="22"/>
      <c r="AS500" s="20"/>
      <c r="AT500" s="22"/>
      <c r="AU500" s="20"/>
      <c r="AV500" s="22"/>
      <c r="AW500" s="20"/>
      <c r="AX500" s="22"/>
      <c r="AY500" s="20"/>
      <c r="AZ500" s="22"/>
      <c r="BA500" s="20"/>
      <c r="BB500" s="22"/>
      <c r="BC500" s="20"/>
      <c r="BD500" s="22"/>
      <c r="BE500" s="20"/>
      <c r="BF500" s="22"/>
      <c r="BG500" s="83"/>
      <c r="BH500" s="84"/>
      <c r="BI500" s="20"/>
      <c r="BJ500" s="95"/>
      <c r="BK500" s="20">
        <v>0</v>
      </c>
      <c r="BL500" s="21">
        <f t="shared" si="118"/>
        <v>0</v>
      </c>
      <c r="BM500" s="20"/>
      <c r="BN500" s="95">
        <f t="shared" si="108"/>
        <v>0</v>
      </c>
      <c r="BO500" s="20"/>
      <c r="BP500" s="21">
        <f t="shared" si="119"/>
        <v>0</v>
      </c>
      <c r="BQ500" s="20"/>
      <c r="BR500" s="22"/>
      <c r="BS500" s="20"/>
      <c r="BT500" s="22"/>
      <c r="BU500" s="20"/>
      <c r="BV500" s="22"/>
      <c r="BW500" s="20"/>
      <c r="BX500" s="22"/>
      <c r="BY500" s="20"/>
      <c r="BZ500" s="172"/>
      <c r="CA500" s="20"/>
      <c r="CB500" s="164"/>
      <c r="CC500" s="20"/>
      <c r="CD500" s="178"/>
      <c r="CE500" s="20"/>
      <c r="CF500" s="95"/>
      <c r="CG500" s="20"/>
      <c r="CH500" s="95"/>
      <c r="CI500" s="20"/>
      <c r="CJ500" s="22"/>
      <c r="CK500" s="20"/>
      <c r="CL500" s="22"/>
      <c r="CM500" s="20"/>
      <c r="CN500" s="22"/>
      <c r="CO500" s="20"/>
      <c r="CP500" s="22"/>
      <c r="CQ500" s="20"/>
      <c r="CR500" s="22"/>
      <c r="CS500" s="20"/>
      <c r="CT500" s="22"/>
      <c r="CU500" s="20"/>
      <c r="CV500" s="22"/>
      <c r="CW500" s="20"/>
      <c r="CX500" s="22"/>
      <c r="CY500" s="20"/>
      <c r="CZ500" s="22"/>
      <c r="DA500" s="20"/>
      <c r="DB500" s="22"/>
      <c r="DC500" s="20"/>
      <c r="DD500" s="22"/>
      <c r="DE500" s="20"/>
      <c r="DF500" s="22"/>
      <c r="DG500" s="20"/>
      <c r="DH500" s="22"/>
      <c r="DI500" s="20"/>
      <c r="DJ500" s="22"/>
      <c r="DK500" s="20"/>
      <c r="DL500" s="22"/>
      <c r="DM500" s="20"/>
      <c r="DN500" s="22"/>
      <c r="DO500" s="20"/>
      <c r="DP500" s="22"/>
      <c r="DQ500" s="20"/>
      <c r="DR500" s="22"/>
      <c r="DS500" s="20"/>
      <c r="DT500" s="22"/>
      <c r="DU500" s="20"/>
      <c r="DV500" s="22"/>
      <c r="DW500" s="20"/>
      <c r="DX500" s="22"/>
      <c r="DY500" s="20"/>
      <c r="DZ500" s="22"/>
      <c r="EA500" s="23">
        <f t="shared" si="113"/>
        <v>0</v>
      </c>
      <c r="EB500" s="21">
        <f t="shared" si="109"/>
        <v>0</v>
      </c>
      <c r="EC500" s="193" t="e">
        <f t="shared" si="110"/>
        <v>#REF!</v>
      </c>
      <c r="ED500" s="193">
        <f t="shared" si="111"/>
        <v>0</v>
      </c>
      <c r="EE500" s="194">
        <f t="shared" si="114"/>
        <v>2</v>
      </c>
      <c r="EG500" s="13" t="s">
        <v>1292</v>
      </c>
      <c r="EH500" s="13" t="s">
        <v>1293</v>
      </c>
      <c r="EI500" s="13" t="s">
        <v>389</v>
      </c>
      <c r="EJ500" s="13">
        <v>2</v>
      </c>
      <c r="EK500" s="13">
        <v>11296117.800000001</v>
      </c>
    </row>
    <row r="501" spans="1:141" ht="15" customHeight="1">
      <c r="A501" s="196" t="str">
        <f t="shared" si="121"/>
        <v>22.2.7</v>
      </c>
      <c r="B501" s="253" t="str">
        <f t="shared" si="121"/>
        <v>VIDEO GRABADORA DIGITAL NVR VIDEOGRABADORA DE RED NVR, PARA GRABACIÓN DE CÁMARAS IP. CAPACIDAD DE GRABACIÓN, REPRODUCCIÓN Y VISUALIZACIÓN EN TIEMPO REAL SIMULTÁNEAS. CAPACIDAD DE 9TB 16CH</v>
      </c>
      <c r="C501" s="196" t="str">
        <f t="shared" si="121"/>
        <v>UN</v>
      </c>
      <c r="D501" s="196">
        <f t="shared" si="121"/>
        <v>6</v>
      </c>
      <c r="E501" s="196">
        <f t="shared" si="121"/>
        <v>40913845.829999998</v>
      </c>
      <c r="F501" s="197">
        <f t="shared" si="112"/>
        <v>245483074.97999999</v>
      </c>
      <c r="G501" s="20"/>
      <c r="H501" s="21">
        <f t="shared" si="115"/>
        <v>0</v>
      </c>
      <c r="I501" s="20"/>
      <c r="J501" s="21">
        <f t="shared" si="116"/>
        <v>0</v>
      </c>
      <c r="K501" s="20"/>
      <c r="L501" s="21">
        <f t="shared" si="117"/>
        <v>0</v>
      </c>
      <c r="M501" s="20"/>
      <c r="N501" s="33">
        <f t="shared" si="120"/>
        <v>0</v>
      </c>
      <c r="O501" s="20"/>
      <c r="P501" s="22"/>
      <c r="Q501" s="20"/>
      <c r="R501" s="22"/>
      <c r="S501" s="20"/>
      <c r="T501" s="22"/>
      <c r="U501" s="20"/>
      <c r="V501" s="22"/>
      <c r="W501" s="20"/>
      <c r="X501" s="22"/>
      <c r="Y501" s="20"/>
      <c r="Z501" s="22"/>
      <c r="AA501" s="20"/>
      <c r="AB501" s="22"/>
      <c r="AC501" s="20"/>
      <c r="AD501" s="22"/>
      <c r="AE501" s="20"/>
      <c r="AF501" s="22"/>
      <c r="AG501" s="20"/>
      <c r="AH501" s="22"/>
      <c r="AI501" s="20"/>
      <c r="AJ501" s="22"/>
      <c r="AK501" s="20"/>
      <c r="AL501" s="22"/>
      <c r="AM501" s="20"/>
      <c r="AN501" s="22"/>
      <c r="AO501" s="20"/>
      <c r="AP501" s="22"/>
      <c r="AQ501" s="20"/>
      <c r="AR501" s="22"/>
      <c r="AS501" s="20"/>
      <c r="AT501" s="22"/>
      <c r="AU501" s="20"/>
      <c r="AV501" s="22"/>
      <c r="AW501" s="20"/>
      <c r="AX501" s="22"/>
      <c r="AY501" s="20"/>
      <c r="AZ501" s="22"/>
      <c r="BA501" s="20"/>
      <c r="BB501" s="22"/>
      <c r="BC501" s="20"/>
      <c r="BD501" s="22"/>
      <c r="BE501" s="20"/>
      <c r="BF501" s="22"/>
      <c r="BG501" s="83"/>
      <c r="BH501" s="84"/>
      <c r="BI501" s="20"/>
      <c r="BJ501" s="95"/>
      <c r="BK501" s="20">
        <v>0</v>
      </c>
      <c r="BL501" s="21">
        <f t="shared" si="118"/>
        <v>0</v>
      </c>
      <c r="BM501" s="20"/>
      <c r="BN501" s="95">
        <f t="shared" si="108"/>
        <v>0</v>
      </c>
      <c r="BO501" s="20"/>
      <c r="BP501" s="21">
        <f t="shared" si="119"/>
        <v>0</v>
      </c>
      <c r="BQ501" s="20"/>
      <c r="BR501" s="22"/>
      <c r="BS501" s="20"/>
      <c r="BT501" s="22"/>
      <c r="BU501" s="20"/>
      <c r="BV501" s="22"/>
      <c r="BW501" s="20"/>
      <c r="BX501" s="22"/>
      <c r="BY501" s="20"/>
      <c r="BZ501" s="172"/>
      <c r="CA501" s="20"/>
      <c r="CB501" s="164"/>
      <c r="CC501" s="20"/>
      <c r="CD501" s="178"/>
      <c r="CE501" s="20"/>
      <c r="CF501" s="95"/>
      <c r="CG501" s="20"/>
      <c r="CH501" s="95"/>
      <c r="CI501" s="20"/>
      <c r="CJ501" s="22"/>
      <c r="CK501" s="20"/>
      <c r="CL501" s="22"/>
      <c r="CM501" s="20"/>
      <c r="CN501" s="22"/>
      <c r="CO501" s="20"/>
      <c r="CP501" s="22"/>
      <c r="CQ501" s="20"/>
      <c r="CR501" s="22"/>
      <c r="CS501" s="20"/>
      <c r="CT501" s="22"/>
      <c r="CU501" s="20"/>
      <c r="CV501" s="22"/>
      <c r="CW501" s="20"/>
      <c r="CX501" s="22"/>
      <c r="CY501" s="20"/>
      <c r="CZ501" s="22"/>
      <c r="DA501" s="20"/>
      <c r="DB501" s="22"/>
      <c r="DC501" s="20"/>
      <c r="DD501" s="22"/>
      <c r="DE501" s="20"/>
      <c r="DF501" s="22"/>
      <c r="DG501" s="20"/>
      <c r="DH501" s="22"/>
      <c r="DI501" s="20"/>
      <c r="DJ501" s="22"/>
      <c r="DK501" s="20"/>
      <c r="DL501" s="22"/>
      <c r="DM501" s="20"/>
      <c r="DN501" s="22"/>
      <c r="DO501" s="20"/>
      <c r="DP501" s="22"/>
      <c r="DQ501" s="20"/>
      <c r="DR501" s="22"/>
      <c r="DS501" s="20"/>
      <c r="DT501" s="22"/>
      <c r="DU501" s="20"/>
      <c r="DV501" s="22"/>
      <c r="DW501" s="20"/>
      <c r="DX501" s="22"/>
      <c r="DY501" s="20"/>
      <c r="DZ501" s="22"/>
      <c r="EA501" s="23">
        <f t="shared" si="113"/>
        <v>0</v>
      </c>
      <c r="EB501" s="21">
        <f t="shared" si="109"/>
        <v>0</v>
      </c>
      <c r="EC501" s="193" t="e">
        <f t="shared" si="110"/>
        <v>#REF!</v>
      </c>
      <c r="ED501" s="193">
        <f t="shared" si="111"/>
        <v>0</v>
      </c>
      <c r="EE501" s="194">
        <f t="shared" si="114"/>
        <v>6</v>
      </c>
      <c r="EG501" s="13" t="s">
        <v>1294</v>
      </c>
      <c r="EH501" s="13" t="s">
        <v>1290</v>
      </c>
      <c r="EI501" s="13" t="s">
        <v>389</v>
      </c>
      <c r="EJ501" s="13">
        <v>6</v>
      </c>
      <c r="EK501" s="13">
        <v>40913845.829999998</v>
      </c>
    </row>
    <row r="502" spans="1:141" ht="15" customHeight="1">
      <c r="A502" s="196" t="str">
        <f t="shared" si="121"/>
        <v>22.2.8</v>
      </c>
      <c r="B502" s="253" t="str">
        <f t="shared" si="121"/>
        <v>TECLADO DE CONTROL PARA CONTROL DE VIDEO MATRIZ Y MOVIMIENTO DE DOMOS, CÁMARAS, SECUENCIAS Y MONITORES. CON CONTROL ESTILO JOYSTICK O SIMILAR Y CAPACIDAD DE CONTROL TOTAL DEL SISTEMA DE CCTV.</v>
      </c>
      <c r="C502" s="196" t="str">
        <f t="shared" si="121"/>
        <v>UN</v>
      </c>
      <c r="D502" s="196">
        <f t="shared" si="121"/>
        <v>2</v>
      </c>
      <c r="E502" s="196">
        <f t="shared" si="121"/>
        <v>3520976.58</v>
      </c>
      <c r="F502" s="197">
        <f t="shared" si="112"/>
        <v>7041953.1600000001</v>
      </c>
      <c r="G502" s="20"/>
      <c r="H502" s="21">
        <f t="shared" si="115"/>
        <v>0</v>
      </c>
      <c r="I502" s="20"/>
      <c r="J502" s="21">
        <f t="shared" si="116"/>
        <v>0</v>
      </c>
      <c r="K502" s="20"/>
      <c r="L502" s="21">
        <f t="shared" si="117"/>
        <v>0</v>
      </c>
      <c r="M502" s="20"/>
      <c r="N502" s="33">
        <f t="shared" si="120"/>
        <v>0</v>
      </c>
      <c r="O502" s="20"/>
      <c r="P502" s="22"/>
      <c r="Q502" s="20"/>
      <c r="R502" s="22"/>
      <c r="S502" s="20"/>
      <c r="T502" s="22"/>
      <c r="U502" s="20"/>
      <c r="V502" s="22"/>
      <c r="W502" s="20"/>
      <c r="X502" s="22"/>
      <c r="Y502" s="20"/>
      <c r="Z502" s="22"/>
      <c r="AA502" s="20"/>
      <c r="AB502" s="22"/>
      <c r="AC502" s="20"/>
      <c r="AD502" s="22"/>
      <c r="AE502" s="20"/>
      <c r="AF502" s="22"/>
      <c r="AG502" s="20"/>
      <c r="AH502" s="22"/>
      <c r="AI502" s="20"/>
      <c r="AJ502" s="22"/>
      <c r="AK502" s="20"/>
      <c r="AL502" s="22"/>
      <c r="AM502" s="20"/>
      <c r="AN502" s="22"/>
      <c r="AO502" s="20"/>
      <c r="AP502" s="22"/>
      <c r="AQ502" s="20"/>
      <c r="AR502" s="22"/>
      <c r="AS502" s="20"/>
      <c r="AT502" s="22"/>
      <c r="AU502" s="20"/>
      <c r="AV502" s="22"/>
      <c r="AW502" s="20"/>
      <c r="AX502" s="22"/>
      <c r="AY502" s="20"/>
      <c r="AZ502" s="22"/>
      <c r="BA502" s="20"/>
      <c r="BB502" s="22"/>
      <c r="BC502" s="20"/>
      <c r="BD502" s="22"/>
      <c r="BE502" s="20"/>
      <c r="BF502" s="22"/>
      <c r="BG502" s="83"/>
      <c r="BH502" s="84"/>
      <c r="BI502" s="20"/>
      <c r="BJ502" s="95"/>
      <c r="BK502" s="20">
        <v>0</v>
      </c>
      <c r="BL502" s="21">
        <f t="shared" si="118"/>
        <v>0</v>
      </c>
      <c r="BM502" s="20"/>
      <c r="BN502" s="95">
        <f t="shared" si="108"/>
        <v>0</v>
      </c>
      <c r="BO502" s="20"/>
      <c r="BP502" s="21">
        <f t="shared" si="119"/>
        <v>0</v>
      </c>
      <c r="BQ502" s="20"/>
      <c r="BR502" s="22"/>
      <c r="BS502" s="20"/>
      <c r="BT502" s="22"/>
      <c r="BU502" s="20"/>
      <c r="BV502" s="22"/>
      <c r="BW502" s="20"/>
      <c r="BX502" s="22"/>
      <c r="BY502" s="20"/>
      <c r="BZ502" s="172"/>
      <c r="CA502" s="20"/>
      <c r="CB502" s="164"/>
      <c r="CC502" s="20"/>
      <c r="CD502" s="178"/>
      <c r="CE502" s="20"/>
      <c r="CF502" s="95"/>
      <c r="CG502" s="20"/>
      <c r="CH502" s="95"/>
      <c r="CI502" s="20"/>
      <c r="CJ502" s="22"/>
      <c r="CK502" s="20"/>
      <c r="CL502" s="22"/>
      <c r="CM502" s="20"/>
      <c r="CN502" s="22"/>
      <c r="CO502" s="20"/>
      <c r="CP502" s="22"/>
      <c r="CQ502" s="20"/>
      <c r="CR502" s="22"/>
      <c r="CS502" s="20"/>
      <c r="CT502" s="22"/>
      <c r="CU502" s="20"/>
      <c r="CV502" s="22"/>
      <c r="CW502" s="20"/>
      <c r="CX502" s="22"/>
      <c r="CY502" s="20"/>
      <c r="CZ502" s="22"/>
      <c r="DA502" s="20"/>
      <c r="DB502" s="22"/>
      <c r="DC502" s="20"/>
      <c r="DD502" s="22"/>
      <c r="DE502" s="20"/>
      <c r="DF502" s="22"/>
      <c r="DG502" s="20"/>
      <c r="DH502" s="22"/>
      <c r="DI502" s="20"/>
      <c r="DJ502" s="22"/>
      <c r="DK502" s="20"/>
      <c r="DL502" s="22"/>
      <c r="DM502" s="20"/>
      <c r="DN502" s="22"/>
      <c r="DO502" s="20"/>
      <c r="DP502" s="22"/>
      <c r="DQ502" s="20"/>
      <c r="DR502" s="22"/>
      <c r="DS502" s="20"/>
      <c r="DT502" s="22"/>
      <c r="DU502" s="20"/>
      <c r="DV502" s="22"/>
      <c r="DW502" s="20"/>
      <c r="DX502" s="22"/>
      <c r="DY502" s="20"/>
      <c r="DZ502" s="22"/>
      <c r="EA502" s="23">
        <f t="shared" si="113"/>
        <v>0</v>
      </c>
      <c r="EB502" s="21">
        <f t="shared" si="109"/>
        <v>0</v>
      </c>
      <c r="EC502" s="193" t="e">
        <f t="shared" si="110"/>
        <v>#REF!</v>
      </c>
      <c r="ED502" s="193">
        <f t="shared" si="111"/>
        <v>0</v>
      </c>
      <c r="EE502" s="194">
        <f t="shared" si="114"/>
        <v>2</v>
      </c>
      <c r="EG502" s="13" t="s">
        <v>1295</v>
      </c>
      <c r="EH502" s="13" t="s">
        <v>1296</v>
      </c>
      <c r="EI502" s="13" t="s">
        <v>389</v>
      </c>
      <c r="EJ502" s="13">
        <v>2</v>
      </c>
      <c r="EK502" s="13">
        <v>3520976.58</v>
      </c>
    </row>
    <row r="503" spans="1:141" ht="15" customHeight="1">
      <c r="A503" s="196" t="str">
        <f t="shared" si="121"/>
        <v>22.2.9</v>
      </c>
      <c r="B503" s="253" t="str">
        <f t="shared" si="121"/>
        <v>ESTACIÓN DE GESTIÓN CCTV</v>
      </c>
      <c r="C503" s="196" t="str">
        <f t="shared" si="121"/>
        <v>UN</v>
      </c>
      <c r="D503" s="196">
        <f t="shared" si="121"/>
        <v>2</v>
      </c>
      <c r="E503" s="196">
        <f t="shared" si="121"/>
        <v>18754955.010000002</v>
      </c>
      <c r="F503" s="197">
        <f t="shared" si="112"/>
        <v>37509910.020000003</v>
      </c>
      <c r="G503" s="20"/>
      <c r="H503" s="21">
        <f t="shared" si="115"/>
        <v>0</v>
      </c>
      <c r="I503" s="20"/>
      <c r="J503" s="21">
        <f t="shared" si="116"/>
        <v>0</v>
      </c>
      <c r="K503" s="20"/>
      <c r="L503" s="21">
        <f t="shared" si="117"/>
        <v>0</v>
      </c>
      <c r="M503" s="20"/>
      <c r="N503" s="33">
        <f t="shared" si="120"/>
        <v>0</v>
      </c>
      <c r="O503" s="20"/>
      <c r="P503" s="22"/>
      <c r="Q503" s="20"/>
      <c r="R503" s="22"/>
      <c r="S503" s="20"/>
      <c r="T503" s="22"/>
      <c r="U503" s="20"/>
      <c r="V503" s="22"/>
      <c r="W503" s="20"/>
      <c r="X503" s="22"/>
      <c r="Y503" s="20"/>
      <c r="Z503" s="22"/>
      <c r="AA503" s="20"/>
      <c r="AB503" s="22"/>
      <c r="AC503" s="20"/>
      <c r="AD503" s="22"/>
      <c r="AE503" s="20"/>
      <c r="AF503" s="22"/>
      <c r="AG503" s="20"/>
      <c r="AH503" s="22"/>
      <c r="AI503" s="20"/>
      <c r="AJ503" s="22"/>
      <c r="AK503" s="20"/>
      <c r="AL503" s="22"/>
      <c r="AM503" s="20"/>
      <c r="AN503" s="22"/>
      <c r="AO503" s="20"/>
      <c r="AP503" s="22"/>
      <c r="AQ503" s="20"/>
      <c r="AR503" s="22"/>
      <c r="AS503" s="20"/>
      <c r="AT503" s="22"/>
      <c r="AU503" s="20"/>
      <c r="AV503" s="22"/>
      <c r="AW503" s="20"/>
      <c r="AX503" s="22"/>
      <c r="AY503" s="20"/>
      <c r="AZ503" s="22"/>
      <c r="BA503" s="20"/>
      <c r="BB503" s="22"/>
      <c r="BC503" s="20"/>
      <c r="BD503" s="22"/>
      <c r="BE503" s="20"/>
      <c r="BF503" s="22"/>
      <c r="BG503" s="83"/>
      <c r="BH503" s="84"/>
      <c r="BI503" s="20"/>
      <c r="BJ503" s="95"/>
      <c r="BK503" s="20">
        <v>0</v>
      </c>
      <c r="BL503" s="21">
        <f t="shared" si="118"/>
        <v>0</v>
      </c>
      <c r="BM503" s="20"/>
      <c r="BN503" s="95">
        <f t="shared" si="108"/>
        <v>0</v>
      </c>
      <c r="BO503" s="20"/>
      <c r="BP503" s="21">
        <f t="shared" si="119"/>
        <v>0</v>
      </c>
      <c r="BQ503" s="20"/>
      <c r="BR503" s="22"/>
      <c r="BS503" s="20"/>
      <c r="BT503" s="22"/>
      <c r="BU503" s="20"/>
      <c r="BV503" s="22"/>
      <c r="BW503" s="20"/>
      <c r="BX503" s="22"/>
      <c r="BY503" s="20"/>
      <c r="BZ503" s="172"/>
      <c r="CA503" s="20"/>
      <c r="CB503" s="164"/>
      <c r="CC503" s="20"/>
      <c r="CD503" s="178"/>
      <c r="CE503" s="20"/>
      <c r="CF503" s="95"/>
      <c r="CG503" s="20"/>
      <c r="CH503" s="95"/>
      <c r="CI503" s="20"/>
      <c r="CJ503" s="22"/>
      <c r="CK503" s="20"/>
      <c r="CL503" s="22"/>
      <c r="CM503" s="20"/>
      <c r="CN503" s="22"/>
      <c r="CO503" s="20"/>
      <c r="CP503" s="22"/>
      <c r="CQ503" s="20"/>
      <c r="CR503" s="22"/>
      <c r="CS503" s="20"/>
      <c r="CT503" s="22"/>
      <c r="CU503" s="20"/>
      <c r="CV503" s="22"/>
      <c r="CW503" s="20"/>
      <c r="CX503" s="22"/>
      <c r="CY503" s="20"/>
      <c r="CZ503" s="22"/>
      <c r="DA503" s="20"/>
      <c r="DB503" s="22"/>
      <c r="DC503" s="20"/>
      <c r="DD503" s="22"/>
      <c r="DE503" s="20"/>
      <c r="DF503" s="22"/>
      <c r="DG503" s="20"/>
      <c r="DH503" s="22"/>
      <c r="DI503" s="20"/>
      <c r="DJ503" s="22"/>
      <c r="DK503" s="20"/>
      <c r="DL503" s="22"/>
      <c r="DM503" s="20"/>
      <c r="DN503" s="22"/>
      <c r="DO503" s="20"/>
      <c r="DP503" s="22"/>
      <c r="DQ503" s="20"/>
      <c r="DR503" s="22"/>
      <c r="DS503" s="20"/>
      <c r="DT503" s="22"/>
      <c r="DU503" s="20"/>
      <c r="DV503" s="22"/>
      <c r="DW503" s="20"/>
      <c r="DX503" s="22"/>
      <c r="DY503" s="20"/>
      <c r="DZ503" s="22"/>
      <c r="EA503" s="23">
        <f t="shared" si="113"/>
        <v>0</v>
      </c>
      <c r="EB503" s="21">
        <f t="shared" si="109"/>
        <v>0</v>
      </c>
      <c r="EC503" s="193" t="e">
        <f t="shared" si="110"/>
        <v>#REF!</v>
      </c>
      <c r="ED503" s="193">
        <f t="shared" si="111"/>
        <v>0</v>
      </c>
      <c r="EE503" s="194">
        <f t="shared" si="114"/>
        <v>2</v>
      </c>
      <c r="EG503" s="13" t="s">
        <v>1297</v>
      </c>
      <c r="EH503" s="13" t="s">
        <v>1298</v>
      </c>
      <c r="EI503" s="13" t="s">
        <v>389</v>
      </c>
      <c r="EJ503" s="13">
        <v>2</v>
      </c>
      <c r="EK503" s="13">
        <v>18754955.010000002</v>
      </c>
    </row>
    <row r="504" spans="1:141">
      <c r="A504" s="196" t="str">
        <f t="shared" si="121"/>
        <v>22.2.10</v>
      </c>
      <c r="B504" s="253" t="str">
        <f t="shared" si="121"/>
        <v xml:space="preserve">CENTRAL DE PROCESAMIENTO Y GESTION DE VIDEO </v>
      </c>
      <c r="C504" s="196" t="str">
        <f t="shared" si="121"/>
        <v>UN</v>
      </c>
      <c r="D504" s="196">
        <f t="shared" si="121"/>
        <v>2</v>
      </c>
      <c r="E504" s="196">
        <f t="shared" si="121"/>
        <v>20562604.919999998</v>
      </c>
      <c r="F504" s="197">
        <f t="shared" si="112"/>
        <v>41125209.839999996</v>
      </c>
      <c r="G504" s="20"/>
      <c r="H504" s="21">
        <f t="shared" si="115"/>
        <v>0</v>
      </c>
      <c r="I504" s="20"/>
      <c r="J504" s="21">
        <f t="shared" si="116"/>
        <v>0</v>
      </c>
      <c r="K504" s="20"/>
      <c r="L504" s="21">
        <f t="shared" si="117"/>
        <v>0</v>
      </c>
      <c r="M504" s="20"/>
      <c r="N504" s="33">
        <f t="shared" si="120"/>
        <v>0</v>
      </c>
      <c r="O504" s="20"/>
      <c r="P504" s="22"/>
      <c r="Q504" s="20"/>
      <c r="R504" s="22"/>
      <c r="S504" s="20"/>
      <c r="T504" s="22"/>
      <c r="U504" s="20"/>
      <c r="V504" s="22"/>
      <c r="W504" s="20"/>
      <c r="X504" s="22"/>
      <c r="Y504" s="20"/>
      <c r="Z504" s="22"/>
      <c r="AA504" s="20"/>
      <c r="AB504" s="22"/>
      <c r="AC504" s="20"/>
      <c r="AD504" s="22"/>
      <c r="AE504" s="20"/>
      <c r="AF504" s="22"/>
      <c r="AG504" s="20"/>
      <c r="AH504" s="22"/>
      <c r="AI504" s="20"/>
      <c r="AJ504" s="22"/>
      <c r="AK504" s="20"/>
      <c r="AL504" s="22"/>
      <c r="AM504" s="20"/>
      <c r="AN504" s="22"/>
      <c r="AO504" s="20"/>
      <c r="AP504" s="22"/>
      <c r="AQ504" s="20"/>
      <c r="AR504" s="22"/>
      <c r="AS504" s="20"/>
      <c r="AT504" s="22"/>
      <c r="AU504" s="20"/>
      <c r="AV504" s="22"/>
      <c r="AW504" s="20"/>
      <c r="AX504" s="22"/>
      <c r="AY504" s="20"/>
      <c r="AZ504" s="22"/>
      <c r="BA504" s="20"/>
      <c r="BB504" s="22"/>
      <c r="BC504" s="20"/>
      <c r="BD504" s="22"/>
      <c r="BE504" s="20"/>
      <c r="BF504" s="22"/>
      <c r="BG504" s="83"/>
      <c r="BH504" s="84"/>
      <c r="BI504" s="20"/>
      <c r="BJ504" s="95"/>
      <c r="BK504" s="20">
        <v>0</v>
      </c>
      <c r="BL504" s="21">
        <f t="shared" si="118"/>
        <v>0</v>
      </c>
      <c r="BM504" s="20"/>
      <c r="BN504" s="95">
        <f t="shared" si="108"/>
        <v>0</v>
      </c>
      <c r="BO504" s="20"/>
      <c r="BP504" s="21">
        <f t="shared" si="119"/>
        <v>0</v>
      </c>
      <c r="BQ504" s="20"/>
      <c r="BR504" s="22"/>
      <c r="BS504" s="20"/>
      <c r="BT504" s="22"/>
      <c r="BU504" s="20"/>
      <c r="BV504" s="22"/>
      <c r="BW504" s="20"/>
      <c r="BX504" s="22"/>
      <c r="BY504" s="20"/>
      <c r="BZ504" s="172"/>
      <c r="CA504" s="20"/>
      <c r="CB504" s="164"/>
      <c r="CC504" s="20"/>
      <c r="CD504" s="178"/>
      <c r="CE504" s="20"/>
      <c r="CF504" s="95"/>
      <c r="CG504" s="20"/>
      <c r="CH504" s="95"/>
      <c r="CI504" s="20"/>
      <c r="CJ504" s="22"/>
      <c r="CK504" s="20"/>
      <c r="CL504" s="22"/>
      <c r="CM504" s="20"/>
      <c r="CN504" s="22"/>
      <c r="CO504" s="20"/>
      <c r="CP504" s="22"/>
      <c r="CQ504" s="20"/>
      <c r="CR504" s="22"/>
      <c r="CS504" s="20"/>
      <c r="CT504" s="22"/>
      <c r="CU504" s="20"/>
      <c r="CV504" s="22"/>
      <c r="CW504" s="20"/>
      <c r="CX504" s="22"/>
      <c r="CY504" s="20"/>
      <c r="CZ504" s="22"/>
      <c r="DA504" s="20"/>
      <c r="DB504" s="22"/>
      <c r="DC504" s="20"/>
      <c r="DD504" s="22"/>
      <c r="DE504" s="20"/>
      <c r="DF504" s="22"/>
      <c r="DG504" s="20"/>
      <c r="DH504" s="22"/>
      <c r="DI504" s="20"/>
      <c r="DJ504" s="22"/>
      <c r="DK504" s="20"/>
      <c r="DL504" s="22"/>
      <c r="DM504" s="20"/>
      <c r="DN504" s="22"/>
      <c r="DO504" s="20"/>
      <c r="DP504" s="22"/>
      <c r="DQ504" s="20"/>
      <c r="DR504" s="22"/>
      <c r="DS504" s="20"/>
      <c r="DT504" s="22"/>
      <c r="DU504" s="20"/>
      <c r="DV504" s="22"/>
      <c r="DW504" s="20"/>
      <c r="DX504" s="22"/>
      <c r="DY504" s="20"/>
      <c r="DZ504" s="22"/>
      <c r="EA504" s="23">
        <f t="shared" si="113"/>
        <v>0</v>
      </c>
      <c r="EB504" s="21">
        <f t="shared" si="109"/>
        <v>0</v>
      </c>
      <c r="EC504" s="193" t="e">
        <f t="shared" si="110"/>
        <v>#REF!</v>
      </c>
      <c r="ED504" s="193">
        <f t="shared" si="111"/>
        <v>0</v>
      </c>
      <c r="EE504" s="194">
        <f t="shared" si="114"/>
        <v>2</v>
      </c>
      <c r="EG504" s="13" t="s">
        <v>1299</v>
      </c>
      <c r="EH504" s="13" t="s">
        <v>1300</v>
      </c>
      <c r="EI504" s="13" t="s">
        <v>389</v>
      </c>
      <c r="EJ504" s="13">
        <v>2</v>
      </c>
      <c r="EK504" s="13">
        <v>20562604.919999998</v>
      </c>
    </row>
    <row r="505" spans="1:141" ht="15" customHeight="1">
      <c r="A505" s="196" t="str">
        <f t="shared" si="121"/>
        <v>22.2.11</v>
      </c>
      <c r="B505" s="253" t="str">
        <f t="shared" si="121"/>
        <v>SERVIDOR DE SOFTWARE DE VIDEO + ANALÍTICA CON GRABACIÓN, ALARMAS Y TELE ACTUACIÓN CON CÁMARAS Y CODECS DE VÍDEO IP</v>
      </c>
      <c r="C505" s="196" t="str">
        <f t="shared" si="121"/>
        <v>UN</v>
      </c>
      <c r="D505" s="196">
        <f t="shared" si="121"/>
        <v>2</v>
      </c>
      <c r="E505" s="196">
        <f t="shared" si="121"/>
        <v>45830095.740000002</v>
      </c>
      <c r="F505" s="197">
        <f t="shared" si="112"/>
        <v>91660191.480000004</v>
      </c>
      <c r="G505" s="20"/>
      <c r="H505" s="21">
        <f t="shared" si="115"/>
        <v>0</v>
      </c>
      <c r="I505" s="20"/>
      <c r="J505" s="21">
        <f t="shared" si="116"/>
        <v>0</v>
      </c>
      <c r="K505" s="20"/>
      <c r="L505" s="21">
        <f t="shared" si="117"/>
        <v>0</v>
      </c>
      <c r="M505" s="20"/>
      <c r="N505" s="33">
        <f t="shared" si="120"/>
        <v>0</v>
      </c>
      <c r="O505" s="20"/>
      <c r="P505" s="22"/>
      <c r="Q505" s="20"/>
      <c r="R505" s="22"/>
      <c r="S505" s="20"/>
      <c r="T505" s="22"/>
      <c r="U505" s="20"/>
      <c r="V505" s="22"/>
      <c r="W505" s="20"/>
      <c r="X505" s="22"/>
      <c r="Y505" s="20"/>
      <c r="Z505" s="22"/>
      <c r="AA505" s="20"/>
      <c r="AB505" s="22"/>
      <c r="AC505" s="20"/>
      <c r="AD505" s="22"/>
      <c r="AE505" s="20"/>
      <c r="AF505" s="22"/>
      <c r="AG505" s="20"/>
      <c r="AH505" s="22"/>
      <c r="AI505" s="20"/>
      <c r="AJ505" s="22"/>
      <c r="AK505" s="20"/>
      <c r="AL505" s="22"/>
      <c r="AM505" s="20"/>
      <c r="AN505" s="22"/>
      <c r="AO505" s="20"/>
      <c r="AP505" s="22"/>
      <c r="AQ505" s="20"/>
      <c r="AR505" s="22"/>
      <c r="AS505" s="20"/>
      <c r="AT505" s="22"/>
      <c r="AU505" s="20"/>
      <c r="AV505" s="22"/>
      <c r="AW505" s="20"/>
      <c r="AX505" s="22"/>
      <c r="AY505" s="20"/>
      <c r="AZ505" s="22"/>
      <c r="BA505" s="20"/>
      <c r="BB505" s="22"/>
      <c r="BC505" s="20"/>
      <c r="BD505" s="22"/>
      <c r="BE505" s="20"/>
      <c r="BF505" s="22"/>
      <c r="BG505" s="83"/>
      <c r="BH505" s="84"/>
      <c r="BI505" s="20"/>
      <c r="BJ505" s="95"/>
      <c r="BK505" s="20">
        <v>0</v>
      </c>
      <c r="BL505" s="21">
        <f t="shared" si="118"/>
        <v>0</v>
      </c>
      <c r="BM505" s="20"/>
      <c r="BN505" s="95">
        <f t="shared" si="108"/>
        <v>0</v>
      </c>
      <c r="BO505" s="20"/>
      <c r="BP505" s="21">
        <f t="shared" si="119"/>
        <v>0</v>
      </c>
      <c r="BQ505" s="20"/>
      <c r="BR505" s="22"/>
      <c r="BS505" s="20"/>
      <c r="BT505" s="22"/>
      <c r="BU505" s="20"/>
      <c r="BV505" s="22"/>
      <c r="BW505" s="20"/>
      <c r="BX505" s="22"/>
      <c r="BY505" s="20"/>
      <c r="BZ505" s="172"/>
      <c r="CA505" s="20"/>
      <c r="CB505" s="164"/>
      <c r="CC505" s="20"/>
      <c r="CD505" s="178"/>
      <c r="CE505" s="20"/>
      <c r="CF505" s="95"/>
      <c r="CG505" s="20"/>
      <c r="CH505" s="95"/>
      <c r="CI505" s="20"/>
      <c r="CJ505" s="22"/>
      <c r="CK505" s="20"/>
      <c r="CL505" s="22"/>
      <c r="CM505" s="20"/>
      <c r="CN505" s="22"/>
      <c r="CO505" s="20"/>
      <c r="CP505" s="22"/>
      <c r="CQ505" s="20"/>
      <c r="CR505" s="22"/>
      <c r="CS505" s="20"/>
      <c r="CT505" s="22"/>
      <c r="CU505" s="20"/>
      <c r="CV505" s="22"/>
      <c r="CW505" s="20"/>
      <c r="CX505" s="22"/>
      <c r="CY505" s="20"/>
      <c r="CZ505" s="22"/>
      <c r="DA505" s="20"/>
      <c r="DB505" s="22"/>
      <c r="DC505" s="20"/>
      <c r="DD505" s="22"/>
      <c r="DE505" s="20"/>
      <c r="DF505" s="22"/>
      <c r="DG505" s="20"/>
      <c r="DH505" s="22"/>
      <c r="DI505" s="20"/>
      <c r="DJ505" s="22"/>
      <c r="DK505" s="20"/>
      <c r="DL505" s="22"/>
      <c r="DM505" s="20"/>
      <c r="DN505" s="22"/>
      <c r="DO505" s="20"/>
      <c r="DP505" s="22"/>
      <c r="DQ505" s="20"/>
      <c r="DR505" s="22"/>
      <c r="DS505" s="20"/>
      <c r="DT505" s="22"/>
      <c r="DU505" s="20"/>
      <c r="DV505" s="22"/>
      <c r="DW505" s="20"/>
      <c r="DX505" s="22"/>
      <c r="DY505" s="20"/>
      <c r="DZ505" s="22"/>
      <c r="EA505" s="23">
        <f t="shared" si="113"/>
        <v>0</v>
      </c>
      <c r="EB505" s="21">
        <f t="shared" si="109"/>
        <v>0</v>
      </c>
      <c r="EC505" s="193" t="e">
        <f t="shared" si="110"/>
        <v>#REF!</v>
      </c>
      <c r="ED505" s="193">
        <f t="shared" si="111"/>
        <v>0</v>
      </c>
      <c r="EE505" s="194">
        <f t="shared" si="114"/>
        <v>2</v>
      </c>
      <c r="EG505" s="13" t="s">
        <v>1301</v>
      </c>
      <c r="EH505" s="13" t="s">
        <v>1302</v>
      </c>
      <c r="EI505" s="13" t="s">
        <v>389</v>
      </c>
      <c r="EJ505" s="13">
        <v>2</v>
      </c>
      <c r="EK505" s="13">
        <v>45830095.740000002</v>
      </c>
    </row>
    <row r="506" spans="1:141" ht="15" customHeight="1">
      <c r="A506" s="196" t="str">
        <f t="shared" si="121"/>
        <v>22.2.12</v>
      </c>
      <c r="B506" s="253" t="str">
        <f t="shared" si="121"/>
        <v>CAMARA INTERNA HD 720p60 CON LENTE VARIABLE ENTRE 3-9 mm  + DOMO</v>
      </c>
      <c r="C506" s="196" t="str">
        <f t="shared" si="121"/>
        <v>UN</v>
      </c>
      <c r="D506" s="196">
        <f t="shared" si="121"/>
        <v>33</v>
      </c>
      <c r="E506" s="196">
        <f t="shared" si="121"/>
        <v>1665741.33</v>
      </c>
      <c r="F506" s="197">
        <f t="shared" si="112"/>
        <v>54969463.890000001</v>
      </c>
      <c r="G506" s="20"/>
      <c r="H506" s="21">
        <f t="shared" si="115"/>
        <v>0</v>
      </c>
      <c r="I506" s="20"/>
      <c r="J506" s="21">
        <f t="shared" si="116"/>
        <v>0</v>
      </c>
      <c r="K506" s="20"/>
      <c r="L506" s="21">
        <f t="shared" si="117"/>
        <v>0</v>
      </c>
      <c r="M506" s="20"/>
      <c r="N506" s="33">
        <f t="shared" si="120"/>
        <v>0</v>
      </c>
      <c r="O506" s="20"/>
      <c r="P506" s="22"/>
      <c r="Q506" s="20"/>
      <c r="R506" s="22"/>
      <c r="S506" s="20"/>
      <c r="T506" s="22"/>
      <c r="U506" s="20"/>
      <c r="V506" s="22"/>
      <c r="W506" s="20"/>
      <c r="X506" s="22"/>
      <c r="Y506" s="20"/>
      <c r="Z506" s="22"/>
      <c r="AA506" s="20"/>
      <c r="AB506" s="22"/>
      <c r="AC506" s="20"/>
      <c r="AD506" s="22"/>
      <c r="AE506" s="20"/>
      <c r="AF506" s="22"/>
      <c r="AG506" s="20"/>
      <c r="AH506" s="22"/>
      <c r="AI506" s="20"/>
      <c r="AJ506" s="22"/>
      <c r="AK506" s="20"/>
      <c r="AL506" s="22"/>
      <c r="AM506" s="20"/>
      <c r="AN506" s="22"/>
      <c r="AO506" s="20"/>
      <c r="AP506" s="22"/>
      <c r="AQ506" s="20"/>
      <c r="AR506" s="22"/>
      <c r="AS506" s="20"/>
      <c r="AT506" s="22"/>
      <c r="AU506" s="20"/>
      <c r="AV506" s="22"/>
      <c r="AW506" s="20"/>
      <c r="AX506" s="22"/>
      <c r="AY506" s="20"/>
      <c r="AZ506" s="22"/>
      <c r="BA506" s="20"/>
      <c r="BB506" s="22"/>
      <c r="BC506" s="20"/>
      <c r="BD506" s="22"/>
      <c r="BE506" s="20"/>
      <c r="BF506" s="22"/>
      <c r="BG506" s="83"/>
      <c r="BH506" s="84"/>
      <c r="BI506" s="20"/>
      <c r="BJ506" s="95"/>
      <c r="BK506" s="20">
        <v>0</v>
      </c>
      <c r="BL506" s="21">
        <f t="shared" si="118"/>
        <v>0</v>
      </c>
      <c r="BM506" s="20"/>
      <c r="BN506" s="95">
        <f t="shared" si="108"/>
        <v>0</v>
      </c>
      <c r="BO506" s="20"/>
      <c r="BP506" s="21">
        <f t="shared" si="119"/>
        <v>0</v>
      </c>
      <c r="BQ506" s="20"/>
      <c r="BR506" s="22"/>
      <c r="BS506" s="20"/>
      <c r="BT506" s="22"/>
      <c r="BU506" s="20"/>
      <c r="BV506" s="22"/>
      <c r="BW506" s="20"/>
      <c r="BX506" s="22"/>
      <c r="BY506" s="20"/>
      <c r="BZ506" s="172"/>
      <c r="CA506" s="20"/>
      <c r="CB506" s="164"/>
      <c r="CC506" s="20"/>
      <c r="CD506" s="178"/>
      <c r="CE506" s="20"/>
      <c r="CF506" s="95"/>
      <c r="CG506" s="20"/>
      <c r="CH506" s="95"/>
      <c r="CI506" s="20"/>
      <c r="CJ506" s="22"/>
      <c r="CK506" s="20"/>
      <c r="CL506" s="22"/>
      <c r="CM506" s="20"/>
      <c r="CN506" s="22"/>
      <c r="CO506" s="20"/>
      <c r="CP506" s="22"/>
      <c r="CQ506" s="20"/>
      <c r="CR506" s="22"/>
      <c r="CS506" s="20"/>
      <c r="CT506" s="22"/>
      <c r="CU506" s="20"/>
      <c r="CV506" s="22"/>
      <c r="CW506" s="20"/>
      <c r="CX506" s="22"/>
      <c r="CY506" s="20"/>
      <c r="CZ506" s="22"/>
      <c r="DA506" s="20"/>
      <c r="DB506" s="22"/>
      <c r="DC506" s="20"/>
      <c r="DD506" s="22"/>
      <c r="DE506" s="20"/>
      <c r="DF506" s="22"/>
      <c r="DG506" s="20"/>
      <c r="DH506" s="22"/>
      <c r="DI506" s="20"/>
      <c r="DJ506" s="22"/>
      <c r="DK506" s="20"/>
      <c r="DL506" s="22"/>
      <c r="DM506" s="20"/>
      <c r="DN506" s="22"/>
      <c r="DO506" s="20"/>
      <c r="DP506" s="22"/>
      <c r="DQ506" s="20"/>
      <c r="DR506" s="22"/>
      <c r="DS506" s="20"/>
      <c r="DT506" s="22"/>
      <c r="DU506" s="20"/>
      <c r="DV506" s="22"/>
      <c r="DW506" s="20"/>
      <c r="DX506" s="22"/>
      <c r="DY506" s="20"/>
      <c r="DZ506" s="22"/>
      <c r="EA506" s="23">
        <f t="shared" si="113"/>
        <v>0</v>
      </c>
      <c r="EB506" s="21">
        <f t="shared" si="109"/>
        <v>0</v>
      </c>
      <c r="EC506" s="193" t="e">
        <f t="shared" si="110"/>
        <v>#REF!</v>
      </c>
      <c r="ED506" s="193">
        <f t="shared" si="111"/>
        <v>0</v>
      </c>
      <c r="EE506" s="194">
        <f t="shared" si="114"/>
        <v>33</v>
      </c>
      <c r="EG506" s="13" t="s">
        <v>1303</v>
      </c>
      <c r="EH506" s="13" t="s">
        <v>1304</v>
      </c>
      <c r="EI506" s="13" t="s">
        <v>389</v>
      </c>
      <c r="EJ506" s="13">
        <v>33</v>
      </c>
      <c r="EK506" s="13">
        <v>1665741.33</v>
      </c>
    </row>
    <row r="507" spans="1:141" ht="15" customHeight="1">
      <c r="A507" s="196" t="str">
        <f t="shared" si="121"/>
        <v>22.2.13</v>
      </c>
      <c r="B507" s="253" t="str">
        <f t="shared" si="121"/>
        <v>CAMARA INTERNA HD 720p60 CON LENTE VARIABLE ENTRE  12 mm  + DOMO</v>
      </c>
      <c r="C507" s="196" t="str">
        <f t="shared" si="121"/>
        <v>UN</v>
      </c>
      <c r="D507" s="196">
        <f t="shared" si="121"/>
        <v>8</v>
      </c>
      <c r="E507" s="196">
        <f t="shared" si="121"/>
        <v>5851852.3799999999</v>
      </c>
      <c r="F507" s="197">
        <f t="shared" si="112"/>
        <v>46814819.039999999</v>
      </c>
      <c r="G507" s="20"/>
      <c r="H507" s="21">
        <f t="shared" si="115"/>
        <v>0</v>
      </c>
      <c r="I507" s="20"/>
      <c r="J507" s="21">
        <f t="shared" si="116"/>
        <v>0</v>
      </c>
      <c r="K507" s="20"/>
      <c r="L507" s="21">
        <f t="shared" si="117"/>
        <v>0</v>
      </c>
      <c r="M507" s="20"/>
      <c r="N507" s="33">
        <f t="shared" si="120"/>
        <v>0</v>
      </c>
      <c r="O507" s="20"/>
      <c r="P507" s="22"/>
      <c r="Q507" s="20"/>
      <c r="R507" s="22"/>
      <c r="S507" s="20"/>
      <c r="T507" s="22"/>
      <c r="U507" s="20"/>
      <c r="V507" s="22"/>
      <c r="W507" s="20"/>
      <c r="X507" s="22"/>
      <c r="Y507" s="20"/>
      <c r="Z507" s="22"/>
      <c r="AA507" s="20"/>
      <c r="AB507" s="22"/>
      <c r="AC507" s="20"/>
      <c r="AD507" s="22"/>
      <c r="AE507" s="20"/>
      <c r="AF507" s="22"/>
      <c r="AG507" s="20"/>
      <c r="AH507" s="22"/>
      <c r="AI507" s="20"/>
      <c r="AJ507" s="22"/>
      <c r="AK507" s="20"/>
      <c r="AL507" s="22"/>
      <c r="AM507" s="20"/>
      <c r="AN507" s="22"/>
      <c r="AO507" s="20"/>
      <c r="AP507" s="22"/>
      <c r="AQ507" s="20"/>
      <c r="AR507" s="22"/>
      <c r="AS507" s="20"/>
      <c r="AT507" s="22"/>
      <c r="AU507" s="20"/>
      <c r="AV507" s="22"/>
      <c r="AW507" s="20"/>
      <c r="AX507" s="22"/>
      <c r="AY507" s="20"/>
      <c r="AZ507" s="22"/>
      <c r="BA507" s="20"/>
      <c r="BB507" s="22"/>
      <c r="BC507" s="20"/>
      <c r="BD507" s="22"/>
      <c r="BE507" s="20"/>
      <c r="BF507" s="22"/>
      <c r="BG507" s="83"/>
      <c r="BH507" s="84"/>
      <c r="BI507" s="20"/>
      <c r="BJ507" s="95"/>
      <c r="BK507" s="20">
        <v>0</v>
      </c>
      <c r="BL507" s="21">
        <f t="shared" si="118"/>
        <v>0</v>
      </c>
      <c r="BM507" s="20"/>
      <c r="BN507" s="95">
        <f t="shared" si="108"/>
        <v>0</v>
      </c>
      <c r="BO507" s="20"/>
      <c r="BP507" s="21">
        <f t="shared" si="119"/>
        <v>0</v>
      </c>
      <c r="BQ507" s="20"/>
      <c r="BR507" s="22"/>
      <c r="BS507" s="20"/>
      <c r="BT507" s="22"/>
      <c r="BU507" s="20"/>
      <c r="BV507" s="22"/>
      <c r="BW507" s="20"/>
      <c r="BX507" s="22"/>
      <c r="BY507" s="20"/>
      <c r="BZ507" s="172"/>
      <c r="CA507" s="20"/>
      <c r="CB507" s="164"/>
      <c r="CC507" s="20"/>
      <c r="CD507" s="178"/>
      <c r="CE507" s="20"/>
      <c r="CF507" s="95"/>
      <c r="CG507" s="20"/>
      <c r="CH507" s="95"/>
      <c r="CI507" s="20"/>
      <c r="CJ507" s="22"/>
      <c r="CK507" s="20"/>
      <c r="CL507" s="22"/>
      <c r="CM507" s="20"/>
      <c r="CN507" s="22"/>
      <c r="CO507" s="20"/>
      <c r="CP507" s="22"/>
      <c r="CQ507" s="20"/>
      <c r="CR507" s="22"/>
      <c r="CS507" s="20"/>
      <c r="CT507" s="22"/>
      <c r="CU507" s="20"/>
      <c r="CV507" s="22"/>
      <c r="CW507" s="20"/>
      <c r="CX507" s="22"/>
      <c r="CY507" s="20"/>
      <c r="CZ507" s="22"/>
      <c r="DA507" s="20"/>
      <c r="DB507" s="22"/>
      <c r="DC507" s="20"/>
      <c r="DD507" s="22"/>
      <c r="DE507" s="20"/>
      <c r="DF507" s="22"/>
      <c r="DG507" s="20"/>
      <c r="DH507" s="22"/>
      <c r="DI507" s="20"/>
      <c r="DJ507" s="22"/>
      <c r="DK507" s="20"/>
      <c r="DL507" s="22"/>
      <c r="DM507" s="20"/>
      <c r="DN507" s="22"/>
      <c r="DO507" s="20"/>
      <c r="DP507" s="22"/>
      <c r="DQ507" s="20"/>
      <c r="DR507" s="22"/>
      <c r="DS507" s="20"/>
      <c r="DT507" s="22"/>
      <c r="DU507" s="20"/>
      <c r="DV507" s="22"/>
      <c r="DW507" s="20"/>
      <c r="DX507" s="22"/>
      <c r="DY507" s="20"/>
      <c r="DZ507" s="22"/>
      <c r="EA507" s="23">
        <f t="shared" si="113"/>
        <v>0</v>
      </c>
      <c r="EB507" s="21">
        <f t="shared" si="109"/>
        <v>0</v>
      </c>
      <c r="EC507" s="193" t="e">
        <f t="shared" si="110"/>
        <v>#REF!</v>
      </c>
      <c r="ED507" s="193">
        <f t="shared" si="111"/>
        <v>0</v>
      </c>
      <c r="EE507" s="194">
        <f t="shared" si="114"/>
        <v>8</v>
      </c>
      <c r="EG507" s="13" t="s">
        <v>1305</v>
      </c>
      <c r="EH507" s="13" t="s">
        <v>1286</v>
      </c>
      <c r="EI507" s="13" t="s">
        <v>389</v>
      </c>
      <c r="EJ507" s="13">
        <v>8</v>
      </c>
      <c r="EK507" s="13">
        <v>5851852.3799999999</v>
      </c>
    </row>
    <row r="508" spans="1:141" ht="15" customHeight="1">
      <c r="A508" s="196" t="str">
        <f t="shared" si="121"/>
        <v>22.2.14</v>
      </c>
      <c r="B508" s="253" t="str">
        <f t="shared" si="121"/>
        <v>CAMARA PTZ EXTERIOR CON LENTE DE 35 mm + ZOOM X 10, HASTA DE 4 MEGA PIXEL</v>
      </c>
      <c r="C508" s="196" t="str">
        <f t="shared" si="121"/>
        <v>UN</v>
      </c>
      <c r="D508" s="196">
        <f t="shared" si="121"/>
        <v>4</v>
      </c>
      <c r="E508" s="196">
        <f t="shared" si="121"/>
        <v>7457501.7000000002</v>
      </c>
      <c r="F508" s="197">
        <f t="shared" si="112"/>
        <v>29830006.800000001</v>
      </c>
      <c r="G508" s="20"/>
      <c r="H508" s="21">
        <f t="shared" si="115"/>
        <v>0</v>
      </c>
      <c r="I508" s="20"/>
      <c r="J508" s="21">
        <f t="shared" si="116"/>
        <v>0</v>
      </c>
      <c r="K508" s="20"/>
      <c r="L508" s="21">
        <f t="shared" si="117"/>
        <v>0</v>
      </c>
      <c r="M508" s="20"/>
      <c r="N508" s="33">
        <f t="shared" si="120"/>
        <v>0</v>
      </c>
      <c r="O508" s="20"/>
      <c r="P508" s="22"/>
      <c r="Q508" s="20"/>
      <c r="R508" s="22"/>
      <c r="S508" s="20"/>
      <c r="T508" s="22"/>
      <c r="U508" s="20"/>
      <c r="V508" s="22"/>
      <c r="W508" s="20"/>
      <c r="X508" s="22"/>
      <c r="Y508" s="20"/>
      <c r="Z508" s="22"/>
      <c r="AA508" s="20"/>
      <c r="AB508" s="22"/>
      <c r="AC508" s="20"/>
      <c r="AD508" s="22"/>
      <c r="AE508" s="20"/>
      <c r="AF508" s="22"/>
      <c r="AG508" s="20"/>
      <c r="AH508" s="22"/>
      <c r="AI508" s="20"/>
      <c r="AJ508" s="22"/>
      <c r="AK508" s="20"/>
      <c r="AL508" s="22"/>
      <c r="AM508" s="20"/>
      <c r="AN508" s="22"/>
      <c r="AO508" s="20"/>
      <c r="AP508" s="22"/>
      <c r="AQ508" s="20"/>
      <c r="AR508" s="22"/>
      <c r="AS508" s="20"/>
      <c r="AT508" s="22"/>
      <c r="AU508" s="20"/>
      <c r="AV508" s="22"/>
      <c r="AW508" s="20"/>
      <c r="AX508" s="22"/>
      <c r="AY508" s="20"/>
      <c r="AZ508" s="22"/>
      <c r="BA508" s="20"/>
      <c r="BB508" s="22"/>
      <c r="BC508" s="20"/>
      <c r="BD508" s="22"/>
      <c r="BE508" s="20"/>
      <c r="BF508" s="22"/>
      <c r="BG508" s="83"/>
      <c r="BH508" s="84"/>
      <c r="BI508" s="20"/>
      <c r="BJ508" s="95"/>
      <c r="BK508" s="20">
        <v>0</v>
      </c>
      <c r="BL508" s="21">
        <f t="shared" si="118"/>
        <v>0</v>
      </c>
      <c r="BM508" s="20"/>
      <c r="BN508" s="95">
        <f t="shared" si="108"/>
        <v>0</v>
      </c>
      <c r="BO508" s="20"/>
      <c r="BP508" s="21">
        <f t="shared" si="119"/>
        <v>0</v>
      </c>
      <c r="BQ508" s="20"/>
      <c r="BR508" s="22"/>
      <c r="BS508" s="20"/>
      <c r="BT508" s="22"/>
      <c r="BU508" s="20"/>
      <c r="BV508" s="22"/>
      <c r="BW508" s="20"/>
      <c r="BX508" s="22"/>
      <c r="BY508" s="20"/>
      <c r="BZ508" s="172"/>
      <c r="CA508" s="20"/>
      <c r="CB508" s="164"/>
      <c r="CC508" s="20"/>
      <c r="CD508" s="178"/>
      <c r="CE508" s="20"/>
      <c r="CF508" s="95"/>
      <c r="CG508" s="20"/>
      <c r="CH508" s="95"/>
      <c r="CI508" s="20"/>
      <c r="CJ508" s="22"/>
      <c r="CK508" s="20"/>
      <c r="CL508" s="22"/>
      <c r="CM508" s="20"/>
      <c r="CN508" s="22"/>
      <c r="CO508" s="20"/>
      <c r="CP508" s="22"/>
      <c r="CQ508" s="20"/>
      <c r="CR508" s="22"/>
      <c r="CS508" s="20"/>
      <c r="CT508" s="22"/>
      <c r="CU508" s="20"/>
      <c r="CV508" s="22"/>
      <c r="CW508" s="20"/>
      <c r="CX508" s="22"/>
      <c r="CY508" s="20"/>
      <c r="CZ508" s="22"/>
      <c r="DA508" s="20"/>
      <c r="DB508" s="22"/>
      <c r="DC508" s="20"/>
      <c r="DD508" s="22"/>
      <c r="DE508" s="20"/>
      <c r="DF508" s="22"/>
      <c r="DG508" s="20"/>
      <c r="DH508" s="22"/>
      <c r="DI508" s="20"/>
      <c r="DJ508" s="22"/>
      <c r="DK508" s="20"/>
      <c r="DL508" s="22"/>
      <c r="DM508" s="20"/>
      <c r="DN508" s="22"/>
      <c r="DO508" s="20"/>
      <c r="DP508" s="22"/>
      <c r="DQ508" s="20"/>
      <c r="DR508" s="22"/>
      <c r="DS508" s="20"/>
      <c r="DT508" s="22"/>
      <c r="DU508" s="20"/>
      <c r="DV508" s="22"/>
      <c r="DW508" s="20"/>
      <c r="DX508" s="22"/>
      <c r="DY508" s="20"/>
      <c r="DZ508" s="22"/>
      <c r="EA508" s="23">
        <f t="shared" si="113"/>
        <v>0</v>
      </c>
      <c r="EB508" s="21">
        <f t="shared" si="109"/>
        <v>0</v>
      </c>
      <c r="EC508" s="193" t="e">
        <f t="shared" si="110"/>
        <v>#REF!</v>
      </c>
      <c r="ED508" s="193">
        <f t="shared" si="111"/>
        <v>0</v>
      </c>
      <c r="EE508" s="194">
        <f t="shared" si="114"/>
        <v>4</v>
      </c>
      <c r="EG508" s="13" t="s">
        <v>1306</v>
      </c>
      <c r="EH508" s="13" t="s">
        <v>1288</v>
      </c>
      <c r="EI508" s="13" t="s">
        <v>389</v>
      </c>
      <c r="EJ508" s="13">
        <v>4</v>
      </c>
      <c r="EK508" s="13">
        <v>7457501.7000000002</v>
      </c>
    </row>
    <row r="509" spans="1:141" ht="15" customHeight="1">
      <c r="A509" s="196" t="str">
        <f t="shared" si="121"/>
        <v>22.2.15</v>
      </c>
      <c r="B509" s="253" t="str">
        <f t="shared" si="121"/>
        <v>MONITOR 42" CON RESOLUCIÓN 1920X1080, CON 16,7 M COLORES Y CON INPUTS VIDEO, VGA Y DVI Y HDMI</v>
      </c>
      <c r="C509" s="196" t="str">
        <f t="shared" si="121"/>
        <v>UN</v>
      </c>
      <c r="D509" s="196">
        <f t="shared" si="121"/>
        <v>4</v>
      </c>
      <c r="E509" s="196">
        <f t="shared" si="121"/>
        <v>7565610.6899999995</v>
      </c>
      <c r="F509" s="197">
        <f t="shared" si="112"/>
        <v>30262442.759999998</v>
      </c>
      <c r="G509" s="20"/>
      <c r="H509" s="21">
        <f t="shared" si="115"/>
        <v>0</v>
      </c>
      <c r="I509" s="20"/>
      <c r="J509" s="21">
        <f t="shared" si="116"/>
        <v>0</v>
      </c>
      <c r="K509" s="20"/>
      <c r="L509" s="21">
        <f t="shared" si="117"/>
        <v>0</v>
      </c>
      <c r="M509" s="20"/>
      <c r="N509" s="33">
        <f t="shared" si="120"/>
        <v>0</v>
      </c>
      <c r="O509" s="20"/>
      <c r="P509" s="22"/>
      <c r="Q509" s="20"/>
      <c r="R509" s="22"/>
      <c r="S509" s="20"/>
      <c r="T509" s="22"/>
      <c r="U509" s="20"/>
      <c r="V509" s="22"/>
      <c r="W509" s="20"/>
      <c r="X509" s="22"/>
      <c r="Y509" s="20"/>
      <c r="Z509" s="22"/>
      <c r="AA509" s="20"/>
      <c r="AB509" s="22"/>
      <c r="AC509" s="20"/>
      <c r="AD509" s="22"/>
      <c r="AE509" s="20"/>
      <c r="AF509" s="22"/>
      <c r="AG509" s="20"/>
      <c r="AH509" s="22"/>
      <c r="AI509" s="20"/>
      <c r="AJ509" s="22"/>
      <c r="AK509" s="20"/>
      <c r="AL509" s="22"/>
      <c r="AM509" s="20"/>
      <c r="AN509" s="22"/>
      <c r="AO509" s="20"/>
      <c r="AP509" s="22"/>
      <c r="AQ509" s="20"/>
      <c r="AR509" s="22"/>
      <c r="AS509" s="20"/>
      <c r="AT509" s="22"/>
      <c r="AU509" s="20"/>
      <c r="AV509" s="22"/>
      <c r="AW509" s="20"/>
      <c r="AX509" s="22"/>
      <c r="AY509" s="20"/>
      <c r="AZ509" s="22"/>
      <c r="BA509" s="20"/>
      <c r="BB509" s="22"/>
      <c r="BC509" s="20"/>
      <c r="BD509" s="22"/>
      <c r="BE509" s="20"/>
      <c r="BF509" s="22"/>
      <c r="BG509" s="83"/>
      <c r="BH509" s="84"/>
      <c r="BI509" s="20"/>
      <c r="BJ509" s="95"/>
      <c r="BK509" s="20">
        <v>0</v>
      </c>
      <c r="BL509" s="21">
        <f t="shared" si="118"/>
        <v>0</v>
      </c>
      <c r="BM509" s="20"/>
      <c r="BN509" s="95">
        <f t="shared" si="108"/>
        <v>0</v>
      </c>
      <c r="BO509" s="20"/>
      <c r="BP509" s="21">
        <f t="shared" si="119"/>
        <v>0</v>
      </c>
      <c r="BQ509" s="20"/>
      <c r="BR509" s="22"/>
      <c r="BS509" s="20"/>
      <c r="BT509" s="22"/>
      <c r="BU509" s="20"/>
      <c r="BV509" s="22"/>
      <c r="BW509" s="20"/>
      <c r="BX509" s="22"/>
      <c r="BY509" s="20"/>
      <c r="BZ509" s="172"/>
      <c r="CA509" s="20"/>
      <c r="CB509" s="164"/>
      <c r="CC509" s="20"/>
      <c r="CD509" s="178"/>
      <c r="CE509" s="20"/>
      <c r="CF509" s="95"/>
      <c r="CG509" s="20"/>
      <c r="CH509" s="95"/>
      <c r="CI509" s="20"/>
      <c r="CJ509" s="22"/>
      <c r="CK509" s="20"/>
      <c r="CL509" s="22"/>
      <c r="CM509" s="20"/>
      <c r="CN509" s="22"/>
      <c r="CO509" s="20"/>
      <c r="CP509" s="22"/>
      <c r="CQ509" s="20"/>
      <c r="CR509" s="22"/>
      <c r="CS509" s="20"/>
      <c r="CT509" s="22"/>
      <c r="CU509" s="20"/>
      <c r="CV509" s="22"/>
      <c r="CW509" s="20"/>
      <c r="CX509" s="22"/>
      <c r="CY509" s="20"/>
      <c r="CZ509" s="22"/>
      <c r="DA509" s="20"/>
      <c r="DB509" s="22"/>
      <c r="DC509" s="20"/>
      <c r="DD509" s="22"/>
      <c r="DE509" s="20"/>
      <c r="DF509" s="22"/>
      <c r="DG509" s="20"/>
      <c r="DH509" s="22"/>
      <c r="DI509" s="20"/>
      <c r="DJ509" s="22"/>
      <c r="DK509" s="20"/>
      <c r="DL509" s="22"/>
      <c r="DM509" s="20"/>
      <c r="DN509" s="22"/>
      <c r="DO509" s="20"/>
      <c r="DP509" s="22"/>
      <c r="DQ509" s="20"/>
      <c r="DR509" s="22"/>
      <c r="DS509" s="20"/>
      <c r="DT509" s="22"/>
      <c r="DU509" s="20"/>
      <c r="DV509" s="22"/>
      <c r="DW509" s="20"/>
      <c r="DX509" s="22"/>
      <c r="DY509" s="20"/>
      <c r="DZ509" s="22"/>
      <c r="EA509" s="23">
        <f t="shared" si="113"/>
        <v>0</v>
      </c>
      <c r="EB509" s="21">
        <f t="shared" si="109"/>
        <v>0</v>
      </c>
      <c r="EC509" s="193" t="e">
        <f t="shared" si="110"/>
        <v>#REF!</v>
      </c>
      <c r="ED509" s="193">
        <f t="shared" si="111"/>
        <v>0</v>
      </c>
      <c r="EE509" s="194">
        <f t="shared" si="114"/>
        <v>4</v>
      </c>
      <c r="EG509" s="13" t="s">
        <v>1307</v>
      </c>
      <c r="EH509" s="13" t="s">
        <v>1308</v>
      </c>
      <c r="EI509" s="13" t="s">
        <v>389</v>
      </c>
      <c r="EJ509" s="13">
        <v>4</v>
      </c>
      <c r="EK509" s="13">
        <v>7565610.6899999995</v>
      </c>
    </row>
    <row r="510" spans="1:141">
      <c r="A510" s="196" t="str">
        <f t="shared" si="121"/>
        <v>22.3</v>
      </c>
      <c r="B510" s="253" t="str">
        <f t="shared" si="121"/>
        <v>SISTEMA DE SEGURIDAD</v>
      </c>
      <c r="C510" s="196">
        <f t="shared" si="121"/>
        <v>0</v>
      </c>
      <c r="D510" s="196">
        <f t="shared" si="121"/>
        <v>0</v>
      </c>
      <c r="E510" s="196">
        <f t="shared" si="121"/>
        <v>0</v>
      </c>
      <c r="F510" s="197">
        <f t="shared" si="112"/>
        <v>0</v>
      </c>
      <c r="G510" s="20"/>
      <c r="H510" s="21">
        <f t="shared" si="115"/>
        <v>0</v>
      </c>
      <c r="I510" s="20"/>
      <c r="J510" s="21">
        <f t="shared" si="116"/>
        <v>0</v>
      </c>
      <c r="K510" s="20"/>
      <c r="L510" s="21">
        <f t="shared" si="117"/>
        <v>0</v>
      </c>
      <c r="M510" s="20"/>
      <c r="N510" s="33">
        <f t="shared" si="120"/>
        <v>0</v>
      </c>
      <c r="O510" s="20"/>
      <c r="P510" s="22"/>
      <c r="Q510" s="20"/>
      <c r="R510" s="22"/>
      <c r="S510" s="20"/>
      <c r="T510" s="22"/>
      <c r="U510" s="20"/>
      <c r="V510" s="22"/>
      <c r="W510" s="20"/>
      <c r="X510" s="22"/>
      <c r="Y510" s="20"/>
      <c r="Z510" s="22"/>
      <c r="AA510" s="20"/>
      <c r="AB510" s="22"/>
      <c r="AC510" s="20"/>
      <c r="AD510" s="22"/>
      <c r="AE510" s="20"/>
      <c r="AF510" s="22"/>
      <c r="AG510" s="20"/>
      <c r="AH510" s="22"/>
      <c r="AI510" s="20"/>
      <c r="AJ510" s="22"/>
      <c r="AK510" s="20"/>
      <c r="AL510" s="22"/>
      <c r="AM510" s="20"/>
      <c r="AN510" s="22"/>
      <c r="AO510" s="20"/>
      <c r="AP510" s="22"/>
      <c r="AQ510" s="20"/>
      <c r="AR510" s="22"/>
      <c r="AS510" s="20"/>
      <c r="AT510" s="22"/>
      <c r="AU510" s="20"/>
      <c r="AV510" s="22"/>
      <c r="AW510" s="20"/>
      <c r="AX510" s="22"/>
      <c r="AY510" s="20"/>
      <c r="AZ510" s="22"/>
      <c r="BA510" s="20"/>
      <c r="BB510" s="22"/>
      <c r="BC510" s="20"/>
      <c r="BD510" s="22"/>
      <c r="BE510" s="20"/>
      <c r="BF510" s="22"/>
      <c r="BG510" s="83"/>
      <c r="BH510" s="84"/>
      <c r="BI510" s="20"/>
      <c r="BJ510" s="95"/>
      <c r="BK510" s="20">
        <v>0</v>
      </c>
      <c r="BL510" s="21">
        <f t="shared" si="118"/>
        <v>0</v>
      </c>
      <c r="BM510" s="20"/>
      <c r="BN510" s="95">
        <f t="shared" si="108"/>
        <v>0</v>
      </c>
      <c r="BO510" s="20"/>
      <c r="BP510" s="21">
        <f t="shared" si="119"/>
        <v>0</v>
      </c>
      <c r="BQ510" s="20"/>
      <c r="BR510" s="22"/>
      <c r="BS510" s="20"/>
      <c r="BT510" s="22"/>
      <c r="BU510" s="20"/>
      <c r="BV510" s="22"/>
      <c r="BW510" s="20"/>
      <c r="BX510" s="22"/>
      <c r="BY510" s="20"/>
      <c r="BZ510" s="172"/>
      <c r="CA510" s="20"/>
      <c r="CB510" s="164"/>
      <c r="CC510" s="20"/>
      <c r="CD510" s="178"/>
      <c r="CE510" s="20"/>
      <c r="CF510" s="95"/>
      <c r="CG510" s="20"/>
      <c r="CH510" s="95"/>
      <c r="CI510" s="20"/>
      <c r="CJ510" s="22"/>
      <c r="CK510" s="20"/>
      <c r="CL510" s="22"/>
      <c r="CM510" s="20"/>
      <c r="CN510" s="22"/>
      <c r="CO510" s="20"/>
      <c r="CP510" s="22"/>
      <c r="CQ510" s="20"/>
      <c r="CR510" s="22"/>
      <c r="CS510" s="20"/>
      <c r="CT510" s="22"/>
      <c r="CU510" s="20"/>
      <c r="CV510" s="22"/>
      <c r="CW510" s="20"/>
      <c r="CX510" s="22"/>
      <c r="CY510" s="20"/>
      <c r="CZ510" s="22"/>
      <c r="DA510" s="20"/>
      <c r="DB510" s="22"/>
      <c r="DC510" s="20"/>
      <c r="DD510" s="22"/>
      <c r="DE510" s="20"/>
      <c r="DF510" s="22"/>
      <c r="DG510" s="20"/>
      <c r="DH510" s="22"/>
      <c r="DI510" s="20"/>
      <c r="DJ510" s="22"/>
      <c r="DK510" s="20"/>
      <c r="DL510" s="22"/>
      <c r="DM510" s="20"/>
      <c r="DN510" s="22"/>
      <c r="DO510" s="20"/>
      <c r="DP510" s="22"/>
      <c r="DQ510" s="20"/>
      <c r="DR510" s="22"/>
      <c r="DS510" s="20"/>
      <c r="DT510" s="22"/>
      <c r="DU510" s="20"/>
      <c r="DV510" s="22"/>
      <c r="DW510" s="20"/>
      <c r="DX510" s="22"/>
      <c r="DY510" s="20"/>
      <c r="DZ510" s="22"/>
      <c r="EA510" s="23">
        <f t="shared" si="113"/>
        <v>0</v>
      </c>
      <c r="EB510" s="21">
        <f t="shared" si="109"/>
        <v>0</v>
      </c>
      <c r="EC510" s="193" t="e">
        <f t="shared" si="110"/>
        <v>#REF!</v>
      </c>
      <c r="ED510" s="193">
        <f t="shared" si="111"/>
        <v>0</v>
      </c>
      <c r="EE510" s="194">
        <f t="shared" si="114"/>
        <v>0</v>
      </c>
      <c r="EG510" s="13" t="s">
        <v>103</v>
      </c>
      <c r="EH510" s="13" t="s">
        <v>109</v>
      </c>
    </row>
    <row r="511" spans="1:141" ht="15" customHeight="1">
      <c r="A511" s="196" t="str">
        <f t="shared" si="121"/>
        <v>22.3.1</v>
      </c>
      <c r="B511" s="253" t="str">
        <f t="shared" si="121"/>
        <v>LECTORA CONTROL DE ACCESO BIOMETRICO</v>
      </c>
      <c r="C511" s="196" t="str">
        <f t="shared" si="121"/>
        <v>UN</v>
      </c>
      <c r="D511" s="196">
        <f t="shared" si="121"/>
        <v>5</v>
      </c>
      <c r="E511" s="196">
        <f t="shared" si="121"/>
        <v>5553231.75</v>
      </c>
      <c r="F511" s="197">
        <f t="shared" si="112"/>
        <v>27766158.75</v>
      </c>
      <c r="G511" s="20"/>
      <c r="H511" s="21">
        <f t="shared" si="115"/>
        <v>0</v>
      </c>
      <c r="I511" s="20"/>
      <c r="J511" s="21">
        <f t="shared" si="116"/>
        <v>0</v>
      </c>
      <c r="K511" s="20"/>
      <c r="L511" s="21">
        <f t="shared" si="117"/>
        <v>0</v>
      </c>
      <c r="M511" s="20"/>
      <c r="N511" s="33">
        <f t="shared" si="120"/>
        <v>0</v>
      </c>
      <c r="O511" s="20"/>
      <c r="P511" s="22"/>
      <c r="Q511" s="20"/>
      <c r="R511" s="22"/>
      <c r="S511" s="20"/>
      <c r="T511" s="22"/>
      <c r="U511" s="20"/>
      <c r="V511" s="22"/>
      <c r="W511" s="20"/>
      <c r="X511" s="22"/>
      <c r="Y511" s="20"/>
      <c r="Z511" s="22"/>
      <c r="AA511" s="20"/>
      <c r="AB511" s="22"/>
      <c r="AC511" s="20"/>
      <c r="AD511" s="22"/>
      <c r="AE511" s="20"/>
      <c r="AF511" s="22"/>
      <c r="AG511" s="20"/>
      <c r="AH511" s="22"/>
      <c r="AI511" s="20"/>
      <c r="AJ511" s="22"/>
      <c r="AK511" s="20"/>
      <c r="AL511" s="22"/>
      <c r="AM511" s="20"/>
      <c r="AN511" s="22"/>
      <c r="AO511" s="20"/>
      <c r="AP511" s="22"/>
      <c r="AQ511" s="20"/>
      <c r="AR511" s="22"/>
      <c r="AS511" s="20"/>
      <c r="AT511" s="22"/>
      <c r="AU511" s="20"/>
      <c r="AV511" s="22"/>
      <c r="AW511" s="20"/>
      <c r="AX511" s="22"/>
      <c r="AY511" s="20"/>
      <c r="AZ511" s="22"/>
      <c r="BA511" s="20"/>
      <c r="BB511" s="22"/>
      <c r="BC511" s="20"/>
      <c r="BD511" s="22"/>
      <c r="BE511" s="20"/>
      <c r="BF511" s="22"/>
      <c r="BG511" s="83"/>
      <c r="BH511" s="84"/>
      <c r="BI511" s="20"/>
      <c r="BJ511" s="95"/>
      <c r="BK511" s="20">
        <v>0</v>
      </c>
      <c r="BL511" s="21">
        <f t="shared" si="118"/>
        <v>0</v>
      </c>
      <c r="BM511" s="20"/>
      <c r="BN511" s="95">
        <f t="shared" si="108"/>
        <v>0</v>
      </c>
      <c r="BO511" s="20"/>
      <c r="BP511" s="21">
        <f t="shared" si="119"/>
        <v>0</v>
      </c>
      <c r="BQ511" s="20"/>
      <c r="BR511" s="22"/>
      <c r="BS511" s="20"/>
      <c r="BT511" s="22"/>
      <c r="BU511" s="20"/>
      <c r="BV511" s="22"/>
      <c r="BW511" s="20"/>
      <c r="BX511" s="22"/>
      <c r="BY511" s="20"/>
      <c r="BZ511" s="172"/>
      <c r="CA511" s="20"/>
      <c r="CB511" s="164"/>
      <c r="CC511" s="20"/>
      <c r="CD511" s="178"/>
      <c r="CE511" s="20"/>
      <c r="CF511" s="95"/>
      <c r="CG511" s="20"/>
      <c r="CH511" s="95"/>
      <c r="CI511" s="20"/>
      <c r="CJ511" s="22"/>
      <c r="CK511" s="20"/>
      <c r="CL511" s="22"/>
      <c r="CM511" s="20"/>
      <c r="CN511" s="22"/>
      <c r="CO511" s="20"/>
      <c r="CP511" s="22"/>
      <c r="CQ511" s="20"/>
      <c r="CR511" s="22"/>
      <c r="CS511" s="20"/>
      <c r="CT511" s="22"/>
      <c r="CU511" s="20"/>
      <c r="CV511" s="22"/>
      <c r="CW511" s="20"/>
      <c r="CX511" s="22"/>
      <c r="CY511" s="20"/>
      <c r="CZ511" s="22"/>
      <c r="DA511" s="20"/>
      <c r="DB511" s="22"/>
      <c r="DC511" s="20"/>
      <c r="DD511" s="22"/>
      <c r="DE511" s="20"/>
      <c r="DF511" s="22"/>
      <c r="DG511" s="20"/>
      <c r="DH511" s="22"/>
      <c r="DI511" s="20"/>
      <c r="DJ511" s="22"/>
      <c r="DK511" s="20"/>
      <c r="DL511" s="22"/>
      <c r="DM511" s="20"/>
      <c r="DN511" s="22"/>
      <c r="DO511" s="20"/>
      <c r="DP511" s="22"/>
      <c r="DQ511" s="20"/>
      <c r="DR511" s="22"/>
      <c r="DS511" s="20"/>
      <c r="DT511" s="22"/>
      <c r="DU511" s="20"/>
      <c r="DV511" s="22"/>
      <c r="DW511" s="20"/>
      <c r="DX511" s="22"/>
      <c r="DY511" s="20"/>
      <c r="DZ511" s="22"/>
      <c r="EA511" s="23">
        <f t="shared" si="113"/>
        <v>0</v>
      </c>
      <c r="EB511" s="21">
        <f t="shared" si="109"/>
        <v>0</v>
      </c>
      <c r="EC511" s="193" t="e">
        <f t="shared" si="110"/>
        <v>#REF!</v>
      </c>
      <c r="ED511" s="193">
        <f t="shared" si="111"/>
        <v>0</v>
      </c>
      <c r="EE511" s="194">
        <f t="shared" si="114"/>
        <v>5</v>
      </c>
      <c r="EG511" s="13" t="s">
        <v>1309</v>
      </c>
      <c r="EH511" s="13" t="s">
        <v>1310</v>
      </c>
      <c r="EI511" s="13" t="s">
        <v>389</v>
      </c>
      <c r="EJ511" s="13">
        <v>5</v>
      </c>
      <c r="EK511" s="13">
        <v>5553231.75</v>
      </c>
    </row>
    <row r="512" spans="1:141">
      <c r="A512" s="196" t="str">
        <f t="shared" si="121"/>
        <v>22.3.2</v>
      </c>
      <c r="B512" s="253" t="str">
        <f t="shared" si="121"/>
        <v>LECTORA DE PROXIMIDAD . SISTEMA DE SEGURIDAD.</v>
      </c>
      <c r="C512" s="196" t="str">
        <f t="shared" si="121"/>
        <v xml:space="preserve">UN </v>
      </c>
      <c r="D512" s="196">
        <f t="shared" si="121"/>
        <v>9</v>
      </c>
      <c r="E512" s="196">
        <f t="shared" si="121"/>
        <v>813211.74</v>
      </c>
      <c r="F512" s="197">
        <f t="shared" si="112"/>
        <v>7318905.6600000001</v>
      </c>
      <c r="G512" s="20"/>
      <c r="H512" s="21">
        <f t="shared" si="115"/>
        <v>0</v>
      </c>
      <c r="I512" s="20"/>
      <c r="J512" s="21">
        <f t="shared" si="116"/>
        <v>0</v>
      </c>
      <c r="K512" s="20"/>
      <c r="L512" s="21">
        <f t="shared" si="117"/>
        <v>0</v>
      </c>
      <c r="M512" s="20"/>
      <c r="N512" s="33">
        <f t="shared" si="120"/>
        <v>0</v>
      </c>
      <c r="O512" s="20"/>
      <c r="P512" s="22"/>
      <c r="Q512" s="20"/>
      <c r="R512" s="22"/>
      <c r="S512" s="20"/>
      <c r="T512" s="22"/>
      <c r="U512" s="20"/>
      <c r="V512" s="22"/>
      <c r="W512" s="20"/>
      <c r="X512" s="22"/>
      <c r="Y512" s="20"/>
      <c r="Z512" s="22"/>
      <c r="AA512" s="20"/>
      <c r="AB512" s="22"/>
      <c r="AC512" s="20"/>
      <c r="AD512" s="22"/>
      <c r="AE512" s="20"/>
      <c r="AF512" s="22"/>
      <c r="AG512" s="20"/>
      <c r="AH512" s="22"/>
      <c r="AI512" s="20"/>
      <c r="AJ512" s="22"/>
      <c r="AK512" s="20"/>
      <c r="AL512" s="22"/>
      <c r="AM512" s="20"/>
      <c r="AN512" s="22"/>
      <c r="AO512" s="20"/>
      <c r="AP512" s="22"/>
      <c r="AQ512" s="20"/>
      <c r="AR512" s="22"/>
      <c r="AS512" s="20"/>
      <c r="AT512" s="22"/>
      <c r="AU512" s="20"/>
      <c r="AV512" s="22"/>
      <c r="AW512" s="20"/>
      <c r="AX512" s="22"/>
      <c r="AY512" s="20"/>
      <c r="AZ512" s="22"/>
      <c r="BA512" s="20"/>
      <c r="BB512" s="22"/>
      <c r="BC512" s="20"/>
      <c r="BD512" s="22"/>
      <c r="BE512" s="20"/>
      <c r="BF512" s="22"/>
      <c r="BG512" s="83"/>
      <c r="BH512" s="84"/>
      <c r="BI512" s="20"/>
      <c r="BJ512" s="95"/>
      <c r="BK512" s="20">
        <v>0</v>
      </c>
      <c r="BL512" s="21">
        <f t="shared" si="118"/>
        <v>0</v>
      </c>
      <c r="BM512" s="20"/>
      <c r="BN512" s="95">
        <f t="shared" si="108"/>
        <v>0</v>
      </c>
      <c r="BO512" s="20"/>
      <c r="BP512" s="21">
        <f t="shared" si="119"/>
        <v>0</v>
      </c>
      <c r="BQ512" s="20"/>
      <c r="BR512" s="22"/>
      <c r="BS512" s="20"/>
      <c r="BT512" s="22"/>
      <c r="BU512" s="20"/>
      <c r="BV512" s="22"/>
      <c r="BW512" s="20"/>
      <c r="BX512" s="22"/>
      <c r="BY512" s="20"/>
      <c r="BZ512" s="172"/>
      <c r="CA512" s="20"/>
      <c r="CB512" s="164"/>
      <c r="CC512" s="20"/>
      <c r="CD512" s="178"/>
      <c r="CE512" s="20"/>
      <c r="CF512" s="95"/>
      <c r="CG512" s="20"/>
      <c r="CH512" s="95"/>
      <c r="CI512" s="20"/>
      <c r="CJ512" s="22"/>
      <c r="CK512" s="20"/>
      <c r="CL512" s="22"/>
      <c r="CM512" s="20"/>
      <c r="CN512" s="22"/>
      <c r="CO512" s="20"/>
      <c r="CP512" s="22"/>
      <c r="CQ512" s="20"/>
      <c r="CR512" s="22"/>
      <c r="CS512" s="20"/>
      <c r="CT512" s="22"/>
      <c r="CU512" s="20"/>
      <c r="CV512" s="22"/>
      <c r="CW512" s="20"/>
      <c r="CX512" s="22"/>
      <c r="CY512" s="20"/>
      <c r="CZ512" s="22"/>
      <c r="DA512" s="20"/>
      <c r="DB512" s="22"/>
      <c r="DC512" s="20"/>
      <c r="DD512" s="22"/>
      <c r="DE512" s="20"/>
      <c r="DF512" s="22"/>
      <c r="DG512" s="20"/>
      <c r="DH512" s="22"/>
      <c r="DI512" s="20"/>
      <c r="DJ512" s="22"/>
      <c r="DK512" s="20"/>
      <c r="DL512" s="22"/>
      <c r="DM512" s="20"/>
      <c r="DN512" s="22"/>
      <c r="DO512" s="20"/>
      <c r="DP512" s="22"/>
      <c r="DQ512" s="20"/>
      <c r="DR512" s="22"/>
      <c r="DS512" s="20"/>
      <c r="DT512" s="22"/>
      <c r="DU512" s="20"/>
      <c r="DV512" s="22"/>
      <c r="DW512" s="20"/>
      <c r="DX512" s="22"/>
      <c r="DY512" s="20"/>
      <c r="DZ512" s="22"/>
      <c r="EA512" s="23">
        <f t="shared" si="113"/>
        <v>0</v>
      </c>
      <c r="EB512" s="21">
        <f t="shared" si="109"/>
        <v>0</v>
      </c>
      <c r="EC512" s="193" t="e">
        <f t="shared" si="110"/>
        <v>#REF!</v>
      </c>
      <c r="ED512" s="193">
        <f t="shared" si="111"/>
        <v>0</v>
      </c>
      <c r="EE512" s="194">
        <f t="shared" si="114"/>
        <v>9</v>
      </c>
      <c r="EG512" s="13" t="s">
        <v>1311</v>
      </c>
      <c r="EH512" s="13" t="s">
        <v>1312</v>
      </c>
      <c r="EI512" s="13" t="s">
        <v>1313</v>
      </c>
      <c r="EJ512" s="13">
        <v>9</v>
      </c>
      <c r="EK512" s="13">
        <v>813211.74</v>
      </c>
    </row>
    <row r="513" spans="1:141" ht="15" customHeight="1">
      <c r="A513" s="196" t="str">
        <f t="shared" si="121"/>
        <v>22.3.3</v>
      </c>
      <c r="B513" s="253" t="str">
        <f t="shared" si="121"/>
        <v>SALIDA RETENEDOR Y DETECTOR DE  APERTURA- INCLUYE RETENEDOR Y DETECTOR</v>
      </c>
      <c r="C513" s="196" t="str">
        <f t="shared" si="121"/>
        <v>UN</v>
      </c>
      <c r="D513" s="196">
        <f t="shared" si="121"/>
        <v>17</v>
      </c>
      <c r="E513" s="196">
        <f t="shared" si="121"/>
        <v>955749.96</v>
      </c>
      <c r="F513" s="197">
        <f t="shared" si="112"/>
        <v>16247749.32</v>
      </c>
      <c r="G513" s="20"/>
      <c r="H513" s="21">
        <f t="shared" si="115"/>
        <v>0</v>
      </c>
      <c r="I513" s="20"/>
      <c r="J513" s="21">
        <f t="shared" si="116"/>
        <v>0</v>
      </c>
      <c r="K513" s="20"/>
      <c r="L513" s="21">
        <f t="shared" si="117"/>
        <v>0</v>
      </c>
      <c r="M513" s="20"/>
      <c r="N513" s="33">
        <f t="shared" si="120"/>
        <v>0</v>
      </c>
      <c r="O513" s="20"/>
      <c r="P513" s="22"/>
      <c r="Q513" s="20"/>
      <c r="R513" s="22"/>
      <c r="S513" s="20"/>
      <c r="T513" s="22"/>
      <c r="U513" s="20"/>
      <c r="V513" s="22"/>
      <c r="W513" s="20"/>
      <c r="X513" s="22"/>
      <c r="Y513" s="20"/>
      <c r="Z513" s="22"/>
      <c r="AA513" s="20"/>
      <c r="AB513" s="22"/>
      <c r="AC513" s="20"/>
      <c r="AD513" s="22"/>
      <c r="AE513" s="20"/>
      <c r="AF513" s="22"/>
      <c r="AG513" s="20"/>
      <c r="AH513" s="22"/>
      <c r="AI513" s="20"/>
      <c r="AJ513" s="22"/>
      <c r="AK513" s="20"/>
      <c r="AL513" s="22"/>
      <c r="AM513" s="20"/>
      <c r="AN513" s="22"/>
      <c r="AO513" s="20"/>
      <c r="AP513" s="22"/>
      <c r="AQ513" s="20"/>
      <c r="AR513" s="22"/>
      <c r="AS513" s="20"/>
      <c r="AT513" s="22"/>
      <c r="AU513" s="20"/>
      <c r="AV513" s="22"/>
      <c r="AW513" s="20"/>
      <c r="AX513" s="22"/>
      <c r="AY513" s="20"/>
      <c r="AZ513" s="22"/>
      <c r="BA513" s="20"/>
      <c r="BB513" s="22"/>
      <c r="BC513" s="20"/>
      <c r="BD513" s="22"/>
      <c r="BE513" s="20"/>
      <c r="BF513" s="22"/>
      <c r="BG513" s="83"/>
      <c r="BH513" s="84"/>
      <c r="BI513" s="20"/>
      <c r="BJ513" s="95"/>
      <c r="BK513" s="20">
        <v>0</v>
      </c>
      <c r="BL513" s="21">
        <f t="shared" si="118"/>
        <v>0</v>
      </c>
      <c r="BM513" s="20"/>
      <c r="BN513" s="95">
        <f t="shared" si="108"/>
        <v>0</v>
      </c>
      <c r="BO513" s="20"/>
      <c r="BP513" s="21">
        <f t="shared" si="119"/>
        <v>0</v>
      </c>
      <c r="BQ513" s="20"/>
      <c r="BR513" s="22"/>
      <c r="BS513" s="20"/>
      <c r="BT513" s="22"/>
      <c r="BU513" s="20"/>
      <c r="BV513" s="22"/>
      <c r="BW513" s="20"/>
      <c r="BX513" s="22"/>
      <c r="BY513" s="20"/>
      <c r="BZ513" s="172"/>
      <c r="CA513" s="20"/>
      <c r="CB513" s="164"/>
      <c r="CC513" s="20"/>
      <c r="CD513" s="178"/>
      <c r="CE513" s="20"/>
      <c r="CF513" s="95"/>
      <c r="CG513" s="20"/>
      <c r="CH513" s="95"/>
      <c r="CI513" s="20"/>
      <c r="CJ513" s="22"/>
      <c r="CK513" s="20"/>
      <c r="CL513" s="22"/>
      <c r="CM513" s="20"/>
      <c r="CN513" s="22"/>
      <c r="CO513" s="20"/>
      <c r="CP513" s="22"/>
      <c r="CQ513" s="20"/>
      <c r="CR513" s="22"/>
      <c r="CS513" s="20"/>
      <c r="CT513" s="22"/>
      <c r="CU513" s="20"/>
      <c r="CV513" s="22"/>
      <c r="CW513" s="20"/>
      <c r="CX513" s="22"/>
      <c r="CY513" s="20"/>
      <c r="CZ513" s="22"/>
      <c r="DA513" s="20"/>
      <c r="DB513" s="22"/>
      <c r="DC513" s="20"/>
      <c r="DD513" s="22"/>
      <c r="DE513" s="20"/>
      <c r="DF513" s="22"/>
      <c r="DG513" s="20"/>
      <c r="DH513" s="22"/>
      <c r="DI513" s="20"/>
      <c r="DJ513" s="22"/>
      <c r="DK513" s="20"/>
      <c r="DL513" s="22"/>
      <c r="DM513" s="20"/>
      <c r="DN513" s="22"/>
      <c r="DO513" s="20"/>
      <c r="DP513" s="22"/>
      <c r="DQ513" s="20"/>
      <c r="DR513" s="22"/>
      <c r="DS513" s="20"/>
      <c r="DT513" s="22"/>
      <c r="DU513" s="20"/>
      <c r="DV513" s="22"/>
      <c r="DW513" s="20"/>
      <c r="DX513" s="22"/>
      <c r="DY513" s="20"/>
      <c r="DZ513" s="22"/>
      <c r="EA513" s="23">
        <f t="shared" si="113"/>
        <v>0</v>
      </c>
      <c r="EB513" s="21">
        <f t="shared" si="109"/>
        <v>0</v>
      </c>
      <c r="EC513" s="193" t="e">
        <f t="shared" si="110"/>
        <v>#REF!</v>
      </c>
      <c r="ED513" s="193">
        <f t="shared" si="111"/>
        <v>0</v>
      </c>
      <c r="EE513" s="194">
        <f t="shared" si="114"/>
        <v>17</v>
      </c>
      <c r="EG513" s="13" t="s">
        <v>1314</v>
      </c>
      <c r="EH513" s="13" t="s">
        <v>1315</v>
      </c>
      <c r="EI513" s="13" t="s">
        <v>389</v>
      </c>
      <c r="EJ513" s="13">
        <v>17</v>
      </c>
      <c r="EK513" s="13">
        <v>955749.96</v>
      </c>
    </row>
    <row r="514" spans="1:141" ht="15" customHeight="1">
      <c r="A514" s="196" t="str">
        <f t="shared" si="121"/>
        <v>22.3.4</v>
      </c>
      <c r="B514" s="253" t="str">
        <f t="shared" si="121"/>
        <v>PULSADOR PARA APERTURA DE PUERTAS. CONTACTO N/O. ELEMENTO EN ACERO INOXIDABLE. CON BOTÓN ILUMINADO, PARA FÁCIL RECONOCIMIENTO. CON LEDS DE ESTADO.</v>
      </c>
      <c r="C514" s="196" t="str">
        <f t="shared" si="121"/>
        <v>UN</v>
      </c>
      <c r="D514" s="196">
        <f t="shared" si="121"/>
        <v>5</v>
      </c>
      <c r="E514" s="196">
        <f t="shared" si="121"/>
        <v>361413.36</v>
      </c>
      <c r="F514" s="197">
        <f t="shared" si="112"/>
        <v>1807066.7999999998</v>
      </c>
      <c r="G514" s="20"/>
      <c r="H514" s="21">
        <f t="shared" si="115"/>
        <v>0</v>
      </c>
      <c r="I514" s="20"/>
      <c r="J514" s="21">
        <f t="shared" si="116"/>
        <v>0</v>
      </c>
      <c r="K514" s="20"/>
      <c r="L514" s="21">
        <f t="shared" si="117"/>
        <v>0</v>
      </c>
      <c r="M514" s="20"/>
      <c r="N514" s="33">
        <f t="shared" si="120"/>
        <v>0</v>
      </c>
      <c r="O514" s="20"/>
      <c r="P514" s="22"/>
      <c r="Q514" s="20"/>
      <c r="R514" s="22"/>
      <c r="S514" s="20"/>
      <c r="T514" s="22"/>
      <c r="U514" s="20"/>
      <c r="V514" s="22"/>
      <c r="W514" s="20"/>
      <c r="X514" s="22"/>
      <c r="Y514" s="20"/>
      <c r="Z514" s="22"/>
      <c r="AA514" s="20"/>
      <c r="AB514" s="22"/>
      <c r="AC514" s="20"/>
      <c r="AD514" s="22"/>
      <c r="AE514" s="20"/>
      <c r="AF514" s="22"/>
      <c r="AG514" s="20"/>
      <c r="AH514" s="22"/>
      <c r="AI514" s="20"/>
      <c r="AJ514" s="22"/>
      <c r="AK514" s="20"/>
      <c r="AL514" s="22"/>
      <c r="AM514" s="20"/>
      <c r="AN514" s="22"/>
      <c r="AO514" s="20"/>
      <c r="AP514" s="22"/>
      <c r="AQ514" s="20"/>
      <c r="AR514" s="22"/>
      <c r="AS514" s="20"/>
      <c r="AT514" s="22"/>
      <c r="AU514" s="20"/>
      <c r="AV514" s="22"/>
      <c r="AW514" s="20"/>
      <c r="AX514" s="22"/>
      <c r="AY514" s="20"/>
      <c r="AZ514" s="22"/>
      <c r="BA514" s="20"/>
      <c r="BB514" s="22"/>
      <c r="BC514" s="20"/>
      <c r="BD514" s="22"/>
      <c r="BE514" s="20"/>
      <c r="BF514" s="22"/>
      <c r="BG514" s="83"/>
      <c r="BH514" s="84"/>
      <c r="BI514" s="20"/>
      <c r="BJ514" s="95"/>
      <c r="BK514" s="20">
        <v>0</v>
      </c>
      <c r="BL514" s="21">
        <f t="shared" si="118"/>
        <v>0</v>
      </c>
      <c r="BM514" s="20"/>
      <c r="BN514" s="95">
        <f t="shared" si="108"/>
        <v>0</v>
      </c>
      <c r="BO514" s="20"/>
      <c r="BP514" s="21">
        <f t="shared" si="119"/>
        <v>0</v>
      </c>
      <c r="BQ514" s="20"/>
      <c r="BR514" s="22"/>
      <c r="BS514" s="20"/>
      <c r="BT514" s="22"/>
      <c r="BU514" s="20"/>
      <c r="BV514" s="22"/>
      <c r="BW514" s="20"/>
      <c r="BX514" s="22"/>
      <c r="BY514" s="20"/>
      <c r="BZ514" s="172"/>
      <c r="CA514" s="20"/>
      <c r="CB514" s="164"/>
      <c r="CC514" s="20"/>
      <c r="CD514" s="178"/>
      <c r="CE514" s="20"/>
      <c r="CF514" s="95"/>
      <c r="CG514" s="20"/>
      <c r="CH514" s="95"/>
      <c r="CI514" s="20"/>
      <c r="CJ514" s="22"/>
      <c r="CK514" s="20"/>
      <c r="CL514" s="22"/>
      <c r="CM514" s="20"/>
      <c r="CN514" s="22"/>
      <c r="CO514" s="20"/>
      <c r="CP514" s="22"/>
      <c r="CQ514" s="20"/>
      <c r="CR514" s="22"/>
      <c r="CS514" s="20"/>
      <c r="CT514" s="22"/>
      <c r="CU514" s="20"/>
      <c r="CV514" s="22"/>
      <c r="CW514" s="20"/>
      <c r="CX514" s="22"/>
      <c r="CY514" s="20"/>
      <c r="CZ514" s="22"/>
      <c r="DA514" s="20"/>
      <c r="DB514" s="22"/>
      <c r="DC514" s="20"/>
      <c r="DD514" s="22"/>
      <c r="DE514" s="20"/>
      <c r="DF514" s="22"/>
      <c r="DG514" s="20"/>
      <c r="DH514" s="22"/>
      <c r="DI514" s="20"/>
      <c r="DJ514" s="22"/>
      <c r="DK514" s="20"/>
      <c r="DL514" s="22"/>
      <c r="DM514" s="20"/>
      <c r="DN514" s="22"/>
      <c r="DO514" s="20"/>
      <c r="DP514" s="22"/>
      <c r="DQ514" s="20"/>
      <c r="DR514" s="22"/>
      <c r="DS514" s="20"/>
      <c r="DT514" s="22"/>
      <c r="DU514" s="20"/>
      <c r="DV514" s="22"/>
      <c r="DW514" s="20"/>
      <c r="DX514" s="22"/>
      <c r="DY514" s="20"/>
      <c r="DZ514" s="22"/>
      <c r="EA514" s="23">
        <f t="shared" si="113"/>
        <v>0</v>
      </c>
      <c r="EB514" s="21">
        <f t="shared" si="109"/>
        <v>0</v>
      </c>
      <c r="EC514" s="193" t="e">
        <f t="shared" si="110"/>
        <v>#REF!</v>
      </c>
      <c r="ED514" s="193">
        <f t="shared" si="111"/>
        <v>0</v>
      </c>
      <c r="EE514" s="194">
        <f t="shared" si="114"/>
        <v>5</v>
      </c>
      <c r="EG514" s="13" t="s">
        <v>1316</v>
      </c>
      <c r="EH514" s="13" t="s">
        <v>1317</v>
      </c>
      <c r="EI514" s="13" t="s">
        <v>389</v>
      </c>
      <c r="EJ514" s="13">
        <v>5</v>
      </c>
      <c r="EK514" s="13">
        <v>361413.36</v>
      </c>
    </row>
    <row r="515" spans="1:141" ht="15" customHeight="1">
      <c r="A515" s="196" t="str">
        <f t="shared" si="121"/>
        <v>22.3.5</v>
      </c>
      <c r="B515" s="253" t="str">
        <f t="shared" si="121"/>
        <v>CERRADURA ELECTROMAGNÉTICA. 450 LIBRAS DE PRESIÓN MÍNIMO. CON TARJETA ANTI REMANENTE INTERNO. INCLUYE LOS ACCESORIOS DE FIJACIÓN. 12 VDC.TRANSFORMADOR  16.5 V 40 VA, FUENTE 6/12 V 1.5 AMP</v>
      </c>
      <c r="C515" s="196" t="str">
        <f t="shared" si="121"/>
        <v>UN</v>
      </c>
      <c r="D515" s="196">
        <f t="shared" si="121"/>
        <v>5</v>
      </c>
      <c r="E515" s="196">
        <f t="shared" si="121"/>
        <v>453635.82</v>
      </c>
      <c r="F515" s="197">
        <f t="shared" si="112"/>
        <v>2268179.1</v>
      </c>
      <c r="G515" s="20"/>
      <c r="H515" s="21">
        <f t="shared" si="115"/>
        <v>0</v>
      </c>
      <c r="I515" s="20"/>
      <c r="J515" s="21">
        <f t="shared" si="116"/>
        <v>0</v>
      </c>
      <c r="K515" s="20"/>
      <c r="L515" s="21">
        <f t="shared" si="117"/>
        <v>0</v>
      </c>
      <c r="M515" s="20"/>
      <c r="N515" s="33">
        <f t="shared" si="120"/>
        <v>0</v>
      </c>
      <c r="O515" s="20"/>
      <c r="P515" s="22"/>
      <c r="Q515" s="20"/>
      <c r="R515" s="22"/>
      <c r="S515" s="20"/>
      <c r="T515" s="22"/>
      <c r="U515" s="20"/>
      <c r="V515" s="22"/>
      <c r="W515" s="20"/>
      <c r="X515" s="22"/>
      <c r="Y515" s="20"/>
      <c r="Z515" s="22"/>
      <c r="AA515" s="20"/>
      <c r="AB515" s="22"/>
      <c r="AC515" s="20"/>
      <c r="AD515" s="22"/>
      <c r="AE515" s="20"/>
      <c r="AF515" s="22"/>
      <c r="AG515" s="20"/>
      <c r="AH515" s="22"/>
      <c r="AI515" s="20"/>
      <c r="AJ515" s="22"/>
      <c r="AK515" s="20"/>
      <c r="AL515" s="22"/>
      <c r="AM515" s="20"/>
      <c r="AN515" s="22"/>
      <c r="AO515" s="20"/>
      <c r="AP515" s="22"/>
      <c r="AQ515" s="20"/>
      <c r="AR515" s="22"/>
      <c r="AS515" s="20"/>
      <c r="AT515" s="22"/>
      <c r="AU515" s="20"/>
      <c r="AV515" s="22"/>
      <c r="AW515" s="20"/>
      <c r="AX515" s="22"/>
      <c r="AY515" s="20"/>
      <c r="AZ515" s="22"/>
      <c r="BA515" s="20"/>
      <c r="BB515" s="22"/>
      <c r="BC515" s="20"/>
      <c r="BD515" s="22"/>
      <c r="BE515" s="20"/>
      <c r="BF515" s="22"/>
      <c r="BG515" s="83"/>
      <c r="BH515" s="84"/>
      <c r="BI515" s="20"/>
      <c r="BJ515" s="95"/>
      <c r="BK515" s="20">
        <v>0</v>
      </c>
      <c r="BL515" s="21">
        <f t="shared" si="118"/>
        <v>0</v>
      </c>
      <c r="BM515" s="20"/>
      <c r="BN515" s="95">
        <f t="shared" si="108"/>
        <v>0</v>
      </c>
      <c r="BO515" s="20"/>
      <c r="BP515" s="21">
        <f t="shared" si="119"/>
        <v>0</v>
      </c>
      <c r="BQ515" s="20"/>
      <c r="BR515" s="22"/>
      <c r="BS515" s="20"/>
      <c r="BT515" s="22"/>
      <c r="BU515" s="20"/>
      <c r="BV515" s="22"/>
      <c r="BW515" s="20"/>
      <c r="BX515" s="22"/>
      <c r="BY515" s="20"/>
      <c r="BZ515" s="172"/>
      <c r="CA515" s="20"/>
      <c r="CB515" s="164"/>
      <c r="CC515" s="20"/>
      <c r="CD515" s="178"/>
      <c r="CE515" s="20"/>
      <c r="CF515" s="95"/>
      <c r="CG515" s="20"/>
      <c r="CH515" s="95"/>
      <c r="CI515" s="20"/>
      <c r="CJ515" s="22"/>
      <c r="CK515" s="20"/>
      <c r="CL515" s="22"/>
      <c r="CM515" s="20"/>
      <c r="CN515" s="22"/>
      <c r="CO515" s="20"/>
      <c r="CP515" s="22"/>
      <c r="CQ515" s="20"/>
      <c r="CR515" s="22"/>
      <c r="CS515" s="20"/>
      <c r="CT515" s="22"/>
      <c r="CU515" s="20"/>
      <c r="CV515" s="22"/>
      <c r="CW515" s="20"/>
      <c r="CX515" s="22"/>
      <c r="CY515" s="20"/>
      <c r="CZ515" s="22"/>
      <c r="DA515" s="20"/>
      <c r="DB515" s="22"/>
      <c r="DC515" s="20"/>
      <c r="DD515" s="22"/>
      <c r="DE515" s="20"/>
      <c r="DF515" s="22"/>
      <c r="DG515" s="20"/>
      <c r="DH515" s="22"/>
      <c r="DI515" s="20"/>
      <c r="DJ515" s="22"/>
      <c r="DK515" s="20"/>
      <c r="DL515" s="22"/>
      <c r="DM515" s="20"/>
      <c r="DN515" s="22"/>
      <c r="DO515" s="20"/>
      <c r="DP515" s="22"/>
      <c r="DQ515" s="20"/>
      <c r="DR515" s="22"/>
      <c r="DS515" s="20"/>
      <c r="DT515" s="22"/>
      <c r="DU515" s="20"/>
      <c r="DV515" s="22"/>
      <c r="DW515" s="20"/>
      <c r="DX515" s="22"/>
      <c r="DY515" s="20"/>
      <c r="DZ515" s="22"/>
      <c r="EA515" s="23">
        <f t="shared" si="113"/>
        <v>0</v>
      </c>
      <c r="EB515" s="21">
        <f t="shared" si="109"/>
        <v>0</v>
      </c>
      <c r="EC515" s="193" t="e">
        <f t="shared" si="110"/>
        <v>#REF!</v>
      </c>
      <c r="ED515" s="193">
        <f t="shared" si="111"/>
        <v>0</v>
      </c>
      <c r="EE515" s="194">
        <f t="shared" si="114"/>
        <v>5</v>
      </c>
      <c r="EG515" s="13" t="s">
        <v>1318</v>
      </c>
      <c r="EH515" s="13" t="s">
        <v>1319</v>
      </c>
      <c r="EI515" s="13" t="s">
        <v>389</v>
      </c>
      <c r="EJ515" s="13">
        <v>5</v>
      </c>
      <c r="EK515" s="13">
        <v>453635.82</v>
      </c>
    </row>
    <row r="516" spans="1:141">
      <c r="A516" s="196" t="str">
        <f t="shared" si="121"/>
        <v>22.3.6</v>
      </c>
      <c r="B516" s="253" t="str">
        <f t="shared" si="121"/>
        <v xml:space="preserve">PANEL DE CONTROL PARA DISPOSITIVOS DE ACCESO E INTRUSIÓN. </v>
      </c>
      <c r="C516" s="196" t="str">
        <f t="shared" si="121"/>
        <v>UN</v>
      </c>
      <c r="D516" s="196">
        <f t="shared" si="121"/>
        <v>2</v>
      </c>
      <c r="E516" s="196">
        <f t="shared" si="121"/>
        <v>26138951.190000001</v>
      </c>
      <c r="F516" s="197">
        <f t="shared" si="112"/>
        <v>52277902.380000003</v>
      </c>
      <c r="G516" s="20"/>
      <c r="H516" s="21">
        <f t="shared" si="115"/>
        <v>0</v>
      </c>
      <c r="I516" s="20"/>
      <c r="J516" s="21">
        <f t="shared" si="116"/>
        <v>0</v>
      </c>
      <c r="K516" s="20"/>
      <c r="L516" s="21">
        <f t="shared" si="117"/>
        <v>0</v>
      </c>
      <c r="M516" s="20"/>
      <c r="N516" s="33">
        <f t="shared" si="120"/>
        <v>0</v>
      </c>
      <c r="O516" s="20"/>
      <c r="P516" s="22"/>
      <c r="Q516" s="20"/>
      <c r="R516" s="22"/>
      <c r="S516" s="20"/>
      <c r="T516" s="22"/>
      <c r="U516" s="20"/>
      <c r="V516" s="22"/>
      <c r="W516" s="20"/>
      <c r="X516" s="22"/>
      <c r="Y516" s="20"/>
      <c r="Z516" s="22"/>
      <c r="AA516" s="20"/>
      <c r="AB516" s="22"/>
      <c r="AC516" s="20"/>
      <c r="AD516" s="22"/>
      <c r="AE516" s="20"/>
      <c r="AF516" s="22"/>
      <c r="AG516" s="20"/>
      <c r="AH516" s="22"/>
      <c r="AI516" s="20"/>
      <c r="AJ516" s="22"/>
      <c r="AK516" s="20"/>
      <c r="AL516" s="22"/>
      <c r="AM516" s="20"/>
      <c r="AN516" s="22"/>
      <c r="AO516" s="20"/>
      <c r="AP516" s="22"/>
      <c r="AQ516" s="20"/>
      <c r="AR516" s="22"/>
      <c r="AS516" s="20"/>
      <c r="AT516" s="22"/>
      <c r="AU516" s="20"/>
      <c r="AV516" s="22"/>
      <c r="AW516" s="20"/>
      <c r="AX516" s="22"/>
      <c r="AY516" s="20"/>
      <c r="AZ516" s="22"/>
      <c r="BA516" s="20"/>
      <c r="BB516" s="22"/>
      <c r="BC516" s="20"/>
      <c r="BD516" s="22"/>
      <c r="BE516" s="20"/>
      <c r="BF516" s="22"/>
      <c r="BG516" s="83"/>
      <c r="BH516" s="84"/>
      <c r="BI516" s="20"/>
      <c r="BJ516" s="95"/>
      <c r="BK516" s="20">
        <v>0</v>
      </c>
      <c r="BL516" s="21">
        <f t="shared" si="118"/>
        <v>0</v>
      </c>
      <c r="BM516" s="20"/>
      <c r="BN516" s="95">
        <f t="shared" si="108"/>
        <v>0</v>
      </c>
      <c r="BO516" s="20"/>
      <c r="BP516" s="21">
        <f t="shared" si="119"/>
        <v>0</v>
      </c>
      <c r="BQ516" s="20"/>
      <c r="BR516" s="22"/>
      <c r="BS516" s="20"/>
      <c r="BT516" s="22"/>
      <c r="BU516" s="20"/>
      <c r="BV516" s="22"/>
      <c r="BW516" s="20"/>
      <c r="BX516" s="22"/>
      <c r="BY516" s="20"/>
      <c r="BZ516" s="172"/>
      <c r="CA516" s="20"/>
      <c r="CB516" s="164"/>
      <c r="CC516" s="20"/>
      <c r="CD516" s="178"/>
      <c r="CE516" s="20"/>
      <c r="CF516" s="95"/>
      <c r="CG516" s="20"/>
      <c r="CH516" s="95"/>
      <c r="CI516" s="20"/>
      <c r="CJ516" s="22"/>
      <c r="CK516" s="20"/>
      <c r="CL516" s="22"/>
      <c r="CM516" s="20"/>
      <c r="CN516" s="22"/>
      <c r="CO516" s="20"/>
      <c r="CP516" s="22"/>
      <c r="CQ516" s="20"/>
      <c r="CR516" s="22"/>
      <c r="CS516" s="20"/>
      <c r="CT516" s="22"/>
      <c r="CU516" s="20"/>
      <c r="CV516" s="22"/>
      <c r="CW516" s="20"/>
      <c r="CX516" s="22"/>
      <c r="CY516" s="20"/>
      <c r="CZ516" s="22"/>
      <c r="DA516" s="20"/>
      <c r="DB516" s="22"/>
      <c r="DC516" s="20"/>
      <c r="DD516" s="22"/>
      <c r="DE516" s="20"/>
      <c r="DF516" s="22"/>
      <c r="DG516" s="20"/>
      <c r="DH516" s="22"/>
      <c r="DI516" s="20"/>
      <c r="DJ516" s="22"/>
      <c r="DK516" s="20"/>
      <c r="DL516" s="22"/>
      <c r="DM516" s="20"/>
      <c r="DN516" s="22"/>
      <c r="DO516" s="20"/>
      <c r="DP516" s="22"/>
      <c r="DQ516" s="20"/>
      <c r="DR516" s="22"/>
      <c r="DS516" s="20"/>
      <c r="DT516" s="22"/>
      <c r="DU516" s="20"/>
      <c r="DV516" s="22"/>
      <c r="DW516" s="20"/>
      <c r="DX516" s="22"/>
      <c r="DY516" s="20"/>
      <c r="DZ516" s="22"/>
      <c r="EA516" s="23">
        <f t="shared" si="113"/>
        <v>0</v>
      </c>
      <c r="EB516" s="21">
        <f t="shared" si="109"/>
        <v>0</v>
      </c>
      <c r="EC516" s="193" t="e">
        <f t="shared" si="110"/>
        <v>#REF!</v>
      </c>
      <c r="ED516" s="193">
        <f t="shared" si="111"/>
        <v>0</v>
      </c>
      <c r="EE516" s="194">
        <f t="shared" si="114"/>
        <v>2</v>
      </c>
      <c r="EG516" s="13" t="s">
        <v>1320</v>
      </c>
      <c r="EH516" s="13" t="s">
        <v>1321</v>
      </c>
      <c r="EI516" s="13" t="s">
        <v>389</v>
      </c>
      <c r="EJ516" s="13">
        <v>2</v>
      </c>
      <c r="EK516" s="13">
        <v>26138951.190000001</v>
      </c>
    </row>
    <row r="517" spans="1:141" ht="15" customHeight="1">
      <c r="A517" s="196" t="str">
        <f t="shared" si="121"/>
        <v>22.3.7</v>
      </c>
      <c r="B517" s="253" t="str">
        <f t="shared" si="121"/>
        <v>BARRERA DE CONTROL DE ACCESO</v>
      </c>
      <c r="C517" s="196" t="str">
        <f t="shared" si="121"/>
        <v>UN</v>
      </c>
      <c r="D517" s="196">
        <f t="shared" si="121"/>
        <v>2</v>
      </c>
      <c r="E517" s="196">
        <f t="shared" si="121"/>
        <v>18393392.16</v>
      </c>
      <c r="F517" s="197">
        <f t="shared" si="112"/>
        <v>36786784.32</v>
      </c>
      <c r="G517" s="20"/>
      <c r="H517" s="21">
        <f t="shared" si="115"/>
        <v>0</v>
      </c>
      <c r="I517" s="20"/>
      <c r="J517" s="21">
        <f t="shared" si="116"/>
        <v>0</v>
      </c>
      <c r="K517" s="20"/>
      <c r="L517" s="21">
        <f t="shared" si="117"/>
        <v>0</v>
      </c>
      <c r="M517" s="20"/>
      <c r="N517" s="33">
        <f t="shared" si="120"/>
        <v>0</v>
      </c>
      <c r="O517" s="20"/>
      <c r="P517" s="22"/>
      <c r="Q517" s="20"/>
      <c r="R517" s="22"/>
      <c r="S517" s="20"/>
      <c r="T517" s="22"/>
      <c r="U517" s="20"/>
      <c r="V517" s="22"/>
      <c r="W517" s="20"/>
      <c r="X517" s="22"/>
      <c r="Y517" s="20"/>
      <c r="Z517" s="22"/>
      <c r="AA517" s="20"/>
      <c r="AB517" s="22"/>
      <c r="AC517" s="20"/>
      <c r="AD517" s="22"/>
      <c r="AE517" s="20"/>
      <c r="AF517" s="22"/>
      <c r="AG517" s="20"/>
      <c r="AH517" s="22"/>
      <c r="AI517" s="20"/>
      <c r="AJ517" s="22"/>
      <c r="AK517" s="20"/>
      <c r="AL517" s="22"/>
      <c r="AM517" s="20"/>
      <c r="AN517" s="22"/>
      <c r="AO517" s="20"/>
      <c r="AP517" s="22"/>
      <c r="AQ517" s="20"/>
      <c r="AR517" s="22"/>
      <c r="AS517" s="20"/>
      <c r="AT517" s="22"/>
      <c r="AU517" s="20"/>
      <c r="AV517" s="22"/>
      <c r="AW517" s="20"/>
      <c r="AX517" s="22"/>
      <c r="AY517" s="20"/>
      <c r="AZ517" s="22"/>
      <c r="BA517" s="20"/>
      <c r="BB517" s="22"/>
      <c r="BC517" s="20"/>
      <c r="BD517" s="22"/>
      <c r="BE517" s="20"/>
      <c r="BF517" s="22"/>
      <c r="BG517" s="83"/>
      <c r="BH517" s="84"/>
      <c r="BI517" s="20"/>
      <c r="BJ517" s="95"/>
      <c r="BK517" s="20">
        <v>0</v>
      </c>
      <c r="BL517" s="21">
        <f t="shared" si="118"/>
        <v>0</v>
      </c>
      <c r="BM517" s="20"/>
      <c r="BN517" s="95">
        <f t="shared" si="108"/>
        <v>0</v>
      </c>
      <c r="BO517" s="20"/>
      <c r="BP517" s="21">
        <f t="shared" si="119"/>
        <v>0</v>
      </c>
      <c r="BQ517" s="20"/>
      <c r="BR517" s="22"/>
      <c r="BS517" s="20"/>
      <c r="BT517" s="22"/>
      <c r="BU517" s="20"/>
      <c r="BV517" s="22"/>
      <c r="BW517" s="20"/>
      <c r="BX517" s="22"/>
      <c r="BY517" s="20"/>
      <c r="BZ517" s="172"/>
      <c r="CA517" s="20"/>
      <c r="CB517" s="164"/>
      <c r="CC517" s="20"/>
      <c r="CD517" s="178"/>
      <c r="CE517" s="20"/>
      <c r="CF517" s="95"/>
      <c r="CG517" s="20"/>
      <c r="CH517" s="95"/>
      <c r="CI517" s="20"/>
      <c r="CJ517" s="22"/>
      <c r="CK517" s="20"/>
      <c r="CL517" s="22"/>
      <c r="CM517" s="20"/>
      <c r="CN517" s="22"/>
      <c r="CO517" s="20"/>
      <c r="CP517" s="22"/>
      <c r="CQ517" s="20"/>
      <c r="CR517" s="22"/>
      <c r="CS517" s="20"/>
      <c r="CT517" s="22"/>
      <c r="CU517" s="20"/>
      <c r="CV517" s="22"/>
      <c r="CW517" s="20"/>
      <c r="CX517" s="22"/>
      <c r="CY517" s="20"/>
      <c r="CZ517" s="22"/>
      <c r="DA517" s="20"/>
      <c r="DB517" s="22"/>
      <c r="DC517" s="20"/>
      <c r="DD517" s="22"/>
      <c r="DE517" s="20"/>
      <c r="DF517" s="22"/>
      <c r="DG517" s="20"/>
      <c r="DH517" s="22"/>
      <c r="DI517" s="20"/>
      <c r="DJ517" s="22"/>
      <c r="DK517" s="20"/>
      <c r="DL517" s="22"/>
      <c r="DM517" s="20"/>
      <c r="DN517" s="22"/>
      <c r="DO517" s="20"/>
      <c r="DP517" s="22"/>
      <c r="DQ517" s="20"/>
      <c r="DR517" s="22"/>
      <c r="DS517" s="20"/>
      <c r="DT517" s="22"/>
      <c r="DU517" s="20"/>
      <c r="DV517" s="22"/>
      <c r="DW517" s="20"/>
      <c r="DX517" s="22"/>
      <c r="DY517" s="20"/>
      <c r="DZ517" s="22"/>
      <c r="EA517" s="23">
        <f t="shared" si="113"/>
        <v>0</v>
      </c>
      <c r="EB517" s="21">
        <f t="shared" si="109"/>
        <v>0</v>
      </c>
      <c r="EC517" s="193" t="e">
        <f t="shared" si="110"/>
        <v>#REF!</v>
      </c>
      <c r="ED517" s="193">
        <f t="shared" si="111"/>
        <v>0</v>
      </c>
      <c r="EE517" s="194">
        <f t="shared" si="114"/>
        <v>2</v>
      </c>
      <c r="EG517" s="13" t="s">
        <v>1322</v>
      </c>
      <c r="EH517" s="13" t="s">
        <v>1323</v>
      </c>
      <c r="EI517" s="13" t="s">
        <v>389</v>
      </c>
      <c r="EJ517" s="13">
        <v>2</v>
      </c>
      <c r="EK517" s="13">
        <v>18393392.16</v>
      </c>
    </row>
    <row r="518" spans="1:141">
      <c r="A518" s="196" t="str">
        <f t="shared" si="121"/>
        <v>22.3.8</v>
      </c>
      <c r="B518" s="253" t="str">
        <f t="shared" si="121"/>
        <v xml:space="preserve">TALANQUERA  VEHICULAR </v>
      </c>
      <c r="C518" s="196" t="str">
        <f t="shared" si="121"/>
        <v>UN</v>
      </c>
      <c r="D518" s="196">
        <f t="shared" si="121"/>
        <v>2</v>
      </c>
      <c r="E518" s="196">
        <f t="shared" si="121"/>
        <v>7268416.6500000004</v>
      </c>
      <c r="F518" s="197">
        <f t="shared" si="112"/>
        <v>14536833.300000001</v>
      </c>
      <c r="G518" s="20"/>
      <c r="H518" s="21">
        <f t="shared" si="115"/>
        <v>0</v>
      </c>
      <c r="I518" s="20"/>
      <c r="J518" s="21">
        <f t="shared" si="116"/>
        <v>0</v>
      </c>
      <c r="K518" s="20"/>
      <c r="L518" s="21">
        <f t="shared" si="117"/>
        <v>0</v>
      </c>
      <c r="M518" s="20"/>
      <c r="N518" s="33">
        <f t="shared" si="120"/>
        <v>0</v>
      </c>
      <c r="O518" s="20"/>
      <c r="P518" s="22"/>
      <c r="Q518" s="20"/>
      <c r="R518" s="22"/>
      <c r="S518" s="20"/>
      <c r="T518" s="22"/>
      <c r="U518" s="20"/>
      <c r="V518" s="22"/>
      <c r="W518" s="20"/>
      <c r="X518" s="22"/>
      <c r="Y518" s="20"/>
      <c r="Z518" s="22"/>
      <c r="AA518" s="20"/>
      <c r="AB518" s="22"/>
      <c r="AC518" s="20"/>
      <c r="AD518" s="22"/>
      <c r="AE518" s="20"/>
      <c r="AF518" s="22"/>
      <c r="AG518" s="20"/>
      <c r="AH518" s="22"/>
      <c r="AI518" s="20"/>
      <c r="AJ518" s="22"/>
      <c r="AK518" s="20"/>
      <c r="AL518" s="22"/>
      <c r="AM518" s="20"/>
      <c r="AN518" s="22"/>
      <c r="AO518" s="20"/>
      <c r="AP518" s="22"/>
      <c r="AQ518" s="20"/>
      <c r="AR518" s="22"/>
      <c r="AS518" s="20"/>
      <c r="AT518" s="22"/>
      <c r="AU518" s="20"/>
      <c r="AV518" s="22"/>
      <c r="AW518" s="20"/>
      <c r="AX518" s="22"/>
      <c r="AY518" s="20"/>
      <c r="AZ518" s="22"/>
      <c r="BA518" s="20"/>
      <c r="BB518" s="22"/>
      <c r="BC518" s="20"/>
      <c r="BD518" s="22"/>
      <c r="BE518" s="20"/>
      <c r="BF518" s="22"/>
      <c r="BG518" s="83"/>
      <c r="BH518" s="84"/>
      <c r="BI518" s="20"/>
      <c r="BJ518" s="95"/>
      <c r="BK518" s="20">
        <v>0</v>
      </c>
      <c r="BL518" s="21">
        <f t="shared" si="118"/>
        <v>0</v>
      </c>
      <c r="BM518" s="20"/>
      <c r="BN518" s="95">
        <f t="shared" ref="BN518:BN593" si="122">+BM518*E518</f>
        <v>0</v>
      </c>
      <c r="BO518" s="20"/>
      <c r="BP518" s="21">
        <f t="shared" si="119"/>
        <v>0</v>
      </c>
      <c r="BQ518" s="20"/>
      <c r="BR518" s="22"/>
      <c r="BS518" s="20"/>
      <c r="BT518" s="22"/>
      <c r="BU518" s="20"/>
      <c r="BV518" s="22"/>
      <c r="BW518" s="20"/>
      <c r="BX518" s="22"/>
      <c r="BY518" s="20"/>
      <c r="BZ518" s="172"/>
      <c r="CA518" s="20"/>
      <c r="CB518" s="164"/>
      <c r="CC518" s="20"/>
      <c r="CD518" s="178"/>
      <c r="CE518" s="20"/>
      <c r="CF518" s="95"/>
      <c r="CG518" s="20"/>
      <c r="CH518" s="95"/>
      <c r="CI518" s="20"/>
      <c r="CJ518" s="22"/>
      <c r="CK518" s="20"/>
      <c r="CL518" s="22"/>
      <c r="CM518" s="20"/>
      <c r="CN518" s="22"/>
      <c r="CO518" s="20"/>
      <c r="CP518" s="22"/>
      <c r="CQ518" s="20"/>
      <c r="CR518" s="22"/>
      <c r="CS518" s="20"/>
      <c r="CT518" s="22"/>
      <c r="CU518" s="20"/>
      <c r="CV518" s="22"/>
      <c r="CW518" s="20"/>
      <c r="CX518" s="22"/>
      <c r="CY518" s="20"/>
      <c r="CZ518" s="22"/>
      <c r="DA518" s="20"/>
      <c r="DB518" s="22"/>
      <c r="DC518" s="20"/>
      <c r="DD518" s="22"/>
      <c r="DE518" s="20"/>
      <c r="DF518" s="22"/>
      <c r="DG518" s="20"/>
      <c r="DH518" s="22"/>
      <c r="DI518" s="20"/>
      <c r="DJ518" s="22"/>
      <c r="DK518" s="20"/>
      <c r="DL518" s="22"/>
      <c r="DM518" s="20"/>
      <c r="DN518" s="22"/>
      <c r="DO518" s="20"/>
      <c r="DP518" s="22"/>
      <c r="DQ518" s="20"/>
      <c r="DR518" s="22"/>
      <c r="DS518" s="20"/>
      <c r="DT518" s="22"/>
      <c r="DU518" s="20"/>
      <c r="DV518" s="22"/>
      <c r="DW518" s="20"/>
      <c r="DX518" s="22"/>
      <c r="DY518" s="20"/>
      <c r="DZ518" s="22"/>
      <c r="EA518" s="23">
        <f t="shared" si="113"/>
        <v>0</v>
      </c>
      <c r="EB518" s="21">
        <f t="shared" ref="EB518:EB599" si="123">+EA518*E518</f>
        <v>0</v>
      </c>
      <c r="EC518" s="193" t="e">
        <f t="shared" ref="EC518:EC563" si="124">+EB518/$EB$745</f>
        <v>#REF!</v>
      </c>
      <c r="ED518" s="193">
        <f t="shared" ref="ED518:ED563" si="125">+EB518/$F$745</f>
        <v>0</v>
      </c>
      <c r="EE518" s="194">
        <f t="shared" si="114"/>
        <v>2</v>
      </c>
      <c r="EG518" s="13" t="s">
        <v>1324</v>
      </c>
      <c r="EH518" s="13" t="s">
        <v>1325</v>
      </c>
      <c r="EI518" s="13" t="s">
        <v>389</v>
      </c>
      <c r="EJ518" s="13">
        <v>2</v>
      </c>
      <c r="EK518" s="13">
        <v>7268416.6500000004</v>
      </c>
    </row>
    <row r="519" spans="1:141" ht="15" customHeight="1">
      <c r="A519" s="196" t="str">
        <f t="shared" si="121"/>
        <v>22.3.9</v>
      </c>
      <c r="B519" s="253" t="str">
        <f t="shared" si="121"/>
        <v xml:space="preserve">IMPRESORA DE TARJETAS DE PROXIMIDAD </v>
      </c>
      <c r="C519" s="196" t="str">
        <f t="shared" si="121"/>
        <v>UN</v>
      </c>
      <c r="D519" s="196">
        <f t="shared" si="121"/>
        <v>1</v>
      </c>
      <c r="E519" s="196">
        <f t="shared" si="121"/>
        <v>5954262.9299999997</v>
      </c>
      <c r="F519" s="197">
        <f t="shared" ref="F519:F596" si="126">+D519*E519</f>
        <v>5954262.9299999997</v>
      </c>
      <c r="G519" s="20"/>
      <c r="H519" s="21">
        <f t="shared" si="115"/>
        <v>0</v>
      </c>
      <c r="I519" s="20"/>
      <c r="J519" s="21">
        <f t="shared" si="116"/>
        <v>0</v>
      </c>
      <c r="K519" s="20"/>
      <c r="L519" s="21">
        <f t="shared" si="117"/>
        <v>0</v>
      </c>
      <c r="M519" s="20"/>
      <c r="N519" s="33">
        <f t="shared" si="120"/>
        <v>0</v>
      </c>
      <c r="O519" s="20"/>
      <c r="P519" s="22"/>
      <c r="Q519" s="20"/>
      <c r="R519" s="22"/>
      <c r="S519" s="20"/>
      <c r="T519" s="22"/>
      <c r="U519" s="20"/>
      <c r="V519" s="22"/>
      <c r="W519" s="20"/>
      <c r="X519" s="22"/>
      <c r="Y519" s="20"/>
      <c r="Z519" s="22"/>
      <c r="AA519" s="20"/>
      <c r="AB519" s="22"/>
      <c r="AC519" s="20"/>
      <c r="AD519" s="22"/>
      <c r="AE519" s="20"/>
      <c r="AF519" s="22"/>
      <c r="AG519" s="20"/>
      <c r="AH519" s="22"/>
      <c r="AI519" s="20"/>
      <c r="AJ519" s="22"/>
      <c r="AK519" s="20"/>
      <c r="AL519" s="22"/>
      <c r="AM519" s="20"/>
      <c r="AN519" s="22"/>
      <c r="AO519" s="20"/>
      <c r="AP519" s="22"/>
      <c r="AQ519" s="20"/>
      <c r="AR519" s="22"/>
      <c r="AS519" s="20"/>
      <c r="AT519" s="22"/>
      <c r="AU519" s="20"/>
      <c r="AV519" s="22"/>
      <c r="AW519" s="20"/>
      <c r="AX519" s="22"/>
      <c r="AY519" s="20"/>
      <c r="AZ519" s="22"/>
      <c r="BA519" s="20"/>
      <c r="BB519" s="22"/>
      <c r="BC519" s="20"/>
      <c r="BD519" s="22"/>
      <c r="BE519" s="20"/>
      <c r="BF519" s="22"/>
      <c r="BG519" s="83"/>
      <c r="BH519" s="84"/>
      <c r="BI519" s="20"/>
      <c r="BJ519" s="95"/>
      <c r="BK519" s="20">
        <v>0</v>
      </c>
      <c r="BL519" s="21">
        <f t="shared" si="118"/>
        <v>0</v>
      </c>
      <c r="BM519" s="20"/>
      <c r="BN519" s="95">
        <f t="shared" si="122"/>
        <v>0</v>
      </c>
      <c r="BO519" s="20"/>
      <c r="BP519" s="21">
        <f t="shared" si="119"/>
        <v>0</v>
      </c>
      <c r="BQ519" s="20"/>
      <c r="BR519" s="22"/>
      <c r="BS519" s="20"/>
      <c r="BT519" s="22"/>
      <c r="BU519" s="20"/>
      <c r="BV519" s="22"/>
      <c r="BW519" s="20"/>
      <c r="BX519" s="22"/>
      <c r="BY519" s="20"/>
      <c r="BZ519" s="172"/>
      <c r="CA519" s="20"/>
      <c r="CB519" s="164"/>
      <c r="CC519" s="20"/>
      <c r="CD519" s="178"/>
      <c r="CE519" s="20"/>
      <c r="CF519" s="95"/>
      <c r="CG519" s="20"/>
      <c r="CH519" s="95"/>
      <c r="CI519" s="20"/>
      <c r="CJ519" s="22"/>
      <c r="CK519" s="20"/>
      <c r="CL519" s="22"/>
      <c r="CM519" s="20"/>
      <c r="CN519" s="22"/>
      <c r="CO519" s="20"/>
      <c r="CP519" s="22"/>
      <c r="CQ519" s="20"/>
      <c r="CR519" s="22"/>
      <c r="CS519" s="20"/>
      <c r="CT519" s="22"/>
      <c r="CU519" s="20"/>
      <c r="CV519" s="22"/>
      <c r="CW519" s="20"/>
      <c r="CX519" s="22"/>
      <c r="CY519" s="20"/>
      <c r="CZ519" s="22"/>
      <c r="DA519" s="20"/>
      <c r="DB519" s="22"/>
      <c r="DC519" s="20"/>
      <c r="DD519" s="22"/>
      <c r="DE519" s="20"/>
      <c r="DF519" s="22"/>
      <c r="DG519" s="20"/>
      <c r="DH519" s="22"/>
      <c r="DI519" s="20"/>
      <c r="DJ519" s="22"/>
      <c r="DK519" s="20"/>
      <c r="DL519" s="22"/>
      <c r="DM519" s="20"/>
      <c r="DN519" s="22"/>
      <c r="DO519" s="20"/>
      <c r="DP519" s="22"/>
      <c r="DQ519" s="20"/>
      <c r="DR519" s="22"/>
      <c r="DS519" s="20"/>
      <c r="DT519" s="22"/>
      <c r="DU519" s="20"/>
      <c r="DV519" s="22"/>
      <c r="DW519" s="20"/>
      <c r="DX519" s="22"/>
      <c r="DY519" s="20"/>
      <c r="DZ519" s="22"/>
      <c r="EA519" s="23">
        <f t="shared" ref="EA519:EA596" si="127">+G519+I519+K519+M519+O519+Q519+S519+U519+W519+Y519+AA519+AC519+AE519+AG519+AI519+AK519+AM519+AO519+AQ519+AW519+AS519+AU519+AY519+BA519+BC519+BE519+BG519+BI519+BK519+BM519+BO519+BQ519+BS519+BU519+BW519+BY519+CA519+CC519+CE519+CG519+CI519+CK519+CM519+CO519+CQ519+CS519+CU519+CW519+CY519+DA519+DC519+DE519+DG519+DI519+DK519+DM519+DO519+DQ519+DS519+DU519+DW519+DY519</f>
        <v>0</v>
      </c>
      <c r="EB519" s="21">
        <f t="shared" si="123"/>
        <v>0</v>
      </c>
      <c r="EC519" s="193" t="e">
        <f t="shared" si="124"/>
        <v>#REF!</v>
      </c>
      <c r="ED519" s="193">
        <f t="shared" si="125"/>
        <v>0</v>
      </c>
      <c r="EE519" s="194">
        <f t="shared" ref="EE519:EE600" si="128">D519-EA519</f>
        <v>1</v>
      </c>
      <c r="EG519" s="13" t="s">
        <v>1326</v>
      </c>
      <c r="EH519" s="13" t="s">
        <v>1327</v>
      </c>
      <c r="EI519" s="13" t="s">
        <v>389</v>
      </c>
      <c r="EJ519" s="13">
        <v>1</v>
      </c>
      <c r="EK519" s="13">
        <v>5954262.9299999997</v>
      </c>
    </row>
    <row r="520" spans="1:141" ht="15" customHeight="1">
      <c r="A520" s="196" t="str">
        <f t="shared" si="121"/>
        <v>22.3.10</v>
      </c>
      <c r="B520" s="253" t="str">
        <f t="shared" si="121"/>
        <v>CERRADURA ELECTROMAGNÉTICA. 450 LIBRAS DE PRESIÓN MÍNIMO. CON TARJETA ANTI REMANENTE INTERNO. INCLUYE LOS ACCESORIOS DE FIJACIÓN. 12 VDC.TRANSFORMADOR  16.5 V 40 VA, FUENTE 6/12 V 1.5 AMP</v>
      </c>
      <c r="C520" s="196" t="str">
        <f t="shared" si="121"/>
        <v>UN</v>
      </c>
      <c r="D520" s="196">
        <f t="shared" si="121"/>
        <v>17</v>
      </c>
      <c r="E520" s="196">
        <f t="shared" si="121"/>
        <v>453635.82</v>
      </c>
      <c r="F520" s="197">
        <f t="shared" si="126"/>
        <v>7711808.9400000004</v>
      </c>
      <c r="G520" s="20"/>
      <c r="H520" s="21">
        <f t="shared" ref="H520:H612" si="129">+E520*G520</f>
        <v>0</v>
      </c>
      <c r="I520" s="20"/>
      <c r="J520" s="21">
        <f t="shared" ref="J520:J612" si="130">I520*E520</f>
        <v>0</v>
      </c>
      <c r="K520" s="20"/>
      <c r="L520" s="21">
        <f t="shared" ref="L520:L612" si="131">K520*E520</f>
        <v>0</v>
      </c>
      <c r="M520" s="20"/>
      <c r="N520" s="33">
        <f t="shared" si="120"/>
        <v>0</v>
      </c>
      <c r="O520" s="20"/>
      <c r="P520" s="22"/>
      <c r="Q520" s="20"/>
      <c r="R520" s="22"/>
      <c r="S520" s="20"/>
      <c r="T520" s="22"/>
      <c r="U520" s="20"/>
      <c r="V520" s="22"/>
      <c r="W520" s="20"/>
      <c r="X520" s="22"/>
      <c r="Y520" s="20"/>
      <c r="Z520" s="22"/>
      <c r="AA520" s="20"/>
      <c r="AB520" s="22"/>
      <c r="AC520" s="20"/>
      <c r="AD520" s="22"/>
      <c r="AE520" s="20"/>
      <c r="AF520" s="22"/>
      <c r="AG520" s="20"/>
      <c r="AH520" s="22"/>
      <c r="AI520" s="20"/>
      <c r="AJ520" s="22"/>
      <c r="AK520" s="20"/>
      <c r="AL520" s="22"/>
      <c r="AM520" s="20"/>
      <c r="AN520" s="22"/>
      <c r="AO520" s="20"/>
      <c r="AP520" s="22"/>
      <c r="AQ520" s="20"/>
      <c r="AR520" s="22"/>
      <c r="AS520" s="20"/>
      <c r="AT520" s="22"/>
      <c r="AU520" s="20"/>
      <c r="AV520" s="22"/>
      <c r="AW520" s="20"/>
      <c r="AX520" s="22"/>
      <c r="AY520" s="20"/>
      <c r="AZ520" s="22"/>
      <c r="BA520" s="20"/>
      <c r="BB520" s="22"/>
      <c r="BC520" s="20"/>
      <c r="BD520" s="22"/>
      <c r="BE520" s="20"/>
      <c r="BF520" s="22"/>
      <c r="BG520" s="83"/>
      <c r="BH520" s="84"/>
      <c r="BI520" s="20"/>
      <c r="BJ520" s="95"/>
      <c r="BK520" s="20">
        <v>0</v>
      </c>
      <c r="BL520" s="21">
        <f t="shared" ref="BL520:BL595" si="132">BK520*E520</f>
        <v>0</v>
      </c>
      <c r="BM520" s="20"/>
      <c r="BN520" s="95">
        <f t="shared" si="122"/>
        <v>0</v>
      </c>
      <c r="BO520" s="20"/>
      <c r="BP520" s="21">
        <f t="shared" ref="BP520:BP595" si="133">BO520*E520</f>
        <v>0</v>
      </c>
      <c r="BQ520" s="20"/>
      <c r="BR520" s="22"/>
      <c r="BS520" s="20"/>
      <c r="BT520" s="22"/>
      <c r="BU520" s="20"/>
      <c r="BV520" s="22"/>
      <c r="BW520" s="20"/>
      <c r="BX520" s="22"/>
      <c r="BY520" s="20"/>
      <c r="BZ520" s="172"/>
      <c r="CA520" s="20"/>
      <c r="CB520" s="164"/>
      <c r="CC520" s="20"/>
      <c r="CD520" s="178"/>
      <c r="CE520" s="20"/>
      <c r="CF520" s="95"/>
      <c r="CG520" s="20"/>
      <c r="CH520" s="95"/>
      <c r="CI520" s="20"/>
      <c r="CJ520" s="22"/>
      <c r="CK520" s="20"/>
      <c r="CL520" s="22"/>
      <c r="CM520" s="20"/>
      <c r="CN520" s="22"/>
      <c r="CO520" s="20"/>
      <c r="CP520" s="22"/>
      <c r="CQ520" s="20"/>
      <c r="CR520" s="22"/>
      <c r="CS520" s="20"/>
      <c r="CT520" s="22"/>
      <c r="CU520" s="20"/>
      <c r="CV520" s="22"/>
      <c r="CW520" s="20"/>
      <c r="CX520" s="22"/>
      <c r="CY520" s="20"/>
      <c r="CZ520" s="22"/>
      <c r="DA520" s="20"/>
      <c r="DB520" s="22"/>
      <c r="DC520" s="20"/>
      <c r="DD520" s="22"/>
      <c r="DE520" s="20"/>
      <c r="DF520" s="22"/>
      <c r="DG520" s="20"/>
      <c r="DH520" s="22"/>
      <c r="DI520" s="20"/>
      <c r="DJ520" s="22"/>
      <c r="DK520" s="20"/>
      <c r="DL520" s="22"/>
      <c r="DM520" s="20"/>
      <c r="DN520" s="22"/>
      <c r="DO520" s="20"/>
      <c r="DP520" s="22"/>
      <c r="DQ520" s="20"/>
      <c r="DR520" s="22"/>
      <c r="DS520" s="20"/>
      <c r="DT520" s="22"/>
      <c r="DU520" s="20"/>
      <c r="DV520" s="22"/>
      <c r="DW520" s="20"/>
      <c r="DX520" s="22"/>
      <c r="DY520" s="20"/>
      <c r="DZ520" s="22"/>
      <c r="EA520" s="23">
        <f t="shared" si="127"/>
        <v>0</v>
      </c>
      <c r="EB520" s="21">
        <f t="shared" si="123"/>
        <v>0</v>
      </c>
      <c r="EC520" s="193" t="e">
        <f t="shared" si="124"/>
        <v>#REF!</v>
      </c>
      <c r="ED520" s="193">
        <f t="shared" si="125"/>
        <v>0</v>
      </c>
      <c r="EE520" s="194">
        <f t="shared" si="128"/>
        <v>17</v>
      </c>
      <c r="EG520" s="13" t="s">
        <v>1328</v>
      </c>
      <c r="EH520" s="13" t="s">
        <v>1319</v>
      </c>
      <c r="EI520" s="13" t="s">
        <v>389</v>
      </c>
      <c r="EJ520" s="13">
        <v>17</v>
      </c>
      <c r="EK520" s="13">
        <v>453635.82</v>
      </c>
    </row>
    <row r="521" spans="1:141" ht="15" customHeight="1">
      <c r="A521" s="196" t="str">
        <f t="shared" si="121"/>
        <v>22.3.11</v>
      </c>
      <c r="B521" s="253" t="str">
        <f t="shared" si="121"/>
        <v>SENSOR INFRARROJO PARA EXTERIORES (PIR)</v>
      </c>
      <c r="C521" s="196" t="str">
        <f t="shared" si="121"/>
        <v>UN</v>
      </c>
      <c r="D521" s="196">
        <f t="shared" si="121"/>
        <v>9</v>
      </c>
      <c r="E521" s="196">
        <f t="shared" si="121"/>
        <v>271331.27999999997</v>
      </c>
      <c r="F521" s="197">
        <f t="shared" si="126"/>
        <v>2441981.5199999996</v>
      </c>
      <c r="G521" s="20"/>
      <c r="H521" s="21">
        <f t="shared" si="129"/>
        <v>0</v>
      </c>
      <c r="I521" s="20"/>
      <c r="J521" s="21">
        <f t="shared" si="130"/>
        <v>0</v>
      </c>
      <c r="K521" s="20"/>
      <c r="L521" s="21">
        <f t="shared" si="131"/>
        <v>0</v>
      </c>
      <c r="M521" s="20"/>
      <c r="N521" s="33">
        <f t="shared" ref="N521:N613" si="134">M521*E521</f>
        <v>0</v>
      </c>
      <c r="O521" s="20"/>
      <c r="P521" s="22"/>
      <c r="Q521" s="20"/>
      <c r="R521" s="22"/>
      <c r="S521" s="20"/>
      <c r="T521" s="22"/>
      <c r="U521" s="20"/>
      <c r="V521" s="22"/>
      <c r="W521" s="20"/>
      <c r="X521" s="22"/>
      <c r="Y521" s="20"/>
      <c r="Z521" s="22"/>
      <c r="AA521" s="20"/>
      <c r="AB521" s="22"/>
      <c r="AC521" s="20"/>
      <c r="AD521" s="22"/>
      <c r="AE521" s="20"/>
      <c r="AF521" s="22"/>
      <c r="AG521" s="20"/>
      <c r="AH521" s="22"/>
      <c r="AI521" s="20"/>
      <c r="AJ521" s="22"/>
      <c r="AK521" s="20"/>
      <c r="AL521" s="22"/>
      <c r="AM521" s="20"/>
      <c r="AN521" s="22"/>
      <c r="AO521" s="20"/>
      <c r="AP521" s="22"/>
      <c r="AQ521" s="20"/>
      <c r="AR521" s="22"/>
      <c r="AS521" s="20"/>
      <c r="AT521" s="22"/>
      <c r="AU521" s="20"/>
      <c r="AV521" s="22"/>
      <c r="AW521" s="20"/>
      <c r="AX521" s="22"/>
      <c r="AY521" s="20"/>
      <c r="AZ521" s="22"/>
      <c r="BA521" s="20"/>
      <c r="BB521" s="22"/>
      <c r="BC521" s="20"/>
      <c r="BD521" s="22"/>
      <c r="BE521" s="20"/>
      <c r="BF521" s="22"/>
      <c r="BG521" s="83"/>
      <c r="BH521" s="84"/>
      <c r="BI521" s="20"/>
      <c r="BJ521" s="95"/>
      <c r="BK521" s="20">
        <v>0</v>
      </c>
      <c r="BL521" s="21">
        <f t="shared" si="132"/>
        <v>0</v>
      </c>
      <c r="BM521" s="20"/>
      <c r="BN521" s="95">
        <f t="shared" si="122"/>
        <v>0</v>
      </c>
      <c r="BO521" s="20"/>
      <c r="BP521" s="21">
        <f t="shared" si="133"/>
        <v>0</v>
      </c>
      <c r="BQ521" s="20"/>
      <c r="BR521" s="22"/>
      <c r="BS521" s="20"/>
      <c r="BT521" s="22"/>
      <c r="BU521" s="20"/>
      <c r="BV521" s="22"/>
      <c r="BW521" s="20"/>
      <c r="BX521" s="22"/>
      <c r="BY521" s="20"/>
      <c r="BZ521" s="172"/>
      <c r="CA521" s="20"/>
      <c r="CB521" s="164"/>
      <c r="CC521" s="20"/>
      <c r="CD521" s="178"/>
      <c r="CE521" s="20"/>
      <c r="CF521" s="95"/>
      <c r="CG521" s="20"/>
      <c r="CH521" s="95"/>
      <c r="CI521" s="20"/>
      <c r="CJ521" s="22"/>
      <c r="CK521" s="20"/>
      <c r="CL521" s="22"/>
      <c r="CM521" s="20"/>
      <c r="CN521" s="22"/>
      <c r="CO521" s="20"/>
      <c r="CP521" s="22"/>
      <c r="CQ521" s="20"/>
      <c r="CR521" s="22"/>
      <c r="CS521" s="20"/>
      <c r="CT521" s="22"/>
      <c r="CU521" s="20"/>
      <c r="CV521" s="22"/>
      <c r="CW521" s="20"/>
      <c r="CX521" s="22"/>
      <c r="CY521" s="20"/>
      <c r="CZ521" s="22"/>
      <c r="DA521" s="20"/>
      <c r="DB521" s="22"/>
      <c r="DC521" s="20"/>
      <c r="DD521" s="22"/>
      <c r="DE521" s="20"/>
      <c r="DF521" s="22"/>
      <c r="DG521" s="20"/>
      <c r="DH521" s="22"/>
      <c r="DI521" s="20"/>
      <c r="DJ521" s="22"/>
      <c r="DK521" s="20"/>
      <c r="DL521" s="22"/>
      <c r="DM521" s="20"/>
      <c r="DN521" s="22"/>
      <c r="DO521" s="20"/>
      <c r="DP521" s="22"/>
      <c r="DQ521" s="20"/>
      <c r="DR521" s="22"/>
      <c r="DS521" s="20"/>
      <c r="DT521" s="22"/>
      <c r="DU521" s="20"/>
      <c r="DV521" s="22"/>
      <c r="DW521" s="20"/>
      <c r="DX521" s="22"/>
      <c r="DY521" s="20"/>
      <c r="DZ521" s="22"/>
      <c r="EA521" s="23">
        <f t="shared" si="127"/>
        <v>0</v>
      </c>
      <c r="EB521" s="21">
        <f t="shared" si="123"/>
        <v>0</v>
      </c>
      <c r="EC521" s="193" t="e">
        <f t="shared" si="124"/>
        <v>#REF!</v>
      </c>
      <c r="ED521" s="193">
        <f t="shared" si="125"/>
        <v>0</v>
      </c>
      <c r="EE521" s="194">
        <f t="shared" si="128"/>
        <v>9</v>
      </c>
      <c r="EG521" s="13" t="s">
        <v>1329</v>
      </c>
      <c r="EH521" s="13" t="s">
        <v>1330</v>
      </c>
      <c r="EI521" s="13" t="s">
        <v>389</v>
      </c>
      <c r="EJ521" s="13">
        <v>9</v>
      </c>
      <c r="EK521" s="13">
        <v>271331.27999999997</v>
      </c>
    </row>
    <row r="522" spans="1:141">
      <c r="A522" s="196" t="str">
        <f t="shared" si="121"/>
        <v>22.3.12</v>
      </c>
      <c r="B522" s="253" t="str">
        <f t="shared" si="121"/>
        <v xml:space="preserve">PANEL DE CONTROL PARA DISPOSITIVOS DE ACCESO E INTRUSIÓN. </v>
      </c>
      <c r="C522" s="196" t="str">
        <f t="shared" si="121"/>
        <v>UN</v>
      </c>
      <c r="D522" s="196">
        <f t="shared" si="121"/>
        <v>3</v>
      </c>
      <c r="E522" s="196">
        <f t="shared" si="121"/>
        <v>26138951.190000001</v>
      </c>
      <c r="F522" s="197">
        <f t="shared" si="126"/>
        <v>78416853.570000008</v>
      </c>
      <c r="G522" s="20"/>
      <c r="H522" s="21">
        <f t="shared" si="129"/>
        <v>0</v>
      </c>
      <c r="I522" s="20"/>
      <c r="J522" s="21">
        <f t="shared" si="130"/>
        <v>0</v>
      </c>
      <c r="K522" s="20"/>
      <c r="L522" s="21">
        <f t="shared" si="131"/>
        <v>0</v>
      </c>
      <c r="M522" s="20"/>
      <c r="N522" s="33">
        <f t="shared" si="134"/>
        <v>0</v>
      </c>
      <c r="O522" s="20"/>
      <c r="P522" s="22"/>
      <c r="Q522" s="20"/>
      <c r="R522" s="22"/>
      <c r="S522" s="20"/>
      <c r="T522" s="22"/>
      <c r="U522" s="20"/>
      <c r="V522" s="22"/>
      <c r="W522" s="20"/>
      <c r="X522" s="22"/>
      <c r="Y522" s="20"/>
      <c r="Z522" s="22"/>
      <c r="AA522" s="20"/>
      <c r="AB522" s="22"/>
      <c r="AC522" s="20"/>
      <c r="AD522" s="22"/>
      <c r="AE522" s="20"/>
      <c r="AF522" s="22"/>
      <c r="AG522" s="20"/>
      <c r="AH522" s="22"/>
      <c r="AI522" s="20"/>
      <c r="AJ522" s="22"/>
      <c r="AK522" s="20"/>
      <c r="AL522" s="22"/>
      <c r="AM522" s="20"/>
      <c r="AN522" s="22"/>
      <c r="AO522" s="20"/>
      <c r="AP522" s="22"/>
      <c r="AQ522" s="20"/>
      <c r="AR522" s="22"/>
      <c r="AS522" s="20"/>
      <c r="AT522" s="22"/>
      <c r="AU522" s="20"/>
      <c r="AV522" s="22"/>
      <c r="AW522" s="20"/>
      <c r="AX522" s="22"/>
      <c r="AY522" s="20"/>
      <c r="AZ522" s="22"/>
      <c r="BA522" s="20"/>
      <c r="BB522" s="22"/>
      <c r="BC522" s="20"/>
      <c r="BD522" s="22"/>
      <c r="BE522" s="20"/>
      <c r="BF522" s="22"/>
      <c r="BG522" s="83"/>
      <c r="BH522" s="84"/>
      <c r="BI522" s="20"/>
      <c r="BJ522" s="95"/>
      <c r="BK522" s="20">
        <v>0</v>
      </c>
      <c r="BL522" s="21">
        <f t="shared" si="132"/>
        <v>0</v>
      </c>
      <c r="BM522" s="20"/>
      <c r="BN522" s="95">
        <f t="shared" si="122"/>
        <v>0</v>
      </c>
      <c r="BO522" s="20"/>
      <c r="BP522" s="21">
        <f t="shared" si="133"/>
        <v>0</v>
      </c>
      <c r="BQ522" s="20"/>
      <c r="BR522" s="22"/>
      <c r="BS522" s="20"/>
      <c r="BT522" s="22"/>
      <c r="BU522" s="20"/>
      <c r="BV522" s="22"/>
      <c r="BW522" s="20"/>
      <c r="BX522" s="22"/>
      <c r="BY522" s="20"/>
      <c r="BZ522" s="172"/>
      <c r="CA522" s="20"/>
      <c r="CB522" s="164"/>
      <c r="CC522" s="20"/>
      <c r="CD522" s="178"/>
      <c r="CE522" s="20"/>
      <c r="CF522" s="95"/>
      <c r="CG522" s="20"/>
      <c r="CH522" s="95"/>
      <c r="CI522" s="20"/>
      <c r="CJ522" s="22"/>
      <c r="CK522" s="20"/>
      <c r="CL522" s="22"/>
      <c r="CM522" s="20"/>
      <c r="CN522" s="22"/>
      <c r="CO522" s="20"/>
      <c r="CP522" s="22"/>
      <c r="CQ522" s="20"/>
      <c r="CR522" s="22"/>
      <c r="CS522" s="20"/>
      <c r="CT522" s="22"/>
      <c r="CU522" s="20"/>
      <c r="CV522" s="22"/>
      <c r="CW522" s="20"/>
      <c r="CX522" s="22"/>
      <c r="CY522" s="20"/>
      <c r="CZ522" s="22"/>
      <c r="DA522" s="20"/>
      <c r="DB522" s="22"/>
      <c r="DC522" s="20"/>
      <c r="DD522" s="22"/>
      <c r="DE522" s="20"/>
      <c r="DF522" s="22"/>
      <c r="DG522" s="20"/>
      <c r="DH522" s="22"/>
      <c r="DI522" s="20"/>
      <c r="DJ522" s="22"/>
      <c r="DK522" s="20"/>
      <c r="DL522" s="22"/>
      <c r="DM522" s="20"/>
      <c r="DN522" s="22"/>
      <c r="DO522" s="20"/>
      <c r="DP522" s="22"/>
      <c r="DQ522" s="20"/>
      <c r="DR522" s="22"/>
      <c r="DS522" s="20"/>
      <c r="DT522" s="22"/>
      <c r="DU522" s="20"/>
      <c r="DV522" s="22"/>
      <c r="DW522" s="20"/>
      <c r="DX522" s="22"/>
      <c r="DY522" s="20"/>
      <c r="DZ522" s="22"/>
      <c r="EA522" s="23">
        <f t="shared" si="127"/>
        <v>0</v>
      </c>
      <c r="EB522" s="21">
        <f t="shared" si="123"/>
        <v>0</v>
      </c>
      <c r="EC522" s="193" t="e">
        <f t="shared" si="124"/>
        <v>#REF!</v>
      </c>
      <c r="ED522" s="193">
        <f t="shared" si="125"/>
        <v>0</v>
      </c>
      <c r="EE522" s="194">
        <f t="shared" si="128"/>
        <v>3</v>
      </c>
      <c r="EG522" s="13" t="s">
        <v>1331</v>
      </c>
      <c r="EH522" s="13" t="s">
        <v>1321</v>
      </c>
      <c r="EI522" s="13" t="s">
        <v>389</v>
      </c>
      <c r="EJ522" s="13">
        <v>3</v>
      </c>
      <c r="EK522" s="13">
        <v>26138951.190000001</v>
      </c>
    </row>
    <row r="523" spans="1:141" ht="15" customHeight="1">
      <c r="A523" s="196" t="str">
        <f t="shared" si="121"/>
        <v>22.3.13</v>
      </c>
      <c r="B523" s="253" t="str">
        <f t="shared" si="121"/>
        <v>SOFTWARE PARA CONTROL DE ACCESO</v>
      </c>
      <c r="C523" s="196" t="str">
        <f t="shared" si="121"/>
        <v>UN</v>
      </c>
      <c r="D523" s="196">
        <f t="shared" si="121"/>
        <v>2</v>
      </c>
      <c r="E523" s="196">
        <f t="shared" si="121"/>
        <v>17271514.260000002</v>
      </c>
      <c r="F523" s="197">
        <f t="shared" si="126"/>
        <v>34543028.520000003</v>
      </c>
      <c r="G523" s="20"/>
      <c r="H523" s="21">
        <f t="shared" si="129"/>
        <v>0</v>
      </c>
      <c r="I523" s="20"/>
      <c r="J523" s="21">
        <f t="shared" si="130"/>
        <v>0</v>
      </c>
      <c r="K523" s="20"/>
      <c r="L523" s="21">
        <f t="shared" si="131"/>
        <v>0</v>
      </c>
      <c r="M523" s="20"/>
      <c r="N523" s="33">
        <f t="shared" si="134"/>
        <v>0</v>
      </c>
      <c r="O523" s="20"/>
      <c r="P523" s="22"/>
      <c r="Q523" s="20"/>
      <c r="R523" s="22"/>
      <c r="S523" s="20"/>
      <c r="T523" s="22"/>
      <c r="U523" s="20"/>
      <c r="V523" s="22"/>
      <c r="W523" s="20"/>
      <c r="X523" s="22"/>
      <c r="Y523" s="20"/>
      <c r="Z523" s="22"/>
      <c r="AA523" s="20"/>
      <c r="AB523" s="22"/>
      <c r="AC523" s="20"/>
      <c r="AD523" s="22"/>
      <c r="AE523" s="20"/>
      <c r="AF523" s="22"/>
      <c r="AG523" s="20"/>
      <c r="AH523" s="22"/>
      <c r="AI523" s="20"/>
      <c r="AJ523" s="22"/>
      <c r="AK523" s="20"/>
      <c r="AL523" s="22"/>
      <c r="AM523" s="20"/>
      <c r="AN523" s="22"/>
      <c r="AO523" s="20"/>
      <c r="AP523" s="22"/>
      <c r="AQ523" s="20"/>
      <c r="AR523" s="22"/>
      <c r="AS523" s="20"/>
      <c r="AT523" s="22"/>
      <c r="AU523" s="20"/>
      <c r="AV523" s="22"/>
      <c r="AW523" s="20"/>
      <c r="AX523" s="22"/>
      <c r="AY523" s="20"/>
      <c r="AZ523" s="22"/>
      <c r="BA523" s="20"/>
      <c r="BB523" s="22"/>
      <c r="BC523" s="20"/>
      <c r="BD523" s="22"/>
      <c r="BE523" s="20"/>
      <c r="BF523" s="22"/>
      <c r="BG523" s="83"/>
      <c r="BH523" s="84"/>
      <c r="BI523" s="20"/>
      <c r="BJ523" s="95"/>
      <c r="BK523" s="20">
        <v>0</v>
      </c>
      <c r="BL523" s="21">
        <f t="shared" si="132"/>
        <v>0</v>
      </c>
      <c r="BM523" s="20"/>
      <c r="BN523" s="95">
        <f t="shared" si="122"/>
        <v>0</v>
      </c>
      <c r="BO523" s="20"/>
      <c r="BP523" s="21">
        <f t="shared" si="133"/>
        <v>0</v>
      </c>
      <c r="BQ523" s="20"/>
      <c r="BR523" s="22"/>
      <c r="BS523" s="20"/>
      <c r="BT523" s="22"/>
      <c r="BU523" s="20"/>
      <c r="BV523" s="22"/>
      <c r="BW523" s="20"/>
      <c r="BX523" s="22"/>
      <c r="BY523" s="20"/>
      <c r="BZ523" s="172"/>
      <c r="CA523" s="20"/>
      <c r="CB523" s="164"/>
      <c r="CC523" s="20"/>
      <c r="CD523" s="178"/>
      <c r="CE523" s="20"/>
      <c r="CF523" s="95"/>
      <c r="CG523" s="20"/>
      <c r="CH523" s="95"/>
      <c r="CI523" s="20"/>
      <c r="CJ523" s="22"/>
      <c r="CK523" s="20"/>
      <c r="CL523" s="22"/>
      <c r="CM523" s="20"/>
      <c r="CN523" s="22"/>
      <c r="CO523" s="20"/>
      <c r="CP523" s="22"/>
      <c r="CQ523" s="20"/>
      <c r="CR523" s="22"/>
      <c r="CS523" s="20"/>
      <c r="CT523" s="22"/>
      <c r="CU523" s="20"/>
      <c r="CV523" s="22"/>
      <c r="CW523" s="20"/>
      <c r="CX523" s="22"/>
      <c r="CY523" s="20"/>
      <c r="CZ523" s="22"/>
      <c r="DA523" s="20"/>
      <c r="DB523" s="22"/>
      <c r="DC523" s="20"/>
      <c r="DD523" s="22"/>
      <c r="DE523" s="20"/>
      <c r="DF523" s="22"/>
      <c r="DG523" s="20"/>
      <c r="DH523" s="22"/>
      <c r="DI523" s="20"/>
      <c r="DJ523" s="22"/>
      <c r="DK523" s="20"/>
      <c r="DL523" s="22"/>
      <c r="DM523" s="20"/>
      <c r="DN523" s="22"/>
      <c r="DO523" s="20"/>
      <c r="DP523" s="22"/>
      <c r="DQ523" s="20"/>
      <c r="DR523" s="22"/>
      <c r="DS523" s="20"/>
      <c r="DT523" s="22"/>
      <c r="DU523" s="20"/>
      <c r="DV523" s="22"/>
      <c r="DW523" s="20"/>
      <c r="DX523" s="22"/>
      <c r="DY523" s="20"/>
      <c r="DZ523" s="22"/>
      <c r="EA523" s="23">
        <f t="shared" si="127"/>
        <v>0</v>
      </c>
      <c r="EB523" s="21">
        <f t="shared" si="123"/>
        <v>0</v>
      </c>
      <c r="EC523" s="193" t="e">
        <f t="shared" si="124"/>
        <v>#REF!</v>
      </c>
      <c r="ED523" s="193">
        <f t="shared" si="125"/>
        <v>0</v>
      </c>
      <c r="EE523" s="194">
        <f t="shared" si="128"/>
        <v>2</v>
      </c>
      <c r="EG523" s="13" t="s">
        <v>1332</v>
      </c>
      <c r="EH523" s="13" t="s">
        <v>1333</v>
      </c>
      <c r="EI523" s="13" t="s">
        <v>389</v>
      </c>
      <c r="EJ523" s="13">
        <v>2</v>
      </c>
      <c r="EK523" s="13">
        <v>17271514.260000002</v>
      </c>
    </row>
    <row r="524" spans="1:141">
      <c r="A524" s="196" t="str">
        <f t="shared" si="121"/>
        <v>22.3.14</v>
      </c>
      <c r="B524" s="253" t="str">
        <f t="shared" si="121"/>
        <v>SERVIDOR DE CONTROL DE ACCESO</v>
      </c>
      <c r="C524" s="196" t="str">
        <f t="shared" si="121"/>
        <v>UN</v>
      </c>
      <c r="D524" s="196">
        <f t="shared" si="121"/>
        <v>2</v>
      </c>
      <c r="E524" s="196">
        <f t="shared" si="121"/>
        <v>9795175.8300000001</v>
      </c>
      <c r="F524" s="197">
        <f t="shared" si="126"/>
        <v>19590351.66</v>
      </c>
      <c r="G524" s="20"/>
      <c r="H524" s="21">
        <f t="shared" si="129"/>
        <v>0</v>
      </c>
      <c r="I524" s="20"/>
      <c r="J524" s="21">
        <f t="shared" si="130"/>
        <v>0</v>
      </c>
      <c r="K524" s="20"/>
      <c r="L524" s="21">
        <f t="shared" si="131"/>
        <v>0</v>
      </c>
      <c r="M524" s="20"/>
      <c r="N524" s="33">
        <f t="shared" si="134"/>
        <v>0</v>
      </c>
      <c r="O524" s="20"/>
      <c r="P524" s="22"/>
      <c r="Q524" s="20"/>
      <c r="R524" s="22"/>
      <c r="S524" s="20"/>
      <c r="T524" s="22"/>
      <c r="U524" s="20"/>
      <c r="V524" s="22"/>
      <c r="W524" s="20"/>
      <c r="X524" s="22"/>
      <c r="Y524" s="20"/>
      <c r="Z524" s="22"/>
      <c r="AA524" s="20"/>
      <c r="AB524" s="22"/>
      <c r="AC524" s="20"/>
      <c r="AD524" s="22"/>
      <c r="AE524" s="20"/>
      <c r="AF524" s="22"/>
      <c r="AG524" s="20"/>
      <c r="AH524" s="22"/>
      <c r="AI524" s="20"/>
      <c r="AJ524" s="22"/>
      <c r="AK524" s="20"/>
      <c r="AL524" s="22"/>
      <c r="AM524" s="20"/>
      <c r="AN524" s="22"/>
      <c r="AO524" s="20"/>
      <c r="AP524" s="22"/>
      <c r="AQ524" s="20"/>
      <c r="AR524" s="22"/>
      <c r="AS524" s="20"/>
      <c r="AT524" s="22"/>
      <c r="AU524" s="20"/>
      <c r="AV524" s="22"/>
      <c r="AW524" s="20"/>
      <c r="AX524" s="22"/>
      <c r="AY524" s="20"/>
      <c r="AZ524" s="22"/>
      <c r="BA524" s="20"/>
      <c r="BB524" s="22"/>
      <c r="BC524" s="20"/>
      <c r="BD524" s="22"/>
      <c r="BE524" s="20"/>
      <c r="BF524" s="22"/>
      <c r="BG524" s="83"/>
      <c r="BH524" s="84"/>
      <c r="BI524" s="20"/>
      <c r="BJ524" s="95"/>
      <c r="BK524" s="20">
        <v>0</v>
      </c>
      <c r="BL524" s="21">
        <f t="shared" si="132"/>
        <v>0</v>
      </c>
      <c r="BM524" s="20"/>
      <c r="BN524" s="95">
        <f t="shared" si="122"/>
        <v>0</v>
      </c>
      <c r="BO524" s="20"/>
      <c r="BP524" s="21">
        <f t="shared" si="133"/>
        <v>0</v>
      </c>
      <c r="BQ524" s="20"/>
      <c r="BR524" s="22"/>
      <c r="BS524" s="20"/>
      <c r="BT524" s="22"/>
      <c r="BU524" s="20"/>
      <c r="BV524" s="22"/>
      <c r="BW524" s="20"/>
      <c r="BX524" s="22"/>
      <c r="BY524" s="20"/>
      <c r="BZ524" s="172"/>
      <c r="CA524" s="20"/>
      <c r="CB524" s="164"/>
      <c r="CC524" s="20"/>
      <c r="CD524" s="178"/>
      <c r="CE524" s="20"/>
      <c r="CF524" s="95"/>
      <c r="CG524" s="20"/>
      <c r="CH524" s="95"/>
      <c r="CI524" s="20"/>
      <c r="CJ524" s="22"/>
      <c r="CK524" s="20"/>
      <c r="CL524" s="22"/>
      <c r="CM524" s="20"/>
      <c r="CN524" s="22"/>
      <c r="CO524" s="20"/>
      <c r="CP524" s="22"/>
      <c r="CQ524" s="20"/>
      <c r="CR524" s="22"/>
      <c r="CS524" s="20"/>
      <c r="CT524" s="22"/>
      <c r="CU524" s="20"/>
      <c r="CV524" s="22"/>
      <c r="CW524" s="20"/>
      <c r="CX524" s="22"/>
      <c r="CY524" s="20"/>
      <c r="CZ524" s="22"/>
      <c r="DA524" s="20"/>
      <c r="DB524" s="22"/>
      <c r="DC524" s="20"/>
      <c r="DD524" s="22"/>
      <c r="DE524" s="20"/>
      <c r="DF524" s="22"/>
      <c r="DG524" s="20"/>
      <c r="DH524" s="22"/>
      <c r="DI524" s="20"/>
      <c r="DJ524" s="22"/>
      <c r="DK524" s="20"/>
      <c r="DL524" s="22"/>
      <c r="DM524" s="20"/>
      <c r="DN524" s="22"/>
      <c r="DO524" s="20"/>
      <c r="DP524" s="22"/>
      <c r="DQ524" s="20"/>
      <c r="DR524" s="22"/>
      <c r="DS524" s="20"/>
      <c r="DT524" s="22"/>
      <c r="DU524" s="20"/>
      <c r="DV524" s="22"/>
      <c r="DW524" s="20"/>
      <c r="DX524" s="22"/>
      <c r="DY524" s="20"/>
      <c r="DZ524" s="22"/>
      <c r="EA524" s="23">
        <f t="shared" si="127"/>
        <v>0</v>
      </c>
      <c r="EB524" s="21">
        <f t="shared" si="123"/>
        <v>0</v>
      </c>
      <c r="EC524" s="193" t="e">
        <f t="shared" si="124"/>
        <v>#REF!</v>
      </c>
      <c r="ED524" s="193">
        <f t="shared" si="125"/>
        <v>0</v>
      </c>
      <c r="EE524" s="194">
        <f t="shared" si="128"/>
        <v>2</v>
      </c>
      <c r="EG524" s="13" t="s">
        <v>1334</v>
      </c>
      <c r="EH524" s="13" t="s">
        <v>1335</v>
      </c>
      <c r="EI524" s="13" t="s">
        <v>389</v>
      </c>
      <c r="EJ524" s="13">
        <v>2</v>
      </c>
      <c r="EK524" s="13">
        <v>9795175.8300000001</v>
      </c>
    </row>
    <row r="525" spans="1:141" ht="15" customHeight="1">
      <c r="A525" s="196" t="str">
        <f t="shared" si="121"/>
        <v>22.3.15</v>
      </c>
      <c r="B525" s="253" t="str">
        <f t="shared" si="121"/>
        <v>ESTACIÓN DE GESTIÓN SEGURIDAD</v>
      </c>
      <c r="C525" s="196" t="str">
        <f t="shared" si="121"/>
        <v>UN</v>
      </c>
      <c r="D525" s="196">
        <f t="shared" si="121"/>
        <v>2</v>
      </c>
      <c r="E525" s="196">
        <f t="shared" si="121"/>
        <v>18841372.109999999</v>
      </c>
      <c r="F525" s="197">
        <f t="shared" si="126"/>
        <v>37682744.219999999</v>
      </c>
      <c r="G525" s="20"/>
      <c r="H525" s="21">
        <f t="shared" si="129"/>
        <v>0</v>
      </c>
      <c r="I525" s="20"/>
      <c r="J525" s="21">
        <f t="shared" si="130"/>
        <v>0</v>
      </c>
      <c r="K525" s="20"/>
      <c r="L525" s="21">
        <f t="shared" si="131"/>
        <v>0</v>
      </c>
      <c r="M525" s="20"/>
      <c r="N525" s="33">
        <f t="shared" si="134"/>
        <v>0</v>
      </c>
      <c r="O525" s="20"/>
      <c r="P525" s="22"/>
      <c r="Q525" s="20"/>
      <c r="R525" s="22"/>
      <c r="S525" s="20"/>
      <c r="T525" s="22"/>
      <c r="U525" s="20"/>
      <c r="V525" s="22"/>
      <c r="W525" s="20"/>
      <c r="X525" s="22"/>
      <c r="Y525" s="20"/>
      <c r="Z525" s="22"/>
      <c r="AA525" s="20"/>
      <c r="AB525" s="22"/>
      <c r="AC525" s="20"/>
      <c r="AD525" s="22"/>
      <c r="AE525" s="20"/>
      <c r="AF525" s="22"/>
      <c r="AG525" s="20"/>
      <c r="AH525" s="22"/>
      <c r="AI525" s="20"/>
      <c r="AJ525" s="22"/>
      <c r="AK525" s="20"/>
      <c r="AL525" s="22"/>
      <c r="AM525" s="20"/>
      <c r="AN525" s="22"/>
      <c r="AO525" s="20"/>
      <c r="AP525" s="22"/>
      <c r="AQ525" s="20"/>
      <c r="AR525" s="22"/>
      <c r="AS525" s="20"/>
      <c r="AT525" s="22"/>
      <c r="AU525" s="20"/>
      <c r="AV525" s="22"/>
      <c r="AW525" s="20"/>
      <c r="AX525" s="22"/>
      <c r="AY525" s="20"/>
      <c r="AZ525" s="22"/>
      <c r="BA525" s="20"/>
      <c r="BB525" s="22"/>
      <c r="BC525" s="20"/>
      <c r="BD525" s="22"/>
      <c r="BE525" s="20"/>
      <c r="BF525" s="22"/>
      <c r="BG525" s="83"/>
      <c r="BH525" s="84"/>
      <c r="BI525" s="20"/>
      <c r="BJ525" s="95"/>
      <c r="BK525" s="20">
        <v>0</v>
      </c>
      <c r="BL525" s="21">
        <f t="shared" si="132"/>
        <v>0</v>
      </c>
      <c r="BM525" s="20"/>
      <c r="BN525" s="95">
        <f t="shared" si="122"/>
        <v>0</v>
      </c>
      <c r="BO525" s="20"/>
      <c r="BP525" s="21">
        <f t="shared" si="133"/>
        <v>0</v>
      </c>
      <c r="BQ525" s="20"/>
      <c r="BR525" s="22"/>
      <c r="BS525" s="20"/>
      <c r="BT525" s="22"/>
      <c r="BU525" s="20"/>
      <c r="BV525" s="22"/>
      <c r="BW525" s="20"/>
      <c r="BX525" s="22"/>
      <c r="BY525" s="20"/>
      <c r="BZ525" s="172"/>
      <c r="CA525" s="20"/>
      <c r="CB525" s="164"/>
      <c r="CC525" s="20"/>
      <c r="CD525" s="178"/>
      <c r="CE525" s="20"/>
      <c r="CF525" s="95"/>
      <c r="CG525" s="20"/>
      <c r="CH525" s="95"/>
      <c r="CI525" s="20"/>
      <c r="CJ525" s="22"/>
      <c r="CK525" s="20"/>
      <c r="CL525" s="22"/>
      <c r="CM525" s="20"/>
      <c r="CN525" s="22"/>
      <c r="CO525" s="20"/>
      <c r="CP525" s="22"/>
      <c r="CQ525" s="20"/>
      <c r="CR525" s="22"/>
      <c r="CS525" s="20"/>
      <c r="CT525" s="22"/>
      <c r="CU525" s="20"/>
      <c r="CV525" s="22"/>
      <c r="CW525" s="20"/>
      <c r="CX525" s="22"/>
      <c r="CY525" s="20"/>
      <c r="CZ525" s="22"/>
      <c r="DA525" s="20"/>
      <c r="DB525" s="22"/>
      <c r="DC525" s="20"/>
      <c r="DD525" s="22"/>
      <c r="DE525" s="20"/>
      <c r="DF525" s="22"/>
      <c r="DG525" s="20"/>
      <c r="DH525" s="22"/>
      <c r="DI525" s="20"/>
      <c r="DJ525" s="22"/>
      <c r="DK525" s="20"/>
      <c r="DL525" s="22"/>
      <c r="DM525" s="20"/>
      <c r="DN525" s="22"/>
      <c r="DO525" s="20"/>
      <c r="DP525" s="22"/>
      <c r="DQ525" s="20"/>
      <c r="DR525" s="22"/>
      <c r="DS525" s="20"/>
      <c r="DT525" s="22"/>
      <c r="DU525" s="20"/>
      <c r="DV525" s="22"/>
      <c r="DW525" s="20"/>
      <c r="DX525" s="22"/>
      <c r="DY525" s="20"/>
      <c r="DZ525" s="22"/>
      <c r="EA525" s="23">
        <f t="shared" si="127"/>
        <v>0</v>
      </c>
      <c r="EB525" s="21">
        <f t="shared" si="123"/>
        <v>0</v>
      </c>
      <c r="EC525" s="193" t="e">
        <f t="shared" si="124"/>
        <v>#REF!</v>
      </c>
      <c r="ED525" s="193">
        <f t="shared" si="125"/>
        <v>0</v>
      </c>
      <c r="EE525" s="194">
        <f t="shared" si="128"/>
        <v>2</v>
      </c>
      <c r="EG525" s="13" t="s">
        <v>1336</v>
      </c>
      <c r="EH525" s="13" t="s">
        <v>1337</v>
      </c>
      <c r="EI525" s="13" t="s">
        <v>389</v>
      </c>
      <c r="EJ525" s="13">
        <v>2</v>
      </c>
      <c r="EK525" s="13">
        <v>18841372.109999999</v>
      </c>
    </row>
    <row r="526" spans="1:141" ht="15" customHeight="1">
      <c r="A526" s="196" t="str">
        <f t="shared" si="121"/>
        <v>22.3.16</v>
      </c>
      <c r="B526" s="253" t="str">
        <f t="shared" si="121"/>
        <v xml:space="preserve">CONFIGURACION Y PUESTA EN MARCHA DE SISTEMAS DE SEGURIDAD ELECTRONICA TERMINAL  AEROPUERTO IBAGUE </v>
      </c>
      <c r="C526" s="196" t="str">
        <f t="shared" si="121"/>
        <v>GL</v>
      </c>
      <c r="D526" s="196">
        <f t="shared" si="121"/>
        <v>2</v>
      </c>
      <c r="E526" s="196">
        <f t="shared" si="121"/>
        <v>43661587.859999999</v>
      </c>
      <c r="F526" s="197">
        <f t="shared" si="126"/>
        <v>87323175.719999999</v>
      </c>
      <c r="G526" s="20"/>
      <c r="H526" s="21">
        <f t="shared" si="129"/>
        <v>0</v>
      </c>
      <c r="I526" s="20"/>
      <c r="J526" s="21">
        <f t="shared" si="130"/>
        <v>0</v>
      </c>
      <c r="K526" s="20"/>
      <c r="L526" s="21">
        <f t="shared" si="131"/>
        <v>0</v>
      </c>
      <c r="M526" s="20"/>
      <c r="N526" s="33">
        <f t="shared" si="134"/>
        <v>0</v>
      </c>
      <c r="O526" s="20"/>
      <c r="P526" s="22"/>
      <c r="Q526" s="20"/>
      <c r="R526" s="22"/>
      <c r="S526" s="20"/>
      <c r="T526" s="22"/>
      <c r="U526" s="20"/>
      <c r="V526" s="22"/>
      <c r="W526" s="20"/>
      <c r="X526" s="22"/>
      <c r="Y526" s="20"/>
      <c r="Z526" s="22"/>
      <c r="AA526" s="20"/>
      <c r="AB526" s="22"/>
      <c r="AC526" s="20"/>
      <c r="AD526" s="22"/>
      <c r="AE526" s="20"/>
      <c r="AF526" s="22"/>
      <c r="AG526" s="20"/>
      <c r="AH526" s="22"/>
      <c r="AI526" s="20"/>
      <c r="AJ526" s="22"/>
      <c r="AK526" s="20"/>
      <c r="AL526" s="22"/>
      <c r="AM526" s="20"/>
      <c r="AN526" s="22"/>
      <c r="AO526" s="20"/>
      <c r="AP526" s="22"/>
      <c r="AQ526" s="20"/>
      <c r="AR526" s="22"/>
      <c r="AS526" s="20"/>
      <c r="AT526" s="22"/>
      <c r="AU526" s="20"/>
      <c r="AV526" s="22"/>
      <c r="AW526" s="20"/>
      <c r="AX526" s="22"/>
      <c r="AY526" s="20"/>
      <c r="AZ526" s="22"/>
      <c r="BA526" s="20"/>
      <c r="BB526" s="22"/>
      <c r="BC526" s="20"/>
      <c r="BD526" s="22"/>
      <c r="BE526" s="20"/>
      <c r="BF526" s="22"/>
      <c r="BG526" s="83"/>
      <c r="BH526" s="84"/>
      <c r="BI526" s="20"/>
      <c r="BJ526" s="95"/>
      <c r="BK526" s="20">
        <v>0</v>
      </c>
      <c r="BL526" s="21">
        <f t="shared" si="132"/>
        <v>0</v>
      </c>
      <c r="BM526" s="20"/>
      <c r="BN526" s="95">
        <f t="shared" si="122"/>
        <v>0</v>
      </c>
      <c r="BO526" s="20"/>
      <c r="BP526" s="21">
        <f t="shared" si="133"/>
        <v>0</v>
      </c>
      <c r="BQ526" s="20"/>
      <c r="BR526" s="22"/>
      <c r="BS526" s="20"/>
      <c r="BT526" s="22"/>
      <c r="BU526" s="20"/>
      <c r="BV526" s="22"/>
      <c r="BW526" s="20"/>
      <c r="BX526" s="22"/>
      <c r="BY526" s="20"/>
      <c r="BZ526" s="172"/>
      <c r="CA526" s="20"/>
      <c r="CB526" s="164"/>
      <c r="CC526" s="20"/>
      <c r="CD526" s="178"/>
      <c r="CE526" s="20"/>
      <c r="CF526" s="95"/>
      <c r="CG526" s="20"/>
      <c r="CH526" s="95"/>
      <c r="CI526" s="20"/>
      <c r="CJ526" s="22"/>
      <c r="CK526" s="20"/>
      <c r="CL526" s="22"/>
      <c r="CM526" s="20"/>
      <c r="CN526" s="22"/>
      <c r="CO526" s="20"/>
      <c r="CP526" s="22"/>
      <c r="CQ526" s="20"/>
      <c r="CR526" s="22"/>
      <c r="CS526" s="20"/>
      <c r="CT526" s="22"/>
      <c r="CU526" s="20"/>
      <c r="CV526" s="22"/>
      <c r="CW526" s="20"/>
      <c r="CX526" s="22"/>
      <c r="CY526" s="20"/>
      <c r="CZ526" s="22"/>
      <c r="DA526" s="20"/>
      <c r="DB526" s="22"/>
      <c r="DC526" s="20"/>
      <c r="DD526" s="22"/>
      <c r="DE526" s="20"/>
      <c r="DF526" s="22"/>
      <c r="DG526" s="20"/>
      <c r="DH526" s="22"/>
      <c r="DI526" s="20"/>
      <c r="DJ526" s="22"/>
      <c r="DK526" s="20"/>
      <c r="DL526" s="22"/>
      <c r="DM526" s="20"/>
      <c r="DN526" s="22"/>
      <c r="DO526" s="20"/>
      <c r="DP526" s="22"/>
      <c r="DQ526" s="20"/>
      <c r="DR526" s="22"/>
      <c r="DS526" s="20"/>
      <c r="DT526" s="22"/>
      <c r="DU526" s="20"/>
      <c r="DV526" s="22"/>
      <c r="DW526" s="20"/>
      <c r="DX526" s="22"/>
      <c r="DY526" s="20"/>
      <c r="DZ526" s="22"/>
      <c r="EA526" s="23">
        <f t="shared" si="127"/>
        <v>0</v>
      </c>
      <c r="EB526" s="21">
        <f t="shared" si="123"/>
        <v>0</v>
      </c>
      <c r="EC526" s="193" t="e">
        <f t="shared" si="124"/>
        <v>#REF!</v>
      </c>
      <c r="ED526" s="193">
        <f t="shared" si="125"/>
        <v>0</v>
      </c>
      <c r="EE526" s="194">
        <f t="shared" si="128"/>
        <v>2</v>
      </c>
      <c r="EG526" s="13" t="s">
        <v>1338</v>
      </c>
      <c r="EH526" s="13" t="s">
        <v>1339</v>
      </c>
      <c r="EI526" s="13" t="s">
        <v>632</v>
      </c>
      <c r="EJ526" s="13">
        <v>2</v>
      </c>
      <c r="EK526" s="13">
        <v>43661587.859999999</v>
      </c>
    </row>
    <row r="527" spans="1:141" ht="18" customHeight="1">
      <c r="A527" s="196" t="str">
        <f t="shared" si="121"/>
        <v>22.3.17</v>
      </c>
      <c r="B527" s="253" t="str">
        <f t="shared" si="121"/>
        <v>LECTORA DE PROXIMIDAD . SISTEMA DE SEGURIDAD.</v>
      </c>
      <c r="C527" s="196" t="str">
        <f t="shared" si="121"/>
        <v>UN</v>
      </c>
      <c r="D527" s="196">
        <f t="shared" si="121"/>
        <v>14</v>
      </c>
      <c r="E527" s="196">
        <f t="shared" si="121"/>
        <v>813211.74</v>
      </c>
      <c r="F527" s="197">
        <f t="shared" si="126"/>
        <v>11384964.359999999</v>
      </c>
      <c r="G527" s="20"/>
      <c r="H527" s="21">
        <f t="shared" si="129"/>
        <v>0</v>
      </c>
      <c r="I527" s="20"/>
      <c r="J527" s="21">
        <f t="shared" si="130"/>
        <v>0</v>
      </c>
      <c r="K527" s="20"/>
      <c r="L527" s="21">
        <f t="shared" si="131"/>
        <v>0</v>
      </c>
      <c r="M527" s="20"/>
      <c r="N527" s="33">
        <f t="shared" si="134"/>
        <v>0</v>
      </c>
      <c r="O527" s="20"/>
      <c r="P527" s="22"/>
      <c r="Q527" s="20"/>
      <c r="R527" s="22"/>
      <c r="S527" s="20"/>
      <c r="T527" s="22"/>
      <c r="U527" s="20"/>
      <c r="V527" s="22"/>
      <c r="W527" s="20"/>
      <c r="X527" s="22"/>
      <c r="Y527" s="20"/>
      <c r="Z527" s="22"/>
      <c r="AA527" s="20"/>
      <c r="AB527" s="22"/>
      <c r="AC527" s="20"/>
      <c r="AD527" s="22"/>
      <c r="AE527" s="20"/>
      <c r="AF527" s="22"/>
      <c r="AG527" s="20"/>
      <c r="AH527" s="22"/>
      <c r="AI527" s="20"/>
      <c r="AJ527" s="22"/>
      <c r="AK527" s="20"/>
      <c r="AL527" s="22"/>
      <c r="AM527" s="20"/>
      <c r="AN527" s="22"/>
      <c r="AO527" s="20"/>
      <c r="AP527" s="22"/>
      <c r="AQ527" s="20"/>
      <c r="AR527" s="22"/>
      <c r="AS527" s="20"/>
      <c r="AT527" s="22"/>
      <c r="AU527" s="20"/>
      <c r="AV527" s="22"/>
      <c r="AW527" s="20"/>
      <c r="AX527" s="22"/>
      <c r="AY527" s="20"/>
      <c r="AZ527" s="22"/>
      <c r="BA527" s="20"/>
      <c r="BB527" s="22"/>
      <c r="BC527" s="20"/>
      <c r="BD527" s="22"/>
      <c r="BE527" s="20"/>
      <c r="BF527" s="22"/>
      <c r="BG527" s="83"/>
      <c r="BH527" s="84"/>
      <c r="BI527" s="20"/>
      <c r="BJ527" s="95"/>
      <c r="BK527" s="20">
        <v>0</v>
      </c>
      <c r="BL527" s="21">
        <f t="shared" si="132"/>
        <v>0</v>
      </c>
      <c r="BM527" s="20"/>
      <c r="BN527" s="95">
        <f t="shared" si="122"/>
        <v>0</v>
      </c>
      <c r="BO527" s="20"/>
      <c r="BP527" s="21">
        <f t="shared" si="133"/>
        <v>0</v>
      </c>
      <c r="BQ527" s="20"/>
      <c r="BR527" s="22"/>
      <c r="BS527" s="20"/>
      <c r="BT527" s="22"/>
      <c r="BU527" s="20"/>
      <c r="BV527" s="22"/>
      <c r="BW527" s="20"/>
      <c r="BX527" s="22"/>
      <c r="BY527" s="20"/>
      <c r="BZ527" s="172"/>
      <c r="CA527" s="20"/>
      <c r="CB527" s="164"/>
      <c r="CC527" s="20"/>
      <c r="CD527" s="178"/>
      <c r="CE527" s="20"/>
      <c r="CF527" s="95"/>
      <c r="CG527" s="20"/>
      <c r="CH527" s="95"/>
      <c r="CI527" s="20"/>
      <c r="CJ527" s="22"/>
      <c r="CK527" s="20"/>
      <c r="CL527" s="22"/>
      <c r="CM527" s="20"/>
      <c r="CN527" s="22"/>
      <c r="CO527" s="20"/>
      <c r="CP527" s="22"/>
      <c r="CQ527" s="20"/>
      <c r="CR527" s="22"/>
      <c r="CS527" s="20"/>
      <c r="CT527" s="22"/>
      <c r="CU527" s="20"/>
      <c r="CV527" s="22"/>
      <c r="CW527" s="20"/>
      <c r="CX527" s="22"/>
      <c r="CY527" s="20"/>
      <c r="CZ527" s="22"/>
      <c r="DA527" s="20"/>
      <c r="DB527" s="22"/>
      <c r="DC527" s="20"/>
      <c r="DD527" s="22"/>
      <c r="DE527" s="20"/>
      <c r="DF527" s="22"/>
      <c r="DG527" s="20"/>
      <c r="DH527" s="22"/>
      <c r="DI527" s="20"/>
      <c r="DJ527" s="22"/>
      <c r="DK527" s="20"/>
      <c r="DL527" s="22"/>
      <c r="DM527" s="20"/>
      <c r="DN527" s="22"/>
      <c r="DO527" s="20"/>
      <c r="DP527" s="22"/>
      <c r="DQ527" s="20"/>
      <c r="DR527" s="22"/>
      <c r="DS527" s="20"/>
      <c r="DT527" s="22"/>
      <c r="DU527" s="20"/>
      <c r="DV527" s="22"/>
      <c r="DW527" s="20"/>
      <c r="DX527" s="22"/>
      <c r="DY527" s="20"/>
      <c r="DZ527" s="22"/>
      <c r="EA527" s="23">
        <f t="shared" si="127"/>
        <v>0</v>
      </c>
      <c r="EB527" s="21">
        <f t="shared" si="123"/>
        <v>0</v>
      </c>
      <c r="EC527" s="193" t="e">
        <f t="shared" si="124"/>
        <v>#REF!</v>
      </c>
      <c r="ED527" s="193">
        <f t="shared" si="125"/>
        <v>0</v>
      </c>
      <c r="EE527" s="194">
        <f t="shared" si="128"/>
        <v>14</v>
      </c>
      <c r="EG527" s="13" t="s">
        <v>1340</v>
      </c>
      <c r="EH527" s="13" t="s">
        <v>1312</v>
      </c>
      <c r="EI527" s="13" t="s">
        <v>389</v>
      </c>
      <c r="EJ527" s="13">
        <v>14</v>
      </c>
      <c r="EK527" s="13">
        <v>813211.74</v>
      </c>
    </row>
    <row r="528" spans="1:141">
      <c r="A528" s="196" t="str">
        <f t="shared" si="121"/>
        <v>22.3.18</v>
      </c>
      <c r="B528" s="253" t="str">
        <f t="shared" si="121"/>
        <v>TARJETA DE PROXIMIDAD . SISTEMA DE SEGURIDAD.</v>
      </c>
      <c r="C528" s="196" t="str">
        <f t="shared" si="121"/>
        <v>UN</v>
      </c>
      <c r="D528" s="196">
        <f t="shared" si="121"/>
        <v>150</v>
      </c>
      <c r="E528" s="196">
        <f t="shared" si="121"/>
        <v>49434.659999999996</v>
      </c>
      <c r="F528" s="197">
        <f t="shared" si="126"/>
        <v>7415198.9999999991</v>
      </c>
      <c r="G528" s="20"/>
      <c r="H528" s="21">
        <f t="shared" si="129"/>
        <v>0</v>
      </c>
      <c r="I528" s="20"/>
      <c r="J528" s="21">
        <f t="shared" si="130"/>
        <v>0</v>
      </c>
      <c r="K528" s="20"/>
      <c r="L528" s="21">
        <f t="shared" si="131"/>
        <v>0</v>
      </c>
      <c r="M528" s="20"/>
      <c r="N528" s="33">
        <f t="shared" si="134"/>
        <v>0</v>
      </c>
      <c r="O528" s="20"/>
      <c r="P528" s="22"/>
      <c r="Q528" s="20"/>
      <c r="R528" s="22"/>
      <c r="S528" s="20"/>
      <c r="T528" s="22"/>
      <c r="U528" s="20"/>
      <c r="V528" s="22"/>
      <c r="W528" s="20"/>
      <c r="X528" s="22"/>
      <c r="Y528" s="20"/>
      <c r="Z528" s="22"/>
      <c r="AA528" s="20"/>
      <c r="AB528" s="22"/>
      <c r="AC528" s="20"/>
      <c r="AD528" s="22"/>
      <c r="AE528" s="20"/>
      <c r="AF528" s="22"/>
      <c r="AG528" s="20"/>
      <c r="AH528" s="22"/>
      <c r="AI528" s="20"/>
      <c r="AJ528" s="22"/>
      <c r="AK528" s="20"/>
      <c r="AL528" s="22"/>
      <c r="AM528" s="20"/>
      <c r="AN528" s="22"/>
      <c r="AO528" s="20"/>
      <c r="AP528" s="22"/>
      <c r="AQ528" s="20"/>
      <c r="AR528" s="22"/>
      <c r="AS528" s="20"/>
      <c r="AT528" s="22"/>
      <c r="AU528" s="20"/>
      <c r="AV528" s="22"/>
      <c r="AW528" s="20"/>
      <c r="AX528" s="22"/>
      <c r="AY528" s="20"/>
      <c r="AZ528" s="22"/>
      <c r="BA528" s="20"/>
      <c r="BB528" s="22"/>
      <c r="BC528" s="20"/>
      <c r="BD528" s="22"/>
      <c r="BE528" s="20"/>
      <c r="BF528" s="22"/>
      <c r="BG528" s="83"/>
      <c r="BH528" s="84"/>
      <c r="BI528" s="20"/>
      <c r="BJ528" s="95"/>
      <c r="BK528" s="20">
        <v>0</v>
      </c>
      <c r="BL528" s="21">
        <f t="shared" si="132"/>
        <v>0</v>
      </c>
      <c r="BM528" s="20"/>
      <c r="BN528" s="95">
        <f t="shared" si="122"/>
        <v>0</v>
      </c>
      <c r="BO528" s="20"/>
      <c r="BP528" s="21">
        <f t="shared" si="133"/>
        <v>0</v>
      </c>
      <c r="BQ528" s="20"/>
      <c r="BR528" s="22"/>
      <c r="BS528" s="20"/>
      <c r="BT528" s="22"/>
      <c r="BU528" s="20"/>
      <c r="BV528" s="22"/>
      <c r="BW528" s="20"/>
      <c r="BX528" s="22"/>
      <c r="BY528" s="20"/>
      <c r="BZ528" s="172"/>
      <c r="CA528" s="20"/>
      <c r="CB528" s="164"/>
      <c r="CC528" s="20"/>
      <c r="CD528" s="178"/>
      <c r="CE528" s="20"/>
      <c r="CF528" s="95"/>
      <c r="CG528" s="20"/>
      <c r="CH528" s="95"/>
      <c r="CI528" s="20"/>
      <c r="CJ528" s="22"/>
      <c r="CK528" s="20"/>
      <c r="CL528" s="22"/>
      <c r="CM528" s="20"/>
      <c r="CN528" s="22"/>
      <c r="CO528" s="20"/>
      <c r="CP528" s="22"/>
      <c r="CQ528" s="20"/>
      <c r="CR528" s="22"/>
      <c r="CS528" s="20"/>
      <c r="CT528" s="22"/>
      <c r="CU528" s="20"/>
      <c r="CV528" s="22"/>
      <c r="CW528" s="20"/>
      <c r="CX528" s="22"/>
      <c r="CY528" s="20"/>
      <c r="CZ528" s="22"/>
      <c r="DA528" s="20"/>
      <c r="DB528" s="22"/>
      <c r="DC528" s="20"/>
      <c r="DD528" s="22"/>
      <c r="DE528" s="20"/>
      <c r="DF528" s="22"/>
      <c r="DG528" s="20"/>
      <c r="DH528" s="22"/>
      <c r="DI528" s="20"/>
      <c r="DJ528" s="22"/>
      <c r="DK528" s="20"/>
      <c r="DL528" s="22"/>
      <c r="DM528" s="20"/>
      <c r="DN528" s="22"/>
      <c r="DO528" s="20"/>
      <c r="DP528" s="22"/>
      <c r="DQ528" s="20"/>
      <c r="DR528" s="22"/>
      <c r="DS528" s="20"/>
      <c r="DT528" s="22"/>
      <c r="DU528" s="20"/>
      <c r="DV528" s="22"/>
      <c r="DW528" s="20"/>
      <c r="DX528" s="22"/>
      <c r="DY528" s="20"/>
      <c r="DZ528" s="22"/>
      <c r="EA528" s="23">
        <f t="shared" si="127"/>
        <v>0</v>
      </c>
      <c r="EB528" s="21">
        <f t="shared" si="123"/>
        <v>0</v>
      </c>
      <c r="EC528" s="193" t="e">
        <f t="shared" si="124"/>
        <v>#REF!</v>
      </c>
      <c r="ED528" s="193">
        <f t="shared" si="125"/>
        <v>0</v>
      </c>
      <c r="EE528" s="194">
        <f t="shared" si="128"/>
        <v>150</v>
      </c>
      <c r="EG528" s="13" t="s">
        <v>1341</v>
      </c>
      <c r="EH528" s="13" t="s">
        <v>1342</v>
      </c>
      <c r="EI528" s="13" t="s">
        <v>389</v>
      </c>
      <c r="EJ528" s="13">
        <v>150</v>
      </c>
      <c r="EK528" s="13">
        <v>49434.659999999996</v>
      </c>
    </row>
    <row r="529" spans="1:141" ht="15" customHeight="1">
      <c r="A529" s="196" t="str">
        <f t="shared" si="121"/>
        <v>22.3.19</v>
      </c>
      <c r="B529" s="253" t="str">
        <f t="shared" si="121"/>
        <v>CONTROLADOR LECTORAS X 8</v>
      </c>
      <c r="C529" s="196" t="str">
        <f t="shared" si="121"/>
        <v>UN</v>
      </c>
      <c r="D529" s="196">
        <f t="shared" si="121"/>
        <v>2</v>
      </c>
      <c r="E529" s="196">
        <f t="shared" si="121"/>
        <v>7239629.4299999997</v>
      </c>
      <c r="F529" s="197">
        <f t="shared" si="126"/>
        <v>14479258.859999999</v>
      </c>
      <c r="G529" s="20"/>
      <c r="H529" s="21">
        <f t="shared" si="129"/>
        <v>0</v>
      </c>
      <c r="I529" s="20"/>
      <c r="J529" s="21">
        <f t="shared" si="130"/>
        <v>0</v>
      </c>
      <c r="K529" s="20"/>
      <c r="L529" s="21">
        <f t="shared" si="131"/>
        <v>0</v>
      </c>
      <c r="M529" s="20"/>
      <c r="N529" s="33">
        <f t="shared" si="134"/>
        <v>0</v>
      </c>
      <c r="O529" s="20"/>
      <c r="P529" s="22"/>
      <c r="Q529" s="20"/>
      <c r="R529" s="22"/>
      <c r="S529" s="20"/>
      <c r="T529" s="22"/>
      <c r="U529" s="20"/>
      <c r="V529" s="22"/>
      <c r="W529" s="20"/>
      <c r="X529" s="22"/>
      <c r="Y529" s="20"/>
      <c r="Z529" s="22"/>
      <c r="AA529" s="20"/>
      <c r="AB529" s="22"/>
      <c r="AC529" s="20"/>
      <c r="AD529" s="22"/>
      <c r="AE529" s="20"/>
      <c r="AF529" s="22"/>
      <c r="AG529" s="20"/>
      <c r="AH529" s="22"/>
      <c r="AI529" s="20"/>
      <c r="AJ529" s="22"/>
      <c r="AK529" s="20"/>
      <c r="AL529" s="22"/>
      <c r="AM529" s="20"/>
      <c r="AN529" s="22"/>
      <c r="AO529" s="20"/>
      <c r="AP529" s="22"/>
      <c r="AQ529" s="20"/>
      <c r="AR529" s="22"/>
      <c r="AS529" s="20"/>
      <c r="AT529" s="22"/>
      <c r="AU529" s="20"/>
      <c r="AV529" s="22"/>
      <c r="AW529" s="20"/>
      <c r="AX529" s="22"/>
      <c r="AY529" s="20"/>
      <c r="AZ529" s="22"/>
      <c r="BA529" s="20"/>
      <c r="BB529" s="22"/>
      <c r="BC529" s="20"/>
      <c r="BD529" s="22"/>
      <c r="BE529" s="20"/>
      <c r="BF529" s="22"/>
      <c r="BG529" s="83"/>
      <c r="BH529" s="84"/>
      <c r="BI529" s="20"/>
      <c r="BJ529" s="95"/>
      <c r="BK529" s="20">
        <v>0</v>
      </c>
      <c r="BL529" s="21">
        <f t="shared" si="132"/>
        <v>0</v>
      </c>
      <c r="BM529" s="20"/>
      <c r="BN529" s="95">
        <f t="shared" si="122"/>
        <v>0</v>
      </c>
      <c r="BO529" s="20"/>
      <c r="BP529" s="21">
        <f t="shared" si="133"/>
        <v>0</v>
      </c>
      <c r="BQ529" s="20"/>
      <c r="BR529" s="22"/>
      <c r="BS529" s="20"/>
      <c r="BT529" s="22"/>
      <c r="BU529" s="20"/>
      <c r="BV529" s="22"/>
      <c r="BW529" s="20"/>
      <c r="BX529" s="22"/>
      <c r="BY529" s="20"/>
      <c r="BZ529" s="172"/>
      <c r="CA529" s="20"/>
      <c r="CB529" s="164"/>
      <c r="CC529" s="20"/>
      <c r="CD529" s="178"/>
      <c r="CE529" s="20"/>
      <c r="CF529" s="95"/>
      <c r="CG529" s="20"/>
      <c r="CH529" s="95"/>
      <c r="CI529" s="20"/>
      <c r="CJ529" s="22"/>
      <c r="CK529" s="20"/>
      <c r="CL529" s="22"/>
      <c r="CM529" s="20"/>
      <c r="CN529" s="22"/>
      <c r="CO529" s="20"/>
      <c r="CP529" s="22"/>
      <c r="CQ529" s="20"/>
      <c r="CR529" s="22"/>
      <c r="CS529" s="20"/>
      <c r="CT529" s="22"/>
      <c r="CU529" s="20"/>
      <c r="CV529" s="22"/>
      <c r="CW529" s="20"/>
      <c r="CX529" s="22"/>
      <c r="CY529" s="20"/>
      <c r="CZ529" s="22"/>
      <c r="DA529" s="20"/>
      <c r="DB529" s="22"/>
      <c r="DC529" s="20"/>
      <c r="DD529" s="22"/>
      <c r="DE529" s="20"/>
      <c r="DF529" s="22"/>
      <c r="DG529" s="20"/>
      <c r="DH529" s="22"/>
      <c r="DI529" s="20"/>
      <c r="DJ529" s="22"/>
      <c r="DK529" s="20"/>
      <c r="DL529" s="22"/>
      <c r="DM529" s="20"/>
      <c r="DN529" s="22"/>
      <c r="DO529" s="20"/>
      <c r="DP529" s="22"/>
      <c r="DQ529" s="20"/>
      <c r="DR529" s="22"/>
      <c r="DS529" s="20"/>
      <c r="DT529" s="22"/>
      <c r="DU529" s="20"/>
      <c r="DV529" s="22"/>
      <c r="DW529" s="20"/>
      <c r="DX529" s="22"/>
      <c r="DY529" s="20"/>
      <c r="DZ529" s="22"/>
      <c r="EA529" s="23">
        <f t="shared" si="127"/>
        <v>0</v>
      </c>
      <c r="EB529" s="21">
        <f t="shared" si="123"/>
        <v>0</v>
      </c>
      <c r="EC529" s="193" t="e">
        <f t="shared" si="124"/>
        <v>#REF!</v>
      </c>
      <c r="ED529" s="193">
        <f t="shared" si="125"/>
        <v>0</v>
      </c>
      <c r="EE529" s="194">
        <f t="shared" si="128"/>
        <v>2</v>
      </c>
      <c r="EG529" s="13" t="s">
        <v>1343</v>
      </c>
      <c r="EH529" s="13" t="s">
        <v>1344</v>
      </c>
      <c r="EI529" s="13" t="s">
        <v>389</v>
      </c>
      <c r="EJ529" s="13">
        <v>2</v>
      </c>
      <c r="EK529" s="13">
        <v>7239629.4299999997</v>
      </c>
    </row>
    <row r="530" spans="1:141" ht="15" customHeight="1">
      <c r="A530" s="196" t="str">
        <f t="shared" si="121"/>
        <v>22.3.20</v>
      </c>
      <c r="B530" s="253" t="str">
        <f t="shared" si="121"/>
        <v>SALIDA RETENEDOR Y DETECTOR DE  APERTURA- INCLUYE RETENEDOR Y DETECTOR</v>
      </c>
      <c r="C530" s="196" t="str">
        <f t="shared" si="121"/>
        <v>UN</v>
      </c>
      <c r="D530" s="196">
        <f t="shared" si="121"/>
        <v>17</v>
      </c>
      <c r="E530" s="196">
        <f t="shared" si="121"/>
        <v>955749.96</v>
      </c>
      <c r="F530" s="197">
        <f t="shared" si="126"/>
        <v>16247749.32</v>
      </c>
      <c r="G530" s="20"/>
      <c r="H530" s="21">
        <f t="shared" si="129"/>
        <v>0</v>
      </c>
      <c r="I530" s="20"/>
      <c r="J530" s="21">
        <f t="shared" si="130"/>
        <v>0</v>
      </c>
      <c r="K530" s="20"/>
      <c r="L530" s="21">
        <f t="shared" si="131"/>
        <v>0</v>
      </c>
      <c r="M530" s="20"/>
      <c r="N530" s="33">
        <f t="shared" si="134"/>
        <v>0</v>
      </c>
      <c r="O530" s="20"/>
      <c r="P530" s="22"/>
      <c r="Q530" s="20"/>
      <c r="R530" s="22"/>
      <c r="S530" s="20"/>
      <c r="T530" s="22"/>
      <c r="U530" s="20"/>
      <c r="V530" s="22"/>
      <c r="W530" s="20"/>
      <c r="X530" s="22"/>
      <c r="Y530" s="20"/>
      <c r="Z530" s="22"/>
      <c r="AA530" s="20"/>
      <c r="AB530" s="22"/>
      <c r="AC530" s="20"/>
      <c r="AD530" s="22"/>
      <c r="AE530" s="20"/>
      <c r="AF530" s="22"/>
      <c r="AG530" s="20"/>
      <c r="AH530" s="22"/>
      <c r="AI530" s="20"/>
      <c r="AJ530" s="22"/>
      <c r="AK530" s="20"/>
      <c r="AL530" s="22"/>
      <c r="AM530" s="20"/>
      <c r="AN530" s="22"/>
      <c r="AO530" s="20"/>
      <c r="AP530" s="22"/>
      <c r="AQ530" s="20"/>
      <c r="AR530" s="22"/>
      <c r="AS530" s="20"/>
      <c r="AT530" s="22"/>
      <c r="AU530" s="20"/>
      <c r="AV530" s="22"/>
      <c r="AW530" s="20"/>
      <c r="AX530" s="22"/>
      <c r="AY530" s="20"/>
      <c r="AZ530" s="22"/>
      <c r="BA530" s="20"/>
      <c r="BB530" s="22"/>
      <c r="BC530" s="20"/>
      <c r="BD530" s="22"/>
      <c r="BE530" s="20"/>
      <c r="BF530" s="22"/>
      <c r="BG530" s="83"/>
      <c r="BH530" s="84"/>
      <c r="BI530" s="20"/>
      <c r="BJ530" s="95"/>
      <c r="BK530" s="20">
        <v>0</v>
      </c>
      <c r="BL530" s="21">
        <f t="shared" si="132"/>
        <v>0</v>
      </c>
      <c r="BM530" s="20"/>
      <c r="BN530" s="95">
        <f t="shared" si="122"/>
        <v>0</v>
      </c>
      <c r="BO530" s="20"/>
      <c r="BP530" s="21">
        <f t="shared" si="133"/>
        <v>0</v>
      </c>
      <c r="BQ530" s="20"/>
      <c r="BR530" s="22"/>
      <c r="BS530" s="20"/>
      <c r="BT530" s="22"/>
      <c r="BU530" s="20"/>
      <c r="BV530" s="22"/>
      <c r="BW530" s="20"/>
      <c r="BX530" s="22"/>
      <c r="BY530" s="20"/>
      <c r="BZ530" s="172"/>
      <c r="CA530" s="20"/>
      <c r="CB530" s="164"/>
      <c r="CC530" s="20"/>
      <c r="CD530" s="178"/>
      <c r="CE530" s="20"/>
      <c r="CF530" s="95"/>
      <c r="CG530" s="20"/>
      <c r="CH530" s="95"/>
      <c r="CI530" s="20"/>
      <c r="CJ530" s="22"/>
      <c r="CK530" s="20"/>
      <c r="CL530" s="22"/>
      <c r="CM530" s="20"/>
      <c r="CN530" s="22"/>
      <c r="CO530" s="20"/>
      <c r="CP530" s="22"/>
      <c r="CQ530" s="20"/>
      <c r="CR530" s="22"/>
      <c r="CS530" s="20"/>
      <c r="CT530" s="22"/>
      <c r="CU530" s="20"/>
      <c r="CV530" s="22"/>
      <c r="CW530" s="20"/>
      <c r="CX530" s="22"/>
      <c r="CY530" s="20"/>
      <c r="CZ530" s="22"/>
      <c r="DA530" s="20"/>
      <c r="DB530" s="22"/>
      <c r="DC530" s="20"/>
      <c r="DD530" s="22"/>
      <c r="DE530" s="20"/>
      <c r="DF530" s="22"/>
      <c r="DG530" s="20"/>
      <c r="DH530" s="22"/>
      <c r="DI530" s="20"/>
      <c r="DJ530" s="22"/>
      <c r="DK530" s="20"/>
      <c r="DL530" s="22"/>
      <c r="DM530" s="20"/>
      <c r="DN530" s="22"/>
      <c r="DO530" s="20"/>
      <c r="DP530" s="22"/>
      <c r="DQ530" s="20"/>
      <c r="DR530" s="22"/>
      <c r="DS530" s="20"/>
      <c r="DT530" s="22"/>
      <c r="DU530" s="20"/>
      <c r="DV530" s="22"/>
      <c r="DW530" s="20"/>
      <c r="DX530" s="22"/>
      <c r="DY530" s="20"/>
      <c r="DZ530" s="22"/>
      <c r="EA530" s="23">
        <f t="shared" si="127"/>
        <v>0</v>
      </c>
      <c r="EB530" s="21">
        <f t="shared" si="123"/>
        <v>0</v>
      </c>
      <c r="EC530" s="193" t="e">
        <f t="shared" si="124"/>
        <v>#REF!</v>
      </c>
      <c r="ED530" s="193">
        <f t="shared" si="125"/>
        <v>0</v>
      </c>
      <c r="EE530" s="194">
        <f t="shared" si="128"/>
        <v>17</v>
      </c>
      <c r="EG530" s="13" t="s">
        <v>1345</v>
      </c>
      <c r="EH530" s="13" t="s">
        <v>1315</v>
      </c>
      <c r="EI530" s="13" t="s">
        <v>389</v>
      </c>
      <c r="EJ530" s="13">
        <v>17</v>
      </c>
      <c r="EK530" s="13">
        <v>955749.96</v>
      </c>
    </row>
    <row r="531" spans="1:141" ht="15" customHeight="1">
      <c r="A531" s="196" t="str">
        <f t="shared" si="121"/>
        <v>22.4</v>
      </c>
      <c r="B531" s="253" t="str">
        <f t="shared" si="121"/>
        <v>SISTEMA DE SONIDO AMBIENTAL</v>
      </c>
      <c r="C531" s="196">
        <f t="shared" si="121"/>
        <v>0</v>
      </c>
      <c r="D531" s="196">
        <f t="shared" si="121"/>
        <v>0</v>
      </c>
      <c r="E531" s="196">
        <f t="shared" si="121"/>
        <v>0</v>
      </c>
      <c r="F531" s="197">
        <f t="shared" si="126"/>
        <v>0</v>
      </c>
      <c r="G531" s="20"/>
      <c r="H531" s="21">
        <f t="shared" si="129"/>
        <v>0</v>
      </c>
      <c r="I531" s="20"/>
      <c r="J531" s="21">
        <f t="shared" si="130"/>
        <v>0</v>
      </c>
      <c r="K531" s="20"/>
      <c r="L531" s="21">
        <f t="shared" si="131"/>
        <v>0</v>
      </c>
      <c r="M531" s="20"/>
      <c r="N531" s="33">
        <f t="shared" si="134"/>
        <v>0</v>
      </c>
      <c r="O531" s="20"/>
      <c r="P531" s="22"/>
      <c r="Q531" s="20"/>
      <c r="R531" s="22"/>
      <c r="S531" s="20"/>
      <c r="T531" s="22"/>
      <c r="U531" s="20"/>
      <c r="V531" s="22"/>
      <c r="W531" s="20"/>
      <c r="X531" s="22"/>
      <c r="Y531" s="20"/>
      <c r="Z531" s="22"/>
      <c r="AA531" s="20"/>
      <c r="AB531" s="22"/>
      <c r="AC531" s="20"/>
      <c r="AD531" s="22"/>
      <c r="AE531" s="20"/>
      <c r="AF531" s="22"/>
      <c r="AG531" s="20"/>
      <c r="AH531" s="22"/>
      <c r="AI531" s="20"/>
      <c r="AJ531" s="22"/>
      <c r="AK531" s="20"/>
      <c r="AL531" s="22"/>
      <c r="AM531" s="20"/>
      <c r="AN531" s="22"/>
      <c r="AO531" s="20"/>
      <c r="AP531" s="22"/>
      <c r="AQ531" s="20"/>
      <c r="AR531" s="22"/>
      <c r="AS531" s="20"/>
      <c r="AT531" s="22"/>
      <c r="AU531" s="20"/>
      <c r="AV531" s="22"/>
      <c r="AW531" s="20"/>
      <c r="AX531" s="22"/>
      <c r="AY531" s="20"/>
      <c r="AZ531" s="22"/>
      <c r="BA531" s="20"/>
      <c r="BB531" s="22"/>
      <c r="BC531" s="20"/>
      <c r="BD531" s="22"/>
      <c r="BE531" s="20"/>
      <c r="BF531" s="22"/>
      <c r="BG531" s="83"/>
      <c r="BH531" s="84"/>
      <c r="BI531" s="20"/>
      <c r="BJ531" s="95"/>
      <c r="BK531" s="20">
        <v>0</v>
      </c>
      <c r="BL531" s="21">
        <f t="shared" si="132"/>
        <v>0</v>
      </c>
      <c r="BM531" s="20"/>
      <c r="BN531" s="95">
        <f t="shared" si="122"/>
        <v>0</v>
      </c>
      <c r="BO531" s="20"/>
      <c r="BP531" s="21">
        <f t="shared" si="133"/>
        <v>0</v>
      </c>
      <c r="BQ531" s="20"/>
      <c r="BR531" s="22"/>
      <c r="BS531" s="20"/>
      <c r="BT531" s="22"/>
      <c r="BU531" s="20"/>
      <c r="BV531" s="22"/>
      <c r="BW531" s="20"/>
      <c r="BX531" s="22"/>
      <c r="BY531" s="20"/>
      <c r="BZ531" s="172"/>
      <c r="CA531" s="20"/>
      <c r="CB531" s="164"/>
      <c r="CC531" s="20"/>
      <c r="CD531" s="178"/>
      <c r="CE531" s="20"/>
      <c r="CF531" s="95"/>
      <c r="CG531" s="20"/>
      <c r="CH531" s="95"/>
      <c r="CI531" s="20"/>
      <c r="CJ531" s="22"/>
      <c r="CK531" s="20"/>
      <c r="CL531" s="22"/>
      <c r="CM531" s="20"/>
      <c r="CN531" s="22"/>
      <c r="CO531" s="20"/>
      <c r="CP531" s="22"/>
      <c r="CQ531" s="20"/>
      <c r="CR531" s="22"/>
      <c r="CS531" s="20"/>
      <c r="CT531" s="22"/>
      <c r="CU531" s="20"/>
      <c r="CV531" s="22"/>
      <c r="CW531" s="20"/>
      <c r="CX531" s="22"/>
      <c r="CY531" s="20"/>
      <c r="CZ531" s="22"/>
      <c r="DA531" s="20"/>
      <c r="DB531" s="22"/>
      <c r="DC531" s="20"/>
      <c r="DD531" s="22"/>
      <c r="DE531" s="20"/>
      <c r="DF531" s="22"/>
      <c r="DG531" s="20"/>
      <c r="DH531" s="22"/>
      <c r="DI531" s="20"/>
      <c r="DJ531" s="22"/>
      <c r="DK531" s="20"/>
      <c r="DL531" s="22"/>
      <c r="DM531" s="20"/>
      <c r="DN531" s="22"/>
      <c r="DO531" s="20"/>
      <c r="DP531" s="22"/>
      <c r="DQ531" s="20"/>
      <c r="DR531" s="22"/>
      <c r="DS531" s="20"/>
      <c r="DT531" s="22"/>
      <c r="DU531" s="20"/>
      <c r="DV531" s="22"/>
      <c r="DW531" s="20"/>
      <c r="DX531" s="22"/>
      <c r="DY531" s="20"/>
      <c r="DZ531" s="22"/>
      <c r="EA531" s="23">
        <f t="shared" si="127"/>
        <v>0</v>
      </c>
      <c r="EB531" s="21">
        <f t="shared" si="123"/>
        <v>0</v>
      </c>
      <c r="EC531" s="193" t="e">
        <f t="shared" si="124"/>
        <v>#REF!</v>
      </c>
      <c r="ED531" s="193">
        <f t="shared" si="125"/>
        <v>0</v>
      </c>
      <c r="EE531" s="194">
        <f t="shared" si="128"/>
        <v>0</v>
      </c>
      <c r="EG531" s="13" t="s">
        <v>104</v>
      </c>
      <c r="EH531" s="13" t="s">
        <v>1346</v>
      </c>
    </row>
    <row r="532" spans="1:141">
      <c r="A532" s="196" t="str">
        <f t="shared" si="121"/>
        <v>22.4.1</v>
      </c>
      <c r="B532" s="253" t="str">
        <f t="shared" si="121"/>
        <v>CONTROL DE PARED PARA ESTACION DE LLAMADO</v>
      </c>
      <c r="C532" s="196" t="str">
        <f t="shared" si="121"/>
        <v>UN</v>
      </c>
      <c r="D532" s="196">
        <f t="shared" si="121"/>
        <v>5</v>
      </c>
      <c r="E532" s="196">
        <f t="shared" si="121"/>
        <v>4049824.68</v>
      </c>
      <c r="F532" s="197">
        <f t="shared" si="126"/>
        <v>20249123.400000002</v>
      </c>
      <c r="G532" s="20"/>
      <c r="H532" s="21">
        <f t="shared" si="129"/>
        <v>0</v>
      </c>
      <c r="I532" s="20"/>
      <c r="J532" s="21">
        <f t="shared" si="130"/>
        <v>0</v>
      </c>
      <c r="K532" s="20"/>
      <c r="L532" s="21">
        <f t="shared" si="131"/>
        <v>0</v>
      </c>
      <c r="M532" s="20"/>
      <c r="N532" s="33">
        <f t="shared" si="134"/>
        <v>0</v>
      </c>
      <c r="O532" s="20"/>
      <c r="P532" s="22"/>
      <c r="Q532" s="20"/>
      <c r="R532" s="22"/>
      <c r="S532" s="20"/>
      <c r="T532" s="22"/>
      <c r="U532" s="20"/>
      <c r="V532" s="22"/>
      <c r="W532" s="20"/>
      <c r="X532" s="22"/>
      <c r="Y532" s="20"/>
      <c r="Z532" s="22"/>
      <c r="AA532" s="20"/>
      <c r="AB532" s="22"/>
      <c r="AC532" s="20"/>
      <c r="AD532" s="22"/>
      <c r="AE532" s="20"/>
      <c r="AF532" s="22"/>
      <c r="AG532" s="20"/>
      <c r="AH532" s="22"/>
      <c r="AI532" s="20"/>
      <c r="AJ532" s="22"/>
      <c r="AK532" s="20"/>
      <c r="AL532" s="22"/>
      <c r="AM532" s="20"/>
      <c r="AN532" s="22"/>
      <c r="AO532" s="20"/>
      <c r="AP532" s="22"/>
      <c r="AQ532" s="20"/>
      <c r="AR532" s="22"/>
      <c r="AS532" s="20"/>
      <c r="AT532" s="22"/>
      <c r="AU532" s="20"/>
      <c r="AV532" s="22"/>
      <c r="AW532" s="20"/>
      <c r="AX532" s="22"/>
      <c r="AY532" s="20"/>
      <c r="AZ532" s="22"/>
      <c r="BA532" s="20"/>
      <c r="BB532" s="22"/>
      <c r="BC532" s="20"/>
      <c r="BD532" s="22"/>
      <c r="BE532" s="20"/>
      <c r="BF532" s="22"/>
      <c r="BG532" s="83"/>
      <c r="BH532" s="84"/>
      <c r="BI532" s="20"/>
      <c r="BJ532" s="95"/>
      <c r="BK532" s="20">
        <v>0</v>
      </c>
      <c r="BL532" s="21">
        <f t="shared" si="132"/>
        <v>0</v>
      </c>
      <c r="BM532" s="20"/>
      <c r="BN532" s="95">
        <f t="shared" si="122"/>
        <v>0</v>
      </c>
      <c r="BO532" s="20"/>
      <c r="BP532" s="21">
        <f t="shared" si="133"/>
        <v>0</v>
      </c>
      <c r="BQ532" s="20"/>
      <c r="BR532" s="22"/>
      <c r="BS532" s="20"/>
      <c r="BT532" s="22"/>
      <c r="BU532" s="20"/>
      <c r="BV532" s="22"/>
      <c r="BW532" s="20"/>
      <c r="BX532" s="22"/>
      <c r="BY532" s="20"/>
      <c r="BZ532" s="172"/>
      <c r="CA532" s="20"/>
      <c r="CB532" s="164"/>
      <c r="CC532" s="20"/>
      <c r="CD532" s="178"/>
      <c r="CE532" s="20"/>
      <c r="CF532" s="95"/>
      <c r="CG532" s="20"/>
      <c r="CH532" s="95"/>
      <c r="CI532" s="20"/>
      <c r="CJ532" s="22"/>
      <c r="CK532" s="20"/>
      <c r="CL532" s="22"/>
      <c r="CM532" s="20"/>
      <c r="CN532" s="22"/>
      <c r="CO532" s="20"/>
      <c r="CP532" s="22"/>
      <c r="CQ532" s="20"/>
      <c r="CR532" s="22"/>
      <c r="CS532" s="20"/>
      <c r="CT532" s="22"/>
      <c r="CU532" s="20"/>
      <c r="CV532" s="22"/>
      <c r="CW532" s="20"/>
      <c r="CX532" s="22"/>
      <c r="CY532" s="20"/>
      <c r="CZ532" s="22"/>
      <c r="DA532" s="20"/>
      <c r="DB532" s="22"/>
      <c r="DC532" s="20"/>
      <c r="DD532" s="22"/>
      <c r="DE532" s="20"/>
      <c r="DF532" s="22"/>
      <c r="DG532" s="20"/>
      <c r="DH532" s="22"/>
      <c r="DI532" s="20"/>
      <c r="DJ532" s="22"/>
      <c r="DK532" s="20"/>
      <c r="DL532" s="22"/>
      <c r="DM532" s="20"/>
      <c r="DN532" s="22"/>
      <c r="DO532" s="20"/>
      <c r="DP532" s="22"/>
      <c r="DQ532" s="20"/>
      <c r="DR532" s="22"/>
      <c r="DS532" s="20"/>
      <c r="DT532" s="22"/>
      <c r="DU532" s="20"/>
      <c r="DV532" s="22"/>
      <c r="DW532" s="20"/>
      <c r="DX532" s="22"/>
      <c r="DY532" s="20"/>
      <c r="DZ532" s="22"/>
      <c r="EA532" s="23">
        <f t="shared" si="127"/>
        <v>0</v>
      </c>
      <c r="EB532" s="21">
        <f t="shared" si="123"/>
        <v>0</v>
      </c>
      <c r="EC532" s="193" t="e">
        <f t="shared" si="124"/>
        <v>#REF!</v>
      </c>
      <c r="ED532" s="193">
        <f t="shared" si="125"/>
        <v>0</v>
      </c>
      <c r="EE532" s="194">
        <f t="shared" si="128"/>
        <v>5</v>
      </c>
      <c r="EG532" s="13" t="s">
        <v>1347</v>
      </c>
      <c r="EH532" s="13" t="s">
        <v>1348</v>
      </c>
      <c r="EI532" s="13" t="s">
        <v>389</v>
      </c>
      <c r="EJ532" s="13">
        <v>5</v>
      </c>
      <c r="EK532" s="13">
        <v>4049824.68</v>
      </c>
    </row>
    <row r="533" spans="1:141" ht="15" customHeight="1">
      <c r="A533" s="196" t="str">
        <f t="shared" si="121"/>
        <v>22.4.2</v>
      </c>
      <c r="B533" s="253" t="str">
        <f t="shared" si="121"/>
        <v>SISTEMA DE SONIDO CENTRAL</v>
      </c>
      <c r="C533" s="196" t="str">
        <f t="shared" si="121"/>
        <v>UN</v>
      </c>
      <c r="D533" s="196">
        <f t="shared" si="121"/>
        <v>2</v>
      </c>
      <c r="E533" s="196">
        <f t="shared" si="121"/>
        <v>51210878.399999999</v>
      </c>
      <c r="F533" s="197">
        <f t="shared" si="126"/>
        <v>102421756.8</v>
      </c>
      <c r="G533" s="20"/>
      <c r="H533" s="21">
        <f t="shared" si="129"/>
        <v>0</v>
      </c>
      <c r="I533" s="20"/>
      <c r="J533" s="21">
        <f t="shared" si="130"/>
        <v>0</v>
      </c>
      <c r="K533" s="20"/>
      <c r="L533" s="21">
        <f t="shared" si="131"/>
        <v>0</v>
      </c>
      <c r="M533" s="20"/>
      <c r="N533" s="33">
        <f t="shared" si="134"/>
        <v>0</v>
      </c>
      <c r="O533" s="20"/>
      <c r="P533" s="22"/>
      <c r="Q533" s="20"/>
      <c r="R533" s="22"/>
      <c r="S533" s="20"/>
      <c r="T533" s="22"/>
      <c r="U533" s="20"/>
      <c r="V533" s="22"/>
      <c r="W533" s="20"/>
      <c r="X533" s="22"/>
      <c r="Y533" s="20"/>
      <c r="Z533" s="22"/>
      <c r="AA533" s="20"/>
      <c r="AB533" s="22"/>
      <c r="AC533" s="20"/>
      <c r="AD533" s="22"/>
      <c r="AE533" s="20"/>
      <c r="AF533" s="22"/>
      <c r="AG533" s="20"/>
      <c r="AH533" s="22"/>
      <c r="AI533" s="20"/>
      <c r="AJ533" s="22"/>
      <c r="AK533" s="20"/>
      <c r="AL533" s="22"/>
      <c r="AM533" s="20"/>
      <c r="AN533" s="22"/>
      <c r="AO533" s="20"/>
      <c r="AP533" s="22"/>
      <c r="AQ533" s="20"/>
      <c r="AR533" s="22"/>
      <c r="AS533" s="20"/>
      <c r="AT533" s="22"/>
      <c r="AU533" s="20"/>
      <c r="AV533" s="22"/>
      <c r="AW533" s="20"/>
      <c r="AX533" s="22"/>
      <c r="AY533" s="20"/>
      <c r="AZ533" s="22"/>
      <c r="BA533" s="20"/>
      <c r="BB533" s="22"/>
      <c r="BC533" s="20"/>
      <c r="BD533" s="22"/>
      <c r="BE533" s="20"/>
      <c r="BF533" s="22"/>
      <c r="BG533" s="83"/>
      <c r="BH533" s="84"/>
      <c r="BI533" s="20"/>
      <c r="BJ533" s="95"/>
      <c r="BK533" s="20">
        <v>0</v>
      </c>
      <c r="BL533" s="21">
        <f t="shared" si="132"/>
        <v>0</v>
      </c>
      <c r="BM533" s="20"/>
      <c r="BN533" s="95">
        <f t="shared" si="122"/>
        <v>0</v>
      </c>
      <c r="BO533" s="20"/>
      <c r="BP533" s="21">
        <f t="shared" si="133"/>
        <v>0</v>
      </c>
      <c r="BQ533" s="20"/>
      <c r="BR533" s="22"/>
      <c r="BS533" s="20"/>
      <c r="BT533" s="22"/>
      <c r="BU533" s="20"/>
      <c r="BV533" s="22"/>
      <c r="BW533" s="20"/>
      <c r="BX533" s="22"/>
      <c r="BY533" s="20"/>
      <c r="BZ533" s="172"/>
      <c r="CA533" s="20"/>
      <c r="CB533" s="164"/>
      <c r="CC533" s="20"/>
      <c r="CD533" s="178"/>
      <c r="CE533" s="20"/>
      <c r="CF533" s="95"/>
      <c r="CG533" s="20"/>
      <c r="CH533" s="95"/>
      <c r="CI533" s="20"/>
      <c r="CJ533" s="22"/>
      <c r="CK533" s="20"/>
      <c r="CL533" s="22"/>
      <c r="CM533" s="20"/>
      <c r="CN533" s="22"/>
      <c r="CO533" s="20"/>
      <c r="CP533" s="22"/>
      <c r="CQ533" s="20"/>
      <c r="CR533" s="22"/>
      <c r="CS533" s="20"/>
      <c r="CT533" s="22"/>
      <c r="CU533" s="20"/>
      <c r="CV533" s="22"/>
      <c r="CW533" s="20"/>
      <c r="CX533" s="22"/>
      <c r="CY533" s="20"/>
      <c r="CZ533" s="22"/>
      <c r="DA533" s="20"/>
      <c r="DB533" s="22"/>
      <c r="DC533" s="20"/>
      <c r="DD533" s="22"/>
      <c r="DE533" s="20"/>
      <c r="DF533" s="22"/>
      <c r="DG533" s="20"/>
      <c r="DH533" s="22"/>
      <c r="DI533" s="20"/>
      <c r="DJ533" s="22"/>
      <c r="DK533" s="20"/>
      <c r="DL533" s="22"/>
      <c r="DM533" s="20"/>
      <c r="DN533" s="22"/>
      <c r="DO533" s="20"/>
      <c r="DP533" s="22"/>
      <c r="DQ533" s="20"/>
      <c r="DR533" s="22"/>
      <c r="DS533" s="20"/>
      <c r="DT533" s="22"/>
      <c r="DU533" s="20"/>
      <c r="DV533" s="22"/>
      <c r="DW533" s="20"/>
      <c r="DX533" s="22"/>
      <c r="DY533" s="20"/>
      <c r="DZ533" s="22"/>
      <c r="EA533" s="23">
        <f t="shared" si="127"/>
        <v>0</v>
      </c>
      <c r="EB533" s="21">
        <f t="shared" si="123"/>
        <v>0</v>
      </c>
      <c r="EC533" s="193" t="e">
        <f t="shared" si="124"/>
        <v>#REF!</v>
      </c>
      <c r="ED533" s="193">
        <f t="shared" si="125"/>
        <v>0</v>
      </c>
      <c r="EE533" s="194">
        <f t="shared" si="128"/>
        <v>2</v>
      </c>
      <c r="EG533" s="13" t="s">
        <v>1349</v>
      </c>
      <c r="EH533" s="13" t="s">
        <v>1350</v>
      </c>
      <c r="EI533" s="13" t="s">
        <v>389</v>
      </c>
      <c r="EJ533" s="13">
        <v>2</v>
      </c>
      <c r="EK533" s="13">
        <v>51210878.399999999</v>
      </c>
    </row>
    <row r="534" spans="1:141" ht="15" customHeight="1">
      <c r="A534" s="196" t="str">
        <f t="shared" si="121"/>
        <v>22.4.3</v>
      </c>
      <c r="B534" s="253" t="str">
        <f t="shared" si="121"/>
        <v>ESTACIÓN DE LLAMADO CON ALIMENTACIÓN PoE. PARA ADMINISTRACIÓN DE ANUNCIOS</v>
      </c>
      <c r="C534" s="196" t="str">
        <f t="shared" si="121"/>
        <v>UN</v>
      </c>
      <c r="D534" s="196">
        <f t="shared" si="121"/>
        <v>5</v>
      </c>
      <c r="E534" s="196">
        <f t="shared" si="121"/>
        <v>1247686.1100000001</v>
      </c>
      <c r="F534" s="197">
        <f t="shared" si="126"/>
        <v>6238430.5500000007</v>
      </c>
      <c r="G534" s="20"/>
      <c r="H534" s="21">
        <f t="shared" si="129"/>
        <v>0</v>
      </c>
      <c r="I534" s="20"/>
      <c r="J534" s="21">
        <f t="shared" si="130"/>
        <v>0</v>
      </c>
      <c r="K534" s="20"/>
      <c r="L534" s="21">
        <f t="shared" si="131"/>
        <v>0</v>
      </c>
      <c r="M534" s="20"/>
      <c r="N534" s="33">
        <f t="shared" si="134"/>
        <v>0</v>
      </c>
      <c r="O534" s="20"/>
      <c r="P534" s="22"/>
      <c r="Q534" s="20"/>
      <c r="R534" s="22"/>
      <c r="S534" s="20"/>
      <c r="T534" s="22"/>
      <c r="U534" s="20"/>
      <c r="V534" s="22"/>
      <c r="W534" s="20"/>
      <c r="X534" s="22"/>
      <c r="Y534" s="20"/>
      <c r="Z534" s="22"/>
      <c r="AA534" s="20"/>
      <c r="AB534" s="22"/>
      <c r="AC534" s="20"/>
      <c r="AD534" s="22"/>
      <c r="AE534" s="20"/>
      <c r="AF534" s="22"/>
      <c r="AG534" s="20"/>
      <c r="AH534" s="22"/>
      <c r="AI534" s="20"/>
      <c r="AJ534" s="22"/>
      <c r="AK534" s="20"/>
      <c r="AL534" s="22"/>
      <c r="AM534" s="20"/>
      <c r="AN534" s="22"/>
      <c r="AO534" s="20"/>
      <c r="AP534" s="22"/>
      <c r="AQ534" s="20"/>
      <c r="AR534" s="22"/>
      <c r="AS534" s="20"/>
      <c r="AT534" s="22"/>
      <c r="AU534" s="20"/>
      <c r="AV534" s="22"/>
      <c r="AW534" s="20"/>
      <c r="AX534" s="22"/>
      <c r="AY534" s="20"/>
      <c r="AZ534" s="22"/>
      <c r="BA534" s="20"/>
      <c r="BB534" s="22"/>
      <c r="BC534" s="20"/>
      <c r="BD534" s="22"/>
      <c r="BE534" s="20"/>
      <c r="BF534" s="22"/>
      <c r="BG534" s="83"/>
      <c r="BH534" s="84"/>
      <c r="BI534" s="20"/>
      <c r="BJ534" s="95"/>
      <c r="BK534" s="20">
        <v>0</v>
      </c>
      <c r="BL534" s="21">
        <f t="shared" si="132"/>
        <v>0</v>
      </c>
      <c r="BM534" s="20"/>
      <c r="BN534" s="95">
        <f t="shared" si="122"/>
        <v>0</v>
      </c>
      <c r="BO534" s="20"/>
      <c r="BP534" s="21">
        <f t="shared" si="133"/>
        <v>0</v>
      </c>
      <c r="BQ534" s="20"/>
      <c r="BR534" s="22"/>
      <c r="BS534" s="20"/>
      <c r="BT534" s="22"/>
      <c r="BU534" s="20"/>
      <c r="BV534" s="22"/>
      <c r="BW534" s="20"/>
      <c r="BX534" s="22"/>
      <c r="BY534" s="20"/>
      <c r="BZ534" s="172"/>
      <c r="CA534" s="20"/>
      <c r="CB534" s="164"/>
      <c r="CC534" s="20"/>
      <c r="CD534" s="178"/>
      <c r="CE534" s="20"/>
      <c r="CF534" s="95"/>
      <c r="CG534" s="20"/>
      <c r="CH534" s="95"/>
      <c r="CI534" s="20"/>
      <c r="CJ534" s="22"/>
      <c r="CK534" s="20"/>
      <c r="CL534" s="22"/>
      <c r="CM534" s="20"/>
      <c r="CN534" s="22"/>
      <c r="CO534" s="20"/>
      <c r="CP534" s="22"/>
      <c r="CQ534" s="20"/>
      <c r="CR534" s="22"/>
      <c r="CS534" s="20"/>
      <c r="CT534" s="22"/>
      <c r="CU534" s="20"/>
      <c r="CV534" s="22"/>
      <c r="CW534" s="20"/>
      <c r="CX534" s="22"/>
      <c r="CY534" s="20"/>
      <c r="CZ534" s="22"/>
      <c r="DA534" s="20"/>
      <c r="DB534" s="22"/>
      <c r="DC534" s="20"/>
      <c r="DD534" s="22"/>
      <c r="DE534" s="20"/>
      <c r="DF534" s="22"/>
      <c r="DG534" s="20"/>
      <c r="DH534" s="22"/>
      <c r="DI534" s="20"/>
      <c r="DJ534" s="22"/>
      <c r="DK534" s="20"/>
      <c r="DL534" s="22"/>
      <c r="DM534" s="20"/>
      <c r="DN534" s="22"/>
      <c r="DO534" s="20"/>
      <c r="DP534" s="22"/>
      <c r="DQ534" s="20"/>
      <c r="DR534" s="22"/>
      <c r="DS534" s="20"/>
      <c r="DT534" s="22"/>
      <c r="DU534" s="20"/>
      <c r="DV534" s="22"/>
      <c r="DW534" s="20"/>
      <c r="DX534" s="22"/>
      <c r="DY534" s="20"/>
      <c r="DZ534" s="22"/>
      <c r="EA534" s="23">
        <f t="shared" si="127"/>
        <v>0</v>
      </c>
      <c r="EB534" s="21">
        <f t="shared" si="123"/>
        <v>0</v>
      </c>
      <c r="EC534" s="193" t="e">
        <f t="shared" si="124"/>
        <v>#REF!</v>
      </c>
      <c r="ED534" s="193">
        <f t="shared" si="125"/>
        <v>0</v>
      </c>
      <c r="EE534" s="194">
        <f t="shared" si="128"/>
        <v>5</v>
      </c>
      <c r="EG534" s="13" t="s">
        <v>1351</v>
      </c>
      <c r="EH534" s="13" t="s">
        <v>1352</v>
      </c>
      <c r="EI534" s="13" t="s">
        <v>389</v>
      </c>
      <c r="EJ534" s="13">
        <v>5</v>
      </c>
      <c r="EK534" s="13">
        <v>1247686.1100000001</v>
      </c>
    </row>
    <row r="535" spans="1:141" ht="15" customHeight="1">
      <c r="A535" s="196" t="str">
        <f t="shared" si="121"/>
        <v>22.4.4</v>
      </c>
      <c r="B535" s="253" t="str">
        <f t="shared" si="121"/>
        <v>SALIDA PARA ALTAVOZ UPM-1XP,STD,48V,3/8,PHOENIX  - INCLUYE ALTAVOZ, INCLUYE CABLE DE INSTRUMENTACIÓN, ELEMENTOS DE COLGADO Y FIJACIÓN</v>
      </c>
      <c r="C535" s="196" t="str">
        <f t="shared" si="121"/>
        <v>UN</v>
      </c>
      <c r="D535" s="196">
        <f t="shared" si="121"/>
        <v>20</v>
      </c>
      <c r="E535" s="196">
        <f t="shared" si="121"/>
        <v>7849731.7800000003</v>
      </c>
      <c r="F535" s="197">
        <f t="shared" si="126"/>
        <v>156994635.59999999</v>
      </c>
      <c r="G535" s="20"/>
      <c r="H535" s="21">
        <f t="shared" si="129"/>
        <v>0</v>
      </c>
      <c r="I535" s="20"/>
      <c r="J535" s="21">
        <f t="shared" si="130"/>
        <v>0</v>
      </c>
      <c r="K535" s="20"/>
      <c r="L535" s="21">
        <f t="shared" si="131"/>
        <v>0</v>
      </c>
      <c r="M535" s="20"/>
      <c r="N535" s="33">
        <f t="shared" si="134"/>
        <v>0</v>
      </c>
      <c r="O535" s="20"/>
      <c r="P535" s="22"/>
      <c r="Q535" s="20"/>
      <c r="R535" s="22"/>
      <c r="S535" s="20"/>
      <c r="T535" s="22"/>
      <c r="U535" s="20"/>
      <c r="V535" s="22"/>
      <c r="W535" s="20"/>
      <c r="X535" s="22"/>
      <c r="Y535" s="20"/>
      <c r="Z535" s="22"/>
      <c r="AA535" s="20"/>
      <c r="AB535" s="22"/>
      <c r="AC535" s="20"/>
      <c r="AD535" s="22"/>
      <c r="AE535" s="20"/>
      <c r="AF535" s="22"/>
      <c r="AG535" s="20"/>
      <c r="AH535" s="22"/>
      <c r="AI535" s="20"/>
      <c r="AJ535" s="22"/>
      <c r="AK535" s="20"/>
      <c r="AL535" s="22"/>
      <c r="AM535" s="20"/>
      <c r="AN535" s="22"/>
      <c r="AO535" s="20"/>
      <c r="AP535" s="22"/>
      <c r="AQ535" s="20"/>
      <c r="AR535" s="22"/>
      <c r="AS535" s="20"/>
      <c r="AT535" s="22"/>
      <c r="AU535" s="20"/>
      <c r="AV535" s="22"/>
      <c r="AW535" s="20"/>
      <c r="AX535" s="22"/>
      <c r="AY535" s="20"/>
      <c r="AZ535" s="22"/>
      <c r="BA535" s="20"/>
      <c r="BB535" s="22"/>
      <c r="BC535" s="20"/>
      <c r="BD535" s="22"/>
      <c r="BE535" s="20"/>
      <c r="BF535" s="22"/>
      <c r="BG535" s="83"/>
      <c r="BH535" s="84"/>
      <c r="BI535" s="20"/>
      <c r="BJ535" s="95"/>
      <c r="BK535" s="20">
        <v>0</v>
      </c>
      <c r="BL535" s="21">
        <f t="shared" si="132"/>
        <v>0</v>
      </c>
      <c r="BM535" s="20"/>
      <c r="BN535" s="95">
        <f t="shared" si="122"/>
        <v>0</v>
      </c>
      <c r="BO535" s="20"/>
      <c r="BP535" s="21">
        <f t="shared" si="133"/>
        <v>0</v>
      </c>
      <c r="BQ535" s="20"/>
      <c r="BR535" s="22"/>
      <c r="BS535" s="20"/>
      <c r="BT535" s="22"/>
      <c r="BU535" s="20"/>
      <c r="BV535" s="22"/>
      <c r="BW535" s="20"/>
      <c r="BX535" s="22"/>
      <c r="BY535" s="20"/>
      <c r="BZ535" s="172"/>
      <c r="CA535" s="20"/>
      <c r="CB535" s="164"/>
      <c r="CC535" s="20"/>
      <c r="CD535" s="178"/>
      <c r="CE535" s="20"/>
      <c r="CF535" s="95"/>
      <c r="CG535" s="20"/>
      <c r="CH535" s="95"/>
      <c r="CI535" s="20"/>
      <c r="CJ535" s="22"/>
      <c r="CK535" s="20"/>
      <c r="CL535" s="22"/>
      <c r="CM535" s="20"/>
      <c r="CN535" s="22"/>
      <c r="CO535" s="20"/>
      <c r="CP535" s="22"/>
      <c r="CQ535" s="20"/>
      <c r="CR535" s="22"/>
      <c r="CS535" s="20"/>
      <c r="CT535" s="22"/>
      <c r="CU535" s="20"/>
      <c r="CV535" s="22"/>
      <c r="CW535" s="20"/>
      <c r="CX535" s="22"/>
      <c r="CY535" s="20"/>
      <c r="CZ535" s="22"/>
      <c r="DA535" s="20"/>
      <c r="DB535" s="22"/>
      <c r="DC535" s="20"/>
      <c r="DD535" s="22"/>
      <c r="DE535" s="20"/>
      <c r="DF535" s="22"/>
      <c r="DG535" s="20"/>
      <c r="DH535" s="22"/>
      <c r="DI535" s="20"/>
      <c r="DJ535" s="22"/>
      <c r="DK535" s="20"/>
      <c r="DL535" s="22"/>
      <c r="DM535" s="20"/>
      <c r="DN535" s="22"/>
      <c r="DO535" s="20"/>
      <c r="DP535" s="22"/>
      <c r="DQ535" s="20"/>
      <c r="DR535" s="22"/>
      <c r="DS535" s="20"/>
      <c r="DT535" s="22"/>
      <c r="DU535" s="20"/>
      <c r="DV535" s="22"/>
      <c r="DW535" s="20"/>
      <c r="DX535" s="22"/>
      <c r="DY535" s="20"/>
      <c r="DZ535" s="22"/>
      <c r="EA535" s="23">
        <f t="shared" si="127"/>
        <v>0</v>
      </c>
      <c r="EB535" s="21">
        <f t="shared" si="123"/>
        <v>0</v>
      </c>
      <c r="EC535" s="193" t="e">
        <f t="shared" si="124"/>
        <v>#REF!</v>
      </c>
      <c r="ED535" s="193">
        <f t="shared" si="125"/>
        <v>0</v>
      </c>
      <c r="EE535" s="194">
        <f t="shared" si="128"/>
        <v>20</v>
      </c>
      <c r="EG535" s="13" t="s">
        <v>1353</v>
      </c>
      <c r="EH535" s="13" t="s">
        <v>1354</v>
      </c>
      <c r="EI535" s="13" t="s">
        <v>389</v>
      </c>
      <c r="EJ535" s="13">
        <v>20</v>
      </c>
      <c r="EK535" s="13">
        <v>7849731.7800000003</v>
      </c>
    </row>
    <row r="536" spans="1:141" ht="15" customHeight="1">
      <c r="A536" s="196" t="str">
        <f t="shared" si="121"/>
        <v>22.4.5</v>
      </c>
      <c r="B536" s="253" t="str">
        <f t="shared" si="121"/>
        <v>SISTEMA DE AUDIO PARA SALA DE CONFERENCIAS, INCLUYE CABINA AUTOAMPLIFICADA DE 1000 W, CABLEADO, SALIDA TIPO XLR DE PARED, MICRÓFONO CARDIOIDE TIPO SM58-LC Y COLGADO</v>
      </c>
      <c r="C536" s="196" t="str">
        <f t="shared" si="121"/>
        <v>UN</v>
      </c>
      <c r="D536" s="196">
        <f t="shared" si="121"/>
        <v>2</v>
      </c>
      <c r="E536" s="196">
        <f t="shared" si="121"/>
        <v>3139125.66</v>
      </c>
      <c r="F536" s="197">
        <f t="shared" si="126"/>
        <v>6278251.3200000003</v>
      </c>
      <c r="G536" s="20"/>
      <c r="H536" s="21">
        <f t="shared" si="129"/>
        <v>0</v>
      </c>
      <c r="I536" s="20"/>
      <c r="J536" s="21">
        <f t="shared" si="130"/>
        <v>0</v>
      </c>
      <c r="K536" s="20"/>
      <c r="L536" s="21">
        <f t="shared" si="131"/>
        <v>0</v>
      </c>
      <c r="M536" s="20"/>
      <c r="N536" s="33">
        <f t="shared" si="134"/>
        <v>0</v>
      </c>
      <c r="O536" s="20"/>
      <c r="P536" s="22"/>
      <c r="Q536" s="20"/>
      <c r="R536" s="22"/>
      <c r="S536" s="20"/>
      <c r="T536" s="22"/>
      <c r="U536" s="20"/>
      <c r="V536" s="22"/>
      <c r="W536" s="20"/>
      <c r="X536" s="22"/>
      <c r="Y536" s="20"/>
      <c r="Z536" s="22"/>
      <c r="AA536" s="20"/>
      <c r="AB536" s="22"/>
      <c r="AC536" s="20"/>
      <c r="AD536" s="22"/>
      <c r="AE536" s="20"/>
      <c r="AF536" s="22"/>
      <c r="AG536" s="20"/>
      <c r="AH536" s="22"/>
      <c r="AI536" s="20"/>
      <c r="AJ536" s="22"/>
      <c r="AK536" s="20"/>
      <c r="AL536" s="22"/>
      <c r="AM536" s="20"/>
      <c r="AN536" s="22"/>
      <c r="AO536" s="20"/>
      <c r="AP536" s="22"/>
      <c r="AQ536" s="20"/>
      <c r="AR536" s="22"/>
      <c r="AS536" s="20"/>
      <c r="AT536" s="22"/>
      <c r="AU536" s="20"/>
      <c r="AV536" s="22"/>
      <c r="AW536" s="20"/>
      <c r="AX536" s="22"/>
      <c r="AY536" s="20"/>
      <c r="AZ536" s="22"/>
      <c r="BA536" s="20"/>
      <c r="BB536" s="22"/>
      <c r="BC536" s="20"/>
      <c r="BD536" s="22"/>
      <c r="BE536" s="20"/>
      <c r="BF536" s="22"/>
      <c r="BG536" s="83"/>
      <c r="BH536" s="84"/>
      <c r="BI536" s="20"/>
      <c r="BJ536" s="95"/>
      <c r="BK536" s="20">
        <v>0</v>
      </c>
      <c r="BL536" s="21">
        <f t="shared" si="132"/>
        <v>0</v>
      </c>
      <c r="BM536" s="20"/>
      <c r="BN536" s="95">
        <f t="shared" si="122"/>
        <v>0</v>
      </c>
      <c r="BO536" s="20"/>
      <c r="BP536" s="21">
        <f t="shared" si="133"/>
        <v>0</v>
      </c>
      <c r="BQ536" s="20"/>
      <c r="BR536" s="22"/>
      <c r="BS536" s="20"/>
      <c r="BT536" s="22"/>
      <c r="BU536" s="20"/>
      <c r="BV536" s="22"/>
      <c r="BW536" s="20"/>
      <c r="BX536" s="22"/>
      <c r="BY536" s="20"/>
      <c r="BZ536" s="172"/>
      <c r="CA536" s="20"/>
      <c r="CB536" s="164"/>
      <c r="CC536" s="20"/>
      <c r="CD536" s="178"/>
      <c r="CE536" s="20"/>
      <c r="CF536" s="95"/>
      <c r="CG536" s="20"/>
      <c r="CH536" s="95"/>
      <c r="CI536" s="20"/>
      <c r="CJ536" s="22"/>
      <c r="CK536" s="20"/>
      <c r="CL536" s="22"/>
      <c r="CM536" s="20"/>
      <c r="CN536" s="22"/>
      <c r="CO536" s="20"/>
      <c r="CP536" s="22"/>
      <c r="CQ536" s="20"/>
      <c r="CR536" s="22"/>
      <c r="CS536" s="20"/>
      <c r="CT536" s="22"/>
      <c r="CU536" s="20"/>
      <c r="CV536" s="22"/>
      <c r="CW536" s="20"/>
      <c r="CX536" s="22"/>
      <c r="CY536" s="20"/>
      <c r="CZ536" s="22"/>
      <c r="DA536" s="20"/>
      <c r="DB536" s="22"/>
      <c r="DC536" s="20"/>
      <c r="DD536" s="22"/>
      <c r="DE536" s="20"/>
      <c r="DF536" s="22"/>
      <c r="DG536" s="20"/>
      <c r="DH536" s="22"/>
      <c r="DI536" s="20"/>
      <c r="DJ536" s="22"/>
      <c r="DK536" s="20"/>
      <c r="DL536" s="22"/>
      <c r="DM536" s="20"/>
      <c r="DN536" s="22"/>
      <c r="DO536" s="20"/>
      <c r="DP536" s="22"/>
      <c r="DQ536" s="20"/>
      <c r="DR536" s="22"/>
      <c r="DS536" s="20"/>
      <c r="DT536" s="22"/>
      <c r="DU536" s="20"/>
      <c r="DV536" s="22"/>
      <c r="DW536" s="20"/>
      <c r="DX536" s="22"/>
      <c r="DY536" s="20"/>
      <c r="DZ536" s="22"/>
      <c r="EA536" s="23">
        <f t="shared" si="127"/>
        <v>0</v>
      </c>
      <c r="EB536" s="21">
        <f t="shared" si="123"/>
        <v>0</v>
      </c>
      <c r="EC536" s="193" t="e">
        <f t="shared" si="124"/>
        <v>#REF!</v>
      </c>
      <c r="ED536" s="193">
        <f t="shared" si="125"/>
        <v>0</v>
      </c>
      <c r="EE536" s="194">
        <f t="shared" si="128"/>
        <v>2</v>
      </c>
      <c r="EG536" s="13" t="s">
        <v>1355</v>
      </c>
      <c r="EH536" s="13" t="s">
        <v>1356</v>
      </c>
      <c r="EI536" s="13" t="s">
        <v>389</v>
      </c>
      <c r="EJ536" s="13">
        <v>2</v>
      </c>
      <c r="EK536" s="13">
        <v>3139125.66</v>
      </c>
    </row>
    <row r="537" spans="1:141" ht="15" customHeight="1">
      <c r="A537" s="196" t="str">
        <f t="shared" si="121"/>
        <v>22.4.6</v>
      </c>
      <c r="B537" s="253" t="str">
        <f t="shared" si="121"/>
        <v>SALIDA PARA ALTAVOZ MM4XP- INCLUYE ALTAVOZ,  INCLUYE CABLE DE INSTRUMENTACIÓN, ELEMENTOS DE COLGADO Y FIJACIÓN</v>
      </c>
      <c r="C537" s="196" t="str">
        <f t="shared" si="121"/>
        <v>UN</v>
      </c>
      <c r="D537" s="196">
        <f t="shared" si="121"/>
        <v>20</v>
      </c>
      <c r="E537" s="196">
        <f t="shared" si="121"/>
        <v>2931071.22</v>
      </c>
      <c r="F537" s="197">
        <f t="shared" si="126"/>
        <v>58621424.400000006</v>
      </c>
      <c r="G537" s="20"/>
      <c r="H537" s="21">
        <f t="shared" si="129"/>
        <v>0</v>
      </c>
      <c r="I537" s="20"/>
      <c r="J537" s="21">
        <f t="shared" si="130"/>
        <v>0</v>
      </c>
      <c r="K537" s="20"/>
      <c r="L537" s="21">
        <f t="shared" si="131"/>
        <v>0</v>
      </c>
      <c r="M537" s="20"/>
      <c r="N537" s="33">
        <f t="shared" si="134"/>
        <v>0</v>
      </c>
      <c r="O537" s="20"/>
      <c r="P537" s="22"/>
      <c r="Q537" s="20"/>
      <c r="R537" s="22"/>
      <c r="S537" s="20"/>
      <c r="T537" s="22"/>
      <c r="U537" s="20"/>
      <c r="V537" s="22"/>
      <c r="W537" s="20"/>
      <c r="X537" s="22"/>
      <c r="Y537" s="20"/>
      <c r="Z537" s="22"/>
      <c r="AA537" s="20"/>
      <c r="AB537" s="22"/>
      <c r="AC537" s="20"/>
      <c r="AD537" s="22"/>
      <c r="AE537" s="20"/>
      <c r="AF537" s="22"/>
      <c r="AG537" s="20"/>
      <c r="AH537" s="22"/>
      <c r="AI537" s="20"/>
      <c r="AJ537" s="22"/>
      <c r="AK537" s="20"/>
      <c r="AL537" s="22"/>
      <c r="AM537" s="20"/>
      <c r="AN537" s="22"/>
      <c r="AO537" s="20"/>
      <c r="AP537" s="22"/>
      <c r="AQ537" s="20"/>
      <c r="AR537" s="22"/>
      <c r="AS537" s="20"/>
      <c r="AT537" s="22"/>
      <c r="AU537" s="20"/>
      <c r="AV537" s="22"/>
      <c r="AW537" s="20"/>
      <c r="AX537" s="22"/>
      <c r="AY537" s="20"/>
      <c r="AZ537" s="22"/>
      <c r="BA537" s="20"/>
      <c r="BB537" s="22"/>
      <c r="BC537" s="20"/>
      <c r="BD537" s="22"/>
      <c r="BE537" s="20"/>
      <c r="BF537" s="22"/>
      <c r="BG537" s="83"/>
      <c r="BH537" s="84"/>
      <c r="BI537" s="20"/>
      <c r="BJ537" s="95"/>
      <c r="BK537" s="20">
        <v>0</v>
      </c>
      <c r="BL537" s="21">
        <f t="shared" si="132"/>
        <v>0</v>
      </c>
      <c r="BM537" s="20"/>
      <c r="BN537" s="95">
        <f t="shared" si="122"/>
        <v>0</v>
      </c>
      <c r="BO537" s="20"/>
      <c r="BP537" s="21">
        <f t="shared" si="133"/>
        <v>0</v>
      </c>
      <c r="BQ537" s="20"/>
      <c r="BR537" s="22"/>
      <c r="BS537" s="20"/>
      <c r="BT537" s="22"/>
      <c r="BU537" s="20"/>
      <c r="BV537" s="22"/>
      <c r="BW537" s="20"/>
      <c r="BX537" s="22"/>
      <c r="BY537" s="20"/>
      <c r="BZ537" s="172"/>
      <c r="CA537" s="20"/>
      <c r="CB537" s="164"/>
      <c r="CC537" s="20"/>
      <c r="CD537" s="178"/>
      <c r="CE537" s="20"/>
      <c r="CF537" s="95"/>
      <c r="CG537" s="20"/>
      <c r="CH537" s="95"/>
      <c r="CI537" s="20"/>
      <c r="CJ537" s="22"/>
      <c r="CK537" s="20"/>
      <c r="CL537" s="22"/>
      <c r="CM537" s="20"/>
      <c r="CN537" s="22"/>
      <c r="CO537" s="20"/>
      <c r="CP537" s="22"/>
      <c r="CQ537" s="20"/>
      <c r="CR537" s="22"/>
      <c r="CS537" s="20"/>
      <c r="CT537" s="22"/>
      <c r="CU537" s="20"/>
      <c r="CV537" s="22"/>
      <c r="CW537" s="20"/>
      <c r="CX537" s="22"/>
      <c r="CY537" s="20"/>
      <c r="CZ537" s="22"/>
      <c r="DA537" s="20"/>
      <c r="DB537" s="22"/>
      <c r="DC537" s="20"/>
      <c r="DD537" s="22"/>
      <c r="DE537" s="20"/>
      <c r="DF537" s="22"/>
      <c r="DG537" s="20"/>
      <c r="DH537" s="22"/>
      <c r="DI537" s="20"/>
      <c r="DJ537" s="22"/>
      <c r="DK537" s="20"/>
      <c r="DL537" s="22"/>
      <c r="DM537" s="20"/>
      <c r="DN537" s="22"/>
      <c r="DO537" s="20"/>
      <c r="DP537" s="22"/>
      <c r="DQ537" s="20"/>
      <c r="DR537" s="22"/>
      <c r="DS537" s="20"/>
      <c r="DT537" s="22"/>
      <c r="DU537" s="20"/>
      <c r="DV537" s="22"/>
      <c r="DW537" s="20"/>
      <c r="DX537" s="22"/>
      <c r="DY537" s="20"/>
      <c r="DZ537" s="22"/>
      <c r="EA537" s="23">
        <f t="shared" si="127"/>
        <v>0</v>
      </c>
      <c r="EB537" s="21">
        <f t="shared" si="123"/>
        <v>0</v>
      </c>
      <c r="EC537" s="193" t="e">
        <f t="shared" si="124"/>
        <v>#REF!</v>
      </c>
      <c r="ED537" s="193">
        <f t="shared" si="125"/>
        <v>0</v>
      </c>
      <c r="EE537" s="194">
        <f t="shared" si="128"/>
        <v>20</v>
      </c>
      <c r="EG537" s="13" t="s">
        <v>1357</v>
      </c>
      <c r="EH537" s="13" t="s">
        <v>1358</v>
      </c>
      <c r="EI537" s="13" t="s">
        <v>389</v>
      </c>
      <c r="EJ537" s="13">
        <v>20</v>
      </c>
      <c r="EK537" s="13">
        <v>2931071.22</v>
      </c>
    </row>
    <row r="538" spans="1:141">
      <c r="A538" s="196" t="str">
        <f t="shared" si="121"/>
        <v>22.4.7</v>
      </c>
      <c r="B538" s="253" t="str">
        <f t="shared" si="121"/>
        <v>SISTEMA COMPLETO DE CONTROL Y PROCESAMIENTO PARA  P.A.V.A.</v>
      </c>
      <c r="C538" s="196" t="str">
        <f t="shared" si="121"/>
        <v>UN</v>
      </c>
      <c r="D538" s="196">
        <f t="shared" si="121"/>
        <v>2</v>
      </c>
      <c r="E538" s="196">
        <f t="shared" si="121"/>
        <v>22631505.93</v>
      </c>
      <c r="F538" s="197">
        <f t="shared" si="126"/>
        <v>45263011.859999999</v>
      </c>
      <c r="G538" s="20"/>
      <c r="H538" s="21">
        <f t="shared" si="129"/>
        <v>0</v>
      </c>
      <c r="I538" s="20"/>
      <c r="J538" s="21">
        <f t="shared" si="130"/>
        <v>0</v>
      </c>
      <c r="K538" s="20"/>
      <c r="L538" s="21">
        <f t="shared" si="131"/>
        <v>0</v>
      </c>
      <c r="M538" s="20"/>
      <c r="N538" s="33">
        <f t="shared" si="134"/>
        <v>0</v>
      </c>
      <c r="O538" s="20"/>
      <c r="P538" s="22"/>
      <c r="Q538" s="20"/>
      <c r="R538" s="22"/>
      <c r="S538" s="20"/>
      <c r="T538" s="22"/>
      <c r="U538" s="20"/>
      <c r="V538" s="22"/>
      <c r="W538" s="20"/>
      <c r="X538" s="22"/>
      <c r="Y538" s="20"/>
      <c r="Z538" s="22"/>
      <c r="AA538" s="20"/>
      <c r="AB538" s="22"/>
      <c r="AC538" s="20"/>
      <c r="AD538" s="22"/>
      <c r="AE538" s="20"/>
      <c r="AF538" s="22"/>
      <c r="AG538" s="20"/>
      <c r="AH538" s="22"/>
      <c r="AI538" s="20"/>
      <c r="AJ538" s="22"/>
      <c r="AK538" s="20"/>
      <c r="AL538" s="22"/>
      <c r="AM538" s="20"/>
      <c r="AN538" s="22"/>
      <c r="AO538" s="20"/>
      <c r="AP538" s="22"/>
      <c r="AQ538" s="20"/>
      <c r="AR538" s="22"/>
      <c r="AS538" s="20"/>
      <c r="AT538" s="22"/>
      <c r="AU538" s="20"/>
      <c r="AV538" s="22"/>
      <c r="AW538" s="20"/>
      <c r="AX538" s="22"/>
      <c r="AY538" s="20"/>
      <c r="AZ538" s="22"/>
      <c r="BA538" s="20"/>
      <c r="BB538" s="22"/>
      <c r="BC538" s="20"/>
      <c r="BD538" s="22"/>
      <c r="BE538" s="20"/>
      <c r="BF538" s="22"/>
      <c r="BG538" s="83"/>
      <c r="BH538" s="84"/>
      <c r="BI538" s="20"/>
      <c r="BJ538" s="95"/>
      <c r="BK538" s="20">
        <v>0</v>
      </c>
      <c r="BL538" s="21">
        <f t="shared" si="132"/>
        <v>0</v>
      </c>
      <c r="BM538" s="20"/>
      <c r="BN538" s="95">
        <f t="shared" si="122"/>
        <v>0</v>
      </c>
      <c r="BO538" s="20"/>
      <c r="BP538" s="21">
        <f t="shared" si="133"/>
        <v>0</v>
      </c>
      <c r="BQ538" s="20"/>
      <c r="BR538" s="22"/>
      <c r="BS538" s="20"/>
      <c r="BT538" s="22"/>
      <c r="BU538" s="20"/>
      <c r="BV538" s="22"/>
      <c r="BW538" s="20"/>
      <c r="BX538" s="22"/>
      <c r="BY538" s="20"/>
      <c r="BZ538" s="172"/>
      <c r="CA538" s="20"/>
      <c r="CB538" s="164"/>
      <c r="CC538" s="20"/>
      <c r="CD538" s="178"/>
      <c r="CE538" s="20"/>
      <c r="CF538" s="95"/>
      <c r="CG538" s="20"/>
      <c r="CH538" s="95"/>
      <c r="CI538" s="20"/>
      <c r="CJ538" s="22"/>
      <c r="CK538" s="20"/>
      <c r="CL538" s="22"/>
      <c r="CM538" s="20"/>
      <c r="CN538" s="22"/>
      <c r="CO538" s="20"/>
      <c r="CP538" s="22"/>
      <c r="CQ538" s="20"/>
      <c r="CR538" s="22"/>
      <c r="CS538" s="20"/>
      <c r="CT538" s="22"/>
      <c r="CU538" s="20"/>
      <c r="CV538" s="22"/>
      <c r="CW538" s="20"/>
      <c r="CX538" s="22"/>
      <c r="CY538" s="20"/>
      <c r="CZ538" s="22"/>
      <c r="DA538" s="20"/>
      <c r="DB538" s="22"/>
      <c r="DC538" s="20"/>
      <c r="DD538" s="22"/>
      <c r="DE538" s="20"/>
      <c r="DF538" s="22"/>
      <c r="DG538" s="20"/>
      <c r="DH538" s="22"/>
      <c r="DI538" s="20"/>
      <c r="DJ538" s="22"/>
      <c r="DK538" s="20"/>
      <c r="DL538" s="22"/>
      <c r="DM538" s="20"/>
      <c r="DN538" s="22"/>
      <c r="DO538" s="20"/>
      <c r="DP538" s="22"/>
      <c r="DQ538" s="20"/>
      <c r="DR538" s="22"/>
      <c r="DS538" s="20"/>
      <c r="DT538" s="22"/>
      <c r="DU538" s="20"/>
      <c r="DV538" s="22"/>
      <c r="DW538" s="20"/>
      <c r="DX538" s="22"/>
      <c r="DY538" s="20"/>
      <c r="DZ538" s="22"/>
      <c r="EA538" s="23">
        <f t="shared" si="127"/>
        <v>0</v>
      </c>
      <c r="EB538" s="21">
        <f t="shared" si="123"/>
        <v>0</v>
      </c>
      <c r="EC538" s="193" t="e">
        <f t="shared" si="124"/>
        <v>#REF!</v>
      </c>
      <c r="ED538" s="193">
        <f t="shared" si="125"/>
        <v>0</v>
      </c>
      <c r="EE538" s="194">
        <f t="shared" si="128"/>
        <v>2</v>
      </c>
      <c r="EG538" s="13" t="s">
        <v>1359</v>
      </c>
      <c r="EH538" s="13" t="s">
        <v>1360</v>
      </c>
      <c r="EI538" s="13" t="s">
        <v>389</v>
      </c>
      <c r="EJ538" s="13">
        <v>2</v>
      </c>
      <c r="EK538" s="13">
        <v>22631505.93</v>
      </c>
    </row>
    <row r="539" spans="1:141" ht="15" customHeight="1">
      <c r="A539" s="196" t="str">
        <f t="shared" si="121"/>
        <v>22.4.8</v>
      </c>
      <c r="B539" s="253" t="str">
        <f t="shared" si="121"/>
        <v>GABINETE 3 FT</v>
      </c>
      <c r="C539" s="196" t="str">
        <f t="shared" si="121"/>
        <v>UN</v>
      </c>
      <c r="D539" s="196">
        <f t="shared" si="121"/>
        <v>2</v>
      </c>
      <c r="E539" s="196">
        <f t="shared" si="121"/>
        <v>1275963.48</v>
      </c>
      <c r="F539" s="197">
        <f t="shared" si="126"/>
        <v>2551926.96</v>
      </c>
      <c r="G539" s="20"/>
      <c r="H539" s="21">
        <f t="shared" si="129"/>
        <v>0</v>
      </c>
      <c r="I539" s="20"/>
      <c r="J539" s="21">
        <f t="shared" si="130"/>
        <v>0</v>
      </c>
      <c r="K539" s="20"/>
      <c r="L539" s="21">
        <f t="shared" si="131"/>
        <v>0</v>
      </c>
      <c r="M539" s="20"/>
      <c r="N539" s="33">
        <f t="shared" si="134"/>
        <v>0</v>
      </c>
      <c r="O539" s="20"/>
      <c r="P539" s="22"/>
      <c r="Q539" s="20"/>
      <c r="R539" s="22"/>
      <c r="S539" s="20"/>
      <c r="T539" s="22"/>
      <c r="U539" s="20"/>
      <c r="V539" s="22"/>
      <c r="W539" s="20"/>
      <c r="X539" s="22"/>
      <c r="Y539" s="20"/>
      <c r="Z539" s="22"/>
      <c r="AA539" s="20"/>
      <c r="AB539" s="22"/>
      <c r="AC539" s="20"/>
      <c r="AD539" s="22"/>
      <c r="AE539" s="20"/>
      <c r="AF539" s="22"/>
      <c r="AG539" s="20"/>
      <c r="AH539" s="22"/>
      <c r="AI539" s="20"/>
      <c r="AJ539" s="22"/>
      <c r="AK539" s="20"/>
      <c r="AL539" s="22"/>
      <c r="AM539" s="20"/>
      <c r="AN539" s="22"/>
      <c r="AO539" s="20"/>
      <c r="AP539" s="22"/>
      <c r="AQ539" s="20"/>
      <c r="AR539" s="22"/>
      <c r="AS539" s="20"/>
      <c r="AT539" s="22"/>
      <c r="AU539" s="20"/>
      <c r="AV539" s="22"/>
      <c r="AW539" s="20"/>
      <c r="AX539" s="22"/>
      <c r="AY539" s="20"/>
      <c r="AZ539" s="22"/>
      <c r="BA539" s="20"/>
      <c r="BB539" s="22"/>
      <c r="BC539" s="20"/>
      <c r="BD539" s="22"/>
      <c r="BE539" s="20"/>
      <c r="BF539" s="22"/>
      <c r="BG539" s="83"/>
      <c r="BH539" s="84"/>
      <c r="BI539" s="20"/>
      <c r="BJ539" s="95"/>
      <c r="BK539" s="20">
        <v>0</v>
      </c>
      <c r="BL539" s="21">
        <f t="shared" si="132"/>
        <v>0</v>
      </c>
      <c r="BM539" s="20"/>
      <c r="BN539" s="95">
        <f t="shared" si="122"/>
        <v>0</v>
      </c>
      <c r="BO539" s="20"/>
      <c r="BP539" s="21">
        <f t="shared" si="133"/>
        <v>0</v>
      </c>
      <c r="BQ539" s="20"/>
      <c r="BR539" s="22"/>
      <c r="BS539" s="20"/>
      <c r="BT539" s="22"/>
      <c r="BU539" s="20"/>
      <c r="BV539" s="22"/>
      <c r="BW539" s="20"/>
      <c r="BX539" s="22"/>
      <c r="BY539" s="20"/>
      <c r="BZ539" s="172"/>
      <c r="CA539" s="20"/>
      <c r="CB539" s="164"/>
      <c r="CC539" s="20"/>
      <c r="CD539" s="178"/>
      <c r="CE539" s="20"/>
      <c r="CF539" s="95"/>
      <c r="CG539" s="20"/>
      <c r="CH539" s="95"/>
      <c r="CI539" s="20"/>
      <c r="CJ539" s="22"/>
      <c r="CK539" s="20"/>
      <c r="CL539" s="22"/>
      <c r="CM539" s="20"/>
      <c r="CN539" s="22"/>
      <c r="CO539" s="20"/>
      <c r="CP539" s="22"/>
      <c r="CQ539" s="20"/>
      <c r="CR539" s="22"/>
      <c r="CS539" s="20"/>
      <c r="CT539" s="22"/>
      <c r="CU539" s="20"/>
      <c r="CV539" s="22"/>
      <c r="CW539" s="20"/>
      <c r="CX539" s="22"/>
      <c r="CY539" s="20"/>
      <c r="CZ539" s="22"/>
      <c r="DA539" s="20"/>
      <c r="DB539" s="22"/>
      <c r="DC539" s="20"/>
      <c r="DD539" s="22"/>
      <c r="DE539" s="20"/>
      <c r="DF539" s="22"/>
      <c r="DG539" s="20"/>
      <c r="DH539" s="22"/>
      <c r="DI539" s="20"/>
      <c r="DJ539" s="22"/>
      <c r="DK539" s="20"/>
      <c r="DL539" s="22"/>
      <c r="DM539" s="20"/>
      <c r="DN539" s="22"/>
      <c r="DO539" s="20"/>
      <c r="DP539" s="22"/>
      <c r="DQ539" s="20"/>
      <c r="DR539" s="22"/>
      <c r="DS539" s="20"/>
      <c r="DT539" s="22"/>
      <c r="DU539" s="20"/>
      <c r="DV539" s="22"/>
      <c r="DW539" s="20"/>
      <c r="DX539" s="22"/>
      <c r="DY539" s="20"/>
      <c r="DZ539" s="22"/>
      <c r="EA539" s="23">
        <f t="shared" si="127"/>
        <v>0</v>
      </c>
      <c r="EB539" s="21">
        <f t="shared" si="123"/>
        <v>0</v>
      </c>
      <c r="EC539" s="193" t="e">
        <f t="shared" si="124"/>
        <v>#REF!</v>
      </c>
      <c r="ED539" s="193">
        <f t="shared" si="125"/>
        <v>0</v>
      </c>
      <c r="EE539" s="194">
        <f t="shared" si="128"/>
        <v>2</v>
      </c>
      <c r="EG539" s="13" t="s">
        <v>1361</v>
      </c>
      <c r="EH539" s="13" t="s">
        <v>1362</v>
      </c>
      <c r="EI539" s="13" t="s">
        <v>389</v>
      </c>
      <c r="EJ539" s="13">
        <v>2</v>
      </c>
      <c r="EK539" s="13">
        <v>1275963.48</v>
      </c>
    </row>
    <row r="540" spans="1:141">
      <c r="A540" s="196" t="str">
        <f t="shared" si="121"/>
        <v>22.5</v>
      </c>
      <c r="B540" s="253" t="str">
        <f t="shared" si="121"/>
        <v>SISTEMA DE VOZ Y DATOS</v>
      </c>
      <c r="C540" s="196">
        <f t="shared" si="121"/>
        <v>0</v>
      </c>
      <c r="D540" s="196">
        <f t="shared" si="121"/>
        <v>0</v>
      </c>
      <c r="E540" s="196">
        <f t="shared" si="121"/>
        <v>0</v>
      </c>
      <c r="F540" s="197">
        <f t="shared" si="126"/>
        <v>0</v>
      </c>
      <c r="G540" s="20"/>
      <c r="H540" s="21">
        <f t="shared" si="129"/>
        <v>0</v>
      </c>
      <c r="I540" s="20"/>
      <c r="J540" s="21">
        <f t="shared" si="130"/>
        <v>0</v>
      </c>
      <c r="K540" s="20"/>
      <c r="L540" s="21">
        <f t="shared" si="131"/>
        <v>0</v>
      </c>
      <c r="M540" s="20"/>
      <c r="N540" s="33">
        <f t="shared" si="134"/>
        <v>0</v>
      </c>
      <c r="O540" s="20"/>
      <c r="P540" s="22"/>
      <c r="Q540" s="20"/>
      <c r="R540" s="22"/>
      <c r="S540" s="20"/>
      <c r="T540" s="22"/>
      <c r="U540" s="20"/>
      <c r="V540" s="22"/>
      <c r="W540" s="20"/>
      <c r="X540" s="22"/>
      <c r="Y540" s="20"/>
      <c r="Z540" s="22"/>
      <c r="AA540" s="20"/>
      <c r="AB540" s="22"/>
      <c r="AC540" s="20"/>
      <c r="AD540" s="22"/>
      <c r="AE540" s="20"/>
      <c r="AF540" s="22"/>
      <c r="AG540" s="20"/>
      <c r="AH540" s="22"/>
      <c r="AI540" s="20"/>
      <c r="AJ540" s="22"/>
      <c r="AK540" s="20"/>
      <c r="AL540" s="22"/>
      <c r="AM540" s="20"/>
      <c r="AN540" s="22"/>
      <c r="AO540" s="20"/>
      <c r="AP540" s="22"/>
      <c r="AQ540" s="20"/>
      <c r="AR540" s="22"/>
      <c r="AS540" s="20"/>
      <c r="AT540" s="22"/>
      <c r="AU540" s="20"/>
      <c r="AV540" s="22"/>
      <c r="AW540" s="20"/>
      <c r="AX540" s="22"/>
      <c r="AY540" s="20"/>
      <c r="AZ540" s="22"/>
      <c r="BA540" s="20"/>
      <c r="BB540" s="22"/>
      <c r="BC540" s="20"/>
      <c r="BD540" s="22"/>
      <c r="BE540" s="20"/>
      <c r="BF540" s="22"/>
      <c r="BG540" s="83"/>
      <c r="BH540" s="84"/>
      <c r="BI540" s="20"/>
      <c r="BJ540" s="95"/>
      <c r="BK540" s="20">
        <v>0</v>
      </c>
      <c r="BL540" s="21">
        <f t="shared" si="132"/>
        <v>0</v>
      </c>
      <c r="BM540" s="20"/>
      <c r="BN540" s="95">
        <f t="shared" si="122"/>
        <v>0</v>
      </c>
      <c r="BO540" s="20"/>
      <c r="BP540" s="21">
        <f t="shared" si="133"/>
        <v>0</v>
      </c>
      <c r="BQ540" s="20"/>
      <c r="BR540" s="22"/>
      <c r="BS540" s="20"/>
      <c r="BT540" s="22"/>
      <c r="BU540" s="20"/>
      <c r="BV540" s="22"/>
      <c r="BW540" s="20"/>
      <c r="BX540" s="22"/>
      <c r="BY540" s="20"/>
      <c r="BZ540" s="172"/>
      <c r="CA540" s="20"/>
      <c r="CB540" s="164"/>
      <c r="CC540" s="20"/>
      <c r="CD540" s="178"/>
      <c r="CE540" s="20"/>
      <c r="CF540" s="95"/>
      <c r="CG540" s="20"/>
      <c r="CH540" s="95"/>
      <c r="CI540" s="20"/>
      <c r="CJ540" s="22"/>
      <c r="CK540" s="20"/>
      <c r="CL540" s="22"/>
      <c r="CM540" s="20"/>
      <c r="CN540" s="22"/>
      <c r="CO540" s="20"/>
      <c r="CP540" s="22"/>
      <c r="CQ540" s="20"/>
      <c r="CR540" s="22"/>
      <c r="CS540" s="20"/>
      <c r="CT540" s="22"/>
      <c r="CU540" s="20"/>
      <c r="CV540" s="22"/>
      <c r="CW540" s="20"/>
      <c r="CX540" s="22"/>
      <c r="CY540" s="20"/>
      <c r="CZ540" s="22"/>
      <c r="DA540" s="20"/>
      <c r="DB540" s="22"/>
      <c r="DC540" s="20"/>
      <c r="DD540" s="22"/>
      <c r="DE540" s="20"/>
      <c r="DF540" s="22"/>
      <c r="DG540" s="20"/>
      <c r="DH540" s="22"/>
      <c r="DI540" s="20"/>
      <c r="DJ540" s="22"/>
      <c r="DK540" s="20"/>
      <c r="DL540" s="22"/>
      <c r="DM540" s="20"/>
      <c r="DN540" s="22"/>
      <c r="DO540" s="20"/>
      <c r="DP540" s="22"/>
      <c r="DQ540" s="20"/>
      <c r="DR540" s="22"/>
      <c r="DS540" s="20"/>
      <c r="DT540" s="22"/>
      <c r="DU540" s="20"/>
      <c r="DV540" s="22"/>
      <c r="DW540" s="20"/>
      <c r="DX540" s="22"/>
      <c r="DY540" s="20"/>
      <c r="DZ540" s="22"/>
      <c r="EA540" s="23">
        <f t="shared" si="127"/>
        <v>0</v>
      </c>
      <c r="EB540" s="21">
        <f t="shared" si="123"/>
        <v>0</v>
      </c>
      <c r="EC540" s="193" t="e">
        <f t="shared" si="124"/>
        <v>#REF!</v>
      </c>
      <c r="ED540" s="193">
        <f t="shared" si="125"/>
        <v>0</v>
      </c>
      <c r="EE540" s="194">
        <f t="shared" si="128"/>
        <v>0</v>
      </c>
      <c r="EG540" s="13" t="s">
        <v>1278</v>
      </c>
      <c r="EH540" s="13" t="s">
        <v>107</v>
      </c>
    </row>
    <row r="541" spans="1:141" ht="15" customHeight="1">
      <c r="A541" s="196" t="str">
        <f t="shared" si="121"/>
        <v>22.5.1</v>
      </c>
      <c r="B541" s="253" t="str">
        <f t="shared" si="121"/>
        <v>SALIDA PARA VOZ Y DATOS DOBLE EN MURO  (INCLUYE TUBERIA EMT, PVC, JACK RJ45 FUTP, FACE PLATE, MARQUILLA, CERTIFICACION CABLEADO)</v>
      </c>
      <c r="C541" s="196" t="str">
        <f t="shared" si="121"/>
        <v>UN</v>
      </c>
      <c r="D541" s="196">
        <f t="shared" si="121"/>
        <v>153</v>
      </c>
      <c r="E541" s="196">
        <f t="shared" si="121"/>
        <v>211046.22</v>
      </c>
      <c r="F541" s="197">
        <f t="shared" si="126"/>
        <v>32290071.66</v>
      </c>
      <c r="G541" s="20"/>
      <c r="H541" s="21">
        <f t="shared" si="129"/>
        <v>0</v>
      </c>
      <c r="I541" s="20"/>
      <c r="J541" s="21">
        <f t="shared" si="130"/>
        <v>0</v>
      </c>
      <c r="K541" s="20"/>
      <c r="L541" s="21">
        <f t="shared" si="131"/>
        <v>0</v>
      </c>
      <c r="M541" s="20"/>
      <c r="N541" s="33">
        <f t="shared" si="134"/>
        <v>0</v>
      </c>
      <c r="O541" s="20"/>
      <c r="P541" s="22"/>
      <c r="Q541" s="20"/>
      <c r="R541" s="22"/>
      <c r="S541" s="20"/>
      <c r="T541" s="22"/>
      <c r="U541" s="20"/>
      <c r="V541" s="22"/>
      <c r="W541" s="20"/>
      <c r="X541" s="22"/>
      <c r="Y541" s="20"/>
      <c r="Z541" s="22"/>
      <c r="AA541" s="20"/>
      <c r="AB541" s="22"/>
      <c r="AC541" s="20"/>
      <c r="AD541" s="22"/>
      <c r="AE541" s="20"/>
      <c r="AF541" s="22"/>
      <c r="AG541" s="20"/>
      <c r="AH541" s="22"/>
      <c r="AI541" s="20"/>
      <c r="AJ541" s="22"/>
      <c r="AK541" s="20"/>
      <c r="AL541" s="22"/>
      <c r="AM541" s="20"/>
      <c r="AN541" s="22"/>
      <c r="AO541" s="20"/>
      <c r="AP541" s="22"/>
      <c r="AQ541" s="20"/>
      <c r="AR541" s="22"/>
      <c r="AS541" s="20"/>
      <c r="AT541" s="22"/>
      <c r="AU541" s="20"/>
      <c r="AV541" s="22"/>
      <c r="AW541" s="20"/>
      <c r="AX541" s="22"/>
      <c r="AY541" s="20"/>
      <c r="AZ541" s="22"/>
      <c r="BA541" s="20"/>
      <c r="BB541" s="22"/>
      <c r="BC541" s="20"/>
      <c r="BD541" s="22"/>
      <c r="BE541" s="20"/>
      <c r="BF541" s="22"/>
      <c r="BG541" s="83"/>
      <c r="BH541" s="84"/>
      <c r="BI541" s="20"/>
      <c r="BJ541" s="95"/>
      <c r="BK541" s="20">
        <v>0</v>
      </c>
      <c r="BL541" s="21">
        <f t="shared" si="132"/>
        <v>0</v>
      </c>
      <c r="BM541" s="20"/>
      <c r="BN541" s="95">
        <f t="shared" si="122"/>
        <v>0</v>
      </c>
      <c r="BO541" s="20"/>
      <c r="BP541" s="21">
        <f t="shared" si="133"/>
        <v>0</v>
      </c>
      <c r="BQ541" s="20"/>
      <c r="BR541" s="22"/>
      <c r="BS541" s="20"/>
      <c r="BT541" s="22"/>
      <c r="BU541" s="20"/>
      <c r="BV541" s="22"/>
      <c r="BW541" s="20"/>
      <c r="BX541" s="22"/>
      <c r="BY541" s="20"/>
      <c r="BZ541" s="172"/>
      <c r="CA541" s="20"/>
      <c r="CB541" s="164"/>
      <c r="CC541" s="20"/>
      <c r="CD541" s="178"/>
      <c r="CE541" s="20"/>
      <c r="CF541" s="95"/>
      <c r="CG541" s="20"/>
      <c r="CH541" s="95"/>
      <c r="CI541" s="20"/>
      <c r="CJ541" s="22"/>
      <c r="CK541" s="20"/>
      <c r="CL541" s="22"/>
      <c r="CM541" s="20"/>
      <c r="CN541" s="22"/>
      <c r="CO541" s="20"/>
      <c r="CP541" s="22"/>
      <c r="CQ541" s="20"/>
      <c r="CR541" s="22"/>
      <c r="CS541" s="20"/>
      <c r="CT541" s="22"/>
      <c r="CU541" s="20"/>
      <c r="CV541" s="22"/>
      <c r="CW541" s="20"/>
      <c r="CX541" s="22"/>
      <c r="CY541" s="20"/>
      <c r="CZ541" s="22"/>
      <c r="DA541" s="20"/>
      <c r="DB541" s="22"/>
      <c r="DC541" s="20"/>
      <c r="DD541" s="22"/>
      <c r="DE541" s="20"/>
      <c r="DF541" s="22"/>
      <c r="DG541" s="20"/>
      <c r="DH541" s="22"/>
      <c r="DI541" s="20"/>
      <c r="DJ541" s="22"/>
      <c r="DK541" s="20"/>
      <c r="DL541" s="22"/>
      <c r="DM541" s="20"/>
      <c r="DN541" s="22"/>
      <c r="DO541" s="20"/>
      <c r="DP541" s="22"/>
      <c r="DQ541" s="20"/>
      <c r="DR541" s="22"/>
      <c r="DS541" s="20"/>
      <c r="DT541" s="22"/>
      <c r="DU541" s="20"/>
      <c r="DV541" s="22"/>
      <c r="DW541" s="20"/>
      <c r="DX541" s="22"/>
      <c r="DY541" s="20"/>
      <c r="DZ541" s="22"/>
      <c r="EA541" s="23">
        <f t="shared" si="127"/>
        <v>0</v>
      </c>
      <c r="EB541" s="21">
        <f t="shared" si="123"/>
        <v>0</v>
      </c>
      <c r="EC541" s="193" t="e">
        <f t="shared" si="124"/>
        <v>#REF!</v>
      </c>
      <c r="ED541" s="193">
        <f t="shared" si="125"/>
        <v>0</v>
      </c>
      <c r="EE541" s="194">
        <f t="shared" si="128"/>
        <v>153</v>
      </c>
      <c r="EG541" s="13" t="s">
        <v>1363</v>
      </c>
      <c r="EH541" s="13" t="s">
        <v>1364</v>
      </c>
      <c r="EI541" s="13" t="s">
        <v>389</v>
      </c>
      <c r="EJ541" s="13">
        <v>153</v>
      </c>
      <c r="EK541" s="13">
        <v>211046.22</v>
      </c>
    </row>
    <row r="542" spans="1:141" ht="15" customHeight="1">
      <c r="A542" s="196" t="str">
        <f t="shared" ref="A542:E620" si="135">EG542</f>
        <v>22.5.2</v>
      </c>
      <c r="B542" s="253" t="str">
        <f t="shared" si="135"/>
        <v>SALIDA PARA VOZ Y DATOS SENCILLA  EN MURO  (INCLUYE TUBERIA EMT, PVC, JACK RJ45 FUTP, FACE PLATE, MARQUILLA, CERTIFICACION CABLEADO)</v>
      </c>
      <c r="C542" s="196" t="str">
        <f t="shared" si="135"/>
        <v>UN</v>
      </c>
      <c r="D542" s="196">
        <f t="shared" si="135"/>
        <v>77</v>
      </c>
      <c r="E542" s="196">
        <f t="shared" si="135"/>
        <v>133480.71</v>
      </c>
      <c r="F542" s="197">
        <f t="shared" si="126"/>
        <v>10278014.67</v>
      </c>
      <c r="G542" s="20"/>
      <c r="H542" s="21">
        <f t="shared" si="129"/>
        <v>0</v>
      </c>
      <c r="I542" s="20"/>
      <c r="J542" s="21">
        <f t="shared" si="130"/>
        <v>0</v>
      </c>
      <c r="K542" s="20"/>
      <c r="L542" s="21">
        <f t="shared" si="131"/>
        <v>0</v>
      </c>
      <c r="M542" s="20"/>
      <c r="N542" s="33">
        <f t="shared" si="134"/>
        <v>0</v>
      </c>
      <c r="O542" s="20"/>
      <c r="P542" s="22"/>
      <c r="Q542" s="20"/>
      <c r="R542" s="22"/>
      <c r="S542" s="20"/>
      <c r="T542" s="22"/>
      <c r="U542" s="20"/>
      <c r="V542" s="22"/>
      <c r="W542" s="20"/>
      <c r="X542" s="22"/>
      <c r="Y542" s="20"/>
      <c r="Z542" s="22"/>
      <c r="AA542" s="20"/>
      <c r="AB542" s="22"/>
      <c r="AC542" s="20"/>
      <c r="AD542" s="22"/>
      <c r="AE542" s="20"/>
      <c r="AF542" s="22"/>
      <c r="AG542" s="20"/>
      <c r="AH542" s="22"/>
      <c r="AI542" s="20"/>
      <c r="AJ542" s="22"/>
      <c r="AK542" s="20"/>
      <c r="AL542" s="22"/>
      <c r="AM542" s="20"/>
      <c r="AN542" s="22"/>
      <c r="AO542" s="20"/>
      <c r="AP542" s="22"/>
      <c r="AQ542" s="20"/>
      <c r="AR542" s="22"/>
      <c r="AS542" s="20"/>
      <c r="AT542" s="22"/>
      <c r="AU542" s="20"/>
      <c r="AV542" s="22"/>
      <c r="AW542" s="20"/>
      <c r="AX542" s="22"/>
      <c r="AY542" s="20"/>
      <c r="AZ542" s="22"/>
      <c r="BA542" s="20"/>
      <c r="BB542" s="22"/>
      <c r="BC542" s="20"/>
      <c r="BD542" s="22"/>
      <c r="BE542" s="20"/>
      <c r="BF542" s="22"/>
      <c r="BG542" s="83"/>
      <c r="BH542" s="84"/>
      <c r="BI542" s="20"/>
      <c r="BJ542" s="95"/>
      <c r="BK542" s="20">
        <v>0</v>
      </c>
      <c r="BL542" s="21">
        <f t="shared" si="132"/>
        <v>0</v>
      </c>
      <c r="BM542" s="20"/>
      <c r="BN542" s="95">
        <f t="shared" si="122"/>
        <v>0</v>
      </c>
      <c r="BO542" s="20"/>
      <c r="BP542" s="21">
        <f t="shared" si="133"/>
        <v>0</v>
      </c>
      <c r="BQ542" s="20"/>
      <c r="BR542" s="22"/>
      <c r="BS542" s="20"/>
      <c r="BT542" s="22"/>
      <c r="BU542" s="20"/>
      <c r="BV542" s="22"/>
      <c r="BW542" s="20"/>
      <c r="BX542" s="22"/>
      <c r="BY542" s="20"/>
      <c r="BZ542" s="172"/>
      <c r="CA542" s="20"/>
      <c r="CB542" s="164"/>
      <c r="CC542" s="20"/>
      <c r="CD542" s="178"/>
      <c r="CE542" s="20"/>
      <c r="CF542" s="95"/>
      <c r="CG542" s="20"/>
      <c r="CH542" s="95"/>
      <c r="CI542" s="20"/>
      <c r="CJ542" s="22"/>
      <c r="CK542" s="20"/>
      <c r="CL542" s="22"/>
      <c r="CM542" s="20"/>
      <c r="CN542" s="22"/>
      <c r="CO542" s="20"/>
      <c r="CP542" s="22"/>
      <c r="CQ542" s="20"/>
      <c r="CR542" s="22"/>
      <c r="CS542" s="20"/>
      <c r="CT542" s="22"/>
      <c r="CU542" s="20"/>
      <c r="CV542" s="22"/>
      <c r="CW542" s="20"/>
      <c r="CX542" s="22"/>
      <c r="CY542" s="20"/>
      <c r="CZ542" s="22"/>
      <c r="DA542" s="20"/>
      <c r="DB542" s="22"/>
      <c r="DC542" s="20"/>
      <c r="DD542" s="22"/>
      <c r="DE542" s="20"/>
      <c r="DF542" s="22"/>
      <c r="DG542" s="20"/>
      <c r="DH542" s="22"/>
      <c r="DI542" s="20"/>
      <c r="DJ542" s="22"/>
      <c r="DK542" s="20"/>
      <c r="DL542" s="22"/>
      <c r="DM542" s="20"/>
      <c r="DN542" s="22"/>
      <c r="DO542" s="20"/>
      <c r="DP542" s="22"/>
      <c r="DQ542" s="20"/>
      <c r="DR542" s="22"/>
      <c r="DS542" s="20"/>
      <c r="DT542" s="22"/>
      <c r="DU542" s="20"/>
      <c r="DV542" s="22"/>
      <c r="DW542" s="20"/>
      <c r="DX542" s="22"/>
      <c r="DY542" s="20"/>
      <c r="DZ542" s="22"/>
      <c r="EA542" s="23">
        <f t="shared" si="127"/>
        <v>0</v>
      </c>
      <c r="EB542" s="21">
        <f t="shared" si="123"/>
        <v>0</v>
      </c>
      <c r="EC542" s="193" t="e">
        <f t="shared" si="124"/>
        <v>#REF!</v>
      </c>
      <c r="ED542" s="193">
        <f t="shared" si="125"/>
        <v>0</v>
      </c>
      <c r="EE542" s="194">
        <f t="shared" si="128"/>
        <v>77</v>
      </c>
      <c r="EG542" s="13" t="s">
        <v>1365</v>
      </c>
      <c r="EH542" s="13" t="s">
        <v>1366</v>
      </c>
      <c r="EI542" s="13" t="s">
        <v>389</v>
      </c>
      <c r="EJ542" s="13">
        <v>77</v>
      </c>
      <c r="EK542" s="13">
        <v>133480.71</v>
      </c>
    </row>
    <row r="543" spans="1:141" ht="15" customHeight="1">
      <c r="A543" s="196" t="str">
        <f t="shared" si="135"/>
        <v>22.5.3</v>
      </c>
      <c r="B543" s="253" t="str">
        <f t="shared" si="135"/>
        <v>CANALETA METALICA  (EN LAMINA COLLED ROLLED CAL 22, PINTURA ELECTROSTATICA, INCL TROQUEL TRIPLE</v>
      </c>
      <c r="C543" s="196" t="str">
        <f t="shared" si="135"/>
        <v>UN</v>
      </c>
      <c r="D543" s="196">
        <f t="shared" si="135"/>
        <v>50</v>
      </c>
      <c r="E543" s="196">
        <f t="shared" si="135"/>
        <v>37845.72</v>
      </c>
      <c r="F543" s="197">
        <f t="shared" si="126"/>
        <v>1892286</v>
      </c>
      <c r="G543" s="20"/>
      <c r="H543" s="21">
        <f t="shared" si="129"/>
        <v>0</v>
      </c>
      <c r="I543" s="20"/>
      <c r="J543" s="21">
        <f t="shared" si="130"/>
        <v>0</v>
      </c>
      <c r="K543" s="20"/>
      <c r="L543" s="21">
        <f t="shared" si="131"/>
        <v>0</v>
      </c>
      <c r="M543" s="20"/>
      <c r="N543" s="33">
        <f t="shared" si="134"/>
        <v>0</v>
      </c>
      <c r="O543" s="20"/>
      <c r="P543" s="22"/>
      <c r="Q543" s="20"/>
      <c r="R543" s="22"/>
      <c r="S543" s="20"/>
      <c r="T543" s="22"/>
      <c r="U543" s="20"/>
      <c r="V543" s="22"/>
      <c r="W543" s="20"/>
      <c r="X543" s="22"/>
      <c r="Y543" s="20"/>
      <c r="Z543" s="22"/>
      <c r="AA543" s="20"/>
      <c r="AB543" s="22"/>
      <c r="AC543" s="20"/>
      <c r="AD543" s="22"/>
      <c r="AE543" s="20"/>
      <c r="AF543" s="22"/>
      <c r="AG543" s="20"/>
      <c r="AH543" s="22"/>
      <c r="AI543" s="20"/>
      <c r="AJ543" s="22"/>
      <c r="AK543" s="20"/>
      <c r="AL543" s="22"/>
      <c r="AM543" s="20"/>
      <c r="AN543" s="22"/>
      <c r="AO543" s="20"/>
      <c r="AP543" s="22"/>
      <c r="AQ543" s="20"/>
      <c r="AR543" s="22"/>
      <c r="AS543" s="20"/>
      <c r="AT543" s="22"/>
      <c r="AU543" s="20"/>
      <c r="AV543" s="22"/>
      <c r="AW543" s="20"/>
      <c r="AX543" s="22"/>
      <c r="AY543" s="20"/>
      <c r="AZ543" s="22"/>
      <c r="BA543" s="20"/>
      <c r="BB543" s="22"/>
      <c r="BC543" s="20"/>
      <c r="BD543" s="22"/>
      <c r="BE543" s="20"/>
      <c r="BF543" s="22"/>
      <c r="BG543" s="83"/>
      <c r="BH543" s="84"/>
      <c r="BI543" s="20"/>
      <c r="BJ543" s="95"/>
      <c r="BK543" s="20">
        <v>0</v>
      </c>
      <c r="BL543" s="21">
        <f t="shared" si="132"/>
        <v>0</v>
      </c>
      <c r="BM543" s="20"/>
      <c r="BN543" s="95">
        <f t="shared" si="122"/>
        <v>0</v>
      </c>
      <c r="BO543" s="20"/>
      <c r="BP543" s="21">
        <f t="shared" si="133"/>
        <v>0</v>
      </c>
      <c r="BQ543" s="20"/>
      <c r="BR543" s="22"/>
      <c r="BS543" s="20"/>
      <c r="BT543" s="22"/>
      <c r="BU543" s="20"/>
      <c r="BV543" s="22"/>
      <c r="BW543" s="20"/>
      <c r="BX543" s="22"/>
      <c r="BY543" s="20"/>
      <c r="BZ543" s="172"/>
      <c r="CA543" s="20"/>
      <c r="CB543" s="164"/>
      <c r="CC543" s="20"/>
      <c r="CD543" s="178"/>
      <c r="CE543" s="20"/>
      <c r="CF543" s="95"/>
      <c r="CG543" s="20"/>
      <c r="CH543" s="95"/>
      <c r="CI543" s="20"/>
      <c r="CJ543" s="22"/>
      <c r="CK543" s="20"/>
      <c r="CL543" s="22"/>
      <c r="CM543" s="20"/>
      <c r="CN543" s="22"/>
      <c r="CO543" s="20"/>
      <c r="CP543" s="22"/>
      <c r="CQ543" s="20"/>
      <c r="CR543" s="22"/>
      <c r="CS543" s="20"/>
      <c r="CT543" s="22"/>
      <c r="CU543" s="20"/>
      <c r="CV543" s="22"/>
      <c r="CW543" s="20"/>
      <c r="CX543" s="22"/>
      <c r="CY543" s="20"/>
      <c r="CZ543" s="22"/>
      <c r="DA543" s="20"/>
      <c r="DB543" s="22"/>
      <c r="DC543" s="20"/>
      <c r="DD543" s="22"/>
      <c r="DE543" s="20"/>
      <c r="DF543" s="22"/>
      <c r="DG543" s="20"/>
      <c r="DH543" s="22"/>
      <c r="DI543" s="20"/>
      <c r="DJ543" s="22"/>
      <c r="DK543" s="20"/>
      <c r="DL543" s="22"/>
      <c r="DM543" s="20"/>
      <c r="DN543" s="22"/>
      <c r="DO543" s="20"/>
      <c r="DP543" s="22"/>
      <c r="DQ543" s="20"/>
      <c r="DR543" s="22"/>
      <c r="DS543" s="20"/>
      <c r="DT543" s="22"/>
      <c r="DU543" s="20"/>
      <c r="DV543" s="22"/>
      <c r="DW543" s="20"/>
      <c r="DX543" s="22"/>
      <c r="DY543" s="20"/>
      <c r="DZ543" s="22"/>
      <c r="EA543" s="23">
        <f t="shared" si="127"/>
        <v>0</v>
      </c>
      <c r="EB543" s="21">
        <f t="shared" si="123"/>
        <v>0</v>
      </c>
      <c r="EC543" s="193" t="e">
        <f t="shared" si="124"/>
        <v>#REF!</v>
      </c>
      <c r="ED543" s="193">
        <f t="shared" si="125"/>
        <v>0</v>
      </c>
      <c r="EE543" s="194">
        <f t="shared" si="128"/>
        <v>50</v>
      </c>
      <c r="EG543" s="13" t="s">
        <v>1367</v>
      </c>
      <c r="EH543" s="13" t="s">
        <v>1368</v>
      </c>
      <c r="EI543" s="13" t="s">
        <v>389</v>
      </c>
      <c r="EJ543" s="13">
        <v>50</v>
      </c>
      <c r="EK543" s="13">
        <v>37845.72</v>
      </c>
    </row>
    <row r="544" spans="1:141" ht="15" customHeight="1">
      <c r="A544" s="196" t="str">
        <f t="shared" si="135"/>
        <v>22.5.4</v>
      </c>
      <c r="B544" s="253" t="str">
        <f t="shared" si="135"/>
        <v>SALIDA PARA VOZ Y / O DATOS SENCILLA  PARA CCTV y CONTROL DE ACCESO  (INCL TUBERIA EMT,JACKS RJ45 CAT6AFUTP, FACE PLATE, MARQUILLADO, CERTIFICACION)</v>
      </c>
      <c r="C544" s="196" t="str">
        <f t="shared" si="135"/>
        <v>UN</v>
      </c>
      <c r="D544" s="196">
        <f t="shared" si="135"/>
        <v>96</v>
      </c>
      <c r="E544" s="196">
        <f t="shared" si="135"/>
        <v>130581.99</v>
      </c>
      <c r="F544" s="197">
        <f t="shared" si="126"/>
        <v>12535871.040000001</v>
      </c>
      <c r="G544" s="20"/>
      <c r="H544" s="21">
        <f t="shared" si="129"/>
        <v>0</v>
      </c>
      <c r="I544" s="20"/>
      <c r="J544" s="21">
        <f t="shared" si="130"/>
        <v>0</v>
      </c>
      <c r="K544" s="20"/>
      <c r="L544" s="21">
        <f t="shared" si="131"/>
        <v>0</v>
      </c>
      <c r="M544" s="20"/>
      <c r="N544" s="33">
        <f t="shared" si="134"/>
        <v>0</v>
      </c>
      <c r="O544" s="20"/>
      <c r="P544" s="22"/>
      <c r="Q544" s="20"/>
      <c r="R544" s="22"/>
      <c r="S544" s="20"/>
      <c r="T544" s="22"/>
      <c r="U544" s="20"/>
      <c r="V544" s="22"/>
      <c r="W544" s="20"/>
      <c r="X544" s="22"/>
      <c r="Y544" s="20"/>
      <c r="Z544" s="22"/>
      <c r="AA544" s="20"/>
      <c r="AB544" s="22"/>
      <c r="AC544" s="20"/>
      <c r="AD544" s="22"/>
      <c r="AE544" s="20"/>
      <c r="AF544" s="22"/>
      <c r="AG544" s="20"/>
      <c r="AH544" s="22"/>
      <c r="AI544" s="20"/>
      <c r="AJ544" s="22"/>
      <c r="AK544" s="20"/>
      <c r="AL544" s="22"/>
      <c r="AM544" s="20"/>
      <c r="AN544" s="22"/>
      <c r="AO544" s="20"/>
      <c r="AP544" s="22"/>
      <c r="AQ544" s="20"/>
      <c r="AR544" s="22"/>
      <c r="AS544" s="20"/>
      <c r="AT544" s="22"/>
      <c r="AU544" s="20"/>
      <c r="AV544" s="22"/>
      <c r="AW544" s="20"/>
      <c r="AX544" s="22"/>
      <c r="AY544" s="20"/>
      <c r="AZ544" s="22"/>
      <c r="BA544" s="20"/>
      <c r="BB544" s="22"/>
      <c r="BC544" s="20"/>
      <c r="BD544" s="22"/>
      <c r="BE544" s="20"/>
      <c r="BF544" s="22"/>
      <c r="BG544" s="83"/>
      <c r="BH544" s="84"/>
      <c r="BI544" s="20"/>
      <c r="BJ544" s="95"/>
      <c r="BK544" s="20">
        <v>0</v>
      </c>
      <c r="BL544" s="21">
        <f t="shared" si="132"/>
        <v>0</v>
      </c>
      <c r="BM544" s="20"/>
      <c r="BN544" s="95">
        <f t="shared" si="122"/>
        <v>0</v>
      </c>
      <c r="BO544" s="20"/>
      <c r="BP544" s="21">
        <f t="shared" si="133"/>
        <v>0</v>
      </c>
      <c r="BQ544" s="20"/>
      <c r="BR544" s="22"/>
      <c r="BS544" s="20"/>
      <c r="BT544" s="22"/>
      <c r="BU544" s="20"/>
      <c r="BV544" s="22"/>
      <c r="BW544" s="20"/>
      <c r="BX544" s="22"/>
      <c r="BY544" s="20"/>
      <c r="BZ544" s="172"/>
      <c r="CA544" s="20"/>
      <c r="CB544" s="164"/>
      <c r="CC544" s="20"/>
      <c r="CD544" s="178"/>
      <c r="CE544" s="20"/>
      <c r="CF544" s="95"/>
      <c r="CG544" s="20"/>
      <c r="CH544" s="95"/>
      <c r="CI544" s="20"/>
      <c r="CJ544" s="22"/>
      <c r="CK544" s="20"/>
      <c r="CL544" s="22"/>
      <c r="CM544" s="20"/>
      <c r="CN544" s="22"/>
      <c r="CO544" s="20"/>
      <c r="CP544" s="22"/>
      <c r="CQ544" s="20"/>
      <c r="CR544" s="22"/>
      <c r="CS544" s="20"/>
      <c r="CT544" s="22"/>
      <c r="CU544" s="20"/>
      <c r="CV544" s="22"/>
      <c r="CW544" s="20"/>
      <c r="CX544" s="22"/>
      <c r="CY544" s="20"/>
      <c r="CZ544" s="22"/>
      <c r="DA544" s="20"/>
      <c r="DB544" s="22"/>
      <c r="DC544" s="20"/>
      <c r="DD544" s="22"/>
      <c r="DE544" s="20"/>
      <c r="DF544" s="22"/>
      <c r="DG544" s="20"/>
      <c r="DH544" s="22"/>
      <c r="DI544" s="20"/>
      <c r="DJ544" s="22"/>
      <c r="DK544" s="20"/>
      <c r="DL544" s="22"/>
      <c r="DM544" s="20"/>
      <c r="DN544" s="22"/>
      <c r="DO544" s="20"/>
      <c r="DP544" s="22"/>
      <c r="DQ544" s="20"/>
      <c r="DR544" s="22"/>
      <c r="DS544" s="20"/>
      <c r="DT544" s="22"/>
      <c r="DU544" s="20"/>
      <c r="DV544" s="22"/>
      <c r="DW544" s="20"/>
      <c r="DX544" s="22"/>
      <c r="DY544" s="20"/>
      <c r="DZ544" s="22"/>
      <c r="EA544" s="23">
        <f t="shared" si="127"/>
        <v>0</v>
      </c>
      <c r="EB544" s="21">
        <f t="shared" si="123"/>
        <v>0</v>
      </c>
      <c r="EC544" s="193" t="e">
        <f t="shared" si="124"/>
        <v>#REF!</v>
      </c>
      <c r="ED544" s="193">
        <f t="shared" si="125"/>
        <v>0</v>
      </c>
      <c r="EE544" s="194">
        <f t="shared" si="128"/>
        <v>96</v>
      </c>
      <c r="EG544" s="13" t="s">
        <v>1369</v>
      </c>
      <c r="EH544" s="13" t="s">
        <v>1370</v>
      </c>
      <c r="EI544" s="13" t="s">
        <v>389</v>
      </c>
      <c r="EJ544" s="13">
        <v>96</v>
      </c>
      <c r="EK544" s="13">
        <v>130581.99</v>
      </c>
    </row>
    <row r="545" spans="1:141" ht="18" customHeight="1">
      <c r="A545" s="196" t="str">
        <f t="shared" si="135"/>
        <v>22.5.5</v>
      </c>
      <c r="B545" s="253" t="str">
        <f t="shared" si="135"/>
        <v>CABLE F/UTP CAT6A  CERO HALOGENOS (LS0H)</v>
      </c>
      <c r="C545" s="196" t="str">
        <f t="shared" si="135"/>
        <v>ML</v>
      </c>
      <c r="D545" s="196">
        <f t="shared" si="135"/>
        <v>500</v>
      </c>
      <c r="E545" s="196">
        <f t="shared" si="135"/>
        <v>5381.64</v>
      </c>
      <c r="F545" s="197">
        <f t="shared" si="126"/>
        <v>2690820</v>
      </c>
      <c r="G545" s="20"/>
      <c r="H545" s="21">
        <f t="shared" si="129"/>
        <v>0</v>
      </c>
      <c r="I545" s="20"/>
      <c r="J545" s="21">
        <f t="shared" si="130"/>
        <v>0</v>
      </c>
      <c r="K545" s="20"/>
      <c r="L545" s="21">
        <f t="shared" si="131"/>
        <v>0</v>
      </c>
      <c r="M545" s="20"/>
      <c r="N545" s="33">
        <f t="shared" si="134"/>
        <v>0</v>
      </c>
      <c r="O545" s="20"/>
      <c r="P545" s="22"/>
      <c r="Q545" s="20"/>
      <c r="R545" s="22"/>
      <c r="S545" s="20"/>
      <c r="T545" s="22"/>
      <c r="U545" s="20"/>
      <c r="V545" s="22"/>
      <c r="W545" s="20"/>
      <c r="X545" s="22"/>
      <c r="Y545" s="20"/>
      <c r="Z545" s="22"/>
      <c r="AA545" s="20"/>
      <c r="AB545" s="22"/>
      <c r="AC545" s="20"/>
      <c r="AD545" s="22"/>
      <c r="AE545" s="20"/>
      <c r="AF545" s="22"/>
      <c r="AG545" s="20"/>
      <c r="AH545" s="22"/>
      <c r="AI545" s="20"/>
      <c r="AJ545" s="22"/>
      <c r="AK545" s="20"/>
      <c r="AL545" s="22"/>
      <c r="AM545" s="20"/>
      <c r="AN545" s="22"/>
      <c r="AO545" s="20"/>
      <c r="AP545" s="22"/>
      <c r="AQ545" s="20"/>
      <c r="AR545" s="22"/>
      <c r="AS545" s="20"/>
      <c r="AT545" s="22"/>
      <c r="AU545" s="20"/>
      <c r="AV545" s="22"/>
      <c r="AW545" s="20"/>
      <c r="AX545" s="22"/>
      <c r="AY545" s="20"/>
      <c r="AZ545" s="22"/>
      <c r="BA545" s="20"/>
      <c r="BB545" s="22"/>
      <c r="BC545" s="20"/>
      <c r="BD545" s="22"/>
      <c r="BE545" s="20"/>
      <c r="BF545" s="22"/>
      <c r="BG545" s="83"/>
      <c r="BH545" s="84"/>
      <c r="BI545" s="20"/>
      <c r="BJ545" s="95"/>
      <c r="BK545" s="20">
        <v>0</v>
      </c>
      <c r="BL545" s="21">
        <f t="shared" si="132"/>
        <v>0</v>
      </c>
      <c r="BM545" s="20"/>
      <c r="BN545" s="95">
        <f t="shared" si="122"/>
        <v>0</v>
      </c>
      <c r="BO545" s="20"/>
      <c r="BP545" s="21">
        <f t="shared" si="133"/>
        <v>0</v>
      </c>
      <c r="BQ545" s="20"/>
      <c r="BR545" s="22"/>
      <c r="BS545" s="20">
        <v>240</v>
      </c>
      <c r="BT545" s="95">
        <f>BS545*E545</f>
        <v>1291593.6000000001</v>
      </c>
      <c r="BU545" s="20"/>
      <c r="BV545" s="22"/>
      <c r="BW545" s="20">
        <v>240</v>
      </c>
      <c r="BX545" s="118">
        <f>BW545*E545</f>
        <v>1291593.6000000001</v>
      </c>
      <c r="BY545" s="20"/>
      <c r="BZ545" s="172"/>
      <c r="CA545" s="20"/>
      <c r="CB545" s="164"/>
      <c r="CC545" s="20"/>
      <c r="CD545" s="178"/>
      <c r="CE545" s="20"/>
      <c r="CF545" s="95"/>
      <c r="CG545" s="20"/>
      <c r="CH545" s="95"/>
      <c r="CI545" s="20"/>
      <c r="CJ545" s="22"/>
      <c r="CK545" s="20"/>
      <c r="CL545" s="22"/>
      <c r="CM545" s="20"/>
      <c r="CN545" s="22"/>
      <c r="CO545" s="20"/>
      <c r="CP545" s="22"/>
      <c r="CQ545" s="20"/>
      <c r="CR545" s="22"/>
      <c r="CS545" s="20"/>
      <c r="CT545" s="22"/>
      <c r="CU545" s="20"/>
      <c r="CV545" s="22"/>
      <c r="CW545" s="20"/>
      <c r="CX545" s="22"/>
      <c r="CY545" s="20"/>
      <c r="CZ545" s="22"/>
      <c r="DA545" s="20"/>
      <c r="DB545" s="22"/>
      <c r="DC545" s="20"/>
      <c r="DD545" s="22"/>
      <c r="DE545" s="20"/>
      <c r="DF545" s="22"/>
      <c r="DG545" s="20"/>
      <c r="DH545" s="22"/>
      <c r="DI545" s="20"/>
      <c r="DJ545" s="22"/>
      <c r="DK545" s="20"/>
      <c r="DL545" s="22"/>
      <c r="DM545" s="20"/>
      <c r="DN545" s="22"/>
      <c r="DO545" s="20"/>
      <c r="DP545" s="22"/>
      <c r="DQ545" s="20"/>
      <c r="DR545" s="22"/>
      <c r="DS545" s="20"/>
      <c r="DT545" s="22"/>
      <c r="DU545" s="20"/>
      <c r="DV545" s="22"/>
      <c r="DW545" s="20"/>
      <c r="DX545" s="22"/>
      <c r="DY545" s="20"/>
      <c r="DZ545" s="22"/>
      <c r="EA545" s="23">
        <f t="shared" si="127"/>
        <v>480</v>
      </c>
      <c r="EB545" s="21">
        <f t="shared" si="123"/>
        <v>2583187.2000000002</v>
      </c>
      <c r="EC545" s="193" t="e">
        <f t="shared" si="124"/>
        <v>#REF!</v>
      </c>
      <c r="ED545" s="193">
        <f t="shared" si="125"/>
        <v>7.2484054495557988E-5</v>
      </c>
      <c r="EE545" s="194">
        <f t="shared" si="128"/>
        <v>20</v>
      </c>
      <c r="EG545" s="13" t="s">
        <v>1371</v>
      </c>
      <c r="EH545" s="13" t="s">
        <v>1372</v>
      </c>
      <c r="EI545" s="13" t="s">
        <v>392</v>
      </c>
      <c r="EJ545" s="13">
        <v>500</v>
      </c>
      <c r="EK545" s="13">
        <v>5381.64</v>
      </c>
    </row>
    <row r="546" spans="1:141" ht="15" customHeight="1">
      <c r="A546" s="196" t="str">
        <f t="shared" si="135"/>
        <v>22.5.6</v>
      </c>
      <c r="B546" s="253" t="str">
        <f t="shared" si="135"/>
        <v>SWITCH CORE CENTRO DE CABLEADO PRINCIPAL ALTA DISPONIBILIDAD</v>
      </c>
      <c r="C546" s="196" t="str">
        <f t="shared" si="135"/>
        <v>UN</v>
      </c>
      <c r="D546" s="196">
        <f t="shared" si="135"/>
        <v>2</v>
      </c>
      <c r="E546" s="196">
        <f t="shared" si="135"/>
        <v>62139059.729999997</v>
      </c>
      <c r="F546" s="197">
        <f t="shared" si="126"/>
        <v>124278119.45999999</v>
      </c>
      <c r="G546" s="20"/>
      <c r="H546" s="21">
        <f t="shared" si="129"/>
        <v>0</v>
      </c>
      <c r="I546" s="20"/>
      <c r="J546" s="21">
        <f t="shared" si="130"/>
        <v>0</v>
      </c>
      <c r="K546" s="20"/>
      <c r="L546" s="21">
        <f t="shared" si="131"/>
        <v>0</v>
      </c>
      <c r="M546" s="20"/>
      <c r="N546" s="33">
        <f t="shared" si="134"/>
        <v>0</v>
      </c>
      <c r="O546" s="20"/>
      <c r="P546" s="22"/>
      <c r="Q546" s="20"/>
      <c r="R546" s="22"/>
      <c r="S546" s="20"/>
      <c r="T546" s="22"/>
      <c r="U546" s="20"/>
      <c r="V546" s="22"/>
      <c r="W546" s="20"/>
      <c r="X546" s="22"/>
      <c r="Y546" s="20"/>
      <c r="Z546" s="22"/>
      <c r="AA546" s="20"/>
      <c r="AB546" s="22"/>
      <c r="AC546" s="20"/>
      <c r="AD546" s="22"/>
      <c r="AE546" s="20"/>
      <c r="AF546" s="22"/>
      <c r="AG546" s="20"/>
      <c r="AH546" s="22"/>
      <c r="AI546" s="20"/>
      <c r="AJ546" s="22"/>
      <c r="AK546" s="20"/>
      <c r="AL546" s="22"/>
      <c r="AM546" s="20"/>
      <c r="AN546" s="22"/>
      <c r="AO546" s="20"/>
      <c r="AP546" s="22"/>
      <c r="AQ546" s="20"/>
      <c r="AR546" s="22"/>
      <c r="AS546" s="20"/>
      <c r="AT546" s="22"/>
      <c r="AU546" s="20"/>
      <c r="AV546" s="22"/>
      <c r="AW546" s="20"/>
      <c r="AX546" s="22"/>
      <c r="AY546" s="20"/>
      <c r="AZ546" s="22"/>
      <c r="BA546" s="20"/>
      <c r="BB546" s="22"/>
      <c r="BC546" s="20"/>
      <c r="BD546" s="22"/>
      <c r="BE546" s="20"/>
      <c r="BF546" s="22"/>
      <c r="BG546" s="83"/>
      <c r="BH546" s="84"/>
      <c r="BI546" s="20"/>
      <c r="BJ546" s="95"/>
      <c r="BK546" s="20">
        <v>0</v>
      </c>
      <c r="BL546" s="21">
        <f t="shared" si="132"/>
        <v>0</v>
      </c>
      <c r="BM546" s="20"/>
      <c r="BN546" s="95">
        <f t="shared" si="122"/>
        <v>0</v>
      </c>
      <c r="BO546" s="20"/>
      <c r="BP546" s="21">
        <f t="shared" si="133"/>
        <v>0</v>
      </c>
      <c r="BQ546" s="20"/>
      <c r="BR546" s="22"/>
      <c r="BS546" s="20"/>
      <c r="BT546" s="22"/>
      <c r="BU546" s="20"/>
      <c r="BV546" s="22"/>
      <c r="BW546" s="20"/>
      <c r="BX546" s="118"/>
      <c r="BY546" s="20"/>
      <c r="BZ546" s="172"/>
      <c r="CA546" s="20"/>
      <c r="CB546" s="164"/>
      <c r="CC546" s="20"/>
      <c r="CD546" s="178"/>
      <c r="CE546" s="20"/>
      <c r="CF546" s="95"/>
      <c r="CG546" s="20"/>
      <c r="CH546" s="95"/>
      <c r="CI546" s="20"/>
      <c r="CJ546" s="22"/>
      <c r="CK546" s="20"/>
      <c r="CL546" s="22"/>
      <c r="CM546" s="20"/>
      <c r="CN546" s="22"/>
      <c r="CO546" s="20"/>
      <c r="CP546" s="22"/>
      <c r="CQ546" s="20"/>
      <c r="CR546" s="22"/>
      <c r="CS546" s="20"/>
      <c r="CT546" s="22"/>
      <c r="CU546" s="20"/>
      <c r="CV546" s="22"/>
      <c r="CW546" s="20"/>
      <c r="CX546" s="22"/>
      <c r="CY546" s="20"/>
      <c r="CZ546" s="22"/>
      <c r="DA546" s="20"/>
      <c r="DB546" s="22"/>
      <c r="DC546" s="20"/>
      <c r="DD546" s="22"/>
      <c r="DE546" s="20"/>
      <c r="DF546" s="22"/>
      <c r="DG546" s="20"/>
      <c r="DH546" s="22"/>
      <c r="DI546" s="20"/>
      <c r="DJ546" s="22"/>
      <c r="DK546" s="20"/>
      <c r="DL546" s="22"/>
      <c r="DM546" s="20"/>
      <c r="DN546" s="22"/>
      <c r="DO546" s="20"/>
      <c r="DP546" s="22"/>
      <c r="DQ546" s="20"/>
      <c r="DR546" s="22"/>
      <c r="DS546" s="20"/>
      <c r="DT546" s="22"/>
      <c r="DU546" s="20"/>
      <c r="DV546" s="22"/>
      <c r="DW546" s="20"/>
      <c r="DX546" s="22"/>
      <c r="DY546" s="20"/>
      <c r="DZ546" s="22"/>
      <c r="EA546" s="23">
        <f t="shared" si="127"/>
        <v>0</v>
      </c>
      <c r="EB546" s="21">
        <f t="shared" si="123"/>
        <v>0</v>
      </c>
      <c r="EC546" s="193" t="e">
        <f t="shared" si="124"/>
        <v>#REF!</v>
      </c>
      <c r="ED546" s="193">
        <f t="shared" si="125"/>
        <v>0</v>
      </c>
      <c r="EE546" s="194">
        <f t="shared" si="128"/>
        <v>2</v>
      </c>
      <c r="EG546" s="13" t="s">
        <v>1373</v>
      </c>
      <c r="EH546" s="13" t="s">
        <v>1374</v>
      </c>
      <c r="EI546" s="13" t="s">
        <v>389</v>
      </c>
      <c r="EJ546" s="13">
        <v>2</v>
      </c>
      <c r="EK546" s="13">
        <v>62139059.729999997</v>
      </c>
    </row>
    <row r="547" spans="1:141" ht="15" customHeight="1">
      <c r="A547" s="196" t="str">
        <f t="shared" si="135"/>
        <v>22.5.7</v>
      </c>
      <c r="B547" s="253" t="str">
        <f t="shared" si="135"/>
        <v>CONTROLADORA RED INALAMBRICA</v>
      </c>
      <c r="C547" s="196" t="str">
        <f t="shared" si="135"/>
        <v>UN</v>
      </c>
      <c r="D547" s="196">
        <f t="shared" si="135"/>
        <v>2</v>
      </c>
      <c r="E547" s="196">
        <f t="shared" si="135"/>
        <v>67202448.390000001</v>
      </c>
      <c r="F547" s="197">
        <f t="shared" si="126"/>
        <v>134404896.78</v>
      </c>
      <c r="G547" s="20"/>
      <c r="H547" s="21">
        <f t="shared" si="129"/>
        <v>0</v>
      </c>
      <c r="I547" s="20"/>
      <c r="J547" s="21">
        <f t="shared" si="130"/>
        <v>0</v>
      </c>
      <c r="K547" s="20"/>
      <c r="L547" s="21">
        <f t="shared" si="131"/>
        <v>0</v>
      </c>
      <c r="M547" s="20"/>
      <c r="N547" s="33">
        <f t="shared" si="134"/>
        <v>0</v>
      </c>
      <c r="O547" s="20"/>
      <c r="P547" s="22"/>
      <c r="Q547" s="20"/>
      <c r="R547" s="22"/>
      <c r="S547" s="20"/>
      <c r="T547" s="22"/>
      <c r="U547" s="20"/>
      <c r="V547" s="22"/>
      <c r="W547" s="20"/>
      <c r="X547" s="22"/>
      <c r="Y547" s="20"/>
      <c r="Z547" s="22"/>
      <c r="AA547" s="20"/>
      <c r="AB547" s="22"/>
      <c r="AC547" s="20"/>
      <c r="AD547" s="22"/>
      <c r="AE547" s="20"/>
      <c r="AF547" s="22"/>
      <c r="AG547" s="20"/>
      <c r="AH547" s="22"/>
      <c r="AI547" s="20"/>
      <c r="AJ547" s="22"/>
      <c r="AK547" s="20"/>
      <c r="AL547" s="22"/>
      <c r="AM547" s="20"/>
      <c r="AN547" s="22"/>
      <c r="AO547" s="20"/>
      <c r="AP547" s="22"/>
      <c r="AQ547" s="20"/>
      <c r="AR547" s="22"/>
      <c r="AS547" s="20"/>
      <c r="AT547" s="22"/>
      <c r="AU547" s="20"/>
      <c r="AV547" s="22"/>
      <c r="AW547" s="20"/>
      <c r="AX547" s="22"/>
      <c r="AY547" s="20"/>
      <c r="AZ547" s="22"/>
      <c r="BA547" s="20"/>
      <c r="BB547" s="22"/>
      <c r="BC547" s="20"/>
      <c r="BD547" s="22"/>
      <c r="BE547" s="20"/>
      <c r="BF547" s="22"/>
      <c r="BG547" s="83"/>
      <c r="BH547" s="84"/>
      <c r="BI547" s="20"/>
      <c r="BJ547" s="95"/>
      <c r="BK547" s="20">
        <v>0</v>
      </c>
      <c r="BL547" s="21">
        <f t="shared" si="132"/>
        <v>0</v>
      </c>
      <c r="BM547" s="20"/>
      <c r="BN547" s="95">
        <f t="shared" si="122"/>
        <v>0</v>
      </c>
      <c r="BO547" s="20"/>
      <c r="BP547" s="21">
        <f t="shared" si="133"/>
        <v>0</v>
      </c>
      <c r="BQ547" s="20"/>
      <c r="BR547" s="22"/>
      <c r="BS547" s="20"/>
      <c r="BT547" s="22"/>
      <c r="BU547" s="20"/>
      <c r="BV547" s="22"/>
      <c r="BW547" s="20"/>
      <c r="BX547" s="118"/>
      <c r="BY547" s="20"/>
      <c r="BZ547" s="172"/>
      <c r="CA547" s="20"/>
      <c r="CB547" s="164"/>
      <c r="CC547" s="20"/>
      <c r="CD547" s="178"/>
      <c r="CE547" s="20"/>
      <c r="CF547" s="95"/>
      <c r="CG547" s="20"/>
      <c r="CH547" s="95"/>
      <c r="CI547" s="20"/>
      <c r="CJ547" s="22"/>
      <c r="CK547" s="20"/>
      <c r="CL547" s="22"/>
      <c r="CM547" s="20"/>
      <c r="CN547" s="22"/>
      <c r="CO547" s="20"/>
      <c r="CP547" s="22"/>
      <c r="CQ547" s="20"/>
      <c r="CR547" s="22"/>
      <c r="CS547" s="20"/>
      <c r="CT547" s="22"/>
      <c r="CU547" s="20"/>
      <c r="CV547" s="22"/>
      <c r="CW547" s="20"/>
      <c r="CX547" s="22"/>
      <c r="CY547" s="20"/>
      <c r="CZ547" s="22"/>
      <c r="DA547" s="20"/>
      <c r="DB547" s="22"/>
      <c r="DC547" s="20"/>
      <c r="DD547" s="22"/>
      <c r="DE547" s="20"/>
      <c r="DF547" s="22"/>
      <c r="DG547" s="20"/>
      <c r="DH547" s="22"/>
      <c r="DI547" s="20"/>
      <c r="DJ547" s="22"/>
      <c r="DK547" s="20"/>
      <c r="DL547" s="22"/>
      <c r="DM547" s="20"/>
      <c r="DN547" s="22"/>
      <c r="DO547" s="20"/>
      <c r="DP547" s="22"/>
      <c r="DQ547" s="20"/>
      <c r="DR547" s="22"/>
      <c r="DS547" s="20"/>
      <c r="DT547" s="22"/>
      <c r="DU547" s="20"/>
      <c r="DV547" s="22"/>
      <c r="DW547" s="20"/>
      <c r="DX547" s="22"/>
      <c r="DY547" s="20"/>
      <c r="DZ547" s="22"/>
      <c r="EA547" s="23">
        <f t="shared" si="127"/>
        <v>0</v>
      </c>
      <c r="EB547" s="21">
        <f t="shared" si="123"/>
        <v>0</v>
      </c>
      <c r="EC547" s="193" t="e">
        <f t="shared" si="124"/>
        <v>#REF!</v>
      </c>
      <c r="ED547" s="193">
        <f t="shared" si="125"/>
        <v>0</v>
      </c>
      <c r="EE547" s="194">
        <f t="shared" si="128"/>
        <v>2</v>
      </c>
      <c r="EG547" s="13" t="s">
        <v>1375</v>
      </c>
      <c r="EH547" s="13" t="s">
        <v>1376</v>
      </c>
      <c r="EI547" s="13" t="s">
        <v>389</v>
      </c>
      <c r="EJ547" s="13">
        <v>2</v>
      </c>
      <c r="EK547" s="13">
        <v>67202448.390000001</v>
      </c>
    </row>
    <row r="548" spans="1:141" ht="15" customHeight="1">
      <c r="A548" s="196" t="str">
        <f t="shared" si="135"/>
        <v>22.5.8</v>
      </c>
      <c r="B548" s="253" t="str">
        <f t="shared" si="135"/>
        <v>TOMA DOBLE PARA VOZ Y DATOS (INCL JACKS, FACE PLATE, TROQUEL, CERTIFICACION)</v>
      </c>
      <c r="C548" s="196" t="str">
        <f t="shared" si="135"/>
        <v>UN</v>
      </c>
      <c r="D548" s="196">
        <f t="shared" si="135"/>
        <v>21</v>
      </c>
      <c r="E548" s="196">
        <f t="shared" si="135"/>
        <v>158892.03</v>
      </c>
      <c r="F548" s="197">
        <f t="shared" si="126"/>
        <v>3336732.63</v>
      </c>
      <c r="G548" s="20"/>
      <c r="H548" s="21">
        <f t="shared" si="129"/>
        <v>0</v>
      </c>
      <c r="I548" s="20"/>
      <c r="J548" s="21">
        <f t="shared" si="130"/>
        <v>0</v>
      </c>
      <c r="K548" s="20"/>
      <c r="L548" s="21">
        <f t="shared" si="131"/>
        <v>0</v>
      </c>
      <c r="M548" s="20"/>
      <c r="N548" s="33">
        <f t="shared" si="134"/>
        <v>0</v>
      </c>
      <c r="O548" s="20"/>
      <c r="P548" s="22"/>
      <c r="Q548" s="20"/>
      <c r="R548" s="22"/>
      <c r="S548" s="20"/>
      <c r="T548" s="22"/>
      <c r="U548" s="20"/>
      <c r="V548" s="22"/>
      <c r="W548" s="20"/>
      <c r="X548" s="22"/>
      <c r="Y548" s="20"/>
      <c r="Z548" s="22"/>
      <c r="AA548" s="20"/>
      <c r="AB548" s="22"/>
      <c r="AC548" s="20"/>
      <c r="AD548" s="22"/>
      <c r="AE548" s="20"/>
      <c r="AF548" s="22"/>
      <c r="AG548" s="20"/>
      <c r="AH548" s="22"/>
      <c r="AI548" s="20"/>
      <c r="AJ548" s="22"/>
      <c r="AK548" s="20"/>
      <c r="AL548" s="22"/>
      <c r="AM548" s="20"/>
      <c r="AN548" s="22"/>
      <c r="AO548" s="20"/>
      <c r="AP548" s="22"/>
      <c r="AQ548" s="20"/>
      <c r="AR548" s="22"/>
      <c r="AS548" s="20"/>
      <c r="AT548" s="22"/>
      <c r="AU548" s="20"/>
      <c r="AV548" s="22"/>
      <c r="AW548" s="20"/>
      <c r="AX548" s="22"/>
      <c r="AY548" s="20"/>
      <c r="AZ548" s="22"/>
      <c r="BA548" s="20"/>
      <c r="BB548" s="22"/>
      <c r="BC548" s="20"/>
      <c r="BD548" s="22"/>
      <c r="BE548" s="20"/>
      <c r="BF548" s="22"/>
      <c r="BG548" s="83"/>
      <c r="BH548" s="84"/>
      <c r="BI548" s="20"/>
      <c r="BJ548" s="95"/>
      <c r="BK548" s="20">
        <v>0</v>
      </c>
      <c r="BL548" s="21">
        <f t="shared" si="132"/>
        <v>0</v>
      </c>
      <c r="BM548" s="20"/>
      <c r="BN548" s="95">
        <f t="shared" si="122"/>
        <v>0</v>
      </c>
      <c r="BO548" s="20"/>
      <c r="BP548" s="21">
        <f t="shared" si="133"/>
        <v>0</v>
      </c>
      <c r="BQ548" s="20"/>
      <c r="BR548" s="22"/>
      <c r="BS548" s="20">
        <v>2</v>
      </c>
      <c r="BT548" s="95">
        <f>BS548*E548</f>
        <v>317784.06</v>
      </c>
      <c r="BU548" s="20"/>
      <c r="BV548" s="22"/>
      <c r="BW548" s="20">
        <v>2</v>
      </c>
      <c r="BX548" s="118">
        <f>BW548*E548</f>
        <v>317784.06</v>
      </c>
      <c r="BY548" s="20"/>
      <c r="BZ548" s="172"/>
      <c r="CA548" s="20"/>
      <c r="CB548" s="164"/>
      <c r="CC548" s="20"/>
      <c r="CD548" s="178"/>
      <c r="CE548" s="20"/>
      <c r="CF548" s="95"/>
      <c r="CG548" s="20"/>
      <c r="CH548" s="95"/>
      <c r="CI548" s="20"/>
      <c r="CJ548" s="22"/>
      <c r="CK548" s="20"/>
      <c r="CL548" s="22"/>
      <c r="CM548" s="20"/>
      <c r="CN548" s="22"/>
      <c r="CO548" s="20"/>
      <c r="CP548" s="22"/>
      <c r="CQ548" s="20"/>
      <c r="CR548" s="22"/>
      <c r="CS548" s="20"/>
      <c r="CT548" s="22"/>
      <c r="CU548" s="20"/>
      <c r="CV548" s="22"/>
      <c r="CW548" s="20"/>
      <c r="CX548" s="22"/>
      <c r="CY548" s="20"/>
      <c r="CZ548" s="22"/>
      <c r="DA548" s="20"/>
      <c r="DB548" s="22"/>
      <c r="DC548" s="20"/>
      <c r="DD548" s="22"/>
      <c r="DE548" s="20"/>
      <c r="DF548" s="22"/>
      <c r="DG548" s="20"/>
      <c r="DH548" s="22"/>
      <c r="DI548" s="20"/>
      <c r="DJ548" s="22"/>
      <c r="DK548" s="20"/>
      <c r="DL548" s="22"/>
      <c r="DM548" s="20"/>
      <c r="DN548" s="22"/>
      <c r="DO548" s="20"/>
      <c r="DP548" s="22"/>
      <c r="DQ548" s="20"/>
      <c r="DR548" s="22"/>
      <c r="DS548" s="20"/>
      <c r="DT548" s="22"/>
      <c r="DU548" s="20"/>
      <c r="DV548" s="22"/>
      <c r="DW548" s="20"/>
      <c r="DX548" s="22"/>
      <c r="DY548" s="20"/>
      <c r="DZ548" s="22"/>
      <c r="EA548" s="23">
        <f t="shared" si="127"/>
        <v>4</v>
      </c>
      <c r="EB548" s="21">
        <f t="shared" si="123"/>
        <v>635568.12</v>
      </c>
      <c r="EC548" s="193" t="e">
        <f t="shared" si="124"/>
        <v>#REF!</v>
      </c>
      <c r="ED548" s="193">
        <f t="shared" si="125"/>
        <v>1.7833997569250628E-5</v>
      </c>
      <c r="EE548" s="194">
        <f t="shared" si="128"/>
        <v>17</v>
      </c>
      <c r="EG548" s="13" t="s">
        <v>1377</v>
      </c>
      <c r="EH548" s="13" t="s">
        <v>1378</v>
      </c>
      <c r="EI548" s="13" t="s">
        <v>389</v>
      </c>
      <c r="EJ548" s="13">
        <v>21</v>
      </c>
      <c r="EK548" s="13">
        <v>158892.03</v>
      </c>
    </row>
    <row r="549" spans="1:141" ht="15" customHeight="1">
      <c r="A549" s="196" t="str">
        <f t="shared" si="135"/>
        <v>22.5.9</v>
      </c>
      <c r="B549" s="253" t="str">
        <f t="shared" si="135"/>
        <v>CANALIZACION DE TUBERIA EN 2 F 2" PVC, INCLUYE EXCAVACION Y RELLENO.</v>
      </c>
      <c r="C549" s="196" t="str">
        <f t="shared" si="135"/>
        <v>ML</v>
      </c>
      <c r="D549" s="196">
        <f t="shared" si="135"/>
        <v>300</v>
      </c>
      <c r="E549" s="196">
        <f t="shared" si="135"/>
        <v>25328.16</v>
      </c>
      <c r="F549" s="197">
        <f t="shared" si="126"/>
        <v>7598448</v>
      </c>
      <c r="G549" s="20"/>
      <c r="H549" s="21">
        <f t="shared" si="129"/>
        <v>0</v>
      </c>
      <c r="I549" s="20"/>
      <c r="J549" s="21">
        <f t="shared" si="130"/>
        <v>0</v>
      </c>
      <c r="K549" s="20"/>
      <c r="L549" s="21">
        <f t="shared" si="131"/>
        <v>0</v>
      </c>
      <c r="M549" s="20"/>
      <c r="N549" s="33">
        <f t="shared" si="134"/>
        <v>0</v>
      </c>
      <c r="O549" s="20"/>
      <c r="P549" s="22"/>
      <c r="Q549" s="20"/>
      <c r="R549" s="22"/>
      <c r="S549" s="20"/>
      <c r="T549" s="22"/>
      <c r="U549" s="20"/>
      <c r="V549" s="22"/>
      <c r="W549" s="20"/>
      <c r="X549" s="22"/>
      <c r="Y549" s="20"/>
      <c r="Z549" s="22"/>
      <c r="AA549" s="20"/>
      <c r="AB549" s="22"/>
      <c r="AC549" s="20"/>
      <c r="AD549" s="22"/>
      <c r="AE549" s="20"/>
      <c r="AF549" s="22"/>
      <c r="AG549" s="20"/>
      <c r="AH549" s="22"/>
      <c r="AI549" s="20"/>
      <c r="AJ549" s="22"/>
      <c r="AK549" s="20"/>
      <c r="AL549" s="22"/>
      <c r="AM549" s="20"/>
      <c r="AN549" s="22"/>
      <c r="AO549" s="20"/>
      <c r="AP549" s="22"/>
      <c r="AQ549" s="20"/>
      <c r="AR549" s="22"/>
      <c r="AS549" s="20"/>
      <c r="AT549" s="22"/>
      <c r="AU549" s="20"/>
      <c r="AV549" s="22"/>
      <c r="AW549" s="20"/>
      <c r="AX549" s="22"/>
      <c r="AY549" s="20"/>
      <c r="AZ549" s="22"/>
      <c r="BA549" s="20"/>
      <c r="BB549" s="22"/>
      <c r="BC549" s="20"/>
      <c r="BD549" s="22"/>
      <c r="BE549" s="20"/>
      <c r="BF549" s="22"/>
      <c r="BG549" s="83"/>
      <c r="BH549" s="84"/>
      <c r="BI549" s="20"/>
      <c r="BJ549" s="95"/>
      <c r="BK549" s="20">
        <v>0</v>
      </c>
      <c r="BL549" s="21">
        <f t="shared" si="132"/>
        <v>0</v>
      </c>
      <c r="BM549" s="20"/>
      <c r="BN549" s="95">
        <f t="shared" si="122"/>
        <v>0</v>
      </c>
      <c r="BO549" s="20"/>
      <c r="BP549" s="21">
        <f t="shared" si="133"/>
        <v>0</v>
      </c>
      <c r="BQ549" s="20"/>
      <c r="BR549" s="22"/>
      <c r="BS549" s="20"/>
      <c r="BT549" s="95"/>
      <c r="BU549" s="20"/>
      <c r="BV549" s="22"/>
      <c r="BW549" s="20"/>
      <c r="BX549" s="22"/>
      <c r="BY549" s="20"/>
      <c r="BZ549" s="172"/>
      <c r="CA549" s="20"/>
      <c r="CB549" s="164"/>
      <c r="CC549" s="20"/>
      <c r="CD549" s="178"/>
      <c r="CE549" s="20"/>
      <c r="CF549" s="95"/>
      <c r="CG549" s="20"/>
      <c r="CH549" s="95"/>
      <c r="CI549" s="20"/>
      <c r="CJ549" s="22"/>
      <c r="CK549" s="20"/>
      <c r="CL549" s="22"/>
      <c r="CM549" s="20"/>
      <c r="CN549" s="22"/>
      <c r="CO549" s="20"/>
      <c r="CP549" s="22"/>
      <c r="CQ549" s="20"/>
      <c r="CR549" s="22"/>
      <c r="CS549" s="20"/>
      <c r="CT549" s="22"/>
      <c r="CU549" s="20"/>
      <c r="CV549" s="22"/>
      <c r="CW549" s="20"/>
      <c r="CX549" s="22"/>
      <c r="CY549" s="20"/>
      <c r="CZ549" s="22"/>
      <c r="DA549" s="20"/>
      <c r="DB549" s="22"/>
      <c r="DC549" s="20"/>
      <c r="DD549" s="22"/>
      <c r="DE549" s="20"/>
      <c r="DF549" s="22"/>
      <c r="DG549" s="20"/>
      <c r="DH549" s="22"/>
      <c r="DI549" s="20"/>
      <c r="DJ549" s="22"/>
      <c r="DK549" s="20"/>
      <c r="DL549" s="22"/>
      <c r="DM549" s="20"/>
      <c r="DN549" s="22"/>
      <c r="DO549" s="20"/>
      <c r="DP549" s="22"/>
      <c r="DQ549" s="20"/>
      <c r="DR549" s="22"/>
      <c r="DS549" s="20"/>
      <c r="DT549" s="22"/>
      <c r="DU549" s="20"/>
      <c r="DV549" s="22"/>
      <c r="DW549" s="20"/>
      <c r="DX549" s="22"/>
      <c r="DY549" s="20"/>
      <c r="DZ549" s="22"/>
      <c r="EA549" s="23">
        <f t="shared" si="127"/>
        <v>0</v>
      </c>
      <c r="EB549" s="21">
        <f t="shared" si="123"/>
        <v>0</v>
      </c>
      <c r="EC549" s="193" t="e">
        <f t="shared" si="124"/>
        <v>#REF!</v>
      </c>
      <c r="ED549" s="193">
        <f t="shared" si="125"/>
        <v>0</v>
      </c>
      <c r="EE549" s="194">
        <f t="shared" si="128"/>
        <v>300</v>
      </c>
      <c r="EG549" s="13" t="s">
        <v>1379</v>
      </c>
      <c r="EH549" s="13" t="s">
        <v>1380</v>
      </c>
      <c r="EI549" s="13" t="s">
        <v>392</v>
      </c>
      <c r="EJ549" s="13">
        <v>300</v>
      </c>
      <c r="EK549" s="13">
        <v>25328.16</v>
      </c>
    </row>
    <row r="550" spans="1:141" ht="15" customHeight="1">
      <c r="A550" s="196" t="str">
        <f t="shared" si="135"/>
        <v>22.5.10</v>
      </c>
      <c r="B550" s="253" t="str">
        <f t="shared" si="135"/>
        <v>RACKS EN ACERO  7 FT COLOR NEGRO CON KIT DE VENTILACIÓN Y MULTITOMA 48U 750MM WIDW X 1070MM DEEP ENCLOSURE TIPO APC NET SHELTER SX O MEJOR  INCLUYE BANDEJA DE SOPORTE PARA EQUIPOS,  CON 2 PUERTOS FIBRA ÓPTICA TIPO SC DUPLEX, HERRAJES  Y JACKSPARA PACHT PANEL Y MARQUILLADO</v>
      </c>
      <c r="C550" s="196" t="str">
        <f t="shared" si="135"/>
        <v>UN</v>
      </c>
      <c r="D550" s="196">
        <f t="shared" si="135"/>
        <v>5</v>
      </c>
      <c r="E550" s="196">
        <f t="shared" si="135"/>
        <v>2762326.71</v>
      </c>
      <c r="F550" s="197">
        <f t="shared" si="126"/>
        <v>13811633.550000001</v>
      </c>
      <c r="G550" s="20"/>
      <c r="H550" s="21">
        <f t="shared" si="129"/>
        <v>0</v>
      </c>
      <c r="I550" s="20"/>
      <c r="J550" s="21">
        <f t="shared" si="130"/>
        <v>0</v>
      </c>
      <c r="K550" s="20"/>
      <c r="L550" s="21">
        <f t="shared" si="131"/>
        <v>0</v>
      </c>
      <c r="M550" s="20"/>
      <c r="N550" s="33">
        <f t="shared" si="134"/>
        <v>0</v>
      </c>
      <c r="O550" s="20"/>
      <c r="P550" s="22"/>
      <c r="Q550" s="20"/>
      <c r="R550" s="22"/>
      <c r="S550" s="20"/>
      <c r="T550" s="22"/>
      <c r="U550" s="20"/>
      <c r="V550" s="22"/>
      <c r="W550" s="20"/>
      <c r="X550" s="22"/>
      <c r="Y550" s="20"/>
      <c r="Z550" s="22"/>
      <c r="AA550" s="20"/>
      <c r="AB550" s="22"/>
      <c r="AC550" s="20"/>
      <c r="AD550" s="22"/>
      <c r="AE550" s="20"/>
      <c r="AF550" s="22"/>
      <c r="AG550" s="20"/>
      <c r="AH550" s="22"/>
      <c r="AI550" s="20"/>
      <c r="AJ550" s="22"/>
      <c r="AK550" s="20"/>
      <c r="AL550" s="22"/>
      <c r="AM550" s="20"/>
      <c r="AN550" s="22"/>
      <c r="AO550" s="20"/>
      <c r="AP550" s="22"/>
      <c r="AQ550" s="20"/>
      <c r="AR550" s="22"/>
      <c r="AS550" s="20"/>
      <c r="AT550" s="22"/>
      <c r="AU550" s="20"/>
      <c r="AV550" s="22"/>
      <c r="AW550" s="20"/>
      <c r="AX550" s="22"/>
      <c r="AY550" s="20"/>
      <c r="AZ550" s="22"/>
      <c r="BA550" s="20"/>
      <c r="BB550" s="22"/>
      <c r="BC550" s="20"/>
      <c r="BD550" s="22"/>
      <c r="BE550" s="20"/>
      <c r="BF550" s="22"/>
      <c r="BG550" s="83"/>
      <c r="BH550" s="84"/>
      <c r="BI550" s="20"/>
      <c r="BJ550" s="95"/>
      <c r="BK550" s="20">
        <v>0</v>
      </c>
      <c r="BL550" s="21">
        <f t="shared" si="132"/>
        <v>0</v>
      </c>
      <c r="BM550" s="20"/>
      <c r="BN550" s="95">
        <f t="shared" si="122"/>
        <v>0</v>
      </c>
      <c r="BO550" s="20"/>
      <c r="BP550" s="21">
        <f t="shared" si="133"/>
        <v>0</v>
      </c>
      <c r="BQ550" s="20"/>
      <c r="BR550" s="22"/>
      <c r="BS550" s="20">
        <v>1</v>
      </c>
      <c r="BT550" s="95">
        <f>BS550*E550</f>
        <v>2762326.71</v>
      </c>
      <c r="BU550" s="20"/>
      <c r="BV550" s="22"/>
      <c r="BW550" s="20"/>
      <c r="BX550" s="22"/>
      <c r="BY550" s="20"/>
      <c r="BZ550" s="172"/>
      <c r="CA550" s="20"/>
      <c r="CB550" s="164"/>
      <c r="CC550" s="20"/>
      <c r="CD550" s="178"/>
      <c r="CE550" s="20"/>
      <c r="CF550" s="95"/>
      <c r="CG550" s="20"/>
      <c r="CH550" s="95"/>
      <c r="CI550" s="20"/>
      <c r="CJ550" s="22"/>
      <c r="CK550" s="20"/>
      <c r="CL550" s="22"/>
      <c r="CM550" s="20"/>
      <c r="CN550" s="22"/>
      <c r="CO550" s="20"/>
      <c r="CP550" s="22"/>
      <c r="CQ550" s="20"/>
      <c r="CR550" s="22"/>
      <c r="CS550" s="20"/>
      <c r="CT550" s="22"/>
      <c r="CU550" s="20"/>
      <c r="CV550" s="22"/>
      <c r="CW550" s="20"/>
      <c r="CX550" s="22"/>
      <c r="CY550" s="20"/>
      <c r="CZ550" s="22"/>
      <c r="DA550" s="20"/>
      <c r="DB550" s="22"/>
      <c r="DC550" s="20"/>
      <c r="DD550" s="22"/>
      <c r="DE550" s="20"/>
      <c r="DF550" s="22"/>
      <c r="DG550" s="20"/>
      <c r="DH550" s="22"/>
      <c r="DI550" s="20"/>
      <c r="DJ550" s="22"/>
      <c r="DK550" s="20"/>
      <c r="DL550" s="22"/>
      <c r="DM550" s="20"/>
      <c r="DN550" s="22"/>
      <c r="DO550" s="20"/>
      <c r="DP550" s="22"/>
      <c r="DQ550" s="20"/>
      <c r="DR550" s="22"/>
      <c r="DS550" s="20"/>
      <c r="DT550" s="22"/>
      <c r="DU550" s="20"/>
      <c r="DV550" s="22"/>
      <c r="DW550" s="20"/>
      <c r="DX550" s="22"/>
      <c r="DY550" s="20"/>
      <c r="DZ550" s="22"/>
      <c r="EA550" s="23">
        <f t="shared" si="127"/>
        <v>1</v>
      </c>
      <c r="EB550" s="21">
        <f t="shared" si="123"/>
        <v>2762326.71</v>
      </c>
      <c r="EC550" s="193" t="e">
        <f t="shared" si="124"/>
        <v>#REF!</v>
      </c>
      <c r="ED550" s="193">
        <f t="shared" si="125"/>
        <v>7.7510696778837937E-5</v>
      </c>
      <c r="EE550" s="194">
        <f t="shared" si="128"/>
        <v>4</v>
      </c>
      <c r="EG550" s="13" t="s">
        <v>1381</v>
      </c>
      <c r="EH550" s="13" t="s">
        <v>1382</v>
      </c>
      <c r="EI550" s="13" t="s">
        <v>389</v>
      </c>
      <c r="EJ550" s="13">
        <v>5</v>
      </c>
      <c r="EK550" s="13">
        <v>2762326.71</v>
      </c>
    </row>
    <row r="551" spans="1:141" ht="15" customHeight="1">
      <c r="A551" s="196" t="str">
        <f t="shared" si="135"/>
        <v>22.5.11</v>
      </c>
      <c r="B551" s="253" t="str">
        <f t="shared" si="135"/>
        <v>RACKS EN ACERO  3 FT COLOR NEGRO CON KIT DE VENTILACIÓN Y MULTITOMA 48U 750MM WIDW X 1070MM DEEP ENCLOSURE TIPO APC NET SHELTER SX O MEJOR  INCLUYE BANDEJA DE SOPORTE PARA EQUIPOS,  CON 2 PUERTOS FIBRA ÓPTICA TIPO SC DUPLEX, HERRAJES  Y JACKSPARA PACHT PANEL Y MARQUILLADO</v>
      </c>
      <c r="C551" s="196" t="str">
        <f t="shared" si="135"/>
        <v>UN</v>
      </c>
      <c r="D551" s="196">
        <f t="shared" si="135"/>
        <v>2</v>
      </c>
      <c r="E551" s="196">
        <f t="shared" si="135"/>
        <v>1405590.1199999999</v>
      </c>
      <c r="F551" s="197">
        <f t="shared" si="126"/>
        <v>2811180.2399999998</v>
      </c>
      <c r="G551" s="20"/>
      <c r="H551" s="21">
        <f t="shared" si="129"/>
        <v>0</v>
      </c>
      <c r="I551" s="20"/>
      <c r="J551" s="21">
        <f t="shared" si="130"/>
        <v>0</v>
      </c>
      <c r="K551" s="20"/>
      <c r="L551" s="21">
        <f t="shared" si="131"/>
        <v>0</v>
      </c>
      <c r="M551" s="20"/>
      <c r="N551" s="33">
        <f t="shared" si="134"/>
        <v>0</v>
      </c>
      <c r="O551" s="20"/>
      <c r="P551" s="22"/>
      <c r="Q551" s="20"/>
      <c r="R551" s="22"/>
      <c r="S551" s="20"/>
      <c r="T551" s="22"/>
      <c r="U551" s="20"/>
      <c r="V551" s="22"/>
      <c r="W551" s="20"/>
      <c r="X551" s="22"/>
      <c r="Y551" s="20"/>
      <c r="Z551" s="22"/>
      <c r="AA551" s="20"/>
      <c r="AB551" s="22"/>
      <c r="AC551" s="20"/>
      <c r="AD551" s="22"/>
      <c r="AE551" s="20"/>
      <c r="AF551" s="22"/>
      <c r="AG551" s="20"/>
      <c r="AH551" s="22"/>
      <c r="AI551" s="20"/>
      <c r="AJ551" s="22"/>
      <c r="AK551" s="20"/>
      <c r="AL551" s="22"/>
      <c r="AM551" s="20"/>
      <c r="AN551" s="22"/>
      <c r="AO551" s="20"/>
      <c r="AP551" s="22"/>
      <c r="AQ551" s="20"/>
      <c r="AR551" s="22"/>
      <c r="AS551" s="20"/>
      <c r="AT551" s="22"/>
      <c r="AU551" s="20"/>
      <c r="AV551" s="22"/>
      <c r="AW551" s="20"/>
      <c r="AX551" s="22"/>
      <c r="AY551" s="20"/>
      <c r="AZ551" s="22"/>
      <c r="BA551" s="20"/>
      <c r="BB551" s="22"/>
      <c r="BC551" s="20"/>
      <c r="BD551" s="22"/>
      <c r="BE551" s="20"/>
      <c r="BF551" s="22"/>
      <c r="BG551" s="83"/>
      <c r="BH551" s="84"/>
      <c r="BI551" s="20"/>
      <c r="BJ551" s="95"/>
      <c r="BK551" s="20">
        <v>0</v>
      </c>
      <c r="BL551" s="21">
        <f t="shared" si="132"/>
        <v>0</v>
      </c>
      <c r="BM551" s="20"/>
      <c r="BN551" s="95">
        <f t="shared" si="122"/>
        <v>0</v>
      </c>
      <c r="BO551" s="20"/>
      <c r="BP551" s="21">
        <f t="shared" si="133"/>
        <v>0</v>
      </c>
      <c r="BQ551" s="20"/>
      <c r="BR551" s="22"/>
      <c r="BS551" s="20">
        <v>1</v>
      </c>
      <c r="BT551" s="95">
        <f>BS551*E551</f>
        <v>1405590.1199999999</v>
      </c>
      <c r="BU551" s="20"/>
      <c r="BV551" s="22"/>
      <c r="BW551" s="20"/>
      <c r="BX551" s="22"/>
      <c r="BY551" s="20"/>
      <c r="BZ551" s="172"/>
      <c r="CA551" s="20"/>
      <c r="CB551" s="164"/>
      <c r="CC551" s="20"/>
      <c r="CD551" s="178"/>
      <c r="CE551" s="20"/>
      <c r="CF551" s="95"/>
      <c r="CG551" s="20"/>
      <c r="CH551" s="95"/>
      <c r="CI551" s="20"/>
      <c r="CJ551" s="22"/>
      <c r="CK551" s="20"/>
      <c r="CL551" s="22"/>
      <c r="CM551" s="20"/>
      <c r="CN551" s="22"/>
      <c r="CO551" s="20"/>
      <c r="CP551" s="22"/>
      <c r="CQ551" s="20"/>
      <c r="CR551" s="22"/>
      <c r="CS551" s="20"/>
      <c r="CT551" s="22"/>
      <c r="CU551" s="20"/>
      <c r="CV551" s="22"/>
      <c r="CW551" s="20"/>
      <c r="CX551" s="22"/>
      <c r="CY551" s="20"/>
      <c r="CZ551" s="22"/>
      <c r="DA551" s="20"/>
      <c r="DB551" s="22"/>
      <c r="DC551" s="20"/>
      <c r="DD551" s="22"/>
      <c r="DE551" s="20"/>
      <c r="DF551" s="22"/>
      <c r="DG551" s="20"/>
      <c r="DH551" s="22"/>
      <c r="DI551" s="20"/>
      <c r="DJ551" s="22"/>
      <c r="DK551" s="20"/>
      <c r="DL551" s="22"/>
      <c r="DM551" s="20"/>
      <c r="DN551" s="22"/>
      <c r="DO551" s="20"/>
      <c r="DP551" s="22"/>
      <c r="DQ551" s="20"/>
      <c r="DR551" s="22"/>
      <c r="DS551" s="20"/>
      <c r="DT551" s="22"/>
      <c r="DU551" s="20"/>
      <c r="DV551" s="22"/>
      <c r="DW551" s="20"/>
      <c r="DX551" s="22"/>
      <c r="DY551" s="20"/>
      <c r="DZ551" s="22"/>
      <c r="EA551" s="23">
        <f t="shared" si="127"/>
        <v>1</v>
      </c>
      <c r="EB551" s="21">
        <f t="shared" si="123"/>
        <v>1405590.1199999999</v>
      </c>
      <c r="EC551" s="193" t="e">
        <f t="shared" si="124"/>
        <v>#REF!</v>
      </c>
      <c r="ED551" s="193">
        <f t="shared" si="125"/>
        <v>3.9440761728959431E-5</v>
      </c>
      <c r="EE551" s="194">
        <f t="shared" si="128"/>
        <v>1</v>
      </c>
      <c r="EG551" s="13" t="s">
        <v>1383</v>
      </c>
      <c r="EH551" s="13" t="s">
        <v>1384</v>
      </c>
      <c r="EI551" s="13" t="s">
        <v>389</v>
      </c>
      <c r="EJ551" s="13">
        <v>2</v>
      </c>
      <c r="EK551" s="13">
        <v>1405590.1199999999</v>
      </c>
    </row>
    <row r="552" spans="1:141">
      <c r="A552" s="196" t="str">
        <f t="shared" si="135"/>
        <v>22.5.12</v>
      </c>
      <c r="B552" s="253" t="str">
        <f t="shared" si="135"/>
        <v>SWITCH 6 PUERTOS DE 1 GB  DE FIBRA OPTICA</v>
      </c>
      <c r="C552" s="196" t="str">
        <f t="shared" si="135"/>
        <v>UN</v>
      </c>
      <c r="D552" s="196">
        <f t="shared" si="135"/>
        <v>2</v>
      </c>
      <c r="E552" s="196">
        <f t="shared" si="135"/>
        <v>20729470.41</v>
      </c>
      <c r="F552" s="197">
        <f t="shared" si="126"/>
        <v>41458940.82</v>
      </c>
      <c r="G552" s="20"/>
      <c r="H552" s="21">
        <f t="shared" si="129"/>
        <v>0</v>
      </c>
      <c r="I552" s="20"/>
      <c r="J552" s="21">
        <f t="shared" si="130"/>
        <v>0</v>
      </c>
      <c r="K552" s="20"/>
      <c r="L552" s="21">
        <f t="shared" si="131"/>
        <v>0</v>
      </c>
      <c r="M552" s="20"/>
      <c r="N552" s="33">
        <f t="shared" si="134"/>
        <v>0</v>
      </c>
      <c r="O552" s="20"/>
      <c r="P552" s="22"/>
      <c r="Q552" s="20"/>
      <c r="R552" s="22"/>
      <c r="S552" s="20"/>
      <c r="T552" s="22"/>
      <c r="U552" s="20"/>
      <c r="V552" s="22"/>
      <c r="W552" s="20"/>
      <c r="X552" s="22"/>
      <c r="Y552" s="20"/>
      <c r="Z552" s="22"/>
      <c r="AA552" s="20"/>
      <c r="AB552" s="22"/>
      <c r="AC552" s="20"/>
      <c r="AD552" s="22"/>
      <c r="AE552" s="20"/>
      <c r="AF552" s="22"/>
      <c r="AG552" s="20"/>
      <c r="AH552" s="22"/>
      <c r="AI552" s="20"/>
      <c r="AJ552" s="22"/>
      <c r="AK552" s="20"/>
      <c r="AL552" s="22"/>
      <c r="AM552" s="20"/>
      <c r="AN552" s="22"/>
      <c r="AO552" s="20"/>
      <c r="AP552" s="22"/>
      <c r="AQ552" s="20"/>
      <c r="AR552" s="22"/>
      <c r="AS552" s="20"/>
      <c r="AT552" s="22"/>
      <c r="AU552" s="20"/>
      <c r="AV552" s="22"/>
      <c r="AW552" s="20"/>
      <c r="AX552" s="22"/>
      <c r="AY552" s="20"/>
      <c r="AZ552" s="22"/>
      <c r="BA552" s="20"/>
      <c r="BB552" s="22"/>
      <c r="BC552" s="20"/>
      <c r="BD552" s="22"/>
      <c r="BE552" s="20"/>
      <c r="BF552" s="22"/>
      <c r="BG552" s="83"/>
      <c r="BH552" s="84"/>
      <c r="BI552" s="20"/>
      <c r="BJ552" s="95"/>
      <c r="BK552" s="20">
        <v>0</v>
      </c>
      <c r="BL552" s="21">
        <f t="shared" si="132"/>
        <v>0</v>
      </c>
      <c r="BM552" s="20"/>
      <c r="BN552" s="95">
        <f t="shared" si="122"/>
        <v>0</v>
      </c>
      <c r="BO552" s="20"/>
      <c r="BP552" s="21">
        <f t="shared" si="133"/>
        <v>0</v>
      </c>
      <c r="BQ552" s="20"/>
      <c r="BR552" s="22"/>
      <c r="BS552" s="20"/>
      <c r="BT552" s="95"/>
      <c r="BU552" s="20"/>
      <c r="BV552" s="22"/>
      <c r="BW552" s="20"/>
      <c r="BX552" s="22"/>
      <c r="BY552" s="20"/>
      <c r="BZ552" s="172"/>
      <c r="CA552" s="20"/>
      <c r="CB552" s="164"/>
      <c r="CC552" s="20"/>
      <c r="CD552" s="178"/>
      <c r="CE552" s="20"/>
      <c r="CF552" s="95"/>
      <c r="CG552" s="20"/>
      <c r="CH552" s="95"/>
      <c r="CI552" s="20"/>
      <c r="CJ552" s="22"/>
      <c r="CK552" s="20"/>
      <c r="CL552" s="22"/>
      <c r="CM552" s="20"/>
      <c r="CN552" s="22"/>
      <c r="CO552" s="20"/>
      <c r="CP552" s="22"/>
      <c r="CQ552" s="20"/>
      <c r="CR552" s="22"/>
      <c r="CS552" s="20"/>
      <c r="CT552" s="22"/>
      <c r="CU552" s="20"/>
      <c r="CV552" s="22"/>
      <c r="CW552" s="20"/>
      <c r="CX552" s="22"/>
      <c r="CY552" s="20"/>
      <c r="CZ552" s="22"/>
      <c r="DA552" s="20"/>
      <c r="DB552" s="22"/>
      <c r="DC552" s="20"/>
      <c r="DD552" s="22"/>
      <c r="DE552" s="20"/>
      <c r="DF552" s="22"/>
      <c r="DG552" s="20"/>
      <c r="DH552" s="22"/>
      <c r="DI552" s="20"/>
      <c r="DJ552" s="22"/>
      <c r="DK552" s="20"/>
      <c r="DL552" s="22"/>
      <c r="DM552" s="20"/>
      <c r="DN552" s="22"/>
      <c r="DO552" s="20"/>
      <c r="DP552" s="22"/>
      <c r="DQ552" s="20"/>
      <c r="DR552" s="22"/>
      <c r="DS552" s="20"/>
      <c r="DT552" s="22"/>
      <c r="DU552" s="20"/>
      <c r="DV552" s="22"/>
      <c r="DW552" s="20"/>
      <c r="DX552" s="22"/>
      <c r="DY552" s="20"/>
      <c r="DZ552" s="22"/>
      <c r="EA552" s="23">
        <f t="shared" si="127"/>
        <v>0</v>
      </c>
      <c r="EB552" s="21">
        <f t="shared" si="123"/>
        <v>0</v>
      </c>
      <c r="EC552" s="193" t="e">
        <f t="shared" si="124"/>
        <v>#REF!</v>
      </c>
      <c r="ED552" s="193">
        <f t="shared" si="125"/>
        <v>0</v>
      </c>
      <c r="EE552" s="194">
        <f t="shared" si="128"/>
        <v>2</v>
      </c>
      <c r="EG552" s="13" t="s">
        <v>1385</v>
      </c>
      <c r="EH552" s="13" t="s">
        <v>1386</v>
      </c>
      <c r="EI552" s="13" t="s">
        <v>389</v>
      </c>
      <c r="EJ552" s="13">
        <v>2</v>
      </c>
      <c r="EK552" s="13">
        <v>20729470.41</v>
      </c>
    </row>
    <row r="553" spans="1:141" ht="15" customHeight="1">
      <c r="A553" s="196" t="str">
        <f t="shared" si="135"/>
        <v>22.5.13</v>
      </c>
      <c r="B553" s="253" t="str">
        <f t="shared" si="135"/>
        <v>SWITCH   24 PUERTOS PUERTOS 10/100/1000 + 2 PUERTOS DE FIBRA DE 1 GB  LAYER 3 ADMINISTRABLE</v>
      </c>
      <c r="C553" s="196" t="str">
        <f t="shared" si="135"/>
        <v>UN</v>
      </c>
      <c r="D553" s="196">
        <f t="shared" si="135"/>
        <v>19</v>
      </c>
      <c r="E553" s="196">
        <f t="shared" si="135"/>
        <v>5974634.1600000001</v>
      </c>
      <c r="F553" s="197">
        <f t="shared" si="126"/>
        <v>113518049.04000001</v>
      </c>
      <c r="G553" s="20"/>
      <c r="H553" s="21">
        <f t="shared" si="129"/>
        <v>0</v>
      </c>
      <c r="I553" s="20"/>
      <c r="J553" s="21">
        <f t="shared" si="130"/>
        <v>0</v>
      </c>
      <c r="K553" s="20"/>
      <c r="L553" s="21">
        <f t="shared" si="131"/>
        <v>0</v>
      </c>
      <c r="M553" s="20"/>
      <c r="N553" s="33">
        <f t="shared" si="134"/>
        <v>0</v>
      </c>
      <c r="O553" s="20"/>
      <c r="P553" s="22"/>
      <c r="Q553" s="20"/>
      <c r="R553" s="22"/>
      <c r="S553" s="20"/>
      <c r="T553" s="22"/>
      <c r="U553" s="20"/>
      <c r="V553" s="22"/>
      <c r="W553" s="20"/>
      <c r="X553" s="22"/>
      <c r="Y553" s="20"/>
      <c r="Z553" s="22"/>
      <c r="AA553" s="20"/>
      <c r="AB553" s="22"/>
      <c r="AC553" s="20"/>
      <c r="AD553" s="22"/>
      <c r="AE553" s="20"/>
      <c r="AF553" s="22"/>
      <c r="AG553" s="20"/>
      <c r="AH553" s="22"/>
      <c r="AI553" s="20"/>
      <c r="AJ553" s="22"/>
      <c r="AK553" s="20"/>
      <c r="AL553" s="22"/>
      <c r="AM553" s="20"/>
      <c r="AN553" s="22"/>
      <c r="AO553" s="20"/>
      <c r="AP553" s="22"/>
      <c r="AQ553" s="20"/>
      <c r="AR553" s="22"/>
      <c r="AS553" s="20"/>
      <c r="AT553" s="22"/>
      <c r="AU553" s="20"/>
      <c r="AV553" s="22"/>
      <c r="AW553" s="20"/>
      <c r="AX553" s="22"/>
      <c r="AY553" s="20"/>
      <c r="AZ553" s="22"/>
      <c r="BA553" s="20"/>
      <c r="BB553" s="22"/>
      <c r="BC553" s="20"/>
      <c r="BD553" s="22"/>
      <c r="BE553" s="20"/>
      <c r="BF553" s="22"/>
      <c r="BG553" s="83"/>
      <c r="BH553" s="84"/>
      <c r="BI553" s="20"/>
      <c r="BJ553" s="95"/>
      <c r="BK553" s="20">
        <v>0</v>
      </c>
      <c r="BL553" s="21">
        <f t="shared" si="132"/>
        <v>0</v>
      </c>
      <c r="BM553" s="20"/>
      <c r="BN553" s="95">
        <f t="shared" si="122"/>
        <v>0</v>
      </c>
      <c r="BO553" s="20"/>
      <c r="BP553" s="21">
        <f t="shared" si="133"/>
        <v>0</v>
      </c>
      <c r="BQ553" s="20"/>
      <c r="BR553" s="22"/>
      <c r="BS553" s="20">
        <v>1</v>
      </c>
      <c r="BT553" s="95">
        <f>BS553*E553</f>
        <v>5974634.1600000001</v>
      </c>
      <c r="BU553" s="20"/>
      <c r="BV553" s="22"/>
      <c r="BW553" s="20"/>
      <c r="BX553" s="22"/>
      <c r="BY553" s="20"/>
      <c r="BZ553" s="172"/>
      <c r="CA553" s="20"/>
      <c r="CB553" s="164"/>
      <c r="CC553" s="20"/>
      <c r="CD553" s="178"/>
      <c r="CE553" s="20"/>
      <c r="CF553" s="95"/>
      <c r="CG553" s="20"/>
      <c r="CH553" s="95"/>
      <c r="CI553" s="20"/>
      <c r="CJ553" s="22"/>
      <c r="CK553" s="20"/>
      <c r="CL553" s="22"/>
      <c r="CM553" s="20"/>
      <c r="CN553" s="22"/>
      <c r="CO553" s="20"/>
      <c r="CP553" s="22"/>
      <c r="CQ553" s="20"/>
      <c r="CR553" s="22"/>
      <c r="CS553" s="20"/>
      <c r="CT553" s="22"/>
      <c r="CU553" s="20"/>
      <c r="CV553" s="22"/>
      <c r="CW553" s="20"/>
      <c r="CX553" s="22"/>
      <c r="CY553" s="20"/>
      <c r="CZ553" s="22"/>
      <c r="DA553" s="20"/>
      <c r="DB553" s="22"/>
      <c r="DC553" s="20"/>
      <c r="DD553" s="22"/>
      <c r="DE553" s="20"/>
      <c r="DF553" s="22"/>
      <c r="DG553" s="20"/>
      <c r="DH553" s="22"/>
      <c r="DI553" s="20"/>
      <c r="DJ553" s="22"/>
      <c r="DK553" s="20"/>
      <c r="DL553" s="22"/>
      <c r="DM553" s="20"/>
      <c r="DN553" s="22"/>
      <c r="DO553" s="20"/>
      <c r="DP553" s="22"/>
      <c r="DQ553" s="20"/>
      <c r="DR553" s="22"/>
      <c r="DS553" s="20"/>
      <c r="DT553" s="22"/>
      <c r="DU553" s="20"/>
      <c r="DV553" s="22"/>
      <c r="DW553" s="20"/>
      <c r="DX553" s="22"/>
      <c r="DY553" s="20"/>
      <c r="DZ553" s="22"/>
      <c r="EA553" s="23">
        <f t="shared" si="127"/>
        <v>1</v>
      </c>
      <c r="EB553" s="21">
        <f t="shared" si="123"/>
        <v>5974634.1600000001</v>
      </c>
      <c r="EC553" s="193" t="e">
        <f t="shared" si="124"/>
        <v>#REF!</v>
      </c>
      <c r="ED553" s="193">
        <f t="shared" si="125"/>
        <v>1.6764782205659051E-4</v>
      </c>
      <c r="EE553" s="194">
        <f t="shared" si="128"/>
        <v>18</v>
      </c>
      <c r="EG553" s="13" t="s">
        <v>1387</v>
      </c>
      <c r="EH553" s="13" t="s">
        <v>1388</v>
      </c>
      <c r="EI553" s="13" t="s">
        <v>389</v>
      </c>
      <c r="EJ553" s="13">
        <v>19</v>
      </c>
      <c r="EK553" s="13">
        <v>5974634.1600000001</v>
      </c>
    </row>
    <row r="554" spans="1:141" ht="15" customHeight="1">
      <c r="A554" s="196" t="str">
        <f t="shared" si="135"/>
        <v>22.5.14</v>
      </c>
      <c r="B554" s="253" t="str">
        <f t="shared" si="135"/>
        <v>Acces point  con nivel de seguridad WPA_PSK, 802.1X,EAP, TKIP con certificación ensures interoperabillity con dos frecuencias de emisión de datos,   INCLUYE TOMA DE DATOS</v>
      </c>
      <c r="C554" s="196" t="str">
        <f t="shared" si="135"/>
        <v>UN</v>
      </c>
      <c r="D554" s="196">
        <f t="shared" si="135"/>
        <v>16</v>
      </c>
      <c r="E554" s="196">
        <f t="shared" si="135"/>
        <v>4550548.8600000003</v>
      </c>
      <c r="F554" s="197">
        <f t="shared" si="126"/>
        <v>72808781.760000005</v>
      </c>
      <c r="G554" s="20"/>
      <c r="H554" s="21">
        <f t="shared" si="129"/>
        <v>0</v>
      </c>
      <c r="I554" s="20"/>
      <c r="J554" s="21">
        <f t="shared" si="130"/>
        <v>0</v>
      </c>
      <c r="K554" s="20"/>
      <c r="L554" s="21">
        <f t="shared" si="131"/>
        <v>0</v>
      </c>
      <c r="M554" s="20"/>
      <c r="N554" s="33">
        <f t="shared" si="134"/>
        <v>0</v>
      </c>
      <c r="O554" s="20"/>
      <c r="P554" s="22"/>
      <c r="Q554" s="20"/>
      <c r="R554" s="22"/>
      <c r="S554" s="20"/>
      <c r="T554" s="22"/>
      <c r="U554" s="20"/>
      <c r="V554" s="22"/>
      <c r="W554" s="20"/>
      <c r="X554" s="22"/>
      <c r="Y554" s="20"/>
      <c r="Z554" s="22"/>
      <c r="AA554" s="20"/>
      <c r="AB554" s="22"/>
      <c r="AC554" s="20"/>
      <c r="AD554" s="22"/>
      <c r="AE554" s="20"/>
      <c r="AF554" s="22"/>
      <c r="AG554" s="20"/>
      <c r="AH554" s="22"/>
      <c r="AI554" s="20"/>
      <c r="AJ554" s="22"/>
      <c r="AK554" s="20"/>
      <c r="AL554" s="22"/>
      <c r="AM554" s="20"/>
      <c r="AN554" s="22"/>
      <c r="AO554" s="20"/>
      <c r="AP554" s="22"/>
      <c r="AQ554" s="20"/>
      <c r="AR554" s="22"/>
      <c r="AS554" s="20"/>
      <c r="AT554" s="22"/>
      <c r="AU554" s="20"/>
      <c r="AV554" s="22"/>
      <c r="AW554" s="20"/>
      <c r="AX554" s="22"/>
      <c r="AY554" s="20"/>
      <c r="AZ554" s="22"/>
      <c r="BA554" s="20"/>
      <c r="BB554" s="22"/>
      <c r="BC554" s="20"/>
      <c r="BD554" s="22"/>
      <c r="BE554" s="20"/>
      <c r="BF554" s="22"/>
      <c r="BG554" s="83"/>
      <c r="BH554" s="84"/>
      <c r="BI554" s="20"/>
      <c r="BJ554" s="95"/>
      <c r="BK554" s="20">
        <v>0</v>
      </c>
      <c r="BL554" s="21">
        <f t="shared" si="132"/>
        <v>0</v>
      </c>
      <c r="BM554" s="20"/>
      <c r="BN554" s="95">
        <f t="shared" si="122"/>
        <v>0</v>
      </c>
      <c r="BO554" s="20"/>
      <c r="BP554" s="21">
        <f t="shared" si="133"/>
        <v>0</v>
      </c>
      <c r="BQ554" s="20"/>
      <c r="BR554" s="22"/>
      <c r="BS554" s="20"/>
      <c r="BT554" s="22"/>
      <c r="BU554" s="20"/>
      <c r="BV554" s="22"/>
      <c r="BW554" s="20"/>
      <c r="BX554" s="22"/>
      <c r="BY554" s="20"/>
      <c r="BZ554" s="172"/>
      <c r="CA554" s="20"/>
      <c r="CB554" s="164"/>
      <c r="CC554" s="20"/>
      <c r="CD554" s="178"/>
      <c r="CE554" s="20"/>
      <c r="CF554" s="95"/>
      <c r="CG554" s="20"/>
      <c r="CH554" s="95"/>
      <c r="CI554" s="20"/>
      <c r="CJ554" s="22"/>
      <c r="CK554" s="20"/>
      <c r="CL554" s="22"/>
      <c r="CM554" s="20"/>
      <c r="CN554" s="22"/>
      <c r="CO554" s="20"/>
      <c r="CP554" s="22"/>
      <c r="CQ554" s="20"/>
      <c r="CR554" s="22"/>
      <c r="CS554" s="20"/>
      <c r="CT554" s="22"/>
      <c r="CU554" s="20"/>
      <c r="CV554" s="22"/>
      <c r="CW554" s="20"/>
      <c r="CX554" s="22"/>
      <c r="CY554" s="20"/>
      <c r="CZ554" s="22"/>
      <c r="DA554" s="20"/>
      <c r="DB554" s="22"/>
      <c r="DC554" s="20"/>
      <c r="DD554" s="22"/>
      <c r="DE554" s="20"/>
      <c r="DF554" s="22"/>
      <c r="DG554" s="20"/>
      <c r="DH554" s="22"/>
      <c r="DI554" s="20"/>
      <c r="DJ554" s="22"/>
      <c r="DK554" s="20"/>
      <c r="DL554" s="22"/>
      <c r="DM554" s="20"/>
      <c r="DN554" s="22"/>
      <c r="DO554" s="20"/>
      <c r="DP554" s="22"/>
      <c r="DQ554" s="20"/>
      <c r="DR554" s="22"/>
      <c r="DS554" s="20"/>
      <c r="DT554" s="22"/>
      <c r="DU554" s="20"/>
      <c r="DV554" s="22"/>
      <c r="DW554" s="20"/>
      <c r="DX554" s="22"/>
      <c r="DY554" s="20"/>
      <c r="DZ554" s="22"/>
      <c r="EA554" s="23">
        <f t="shared" si="127"/>
        <v>0</v>
      </c>
      <c r="EB554" s="21">
        <f t="shared" si="123"/>
        <v>0</v>
      </c>
      <c r="EC554" s="193" t="e">
        <f t="shared" si="124"/>
        <v>#REF!</v>
      </c>
      <c r="ED554" s="193">
        <f t="shared" si="125"/>
        <v>0</v>
      </c>
      <c r="EE554" s="194">
        <f t="shared" si="128"/>
        <v>16</v>
      </c>
      <c r="EG554" s="13" t="s">
        <v>1389</v>
      </c>
      <c r="EH554" s="13" t="s">
        <v>1390</v>
      </c>
      <c r="EI554" s="13" t="s">
        <v>389</v>
      </c>
      <c r="EJ554" s="13">
        <v>16</v>
      </c>
      <c r="EK554" s="13">
        <v>4550548.8600000003</v>
      </c>
    </row>
    <row r="555" spans="1:141" ht="15" customHeight="1">
      <c r="A555" s="196" t="str">
        <f t="shared" si="135"/>
        <v>22.5.15</v>
      </c>
      <c r="B555" s="253" t="str">
        <f t="shared" si="135"/>
        <v>CAJA VEHICULAR CS 280</v>
      </c>
      <c r="C555" s="196" t="str">
        <f t="shared" si="135"/>
        <v>UN</v>
      </c>
      <c r="D555" s="196">
        <f t="shared" si="135"/>
        <v>2</v>
      </c>
      <c r="E555" s="196">
        <f t="shared" si="135"/>
        <v>2536790.85</v>
      </c>
      <c r="F555" s="197">
        <f t="shared" si="126"/>
        <v>5073581.7</v>
      </c>
      <c r="G555" s="20"/>
      <c r="H555" s="21">
        <f t="shared" si="129"/>
        <v>0</v>
      </c>
      <c r="I555" s="20"/>
      <c r="J555" s="21">
        <f t="shared" si="130"/>
        <v>0</v>
      </c>
      <c r="K555" s="20"/>
      <c r="L555" s="21">
        <f t="shared" si="131"/>
        <v>0</v>
      </c>
      <c r="M555" s="20"/>
      <c r="N555" s="33">
        <f t="shared" si="134"/>
        <v>0</v>
      </c>
      <c r="O555" s="20"/>
      <c r="P555" s="22"/>
      <c r="Q555" s="20"/>
      <c r="R555" s="22"/>
      <c r="S555" s="20"/>
      <c r="T555" s="22"/>
      <c r="U555" s="20"/>
      <c r="V555" s="22"/>
      <c r="W555" s="20"/>
      <c r="X555" s="22"/>
      <c r="Y555" s="20"/>
      <c r="Z555" s="22"/>
      <c r="AA555" s="20"/>
      <c r="AB555" s="22"/>
      <c r="AC555" s="20"/>
      <c r="AD555" s="22"/>
      <c r="AE555" s="20"/>
      <c r="AF555" s="22"/>
      <c r="AG555" s="20"/>
      <c r="AH555" s="22"/>
      <c r="AI555" s="20"/>
      <c r="AJ555" s="22"/>
      <c r="AK555" s="20"/>
      <c r="AL555" s="22"/>
      <c r="AM555" s="20"/>
      <c r="AN555" s="22"/>
      <c r="AO555" s="20"/>
      <c r="AP555" s="22"/>
      <c r="AQ555" s="20"/>
      <c r="AR555" s="22"/>
      <c r="AS555" s="20"/>
      <c r="AT555" s="22"/>
      <c r="AU555" s="20"/>
      <c r="AV555" s="22"/>
      <c r="AW555" s="20"/>
      <c r="AX555" s="22"/>
      <c r="AY555" s="20"/>
      <c r="AZ555" s="22"/>
      <c r="BA555" s="20"/>
      <c r="BB555" s="22"/>
      <c r="BC555" s="20"/>
      <c r="BD555" s="22"/>
      <c r="BE555" s="20"/>
      <c r="BF555" s="22"/>
      <c r="BG555" s="83"/>
      <c r="BH555" s="84"/>
      <c r="BI555" s="20"/>
      <c r="BJ555" s="95"/>
      <c r="BK555" s="20">
        <v>0</v>
      </c>
      <c r="BL555" s="21">
        <f t="shared" si="132"/>
        <v>0</v>
      </c>
      <c r="BM555" s="20"/>
      <c r="BN555" s="95">
        <f t="shared" si="122"/>
        <v>0</v>
      </c>
      <c r="BO555" s="20"/>
      <c r="BP555" s="21">
        <f t="shared" si="133"/>
        <v>0</v>
      </c>
      <c r="BQ555" s="20"/>
      <c r="BR555" s="22"/>
      <c r="BS555" s="20"/>
      <c r="BT555" s="22"/>
      <c r="BU555" s="20"/>
      <c r="BV555" s="22"/>
      <c r="BW555" s="20"/>
      <c r="BX555" s="22"/>
      <c r="BY555" s="20"/>
      <c r="BZ555" s="172"/>
      <c r="CA555" s="20"/>
      <c r="CB555" s="164"/>
      <c r="CC555" s="20"/>
      <c r="CD555" s="178"/>
      <c r="CE555" s="20"/>
      <c r="CF555" s="95"/>
      <c r="CG555" s="20"/>
      <c r="CH555" s="95"/>
      <c r="CI555" s="20"/>
      <c r="CJ555" s="22"/>
      <c r="CK555" s="20"/>
      <c r="CL555" s="22"/>
      <c r="CM555" s="20"/>
      <c r="CN555" s="22"/>
      <c r="CO555" s="20"/>
      <c r="CP555" s="22"/>
      <c r="CQ555" s="20"/>
      <c r="CR555" s="22"/>
      <c r="CS555" s="20"/>
      <c r="CT555" s="22"/>
      <c r="CU555" s="20"/>
      <c r="CV555" s="22"/>
      <c r="CW555" s="20"/>
      <c r="CX555" s="22"/>
      <c r="CY555" s="20"/>
      <c r="CZ555" s="22"/>
      <c r="DA555" s="20"/>
      <c r="DB555" s="22"/>
      <c r="DC555" s="20"/>
      <c r="DD555" s="22"/>
      <c r="DE555" s="20"/>
      <c r="DF555" s="22"/>
      <c r="DG555" s="20"/>
      <c r="DH555" s="22"/>
      <c r="DI555" s="20"/>
      <c r="DJ555" s="22"/>
      <c r="DK555" s="20"/>
      <c r="DL555" s="22"/>
      <c r="DM555" s="20"/>
      <c r="DN555" s="22"/>
      <c r="DO555" s="20"/>
      <c r="DP555" s="22"/>
      <c r="DQ555" s="20"/>
      <c r="DR555" s="22"/>
      <c r="DS555" s="20"/>
      <c r="DT555" s="22"/>
      <c r="DU555" s="20"/>
      <c r="DV555" s="22"/>
      <c r="DW555" s="20"/>
      <c r="DX555" s="22"/>
      <c r="DY555" s="20"/>
      <c r="DZ555" s="22"/>
      <c r="EA555" s="23">
        <f t="shared" si="127"/>
        <v>0</v>
      </c>
      <c r="EB555" s="21">
        <f t="shared" si="123"/>
        <v>0</v>
      </c>
      <c r="EC555" s="193" t="e">
        <f t="shared" si="124"/>
        <v>#REF!</v>
      </c>
      <c r="ED555" s="193">
        <f t="shared" si="125"/>
        <v>0</v>
      </c>
      <c r="EE555" s="194">
        <f t="shared" si="128"/>
        <v>2</v>
      </c>
      <c r="EG555" s="13" t="s">
        <v>1391</v>
      </c>
      <c r="EH555" s="13" t="s">
        <v>1392</v>
      </c>
      <c r="EI555" s="13" t="s">
        <v>389</v>
      </c>
      <c r="EJ555" s="13">
        <v>2</v>
      </c>
      <c r="EK555" s="13">
        <v>2536790.85</v>
      </c>
    </row>
    <row r="556" spans="1:141" ht="15" customHeight="1">
      <c r="A556" s="196" t="str">
        <f t="shared" si="135"/>
        <v>22.5.16</v>
      </c>
      <c r="B556" s="253" t="str">
        <f t="shared" si="135"/>
        <v>CAJA DE PASO 60X60 cm TIPO INTERPERIE. INCLUYE TUBERÍA Y CANALIZACIÓN</v>
      </c>
      <c r="C556" s="196" t="str">
        <f t="shared" si="135"/>
        <v>UN</v>
      </c>
      <c r="D556" s="196">
        <f t="shared" si="135"/>
        <v>10</v>
      </c>
      <c r="E556" s="196">
        <f t="shared" si="135"/>
        <v>13352247.810000001</v>
      </c>
      <c r="F556" s="197">
        <f t="shared" si="126"/>
        <v>133522478.10000001</v>
      </c>
      <c r="G556" s="20"/>
      <c r="H556" s="21">
        <f t="shared" si="129"/>
        <v>0</v>
      </c>
      <c r="I556" s="20"/>
      <c r="J556" s="21">
        <f t="shared" si="130"/>
        <v>0</v>
      </c>
      <c r="K556" s="20"/>
      <c r="L556" s="21">
        <f t="shared" si="131"/>
        <v>0</v>
      </c>
      <c r="M556" s="20"/>
      <c r="N556" s="33">
        <f t="shared" si="134"/>
        <v>0</v>
      </c>
      <c r="O556" s="20"/>
      <c r="P556" s="22"/>
      <c r="Q556" s="20"/>
      <c r="R556" s="22"/>
      <c r="S556" s="20"/>
      <c r="T556" s="22"/>
      <c r="U556" s="20"/>
      <c r="V556" s="22"/>
      <c r="W556" s="20"/>
      <c r="X556" s="22"/>
      <c r="Y556" s="20"/>
      <c r="Z556" s="22"/>
      <c r="AA556" s="20"/>
      <c r="AB556" s="22"/>
      <c r="AC556" s="20"/>
      <c r="AD556" s="22"/>
      <c r="AE556" s="20"/>
      <c r="AF556" s="22"/>
      <c r="AG556" s="20"/>
      <c r="AH556" s="22"/>
      <c r="AI556" s="20"/>
      <c r="AJ556" s="22"/>
      <c r="AK556" s="20"/>
      <c r="AL556" s="22"/>
      <c r="AM556" s="20"/>
      <c r="AN556" s="22"/>
      <c r="AO556" s="20"/>
      <c r="AP556" s="22"/>
      <c r="AQ556" s="20"/>
      <c r="AR556" s="22"/>
      <c r="AS556" s="20"/>
      <c r="AT556" s="22"/>
      <c r="AU556" s="20"/>
      <c r="AV556" s="22"/>
      <c r="AW556" s="20"/>
      <c r="AX556" s="22"/>
      <c r="AY556" s="20"/>
      <c r="AZ556" s="22"/>
      <c r="BA556" s="20"/>
      <c r="BB556" s="22"/>
      <c r="BC556" s="20"/>
      <c r="BD556" s="22"/>
      <c r="BE556" s="20"/>
      <c r="BF556" s="22"/>
      <c r="BG556" s="83"/>
      <c r="BH556" s="84"/>
      <c r="BI556" s="20"/>
      <c r="BJ556" s="95"/>
      <c r="BK556" s="20">
        <v>0</v>
      </c>
      <c r="BL556" s="21">
        <f t="shared" si="132"/>
        <v>0</v>
      </c>
      <c r="BM556" s="20"/>
      <c r="BN556" s="95">
        <f t="shared" si="122"/>
        <v>0</v>
      </c>
      <c r="BO556" s="20"/>
      <c r="BP556" s="21">
        <f t="shared" si="133"/>
        <v>0</v>
      </c>
      <c r="BQ556" s="20"/>
      <c r="BR556" s="22"/>
      <c r="BS556" s="20"/>
      <c r="BT556" s="22"/>
      <c r="BU556" s="20"/>
      <c r="BV556" s="22"/>
      <c r="BW556" s="20"/>
      <c r="BX556" s="22"/>
      <c r="BY556" s="20"/>
      <c r="BZ556" s="172"/>
      <c r="CA556" s="20"/>
      <c r="CB556" s="164"/>
      <c r="CC556" s="20"/>
      <c r="CD556" s="178"/>
      <c r="CE556" s="20"/>
      <c r="CF556" s="95"/>
      <c r="CG556" s="20"/>
      <c r="CH556" s="95"/>
      <c r="CI556" s="20"/>
      <c r="CJ556" s="22"/>
      <c r="CK556" s="20"/>
      <c r="CL556" s="22"/>
      <c r="CM556" s="20"/>
      <c r="CN556" s="22"/>
      <c r="CO556" s="20"/>
      <c r="CP556" s="22"/>
      <c r="CQ556" s="20"/>
      <c r="CR556" s="22"/>
      <c r="CS556" s="20"/>
      <c r="CT556" s="22"/>
      <c r="CU556" s="20"/>
      <c r="CV556" s="22"/>
      <c r="CW556" s="20"/>
      <c r="CX556" s="22"/>
      <c r="CY556" s="20"/>
      <c r="CZ556" s="22"/>
      <c r="DA556" s="20"/>
      <c r="DB556" s="22"/>
      <c r="DC556" s="20"/>
      <c r="DD556" s="22"/>
      <c r="DE556" s="20"/>
      <c r="DF556" s="22"/>
      <c r="DG556" s="20"/>
      <c r="DH556" s="22"/>
      <c r="DI556" s="20"/>
      <c r="DJ556" s="22"/>
      <c r="DK556" s="20"/>
      <c r="DL556" s="22"/>
      <c r="DM556" s="20"/>
      <c r="DN556" s="22"/>
      <c r="DO556" s="20"/>
      <c r="DP556" s="22"/>
      <c r="DQ556" s="20"/>
      <c r="DR556" s="22"/>
      <c r="DS556" s="20"/>
      <c r="DT556" s="22"/>
      <c r="DU556" s="20"/>
      <c r="DV556" s="22"/>
      <c r="DW556" s="20"/>
      <c r="DX556" s="22"/>
      <c r="DY556" s="20"/>
      <c r="DZ556" s="22"/>
      <c r="EA556" s="23">
        <f t="shared" si="127"/>
        <v>0</v>
      </c>
      <c r="EB556" s="21">
        <f t="shared" si="123"/>
        <v>0</v>
      </c>
      <c r="EC556" s="193" t="e">
        <f t="shared" si="124"/>
        <v>#REF!</v>
      </c>
      <c r="ED556" s="193">
        <f t="shared" si="125"/>
        <v>0</v>
      </c>
      <c r="EE556" s="194">
        <f t="shared" si="128"/>
        <v>10</v>
      </c>
      <c r="EG556" s="13" t="s">
        <v>1393</v>
      </c>
      <c r="EH556" s="13" t="s">
        <v>1394</v>
      </c>
      <c r="EI556" s="13" t="s">
        <v>389</v>
      </c>
      <c r="EJ556" s="13">
        <v>10</v>
      </c>
      <c r="EK556" s="13">
        <v>13352247.810000001</v>
      </c>
    </row>
    <row r="557" spans="1:141" ht="15" customHeight="1">
      <c r="A557" s="196" t="str">
        <f t="shared" si="135"/>
        <v>22.5.17</v>
      </c>
      <c r="B557" s="253" t="str">
        <f t="shared" si="135"/>
        <v>BANDEJA FIBRA ÓPTICA X 6 HILOS- INCLUYE  ELEMENTOS DE FIJACIÓN</v>
      </c>
      <c r="C557" s="196" t="str">
        <f t="shared" si="135"/>
        <v>UN</v>
      </c>
      <c r="D557" s="196">
        <f t="shared" si="135"/>
        <v>13</v>
      </c>
      <c r="E557" s="196">
        <f t="shared" si="135"/>
        <v>1933500.69</v>
      </c>
      <c r="F557" s="197">
        <f t="shared" si="126"/>
        <v>25135508.969999999</v>
      </c>
      <c r="G557" s="20"/>
      <c r="H557" s="21">
        <f t="shared" si="129"/>
        <v>0</v>
      </c>
      <c r="I557" s="20"/>
      <c r="J557" s="21">
        <f t="shared" si="130"/>
        <v>0</v>
      </c>
      <c r="K557" s="20"/>
      <c r="L557" s="21">
        <f t="shared" si="131"/>
        <v>0</v>
      </c>
      <c r="M557" s="20"/>
      <c r="N557" s="33">
        <f t="shared" si="134"/>
        <v>0</v>
      </c>
      <c r="O557" s="20"/>
      <c r="P557" s="22"/>
      <c r="Q557" s="20"/>
      <c r="R557" s="22"/>
      <c r="S557" s="20"/>
      <c r="T557" s="22"/>
      <c r="U557" s="20"/>
      <c r="V557" s="22"/>
      <c r="W557" s="20"/>
      <c r="X557" s="22"/>
      <c r="Y557" s="20"/>
      <c r="Z557" s="22"/>
      <c r="AA557" s="20"/>
      <c r="AB557" s="22"/>
      <c r="AC557" s="20"/>
      <c r="AD557" s="22"/>
      <c r="AE557" s="20"/>
      <c r="AF557" s="22"/>
      <c r="AG557" s="20"/>
      <c r="AH557" s="22"/>
      <c r="AI557" s="20"/>
      <c r="AJ557" s="22"/>
      <c r="AK557" s="20"/>
      <c r="AL557" s="22"/>
      <c r="AM557" s="20"/>
      <c r="AN557" s="22"/>
      <c r="AO557" s="20"/>
      <c r="AP557" s="22"/>
      <c r="AQ557" s="20"/>
      <c r="AR557" s="22"/>
      <c r="AS557" s="20"/>
      <c r="AT557" s="22"/>
      <c r="AU557" s="20"/>
      <c r="AV557" s="22"/>
      <c r="AW557" s="20"/>
      <c r="AX557" s="22"/>
      <c r="AY557" s="20"/>
      <c r="AZ557" s="22"/>
      <c r="BA557" s="20"/>
      <c r="BB557" s="22"/>
      <c r="BC557" s="20"/>
      <c r="BD557" s="22"/>
      <c r="BE557" s="20"/>
      <c r="BF557" s="22"/>
      <c r="BG557" s="83"/>
      <c r="BH557" s="84"/>
      <c r="BI557" s="20"/>
      <c r="BJ557" s="95"/>
      <c r="BK557" s="20">
        <v>0</v>
      </c>
      <c r="BL557" s="21">
        <f t="shared" si="132"/>
        <v>0</v>
      </c>
      <c r="BM557" s="20"/>
      <c r="BN557" s="95">
        <f t="shared" si="122"/>
        <v>0</v>
      </c>
      <c r="BO557" s="20"/>
      <c r="BP557" s="21">
        <f t="shared" si="133"/>
        <v>0</v>
      </c>
      <c r="BQ557" s="20"/>
      <c r="BR557" s="22"/>
      <c r="BS557" s="20">
        <v>4</v>
      </c>
      <c r="BT557" s="95">
        <f>BS557*E557</f>
        <v>7734002.7599999998</v>
      </c>
      <c r="BU557" s="20"/>
      <c r="BV557" s="22"/>
      <c r="BW557" s="20"/>
      <c r="BX557" s="22"/>
      <c r="BY557" s="20"/>
      <c r="BZ557" s="172"/>
      <c r="CA557" s="20"/>
      <c r="CB557" s="164"/>
      <c r="CC557" s="20"/>
      <c r="CD557" s="178"/>
      <c r="CE557" s="20"/>
      <c r="CF557" s="95"/>
      <c r="CG557" s="20"/>
      <c r="CH557" s="95"/>
      <c r="CI557" s="20"/>
      <c r="CJ557" s="22"/>
      <c r="CK557" s="20"/>
      <c r="CL557" s="22"/>
      <c r="CM557" s="20"/>
      <c r="CN557" s="22"/>
      <c r="CO557" s="20"/>
      <c r="CP557" s="22"/>
      <c r="CQ557" s="20"/>
      <c r="CR557" s="22"/>
      <c r="CS557" s="20"/>
      <c r="CT557" s="22"/>
      <c r="CU557" s="20"/>
      <c r="CV557" s="22"/>
      <c r="CW557" s="20"/>
      <c r="CX557" s="22"/>
      <c r="CY557" s="20"/>
      <c r="CZ557" s="22"/>
      <c r="DA557" s="20"/>
      <c r="DB557" s="22"/>
      <c r="DC557" s="20"/>
      <c r="DD557" s="22"/>
      <c r="DE557" s="20"/>
      <c r="DF557" s="22"/>
      <c r="DG557" s="20"/>
      <c r="DH557" s="22"/>
      <c r="DI557" s="20"/>
      <c r="DJ557" s="22"/>
      <c r="DK557" s="20"/>
      <c r="DL557" s="22"/>
      <c r="DM557" s="20"/>
      <c r="DN557" s="22"/>
      <c r="DO557" s="20"/>
      <c r="DP557" s="22"/>
      <c r="DQ557" s="20"/>
      <c r="DR557" s="22"/>
      <c r="DS557" s="20"/>
      <c r="DT557" s="22"/>
      <c r="DU557" s="20"/>
      <c r="DV557" s="22"/>
      <c r="DW557" s="20"/>
      <c r="DX557" s="22"/>
      <c r="DY557" s="20"/>
      <c r="DZ557" s="22"/>
      <c r="EA557" s="23">
        <f t="shared" si="127"/>
        <v>4</v>
      </c>
      <c r="EB557" s="21">
        <f t="shared" si="123"/>
        <v>7734002.7599999998</v>
      </c>
      <c r="EC557" s="193" t="e">
        <f t="shared" si="124"/>
        <v>#REF!</v>
      </c>
      <c r="ED557" s="193">
        <f t="shared" si="125"/>
        <v>2.1701558351041529E-4</v>
      </c>
      <c r="EE557" s="194">
        <f t="shared" si="128"/>
        <v>9</v>
      </c>
      <c r="EG557" s="13" t="s">
        <v>1395</v>
      </c>
      <c r="EH557" s="13" t="s">
        <v>1396</v>
      </c>
      <c r="EI557" s="13" t="s">
        <v>389</v>
      </c>
      <c r="EJ557" s="13">
        <v>13</v>
      </c>
      <c r="EK557" s="13">
        <v>1933500.69</v>
      </c>
    </row>
    <row r="558" spans="1:141">
      <c r="A558" s="196" t="str">
        <f t="shared" si="135"/>
        <v>22.5.18</v>
      </c>
      <c r="B558" s="253" t="str">
        <f t="shared" si="135"/>
        <v>PATCH PANEL X 48 CAT 6A - INCLUYE ELEMENTOS DE FIJACIÓN</v>
      </c>
      <c r="C558" s="196" t="str">
        <f t="shared" si="135"/>
        <v>UN</v>
      </c>
      <c r="D558" s="196">
        <f t="shared" si="135"/>
        <v>20</v>
      </c>
      <c r="E558" s="196">
        <f t="shared" si="135"/>
        <v>1804636.35</v>
      </c>
      <c r="F558" s="197">
        <f t="shared" si="126"/>
        <v>36092727</v>
      </c>
      <c r="G558" s="20"/>
      <c r="H558" s="21">
        <f t="shared" si="129"/>
        <v>0</v>
      </c>
      <c r="I558" s="20"/>
      <c r="J558" s="21">
        <f t="shared" si="130"/>
        <v>0</v>
      </c>
      <c r="K558" s="20"/>
      <c r="L558" s="21">
        <f t="shared" si="131"/>
        <v>0</v>
      </c>
      <c r="M558" s="20"/>
      <c r="N558" s="33">
        <f t="shared" si="134"/>
        <v>0</v>
      </c>
      <c r="O558" s="20"/>
      <c r="P558" s="22"/>
      <c r="Q558" s="20"/>
      <c r="R558" s="22"/>
      <c r="S558" s="20"/>
      <c r="T558" s="22"/>
      <c r="U558" s="20"/>
      <c r="V558" s="22"/>
      <c r="W558" s="20"/>
      <c r="X558" s="22"/>
      <c r="Y558" s="20"/>
      <c r="Z558" s="22"/>
      <c r="AA558" s="20"/>
      <c r="AB558" s="22"/>
      <c r="AC558" s="20"/>
      <c r="AD558" s="22"/>
      <c r="AE558" s="20"/>
      <c r="AF558" s="22"/>
      <c r="AG558" s="20"/>
      <c r="AH558" s="22"/>
      <c r="AI558" s="20"/>
      <c r="AJ558" s="22"/>
      <c r="AK558" s="20"/>
      <c r="AL558" s="22"/>
      <c r="AM558" s="20"/>
      <c r="AN558" s="22"/>
      <c r="AO558" s="20"/>
      <c r="AP558" s="22"/>
      <c r="AQ558" s="20"/>
      <c r="AR558" s="22"/>
      <c r="AS558" s="20"/>
      <c r="AT558" s="22"/>
      <c r="AU558" s="20"/>
      <c r="AV558" s="22"/>
      <c r="AW558" s="20"/>
      <c r="AX558" s="22"/>
      <c r="AY558" s="20"/>
      <c r="AZ558" s="22"/>
      <c r="BA558" s="20"/>
      <c r="BB558" s="22"/>
      <c r="BC558" s="20"/>
      <c r="BD558" s="22"/>
      <c r="BE558" s="20"/>
      <c r="BF558" s="22"/>
      <c r="BG558" s="83"/>
      <c r="BH558" s="84"/>
      <c r="BI558" s="20"/>
      <c r="BJ558" s="95"/>
      <c r="BK558" s="20">
        <v>0</v>
      </c>
      <c r="BL558" s="21">
        <f t="shared" si="132"/>
        <v>0</v>
      </c>
      <c r="BM558" s="20"/>
      <c r="BN558" s="95">
        <f t="shared" si="122"/>
        <v>0</v>
      </c>
      <c r="BO558" s="20"/>
      <c r="BP558" s="21">
        <f t="shared" si="133"/>
        <v>0</v>
      </c>
      <c r="BQ558" s="20"/>
      <c r="BR558" s="22"/>
      <c r="BS558" s="20">
        <v>1</v>
      </c>
      <c r="BT558" s="95">
        <f>+BS558*E558</f>
        <v>1804636.35</v>
      </c>
      <c r="BU558" s="20"/>
      <c r="BV558" s="22"/>
      <c r="BW558" s="20"/>
      <c r="BX558" s="22"/>
      <c r="BY558" s="20"/>
      <c r="BZ558" s="172"/>
      <c r="CA558" s="20"/>
      <c r="CB558" s="164"/>
      <c r="CC558" s="20"/>
      <c r="CD558" s="178"/>
      <c r="CE558" s="20"/>
      <c r="CF558" s="95"/>
      <c r="CG558" s="20"/>
      <c r="CH558" s="95"/>
      <c r="CI558" s="20"/>
      <c r="CJ558" s="22"/>
      <c r="CK558" s="20"/>
      <c r="CL558" s="22"/>
      <c r="CM558" s="20"/>
      <c r="CN558" s="22"/>
      <c r="CO558" s="20"/>
      <c r="CP558" s="22"/>
      <c r="CQ558" s="20"/>
      <c r="CR558" s="22"/>
      <c r="CS558" s="20"/>
      <c r="CT558" s="22"/>
      <c r="CU558" s="20"/>
      <c r="CV558" s="22"/>
      <c r="CW558" s="20"/>
      <c r="CX558" s="22"/>
      <c r="CY558" s="20"/>
      <c r="CZ558" s="22"/>
      <c r="DA558" s="20"/>
      <c r="DB558" s="22"/>
      <c r="DC558" s="20"/>
      <c r="DD558" s="22"/>
      <c r="DE558" s="20"/>
      <c r="DF558" s="22"/>
      <c r="DG558" s="20"/>
      <c r="DH558" s="22"/>
      <c r="DI558" s="20"/>
      <c r="DJ558" s="22"/>
      <c r="DK558" s="20"/>
      <c r="DL558" s="22"/>
      <c r="DM558" s="20"/>
      <c r="DN558" s="22"/>
      <c r="DO558" s="20"/>
      <c r="DP558" s="22"/>
      <c r="DQ558" s="20"/>
      <c r="DR558" s="22"/>
      <c r="DS558" s="20"/>
      <c r="DT558" s="22"/>
      <c r="DU558" s="20"/>
      <c r="DV558" s="22"/>
      <c r="DW558" s="20"/>
      <c r="DX558" s="22"/>
      <c r="DY558" s="20"/>
      <c r="DZ558" s="22"/>
      <c r="EA558" s="23">
        <f t="shared" si="127"/>
        <v>1</v>
      </c>
      <c r="EB558" s="21">
        <f t="shared" si="123"/>
        <v>1804636.35</v>
      </c>
      <c r="EC558" s="193" t="e">
        <f t="shared" si="124"/>
        <v>#REF!</v>
      </c>
      <c r="ED558" s="193">
        <f t="shared" si="125"/>
        <v>5.0637971393658521E-5</v>
      </c>
      <c r="EE558" s="194">
        <f t="shared" si="128"/>
        <v>19</v>
      </c>
      <c r="EG558" s="13" t="s">
        <v>1397</v>
      </c>
      <c r="EH558" s="13" t="s">
        <v>1398</v>
      </c>
      <c r="EI558" s="13" t="s">
        <v>389</v>
      </c>
      <c r="EJ558" s="13">
        <v>20</v>
      </c>
      <c r="EK558" s="13">
        <v>1804636.35</v>
      </c>
    </row>
    <row r="559" spans="1:141" ht="15" customHeight="1">
      <c r="A559" s="196" t="str">
        <f t="shared" si="135"/>
        <v>22.5.19</v>
      </c>
      <c r="B559" s="253" t="str">
        <f t="shared" si="135"/>
        <v>PATCH CORD 2m CAT 6A FTP</v>
      </c>
      <c r="C559" s="196" t="str">
        <f t="shared" si="135"/>
        <v>UN</v>
      </c>
      <c r="D559" s="196">
        <f t="shared" si="135"/>
        <v>150</v>
      </c>
      <c r="E559" s="196">
        <f t="shared" si="135"/>
        <v>74794.5</v>
      </c>
      <c r="F559" s="197">
        <f t="shared" si="126"/>
        <v>11219175</v>
      </c>
      <c r="G559" s="20"/>
      <c r="H559" s="21">
        <f t="shared" si="129"/>
        <v>0</v>
      </c>
      <c r="I559" s="20"/>
      <c r="J559" s="21">
        <f t="shared" si="130"/>
        <v>0</v>
      </c>
      <c r="K559" s="20"/>
      <c r="L559" s="21">
        <f t="shared" si="131"/>
        <v>0</v>
      </c>
      <c r="M559" s="20"/>
      <c r="N559" s="33">
        <f t="shared" si="134"/>
        <v>0</v>
      </c>
      <c r="O559" s="20"/>
      <c r="P559" s="22"/>
      <c r="Q559" s="20"/>
      <c r="R559" s="22"/>
      <c r="S559" s="20"/>
      <c r="T559" s="22"/>
      <c r="U559" s="20"/>
      <c r="V559" s="22"/>
      <c r="W559" s="20"/>
      <c r="X559" s="22"/>
      <c r="Y559" s="20"/>
      <c r="Z559" s="22"/>
      <c r="AA559" s="20"/>
      <c r="AB559" s="22"/>
      <c r="AC559" s="20"/>
      <c r="AD559" s="22"/>
      <c r="AE559" s="20"/>
      <c r="AF559" s="22"/>
      <c r="AG559" s="20"/>
      <c r="AH559" s="22"/>
      <c r="AI559" s="20"/>
      <c r="AJ559" s="22"/>
      <c r="AK559" s="20"/>
      <c r="AL559" s="22"/>
      <c r="AM559" s="20"/>
      <c r="AN559" s="22"/>
      <c r="AO559" s="20"/>
      <c r="AP559" s="22"/>
      <c r="AQ559" s="20"/>
      <c r="AR559" s="22"/>
      <c r="AS559" s="20"/>
      <c r="AT559" s="22"/>
      <c r="AU559" s="20"/>
      <c r="AV559" s="22"/>
      <c r="AW559" s="20"/>
      <c r="AX559" s="22"/>
      <c r="AY559" s="20"/>
      <c r="AZ559" s="22"/>
      <c r="BA559" s="20"/>
      <c r="BB559" s="22"/>
      <c r="BC559" s="20"/>
      <c r="BD559" s="22"/>
      <c r="BE559" s="20"/>
      <c r="BF559" s="22"/>
      <c r="BG559" s="83"/>
      <c r="BH559" s="84"/>
      <c r="BI559" s="20"/>
      <c r="BJ559" s="95"/>
      <c r="BK559" s="20">
        <v>0</v>
      </c>
      <c r="BL559" s="21">
        <f t="shared" si="132"/>
        <v>0</v>
      </c>
      <c r="BM559" s="20"/>
      <c r="BN559" s="95">
        <f t="shared" si="122"/>
        <v>0</v>
      </c>
      <c r="BO559" s="20"/>
      <c r="BP559" s="21">
        <f t="shared" si="133"/>
        <v>0</v>
      </c>
      <c r="BQ559" s="20"/>
      <c r="BR559" s="22"/>
      <c r="BS559" s="20">
        <v>2</v>
      </c>
      <c r="BT559" s="95">
        <f>BS559*E559</f>
        <v>149589</v>
      </c>
      <c r="BU559" s="20"/>
      <c r="BV559" s="22"/>
      <c r="BW559" s="20"/>
      <c r="BX559" s="22"/>
      <c r="BY559" s="20"/>
      <c r="BZ559" s="172"/>
      <c r="CA559" s="20"/>
      <c r="CB559" s="164"/>
      <c r="CC559" s="20"/>
      <c r="CD559" s="178"/>
      <c r="CE559" s="20"/>
      <c r="CF559" s="95"/>
      <c r="CG559" s="20"/>
      <c r="CH559" s="95"/>
      <c r="CI559" s="20"/>
      <c r="CJ559" s="22"/>
      <c r="CK559" s="20"/>
      <c r="CL559" s="22"/>
      <c r="CM559" s="20"/>
      <c r="CN559" s="22"/>
      <c r="CO559" s="20"/>
      <c r="CP559" s="22"/>
      <c r="CQ559" s="20"/>
      <c r="CR559" s="22"/>
      <c r="CS559" s="20"/>
      <c r="CT559" s="22"/>
      <c r="CU559" s="20"/>
      <c r="CV559" s="22"/>
      <c r="CW559" s="20"/>
      <c r="CX559" s="22"/>
      <c r="CY559" s="20"/>
      <c r="CZ559" s="22"/>
      <c r="DA559" s="20"/>
      <c r="DB559" s="22"/>
      <c r="DC559" s="20"/>
      <c r="DD559" s="22"/>
      <c r="DE559" s="20"/>
      <c r="DF559" s="22"/>
      <c r="DG559" s="20"/>
      <c r="DH559" s="22"/>
      <c r="DI559" s="20"/>
      <c r="DJ559" s="22"/>
      <c r="DK559" s="20"/>
      <c r="DL559" s="22"/>
      <c r="DM559" s="20"/>
      <c r="DN559" s="22"/>
      <c r="DO559" s="20"/>
      <c r="DP559" s="22"/>
      <c r="DQ559" s="20"/>
      <c r="DR559" s="22"/>
      <c r="DS559" s="20"/>
      <c r="DT559" s="22"/>
      <c r="DU559" s="20"/>
      <c r="DV559" s="22"/>
      <c r="DW559" s="20"/>
      <c r="DX559" s="22"/>
      <c r="DY559" s="20"/>
      <c r="DZ559" s="22"/>
      <c r="EA559" s="23">
        <f t="shared" si="127"/>
        <v>2</v>
      </c>
      <c r="EB559" s="21">
        <f t="shared" si="123"/>
        <v>149589</v>
      </c>
      <c r="EC559" s="193" t="e">
        <f t="shared" si="124"/>
        <v>#REF!</v>
      </c>
      <c r="ED559" s="193">
        <f t="shared" si="125"/>
        <v>4.1974570127693502E-6</v>
      </c>
      <c r="EE559" s="194">
        <f t="shared" si="128"/>
        <v>148</v>
      </c>
      <c r="EG559" s="13" t="s">
        <v>1399</v>
      </c>
      <c r="EH559" s="13" t="s">
        <v>1400</v>
      </c>
      <c r="EI559" s="13" t="s">
        <v>389</v>
      </c>
      <c r="EJ559" s="13">
        <v>150</v>
      </c>
      <c r="EK559" s="13">
        <v>74794.5</v>
      </c>
    </row>
    <row r="560" spans="1:141">
      <c r="A560" s="196" t="str">
        <f t="shared" si="135"/>
        <v>22.5.20</v>
      </c>
      <c r="B560" s="253" t="str">
        <f t="shared" si="135"/>
        <v>CABLE DE FIBRA ÓPTICA 6 HILOS MULTIMODO MO4</v>
      </c>
      <c r="C560" s="196" t="str">
        <f t="shared" si="135"/>
        <v>ML</v>
      </c>
      <c r="D560" s="196">
        <f t="shared" si="135"/>
        <v>2500</v>
      </c>
      <c r="E560" s="196">
        <f t="shared" si="135"/>
        <v>201178.88999999998</v>
      </c>
      <c r="F560" s="197">
        <f t="shared" si="126"/>
        <v>502947224.99999994</v>
      </c>
      <c r="G560" s="20"/>
      <c r="H560" s="21">
        <f t="shared" si="129"/>
        <v>0</v>
      </c>
      <c r="I560" s="20"/>
      <c r="J560" s="21">
        <f t="shared" si="130"/>
        <v>0</v>
      </c>
      <c r="K560" s="20"/>
      <c r="L560" s="21">
        <f t="shared" si="131"/>
        <v>0</v>
      </c>
      <c r="M560" s="20"/>
      <c r="N560" s="33">
        <f t="shared" si="134"/>
        <v>0</v>
      </c>
      <c r="O560" s="20"/>
      <c r="P560" s="22"/>
      <c r="Q560" s="20"/>
      <c r="R560" s="22"/>
      <c r="S560" s="20"/>
      <c r="T560" s="22"/>
      <c r="U560" s="20"/>
      <c r="V560" s="22"/>
      <c r="W560" s="20"/>
      <c r="X560" s="22"/>
      <c r="Y560" s="20"/>
      <c r="Z560" s="22"/>
      <c r="AA560" s="20"/>
      <c r="AB560" s="22"/>
      <c r="AC560" s="20"/>
      <c r="AD560" s="22"/>
      <c r="AE560" s="20"/>
      <c r="AF560" s="22"/>
      <c r="AG560" s="20"/>
      <c r="AH560" s="22"/>
      <c r="AI560" s="20"/>
      <c r="AJ560" s="22"/>
      <c r="AK560" s="20"/>
      <c r="AL560" s="22"/>
      <c r="AM560" s="20"/>
      <c r="AN560" s="22"/>
      <c r="AO560" s="20"/>
      <c r="AP560" s="22"/>
      <c r="AQ560" s="20"/>
      <c r="AR560" s="22"/>
      <c r="AS560" s="20"/>
      <c r="AT560" s="22"/>
      <c r="AU560" s="20"/>
      <c r="AV560" s="22"/>
      <c r="AW560" s="20"/>
      <c r="AX560" s="22"/>
      <c r="AY560" s="20"/>
      <c r="AZ560" s="22"/>
      <c r="BA560" s="20"/>
      <c r="BB560" s="22"/>
      <c r="BC560" s="20"/>
      <c r="BD560" s="22"/>
      <c r="BE560" s="20"/>
      <c r="BF560" s="22"/>
      <c r="BG560" s="83"/>
      <c r="BH560" s="84"/>
      <c r="BI560" s="20"/>
      <c r="BJ560" s="95"/>
      <c r="BK560" s="20">
        <v>0</v>
      </c>
      <c r="BL560" s="21">
        <f t="shared" si="132"/>
        <v>0</v>
      </c>
      <c r="BM560" s="20"/>
      <c r="BN560" s="95">
        <f t="shared" si="122"/>
        <v>0</v>
      </c>
      <c r="BO560" s="20"/>
      <c r="BP560" s="21">
        <f t="shared" si="133"/>
        <v>0</v>
      </c>
      <c r="BQ560" s="20">
        <v>0</v>
      </c>
      <c r="BR560" s="118">
        <f>BQ560*E560</f>
        <v>0</v>
      </c>
      <c r="BS560" s="20">
        <v>980</v>
      </c>
      <c r="BT560" s="95">
        <f>BS560*E560</f>
        <v>197155312.19999999</v>
      </c>
      <c r="BU560" s="20"/>
      <c r="BV560" s="22"/>
      <c r="BW560" s="20">
        <v>900</v>
      </c>
      <c r="BX560" s="118">
        <f>BW560*E560</f>
        <v>181061001</v>
      </c>
      <c r="BY560" s="20"/>
      <c r="BZ560" s="172"/>
      <c r="CA560" s="20"/>
      <c r="CB560" s="164"/>
      <c r="CC560" s="20"/>
      <c r="CD560" s="178"/>
      <c r="CE560" s="20"/>
      <c r="CF560" s="95"/>
      <c r="CG560" s="20"/>
      <c r="CH560" s="95"/>
      <c r="CI560" s="20"/>
      <c r="CJ560" s="22"/>
      <c r="CK560" s="20"/>
      <c r="CL560" s="22"/>
      <c r="CM560" s="20"/>
      <c r="CN560" s="22"/>
      <c r="CO560" s="20"/>
      <c r="CP560" s="22"/>
      <c r="CQ560" s="20"/>
      <c r="CR560" s="22"/>
      <c r="CS560" s="20"/>
      <c r="CT560" s="22"/>
      <c r="CU560" s="20"/>
      <c r="CV560" s="22"/>
      <c r="CW560" s="20"/>
      <c r="CX560" s="22"/>
      <c r="CY560" s="20"/>
      <c r="CZ560" s="22"/>
      <c r="DA560" s="20"/>
      <c r="DB560" s="22"/>
      <c r="DC560" s="20"/>
      <c r="DD560" s="22"/>
      <c r="DE560" s="20"/>
      <c r="DF560" s="22"/>
      <c r="DG560" s="20"/>
      <c r="DH560" s="22"/>
      <c r="DI560" s="20"/>
      <c r="DJ560" s="22"/>
      <c r="DK560" s="20"/>
      <c r="DL560" s="22"/>
      <c r="DM560" s="20"/>
      <c r="DN560" s="22"/>
      <c r="DO560" s="20"/>
      <c r="DP560" s="22"/>
      <c r="DQ560" s="20"/>
      <c r="DR560" s="22"/>
      <c r="DS560" s="20"/>
      <c r="DT560" s="22"/>
      <c r="DU560" s="20"/>
      <c r="DV560" s="22"/>
      <c r="DW560" s="20"/>
      <c r="DX560" s="22"/>
      <c r="DY560" s="20"/>
      <c r="DZ560" s="22"/>
      <c r="EA560" s="23">
        <f t="shared" si="127"/>
        <v>1880</v>
      </c>
      <c r="EB560" s="21">
        <f t="shared" si="123"/>
        <v>378216313.19999999</v>
      </c>
      <c r="EC560" s="193" t="e">
        <f t="shared" si="124"/>
        <v>#REF!</v>
      </c>
      <c r="ED560" s="193">
        <f t="shared" si="125"/>
        <v>1.0612723637333689E-2</v>
      </c>
      <c r="EE560" s="194">
        <f t="shared" si="128"/>
        <v>620</v>
      </c>
      <c r="EG560" s="13" t="s">
        <v>1401</v>
      </c>
      <c r="EH560" s="13" t="s">
        <v>1402</v>
      </c>
      <c r="EI560" s="13" t="s">
        <v>392</v>
      </c>
      <c r="EJ560" s="13">
        <v>2500</v>
      </c>
      <c r="EK560" s="13">
        <v>201178.88999999998</v>
      </c>
    </row>
    <row r="561" spans="1:141" ht="15" customHeight="1">
      <c r="A561" s="196" t="str">
        <f t="shared" si="135"/>
        <v>22.5.21</v>
      </c>
      <c r="B561" s="253" t="str">
        <f t="shared" si="135"/>
        <v>ORGANIZADOR DE CABLE HORIZONTAL - INCLUYE ELEMENTOS DE FIJACIÓN</v>
      </c>
      <c r="C561" s="196" t="str">
        <f t="shared" si="135"/>
        <v>UN</v>
      </c>
      <c r="D561" s="196">
        <f t="shared" si="135"/>
        <v>1000</v>
      </c>
      <c r="E561" s="196">
        <f t="shared" si="135"/>
        <v>94280.67</v>
      </c>
      <c r="F561" s="197">
        <f t="shared" si="126"/>
        <v>94280670</v>
      </c>
      <c r="G561" s="20"/>
      <c r="H561" s="21">
        <f t="shared" si="129"/>
        <v>0</v>
      </c>
      <c r="I561" s="20"/>
      <c r="J561" s="21">
        <f t="shared" si="130"/>
        <v>0</v>
      </c>
      <c r="K561" s="20"/>
      <c r="L561" s="21">
        <f t="shared" si="131"/>
        <v>0</v>
      </c>
      <c r="M561" s="20"/>
      <c r="N561" s="33">
        <f t="shared" si="134"/>
        <v>0</v>
      </c>
      <c r="O561" s="20"/>
      <c r="P561" s="22"/>
      <c r="Q561" s="20"/>
      <c r="R561" s="22"/>
      <c r="S561" s="20"/>
      <c r="T561" s="22"/>
      <c r="U561" s="20"/>
      <c r="V561" s="22"/>
      <c r="W561" s="20"/>
      <c r="X561" s="22"/>
      <c r="Y561" s="20"/>
      <c r="Z561" s="22"/>
      <c r="AA561" s="20"/>
      <c r="AB561" s="22"/>
      <c r="AC561" s="20"/>
      <c r="AD561" s="22"/>
      <c r="AE561" s="20"/>
      <c r="AF561" s="22"/>
      <c r="AG561" s="20"/>
      <c r="AH561" s="22"/>
      <c r="AI561" s="20"/>
      <c r="AJ561" s="22"/>
      <c r="AK561" s="20"/>
      <c r="AL561" s="22"/>
      <c r="AM561" s="20"/>
      <c r="AN561" s="22"/>
      <c r="AO561" s="20"/>
      <c r="AP561" s="22"/>
      <c r="AQ561" s="20"/>
      <c r="AR561" s="22"/>
      <c r="AS561" s="20"/>
      <c r="AT561" s="22"/>
      <c r="AU561" s="20"/>
      <c r="AV561" s="22"/>
      <c r="AW561" s="20"/>
      <c r="AX561" s="22"/>
      <c r="AY561" s="20"/>
      <c r="AZ561" s="22"/>
      <c r="BA561" s="20"/>
      <c r="BB561" s="22"/>
      <c r="BC561" s="20"/>
      <c r="BD561" s="22"/>
      <c r="BE561" s="20"/>
      <c r="BF561" s="22"/>
      <c r="BG561" s="83"/>
      <c r="BH561" s="84"/>
      <c r="BI561" s="20"/>
      <c r="BJ561" s="95"/>
      <c r="BK561" s="20">
        <v>0</v>
      </c>
      <c r="BL561" s="21">
        <f t="shared" si="132"/>
        <v>0</v>
      </c>
      <c r="BM561" s="20"/>
      <c r="BN561" s="95">
        <f t="shared" si="122"/>
        <v>0</v>
      </c>
      <c r="BO561" s="20"/>
      <c r="BP561" s="21">
        <f t="shared" si="133"/>
        <v>0</v>
      </c>
      <c r="BQ561" s="20"/>
      <c r="BR561" s="22"/>
      <c r="BS561" s="20"/>
      <c r="BT561" s="22"/>
      <c r="BU561" s="20"/>
      <c r="BV561" s="22"/>
      <c r="BW561" s="20"/>
      <c r="BX561" s="118">
        <f>BW561*E561</f>
        <v>0</v>
      </c>
      <c r="BY561" s="20"/>
      <c r="BZ561" s="172"/>
      <c r="CA561" s="20"/>
      <c r="CB561" s="164"/>
      <c r="CC561" s="20"/>
      <c r="CD561" s="178"/>
      <c r="CE561" s="20"/>
      <c r="CF561" s="95"/>
      <c r="CG561" s="20"/>
      <c r="CH561" s="95"/>
      <c r="CI561" s="20"/>
      <c r="CJ561" s="22"/>
      <c r="CK561" s="20"/>
      <c r="CL561" s="22"/>
      <c r="CM561" s="20"/>
      <c r="CN561" s="22"/>
      <c r="CO561" s="20"/>
      <c r="CP561" s="22"/>
      <c r="CQ561" s="20"/>
      <c r="CR561" s="22"/>
      <c r="CS561" s="20"/>
      <c r="CT561" s="22"/>
      <c r="CU561" s="20"/>
      <c r="CV561" s="22"/>
      <c r="CW561" s="20"/>
      <c r="CX561" s="22"/>
      <c r="CY561" s="20"/>
      <c r="CZ561" s="22"/>
      <c r="DA561" s="20"/>
      <c r="DB561" s="22"/>
      <c r="DC561" s="20"/>
      <c r="DD561" s="22"/>
      <c r="DE561" s="20"/>
      <c r="DF561" s="22"/>
      <c r="DG561" s="20"/>
      <c r="DH561" s="22"/>
      <c r="DI561" s="20"/>
      <c r="DJ561" s="22"/>
      <c r="DK561" s="20"/>
      <c r="DL561" s="22"/>
      <c r="DM561" s="20"/>
      <c r="DN561" s="22"/>
      <c r="DO561" s="20"/>
      <c r="DP561" s="22"/>
      <c r="DQ561" s="20"/>
      <c r="DR561" s="22"/>
      <c r="DS561" s="20"/>
      <c r="DT561" s="22"/>
      <c r="DU561" s="20"/>
      <c r="DV561" s="22"/>
      <c r="DW561" s="20"/>
      <c r="DX561" s="22"/>
      <c r="DY561" s="20"/>
      <c r="DZ561" s="22"/>
      <c r="EA561" s="23">
        <f t="shared" si="127"/>
        <v>0</v>
      </c>
      <c r="EB561" s="21">
        <f t="shared" si="123"/>
        <v>0</v>
      </c>
      <c r="EC561" s="193" t="e">
        <f t="shared" si="124"/>
        <v>#REF!</v>
      </c>
      <c r="ED561" s="193">
        <f t="shared" si="125"/>
        <v>0</v>
      </c>
      <c r="EE561" s="194">
        <f t="shared" si="128"/>
        <v>1000</v>
      </c>
      <c r="EG561" s="13" t="s">
        <v>1403</v>
      </c>
      <c r="EH561" s="13" t="s">
        <v>1404</v>
      </c>
      <c r="EI561" s="13" t="s">
        <v>389</v>
      </c>
      <c r="EJ561" s="13">
        <v>1000</v>
      </c>
      <c r="EK561" s="13">
        <v>94280.67</v>
      </c>
    </row>
    <row r="562" spans="1:141">
      <c r="A562" s="196" t="str">
        <f t="shared" si="135"/>
        <v>22.5.22</v>
      </c>
      <c r="B562" s="253" t="str">
        <f t="shared" si="135"/>
        <v>PATCH CORD FIBRA ÓPTICA - 2M</v>
      </c>
      <c r="C562" s="196" t="str">
        <f t="shared" si="135"/>
        <v>UN</v>
      </c>
      <c r="D562" s="196">
        <f t="shared" si="135"/>
        <v>48</v>
      </c>
      <c r="E562" s="196">
        <f t="shared" si="135"/>
        <v>74794.5</v>
      </c>
      <c r="F562" s="197">
        <f t="shared" si="126"/>
        <v>3590136</v>
      </c>
      <c r="G562" s="20"/>
      <c r="H562" s="21">
        <f t="shared" si="129"/>
        <v>0</v>
      </c>
      <c r="I562" s="20"/>
      <c r="J562" s="21">
        <f t="shared" si="130"/>
        <v>0</v>
      </c>
      <c r="K562" s="20"/>
      <c r="L562" s="21">
        <f t="shared" si="131"/>
        <v>0</v>
      </c>
      <c r="M562" s="20"/>
      <c r="N562" s="33">
        <f t="shared" si="134"/>
        <v>0</v>
      </c>
      <c r="O562" s="20"/>
      <c r="P562" s="22"/>
      <c r="Q562" s="20"/>
      <c r="R562" s="22"/>
      <c r="S562" s="20"/>
      <c r="T562" s="22"/>
      <c r="U562" s="20"/>
      <c r="V562" s="22"/>
      <c r="W562" s="20"/>
      <c r="X562" s="22"/>
      <c r="Y562" s="20"/>
      <c r="Z562" s="22"/>
      <c r="AA562" s="20"/>
      <c r="AB562" s="22"/>
      <c r="AC562" s="20"/>
      <c r="AD562" s="22"/>
      <c r="AE562" s="20"/>
      <c r="AF562" s="22"/>
      <c r="AG562" s="20"/>
      <c r="AH562" s="22"/>
      <c r="AI562" s="20"/>
      <c r="AJ562" s="22"/>
      <c r="AK562" s="20"/>
      <c r="AL562" s="22"/>
      <c r="AM562" s="20"/>
      <c r="AN562" s="22"/>
      <c r="AO562" s="20"/>
      <c r="AP562" s="22"/>
      <c r="AQ562" s="20"/>
      <c r="AR562" s="22"/>
      <c r="AS562" s="20"/>
      <c r="AT562" s="22"/>
      <c r="AU562" s="20"/>
      <c r="AV562" s="22"/>
      <c r="AW562" s="20"/>
      <c r="AX562" s="22"/>
      <c r="AY562" s="20"/>
      <c r="AZ562" s="22"/>
      <c r="BA562" s="20"/>
      <c r="BB562" s="22"/>
      <c r="BC562" s="20"/>
      <c r="BD562" s="22"/>
      <c r="BE562" s="20"/>
      <c r="BF562" s="22"/>
      <c r="BG562" s="83"/>
      <c r="BH562" s="84"/>
      <c r="BI562" s="20"/>
      <c r="BJ562" s="95"/>
      <c r="BK562" s="20">
        <v>0</v>
      </c>
      <c r="BL562" s="21">
        <f t="shared" si="132"/>
        <v>0</v>
      </c>
      <c r="BM562" s="20"/>
      <c r="BN562" s="95">
        <f t="shared" si="122"/>
        <v>0</v>
      </c>
      <c r="BO562" s="20"/>
      <c r="BP562" s="21">
        <f t="shared" si="133"/>
        <v>0</v>
      </c>
      <c r="BQ562" s="20"/>
      <c r="BR562" s="22"/>
      <c r="BS562" s="20">
        <v>16</v>
      </c>
      <c r="BT562" s="95">
        <f>BS562*E562</f>
        <v>1196712</v>
      </c>
      <c r="BU562" s="20"/>
      <c r="BV562" s="22"/>
      <c r="BW562" s="20"/>
      <c r="BX562" s="118">
        <f>BW562*E562</f>
        <v>0</v>
      </c>
      <c r="BY562" s="20"/>
      <c r="BZ562" s="172"/>
      <c r="CA562" s="20"/>
      <c r="CB562" s="164"/>
      <c r="CC562" s="20"/>
      <c r="CD562" s="178"/>
      <c r="CE562" s="20"/>
      <c r="CF562" s="95"/>
      <c r="CG562" s="20"/>
      <c r="CH562" s="95"/>
      <c r="CI562" s="20"/>
      <c r="CJ562" s="22"/>
      <c r="CK562" s="20"/>
      <c r="CL562" s="22"/>
      <c r="CM562" s="20"/>
      <c r="CN562" s="22"/>
      <c r="CO562" s="20"/>
      <c r="CP562" s="22"/>
      <c r="CQ562" s="20"/>
      <c r="CR562" s="22"/>
      <c r="CS562" s="20"/>
      <c r="CT562" s="22"/>
      <c r="CU562" s="20"/>
      <c r="CV562" s="22"/>
      <c r="CW562" s="20"/>
      <c r="CX562" s="22"/>
      <c r="CY562" s="20"/>
      <c r="CZ562" s="22"/>
      <c r="DA562" s="20"/>
      <c r="DB562" s="22"/>
      <c r="DC562" s="20"/>
      <c r="DD562" s="22"/>
      <c r="DE562" s="20"/>
      <c r="DF562" s="22"/>
      <c r="DG562" s="20"/>
      <c r="DH562" s="22"/>
      <c r="DI562" s="20"/>
      <c r="DJ562" s="22"/>
      <c r="DK562" s="20"/>
      <c r="DL562" s="22"/>
      <c r="DM562" s="20"/>
      <c r="DN562" s="22"/>
      <c r="DO562" s="20"/>
      <c r="DP562" s="22"/>
      <c r="DQ562" s="20"/>
      <c r="DR562" s="22"/>
      <c r="DS562" s="20"/>
      <c r="DT562" s="22"/>
      <c r="DU562" s="20"/>
      <c r="DV562" s="22"/>
      <c r="DW562" s="20"/>
      <c r="DX562" s="22"/>
      <c r="DY562" s="20"/>
      <c r="DZ562" s="22"/>
      <c r="EA562" s="23">
        <f t="shared" si="127"/>
        <v>16</v>
      </c>
      <c r="EB562" s="21">
        <f t="shared" si="123"/>
        <v>1196712</v>
      </c>
      <c r="EC562" s="193" t="e">
        <f t="shared" si="124"/>
        <v>#REF!</v>
      </c>
      <c r="ED562" s="193">
        <f t="shared" si="125"/>
        <v>3.3579656102154802E-5</v>
      </c>
      <c r="EE562" s="194">
        <f t="shared" si="128"/>
        <v>32</v>
      </c>
      <c r="EG562" s="13" t="s">
        <v>1405</v>
      </c>
      <c r="EH562" s="13" t="s">
        <v>1406</v>
      </c>
      <c r="EI562" s="13" t="s">
        <v>389</v>
      </c>
      <c r="EJ562" s="13">
        <v>48</v>
      </c>
      <c r="EK562" s="13">
        <v>74794.5</v>
      </c>
    </row>
    <row r="563" spans="1:141" ht="18" customHeight="1">
      <c r="A563" s="196" t="str">
        <f t="shared" si="135"/>
        <v>22.5.23</v>
      </c>
      <c r="B563" s="253" t="str">
        <f t="shared" si="135"/>
        <v>CONECTORES DE FIBRA ÓPTICA LC DE MINIMO 1 GB</v>
      </c>
      <c r="C563" s="196" t="str">
        <f t="shared" si="135"/>
        <v>UN</v>
      </c>
      <c r="D563" s="196">
        <f t="shared" si="135"/>
        <v>24</v>
      </c>
      <c r="E563" s="196">
        <f t="shared" si="135"/>
        <v>122396.67</v>
      </c>
      <c r="F563" s="197">
        <f t="shared" si="126"/>
        <v>2937520.08</v>
      </c>
      <c r="G563" s="20"/>
      <c r="H563" s="21">
        <f t="shared" si="129"/>
        <v>0</v>
      </c>
      <c r="I563" s="20"/>
      <c r="J563" s="21">
        <f t="shared" si="130"/>
        <v>0</v>
      </c>
      <c r="K563" s="20"/>
      <c r="L563" s="21">
        <f t="shared" si="131"/>
        <v>0</v>
      </c>
      <c r="M563" s="20"/>
      <c r="N563" s="33">
        <f t="shared" si="134"/>
        <v>0</v>
      </c>
      <c r="O563" s="20"/>
      <c r="P563" s="22"/>
      <c r="Q563" s="20"/>
      <c r="R563" s="22"/>
      <c r="S563" s="20"/>
      <c r="T563" s="22"/>
      <c r="U563" s="20"/>
      <c r="V563" s="22"/>
      <c r="W563" s="20"/>
      <c r="X563" s="22"/>
      <c r="Y563" s="20"/>
      <c r="Z563" s="22"/>
      <c r="AA563" s="20"/>
      <c r="AB563" s="22"/>
      <c r="AC563" s="20"/>
      <c r="AD563" s="22"/>
      <c r="AE563" s="20"/>
      <c r="AF563" s="22"/>
      <c r="AG563" s="20"/>
      <c r="AH563" s="22"/>
      <c r="AI563" s="20"/>
      <c r="AJ563" s="22"/>
      <c r="AK563" s="20"/>
      <c r="AL563" s="22"/>
      <c r="AM563" s="20"/>
      <c r="AN563" s="22"/>
      <c r="AO563" s="20"/>
      <c r="AP563" s="22"/>
      <c r="AQ563" s="20"/>
      <c r="AR563" s="22"/>
      <c r="AS563" s="20"/>
      <c r="AT563" s="22"/>
      <c r="AU563" s="20"/>
      <c r="AV563" s="22"/>
      <c r="AW563" s="20"/>
      <c r="AX563" s="22"/>
      <c r="AY563" s="20"/>
      <c r="AZ563" s="22"/>
      <c r="BA563" s="20"/>
      <c r="BB563" s="22"/>
      <c r="BC563" s="20"/>
      <c r="BD563" s="22"/>
      <c r="BE563" s="20"/>
      <c r="BF563" s="22"/>
      <c r="BG563" s="83"/>
      <c r="BH563" s="84"/>
      <c r="BI563" s="20"/>
      <c r="BJ563" s="95"/>
      <c r="BK563" s="20">
        <v>0</v>
      </c>
      <c r="BL563" s="21">
        <f t="shared" si="132"/>
        <v>0</v>
      </c>
      <c r="BM563" s="20"/>
      <c r="BN563" s="95">
        <f t="shared" si="122"/>
        <v>0</v>
      </c>
      <c r="BO563" s="20"/>
      <c r="BP563" s="21">
        <f t="shared" si="133"/>
        <v>0</v>
      </c>
      <c r="BQ563" s="20"/>
      <c r="BR563" s="22"/>
      <c r="BS563" s="20">
        <v>60</v>
      </c>
      <c r="BT563" s="95">
        <f>BS563*E563</f>
        <v>7343800.2000000002</v>
      </c>
      <c r="BU563" s="20"/>
      <c r="BV563" s="22"/>
      <c r="BW563" s="20">
        <v>15</v>
      </c>
      <c r="BX563" s="118">
        <f>BW563*E563</f>
        <v>1835950.05</v>
      </c>
      <c r="BY563" s="20"/>
      <c r="BZ563" s="172"/>
      <c r="CA563" s="20"/>
      <c r="CB563" s="164"/>
      <c r="CC563" s="20"/>
      <c r="CD563" s="178"/>
      <c r="CE563" s="20"/>
      <c r="CF563" s="95"/>
      <c r="CG563" s="20"/>
      <c r="CH563" s="95"/>
      <c r="CI563" s="20"/>
      <c r="CJ563" s="22"/>
      <c r="CK563" s="20"/>
      <c r="CL563" s="22"/>
      <c r="CM563" s="20"/>
      <c r="CN563" s="22"/>
      <c r="CO563" s="20"/>
      <c r="CP563" s="22"/>
      <c r="CQ563" s="20"/>
      <c r="CR563" s="22"/>
      <c r="CS563" s="20"/>
      <c r="CT563" s="22"/>
      <c r="CU563" s="20"/>
      <c r="CV563" s="22"/>
      <c r="CW563" s="20"/>
      <c r="CX563" s="22"/>
      <c r="CY563" s="20"/>
      <c r="CZ563" s="22"/>
      <c r="DA563" s="20"/>
      <c r="DB563" s="22"/>
      <c r="DC563" s="20"/>
      <c r="DD563" s="22"/>
      <c r="DE563" s="20"/>
      <c r="DF563" s="22"/>
      <c r="DG563" s="20"/>
      <c r="DH563" s="22"/>
      <c r="DI563" s="20"/>
      <c r="DJ563" s="22"/>
      <c r="DK563" s="20"/>
      <c r="DL563" s="22"/>
      <c r="DM563" s="20"/>
      <c r="DN563" s="22"/>
      <c r="DO563" s="20"/>
      <c r="DP563" s="22"/>
      <c r="DQ563" s="20"/>
      <c r="DR563" s="22"/>
      <c r="DS563" s="20"/>
      <c r="DT563" s="22"/>
      <c r="DU563" s="20"/>
      <c r="DV563" s="22"/>
      <c r="DW563" s="20"/>
      <c r="DX563" s="22"/>
      <c r="DY563" s="20"/>
      <c r="DZ563" s="22"/>
      <c r="EA563" s="23">
        <f t="shared" si="127"/>
        <v>75</v>
      </c>
      <c r="EB563" s="21">
        <f t="shared" si="123"/>
        <v>9179750.25</v>
      </c>
      <c r="EC563" s="193" t="e">
        <f t="shared" si="124"/>
        <v>#REF!</v>
      </c>
      <c r="ED563" s="193">
        <f t="shared" si="125"/>
        <v>2.5758315826921564E-4</v>
      </c>
      <c r="EE563" s="194">
        <f t="shared" si="128"/>
        <v>-51</v>
      </c>
      <c r="EG563" s="13" t="s">
        <v>1407</v>
      </c>
      <c r="EH563" s="13" t="s">
        <v>1408</v>
      </c>
      <c r="EI563" s="13" t="s">
        <v>389</v>
      </c>
      <c r="EJ563" s="13">
        <v>24</v>
      </c>
      <c r="EK563" s="13">
        <v>122396.67</v>
      </c>
    </row>
    <row r="564" spans="1:141" ht="18" customHeight="1">
      <c r="A564" s="196" t="s">
        <v>1409</v>
      </c>
      <c r="B564" s="253" t="s">
        <v>1410</v>
      </c>
      <c r="C564" s="196" t="s">
        <v>1411</v>
      </c>
      <c r="D564" s="196"/>
      <c r="E564" s="196"/>
      <c r="F564" s="197"/>
      <c r="G564" s="20"/>
      <c r="H564" s="21"/>
      <c r="I564" s="20"/>
      <c r="J564" s="21"/>
      <c r="K564" s="20"/>
      <c r="L564" s="21"/>
      <c r="M564" s="20"/>
      <c r="N564" s="33"/>
      <c r="O564" s="20"/>
      <c r="P564" s="22"/>
      <c r="Q564" s="20"/>
      <c r="R564" s="22"/>
      <c r="S564" s="20"/>
      <c r="T564" s="22"/>
      <c r="U564" s="20"/>
      <c r="V564" s="22"/>
      <c r="W564" s="20"/>
      <c r="X564" s="22"/>
      <c r="Y564" s="20"/>
      <c r="Z564" s="22"/>
      <c r="AA564" s="20"/>
      <c r="AB564" s="22"/>
      <c r="AC564" s="20"/>
      <c r="AD564" s="22"/>
      <c r="AE564" s="20"/>
      <c r="AF564" s="22"/>
      <c r="AG564" s="20"/>
      <c r="AH564" s="22"/>
      <c r="AI564" s="20"/>
      <c r="AJ564" s="22"/>
      <c r="AK564" s="20"/>
      <c r="AL564" s="22"/>
      <c r="AM564" s="20"/>
      <c r="AN564" s="22"/>
      <c r="AO564" s="20"/>
      <c r="AP564" s="22"/>
      <c r="AQ564" s="20"/>
      <c r="AR564" s="22"/>
      <c r="AS564" s="20"/>
      <c r="AT564" s="22"/>
      <c r="AU564" s="20"/>
      <c r="AV564" s="22"/>
      <c r="AW564" s="20"/>
      <c r="AX564" s="22"/>
      <c r="AY564" s="20"/>
      <c r="AZ564" s="22"/>
      <c r="BA564" s="20"/>
      <c r="BB564" s="22"/>
      <c r="BC564" s="20"/>
      <c r="BD564" s="22"/>
      <c r="BE564" s="20"/>
      <c r="BF564" s="22"/>
      <c r="BG564" s="83"/>
      <c r="BH564" s="84"/>
      <c r="BI564" s="20"/>
      <c r="BJ564" s="95"/>
      <c r="BK564" s="20"/>
      <c r="BL564" s="21"/>
      <c r="BM564" s="20"/>
      <c r="BN564" s="95"/>
      <c r="BO564" s="20"/>
      <c r="BP564" s="21"/>
      <c r="BQ564" s="20"/>
      <c r="BR564" s="22"/>
      <c r="BS564" s="20"/>
      <c r="BT564" s="95"/>
      <c r="BU564" s="20"/>
      <c r="BV564" s="22"/>
      <c r="BW564" s="20"/>
      <c r="BX564" s="118"/>
      <c r="BY564" s="20"/>
      <c r="BZ564" s="172"/>
      <c r="CA564" s="20"/>
      <c r="CB564" s="164"/>
      <c r="CC564" s="20"/>
      <c r="CD564" s="178"/>
      <c r="CE564" s="20"/>
      <c r="CF564" s="95"/>
      <c r="CG564" s="20"/>
      <c r="CH564" s="95"/>
      <c r="CI564" s="20"/>
      <c r="CJ564" s="22"/>
      <c r="CK564" s="20">
        <v>450</v>
      </c>
      <c r="CL564" s="23">
        <f>CK564*8270</f>
        <v>3721500</v>
      </c>
      <c r="CM564" s="20"/>
      <c r="CN564" s="22"/>
      <c r="CO564" s="20"/>
      <c r="CP564" s="22"/>
      <c r="CQ564" s="20"/>
      <c r="CR564" s="22"/>
      <c r="CS564" s="20"/>
      <c r="CT564" s="22"/>
      <c r="CU564" s="20"/>
      <c r="CV564" s="22"/>
      <c r="CW564" s="20"/>
      <c r="CX564" s="22"/>
      <c r="CY564" s="20"/>
      <c r="CZ564" s="22"/>
      <c r="DA564" s="20"/>
      <c r="DB564" s="22"/>
      <c r="DC564" s="20"/>
      <c r="DD564" s="22"/>
      <c r="DE564" s="20"/>
      <c r="DF564" s="22"/>
      <c r="DG564" s="20"/>
      <c r="DH564" s="22"/>
      <c r="DI564" s="20"/>
      <c r="DJ564" s="22"/>
      <c r="DK564" s="20"/>
      <c r="DL564" s="22"/>
      <c r="DM564" s="20"/>
      <c r="DN564" s="22"/>
      <c r="DO564" s="20"/>
      <c r="DP564" s="22"/>
      <c r="DQ564" s="20"/>
      <c r="DR564" s="22"/>
      <c r="DS564" s="20"/>
      <c r="DT564" s="22"/>
      <c r="DU564" s="20"/>
      <c r="DV564" s="22"/>
      <c r="DW564" s="20"/>
      <c r="DX564" s="22"/>
      <c r="DY564" s="20"/>
      <c r="DZ564" s="22"/>
      <c r="EA564" s="23"/>
      <c r="EB564" s="21"/>
      <c r="EC564" s="193"/>
      <c r="ED564" s="193"/>
      <c r="EE564" s="194"/>
    </row>
    <row r="565" spans="1:141" ht="20.25" customHeight="1">
      <c r="A565" s="196" t="s">
        <v>1412</v>
      </c>
      <c r="B565" s="253" t="str">
        <f t="shared" ref="B565:B570" si="136">EH565</f>
        <v>TALA DE ARBOLES ALTURA ENTRE 0MY 5M, INCLUYE TROCEO, DESENRAICE, RETIRO Y DISPOSICICÓN FINAL</v>
      </c>
      <c r="C565" s="196" t="str">
        <f t="shared" si="135"/>
        <v>UN</v>
      </c>
      <c r="D565" s="191"/>
      <c r="E565" s="196">
        <v>137902</v>
      </c>
      <c r="F565" s="197">
        <f t="shared" si="126"/>
        <v>0</v>
      </c>
      <c r="G565" s="20"/>
      <c r="H565" s="21">
        <f t="shared" si="129"/>
        <v>0</v>
      </c>
      <c r="I565" s="20"/>
      <c r="J565" s="21">
        <f t="shared" si="130"/>
        <v>0</v>
      </c>
      <c r="K565" s="20"/>
      <c r="L565" s="21">
        <f t="shared" si="131"/>
        <v>0</v>
      </c>
      <c r="M565" s="20"/>
      <c r="N565" s="33">
        <f t="shared" si="134"/>
        <v>0</v>
      </c>
      <c r="O565" s="20"/>
      <c r="P565" s="22"/>
      <c r="Q565" s="20"/>
      <c r="R565" s="22"/>
      <c r="S565" s="20"/>
      <c r="T565" s="22"/>
      <c r="U565" s="20">
        <v>4</v>
      </c>
      <c r="V565" s="33">
        <f>+U565*E565</f>
        <v>551608</v>
      </c>
      <c r="W565" s="20"/>
      <c r="X565" s="22"/>
      <c r="Y565" s="20"/>
      <c r="Z565" s="22"/>
      <c r="AA565" s="20"/>
      <c r="AB565" s="22"/>
      <c r="AC565" s="20"/>
      <c r="AD565" s="22"/>
      <c r="AE565" s="20"/>
      <c r="AF565" s="22"/>
      <c r="AG565" s="20"/>
      <c r="AH565" s="22"/>
      <c r="AI565" s="20"/>
      <c r="AJ565" s="22"/>
      <c r="AK565" s="20"/>
      <c r="AL565" s="22"/>
      <c r="AM565" s="20"/>
      <c r="AN565" s="22"/>
      <c r="AO565" s="20"/>
      <c r="AP565" s="22"/>
      <c r="AQ565" s="20"/>
      <c r="AR565" s="22"/>
      <c r="AS565" s="20"/>
      <c r="AT565" s="22"/>
      <c r="AU565" s="20"/>
      <c r="AV565" s="22"/>
      <c r="AW565" s="20"/>
      <c r="AX565" s="22"/>
      <c r="AY565" s="20"/>
      <c r="AZ565" s="22"/>
      <c r="BA565" s="20"/>
      <c r="BB565" s="22"/>
      <c r="BC565" s="20"/>
      <c r="BD565" s="22"/>
      <c r="BE565" s="20"/>
      <c r="BF565" s="22"/>
      <c r="BG565" s="83">
        <v>1</v>
      </c>
      <c r="BH565" s="86">
        <f>+BG565*$E$17</f>
        <v>23143.23</v>
      </c>
      <c r="BI565" s="20">
        <f>+BJ565/E565</f>
        <v>0.83217625560180419</v>
      </c>
      <c r="BJ565" s="95">
        <f>+(BG565*E565)-BH565</f>
        <v>114758.77</v>
      </c>
      <c r="BK565" s="20">
        <v>-0.83</v>
      </c>
      <c r="BL565" s="21">
        <f t="shared" si="132"/>
        <v>-114458.65999999999</v>
      </c>
      <c r="BM565" s="20"/>
      <c r="BN565" s="95">
        <f t="shared" si="122"/>
        <v>0</v>
      </c>
      <c r="BO565" s="20"/>
      <c r="BP565" s="21">
        <f t="shared" si="133"/>
        <v>0</v>
      </c>
      <c r="BQ565" s="20"/>
      <c r="BR565" s="22"/>
      <c r="BS565" s="20"/>
      <c r="BT565" s="22"/>
      <c r="BU565" s="20"/>
      <c r="BV565" s="22"/>
      <c r="BW565" s="20"/>
      <c r="BX565" s="22"/>
      <c r="BY565" s="20"/>
      <c r="BZ565" s="172"/>
      <c r="CA565" s="20"/>
      <c r="CB565" s="164"/>
      <c r="CC565" s="20"/>
      <c r="CD565" s="178"/>
      <c r="CE565" s="20"/>
      <c r="CF565" s="95"/>
      <c r="CG565" s="20"/>
      <c r="CH565" s="95"/>
      <c r="CI565" s="20"/>
      <c r="CJ565" s="22"/>
      <c r="CK565" s="20"/>
      <c r="CL565" s="22"/>
      <c r="CM565" s="20"/>
      <c r="CN565" s="22"/>
      <c r="CO565" s="20"/>
      <c r="CP565" s="22"/>
      <c r="CQ565" s="20"/>
      <c r="CR565" s="22"/>
      <c r="CS565" s="20"/>
      <c r="CT565" s="22"/>
      <c r="CU565" s="20"/>
      <c r="CV565" s="22"/>
      <c r="CW565" s="20"/>
      <c r="CX565" s="22"/>
      <c r="CY565" s="20"/>
      <c r="CZ565" s="22"/>
      <c r="DA565" s="20"/>
      <c r="DB565" s="22"/>
      <c r="DC565" s="20"/>
      <c r="DD565" s="22"/>
      <c r="DE565" s="20"/>
      <c r="DF565" s="22"/>
      <c r="DG565" s="20"/>
      <c r="DH565" s="22"/>
      <c r="DI565" s="20"/>
      <c r="DJ565" s="22"/>
      <c r="DK565" s="20"/>
      <c r="DL565" s="22"/>
      <c r="DM565" s="20"/>
      <c r="DN565" s="22"/>
      <c r="DO565" s="20"/>
      <c r="DP565" s="22"/>
      <c r="DQ565" s="20"/>
      <c r="DR565" s="22"/>
      <c r="DS565" s="20"/>
      <c r="DT565" s="22"/>
      <c r="DU565" s="20"/>
      <c r="DV565" s="22"/>
      <c r="DW565" s="20"/>
      <c r="DX565" s="22"/>
      <c r="DY565" s="20"/>
      <c r="DZ565" s="22"/>
      <c r="EA565" s="23">
        <f t="shared" si="127"/>
        <v>5.0021762556018041</v>
      </c>
      <c r="EB565" s="21">
        <f t="shared" si="123"/>
        <v>689810.11</v>
      </c>
      <c r="EC565" s="193" t="e">
        <f t="shared" ref="EC565:EC570" si="137">+EB565/$EB$745</f>
        <v>#REF!</v>
      </c>
      <c r="ED565" s="193">
        <f t="shared" ref="ED565:ED570" si="138">+EB565/$F$745</f>
        <v>1.9356024063926472E-5</v>
      </c>
      <c r="EE565" s="194">
        <f t="shared" si="128"/>
        <v>-5.0021762556018041</v>
      </c>
      <c r="EG565" s="13" t="s">
        <v>1395</v>
      </c>
      <c r="EH565" s="13" t="s">
        <v>1413</v>
      </c>
      <c r="EI565" s="13" t="s">
        <v>389</v>
      </c>
      <c r="EJ565" s="13">
        <v>13</v>
      </c>
      <c r="EK565" s="13">
        <v>1933500.69</v>
      </c>
    </row>
    <row r="566" spans="1:141" ht="27" customHeight="1">
      <c r="A566" s="196" t="s">
        <v>1414</v>
      </c>
      <c r="B566" s="253" t="str">
        <f t="shared" si="136"/>
        <v>TALA DE ARBOLES ALTURA ENTRE 0MY 5M, INCLUYE TROCEO, DESENRAICE, RETIRO Y DISPOSICICÓN FINAL</v>
      </c>
      <c r="C566" s="196" t="str">
        <f t="shared" si="135"/>
        <v>UN</v>
      </c>
      <c r="D566" s="191"/>
      <c r="E566" s="196">
        <v>434785</v>
      </c>
      <c r="F566" s="197">
        <f t="shared" si="126"/>
        <v>0</v>
      </c>
      <c r="G566" s="20"/>
      <c r="H566" s="21">
        <f t="shared" si="129"/>
        <v>0</v>
      </c>
      <c r="I566" s="20"/>
      <c r="J566" s="21">
        <f t="shared" si="130"/>
        <v>0</v>
      </c>
      <c r="K566" s="20"/>
      <c r="L566" s="21">
        <f t="shared" si="131"/>
        <v>0</v>
      </c>
      <c r="M566" s="20"/>
      <c r="N566" s="33">
        <f t="shared" si="134"/>
        <v>0</v>
      </c>
      <c r="O566" s="20"/>
      <c r="P566" s="22"/>
      <c r="Q566" s="20"/>
      <c r="R566" s="22"/>
      <c r="S566" s="20"/>
      <c r="T566" s="22"/>
      <c r="U566" s="20">
        <v>12</v>
      </c>
      <c r="V566" s="33">
        <f>+U566*E566</f>
        <v>5217420</v>
      </c>
      <c r="W566" s="20"/>
      <c r="X566" s="22"/>
      <c r="Y566" s="20"/>
      <c r="Z566" s="22"/>
      <c r="AA566" s="20"/>
      <c r="AB566" s="22"/>
      <c r="AC566" s="20"/>
      <c r="AD566" s="22"/>
      <c r="AE566" s="20"/>
      <c r="AF566" s="22"/>
      <c r="AG566" s="20"/>
      <c r="AH566" s="22"/>
      <c r="AI566" s="20"/>
      <c r="AJ566" s="22"/>
      <c r="AK566" s="20"/>
      <c r="AL566" s="22"/>
      <c r="AM566" s="20"/>
      <c r="AN566" s="22"/>
      <c r="AO566" s="20"/>
      <c r="AP566" s="22"/>
      <c r="AQ566" s="20"/>
      <c r="AR566" s="22"/>
      <c r="AS566" s="20"/>
      <c r="AT566" s="22"/>
      <c r="AU566" s="20"/>
      <c r="AV566" s="22"/>
      <c r="AW566" s="20"/>
      <c r="AX566" s="22"/>
      <c r="AY566" s="20"/>
      <c r="AZ566" s="22"/>
      <c r="BA566" s="20"/>
      <c r="BB566" s="22"/>
      <c r="BC566" s="20"/>
      <c r="BD566" s="22"/>
      <c r="BE566" s="20"/>
      <c r="BF566" s="22"/>
      <c r="BG566" s="83"/>
      <c r="BH566" s="86">
        <f>+BG566*$E$17</f>
        <v>0</v>
      </c>
      <c r="BI566" s="20"/>
      <c r="BJ566" s="95"/>
      <c r="BK566" s="20">
        <v>-6</v>
      </c>
      <c r="BL566" s="21">
        <f t="shared" si="132"/>
        <v>-2608710</v>
      </c>
      <c r="BM566" s="20"/>
      <c r="BN566" s="95">
        <f t="shared" si="122"/>
        <v>0</v>
      </c>
      <c r="BO566" s="20"/>
      <c r="BP566" s="21">
        <f t="shared" si="133"/>
        <v>0</v>
      </c>
      <c r="BQ566" s="20"/>
      <c r="BR566" s="22"/>
      <c r="BS566" s="20"/>
      <c r="BT566" s="22"/>
      <c r="BU566" s="20"/>
      <c r="BV566" s="22"/>
      <c r="BW566" s="20"/>
      <c r="BX566" s="22"/>
      <c r="BY566" s="20"/>
      <c r="BZ566" s="172"/>
      <c r="CA566" s="20"/>
      <c r="CB566" s="164"/>
      <c r="CC566" s="20"/>
      <c r="CD566" s="178"/>
      <c r="CE566" s="20"/>
      <c r="CF566" s="95"/>
      <c r="CG566" s="20"/>
      <c r="CH566" s="95"/>
      <c r="CI566" s="20"/>
      <c r="CJ566" s="22"/>
      <c r="CK566" s="20"/>
      <c r="CL566" s="22"/>
      <c r="CM566" s="20"/>
      <c r="CN566" s="22"/>
      <c r="CO566" s="20"/>
      <c r="CP566" s="22"/>
      <c r="CQ566" s="20"/>
      <c r="CR566" s="22"/>
      <c r="CS566" s="20"/>
      <c r="CT566" s="22"/>
      <c r="CU566" s="20"/>
      <c r="CV566" s="22"/>
      <c r="CW566" s="20"/>
      <c r="CX566" s="22"/>
      <c r="CY566" s="20"/>
      <c r="CZ566" s="22"/>
      <c r="DA566" s="20"/>
      <c r="DB566" s="22"/>
      <c r="DC566" s="20"/>
      <c r="DD566" s="22"/>
      <c r="DE566" s="20"/>
      <c r="DF566" s="22"/>
      <c r="DG566" s="20"/>
      <c r="DH566" s="22"/>
      <c r="DI566" s="20"/>
      <c r="DJ566" s="22"/>
      <c r="DK566" s="20"/>
      <c r="DL566" s="22"/>
      <c r="DM566" s="20"/>
      <c r="DN566" s="22"/>
      <c r="DO566" s="20"/>
      <c r="DP566" s="22"/>
      <c r="DQ566" s="20"/>
      <c r="DR566" s="22"/>
      <c r="DS566" s="20"/>
      <c r="DT566" s="22"/>
      <c r="DU566" s="20"/>
      <c r="DV566" s="22"/>
      <c r="DW566" s="20"/>
      <c r="DX566" s="22"/>
      <c r="DY566" s="20"/>
      <c r="DZ566" s="22"/>
      <c r="EA566" s="23">
        <f t="shared" si="127"/>
        <v>6</v>
      </c>
      <c r="EB566" s="21">
        <f t="shared" si="123"/>
        <v>2608710</v>
      </c>
      <c r="EC566" s="193" t="e">
        <f t="shared" si="137"/>
        <v>#REF!</v>
      </c>
      <c r="ED566" s="193">
        <f t="shared" si="138"/>
        <v>7.3200222501531079E-5</v>
      </c>
      <c r="EE566" s="194">
        <f t="shared" si="128"/>
        <v>-6</v>
      </c>
      <c r="EG566" s="13" t="s">
        <v>1397</v>
      </c>
      <c r="EH566" s="13" t="s">
        <v>1413</v>
      </c>
      <c r="EI566" s="13" t="s">
        <v>389</v>
      </c>
      <c r="EJ566" s="13">
        <v>20</v>
      </c>
      <c r="EK566" s="13">
        <v>1804636.35</v>
      </c>
    </row>
    <row r="567" spans="1:141" ht="18">
      <c r="A567" s="196" t="s">
        <v>1415</v>
      </c>
      <c r="B567" s="253" t="str">
        <f t="shared" si="136"/>
        <v>TALA DE ARBOLES ALTURA ENTRE 0MY 5M, INCLUYE TROCEO, DESENRAICE, RETIRO Y DISPOSICICÓN FINAL</v>
      </c>
      <c r="C567" s="196" t="str">
        <f t="shared" si="135"/>
        <v>UN</v>
      </c>
      <c r="D567" s="191"/>
      <c r="E567" s="196">
        <v>640790.0033333333</v>
      </c>
      <c r="F567" s="197">
        <f t="shared" si="126"/>
        <v>0</v>
      </c>
      <c r="G567" s="20"/>
      <c r="H567" s="21">
        <f t="shared" si="129"/>
        <v>0</v>
      </c>
      <c r="I567" s="20"/>
      <c r="J567" s="21">
        <f t="shared" si="130"/>
        <v>0</v>
      </c>
      <c r="K567" s="20"/>
      <c r="L567" s="21">
        <f t="shared" si="131"/>
        <v>0</v>
      </c>
      <c r="M567" s="20"/>
      <c r="N567" s="33">
        <f t="shared" si="134"/>
        <v>0</v>
      </c>
      <c r="O567" s="20"/>
      <c r="P567" s="22"/>
      <c r="Q567" s="20"/>
      <c r="R567" s="22"/>
      <c r="S567" s="20"/>
      <c r="T567" s="22"/>
      <c r="U567" s="20">
        <v>5</v>
      </c>
      <c r="V567" s="33">
        <f>+U567*E567</f>
        <v>3203950.0166666666</v>
      </c>
      <c r="W567" s="20"/>
      <c r="X567" s="22"/>
      <c r="Y567" s="20"/>
      <c r="Z567" s="22"/>
      <c r="AA567" s="20"/>
      <c r="AB567" s="22"/>
      <c r="AC567" s="20"/>
      <c r="AD567" s="22"/>
      <c r="AE567" s="20"/>
      <c r="AF567" s="22"/>
      <c r="AG567" s="20"/>
      <c r="AH567" s="22"/>
      <c r="AI567" s="20"/>
      <c r="AJ567" s="22"/>
      <c r="AK567" s="20"/>
      <c r="AL567" s="22"/>
      <c r="AM567" s="20"/>
      <c r="AN567" s="22"/>
      <c r="AO567" s="20"/>
      <c r="AP567" s="22"/>
      <c r="AQ567" s="20"/>
      <c r="AR567" s="22"/>
      <c r="AS567" s="20"/>
      <c r="AT567" s="22"/>
      <c r="AU567" s="20"/>
      <c r="AV567" s="22"/>
      <c r="AW567" s="20"/>
      <c r="AX567" s="22"/>
      <c r="AY567" s="20"/>
      <c r="AZ567" s="22"/>
      <c r="BA567" s="20"/>
      <c r="BB567" s="22"/>
      <c r="BC567" s="20"/>
      <c r="BD567" s="22"/>
      <c r="BE567" s="20"/>
      <c r="BF567" s="22"/>
      <c r="BG567" s="83">
        <v>2</v>
      </c>
      <c r="BH567" s="86">
        <f>+BG567*$E$17</f>
        <v>46286.46</v>
      </c>
      <c r="BI567" s="20">
        <f>+BJ567/E567</f>
        <v>1.9277665697666602</v>
      </c>
      <c r="BJ567" s="95">
        <f>+(BG567*E567)-BH567</f>
        <v>1235293.5466666666</v>
      </c>
      <c r="BK567" s="20">
        <v>-1.93</v>
      </c>
      <c r="BL567" s="21">
        <f t="shared" si="132"/>
        <v>-1236724.7064333332</v>
      </c>
      <c r="BM567" s="20"/>
      <c r="BN567" s="95">
        <f t="shared" si="122"/>
        <v>0</v>
      </c>
      <c r="BO567" s="20"/>
      <c r="BP567" s="21">
        <f t="shared" si="133"/>
        <v>0</v>
      </c>
      <c r="BQ567" s="20"/>
      <c r="BR567" s="22"/>
      <c r="BS567" s="20"/>
      <c r="BT567" s="22"/>
      <c r="BU567" s="20"/>
      <c r="BV567" s="22"/>
      <c r="BW567" s="20"/>
      <c r="BX567" s="22"/>
      <c r="BY567" s="20"/>
      <c r="BZ567" s="172"/>
      <c r="CA567" s="20"/>
      <c r="CB567" s="164"/>
      <c r="CC567" s="20"/>
      <c r="CD567" s="178"/>
      <c r="CE567" s="20"/>
      <c r="CF567" s="95"/>
      <c r="CG567" s="20"/>
      <c r="CH567" s="95"/>
      <c r="CI567" s="20"/>
      <c r="CJ567" s="22"/>
      <c r="CK567" s="20"/>
      <c r="CL567" s="22"/>
      <c r="CM567" s="20"/>
      <c r="CN567" s="22"/>
      <c r="CO567" s="20"/>
      <c r="CP567" s="22"/>
      <c r="CQ567" s="20"/>
      <c r="CR567" s="22"/>
      <c r="CS567" s="20"/>
      <c r="CT567" s="22"/>
      <c r="CU567" s="20"/>
      <c r="CV567" s="22"/>
      <c r="CW567" s="20"/>
      <c r="CX567" s="22"/>
      <c r="CY567" s="20"/>
      <c r="CZ567" s="22"/>
      <c r="DA567" s="20"/>
      <c r="DB567" s="22"/>
      <c r="DC567" s="20"/>
      <c r="DD567" s="22"/>
      <c r="DE567" s="20"/>
      <c r="DF567" s="22"/>
      <c r="DG567" s="20"/>
      <c r="DH567" s="22"/>
      <c r="DI567" s="20"/>
      <c r="DJ567" s="22"/>
      <c r="DK567" s="20"/>
      <c r="DL567" s="22"/>
      <c r="DM567" s="20"/>
      <c r="DN567" s="22"/>
      <c r="DO567" s="20"/>
      <c r="DP567" s="22"/>
      <c r="DQ567" s="20"/>
      <c r="DR567" s="22"/>
      <c r="DS567" s="20"/>
      <c r="DT567" s="22"/>
      <c r="DU567" s="20"/>
      <c r="DV567" s="22"/>
      <c r="DW567" s="20"/>
      <c r="DX567" s="22"/>
      <c r="DY567" s="20"/>
      <c r="DZ567" s="22"/>
      <c r="EA567" s="23">
        <f t="shared" si="127"/>
        <v>6.9977665697666609</v>
      </c>
      <c r="EB567" s="21">
        <f t="shared" si="123"/>
        <v>4484098.8635666668</v>
      </c>
      <c r="EC567" s="193" t="e">
        <f t="shared" si="137"/>
        <v>#REF!</v>
      </c>
      <c r="ED567" s="193">
        <f t="shared" si="138"/>
        <v>1.2582350454130306E-4</v>
      </c>
      <c r="EE567" s="194">
        <f t="shared" si="128"/>
        <v>-6.9977665697666609</v>
      </c>
      <c r="EG567" s="13" t="s">
        <v>1399</v>
      </c>
      <c r="EH567" s="13" t="s">
        <v>1413</v>
      </c>
      <c r="EI567" s="13" t="s">
        <v>389</v>
      </c>
      <c r="EJ567" s="13">
        <v>150</v>
      </c>
      <c r="EK567" s="13">
        <v>74794.5</v>
      </c>
    </row>
    <row r="568" spans="1:141" ht="27" customHeight="1">
      <c r="A568" s="196" t="s">
        <v>1416</v>
      </c>
      <c r="B568" s="253" t="str">
        <f t="shared" si="136"/>
        <v>TALA DE ARBOLES ALTURA ENTRE 0MY 5M, INCLUYE TROCEO, DESENRAICE, RETIRO Y DISPOSICICÓN FINAL</v>
      </c>
      <c r="C568" s="196" t="s">
        <v>389</v>
      </c>
      <c r="D568" s="191"/>
      <c r="E568" s="196">
        <v>869570</v>
      </c>
      <c r="F568" s="197">
        <f t="shared" si="126"/>
        <v>0</v>
      </c>
      <c r="G568" s="20"/>
      <c r="H568" s="21">
        <f t="shared" si="129"/>
        <v>0</v>
      </c>
      <c r="I568" s="20"/>
      <c r="J568" s="21">
        <f t="shared" si="130"/>
        <v>0</v>
      </c>
      <c r="K568" s="20"/>
      <c r="L568" s="21">
        <f t="shared" si="131"/>
        <v>0</v>
      </c>
      <c r="M568" s="20"/>
      <c r="N568" s="33">
        <f t="shared" si="134"/>
        <v>0</v>
      </c>
      <c r="O568" s="20"/>
      <c r="P568" s="22"/>
      <c r="Q568" s="20"/>
      <c r="R568" s="22"/>
      <c r="S568" s="20"/>
      <c r="T568" s="22"/>
      <c r="U568" s="20">
        <v>1</v>
      </c>
      <c r="V568" s="33">
        <f>+U568*E568</f>
        <v>869570</v>
      </c>
      <c r="W568" s="20"/>
      <c r="X568" s="22"/>
      <c r="Y568" s="20"/>
      <c r="Z568" s="22"/>
      <c r="AA568" s="20"/>
      <c r="AB568" s="22"/>
      <c r="AC568" s="20"/>
      <c r="AD568" s="22"/>
      <c r="AE568" s="20"/>
      <c r="AF568" s="22"/>
      <c r="AG568" s="20"/>
      <c r="AH568" s="22"/>
      <c r="AI568" s="20"/>
      <c r="AJ568" s="22"/>
      <c r="AK568" s="20"/>
      <c r="AL568" s="22"/>
      <c r="AM568" s="20"/>
      <c r="AN568" s="22"/>
      <c r="AO568" s="20"/>
      <c r="AP568" s="22"/>
      <c r="AQ568" s="20"/>
      <c r="AR568" s="22"/>
      <c r="AS568" s="20"/>
      <c r="AT568" s="22"/>
      <c r="AU568" s="20"/>
      <c r="AV568" s="22"/>
      <c r="AW568" s="20"/>
      <c r="AX568" s="22"/>
      <c r="AY568" s="20"/>
      <c r="AZ568" s="22"/>
      <c r="BA568" s="20"/>
      <c r="BB568" s="22"/>
      <c r="BC568" s="20"/>
      <c r="BD568" s="22"/>
      <c r="BE568" s="20"/>
      <c r="BF568" s="22"/>
      <c r="BG568" s="83">
        <v>2</v>
      </c>
      <c r="BH568" s="86">
        <f>+BG568*$E$17</f>
        <v>46286.46</v>
      </c>
      <c r="BI568" s="20">
        <f>+BJ568/E568</f>
        <v>1.9467708637602494</v>
      </c>
      <c r="BJ568" s="95">
        <f>+(BG568*E568)-BH568</f>
        <v>1692853.54</v>
      </c>
      <c r="BK568" s="20">
        <v>-1.95</v>
      </c>
      <c r="BL568" s="21">
        <f t="shared" si="132"/>
        <v>-1695661.5</v>
      </c>
      <c r="BM568" s="20"/>
      <c r="BN568" s="95">
        <f t="shared" si="122"/>
        <v>0</v>
      </c>
      <c r="BO568" s="20"/>
      <c r="BP568" s="21">
        <f t="shared" si="133"/>
        <v>0</v>
      </c>
      <c r="BQ568" s="20"/>
      <c r="BR568" s="22"/>
      <c r="BS568" s="20"/>
      <c r="BT568" s="22"/>
      <c r="BU568" s="20"/>
      <c r="BV568" s="22"/>
      <c r="BW568" s="20"/>
      <c r="BX568" s="22"/>
      <c r="BY568" s="20"/>
      <c r="BZ568" s="172"/>
      <c r="CA568" s="20"/>
      <c r="CB568" s="164"/>
      <c r="CC568" s="20"/>
      <c r="CD568" s="178"/>
      <c r="CE568" s="20"/>
      <c r="CF568" s="95"/>
      <c r="CG568" s="20"/>
      <c r="CH568" s="95"/>
      <c r="CI568" s="20"/>
      <c r="CJ568" s="22"/>
      <c r="CK568" s="20"/>
      <c r="CL568" s="22"/>
      <c r="CM568" s="20"/>
      <c r="CN568" s="22"/>
      <c r="CO568" s="20"/>
      <c r="CP568" s="22"/>
      <c r="CQ568" s="20"/>
      <c r="CR568" s="22"/>
      <c r="CS568" s="20"/>
      <c r="CT568" s="22"/>
      <c r="CU568" s="20"/>
      <c r="CV568" s="22"/>
      <c r="CW568" s="20"/>
      <c r="CX568" s="22"/>
      <c r="CY568" s="20"/>
      <c r="CZ568" s="22"/>
      <c r="DA568" s="20"/>
      <c r="DB568" s="22"/>
      <c r="DC568" s="20"/>
      <c r="DD568" s="22"/>
      <c r="DE568" s="20"/>
      <c r="DF568" s="22"/>
      <c r="DG568" s="20"/>
      <c r="DH568" s="22"/>
      <c r="DI568" s="20"/>
      <c r="DJ568" s="22"/>
      <c r="DK568" s="20"/>
      <c r="DL568" s="22"/>
      <c r="DM568" s="20"/>
      <c r="DN568" s="22"/>
      <c r="DO568" s="20"/>
      <c r="DP568" s="22"/>
      <c r="DQ568" s="20"/>
      <c r="DR568" s="22"/>
      <c r="DS568" s="20"/>
      <c r="DT568" s="22"/>
      <c r="DU568" s="20"/>
      <c r="DV568" s="22"/>
      <c r="DW568" s="20"/>
      <c r="DX568" s="22"/>
      <c r="DY568" s="20"/>
      <c r="DZ568" s="22"/>
      <c r="EA568" s="23">
        <f t="shared" si="127"/>
        <v>2.9967708637602497</v>
      </c>
      <c r="EB568" s="21">
        <f t="shared" si="123"/>
        <v>2605902.0400000005</v>
      </c>
      <c r="EC568" s="193" t="e">
        <f t="shared" si="137"/>
        <v>#REF!</v>
      </c>
      <c r="ED568" s="193">
        <f t="shared" si="138"/>
        <v>7.3121431337785253E-5</v>
      </c>
      <c r="EE568" s="194">
        <f t="shared" si="128"/>
        <v>-2.9967708637602497</v>
      </c>
      <c r="EG568" s="13" t="s">
        <v>1401</v>
      </c>
      <c r="EH568" s="13" t="s">
        <v>1413</v>
      </c>
      <c r="EI568" s="13" t="s">
        <v>392</v>
      </c>
      <c r="EJ568" s="13">
        <v>2500</v>
      </c>
      <c r="EK568" s="13">
        <v>201178.88999999998</v>
      </c>
    </row>
    <row r="569" spans="1:141" ht="20.25" customHeight="1">
      <c r="A569" s="196" t="s">
        <v>1417</v>
      </c>
      <c r="B569" s="253" t="str">
        <f t="shared" si="136"/>
        <v>TALA DE ARBOLES ALTURA ENTRE 0MY 5M, INCLUYE TROCEO, DESENRAICE, RETIRO Y DISPOSICICÓN FINAL</v>
      </c>
      <c r="C569" s="196" t="str">
        <f>EI569</f>
        <v>UN</v>
      </c>
      <c r="D569" s="191"/>
      <c r="E569" s="196">
        <v>1189450</v>
      </c>
      <c r="F569" s="197">
        <f t="shared" si="126"/>
        <v>0</v>
      </c>
      <c r="G569" s="20"/>
      <c r="H569" s="21">
        <f t="shared" si="129"/>
        <v>0</v>
      </c>
      <c r="I569" s="20"/>
      <c r="J569" s="21">
        <f t="shared" si="130"/>
        <v>0</v>
      </c>
      <c r="K569" s="20"/>
      <c r="L569" s="21">
        <f t="shared" si="131"/>
        <v>0</v>
      </c>
      <c r="M569" s="20"/>
      <c r="N569" s="33">
        <f t="shared" si="134"/>
        <v>0</v>
      </c>
      <c r="O569" s="20"/>
      <c r="P569" s="22"/>
      <c r="Q569" s="20"/>
      <c r="R569" s="22"/>
      <c r="S569" s="20"/>
      <c r="T569" s="22"/>
      <c r="U569" s="20"/>
      <c r="V569" s="22"/>
      <c r="W569" s="20"/>
      <c r="X569" s="22"/>
      <c r="Y569" s="20"/>
      <c r="Z569" s="22"/>
      <c r="AA569" s="20"/>
      <c r="AB569" s="22"/>
      <c r="AC569" s="20"/>
      <c r="AD569" s="22"/>
      <c r="AE569" s="20"/>
      <c r="AF569" s="22"/>
      <c r="AG569" s="20"/>
      <c r="AH569" s="22"/>
      <c r="AI569" s="20"/>
      <c r="AJ569" s="22"/>
      <c r="AK569" s="20"/>
      <c r="AL569" s="22"/>
      <c r="AM569" s="20"/>
      <c r="AN569" s="22"/>
      <c r="AO569" s="20"/>
      <c r="AP569" s="22"/>
      <c r="AQ569" s="20"/>
      <c r="AR569" s="22"/>
      <c r="AS569" s="20"/>
      <c r="AT569" s="22"/>
      <c r="AU569" s="20"/>
      <c r="AV569" s="22"/>
      <c r="AW569" s="20"/>
      <c r="AX569" s="22"/>
      <c r="AY569" s="20"/>
      <c r="AZ569" s="22"/>
      <c r="BA569" s="20"/>
      <c r="BB569" s="22"/>
      <c r="BC569" s="20"/>
      <c r="BD569" s="22"/>
      <c r="BE569" s="20"/>
      <c r="BF569" s="22"/>
      <c r="BG569" s="83">
        <v>1</v>
      </c>
      <c r="BH569" s="86">
        <f>+BG569*$E$17</f>
        <v>23143.23</v>
      </c>
      <c r="BI569" s="20">
        <f>+BJ569/E569</f>
        <v>0.98054291479255118</v>
      </c>
      <c r="BJ569" s="95">
        <f>+(BG569*E569)-BH569</f>
        <v>1166306.77</v>
      </c>
      <c r="BK569" s="20">
        <v>-0.98</v>
      </c>
      <c r="BL569" s="21">
        <f t="shared" si="132"/>
        <v>-1165661</v>
      </c>
      <c r="BM569" s="20"/>
      <c r="BN569" s="95">
        <f t="shared" si="122"/>
        <v>0</v>
      </c>
      <c r="BO569" s="20"/>
      <c r="BP569" s="21">
        <f t="shared" si="133"/>
        <v>0</v>
      </c>
      <c r="BQ569" s="20"/>
      <c r="BR569" s="22"/>
      <c r="BS569" s="20"/>
      <c r="BT569" s="22"/>
      <c r="BU569" s="20"/>
      <c r="BV569" s="22"/>
      <c r="BW569" s="20"/>
      <c r="BX569" s="22"/>
      <c r="BY569" s="20"/>
      <c r="BZ569" s="172"/>
      <c r="CA569" s="20"/>
      <c r="CB569" s="164"/>
      <c r="CC569" s="20"/>
      <c r="CD569" s="178"/>
      <c r="CE569" s="20"/>
      <c r="CF569" s="95"/>
      <c r="CG569" s="20"/>
      <c r="CH569" s="95"/>
      <c r="CI569" s="20"/>
      <c r="CJ569" s="22"/>
      <c r="CK569" s="20"/>
      <c r="CL569" s="22"/>
      <c r="CM569" s="20"/>
      <c r="CN569" s="22"/>
      <c r="CO569" s="20"/>
      <c r="CP569" s="22"/>
      <c r="CQ569" s="20"/>
      <c r="CR569" s="22"/>
      <c r="CS569" s="20"/>
      <c r="CT569" s="22"/>
      <c r="CU569" s="20"/>
      <c r="CV569" s="22"/>
      <c r="CW569" s="20"/>
      <c r="CX569" s="22"/>
      <c r="CY569" s="20"/>
      <c r="CZ569" s="22"/>
      <c r="DA569" s="20"/>
      <c r="DB569" s="22"/>
      <c r="DC569" s="20"/>
      <c r="DD569" s="22"/>
      <c r="DE569" s="20"/>
      <c r="DF569" s="22"/>
      <c r="DG569" s="20"/>
      <c r="DH569" s="22"/>
      <c r="DI569" s="20"/>
      <c r="DJ569" s="22"/>
      <c r="DK569" s="20"/>
      <c r="DL569" s="22"/>
      <c r="DM569" s="20"/>
      <c r="DN569" s="22"/>
      <c r="DO569" s="20"/>
      <c r="DP569" s="22"/>
      <c r="DQ569" s="20"/>
      <c r="DR569" s="22"/>
      <c r="DS569" s="20"/>
      <c r="DT569" s="22"/>
      <c r="DU569" s="20"/>
      <c r="DV569" s="22"/>
      <c r="DW569" s="20"/>
      <c r="DX569" s="22"/>
      <c r="DY569" s="20"/>
      <c r="DZ569" s="22"/>
      <c r="EA569" s="23">
        <f t="shared" si="127"/>
        <v>1.0005429147925513</v>
      </c>
      <c r="EB569" s="21">
        <f t="shared" si="123"/>
        <v>1190095.7700000003</v>
      </c>
      <c r="EC569" s="193" t="e">
        <f t="shared" si="137"/>
        <v>#REF!</v>
      </c>
      <c r="ED569" s="193">
        <f t="shared" si="138"/>
        <v>3.339400514512191E-5</v>
      </c>
      <c r="EE569" s="194">
        <f t="shared" si="128"/>
        <v>-1.0005429147925513</v>
      </c>
      <c r="EG569" s="13" t="s">
        <v>1403</v>
      </c>
      <c r="EH569" s="13" t="s">
        <v>1413</v>
      </c>
      <c r="EI569" s="13" t="s">
        <v>389</v>
      </c>
      <c r="EJ569" s="13">
        <v>1000</v>
      </c>
      <c r="EK569" s="13">
        <v>94280.67</v>
      </c>
    </row>
    <row r="570" spans="1:141" ht="18" customHeight="1">
      <c r="A570" s="196" t="s">
        <v>1418</v>
      </c>
      <c r="B570" s="253" t="str">
        <f t="shared" si="136"/>
        <v>BANCO DUCTOS 4X4" IMC</v>
      </c>
      <c r="C570" s="196" t="str">
        <f t="shared" si="135"/>
        <v>UN</v>
      </c>
      <c r="D570" s="191"/>
      <c r="E570" s="196">
        <v>468520</v>
      </c>
      <c r="F570" s="197">
        <f t="shared" si="126"/>
        <v>0</v>
      </c>
      <c r="G570" s="197">
        <f t="shared" ref="G570:AL570" si="139">+E570*F570</f>
        <v>0</v>
      </c>
      <c r="H570" s="197">
        <f t="shared" si="139"/>
        <v>0</v>
      </c>
      <c r="I570" s="197">
        <f t="shared" si="139"/>
        <v>0</v>
      </c>
      <c r="J570" s="197">
        <f t="shared" si="139"/>
        <v>0</v>
      </c>
      <c r="K570" s="197">
        <f t="shared" si="139"/>
        <v>0</v>
      </c>
      <c r="L570" s="197">
        <f t="shared" si="139"/>
        <v>0</v>
      </c>
      <c r="M570" s="197">
        <f t="shared" si="139"/>
        <v>0</v>
      </c>
      <c r="N570" s="197">
        <f t="shared" si="139"/>
        <v>0</v>
      </c>
      <c r="O570" s="197">
        <f t="shared" si="139"/>
        <v>0</v>
      </c>
      <c r="P570" s="197">
        <f t="shared" si="139"/>
        <v>0</v>
      </c>
      <c r="Q570" s="197">
        <f t="shared" si="139"/>
        <v>0</v>
      </c>
      <c r="R570" s="197">
        <f t="shared" si="139"/>
        <v>0</v>
      </c>
      <c r="S570" s="197">
        <f t="shared" si="139"/>
        <v>0</v>
      </c>
      <c r="T570" s="197">
        <f t="shared" si="139"/>
        <v>0</v>
      </c>
      <c r="U570" s="197">
        <f t="shared" si="139"/>
        <v>0</v>
      </c>
      <c r="V570" s="197">
        <f t="shared" si="139"/>
        <v>0</v>
      </c>
      <c r="W570" s="197">
        <f t="shared" si="139"/>
        <v>0</v>
      </c>
      <c r="X570" s="197">
        <f t="shared" si="139"/>
        <v>0</v>
      </c>
      <c r="Y570" s="197">
        <f t="shared" si="139"/>
        <v>0</v>
      </c>
      <c r="Z570" s="197">
        <f t="shared" si="139"/>
        <v>0</v>
      </c>
      <c r="AA570" s="197">
        <f t="shared" si="139"/>
        <v>0</v>
      </c>
      <c r="AB570" s="197">
        <f t="shared" si="139"/>
        <v>0</v>
      </c>
      <c r="AC570" s="197">
        <f t="shared" si="139"/>
        <v>0</v>
      </c>
      <c r="AD570" s="197">
        <f t="shared" si="139"/>
        <v>0</v>
      </c>
      <c r="AE570" s="197">
        <f t="shared" si="139"/>
        <v>0</v>
      </c>
      <c r="AF570" s="197">
        <f t="shared" si="139"/>
        <v>0</v>
      </c>
      <c r="AG570" s="197">
        <f t="shared" si="139"/>
        <v>0</v>
      </c>
      <c r="AH570" s="197">
        <f t="shared" si="139"/>
        <v>0</v>
      </c>
      <c r="AI570" s="197">
        <f t="shared" si="139"/>
        <v>0</v>
      </c>
      <c r="AJ570" s="197">
        <f t="shared" si="139"/>
        <v>0</v>
      </c>
      <c r="AK570" s="197">
        <f t="shared" si="139"/>
        <v>0</v>
      </c>
      <c r="AL570" s="197">
        <f t="shared" si="139"/>
        <v>0</v>
      </c>
      <c r="AM570" s="197">
        <f t="shared" ref="AM570:BN570" si="140">+AK570*AL570</f>
        <v>0</v>
      </c>
      <c r="AN570" s="197">
        <f t="shared" si="140"/>
        <v>0</v>
      </c>
      <c r="AO570" s="197">
        <f t="shared" si="140"/>
        <v>0</v>
      </c>
      <c r="AP570" s="197">
        <f t="shared" si="140"/>
        <v>0</v>
      </c>
      <c r="AQ570" s="197">
        <f t="shared" si="140"/>
        <v>0</v>
      </c>
      <c r="AR570" s="197">
        <f t="shared" si="140"/>
        <v>0</v>
      </c>
      <c r="AS570" s="197">
        <f t="shared" si="140"/>
        <v>0</v>
      </c>
      <c r="AT570" s="197">
        <f t="shared" si="140"/>
        <v>0</v>
      </c>
      <c r="AU570" s="197">
        <f t="shared" si="140"/>
        <v>0</v>
      </c>
      <c r="AV570" s="197">
        <f t="shared" si="140"/>
        <v>0</v>
      </c>
      <c r="AW570" s="197">
        <f t="shared" si="140"/>
        <v>0</v>
      </c>
      <c r="AX570" s="197">
        <f t="shared" si="140"/>
        <v>0</v>
      </c>
      <c r="AY570" s="197">
        <f t="shared" si="140"/>
        <v>0</v>
      </c>
      <c r="AZ570" s="197">
        <f t="shared" si="140"/>
        <v>0</v>
      </c>
      <c r="BA570" s="197">
        <f t="shared" si="140"/>
        <v>0</v>
      </c>
      <c r="BB570" s="197">
        <f t="shared" si="140"/>
        <v>0</v>
      </c>
      <c r="BC570" s="197">
        <f t="shared" si="140"/>
        <v>0</v>
      </c>
      <c r="BD570" s="197">
        <f t="shared" si="140"/>
        <v>0</v>
      </c>
      <c r="BE570" s="197">
        <f t="shared" si="140"/>
        <v>0</v>
      </c>
      <c r="BF570" s="197">
        <f t="shared" si="140"/>
        <v>0</v>
      </c>
      <c r="BG570" s="197">
        <f t="shared" si="140"/>
        <v>0</v>
      </c>
      <c r="BH570" s="197">
        <f t="shared" si="140"/>
        <v>0</v>
      </c>
      <c r="BI570" s="197">
        <f t="shared" si="140"/>
        <v>0</v>
      </c>
      <c r="BJ570" s="197">
        <f t="shared" si="140"/>
        <v>0</v>
      </c>
      <c r="BK570" s="197">
        <f t="shared" si="140"/>
        <v>0</v>
      </c>
      <c r="BL570" s="197">
        <f t="shared" si="140"/>
        <v>0</v>
      </c>
      <c r="BM570" s="197">
        <f t="shared" si="140"/>
        <v>0</v>
      </c>
      <c r="BN570" s="197">
        <f t="shared" si="140"/>
        <v>0</v>
      </c>
      <c r="BO570" s="20"/>
      <c r="BP570" s="21"/>
      <c r="BQ570" s="20"/>
      <c r="BR570" s="22"/>
      <c r="BS570" s="20"/>
      <c r="BT570" s="22"/>
      <c r="BU570" s="20"/>
      <c r="BV570" s="22"/>
      <c r="BW570" s="20"/>
      <c r="BX570" s="22"/>
      <c r="BY570" s="20"/>
      <c r="BZ570" s="172"/>
      <c r="CA570" s="20"/>
      <c r="CB570" s="164"/>
      <c r="CC570" s="20"/>
      <c r="CD570" s="178"/>
      <c r="CE570" s="20"/>
      <c r="CF570" s="95"/>
      <c r="CG570" s="20"/>
      <c r="CH570" s="95"/>
      <c r="CI570" s="20"/>
      <c r="CJ570" s="22"/>
      <c r="CK570" s="20"/>
      <c r="CL570" s="22"/>
      <c r="CM570" s="20"/>
      <c r="CN570" s="22"/>
      <c r="CO570" s="20"/>
      <c r="CP570" s="22"/>
      <c r="CQ570" s="20"/>
      <c r="CR570" s="22"/>
      <c r="CS570" s="20"/>
      <c r="CT570" s="22"/>
      <c r="CU570" s="20"/>
      <c r="CV570" s="22"/>
      <c r="CW570" s="20"/>
      <c r="CX570" s="22"/>
      <c r="CY570" s="20"/>
      <c r="CZ570" s="22"/>
      <c r="DA570" s="20"/>
      <c r="DB570" s="22"/>
      <c r="DC570" s="20"/>
      <c r="DD570" s="22"/>
      <c r="DE570" s="20"/>
      <c r="DF570" s="22"/>
      <c r="DG570" s="20"/>
      <c r="DH570" s="22"/>
      <c r="DI570" s="20"/>
      <c r="DJ570" s="22"/>
      <c r="DK570" s="20"/>
      <c r="DL570" s="22"/>
      <c r="DM570" s="20"/>
      <c r="DN570" s="22"/>
      <c r="DO570" s="20"/>
      <c r="DP570" s="22"/>
      <c r="DQ570" s="20"/>
      <c r="DR570" s="22"/>
      <c r="DS570" s="20"/>
      <c r="DT570" s="22"/>
      <c r="DU570" s="20"/>
      <c r="DV570" s="22"/>
      <c r="DW570" s="20"/>
      <c r="DX570" s="22"/>
      <c r="DY570" s="20"/>
      <c r="DZ570" s="22"/>
      <c r="EA570" s="23">
        <f t="shared" si="127"/>
        <v>0</v>
      </c>
      <c r="EB570" s="21">
        <f t="shared" si="123"/>
        <v>0</v>
      </c>
      <c r="EC570" s="193" t="e">
        <f t="shared" si="137"/>
        <v>#REF!</v>
      </c>
      <c r="ED570" s="193">
        <f t="shared" si="138"/>
        <v>0</v>
      </c>
      <c r="EE570" s="194">
        <f t="shared" si="128"/>
        <v>0</v>
      </c>
      <c r="EG570" s="13" t="s">
        <v>1407</v>
      </c>
      <c r="EH570" s="13" t="s">
        <v>1419</v>
      </c>
      <c r="EI570" s="13" t="s">
        <v>389</v>
      </c>
      <c r="EJ570" s="13">
        <v>24</v>
      </c>
      <c r="EK570" s="13">
        <v>122396.67</v>
      </c>
    </row>
    <row r="571" spans="1:141" ht="22.5">
      <c r="A571" s="196" t="s">
        <v>1420</v>
      </c>
      <c r="B571" s="253" t="s">
        <v>1421</v>
      </c>
      <c r="C571" s="196" t="s">
        <v>389</v>
      </c>
      <c r="D571" s="191"/>
      <c r="E571" s="196">
        <v>353056</v>
      </c>
      <c r="F571" s="197">
        <f t="shared" si="126"/>
        <v>0</v>
      </c>
      <c r="G571" s="20"/>
      <c r="H571" s="21"/>
      <c r="I571" s="20">
        <f>+H571*E571</f>
        <v>0</v>
      </c>
      <c r="J571" s="21"/>
      <c r="K571" s="20"/>
      <c r="L571" s="21"/>
      <c r="M571" s="20"/>
      <c r="N571" s="33"/>
      <c r="O571" s="20"/>
      <c r="P571" s="22"/>
      <c r="Q571" s="20"/>
      <c r="R571" s="22"/>
      <c r="S571" s="20"/>
      <c r="T571" s="22"/>
      <c r="U571" s="20"/>
      <c r="V571" s="22"/>
      <c r="W571" s="20"/>
      <c r="X571" s="22">
        <v>0</v>
      </c>
      <c r="Y571" s="20"/>
      <c r="Z571" s="22"/>
      <c r="AA571" s="20">
        <v>0</v>
      </c>
      <c r="AB571" s="22"/>
      <c r="AC571" s="20"/>
      <c r="AD571" s="22"/>
      <c r="AE571" s="20"/>
      <c r="AF571" s="22"/>
      <c r="AG571" s="20"/>
      <c r="AH571" s="22"/>
      <c r="AI571" s="20"/>
      <c r="AJ571" s="22"/>
      <c r="AK571" s="20"/>
      <c r="AL571" s="22"/>
      <c r="AM571" s="20"/>
      <c r="AN571" s="22"/>
      <c r="AO571" s="20"/>
      <c r="AP571" s="22"/>
      <c r="AQ571" s="20"/>
      <c r="AR571" s="22"/>
      <c r="AS571" s="20"/>
      <c r="AT571" s="22"/>
      <c r="AU571" s="20"/>
      <c r="AV571" s="22"/>
      <c r="AW571" s="20"/>
      <c r="AX571" s="22"/>
      <c r="AY571" s="20"/>
      <c r="AZ571" s="33"/>
      <c r="BA571" s="20"/>
      <c r="BB571" s="22"/>
      <c r="BC571" s="20"/>
      <c r="BD571" s="22"/>
      <c r="BE571" s="20"/>
      <c r="BF571" s="22"/>
      <c r="BG571" s="83"/>
      <c r="BH571" s="94"/>
      <c r="BI571" s="20"/>
      <c r="BJ571" s="95">
        <f>+K571+N571+Q571+T571+W571+Z571+AC571+AF571+AI571+AL571+AO571+AR571+AU571+AX571+BA571+BD571+BG571+$H571</f>
        <v>0</v>
      </c>
      <c r="BK571" s="20">
        <f>BJ571*E571</f>
        <v>0</v>
      </c>
      <c r="BL571" s="21"/>
      <c r="BM571" s="20"/>
      <c r="BN571" s="95">
        <f>+D571-BJ571</f>
        <v>0</v>
      </c>
      <c r="BO571" s="20">
        <v>2</v>
      </c>
      <c r="BP571" s="21">
        <f>BO571*E571</f>
        <v>706112</v>
      </c>
      <c r="BQ571" s="20"/>
      <c r="BR571" s="22"/>
      <c r="BS571" s="20"/>
      <c r="BT571" s="22"/>
      <c r="BU571" s="140">
        <v>2</v>
      </c>
      <c r="BV571" s="20">
        <f>BU571*E571</f>
        <v>706112</v>
      </c>
      <c r="BW571" s="23"/>
      <c r="BX571" s="20"/>
      <c r="BY571" s="23"/>
      <c r="BZ571" s="174"/>
      <c r="CA571" s="22"/>
      <c r="CB571" s="165"/>
      <c r="CC571" s="22"/>
      <c r="CD571" s="179"/>
      <c r="CE571" s="22"/>
      <c r="CF571" s="297"/>
      <c r="CG571" s="22"/>
      <c r="CH571" s="297"/>
      <c r="CI571" s="22"/>
      <c r="CJ571" s="20"/>
      <c r="CK571" s="22"/>
      <c r="CL571" s="20"/>
      <c r="CM571" s="22"/>
      <c r="CN571" s="20"/>
      <c r="CO571" s="22"/>
      <c r="CP571" s="20"/>
      <c r="CQ571" s="22"/>
      <c r="CR571" s="20"/>
      <c r="CS571" s="22"/>
      <c r="CT571" s="20"/>
      <c r="CU571" s="22"/>
      <c r="CV571" s="20"/>
      <c r="CW571" s="22"/>
      <c r="CX571" s="20"/>
      <c r="CY571" s="22"/>
      <c r="CZ571" s="20"/>
      <c r="DA571" s="22"/>
      <c r="DB571" s="20"/>
      <c r="DC571" s="22"/>
      <c r="DD571" s="20"/>
      <c r="DE571" s="22"/>
      <c r="DF571" s="20"/>
      <c r="DG571" s="22"/>
      <c r="DH571" s="20"/>
      <c r="DI571" s="22"/>
      <c r="DJ571" s="20"/>
      <c r="DK571" s="22"/>
      <c r="DL571" s="20"/>
      <c r="DM571" s="22"/>
      <c r="DN571" s="20"/>
      <c r="DO571" s="22"/>
      <c r="DP571" s="20"/>
      <c r="DQ571" s="22"/>
      <c r="DR571" s="20"/>
      <c r="DS571" s="22"/>
      <c r="DT571" s="20"/>
      <c r="DU571" s="22"/>
      <c r="DV571" s="20"/>
      <c r="DW571" s="22"/>
      <c r="DX571" s="20"/>
      <c r="DY571" s="22"/>
      <c r="DZ571" s="20"/>
      <c r="EA571" s="22"/>
      <c r="EB571" s="23"/>
      <c r="EC571" s="21"/>
      <c r="ED571" s="193"/>
      <c r="EE571" s="193"/>
      <c r="EF571" s="194"/>
    </row>
    <row r="572" spans="1:141" ht="42" customHeight="1">
      <c r="A572" s="196" t="s">
        <v>1422</v>
      </c>
      <c r="B572" s="253" t="str">
        <f>EH572</f>
        <v>CAMARA DE INSPECCIÓN ELECTRICA NORMA EDEQ TIPO RSO8/05, EN CONCRETO REFORZADO DE 3.500 PSI DIMENSIONES 2.00M DE ANCHO 2.00M LARGO, 2.30M ALTO INCLUYE PASOS EN POLIPROPILENO, TAPA Y/O CARGUE SEGÚN NORMA ELECTRIFICADORA.</v>
      </c>
      <c r="C572" s="196" t="str">
        <f t="shared" si="135"/>
        <v>UN</v>
      </c>
      <c r="D572" s="191"/>
      <c r="E572" s="196">
        <v>6916142</v>
      </c>
      <c r="F572" s="197">
        <f t="shared" si="126"/>
        <v>0</v>
      </c>
      <c r="G572" s="20"/>
      <c r="H572" s="21">
        <f t="shared" si="129"/>
        <v>0</v>
      </c>
      <c r="I572" s="20"/>
      <c r="J572" s="21">
        <f t="shared" si="130"/>
        <v>0</v>
      </c>
      <c r="K572" s="20"/>
      <c r="L572" s="21">
        <f t="shared" si="131"/>
        <v>0</v>
      </c>
      <c r="M572" s="20"/>
      <c r="N572" s="33">
        <f t="shared" si="134"/>
        <v>0</v>
      </c>
      <c r="O572" s="20"/>
      <c r="P572" s="22"/>
      <c r="Q572" s="20"/>
      <c r="R572" s="22"/>
      <c r="S572" s="20"/>
      <c r="T572" s="22"/>
      <c r="U572" s="20"/>
      <c r="V572" s="22"/>
      <c r="W572" s="20"/>
      <c r="X572" s="22"/>
      <c r="Y572" s="20"/>
      <c r="Z572" s="22"/>
      <c r="AA572" s="20"/>
      <c r="AB572" s="22"/>
      <c r="AC572" s="20"/>
      <c r="AD572" s="22"/>
      <c r="AE572" s="20"/>
      <c r="AF572" s="22"/>
      <c r="AG572" s="20"/>
      <c r="AH572" s="22"/>
      <c r="AI572" s="20"/>
      <c r="AJ572" s="22"/>
      <c r="AK572" s="20"/>
      <c r="AL572" s="22"/>
      <c r="AM572" s="20"/>
      <c r="AN572" s="22"/>
      <c r="AO572" s="20"/>
      <c r="AP572" s="22"/>
      <c r="AQ572" s="20"/>
      <c r="AR572" s="22"/>
      <c r="AS572" s="20"/>
      <c r="AT572" s="22"/>
      <c r="AU572" s="20"/>
      <c r="AV572" s="22"/>
      <c r="AW572" s="20"/>
      <c r="AX572" s="22"/>
      <c r="AY572" s="20">
        <v>4</v>
      </c>
      <c r="AZ572" s="33">
        <f>+AY572*E572</f>
        <v>27664568</v>
      </c>
      <c r="BA572" s="20"/>
      <c r="BB572" s="22"/>
      <c r="BC572" s="20"/>
      <c r="BD572" s="22"/>
      <c r="BE572" s="20"/>
      <c r="BF572" s="22"/>
      <c r="BG572" s="83"/>
      <c r="BH572" s="84"/>
      <c r="BI572" s="20">
        <v>5</v>
      </c>
      <c r="BJ572" s="94">
        <f>+BI572*E572</f>
        <v>34580710</v>
      </c>
      <c r="BK572" s="20"/>
      <c r="BL572" s="21">
        <v>-5</v>
      </c>
      <c r="BM572" s="20"/>
      <c r="BN572" s="95">
        <f t="shared" si="122"/>
        <v>0</v>
      </c>
      <c r="BO572" s="20"/>
      <c r="BP572" s="21">
        <f t="shared" si="133"/>
        <v>0</v>
      </c>
      <c r="BQ572" s="20"/>
      <c r="BR572" s="22"/>
      <c r="BS572" s="20"/>
      <c r="BT572" s="22"/>
      <c r="BU572" s="20"/>
      <c r="BV572" s="20"/>
      <c r="BW572" s="20">
        <v>4</v>
      </c>
      <c r="BX572" s="23">
        <f t="shared" ref="BX572:BX578" si="141">BW572*E572</f>
        <v>27664568</v>
      </c>
      <c r="BY572" s="20"/>
      <c r="BZ572" s="172"/>
      <c r="CA572" s="20">
        <v>1</v>
      </c>
      <c r="CB572" s="164">
        <f>+CA572*E572</f>
        <v>6916142</v>
      </c>
      <c r="CC572" s="20"/>
      <c r="CD572" s="178"/>
      <c r="CE572" s="20"/>
      <c r="CF572" s="95"/>
      <c r="CG572" s="20"/>
      <c r="CH572" s="95"/>
      <c r="CI572" s="20"/>
      <c r="CJ572" s="22"/>
      <c r="CK572" s="20"/>
      <c r="CL572" s="22"/>
      <c r="CM572" s="20"/>
      <c r="CN572" s="22"/>
      <c r="CO572" s="20"/>
      <c r="CP572" s="22"/>
      <c r="CQ572" s="20"/>
      <c r="CR572" s="22"/>
      <c r="CS572" s="20"/>
      <c r="CT572" s="22"/>
      <c r="CU572" s="20"/>
      <c r="CV572" s="22"/>
      <c r="CW572" s="20"/>
      <c r="CX572" s="22"/>
      <c r="CY572" s="20"/>
      <c r="CZ572" s="22"/>
      <c r="DA572" s="20"/>
      <c r="DB572" s="22"/>
      <c r="DC572" s="20"/>
      <c r="DD572" s="22"/>
      <c r="DE572" s="20"/>
      <c r="DF572" s="22"/>
      <c r="DG572" s="20"/>
      <c r="DH572" s="22"/>
      <c r="DI572" s="20"/>
      <c r="DJ572" s="22"/>
      <c r="DK572" s="20"/>
      <c r="DL572" s="22"/>
      <c r="DM572" s="20"/>
      <c r="DN572" s="22"/>
      <c r="DO572" s="20"/>
      <c r="DP572" s="22"/>
      <c r="DQ572" s="20"/>
      <c r="DR572" s="22"/>
      <c r="DS572" s="20"/>
      <c r="DT572" s="22"/>
      <c r="DU572" s="20"/>
      <c r="DV572" s="22"/>
      <c r="DW572" s="20"/>
      <c r="DX572" s="22"/>
      <c r="DY572" s="20"/>
      <c r="DZ572" s="22"/>
      <c r="EA572" s="23">
        <f t="shared" si="127"/>
        <v>14</v>
      </c>
      <c r="EB572" s="21">
        <f t="shared" si="123"/>
        <v>96825988</v>
      </c>
      <c r="EC572" s="193" t="e">
        <f>+EB572/$EB$745</f>
        <v>#REF!</v>
      </c>
      <c r="ED572" s="193">
        <f>+EB572/$F$745</f>
        <v>2.7169305386687591E-3</v>
      </c>
      <c r="EE572" s="194">
        <f t="shared" si="128"/>
        <v>-14</v>
      </c>
      <c r="EG572" s="13" t="s">
        <v>1395</v>
      </c>
      <c r="EH572" s="13" t="s">
        <v>1423</v>
      </c>
      <c r="EI572" s="13" t="s">
        <v>389</v>
      </c>
      <c r="EJ572" s="13">
        <v>13</v>
      </c>
      <c r="EK572" s="13">
        <v>1933500.69</v>
      </c>
    </row>
    <row r="573" spans="1:141" ht="27" customHeight="1">
      <c r="A573" s="196" t="s">
        <v>1424</v>
      </c>
      <c r="B573" s="253" t="str">
        <f>EH573</f>
        <v>SUMINISTRO, INSTALACIÓN, TRANSPORTE Y PUESTA EN FUNCIONAMIENTO DE CANALIZACIÓN DE 4X6" PVC</v>
      </c>
      <c r="C573" s="196" t="s">
        <v>392</v>
      </c>
      <c r="D573" s="191"/>
      <c r="E573" s="196">
        <v>375240</v>
      </c>
      <c r="F573" s="197">
        <f t="shared" si="126"/>
        <v>0</v>
      </c>
      <c r="G573" s="20"/>
      <c r="H573" s="21">
        <f t="shared" si="129"/>
        <v>0</v>
      </c>
      <c r="I573" s="20"/>
      <c r="J573" s="21">
        <f t="shared" si="130"/>
        <v>0</v>
      </c>
      <c r="K573" s="20"/>
      <c r="L573" s="21">
        <f t="shared" si="131"/>
        <v>0</v>
      </c>
      <c r="M573" s="20"/>
      <c r="N573" s="33">
        <f t="shared" si="134"/>
        <v>0</v>
      </c>
      <c r="O573" s="20"/>
      <c r="P573" s="22"/>
      <c r="Q573" s="20"/>
      <c r="R573" s="22"/>
      <c r="S573" s="20"/>
      <c r="T573" s="22"/>
      <c r="U573" s="20"/>
      <c r="V573" s="22"/>
      <c r="W573" s="20"/>
      <c r="X573" s="22"/>
      <c r="Y573" s="20"/>
      <c r="Z573" s="22"/>
      <c r="AA573" s="20"/>
      <c r="AB573" s="22"/>
      <c r="AC573" s="20"/>
      <c r="AD573" s="22"/>
      <c r="AE573" s="20"/>
      <c r="AF573" s="22"/>
      <c r="AG573" s="20"/>
      <c r="AH573" s="22"/>
      <c r="AI573" s="20"/>
      <c r="AJ573" s="22"/>
      <c r="AK573" s="20"/>
      <c r="AL573" s="22"/>
      <c r="AM573" s="20"/>
      <c r="AN573" s="22"/>
      <c r="AO573" s="20"/>
      <c r="AP573" s="22"/>
      <c r="AQ573" s="20"/>
      <c r="AR573" s="22"/>
      <c r="AS573" s="20"/>
      <c r="AT573" s="22"/>
      <c r="AU573" s="20"/>
      <c r="AV573" s="22"/>
      <c r="AW573" s="20"/>
      <c r="AX573" s="22"/>
      <c r="AY573" s="20">
        <v>111</v>
      </c>
      <c r="AZ573" s="33">
        <f>+AY573*E573</f>
        <v>41651640</v>
      </c>
      <c r="BA573" s="20"/>
      <c r="BB573" s="22"/>
      <c r="BC573" s="20"/>
      <c r="BD573" s="22"/>
      <c r="BE573" s="20"/>
      <c r="BF573" s="22"/>
      <c r="BG573" s="83"/>
      <c r="BH573" s="84"/>
      <c r="BI573" s="20">
        <v>93.5</v>
      </c>
      <c r="BJ573" s="94">
        <f>+BI573*E573</f>
        <v>35084940</v>
      </c>
      <c r="BK573" s="20">
        <f>111-204.5</f>
        <v>-93.5</v>
      </c>
      <c r="BL573" s="21">
        <f t="shared" si="132"/>
        <v>-35084940</v>
      </c>
      <c r="BM573" s="20"/>
      <c r="BN573" s="95">
        <f t="shared" si="122"/>
        <v>0</v>
      </c>
      <c r="BO573" s="20"/>
      <c r="BP573" s="21">
        <f t="shared" si="133"/>
        <v>0</v>
      </c>
      <c r="BQ573" s="20"/>
      <c r="BR573" s="22"/>
      <c r="BS573" s="20"/>
      <c r="BT573" s="22"/>
      <c r="BU573" s="20"/>
      <c r="BV573" s="20">
        <f t="shared" ref="BV573:BV583" si="142">BU573*E573</f>
        <v>0</v>
      </c>
      <c r="BW573" s="20">
        <v>331.5</v>
      </c>
      <c r="BX573" s="23">
        <f t="shared" si="141"/>
        <v>124392060</v>
      </c>
      <c r="BY573" s="20"/>
      <c r="BZ573" s="172"/>
      <c r="CA573" s="20"/>
      <c r="CB573" s="164"/>
      <c r="CC573" s="20"/>
      <c r="CD573" s="178"/>
      <c r="CE573" s="20"/>
      <c r="CF573" s="95"/>
      <c r="CG573" s="20">
        <v>0.85</v>
      </c>
      <c r="CH573" s="95">
        <f>+CG573*E573</f>
        <v>318954</v>
      </c>
      <c r="CI573" s="20"/>
      <c r="CJ573" s="22"/>
      <c r="CK573" s="20"/>
      <c r="CL573" s="22"/>
      <c r="CM573" s="20"/>
      <c r="CN573" s="22"/>
      <c r="CO573" s="20"/>
      <c r="CP573" s="22"/>
      <c r="CQ573" s="20"/>
      <c r="CR573" s="22"/>
      <c r="CS573" s="20"/>
      <c r="CT573" s="22"/>
      <c r="CU573" s="20"/>
      <c r="CV573" s="22"/>
      <c r="CW573" s="20"/>
      <c r="CX573" s="22"/>
      <c r="CY573" s="20"/>
      <c r="CZ573" s="22"/>
      <c r="DA573" s="20"/>
      <c r="DB573" s="22"/>
      <c r="DC573" s="20"/>
      <c r="DD573" s="22"/>
      <c r="DE573" s="20"/>
      <c r="DF573" s="22"/>
      <c r="DG573" s="20"/>
      <c r="DH573" s="22"/>
      <c r="DI573" s="20"/>
      <c r="DJ573" s="22"/>
      <c r="DK573" s="20"/>
      <c r="DL573" s="22"/>
      <c r="DM573" s="20"/>
      <c r="DN573" s="22"/>
      <c r="DO573" s="20"/>
      <c r="DP573" s="22"/>
      <c r="DQ573" s="20"/>
      <c r="DR573" s="22"/>
      <c r="DS573" s="20"/>
      <c r="DT573" s="22"/>
      <c r="DU573" s="20"/>
      <c r="DV573" s="22"/>
      <c r="DW573" s="20"/>
      <c r="DX573" s="22"/>
      <c r="DY573" s="20"/>
      <c r="DZ573" s="22"/>
      <c r="EA573" s="23">
        <f t="shared" si="127"/>
        <v>443.35</v>
      </c>
      <c r="EB573" s="21">
        <f t="shared" si="123"/>
        <v>166362654</v>
      </c>
      <c r="EC573" s="193" t="e">
        <f>+EB573/$EB$745</f>
        <v>#REF!</v>
      </c>
      <c r="ED573" s="193">
        <f>+EB573/$F$745</f>
        <v>4.6681245860004487E-3</v>
      </c>
      <c r="EE573" s="194">
        <f t="shared" si="128"/>
        <v>-443.35</v>
      </c>
      <c r="EG573" s="13" t="s">
        <v>1397</v>
      </c>
      <c r="EH573" s="13" t="s">
        <v>1425</v>
      </c>
      <c r="EI573" s="13" t="s">
        <v>389</v>
      </c>
      <c r="EJ573" s="13">
        <v>20</v>
      </c>
      <c r="EK573" s="13">
        <v>1804636.35</v>
      </c>
    </row>
    <row r="574" spans="1:141" ht="30" customHeight="1">
      <c r="A574" s="196" t="s">
        <v>1426</v>
      </c>
      <c r="B574" s="253" t="str">
        <f>EH574</f>
        <v>SUMINISTRO, INSTALACIÓN, TRANSPORTE Y PUESTA EN FUNCIONAMIENTO DE  TERMINAL PREMOLDEADA TIPO INTERPERIE INTERIOR/EXTERIOR 15 KV</v>
      </c>
      <c r="C574" s="196" t="str">
        <f t="shared" si="135"/>
        <v>UN</v>
      </c>
      <c r="D574" s="191"/>
      <c r="E574" s="196">
        <v>2057998.0000000002</v>
      </c>
      <c r="F574" s="197">
        <f t="shared" si="126"/>
        <v>0</v>
      </c>
      <c r="G574" s="20"/>
      <c r="H574" s="21">
        <f t="shared" si="129"/>
        <v>0</v>
      </c>
      <c r="I574" s="20"/>
      <c r="J574" s="21">
        <f t="shared" si="130"/>
        <v>0</v>
      </c>
      <c r="K574" s="20"/>
      <c r="L574" s="21">
        <f t="shared" si="131"/>
        <v>0</v>
      </c>
      <c r="M574" s="20"/>
      <c r="N574" s="33">
        <f t="shared" si="134"/>
        <v>0</v>
      </c>
      <c r="O574" s="20"/>
      <c r="P574" s="22"/>
      <c r="Q574" s="20"/>
      <c r="R574" s="22"/>
      <c r="S574" s="20"/>
      <c r="T574" s="22"/>
      <c r="U574" s="20"/>
      <c r="V574" s="22"/>
      <c r="W574" s="20"/>
      <c r="X574" s="22"/>
      <c r="Y574" s="20"/>
      <c r="Z574" s="22"/>
      <c r="AA574" s="20"/>
      <c r="AB574" s="22"/>
      <c r="AC574" s="20"/>
      <c r="AD574" s="22"/>
      <c r="AE574" s="20"/>
      <c r="AF574" s="22"/>
      <c r="AG574" s="20"/>
      <c r="AH574" s="22"/>
      <c r="AI574" s="20"/>
      <c r="AJ574" s="22"/>
      <c r="AK574" s="20"/>
      <c r="AL574" s="22"/>
      <c r="AM574" s="20"/>
      <c r="AN574" s="22"/>
      <c r="AO574" s="20"/>
      <c r="AP574" s="22"/>
      <c r="AQ574" s="20"/>
      <c r="AR574" s="22"/>
      <c r="AS574" s="20"/>
      <c r="AT574" s="22"/>
      <c r="AU574" s="20"/>
      <c r="AV574" s="22"/>
      <c r="AW574" s="20"/>
      <c r="AX574" s="22"/>
      <c r="AY574" s="20">
        <v>2</v>
      </c>
      <c r="AZ574" s="33">
        <f>+AY574*E574</f>
        <v>4115996.0000000005</v>
      </c>
      <c r="BA574" s="20"/>
      <c r="BB574" s="22"/>
      <c r="BC574" s="20"/>
      <c r="BD574" s="22"/>
      <c r="BE574" s="20"/>
      <c r="BF574" s="22"/>
      <c r="BG574" s="83"/>
      <c r="BH574" s="84"/>
      <c r="BI574" s="20"/>
      <c r="BJ574" s="95"/>
      <c r="BK574" s="20">
        <v>2</v>
      </c>
      <c r="BL574" s="21">
        <f t="shared" si="132"/>
        <v>4115996.0000000005</v>
      </c>
      <c r="BM574" s="20"/>
      <c r="BN574" s="95">
        <f t="shared" si="122"/>
        <v>0</v>
      </c>
      <c r="BO574" s="20"/>
      <c r="BP574" s="21">
        <f t="shared" si="133"/>
        <v>0</v>
      </c>
      <c r="BQ574" s="20"/>
      <c r="BR574" s="22"/>
      <c r="BS574" s="20"/>
      <c r="BT574" s="22"/>
      <c r="BU574" s="20"/>
      <c r="BV574" s="20"/>
      <c r="BW574" s="20">
        <v>2</v>
      </c>
      <c r="BX574" s="23">
        <f t="shared" si="141"/>
        <v>4115996.0000000005</v>
      </c>
      <c r="BY574" s="20"/>
      <c r="BZ574" s="172"/>
      <c r="CA574" s="20"/>
      <c r="CB574" s="164"/>
      <c r="CC574" s="20"/>
      <c r="CD574" s="178"/>
      <c r="CE574" s="20"/>
      <c r="CF574" s="95"/>
      <c r="CG574" s="20"/>
      <c r="CH574" s="95"/>
      <c r="CI574" s="20"/>
      <c r="CJ574" s="22"/>
      <c r="CK574" s="20"/>
      <c r="CL574" s="22"/>
      <c r="CM574" s="20"/>
      <c r="CN574" s="22"/>
      <c r="CO574" s="20"/>
      <c r="CP574" s="22"/>
      <c r="CQ574" s="20"/>
      <c r="CR574" s="22"/>
      <c r="CS574" s="20"/>
      <c r="CT574" s="22"/>
      <c r="CU574" s="20"/>
      <c r="CV574" s="22"/>
      <c r="CW574" s="20"/>
      <c r="CX574" s="22"/>
      <c r="CY574" s="20"/>
      <c r="CZ574" s="22"/>
      <c r="DA574" s="20"/>
      <c r="DB574" s="22"/>
      <c r="DC574" s="20"/>
      <c r="DD574" s="22"/>
      <c r="DE574" s="20"/>
      <c r="DF574" s="22"/>
      <c r="DG574" s="20"/>
      <c r="DH574" s="22"/>
      <c r="DI574" s="20"/>
      <c r="DJ574" s="22"/>
      <c r="DK574" s="20"/>
      <c r="DL574" s="22"/>
      <c r="DM574" s="20"/>
      <c r="DN574" s="22"/>
      <c r="DO574" s="20"/>
      <c r="DP574" s="22"/>
      <c r="DQ574" s="20"/>
      <c r="DR574" s="22"/>
      <c r="DS574" s="20"/>
      <c r="DT574" s="22"/>
      <c r="DU574" s="20"/>
      <c r="DV574" s="22"/>
      <c r="DW574" s="20"/>
      <c r="DX574" s="22"/>
      <c r="DY574" s="20"/>
      <c r="DZ574" s="22"/>
      <c r="EA574" s="23">
        <f t="shared" si="127"/>
        <v>6</v>
      </c>
      <c r="EB574" s="21">
        <f t="shared" si="123"/>
        <v>12347988.000000002</v>
      </c>
      <c r="EC574" s="193" t="e">
        <f>+EB574/$EB$745</f>
        <v>#REF!</v>
      </c>
      <c r="ED574" s="193">
        <f>+EB574/$F$745</f>
        <v>3.4648369080742431E-4</v>
      </c>
      <c r="EE574" s="194">
        <f t="shared" si="128"/>
        <v>-6</v>
      </c>
      <c r="EG574" s="13" t="s">
        <v>1399</v>
      </c>
      <c r="EH574" s="13" t="s">
        <v>1427</v>
      </c>
      <c r="EI574" s="13" t="s">
        <v>389</v>
      </c>
      <c r="EJ574" s="13">
        <v>150</v>
      </c>
      <c r="EK574" s="13">
        <v>74794.5</v>
      </c>
    </row>
    <row r="575" spans="1:141" ht="32.25" customHeight="1">
      <c r="A575" s="196" t="s">
        <v>1428</v>
      </c>
      <c r="B575" s="253" t="str">
        <f>EH575</f>
        <v>SUMINISTRO, INSTALACIÓN, TRANSPORTE Y PUESTA EN FUNCIONAMIENTO DE CAMBIO DE CIRCUITO AEREO A SUBTERRANEO EN DUCTO GALVANIZADO 6"</v>
      </c>
      <c r="C575" s="196" t="s">
        <v>389</v>
      </c>
      <c r="D575" s="191"/>
      <c r="E575" s="196">
        <v>2700000</v>
      </c>
      <c r="F575" s="197">
        <f t="shared" ref="F575:F590" si="143">+D575*E575</f>
        <v>0</v>
      </c>
      <c r="G575" s="20"/>
      <c r="H575" s="21">
        <f t="shared" ref="H575:H584" si="144">+E575*G575</f>
        <v>0</v>
      </c>
      <c r="I575" s="20"/>
      <c r="J575" s="21">
        <f t="shared" ref="J575:J584" si="145">I575*E575</f>
        <v>0</v>
      </c>
      <c r="K575" s="20"/>
      <c r="L575" s="21">
        <f t="shared" ref="L575:L584" si="146">K575*E575</f>
        <v>0</v>
      </c>
      <c r="M575" s="20"/>
      <c r="N575" s="33">
        <f t="shared" ref="N575:N584" si="147">M575*E575</f>
        <v>0</v>
      </c>
      <c r="O575" s="20"/>
      <c r="P575" s="22"/>
      <c r="Q575" s="20"/>
      <c r="R575" s="22"/>
      <c r="S575" s="20"/>
      <c r="T575" s="22"/>
      <c r="U575" s="20"/>
      <c r="V575" s="22"/>
      <c r="W575" s="20"/>
      <c r="X575" s="22"/>
      <c r="Y575" s="20"/>
      <c r="Z575" s="22"/>
      <c r="AA575" s="20"/>
      <c r="AB575" s="22"/>
      <c r="AC575" s="20"/>
      <c r="AD575" s="22"/>
      <c r="AE575" s="20"/>
      <c r="AF575" s="22"/>
      <c r="AG575" s="20"/>
      <c r="AH575" s="22"/>
      <c r="AI575" s="20"/>
      <c r="AJ575" s="22"/>
      <c r="AK575" s="20"/>
      <c r="AL575" s="22"/>
      <c r="AM575" s="20"/>
      <c r="AN575" s="22"/>
      <c r="AO575" s="20"/>
      <c r="AP575" s="22"/>
      <c r="AQ575" s="20"/>
      <c r="AR575" s="22"/>
      <c r="AS575" s="20"/>
      <c r="AT575" s="22"/>
      <c r="AU575" s="20"/>
      <c r="AV575" s="22"/>
      <c r="AW575" s="20"/>
      <c r="AX575" s="22"/>
      <c r="AY575" s="20">
        <v>1</v>
      </c>
      <c r="AZ575" s="33">
        <f>+AY575*E575</f>
        <v>2700000</v>
      </c>
      <c r="BA575" s="20"/>
      <c r="BB575" s="22"/>
      <c r="BC575" s="20"/>
      <c r="BD575" s="22"/>
      <c r="BE575" s="20"/>
      <c r="BF575" s="22"/>
      <c r="BG575" s="83"/>
      <c r="BH575" s="84"/>
      <c r="BI575" s="20"/>
      <c r="BJ575" s="95"/>
      <c r="BK575" s="20">
        <v>1</v>
      </c>
      <c r="BL575" s="21">
        <f t="shared" si="132"/>
        <v>2700000</v>
      </c>
      <c r="BM575" s="20"/>
      <c r="BN575" s="95">
        <f t="shared" si="122"/>
        <v>0</v>
      </c>
      <c r="BO575" s="20"/>
      <c r="BP575" s="21">
        <f t="shared" si="133"/>
        <v>0</v>
      </c>
      <c r="BQ575" s="20"/>
      <c r="BR575" s="22"/>
      <c r="BS575" s="20"/>
      <c r="BT575" s="22"/>
      <c r="BU575" s="20"/>
      <c r="BV575" s="20"/>
      <c r="BW575" s="20"/>
      <c r="BX575" s="23">
        <f t="shared" si="141"/>
        <v>0</v>
      </c>
      <c r="BY575" s="20"/>
      <c r="BZ575" s="172"/>
      <c r="CA575" s="20"/>
      <c r="CB575" s="164"/>
      <c r="CC575" s="20"/>
      <c r="CD575" s="178"/>
      <c r="CE575" s="20"/>
      <c r="CF575" s="95"/>
      <c r="CG575" s="20"/>
      <c r="CH575" s="95"/>
      <c r="CI575" s="20"/>
      <c r="CJ575" s="22"/>
      <c r="CK575" s="20"/>
      <c r="CL575" s="22"/>
      <c r="CM575" s="20"/>
      <c r="CN575" s="22"/>
      <c r="CO575" s="20"/>
      <c r="CP575" s="22"/>
      <c r="CQ575" s="20"/>
      <c r="CR575" s="22"/>
      <c r="CS575" s="20"/>
      <c r="CT575" s="22"/>
      <c r="CU575" s="20"/>
      <c r="CV575" s="22"/>
      <c r="CW575" s="20"/>
      <c r="CX575" s="22"/>
      <c r="CY575" s="20"/>
      <c r="CZ575" s="22"/>
      <c r="DA575" s="20"/>
      <c r="DB575" s="22"/>
      <c r="DC575" s="20"/>
      <c r="DD575" s="22"/>
      <c r="DE575" s="20"/>
      <c r="DF575" s="22"/>
      <c r="DG575" s="20"/>
      <c r="DH575" s="22"/>
      <c r="DI575" s="20"/>
      <c r="DJ575" s="22"/>
      <c r="DK575" s="20"/>
      <c r="DL575" s="22"/>
      <c r="DM575" s="20"/>
      <c r="DN575" s="22"/>
      <c r="DO575" s="20"/>
      <c r="DP575" s="22"/>
      <c r="DQ575" s="20"/>
      <c r="DR575" s="22"/>
      <c r="DS575" s="20"/>
      <c r="DT575" s="22"/>
      <c r="DU575" s="20"/>
      <c r="DV575" s="22"/>
      <c r="DW575" s="20"/>
      <c r="DX575" s="22"/>
      <c r="DY575" s="20"/>
      <c r="DZ575" s="22"/>
      <c r="EA575" s="23">
        <f t="shared" si="127"/>
        <v>2</v>
      </c>
      <c r="EB575" s="21">
        <f t="shared" ref="EB575:EB584" si="148">+EA575*E575</f>
        <v>5400000</v>
      </c>
      <c r="EC575" s="193" t="e">
        <f>+EB575/$EB$745</f>
        <v>#REF!</v>
      </c>
      <c r="ED575" s="193">
        <f>+EB575/$F$745</f>
        <v>1.5152362719821974E-4</v>
      </c>
      <c r="EE575" s="194">
        <f t="shared" ref="EE575:EE584" si="149">D575-EA575</f>
        <v>-2</v>
      </c>
      <c r="EG575" s="13" t="s">
        <v>1401</v>
      </c>
      <c r="EH575" s="13" t="s">
        <v>1429</v>
      </c>
      <c r="EI575" s="13" t="s">
        <v>392</v>
      </c>
      <c r="EJ575" s="13">
        <v>2500</v>
      </c>
      <c r="EK575" s="13">
        <v>201178.88999999998</v>
      </c>
    </row>
    <row r="576" spans="1:141" ht="32.25" customHeight="1">
      <c r="A576" s="196" t="s">
        <v>1430</v>
      </c>
      <c r="B576" s="253" t="s">
        <v>1431</v>
      </c>
      <c r="C576" s="196" t="s">
        <v>392</v>
      </c>
      <c r="D576" s="191"/>
      <c r="E576" s="196">
        <v>78111</v>
      </c>
      <c r="F576" s="197">
        <f>+E576*D576</f>
        <v>0</v>
      </c>
      <c r="G576" s="20"/>
      <c r="H576" s="21"/>
      <c r="I576" s="20">
        <f>+H576*E576</f>
        <v>0</v>
      </c>
      <c r="J576" s="21"/>
      <c r="K576" s="20"/>
      <c r="L576" s="21"/>
      <c r="M576" s="20"/>
      <c r="N576" s="33"/>
      <c r="O576" s="20"/>
      <c r="P576" s="22"/>
      <c r="Q576" s="20"/>
      <c r="R576" s="22"/>
      <c r="S576" s="20"/>
      <c r="T576" s="22"/>
      <c r="U576" s="20"/>
      <c r="V576" s="22"/>
      <c r="W576" s="20"/>
      <c r="X576" s="22">
        <v>0</v>
      </c>
      <c r="Y576" s="20"/>
      <c r="Z576" s="22"/>
      <c r="AA576" s="20">
        <v>0</v>
      </c>
      <c r="AB576" s="22"/>
      <c r="AC576" s="20"/>
      <c r="AD576" s="22"/>
      <c r="AE576" s="20"/>
      <c r="AF576" s="22"/>
      <c r="AG576" s="20"/>
      <c r="AH576" s="22"/>
      <c r="AI576" s="20"/>
      <c r="AJ576" s="22"/>
      <c r="AK576" s="20"/>
      <c r="AL576" s="22"/>
      <c r="AM576" s="20"/>
      <c r="AN576" s="22"/>
      <c r="AO576" s="20"/>
      <c r="AP576" s="22"/>
      <c r="AQ576" s="20"/>
      <c r="AR576" s="22"/>
      <c r="AS576" s="20"/>
      <c r="AT576" s="22"/>
      <c r="AU576" s="20"/>
      <c r="AV576" s="22"/>
      <c r="AW576" s="20"/>
      <c r="AX576" s="22"/>
      <c r="AY576" s="20"/>
      <c r="AZ576" s="33"/>
      <c r="BA576" s="20"/>
      <c r="BB576" s="22"/>
      <c r="BC576" s="20"/>
      <c r="BD576" s="22"/>
      <c r="BE576" s="20"/>
      <c r="BF576" s="22"/>
      <c r="BG576" s="83"/>
      <c r="BH576" s="84"/>
      <c r="BI576" s="20"/>
      <c r="BJ576" s="95">
        <f>+K576+N576+Q576+T576+W576+Z576+AC576+AF576+AI576+AL576+AO576+AR576+AU576+AX576+BA576+BD576+BG576+$H576</f>
        <v>0</v>
      </c>
      <c r="BK576" s="20">
        <f>BJ576*E576</f>
        <v>0</v>
      </c>
      <c r="BL576" s="21"/>
      <c r="BM576" s="20"/>
      <c r="BN576" s="95">
        <f>+D576-BJ576</f>
        <v>0</v>
      </c>
      <c r="BO576" s="20"/>
      <c r="BP576" s="21">
        <f t="shared" si="133"/>
        <v>0</v>
      </c>
      <c r="BQ576" s="20"/>
      <c r="BR576" s="22"/>
      <c r="BS576" s="20"/>
      <c r="BT576" s="22"/>
      <c r="BU576" s="140">
        <v>22</v>
      </c>
      <c r="BV576" s="20">
        <f t="shared" si="142"/>
        <v>1718442</v>
      </c>
      <c r="BW576" s="23">
        <v>155</v>
      </c>
      <c r="BX576" s="23">
        <f t="shared" si="141"/>
        <v>12107205</v>
      </c>
      <c r="BY576" s="23"/>
      <c r="BZ576" s="174"/>
      <c r="CA576" s="22"/>
      <c r="CB576" s="165"/>
      <c r="CC576" s="22"/>
      <c r="CD576" s="179"/>
      <c r="CE576" s="22"/>
      <c r="CF576" s="297"/>
      <c r="CG576" s="22"/>
      <c r="CH576" s="297"/>
      <c r="CI576" s="22"/>
      <c r="CJ576" s="20"/>
      <c r="CK576" s="22"/>
      <c r="CL576" s="20"/>
      <c r="CM576" s="22"/>
      <c r="CN576" s="20"/>
      <c r="CO576" s="22"/>
      <c r="CP576" s="20"/>
      <c r="CQ576" s="22"/>
      <c r="CR576" s="20"/>
      <c r="CS576" s="22"/>
      <c r="CT576" s="20"/>
      <c r="CU576" s="22"/>
      <c r="CV576" s="20"/>
      <c r="CW576" s="22"/>
      <c r="CX576" s="20"/>
      <c r="CY576" s="22"/>
      <c r="CZ576" s="20"/>
      <c r="DA576" s="22"/>
      <c r="DB576" s="20"/>
      <c r="DC576" s="22"/>
      <c r="DD576" s="20"/>
      <c r="DE576" s="22"/>
      <c r="DF576" s="20"/>
      <c r="DG576" s="22"/>
      <c r="DH576" s="20"/>
      <c r="DI576" s="22"/>
      <c r="DJ576" s="20"/>
      <c r="DK576" s="22"/>
      <c r="DL576" s="20"/>
      <c r="DM576" s="22"/>
      <c r="DN576" s="20"/>
      <c r="DO576" s="22"/>
      <c r="DP576" s="20"/>
      <c r="DQ576" s="22"/>
      <c r="DR576" s="20"/>
      <c r="DS576" s="22"/>
      <c r="DT576" s="20"/>
      <c r="DU576" s="22"/>
      <c r="DV576" s="20"/>
      <c r="DW576" s="22"/>
      <c r="DX576" s="20"/>
      <c r="DY576" s="22"/>
      <c r="DZ576" s="20"/>
      <c r="EA576" s="22"/>
      <c r="EB576" s="23"/>
      <c r="EC576" s="21"/>
      <c r="ED576" s="193"/>
      <c r="EE576" s="193"/>
      <c r="EF576" s="194"/>
    </row>
    <row r="577" spans="1:141" ht="32.25" customHeight="1">
      <c r="A577" s="196" t="s">
        <v>1432</v>
      </c>
      <c r="B577" s="253" t="s">
        <v>1433</v>
      </c>
      <c r="C577" s="196" t="s">
        <v>389</v>
      </c>
      <c r="D577" s="191"/>
      <c r="E577" s="196">
        <v>357404</v>
      </c>
      <c r="F577" s="197">
        <f>+E577*D577</f>
        <v>0</v>
      </c>
      <c r="G577" s="20"/>
      <c r="H577" s="21"/>
      <c r="I577" s="20">
        <f>+H577*E577</f>
        <v>0</v>
      </c>
      <c r="J577" s="21"/>
      <c r="K577" s="20"/>
      <c r="L577" s="21"/>
      <c r="M577" s="20"/>
      <c r="N577" s="33"/>
      <c r="O577" s="20"/>
      <c r="P577" s="22"/>
      <c r="Q577" s="20"/>
      <c r="R577" s="22"/>
      <c r="S577" s="20"/>
      <c r="T577" s="22"/>
      <c r="U577" s="20"/>
      <c r="V577" s="22"/>
      <c r="W577" s="20"/>
      <c r="X577" s="22">
        <v>0</v>
      </c>
      <c r="Y577" s="20"/>
      <c r="Z577" s="22"/>
      <c r="AA577" s="20">
        <v>0</v>
      </c>
      <c r="AB577" s="22"/>
      <c r="AC577" s="20"/>
      <c r="AD577" s="22"/>
      <c r="AE577" s="20"/>
      <c r="AF577" s="22"/>
      <c r="AG577" s="20"/>
      <c r="AH577" s="22"/>
      <c r="AI577" s="20"/>
      <c r="AJ577" s="22"/>
      <c r="AK577" s="20"/>
      <c r="AL577" s="22"/>
      <c r="AM577" s="20"/>
      <c r="AN577" s="22"/>
      <c r="AO577" s="20"/>
      <c r="AP577" s="22"/>
      <c r="AQ577" s="20"/>
      <c r="AR577" s="22"/>
      <c r="AS577" s="20"/>
      <c r="AT577" s="22"/>
      <c r="AU577" s="20"/>
      <c r="AV577" s="22"/>
      <c r="AW577" s="20"/>
      <c r="AX577" s="22"/>
      <c r="AY577" s="20"/>
      <c r="AZ577" s="33"/>
      <c r="BA577" s="20"/>
      <c r="BB577" s="22"/>
      <c r="BC577" s="20"/>
      <c r="BD577" s="22"/>
      <c r="BE577" s="20"/>
      <c r="BF577" s="22"/>
      <c r="BG577" s="83"/>
      <c r="BH577" s="84"/>
      <c r="BI577" s="20"/>
      <c r="BJ577" s="95">
        <f>+K577+N577+Q577+T577+W577+Z577+AC577+AF577+AI577+AL577+AO577+AR577+AU577+AX577+BA577+BD577+BG577+$H577</f>
        <v>0</v>
      </c>
      <c r="BK577" s="20">
        <f>BJ577*E577</f>
        <v>0</v>
      </c>
      <c r="BL577" s="21"/>
      <c r="BM577" s="20"/>
      <c r="BN577" s="95">
        <f>+D577-BJ577</f>
        <v>0</v>
      </c>
      <c r="BO577" s="20"/>
      <c r="BP577" s="21">
        <f t="shared" si="133"/>
        <v>0</v>
      </c>
      <c r="BQ577" s="20"/>
      <c r="BR577" s="22"/>
      <c r="BS577" s="20"/>
      <c r="BT577" s="22"/>
      <c r="BU577" s="140">
        <v>2</v>
      </c>
      <c r="BV577" s="20">
        <f t="shared" si="142"/>
        <v>714808</v>
      </c>
      <c r="BW577" s="23">
        <v>3</v>
      </c>
      <c r="BX577" s="23">
        <f t="shared" si="141"/>
        <v>1072212</v>
      </c>
      <c r="BY577" s="23"/>
      <c r="BZ577" s="174"/>
      <c r="CA577" s="22"/>
      <c r="CB577" s="165"/>
      <c r="CC577" s="22"/>
      <c r="CD577" s="179"/>
      <c r="CE577" s="22">
        <v>2</v>
      </c>
      <c r="CF577" s="95">
        <f>+CE577*$E577</f>
        <v>714808</v>
      </c>
      <c r="CG577" s="22"/>
      <c r="CH577" s="297"/>
      <c r="CI577" s="22"/>
      <c r="CJ577" s="20"/>
      <c r="CK577" s="22"/>
      <c r="CL577" s="20"/>
      <c r="CM577" s="22"/>
      <c r="CN577" s="20"/>
      <c r="CO577" s="22"/>
      <c r="CP577" s="20"/>
      <c r="CQ577" s="22"/>
      <c r="CR577" s="20"/>
      <c r="CS577" s="22"/>
      <c r="CT577" s="20"/>
      <c r="CU577" s="22"/>
      <c r="CV577" s="20"/>
      <c r="CW577" s="22"/>
      <c r="CX577" s="20"/>
      <c r="CY577" s="22"/>
      <c r="CZ577" s="20"/>
      <c r="DA577" s="22"/>
      <c r="DB577" s="20"/>
      <c r="DC577" s="22"/>
      <c r="DD577" s="20"/>
      <c r="DE577" s="22"/>
      <c r="DF577" s="20"/>
      <c r="DG577" s="22"/>
      <c r="DH577" s="20"/>
      <c r="DI577" s="22"/>
      <c r="DJ577" s="20"/>
      <c r="DK577" s="22"/>
      <c r="DL577" s="20"/>
      <c r="DM577" s="22"/>
      <c r="DN577" s="20"/>
      <c r="DO577" s="22"/>
      <c r="DP577" s="20"/>
      <c r="DQ577" s="22"/>
      <c r="DR577" s="20"/>
      <c r="DS577" s="22"/>
      <c r="DT577" s="20"/>
      <c r="DU577" s="22"/>
      <c r="DV577" s="20"/>
      <c r="DW577" s="22"/>
      <c r="DX577" s="20"/>
      <c r="DY577" s="22"/>
      <c r="DZ577" s="20"/>
      <c r="EA577" s="22"/>
      <c r="EB577" s="23"/>
      <c r="EC577" s="21"/>
      <c r="ED577" s="193"/>
      <c r="EE577" s="193"/>
      <c r="EF577" s="194"/>
    </row>
    <row r="578" spans="1:141" ht="32.25" customHeight="1">
      <c r="A578" s="196" t="s">
        <v>1434</v>
      </c>
      <c r="B578" s="253" t="s">
        <v>1435</v>
      </c>
      <c r="C578" s="196" t="s">
        <v>404</v>
      </c>
      <c r="D578" s="191"/>
      <c r="E578" s="196">
        <v>529150</v>
      </c>
      <c r="F578" s="197">
        <f t="shared" si="143"/>
        <v>0</v>
      </c>
      <c r="G578" s="20"/>
      <c r="H578" s="21">
        <f t="shared" si="144"/>
        <v>0</v>
      </c>
      <c r="I578" s="20"/>
      <c r="J578" s="21">
        <f t="shared" si="145"/>
        <v>0</v>
      </c>
      <c r="K578" s="20"/>
      <c r="L578" s="21">
        <f t="shared" si="146"/>
        <v>0</v>
      </c>
      <c r="M578" s="20"/>
      <c r="N578" s="33">
        <f t="shared" si="147"/>
        <v>0</v>
      </c>
      <c r="O578" s="20"/>
      <c r="P578" s="22"/>
      <c r="Q578" s="20"/>
      <c r="R578" s="22"/>
      <c r="S578" s="20"/>
      <c r="T578" s="22"/>
      <c r="U578" s="20"/>
      <c r="V578" s="22"/>
      <c r="W578" s="20"/>
      <c r="X578" s="22"/>
      <c r="Y578" s="20"/>
      <c r="Z578" s="22"/>
      <c r="AA578" s="20"/>
      <c r="AB578" s="22"/>
      <c r="AC578" s="20"/>
      <c r="AD578" s="22"/>
      <c r="AE578" s="20"/>
      <c r="AF578" s="22"/>
      <c r="AG578" s="20"/>
      <c r="AH578" s="22"/>
      <c r="AI578" s="20"/>
      <c r="AJ578" s="22"/>
      <c r="AK578" s="20"/>
      <c r="AL578" s="22"/>
      <c r="AM578" s="20"/>
      <c r="AN578" s="22"/>
      <c r="AO578" s="20"/>
      <c r="AP578" s="22"/>
      <c r="AQ578" s="20"/>
      <c r="AR578" s="22"/>
      <c r="AS578" s="20"/>
      <c r="AT578" s="22"/>
      <c r="AU578" s="20"/>
      <c r="AV578" s="33"/>
      <c r="AW578" s="20">
        <v>25.9</v>
      </c>
      <c r="AX578" s="33">
        <f>+AW578*E578</f>
        <v>13704985</v>
      </c>
      <c r="AY578" s="20"/>
      <c r="AZ578" s="22"/>
      <c r="BA578" s="20">
        <v>36.130000000000003</v>
      </c>
      <c r="BB578" s="33">
        <f>+BA578*E578</f>
        <v>19118189.5</v>
      </c>
      <c r="BC578" s="20">
        <v>108.98</v>
      </c>
      <c r="BD578" s="33">
        <f>+BC578*$E$578</f>
        <v>57666767</v>
      </c>
      <c r="BE578" s="20">
        <v>6</v>
      </c>
      <c r="BF578" s="33">
        <f>+BE578*$E$578</f>
        <v>3174900</v>
      </c>
      <c r="BG578" s="83"/>
      <c r="BH578" s="84"/>
      <c r="BI578" s="20">
        <v>38.64</v>
      </c>
      <c r="BJ578" s="94">
        <f t="shared" ref="BJ578:BJ583" si="150">+BI578*E578</f>
        <v>20446356</v>
      </c>
      <c r="BK578" s="20">
        <f>-215.65+136.4</f>
        <v>-79.25</v>
      </c>
      <c r="BL578" s="21">
        <f t="shared" si="132"/>
        <v>-41935137.5</v>
      </c>
      <c r="BM578" s="20">
        <v>17.45</v>
      </c>
      <c r="BN578" s="95">
        <f t="shared" si="122"/>
        <v>9233667.5</v>
      </c>
      <c r="BO578" s="20">
        <v>7.86</v>
      </c>
      <c r="BP578" s="21">
        <f t="shared" si="133"/>
        <v>4159119</v>
      </c>
      <c r="BQ578" s="20"/>
      <c r="BR578" s="22"/>
      <c r="BS578" s="20"/>
      <c r="BT578" s="22"/>
      <c r="BU578" s="20">
        <v>7.2</v>
      </c>
      <c r="BV578" s="20">
        <f t="shared" si="142"/>
        <v>3809880</v>
      </c>
      <c r="BW578" s="20">
        <v>141.19999999999999</v>
      </c>
      <c r="BX578" s="23">
        <f t="shared" si="141"/>
        <v>74715980</v>
      </c>
      <c r="BY578" s="20"/>
      <c r="BZ578" s="172"/>
      <c r="CA578" s="20"/>
      <c r="CB578" s="164"/>
      <c r="CC578" s="20"/>
      <c r="CD578" s="178"/>
      <c r="CE578" s="20">
        <v>16</v>
      </c>
      <c r="CF578" s="95">
        <f>+CE578*$E578</f>
        <v>8466400</v>
      </c>
      <c r="CG578" s="20"/>
      <c r="CH578" s="95"/>
      <c r="CI578" s="20"/>
      <c r="CJ578" s="22"/>
      <c r="CK578" s="20"/>
      <c r="CL578" s="22"/>
      <c r="CM578" s="20"/>
      <c r="CN578" s="22"/>
      <c r="CO578" s="20"/>
      <c r="CP578" s="22"/>
      <c r="CQ578" s="20"/>
      <c r="CR578" s="22"/>
      <c r="CS578" s="20"/>
      <c r="CT578" s="22"/>
      <c r="CU578" s="20"/>
      <c r="CV578" s="22"/>
      <c r="CW578" s="20"/>
      <c r="CX578" s="22"/>
      <c r="CY578" s="20"/>
      <c r="CZ578" s="22"/>
      <c r="DA578" s="20"/>
      <c r="DB578" s="22"/>
      <c r="DC578" s="20"/>
      <c r="DD578" s="22"/>
      <c r="DE578" s="20"/>
      <c r="DF578" s="22"/>
      <c r="DG578" s="20"/>
      <c r="DH578" s="22"/>
      <c r="DI578" s="20"/>
      <c r="DJ578" s="22"/>
      <c r="DK578" s="20"/>
      <c r="DL578" s="22"/>
      <c r="DM578" s="20"/>
      <c r="DN578" s="22"/>
      <c r="DO578" s="20"/>
      <c r="DP578" s="22"/>
      <c r="DQ578" s="20"/>
      <c r="DR578" s="22"/>
      <c r="DS578" s="20"/>
      <c r="DT578" s="22"/>
      <c r="DU578" s="20"/>
      <c r="DV578" s="22"/>
      <c r="DW578" s="20"/>
      <c r="DX578" s="22"/>
      <c r="DY578" s="20"/>
      <c r="DZ578" s="22"/>
      <c r="EA578" s="23">
        <f t="shared" si="127"/>
        <v>326.10999999999996</v>
      </c>
      <c r="EB578" s="21">
        <f t="shared" si="148"/>
        <v>172561106.49999997</v>
      </c>
      <c r="EC578" s="193" t="e">
        <f>+EB578/$EB$745</f>
        <v>#REF!</v>
      </c>
      <c r="ED578" s="193">
        <f>+EB578/$F$745</f>
        <v>4.842052735225609E-3</v>
      </c>
      <c r="EE578" s="194">
        <f t="shared" si="149"/>
        <v>-326.10999999999996</v>
      </c>
      <c r="EG578" s="13" t="s">
        <v>1401</v>
      </c>
      <c r="EH578" s="13" t="s">
        <v>1429</v>
      </c>
      <c r="EI578" s="13" t="s">
        <v>392</v>
      </c>
      <c r="EJ578" s="13">
        <v>2500</v>
      </c>
      <c r="EK578" s="13">
        <v>201178.88999999998</v>
      </c>
    </row>
    <row r="579" spans="1:141" ht="32.25" customHeight="1">
      <c r="A579" s="196" t="s">
        <v>1436</v>
      </c>
      <c r="B579" s="253" t="s">
        <v>1437</v>
      </c>
      <c r="C579" s="196"/>
      <c r="D579" s="191"/>
      <c r="E579" s="196"/>
      <c r="F579" s="197"/>
      <c r="G579" s="20"/>
      <c r="H579" s="21"/>
      <c r="I579" s="20"/>
      <c r="J579" s="21"/>
      <c r="K579" s="20"/>
      <c r="L579" s="21"/>
      <c r="M579" s="20"/>
      <c r="N579" s="33"/>
      <c r="O579" s="20"/>
      <c r="P579" s="22"/>
      <c r="Q579" s="20"/>
      <c r="R579" s="22"/>
      <c r="S579" s="20"/>
      <c r="T579" s="22"/>
      <c r="U579" s="20"/>
      <c r="V579" s="22"/>
      <c r="W579" s="20"/>
      <c r="X579" s="22"/>
      <c r="Y579" s="20"/>
      <c r="Z579" s="22"/>
      <c r="AA579" s="20"/>
      <c r="AB579" s="22"/>
      <c r="AC579" s="20"/>
      <c r="AD579" s="22"/>
      <c r="AE579" s="20"/>
      <c r="AF579" s="22"/>
      <c r="AG579" s="20"/>
      <c r="AH579" s="22"/>
      <c r="AI579" s="20"/>
      <c r="AJ579" s="22"/>
      <c r="AK579" s="20"/>
      <c r="AL579" s="22"/>
      <c r="AM579" s="20"/>
      <c r="AN579" s="22"/>
      <c r="AO579" s="20"/>
      <c r="AP579" s="22"/>
      <c r="AQ579" s="20"/>
      <c r="AR579" s="22"/>
      <c r="AS579" s="20"/>
      <c r="AT579" s="22"/>
      <c r="AU579" s="20"/>
      <c r="AV579" s="33"/>
      <c r="AW579" s="20"/>
      <c r="AX579" s="33"/>
      <c r="AY579" s="20"/>
      <c r="AZ579" s="22"/>
      <c r="BA579" s="20"/>
      <c r="BB579" s="33"/>
      <c r="BC579" s="20"/>
      <c r="BD579" s="33"/>
      <c r="BE579" s="20"/>
      <c r="BF579" s="33"/>
      <c r="BG579" s="83"/>
      <c r="BH579" s="84"/>
      <c r="BI579" s="20"/>
      <c r="BJ579" s="94"/>
      <c r="BK579" s="20"/>
      <c r="BL579" s="21"/>
      <c r="BM579" s="20"/>
      <c r="BN579" s="95"/>
      <c r="BO579" s="20"/>
      <c r="BP579" s="21"/>
      <c r="BQ579" s="20"/>
      <c r="BR579" s="22"/>
      <c r="BS579" s="20"/>
      <c r="BT579" s="22"/>
      <c r="BU579" s="20"/>
      <c r="BV579" s="20"/>
      <c r="BW579" s="20"/>
      <c r="BX579" s="23"/>
      <c r="BY579" s="20"/>
      <c r="BZ579" s="172"/>
      <c r="CA579" s="20"/>
      <c r="CB579" s="164"/>
      <c r="CC579" s="20"/>
      <c r="CD579" s="178"/>
      <c r="CE579" s="20"/>
      <c r="CF579" s="95"/>
      <c r="CG579" s="20"/>
      <c r="CH579" s="95"/>
      <c r="CI579" s="20"/>
      <c r="CJ579" s="22"/>
      <c r="CK579" s="20">
        <v>33.880000000000003</v>
      </c>
      <c r="CL579" s="23">
        <f>CK579*483454</f>
        <v>16379421.520000001</v>
      </c>
      <c r="CM579" s="20"/>
      <c r="CN579" s="22"/>
      <c r="CO579" s="20"/>
      <c r="CP579" s="22"/>
      <c r="CQ579" s="20"/>
      <c r="CR579" s="22"/>
      <c r="CS579" s="20"/>
      <c r="CT579" s="22"/>
      <c r="CU579" s="20"/>
      <c r="CV579" s="22"/>
      <c r="CW579" s="20"/>
      <c r="CX579" s="22"/>
      <c r="CY579" s="20"/>
      <c r="CZ579" s="22"/>
      <c r="DA579" s="20"/>
      <c r="DB579" s="22"/>
      <c r="DC579" s="20"/>
      <c r="DD579" s="22"/>
      <c r="DE579" s="20"/>
      <c r="DF579" s="22"/>
      <c r="DG579" s="20"/>
      <c r="DH579" s="22"/>
      <c r="DI579" s="20"/>
      <c r="DJ579" s="22"/>
      <c r="DK579" s="20"/>
      <c r="DL579" s="22"/>
      <c r="DM579" s="20"/>
      <c r="DN579" s="22"/>
      <c r="DO579" s="20"/>
      <c r="DP579" s="22"/>
      <c r="DQ579" s="20"/>
      <c r="DR579" s="22"/>
      <c r="DS579" s="20"/>
      <c r="DT579" s="22"/>
      <c r="DU579" s="20"/>
      <c r="DV579" s="22"/>
      <c r="DW579" s="20"/>
      <c r="DX579" s="22"/>
      <c r="DY579" s="20"/>
      <c r="DZ579" s="22"/>
      <c r="EA579" s="23"/>
      <c r="EB579" s="21"/>
      <c r="EC579" s="193"/>
      <c r="ED579" s="193"/>
      <c r="EE579" s="194"/>
    </row>
    <row r="580" spans="1:141" ht="32.25" customHeight="1">
      <c r="A580" s="196" t="s">
        <v>1438</v>
      </c>
      <c r="B580" s="253" t="s">
        <v>1439</v>
      </c>
      <c r="C580" s="196" t="s">
        <v>1440</v>
      </c>
      <c r="D580" s="191"/>
      <c r="E580" s="196">
        <v>281945</v>
      </c>
      <c r="F580" s="197">
        <f t="shared" si="143"/>
        <v>0</v>
      </c>
      <c r="G580" s="20"/>
      <c r="H580" s="21">
        <f t="shared" si="144"/>
        <v>0</v>
      </c>
      <c r="I580" s="20"/>
      <c r="J580" s="21">
        <f t="shared" si="145"/>
        <v>0</v>
      </c>
      <c r="K580" s="20"/>
      <c r="L580" s="21">
        <f t="shared" si="146"/>
        <v>0</v>
      </c>
      <c r="M580" s="20"/>
      <c r="N580" s="33">
        <f t="shared" si="147"/>
        <v>0</v>
      </c>
      <c r="O580" s="20"/>
      <c r="P580" s="22"/>
      <c r="Q580" s="20"/>
      <c r="R580" s="22"/>
      <c r="S580" s="20"/>
      <c r="T580" s="22"/>
      <c r="U580" s="20"/>
      <c r="V580" s="22"/>
      <c r="W580" s="20"/>
      <c r="X580" s="22"/>
      <c r="Y580" s="20"/>
      <c r="Z580" s="22"/>
      <c r="AA580" s="20"/>
      <c r="AB580" s="22"/>
      <c r="AC580" s="20"/>
      <c r="AD580" s="22"/>
      <c r="AE580" s="20"/>
      <c r="AF580" s="22"/>
      <c r="AG580" s="20"/>
      <c r="AH580" s="22"/>
      <c r="AI580" s="20"/>
      <c r="AJ580" s="22"/>
      <c r="AK580" s="20"/>
      <c r="AL580" s="22"/>
      <c r="AM580" s="20"/>
      <c r="AN580" s="22"/>
      <c r="AO580" s="20"/>
      <c r="AP580" s="22"/>
      <c r="AQ580" s="20"/>
      <c r="AR580" s="22"/>
      <c r="AS580" s="20"/>
      <c r="AT580" s="22"/>
      <c r="AU580" s="20"/>
      <c r="AV580" s="33"/>
      <c r="AW580" s="20">
        <v>83.2</v>
      </c>
      <c r="AX580" s="33">
        <f>+AW580*E580</f>
        <v>23457824</v>
      </c>
      <c r="AY580" s="20">
        <v>135.21</v>
      </c>
      <c r="AZ580" s="33">
        <f t="shared" ref="AZ580:AZ592" si="151">+AY580*E580</f>
        <v>38121783.450000003</v>
      </c>
      <c r="BA580" s="20">
        <v>384.76</v>
      </c>
      <c r="BB580" s="33">
        <f>+BA580*E580</f>
        <v>108481158.2</v>
      </c>
      <c r="BC580" s="20">
        <v>128.80000000000001</v>
      </c>
      <c r="BD580" s="33">
        <f>+BC580*E580</f>
        <v>36314516</v>
      </c>
      <c r="BE580" s="20">
        <v>42</v>
      </c>
      <c r="BF580" s="33">
        <f>+BE580*$E$578</f>
        <v>22224300</v>
      </c>
      <c r="BG580" s="83">
        <v>17.73</v>
      </c>
      <c r="BH580" s="86">
        <f>+BG580*$E$578</f>
        <v>9381829.5</v>
      </c>
      <c r="BI580" s="20">
        <v>130.69999999999999</v>
      </c>
      <c r="BJ580" s="94">
        <f t="shared" si="150"/>
        <v>36850211.5</v>
      </c>
      <c r="BK580" s="100">
        <f>546.1-922.4</f>
        <v>-376.29999999999995</v>
      </c>
      <c r="BL580" s="21">
        <f t="shared" si="132"/>
        <v>-106095903.49999999</v>
      </c>
      <c r="BM580" s="20">
        <v>34</v>
      </c>
      <c r="BN580" s="95">
        <f t="shared" si="122"/>
        <v>9586130</v>
      </c>
      <c r="BO580" s="20">
        <f>6.44+18.04+2.25+19.76+4.52+2.26</f>
        <v>53.27</v>
      </c>
      <c r="BP580" s="21">
        <f t="shared" si="133"/>
        <v>15019210.15</v>
      </c>
      <c r="BQ580" s="20">
        <f>3.73+57.88</f>
        <v>61.61</v>
      </c>
      <c r="BR580" s="118">
        <f>BQ580*E580</f>
        <v>17370631.449999999</v>
      </c>
      <c r="BS580" s="20">
        <v>196.32</v>
      </c>
      <c r="BT580" s="95">
        <f>BS580*E580</f>
        <v>55351442.399999999</v>
      </c>
      <c r="BU580" s="20">
        <v>0</v>
      </c>
      <c r="BV580" s="20"/>
      <c r="BW580" s="20">
        <f>7.06+1165.78</f>
        <v>1172.8399999999999</v>
      </c>
      <c r="BX580" s="23">
        <f>BW580*E580</f>
        <v>330676373.79999995</v>
      </c>
      <c r="BY580" s="20"/>
      <c r="BZ580" s="172"/>
      <c r="CA580" s="20"/>
      <c r="CB580" s="164"/>
      <c r="CC580" s="20">
        <v>4.8</v>
      </c>
      <c r="CD580" s="178">
        <f>+CC580*E580</f>
        <v>1353336</v>
      </c>
      <c r="CE580" s="20">
        <v>91.28</v>
      </c>
      <c r="CF580" s="95">
        <f>+CE580*$E580</f>
        <v>25735939.600000001</v>
      </c>
      <c r="CG580" s="20"/>
      <c r="CH580" s="95"/>
      <c r="CI580" s="20"/>
      <c r="CJ580" s="22"/>
      <c r="CK580" s="20"/>
      <c r="CL580" s="22"/>
      <c r="CM580" s="20"/>
      <c r="CN580" s="22"/>
      <c r="CO580" s="20"/>
      <c r="CP580" s="22"/>
      <c r="CQ580" s="20"/>
      <c r="CR580" s="22"/>
      <c r="CS580" s="20"/>
      <c r="CT580" s="22"/>
      <c r="CU580" s="20"/>
      <c r="CV580" s="22"/>
      <c r="CW580" s="20"/>
      <c r="CX580" s="22"/>
      <c r="CY580" s="20"/>
      <c r="CZ580" s="22"/>
      <c r="DA580" s="20"/>
      <c r="DB580" s="22"/>
      <c r="DC580" s="20"/>
      <c r="DD580" s="22"/>
      <c r="DE580" s="20"/>
      <c r="DF580" s="22"/>
      <c r="DG580" s="20"/>
      <c r="DH580" s="22"/>
      <c r="DI580" s="20"/>
      <c r="DJ580" s="22"/>
      <c r="DK580" s="20"/>
      <c r="DL580" s="22"/>
      <c r="DM580" s="20"/>
      <c r="DN580" s="22"/>
      <c r="DO580" s="20"/>
      <c r="DP580" s="22"/>
      <c r="DQ580" s="20"/>
      <c r="DR580" s="22"/>
      <c r="DS580" s="20"/>
      <c r="DT580" s="22"/>
      <c r="DU580" s="20"/>
      <c r="DV580" s="22"/>
      <c r="DW580" s="20"/>
      <c r="DX580" s="22"/>
      <c r="DY580" s="20"/>
      <c r="DZ580" s="22"/>
      <c r="EA580" s="23">
        <f t="shared" si="127"/>
        <v>2160.2200000000007</v>
      </c>
      <c r="EB580" s="21">
        <f t="shared" si="148"/>
        <v>609063227.90000021</v>
      </c>
      <c r="EC580" s="193" t="e">
        <f>+EB580/$EB$745</f>
        <v>#REF!</v>
      </c>
      <c r="ED580" s="193">
        <f>+EB580/$F$745</f>
        <v>1.7090272126752591E-2</v>
      </c>
      <c r="EE580" s="194">
        <f t="shared" si="149"/>
        <v>-2160.2200000000007</v>
      </c>
      <c r="EG580" s="13" t="s">
        <v>1401</v>
      </c>
      <c r="EH580" s="13" t="s">
        <v>1429</v>
      </c>
      <c r="EI580" s="13" t="s">
        <v>392</v>
      </c>
      <c r="EJ580" s="13">
        <v>2500</v>
      </c>
      <c r="EK580" s="13">
        <v>201178.88999999998</v>
      </c>
    </row>
    <row r="581" spans="1:141" ht="32.25" customHeight="1">
      <c r="A581" s="196" t="s">
        <v>1441</v>
      </c>
      <c r="B581" s="253" t="s">
        <v>1442</v>
      </c>
      <c r="C581" s="196" t="s">
        <v>1443</v>
      </c>
      <c r="D581" s="191"/>
      <c r="E581" s="196">
        <v>11600</v>
      </c>
      <c r="F581" s="197">
        <f t="shared" si="143"/>
        <v>0</v>
      </c>
      <c r="G581" s="20"/>
      <c r="H581" s="21">
        <f t="shared" si="144"/>
        <v>0</v>
      </c>
      <c r="I581" s="20"/>
      <c r="J581" s="21">
        <f t="shared" si="145"/>
        <v>0</v>
      </c>
      <c r="K581" s="20"/>
      <c r="L581" s="21">
        <f t="shared" si="146"/>
        <v>0</v>
      </c>
      <c r="M581" s="20"/>
      <c r="N581" s="33">
        <f t="shared" si="147"/>
        <v>0</v>
      </c>
      <c r="O581" s="20"/>
      <c r="P581" s="22"/>
      <c r="Q581" s="20"/>
      <c r="R581" s="22"/>
      <c r="S581" s="20"/>
      <c r="T581" s="22"/>
      <c r="U581" s="20"/>
      <c r="V581" s="22"/>
      <c r="W581" s="20"/>
      <c r="X581" s="22"/>
      <c r="Y581" s="20"/>
      <c r="Z581" s="22"/>
      <c r="AA581" s="20"/>
      <c r="AB581" s="22"/>
      <c r="AC581" s="20"/>
      <c r="AD581" s="22"/>
      <c r="AE581" s="20"/>
      <c r="AF581" s="22"/>
      <c r="AG581" s="20"/>
      <c r="AH581" s="22"/>
      <c r="AI581" s="20"/>
      <c r="AJ581" s="22"/>
      <c r="AK581" s="20"/>
      <c r="AL581" s="22"/>
      <c r="AM581" s="20"/>
      <c r="AN581" s="22"/>
      <c r="AO581" s="20"/>
      <c r="AP581" s="22"/>
      <c r="AQ581" s="20"/>
      <c r="AR581" s="22"/>
      <c r="AS581" s="20"/>
      <c r="AT581" s="22"/>
      <c r="AU581" s="20"/>
      <c r="AV581" s="33"/>
      <c r="AW581" s="20">
        <f>(9190*10+4*6551)*60%</f>
        <v>70862.399999999994</v>
      </c>
      <c r="AX581" s="33">
        <f>+AW581*E581</f>
        <v>822003839.99999988</v>
      </c>
      <c r="AY581" s="20">
        <v>-8956.5400000000009</v>
      </c>
      <c r="AZ581" s="33">
        <f t="shared" si="151"/>
        <v>-103895864.00000001</v>
      </c>
      <c r="BA581" s="20"/>
      <c r="BB581" s="22"/>
      <c r="BC581" s="20">
        <v>53204.375</v>
      </c>
      <c r="BD581" s="33">
        <f>+BC581*$E$581</f>
        <v>617170750</v>
      </c>
      <c r="BE581" s="20"/>
      <c r="BF581" s="33">
        <f>+BE581*$E$578</f>
        <v>0</v>
      </c>
      <c r="BG581" s="83">
        <v>17352.18</v>
      </c>
      <c r="BH581" s="86">
        <f>+BG581*$E$581</f>
        <v>201285288</v>
      </c>
      <c r="BI581" s="83">
        <f>BG581*0.3</f>
        <v>5205.6539999999995</v>
      </c>
      <c r="BJ581" s="94">
        <f t="shared" si="150"/>
        <v>60385586.399999991</v>
      </c>
      <c r="BK581" s="20">
        <f>199658.6-137668.07</f>
        <v>61990.53</v>
      </c>
      <c r="BL581" s="21">
        <f t="shared" si="132"/>
        <v>719090148</v>
      </c>
      <c r="BM581" s="20">
        <v>-8135.2</v>
      </c>
      <c r="BN581" s="95">
        <f t="shared" si="122"/>
        <v>-94368320</v>
      </c>
      <c r="BO581" s="20">
        <f>43087.14+21448.51+50273.24</f>
        <v>114808.88999999998</v>
      </c>
      <c r="BP581" s="21">
        <f t="shared" si="133"/>
        <v>1331783123.9999998</v>
      </c>
      <c r="BQ581" s="20">
        <v>2426.85</v>
      </c>
      <c r="BR581" s="118">
        <f>BQ581*E581</f>
        <v>28151460</v>
      </c>
      <c r="BS581" s="20">
        <v>2792.62</v>
      </c>
      <c r="BT581" s="95">
        <f>BS581*E581</f>
        <v>32394392</v>
      </c>
      <c r="BU581" s="20">
        <v>-35000</v>
      </c>
      <c r="BV581" s="20">
        <f t="shared" si="142"/>
        <v>-406000000</v>
      </c>
      <c r="BW581" s="20">
        <v>9034</v>
      </c>
      <c r="BX581" s="23">
        <f>BW581*E581</f>
        <v>104794400</v>
      </c>
      <c r="BY581" s="20"/>
      <c r="BZ581" s="172"/>
      <c r="CA581" s="20"/>
      <c r="CB581" s="164">
        <f>+CA581*E581</f>
        <v>0</v>
      </c>
      <c r="CC581" s="20"/>
      <c r="CD581" s="178"/>
      <c r="CE581" s="20"/>
      <c r="CF581" s="95"/>
      <c r="CG581" s="20">
        <v>31185.91</v>
      </c>
      <c r="CH581" s="95">
        <f>+CG581*$E$581</f>
        <v>361756556</v>
      </c>
      <c r="CI581" s="20">
        <v>13840.79</v>
      </c>
      <c r="CJ581" s="95">
        <f>+CI581*$E$581</f>
        <v>160553164</v>
      </c>
      <c r="CK581" s="20"/>
      <c r="CL581" s="22"/>
      <c r="CM581" s="20"/>
      <c r="CN581" s="22"/>
      <c r="CO581" s="20"/>
      <c r="CP581" s="22"/>
      <c r="CQ581" s="20"/>
      <c r="CR581" s="22"/>
      <c r="CS581" s="20"/>
      <c r="CT581" s="22"/>
      <c r="CU581" s="20"/>
      <c r="CV581" s="22"/>
      <c r="CW581" s="20"/>
      <c r="CX581" s="22"/>
      <c r="CY581" s="20"/>
      <c r="CZ581" s="22"/>
      <c r="DA581" s="20"/>
      <c r="DB581" s="22"/>
      <c r="DC581" s="20"/>
      <c r="DD581" s="22"/>
      <c r="DE581" s="20"/>
      <c r="DF581" s="22"/>
      <c r="DG581" s="20"/>
      <c r="DH581" s="22"/>
      <c r="DI581" s="20"/>
      <c r="DJ581" s="22"/>
      <c r="DK581" s="20"/>
      <c r="DL581" s="22"/>
      <c r="DM581" s="20"/>
      <c r="DN581" s="22"/>
      <c r="DO581" s="20"/>
      <c r="DP581" s="22"/>
      <c r="DQ581" s="20"/>
      <c r="DR581" s="22"/>
      <c r="DS581" s="20"/>
      <c r="DT581" s="22"/>
      <c r="DU581" s="20"/>
      <c r="DV581" s="22"/>
      <c r="DW581" s="20"/>
      <c r="DX581" s="22"/>
      <c r="DY581" s="20"/>
      <c r="DZ581" s="22"/>
      <c r="EA581" s="23">
        <f t="shared" si="127"/>
        <v>330612.45899999992</v>
      </c>
      <c r="EB581" s="21">
        <f t="shared" si="148"/>
        <v>3835104524.3999991</v>
      </c>
      <c r="EC581" s="193" t="e">
        <f>+EB581/$EB$745</f>
        <v>#REF!</v>
      </c>
      <c r="ED581" s="193">
        <f>+EB581/$F$745</f>
        <v>0.10761276818914654</v>
      </c>
      <c r="EE581" s="194">
        <f t="shared" si="149"/>
        <v>-330612.45899999992</v>
      </c>
      <c r="EG581" s="13" t="s">
        <v>1401</v>
      </c>
      <c r="EH581" s="13" t="s">
        <v>1429</v>
      </c>
      <c r="EI581" s="13" t="s">
        <v>392</v>
      </c>
      <c r="EJ581" s="13">
        <v>2500</v>
      </c>
      <c r="EK581" s="13">
        <v>201178.88999999998</v>
      </c>
    </row>
    <row r="582" spans="1:141" s="202" customFormat="1">
      <c r="A582" s="196" t="s">
        <v>1444</v>
      </c>
      <c r="B582" s="253" t="s">
        <v>1435</v>
      </c>
      <c r="C582" s="196" t="s">
        <v>404</v>
      </c>
      <c r="D582" s="191">
        <v>150.6</v>
      </c>
      <c r="E582" s="196">
        <v>529150</v>
      </c>
      <c r="F582" s="197">
        <f t="shared" si="143"/>
        <v>79689990</v>
      </c>
      <c r="BW582" s="20">
        <v>53</v>
      </c>
      <c r="BX582" s="23">
        <f>BW582*E582</f>
        <v>28044950</v>
      </c>
      <c r="BZ582" s="203"/>
      <c r="CA582" s="202">
        <v>8</v>
      </c>
      <c r="CB582" s="164">
        <f>+CA582*E582</f>
        <v>4233200</v>
      </c>
      <c r="CC582" s="202">
        <v>8</v>
      </c>
      <c r="CD582" s="178">
        <f>+CC582*E582</f>
        <v>4233200</v>
      </c>
      <c r="CF582" s="298"/>
      <c r="CH582" s="298"/>
    </row>
    <row r="583" spans="1:141" ht="32.25" customHeight="1">
      <c r="A583" s="196" t="s">
        <v>1445</v>
      </c>
      <c r="B583" s="253" t="s">
        <v>1446</v>
      </c>
      <c r="C583" s="196" t="s">
        <v>1443</v>
      </c>
      <c r="D583" s="191"/>
      <c r="E583" s="196">
        <v>3767</v>
      </c>
      <c r="F583" s="197">
        <f t="shared" si="143"/>
        <v>0</v>
      </c>
      <c r="G583" s="20"/>
      <c r="H583" s="21">
        <f t="shared" si="144"/>
        <v>0</v>
      </c>
      <c r="I583" s="20"/>
      <c r="J583" s="21">
        <f t="shared" si="145"/>
        <v>0</v>
      </c>
      <c r="K583" s="20"/>
      <c r="L583" s="21">
        <f t="shared" si="146"/>
        <v>0</v>
      </c>
      <c r="M583" s="20"/>
      <c r="N583" s="33">
        <f t="shared" si="147"/>
        <v>0</v>
      </c>
      <c r="O583" s="20"/>
      <c r="P583" s="22"/>
      <c r="Q583" s="20"/>
      <c r="R583" s="22"/>
      <c r="S583" s="20"/>
      <c r="T583" s="22"/>
      <c r="U583" s="20"/>
      <c r="V583" s="22"/>
      <c r="W583" s="20"/>
      <c r="X583" s="22"/>
      <c r="Y583" s="20"/>
      <c r="Z583" s="22"/>
      <c r="AA583" s="20"/>
      <c r="AB583" s="22"/>
      <c r="AC583" s="20"/>
      <c r="AD583" s="22"/>
      <c r="AE583" s="20"/>
      <c r="AF583" s="22"/>
      <c r="AG583" s="20"/>
      <c r="AH583" s="22"/>
      <c r="AI583" s="20"/>
      <c r="AJ583" s="22"/>
      <c r="AK583" s="20"/>
      <c r="AL583" s="22"/>
      <c r="AM583" s="20"/>
      <c r="AN583" s="22"/>
      <c r="AO583" s="20"/>
      <c r="AP583" s="22"/>
      <c r="AQ583" s="20"/>
      <c r="AR583" s="22"/>
      <c r="AS583" s="20"/>
      <c r="AT583" s="22"/>
      <c r="AU583" s="20"/>
      <c r="AV583" s="33"/>
      <c r="AW583" s="20"/>
      <c r="AX583" s="33">
        <f>+AW583*E583</f>
        <v>0</v>
      </c>
      <c r="AY583" s="20">
        <v>19600.47</v>
      </c>
      <c r="AZ583" s="33">
        <f t="shared" si="151"/>
        <v>73834970.49000001</v>
      </c>
      <c r="BA583" s="20">
        <v>3814</v>
      </c>
      <c r="BB583" s="33">
        <f>+BA583*E583</f>
        <v>14367338</v>
      </c>
      <c r="BC583" s="20">
        <v>6766</v>
      </c>
      <c r="BD583" s="33">
        <f>+BC583*$E$583</f>
        <v>25487522</v>
      </c>
      <c r="BE583" s="20"/>
      <c r="BF583" s="33">
        <f>+BE583*$E$578</f>
        <v>0</v>
      </c>
      <c r="BG583" s="83">
        <v>1834.22</v>
      </c>
      <c r="BH583" s="86">
        <f>+BG583*$E$583</f>
        <v>6909506.7400000002</v>
      </c>
      <c r="BI583" s="20">
        <v>5194.3100000000004</v>
      </c>
      <c r="BJ583" s="94">
        <f t="shared" si="150"/>
        <v>19566965.770000003</v>
      </c>
      <c r="BK583" s="100"/>
      <c r="BL583" s="21">
        <f t="shared" si="132"/>
        <v>0</v>
      </c>
      <c r="BM583" s="20">
        <f>999.18+1137.52+887.98</f>
        <v>3024.68</v>
      </c>
      <c r="BN583" s="95">
        <f t="shared" si="122"/>
        <v>11393969.559999999</v>
      </c>
      <c r="BO583" s="20">
        <f>792.974+792.974+792.974+792.974+792.974</f>
        <v>3964.8700000000003</v>
      </c>
      <c r="BP583" s="21">
        <f t="shared" si="133"/>
        <v>14935665.290000001</v>
      </c>
      <c r="BQ583" s="20"/>
      <c r="BR583" s="22"/>
      <c r="BS583" s="20">
        <v>1213.8900000000001</v>
      </c>
      <c r="BT583" s="95">
        <f>BS583*E583</f>
        <v>4572723.6300000008</v>
      </c>
      <c r="BU583" s="20">
        <v>4522.24</v>
      </c>
      <c r="BV583" s="20">
        <f t="shared" si="142"/>
        <v>17035278.079999998</v>
      </c>
      <c r="BW583" s="20">
        <f>3767+14969.07</f>
        <v>18736.07</v>
      </c>
      <c r="BX583" s="23">
        <f>BW583*E583</f>
        <v>70578775.689999998</v>
      </c>
      <c r="BY583" s="20"/>
      <c r="BZ583" s="172"/>
      <c r="CA583" s="20">
        <v>6995.89</v>
      </c>
      <c r="CB583" s="164">
        <f>+CA583*E583</f>
        <v>26353517.630000003</v>
      </c>
      <c r="CC583" s="20"/>
      <c r="CD583" s="178"/>
      <c r="CE583" s="20">
        <v>6995.88</v>
      </c>
      <c r="CF583" s="95">
        <f>+CE583*$E583</f>
        <v>26353479.960000001</v>
      </c>
      <c r="CG583" s="20">
        <v>8656.24</v>
      </c>
      <c r="CH583" s="95">
        <f>+CG583*E583</f>
        <v>32608056.079999998</v>
      </c>
      <c r="CI583" s="20"/>
      <c r="CJ583" s="22"/>
      <c r="CK583" s="20">
        <v>6106.32</v>
      </c>
      <c r="CL583" s="296">
        <f>+CK583*$E583</f>
        <v>23002507.439999998</v>
      </c>
      <c r="CM583" s="20"/>
      <c r="CN583" s="22"/>
      <c r="CO583" s="20"/>
      <c r="CP583" s="22"/>
      <c r="CQ583" s="20"/>
      <c r="CR583" s="22"/>
      <c r="CS583" s="20"/>
      <c r="CT583" s="22"/>
      <c r="CU583" s="20"/>
      <c r="CV583" s="22"/>
      <c r="CW583" s="20"/>
      <c r="CX583" s="22"/>
      <c r="CY583" s="20"/>
      <c r="CZ583" s="22"/>
      <c r="DA583" s="20"/>
      <c r="DB583" s="22"/>
      <c r="DC583" s="20"/>
      <c r="DD583" s="22"/>
      <c r="DE583" s="20"/>
      <c r="DF583" s="22"/>
      <c r="DG583" s="20"/>
      <c r="DH583" s="22"/>
      <c r="DI583" s="20"/>
      <c r="DJ583" s="22"/>
      <c r="DK583" s="20"/>
      <c r="DL583" s="22"/>
      <c r="DM583" s="20"/>
      <c r="DN583" s="22"/>
      <c r="DO583" s="20"/>
      <c r="DP583" s="22"/>
      <c r="DQ583" s="20"/>
      <c r="DR583" s="22"/>
      <c r="DS583" s="20"/>
      <c r="DT583" s="22"/>
      <c r="DU583" s="20"/>
      <c r="DV583" s="22"/>
      <c r="DW583" s="20"/>
      <c r="DX583" s="22"/>
      <c r="DY583" s="20"/>
      <c r="DZ583" s="22"/>
      <c r="EA583" s="23">
        <f>+G583+I583+K583+M583+O583+Q583+S583+U583+W583+Y583+AA583+AC583+AE583+AG583+AI583+AK583+AM583+AO583+AQ583+AW583+AS583+AU583+AY583+BA583+BC583+BE583+BG583+BI583+BK583+BM583+BO583+BQ583+BS583+BU583+BW583+BY583+CA583+CC583+CE583+CG583+CI583+CK583+CM583+CO583+CQ583+CS583+CU583+CW583+CY583+DA583+DC583+DE583+DG583+DI583+DK583+DM583+DO583+DQ583+DS583+DU583+DW583+DY583</f>
        <v>97425.080000000016</v>
      </c>
      <c r="EB583" s="21">
        <f t="shared" si="148"/>
        <v>367000276.36000007</v>
      </c>
      <c r="EC583" s="193" t="e">
        <f>+EB583/$EB$745</f>
        <v>#REF!</v>
      </c>
      <c r="ED583" s="193">
        <f>+EB583/$F$745</f>
        <v>1.0298002417928939E-2</v>
      </c>
      <c r="EE583" s="194">
        <f t="shared" si="149"/>
        <v>-97425.080000000016</v>
      </c>
      <c r="EG583" s="13" t="s">
        <v>1401</v>
      </c>
      <c r="EH583" s="13" t="s">
        <v>1429</v>
      </c>
      <c r="EI583" s="13" t="s">
        <v>392</v>
      </c>
      <c r="EJ583" s="13">
        <v>2500</v>
      </c>
      <c r="EK583" s="13">
        <v>201178.88999999998</v>
      </c>
    </row>
    <row r="584" spans="1:141" ht="32.25" customHeight="1">
      <c r="A584" s="204" t="s">
        <v>1447</v>
      </c>
      <c r="B584" s="254" t="s">
        <v>1448</v>
      </c>
      <c r="C584" s="204" t="s">
        <v>404</v>
      </c>
      <c r="D584" s="205"/>
      <c r="E584" s="204">
        <v>697432</v>
      </c>
      <c r="F584" s="206">
        <f t="shared" si="143"/>
        <v>0</v>
      </c>
      <c r="G584" s="145"/>
      <c r="H584" s="146">
        <f t="shared" si="144"/>
        <v>0</v>
      </c>
      <c r="I584" s="145"/>
      <c r="J584" s="146">
        <f t="shared" si="145"/>
        <v>0</v>
      </c>
      <c r="K584" s="145"/>
      <c r="L584" s="146">
        <f t="shared" si="146"/>
        <v>0</v>
      </c>
      <c r="M584" s="145"/>
      <c r="N584" s="147">
        <f t="shared" si="147"/>
        <v>0</v>
      </c>
      <c r="O584" s="145"/>
      <c r="P584" s="148"/>
      <c r="Q584" s="145"/>
      <c r="R584" s="148"/>
      <c r="S584" s="145"/>
      <c r="T584" s="148"/>
      <c r="U584" s="145"/>
      <c r="V584" s="148"/>
      <c r="W584" s="145"/>
      <c r="X584" s="148"/>
      <c r="Y584" s="145"/>
      <c r="Z584" s="148"/>
      <c r="AA584" s="145"/>
      <c r="AB584" s="148"/>
      <c r="AC584" s="145"/>
      <c r="AD584" s="148"/>
      <c r="AE584" s="145"/>
      <c r="AF584" s="148"/>
      <c r="AG584" s="145"/>
      <c r="AH584" s="148"/>
      <c r="AI584" s="145"/>
      <c r="AJ584" s="148"/>
      <c r="AK584" s="145"/>
      <c r="AL584" s="148"/>
      <c r="AM584" s="145"/>
      <c r="AN584" s="148"/>
      <c r="AO584" s="145"/>
      <c r="AP584" s="148"/>
      <c r="AQ584" s="145"/>
      <c r="AR584" s="148"/>
      <c r="AS584" s="145"/>
      <c r="AT584" s="148"/>
      <c r="AU584" s="145"/>
      <c r="AV584" s="147"/>
      <c r="AW584" s="145"/>
      <c r="AX584" s="147">
        <f>+AW584*E584</f>
        <v>0</v>
      </c>
      <c r="AY584" s="145">
        <v>77.28</v>
      </c>
      <c r="AZ584" s="147">
        <f t="shared" si="151"/>
        <v>53897544.960000001</v>
      </c>
      <c r="BA584" s="145"/>
      <c r="BB584" s="148"/>
      <c r="BC584" s="145"/>
      <c r="BD584" s="148"/>
      <c r="BE584" s="145"/>
      <c r="BF584" s="148"/>
      <c r="BG584" s="149"/>
      <c r="BH584" s="150"/>
      <c r="BI584" s="145"/>
      <c r="BJ584" s="151"/>
      <c r="BK584" s="145"/>
      <c r="BL584" s="146">
        <f t="shared" si="132"/>
        <v>0</v>
      </c>
      <c r="BM584" s="145"/>
      <c r="BN584" s="151">
        <f t="shared" si="122"/>
        <v>0</v>
      </c>
      <c r="BO584" s="145"/>
      <c r="BP584" s="146">
        <f t="shared" si="133"/>
        <v>0</v>
      </c>
      <c r="BQ584" s="145"/>
      <c r="BR584" s="148"/>
      <c r="BS584" s="145"/>
      <c r="BT584" s="148"/>
      <c r="BU584" s="145"/>
      <c r="BV584" s="148"/>
      <c r="BW584" s="145"/>
      <c r="BX584" s="23">
        <f t="shared" ref="BX584:BX590" si="152">BW584*E584</f>
        <v>0</v>
      </c>
      <c r="BY584" s="145"/>
      <c r="BZ584" s="175"/>
      <c r="CA584" s="145"/>
      <c r="CB584" s="166"/>
      <c r="CC584" s="145"/>
      <c r="CD584" s="180"/>
      <c r="CE584" s="145"/>
      <c r="CF584" s="151"/>
      <c r="CG584" s="145">
        <v>16.670000000000002</v>
      </c>
      <c r="CH584" s="95">
        <f>+CG584*E584</f>
        <v>11626191.440000001</v>
      </c>
      <c r="CI584" s="145"/>
      <c r="CJ584" s="148"/>
      <c r="CK584" s="145">
        <v>5.45</v>
      </c>
      <c r="CL584" s="296">
        <f>+CK584*$E584</f>
        <v>3801004.4</v>
      </c>
      <c r="CM584" s="145"/>
      <c r="CN584" s="148"/>
      <c r="CO584" s="145"/>
      <c r="CP584" s="148"/>
      <c r="CQ584" s="145"/>
      <c r="CR584" s="148"/>
      <c r="CS584" s="145"/>
      <c r="CT584" s="148"/>
      <c r="CU584" s="145"/>
      <c r="CV584" s="148"/>
      <c r="CW584" s="145"/>
      <c r="CX584" s="148"/>
      <c r="CY584" s="145"/>
      <c r="CZ584" s="148"/>
      <c r="DA584" s="145"/>
      <c r="DB584" s="148"/>
      <c r="DC584" s="145"/>
      <c r="DD584" s="148"/>
      <c r="DE584" s="145"/>
      <c r="DF584" s="148"/>
      <c r="DG584" s="145"/>
      <c r="DH584" s="148"/>
      <c r="DI584" s="145"/>
      <c r="DJ584" s="148"/>
      <c r="DK584" s="145"/>
      <c r="DL584" s="148"/>
      <c r="DM584" s="145"/>
      <c r="DN584" s="148"/>
      <c r="DO584" s="145"/>
      <c r="DP584" s="148"/>
      <c r="DQ584" s="145"/>
      <c r="DR584" s="148"/>
      <c r="DS584" s="145"/>
      <c r="DT584" s="148"/>
      <c r="DU584" s="145"/>
      <c r="DV584" s="148"/>
      <c r="DW584" s="145"/>
      <c r="DX584" s="148"/>
      <c r="DY584" s="145"/>
      <c r="DZ584" s="148"/>
      <c r="EA584" s="152">
        <f>+G584+I584+K584+M584+O584+Q584+S584+U584+W584+Y584+AA584+AC584+AE584+AG584+AI584+AK584+AM584+AO584+AQ584+AW584+AS584+AU584+AY584+BA584+BC584+BE584+BG584+BI584+BK584+BM584+BO584+BQ584+BS584+BU584+BW584+BY584+CA584+CC584+CE584+CG584+CI584+CK584+CM584+CO584+CQ584+CS584+CU584+CW584+CY584+DA584+DC584+DE584+DG584+DI584+DK584+DM584+DO584+DQ584+DS584+DU584+DW584+DY584</f>
        <v>99.4</v>
      </c>
      <c r="EB584" s="146">
        <f t="shared" si="148"/>
        <v>69324740.799999997</v>
      </c>
      <c r="EC584" s="207" t="e">
        <f>+EB584/$EB$745</f>
        <v>#REF!</v>
      </c>
      <c r="ED584" s="207">
        <f>+EB584/$F$745</f>
        <v>1.9452474408504471E-3</v>
      </c>
      <c r="EE584" s="194">
        <f t="shared" si="149"/>
        <v>-99.4</v>
      </c>
      <c r="EG584" s="13" t="s">
        <v>1401</v>
      </c>
      <c r="EH584" s="13" t="s">
        <v>1429</v>
      </c>
      <c r="EI584" s="13" t="s">
        <v>392</v>
      </c>
      <c r="EJ584" s="13">
        <v>2500</v>
      </c>
      <c r="EK584" s="13">
        <v>201178.88999999998</v>
      </c>
    </row>
    <row r="585" spans="1:141" ht="32.25" customHeight="1">
      <c r="A585" s="204" t="s">
        <v>1449</v>
      </c>
      <c r="B585" s="254" t="s">
        <v>1450</v>
      </c>
      <c r="C585" s="204" t="s">
        <v>397</v>
      </c>
      <c r="D585" s="205"/>
      <c r="E585" s="205">
        <v>171207</v>
      </c>
      <c r="F585" s="206"/>
      <c r="G585" s="145"/>
      <c r="H585" s="146"/>
      <c r="I585" s="145"/>
      <c r="J585" s="146"/>
      <c r="K585" s="145"/>
      <c r="L585" s="146"/>
      <c r="M585" s="145"/>
      <c r="N585" s="147"/>
      <c r="O585" s="145"/>
      <c r="P585" s="148"/>
      <c r="Q585" s="145"/>
      <c r="R585" s="148"/>
      <c r="S585" s="145"/>
      <c r="T585" s="148"/>
      <c r="U585" s="145"/>
      <c r="V585" s="148"/>
      <c r="W585" s="145"/>
      <c r="X585" s="148"/>
      <c r="Y585" s="145"/>
      <c r="Z585" s="148"/>
      <c r="AA585" s="145"/>
      <c r="AB585" s="148"/>
      <c r="AC585" s="145"/>
      <c r="AD585" s="148"/>
      <c r="AE585" s="145"/>
      <c r="AF585" s="148"/>
      <c r="AG585" s="145"/>
      <c r="AH585" s="148"/>
      <c r="AI585" s="145"/>
      <c r="AJ585" s="148"/>
      <c r="AK585" s="145"/>
      <c r="AL585" s="148"/>
      <c r="AM585" s="145"/>
      <c r="AN585" s="148"/>
      <c r="AO585" s="145"/>
      <c r="AP585" s="148"/>
      <c r="AQ585" s="145"/>
      <c r="AR585" s="148"/>
      <c r="AS585" s="145"/>
      <c r="AT585" s="148"/>
      <c r="AU585" s="145"/>
      <c r="AV585" s="147"/>
      <c r="AW585" s="145"/>
      <c r="AX585" s="147"/>
      <c r="AY585" s="145"/>
      <c r="AZ585" s="147"/>
      <c r="BA585" s="145"/>
      <c r="BB585" s="148"/>
      <c r="BC585" s="145"/>
      <c r="BD585" s="148"/>
      <c r="BE585" s="145"/>
      <c r="BF585" s="148"/>
      <c r="BG585" s="149"/>
      <c r="BH585" s="150"/>
      <c r="BI585" s="145"/>
      <c r="BJ585" s="151"/>
      <c r="BK585" s="145"/>
      <c r="BL585" s="146"/>
      <c r="BM585" s="145"/>
      <c r="BN585" s="151"/>
      <c r="BO585" s="145"/>
      <c r="BP585" s="146"/>
      <c r="BQ585" s="145"/>
      <c r="BR585" s="148"/>
      <c r="BS585" s="145"/>
      <c r="BT585" s="148"/>
      <c r="BU585" s="145"/>
      <c r="BV585" s="148"/>
      <c r="BW585" s="145"/>
      <c r="BX585" s="23"/>
      <c r="BY585" s="145"/>
      <c r="BZ585" s="175"/>
      <c r="CA585" s="145"/>
      <c r="CB585" s="166"/>
      <c r="CC585" s="145">
        <v>380.13</v>
      </c>
      <c r="CD585" s="178">
        <f>+CC585*E585</f>
        <v>65080916.909999996</v>
      </c>
      <c r="CE585" s="145">
        <v>380.13</v>
      </c>
      <c r="CF585" s="95">
        <f>+CE585*$E585</f>
        <v>65080916.909999996</v>
      </c>
      <c r="CG585" s="145">
        <v>162.66999999999999</v>
      </c>
      <c r="CH585" s="95">
        <f>+CG585*E585</f>
        <v>27850242.689999998</v>
      </c>
      <c r="CI585" s="145"/>
      <c r="CJ585" s="148"/>
      <c r="CK585" s="145">
        <v>584.28</v>
      </c>
      <c r="CL585" s="296">
        <f>+CK585*$E585</f>
        <v>100032825.95999999</v>
      </c>
      <c r="CM585" s="145"/>
      <c r="CN585" s="148"/>
      <c r="CO585" s="145"/>
      <c r="CP585" s="148"/>
      <c r="CQ585" s="145"/>
      <c r="CR585" s="148"/>
      <c r="CS585" s="145"/>
      <c r="CT585" s="148"/>
      <c r="CU585" s="145"/>
      <c r="CV585" s="148"/>
      <c r="CW585" s="145"/>
      <c r="CX585" s="148"/>
      <c r="CY585" s="145"/>
      <c r="CZ585" s="148"/>
      <c r="DA585" s="145"/>
      <c r="DB585" s="148"/>
      <c r="DC585" s="145"/>
      <c r="DD585" s="148"/>
      <c r="DE585" s="145"/>
      <c r="DF585" s="148"/>
      <c r="DG585" s="145"/>
      <c r="DH585" s="148"/>
      <c r="DI585" s="145"/>
      <c r="DJ585" s="148"/>
      <c r="DK585" s="145"/>
      <c r="DL585" s="148"/>
      <c r="DM585" s="145"/>
      <c r="DN585" s="148"/>
      <c r="DO585" s="145"/>
      <c r="DP585" s="148"/>
      <c r="DQ585" s="145"/>
      <c r="DR585" s="148"/>
      <c r="DS585" s="145"/>
      <c r="DT585" s="148"/>
      <c r="DU585" s="145"/>
      <c r="DV585" s="148"/>
      <c r="DW585" s="145"/>
      <c r="DX585" s="148"/>
      <c r="DY585" s="145"/>
      <c r="DZ585" s="148"/>
      <c r="EA585" s="152"/>
      <c r="EB585" s="146"/>
      <c r="EC585" s="207"/>
      <c r="ED585" s="207"/>
      <c r="EE585" s="194"/>
    </row>
    <row r="586" spans="1:141" s="215" customFormat="1">
      <c r="A586" s="196" t="s">
        <v>1451</v>
      </c>
      <c r="B586" s="253" t="s">
        <v>1452</v>
      </c>
      <c r="C586" s="196" t="s">
        <v>404</v>
      </c>
      <c r="D586" s="191">
        <v>2140</v>
      </c>
      <c r="E586" s="196">
        <v>12892</v>
      </c>
      <c r="F586" s="197">
        <f t="shared" si="143"/>
        <v>27588880</v>
      </c>
      <c r="G586" s="208"/>
      <c r="H586" s="209">
        <f>+BM586-K586</f>
        <v>339.55</v>
      </c>
      <c r="I586" s="210">
        <f>+H586*E586</f>
        <v>4377478.6000000006</v>
      </c>
      <c r="J586" s="210"/>
      <c r="K586" s="211">
        <v>353.06</v>
      </c>
      <c r="L586" s="212">
        <f>+K586*E586</f>
        <v>4551649.5200000005</v>
      </c>
      <c r="M586" s="212"/>
      <c r="N586" s="213"/>
      <c r="O586" s="213"/>
      <c r="P586" s="214"/>
      <c r="Q586" s="213"/>
      <c r="R586" s="213"/>
      <c r="S586" s="214"/>
      <c r="T586" s="213"/>
      <c r="U586" s="213"/>
      <c r="V586" s="214"/>
      <c r="W586" s="213"/>
      <c r="X586" s="213"/>
      <c r="Y586" s="214"/>
      <c r="Z586" s="213"/>
      <c r="AA586" s="213">
        <f>+Z586*E586</f>
        <v>0</v>
      </c>
      <c r="AB586" s="214"/>
      <c r="AC586" s="213"/>
      <c r="AD586" s="213">
        <v>0</v>
      </c>
      <c r="AE586" s="214"/>
      <c r="AF586" s="213">
        <v>339.55</v>
      </c>
      <c r="AG586" s="213">
        <v>4377478.6000000006</v>
      </c>
      <c r="AH586" s="214"/>
      <c r="AI586" s="209"/>
      <c r="AJ586" s="209"/>
      <c r="AK586" s="210"/>
      <c r="AL586" s="209"/>
      <c r="AM586" s="209"/>
      <c r="AN586" s="210"/>
      <c r="AO586" s="209"/>
      <c r="AP586" s="209"/>
      <c r="AQ586" s="210"/>
      <c r="AR586" s="209"/>
      <c r="AS586" s="209"/>
      <c r="AT586" s="210"/>
      <c r="AU586" s="209"/>
      <c r="AV586" s="209"/>
      <c r="AW586" s="210"/>
      <c r="AX586" s="209"/>
      <c r="AY586" s="209"/>
      <c r="AZ586" s="210"/>
      <c r="BA586" s="209"/>
      <c r="BB586" s="209"/>
      <c r="BC586" s="210"/>
      <c r="BD586" s="209"/>
      <c r="BE586" s="209"/>
      <c r="BF586" s="210"/>
      <c r="BG586" s="209"/>
      <c r="BH586" s="209"/>
      <c r="BI586" s="210"/>
      <c r="BJ586" s="209"/>
      <c r="BK586" s="209"/>
      <c r="BL586" s="210"/>
      <c r="BM586" s="209">
        <f>+N586+Q586+T586+W586+Z586+AC586+AF586+AI586+AL586+AO586+AR586+AU586+AX586+BA586+BD586+BG586+BJ586+$K586</f>
        <v>692.61</v>
      </c>
      <c r="BN586" s="210">
        <f>BM586*E586</f>
        <v>8929128.120000001</v>
      </c>
      <c r="BO586" s="208"/>
      <c r="BQ586" s="216">
        <f>+D586-BM586</f>
        <v>1447.3899999999999</v>
      </c>
      <c r="BR586" s="217">
        <f>+BQ586*$E586</f>
        <v>18659751.879999999</v>
      </c>
      <c r="BS586" s="218"/>
      <c r="BT586" s="219"/>
      <c r="BW586" s="20">
        <v>353.06</v>
      </c>
      <c r="BX586" s="23">
        <f t="shared" si="152"/>
        <v>4551649.5200000005</v>
      </c>
      <c r="BZ586" s="220"/>
      <c r="CB586" s="221"/>
      <c r="CD586" s="222"/>
      <c r="CF586" s="299"/>
      <c r="CH586" s="299"/>
    </row>
    <row r="587" spans="1:141" s="215" customFormat="1">
      <c r="A587" s="196" t="s">
        <v>1453</v>
      </c>
      <c r="B587" s="253" t="s">
        <v>1454</v>
      </c>
      <c r="C587" s="196" t="s">
        <v>397</v>
      </c>
      <c r="D587" s="191">
        <v>1</v>
      </c>
      <c r="E587" s="196">
        <v>2100</v>
      </c>
      <c r="F587" s="197">
        <f t="shared" si="143"/>
        <v>2100</v>
      </c>
      <c r="G587" s="208"/>
      <c r="H587" s="209">
        <f>+BM587-K587</f>
        <v>0</v>
      </c>
      <c r="I587" s="210">
        <f>+H587*E587</f>
        <v>0</v>
      </c>
      <c r="J587" s="210"/>
      <c r="K587" s="209"/>
      <c r="L587" s="210">
        <f>+K587*E587</f>
        <v>0</v>
      </c>
      <c r="M587" s="208"/>
      <c r="N587" s="213"/>
      <c r="O587" s="213"/>
      <c r="P587" s="214"/>
      <c r="Q587" s="213"/>
      <c r="R587" s="213"/>
      <c r="S587" s="214"/>
      <c r="T587" s="213"/>
      <c r="U587" s="213"/>
      <c r="V587" s="214"/>
      <c r="W587" s="213"/>
      <c r="X587" s="213"/>
      <c r="Y587" s="214"/>
      <c r="Z587" s="213"/>
      <c r="AA587" s="213">
        <f>+Z587*E587</f>
        <v>0</v>
      </c>
      <c r="AB587" s="214"/>
      <c r="AC587" s="213"/>
      <c r="AD587" s="213">
        <v>0</v>
      </c>
      <c r="AE587" s="214"/>
      <c r="AF587" s="213"/>
      <c r="AG587" s="213">
        <v>0</v>
      </c>
      <c r="AH587" s="214"/>
      <c r="AI587" s="209"/>
      <c r="AJ587" s="209"/>
      <c r="AK587" s="210"/>
      <c r="AL587" s="209"/>
      <c r="AM587" s="209"/>
      <c r="AN587" s="210"/>
      <c r="AO587" s="209"/>
      <c r="AP587" s="209"/>
      <c r="AQ587" s="210"/>
      <c r="AR587" s="209"/>
      <c r="AS587" s="209"/>
      <c r="AT587" s="210"/>
      <c r="AU587" s="209"/>
      <c r="AV587" s="209"/>
      <c r="AW587" s="210"/>
      <c r="AX587" s="209"/>
      <c r="AY587" s="209"/>
      <c r="AZ587" s="210"/>
      <c r="BA587" s="209"/>
      <c r="BB587" s="209"/>
      <c r="BC587" s="210"/>
      <c r="BD587" s="209"/>
      <c r="BE587" s="209"/>
      <c r="BF587" s="210"/>
      <c r="BG587" s="209"/>
      <c r="BH587" s="209"/>
      <c r="BI587" s="210"/>
      <c r="BJ587" s="209"/>
      <c r="BK587" s="209"/>
      <c r="BL587" s="210"/>
      <c r="BM587" s="209">
        <f>+N587+Q587+T587+W587+Z587+AC587+AF587+AI587+AL587+AO587+AR587+AU587+AX587+BA587+BD587+BG587+BJ587+$K587</f>
        <v>0</v>
      </c>
      <c r="BN587" s="210">
        <f>BM587*E587</f>
        <v>0</v>
      </c>
      <c r="BO587" s="208"/>
      <c r="BQ587" s="216">
        <f>+D587-BM587</f>
        <v>1</v>
      </c>
      <c r="BR587" s="217">
        <f>+BQ587*$E587</f>
        <v>2100</v>
      </c>
      <c r="BS587" s="218"/>
      <c r="BT587" s="219"/>
      <c r="BW587" s="20"/>
      <c r="BX587" s="23"/>
      <c r="BZ587" s="220"/>
      <c r="CB587" s="221"/>
      <c r="CD587" s="222"/>
      <c r="CF587" s="299"/>
      <c r="CH587" s="299"/>
    </row>
    <row r="588" spans="1:141" s="215" customFormat="1">
      <c r="A588" s="196" t="s">
        <v>1455</v>
      </c>
      <c r="B588" s="253" t="s">
        <v>1456</v>
      </c>
      <c r="C588" s="196" t="s">
        <v>397</v>
      </c>
      <c r="D588" s="191">
        <v>250</v>
      </c>
      <c r="E588" s="196">
        <v>10479</v>
      </c>
      <c r="F588" s="197">
        <f t="shared" si="143"/>
        <v>2619750</v>
      </c>
      <c r="G588" s="208"/>
      <c r="H588" s="209">
        <f>+BM588-K588</f>
        <v>121.57</v>
      </c>
      <c r="I588" s="210">
        <f>+H588*E588</f>
        <v>1273932.03</v>
      </c>
      <c r="J588" s="210"/>
      <c r="K588" s="211">
        <v>205.55</v>
      </c>
      <c r="L588" s="212">
        <f>+K588*E588</f>
        <v>2153958.4500000002</v>
      </c>
      <c r="M588" s="212"/>
      <c r="N588" s="213"/>
      <c r="O588" s="213"/>
      <c r="P588" s="214"/>
      <c r="Q588" s="213"/>
      <c r="R588" s="213"/>
      <c r="S588" s="214"/>
      <c r="T588" s="213"/>
      <c r="U588" s="213"/>
      <c r="V588" s="214"/>
      <c r="W588" s="213"/>
      <c r="X588" s="213"/>
      <c r="Y588" s="214"/>
      <c r="Z588" s="213"/>
      <c r="AA588" s="213">
        <f>+Z588*E588</f>
        <v>0</v>
      </c>
      <c r="AB588" s="214"/>
      <c r="AC588" s="213"/>
      <c r="AD588" s="213">
        <v>0</v>
      </c>
      <c r="AE588" s="214"/>
      <c r="AF588" s="213">
        <v>121.57</v>
      </c>
      <c r="AG588" s="213">
        <v>1273932.03</v>
      </c>
      <c r="AH588" s="214"/>
      <c r="AI588" s="209"/>
      <c r="AJ588" s="209"/>
      <c r="AK588" s="210"/>
      <c r="AL588" s="209"/>
      <c r="AM588" s="209"/>
      <c r="AN588" s="210"/>
      <c r="AO588" s="209"/>
      <c r="AP588" s="209"/>
      <c r="AQ588" s="210"/>
      <c r="AR588" s="209"/>
      <c r="AS588" s="209"/>
      <c r="AT588" s="210"/>
      <c r="AU588" s="209"/>
      <c r="AV588" s="209"/>
      <c r="AW588" s="210"/>
      <c r="AX588" s="209"/>
      <c r="AY588" s="209"/>
      <c r="AZ588" s="210"/>
      <c r="BA588" s="209"/>
      <c r="BB588" s="209"/>
      <c r="BC588" s="210"/>
      <c r="BD588" s="209"/>
      <c r="BE588" s="209"/>
      <c r="BF588" s="210"/>
      <c r="BG588" s="209"/>
      <c r="BH588" s="209"/>
      <c r="BI588" s="210"/>
      <c r="BJ588" s="209"/>
      <c r="BK588" s="209"/>
      <c r="BL588" s="210"/>
      <c r="BM588" s="209">
        <f>+N588+Q588+T588+W588+Z588+AC588+AF588+AI588+AL588+AO588+AR588+AU588+AX588+BA588+BD588+BG588+BJ588+$K588</f>
        <v>327.12</v>
      </c>
      <c r="BN588" s="210">
        <f>BM588*E588</f>
        <v>3427890.48</v>
      </c>
      <c r="BO588" s="208"/>
      <c r="BQ588" s="216">
        <f>+D588-BM588</f>
        <v>-77.12</v>
      </c>
      <c r="BR588" s="217">
        <f>+BQ588*$E588</f>
        <v>-808140.4800000001</v>
      </c>
      <c r="BS588" s="218"/>
      <c r="BT588" s="219"/>
      <c r="BW588" s="20">
        <v>205.55</v>
      </c>
      <c r="BX588" s="23">
        <f t="shared" si="152"/>
        <v>2153958.4500000002</v>
      </c>
      <c r="BZ588" s="220"/>
      <c r="CB588" s="221"/>
      <c r="CD588" s="222"/>
      <c r="CF588" s="299"/>
      <c r="CH588" s="299"/>
    </row>
    <row r="589" spans="1:141" s="215" customFormat="1">
      <c r="A589" s="196" t="s">
        <v>1457</v>
      </c>
      <c r="B589" s="253" t="s">
        <v>1458</v>
      </c>
      <c r="C589" s="196" t="s">
        <v>404</v>
      </c>
      <c r="D589" s="191">
        <v>60</v>
      </c>
      <c r="E589" s="196">
        <v>137237</v>
      </c>
      <c r="F589" s="197">
        <f t="shared" si="143"/>
        <v>8234220</v>
      </c>
      <c r="G589" s="208"/>
      <c r="H589" s="209">
        <f>+BM589-K589</f>
        <v>7.0699999999999994</v>
      </c>
      <c r="I589" s="210">
        <f>+H589*E589</f>
        <v>970265.59</v>
      </c>
      <c r="J589" s="210"/>
      <c r="K589" s="211">
        <v>5.88</v>
      </c>
      <c r="L589" s="212">
        <f>+K589*E589</f>
        <v>806953.55999999994</v>
      </c>
      <c r="M589" s="212"/>
      <c r="N589" s="213"/>
      <c r="O589" s="213"/>
      <c r="P589" s="214"/>
      <c r="Q589" s="213"/>
      <c r="R589" s="213"/>
      <c r="S589" s="214"/>
      <c r="T589" s="213"/>
      <c r="U589" s="213"/>
      <c r="V589" s="214"/>
      <c r="W589" s="213"/>
      <c r="X589" s="213"/>
      <c r="Y589" s="214"/>
      <c r="Z589" s="213"/>
      <c r="AA589" s="213">
        <f>+Z589*E589</f>
        <v>0</v>
      </c>
      <c r="AB589" s="214"/>
      <c r="AC589" s="213"/>
      <c r="AD589" s="213">
        <v>0</v>
      </c>
      <c r="AE589" s="214"/>
      <c r="AF589" s="213">
        <v>7.07</v>
      </c>
      <c r="AG589" s="213">
        <v>970265.59000000008</v>
      </c>
      <c r="AH589" s="214"/>
      <c r="AI589" s="209"/>
      <c r="AJ589" s="209"/>
      <c r="AK589" s="210"/>
      <c r="AL589" s="209"/>
      <c r="AM589" s="209"/>
      <c r="AN589" s="210"/>
      <c r="AO589" s="209"/>
      <c r="AP589" s="209"/>
      <c r="AQ589" s="210"/>
      <c r="AR589" s="209"/>
      <c r="AS589" s="209"/>
      <c r="AT589" s="210"/>
      <c r="AU589" s="209"/>
      <c r="AV589" s="209"/>
      <c r="AW589" s="210"/>
      <c r="AX589" s="209"/>
      <c r="AY589" s="209"/>
      <c r="AZ589" s="210"/>
      <c r="BA589" s="209"/>
      <c r="BB589" s="209"/>
      <c r="BC589" s="210"/>
      <c r="BD589" s="209"/>
      <c r="BE589" s="209"/>
      <c r="BF589" s="210"/>
      <c r="BG589" s="209"/>
      <c r="BH589" s="209"/>
      <c r="BI589" s="210"/>
      <c r="BJ589" s="209"/>
      <c r="BK589" s="209"/>
      <c r="BL589" s="210"/>
      <c r="BM589" s="209">
        <f>+N589+Q589+T589+W589+Z589+AC589+AF589+AI589+AL589+AO589+AR589+AU589+AX589+BA589+BD589+BG589+BJ589+$K589</f>
        <v>12.95</v>
      </c>
      <c r="BN589" s="210">
        <f>BM589*E589</f>
        <v>1777219.15</v>
      </c>
      <c r="BO589" s="208"/>
      <c r="BQ589" s="216">
        <f>+D589-BM589</f>
        <v>47.05</v>
      </c>
      <c r="BR589" s="217">
        <f>+BQ589*$E589</f>
        <v>6457000.8499999996</v>
      </c>
      <c r="BS589" s="218"/>
      <c r="BT589" s="219"/>
      <c r="BW589" s="20">
        <v>5.88</v>
      </c>
      <c r="BX589" s="23">
        <f t="shared" si="152"/>
        <v>806953.55999999994</v>
      </c>
      <c r="BZ589" s="220"/>
      <c r="CB589" s="221"/>
      <c r="CD589" s="222"/>
      <c r="CF589" s="299"/>
      <c r="CH589" s="299"/>
    </row>
    <row r="590" spans="1:141" s="215" customFormat="1">
      <c r="A590" s="196" t="s">
        <v>1459</v>
      </c>
      <c r="B590" s="253" t="s">
        <v>1460</v>
      </c>
      <c r="C590" s="196" t="s">
        <v>404</v>
      </c>
      <c r="D590" s="191">
        <v>120</v>
      </c>
      <c r="E590" s="196">
        <v>83960</v>
      </c>
      <c r="F590" s="197">
        <f t="shared" si="143"/>
        <v>10075200</v>
      </c>
      <c r="G590" s="208"/>
      <c r="H590" s="209">
        <f>+BM590-K590</f>
        <v>0</v>
      </c>
      <c r="I590" s="210">
        <f>+H590*E590</f>
        <v>0</v>
      </c>
      <c r="J590" s="210"/>
      <c r="K590" s="211">
        <v>79.77</v>
      </c>
      <c r="L590" s="212">
        <f>+K590*E590</f>
        <v>6697489.1999999993</v>
      </c>
      <c r="M590" s="212"/>
      <c r="N590" s="213"/>
      <c r="O590" s="213"/>
      <c r="P590" s="214"/>
      <c r="Q590" s="213"/>
      <c r="R590" s="213"/>
      <c r="S590" s="214"/>
      <c r="T590" s="213"/>
      <c r="U590" s="213"/>
      <c r="V590" s="214"/>
      <c r="W590" s="213"/>
      <c r="X590" s="213"/>
      <c r="Y590" s="214"/>
      <c r="Z590" s="213"/>
      <c r="AA590" s="213">
        <f>+Z590*E590</f>
        <v>0</v>
      </c>
      <c r="AB590" s="214"/>
      <c r="AC590" s="213"/>
      <c r="AD590" s="213">
        <v>0</v>
      </c>
      <c r="AE590" s="214"/>
      <c r="AF590" s="213"/>
      <c r="AG590" s="213">
        <v>0</v>
      </c>
      <c r="AH590" s="214"/>
      <c r="AI590" s="209"/>
      <c r="AJ590" s="209"/>
      <c r="AK590" s="210"/>
      <c r="AL590" s="209"/>
      <c r="AM590" s="209"/>
      <c r="AN590" s="210"/>
      <c r="AO590" s="209"/>
      <c r="AP590" s="209"/>
      <c r="AQ590" s="210"/>
      <c r="AR590" s="209"/>
      <c r="AS590" s="209"/>
      <c r="AT590" s="210"/>
      <c r="AU590" s="209"/>
      <c r="AV590" s="209"/>
      <c r="AW590" s="210"/>
      <c r="AX590" s="209"/>
      <c r="AY590" s="209"/>
      <c r="AZ590" s="210"/>
      <c r="BA590" s="209"/>
      <c r="BB590" s="209"/>
      <c r="BC590" s="210"/>
      <c r="BD590" s="209"/>
      <c r="BE590" s="209"/>
      <c r="BF590" s="210"/>
      <c r="BG590" s="209"/>
      <c r="BH590" s="209"/>
      <c r="BI590" s="210"/>
      <c r="BJ590" s="209"/>
      <c r="BK590" s="209"/>
      <c r="BL590" s="210"/>
      <c r="BM590" s="209">
        <f>+N590+Q590+T590+W590+Z590+AC590+AF590+AI590+AL590+AO590+AR590+AU590+AX590+BA590+BD590+BG590+BJ590+$K590</f>
        <v>79.77</v>
      </c>
      <c r="BN590" s="210">
        <f>BM590*E590</f>
        <v>6697489.1999999993</v>
      </c>
      <c r="BO590" s="208"/>
      <c r="BQ590" s="216">
        <f>+D590-BM590</f>
        <v>40.230000000000004</v>
      </c>
      <c r="BR590" s="217">
        <f>+BQ590*$E590</f>
        <v>3377710.8000000003</v>
      </c>
      <c r="BS590" s="218"/>
      <c r="BT590" s="219"/>
      <c r="BW590" s="20">
        <v>79.77</v>
      </c>
      <c r="BX590" s="23">
        <f t="shared" si="152"/>
        <v>6697489.1999999993</v>
      </c>
      <c r="BZ590" s="220"/>
      <c r="CB590" s="221"/>
      <c r="CD590" s="222"/>
      <c r="CF590" s="299"/>
      <c r="CH590" s="299"/>
    </row>
    <row r="591" spans="1:141" ht="32.25" customHeight="1">
      <c r="A591" s="223" t="s">
        <v>1461</v>
      </c>
      <c r="B591" s="255" t="s">
        <v>1462</v>
      </c>
      <c r="C591" s="223" t="s">
        <v>397</v>
      </c>
      <c r="D591" s="224"/>
      <c r="E591" s="223">
        <v>5459</v>
      </c>
      <c r="F591" s="225">
        <f t="shared" si="126"/>
        <v>0</v>
      </c>
      <c r="G591" s="153"/>
      <c r="H591" s="154">
        <f t="shared" si="129"/>
        <v>0</v>
      </c>
      <c r="I591" s="153"/>
      <c r="J591" s="154">
        <f t="shared" si="130"/>
        <v>0</v>
      </c>
      <c r="K591" s="153"/>
      <c r="L591" s="154">
        <f t="shared" si="131"/>
        <v>0</v>
      </c>
      <c r="M591" s="153"/>
      <c r="N591" s="155">
        <f t="shared" si="134"/>
        <v>0</v>
      </c>
      <c r="O591" s="153"/>
      <c r="P591" s="156"/>
      <c r="Q591" s="153"/>
      <c r="R591" s="156"/>
      <c r="S591" s="153"/>
      <c r="T591" s="156"/>
      <c r="U591" s="153"/>
      <c r="V591" s="156"/>
      <c r="W591" s="153"/>
      <c r="X591" s="156"/>
      <c r="Y591" s="153"/>
      <c r="Z591" s="156"/>
      <c r="AA591" s="153"/>
      <c r="AB591" s="156"/>
      <c r="AC591" s="153"/>
      <c r="AD591" s="156"/>
      <c r="AE591" s="153"/>
      <c r="AF591" s="156"/>
      <c r="AG591" s="153"/>
      <c r="AH591" s="156"/>
      <c r="AI591" s="153"/>
      <c r="AJ591" s="156"/>
      <c r="AK591" s="153"/>
      <c r="AL591" s="156"/>
      <c r="AM591" s="153"/>
      <c r="AN591" s="156"/>
      <c r="AO591" s="153"/>
      <c r="AP591" s="156"/>
      <c r="AQ591" s="153"/>
      <c r="AR591" s="156"/>
      <c r="AS591" s="153"/>
      <c r="AT591" s="156"/>
      <c r="AU591" s="153"/>
      <c r="AV591" s="155"/>
      <c r="AW591" s="153"/>
      <c r="AX591" s="155">
        <f>+AW591*E591</f>
        <v>0</v>
      </c>
      <c r="AY591" s="153">
        <v>205.55</v>
      </c>
      <c r="AZ591" s="155">
        <f t="shared" si="151"/>
        <v>1122097.45</v>
      </c>
      <c r="BA591" s="153"/>
      <c r="BB591" s="156"/>
      <c r="BC591" s="153"/>
      <c r="BD591" s="156"/>
      <c r="BE591" s="153"/>
      <c r="BF591" s="156"/>
      <c r="BG591" s="157"/>
      <c r="BH591" s="158"/>
      <c r="BI591" s="153"/>
      <c r="BJ591" s="159"/>
      <c r="BK591" s="153"/>
      <c r="BL591" s="154">
        <f t="shared" si="132"/>
        <v>0</v>
      </c>
      <c r="BM591" s="153"/>
      <c r="BN591" s="159">
        <f t="shared" si="122"/>
        <v>0</v>
      </c>
      <c r="BO591" s="153"/>
      <c r="BP591" s="154">
        <f t="shared" si="133"/>
        <v>0</v>
      </c>
      <c r="BQ591" s="153"/>
      <c r="BR591" s="156"/>
      <c r="BS591" s="153"/>
      <c r="BT591" s="156"/>
      <c r="BU591" s="153"/>
      <c r="BV591" s="156"/>
      <c r="BW591" s="20"/>
      <c r="BX591" s="156"/>
      <c r="BY591" s="153"/>
      <c r="BZ591" s="176"/>
      <c r="CA591" s="153"/>
      <c r="CB591" s="167"/>
      <c r="CC591" s="153"/>
      <c r="CD591" s="181"/>
      <c r="CE591" s="153"/>
      <c r="CF591" s="159"/>
      <c r="CG591" s="153"/>
      <c r="CH591" s="159"/>
      <c r="CI591" s="153"/>
      <c r="CJ591" s="156"/>
      <c r="CK591" s="153"/>
      <c r="CL591" s="156"/>
      <c r="CM591" s="153"/>
      <c r="CN591" s="156"/>
      <c r="CO591" s="153"/>
      <c r="CP591" s="156"/>
      <c r="CQ591" s="153"/>
      <c r="CR591" s="156"/>
      <c r="CS591" s="153"/>
      <c r="CT591" s="156"/>
      <c r="CU591" s="153"/>
      <c r="CV591" s="156"/>
      <c r="CW591" s="153"/>
      <c r="CX591" s="156"/>
      <c r="CY591" s="153"/>
      <c r="CZ591" s="156"/>
      <c r="DA591" s="153"/>
      <c r="DB591" s="156"/>
      <c r="DC591" s="153"/>
      <c r="DD591" s="156"/>
      <c r="DE591" s="153"/>
      <c r="DF591" s="156"/>
      <c r="DG591" s="153"/>
      <c r="DH591" s="156"/>
      <c r="DI591" s="153"/>
      <c r="DJ591" s="156"/>
      <c r="DK591" s="153"/>
      <c r="DL591" s="156"/>
      <c r="DM591" s="153"/>
      <c r="DN591" s="156"/>
      <c r="DO591" s="153"/>
      <c r="DP591" s="156"/>
      <c r="DQ591" s="153"/>
      <c r="DR591" s="156"/>
      <c r="DS591" s="153"/>
      <c r="DT591" s="156"/>
      <c r="DU591" s="153"/>
      <c r="DV591" s="156"/>
      <c r="DW591" s="153"/>
      <c r="DX591" s="156"/>
      <c r="DY591" s="153"/>
      <c r="DZ591" s="156"/>
      <c r="EA591" s="160">
        <f t="shared" si="127"/>
        <v>205.55</v>
      </c>
      <c r="EB591" s="154">
        <f t="shared" si="123"/>
        <v>1122097.45</v>
      </c>
      <c r="EC591" s="226" t="e">
        <f t="shared" ref="EC591:EC622" si="153">+EB591/$EB$745</f>
        <v>#REF!</v>
      </c>
      <c r="ED591" s="226">
        <f t="shared" ref="ED591:ED622" si="154">+EB591/$F$745</f>
        <v>3.1485976980346857E-5</v>
      </c>
      <c r="EE591" s="194">
        <f t="shared" si="128"/>
        <v>-205.55</v>
      </c>
      <c r="EG591" s="13" t="s">
        <v>1401</v>
      </c>
      <c r="EH591" s="13" t="s">
        <v>1429</v>
      </c>
      <c r="EI591" s="13" t="s">
        <v>392</v>
      </c>
      <c r="EJ591" s="13">
        <v>2500</v>
      </c>
      <c r="EK591" s="13">
        <v>201178.88999999998</v>
      </c>
    </row>
    <row r="592" spans="1:141" ht="24" customHeight="1">
      <c r="A592" s="196" t="s">
        <v>1463</v>
      </c>
      <c r="B592" s="253" t="str">
        <f>EH592</f>
        <v>SUMINISTRO, INSTALACIÓN, TRANSPORTE Y PUESTA EN FUNCIONAMIENTO DE CABLE 3X2 15 KV XLPE</v>
      </c>
      <c r="C592" s="196" t="str">
        <f t="shared" si="135"/>
        <v>UN</v>
      </c>
      <c r="D592" s="191"/>
      <c r="E592" s="196">
        <v>199791</v>
      </c>
      <c r="F592" s="197">
        <f t="shared" si="126"/>
        <v>0</v>
      </c>
      <c r="G592" s="20"/>
      <c r="H592" s="21">
        <f t="shared" si="129"/>
        <v>0</v>
      </c>
      <c r="I592" s="20"/>
      <c r="J592" s="21">
        <f t="shared" si="130"/>
        <v>0</v>
      </c>
      <c r="K592" s="20"/>
      <c r="L592" s="21">
        <f t="shared" si="131"/>
        <v>0</v>
      </c>
      <c r="M592" s="20"/>
      <c r="N592" s="33">
        <f t="shared" si="134"/>
        <v>0</v>
      </c>
      <c r="O592" s="20"/>
      <c r="P592" s="22"/>
      <c r="Q592" s="20"/>
      <c r="R592" s="22"/>
      <c r="S592" s="20"/>
      <c r="T592" s="22"/>
      <c r="U592" s="20"/>
      <c r="V592" s="22"/>
      <c r="W592" s="20"/>
      <c r="X592" s="22"/>
      <c r="Y592" s="20"/>
      <c r="Z592" s="22"/>
      <c r="AA592" s="20"/>
      <c r="AB592" s="22"/>
      <c r="AC592" s="20"/>
      <c r="AD592" s="22"/>
      <c r="AE592" s="20"/>
      <c r="AF592" s="22"/>
      <c r="AG592" s="20"/>
      <c r="AH592" s="22"/>
      <c r="AI592" s="20"/>
      <c r="AJ592" s="22"/>
      <c r="AK592" s="20"/>
      <c r="AL592" s="22"/>
      <c r="AM592" s="20"/>
      <c r="AN592" s="22"/>
      <c r="AO592" s="20"/>
      <c r="AP592" s="22"/>
      <c r="AQ592" s="20"/>
      <c r="AR592" s="22"/>
      <c r="AS592" s="20"/>
      <c r="AT592" s="22"/>
      <c r="AU592" s="20"/>
      <c r="AV592" s="22"/>
      <c r="AW592" s="20"/>
      <c r="AX592" s="22"/>
      <c r="AY592" s="20">
        <v>155</v>
      </c>
      <c r="AZ592" s="33">
        <f t="shared" si="151"/>
        <v>30967605</v>
      </c>
      <c r="BA592" s="20"/>
      <c r="BB592" s="22"/>
      <c r="BC592" s="20"/>
      <c r="BD592" s="22"/>
      <c r="BE592" s="20"/>
      <c r="BF592" s="22"/>
      <c r="BG592" s="83"/>
      <c r="BH592" s="84"/>
      <c r="BI592" s="20"/>
      <c r="BJ592" s="95"/>
      <c r="BK592" s="20">
        <v>0</v>
      </c>
      <c r="BL592" s="21">
        <f t="shared" si="132"/>
        <v>0</v>
      </c>
      <c r="BM592" s="20"/>
      <c r="BN592" s="95">
        <f t="shared" si="122"/>
        <v>0</v>
      </c>
      <c r="BO592" s="20"/>
      <c r="BP592" s="21">
        <f t="shared" si="133"/>
        <v>0</v>
      </c>
      <c r="BQ592" s="20"/>
      <c r="BR592" s="22"/>
      <c r="BS592" s="20"/>
      <c r="BT592" s="22"/>
      <c r="BU592" s="20"/>
      <c r="BV592" s="22"/>
      <c r="BW592" s="20"/>
      <c r="BX592" s="22"/>
      <c r="BY592" s="20"/>
      <c r="BZ592" s="172"/>
      <c r="CA592" s="20"/>
      <c r="CB592" s="164"/>
      <c r="CC592" s="20"/>
      <c r="CD592" s="178"/>
      <c r="CE592" s="20"/>
      <c r="CF592" s="95"/>
      <c r="CG592" s="20"/>
      <c r="CH592" s="95"/>
      <c r="CI592" s="20"/>
      <c r="CJ592" s="22"/>
      <c r="CK592" s="20"/>
      <c r="CL592" s="22"/>
      <c r="CM592" s="20"/>
      <c r="CN592" s="22"/>
      <c r="CO592" s="20"/>
      <c r="CP592" s="22"/>
      <c r="CQ592" s="20"/>
      <c r="CR592" s="22"/>
      <c r="CS592" s="20"/>
      <c r="CT592" s="22"/>
      <c r="CU592" s="20"/>
      <c r="CV592" s="22"/>
      <c r="CW592" s="20"/>
      <c r="CX592" s="22"/>
      <c r="CY592" s="20"/>
      <c r="CZ592" s="22"/>
      <c r="DA592" s="20"/>
      <c r="DB592" s="22"/>
      <c r="DC592" s="20"/>
      <c r="DD592" s="22"/>
      <c r="DE592" s="20"/>
      <c r="DF592" s="22"/>
      <c r="DG592" s="20"/>
      <c r="DH592" s="22"/>
      <c r="DI592" s="20"/>
      <c r="DJ592" s="22"/>
      <c r="DK592" s="20"/>
      <c r="DL592" s="22"/>
      <c r="DM592" s="20"/>
      <c r="DN592" s="22"/>
      <c r="DO592" s="20"/>
      <c r="DP592" s="22"/>
      <c r="DQ592" s="20"/>
      <c r="DR592" s="22"/>
      <c r="DS592" s="20"/>
      <c r="DT592" s="22"/>
      <c r="DU592" s="20"/>
      <c r="DV592" s="22"/>
      <c r="DW592" s="20"/>
      <c r="DX592" s="22"/>
      <c r="DY592" s="20"/>
      <c r="DZ592" s="22"/>
      <c r="EA592" s="23">
        <f t="shared" si="127"/>
        <v>155</v>
      </c>
      <c r="EB592" s="21">
        <f t="shared" si="123"/>
        <v>30967605</v>
      </c>
      <c r="EC592" s="193" t="e">
        <f t="shared" si="153"/>
        <v>#REF!</v>
      </c>
      <c r="ED592" s="193">
        <f t="shared" si="154"/>
        <v>8.6894885837809736E-4</v>
      </c>
      <c r="EE592" s="194">
        <f t="shared" si="128"/>
        <v>-155</v>
      </c>
      <c r="EG592" s="13" t="s">
        <v>1403</v>
      </c>
      <c r="EH592" s="13" t="s">
        <v>1464</v>
      </c>
      <c r="EI592" s="13" t="s">
        <v>389</v>
      </c>
      <c r="EJ592" s="13">
        <v>1000</v>
      </c>
      <c r="EK592" s="13">
        <v>94280.67</v>
      </c>
    </row>
    <row r="593" spans="1:141" ht="15" customHeight="1">
      <c r="A593" s="187"/>
      <c r="B593" s="251" t="str">
        <f t="shared" si="135"/>
        <v xml:space="preserve">MANTENIMIENTO DE TERMINAL </v>
      </c>
      <c r="C593" s="187">
        <f t="shared" si="135"/>
        <v>0</v>
      </c>
      <c r="D593" s="187">
        <f t="shared" si="135"/>
        <v>0</v>
      </c>
      <c r="E593" s="187">
        <f t="shared" si="135"/>
        <v>0</v>
      </c>
      <c r="F593" s="227">
        <f>+F594+F597+F609+F613+F618+F623+F628+F638+F641+F645+F648+F683+F691+F693</f>
        <v>3951192963.96</v>
      </c>
      <c r="G593" s="20"/>
      <c r="H593" s="21">
        <f t="shared" si="129"/>
        <v>0</v>
      </c>
      <c r="I593" s="20"/>
      <c r="J593" s="21">
        <f t="shared" si="130"/>
        <v>0</v>
      </c>
      <c r="K593" s="20"/>
      <c r="L593" s="21">
        <f t="shared" si="131"/>
        <v>0</v>
      </c>
      <c r="M593" s="20"/>
      <c r="N593" s="33">
        <f t="shared" si="134"/>
        <v>0</v>
      </c>
      <c r="O593" s="20"/>
      <c r="P593" s="22"/>
      <c r="Q593" s="20"/>
      <c r="R593" s="22"/>
      <c r="S593" s="20"/>
      <c r="T593" s="22"/>
      <c r="U593" s="20"/>
      <c r="V593" s="22"/>
      <c r="W593" s="20"/>
      <c r="X593" s="22"/>
      <c r="Y593" s="20"/>
      <c r="Z593" s="22"/>
      <c r="AA593" s="20"/>
      <c r="AB593" s="22"/>
      <c r="AC593" s="20"/>
      <c r="AD593" s="22"/>
      <c r="AE593" s="20"/>
      <c r="AF593" s="22"/>
      <c r="AG593" s="20"/>
      <c r="AH593" s="22"/>
      <c r="AI593" s="20"/>
      <c r="AJ593" s="22"/>
      <c r="AK593" s="20"/>
      <c r="AL593" s="22"/>
      <c r="AM593" s="20"/>
      <c r="AN593" s="22"/>
      <c r="AO593" s="20"/>
      <c r="AP593" s="22"/>
      <c r="AQ593" s="20"/>
      <c r="AR593" s="22"/>
      <c r="AS593" s="20"/>
      <c r="AT593" s="22"/>
      <c r="AU593" s="20"/>
      <c r="AV593" s="22"/>
      <c r="AW593" s="20"/>
      <c r="AX593" s="22"/>
      <c r="AY593" s="20"/>
      <c r="AZ593" s="22"/>
      <c r="BA593" s="20"/>
      <c r="BB593" s="22"/>
      <c r="BC593" s="20"/>
      <c r="BD593" s="22"/>
      <c r="BE593" s="20"/>
      <c r="BF593" s="22"/>
      <c r="BG593" s="83"/>
      <c r="BH593" s="84"/>
      <c r="BI593" s="20"/>
      <c r="BJ593" s="95"/>
      <c r="BK593" s="20">
        <v>0</v>
      </c>
      <c r="BL593" s="21">
        <f t="shared" si="132"/>
        <v>0</v>
      </c>
      <c r="BM593" s="20"/>
      <c r="BN593" s="95">
        <f t="shared" si="122"/>
        <v>0</v>
      </c>
      <c r="BO593" s="20"/>
      <c r="BP593" s="21">
        <f t="shared" si="133"/>
        <v>0</v>
      </c>
      <c r="BQ593" s="20"/>
      <c r="BR593" s="22"/>
      <c r="BS593" s="20"/>
      <c r="BT593" s="22"/>
      <c r="BU593" s="20"/>
      <c r="BV593" s="22"/>
      <c r="BW593" s="20"/>
      <c r="BX593" s="22"/>
      <c r="BY593" s="20"/>
      <c r="BZ593" s="172"/>
      <c r="CA593" s="20"/>
      <c r="CB593" s="164"/>
      <c r="CC593" s="20"/>
      <c r="CD593" s="178"/>
      <c r="CE593" s="20"/>
      <c r="CF593" s="95"/>
      <c r="CG593" s="20"/>
      <c r="CH593" s="95"/>
      <c r="CI593" s="20"/>
      <c r="CJ593" s="22"/>
      <c r="CK593" s="20"/>
      <c r="CL593" s="22"/>
      <c r="CM593" s="20"/>
      <c r="CN593" s="22"/>
      <c r="CO593" s="20"/>
      <c r="CP593" s="22"/>
      <c r="CQ593" s="20"/>
      <c r="CR593" s="22"/>
      <c r="CS593" s="20"/>
      <c r="CT593" s="22"/>
      <c r="CU593" s="20"/>
      <c r="CV593" s="22"/>
      <c r="CW593" s="20"/>
      <c r="CX593" s="22"/>
      <c r="CY593" s="20"/>
      <c r="CZ593" s="22"/>
      <c r="DA593" s="20"/>
      <c r="DB593" s="22"/>
      <c r="DC593" s="20"/>
      <c r="DD593" s="22"/>
      <c r="DE593" s="20"/>
      <c r="DF593" s="22"/>
      <c r="DG593" s="20"/>
      <c r="DH593" s="22"/>
      <c r="DI593" s="20"/>
      <c r="DJ593" s="22"/>
      <c r="DK593" s="20"/>
      <c r="DL593" s="22"/>
      <c r="DM593" s="20"/>
      <c r="DN593" s="22"/>
      <c r="DO593" s="20"/>
      <c r="DP593" s="22"/>
      <c r="DQ593" s="20"/>
      <c r="DR593" s="22"/>
      <c r="DS593" s="20"/>
      <c r="DT593" s="22"/>
      <c r="DU593" s="20"/>
      <c r="DV593" s="22"/>
      <c r="DW593" s="20"/>
      <c r="DX593" s="22"/>
      <c r="DY593" s="20"/>
      <c r="DZ593" s="22"/>
      <c r="EA593" s="23">
        <f t="shared" si="127"/>
        <v>0</v>
      </c>
      <c r="EB593" s="21">
        <f t="shared" si="123"/>
        <v>0</v>
      </c>
      <c r="EC593" s="193" t="e">
        <f t="shared" si="153"/>
        <v>#REF!</v>
      </c>
      <c r="ED593" s="193">
        <f t="shared" si="154"/>
        <v>0</v>
      </c>
      <c r="EE593" s="194">
        <f t="shared" si="128"/>
        <v>0</v>
      </c>
      <c r="EH593" s="13" t="s">
        <v>116</v>
      </c>
    </row>
    <row r="594" spans="1:141">
      <c r="A594" s="191" t="str">
        <f t="shared" si="135"/>
        <v>23.0</v>
      </c>
      <c r="B594" s="252" t="str">
        <f t="shared" si="135"/>
        <v>PRELIMINARES</v>
      </c>
      <c r="C594" s="191">
        <f t="shared" si="135"/>
        <v>0</v>
      </c>
      <c r="D594" s="191">
        <f t="shared" si="135"/>
        <v>0</v>
      </c>
      <c r="E594" s="191">
        <f t="shared" si="135"/>
        <v>0</v>
      </c>
      <c r="F594" s="192">
        <f>SUM(F595:F596)</f>
        <v>28997911.800000001</v>
      </c>
      <c r="G594" s="20"/>
      <c r="H594" s="21">
        <f t="shared" si="129"/>
        <v>0</v>
      </c>
      <c r="I594" s="20"/>
      <c r="J594" s="21">
        <f t="shared" si="130"/>
        <v>0</v>
      </c>
      <c r="K594" s="20"/>
      <c r="L594" s="21">
        <f t="shared" si="131"/>
        <v>0</v>
      </c>
      <c r="M594" s="20"/>
      <c r="N594" s="33">
        <f t="shared" si="134"/>
        <v>0</v>
      </c>
      <c r="O594" s="20"/>
      <c r="P594" s="22"/>
      <c r="Q594" s="20"/>
      <c r="R594" s="22"/>
      <c r="S594" s="20"/>
      <c r="T594" s="22"/>
      <c r="U594" s="20"/>
      <c r="V594" s="22"/>
      <c r="W594" s="20"/>
      <c r="X594" s="22"/>
      <c r="Y594" s="20"/>
      <c r="Z594" s="22"/>
      <c r="AA594" s="20"/>
      <c r="AB594" s="22"/>
      <c r="AC594" s="20"/>
      <c r="AD594" s="22"/>
      <c r="AE594" s="20"/>
      <c r="AF594" s="22"/>
      <c r="AG594" s="20"/>
      <c r="AH594" s="22"/>
      <c r="AI594" s="20"/>
      <c r="AJ594" s="22"/>
      <c r="AK594" s="20"/>
      <c r="AL594" s="22"/>
      <c r="AM594" s="20"/>
      <c r="AN594" s="22"/>
      <c r="AO594" s="20"/>
      <c r="AP594" s="22"/>
      <c r="AQ594" s="20"/>
      <c r="AR594" s="22"/>
      <c r="AS594" s="20"/>
      <c r="AT594" s="22"/>
      <c r="AU594" s="20"/>
      <c r="AV594" s="22"/>
      <c r="AW594" s="20"/>
      <c r="AX594" s="22"/>
      <c r="AY594" s="20"/>
      <c r="AZ594" s="22"/>
      <c r="BA594" s="20"/>
      <c r="BB594" s="22"/>
      <c r="BC594" s="20"/>
      <c r="BD594" s="22"/>
      <c r="BE594" s="20"/>
      <c r="BF594" s="22"/>
      <c r="BG594" s="83"/>
      <c r="BH594" s="84"/>
      <c r="BI594" s="20"/>
      <c r="BJ594" s="95"/>
      <c r="BK594" s="20">
        <v>0</v>
      </c>
      <c r="BL594" s="21">
        <f t="shared" si="132"/>
        <v>0</v>
      </c>
      <c r="BM594" s="20"/>
      <c r="BN594" s="95">
        <f t="shared" ref="BN594:BN657" si="155">+BM594*E594</f>
        <v>0</v>
      </c>
      <c r="BO594" s="20"/>
      <c r="BP594" s="21">
        <f t="shared" si="133"/>
        <v>0</v>
      </c>
      <c r="BQ594" s="20"/>
      <c r="BR594" s="22"/>
      <c r="BS594" s="20"/>
      <c r="BT594" s="22"/>
      <c r="BU594" s="20"/>
      <c r="BV594" s="22"/>
      <c r="BW594" s="20"/>
      <c r="BX594" s="22"/>
      <c r="BY594" s="20"/>
      <c r="BZ594" s="172"/>
      <c r="CA594" s="20"/>
      <c r="CB594" s="164"/>
      <c r="CC594" s="20"/>
      <c r="CD594" s="178"/>
      <c r="CE594" s="20"/>
      <c r="CF594" s="95"/>
      <c r="CG594" s="20"/>
      <c r="CH594" s="95"/>
      <c r="CI594" s="20"/>
      <c r="CJ594" s="22"/>
      <c r="CK594" s="20"/>
      <c r="CL594" s="22"/>
      <c r="CM594" s="20"/>
      <c r="CN594" s="22"/>
      <c r="CO594" s="20"/>
      <c r="CP594" s="22"/>
      <c r="CQ594" s="20"/>
      <c r="CR594" s="22"/>
      <c r="CS594" s="20"/>
      <c r="CT594" s="22"/>
      <c r="CU594" s="20"/>
      <c r="CV594" s="22"/>
      <c r="CW594" s="20"/>
      <c r="CX594" s="22"/>
      <c r="CY594" s="20"/>
      <c r="CZ594" s="22"/>
      <c r="DA594" s="20"/>
      <c r="DB594" s="22"/>
      <c r="DC594" s="20"/>
      <c r="DD594" s="22"/>
      <c r="DE594" s="20"/>
      <c r="DF594" s="22"/>
      <c r="DG594" s="20"/>
      <c r="DH594" s="22"/>
      <c r="DI594" s="20"/>
      <c r="DJ594" s="22"/>
      <c r="DK594" s="20"/>
      <c r="DL594" s="22"/>
      <c r="DM594" s="20"/>
      <c r="DN594" s="22"/>
      <c r="DO594" s="20"/>
      <c r="DP594" s="22"/>
      <c r="DQ594" s="20"/>
      <c r="DR594" s="22"/>
      <c r="DS594" s="20"/>
      <c r="DT594" s="22"/>
      <c r="DU594" s="20"/>
      <c r="DV594" s="22"/>
      <c r="DW594" s="20"/>
      <c r="DX594" s="22"/>
      <c r="DY594" s="20"/>
      <c r="DZ594" s="22"/>
      <c r="EA594" s="23">
        <f t="shared" si="127"/>
        <v>0</v>
      </c>
      <c r="EB594" s="21">
        <f t="shared" si="123"/>
        <v>0</v>
      </c>
      <c r="EC594" s="193" t="e">
        <f t="shared" si="153"/>
        <v>#REF!</v>
      </c>
      <c r="ED594" s="193">
        <f t="shared" si="154"/>
        <v>0</v>
      </c>
      <c r="EE594" s="194">
        <f t="shared" si="128"/>
        <v>0</v>
      </c>
      <c r="EG594" s="13" t="s">
        <v>1465</v>
      </c>
      <c r="EH594" s="13" t="s">
        <v>28</v>
      </c>
    </row>
    <row r="595" spans="1:141" ht="15" customHeight="1">
      <c r="A595" s="196" t="str">
        <f t="shared" si="135"/>
        <v>23.1</v>
      </c>
      <c r="B595" s="253" t="str">
        <f t="shared" si="135"/>
        <v>Campamento  18 m2</v>
      </c>
      <c r="C595" s="196" t="str">
        <f t="shared" si="135"/>
        <v>M2</v>
      </c>
      <c r="D595" s="196">
        <f t="shared" si="135"/>
        <v>60</v>
      </c>
      <c r="E595" s="196">
        <f t="shared" si="135"/>
        <v>60535.53</v>
      </c>
      <c r="F595" s="196">
        <f t="shared" si="126"/>
        <v>3632131.8</v>
      </c>
      <c r="G595" s="20"/>
      <c r="H595" s="21">
        <f t="shared" si="129"/>
        <v>0</v>
      </c>
      <c r="I595" s="20"/>
      <c r="J595" s="21">
        <f t="shared" si="130"/>
        <v>0</v>
      </c>
      <c r="K595" s="20"/>
      <c r="L595" s="21">
        <f t="shared" si="131"/>
        <v>0</v>
      </c>
      <c r="M595" s="20"/>
      <c r="N595" s="33">
        <f t="shared" si="134"/>
        <v>0</v>
      </c>
      <c r="O595" s="20"/>
      <c r="P595" s="22"/>
      <c r="Q595" s="20"/>
      <c r="R595" s="22"/>
      <c r="S595" s="20"/>
      <c r="T595" s="22"/>
      <c r="U595" s="20"/>
      <c r="V595" s="22"/>
      <c r="W595" s="20"/>
      <c r="X595" s="22"/>
      <c r="Y595" s="20"/>
      <c r="Z595" s="22"/>
      <c r="AA595" s="20"/>
      <c r="AB595" s="22"/>
      <c r="AC595" s="20"/>
      <c r="AD595" s="22"/>
      <c r="AE595" s="20"/>
      <c r="AF595" s="22"/>
      <c r="AG595" s="20"/>
      <c r="AH595" s="22"/>
      <c r="AI595" s="20"/>
      <c r="AJ595" s="22"/>
      <c r="AK595" s="20"/>
      <c r="AL595" s="22"/>
      <c r="AM595" s="20"/>
      <c r="AN595" s="22"/>
      <c r="AO595" s="20"/>
      <c r="AP595" s="22"/>
      <c r="AQ595" s="20"/>
      <c r="AR595" s="22"/>
      <c r="AS595" s="20"/>
      <c r="AT595" s="22"/>
      <c r="AU595" s="20"/>
      <c r="AV595" s="22"/>
      <c r="AW595" s="20"/>
      <c r="AX595" s="22"/>
      <c r="AY595" s="20"/>
      <c r="AZ595" s="22"/>
      <c r="BA595" s="20"/>
      <c r="BB595" s="22"/>
      <c r="BC595" s="20"/>
      <c r="BD595" s="22"/>
      <c r="BE595" s="20"/>
      <c r="BF595" s="22"/>
      <c r="BG595" s="83"/>
      <c r="BH595" s="84"/>
      <c r="BI595" s="20"/>
      <c r="BJ595" s="95"/>
      <c r="BK595" s="20">
        <v>0</v>
      </c>
      <c r="BL595" s="21">
        <f t="shared" si="132"/>
        <v>0</v>
      </c>
      <c r="BM595" s="20"/>
      <c r="BN595" s="95">
        <f t="shared" si="155"/>
        <v>0</v>
      </c>
      <c r="BO595" s="20"/>
      <c r="BP595" s="21">
        <f t="shared" si="133"/>
        <v>0</v>
      </c>
      <c r="BQ595" s="20"/>
      <c r="BR595" s="22"/>
      <c r="BS595" s="20"/>
      <c r="BT595" s="22"/>
      <c r="BU595" s="20"/>
      <c r="BV595" s="22"/>
      <c r="BW595" s="20"/>
      <c r="BX595" s="22"/>
      <c r="BY595" s="20"/>
      <c r="BZ595" s="172"/>
      <c r="CA595" s="20"/>
      <c r="CB595" s="164"/>
      <c r="CC595" s="20"/>
      <c r="CD595" s="178"/>
      <c r="CE595" s="20"/>
      <c r="CF595" s="95"/>
      <c r="CG595" s="20"/>
      <c r="CH595" s="95"/>
      <c r="CI595" s="20"/>
      <c r="CJ595" s="22"/>
      <c r="CK595" s="20"/>
      <c r="CL595" s="22"/>
      <c r="CM595" s="20"/>
      <c r="CN595" s="22"/>
      <c r="CO595" s="20"/>
      <c r="CP595" s="22"/>
      <c r="CQ595" s="20"/>
      <c r="CR595" s="22"/>
      <c r="CS595" s="20"/>
      <c r="CT595" s="22"/>
      <c r="CU595" s="20"/>
      <c r="CV595" s="22"/>
      <c r="CW595" s="20"/>
      <c r="CX595" s="22"/>
      <c r="CY595" s="20"/>
      <c r="CZ595" s="22"/>
      <c r="DA595" s="20"/>
      <c r="DB595" s="22"/>
      <c r="DC595" s="20"/>
      <c r="DD595" s="22"/>
      <c r="DE595" s="20"/>
      <c r="DF595" s="22"/>
      <c r="DG595" s="20"/>
      <c r="DH595" s="22"/>
      <c r="DI595" s="20"/>
      <c r="DJ595" s="22"/>
      <c r="DK595" s="20"/>
      <c r="DL595" s="22"/>
      <c r="DM595" s="20"/>
      <c r="DN595" s="22"/>
      <c r="DO595" s="20"/>
      <c r="DP595" s="22"/>
      <c r="DQ595" s="20"/>
      <c r="DR595" s="22"/>
      <c r="DS595" s="20"/>
      <c r="DT595" s="22"/>
      <c r="DU595" s="20"/>
      <c r="DV595" s="22"/>
      <c r="DW595" s="20"/>
      <c r="DX595" s="22"/>
      <c r="DY595" s="20"/>
      <c r="DZ595" s="22"/>
      <c r="EA595" s="23">
        <f t="shared" si="127"/>
        <v>0</v>
      </c>
      <c r="EB595" s="21">
        <f t="shared" si="123"/>
        <v>0</v>
      </c>
      <c r="EC595" s="193" t="e">
        <f t="shared" si="153"/>
        <v>#REF!</v>
      </c>
      <c r="ED595" s="193">
        <f t="shared" si="154"/>
        <v>0</v>
      </c>
      <c r="EE595" s="194">
        <f t="shared" si="128"/>
        <v>60</v>
      </c>
      <c r="EG595" s="13" t="s">
        <v>106</v>
      </c>
      <c r="EH595" s="13" t="s">
        <v>1466</v>
      </c>
      <c r="EI595" s="13" t="s">
        <v>397</v>
      </c>
      <c r="EJ595" s="13">
        <v>60</v>
      </c>
      <c r="EK595" s="13">
        <v>60535.53</v>
      </c>
    </row>
    <row r="596" spans="1:141">
      <c r="A596" s="196" t="str">
        <f t="shared" si="135"/>
        <v>23.2</v>
      </c>
      <c r="B596" s="253" t="str">
        <f t="shared" si="135"/>
        <v>Cerramiento o cerca en tela verdes H = 2.10 M</v>
      </c>
      <c r="C596" s="196" t="str">
        <f t="shared" si="135"/>
        <v>ML</v>
      </c>
      <c r="D596" s="196">
        <f t="shared" si="135"/>
        <v>2000</v>
      </c>
      <c r="E596" s="196">
        <f t="shared" si="135"/>
        <v>12682.89</v>
      </c>
      <c r="F596" s="196">
        <f t="shared" si="126"/>
        <v>25365780</v>
      </c>
      <c r="G596" s="20"/>
      <c r="H596" s="21">
        <f t="shared" si="129"/>
        <v>0</v>
      </c>
      <c r="I596" s="20"/>
      <c r="J596" s="21">
        <f t="shared" si="130"/>
        <v>0</v>
      </c>
      <c r="K596" s="20"/>
      <c r="L596" s="21">
        <f t="shared" si="131"/>
        <v>0</v>
      </c>
      <c r="M596" s="20"/>
      <c r="N596" s="33">
        <f t="shared" si="134"/>
        <v>0</v>
      </c>
      <c r="O596" s="20"/>
      <c r="P596" s="22"/>
      <c r="Q596" s="20"/>
      <c r="R596" s="22"/>
      <c r="S596" s="20"/>
      <c r="T596" s="22"/>
      <c r="U596" s="20"/>
      <c r="V596" s="22"/>
      <c r="W596" s="20"/>
      <c r="X596" s="22"/>
      <c r="Y596" s="20"/>
      <c r="Z596" s="22"/>
      <c r="AA596" s="20"/>
      <c r="AB596" s="22"/>
      <c r="AC596" s="20"/>
      <c r="AD596" s="22"/>
      <c r="AE596" s="20"/>
      <c r="AF596" s="22"/>
      <c r="AG596" s="20"/>
      <c r="AH596" s="22"/>
      <c r="AI596" s="20"/>
      <c r="AJ596" s="22"/>
      <c r="AK596" s="20"/>
      <c r="AL596" s="22"/>
      <c r="AM596" s="20"/>
      <c r="AN596" s="22"/>
      <c r="AO596" s="20"/>
      <c r="AP596" s="22"/>
      <c r="AQ596" s="20"/>
      <c r="AR596" s="22"/>
      <c r="AS596" s="20"/>
      <c r="AT596" s="22"/>
      <c r="AU596" s="20"/>
      <c r="AV596" s="22"/>
      <c r="AW596" s="20"/>
      <c r="AX596" s="22"/>
      <c r="AY596" s="20"/>
      <c r="AZ596" s="22"/>
      <c r="BA596" s="20"/>
      <c r="BB596" s="22"/>
      <c r="BC596" s="20"/>
      <c r="BD596" s="22"/>
      <c r="BE596" s="20"/>
      <c r="BF596" s="22"/>
      <c r="BG596" s="83"/>
      <c r="BH596" s="84"/>
      <c r="BI596" s="20"/>
      <c r="BJ596" s="95"/>
      <c r="BK596" s="20">
        <v>0</v>
      </c>
      <c r="BL596" s="21">
        <f t="shared" ref="BL596:BL659" si="156">BK596*E596</f>
        <v>0</v>
      </c>
      <c r="BM596" s="20"/>
      <c r="BN596" s="95">
        <f t="shared" si="155"/>
        <v>0</v>
      </c>
      <c r="BO596" s="20"/>
      <c r="BP596" s="21">
        <f t="shared" ref="BP596:BP659" si="157">BO596*E596</f>
        <v>0</v>
      </c>
      <c r="BQ596" s="20"/>
      <c r="BR596" s="22"/>
      <c r="BS596" s="20"/>
      <c r="BT596" s="22"/>
      <c r="BU596" s="20"/>
      <c r="BV596" s="22"/>
      <c r="BW596" s="20"/>
      <c r="BX596" s="22"/>
      <c r="BY596" s="20"/>
      <c r="BZ596" s="172"/>
      <c r="CA596" s="20"/>
      <c r="CB596" s="164"/>
      <c r="CC596" s="20"/>
      <c r="CD596" s="178"/>
      <c r="CE596" s="20"/>
      <c r="CF596" s="95"/>
      <c r="CG596" s="20"/>
      <c r="CH596" s="95"/>
      <c r="CI596" s="20"/>
      <c r="CJ596" s="22"/>
      <c r="CK596" s="20"/>
      <c r="CL596" s="22"/>
      <c r="CM596" s="20"/>
      <c r="CN596" s="22"/>
      <c r="CO596" s="20"/>
      <c r="CP596" s="22"/>
      <c r="CQ596" s="20"/>
      <c r="CR596" s="22"/>
      <c r="CS596" s="20"/>
      <c r="CT596" s="22"/>
      <c r="CU596" s="20"/>
      <c r="CV596" s="22"/>
      <c r="CW596" s="20"/>
      <c r="CX596" s="22"/>
      <c r="CY596" s="20"/>
      <c r="CZ596" s="22"/>
      <c r="DA596" s="20"/>
      <c r="DB596" s="22"/>
      <c r="DC596" s="20"/>
      <c r="DD596" s="22"/>
      <c r="DE596" s="20"/>
      <c r="DF596" s="22"/>
      <c r="DG596" s="20"/>
      <c r="DH596" s="22"/>
      <c r="DI596" s="20"/>
      <c r="DJ596" s="22"/>
      <c r="DK596" s="20"/>
      <c r="DL596" s="22"/>
      <c r="DM596" s="20"/>
      <c r="DN596" s="22"/>
      <c r="DO596" s="20"/>
      <c r="DP596" s="22"/>
      <c r="DQ596" s="20"/>
      <c r="DR596" s="22"/>
      <c r="DS596" s="20"/>
      <c r="DT596" s="22"/>
      <c r="DU596" s="20"/>
      <c r="DV596" s="22"/>
      <c r="DW596" s="20"/>
      <c r="DX596" s="22"/>
      <c r="DY596" s="20"/>
      <c r="DZ596" s="22"/>
      <c r="EA596" s="23">
        <f t="shared" si="127"/>
        <v>0</v>
      </c>
      <c r="EB596" s="21">
        <f t="shared" si="123"/>
        <v>0</v>
      </c>
      <c r="EC596" s="193" t="e">
        <f t="shared" si="153"/>
        <v>#REF!</v>
      </c>
      <c r="ED596" s="193">
        <f t="shared" si="154"/>
        <v>0</v>
      </c>
      <c r="EE596" s="194">
        <f t="shared" si="128"/>
        <v>2000</v>
      </c>
      <c r="EG596" s="13" t="s">
        <v>108</v>
      </c>
      <c r="EH596" s="13" t="s">
        <v>1467</v>
      </c>
      <c r="EI596" s="13" t="s">
        <v>392</v>
      </c>
      <c r="EJ596" s="13">
        <v>2000</v>
      </c>
      <c r="EK596" s="13">
        <v>12682.89</v>
      </c>
    </row>
    <row r="597" spans="1:141" ht="15" customHeight="1">
      <c r="A597" s="191" t="str">
        <f t="shared" si="135"/>
        <v>24.0</v>
      </c>
      <c r="B597" s="252" t="str">
        <f t="shared" si="135"/>
        <v>DEMOLICIONES Y DESMONTES</v>
      </c>
      <c r="C597" s="191">
        <f t="shared" si="135"/>
        <v>0</v>
      </c>
      <c r="D597" s="191">
        <f t="shared" si="135"/>
        <v>0</v>
      </c>
      <c r="E597" s="191">
        <f t="shared" si="135"/>
        <v>0</v>
      </c>
      <c r="F597" s="192">
        <f>SUM(F598:F608)</f>
        <v>34268780.700000003</v>
      </c>
      <c r="G597" s="20"/>
      <c r="H597" s="21">
        <f t="shared" si="129"/>
        <v>0</v>
      </c>
      <c r="I597" s="20"/>
      <c r="J597" s="21">
        <f t="shared" si="130"/>
        <v>0</v>
      </c>
      <c r="K597" s="20"/>
      <c r="L597" s="21">
        <f t="shared" si="131"/>
        <v>0</v>
      </c>
      <c r="M597" s="20"/>
      <c r="N597" s="33">
        <f t="shared" si="134"/>
        <v>0</v>
      </c>
      <c r="O597" s="20"/>
      <c r="P597" s="22"/>
      <c r="Q597" s="20"/>
      <c r="R597" s="22"/>
      <c r="S597" s="20"/>
      <c r="T597" s="22"/>
      <c r="U597" s="20"/>
      <c r="V597" s="22"/>
      <c r="W597" s="20"/>
      <c r="X597" s="22"/>
      <c r="Y597" s="20"/>
      <c r="Z597" s="22"/>
      <c r="AA597" s="20"/>
      <c r="AB597" s="22"/>
      <c r="AC597" s="20"/>
      <c r="AD597" s="22"/>
      <c r="AE597" s="20"/>
      <c r="AF597" s="22"/>
      <c r="AG597" s="20"/>
      <c r="AH597" s="22"/>
      <c r="AI597" s="20"/>
      <c r="AJ597" s="22"/>
      <c r="AK597" s="20"/>
      <c r="AL597" s="22"/>
      <c r="AM597" s="20"/>
      <c r="AN597" s="22"/>
      <c r="AO597" s="20"/>
      <c r="AP597" s="22"/>
      <c r="AQ597" s="20"/>
      <c r="AR597" s="22"/>
      <c r="AS597" s="20"/>
      <c r="AT597" s="22"/>
      <c r="AU597" s="20"/>
      <c r="AV597" s="22"/>
      <c r="AW597" s="20"/>
      <c r="AX597" s="22"/>
      <c r="AY597" s="20"/>
      <c r="AZ597" s="22"/>
      <c r="BA597" s="20"/>
      <c r="BB597" s="22"/>
      <c r="BC597" s="20"/>
      <c r="BD597" s="22"/>
      <c r="BE597" s="20"/>
      <c r="BF597" s="22"/>
      <c r="BG597" s="83"/>
      <c r="BH597" s="84"/>
      <c r="BI597" s="20"/>
      <c r="BJ597" s="95"/>
      <c r="BK597" s="20">
        <v>0</v>
      </c>
      <c r="BL597" s="21">
        <f t="shared" si="156"/>
        <v>0</v>
      </c>
      <c r="BM597" s="20"/>
      <c r="BN597" s="95">
        <f t="shared" si="155"/>
        <v>0</v>
      </c>
      <c r="BO597" s="20"/>
      <c r="BP597" s="21">
        <f t="shared" si="157"/>
        <v>0</v>
      </c>
      <c r="BQ597" s="20"/>
      <c r="BR597" s="22"/>
      <c r="BS597" s="20"/>
      <c r="BT597" s="22"/>
      <c r="BU597" s="20"/>
      <c r="BV597" s="22"/>
      <c r="BW597" s="20"/>
      <c r="BX597" s="22"/>
      <c r="BY597" s="20"/>
      <c r="BZ597" s="172"/>
      <c r="CA597" s="20"/>
      <c r="CB597" s="164"/>
      <c r="CC597" s="20"/>
      <c r="CD597" s="178"/>
      <c r="CE597" s="20"/>
      <c r="CF597" s="95"/>
      <c r="CG597" s="20"/>
      <c r="CH597" s="95"/>
      <c r="CI597" s="20"/>
      <c r="CJ597" s="22"/>
      <c r="CK597" s="20"/>
      <c r="CL597" s="22"/>
      <c r="CM597" s="20"/>
      <c r="CN597" s="22"/>
      <c r="CO597" s="20"/>
      <c r="CP597" s="22"/>
      <c r="CQ597" s="20"/>
      <c r="CR597" s="22"/>
      <c r="CS597" s="20"/>
      <c r="CT597" s="22"/>
      <c r="CU597" s="20"/>
      <c r="CV597" s="22"/>
      <c r="CW597" s="20"/>
      <c r="CX597" s="22"/>
      <c r="CY597" s="20"/>
      <c r="CZ597" s="22"/>
      <c r="DA597" s="20"/>
      <c r="DB597" s="22"/>
      <c r="DC597" s="20"/>
      <c r="DD597" s="22"/>
      <c r="DE597" s="20"/>
      <c r="DF597" s="22"/>
      <c r="DG597" s="20"/>
      <c r="DH597" s="22"/>
      <c r="DI597" s="20"/>
      <c r="DJ597" s="22"/>
      <c r="DK597" s="20"/>
      <c r="DL597" s="22"/>
      <c r="DM597" s="20"/>
      <c r="DN597" s="22"/>
      <c r="DO597" s="20"/>
      <c r="DP597" s="22"/>
      <c r="DQ597" s="20"/>
      <c r="DR597" s="22"/>
      <c r="DS597" s="20"/>
      <c r="DT597" s="22"/>
      <c r="DU597" s="20"/>
      <c r="DV597" s="22"/>
      <c r="DW597" s="20"/>
      <c r="DX597" s="22"/>
      <c r="DY597" s="20"/>
      <c r="DZ597" s="22"/>
      <c r="EA597" s="23">
        <f t="shared" ref="EA597:EA660" si="158">+G597+I597+K597+M597+O597+Q597+S597+U597+W597+Y597+AA597+AC597+AE597+AG597+AI597+AK597+AM597+AO597+AQ597+AW597+AS597+AU597+AY597+BA597+BC597+BE597+BG597+BI597+BK597+BM597+BO597+BQ597+BS597+BU597+BW597+BY597+CA597+CC597+CE597+CG597+CI597+CK597+CM597+CO597+CQ597+CS597+CU597+CW597+CY597+DA597+DC597+DE597+DG597+DI597+DK597+DM597+DO597+DQ597+DS597+DU597+DW597+DY597</f>
        <v>0</v>
      </c>
      <c r="EB597" s="21">
        <f t="shared" si="123"/>
        <v>0</v>
      </c>
      <c r="EC597" s="193" t="e">
        <f t="shared" si="153"/>
        <v>#REF!</v>
      </c>
      <c r="ED597" s="193">
        <f t="shared" si="154"/>
        <v>0</v>
      </c>
      <c r="EE597" s="194">
        <f t="shared" si="128"/>
        <v>0</v>
      </c>
      <c r="EG597" s="13" t="s">
        <v>1468</v>
      </c>
      <c r="EH597" s="13" t="s">
        <v>117</v>
      </c>
    </row>
    <row r="598" spans="1:141">
      <c r="A598" s="196" t="str">
        <f t="shared" si="135"/>
        <v>24.1</v>
      </c>
      <c r="B598" s="253" t="str">
        <f t="shared" si="135"/>
        <v>Demolición de Pañete a 1 mts en muros</v>
      </c>
      <c r="C598" s="196" t="str">
        <f t="shared" si="135"/>
        <v>M2</v>
      </c>
      <c r="D598" s="196">
        <f t="shared" si="135"/>
        <v>2800</v>
      </c>
      <c r="E598" s="196">
        <f t="shared" si="135"/>
        <v>4599.54</v>
      </c>
      <c r="F598" s="196">
        <f t="shared" ref="F598:F661" si="159">+D598*E598</f>
        <v>12878712</v>
      </c>
      <c r="G598" s="20"/>
      <c r="H598" s="21">
        <f t="shared" si="129"/>
        <v>0</v>
      </c>
      <c r="I598" s="20"/>
      <c r="J598" s="21">
        <f t="shared" si="130"/>
        <v>0</v>
      </c>
      <c r="K598" s="20"/>
      <c r="L598" s="21">
        <f t="shared" si="131"/>
        <v>0</v>
      </c>
      <c r="M598" s="20"/>
      <c r="N598" s="33">
        <f t="shared" si="134"/>
        <v>0</v>
      </c>
      <c r="O598" s="20"/>
      <c r="P598" s="22"/>
      <c r="Q598" s="20"/>
      <c r="R598" s="22"/>
      <c r="S598" s="20"/>
      <c r="T598" s="22"/>
      <c r="U598" s="20"/>
      <c r="V598" s="22"/>
      <c r="W598" s="20"/>
      <c r="X598" s="22"/>
      <c r="Y598" s="20"/>
      <c r="Z598" s="22"/>
      <c r="AA598" s="20"/>
      <c r="AB598" s="22"/>
      <c r="AC598" s="20"/>
      <c r="AD598" s="22"/>
      <c r="AE598" s="20"/>
      <c r="AF598" s="22"/>
      <c r="AG598" s="20"/>
      <c r="AH598" s="22"/>
      <c r="AI598" s="20"/>
      <c r="AJ598" s="22"/>
      <c r="AK598" s="20"/>
      <c r="AL598" s="22"/>
      <c r="AM598" s="20"/>
      <c r="AN598" s="22"/>
      <c r="AO598" s="20"/>
      <c r="AP598" s="22"/>
      <c r="AQ598" s="20"/>
      <c r="AR598" s="22"/>
      <c r="AS598" s="20"/>
      <c r="AT598" s="22"/>
      <c r="AU598" s="20"/>
      <c r="AV598" s="22"/>
      <c r="AW598" s="20"/>
      <c r="AX598" s="22"/>
      <c r="AY598" s="20"/>
      <c r="AZ598" s="22"/>
      <c r="BA598" s="20"/>
      <c r="BB598" s="22"/>
      <c r="BC598" s="20"/>
      <c r="BD598" s="22"/>
      <c r="BE598" s="20"/>
      <c r="BF598" s="22"/>
      <c r="BG598" s="83"/>
      <c r="BH598" s="84"/>
      <c r="BI598" s="20"/>
      <c r="BJ598" s="95"/>
      <c r="BK598" s="20">
        <v>0</v>
      </c>
      <c r="BL598" s="21">
        <f t="shared" si="156"/>
        <v>0</v>
      </c>
      <c r="BM598" s="20"/>
      <c r="BN598" s="95">
        <f t="shared" si="155"/>
        <v>0</v>
      </c>
      <c r="BO598" s="20"/>
      <c r="BP598" s="21">
        <f t="shared" si="157"/>
        <v>0</v>
      </c>
      <c r="BQ598" s="20"/>
      <c r="BR598" s="22"/>
      <c r="BS598" s="20"/>
      <c r="BT598" s="22"/>
      <c r="BU598" s="20"/>
      <c r="BV598" s="22"/>
      <c r="BW598" s="20"/>
      <c r="BX598" s="22"/>
      <c r="BY598" s="20"/>
      <c r="BZ598" s="172"/>
      <c r="CA598" s="20"/>
      <c r="CB598" s="164"/>
      <c r="CC598" s="20"/>
      <c r="CD598" s="178"/>
      <c r="CE598" s="20"/>
      <c r="CF598" s="95"/>
      <c r="CG598" s="20"/>
      <c r="CH598" s="95"/>
      <c r="CI598" s="20"/>
      <c r="CJ598" s="22"/>
      <c r="CK598" s="20"/>
      <c r="CL598" s="22"/>
      <c r="CM598" s="20"/>
      <c r="CN598" s="22"/>
      <c r="CO598" s="20"/>
      <c r="CP598" s="22"/>
      <c r="CQ598" s="20"/>
      <c r="CR598" s="22"/>
      <c r="CS598" s="20"/>
      <c r="CT598" s="22"/>
      <c r="CU598" s="20"/>
      <c r="CV598" s="22"/>
      <c r="CW598" s="20"/>
      <c r="CX598" s="22"/>
      <c r="CY598" s="20"/>
      <c r="CZ598" s="22"/>
      <c r="DA598" s="20"/>
      <c r="DB598" s="22"/>
      <c r="DC598" s="20"/>
      <c r="DD598" s="22"/>
      <c r="DE598" s="20"/>
      <c r="DF598" s="22"/>
      <c r="DG598" s="20"/>
      <c r="DH598" s="22"/>
      <c r="DI598" s="20"/>
      <c r="DJ598" s="22"/>
      <c r="DK598" s="20"/>
      <c r="DL598" s="22"/>
      <c r="DM598" s="20"/>
      <c r="DN598" s="22"/>
      <c r="DO598" s="20"/>
      <c r="DP598" s="22"/>
      <c r="DQ598" s="20"/>
      <c r="DR598" s="22"/>
      <c r="DS598" s="20"/>
      <c r="DT598" s="22"/>
      <c r="DU598" s="20"/>
      <c r="DV598" s="22"/>
      <c r="DW598" s="20"/>
      <c r="DX598" s="22"/>
      <c r="DY598" s="20"/>
      <c r="DZ598" s="22"/>
      <c r="EA598" s="23">
        <f t="shared" si="158"/>
        <v>0</v>
      </c>
      <c r="EB598" s="21">
        <f t="shared" si="123"/>
        <v>0</v>
      </c>
      <c r="EC598" s="193" t="e">
        <f t="shared" si="153"/>
        <v>#REF!</v>
      </c>
      <c r="ED598" s="193">
        <f t="shared" si="154"/>
        <v>0</v>
      </c>
      <c r="EE598" s="194">
        <f t="shared" si="128"/>
        <v>2800</v>
      </c>
      <c r="EG598" s="13" t="s">
        <v>110</v>
      </c>
      <c r="EH598" s="13" t="s">
        <v>1469</v>
      </c>
      <c r="EI598" s="13" t="s">
        <v>397</v>
      </c>
      <c r="EJ598" s="13">
        <v>2800</v>
      </c>
      <c r="EK598" s="13">
        <v>4599.54</v>
      </c>
    </row>
    <row r="599" spans="1:141" ht="15" customHeight="1">
      <c r="A599" s="196" t="str">
        <f t="shared" si="135"/>
        <v>24.2</v>
      </c>
      <c r="B599" s="253" t="str">
        <f t="shared" si="135"/>
        <v>Demolición de Pañete a 1 mts en muros</v>
      </c>
      <c r="C599" s="196" t="str">
        <f t="shared" si="135"/>
        <v>ML</v>
      </c>
      <c r="D599" s="196">
        <f t="shared" si="135"/>
        <v>60</v>
      </c>
      <c r="E599" s="196">
        <f t="shared" si="135"/>
        <v>3219.48</v>
      </c>
      <c r="F599" s="196">
        <f t="shared" si="159"/>
        <v>193168.8</v>
      </c>
      <c r="G599" s="20"/>
      <c r="H599" s="21">
        <f t="shared" si="129"/>
        <v>0</v>
      </c>
      <c r="I599" s="20"/>
      <c r="J599" s="21">
        <f t="shared" si="130"/>
        <v>0</v>
      </c>
      <c r="K599" s="20"/>
      <c r="L599" s="21">
        <f t="shared" si="131"/>
        <v>0</v>
      </c>
      <c r="M599" s="20"/>
      <c r="N599" s="33">
        <f t="shared" si="134"/>
        <v>0</v>
      </c>
      <c r="O599" s="20"/>
      <c r="P599" s="22"/>
      <c r="Q599" s="20"/>
      <c r="R599" s="22"/>
      <c r="S599" s="20"/>
      <c r="T599" s="22"/>
      <c r="U599" s="20"/>
      <c r="V599" s="22"/>
      <c r="W599" s="20"/>
      <c r="X599" s="22"/>
      <c r="Y599" s="20"/>
      <c r="Z599" s="22"/>
      <c r="AA599" s="20"/>
      <c r="AB599" s="22"/>
      <c r="AC599" s="20"/>
      <c r="AD599" s="22"/>
      <c r="AE599" s="20"/>
      <c r="AF599" s="22"/>
      <c r="AG599" s="20"/>
      <c r="AH599" s="22"/>
      <c r="AI599" s="20"/>
      <c r="AJ599" s="22"/>
      <c r="AK599" s="20"/>
      <c r="AL599" s="22"/>
      <c r="AM599" s="20"/>
      <c r="AN599" s="22"/>
      <c r="AO599" s="20"/>
      <c r="AP599" s="22"/>
      <c r="AQ599" s="20"/>
      <c r="AR599" s="22"/>
      <c r="AS599" s="20"/>
      <c r="AT599" s="22"/>
      <c r="AU599" s="20"/>
      <c r="AV599" s="22"/>
      <c r="AW599" s="20"/>
      <c r="AX599" s="22"/>
      <c r="AY599" s="20"/>
      <c r="AZ599" s="22"/>
      <c r="BA599" s="20"/>
      <c r="BB599" s="22"/>
      <c r="BC599" s="20"/>
      <c r="BD599" s="22"/>
      <c r="BE599" s="20"/>
      <c r="BF599" s="22"/>
      <c r="BG599" s="83"/>
      <c r="BH599" s="84"/>
      <c r="BI599" s="20"/>
      <c r="BJ599" s="95"/>
      <c r="BK599" s="20">
        <v>0</v>
      </c>
      <c r="BL599" s="21">
        <f t="shared" si="156"/>
        <v>0</v>
      </c>
      <c r="BM599" s="20"/>
      <c r="BN599" s="95">
        <f t="shared" si="155"/>
        <v>0</v>
      </c>
      <c r="BO599" s="20"/>
      <c r="BP599" s="21">
        <f t="shared" si="157"/>
        <v>0</v>
      </c>
      <c r="BQ599" s="20"/>
      <c r="BR599" s="22"/>
      <c r="BS599" s="20"/>
      <c r="BT599" s="22"/>
      <c r="BU599" s="20"/>
      <c r="BV599" s="22"/>
      <c r="BW599" s="20"/>
      <c r="BX599" s="22"/>
      <c r="BY599" s="20"/>
      <c r="BZ599" s="172"/>
      <c r="CA599" s="20"/>
      <c r="CB599" s="164"/>
      <c r="CC599" s="20"/>
      <c r="CD599" s="178"/>
      <c r="CE599" s="20"/>
      <c r="CF599" s="95"/>
      <c r="CG599" s="20"/>
      <c r="CH599" s="95"/>
      <c r="CI599" s="20"/>
      <c r="CJ599" s="22"/>
      <c r="CK599" s="20"/>
      <c r="CL599" s="22"/>
      <c r="CM599" s="20"/>
      <c r="CN599" s="22"/>
      <c r="CO599" s="20"/>
      <c r="CP599" s="22"/>
      <c r="CQ599" s="20"/>
      <c r="CR599" s="22"/>
      <c r="CS599" s="20"/>
      <c r="CT599" s="22"/>
      <c r="CU599" s="20"/>
      <c r="CV599" s="22"/>
      <c r="CW599" s="20"/>
      <c r="CX599" s="22"/>
      <c r="CY599" s="20"/>
      <c r="CZ599" s="22"/>
      <c r="DA599" s="20"/>
      <c r="DB599" s="22"/>
      <c r="DC599" s="20"/>
      <c r="DD599" s="22"/>
      <c r="DE599" s="20"/>
      <c r="DF599" s="22"/>
      <c r="DG599" s="20"/>
      <c r="DH599" s="22"/>
      <c r="DI599" s="20"/>
      <c r="DJ599" s="22"/>
      <c r="DK599" s="20"/>
      <c r="DL599" s="22"/>
      <c r="DM599" s="20"/>
      <c r="DN599" s="22"/>
      <c r="DO599" s="20"/>
      <c r="DP599" s="22"/>
      <c r="DQ599" s="20"/>
      <c r="DR599" s="22"/>
      <c r="DS599" s="20"/>
      <c r="DT599" s="22"/>
      <c r="DU599" s="20"/>
      <c r="DV599" s="22"/>
      <c r="DW599" s="20"/>
      <c r="DX599" s="22"/>
      <c r="DY599" s="20"/>
      <c r="DZ599" s="22"/>
      <c r="EA599" s="23">
        <f t="shared" si="158"/>
        <v>0</v>
      </c>
      <c r="EB599" s="21">
        <f t="shared" si="123"/>
        <v>0</v>
      </c>
      <c r="EC599" s="193" t="e">
        <f t="shared" si="153"/>
        <v>#REF!</v>
      </c>
      <c r="ED599" s="193">
        <f t="shared" si="154"/>
        <v>0</v>
      </c>
      <c r="EE599" s="194">
        <f t="shared" si="128"/>
        <v>60</v>
      </c>
      <c r="EG599" s="13" t="s">
        <v>111</v>
      </c>
      <c r="EH599" s="13" t="s">
        <v>1469</v>
      </c>
      <c r="EI599" s="13" t="s">
        <v>392</v>
      </c>
      <c r="EJ599" s="13">
        <v>60</v>
      </c>
      <c r="EK599" s="13">
        <v>3219.48</v>
      </c>
    </row>
    <row r="600" spans="1:141">
      <c r="A600" s="196" t="str">
        <f t="shared" si="135"/>
        <v>24.3</v>
      </c>
      <c r="B600" s="253" t="str">
        <f t="shared" si="135"/>
        <v>Demolición muro</v>
      </c>
      <c r="C600" s="196" t="str">
        <f t="shared" si="135"/>
        <v>M2</v>
      </c>
      <c r="D600" s="196">
        <f t="shared" si="135"/>
        <v>60</v>
      </c>
      <c r="E600" s="196">
        <f t="shared" si="135"/>
        <v>13332.33</v>
      </c>
      <c r="F600" s="196">
        <f t="shared" si="159"/>
        <v>799939.8</v>
      </c>
      <c r="G600" s="20"/>
      <c r="H600" s="21">
        <f t="shared" si="129"/>
        <v>0</v>
      </c>
      <c r="I600" s="20"/>
      <c r="J600" s="21">
        <f t="shared" si="130"/>
        <v>0</v>
      </c>
      <c r="K600" s="20"/>
      <c r="L600" s="21">
        <f t="shared" si="131"/>
        <v>0</v>
      </c>
      <c r="M600" s="20"/>
      <c r="N600" s="33">
        <f t="shared" si="134"/>
        <v>0</v>
      </c>
      <c r="O600" s="20"/>
      <c r="P600" s="22"/>
      <c r="Q600" s="20"/>
      <c r="R600" s="22"/>
      <c r="S600" s="20"/>
      <c r="T600" s="22"/>
      <c r="U600" s="20"/>
      <c r="V600" s="22"/>
      <c r="W600" s="20"/>
      <c r="X600" s="22"/>
      <c r="Y600" s="20"/>
      <c r="Z600" s="22"/>
      <c r="AA600" s="20"/>
      <c r="AB600" s="22"/>
      <c r="AC600" s="20"/>
      <c r="AD600" s="22"/>
      <c r="AE600" s="20"/>
      <c r="AF600" s="22"/>
      <c r="AG600" s="20"/>
      <c r="AH600" s="22"/>
      <c r="AI600" s="20"/>
      <c r="AJ600" s="22"/>
      <c r="AK600" s="20"/>
      <c r="AL600" s="22"/>
      <c r="AM600" s="20"/>
      <c r="AN600" s="22"/>
      <c r="AO600" s="20"/>
      <c r="AP600" s="22"/>
      <c r="AQ600" s="20"/>
      <c r="AR600" s="22"/>
      <c r="AS600" s="20"/>
      <c r="AT600" s="22"/>
      <c r="AU600" s="20"/>
      <c r="AV600" s="22"/>
      <c r="AW600" s="20"/>
      <c r="AX600" s="22"/>
      <c r="AY600" s="20">
        <v>9.2799999999999994</v>
      </c>
      <c r="AZ600" s="33">
        <f>+AY600*E600</f>
        <v>123724.02239999999</v>
      </c>
      <c r="BA600" s="20"/>
      <c r="BB600" s="22"/>
      <c r="BC600" s="20"/>
      <c r="BD600" s="22"/>
      <c r="BE600" s="20"/>
      <c r="BF600" s="22"/>
      <c r="BG600" s="83">
        <v>165.03</v>
      </c>
      <c r="BH600" s="86">
        <f>+BG600*$E$17</f>
        <v>3819327.2469000001</v>
      </c>
      <c r="BI600" s="20">
        <f>+BJ600/E600</f>
        <v>-121.4411004678102</v>
      </c>
      <c r="BJ600" s="95">
        <f>+(BG600*E600)-BH600</f>
        <v>-1619092.827</v>
      </c>
      <c r="BK600" s="20">
        <v>121.44</v>
      </c>
      <c r="BL600" s="21">
        <f t="shared" si="156"/>
        <v>1619078.1551999999</v>
      </c>
      <c r="BM600" s="20"/>
      <c r="BN600" s="95">
        <f t="shared" si="155"/>
        <v>0</v>
      </c>
      <c r="BO600" s="20">
        <f>3.19+0.45+2.43</f>
        <v>6.07</v>
      </c>
      <c r="BP600" s="21">
        <f t="shared" si="157"/>
        <v>80927.243100000007</v>
      </c>
      <c r="BQ600" s="20"/>
      <c r="BR600" s="22"/>
      <c r="BS600" s="20"/>
      <c r="BT600" s="22"/>
      <c r="BU600" s="20"/>
      <c r="BV600" s="22"/>
      <c r="BW600" s="20">
        <f>23.93+204.31</f>
        <v>228.24</v>
      </c>
      <c r="BX600" s="118">
        <f>BW600*E600</f>
        <v>3042970.9992</v>
      </c>
      <c r="BY600" s="20"/>
      <c r="BZ600" s="172"/>
      <c r="CA600" s="20"/>
      <c r="CB600" s="164"/>
      <c r="CC600" s="20"/>
      <c r="CD600" s="178"/>
      <c r="CE600" s="20"/>
      <c r="CF600" s="95"/>
      <c r="CG600" s="20"/>
      <c r="CH600" s="95"/>
      <c r="CI600" s="20"/>
      <c r="CJ600" s="22"/>
      <c r="CK600" s="20"/>
      <c r="CL600" s="22"/>
      <c r="CM600" s="20"/>
      <c r="CN600" s="22"/>
      <c r="CO600" s="20"/>
      <c r="CP600" s="22"/>
      <c r="CQ600" s="20"/>
      <c r="CR600" s="22"/>
      <c r="CS600" s="20"/>
      <c r="CT600" s="22"/>
      <c r="CU600" s="20"/>
      <c r="CV600" s="22"/>
      <c r="CW600" s="20"/>
      <c r="CX600" s="22"/>
      <c r="CY600" s="20"/>
      <c r="CZ600" s="22"/>
      <c r="DA600" s="20"/>
      <c r="DB600" s="22"/>
      <c r="DC600" s="20"/>
      <c r="DD600" s="22"/>
      <c r="DE600" s="20"/>
      <c r="DF600" s="22"/>
      <c r="DG600" s="20"/>
      <c r="DH600" s="22"/>
      <c r="DI600" s="20"/>
      <c r="DJ600" s="22"/>
      <c r="DK600" s="20"/>
      <c r="DL600" s="22"/>
      <c r="DM600" s="20"/>
      <c r="DN600" s="22"/>
      <c r="DO600" s="20"/>
      <c r="DP600" s="22"/>
      <c r="DQ600" s="20"/>
      <c r="DR600" s="22"/>
      <c r="DS600" s="20"/>
      <c r="DT600" s="22"/>
      <c r="DU600" s="20"/>
      <c r="DV600" s="22"/>
      <c r="DW600" s="20"/>
      <c r="DX600" s="22"/>
      <c r="DY600" s="20"/>
      <c r="DZ600" s="22"/>
      <c r="EA600" s="23">
        <f t="shared" si="158"/>
        <v>408.6188995321898</v>
      </c>
      <c r="EB600" s="21">
        <f t="shared" ref="EB600:EB663" si="160">+EA600*E600</f>
        <v>5447842.0127999997</v>
      </c>
      <c r="EC600" s="193" t="e">
        <f t="shared" si="153"/>
        <v>#REF!</v>
      </c>
      <c r="ED600" s="193">
        <f t="shared" si="154"/>
        <v>1.5286607077450115E-4</v>
      </c>
      <c r="EE600" s="194">
        <f t="shared" si="128"/>
        <v>-348.6188995321898</v>
      </c>
      <c r="EG600" s="13" t="s">
        <v>112</v>
      </c>
      <c r="EH600" s="13" t="s">
        <v>1470</v>
      </c>
      <c r="EI600" s="13" t="s">
        <v>397</v>
      </c>
      <c r="EJ600" s="13">
        <v>60</v>
      </c>
      <c r="EK600" s="13">
        <v>13332.33</v>
      </c>
    </row>
    <row r="601" spans="1:141" ht="15" customHeight="1">
      <c r="A601" s="196" t="str">
        <f t="shared" si="135"/>
        <v>24.4</v>
      </c>
      <c r="B601" s="253" t="str">
        <f t="shared" si="135"/>
        <v>Demolición enchape muros</v>
      </c>
      <c r="C601" s="196" t="str">
        <f t="shared" si="135"/>
        <v>M2</v>
      </c>
      <c r="D601" s="196">
        <f t="shared" si="135"/>
        <v>400</v>
      </c>
      <c r="E601" s="196">
        <f t="shared" si="135"/>
        <v>4922.28</v>
      </c>
      <c r="F601" s="196">
        <f t="shared" si="159"/>
        <v>1968912</v>
      </c>
      <c r="G601" s="20"/>
      <c r="H601" s="21">
        <f t="shared" si="129"/>
        <v>0</v>
      </c>
      <c r="I601" s="20"/>
      <c r="J601" s="21">
        <f t="shared" si="130"/>
        <v>0</v>
      </c>
      <c r="K601" s="20"/>
      <c r="L601" s="21">
        <f t="shared" si="131"/>
        <v>0</v>
      </c>
      <c r="M601" s="20"/>
      <c r="N601" s="33">
        <f t="shared" si="134"/>
        <v>0</v>
      </c>
      <c r="O601" s="20"/>
      <c r="P601" s="22"/>
      <c r="Q601" s="20"/>
      <c r="R601" s="22"/>
      <c r="S601" s="20"/>
      <c r="T601" s="22"/>
      <c r="U601" s="20"/>
      <c r="V601" s="22"/>
      <c r="W601" s="20"/>
      <c r="X601" s="22"/>
      <c r="Y601" s="20"/>
      <c r="Z601" s="22"/>
      <c r="AA601" s="20"/>
      <c r="AB601" s="22"/>
      <c r="AC601" s="20"/>
      <c r="AD601" s="22"/>
      <c r="AE601" s="20"/>
      <c r="AF601" s="22"/>
      <c r="AG601" s="20"/>
      <c r="AH601" s="22"/>
      <c r="AI601" s="20"/>
      <c r="AJ601" s="22"/>
      <c r="AK601" s="20"/>
      <c r="AL601" s="22"/>
      <c r="AM601" s="20"/>
      <c r="AN601" s="22"/>
      <c r="AO601" s="20"/>
      <c r="AP601" s="22"/>
      <c r="AQ601" s="20"/>
      <c r="AR601" s="22"/>
      <c r="AS601" s="20"/>
      <c r="AT601" s="22"/>
      <c r="AU601" s="20"/>
      <c r="AV601" s="22"/>
      <c r="AW601" s="20"/>
      <c r="AX601" s="22"/>
      <c r="AY601" s="20"/>
      <c r="AZ601" s="22"/>
      <c r="BA601" s="20"/>
      <c r="BB601" s="22"/>
      <c r="BC601" s="20"/>
      <c r="BD601" s="22"/>
      <c r="BE601" s="20"/>
      <c r="BF601" s="22"/>
      <c r="BG601" s="83"/>
      <c r="BH601" s="84"/>
      <c r="BI601" s="20"/>
      <c r="BJ601" s="95"/>
      <c r="BK601" s="20">
        <v>0</v>
      </c>
      <c r="BL601" s="21">
        <f t="shared" si="156"/>
        <v>0</v>
      </c>
      <c r="BM601" s="20"/>
      <c r="BN601" s="95">
        <f t="shared" si="155"/>
        <v>0</v>
      </c>
      <c r="BO601" s="20"/>
      <c r="BP601" s="21">
        <f t="shared" si="157"/>
        <v>0</v>
      </c>
      <c r="BQ601" s="20"/>
      <c r="BR601" s="22"/>
      <c r="BS601" s="20"/>
      <c r="BT601" s="22"/>
      <c r="BU601" s="20"/>
      <c r="BV601" s="22"/>
      <c r="BW601" s="20"/>
      <c r="BX601" s="22"/>
      <c r="BY601" s="20"/>
      <c r="BZ601" s="172"/>
      <c r="CA601" s="20"/>
      <c r="CB601" s="164"/>
      <c r="CC601" s="20"/>
      <c r="CD601" s="178"/>
      <c r="CE601" s="20"/>
      <c r="CF601" s="95"/>
      <c r="CG601" s="20"/>
      <c r="CH601" s="95"/>
      <c r="CI601" s="20"/>
      <c r="CJ601" s="22"/>
      <c r="CK601" s="20"/>
      <c r="CL601" s="22"/>
      <c r="CM601" s="20"/>
      <c r="CN601" s="22"/>
      <c r="CO601" s="20"/>
      <c r="CP601" s="22"/>
      <c r="CQ601" s="20"/>
      <c r="CR601" s="22"/>
      <c r="CS601" s="20"/>
      <c r="CT601" s="22"/>
      <c r="CU601" s="20"/>
      <c r="CV601" s="22"/>
      <c r="CW601" s="20"/>
      <c r="CX601" s="22"/>
      <c r="CY601" s="20"/>
      <c r="CZ601" s="22"/>
      <c r="DA601" s="20"/>
      <c r="DB601" s="22"/>
      <c r="DC601" s="20"/>
      <c r="DD601" s="22"/>
      <c r="DE601" s="20"/>
      <c r="DF601" s="22"/>
      <c r="DG601" s="20"/>
      <c r="DH601" s="22"/>
      <c r="DI601" s="20"/>
      <c r="DJ601" s="22"/>
      <c r="DK601" s="20"/>
      <c r="DL601" s="22"/>
      <c r="DM601" s="20"/>
      <c r="DN601" s="22"/>
      <c r="DO601" s="20"/>
      <c r="DP601" s="22"/>
      <c r="DQ601" s="20"/>
      <c r="DR601" s="22"/>
      <c r="DS601" s="20"/>
      <c r="DT601" s="22"/>
      <c r="DU601" s="20"/>
      <c r="DV601" s="22"/>
      <c r="DW601" s="20"/>
      <c r="DX601" s="22"/>
      <c r="DY601" s="20"/>
      <c r="DZ601" s="22"/>
      <c r="EA601" s="23">
        <f t="shared" si="158"/>
        <v>0</v>
      </c>
      <c r="EB601" s="21">
        <f t="shared" si="160"/>
        <v>0</v>
      </c>
      <c r="EC601" s="193" t="e">
        <f t="shared" si="153"/>
        <v>#REF!</v>
      </c>
      <c r="ED601" s="193">
        <f t="shared" si="154"/>
        <v>0</v>
      </c>
      <c r="EE601" s="194">
        <f t="shared" ref="EE601:EE664" si="161">D601-EA601</f>
        <v>400</v>
      </c>
      <c r="EG601" s="13" t="s">
        <v>1471</v>
      </c>
      <c r="EH601" s="13" t="s">
        <v>1472</v>
      </c>
      <c r="EI601" s="13" t="s">
        <v>397</v>
      </c>
      <c r="EJ601" s="13">
        <v>400</v>
      </c>
      <c r="EK601" s="13">
        <v>4922.28</v>
      </c>
    </row>
    <row r="602" spans="1:141">
      <c r="A602" s="196" t="str">
        <f t="shared" si="135"/>
        <v>24.5</v>
      </c>
      <c r="B602" s="253" t="str">
        <f t="shared" si="135"/>
        <v>Demolición enchape pisos</v>
      </c>
      <c r="C602" s="196" t="str">
        <f t="shared" si="135"/>
        <v>M2</v>
      </c>
      <c r="D602" s="196">
        <f t="shared" si="135"/>
        <v>80</v>
      </c>
      <c r="E602" s="196">
        <f t="shared" si="135"/>
        <v>6434.01</v>
      </c>
      <c r="F602" s="196">
        <f t="shared" si="159"/>
        <v>514720.80000000005</v>
      </c>
      <c r="G602" s="20"/>
      <c r="H602" s="21">
        <f t="shared" si="129"/>
        <v>0</v>
      </c>
      <c r="I602" s="20"/>
      <c r="J602" s="21">
        <f t="shared" si="130"/>
        <v>0</v>
      </c>
      <c r="K602" s="20"/>
      <c r="L602" s="21">
        <f t="shared" si="131"/>
        <v>0</v>
      </c>
      <c r="M602" s="20"/>
      <c r="N602" s="33">
        <f t="shared" si="134"/>
        <v>0</v>
      </c>
      <c r="O602" s="20"/>
      <c r="P602" s="22"/>
      <c r="Q602" s="20"/>
      <c r="R602" s="22"/>
      <c r="S602" s="20"/>
      <c r="T602" s="22"/>
      <c r="U602" s="20"/>
      <c r="V602" s="22"/>
      <c r="W602" s="20"/>
      <c r="X602" s="22"/>
      <c r="Y602" s="20"/>
      <c r="Z602" s="22"/>
      <c r="AA602" s="20"/>
      <c r="AB602" s="22"/>
      <c r="AC602" s="20"/>
      <c r="AD602" s="22"/>
      <c r="AE602" s="20"/>
      <c r="AF602" s="22"/>
      <c r="AG602" s="20"/>
      <c r="AH602" s="22"/>
      <c r="AI602" s="20"/>
      <c r="AJ602" s="22"/>
      <c r="AK602" s="20"/>
      <c r="AL602" s="22"/>
      <c r="AM602" s="20"/>
      <c r="AN602" s="22"/>
      <c r="AO602" s="20"/>
      <c r="AP602" s="22"/>
      <c r="AQ602" s="20"/>
      <c r="AR602" s="22"/>
      <c r="AS602" s="20"/>
      <c r="AT602" s="22"/>
      <c r="AU602" s="20"/>
      <c r="AV602" s="22"/>
      <c r="AW602" s="20"/>
      <c r="AX602" s="22"/>
      <c r="AY602" s="20"/>
      <c r="AZ602" s="22"/>
      <c r="BA602" s="20"/>
      <c r="BB602" s="22"/>
      <c r="BC602" s="20"/>
      <c r="BD602" s="22"/>
      <c r="BE602" s="20"/>
      <c r="BF602" s="22"/>
      <c r="BG602" s="83"/>
      <c r="BH602" s="84"/>
      <c r="BI602" s="20"/>
      <c r="BJ602" s="95"/>
      <c r="BK602" s="20">
        <v>0</v>
      </c>
      <c r="BL602" s="21">
        <f t="shared" si="156"/>
        <v>0</v>
      </c>
      <c r="BM602" s="20"/>
      <c r="BN602" s="95">
        <f t="shared" si="155"/>
        <v>0</v>
      </c>
      <c r="BO602" s="20"/>
      <c r="BP602" s="21">
        <f t="shared" si="157"/>
        <v>0</v>
      </c>
      <c r="BQ602" s="20"/>
      <c r="BR602" s="22"/>
      <c r="BS602" s="20"/>
      <c r="BT602" s="22"/>
      <c r="BU602" s="20"/>
      <c r="BV602" s="22"/>
      <c r="BW602" s="20"/>
      <c r="BX602" s="22"/>
      <c r="BY602" s="20"/>
      <c r="BZ602" s="172"/>
      <c r="CA602" s="20"/>
      <c r="CB602" s="164"/>
      <c r="CC602" s="20"/>
      <c r="CD602" s="178"/>
      <c r="CE602" s="20"/>
      <c r="CF602" s="95"/>
      <c r="CG602" s="20"/>
      <c r="CH602" s="95"/>
      <c r="CI602" s="20"/>
      <c r="CJ602" s="22"/>
      <c r="CK602" s="20"/>
      <c r="CL602" s="22"/>
      <c r="CM602" s="20"/>
      <c r="CN602" s="22"/>
      <c r="CO602" s="20"/>
      <c r="CP602" s="22"/>
      <c r="CQ602" s="20"/>
      <c r="CR602" s="22"/>
      <c r="CS602" s="20"/>
      <c r="CT602" s="22"/>
      <c r="CU602" s="20"/>
      <c r="CV602" s="22"/>
      <c r="CW602" s="20"/>
      <c r="CX602" s="22"/>
      <c r="CY602" s="20"/>
      <c r="CZ602" s="22"/>
      <c r="DA602" s="20"/>
      <c r="DB602" s="22"/>
      <c r="DC602" s="20"/>
      <c r="DD602" s="22"/>
      <c r="DE602" s="20"/>
      <c r="DF602" s="22"/>
      <c r="DG602" s="20"/>
      <c r="DH602" s="22"/>
      <c r="DI602" s="20"/>
      <c r="DJ602" s="22"/>
      <c r="DK602" s="20"/>
      <c r="DL602" s="22"/>
      <c r="DM602" s="20"/>
      <c r="DN602" s="22"/>
      <c r="DO602" s="20"/>
      <c r="DP602" s="22"/>
      <c r="DQ602" s="20"/>
      <c r="DR602" s="22"/>
      <c r="DS602" s="20"/>
      <c r="DT602" s="22"/>
      <c r="DU602" s="20"/>
      <c r="DV602" s="22"/>
      <c r="DW602" s="20"/>
      <c r="DX602" s="22"/>
      <c r="DY602" s="20"/>
      <c r="DZ602" s="22"/>
      <c r="EA602" s="23">
        <f t="shared" si="158"/>
        <v>0</v>
      </c>
      <c r="EB602" s="21">
        <f t="shared" si="160"/>
        <v>0</v>
      </c>
      <c r="EC602" s="193" t="e">
        <f t="shared" si="153"/>
        <v>#REF!</v>
      </c>
      <c r="ED602" s="193">
        <f t="shared" si="154"/>
        <v>0</v>
      </c>
      <c r="EE602" s="194">
        <f t="shared" si="161"/>
        <v>80</v>
      </c>
      <c r="EG602" s="13" t="s">
        <v>1473</v>
      </c>
      <c r="EH602" s="13" t="s">
        <v>1474</v>
      </c>
      <c r="EI602" s="13" t="s">
        <v>397</v>
      </c>
      <c r="EJ602" s="13">
        <v>80</v>
      </c>
      <c r="EK602" s="13">
        <v>6434.01</v>
      </c>
    </row>
    <row r="603" spans="1:141" ht="15" customHeight="1">
      <c r="A603" s="196" t="str">
        <f t="shared" si="135"/>
        <v>24.6</v>
      </c>
      <c r="B603" s="253" t="str">
        <f t="shared" si="135"/>
        <v>Desmonte puerta</v>
      </c>
      <c r="C603" s="196" t="str">
        <f t="shared" si="135"/>
        <v>UN</v>
      </c>
      <c r="D603" s="196">
        <f t="shared" si="135"/>
        <v>35</v>
      </c>
      <c r="E603" s="196">
        <f t="shared" si="135"/>
        <v>6544.89</v>
      </c>
      <c r="F603" s="196">
        <f t="shared" si="159"/>
        <v>229071.15000000002</v>
      </c>
      <c r="G603" s="20"/>
      <c r="H603" s="21">
        <f t="shared" si="129"/>
        <v>0</v>
      </c>
      <c r="I603" s="20"/>
      <c r="J603" s="21">
        <f t="shared" si="130"/>
        <v>0</v>
      </c>
      <c r="K603" s="20"/>
      <c r="L603" s="21">
        <f t="shared" si="131"/>
        <v>0</v>
      </c>
      <c r="M603" s="20"/>
      <c r="N603" s="33">
        <f t="shared" si="134"/>
        <v>0</v>
      </c>
      <c r="O603" s="20"/>
      <c r="P603" s="22"/>
      <c r="Q603" s="20"/>
      <c r="R603" s="22"/>
      <c r="S603" s="20"/>
      <c r="T603" s="22"/>
      <c r="U603" s="20"/>
      <c r="V603" s="22"/>
      <c r="W603" s="20"/>
      <c r="X603" s="22"/>
      <c r="Y603" s="20"/>
      <c r="Z603" s="22"/>
      <c r="AA603" s="20"/>
      <c r="AB603" s="22"/>
      <c r="AC603" s="20"/>
      <c r="AD603" s="22"/>
      <c r="AE603" s="20"/>
      <c r="AF603" s="22"/>
      <c r="AG603" s="20"/>
      <c r="AH603" s="22"/>
      <c r="AI603" s="20"/>
      <c r="AJ603" s="22"/>
      <c r="AK603" s="20"/>
      <c r="AL603" s="22"/>
      <c r="AM603" s="20"/>
      <c r="AN603" s="22"/>
      <c r="AO603" s="20"/>
      <c r="AP603" s="22"/>
      <c r="AQ603" s="20"/>
      <c r="AR603" s="22"/>
      <c r="AS603" s="20"/>
      <c r="AT603" s="22"/>
      <c r="AU603" s="20"/>
      <c r="AV603" s="22"/>
      <c r="AW603" s="20"/>
      <c r="AX603" s="22"/>
      <c r="AY603" s="20"/>
      <c r="AZ603" s="22"/>
      <c r="BA603" s="20"/>
      <c r="BB603" s="22"/>
      <c r="BC603" s="20"/>
      <c r="BD603" s="22"/>
      <c r="BE603" s="20"/>
      <c r="BF603" s="22"/>
      <c r="BG603" s="83"/>
      <c r="BH603" s="84"/>
      <c r="BI603" s="20"/>
      <c r="BJ603" s="95"/>
      <c r="BK603" s="20">
        <v>0</v>
      </c>
      <c r="BL603" s="21">
        <f t="shared" si="156"/>
        <v>0</v>
      </c>
      <c r="BM603" s="20"/>
      <c r="BN603" s="95">
        <f t="shared" si="155"/>
        <v>0</v>
      </c>
      <c r="BO603" s="20"/>
      <c r="BP603" s="21">
        <f t="shared" si="157"/>
        <v>0</v>
      </c>
      <c r="BQ603" s="20"/>
      <c r="BR603" s="22"/>
      <c r="BS603" s="20"/>
      <c r="BT603" s="22"/>
      <c r="BU603" s="20"/>
      <c r="BV603" s="22"/>
      <c r="BW603" s="20"/>
      <c r="BX603" s="22"/>
      <c r="BY603" s="20"/>
      <c r="BZ603" s="172"/>
      <c r="CA603" s="20"/>
      <c r="CB603" s="164"/>
      <c r="CC603" s="20"/>
      <c r="CD603" s="178"/>
      <c r="CE603" s="20"/>
      <c r="CF603" s="95"/>
      <c r="CG603" s="20"/>
      <c r="CH603" s="95"/>
      <c r="CI603" s="20"/>
      <c r="CJ603" s="22"/>
      <c r="CK603" s="20"/>
      <c r="CL603" s="22"/>
      <c r="CM603" s="20"/>
      <c r="CN603" s="22"/>
      <c r="CO603" s="20"/>
      <c r="CP603" s="22"/>
      <c r="CQ603" s="20"/>
      <c r="CR603" s="22"/>
      <c r="CS603" s="20"/>
      <c r="CT603" s="22"/>
      <c r="CU603" s="20"/>
      <c r="CV603" s="22"/>
      <c r="CW603" s="20"/>
      <c r="CX603" s="22"/>
      <c r="CY603" s="20"/>
      <c r="CZ603" s="22"/>
      <c r="DA603" s="20"/>
      <c r="DB603" s="22"/>
      <c r="DC603" s="20"/>
      <c r="DD603" s="22"/>
      <c r="DE603" s="20"/>
      <c r="DF603" s="22"/>
      <c r="DG603" s="20"/>
      <c r="DH603" s="22"/>
      <c r="DI603" s="20"/>
      <c r="DJ603" s="22"/>
      <c r="DK603" s="20"/>
      <c r="DL603" s="22"/>
      <c r="DM603" s="20"/>
      <c r="DN603" s="22"/>
      <c r="DO603" s="20"/>
      <c r="DP603" s="22"/>
      <c r="DQ603" s="20"/>
      <c r="DR603" s="22"/>
      <c r="DS603" s="20"/>
      <c r="DT603" s="22"/>
      <c r="DU603" s="20"/>
      <c r="DV603" s="22"/>
      <c r="DW603" s="20"/>
      <c r="DX603" s="22"/>
      <c r="DY603" s="20"/>
      <c r="DZ603" s="22"/>
      <c r="EA603" s="23">
        <f t="shared" si="158"/>
        <v>0</v>
      </c>
      <c r="EB603" s="21">
        <f t="shared" si="160"/>
        <v>0</v>
      </c>
      <c r="EC603" s="193" t="e">
        <f t="shared" si="153"/>
        <v>#REF!</v>
      </c>
      <c r="ED603" s="193">
        <f t="shared" si="154"/>
        <v>0</v>
      </c>
      <c r="EE603" s="194">
        <f t="shared" si="161"/>
        <v>35</v>
      </c>
      <c r="EG603" s="13" t="s">
        <v>1475</v>
      </c>
      <c r="EH603" s="13" t="s">
        <v>1476</v>
      </c>
      <c r="EI603" s="13" t="s">
        <v>389</v>
      </c>
      <c r="EJ603" s="13">
        <v>35</v>
      </c>
      <c r="EK603" s="13">
        <v>6544.89</v>
      </c>
    </row>
    <row r="604" spans="1:141">
      <c r="A604" s="196" t="str">
        <f t="shared" si="135"/>
        <v>24.7</v>
      </c>
      <c r="B604" s="253" t="str">
        <f t="shared" si="135"/>
        <v>Desmonte muebles empotrados</v>
      </c>
      <c r="C604" s="196" t="str">
        <f t="shared" si="135"/>
        <v>UN</v>
      </c>
      <c r="D604" s="196">
        <f t="shared" si="135"/>
        <v>15</v>
      </c>
      <c r="E604" s="196">
        <f t="shared" si="135"/>
        <v>13088.789999999999</v>
      </c>
      <c r="F604" s="196">
        <f t="shared" si="159"/>
        <v>196331.84999999998</v>
      </c>
      <c r="G604" s="20"/>
      <c r="H604" s="21">
        <f t="shared" si="129"/>
        <v>0</v>
      </c>
      <c r="I604" s="20"/>
      <c r="J604" s="21">
        <f t="shared" si="130"/>
        <v>0</v>
      </c>
      <c r="K604" s="20"/>
      <c r="L604" s="21">
        <f t="shared" si="131"/>
        <v>0</v>
      </c>
      <c r="M604" s="20"/>
      <c r="N604" s="33">
        <f t="shared" si="134"/>
        <v>0</v>
      </c>
      <c r="O604" s="20"/>
      <c r="P604" s="22"/>
      <c r="Q604" s="20"/>
      <c r="R604" s="22"/>
      <c r="S604" s="20"/>
      <c r="T604" s="22"/>
      <c r="U604" s="20"/>
      <c r="V604" s="22"/>
      <c r="W604" s="20"/>
      <c r="X604" s="22"/>
      <c r="Y604" s="20"/>
      <c r="Z604" s="22"/>
      <c r="AA604" s="20"/>
      <c r="AB604" s="22"/>
      <c r="AC604" s="20"/>
      <c r="AD604" s="22"/>
      <c r="AE604" s="20"/>
      <c r="AF604" s="22"/>
      <c r="AG604" s="20"/>
      <c r="AH604" s="22"/>
      <c r="AI604" s="20"/>
      <c r="AJ604" s="22"/>
      <c r="AK604" s="20"/>
      <c r="AL604" s="22"/>
      <c r="AM604" s="20"/>
      <c r="AN604" s="22"/>
      <c r="AO604" s="20"/>
      <c r="AP604" s="22"/>
      <c r="AQ604" s="20"/>
      <c r="AR604" s="22"/>
      <c r="AS604" s="20"/>
      <c r="AT604" s="22"/>
      <c r="AU604" s="20"/>
      <c r="AV604" s="22"/>
      <c r="AW604" s="20"/>
      <c r="AX604" s="22"/>
      <c r="AY604" s="20"/>
      <c r="AZ604" s="22"/>
      <c r="BA604" s="20"/>
      <c r="BB604" s="22"/>
      <c r="BC604" s="20"/>
      <c r="BD604" s="22"/>
      <c r="BE604" s="20"/>
      <c r="BF604" s="22"/>
      <c r="BG604" s="83"/>
      <c r="BH604" s="84"/>
      <c r="BI604" s="20"/>
      <c r="BJ604" s="95"/>
      <c r="BK604" s="20">
        <v>0</v>
      </c>
      <c r="BL604" s="21">
        <f t="shared" si="156"/>
        <v>0</v>
      </c>
      <c r="BM604" s="20"/>
      <c r="BN604" s="95">
        <f t="shared" si="155"/>
        <v>0</v>
      </c>
      <c r="BO604" s="20"/>
      <c r="BP604" s="21">
        <f t="shared" si="157"/>
        <v>0</v>
      </c>
      <c r="BQ604" s="20"/>
      <c r="BR604" s="22"/>
      <c r="BS604" s="20"/>
      <c r="BT604" s="22"/>
      <c r="BU604" s="20"/>
      <c r="BV604" s="22"/>
      <c r="BW604" s="20"/>
      <c r="BX604" s="22"/>
      <c r="BY604" s="20"/>
      <c r="BZ604" s="172"/>
      <c r="CA604" s="20"/>
      <c r="CB604" s="164"/>
      <c r="CC604" s="20"/>
      <c r="CD604" s="178"/>
      <c r="CE604" s="20"/>
      <c r="CF604" s="95"/>
      <c r="CG604" s="20"/>
      <c r="CH604" s="95"/>
      <c r="CI604" s="20"/>
      <c r="CJ604" s="22"/>
      <c r="CK604" s="20"/>
      <c r="CL604" s="22"/>
      <c r="CM604" s="20"/>
      <c r="CN604" s="22"/>
      <c r="CO604" s="20"/>
      <c r="CP604" s="22"/>
      <c r="CQ604" s="20"/>
      <c r="CR604" s="22"/>
      <c r="CS604" s="20"/>
      <c r="CT604" s="22"/>
      <c r="CU604" s="20"/>
      <c r="CV604" s="22"/>
      <c r="CW604" s="20"/>
      <c r="CX604" s="22"/>
      <c r="CY604" s="20"/>
      <c r="CZ604" s="22"/>
      <c r="DA604" s="20"/>
      <c r="DB604" s="22"/>
      <c r="DC604" s="20"/>
      <c r="DD604" s="22"/>
      <c r="DE604" s="20"/>
      <c r="DF604" s="22"/>
      <c r="DG604" s="20"/>
      <c r="DH604" s="22"/>
      <c r="DI604" s="20"/>
      <c r="DJ604" s="22"/>
      <c r="DK604" s="20"/>
      <c r="DL604" s="22"/>
      <c r="DM604" s="20"/>
      <c r="DN604" s="22"/>
      <c r="DO604" s="20"/>
      <c r="DP604" s="22"/>
      <c r="DQ604" s="20"/>
      <c r="DR604" s="22"/>
      <c r="DS604" s="20"/>
      <c r="DT604" s="22"/>
      <c r="DU604" s="20"/>
      <c r="DV604" s="22"/>
      <c r="DW604" s="20"/>
      <c r="DX604" s="22"/>
      <c r="DY604" s="20"/>
      <c r="DZ604" s="22"/>
      <c r="EA604" s="23">
        <f t="shared" si="158"/>
        <v>0</v>
      </c>
      <c r="EB604" s="21">
        <f t="shared" si="160"/>
        <v>0</v>
      </c>
      <c r="EC604" s="193" t="e">
        <f t="shared" si="153"/>
        <v>#REF!</v>
      </c>
      <c r="ED604" s="193">
        <f t="shared" si="154"/>
        <v>0</v>
      </c>
      <c r="EE604" s="194">
        <f t="shared" si="161"/>
        <v>15</v>
      </c>
      <c r="EG604" s="13" t="s">
        <v>1477</v>
      </c>
      <c r="EH604" s="13" t="s">
        <v>1478</v>
      </c>
      <c r="EI604" s="13" t="s">
        <v>389</v>
      </c>
      <c r="EJ604" s="13">
        <v>15</v>
      </c>
      <c r="EK604" s="13">
        <v>13088.789999999999</v>
      </c>
    </row>
    <row r="605" spans="1:141" ht="15" customHeight="1">
      <c r="A605" s="196" t="str">
        <f t="shared" si="135"/>
        <v>24.8</v>
      </c>
      <c r="B605" s="253" t="str">
        <f t="shared" si="135"/>
        <v>Desmonte de ventanas</v>
      </c>
      <c r="C605" s="196" t="str">
        <f t="shared" si="135"/>
        <v>M2</v>
      </c>
      <c r="D605" s="196">
        <f t="shared" si="135"/>
        <v>60</v>
      </c>
      <c r="E605" s="196">
        <f t="shared" si="135"/>
        <v>3265.02</v>
      </c>
      <c r="F605" s="196">
        <f t="shared" si="159"/>
        <v>195901.2</v>
      </c>
      <c r="G605" s="20"/>
      <c r="H605" s="21">
        <f t="shared" si="129"/>
        <v>0</v>
      </c>
      <c r="I605" s="20"/>
      <c r="J605" s="21">
        <f t="shared" si="130"/>
        <v>0</v>
      </c>
      <c r="K605" s="20"/>
      <c r="L605" s="21">
        <f t="shared" si="131"/>
        <v>0</v>
      </c>
      <c r="M605" s="20"/>
      <c r="N605" s="33">
        <f t="shared" si="134"/>
        <v>0</v>
      </c>
      <c r="O605" s="20"/>
      <c r="P605" s="22"/>
      <c r="Q605" s="20"/>
      <c r="R605" s="22"/>
      <c r="S605" s="20"/>
      <c r="T605" s="22"/>
      <c r="U605" s="20"/>
      <c r="V605" s="22"/>
      <c r="W605" s="20"/>
      <c r="X605" s="22"/>
      <c r="Y605" s="20"/>
      <c r="Z605" s="22"/>
      <c r="AA605" s="20"/>
      <c r="AB605" s="22"/>
      <c r="AC605" s="20"/>
      <c r="AD605" s="22"/>
      <c r="AE605" s="20"/>
      <c r="AF605" s="22"/>
      <c r="AG605" s="20"/>
      <c r="AH605" s="22"/>
      <c r="AI605" s="20"/>
      <c r="AJ605" s="22"/>
      <c r="AK605" s="20"/>
      <c r="AL605" s="22"/>
      <c r="AM605" s="20"/>
      <c r="AN605" s="22"/>
      <c r="AO605" s="20"/>
      <c r="AP605" s="22"/>
      <c r="AQ605" s="20"/>
      <c r="AR605" s="22"/>
      <c r="AS605" s="20"/>
      <c r="AT605" s="22"/>
      <c r="AU605" s="20"/>
      <c r="AV605" s="22"/>
      <c r="AW605" s="20"/>
      <c r="AX605" s="22"/>
      <c r="AY605" s="20"/>
      <c r="AZ605" s="22"/>
      <c r="BA605" s="20"/>
      <c r="BB605" s="22"/>
      <c r="BC605" s="20"/>
      <c r="BD605" s="22"/>
      <c r="BE605" s="20"/>
      <c r="BF605" s="22"/>
      <c r="BG605" s="83"/>
      <c r="BH605" s="84"/>
      <c r="BI605" s="20"/>
      <c r="BJ605" s="95"/>
      <c r="BK605" s="20">
        <v>0</v>
      </c>
      <c r="BL605" s="21">
        <f t="shared" si="156"/>
        <v>0</v>
      </c>
      <c r="BM605" s="20"/>
      <c r="BN605" s="95">
        <f t="shared" si="155"/>
        <v>0</v>
      </c>
      <c r="BO605" s="20"/>
      <c r="BP605" s="21">
        <f t="shared" si="157"/>
        <v>0</v>
      </c>
      <c r="BQ605" s="20"/>
      <c r="BR605" s="22"/>
      <c r="BS605" s="20"/>
      <c r="BT605" s="22"/>
      <c r="BU605" s="20"/>
      <c r="BV605" s="22"/>
      <c r="BW605" s="20"/>
      <c r="BX605" s="22"/>
      <c r="BY605" s="20"/>
      <c r="BZ605" s="172"/>
      <c r="CA605" s="20"/>
      <c r="CB605" s="164"/>
      <c r="CC605" s="20"/>
      <c r="CD605" s="178"/>
      <c r="CE605" s="20"/>
      <c r="CF605" s="95"/>
      <c r="CG605" s="20"/>
      <c r="CH605" s="95"/>
      <c r="CI605" s="20"/>
      <c r="CJ605" s="22"/>
      <c r="CK605" s="20"/>
      <c r="CL605" s="22"/>
      <c r="CM605" s="20"/>
      <c r="CN605" s="22"/>
      <c r="CO605" s="20"/>
      <c r="CP605" s="22"/>
      <c r="CQ605" s="20"/>
      <c r="CR605" s="22"/>
      <c r="CS605" s="20"/>
      <c r="CT605" s="22"/>
      <c r="CU605" s="20"/>
      <c r="CV605" s="22"/>
      <c r="CW605" s="20"/>
      <c r="CX605" s="22"/>
      <c r="CY605" s="20"/>
      <c r="CZ605" s="22"/>
      <c r="DA605" s="20"/>
      <c r="DB605" s="22"/>
      <c r="DC605" s="20"/>
      <c r="DD605" s="22"/>
      <c r="DE605" s="20"/>
      <c r="DF605" s="22"/>
      <c r="DG605" s="20"/>
      <c r="DH605" s="22"/>
      <c r="DI605" s="20"/>
      <c r="DJ605" s="22"/>
      <c r="DK605" s="20"/>
      <c r="DL605" s="22"/>
      <c r="DM605" s="20"/>
      <c r="DN605" s="22"/>
      <c r="DO605" s="20"/>
      <c r="DP605" s="22"/>
      <c r="DQ605" s="20"/>
      <c r="DR605" s="22"/>
      <c r="DS605" s="20"/>
      <c r="DT605" s="22"/>
      <c r="DU605" s="20"/>
      <c r="DV605" s="22"/>
      <c r="DW605" s="20"/>
      <c r="DX605" s="22"/>
      <c r="DY605" s="20"/>
      <c r="DZ605" s="22"/>
      <c r="EA605" s="23">
        <f t="shared" si="158"/>
        <v>0</v>
      </c>
      <c r="EB605" s="21">
        <f t="shared" si="160"/>
        <v>0</v>
      </c>
      <c r="EC605" s="193" t="e">
        <f t="shared" si="153"/>
        <v>#REF!</v>
      </c>
      <c r="ED605" s="193">
        <f t="shared" si="154"/>
        <v>0</v>
      </c>
      <c r="EE605" s="194">
        <f t="shared" si="161"/>
        <v>60</v>
      </c>
      <c r="EG605" s="13" t="s">
        <v>1479</v>
      </c>
      <c r="EH605" s="13" t="s">
        <v>1480</v>
      </c>
      <c r="EI605" s="13" t="s">
        <v>397</v>
      </c>
      <c r="EJ605" s="13">
        <v>60</v>
      </c>
      <c r="EK605" s="13">
        <v>3265.02</v>
      </c>
    </row>
    <row r="606" spans="1:141">
      <c r="A606" s="196" t="str">
        <f t="shared" si="135"/>
        <v>24.9</v>
      </c>
      <c r="B606" s="253" t="str">
        <f t="shared" si="135"/>
        <v>Desmonte piso madera</v>
      </c>
      <c r="C606" s="196" t="str">
        <f t="shared" si="135"/>
        <v>M2</v>
      </c>
      <c r="D606" s="196">
        <f t="shared" si="135"/>
        <v>2500</v>
      </c>
      <c r="E606" s="196">
        <f t="shared" si="135"/>
        <v>6434.01</v>
      </c>
      <c r="F606" s="196">
        <f t="shared" si="159"/>
        <v>16085025</v>
      </c>
      <c r="G606" s="20"/>
      <c r="H606" s="21">
        <f t="shared" si="129"/>
        <v>0</v>
      </c>
      <c r="I606" s="20"/>
      <c r="J606" s="21">
        <f t="shared" si="130"/>
        <v>0</v>
      </c>
      <c r="K606" s="20"/>
      <c r="L606" s="21">
        <f t="shared" si="131"/>
        <v>0</v>
      </c>
      <c r="M606" s="20"/>
      <c r="N606" s="33">
        <f t="shared" si="134"/>
        <v>0</v>
      </c>
      <c r="O606" s="20"/>
      <c r="P606" s="22"/>
      <c r="Q606" s="20"/>
      <c r="R606" s="22"/>
      <c r="S606" s="20"/>
      <c r="T606" s="22"/>
      <c r="U606" s="20"/>
      <c r="V606" s="22"/>
      <c r="W606" s="20"/>
      <c r="X606" s="22"/>
      <c r="Y606" s="20"/>
      <c r="Z606" s="22"/>
      <c r="AA606" s="20"/>
      <c r="AB606" s="22"/>
      <c r="AC606" s="20"/>
      <c r="AD606" s="22"/>
      <c r="AE606" s="20"/>
      <c r="AF606" s="22"/>
      <c r="AG606" s="20"/>
      <c r="AH606" s="22"/>
      <c r="AI606" s="20"/>
      <c r="AJ606" s="22"/>
      <c r="AK606" s="20"/>
      <c r="AL606" s="22"/>
      <c r="AM606" s="20"/>
      <c r="AN606" s="22"/>
      <c r="AO606" s="20"/>
      <c r="AP606" s="22"/>
      <c r="AQ606" s="20"/>
      <c r="AR606" s="22"/>
      <c r="AS606" s="20"/>
      <c r="AT606" s="22"/>
      <c r="AU606" s="20"/>
      <c r="AV606" s="22"/>
      <c r="AW606" s="20"/>
      <c r="AX606" s="22"/>
      <c r="AY606" s="20"/>
      <c r="AZ606" s="22"/>
      <c r="BA606" s="20"/>
      <c r="BB606" s="22"/>
      <c r="BC606" s="20"/>
      <c r="BD606" s="22"/>
      <c r="BE606" s="20"/>
      <c r="BF606" s="22"/>
      <c r="BG606" s="83"/>
      <c r="BH606" s="84"/>
      <c r="BI606" s="20"/>
      <c r="BJ606" s="95"/>
      <c r="BK606" s="20">
        <v>0</v>
      </c>
      <c r="BL606" s="21">
        <f t="shared" si="156"/>
        <v>0</v>
      </c>
      <c r="BM606" s="20"/>
      <c r="BN606" s="95">
        <f t="shared" si="155"/>
        <v>0</v>
      </c>
      <c r="BO606" s="20"/>
      <c r="BP606" s="21">
        <f t="shared" si="157"/>
        <v>0</v>
      </c>
      <c r="BQ606" s="20"/>
      <c r="BR606" s="22"/>
      <c r="BS606" s="20"/>
      <c r="BT606" s="22"/>
      <c r="BU606" s="20"/>
      <c r="BV606" s="22"/>
      <c r="BW606" s="20"/>
      <c r="BX606" s="22"/>
      <c r="BY606" s="20"/>
      <c r="BZ606" s="172"/>
      <c r="CA606" s="20"/>
      <c r="CB606" s="164"/>
      <c r="CC606" s="20"/>
      <c r="CD606" s="178"/>
      <c r="CE606" s="20"/>
      <c r="CF606" s="95"/>
      <c r="CG606" s="20"/>
      <c r="CH606" s="95"/>
      <c r="CI606" s="20"/>
      <c r="CJ606" s="22"/>
      <c r="CK606" s="20"/>
      <c r="CL606" s="22"/>
      <c r="CM606" s="20"/>
      <c r="CN606" s="22"/>
      <c r="CO606" s="20"/>
      <c r="CP606" s="22"/>
      <c r="CQ606" s="20"/>
      <c r="CR606" s="22"/>
      <c r="CS606" s="20"/>
      <c r="CT606" s="22"/>
      <c r="CU606" s="20"/>
      <c r="CV606" s="22"/>
      <c r="CW606" s="20"/>
      <c r="CX606" s="22"/>
      <c r="CY606" s="20"/>
      <c r="CZ606" s="22"/>
      <c r="DA606" s="20"/>
      <c r="DB606" s="22"/>
      <c r="DC606" s="20"/>
      <c r="DD606" s="22"/>
      <c r="DE606" s="20"/>
      <c r="DF606" s="22"/>
      <c r="DG606" s="20"/>
      <c r="DH606" s="22"/>
      <c r="DI606" s="20"/>
      <c r="DJ606" s="22"/>
      <c r="DK606" s="20"/>
      <c r="DL606" s="22"/>
      <c r="DM606" s="20"/>
      <c r="DN606" s="22"/>
      <c r="DO606" s="20"/>
      <c r="DP606" s="22"/>
      <c r="DQ606" s="20"/>
      <c r="DR606" s="22"/>
      <c r="DS606" s="20"/>
      <c r="DT606" s="22"/>
      <c r="DU606" s="20"/>
      <c r="DV606" s="22"/>
      <c r="DW606" s="20"/>
      <c r="DX606" s="22"/>
      <c r="DY606" s="20"/>
      <c r="DZ606" s="22"/>
      <c r="EA606" s="23">
        <f t="shared" si="158"/>
        <v>0</v>
      </c>
      <c r="EB606" s="21">
        <f t="shared" si="160"/>
        <v>0</v>
      </c>
      <c r="EC606" s="193" t="e">
        <f t="shared" si="153"/>
        <v>#REF!</v>
      </c>
      <c r="ED606" s="193">
        <f t="shared" si="154"/>
        <v>0</v>
      </c>
      <c r="EE606" s="194">
        <f t="shared" si="161"/>
        <v>2500</v>
      </c>
      <c r="EG606" s="13" t="s">
        <v>1481</v>
      </c>
      <c r="EH606" s="13" t="s">
        <v>1482</v>
      </c>
      <c r="EI606" s="13" t="s">
        <v>397</v>
      </c>
      <c r="EJ606" s="13">
        <v>2500</v>
      </c>
      <c r="EK606" s="13">
        <v>6434.01</v>
      </c>
    </row>
    <row r="607" spans="1:141" ht="15" customHeight="1">
      <c r="A607" s="196" t="str">
        <f t="shared" si="135"/>
        <v>24.10</v>
      </c>
      <c r="B607" s="253" t="str">
        <f t="shared" si="135"/>
        <v>Desmonte aparatos sanitarios</v>
      </c>
      <c r="C607" s="196" t="str">
        <f t="shared" si="135"/>
        <v>UN</v>
      </c>
      <c r="D607" s="196">
        <f t="shared" si="135"/>
        <v>15</v>
      </c>
      <c r="E607" s="196">
        <f t="shared" si="135"/>
        <v>15944.94</v>
      </c>
      <c r="F607" s="196">
        <f t="shared" si="159"/>
        <v>239174.1</v>
      </c>
      <c r="G607" s="20"/>
      <c r="H607" s="21">
        <f t="shared" si="129"/>
        <v>0</v>
      </c>
      <c r="I607" s="20"/>
      <c r="J607" s="21">
        <f t="shared" si="130"/>
        <v>0</v>
      </c>
      <c r="K607" s="20"/>
      <c r="L607" s="21">
        <f t="shared" si="131"/>
        <v>0</v>
      </c>
      <c r="M607" s="20"/>
      <c r="N607" s="33">
        <f t="shared" si="134"/>
        <v>0</v>
      </c>
      <c r="O607" s="20"/>
      <c r="P607" s="22"/>
      <c r="Q607" s="20"/>
      <c r="R607" s="22"/>
      <c r="S607" s="20"/>
      <c r="T607" s="22"/>
      <c r="U607" s="20"/>
      <c r="V607" s="22"/>
      <c r="W607" s="20"/>
      <c r="X607" s="22"/>
      <c r="Y607" s="20"/>
      <c r="Z607" s="22"/>
      <c r="AA607" s="20"/>
      <c r="AB607" s="22"/>
      <c r="AC607" s="20"/>
      <c r="AD607" s="22"/>
      <c r="AE607" s="20"/>
      <c r="AF607" s="22"/>
      <c r="AG607" s="20"/>
      <c r="AH607" s="22"/>
      <c r="AI607" s="20"/>
      <c r="AJ607" s="22"/>
      <c r="AK607" s="20"/>
      <c r="AL607" s="22"/>
      <c r="AM607" s="20"/>
      <c r="AN607" s="22"/>
      <c r="AO607" s="20"/>
      <c r="AP607" s="22"/>
      <c r="AQ607" s="20"/>
      <c r="AR607" s="22"/>
      <c r="AS607" s="20"/>
      <c r="AT607" s="22"/>
      <c r="AU607" s="20"/>
      <c r="AV607" s="22"/>
      <c r="AW607" s="20"/>
      <c r="AX607" s="22"/>
      <c r="AY607" s="20"/>
      <c r="AZ607" s="22"/>
      <c r="BA607" s="20"/>
      <c r="BB607" s="22"/>
      <c r="BC607" s="20"/>
      <c r="BD607" s="22"/>
      <c r="BE607" s="20"/>
      <c r="BF607" s="22"/>
      <c r="BG607" s="83"/>
      <c r="BH607" s="84"/>
      <c r="BI607" s="20"/>
      <c r="BJ607" s="95"/>
      <c r="BK607" s="20">
        <v>0</v>
      </c>
      <c r="BL607" s="21">
        <f t="shared" si="156"/>
        <v>0</v>
      </c>
      <c r="BM607" s="20"/>
      <c r="BN607" s="95">
        <f t="shared" si="155"/>
        <v>0</v>
      </c>
      <c r="BO607" s="20"/>
      <c r="BP607" s="21">
        <f t="shared" si="157"/>
        <v>0</v>
      </c>
      <c r="BQ607" s="20"/>
      <c r="BR607" s="22"/>
      <c r="BS607" s="20"/>
      <c r="BT607" s="22"/>
      <c r="BU607" s="20"/>
      <c r="BV607" s="22"/>
      <c r="BW607" s="20"/>
      <c r="BX607" s="22"/>
      <c r="BY607" s="20"/>
      <c r="BZ607" s="172"/>
      <c r="CA607" s="20"/>
      <c r="CB607" s="164"/>
      <c r="CC607" s="20"/>
      <c r="CD607" s="178"/>
      <c r="CE607" s="20"/>
      <c r="CF607" s="95"/>
      <c r="CG607" s="20"/>
      <c r="CH607" s="95"/>
      <c r="CI607" s="20"/>
      <c r="CJ607" s="22"/>
      <c r="CK607" s="20"/>
      <c r="CL607" s="22"/>
      <c r="CM607" s="20"/>
      <c r="CN607" s="22"/>
      <c r="CO607" s="20"/>
      <c r="CP607" s="22"/>
      <c r="CQ607" s="20"/>
      <c r="CR607" s="22"/>
      <c r="CS607" s="20"/>
      <c r="CT607" s="22"/>
      <c r="CU607" s="20"/>
      <c r="CV607" s="22"/>
      <c r="CW607" s="20"/>
      <c r="CX607" s="22"/>
      <c r="CY607" s="20"/>
      <c r="CZ607" s="22"/>
      <c r="DA607" s="20"/>
      <c r="DB607" s="22"/>
      <c r="DC607" s="20"/>
      <c r="DD607" s="22"/>
      <c r="DE607" s="20"/>
      <c r="DF607" s="22"/>
      <c r="DG607" s="20"/>
      <c r="DH607" s="22"/>
      <c r="DI607" s="20"/>
      <c r="DJ607" s="22"/>
      <c r="DK607" s="20"/>
      <c r="DL607" s="22"/>
      <c r="DM607" s="20"/>
      <c r="DN607" s="22"/>
      <c r="DO607" s="20"/>
      <c r="DP607" s="22"/>
      <c r="DQ607" s="20"/>
      <c r="DR607" s="22"/>
      <c r="DS607" s="20"/>
      <c r="DT607" s="22"/>
      <c r="DU607" s="20"/>
      <c r="DV607" s="22"/>
      <c r="DW607" s="20"/>
      <c r="DX607" s="22"/>
      <c r="DY607" s="20"/>
      <c r="DZ607" s="22"/>
      <c r="EA607" s="23">
        <f t="shared" si="158"/>
        <v>0</v>
      </c>
      <c r="EB607" s="21">
        <f t="shared" si="160"/>
        <v>0</v>
      </c>
      <c r="EC607" s="193" t="e">
        <f t="shared" si="153"/>
        <v>#REF!</v>
      </c>
      <c r="ED607" s="193">
        <f t="shared" si="154"/>
        <v>0</v>
      </c>
      <c r="EE607" s="194">
        <f t="shared" si="161"/>
        <v>15</v>
      </c>
      <c r="EG607" s="13" t="s">
        <v>1483</v>
      </c>
      <c r="EH607" s="13" t="s">
        <v>1484</v>
      </c>
      <c r="EI607" s="13" t="s">
        <v>389</v>
      </c>
      <c r="EJ607" s="13">
        <v>15</v>
      </c>
      <c r="EK607" s="13">
        <v>15944.94</v>
      </c>
    </row>
    <row r="608" spans="1:141">
      <c r="A608" s="196" t="str">
        <f t="shared" si="135"/>
        <v>24.11</v>
      </c>
      <c r="B608" s="253" t="str">
        <f t="shared" si="135"/>
        <v>Desmonte canal aguas lluvias y bajante</v>
      </c>
      <c r="C608" s="196" t="str">
        <f t="shared" si="135"/>
        <v>ML</v>
      </c>
      <c r="D608" s="196">
        <f t="shared" si="135"/>
        <v>200</v>
      </c>
      <c r="E608" s="196">
        <f t="shared" si="135"/>
        <v>4839.12</v>
      </c>
      <c r="F608" s="196">
        <f t="shared" si="159"/>
        <v>967824</v>
      </c>
      <c r="G608" s="20"/>
      <c r="H608" s="21">
        <f t="shared" si="129"/>
        <v>0</v>
      </c>
      <c r="I608" s="20"/>
      <c r="J608" s="21">
        <f t="shared" si="130"/>
        <v>0</v>
      </c>
      <c r="K608" s="20"/>
      <c r="L608" s="21">
        <f t="shared" si="131"/>
        <v>0</v>
      </c>
      <c r="M608" s="20"/>
      <c r="N608" s="33">
        <f t="shared" si="134"/>
        <v>0</v>
      </c>
      <c r="O608" s="20"/>
      <c r="P608" s="22"/>
      <c r="Q608" s="20"/>
      <c r="R608" s="22"/>
      <c r="S608" s="20"/>
      <c r="T608" s="22"/>
      <c r="U608" s="20"/>
      <c r="V608" s="22"/>
      <c r="W608" s="20"/>
      <c r="X608" s="22"/>
      <c r="Y608" s="20"/>
      <c r="Z608" s="22"/>
      <c r="AA608" s="20"/>
      <c r="AB608" s="22"/>
      <c r="AC608" s="20"/>
      <c r="AD608" s="22"/>
      <c r="AE608" s="20"/>
      <c r="AF608" s="22"/>
      <c r="AG608" s="20"/>
      <c r="AH608" s="22"/>
      <c r="AI608" s="20"/>
      <c r="AJ608" s="22"/>
      <c r="AK608" s="20"/>
      <c r="AL608" s="22"/>
      <c r="AM608" s="20"/>
      <c r="AN608" s="22"/>
      <c r="AO608" s="20"/>
      <c r="AP608" s="22"/>
      <c r="AQ608" s="20"/>
      <c r="AR608" s="22"/>
      <c r="AS608" s="20"/>
      <c r="AT608" s="22"/>
      <c r="AU608" s="20"/>
      <c r="AV608" s="22"/>
      <c r="AW608" s="20"/>
      <c r="AX608" s="22"/>
      <c r="AY608" s="20"/>
      <c r="AZ608" s="22"/>
      <c r="BA608" s="20"/>
      <c r="BB608" s="22"/>
      <c r="BC608" s="20"/>
      <c r="BD608" s="22"/>
      <c r="BE608" s="20"/>
      <c r="BF608" s="22"/>
      <c r="BG608" s="83"/>
      <c r="BH608" s="84"/>
      <c r="BI608" s="20"/>
      <c r="BJ608" s="95"/>
      <c r="BK608" s="20">
        <v>0</v>
      </c>
      <c r="BL608" s="21">
        <f t="shared" si="156"/>
        <v>0</v>
      </c>
      <c r="BM608" s="20"/>
      <c r="BN608" s="95">
        <f t="shared" si="155"/>
        <v>0</v>
      </c>
      <c r="BO608" s="20"/>
      <c r="BP608" s="21">
        <f t="shared" si="157"/>
        <v>0</v>
      </c>
      <c r="BQ608" s="20"/>
      <c r="BR608" s="22"/>
      <c r="BS608" s="20"/>
      <c r="BT608" s="22"/>
      <c r="BU608" s="20"/>
      <c r="BV608" s="22"/>
      <c r="BW608" s="20"/>
      <c r="BX608" s="22"/>
      <c r="BY608" s="20"/>
      <c r="BZ608" s="172"/>
      <c r="CA608" s="20"/>
      <c r="CB608" s="164"/>
      <c r="CC608" s="20"/>
      <c r="CD608" s="178"/>
      <c r="CE608" s="20"/>
      <c r="CF608" s="95"/>
      <c r="CG608" s="20"/>
      <c r="CH608" s="95"/>
      <c r="CI608" s="20"/>
      <c r="CJ608" s="22"/>
      <c r="CK608" s="20"/>
      <c r="CL608" s="22"/>
      <c r="CM608" s="20"/>
      <c r="CN608" s="22"/>
      <c r="CO608" s="20"/>
      <c r="CP608" s="22"/>
      <c r="CQ608" s="20"/>
      <c r="CR608" s="22"/>
      <c r="CS608" s="20"/>
      <c r="CT608" s="22"/>
      <c r="CU608" s="20"/>
      <c r="CV608" s="22"/>
      <c r="CW608" s="20"/>
      <c r="CX608" s="22"/>
      <c r="CY608" s="20"/>
      <c r="CZ608" s="22"/>
      <c r="DA608" s="20"/>
      <c r="DB608" s="22"/>
      <c r="DC608" s="20"/>
      <c r="DD608" s="22"/>
      <c r="DE608" s="20"/>
      <c r="DF608" s="22"/>
      <c r="DG608" s="20"/>
      <c r="DH608" s="22"/>
      <c r="DI608" s="20"/>
      <c r="DJ608" s="22"/>
      <c r="DK608" s="20"/>
      <c r="DL608" s="22"/>
      <c r="DM608" s="20"/>
      <c r="DN608" s="22"/>
      <c r="DO608" s="20"/>
      <c r="DP608" s="22"/>
      <c r="DQ608" s="20"/>
      <c r="DR608" s="22"/>
      <c r="DS608" s="20"/>
      <c r="DT608" s="22"/>
      <c r="DU608" s="20"/>
      <c r="DV608" s="22"/>
      <c r="DW608" s="20"/>
      <c r="DX608" s="22"/>
      <c r="DY608" s="20"/>
      <c r="DZ608" s="22"/>
      <c r="EA608" s="23">
        <f t="shared" si="158"/>
        <v>0</v>
      </c>
      <c r="EB608" s="21">
        <f t="shared" si="160"/>
        <v>0</v>
      </c>
      <c r="EC608" s="193" t="e">
        <f t="shared" si="153"/>
        <v>#REF!</v>
      </c>
      <c r="ED608" s="193">
        <f t="shared" si="154"/>
        <v>0</v>
      </c>
      <c r="EE608" s="194">
        <f t="shared" si="161"/>
        <v>200</v>
      </c>
      <c r="EG608" s="13" t="s">
        <v>1485</v>
      </c>
      <c r="EH608" s="13" t="s">
        <v>1486</v>
      </c>
      <c r="EI608" s="13" t="s">
        <v>392</v>
      </c>
      <c r="EJ608" s="13">
        <v>200</v>
      </c>
      <c r="EK608" s="13">
        <v>4839.12</v>
      </c>
    </row>
    <row r="609" spans="1:141" ht="15" customHeight="1">
      <c r="A609" s="191" t="str">
        <f t="shared" si="135"/>
        <v>25.0</v>
      </c>
      <c r="B609" s="252" t="str">
        <f t="shared" si="135"/>
        <v>PAÑETES</v>
      </c>
      <c r="C609" s="191">
        <f t="shared" si="135"/>
        <v>0</v>
      </c>
      <c r="D609" s="191">
        <f t="shared" si="135"/>
        <v>0</v>
      </c>
      <c r="E609" s="191">
        <f t="shared" si="135"/>
        <v>0</v>
      </c>
      <c r="F609" s="192">
        <f>SUM(F610:F612)</f>
        <v>51623550</v>
      </c>
      <c r="G609" s="20"/>
      <c r="H609" s="21">
        <f t="shared" si="129"/>
        <v>0</v>
      </c>
      <c r="I609" s="20"/>
      <c r="J609" s="21">
        <f t="shared" si="130"/>
        <v>0</v>
      </c>
      <c r="K609" s="20"/>
      <c r="L609" s="21">
        <f t="shared" si="131"/>
        <v>0</v>
      </c>
      <c r="M609" s="20"/>
      <c r="N609" s="33">
        <f t="shared" si="134"/>
        <v>0</v>
      </c>
      <c r="O609" s="20"/>
      <c r="P609" s="22"/>
      <c r="Q609" s="20"/>
      <c r="R609" s="22"/>
      <c r="S609" s="20"/>
      <c r="T609" s="22"/>
      <c r="U609" s="20"/>
      <c r="V609" s="22"/>
      <c r="W609" s="20"/>
      <c r="X609" s="22"/>
      <c r="Y609" s="20"/>
      <c r="Z609" s="22"/>
      <c r="AA609" s="20"/>
      <c r="AB609" s="22"/>
      <c r="AC609" s="20"/>
      <c r="AD609" s="22"/>
      <c r="AE609" s="20"/>
      <c r="AF609" s="22"/>
      <c r="AG609" s="20"/>
      <c r="AH609" s="22"/>
      <c r="AI609" s="20"/>
      <c r="AJ609" s="22"/>
      <c r="AK609" s="20"/>
      <c r="AL609" s="22"/>
      <c r="AM609" s="20"/>
      <c r="AN609" s="22"/>
      <c r="AO609" s="20"/>
      <c r="AP609" s="22"/>
      <c r="AQ609" s="20"/>
      <c r="AR609" s="22"/>
      <c r="AS609" s="20"/>
      <c r="AT609" s="22"/>
      <c r="AU609" s="20"/>
      <c r="AV609" s="22"/>
      <c r="AW609" s="20"/>
      <c r="AX609" s="22"/>
      <c r="AY609" s="20"/>
      <c r="AZ609" s="22"/>
      <c r="BA609" s="20"/>
      <c r="BB609" s="22"/>
      <c r="BC609" s="20"/>
      <c r="BD609" s="22"/>
      <c r="BE609" s="20"/>
      <c r="BF609" s="22"/>
      <c r="BG609" s="83"/>
      <c r="BH609" s="84"/>
      <c r="BI609" s="20"/>
      <c r="BJ609" s="95"/>
      <c r="BK609" s="20">
        <v>0</v>
      </c>
      <c r="BL609" s="21">
        <f t="shared" si="156"/>
        <v>0</v>
      </c>
      <c r="BM609" s="20"/>
      <c r="BN609" s="95">
        <f t="shared" si="155"/>
        <v>0</v>
      </c>
      <c r="BO609" s="20"/>
      <c r="BP609" s="21">
        <f t="shared" si="157"/>
        <v>0</v>
      </c>
      <c r="BQ609" s="20"/>
      <c r="BR609" s="22"/>
      <c r="BS609" s="20"/>
      <c r="BT609" s="22"/>
      <c r="BU609" s="20"/>
      <c r="BV609" s="22"/>
      <c r="BW609" s="20"/>
      <c r="BX609" s="22"/>
      <c r="BY609" s="20"/>
      <c r="BZ609" s="172"/>
      <c r="CA609" s="20"/>
      <c r="CB609" s="164"/>
      <c r="CC609" s="20"/>
      <c r="CD609" s="178"/>
      <c r="CE609" s="20"/>
      <c r="CF609" s="95"/>
      <c r="CG609" s="20"/>
      <c r="CH609" s="95"/>
      <c r="CI609" s="20"/>
      <c r="CJ609" s="22"/>
      <c r="CK609" s="20"/>
      <c r="CL609" s="22"/>
      <c r="CM609" s="20"/>
      <c r="CN609" s="22"/>
      <c r="CO609" s="20"/>
      <c r="CP609" s="22"/>
      <c r="CQ609" s="20"/>
      <c r="CR609" s="22"/>
      <c r="CS609" s="20"/>
      <c r="CT609" s="22"/>
      <c r="CU609" s="20"/>
      <c r="CV609" s="22"/>
      <c r="CW609" s="20"/>
      <c r="CX609" s="22"/>
      <c r="CY609" s="20"/>
      <c r="CZ609" s="22"/>
      <c r="DA609" s="20"/>
      <c r="DB609" s="22"/>
      <c r="DC609" s="20"/>
      <c r="DD609" s="22"/>
      <c r="DE609" s="20"/>
      <c r="DF609" s="22"/>
      <c r="DG609" s="20"/>
      <c r="DH609" s="22"/>
      <c r="DI609" s="20"/>
      <c r="DJ609" s="22"/>
      <c r="DK609" s="20"/>
      <c r="DL609" s="22"/>
      <c r="DM609" s="20"/>
      <c r="DN609" s="22"/>
      <c r="DO609" s="20"/>
      <c r="DP609" s="22"/>
      <c r="DQ609" s="20"/>
      <c r="DR609" s="22"/>
      <c r="DS609" s="20"/>
      <c r="DT609" s="22"/>
      <c r="DU609" s="20"/>
      <c r="DV609" s="22"/>
      <c r="DW609" s="20"/>
      <c r="DX609" s="22"/>
      <c r="DY609" s="20"/>
      <c r="DZ609" s="22"/>
      <c r="EA609" s="23">
        <f t="shared" si="158"/>
        <v>0</v>
      </c>
      <c r="EB609" s="21">
        <f t="shared" si="160"/>
        <v>0</v>
      </c>
      <c r="EC609" s="193" t="e">
        <f t="shared" si="153"/>
        <v>#REF!</v>
      </c>
      <c r="ED609" s="193">
        <f t="shared" si="154"/>
        <v>0</v>
      </c>
      <c r="EE609" s="194">
        <f t="shared" si="161"/>
        <v>0</v>
      </c>
      <c r="EG609" s="13" t="s">
        <v>1487</v>
      </c>
      <c r="EH609" s="13" t="s">
        <v>77</v>
      </c>
    </row>
    <row r="610" spans="1:141">
      <c r="A610" s="196" t="str">
        <f t="shared" si="135"/>
        <v>25.1</v>
      </c>
      <c r="B610" s="253" t="str">
        <f t="shared" si="135"/>
        <v>PAÑETE LISO MUROS 1:4, E=1.5 M2</v>
      </c>
      <c r="C610" s="196" t="str">
        <f t="shared" si="135"/>
        <v>M2</v>
      </c>
      <c r="D610" s="196">
        <f t="shared" si="135"/>
        <v>3000</v>
      </c>
      <c r="E610" s="196">
        <f t="shared" si="135"/>
        <v>14516.369999999999</v>
      </c>
      <c r="F610" s="196">
        <f t="shared" si="159"/>
        <v>43549110</v>
      </c>
      <c r="G610" s="20"/>
      <c r="H610" s="21">
        <f t="shared" si="129"/>
        <v>0</v>
      </c>
      <c r="I610" s="20"/>
      <c r="J610" s="21">
        <f t="shared" si="130"/>
        <v>0</v>
      </c>
      <c r="K610" s="20"/>
      <c r="L610" s="21">
        <f t="shared" si="131"/>
        <v>0</v>
      </c>
      <c r="M610" s="20"/>
      <c r="N610" s="33">
        <f t="shared" si="134"/>
        <v>0</v>
      </c>
      <c r="O610" s="20"/>
      <c r="P610" s="22"/>
      <c r="Q610" s="20"/>
      <c r="R610" s="22"/>
      <c r="S610" s="20"/>
      <c r="T610" s="22"/>
      <c r="U610" s="20"/>
      <c r="V610" s="22"/>
      <c r="W610" s="20"/>
      <c r="X610" s="22"/>
      <c r="Y610" s="20"/>
      <c r="Z610" s="22"/>
      <c r="AA610" s="20"/>
      <c r="AB610" s="22"/>
      <c r="AC610" s="20"/>
      <c r="AD610" s="22"/>
      <c r="AE610" s="20"/>
      <c r="AF610" s="22"/>
      <c r="AG610" s="20"/>
      <c r="AH610" s="22"/>
      <c r="AI610" s="20"/>
      <c r="AJ610" s="22"/>
      <c r="AK610" s="20"/>
      <c r="AL610" s="22"/>
      <c r="AM610" s="20"/>
      <c r="AN610" s="22"/>
      <c r="AO610" s="20"/>
      <c r="AP610" s="22"/>
      <c r="AQ610" s="20"/>
      <c r="AR610" s="22"/>
      <c r="AS610" s="20"/>
      <c r="AT610" s="22"/>
      <c r="AU610" s="20"/>
      <c r="AV610" s="22"/>
      <c r="AW610" s="20"/>
      <c r="AX610" s="22"/>
      <c r="AY610" s="20"/>
      <c r="AZ610" s="22"/>
      <c r="BA610" s="20"/>
      <c r="BB610" s="22"/>
      <c r="BC610" s="20"/>
      <c r="BD610" s="22"/>
      <c r="BE610" s="20"/>
      <c r="BF610" s="22"/>
      <c r="BG610" s="83"/>
      <c r="BH610" s="84"/>
      <c r="BI610" s="20"/>
      <c r="BJ610" s="95"/>
      <c r="BK610" s="20">
        <v>0</v>
      </c>
      <c r="BL610" s="21">
        <f t="shared" si="156"/>
        <v>0</v>
      </c>
      <c r="BM610" s="20"/>
      <c r="BN610" s="95">
        <f t="shared" si="155"/>
        <v>0</v>
      </c>
      <c r="BO610" s="20"/>
      <c r="BP610" s="21">
        <f t="shared" si="157"/>
        <v>0</v>
      </c>
      <c r="BQ610" s="20"/>
      <c r="BR610" s="22"/>
      <c r="BS610" s="20"/>
      <c r="BT610" s="22"/>
      <c r="BU610" s="20"/>
      <c r="BV610" s="22"/>
      <c r="BW610" s="20"/>
      <c r="BX610" s="22"/>
      <c r="BY610" s="20"/>
      <c r="BZ610" s="172"/>
      <c r="CA610" s="20"/>
      <c r="CB610" s="164"/>
      <c r="CC610" s="20"/>
      <c r="CD610" s="178"/>
      <c r="CE610" s="20"/>
      <c r="CF610" s="95"/>
      <c r="CG610" s="20"/>
      <c r="CH610" s="95"/>
      <c r="CI610" s="20"/>
      <c r="CJ610" s="22"/>
      <c r="CK610" s="20"/>
      <c r="CL610" s="22"/>
      <c r="CM610" s="20"/>
      <c r="CN610" s="22"/>
      <c r="CO610" s="20"/>
      <c r="CP610" s="22"/>
      <c r="CQ610" s="20"/>
      <c r="CR610" s="22"/>
      <c r="CS610" s="20"/>
      <c r="CT610" s="22"/>
      <c r="CU610" s="20"/>
      <c r="CV610" s="22"/>
      <c r="CW610" s="20"/>
      <c r="CX610" s="22"/>
      <c r="CY610" s="20"/>
      <c r="CZ610" s="22"/>
      <c r="DA610" s="20"/>
      <c r="DB610" s="22"/>
      <c r="DC610" s="20"/>
      <c r="DD610" s="22"/>
      <c r="DE610" s="20"/>
      <c r="DF610" s="22"/>
      <c r="DG610" s="20"/>
      <c r="DH610" s="22"/>
      <c r="DI610" s="20"/>
      <c r="DJ610" s="22"/>
      <c r="DK610" s="20"/>
      <c r="DL610" s="22"/>
      <c r="DM610" s="20"/>
      <c r="DN610" s="22"/>
      <c r="DO610" s="20"/>
      <c r="DP610" s="22"/>
      <c r="DQ610" s="20"/>
      <c r="DR610" s="22"/>
      <c r="DS610" s="20"/>
      <c r="DT610" s="22"/>
      <c r="DU610" s="20"/>
      <c r="DV610" s="22"/>
      <c r="DW610" s="20"/>
      <c r="DX610" s="22"/>
      <c r="DY610" s="20"/>
      <c r="DZ610" s="22"/>
      <c r="EA610" s="23">
        <f t="shared" si="158"/>
        <v>0</v>
      </c>
      <c r="EB610" s="21">
        <f t="shared" si="160"/>
        <v>0</v>
      </c>
      <c r="EC610" s="193" t="e">
        <f t="shared" si="153"/>
        <v>#REF!</v>
      </c>
      <c r="ED610" s="193">
        <f t="shared" si="154"/>
        <v>0</v>
      </c>
      <c r="EE610" s="194">
        <f t="shared" si="161"/>
        <v>3000</v>
      </c>
      <c r="EG610" s="13" t="s">
        <v>113</v>
      </c>
      <c r="EH610" s="13" t="s">
        <v>1488</v>
      </c>
      <c r="EI610" s="13" t="s">
        <v>397</v>
      </c>
      <c r="EJ610" s="13">
        <v>3000</v>
      </c>
      <c r="EK610" s="13">
        <v>14516.369999999999</v>
      </c>
    </row>
    <row r="611" spans="1:141" ht="15" customHeight="1">
      <c r="A611" s="196" t="str">
        <f t="shared" si="135"/>
        <v>25.2</v>
      </c>
      <c r="B611" s="253" t="str">
        <f t="shared" si="135"/>
        <v>PAÑETE LISO MUROS 1:4, E=1.5 CM (LINEAL)</v>
      </c>
      <c r="C611" s="196" t="str">
        <f t="shared" si="135"/>
        <v>ML</v>
      </c>
      <c r="D611" s="196">
        <f t="shared" si="135"/>
        <v>600</v>
      </c>
      <c r="E611" s="196">
        <f t="shared" si="135"/>
        <v>10161.36</v>
      </c>
      <c r="F611" s="196">
        <f t="shared" si="159"/>
        <v>6096816</v>
      </c>
      <c r="G611" s="20"/>
      <c r="H611" s="21">
        <f t="shared" si="129"/>
        <v>0</v>
      </c>
      <c r="I611" s="20"/>
      <c r="J611" s="21">
        <f t="shared" si="130"/>
        <v>0</v>
      </c>
      <c r="K611" s="20"/>
      <c r="L611" s="21">
        <f t="shared" si="131"/>
        <v>0</v>
      </c>
      <c r="M611" s="20"/>
      <c r="N611" s="33">
        <f t="shared" si="134"/>
        <v>0</v>
      </c>
      <c r="O611" s="20"/>
      <c r="P611" s="22"/>
      <c r="Q611" s="20"/>
      <c r="R611" s="22"/>
      <c r="S611" s="20"/>
      <c r="T611" s="22"/>
      <c r="U611" s="20"/>
      <c r="V611" s="22"/>
      <c r="W611" s="20"/>
      <c r="X611" s="22"/>
      <c r="Y611" s="20"/>
      <c r="Z611" s="22"/>
      <c r="AA611" s="20"/>
      <c r="AB611" s="22"/>
      <c r="AC611" s="20"/>
      <c r="AD611" s="22"/>
      <c r="AE611" s="20"/>
      <c r="AF611" s="22"/>
      <c r="AG611" s="20"/>
      <c r="AH611" s="22"/>
      <c r="AI611" s="20"/>
      <c r="AJ611" s="22"/>
      <c r="AK611" s="20"/>
      <c r="AL611" s="22"/>
      <c r="AM611" s="20"/>
      <c r="AN611" s="22"/>
      <c r="AO611" s="20"/>
      <c r="AP611" s="22"/>
      <c r="AQ611" s="20"/>
      <c r="AR611" s="22"/>
      <c r="AS611" s="20"/>
      <c r="AT611" s="22"/>
      <c r="AU611" s="20"/>
      <c r="AV611" s="22"/>
      <c r="AW611" s="20"/>
      <c r="AX611" s="22"/>
      <c r="AY611" s="20"/>
      <c r="AZ611" s="22"/>
      <c r="BA611" s="20"/>
      <c r="BB611" s="22"/>
      <c r="BC611" s="20"/>
      <c r="BD611" s="22"/>
      <c r="BE611" s="20"/>
      <c r="BF611" s="22"/>
      <c r="BG611" s="83"/>
      <c r="BH611" s="84"/>
      <c r="BI611" s="20"/>
      <c r="BJ611" s="95"/>
      <c r="BK611" s="20">
        <v>0</v>
      </c>
      <c r="BL611" s="21">
        <f t="shared" si="156"/>
        <v>0</v>
      </c>
      <c r="BM611" s="20"/>
      <c r="BN611" s="95">
        <f t="shared" si="155"/>
        <v>0</v>
      </c>
      <c r="BO611" s="20"/>
      <c r="BP611" s="21">
        <f t="shared" si="157"/>
        <v>0</v>
      </c>
      <c r="BQ611" s="20"/>
      <c r="BR611" s="22"/>
      <c r="BS611" s="20"/>
      <c r="BT611" s="22"/>
      <c r="BU611" s="20"/>
      <c r="BV611" s="22"/>
      <c r="BW611" s="20"/>
      <c r="BX611" s="22"/>
      <c r="BY611" s="20"/>
      <c r="BZ611" s="172"/>
      <c r="CA611" s="20"/>
      <c r="CB611" s="164"/>
      <c r="CC611" s="20"/>
      <c r="CD611" s="178"/>
      <c r="CE611" s="20"/>
      <c r="CF611" s="95"/>
      <c r="CG611" s="20"/>
      <c r="CH611" s="95"/>
      <c r="CI611" s="20"/>
      <c r="CJ611" s="22"/>
      <c r="CK611" s="20"/>
      <c r="CL611" s="22"/>
      <c r="CM611" s="20"/>
      <c r="CN611" s="22"/>
      <c r="CO611" s="20"/>
      <c r="CP611" s="22"/>
      <c r="CQ611" s="20"/>
      <c r="CR611" s="22"/>
      <c r="CS611" s="20"/>
      <c r="CT611" s="22"/>
      <c r="CU611" s="20"/>
      <c r="CV611" s="22"/>
      <c r="CW611" s="20"/>
      <c r="CX611" s="22"/>
      <c r="CY611" s="20"/>
      <c r="CZ611" s="22"/>
      <c r="DA611" s="20"/>
      <c r="DB611" s="22"/>
      <c r="DC611" s="20"/>
      <c r="DD611" s="22"/>
      <c r="DE611" s="20"/>
      <c r="DF611" s="22"/>
      <c r="DG611" s="20"/>
      <c r="DH611" s="22"/>
      <c r="DI611" s="20"/>
      <c r="DJ611" s="22"/>
      <c r="DK611" s="20"/>
      <c r="DL611" s="22"/>
      <c r="DM611" s="20"/>
      <c r="DN611" s="22"/>
      <c r="DO611" s="20"/>
      <c r="DP611" s="22"/>
      <c r="DQ611" s="20"/>
      <c r="DR611" s="22"/>
      <c r="DS611" s="20"/>
      <c r="DT611" s="22"/>
      <c r="DU611" s="20"/>
      <c r="DV611" s="22"/>
      <c r="DW611" s="20"/>
      <c r="DX611" s="22"/>
      <c r="DY611" s="20"/>
      <c r="DZ611" s="22"/>
      <c r="EA611" s="23">
        <f t="shared" si="158"/>
        <v>0</v>
      </c>
      <c r="EB611" s="21">
        <f t="shared" si="160"/>
        <v>0</v>
      </c>
      <c r="EC611" s="193" t="e">
        <f t="shared" si="153"/>
        <v>#REF!</v>
      </c>
      <c r="ED611" s="193">
        <f t="shared" si="154"/>
        <v>0</v>
      </c>
      <c r="EE611" s="194">
        <f t="shared" si="161"/>
        <v>600</v>
      </c>
      <c r="EG611" s="13" t="s">
        <v>114</v>
      </c>
      <c r="EH611" s="13" t="s">
        <v>1489</v>
      </c>
      <c r="EI611" s="13" t="s">
        <v>392</v>
      </c>
      <c r="EJ611" s="13">
        <v>600</v>
      </c>
      <c r="EK611" s="13">
        <v>10161.36</v>
      </c>
    </row>
    <row r="612" spans="1:141">
      <c r="A612" s="196" t="str">
        <f t="shared" si="135"/>
        <v>25.3</v>
      </c>
      <c r="B612" s="253" t="str">
        <f t="shared" si="135"/>
        <v>FILOS Y DILATACIONES</v>
      </c>
      <c r="C612" s="196" t="str">
        <f t="shared" si="135"/>
        <v>ML</v>
      </c>
      <c r="D612" s="196">
        <f t="shared" si="135"/>
        <v>800</v>
      </c>
      <c r="E612" s="196">
        <f t="shared" si="135"/>
        <v>2472.0300000000002</v>
      </c>
      <c r="F612" s="196">
        <f t="shared" si="159"/>
        <v>1977624.0000000002</v>
      </c>
      <c r="G612" s="20"/>
      <c r="H612" s="21">
        <f t="shared" si="129"/>
        <v>0</v>
      </c>
      <c r="I612" s="20"/>
      <c r="J612" s="21">
        <f t="shared" si="130"/>
        <v>0</v>
      </c>
      <c r="K612" s="20"/>
      <c r="L612" s="21">
        <f t="shared" si="131"/>
        <v>0</v>
      </c>
      <c r="M612" s="20"/>
      <c r="N612" s="33">
        <f t="shared" si="134"/>
        <v>0</v>
      </c>
      <c r="O612" s="20"/>
      <c r="P612" s="22"/>
      <c r="Q612" s="20"/>
      <c r="R612" s="22"/>
      <c r="S612" s="20"/>
      <c r="T612" s="22"/>
      <c r="U612" s="20"/>
      <c r="V612" s="22"/>
      <c r="W612" s="20"/>
      <c r="X612" s="22"/>
      <c r="Y612" s="20"/>
      <c r="Z612" s="22"/>
      <c r="AA612" s="20"/>
      <c r="AB612" s="22"/>
      <c r="AC612" s="20"/>
      <c r="AD612" s="22"/>
      <c r="AE612" s="20"/>
      <c r="AF612" s="22"/>
      <c r="AG612" s="20"/>
      <c r="AH612" s="22"/>
      <c r="AI612" s="20"/>
      <c r="AJ612" s="22"/>
      <c r="AK612" s="20"/>
      <c r="AL612" s="22"/>
      <c r="AM612" s="20"/>
      <c r="AN612" s="22"/>
      <c r="AO612" s="20"/>
      <c r="AP612" s="22"/>
      <c r="AQ612" s="20"/>
      <c r="AR612" s="22"/>
      <c r="AS612" s="20"/>
      <c r="AT612" s="22"/>
      <c r="AU612" s="20"/>
      <c r="AV612" s="22"/>
      <c r="AW612" s="20"/>
      <c r="AX612" s="22"/>
      <c r="AY612" s="20"/>
      <c r="AZ612" s="22"/>
      <c r="BA612" s="20"/>
      <c r="BB612" s="22"/>
      <c r="BC612" s="20"/>
      <c r="BD612" s="22"/>
      <c r="BE612" s="20"/>
      <c r="BF612" s="22"/>
      <c r="BG612" s="83"/>
      <c r="BH612" s="84"/>
      <c r="BI612" s="20"/>
      <c r="BJ612" s="95"/>
      <c r="BK612" s="20">
        <v>0</v>
      </c>
      <c r="BL612" s="21">
        <f t="shared" si="156"/>
        <v>0</v>
      </c>
      <c r="BM612" s="20"/>
      <c r="BN612" s="95">
        <f t="shared" si="155"/>
        <v>0</v>
      </c>
      <c r="BO612" s="20"/>
      <c r="BP612" s="21">
        <f t="shared" si="157"/>
        <v>0</v>
      </c>
      <c r="BQ612" s="20"/>
      <c r="BR612" s="22"/>
      <c r="BS612" s="20"/>
      <c r="BT612" s="22"/>
      <c r="BU612" s="20"/>
      <c r="BV612" s="22"/>
      <c r="BW612" s="20"/>
      <c r="BX612" s="22"/>
      <c r="BY612" s="20"/>
      <c r="BZ612" s="172"/>
      <c r="CA612" s="20"/>
      <c r="CB612" s="164"/>
      <c r="CC612" s="20"/>
      <c r="CD612" s="178"/>
      <c r="CE612" s="20"/>
      <c r="CF612" s="95"/>
      <c r="CG612" s="20"/>
      <c r="CH612" s="95"/>
      <c r="CI612" s="20"/>
      <c r="CJ612" s="22"/>
      <c r="CK612" s="20"/>
      <c r="CL612" s="22"/>
      <c r="CM612" s="20"/>
      <c r="CN612" s="22"/>
      <c r="CO612" s="20"/>
      <c r="CP612" s="22"/>
      <c r="CQ612" s="20"/>
      <c r="CR612" s="22"/>
      <c r="CS612" s="20"/>
      <c r="CT612" s="22"/>
      <c r="CU612" s="20"/>
      <c r="CV612" s="22"/>
      <c r="CW612" s="20"/>
      <c r="CX612" s="22"/>
      <c r="CY612" s="20"/>
      <c r="CZ612" s="22"/>
      <c r="DA612" s="20"/>
      <c r="DB612" s="22"/>
      <c r="DC612" s="20"/>
      <c r="DD612" s="22"/>
      <c r="DE612" s="20"/>
      <c r="DF612" s="22"/>
      <c r="DG612" s="20"/>
      <c r="DH612" s="22"/>
      <c r="DI612" s="20"/>
      <c r="DJ612" s="22"/>
      <c r="DK612" s="20"/>
      <c r="DL612" s="22"/>
      <c r="DM612" s="20"/>
      <c r="DN612" s="22"/>
      <c r="DO612" s="20"/>
      <c r="DP612" s="22"/>
      <c r="DQ612" s="20"/>
      <c r="DR612" s="22"/>
      <c r="DS612" s="20"/>
      <c r="DT612" s="22"/>
      <c r="DU612" s="20"/>
      <c r="DV612" s="22"/>
      <c r="DW612" s="20"/>
      <c r="DX612" s="22"/>
      <c r="DY612" s="20"/>
      <c r="DZ612" s="22"/>
      <c r="EA612" s="23">
        <f t="shared" si="158"/>
        <v>0</v>
      </c>
      <c r="EB612" s="21">
        <f t="shared" si="160"/>
        <v>0</v>
      </c>
      <c r="EC612" s="193" t="e">
        <f t="shared" si="153"/>
        <v>#REF!</v>
      </c>
      <c r="ED612" s="193">
        <f t="shared" si="154"/>
        <v>0</v>
      </c>
      <c r="EE612" s="194">
        <f t="shared" si="161"/>
        <v>800</v>
      </c>
      <c r="EG612" s="13" t="s">
        <v>115</v>
      </c>
      <c r="EH612" s="13" t="s">
        <v>1145</v>
      </c>
      <c r="EI612" s="13" t="s">
        <v>392</v>
      </c>
      <c r="EJ612" s="13">
        <v>800</v>
      </c>
      <c r="EK612" s="13">
        <v>2472.0300000000002</v>
      </c>
    </row>
    <row r="613" spans="1:141" ht="15" customHeight="1">
      <c r="A613" s="191" t="str">
        <f t="shared" si="135"/>
        <v>26.0</v>
      </c>
      <c r="B613" s="252" t="str">
        <f t="shared" si="135"/>
        <v>PINTURA</v>
      </c>
      <c r="C613" s="191">
        <f t="shared" si="135"/>
        <v>0</v>
      </c>
      <c r="D613" s="191">
        <f t="shared" si="135"/>
        <v>0</v>
      </c>
      <c r="E613" s="191">
        <f t="shared" si="135"/>
        <v>0</v>
      </c>
      <c r="F613" s="192">
        <f>SUM(F614:F617)</f>
        <v>46761858</v>
      </c>
      <c r="G613" s="20"/>
      <c r="H613" s="21">
        <f t="shared" ref="H613:H676" si="162">+E613*G613</f>
        <v>0</v>
      </c>
      <c r="I613" s="20"/>
      <c r="J613" s="21">
        <f t="shared" ref="J613:J676" si="163">I613*E613</f>
        <v>0</v>
      </c>
      <c r="K613" s="20"/>
      <c r="L613" s="21">
        <f t="shared" ref="L613:L676" si="164">K613*E613</f>
        <v>0</v>
      </c>
      <c r="M613" s="20"/>
      <c r="N613" s="33">
        <f t="shared" si="134"/>
        <v>0</v>
      </c>
      <c r="O613" s="20"/>
      <c r="P613" s="22"/>
      <c r="Q613" s="20"/>
      <c r="R613" s="22"/>
      <c r="S613" s="20"/>
      <c r="T613" s="22"/>
      <c r="U613" s="20"/>
      <c r="V613" s="22"/>
      <c r="W613" s="20"/>
      <c r="X613" s="22"/>
      <c r="Y613" s="20"/>
      <c r="Z613" s="22"/>
      <c r="AA613" s="20"/>
      <c r="AB613" s="22"/>
      <c r="AC613" s="20"/>
      <c r="AD613" s="22"/>
      <c r="AE613" s="20"/>
      <c r="AF613" s="22"/>
      <c r="AG613" s="20"/>
      <c r="AH613" s="22"/>
      <c r="AI613" s="20"/>
      <c r="AJ613" s="22"/>
      <c r="AK613" s="20"/>
      <c r="AL613" s="22"/>
      <c r="AM613" s="20"/>
      <c r="AN613" s="22"/>
      <c r="AO613" s="20"/>
      <c r="AP613" s="22"/>
      <c r="AQ613" s="20"/>
      <c r="AR613" s="22"/>
      <c r="AS613" s="20"/>
      <c r="AT613" s="22"/>
      <c r="AU613" s="20"/>
      <c r="AV613" s="22"/>
      <c r="AW613" s="20"/>
      <c r="AX613" s="22"/>
      <c r="AY613" s="20"/>
      <c r="AZ613" s="22"/>
      <c r="BA613" s="20"/>
      <c r="BB613" s="22"/>
      <c r="BC613" s="20"/>
      <c r="BD613" s="22"/>
      <c r="BE613" s="20"/>
      <c r="BF613" s="22"/>
      <c r="BG613" s="83"/>
      <c r="BH613" s="84"/>
      <c r="BI613" s="20"/>
      <c r="BJ613" s="95"/>
      <c r="BK613" s="20">
        <v>0</v>
      </c>
      <c r="BL613" s="21">
        <f t="shared" si="156"/>
        <v>0</v>
      </c>
      <c r="BM613" s="20"/>
      <c r="BN613" s="95">
        <f t="shared" si="155"/>
        <v>0</v>
      </c>
      <c r="BO613" s="20"/>
      <c r="BP613" s="21">
        <f t="shared" si="157"/>
        <v>0</v>
      </c>
      <c r="BQ613" s="20"/>
      <c r="BR613" s="22"/>
      <c r="BS613" s="20"/>
      <c r="BT613" s="22"/>
      <c r="BU613" s="20"/>
      <c r="BV613" s="22"/>
      <c r="BW613" s="20"/>
      <c r="BX613" s="22"/>
      <c r="BY613" s="20"/>
      <c r="BZ613" s="172"/>
      <c r="CA613" s="20"/>
      <c r="CB613" s="164"/>
      <c r="CC613" s="20"/>
      <c r="CD613" s="178"/>
      <c r="CE613" s="20"/>
      <c r="CF613" s="95"/>
      <c r="CG613" s="20"/>
      <c r="CH613" s="95"/>
      <c r="CI613" s="20"/>
      <c r="CJ613" s="22"/>
      <c r="CK613" s="20"/>
      <c r="CL613" s="22"/>
      <c r="CM613" s="20"/>
      <c r="CN613" s="22"/>
      <c r="CO613" s="20"/>
      <c r="CP613" s="22"/>
      <c r="CQ613" s="20"/>
      <c r="CR613" s="22"/>
      <c r="CS613" s="20"/>
      <c r="CT613" s="22"/>
      <c r="CU613" s="20"/>
      <c r="CV613" s="22"/>
      <c r="CW613" s="20"/>
      <c r="CX613" s="22"/>
      <c r="CY613" s="20"/>
      <c r="CZ613" s="22"/>
      <c r="DA613" s="20"/>
      <c r="DB613" s="22"/>
      <c r="DC613" s="20"/>
      <c r="DD613" s="22"/>
      <c r="DE613" s="20"/>
      <c r="DF613" s="22"/>
      <c r="DG613" s="20"/>
      <c r="DH613" s="22"/>
      <c r="DI613" s="20"/>
      <c r="DJ613" s="22"/>
      <c r="DK613" s="20"/>
      <c r="DL613" s="22"/>
      <c r="DM613" s="20"/>
      <c r="DN613" s="22"/>
      <c r="DO613" s="20"/>
      <c r="DP613" s="22"/>
      <c r="DQ613" s="20"/>
      <c r="DR613" s="22"/>
      <c r="DS613" s="20"/>
      <c r="DT613" s="22"/>
      <c r="DU613" s="20"/>
      <c r="DV613" s="22"/>
      <c r="DW613" s="20"/>
      <c r="DX613" s="22"/>
      <c r="DY613" s="20"/>
      <c r="DZ613" s="22"/>
      <c r="EA613" s="23">
        <f t="shared" si="158"/>
        <v>0</v>
      </c>
      <c r="EB613" s="21">
        <f t="shared" si="160"/>
        <v>0</v>
      </c>
      <c r="EC613" s="193" t="e">
        <f t="shared" si="153"/>
        <v>#REF!</v>
      </c>
      <c r="ED613" s="193">
        <f t="shared" si="154"/>
        <v>0</v>
      </c>
      <c r="EE613" s="194">
        <f t="shared" si="161"/>
        <v>0</v>
      </c>
      <c r="EG613" s="13" t="s">
        <v>1490</v>
      </c>
      <c r="EH613" s="13" t="s">
        <v>97</v>
      </c>
    </row>
    <row r="614" spans="1:141">
      <c r="A614" s="196" t="str">
        <f t="shared" si="135"/>
        <v>26.1</v>
      </c>
      <c r="B614" s="253" t="str">
        <f t="shared" si="135"/>
        <v>ESTUCO Y VINILO 3 MANOS M2</v>
      </c>
      <c r="C614" s="196" t="str">
        <f t="shared" si="135"/>
        <v>M2</v>
      </c>
      <c r="D614" s="196">
        <f t="shared" si="135"/>
        <v>3000</v>
      </c>
      <c r="E614" s="196">
        <f t="shared" si="135"/>
        <v>8768.43</v>
      </c>
      <c r="F614" s="196">
        <f t="shared" si="159"/>
        <v>26305290</v>
      </c>
      <c r="G614" s="20"/>
      <c r="H614" s="21">
        <f t="shared" si="162"/>
        <v>0</v>
      </c>
      <c r="I614" s="20"/>
      <c r="J614" s="21">
        <f t="shared" si="163"/>
        <v>0</v>
      </c>
      <c r="K614" s="20"/>
      <c r="L614" s="21">
        <f t="shared" si="164"/>
        <v>0</v>
      </c>
      <c r="M614" s="20"/>
      <c r="N614" s="33">
        <f t="shared" ref="N614:N677" si="165">M614*E614</f>
        <v>0</v>
      </c>
      <c r="O614" s="20"/>
      <c r="P614" s="22"/>
      <c r="Q614" s="20"/>
      <c r="R614" s="22"/>
      <c r="S614" s="20"/>
      <c r="T614" s="22"/>
      <c r="U614" s="20"/>
      <c r="V614" s="22"/>
      <c r="W614" s="20"/>
      <c r="X614" s="22"/>
      <c r="Y614" s="20"/>
      <c r="Z614" s="22"/>
      <c r="AA614" s="20"/>
      <c r="AB614" s="22"/>
      <c r="AC614" s="20"/>
      <c r="AD614" s="22"/>
      <c r="AE614" s="20"/>
      <c r="AF614" s="22"/>
      <c r="AG614" s="20"/>
      <c r="AH614" s="22"/>
      <c r="AI614" s="20"/>
      <c r="AJ614" s="22"/>
      <c r="AK614" s="20"/>
      <c r="AL614" s="22"/>
      <c r="AM614" s="20"/>
      <c r="AN614" s="22"/>
      <c r="AO614" s="20"/>
      <c r="AP614" s="22"/>
      <c r="AQ614" s="20"/>
      <c r="AR614" s="22"/>
      <c r="AS614" s="20"/>
      <c r="AT614" s="22"/>
      <c r="AU614" s="20"/>
      <c r="AV614" s="22"/>
      <c r="AW614" s="20"/>
      <c r="AX614" s="22"/>
      <c r="AY614" s="20"/>
      <c r="AZ614" s="22"/>
      <c r="BA614" s="20"/>
      <c r="BB614" s="22"/>
      <c r="BC614" s="20"/>
      <c r="BD614" s="22"/>
      <c r="BE614" s="20"/>
      <c r="BF614" s="22"/>
      <c r="BG614" s="83"/>
      <c r="BH614" s="84"/>
      <c r="BI614" s="20"/>
      <c r="BJ614" s="95"/>
      <c r="BK614" s="20">
        <v>0</v>
      </c>
      <c r="BL614" s="21">
        <f t="shared" si="156"/>
        <v>0</v>
      </c>
      <c r="BM614" s="20"/>
      <c r="BN614" s="95">
        <f t="shared" si="155"/>
        <v>0</v>
      </c>
      <c r="BO614" s="20"/>
      <c r="BP614" s="21">
        <f t="shared" si="157"/>
        <v>0</v>
      </c>
      <c r="BQ614" s="20"/>
      <c r="BR614" s="22"/>
      <c r="BS614" s="20"/>
      <c r="BT614" s="22"/>
      <c r="BU614" s="20"/>
      <c r="BV614" s="22"/>
      <c r="BW614" s="20"/>
      <c r="BX614" s="22"/>
      <c r="BY614" s="20"/>
      <c r="BZ614" s="172"/>
      <c r="CA614" s="20"/>
      <c r="CB614" s="164"/>
      <c r="CC614" s="20"/>
      <c r="CD614" s="178"/>
      <c r="CE614" s="20"/>
      <c r="CF614" s="95"/>
      <c r="CG614" s="20"/>
      <c r="CH614" s="95"/>
      <c r="CI614" s="20"/>
      <c r="CJ614" s="22"/>
      <c r="CK614" s="20"/>
      <c r="CL614" s="22"/>
      <c r="CM614" s="20"/>
      <c r="CN614" s="22"/>
      <c r="CO614" s="20"/>
      <c r="CP614" s="22"/>
      <c r="CQ614" s="20"/>
      <c r="CR614" s="22"/>
      <c r="CS614" s="20"/>
      <c r="CT614" s="22"/>
      <c r="CU614" s="20"/>
      <c r="CV614" s="22"/>
      <c r="CW614" s="20"/>
      <c r="CX614" s="22"/>
      <c r="CY614" s="20"/>
      <c r="CZ614" s="22"/>
      <c r="DA614" s="20"/>
      <c r="DB614" s="22"/>
      <c r="DC614" s="20"/>
      <c r="DD614" s="22"/>
      <c r="DE614" s="20"/>
      <c r="DF614" s="22"/>
      <c r="DG614" s="20"/>
      <c r="DH614" s="22"/>
      <c r="DI614" s="20"/>
      <c r="DJ614" s="22"/>
      <c r="DK614" s="20"/>
      <c r="DL614" s="22"/>
      <c r="DM614" s="20"/>
      <c r="DN614" s="22"/>
      <c r="DO614" s="20"/>
      <c r="DP614" s="22"/>
      <c r="DQ614" s="20"/>
      <c r="DR614" s="22"/>
      <c r="DS614" s="20"/>
      <c r="DT614" s="22"/>
      <c r="DU614" s="20"/>
      <c r="DV614" s="22"/>
      <c r="DW614" s="20"/>
      <c r="DX614" s="22"/>
      <c r="DY614" s="20"/>
      <c r="DZ614" s="22"/>
      <c r="EA614" s="23">
        <f t="shared" si="158"/>
        <v>0</v>
      </c>
      <c r="EB614" s="21">
        <f t="shared" si="160"/>
        <v>0</v>
      </c>
      <c r="EC614" s="193" t="e">
        <f t="shared" si="153"/>
        <v>#REF!</v>
      </c>
      <c r="ED614" s="193">
        <f t="shared" si="154"/>
        <v>0</v>
      </c>
      <c r="EE614" s="194">
        <f t="shared" si="161"/>
        <v>3000</v>
      </c>
      <c r="EG614" s="13" t="s">
        <v>1491</v>
      </c>
      <c r="EH614" s="13" t="s">
        <v>1492</v>
      </c>
      <c r="EI614" s="13" t="s">
        <v>397</v>
      </c>
      <c r="EJ614" s="13">
        <v>3000</v>
      </c>
      <c r="EK614" s="13">
        <v>8768.43</v>
      </c>
    </row>
    <row r="615" spans="1:141" ht="15" customHeight="1">
      <c r="A615" s="196" t="str">
        <f t="shared" si="135"/>
        <v>26.2</v>
      </c>
      <c r="B615" s="253" t="str">
        <f t="shared" si="135"/>
        <v>ESTUCO Y VINILO 3 MANOS (LINEAL)</v>
      </c>
      <c r="C615" s="196" t="str">
        <f t="shared" si="135"/>
        <v>ML</v>
      </c>
      <c r="D615" s="196">
        <f t="shared" si="135"/>
        <v>800</v>
      </c>
      <c r="E615" s="196">
        <f t="shared" si="135"/>
        <v>6138</v>
      </c>
      <c r="F615" s="196">
        <f t="shared" si="159"/>
        <v>4910400</v>
      </c>
      <c r="G615" s="20"/>
      <c r="H615" s="21">
        <f t="shared" si="162"/>
        <v>0</v>
      </c>
      <c r="I615" s="20"/>
      <c r="J615" s="21">
        <f t="shared" si="163"/>
        <v>0</v>
      </c>
      <c r="K615" s="20"/>
      <c r="L615" s="21">
        <f t="shared" si="164"/>
        <v>0</v>
      </c>
      <c r="M615" s="20"/>
      <c r="N615" s="33">
        <f t="shared" si="165"/>
        <v>0</v>
      </c>
      <c r="O615" s="20"/>
      <c r="P615" s="22"/>
      <c r="Q615" s="20"/>
      <c r="R615" s="22"/>
      <c r="S615" s="20"/>
      <c r="T615" s="22"/>
      <c r="U615" s="20"/>
      <c r="V615" s="22"/>
      <c r="W615" s="20"/>
      <c r="X615" s="22"/>
      <c r="Y615" s="20"/>
      <c r="Z615" s="22"/>
      <c r="AA615" s="20"/>
      <c r="AB615" s="22"/>
      <c r="AC615" s="20"/>
      <c r="AD615" s="22"/>
      <c r="AE615" s="20"/>
      <c r="AF615" s="22"/>
      <c r="AG615" s="20"/>
      <c r="AH615" s="22"/>
      <c r="AI615" s="20"/>
      <c r="AJ615" s="22"/>
      <c r="AK615" s="20"/>
      <c r="AL615" s="22"/>
      <c r="AM615" s="20"/>
      <c r="AN615" s="22"/>
      <c r="AO615" s="20"/>
      <c r="AP615" s="22"/>
      <c r="AQ615" s="20"/>
      <c r="AR615" s="22"/>
      <c r="AS615" s="20"/>
      <c r="AT615" s="22"/>
      <c r="AU615" s="20"/>
      <c r="AV615" s="22"/>
      <c r="AW615" s="20"/>
      <c r="AX615" s="22"/>
      <c r="AY615" s="20"/>
      <c r="AZ615" s="22"/>
      <c r="BA615" s="20"/>
      <c r="BB615" s="22"/>
      <c r="BC615" s="20"/>
      <c r="BD615" s="22"/>
      <c r="BE615" s="20"/>
      <c r="BF615" s="22"/>
      <c r="BG615" s="83"/>
      <c r="BH615" s="84"/>
      <c r="BI615" s="20"/>
      <c r="BJ615" s="95"/>
      <c r="BK615" s="20">
        <v>0</v>
      </c>
      <c r="BL615" s="21">
        <f t="shared" si="156"/>
        <v>0</v>
      </c>
      <c r="BM615" s="20"/>
      <c r="BN615" s="95">
        <f t="shared" si="155"/>
        <v>0</v>
      </c>
      <c r="BO615" s="20"/>
      <c r="BP615" s="21">
        <f t="shared" si="157"/>
        <v>0</v>
      </c>
      <c r="BQ615" s="20"/>
      <c r="BR615" s="22"/>
      <c r="BS615" s="20"/>
      <c r="BT615" s="22"/>
      <c r="BU615" s="20"/>
      <c r="BV615" s="22"/>
      <c r="BW615" s="20"/>
      <c r="BX615" s="22"/>
      <c r="BY615" s="20"/>
      <c r="BZ615" s="172"/>
      <c r="CA615" s="20"/>
      <c r="CB615" s="164"/>
      <c r="CC615" s="20"/>
      <c r="CD615" s="178"/>
      <c r="CE615" s="20"/>
      <c r="CF615" s="95"/>
      <c r="CG615" s="20"/>
      <c r="CH615" s="95"/>
      <c r="CI615" s="20"/>
      <c r="CJ615" s="22"/>
      <c r="CK615" s="20"/>
      <c r="CL615" s="22"/>
      <c r="CM615" s="20"/>
      <c r="CN615" s="22"/>
      <c r="CO615" s="20"/>
      <c r="CP615" s="22"/>
      <c r="CQ615" s="20"/>
      <c r="CR615" s="22"/>
      <c r="CS615" s="20"/>
      <c r="CT615" s="22"/>
      <c r="CU615" s="20"/>
      <c r="CV615" s="22"/>
      <c r="CW615" s="20"/>
      <c r="CX615" s="22"/>
      <c r="CY615" s="20"/>
      <c r="CZ615" s="22"/>
      <c r="DA615" s="20"/>
      <c r="DB615" s="22"/>
      <c r="DC615" s="20"/>
      <c r="DD615" s="22"/>
      <c r="DE615" s="20"/>
      <c r="DF615" s="22"/>
      <c r="DG615" s="20"/>
      <c r="DH615" s="22"/>
      <c r="DI615" s="20"/>
      <c r="DJ615" s="22"/>
      <c r="DK615" s="20"/>
      <c r="DL615" s="22"/>
      <c r="DM615" s="20"/>
      <c r="DN615" s="22"/>
      <c r="DO615" s="20"/>
      <c r="DP615" s="22"/>
      <c r="DQ615" s="20"/>
      <c r="DR615" s="22"/>
      <c r="DS615" s="20"/>
      <c r="DT615" s="22"/>
      <c r="DU615" s="20"/>
      <c r="DV615" s="22"/>
      <c r="DW615" s="20"/>
      <c r="DX615" s="22"/>
      <c r="DY615" s="20"/>
      <c r="DZ615" s="22"/>
      <c r="EA615" s="23">
        <f t="shared" si="158"/>
        <v>0</v>
      </c>
      <c r="EB615" s="21">
        <f t="shared" si="160"/>
        <v>0</v>
      </c>
      <c r="EC615" s="193" t="e">
        <f t="shared" si="153"/>
        <v>#REF!</v>
      </c>
      <c r="ED615" s="193">
        <f t="shared" si="154"/>
        <v>0</v>
      </c>
      <c r="EE615" s="194">
        <f t="shared" si="161"/>
        <v>800</v>
      </c>
      <c r="EG615" s="13" t="s">
        <v>1493</v>
      </c>
      <c r="EH615" s="13" t="s">
        <v>1256</v>
      </c>
      <c r="EI615" s="13" t="s">
        <v>392</v>
      </c>
      <c r="EJ615" s="13">
        <v>800</v>
      </c>
      <c r="EK615" s="13">
        <v>6138</v>
      </c>
    </row>
    <row r="616" spans="1:141">
      <c r="A616" s="196" t="str">
        <f t="shared" si="135"/>
        <v>26.3</v>
      </c>
      <c r="B616" s="253" t="str">
        <f t="shared" si="135"/>
        <v>VINILO SOBRE PAÑETE 2 MANOS</v>
      </c>
      <c r="C616" s="196" t="str">
        <f t="shared" si="135"/>
        <v>M2</v>
      </c>
      <c r="D616" s="196">
        <f t="shared" si="135"/>
        <v>1200</v>
      </c>
      <c r="E616" s="196">
        <f t="shared" si="135"/>
        <v>7891.29</v>
      </c>
      <c r="F616" s="196">
        <f t="shared" si="159"/>
        <v>9469548</v>
      </c>
      <c r="G616" s="20"/>
      <c r="H616" s="21">
        <f t="shared" si="162"/>
        <v>0</v>
      </c>
      <c r="I616" s="20"/>
      <c r="J616" s="21">
        <f t="shared" si="163"/>
        <v>0</v>
      </c>
      <c r="K616" s="20"/>
      <c r="L616" s="21">
        <f t="shared" si="164"/>
        <v>0</v>
      </c>
      <c r="M616" s="20"/>
      <c r="N616" s="33">
        <f t="shared" si="165"/>
        <v>0</v>
      </c>
      <c r="O616" s="20"/>
      <c r="P616" s="22"/>
      <c r="Q616" s="20"/>
      <c r="R616" s="22"/>
      <c r="S616" s="20"/>
      <c r="T616" s="22"/>
      <c r="U616" s="20"/>
      <c r="V616" s="22"/>
      <c r="W616" s="20"/>
      <c r="X616" s="22"/>
      <c r="Y616" s="20"/>
      <c r="Z616" s="22"/>
      <c r="AA616" s="20"/>
      <c r="AB616" s="22"/>
      <c r="AC616" s="20"/>
      <c r="AD616" s="22"/>
      <c r="AE616" s="20"/>
      <c r="AF616" s="22"/>
      <c r="AG616" s="20"/>
      <c r="AH616" s="22"/>
      <c r="AI616" s="20"/>
      <c r="AJ616" s="22"/>
      <c r="AK616" s="20"/>
      <c r="AL616" s="22"/>
      <c r="AM616" s="20"/>
      <c r="AN616" s="22"/>
      <c r="AO616" s="20"/>
      <c r="AP616" s="22"/>
      <c r="AQ616" s="20"/>
      <c r="AR616" s="22"/>
      <c r="AS616" s="20"/>
      <c r="AT616" s="22"/>
      <c r="AU616" s="20"/>
      <c r="AV616" s="22"/>
      <c r="AW616" s="20"/>
      <c r="AX616" s="22"/>
      <c r="AY616" s="20"/>
      <c r="AZ616" s="22"/>
      <c r="BA616" s="20"/>
      <c r="BB616" s="22"/>
      <c r="BC616" s="20"/>
      <c r="BD616" s="22"/>
      <c r="BE616" s="20"/>
      <c r="BF616" s="22"/>
      <c r="BG616" s="83"/>
      <c r="BH616" s="84"/>
      <c r="BI616" s="20"/>
      <c r="BJ616" s="95"/>
      <c r="BK616" s="20">
        <v>0</v>
      </c>
      <c r="BL616" s="21">
        <f t="shared" si="156"/>
        <v>0</v>
      </c>
      <c r="BM616" s="20"/>
      <c r="BN616" s="95">
        <f t="shared" si="155"/>
        <v>0</v>
      </c>
      <c r="BO616" s="20"/>
      <c r="BP616" s="21">
        <f t="shared" si="157"/>
        <v>0</v>
      </c>
      <c r="BQ616" s="20"/>
      <c r="BR616" s="22"/>
      <c r="BS616" s="20"/>
      <c r="BT616" s="22"/>
      <c r="BU616" s="20"/>
      <c r="BV616" s="22"/>
      <c r="BW616" s="20"/>
      <c r="BX616" s="22"/>
      <c r="BY616" s="20"/>
      <c r="BZ616" s="172"/>
      <c r="CA616" s="20"/>
      <c r="CB616" s="164"/>
      <c r="CC616" s="20"/>
      <c r="CD616" s="178"/>
      <c r="CE616" s="20"/>
      <c r="CF616" s="95"/>
      <c r="CG616" s="20"/>
      <c r="CH616" s="95"/>
      <c r="CI616" s="20"/>
      <c r="CJ616" s="22"/>
      <c r="CK616" s="20"/>
      <c r="CL616" s="22"/>
      <c r="CM616" s="20"/>
      <c r="CN616" s="22"/>
      <c r="CO616" s="20"/>
      <c r="CP616" s="22"/>
      <c r="CQ616" s="20"/>
      <c r="CR616" s="22"/>
      <c r="CS616" s="20"/>
      <c r="CT616" s="22"/>
      <c r="CU616" s="20"/>
      <c r="CV616" s="22"/>
      <c r="CW616" s="20"/>
      <c r="CX616" s="22"/>
      <c r="CY616" s="20"/>
      <c r="CZ616" s="22"/>
      <c r="DA616" s="20"/>
      <c r="DB616" s="22"/>
      <c r="DC616" s="20"/>
      <c r="DD616" s="22"/>
      <c r="DE616" s="20"/>
      <c r="DF616" s="22"/>
      <c r="DG616" s="20"/>
      <c r="DH616" s="22"/>
      <c r="DI616" s="20"/>
      <c r="DJ616" s="22"/>
      <c r="DK616" s="20"/>
      <c r="DL616" s="22"/>
      <c r="DM616" s="20"/>
      <c r="DN616" s="22"/>
      <c r="DO616" s="20"/>
      <c r="DP616" s="22"/>
      <c r="DQ616" s="20"/>
      <c r="DR616" s="22"/>
      <c r="DS616" s="20"/>
      <c r="DT616" s="22"/>
      <c r="DU616" s="20"/>
      <c r="DV616" s="22"/>
      <c r="DW616" s="20"/>
      <c r="DX616" s="22"/>
      <c r="DY616" s="20"/>
      <c r="DZ616" s="22"/>
      <c r="EA616" s="23">
        <f t="shared" si="158"/>
        <v>0</v>
      </c>
      <c r="EB616" s="21">
        <f t="shared" si="160"/>
        <v>0</v>
      </c>
      <c r="EC616" s="193" t="e">
        <f t="shared" si="153"/>
        <v>#REF!</v>
      </c>
      <c r="ED616" s="193">
        <f t="shared" si="154"/>
        <v>0</v>
      </c>
      <c r="EE616" s="194">
        <f t="shared" si="161"/>
        <v>1200</v>
      </c>
      <c r="EG616" s="13" t="s">
        <v>1494</v>
      </c>
      <c r="EH616" s="13" t="s">
        <v>1495</v>
      </c>
      <c r="EI616" s="13" t="s">
        <v>397</v>
      </c>
      <c r="EJ616" s="13">
        <v>1200</v>
      </c>
      <c r="EK616" s="13">
        <v>7891.29</v>
      </c>
    </row>
    <row r="617" spans="1:141" ht="15" customHeight="1">
      <c r="A617" s="196" t="str">
        <f t="shared" si="135"/>
        <v>26.4</v>
      </c>
      <c r="B617" s="253" t="str">
        <f t="shared" si="135"/>
        <v>VINILO SOBRE PAÑETE 2 MANOS</v>
      </c>
      <c r="C617" s="196" t="str">
        <f t="shared" si="135"/>
        <v>ML</v>
      </c>
      <c r="D617" s="196">
        <f t="shared" si="135"/>
        <v>1100</v>
      </c>
      <c r="E617" s="196">
        <f t="shared" si="135"/>
        <v>5524.2</v>
      </c>
      <c r="F617" s="196">
        <f t="shared" si="159"/>
        <v>6076620</v>
      </c>
      <c r="G617" s="20"/>
      <c r="H617" s="21">
        <f t="shared" si="162"/>
        <v>0</v>
      </c>
      <c r="I617" s="20"/>
      <c r="J617" s="21">
        <f t="shared" si="163"/>
        <v>0</v>
      </c>
      <c r="K617" s="20"/>
      <c r="L617" s="21">
        <f t="shared" si="164"/>
        <v>0</v>
      </c>
      <c r="M617" s="20"/>
      <c r="N617" s="33">
        <f t="shared" si="165"/>
        <v>0</v>
      </c>
      <c r="O617" s="20"/>
      <c r="P617" s="22"/>
      <c r="Q617" s="20"/>
      <c r="R617" s="22"/>
      <c r="S617" s="20"/>
      <c r="T617" s="22"/>
      <c r="U617" s="20"/>
      <c r="V617" s="22"/>
      <c r="W617" s="20"/>
      <c r="X617" s="22"/>
      <c r="Y617" s="20"/>
      <c r="Z617" s="22"/>
      <c r="AA617" s="20"/>
      <c r="AB617" s="22"/>
      <c r="AC617" s="20"/>
      <c r="AD617" s="22"/>
      <c r="AE617" s="20"/>
      <c r="AF617" s="22"/>
      <c r="AG617" s="20"/>
      <c r="AH617" s="22"/>
      <c r="AI617" s="20"/>
      <c r="AJ617" s="22"/>
      <c r="AK617" s="20"/>
      <c r="AL617" s="22"/>
      <c r="AM617" s="20"/>
      <c r="AN617" s="22"/>
      <c r="AO617" s="20"/>
      <c r="AP617" s="22"/>
      <c r="AQ617" s="20"/>
      <c r="AR617" s="22"/>
      <c r="AS617" s="20"/>
      <c r="AT617" s="22"/>
      <c r="AU617" s="20"/>
      <c r="AV617" s="22"/>
      <c r="AW617" s="20"/>
      <c r="AX617" s="22"/>
      <c r="AY617" s="20"/>
      <c r="AZ617" s="22"/>
      <c r="BA617" s="20"/>
      <c r="BB617" s="22"/>
      <c r="BC617" s="20"/>
      <c r="BD617" s="22"/>
      <c r="BE617" s="20"/>
      <c r="BF617" s="22"/>
      <c r="BG617" s="83"/>
      <c r="BH617" s="84"/>
      <c r="BI617" s="20"/>
      <c r="BJ617" s="95"/>
      <c r="BK617" s="20">
        <v>0</v>
      </c>
      <c r="BL617" s="21">
        <f t="shared" si="156"/>
        <v>0</v>
      </c>
      <c r="BM617" s="20"/>
      <c r="BN617" s="95">
        <f t="shared" si="155"/>
        <v>0</v>
      </c>
      <c r="BO617" s="20"/>
      <c r="BP617" s="21">
        <f t="shared" si="157"/>
        <v>0</v>
      </c>
      <c r="BQ617" s="20"/>
      <c r="BR617" s="22"/>
      <c r="BS617" s="20"/>
      <c r="BT617" s="22"/>
      <c r="BU617" s="20"/>
      <c r="BV617" s="22"/>
      <c r="BW617" s="20"/>
      <c r="BX617" s="22"/>
      <c r="BY617" s="20"/>
      <c r="BZ617" s="172"/>
      <c r="CA617" s="20"/>
      <c r="CB617" s="164"/>
      <c r="CC617" s="20"/>
      <c r="CD617" s="178"/>
      <c r="CE617" s="20"/>
      <c r="CF617" s="95"/>
      <c r="CG617" s="20"/>
      <c r="CH617" s="95"/>
      <c r="CI617" s="20"/>
      <c r="CJ617" s="22"/>
      <c r="CK617" s="20"/>
      <c r="CL617" s="22"/>
      <c r="CM617" s="20"/>
      <c r="CN617" s="22"/>
      <c r="CO617" s="20"/>
      <c r="CP617" s="22"/>
      <c r="CQ617" s="20"/>
      <c r="CR617" s="22"/>
      <c r="CS617" s="20"/>
      <c r="CT617" s="22"/>
      <c r="CU617" s="20"/>
      <c r="CV617" s="22"/>
      <c r="CW617" s="20"/>
      <c r="CX617" s="22"/>
      <c r="CY617" s="20"/>
      <c r="CZ617" s="22"/>
      <c r="DA617" s="20"/>
      <c r="DB617" s="22"/>
      <c r="DC617" s="20"/>
      <c r="DD617" s="22"/>
      <c r="DE617" s="20"/>
      <c r="DF617" s="22"/>
      <c r="DG617" s="20"/>
      <c r="DH617" s="22"/>
      <c r="DI617" s="20"/>
      <c r="DJ617" s="22"/>
      <c r="DK617" s="20"/>
      <c r="DL617" s="22"/>
      <c r="DM617" s="20"/>
      <c r="DN617" s="22"/>
      <c r="DO617" s="20"/>
      <c r="DP617" s="22"/>
      <c r="DQ617" s="20"/>
      <c r="DR617" s="22"/>
      <c r="DS617" s="20"/>
      <c r="DT617" s="22"/>
      <c r="DU617" s="20"/>
      <c r="DV617" s="22"/>
      <c r="DW617" s="20"/>
      <c r="DX617" s="22"/>
      <c r="DY617" s="20"/>
      <c r="DZ617" s="22"/>
      <c r="EA617" s="23">
        <f t="shared" si="158"/>
        <v>0</v>
      </c>
      <c r="EB617" s="21">
        <f t="shared" si="160"/>
        <v>0</v>
      </c>
      <c r="EC617" s="193" t="e">
        <f t="shared" si="153"/>
        <v>#REF!</v>
      </c>
      <c r="ED617" s="193">
        <f t="shared" si="154"/>
        <v>0</v>
      </c>
      <c r="EE617" s="194">
        <f t="shared" si="161"/>
        <v>1100</v>
      </c>
      <c r="EG617" s="13" t="s">
        <v>1496</v>
      </c>
      <c r="EH617" s="13" t="s">
        <v>1495</v>
      </c>
      <c r="EI617" s="13" t="s">
        <v>392</v>
      </c>
      <c r="EJ617" s="13">
        <v>1100</v>
      </c>
      <c r="EK617" s="13">
        <v>5524.2</v>
      </c>
    </row>
    <row r="618" spans="1:141">
      <c r="A618" s="191" t="str">
        <f t="shared" si="135"/>
        <v>27.0</v>
      </c>
      <c r="B618" s="252" t="str">
        <f t="shared" si="135"/>
        <v>MAMPOSTERÍA Y MUROS</v>
      </c>
      <c r="C618" s="191">
        <f t="shared" si="135"/>
        <v>0</v>
      </c>
      <c r="D618" s="191">
        <f t="shared" si="135"/>
        <v>0</v>
      </c>
      <c r="E618" s="191">
        <f t="shared" si="135"/>
        <v>0</v>
      </c>
      <c r="F618" s="192">
        <f>SUM(F619:F622)</f>
        <v>182413341</v>
      </c>
      <c r="G618" s="20"/>
      <c r="H618" s="21">
        <f t="shared" si="162"/>
        <v>0</v>
      </c>
      <c r="I618" s="20"/>
      <c r="J618" s="21">
        <f t="shared" si="163"/>
        <v>0</v>
      </c>
      <c r="K618" s="20"/>
      <c r="L618" s="21">
        <f t="shared" si="164"/>
        <v>0</v>
      </c>
      <c r="M618" s="20"/>
      <c r="N618" s="33">
        <f t="shared" si="165"/>
        <v>0</v>
      </c>
      <c r="O618" s="20"/>
      <c r="P618" s="22"/>
      <c r="Q618" s="20"/>
      <c r="R618" s="22"/>
      <c r="S618" s="20"/>
      <c r="T618" s="22"/>
      <c r="U618" s="20"/>
      <c r="V618" s="22"/>
      <c r="W618" s="20"/>
      <c r="X618" s="22"/>
      <c r="Y618" s="20"/>
      <c r="Z618" s="22"/>
      <c r="AA618" s="20"/>
      <c r="AB618" s="22"/>
      <c r="AC618" s="20"/>
      <c r="AD618" s="22"/>
      <c r="AE618" s="20"/>
      <c r="AF618" s="22"/>
      <c r="AG618" s="20"/>
      <c r="AH618" s="22"/>
      <c r="AI618" s="20"/>
      <c r="AJ618" s="22"/>
      <c r="AK618" s="20"/>
      <c r="AL618" s="22"/>
      <c r="AM618" s="20"/>
      <c r="AN618" s="22"/>
      <c r="AO618" s="20"/>
      <c r="AP618" s="22"/>
      <c r="AQ618" s="20"/>
      <c r="AR618" s="22"/>
      <c r="AS618" s="20"/>
      <c r="AT618" s="22"/>
      <c r="AU618" s="20"/>
      <c r="AV618" s="22"/>
      <c r="AW618" s="20"/>
      <c r="AX618" s="22"/>
      <c r="AY618" s="20"/>
      <c r="AZ618" s="22"/>
      <c r="BA618" s="20"/>
      <c r="BB618" s="22"/>
      <c r="BC618" s="20"/>
      <c r="BD618" s="22"/>
      <c r="BE618" s="20"/>
      <c r="BF618" s="22"/>
      <c r="BG618" s="83"/>
      <c r="BH618" s="84"/>
      <c r="BI618" s="20"/>
      <c r="BJ618" s="95"/>
      <c r="BK618" s="20">
        <v>0</v>
      </c>
      <c r="BL618" s="21">
        <f t="shared" si="156"/>
        <v>0</v>
      </c>
      <c r="BM618" s="20"/>
      <c r="BN618" s="95">
        <f t="shared" si="155"/>
        <v>0</v>
      </c>
      <c r="BO618" s="20"/>
      <c r="BP618" s="21">
        <f t="shared" si="157"/>
        <v>0</v>
      </c>
      <c r="BQ618" s="20"/>
      <c r="BR618" s="22"/>
      <c r="BS618" s="20"/>
      <c r="BT618" s="22"/>
      <c r="BU618" s="20"/>
      <c r="BV618" s="22"/>
      <c r="BW618" s="20"/>
      <c r="BX618" s="22"/>
      <c r="BY618" s="20"/>
      <c r="BZ618" s="172"/>
      <c r="CA618" s="20"/>
      <c r="CB618" s="164"/>
      <c r="CC618" s="20"/>
      <c r="CD618" s="178"/>
      <c r="CE618" s="20"/>
      <c r="CF618" s="95"/>
      <c r="CG618" s="20"/>
      <c r="CH618" s="95"/>
      <c r="CI618" s="20"/>
      <c r="CJ618" s="22"/>
      <c r="CK618" s="20"/>
      <c r="CL618" s="22"/>
      <c r="CM618" s="20"/>
      <c r="CN618" s="22"/>
      <c r="CO618" s="20"/>
      <c r="CP618" s="22"/>
      <c r="CQ618" s="20"/>
      <c r="CR618" s="22"/>
      <c r="CS618" s="20"/>
      <c r="CT618" s="22"/>
      <c r="CU618" s="20"/>
      <c r="CV618" s="22"/>
      <c r="CW618" s="20"/>
      <c r="CX618" s="22"/>
      <c r="CY618" s="20"/>
      <c r="CZ618" s="22"/>
      <c r="DA618" s="20"/>
      <c r="DB618" s="22"/>
      <c r="DC618" s="20"/>
      <c r="DD618" s="22"/>
      <c r="DE618" s="20"/>
      <c r="DF618" s="22"/>
      <c r="DG618" s="20"/>
      <c r="DH618" s="22"/>
      <c r="DI618" s="20"/>
      <c r="DJ618" s="22"/>
      <c r="DK618" s="20"/>
      <c r="DL618" s="22"/>
      <c r="DM618" s="20"/>
      <c r="DN618" s="22"/>
      <c r="DO618" s="20"/>
      <c r="DP618" s="22"/>
      <c r="DQ618" s="20"/>
      <c r="DR618" s="22"/>
      <c r="DS618" s="20"/>
      <c r="DT618" s="22"/>
      <c r="DU618" s="20"/>
      <c r="DV618" s="22"/>
      <c r="DW618" s="20"/>
      <c r="DX618" s="22"/>
      <c r="DY618" s="20"/>
      <c r="DZ618" s="22"/>
      <c r="EA618" s="23">
        <f t="shared" si="158"/>
        <v>0</v>
      </c>
      <c r="EB618" s="21">
        <f t="shared" si="160"/>
        <v>0</v>
      </c>
      <c r="EC618" s="193" t="e">
        <f t="shared" si="153"/>
        <v>#REF!</v>
      </c>
      <c r="ED618" s="193">
        <f t="shared" si="154"/>
        <v>0</v>
      </c>
      <c r="EE618" s="194">
        <f t="shared" si="161"/>
        <v>0</v>
      </c>
      <c r="EG618" s="13" t="s">
        <v>1497</v>
      </c>
      <c r="EH618" s="13" t="s">
        <v>42</v>
      </c>
    </row>
    <row r="619" spans="1:141" ht="27" customHeight="1">
      <c r="A619" s="196" t="str">
        <f t="shared" si="135"/>
        <v>27.1</v>
      </c>
      <c r="B619" s="253" t="str">
        <f t="shared" si="135"/>
        <v>Suministro e Instalación en muro doble de 12 cm de drywall o similar en estructura liviana incluye pintura.</v>
      </c>
      <c r="C619" s="196" t="str">
        <f t="shared" si="135"/>
        <v>M2</v>
      </c>
      <c r="D619" s="196">
        <f t="shared" si="135"/>
        <v>500</v>
      </c>
      <c r="E619" s="196">
        <f t="shared" si="135"/>
        <v>64647</v>
      </c>
      <c r="F619" s="196">
        <f t="shared" si="159"/>
        <v>32323500</v>
      </c>
      <c r="G619" s="20"/>
      <c r="H619" s="21">
        <f t="shared" si="162"/>
        <v>0</v>
      </c>
      <c r="I619" s="20"/>
      <c r="J619" s="21">
        <f t="shared" si="163"/>
        <v>0</v>
      </c>
      <c r="K619" s="20"/>
      <c r="L619" s="21">
        <f t="shared" si="164"/>
        <v>0</v>
      </c>
      <c r="M619" s="20"/>
      <c r="N619" s="33">
        <f t="shared" si="165"/>
        <v>0</v>
      </c>
      <c r="O619" s="20"/>
      <c r="P619" s="22"/>
      <c r="Q619" s="20"/>
      <c r="R619" s="22"/>
      <c r="S619" s="20"/>
      <c r="T619" s="22"/>
      <c r="U619" s="20"/>
      <c r="V619" s="22"/>
      <c r="W619" s="20"/>
      <c r="X619" s="22"/>
      <c r="Y619" s="20"/>
      <c r="Z619" s="22"/>
      <c r="AA619" s="20"/>
      <c r="AB619" s="22"/>
      <c r="AC619" s="20"/>
      <c r="AD619" s="22"/>
      <c r="AE619" s="20"/>
      <c r="AF619" s="22"/>
      <c r="AG619" s="20"/>
      <c r="AH619" s="22"/>
      <c r="AI619" s="20"/>
      <c r="AJ619" s="22"/>
      <c r="AK619" s="20"/>
      <c r="AL619" s="22"/>
      <c r="AM619" s="20"/>
      <c r="AN619" s="22"/>
      <c r="AO619" s="20"/>
      <c r="AP619" s="22"/>
      <c r="AQ619" s="20"/>
      <c r="AR619" s="22"/>
      <c r="AS619" s="20"/>
      <c r="AT619" s="22"/>
      <c r="AU619" s="20"/>
      <c r="AV619" s="22"/>
      <c r="AW619" s="20"/>
      <c r="AX619" s="22"/>
      <c r="AY619" s="20"/>
      <c r="AZ619" s="22"/>
      <c r="BA619" s="20"/>
      <c r="BB619" s="22"/>
      <c r="BC619" s="20"/>
      <c r="BD619" s="22"/>
      <c r="BE619" s="20"/>
      <c r="BF619" s="22"/>
      <c r="BG619" s="83"/>
      <c r="BH619" s="84"/>
      <c r="BI619" s="20"/>
      <c r="BJ619" s="95"/>
      <c r="BK619" s="20">
        <v>0</v>
      </c>
      <c r="BL619" s="21">
        <f t="shared" si="156"/>
        <v>0</v>
      </c>
      <c r="BM619" s="20"/>
      <c r="BN619" s="95">
        <f t="shared" si="155"/>
        <v>0</v>
      </c>
      <c r="BO619" s="20"/>
      <c r="BP619" s="21">
        <f t="shared" si="157"/>
        <v>0</v>
      </c>
      <c r="BQ619" s="20"/>
      <c r="BR619" s="22"/>
      <c r="BS619" s="20"/>
      <c r="BT619" s="22"/>
      <c r="BU619" s="20"/>
      <c r="BV619" s="22"/>
      <c r="BW619" s="20"/>
      <c r="BX619" s="22"/>
      <c r="BY619" s="20"/>
      <c r="BZ619" s="172"/>
      <c r="CA619" s="20"/>
      <c r="CB619" s="164"/>
      <c r="CC619" s="20"/>
      <c r="CD619" s="178"/>
      <c r="CE619" s="20"/>
      <c r="CF619" s="95"/>
      <c r="CG619" s="20"/>
      <c r="CH619" s="95"/>
      <c r="CI619" s="20"/>
      <c r="CJ619" s="22"/>
      <c r="CK619" s="20"/>
      <c r="CL619" s="22"/>
      <c r="CM619" s="20"/>
      <c r="CN619" s="22"/>
      <c r="CO619" s="20"/>
      <c r="CP619" s="22"/>
      <c r="CQ619" s="20"/>
      <c r="CR619" s="22"/>
      <c r="CS619" s="20"/>
      <c r="CT619" s="22"/>
      <c r="CU619" s="20"/>
      <c r="CV619" s="22"/>
      <c r="CW619" s="20"/>
      <c r="CX619" s="22"/>
      <c r="CY619" s="20"/>
      <c r="CZ619" s="22"/>
      <c r="DA619" s="20"/>
      <c r="DB619" s="22"/>
      <c r="DC619" s="20"/>
      <c r="DD619" s="22"/>
      <c r="DE619" s="20"/>
      <c r="DF619" s="22"/>
      <c r="DG619" s="20"/>
      <c r="DH619" s="22"/>
      <c r="DI619" s="20"/>
      <c r="DJ619" s="22"/>
      <c r="DK619" s="20"/>
      <c r="DL619" s="22"/>
      <c r="DM619" s="20"/>
      <c r="DN619" s="22"/>
      <c r="DO619" s="20"/>
      <c r="DP619" s="22"/>
      <c r="DQ619" s="20"/>
      <c r="DR619" s="22"/>
      <c r="DS619" s="20"/>
      <c r="DT619" s="22"/>
      <c r="DU619" s="20"/>
      <c r="DV619" s="22"/>
      <c r="DW619" s="20"/>
      <c r="DX619" s="22"/>
      <c r="DY619" s="20"/>
      <c r="DZ619" s="22"/>
      <c r="EA619" s="23">
        <f t="shared" si="158"/>
        <v>0</v>
      </c>
      <c r="EB619" s="21">
        <f t="shared" si="160"/>
        <v>0</v>
      </c>
      <c r="EC619" s="193" t="e">
        <f t="shared" si="153"/>
        <v>#REF!</v>
      </c>
      <c r="ED619" s="193">
        <f t="shared" si="154"/>
        <v>0</v>
      </c>
      <c r="EE619" s="194">
        <f t="shared" si="161"/>
        <v>500</v>
      </c>
      <c r="EG619" s="13" t="s">
        <v>1498</v>
      </c>
      <c r="EH619" s="13" t="s">
        <v>1499</v>
      </c>
      <c r="EI619" s="13" t="s">
        <v>397</v>
      </c>
      <c r="EJ619" s="13">
        <v>500</v>
      </c>
      <c r="EK619" s="13">
        <v>64647</v>
      </c>
    </row>
    <row r="620" spans="1:141" ht="18">
      <c r="A620" s="196" t="str">
        <f t="shared" si="135"/>
        <v>27.2</v>
      </c>
      <c r="B620" s="253" t="str">
        <f t="shared" si="135"/>
        <v>Suministro e Instalación de cielo raso de drywall o similar en estructura liviana incluye pintura.</v>
      </c>
      <c r="C620" s="196" t="str">
        <f t="shared" si="135"/>
        <v>M2</v>
      </c>
      <c r="D620" s="196">
        <f>EJ620</f>
        <v>2500</v>
      </c>
      <c r="E620" s="196">
        <f>EK620</f>
        <v>58835.7</v>
      </c>
      <c r="F620" s="196">
        <f t="shared" si="159"/>
        <v>147089250</v>
      </c>
      <c r="G620" s="20"/>
      <c r="H620" s="21">
        <f t="shared" si="162"/>
        <v>0</v>
      </c>
      <c r="I620" s="20"/>
      <c r="J620" s="21">
        <f t="shared" si="163"/>
        <v>0</v>
      </c>
      <c r="K620" s="20"/>
      <c r="L620" s="21">
        <f t="shared" si="164"/>
        <v>0</v>
      </c>
      <c r="M620" s="20"/>
      <c r="N620" s="33">
        <f t="shared" si="165"/>
        <v>0</v>
      </c>
      <c r="O620" s="20"/>
      <c r="P620" s="22"/>
      <c r="Q620" s="20"/>
      <c r="R620" s="22"/>
      <c r="S620" s="20"/>
      <c r="T620" s="22"/>
      <c r="U620" s="20"/>
      <c r="V620" s="22"/>
      <c r="W620" s="20"/>
      <c r="X620" s="22"/>
      <c r="Y620" s="20"/>
      <c r="Z620" s="22"/>
      <c r="AA620" s="20"/>
      <c r="AB620" s="22"/>
      <c r="AC620" s="20"/>
      <c r="AD620" s="22"/>
      <c r="AE620" s="20"/>
      <c r="AF620" s="22"/>
      <c r="AG620" s="20"/>
      <c r="AH620" s="22"/>
      <c r="AI620" s="20"/>
      <c r="AJ620" s="22"/>
      <c r="AK620" s="20"/>
      <c r="AL620" s="22"/>
      <c r="AM620" s="20"/>
      <c r="AN620" s="22"/>
      <c r="AO620" s="20"/>
      <c r="AP620" s="22"/>
      <c r="AQ620" s="20"/>
      <c r="AR620" s="22"/>
      <c r="AS620" s="20"/>
      <c r="AT620" s="22"/>
      <c r="AU620" s="20"/>
      <c r="AV620" s="22"/>
      <c r="AW620" s="20"/>
      <c r="AX620" s="22"/>
      <c r="AY620" s="20"/>
      <c r="AZ620" s="22"/>
      <c r="BA620" s="20"/>
      <c r="BB620" s="22"/>
      <c r="BC620" s="20"/>
      <c r="BD620" s="22"/>
      <c r="BE620" s="20"/>
      <c r="BF620" s="22"/>
      <c r="BG620" s="83"/>
      <c r="BH620" s="84"/>
      <c r="BI620" s="20"/>
      <c r="BJ620" s="95"/>
      <c r="BK620" s="20">
        <v>0</v>
      </c>
      <c r="BL620" s="21">
        <f t="shared" si="156"/>
        <v>0</v>
      </c>
      <c r="BM620" s="20"/>
      <c r="BN620" s="95">
        <f t="shared" si="155"/>
        <v>0</v>
      </c>
      <c r="BO620" s="20"/>
      <c r="BP620" s="21">
        <f t="shared" si="157"/>
        <v>0</v>
      </c>
      <c r="BQ620" s="20"/>
      <c r="BR620" s="22"/>
      <c r="BS620" s="20"/>
      <c r="BT620" s="22"/>
      <c r="BU620" s="20"/>
      <c r="BV620" s="22"/>
      <c r="BW620" s="20"/>
      <c r="BX620" s="22"/>
      <c r="BY620" s="20"/>
      <c r="BZ620" s="172"/>
      <c r="CA620" s="20"/>
      <c r="CB620" s="164"/>
      <c r="CC620" s="20"/>
      <c r="CD620" s="178"/>
      <c r="CE620" s="20"/>
      <c r="CF620" s="95"/>
      <c r="CG620" s="20"/>
      <c r="CH620" s="95"/>
      <c r="CI620" s="20"/>
      <c r="CJ620" s="22"/>
      <c r="CK620" s="20"/>
      <c r="CL620" s="22"/>
      <c r="CM620" s="20"/>
      <c r="CN620" s="22"/>
      <c r="CO620" s="20"/>
      <c r="CP620" s="22"/>
      <c r="CQ620" s="20"/>
      <c r="CR620" s="22"/>
      <c r="CS620" s="20"/>
      <c r="CT620" s="22"/>
      <c r="CU620" s="20"/>
      <c r="CV620" s="22"/>
      <c r="CW620" s="20"/>
      <c r="CX620" s="22"/>
      <c r="CY620" s="20"/>
      <c r="CZ620" s="22"/>
      <c r="DA620" s="20"/>
      <c r="DB620" s="22"/>
      <c r="DC620" s="20"/>
      <c r="DD620" s="22"/>
      <c r="DE620" s="20"/>
      <c r="DF620" s="22"/>
      <c r="DG620" s="20"/>
      <c r="DH620" s="22"/>
      <c r="DI620" s="20"/>
      <c r="DJ620" s="22"/>
      <c r="DK620" s="20"/>
      <c r="DL620" s="22"/>
      <c r="DM620" s="20"/>
      <c r="DN620" s="22"/>
      <c r="DO620" s="20"/>
      <c r="DP620" s="22"/>
      <c r="DQ620" s="20"/>
      <c r="DR620" s="22"/>
      <c r="DS620" s="20"/>
      <c r="DT620" s="22"/>
      <c r="DU620" s="20"/>
      <c r="DV620" s="22"/>
      <c r="DW620" s="20"/>
      <c r="DX620" s="22"/>
      <c r="DY620" s="20"/>
      <c r="DZ620" s="22"/>
      <c r="EA620" s="23">
        <f t="shared" si="158"/>
        <v>0</v>
      </c>
      <c r="EB620" s="21">
        <f t="shared" si="160"/>
        <v>0</v>
      </c>
      <c r="EC620" s="193" t="e">
        <f t="shared" si="153"/>
        <v>#REF!</v>
      </c>
      <c r="ED620" s="193">
        <f t="shared" si="154"/>
        <v>0</v>
      </c>
      <c r="EE620" s="194">
        <f t="shared" si="161"/>
        <v>2500</v>
      </c>
      <c r="EG620" s="13" t="s">
        <v>1500</v>
      </c>
      <c r="EH620" s="13" t="s">
        <v>1501</v>
      </c>
      <c r="EI620" s="13" t="s">
        <v>397</v>
      </c>
      <c r="EJ620" s="13">
        <v>2500</v>
      </c>
      <c r="EK620" s="13">
        <v>58835.7</v>
      </c>
    </row>
    <row r="621" spans="1:141" ht="15" customHeight="1">
      <c r="A621" s="196" t="str">
        <f t="shared" ref="A621:E671" si="166">EG621</f>
        <v>27.3</v>
      </c>
      <c r="B621" s="253" t="str">
        <f t="shared" si="166"/>
        <v>Apertura de vano en cielo raso (,60*,60)</v>
      </c>
      <c r="C621" s="196" t="str">
        <f t="shared" si="166"/>
        <v>UN</v>
      </c>
      <c r="D621" s="196">
        <f t="shared" si="166"/>
        <v>150</v>
      </c>
      <c r="E621" s="196">
        <f t="shared" si="166"/>
        <v>5882.58</v>
      </c>
      <c r="F621" s="196">
        <f t="shared" si="159"/>
        <v>882387</v>
      </c>
      <c r="G621" s="20"/>
      <c r="H621" s="21">
        <f t="shared" si="162"/>
        <v>0</v>
      </c>
      <c r="I621" s="20"/>
      <c r="J621" s="21">
        <f t="shared" si="163"/>
        <v>0</v>
      </c>
      <c r="K621" s="20"/>
      <c r="L621" s="21">
        <f t="shared" si="164"/>
        <v>0</v>
      </c>
      <c r="M621" s="20"/>
      <c r="N621" s="33">
        <f t="shared" si="165"/>
        <v>0</v>
      </c>
      <c r="O621" s="20"/>
      <c r="P621" s="22"/>
      <c r="Q621" s="20"/>
      <c r="R621" s="22"/>
      <c r="S621" s="20"/>
      <c r="T621" s="22"/>
      <c r="U621" s="20"/>
      <c r="V621" s="22"/>
      <c r="W621" s="20"/>
      <c r="X621" s="22"/>
      <c r="Y621" s="20"/>
      <c r="Z621" s="22"/>
      <c r="AA621" s="20"/>
      <c r="AB621" s="22"/>
      <c r="AC621" s="20"/>
      <c r="AD621" s="22"/>
      <c r="AE621" s="20"/>
      <c r="AF621" s="22"/>
      <c r="AG621" s="20"/>
      <c r="AH621" s="22"/>
      <c r="AI621" s="20"/>
      <c r="AJ621" s="22"/>
      <c r="AK621" s="20"/>
      <c r="AL621" s="22"/>
      <c r="AM621" s="20"/>
      <c r="AN621" s="22"/>
      <c r="AO621" s="20"/>
      <c r="AP621" s="22"/>
      <c r="AQ621" s="20"/>
      <c r="AR621" s="22"/>
      <c r="AS621" s="20"/>
      <c r="AT621" s="22"/>
      <c r="AU621" s="20"/>
      <c r="AV621" s="22"/>
      <c r="AW621" s="20"/>
      <c r="AX621" s="22"/>
      <c r="AY621" s="20"/>
      <c r="AZ621" s="22"/>
      <c r="BA621" s="20"/>
      <c r="BB621" s="22"/>
      <c r="BC621" s="20"/>
      <c r="BD621" s="22"/>
      <c r="BE621" s="20"/>
      <c r="BF621" s="22"/>
      <c r="BG621" s="83"/>
      <c r="BH621" s="84"/>
      <c r="BI621" s="20"/>
      <c r="BJ621" s="95"/>
      <c r="BK621" s="20">
        <v>0</v>
      </c>
      <c r="BL621" s="21">
        <f t="shared" si="156"/>
        <v>0</v>
      </c>
      <c r="BM621" s="20"/>
      <c r="BN621" s="95">
        <f t="shared" si="155"/>
        <v>0</v>
      </c>
      <c r="BO621" s="20"/>
      <c r="BP621" s="21">
        <f t="shared" si="157"/>
        <v>0</v>
      </c>
      <c r="BQ621" s="20"/>
      <c r="BR621" s="22"/>
      <c r="BS621" s="20"/>
      <c r="BT621" s="22"/>
      <c r="BU621" s="20"/>
      <c r="BV621" s="22"/>
      <c r="BW621" s="20"/>
      <c r="BX621" s="22"/>
      <c r="BY621" s="20"/>
      <c r="BZ621" s="172"/>
      <c r="CA621" s="20"/>
      <c r="CB621" s="164"/>
      <c r="CC621" s="20"/>
      <c r="CD621" s="178"/>
      <c r="CE621" s="20"/>
      <c r="CF621" s="95"/>
      <c r="CG621" s="20"/>
      <c r="CH621" s="95"/>
      <c r="CI621" s="20"/>
      <c r="CJ621" s="22"/>
      <c r="CK621" s="20"/>
      <c r="CL621" s="22"/>
      <c r="CM621" s="20"/>
      <c r="CN621" s="22"/>
      <c r="CO621" s="20"/>
      <c r="CP621" s="22"/>
      <c r="CQ621" s="20"/>
      <c r="CR621" s="22"/>
      <c r="CS621" s="20"/>
      <c r="CT621" s="22"/>
      <c r="CU621" s="20"/>
      <c r="CV621" s="22"/>
      <c r="CW621" s="20"/>
      <c r="CX621" s="22"/>
      <c r="CY621" s="20"/>
      <c r="CZ621" s="22"/>
      <c r="DA621" s="20"/>
      <c r="DB621" s="22"/>
      <c r="DC621" s="20"/>
      <c r="DD621" s="22"/>
      <c r="DE621" s="20"/>
      <c r="DF621" s="22"/>
      <c r="DG621" s="20"/>
      <c r="DH621" s="22"/>
      <c r="DI621" s="20"/>
      <c r="DJ621" s="22"/>
      <c r="DK621" s="20"/>
      <c r="DL621" s="22"/>
      <c r="DM621" s="20"/>
      <c r="DN621" s="22"/>
      <c r="DO621" s="20"/>
      <c r="DP621" s="22"/>
      <c r="DQ621" s="20"/>
      <c r="DR621" s="22"/>
      <c r="DS621" s="20"/>
      <c r="DT621" s="22"/>
      <c r="DU621" s="20"/>
      <c r="DV621" s="22"/>
      <c r="DW621" s="20"/>
      <c r="DX621" s="22"/>
      <c r="DY621" s="20"/>
      <c r="DZ621" s="22"/>
      <c r="EA621" s="23">
        <f t="shared" si="158"/>
        <v>0</v>
      </c>
      <c r="EB621" s="21">
        <f t="shared" si="160"/>
        <v>0</v>
      </c>
      <c r="EC621" s="193" t="e">
        <f t="shared" si="153"/>
        <v>#REF!</v>
      </c>
      <c r="ED621" s="193">
        <f t="shared" si="154"/>
        <v>0</v>
      </c>
      <c r="EE621" s="194">
        <f t="shared" si="161"/>
        <v>150</v>
      </c>
      <c r="EG621" s="13" t="s">
        <v>1502</v>
      </c>
      <c r="EH621" s="13" t="s">
        <v>1503</v>
      </c>
      <c r="EI621" s="13" t="s">
        <v>389</v>
      </c>
      <c r="EJ621" s="13">
        <v>150</v>
      </c>
      <c r="EK621" s="13">
        <v>5882.58</v>
      </c>
    </row>
    <row r="622" spans="1:141" ht="18">
      <c r="A622" s="196" t="str">
        <f t="shared" si="166"/>
        <v>27.4</v>
      </c>
      <c r="B622" s="253" t="str">
        <f t="shared" si="166"/>
        <v>Tapa de inspección en cielo raso incluye, marco, tapa y pintura (,60*,60)</v>
      </c>
      <c r="C622" s="196" t="str">
        <f t="shared" si="166"/>
        <v>UN</v>
      </c>
      <c r="D622" s="196">
        <f t="shared" si="166"/>
        <v>60</v>
      </c>
      <c r="E622" s="196">
        <f t="shared" si="166"/>
        <v>35303.4</v>
      </c>
      <c r="F622" s="196">
        <f t="shared" si="159"/>
        <v>2118204</v>
      </c>
      <c r="G622" s="20"/>
      <c r="H622" s="21">
        <f t="shared" si="162"/>
        <v>0</v>
      </c>
      <c r="I622" s="20"/>
      <c r="J622" s="21">
        <f t="shared" si="163"/>
        <v>0</v>
      </c>
      <c r="K622" s="20"/>
      <c r="L622" s="21">
        <f t="shared" si="164"/>
        <v>0</v>
      </c>
      <c r="M622" s="20"/>
      <c r="N622" s="33">
        <f t="shared" si="165"/>
        <v>0</v>
      </c>
      <c r="O622" s="20"/>
      <c r="P622" s="22"/>
      <c r="Q622" s="20"/>
      <c r="R622" s="22"/>
      <c r="S622" s="20"/>
      <c r="T622" s="22"/>
      <c r="U622" s="20"/>
      <c r="V622" s="22"/>
      <c r="W622" s="20"/>
      <c r="X622" s="22"/>
      <c r="Y622" s="20"/>
      <c r="Z622" s="22"/>
      <c r="AA622" s="20"/>
      <c r="AB622" s="22"/>
      <c r="AC622" s="20"/>
      <c r="AD622" s="22"/>
      <c r="AE622" s="20"/>
      <c r="AF622" s="22"/>
      <c r="AG622" s="20"/>
      <c r="AH622" s="22"/>
      <c r="AI622" s="20"/>
      <c r="AJ622" s="22"/>
      <c r="AK622" s="20"/>
      <c r="AL622" s="22"/>
      <c r="AM622" s="20"/>
      <c r="AN622" s="22"/>
      <c r="AO622" s="20"/>
      <c r="AP622" s="22"/>
      <c r="AQ622" s="20"/>
      <c r="AR622" s="22"/>
      <c r="AS622" s="20"/>
      <c r="AT622" s="22"/>
      <c r="AU622" s="20"/>
      <c r="AV622" s="22"/>
      <c r="AW622" s="20"/>
      <c r="AX622" s="22"/>
      <c r="AY622" s="20"/>
      <c r="AZ622" s="22"/>
      <c r="BA622" s="20"/>
      <c r="BB622" s="22"/>
      <c r="BC622" s="20"/>
      <c r="BD622" s="22"/>
      <c r="BE622" s="20"/>
      <c r="BF622" s="22"/>
      <c r="BG622" s="83"/>
      <c r="BH622" s="84"/>
      <c r="BI622" s="20"/>
      <c r="BJ622" s="95"/>
      <c r="BK622" s="20">
        <v>0</v>
      </c>
      <c r="BL622" s="21">
        <f t="shared" si="156"/>
        <v>0</v>
      </c>
      <c r="BM622" s="20"/>
      <c r="BN622" s="95">
        <f t="shared" si="155"/>
        <v>0</v>
      </c>
      <c r="BO622" s="20"/>
      <c r="BP622" s="21">
        <f t="shared" si="157"/>
        <v>0</v>
      </c>
      <c r="BQ622" s="20"/>
      <c r="BR622" s="22"/>
      <c r="BS622" s="20"/>
      <c r="BT622" s="22"/>
      <c r="BU622" s="20"/>
      <c r="BV622" s="22"/>
      <c r="BW622" s="20"/>
      <c r="BX622" s="22"/>
      <c r="BY622" s="20"/>
      <c r="BZ622" s="172"/>
      <c r="CA622" s="20"/>
      <c r="CB622" s="164"/>
      <c r="CC622" s="20"/>
      <c r="CD622" s="178"/>
      <c r="CE622" s="20"/>
      <c r="CF622" s="95"/>
      <c r="CG622" s="20"/>
      <c r="CH622" s="95"/>
      <c r="CI622" s="20"/>
      <c r="CJ622" s="22"/>
      <c r="CK622" s="20"/>
      <c r="CL622" s="22"/>
      <c r="CM622" s="20"/>
      <c r="CN622" s="22"/>
      <c r="CO622" s="20"/>
      <c r="CP622" s="22"/>
      <c r="CQ622" s="20"/>
      <c r="CR622" s="22"/>
      <c r="CS622" s="20"/>
      <c r="CT622" s="22"/>
      <c r="CU622" s="20"/>
      <c r="CV622" s="22"/>
      <c r="CW622" s="20"/>
      <c r="CX622" s="22"/>
      <c r="CY622" s="20"/>
      <c r="CZ622" s="22"/>
      <c r="DA622" s="20"/>
      <c r="DB622" s="22"/>
      <c r="DC622" s="20"/>
      <c r="DD622" s="22"/>
      <c r="DE622" s="20"/>
      <c r="DF622" s="22"/>
      <c r="DG622" s="20"/>
      <c r="DH622" s="22"/>
      <c r="DI622" s="20"/>
      <c r="DJ622" s="22"/>
      <c r="DK622" s="20"/>
      <c r="DL622" s="22"/>
      <c r="DM622" s="20"/>
      <c r="DN622" s="22"/>
      <c r="DO622" s="20"/>
      <c r="DP622" s="22"/>
      <c r="DQ622" s="20"/>
      <c r="DR622" s="22"/>
      <c r="DS622" s="20"/>
      <c r="DT622" s="22"/>
      <c r="DU622" s="20"/>
      <c r="DV622" s="22"/>
      <c r="DW622" s="20"/>
      <c r="DX622" s="22"/>
      <c r="DY622" s="20"/>
      <c r="DZ622" s="22"/>
      <c r="EA622" s="23">
        <f t="shared" si="158"/>
        <v>0</v>
      </c>
      <c r="EB622" s="21">
        <f t="shared" si="160"/>
        <v>0</v>
      </c>
      <c r="EC622" s="193" t="e">
        <f t="shared" si="153"/>
        <v>#REF!</v>
      </c>
      <c r="ED622" s="193">
        <f t="shared" si="154"/>
        <v>0</v>
      </c>
      <c r="EE622" s="194">
        <f t="shared" si="161"/>
        <v>60</v>
      </c>
      <c r="EG622" s="13" t="s">
        <v>1504</v>
      </c>
      <c r="EH622" s="13" t="s">
        <v>1505</v>
      </c>
      <c r="EI622" s="13" t="s">
        <v>389</v>
      </c>
      <c r="EJ622" s="13">
        <v>60</v>
      </c>
      <c r="EK622" s="13">
        <v>35303.4</v>
      </c>
    </row>
    <row r="623" spans="1:141" ht="15" customHeight="1">
      <c r="A623" s="191" t="str">
        <f t="shared" si="166"/>
        <v>28.0</v>
      </c>
      <c r="B623" s="252" t="str">
        <f t="shared" si="166"/>
        <v>CARPINTERIA</v>
      </c>
      <c r="C623" s="191">
        <f t="shared" si="166"/>
        <v>0</v>
      </c>
      <c r="D623" s="191">
        <f t="shared" si="166"/>
        <v>0</v>
      </c>
      <c r="E623" s="191">
        <f t="shared" si="166"/>
        <v>0</v>
      </c>
      <c r="F623" s="192">
        <f>SUM(F624:F627)</f>
        <v>1567118520</v>
      </c>
      <c r="G623" s="20"/>
      <c r="H623" s="21">
        <f t="shared" si="162"/>
        <v>0</v>
      </c>
      <c r="I623" s="20"/>
      <c r="J623" s="21">
        <f t="shared" si="163"/>
        <v>0</v>
      </c>
      <c r="K623" s="20"/>
      <c r="L623" s="21">
        <f t="shared" si="164"/>
        <v>0</v>
      </c>
      <c r="M623" s="20"/>
      <c r="N623" s="33">
        <f t="shared" si="165"/>
        <v>0</v>
      </c>
      <c r="O623" s="20"/>
      <c r="P623" s="22"/>
      <c r="Q623" s="20"/>
      <c r="R623" s="22"/>
      <c r="S623" s="20"/>
      <c r="T623" s="22"/>
      <c r="U623" s="20"/>
      <c r="V623" s="22"/>
      <c r="W623" s="20"/>
      <c r="X623" s="22"/>
      <c r="Y623" s="20"/>
      <c r="Z623" s="22"/>
      <c r="AA623" s="20"/>
      <c r="AB623" s="22"/>
      <c r="AC623" s="20"/>
      <c r="AD623" s="22"/>
      <c r="AE623" s="20"/>
      <c r="AF623" s="22"/>
      <c r="AG623" s="20"/>
      <c r="AH623" s="22"/>
      <c r="AI623" s="20"/>
      <c r="AJ623" s="22"/>
      <c r="AK623" s="20"/>
      <c r="AL623" s="22"/>
      <c r="AM623" s="20"/>
      <c r="AN623" s="22"/>
      <c r="AO623" s="20"/>
      <c r="AP623" s="22"/>
      <c r="AQ623" s="20"/>
      <c r="AR623" s="22"/>
      <c r="AS623" s="20"/>
      <c r="AT623" s="22"/>
      <c r="AU623" s="20"/>
      <c r="AV623" s="22"/>
      <c r="AW623" s="20"/>
      <c r="AX623" s="22"/>
      <c r="AY623" s="20"/>
      <c r="AZ623" s="22"/>
      <c r="BA623" s="20"/>
      <c r="BB623" s="22"/>
      <c r="BC623" s="20"/>
      <c r="BD623" s="22"/>
      <c r="BE623" s="20"/>
      <c r="BF623" s="22"/>
      <c r="BG623" s="83"/>
      <c r="BH623" s="84"/>
      <c r="BI623" s="20"/>
      <c r="BJ623" s="95"/>
      <c r="BK623" s="20">
        <v>0</v>
      </c>
      <c r="BL623" s="21">
        <f t="shared" si="156"/>
        <v>0</v>
      </c>
      <c r="BM623" s="20"/>
      <c r="BN623" s="95">
        <f t="shared" si="155"/>
        <v>0</v>
      </c>
      <c r="BO623" s="20"/>
      <c r="BP623" s="21">
        <f t="shared" si="157"/>
        <v>0</v>
      </c>
      <c r="BQ623" s="20"/>
      <c r="BR623" s="22"/>
      <c r="BS623" s="20"/>
      <c r="BT623" s="22"/>
      <c r="BU623" s="20"/>
      <c r="BV623" s="22"/>
      <c r="BW623" s="20"/>
      <c r="BX623" s="22"/>
      <c r="BY623" s="20"/>
      <c r="BZ623" s="172"/>
      <c r="CA623" s="20"/>
      <c r="CB623" s="164"/>
      <c r="CC623" s="20"/>
      <c r="CD623" s="178"/>
      <c r="CE623" s="20"/>
      <c r="CF623" s="95"/>
      <c r="CG623" s="20"/>
      <c r="CH623" s="95"/>
      <c r="CI623" s="20"/>
      <c r="CJ623" s="22"/>
      <c r="CK623" s="20"/>
      <c r="CL623" s="22"/>
      <c r="CM623" s="20"/>
      <c r="CN623" s="22"/>
      <c r="CO623" s="20"/>
      <c r="CP623" s="22"/>
      <c r="CQ623" s="20"/>
      <c r="CR623" s="22"/>
      <c r="CS623" s="20"/>
      <c r="CT623" s="22"/>
      <c r="CU623" s="20"/>
      <c r="CV623" s="22"/>
      <c r="CW623" s="20"/>
      <c r="CX623" s="22"/>
      <c r="CY623" s="20"/>
      <c r="CZ623" s="22"/>
      <c r="DA623" s="20"/>
      <c r="DB623" s="22"/>
      <c r="DC623" s="20"/>
      <c r="DD623" s="22"/>
      <c r="DE623" s="20"/>
      <c r="DF623" s="22"/>
      <c r="DG623" s="20"/>
      <c r="DH623" s="22"/>
      <c r="DI623" s="20"/>
      <c r="DJ623" s="22"/>
      <c r="DK623" s="20"/>
      <c r="DL623" s="22"/>
      <c r="DM623" s="20"/>
      <c r="DN623" s="22"/>
      <c r="DO623" s="20"/>
      <c r="DP623" s="22"/>
      <c r="DQ623" s="20"/>
      <c r="DR623" s="22"/>
      <c r="DS623" s="20"/>
      <c r="DT623" s="22"/>
      <c r="DU623" s="20"/>
      <c r="DV623" s="22"/>
      <c r="DW623" s="20"/>
      <c r="DX623" s="22"/>
      <c r="DY623" s="20"/>
      <c r="DZ623" s="22"/>
      <c r="EA623" s="23">
        <f t="shared" si="158"/>
        <v>0</v>
      </c>
      <c r="EB623" s="21">
        <f t="shared" si="160"/>
        <v>0</v>
      </c>
      <c r="EC623" s="193" t="e">
        <f t="shared" ref="EC623:EC654" si="167">+EB623/$EB$745</f>
        <v>#REF!</v>
      </c>
      <c r="ED623" s="193">
        <f t="shared" ref="ED623:ED654" si="168">+EB623/$F$745</f>
        <v>0</v>
      </c>
      <c r="EE623" s="194">
        <f t="shared" si="161"/>
        <v>0</v>
      </c>
      <c r="EG623" s="13" t="s">
        <v>1506</v>
      </c>
      <c r="EH623" s="13" t="s">
        <v>1507</v>
      </c>
    </row>
    <row r="624" spans="1:141" ht="36">
      <c r="A624" s="196" t="str">
        <f t="shared" si="166"/>
        <v>28.1</v>
      </c>
      <c r="B624" s="253" t="str">
        <f t="shared" si="166"/>
        <v>Suministro e instalacion de ventaneria para fachadas en PVC, color blanco con termopanel, incluye vidrio incoloro de 6mm hacia el interio y vidrio exterior de 5mm incoloro incluye sistema osalobatiente en cada ventana.</v>
      </c>
      <c r="C624" s="196" t="str">
        <f t="shared" si="166"/>
        <v>M2</v>
      </c>
      <c r="D624" s="196">
        <f t="shared" si="166"/>
        <v>250</v>
      </c>
      <c r="E624" s="196">
        <f t="shared" si="166"/>
        <v>769824</v>
      </c>
      <c r="F624" s="196">
        <f t="shared" si="159"/>
        <v>192456000</v>
      </c>
      <c r="G624" s="20"/>
      <c r="H624" s="21">
        <f t="shared" si="162"/>
        <v>0</v>
      </c>
      <c r="I624" s="20"/>
      <c r="J624" s="21">
        <f t="shared" si="163"/>
        <v>0</v>
      </c>
      <c r="K624" s="20"/>
      <c r="L624" s="21">
        <f t="shared" si="164"/>
        <v>0</v>
      </c>
      <c r="M624" s="20"/>
      <c r="N624" s="33">
        <f t="shared" si="165"/>
        <v>0</v>
      </c>
      <c r="O624" s="20"/>
      <c r="P624" s="22"/>
      <c r="Q624" s="20"/>
      <c r="R624" s="22"/>
      <c r="S624" s="20"/>
      <c r="T624" s="22"/>
      <c r="U624" s="20"/>
      <c r="V624" s="22"/>
      <c r="W624" s="20"/>
      <c r="X624" s="22"/>
      <c r="Y624" s="20"/>
      <c r="Z624" s="22"/>
      <c r="AA624" s="20"/>
      <c r="AB624" s="22"/>
      <c r="AC624" s="20"/>
      <c r="AD624" s="22"/>
      <c r="AE624" s="20"/>
      <c r="AF624" s="22"/>
      <c r="AG624" s="20"/>
      <c r="AH624" s="22"/>
      <c r="AI624" s="20"/>
      <c r="AJ624" s="22"/>
      <c r="AK624" s="20"/>
      <c r="AL624" s="22"/>
      <c r="AM624" s="20"/>
      <c r="AN624" s="22"/>
      <c r="AO624" s="20"/>
      <c r="AP624" s="22"/>
      <c r="AQ624" s="20"/>
      <c r="AR624" s="22"/>
      <c r="AS624" s="20"/>
      <c r="AT624" s="22"/>
      <c r="AU624" s="20"/>
      <c r="AV624" s="22"/>
      <c r="AW624" s="20"/>
      <c r="AX624" s="22"/>
      <c r="AY624" s="20"/>
      <c r="AZ624" s="22"/>
      <c r="BA624" s="20"/>
      <c r="BB624" s="22"/>
      <c r="BC624" s="20"/>
      <c r="BD624" s="22"/>
      <c r="BE624" s="20"/>
      <c r="BF624" s="22"/>
      <c r="BG624" s="83"/>
      <c r="BH624" s="84"/>
      <c r="BI624" s="20"/>
      <c r="BJ624" s="95"/>
      <c r="BK624" s="20">
        <v>0</v>
      </c>
      <c r="BL624" s="21">
        <f t="shared" si="156"/>
        <v>0</v>
      </c>
      <c r="BM624" s="20"/>
      <c r="BN624" s="95">
        <f t="shared" si="155"/>
        <v>0</v>
      </c>
      <c r="BO624" s="20"/>
      <c r="BP624" s="21">
        <f t="shared" si="157"/>
        <v>0</v>
      </c>
      <c r="BQ624" s="20"/>
      <c r="BR624" s="22"/>
      <c r="BS624" s="20"/>
      <c r="BT624" s="22"/>
      <c r="BU624" s="20"/>
      <c r="BV624" s="22"/>
      <c r="BW624" s="20"/>
      <c r="BX624" s="22"/>
      <c r="BY624" s="20"/>
      <c r="BZ624" s="172"/>
      <c r="CA624" s="20"/>
      <c r="CB624" s="164"/>
      <c r="CC624" s="20"/>
      <c r="CD624" s="178"/>
      <c r="CE624" s="20"/>
      <c r="CF624" s="95"/>
      <c r="CG624" s="20"/>
      <c r="CH624" s="95"/>
      <c r="CI624" s="20"/>
      <c r="CJ624" s="22"/>
      <c r="CK624" s="20"/>
      <c r="CL624" s="22"/>
      <c r="CM624" s="20"/>
      <c r="CN624" s="22"/>
      <c r="CO624" s="20"/>
      <c r="CP624" s="22"/>
      <c r="CQ624" s="20"/>
      <c r="CR624" s="22"/>
      <c r="CS624" s="20"/>
      <c r="CT624" s="22"/>
      <c r="CU624" s="20"/>
      <c r="CV624" s="22"/>
      <c r="CW624" s="20"/>
      <c r="CX624" s="22"/>
      <c r="CY624" s="20"/>
      <c r="CZ624" s="22"/>
      <c r="DA624" s="20"/>
      <c r="DB624" s="22"/>
      <c r="DC624" s="20"/>
      <c r="DD624" s="22"/>
      <c r="DE624" s="20"/>
      <c r="DF624" s="22"/>
      <c r="DG624" s="20"/>
      <c r="DH624" s="22"/>
      <c r="DI624" s="20"/>
      <c r="DJ624" s="22"/>
      <c r="DK624" s="20"/>
      <c r="DL624" s="22"/>
      <c r="DM624" s="20"/>
      <c r="DN624" s="22"/>
      <c r="DO624" s="20"/>
      <c r="DP624" s="22"/>
      <c r="DQ624" s="20"/>
      <c r="DR624" s="22"/>
      <c r="DS624" s="20"/>
      <c r="DT624" s="22"/>
      <c r="DU624" s="20"/>
      <c r="DV624" s="22"/>
      <c r="DW624" s="20"/>
      <c r="DX624" s="22"/>
      <c r="DY624" s="20"/>
      <c r="DZ624" s="22"/>
      <c r="EA624" s="23">
        <f t="shared" si="158"/>
        <v>0</v>
      </c>
      <c r="EB624" s="21">
        <f t="shared" si="160"/>
        <v>0</v>
      </c>
      <c r="EC624" s="193" t="e">
        <f t="shared" si="167"/>
        <v>#REF!</v>
      </c>
      <c r="ED624" s="193">
        <f t="shared" si="168"/>
        <v>0</v>
      </c>
      <c r="EE624" s="194">
        <f t="shared" si="161"/>
        <v>250</v>
      </c>
      <c r="EG624" s="13" t="s">
        <v>1508</v>
      </c>
      <c r="EH624" s="13" t="s">
        <v>1509</v>
      </c>
      <c r="EI624" s="13" t="s">
        <v>397</v>
      </c>
      <c r="EJ624" s="13">
        <v>250</v>
      </c>
      <c r="EK624" s="13">
        <v>769824</v>
      </c>
    </row>
    <row r="625" spans="1:141" ht="27" customHeight="1">
      <c r="A625" s="196" t="str">
        <f t="shared" si="166"/>
        <v>28.2</v>
      </c>
      <c r="B625" s="253" t="str">
        <f t="shared" si="166"/>
        <v>Suministro e instalacion de puerta en vidrio de 1,00 x 2,50 x .08 mm con diseño en sanblasting, incluye herrajes de chapa y manija</v>
      </c>
      <c r="C625" s="196" t="str">
        <f t="shared" si="166"/>
        <v>M2</v>
      </c>
      <c r="D625" s="196">
        <f t="shared" si="166"/>
        <v>740</v>
      </c>
      <c r="E625" s="196">
        <f t="shared" si="166"/>
        <v>1760220</v>
      </c>
      <c r="F625" s="196">
        <f t="shared" si="159"/>
        <v>1302562800</v>
      </c>
      <c r="G625" s="20"/>
      <c r="H625" s="21">
        <f t="shared" si="162"/>
        <v>0</v>
      </c>
      <c r="I625" s="20"/>
      <c r="J625" s="21">
        <f t="shared" si="163"/>
        <v>0</v>
      </c>
      <c r="K625" s="20"/>
      <c r="L625" s="21">
        <f t="shared" si="164"/>
        <v>0</v>
      </c>
      <c r="M625" s="20"/>
      <c r="N625" s="33">
        <f t="shared" si="165"/>
        <v>0</v>
      </c>
      <c r="O625" s="20"/>
      <c r="P625" s="22"/>
      <c r="Q625" s="20"/>
      <c r="R625" s="22"/>
      <c r="S625" s="20"/>
      <c r="T625" s="22"/>
      <c r="U625" s="20"/>
      <c r="V625" s="22"/>
      <c r="W625" s="20"/>
      <c r="X625" s="22"/>
      <c r="Y625" s="20"/>
      <c r="Z625" s="22"/>
      <c r="AA625" s="20"/>
      <c r="AB625" s="22"/>
      <c r="AC625" s="20"/>
      <c r="AD625" s="22"/>
      <c r="AE625" s="20"/>
      <c r="AF625" s="22"/>
      <c r="AG625" s="20"/>
      <c r="AH625" s="22"/>
      <c r="AI625" s="20"/>
      <c r="AJ625" s="22"/>
      <c r="AK625" s="20"/>
      <c r="AL625" s="22"/>
      <c r="AM625" s="20"/>
      <c r="AN625" s="22"/>
      <c r="AO625" s="20"/>
      <c r="AP625" s="22"/>
      <c r="AQ625" s="20"/>
      <c r="AR625" s="22"/>
      <c r="AS625" s="20"/>
      <c r="AT625" s="22"/>
      <c r="AU625" s="20"/>
      <c r="AV625" s="22"/>
      <c r="AW625" s="20"/>
      <c r="AX625" s="22"/>
      <c r="AY625" s="20"/>
      <c r="AZ625" s="22"/>
      <c r="BA625" s="20"/>
      <c r="BB625" s="22"/>
      <c r="BC625" s="20"/>
      <c r="BD625" s="22"/>
      <c r="BE625" s="20"/>
      <c r="BF625" s="22"/>
      <c r="BG625" s="83"/>
      <c r="BH625" s="84"/>
      <c r="BI625" s="20"/>
      <c r="BJ625" s="95"/>
      <c r="BK625" s="20">
        <v>0</v>
      </c>
      <c r="BL625" s="21">
        <f t="shared" si="156"/>
        <v>0</v>
      </c>
      <c r="BM625" s="20"/>
      <c r="BN625" s="95">
        <f t="shared" si="155"/>
        <v>0</v>
      </c>
      <c r="BO625" s="20"/>
      <c r="BP625" s="21">
        <f t="shared" si="157"/>
        <v>0</v>
      </c>
      <c r="BQ625" s="20"/>
      <c r="BR625" s="22"/>
      <c r="BS625" s="20"/>
      <c r="BT625" s="22"/>
      <c r="BU625" s="20"/>
      <c r="BV625" s="22"/>
      <c r="BW625" s="20"/>
      <c r="BX625" s="22"/>
      <c r="BY625" s="20"/>
      <c r="BZ625" s="172"/>
      <c r="CA625" s="20"/>
      <c r="CB625" s="164"/>
      <c r="CC625" s="20"/>
      <c r="CD625" s="178"/>
      <c r="CE625" s="20"/>
      <c r="CF625" s="95"/>
      <c r="CG625" s="20"/>
      <c r="CH625" s="95"/>
      <c r="CI625" s="20"/>
      <c r="CJ625" s="22"/>
      <c r="CK625" s="20"/>
      <c r="CL625" s="22"/>
      <c r="CM625" s="20"/>
      <c r="CN625" s="22"/>
      <c r="CO625" s="20"/>
      <c r="CP625" s="22"/>
      <c r="CQ625" s="20"/>
      <c r="CR625" s="22"/>
      <c r="CS625" s="20"/>
      <c r="CT625" s="22"/>
      <c r="CU625" s="20"/>
      <c r="CV625" s="22"/>
      <c r="CW625" s="20"/>
      <c r="CX625" s="22"/>
      <c r="CY625" s="20"/>
      <c r="CZ625" s="22"/>
      <c r="DA625" s="20"/>
      <c r="DB625" s="22"/>
      <c r="DC625" s="20"/>
      <c r="DD625" s="22"/>
      <c r="DE625" s="20"/>
      <c r="DF625" s="22"/>
      <c r="DG625" s="20"/>
      <c r="DH625" s="22"/>
      <c r="DI625" s="20"/>
      <c r="DJ625" s="22"/>
      <c r="DK625" s="20"/>
      <c r="DL625" s="22"/>
      <c r="DM625" s="20"/>
      <c r="DN625" s="22"/>
      <c r="DO625" s="20"/>
      <c r="DP625" s="22"/>
      <c r="DQ625" s="20"/>
      <c r="DR625" s="22"/>
      <c r="DS625" s="20"/>
      <c r="DT625" s="22"/>
      <c r="DU625" s="20"/>
      <c r="DV625" s="22"/>
      <c r="DW625" s="20"/>
      <c r="DX625" s="22"/>
      <c r="DY625" s="20"/>
      <c r="DZ625" s="22"/>
      <c r="EA625" s="23">
        <f t="shared" si="158"/>
        <v>0</v>
      </c>
      <c r="EB625" s="21">
        <f t="shared" si="160"/>
        <v>0</v>
      </c>
      <c r="EC625" s="193" t="e">
        <f t="shared" si="167"/>
        <v>#REF!</v>
      </c>
      <c r="ED625" s="193">
        <f t="shared" si="168"/>
        <v>0</v>
      </c>
      <c r="EE625" s="194">
        <f t="shared" si="161"/>
        <v>740</v>
      </c>
      <c r="EG625" s="13" t="s">
        <v>1510</v>
      </c>
      <c r="EH625" s="13" t="s">
        <v>1511</v>
      </c>
      <c r="EI625" s="13" t="s">
        <v>397</v>
      </c>
      <c r="EJ625" s="13">
        <v>740</v>
      </c>
      <c r="EK625" s="13">
        <v>1760220</v>
      </c>
    </row>
    <row r="626" spans="1:141">
      <c r="A626" s="196" t="str">
        <f t="shared" si="166"/>
        <v>28.3</v>
      </c>
      <c r="B626" s="253" t="str">
        <f t="shared" si="166"/>
        <v>Suministro e Instalación de muebles empotrados</v>
      </c>
      <c r="C626" s="196" t="str">
        <f t="shared" si="166"/>
        <v>ML</v>
      </c>
      <c r="D626" s="196">
        <f t="shared" si="166"/>
        <v>25</v>
      </c>
      <c r="E626" s="196">
        <f t="shared" si="166"/>
        <v>1728540</v>
      </c>
      <c r="F626" s="196">
        <f t="shared" si="159"/>
        <v>43213500</v>
      </c>
      <c r="G626" s="20"/>
      <c r="H626" s="21">
        <f t="shared" si="162"/>
        <v>0</v>
      </c>
      <c r="I626" s="20"/>
      <c r="J626" s="21">
        <f t="shared" si="163"/>
        <v>0</v>
      </c>
      <c r="K626" s="20"/>
      <c r="L626" s="21">
        <f t="shared" si="164"/>
        <v>0</v>
      </c>
      <c r="M626" s="20"/>
      <c r="N626" s="33">
        <f t="shared" si="165"/>
        <v>0</v>
      </c>
      <c r="O626" s="20"/>
      <c r="P626" s="22"/>
      <c r="Q626" s="20"/>
      <c r="R626" s="22"/>
      <c r="S626" s="20"/>
      <c r="T626" s="22"/>
      <c r="U626" s="20"/>
      <c r="V626" s="22"/>
      <c r="W626" s="20"/>
      <c r="X626" s="22"/>
      <c r="Y626" s="20"/>
      <c r="Z626" s="22"/>
      <c r="AA626" s="20"/>
      <c r="AB626" s="22"/>
      <c r="AC626" s="20"/>
      <c r="AD626" s="22"/>
      <c r="AE626" s="20"/>
      <c r="AF626" s="22"/>
      <c r="AG626" s="20"/>
      <c r="AH626" s="22"/>
      <c r="AI626" s="20"/>
      <c r="AJ626" s="22"/>
      <c r="AK626" s="20"/>
      <c r="AL626" s="22"/>
      <c r="AM626" s="20"/>
      <c r="AN626" s="22"/>
      <c r="AO626" s="20"/>
      <c r="AP626" s="22"/>
      <c r="AQ626" s="20"/>
      <c r="AR626" s="22"/>
      <c r="AS626" s="20"/>
      <c r="AT626" s="22"/>
      <c r="AU626" s="20"/>
      <c r="AV626" s="22"/>
      <c r="AW626" s="20"/>
      <c r="AX626" s="22"/>
      <c r="AY626" s="20"/>
      <c r="AZ626" s="22"/>
      <c r="BA626" s="20"/>
      <c r="BB626" s="22"/>
      <c r="BC626" s="20"/>
      <c r="BD626" s="22"/>
      <c r="BE626" s="20"/>
      <c r="BF626" s="22"/>
      <c r="BG626" s="83"/>
      <c r="BH626" s="84"/>
      <c r="BI626" s="20"/>
      <c r="BJ626" s="95"/>
      <c r="BK626" s="20">
        <v>0</v>
      </c>
      <c r="BL626" s="21">
        <f t="shared" si="156"/>
        <v>0</v>
      </c>
      <c r="BM626" s="20"/>
      <c r="BN626" s="95">
        <f t="shared" si="155"/>
        <v>0</v>
      </c>
      <c r="BO626" s="20"/>
      <c r="BP626" s="21">
        <f t="shared" si="157"/>
        <v>0</v>
      </c>
      <c r="BQ626" s="20"/>
      <c r="BR626" s="22"/>
      <c r="BS626" s="20"/>
      <c r="BT626" s="22"/>
      <c r="BU626" s="20"/>
      <c r="BV626" s="22"/>
      <c r="BW626" s="20"/>
      <c r="BX626" s="22"/>
      <c r="BY626" s="20"/>
      <c r="BZ626" s="172"/>
      <c r="CA626" s="20"/>
      <c r="CB626" s="164"/>
      <c r="CC626" s="20"/>
      <c r="CD626" s="178"/>
      <c r="CE626" s="20"/>
      <c r="CF626" s="95"/>
      <c r="CG626" s="20"/>
      <c r="CH626" s="95"/>
      <c r="CI626" s="20"/>
      <c r="CJ626" s="22"/>
      <c r="CK626" s="20"/>
      <c r="CL626" s="22"/>
      <c r="CM626" s="20"/>
      <c r="CN626" s="22"/>
      <c r="CO626" s="20"/>
      <c r="CP626" s="22"/>
      <c r="CQ626" s="20"/>
      <c r="CR626" s="22"/>
      <c r="CS626" s="20"/>
      <c r="CT626" s="22"/>
      <c r="CU626" s="20"/>
      <c r="CV626" s="22"/>
      <c r="CW626" s="20"/>
      <c r="CX626" s="22"/>
      <c r="CY626" s="20"/>
      <c r="CZ626" s="22"/>
      <c r="DA626" s="20"/>
      <c r="DB626" s="22"/>
      <c r="DC626" s="20"/>
      <c r="DD626" s="22"/>
      <c r="DE626" s="20"/>
      <c r="DF626" s="22"/>
      <c r="DG626" s="20"/>
      <c r="DH626" s="22"/>
      <c r="DI626" s="20"/>
      <c r="DJ626" s="22"/>
      <c r="DK626" s="20"/>
      <c r="DL626" s="22"/>
      <c r="DM626" s="20"/>
      <c r="DN626" s="22"/>
      <c r="DO626" s="20"/>
      <c r="DP626" s="22"/>
      <c r="DQ626" s="20"/>
      <c r="DR626" s="22"/>
      <c r="DS626" s="20"/>
      <c r="DT626" s="22"/>
      <c r="DU626" s="20"/>
      <c r="DV626" s="22"/>
      <c r="DW626" s="20"/>
      <c r="DX626" s="22"/>
      <c r="DY626" s="20"/>
      <c r="DZ626" s="22"/>
      <c r="EA626" s="23">
        <f t="shared" si="158"/>
        <v>0</v>
      </c>
      <c r="EB626" s="21">
        <f t="shared" si="160"/>
        <v>0</v>
      </c>
      <c r="EC626" s="193" t="e">
        <f t="shared" si="167"/>
        <v>#REF!</v>
      </c>
      <c r="ED626" s="193">
        <f t="shared" si="168"/>
        <v>0</v>
      </c>
      <c r="EE626" s="194">
        <f t="shared" si="161"/>
        <v>25</v>
      </c>
      <c r="EG626" s="13" t="s">
        <v>1512</v>
      </c>
      <c r="EH626" s="13" t="s">
        <v>1513</v>
      </c>
      <c r="EI626" s="13" t="s">
        <v>392</v>
      </c>
      <c r="EJ626" s="13">
        <v>25</v>
      </c>
      <c r="EK626" s="13">
        <v>1728540</v>
      </c>
    </row>
    <row r="627" spans="1:141" ht="45">
      <c r="A627" s="196" t="str">
        <f t="shared" si="166"/>
        <v>28.4</v>
      </c>
      <c r="B627" s="253" t="str">
        <f t="shared" si="166"/>
        <v>Suministro, transporte e instalación de puerta en perfil perimetral 2"x2" calibre 20, hoja en lamina cold rolled cal. 18, de medidas l=0.75m - h=2.16m - marco en angulo de 2"x2"x1/4". Incluye anticorrosivo y esmalte de pintuco o equivalente de color blanco, incluye cerradura y gato. En baños</v>
      </c>
      <c r="C627" s="196" t="str">
        <f t="shared" si="166"/>
        <v>M2</v>
      </c>
      <c r="D627" s="196">
        <f t="shared" si="166"/>
        <v>180</v>
      </c>
      <c r="E627" s="196">
        <f t="shared" si="166"/>
        <v>160479</v>
      </c>
      <c r="F627" s="196">
        <f t="shared" si="159"/>
        <v>28886220</v>
      </c>
      <c r="G627" s="20"/>
      <c r="H627" s="21">
        <f t="shared" si="162"/>
        <v>0</v>
      </c>
      <c r="I627" s="20"/>
      <c r="J627" s="21">
        <f t="shared" si="163"/>
        <v>0</v>
      </c>
      <c r="K627" s="20"/>
      <c r="L627" s="21">
        <f t="shared" si="164"/>
        <v>0</v>
      </c>
      <c r="M627" s="20"/>
      <c r="N627" s="33">
        <f t="shared" si="165"/>
        <v>0</v>
      </c>
      <c r="O627" s="20"/>
      <c r="P627" s="22"/>
      <c r="Q627" s="20"/>
      <c r="R627" s="22"/>
      <c r="S627" s="20"/>
      <c r="T627" s="22"/>
      <c r="U627" s="20"/>
      <c r="V627" s="22"/>
      <c r="W627" s="20"/>
      <c r="X627" s="22"/>
      <c r="Y627" s="20"/>
      <c r="Z627" s="22"/>
      <c r="AA627" s="20"/>
      <c r="AB627" s="22"/>
      <c r="AC627" s="20"/>
      <c r="AD627" s="22"/>
      <c r="AE627" s="20"/>
      <c r="AF627" s="22"/>
      <c r="AG627" s="20"/>
      <c r="AH627" s="22"/>
      <c r="AI627" s="20"/>
      <c r="AJ627" s="22"/>
      <c r="AK627" s="20"/>
      <c r="AL627" s="22"/>
      <c r="AM627" s="20"/>
      <c r="AN627" s="22"/>
      <c r="AO627" s="20"/>
      <c r="AP627" s="22"/>
      <c r="AQ627" s="20"/>
      <c r="AR627" s="22"/>
      <c r="AS627" s="20"/>
      <c r="AT627" s="22"/>
      <c r="AU627" s="20"/>
      <c r="AV627" s="22"/>
      <c r="AW627" s="20"/>
      <c r="AX627" s="22"/>
      <c r="AY627" s="20"/>
      <c r="AZ627" s="22"/>
      <c r="BA627" s="20"/>
      <c r="BB627" s="22"/>
      <c r="BC627" s="20"/>
      <c r="BD627" s="22"/>
      <c r="BE627" s="20"/>
      <c r="BF627" s="22"/>
      <c r="BG627" s="83"/>
      <c r="BH627" s="84"/>
      <c r="BI627" s="20"/>
      <c r="BJ627" s="95"/>
      <c r="BK627" s="20">
        <v>0</v>
      </c>
      <c r="BL627" s="21">
        <f t="shared" si="156"/>
        <v>0</v>
      </c>
      <c r="BM627" s="20"/>
      <c r="BN627" s="95">
        <f t="shared" si="155"/>
        <v>0</v>
      </c>
      <c r="BO627" s="20"/>
      <c r="BP627" s="21">
        <f t="shared" si="157"/>
        <v>0</v>
      </c>
      <c r="BQ627" s="20"/>
      <c r="BR627" s="22"/>
      <c r="BS627" s="20"/>
      <c r="BT627" s="22"/>
      <c r="BU627" s="20"/>
      <c r="BV627" s="22"/>
      <c r="BW627" s="20"/>
      <c r="BX627" s="22"/>
      <c r="BY627" s="20"/>
      <c r="BZ627" s="172"/>
      <c r="CA627" s="20"/>
      <c r="CB627" s="164"/>
      <c r="CC627" s="20"/>
      <c r="CD627" s="178"/>
      <c r="CE627" s="20"/>
      <c r="CF627" s="95"/>
      <c r="CG627" s="20"/>
      <c r="CH627" s="95"/>
      <c r="CI627" s="20"/>
      <c r="CJ627" s="22"/>
      <c r="CK627" s="20"/>
      <c r="CL627" s="22"/>
      <c r="CM627" s="20"/>
      <c r="CN627" s="22"/>
      <c r="CO627" s="20"/>
      <c r="CP627" s="22"/>
      <c r="CQ627" s="20"/>
      <c r="CR627" s="22"/>
      <c r="CS627" s="20"/>
      <c r="CT627" s="22"/>
      <c r="CU627" s="20"/>
      <c r="CV627" s="22"/>
      <c r="CW627" s="20"/>
      <c r="CX627" s="22"/>
      <c r="CY627" s="20"/>
      <c r="CZ627" s="22"/>
      <c r="DA627" s="20"/>
      <c r="DB627" s="22"/>
      <c r="DC627" s="20"/>
      <c r="DD627" s="22"/>
      <c r="DE627" s="20"/>
      <c r="DF627" s="22"/>
      <c r="DG627" s="20"/>
      <c r="DH627" s="22"/>
      <c r="DI627" s="20"/>
      <c r="DJ627" s="22"/>
      <c r="DK627" s="20"/>
      <c r="DL627" s="22"/>
      <c r="DM627" s="20"/>
      <c r="DN627" s="22"/>
      <c r="DO627" s="20"/>
      <c r="DP627" s="22"/>
      <c r="DQ627" s="20"/>
      <c r="DR627" s="22"/>
      <c r="DS627" s="20"/>
      <c r="DT627" s="22"/>
      <c r="DU627" s="20"/>
      <c r="DV627" s="22"/>
      <c r="DW627" s="20"/>
      <c r="DX627" s="22"/>
      <c r="DY627" s="20"/>
      <c r="DZ627" s="22"/>
      <c r="EA627" s="23">
        <f t="shared" si="158"/>
        <v>0</v>
      </c>
      <c r="EB627" s="21">
        <f t="shared" si="160"/>
        <v>0</v>
      </c>
      <c r="EC627" s="193" t="e">
        <f t="shared" si="167"/>
        <v>#REF!</v>
      </c>
      <c r="ED627" s="193">
        <f t="shared" si="168"/>
        <v>0</v>
      </c>
      <c r="EE627" s="194">
        <f t="shared" si="161"/>
        <v>180</v>
      </c>
      <c r="EG627" s="13" t="s">
        <v>1514</v>
      </c>
      <c r="EH627" s="13" t="s">
        <v>1515</v>
      </c>
      <c r="EI627" s="13" t="s">
        <v>397</v>
      </c>
      <c r="EJ627" s="13">
        <v>180</v>
      </c>
      <c r="EK627" s="13">
        <v>160479</v>
      </c>
    </row>
    <row r="628" spans="1:141">
      <c r="A628" s="191" t="str">
        <f t="shared" si="166"/>
        <v>29.0</v>
      </c>
      <c r="B628" s="252" t="str">
        <f t="shared" si="166"/>
        <v>BAÑOS</v>
      </c>
      <c r="C628" s="191">
        <f t="shared" si="166"/>
        <v>0</v>
      </c>
      <c r="D628" s="191">
        <f t="shared" si="166"/>
        <v>0</v>
      </c>
      <c r="E628" s="191">
        <f t="shared" si="166"/>
        <v>0</v>
      </c>
      <c r="F628" s="192">
        <f>SUM(F629:F637)</f>
        <v>99103959.900000006</v>
      </c>
      <c r="G628" s="20"/>
      <c r="H628" s="21">
        <f t="shared" si="162"/>
        <v>0</v>
      </c>
      <c r="I628" s="20"/>
      <c r="J628" s="21">
        <f t="shared" si="163"/>
        <v>0</v>
      </c>
      <c r="K628" s="20"/>
      <c r="L628" s="21">
        <f t="shared" si="164"/>
        <v>0</v>
      </c>
      <c r="M628" s="20"/>
      <c r="N628" s="33">
        <f t="shared" si="165"/>
        <v>0</v>
      </c>
      <c r="O628" s="20"/>
      <c r="P628" s="22"/>
      <c r="Q628" s="20"/>
      <c r="R628" s="22"/>
      <c r="S628" s="20"/>
      <c r="T628" s="22"/>
      <c r="U628" s="20"/>
      <c r="V628" s="22"/>
      <c r="W628" s="20"/>
      <c r="X628" s="22"/>
      <c r="Y628" s="20"/>
      <c r="Z628" s="22"/>
      <c r="AA628" s="20"/>
      <c r="AB628" s="22"/>
      <c r="AC628" s="20"/>
      <c r="AD628" s="22"/>
      <c r="AE628" s="20"/>
      <c r="AF628" s="22"/>
      <c r="AG628" s="20"/>
      <c r="AH628" s="22"/>
      <c r="AI628" s="20"/>
      <c r="AJ628" s="22"/>
      <c r="AK628" s="20"/>
      <c r="AL628" s="22"/>
      <c r="AM628" s="20"/>
      <c r="AN628" s="22"/>
      <c r="AO628" s="20"/>
      <c r="AP628" s="22"/>
      <c r="AQ628" s="20"/>
      <c r="AR628" s="22"/>
      <c r="AS628" s="20"/>
      <c r="AT628" s="22"/>
      <c r="AU628" s="20"/>
      <c r="AV628" s="22"/>
      <c r="AW628" s="20"/>
      <c r="AX628" s="22"/>
      <c r="AY628" s="20"/>
      <c r="AZ628" s="22"/>
      <c r="BA628" s="20"/>
      <c r="BB628" s="22"/>
      <c r="BC628" s="20"/>
      <c r="BD628" s="22"/>
      <c r="BE628" s="20"/>
      <c r="BF628" s="22"/>
      <c r="BG628" s="83"/>
      <c r="BH628" s="84"/>
      <c r="BI628" s="20"/>
      <c r="BJ628" s="95"/>
      <c r="BK628" s="20">
        <v>0</v>
      </c>
      <c r="BL628" s="21">
        <f t="shared" si="156"/>
        <v>0</v>
      </c>
      <c r="BM628" s="20"/>
      <c r="BN628" s="95">
        <f t="shared" si="155"/>
        <v>0</v>
      </c>
      <c r="BO628" s="20"/>
      <c r="BP628" s="21">
        <f t="shared" si="157"/>
        <v>0</v>
      </c>
      <c r="BQ628" s="20"/>
      <c r="BR628" s="22"/>
      <c r="BS628" s="20"/>
      <c r="BT628" s="22"/>
      <c r="BU628" s="20"/>
      <c r="BV628" s="22"/>
      <c r="BW628" s="20"/>
      <c r="BX628" s="22"/>
      <c r="BY628" s="20"/>
      <c r="BZ628" s="172"/>
      <c r="CA628" s="20"/>
      <c r="CB628" s="164"/>
      <c r="CC628" s="20"/>
      <c r="CD628" s="178"/>
      <c r="CE628" s="20"/>
      <c r="CF628" s="95"/>
      <c r="CG628" s="20"/>
      <c r="CH628" s="95"/>
      <c r="CI628" s="20"/>
      <c r="CJ628" s="22"/>
      <c r="CK628" s="20"/>
      <c r="CL628" s="22"/>
      <c r="CM628" s="20"/>
      <c r="CN628" s="22"/>
      <c r="CO628" s="20"/>
      <c r="CP628" s="22"/>
      <c r="CQ628" s="20"/>
      <c r="CR628" s="22"/>
      <c r="CS628" s="20"/>
      <c r="CT628" s="22"/>
      <c r="CU628" s="20"/>
      <c r="CV628" s="22"/>
      <c r="CW628" s="20"/>
      <c r="CX628" s="22"/>
      <c r="CY628" s="20"/>
      <c r="CZ628" s="22"/>
      <c r="DA628" s="20"/>
      <c r="DB628" s="22"/>
      <c r="DC628" s="20"/>
      <c r="DD628" s="22"/>
      <c r="DE628" s="20"/>
      <c r="DF628" s="22"/>
      <c r="DG628" s="20"/>
      <c r="DH628" s="22"/>
      <c r="DI628" s="20"/>
      <c r="DJ628" s="22"/>
      <c r="DK628" s="20"/>
      <c r="DL628" s="22"/>
      <c r="DM628" s="20"/>
      <c r="DN628" s="22"/>
      <c r="DO628" s="20"/>
      <c r="DP628" s="22"/>
      <c r="DQ628" s="20"/>
      <c r="DR628" s="22"/>
      <c r="DS628" s="20"/>
      <c r="DT628" s="22"/>
      <c r="DU628" s="20"/>
      <c r="DV628" s="22"/>
      <c r="DW628" s="20"/>
      <c r="DX628" s="22"/>
      <c r="DY628" s="20"/>
      <c r="DZ628" s="22"/>
      <c r="EA628" s="23">
        <f t="shared" si="158"/>
        <v>0</v>
      </c>
      <c r="EB628" s="21">
        <f t="shared" si="160"/>
        <v>0</v>
      </c>
      <c r="EC628" s="193" t="e">
        <f t="shared" si="167"/>
        <v>#REF!</v>
      </c>
      <c r="ED628" s="193">
        <f t="shared" si="168"/>
        <v>0</v>
      </c>
      <c r="EE628" s="194">
        <f t="shared" si="161"/>
        <v>0</v>
      </c>
      <c r="EG628" s="13" t="s">
        <v>1516</v>
      </c>
      <c r="EH628" s="13" t="s">
        <v>1517</v>
      </c>
    </row>
    <row r="629" spans="1:141" ht="18" customHeight="1">
      <c r="A629" s="196" t="str">
        <f t="shared" si="166"/>
        <v>29.1</v>
      </c>
      <c r="B629" s="253" t="str">
        <f t="shared" si="166"/>
        <v>Enchape para nuros y pisos de 0.25x0.25m, tipo macedonia de corona o equivalente.</v>
      </c>
      <c r="C629" s="196" t="str">
        <f t="shared" si="166"/>
        <v>M2</v>
      </c>
      <c r="D629" s="196">
        <f t="shared" si="166"/>
        <v>500</v>
      </c>
      <c r="E629" s="196">
        <f t="shared" si="166"/>
        <v>59400</v>
      </c>
      <c r="F629" s="196">
        <f t="shared" si="159"/>
        <v>29700000</v>
      </c>
      <c r="G629" s="20"/>
      <c r="H629" s="21">
        <f t="shared" si="162"/>
        <v>0</v>
      </c>
      <c r="I629" s="20"/>
      <c r="J629" s="21">
        <f t="shared" si="163"/>
        <v>0</v>
      </c>
      <c r="K629" s="20"/>
      <c r="L629" s="21">
        <f t="shared" si="164"/>
        <v>0</v>
      </c>
      <c r="M629" s="20"/>
      <c r="N629" s="33">
        <f t="shared" si="165"/>
        <v>0</v>
      </c>
      <c r="O629" s="20"/>
      <c r="P629" s="22"/>
      <c r="Q629" s="20"/>
      <c r="R629" s="22"/>
      <c r="S629" s="20"/>
      <c r="T629" s="22"/>
      <c r="U629" s="20"/>
      <c r="V629" s="22"/>
      <c r="W629" s="20"/>
      <c r="X629" s="22"/>
      <c r="Y629" s="20"/>
      <c r="Z629" s="22"/>
      <c r="AA629" s="20"/>
      <c r="AB629" s="22"/>
      <c r="AC629" s="20"/>
      <c r="AD629" s="22"/>
      <c r="AE629" s="20"/>
      <c r="AF629" s="22"/>
      <c r="AG629" s="20"/>
      <c r="AH629" s="22"/>
      <c r="AI629" s="20"/>
      <c r="AJ629" s="22"/>
      <c r="AK629" s="20"/>
      <c r="AL629" s="22"/>
      <c r="AM629" s="20"/>
      <c r="AN629" s="22"/>
      <c r="AO629" s="20"/>
      <c r="AP629" s="22"/>
      <c r="AQ629" s="20"/>
      <c r="AR629" s="22"/>
      <c r="AS629" s="20"/>
      <c r="AT629" s="22"/>
      <c r="AU629" s="20"/>
      <c r="AV629" s="22"/>
      <c r="AW629" s="20"/>
      <c r="AX629" s="22"/>
      <c r="AY629" s="20"/>
      <c r="AZ629" s="22"/>
      <c r="BA629" s="20"/>
      <c r="BB629" s="22"/>
      <c r="BC629" s="20"/>
      <c r="BD629" s="22"/>
      <c r="BE629" s="20"/>
      <c r="BF629" s="22"/>
      <c r="BG629" s="83"/>
      <c r="BH629" s="84"/>
      <c r="BI629" s="20"/>
      <c r="BJ629" s="95"/>
      <c r="BK629" s="20">
        <v>0</v>
      </c>
      <c r="BL629" s="21">
        <f t="shared" si="156"/>
        <v>0</v>
      </c>
      <c r="BM629" s="20"/>
      <c r="BN629" s="95">
        <f t="shared" si="155"/>
        <v>0</v>
      </c>
      <c r="BO629" s="20"/>
      <c r="BP629" s="21">
        <f t="shared" si="157"/>
        <v>0</v>
      </c>
      <c r="BQ629" s="20"/>
      <c r="BR629" s="22"/>
      <c r="BS629" s="20"/>
      <c r="BT629" s="22"/>
      <c r="BU629" s="20"/>
      <c r="BV629" s="22"/>
      <c r="BW629" s="20"/>
      <c r="BX629" s="22"/>
      <c r="BY629" s="20"/>
      <c r="BZ629" s="172"/>
      <c r="CA629" s="20"/>
      <c r="CB629" s="164"/>
      <c r="CC629" s="20"/>
      <c r="CD629" s="178"/>
      <c r="CE629" s="20"/>
      <c r="CF629" s="95"/>
      <c r="CG629" s="20"/>
      <c r="CH629" s="95"/>
      <c r="CI629" s="20"/>
      <c r="CJ629" s="22"/>
      <c r="CK629" s="20"/>
      <c r="CL629" s="22"/>
      <c r="CM629" s="20"/>
      <c r="CN629" s="22"/>
      <c r="CO629" s="20"/>
      <c r="CP629" s="22"/>
      <c r="CQ629" s="20"/>
      <c r="CR629" s="22"/>
      <c r="CS629" s="20"/>
      <c r="CT629" s="22"/>
      <c r="CU629" s="20"/>
      <c r="CV629" s="22"/>
      <c r="CW629" s="20"/>
      <c r="CX629" s="22"/>
      <c r="CY629" s="20"/>
      <c r="CZ629" s="22"/>
      <c r="DA629" s="20"/>
      <c r="DB629" s="22"/>
      <c r="DC629" s="20"/>
      <c r="DD629" s="22"/>
      <c r="DE629" s="20"/>
      <c r="DF629" s="22"/>
      <c r="DG629" s="20"/>
      <c r="DH629" s="22"/>
      <c r="DI629" s="20"/>
      <c r="DJ629" s="22"/>
      <c r="DK629" s="20"/>
      <c r="DL629" s="22"/>
      <c r="DM629" s="20"/>
      <c r="DN629" s="22"/>
      <c r="DO629" s="20"/>
      <c r="DP629" s="22"/>
      <c r="DQ629" s="20"/>
      <c r="DR629" s="22"/>
      <c r="DS629" s="20"/>
      <c r="DT629" s="22"/>
      <c r="DU629" s="20"/>
      <c r="DV629" s="22"/>
      <c r="DW629" s="20"/>
      <c r="DX629" s="22"/>
      <c r="DY629" s="20"/>
      <c r="DZ629" s="22"/>
      <c r="EA629" s="23">
        <f t="shared" si="158"/>
        <v>0</v>
      </c>
      <c r="EB629" s="21">
        <f t="shared" si="160"/>
        <v>0</v>
      </c>
      <c r="EC629" s="193" t="e">
        <f t="shared" si="167"/>
        <v>#REF!</v>
      </c>
      <c r="ED629" s="193">
        <f t="shared" si="168"/>
        <v>0</v>
      </c>
      <c r="EE629" s="194">
        <f t="shared" si="161"/>
        <v>500</v>
      </c>
      <c r="EG629" s="13" t="s">
        <v>1518</v>
      </c>
      <c r="EH629" s="13" t="s">
        <v>1519</v>
      </c>
      <c r="EI629" s="13" t="s">
        <v>397</v>
      </c>
      <c r="EJ629" s="13">
        <v>500</v>
      </c>
      <c r="EK629" s="13">
        <v>59400</v>
      </c>
    </row>
    <row r="630" spans="1:141" ht="18">
      <c r="A630" s="196" t="str">
        <f t="shared" si="166"/>
        <v>29.2</v>
      </c>
      <c r="B630" s="253" t="str">
        <f t="shared" si="166"/>
        <v>apoyo para ducha, fundido en sitio, en concreto f'c=3.000 psi, con acabado de formaleta lisa, de seccion 1 mt x 8 cm</v>
      </c>
      <c r="C630" s="196" t="str">
        <f t="shared" si="166"/>
        <v>ML</v>
      </c>
      <c r="D630" s="196">
        <f t="shared" si="166"/>
        <v>1</v>
      </c>
      <c r="E630" s="196">
        <f t="shared" si="166"/>
        <v>41580</v>
      </c>
      <c r="F630" s="196">
        <f t="shared" si="159"/>
        <v>41580</v>
      </c>
      <c r="G630" s="20"/>
      <c r="H630" s="21">
        <f t="shared" si="162"/>
        <v>0</v>
      </c>
      <c r="I630" s="20"/>
      <c r="J630" s="21">
        <f t="shared" si="163"/>
        <v>0</v>
      </c>
      <c r="K630" s="20"/>
      <c r="L630" s="21">
        <f t="shared" si="164"/>
        <v>0</v>
      </c>
      <c r="M630" s="20"/>
      <c r="N630" s="33">
        <f t="shared" si="165"/>
        <v>0</v>
      </c>
      <c r="O630" s="20"/>
      <c r="P630" s="22"/>
      <c r="Q630" s="20"/>
      <c r="R630" s="22"/>
      <c r="S630" s="20"/>
      <c r="T630" s="22"/>
      <c r="U630" s="20"/>
      <c r="V630" s="22"/>
      <c r="W630" s="20"/>
      <c r="X630" s="22"/>
      <c r="Y630" s="20"/>
      <c r="Z630" s="22"/>
      <c r="AA630" s="20"/>
      <c r="AB630" s="22"/>
      <c r="AC630" s="20"/>
      <c r="AD630" s="22"/>
      <c r="AE630" s="20"/>
      <c r="AF630" s="22"/>
      <c r="AG630" s="20"/>
      <c r="AH630" s="22"/>
      <c r="AI630" s="20"/>
      <c r="AJ630" s="22"/>
      <c r="AK630" s="20"/>
      <c r="AL630" s="22"/>
      <c r="AM630" s="20"/>
      <c r="AN630" s="22"/>
      <c r="AO630" s="20"/>
      <c r="AP630" s="22"/>
      <c r="AQ630" s="20"/>
      <c r="AR630" s="22"/>
      <c r="AS630" s="20"/>
      <c r="AT630" s="22"/>
      <c r="AU630" s="20"/>
      <c r="AV630" s="22"/>
      <c r="AW630" s="20"/>
      <c r="AX630" s="22"/>
      <c r="AY630" s="20"/>
      <c r="AZ630" s="22"/>
      <c r="BA630" s="20"/>
      <c r="BB630" s="22"/>
      <c r="BC630" s="20"/>
      <c r="BD630" s="22"/>
      <c r="BE630" s="20"/>
      <c r="BF630" s="22"/>
      <c r="BG630" s="83"/>
      <c r="BH630" s="84"/>
      <c r="BI630" s="20"/>
      <c r="BJ630" s="95"/>
      <c r="BK630" s="20">
        <v>0</v>
      </c>
      <c r="BL630" s="21">
        <f t="shared" si="156"/>
        <v>0</v>
      </c>
      <c r="BM630" s="20"/>
      <c r="BN630" s="95">
        <f t="shared" si="155"/>
        <v>0</v>
      </c>
      <c r="BO630" s="20"/>
      <c r="BP630" s="21">
        <f t="shared" si="157"/>
        <v>0</v>
      </c>
      <c r="BQ630" s="20"/>
      <c r="BR630" s="22"/>
      <c r="BS630" s="20"/>
      <c r="BT630" s="22"/>
      <c r="BU630" s="20"/>
      <c r="BV630" s="22"/>
      <c r="BW630" s="20"/>
      <c r="BX630" s="22"/>
      <c r="BY630" s="20"/>
      <c r="BZ630" s="172"/>
      <c r="CA630" s="20"/>
      <c r="CB630" s="164"/>
      <c r="CC630" s="20"/>
      <c r="CD630" s="178"/>
      <c r="CE630" s="20"/>
      <c r="CF630" s="95"/>
      <c r="CG630" s="20"/>
      <c r="CH630" s="95"/>
      <c r="CI630" s="20"/>
      <c r="CJ630" s="22"/>
      <c r="CK630" s="20"/>
      <c r="CL630" s="22"/>
      <c r="CM630" s="20"/>
      <c r="CN630" s="22"/>
      <c r="CO630" s="20"/>
      <c r="CP630" s="22"/>
      <c r="CQ630" s="20"/>
      <c r="CR630" s="22"/>
      <c r="CS630" s="20"/>
      <c r="CT630" s="22"/>
      <c r="CU630" s="20"/>
      <c r="CV630" s="22"/>
      <c r="CW630" s="20"/>
      <c r="CX630" s="22"/>
      <c r="CY630" s="20"/>
      <c r="CZ630" s="22"/>
      <c r="DA630" s="20"/>
      <c r="DB630" s="22"/>
      <c r="DC630" s="20"/>
      <c r="DD630" s="22"/>
      <c r="DE630" s="20"/>
      <c r="DF630" s="22"/>
      <c r="DG630" s="20"/>
      <c r="DH630" s="22"/>
      <c r="DI630" s="20"/>
      <c r="DJ630" s="22"/>
      <c r="DK630" s="20"/>
      <c r="DL630" s="22"/>
      <c r="DM630" s="20"/>
      <c r="DN630" s="22"/>
      <c r="DO630" s="20"/>
      <c r="DP630" s="22"/>
      <c r="DQ630" s="20"/>
      <c r="DR630" s="22"/>
      <c r="DS630" s="20"/>
      <c r="DT630" s="22"/>
      <c r="DU630" s="20"/>
      <c r="DV630" s="22"/>
      <c r="DW630" s="20"/>
      <c r="DX630" s="22"/>
      <c r="DY630" s="20"/>
      <c r="DZ630" s="22"/>
      <c r="EA630" s="23">
        <f t="shared" si="158"/>
        <v>0</v>
      </c>
      <c r="EB630" s="21">
        <f t="shared" si="160"/>
        <v>0</v>
      </c>
      <c r="EC630" s="193" t="e">
        <f t="shared" si="167"/>
        <v>#REF!</v>
      </c>
      <c r="ED630" s="193">
        <f t="shared" si="168"/>
        <v>0</v>
      </c>
      <c r="EE630" s="194">
        <f t="shared" si="161"/>
        <v>1</v>
      </c>
      <c r="EG630" s="13" t="s">
        <v>1520</v>
      </c>
      <c r="EH630" s="13" t="s">
        <v>1521</v>
      </c>
      <c r="EI630" s="13" t="s">
        <v>392</v>
      </c>
      <c r="EJ630" s="13">
        <v>1</v>
      </c>
      <c r="EK630" s="13">
        <v>41580</v>
      </c>
    </row>
    <row r="631" spans="1:141" ht="18" customHeight="1">
      <c r="A631" s="196" t="str">
        <f t="shared" si="166"/>
        <v>29.3</v>
      </c>
      <c r="B631" s="253" t="str">
        <f t="shared" si="166"/>
        <v>suministro e instalacion de rejilla de sosco de 3"x2".</v>
      </c>
      <c r="C631" s="196" t="str">
        <f t="shared" si="166"/>
        <v>UN</v>
      </c>
      <c r="D631" s="196">
        <f t="shared" si="166"/>
        <v>10</v>
      </c>
      <c r="E631" s="196">
        <f t="shared" si="166"/>
        <v>10395</v>
      </c>
      <c r="F631" s="196">
        <f t="shared" si="159"/>
        <v>103950</v>
      </c>
      <c r="G631" s="20"/>
      <c r="H631" s="21">
        <f t="shared" si="162"/>
        <v>0</v>
      </c>
      <c r="I631" s="20"/>
      <c r="J631" s="21">
        <f t="shared" si="163"/>
        <v>0</v>
      </c>
      <c r="K631" s="20"/>
      <c r="L631" s="21">
        <f t="shared" si="164"/>
        <v>0</v>
      </c>
      <c r="M631" s="20"/>
      <c r="N631" s="33">
        <f t="shared" si="165"/>
        <v>0</v>
      </c>
      <c r="O631" s="20"/>
      <c r="P631" s="22"/>
      <c r="Q631" s="20"/>
      <c r="R631" s="22"/>
      <c r="S631" s="20"/>
      <c r="T631" s="22"/>
      <c r="U631" s="20"/>
      <c r="V631" s="22"/>
      <c r="W631" s="20"/>
      <c r="X631" s="22"/>
      <c r="Y631" s="20"/>
      <c r="Z631" s="22"/>
      <c r="AA631" s="20"/>
      <c r="AB631" s="22"/>
      <c r="AC631" s="20"/>
      <c r="AD631" s="22"/>
      <c r="AE631" s="20"/>
      <c r="AF631" s="22"/>
      <c r="AG631" s="20"/>
      <c r="AH631" s="22"/>
      <c r="AI631" s="20"/>
      <c r="AJ631" s="22"/>
      <c r="AK631" s="20"/>
      <c r="AL631" s="22"/>
      <c r="AM631" s="20"/>
      <c r="AN631" s="22"/>
      <c r="AO631" s="20"/>
      <c r="AP631" s="22"/>
      <c r="AQ631" s="20"/>
      <c r="AR631" s="22"/>
      <c r="AS631" s="20"/>
      <c r="AT631" s="22"/>
      <c r="AU631" s="20"/>
      <c r="AV631" s="22"/>
      <c r="AW631" s="20"/>
      <c r="AX631" s="22"/>
      <c r="AY631" s="20"/>
      <c r="AZ631" s="22"/>
      <c r="BA631" s="20"/>
      <c r="BB631" s="22"/>
      <c r="BC631" s="20"/>
      <c r="BD631" s="22"/>
      <c r="BE631" s="20"/>
      <c r="BF631" s="22"/>
      <c r="BG631" s="83"/>
      <c r="BH631" s="84"/>
      <c r="BI631" s="20"/>
      <c r="BJ631" s="95"/>
      <c r="BK631" s="20">
        <v>0</v>
      </c>
      <c r="BL631" s="21">
        <f t="shared" si="156"/>
        <v>0</v>
      </c>
      <c r="BM631" s="20"/>
      <c r="BN631" s="95">
        <f t="shared" si="155"/>
        <v>0</v>
      </c>
      <c r="BO631" s="20"/>
      <c r="BP631" s="21">
        <f t="shared" si="157"/>
        <v>0</v>
      </c>
      <c r="BQ631" s="20"/>
      <c r="BR631" s="22"/>
      <c r="BS631" s="20"/>
      <c r="BT631" s="22"/>
      <c r="BU631" s="20"/>
      <c r="BV631" s="22"/>
      <c r="BW631" s="20"/>
      <c r="BX631" s="22"/>
      <c r="BY631" s="20"/>
      <c r="BZ631" s="172"/>
      <c r="CA631" s="20"/>
      <c r="CB631" s="164"/>
      <c r="CC631" s="20"/>
      <c r="CD631" s="178"/>
      <c r="CE631" s="20"/>
      <c r="CF631" s="95"/>
      <c r="CG631" s="20"/>
      <c r="CH631" s="95"/>
      <c r="CI631" s="20"/>
      <c r="CJ631" s="22"/>
      <c r="CK631" s="20"/>
      <c r="CL631" s="22"/>
      <c r="CM631" s="20"/>
      <c r="CN631" s="22"/>
      <c r="CO631" s="20"/>
      <c r="CP631" s="22"/>
      <c r="CQ631" s="20"/>
      <c r="CR631" s="22"/>
      <c r="CS631" s="20"/>
      <c r="CT631" s="22"/>
      <c r="CU631" s="20"/>
      <c r="CV631" s="22"/>
      <c r="CW631" s="20"/>
      <c r="CX631" s="22"/>
      <c r="CY631" s="20"/>
      <c r="CZ631" s="22"/>
      <c r="DA631" s="20"/>
      <c r="DB631" s="22"/>
      <c r="DC631" s="20"/>
      <c r="DD631" s="22"/>
      <c r="DE631" s="20"/>
      <c r="DF631" s="22"/>
      <c r="DG631" s="20"/>
      <c r="DH631" s="22"/>
      <c r="DI631" s="20"/>
      <c r="DJ631" s="22"/>
      <c r="DK631" s="20"/>
      <c r="DL631" s="22"/>
      <c r="DM631" s="20"/>
      <c r="DN631" s="22"/>
      <c r="DO631" s="20"/>
      <c r="DP631" s="22"/>
      <c r="DQ631" s="20"/>
      <c r="DR631" s="22"/>
      <c r="DS631" s="20"/>
      <c r="DT631" s="22"/>
      <c r="DU631" s="20"/>
      <c r="DV631" s="22"/>
      <c r="DW631" s="20"/>
      <c r="DX631" s="22"/>
      <c r="DY631" s="20"/>
      <c r="DZ631" s="22"/>
      <c r="EA631" s="23">
        <f t="shared" si="158"/>
        <v>0</v>
      </c>
      <c r="EB631" s="21">
        <f t="shared" si="160"/>
        <v>0</v>
      </c>
      <c r="EC631" s="193" t="e">
        <f t="shared" si="167"/>
        <v>#REF!</v>
      </c>
      <c r="ED631" s="193">
        <f t="shared" si="168"/>
        <v>0</v>
      </c>
      <c r="EE631" s="194">
        <f t="shared" si="161"/>
        <v>10</v>
      </c>
      <c r="EG631" s="13" t="s">
        <v>1522</v>
      </c>
      <c r="EH631" s="13" t="s">
        <v>1523</v>
      </c>
      <c r="EI631" s="13" t="s">
        <v>389</v>
      </c>
      <c r="EJ631" s="13">
        <v>10</v>
      </c>
      <c r="EK631" s="13">
        <v>10395</v>
      </c>
    </row>
    <row r="632" spans="1:141">
      <c r="A632" s="196" t="str">
        <f t="shared" si="166"/>
        <v>29.4</v>
      </c>
      <c r="B632" s="253" t="str">
        <f t="shared" si="166"/>
        <v>suministro e instalacion de sanitarios con fluxometro.</v>
      </c>
      <c r="C632" s="196" t="str">
        <f t="shared" si="166"/>
        <v>UN</v>
      </c>
      <c r="D632" s="196">
        <f t="shared" si="166"/>
        <v>6</v>
      </c>
      <c r="E632" s="196">
        <f t="shared" si="166"/>
        <v>950400</v>
      </c>
      <c r="F632" s="196">
        <f t="shared" si="159"/>
        <v>5702400</v>
      </c>
      <c r="G632" s="20"/>
      <c r="H632" s="21">
        <f t="shared" si="162"/>
        <v>0</v>
      </c>
      <c r="I632" s="20"/>
      <c r="J632" s="21">
        <f t="shared" si="163"/>
        <v>0</v>
      </c>
      <c r="K632" s="20"/>
      <c r="L632" s="21">
        <f t="shared" si="164"/>
        <v>0</v>
      </c>
      <c r="M632" s="20"/>
      <c r="N632" s="33">
        <f t="shared" si="165"/>
        <v>0</v>
      </c>
      <c r="O632" s="20"/>
      <c r="P632" s="22"/>
      <c r="Q632" s="20"/>
      <c r="R632" s="22"/>
      <c r="S632" s="20"/>
      <c r="T632" s="22"/>
      <c r="U632" s="20"/>
      <c r="V632" s="22"/>
      <c r="W632" s="20"/>
      <c r="X632" s="22"/>
      <c r="Y632" s="20"/>
      <c r="Z632" s="22"/>
      <c r="AA632" s="20"/>
      <c r="AB632" s="22"/>
      <c r="AC632" s="20"/>
      <c r="AD632" s="22"/>
      <c r="AE632" s="20"/>
      <c r="AF632" s="22"/>
      <c r="AG632" s="20"/>
      <c r="AH632" s="22"/>
      <c r="AI632" s="20"/>
      <c r="AJ632" s="22"/>
      <c r="AK632" s="20"/>
      <c r="AL632" s="22"/>
      <c r="AM632" s="20"/>
      <c r="AN632" s="22"/>
      <c r="AO632" s="20"/>
      <c r="AP632" s="22"/>
      <c r="AQ632" s="20"/>
      <c r="AR632" s="22"/>
      <c r="AS632" s="20"/>
      <c r="AT632" s="22"/>
      <c r="AU632" s="20"/>
      <c r="AV632" s="22"/>
      <c r="AW632" s="20"/>
      <c r="AX632" s="22"/>
      <c r="AY632" s="20"/>
      <c r="AZ632" s="22"/>
      <c r="BA632" s="20"/>
      <c r="BB632" s="22"/>
      <c r="BC632" s="20"/>
      <c r="BD632" s="22"/>
      <c r="BE632" s="20"/>
      <c r="BF632" s="22"/>
      <c r="BG632" s="83"/>
      <c r="BH632" s="84"/>
      <c r="BI632" s="20"/>
      <c r="BJ632" s="95"/>
      <c r="BK632" s="20">
        <v>0</v>
      </c>
      <c r="BL632" s="21">
        <f t="shared" si="156"/>
        <v>0</v>
      </c>
      <c r="BM632" s="20"/>
      <c r="BN632" s="95">
        <f t="shared" si="155"/>
        <v>0</v>
      </c>
      <c r="BO632" s="20"/>
      <c r="BP632" s="21">
        <f t="shared" si="157"/>
        <v>0</v>
      </c>
      <c r="BQ632" s="20"/>
      <c r="BR632" s="22"/>
      <c r="BS632" s="20"/>
      <c r="BT632" s="22"/>
      <c r="BU632" s="20"/>
      <c r="BV632" s="22"/>
      <c r="BW632" s="20"/>
      <c r="BX632" s="22"/>
      <c r="BY632" s="20"/>
      <c r="BZ632" s="172"/>
      <c r="CA632" s="20"/>
      <c r="CB632" s="164"/>
      <c r="CC632" s="20"/>
      <c r="CD632" s="178"/>
      <c r="CE632" s="20"/>
      <c r="CF632" s="95"/>
      <c r="CG632" s="20"/>
      <c r="CH632" s="95"/>
      <c r="CI632" s="20"/>
      <c r="CJ632" s="22"/>
      <c r="CK632" s="20"/>
      <c r="CL632" s="22"/>
      <c r="CM632" s="20"/>
      <c r="CN632" s="22"/>
      <c r="CO632" s="20"/>
      <c r="CP632" s="22"/>
      <c r="CQ632" s="20"/>
      <c r="CR632" s="22"/>
      <c r="CS632" s="20"/>
      <c r="CT632" s="22"/>
      <c r="CU632" s="20"/>
      <c r="CV632" s="22"/>
      <c r="CW632" s="20"/>
      <c r="CX632" s="22"/>
      <c r="CY632" s="20"/>
      <c r="CZ632" s="22"/>
      <c r="DA632" s="20"/>
      <c r="DB632" s="22"/>
      <c r="DC632" s="20"/>
      <c r="DD632" s="22"/>
      <c r="DE632" s="20"/>
      <c r="DF632" s="22"/>
      <c r="DG632" s="20"/>
      <c r="DH632" s="22"/>
      <c r="DI632" s="20"/>
      <c r="DJ632" s="22"/>
      <c r="DK632" s="20"/>
      <c r="DL632" s="22"/>
      <c r="DM632" s="20"/>
      <c r="DN632" s="22"/>
      <c r="DO632" s="20"/>
      <c r="DP632" s="22"/>
      <c r="DQ632" s="20"/>
      <c r="DR632" s="22"/>
      <c r="DS632" s="20"/>
      <c r="DT632" s="22"/>
      <c r="DU632" s="20"/>
      <c r="DV632" s="22"/>
      <c r="DW632" s="20"/>
      <c r="DX632" s="22"/>
      <c r="DY632" s="20"/>
      <c r="DZ632" s="22"/>
      <c r="EA632" s="23">
        <f t="shared" si="158"/>
        <v>0</v>
      </c>
      <c r="EB632" s="21">
        <f t="shared" si="160"/>
        <v>0</v>
      </c>
      <c r="EC632" s="193" t="e">
        <f t="shared" si="167"/>
        <v>#REF!</v>
      </c>
      <c r="ED632" s="193">
        <f t="shared" si="168"/>
        <v>0</v>
      </c>
      <c r="EE632" s="194">
        <f t="shared" si="161"/>
        <v>6</v>
      </c>
      <c r="EG632" s="13" t="s">
        <v>1524</v>
      </c>
      <c r="EH632" s="13" t="s">
        <v>1525</v>
      </c>
      <c r="EI632" s="13" t="s">
        <v>389</v>
      </c>
      <c r="EJ632" s="13">
        <v>6</v>
      </c>
      <c r="EK632" s="13">
        <v>950400</v>
      </c>
    </row>
    <row r="633" spans="1:141" ht="18" customHeight="1">
      <c r="A633" s="196" t="str">
        <f t="shared" si="166"/>
        <v>29.5</v>
      </c>
      <c r="B633" s="253" t="str">
        <f t="shared" si="166"/>
        <v>suministro e instalación de lavamanos de sobre poner incluye griferia y mueble</v>
      </c>
      <c r="C633" s="196" t="str">
        <f t="shared" si="166"/>
        <v>UN</v>
      </c>
      <c r="D633" s="196">
        <f t="shared" si="166"/>
        <v>25</v>
      </c>
      <c r="E633" s="196">
        <f t="shared" si="166"/>
        <v>1564200</v>
      </c>
      <c r="F633" s="196">
        <f t="shared" si="159"/>
        <v>39105000</v>
      </c>
      <c r="G633" s="20"/>
      <c r="H633" s="21">
        <f t="shared" si="162"/>
        <v>0</v>
      </c>
      <c r="I633" s="20"/>
      <c r="J633" s="21">
        <f t="shared" si="163"/>
        <v>0</v>
      </c>
      <c r="K633" s="20"/>
      <c r="L633" s="21">
        <f t="shared" si="164"/>
        <v>0</v>
      </c>
      <c r="M633" s="20"/>
      <c r="N633" s="33">
        <f t="shared" si="165"/>
        <v>0</v>
      </c>
      <c r="O633" s="20"/>
      <c r="P633" s="22"/>
      <c r="Q633" s="20"/>
      <c r="R633" s="22"/>
      <c r="S633" s="20"/>
      <c r="T633" s="22"/>
      <c r="U633" s="20"/>
      <c r="V633" s="22"/>
      <c r="W633" s="20"/>
      <c r="X633" s="22"/>
      <c r="Y633" s="20"/>
      <c r="Z633" s="22"/>
      <c r="AA633" s="20"/>
      <c r="AB633" s="22"/>
      <c r="AC633" s="20"/>
      <c r="AD633" s="22"/>
      <c r="AE633" s="20"/>
      <c r="AF633" s="22"/>
      <c r="AG633" s="20"/>
      <c r="AH633" s="22"/>
      <c r="AI633" s="20"/>
      <c r="AJ633" s="22"/>
      <c r="AK633" s="20"/>
      <c r="AL633" s="22"/>
      <c r="AM633" s="20"/>
      <c r="AN633" s="22"/>
      <c r="AO633" s="20"/>
      <c r="AP633" s="22"/>
      <c r="AQ633" s="20"/>
      <c r="AR633" s="22"/>
      <c r="AS633" s="20"/>
      <c r="AT633" s="22"/>
      <c r="AU633" s="20"/>
      <c r="AV633" s="22"/>
      <c r="AW633" s="20"/>
      <c r="AX633" s="22"/>
      <c r="AY633" s="20"/>
      <c r="AZ633" s="22"/>
      <c r="BA633" s="20"/>
      <c r="BB633" s="22"/>
      <c r="BC633" s="20"/>
      <c r="BD633" s="22"/>
      <c r="BE633" s="20"/>
      <c r="BF633" s="22"/>
      <c r="BG633" s="83"/>
      <c r="BH633" s="84"/>
      <c r="BI633" s="20"/>
      <c r="BJ633" s="95"/>
      <c r="BK633" s="20">
        <v>0</v>
      </c>
      <c r="BL633" s="21">
        <f t="shared" si="156"/>
        <v>0</v>
      </c>
      <c r="BM633" s="20"/>
      <c r="BN633" s="95">
        <f t="shared" si="155"/>
        <v>0</v>
      </c>
      <c r="BO633" s="20"/>
      <c r="BP633" s="21">
        <f t="shared" si="157"/>
        <v>0</v>
      </c>
      <c r="BQ633" s="20"/>
      <c r="BR633" s="22"/>
      <c r="BS633" s="20"/>
      <c r="BT633" s="22"/>
      <c r="BU633" s="20"/>
      <c r="BV633" s="22"/>
      <c r="BW633" s="20"/>
      <c r="BX633" s="22"/>
      <c r="BY633" s="20"/>
      <c r="BZ633" s="172"/>
      <c r="CA633" s="20"/>
      <c r="CB633" s="164"/>
      <c r="CC633" s="20"/>
      <c r="CD633" s="178"/>
      <c r="CE633" s="20"/>
      <c r="CF633" s="95"/>
      <c r="CG633" s="20"/>
      <c r="CH633" s="95"/>
      <c r="CI633" s="20"/>
      <c r="CJ633" s="22"/>
      <c r="CK633" s="20"/>
      <c r="CL633" s="22"/>
      <c r="CM633" s="20"/>
      <c r="CN633" s="22"/>
      <c r="CO633" s="20"/>
      <c r="CP633" s="22"/>
      <c r="CQ633" s="20"/>
      <c r="CR633" s="22"/>
      <c r="CS633" s="20"/>
      <c r="CT633" s="22"/>
      <c r="CU633" s="20"/>
      <c r="CV633" s="22"/>
      <c r="CW633" s="20"/>
      <c r="CX633" s="22"/>
      <c r="CY633" s="20"/>
      <c r="CZ633" s="22"/>
      <c r="DA633" s="20"/>
      <c r="DB633" s="22"/>
      <c r="DC633" s="20"/>
      <c r="DD633" s="22"/>
      <c r="DE633" s="20"/>
      <c r="DF633" s="22"/>
      <c r="DG633" s="20"/>
      <c r="DH633" s="22"/>
      <c r="DI633" s="20"/>
      <c r="DJ633" s="22"/>
      <c r="DK633" s="20"/>
      <c r="DL633" s="22"/>
      <c r="DM633" s="20"/>
      <c r="DN633" s="22"/>
      <c r="DO633" s="20"/>
      <c r="DP633" s="22"/>
      <c r="DQ633" s="20"/>
      <c r="DR633" s="22"/>
      <c r="DS633" s="20"/>
      <c r="DT633" s="22"/>
      <c r="DU633" s="20"/>
      <c r="DV633" s="22"/>
      <c r="DW633" s="20"/>
      <c r="DX633" s="22"/>
      <c r="DY633" s="20"/>
      <c r="DZ633" s="22"/>
      <c r="EA633" s="23">
        <f t="shared" si="158"/>
        <v>0</v>
      </c>
      <c r="EB633" s="21">
        <f t="shared" si="160"/>
        <v>0</v>
      </c>
      <c r="EC633" s="193" t="e">
        <f t="shared" si="167"/>
        <v>#REF!</v>
      </c>
      <c r="ED633" s="193">
        <f t="shared" si="168"/>
        <v>0</v>
      </c>
      <c r="EE633" s="194">
        <f t="shared" si="161"/>
        <v>25</v>
      </c>
      <c r="EG633" s="13" t="s">
        <v>1526</v>
      </c>
      <c r="EH633" s="13" t="s">
        <v>1527</v>
      </c>
      <c r="EI633" s="13" t="s">
        <v>389</v>
      </c>
      <c r="EJ633" s="13">
        <v>25</v>
      </c>
      <c r="EK633" s="13">
        <v>1564200</v>
      </c>
    </row>
    <row r="634" spans="1:141" ht="18">
      <c r="A634" s="196" t="str">
        <f t="shared" si="166"/>
        <v>29.6</v>
      </c>
      <c r="B634" s="253" t="str">
        <f t="shared" si="166"/>
        <v>suministro e instalación griferia mezclador para ducha grival o equivalente.</v>
      </c>
      <c r="C634" s="196" t="str">
        <f t="shared" si="166"/>
        <v>UN</v>
      </c>
      <c r="D634" s="196">
        <f t="shared" si="166"/>
        <v>5</v>
      </c>
      <c r="E634" s="196">
        <f t="shared" si="166"/>
        <v>110880</v>
      </c>
      <c r="F634" s="196">
        <f t="shared" si="159"/>
        <v>554400</v>
      </c>
      <c r="G634" s="20"/>
      <c r="H634" s="21">
        <f t="shared" si="162"/>
        <v>0</v>
      </c>
      <c r="I634" s="20"/>
      <c r="J634" s="21">
        <f t="shared" si="163"/>
        <v>0</v>
      </c>
      <c r="K634" s="20"/>
      <c r="L634" s="21">
        <f t="shared" si="164"/>
        <v>0</v>
      </c>
      <c r="M634" s="20"/>
      <c r="N634" s="33">
        <f t="shared" si="165"/>
        <v>0</v>
      </c>
      <c r="O634" s="20"/>
      <c r="P634" s="22"/>
      <c r="Q634" s="20"/>
      <c r="R634" s="22"/>
      <c r="S634" s="20"/>
      <c r="T634" s="22"/>
      <c r="U634" s="20"/>
      <c r="V634" s="22"/>
      <c r="W634" s="20"/>
      <c r="X634" s="22"/>
      <c r="Y634" s="20"/>
      <c r="Z634" s="22"/>
      <c r="AA634" s="20"/>
      <c r="AB634" s="22"/>
      <c r="AC634" s="20"/>
      <c r="AD634" s="22"/>
      <c r="AE634" s="20"/>
      <c r="AF634" s="22"/>
      <c r="AG634" s="20"/>
      <c r="AH634" s="22"/>
      <c r="AI634" s="20"/>
      <c r="AJ634" s="22"/>
      <c r="AK634" s="20"/>
      <c r="AL634" s="22"/>
      <c r="AM634" s="20"/>
      <c r="AN634" s="22"/>
      <c r="AO634" s="20"/>
      <c r="AP634" s="22"/>
      <c r="AQ634" s="20"/>
      <c r="AR634" s="22"/>
      <c r="AS634" s="20"/>
      <c r="AT634" s="22"/>
      <c r="AU634" s="20"/>
      <c r="AV634" s="22"/>
      <c r="AW634" s="20"/>
      <c r="AX634" s="22"/>
      <c r="AY634" s="20"/>
      <c r="AZ634" s="22"/>
      <c r="BA634" s="20"/>
      <c r="BB634" s="22"/>
      <c r="BC634" s="20"/>
      <c r="BD634" s="22"/>
      <c r="BE634" s="20"/>
      <c r="BF634" s="22"/>
      <c r="BG634" s="83"/>
      <c r="BH634" s="84"/>
      <c r="BI634" s="20"/>
      <c r="BJ634" s="95"/>
      <c r="BK634" s="20">
        <v>0</v>
      </c>
      <c r="BL634" s="21">
        <f t="shared" si="156"/>
        <v>0</v>
      </c>
      <c r="BM634" s="20"/>
      <c r="BN634" s="95">
        <f t="shared" si="155"/>
        <v>0</v>
      </c>
      <c r="BO634" s="20"/>
      <c r="BP634" s="21">
        <f t="shared" si="157"/>
        <v>0</v>
      </c>
      <c r="BQ634" s="20"/>
      <c r="BR634" s="22"/>
      <c r="BS634" s="20"/>
      <c r="BT634" s="22"/>
      <c r="BU634" s="20"/>
      <c r="BV634" s="22"/>
      <c r="BW634" s="20"/>
      <c r="BX634" s="22"/>
      <c r="BY634" s="20"/>
      <c r="BZ634" s="172"/>
      <c r="CA634" s="20"/>
      <c r="CB634" s="164"/>
      <c r="CC634" s="20"/>
      <c r="CD634" s="178"/>
      <c r="CE634" s="20"/>
      <c r="CF634" s="95"/>
      <c r="CG634" s="20"/>
      <c r="CH634" s="95"/>
      <c r="CI634" s="20"/>
      <c r="CJ634" s="22"/>
      <c r="CK634" s="20"/>
      <c r="CL634" s="22"/>
      <c r="CM634" s="20"/>
      <c r="CN634" s="22"/>
      <c r="CO634" s="20"/>
      <c r="CP634" s="22"/>
      <c r="CQ634" s="20"/>
      <c r="CR634" s="22"/>
      <c r="CS634" s="20"/>
      <c r="CT634" s="22"/>
      <c r="CU634" s="20"/>
      <c r="CV634" s="22"/>
      <c r="CW634" s="20"/>
      <c r="CX634" s="22"/>
      <c r="CY634" s="20"/>
      <c r="CZ634" s="22"/>
      <c r="DA634" s="20"/>
      <c r="DB634" s="22"/>
      <c r="DC634" s="20"/>
      <c r="DD634" s="22"/>
      <c r="DE634" s="20"/>
      <c r="DF634" s="22"/>
      <c r="DG634" s="20"/>
      <c r="DH634" s="22"/>
      <c r="DI634" s="20"/>
      <c r="DJ634" s="22"/>
      <c r="DK634" s="20"/>
      <c r="DL634" s="22"/>
      <c r="DM634" s="20"/>
      <c r="DN634" s="22"/>
      <c r="DO634" s="20"/>
      <c r="DP634" s="22"/>
      <c r="DQ634" s="20"/>
      <c r="DR634" s="22"/>
      <c r="DS634" s="20"/>
      <c r="DT634" s="22"/>
      <c r="DU634" s="20"/>
      <c r="DV634" s="22"/>
      <c r="DW634" s="20"/>
      <c r="DX634" s="22"/>
      <c r="DY634" s="20"/>
      <c r="DZ634" s="22"/>
      <c r="EA634" s="23">
        <f t="shared" si="158"/>
        <v>0</v>
      </c>
      <c r="EB634" s="21">
        <f t="shared" si="160"/>
        <v>0</v>
      </c>
      <c r="EC634" s="193" t="e">
        <f t="shared" si="167"/>
        <v>#REF!</v>
      </c>
      <c r="ED634" s="193">
        <f t="shared" si="168"/>
        <v>0</v>
      </c>
      <c r="EE634" s="194">
        <f t="shared" si="161"/>
        <v>5</v>
      </c>
      <c r="EG634" s="13" t="s">
        <v>1528</v>
      </c>
      <c r="EH634" s="13" t="s">
        <v>1529</v>
      </c>
      <c r="EI634" s="13" t="s">
        <v>389</v>
      </c>
      <c r="EJ634" s="13">
        <v>5</v>
      </c>
      <c r="EK634" s="13">
        <v>110880</v>
      </c>
    </row>
    <row r="635" spans="1:141" ht="27" customHeight="1">
      <c r="A635" s="196" t="str">
        <f t="shared" si="166"/>
        <v>29.7</v>
      </c>
      <c r="B635" s="253" t="str">
        <f t="shared" si="166"/>
        <v>suministro e instalación de dispensador de jabon liquido en acero inoxidable, papelera de empotrar en acero inoxidable, incluye instalacion</v>
      </c>
      <c r="C635" s="196" t="str">
        <f t="shared" si="166"/>
        <v>UN</v>
      </c>
      <c r="D635" s="196">
        <f t="shared" si="166"/>
        <v>15</v>
      </c>
      <c r="E635" s="196">
        <f t="shared" si="166"/>
        <v>574200</v>
      </c>
      <c r="F635" s="196">
        <f t="shared" si="159"/>
        <v>8613000</v>
      </c>
      <c r="G635" s="20"/>
      <c r="H635" s="21">
        <f t="shared" si="162"/>
        <v>0</v>
      </c>
      <c r="I635" s="20"/>
      <c r="J635" s="21">
        <f t="shared" si="163"/>
        <v>0</v>
      </c>
      <c r="K635" s="20"/>
      <c r="L635" s="21">
        <f t="shared" si="164"/>
        <v>0</v>
      </c>
      <c r="M635" s="20"/>
      <c r="N635" s="33">
        <f t="shared" si="165"/>
        <v>0</v>
      </c>
      <c r="O635" s="20"/>
      <c r="P635" s="22"/>
      <c r="Q635" s="20"/>
      <c r="R635" s="22"/>
      <c r="S635" s="20"/>
      <c r="T635" s="22"/>
      <c r="U635" s="20"/>
      <c r="V635" s="22"/>
      <c r="W635" s="20"/>
      <c r="X635" s="22"/>
      <c r="Y635" s="20"/>
      <c r="Z635" s="22"/>
      <c r="AA635" s="20"/>
      <c r="AB635" s="22"/>
      <c r="AC635" s="20"/>
      <c r="AD635" s="22"/>
      <c r="AE635" s="20"/>
      <c r="AF635" s="22"/>
      <c r="AG635" s="20"/>
      <c r="AH635" s="22"/>
      <c r="AI635" s="20"/>
      <c r="AJ635" s="22"/>
      <c r="AK635" s="20"/>
      <c r="AL635" s="22"/>
      <c r="AM635" s="20"/>
      <c r="AN635" s="22"/>
      <c r="AO635" s="20"/>
      <c r="AP635" s="22"/>
      <c r="AQ635" s="20"/>
      <c r="AR635" s="22"/>
      <c r="AS635" s="20"/>
      <c r="AT635" s="22"/>
      <c r="AU635" s="20"/>
      <c r="AV635" s="22"/>
      <c r="AW635" s="20"/>
      <c r="AX635" s="22"/>
      <c r="AY635" s="20"/>
      <c r="AZ635" s="22"/>
      <c r="BA635" s="20"/>
      <c r="BB635" s="22"/>
      <c r="BC635" s="20"/>
      <c r="BD635" s="22"/>
      <c r="BE635" s="20"/>
      <c r="BF635" s="22"/>
      <c r="BG635" s="83"/>
      <c r="BH635" s="84"/>
      <c r="BI635" s="20"/>
      <c r="BJ635" s="95"/>
      <c r="BK635" s="20">
        <v>0</v>
      </c>
      <c r="BL635" s="21">
        <f t="shared" si="156"/>
        <v>0</v>
      </c>
      <c r="BM635" s="20"/>
      <c r="BN635" s="95">
        <f t="shared" si="155"/>
        <v>0</v>
      </c>
      <c r="BO635" s="20"/>
      <c r="BP635" s="21">
        <f t="shared" si="157"/>
        <v>0</v>
      </c>
      <c r="BQ635" s="20"/>
      <c r="BR635" s="22"/>
      <c r="BS635" s="20"/>
      <c r="BT635" s="22"/>
      <c r="BU635" s="20"/>
      <c r="BV635" s="22"/>
      <c r="BW635" s="20"/>
      <c r="BX635" s="22"/>
      <c r="BY635" s="20"/>
      <c r="BZ635" s="172"/>
      <c r="CA635" s="20"/>
      <c r="CB635" s="164"/>
      <c r="CC635" s="20"/>
      <c r="CD635" s="178"/>
      <c r="CE635" s="20"/>
      <c r="CF635" s="95"/>
      <c r="CG635" s="20"/>
      <c r="CH635" s="95"/>
      <c r="CI635" s="20"/>
      <c r="CJ635" s="22"/>
      <c r="CK635" s="20"/>
      <c r="CL635" s="22"/>
      <c r="CM635" s="20"/>
      <c r="CN635" s="22"/>
      <c r="CO635" s="20"/>
      <c r="CP635" s="22"/>
      <c r="CQ635" s="20"/>
      <c r="CR635" s="22"/>
      <c r="CS635" s="20"/>
      <c r="CT635" s="22"/>
      <c r="CU635" s="20"/>
      <c r="CV635" s="22"/>
      <c r="CW635" s="20"/>
      <c r="CX635" s="22"/>
      <c r="CY635" s="20"/>
      <c r="CZ635" s="22"/>
      <c r="DA635" s="20"/>
      <c r="DB635" s="22"/>
      <c r="DC635" s="20"/>
      <c r="DD635" s="22"/>
      <c r="DE635" s="20"/>
      <c r="DF635" s="22"/>
      <c r="DG635" s="20"/>
      <c r="DH635" s="22"/>
      <c r="DI635" s="20"/>
      <c r="DJ635" s="22"/>
      <c r="DK635" s="20"/>
      <c r="DL635" s="22"/>
      <c r="DM635" s="20"/>
      <c r="DN635" s="22"/>
      <c r="DO635" s="20"/>
      <c r="DP635" s="22"/>
      <c r="DQ635" s="20"/>
      <c r="DR635" s="22"/>
      <c r="DS635" s="20"/>
      <c r="DT635" s="22"/>
      <c r="DU635" s="20"/>
      <c r="DV635" s="22"/>
      <c r="DW635" s="20"/>
      <c r="DX635" s="22"/>
      <c r="DY635" s="20"/>
      <c r="DZ635" s="22"/>
      <c r="EA635" s="23">
        <f t="shared" si="158"/>
        <v>0</v>
      </c>
      <c r="EB635" s="21">
        <f t="shared" si="160"/>
        <v>0</v>
      </c>
      <c r="EC635" s="193" t="e">
        <f t="shared" si="167"/>
        <v>#REF!</v>
      </c>
      <c r="ED635" s="193">
        <f t="shared" si="168"/>
        <v>0</v>
      </c>
      <c r="EE635" s="194">
        <f t="shared" si="161"/>
        <v>15</v>
      </c>
      <c r="EG635" s="13" t="s">
        <v>1530</v>
      </c>
      <c r="EH635" s="13" t="s">
        <v>1531</v>
      </c>
      <c r="EI635" s="13" t="s">
        <v>389</v>
      </c>
      <c r="EJ635" s="13">
        <v>15</v>
      </c>
      <c r="EK635" s="13">
        <v>574200</v>
      </c>
    </row>
    <row r="636" spans="1:141" ht="36">
      <c r="A636" s="196" t="str">
        <f t="shared" si="166"/>
        <v>29.8</v>
      </c>
      <c r="B636" s="253" t="str">
        <f t="shared" si="166"/>
        <v>suministro e instalación de secador manos libres con carcaza de acero inoxidable incluye punto electrico calidad 1a motor sin escobillas, sensor ajustable y apagado automatico despues de dos min utos</v>
      </c>
      <c r="C636" s="196" t="str">
        <f t="shared" si="166"/>
        <v>UN</v>
      </c>
      <c r="D636" s="196">
        <f t="shared" si="166"/>
        <v>15</v>
      </c>
      <c r="E636" s="196">
        <f t="shared" si="166"/>
        <v>961452.36</v>
      </c>
      <c r="F636" s="196">
        <f t="shared" si="159"/>
        <v>14421785.4</v>
      </c>
      <c r="G636" s="20"/>
      <c r="H636" s="21">
        <f t="shared" si="162"/>
        <v>0</v>
      </c>
      <c r="I636" s="20"/>
      <c r="J636" s="21">
        <f t="shared" si="163"/>
        <v>0</v>
      </c>
      <c r="K636" s="20"/>
      <c r="L636" s="21">
        <f t="shared" si="164"/>
        <v>0</v>
      </c>
      <c r="M636" s="20"/>
      <c r="N636" s="33">
        <f t="shared" si="165"/>
        <v>0</v>
      </c>
      <c r="O636" s="20"/>
      <c r="P636" s="22"/>
      <c r="Q636" s="20"/>
      <c r="R636" s="22"/>
      <c r="S636" s="20"/>
      <c r="T636" s="22"/>
      <c r="U636" s="20"/>
      <c r="V636" s="22"/>
      <c r="W636" s="20"/>
      <c r="X636" s="22"/>
      <c r="Y636" s="20"/>
      <c r="Z636" s="22"/>
      <c r="AA636" s="20"/>
      <c r="AB636" s="22"/>
      <c r="AC636" s="20"/>
      <c r="AD636" s="22"/>
      <c r="AE636" s="20"/>
      <c r="AF636" s="22"/>
      <c r="AG636" s="20"/>
      <c r="AH636" s="22"/>
      <c r="AI636" s="20"/>
      <c r="AJ636" s="22"/>
      <c r="AK636" s="20"/>
      <c r="AL636" s="22"/>
      <c r="AM636" s="20"/>
      <c r="AN636" s="22"/>
      <c r="AO636" s="20"/>
      <c r="AP636" s="22"/>
      <c r="AQ636" s="20"/>
      <c r="AR636" s="22"/>
      <c r="AS636" s="20"/>
      <c r="AT636" s="22"/>
      <c r="AU636" s="20"/>
      <c r="AV636" s="22"/>
      <c r="AW636" s="20"/>
      <c r="AX636" s="22"/>
      <c r="AY636" s="20"/>
      <c r="AZ636" s="22"/>
      <c r="BA636" s="20"/>
      <c r="BB636" s="22"/>
      <c r="BC636" s="20"/>
      <c r="BD636" s="22"/>
      <c r="BE636" s="20"/>
      <c r="BF636" s="22"/>
      <c r="BG636" s="83"/>
      <c r="BH636" s="84"/>
      <c r="BI636" s="20"/>
      <c r="BJ636" s="95"/>
      <c r="BK636" s="20">
        <v>0</v>
      </c>
      <c r="BL636" s="21">
        <f t="shared" si="156"/>
        <v>0</v>
      </c>
      <c r="BM636" s="20"/>
      <c r="BN636" s="95">
        <f t="shared" si="155"/>
        <v>0</v>
      </c>
      <c r="BO636" s="20"/>
      <c r="BP636" s="21">
        <f t="shared" si="157"/>
        <v>0</v>
      </c>
      <c r="BQ636" s="20"/>
      <c r="BR636" s="22"/>
      <c r="BS636" s="20"/>
      <c r="BT636" s="22"/>
      <c r="BU636" s="20"/>
      <c r="BV636" s="22"/>
      <c r="BW636" s="20"/>
      <c r="BX636" s="22"/>
      <c r="BY636" s="20"/>
      <c r="BZ636" s="172"/>
      <c r="CA636" s="20"/>
      <c r="CB636" s="164"/>
      <c r="CC636" s="20"/>
      <c r="CD636" s="178"/>
      <c r="CE636" s="20"/>
      <c r="CF636" s="95"/>
      <c r="CG636" s="20"/>
      <c r="CH636" s="95"/>
      <c r="CI636" s="20"/>
      <c r="CJ636" s="22"/>
      <c r="CK636" s="20"/>
      <c r="CL636" s="22"/>
      <c r="CM636" s="20"/>
      <c r="CN636" s="22"/>
      <c r="CO636" s="20"/>
      <c r="CP636" s="22"/>
      <c r="CQ636" s="20"/>
      <c r="CR636" s="22"/>
      <c r="CS636" s="20"/>
      <c r="CT636" s="22"/>
      <c r="CU636" s="20"/>
      <c r="CV636" s="22"/>
      <c r="CW636" s="20"/>
      <c r="CX636" s="22"/>
      <c r="CY636" s="20"/>
      <c r="CZ636" s="22"/>
      <c r="DA636" s="20"/>
      <c r="DB636" s="22"/>
      <c r="DC636" s="20"/>
      <c r="DD636" s="22"/>
      <c r="DE636" s="20"/>
      <c r="DF636" s="22"/>
      <c r="DG636" s="20"/>
      <c r="DH636" s="22"/>
      <c r="DI636" s="20"/>
      <c r="DJ636" s="22"/>
      <c r="DK636" s="20"/>
      <c r="DL636" s="22"/>
      <c r="DM636" s="20"/>
      <c r="DN636" s="22"/>
      <c r="DO636" s="20"/>
      <c r="DP636" s="22"/>
      <c r="DQ636" s="20"/>
      <c r="DR636" s="22"/>
      <c r="DS636" s="20"/>
      <c r="DT636" s="22"/>
      <c r="DU636" s="20"/>
      <c r="DV636" s="22"/>
      <c r="DW636" s="20"/>
      <c r="DX636" s="22"/>
      <c r="DY636" s="20"/>
      <c r="DZ636" s="22"/>
      <c r="EA636" s="23">
        <f t="shared" si="158"/>
        <v>0</v>
      </c>
      <c r="EB636" s="21">
        <f t="shared" si="160"/>
        <v>0</v>
      </c>
      <c r="EC636" s="193" t="e">
        <f t="shared" si="167"/>
        <v>#REF!</v>
      </c>
      <c r="ED636" s="193">
        <f t="shared" si="168"/>
        <v>0</v>
      </c>
      <c r="EE636" s="194">
        <f t="shared" si="161"/>
        <v>15</v>
      </c>
      <c r="EG636" s="13" t="s">
        <v>1532</v>
      </c>
      <c r="EH636" s="13" t="s">
        <v>1533</v>
      </c>
      <c r="EI636" s="13" t="s">
        <v>389</v>
      </c>
      <c r="EJ636" s="13">
        <v>15</v>
      </c>
      <c r="EK636" s="13">
        <v>961452.36</v>
      </c>
    </row>
    <row r="637" spans="1:141" ht="18" customHeight="1">
      <c r="A637" s="196" t="str">
        <f t="shared" si="166"/>
        <v>29.9</v>
      </c>
      <c r="B637" s="253" t="str">
        <f t="shared" si="166"/>
        <v>suministro, transporte  e instalacion espejo de espesor e=4 mm para baños.</v>
      </c>
      <c r="C637" s="196" t="str">
        <f t="shared" si="166"/>
        <v>M2</v>
      </c>
      <c r="D637" s="196">
        <f t="shared" si="166"/>
        <v>10</v>
      </c>
      <c r="E637" s="196">
        <f t="shared" si="166"/>
        <v>86184.45</v>
      </c>
      <c r="F637" s="196">
        <f t="shared" si="159"/>
        <v>861844.5</v>
      </c>
      <c r="G637" s="20"/>
      <c r="H637" s="21">
        <f t="shared" si="162"/>
        <v>0</v>
      </c>
      <c r="I637" s="20"/>
      <c r="J637" s="21">
        <f t="shared" si="163"/>
        <v>0</v>
      </c>
      <c r="K637" s="20"/>
      <c r="L637" s="21">
        <f t="shared" si="164"/>
        <v>0</v>
      </c>
      <c r="M637" s="20"/>
      <c r="N637" s="33">
        <f t="shared" si="165"/>
        <v>0</v>
      </c>
      <c r="O637" s="20"/>
      <c r="P637" s="22"/>
      <c r="Q637" s="20"/>
      <c r="R637" s="22"/>
      <c r="S637" s="20"/>
      <c r="T637" s="22"/>
      <c r="U637" s="20"/>
      <c r="V637" s="22"/>
      <c r="W637" s="20"/>
      <c r="X637" s="22"/>
      <c r="Y637" s="20"/>
      <c r="Z637" s="22"/>
      <c r="AA637" s="20"/>
      <c r="AB637" s="22"/>
      <c r="AC637" s="20"/>
      <c r="AD637" s="22"/>
      <c r="AE637" s="20"/>
      <c r="AF637" s="22"/>
      <c r="AG637" s="20"/>
      <c r="AH637" s="22"/>
      <c r="AI637" s="20"/>
      <c r="AJ637" s="22"/>
      <c r="AK637" s="20"/>
      <c r="AL637" s="22"/>
      <c r="AM637" s="20"/>
      <c r="AN637" s="22"/>
      <c r="AO637" s="20"/>
      <c r="AP637" s="22"/>
      <c r="AQ637" s="20"/>
      <c r="AR637" s="22"/>
      <c r="AS637" s="20"/>
      <c r="AT637" s="22"/>
      <c r="AU637" s="20"/>
      <c r="AV637" s="22"/>
      <c r="AW637" s="20"/>
      <c r="AX637" s="22"/>
      <c r="AY637" s="20"/>
      <c r="AZ637" s="22"/>
      <c r="BA637" s="20"/>
      <c r="BB637" s="22"/>
      <c r="BC637" s="20"/>
      <c r="BD637" s="22"/>
      <c r="BE637" s="20"/>
      <c r="BF637" s="22"/>
      <c r="BG637" s="83"/>
      <c r="BH637" s="84"/>
      <c r="BI637" s="20"/>
      <c r="BJ637" s="95"/>
      <c r="BK637" s="20">
        <v>0</v>
      </c>
      <c r="BL637" s="21">
        <f t="shared" si="156"/>
        <v>0</v>
      </c>
      <c r="BM637" s="20"/>
      <c r="BN637" s="95">
        <f t="shared" si="155"/>
        <v>0</v>
      </c>
      <c r="BO637" s="20"/>
      <c r="BP637" s="21">
        <f t="shared" si="157"/>
        <v>0</v>
      </c>
      <c r="BQ637" s="20"/>
      <c r="BR637" s="22"/>
      <c r="BS637" s="20"/>
      <c r="BT637" s="22"/>
      <c r="BU637" s="20"/>
      <c r="BV637" s="22"/>
      <c r="BW637" s="20"/>
      <c r="BX637" s="22"/>
      <c r="BY637" s="20"/>
      <c r="BZ637" s="172"/>
      <c r="CA637" s="20"/>
      <c r="CB637" s="164"/>
      <c r="CC637" s="20"/>
      <c r="CD637" s="178"/>
      <c r="CE637" s="20"/>
      <c r="CF637" s="95"/>
      <c r="CG637" s="20"/>
      <c r="CH637" s="95"/>
      <c r="CI637" s="20"/>
      <c r="CJ637" s="22"/>
      <c r="CK637" s="20"/>
      <c r="CL637" s="22"/>
      <c r="CM637" s="20"/>
      <c r="CN637" s="22"/>
      <c r="CO637" s="20"/>
      <c r="CP637" s="22"/>
      <c r="CQ637" s="20"/>
      <c r="CR637" s="22"/>
      <c r="CS637" s="20"/>
      <c r="CT637" s="22"/>
      <c r="CU637" s="20"/>
      <c r="CV637" s="22"/>
      <c r="CW637" s="20"/>
      <c r="CX637" s="22"/>
      <c r="CY637" s="20"/>
      <c r="CZ637" s="22"/>
      <c r="DA637" s="20"/>
      <c r="DB637" s="22"/>
      <c r="DC637" s="20"/>
      <c r="DD637" s="22"/>
      <c r="DE637" s="20"/>
      <c r="DF637" s="22"/>
      <c r="DG637" s="20"/>
      <c r="DH637" s="22"/>
      <c r="DI637" s="20"/>
      <c r="DJ637" s="22"/>
      <c r="DK637" s="20"/>
      <c r="DL637" s="22"/>
      <c r="DM637" s="20"/>
      <c r="DN637" s="22"/>
      <c r="DO637" s="20"/>
      <c r="DP637" s="22"/>
      <c r="DQ637" s="20"/>
      <c r="DR637" s="22"/>
      <c r="DS637" s="20"/>
      <c r="DT637" s="22"/>
      <c r="DU637" s="20"/>
      <c r="DV637" s="22"/>
      <c r="DW637" s="20"/>
      <c r="DX637" s="22"/>
      <c r="DY637" s="20"/>
      <c r="DZ637" s="22"/>
      <c r="EA637" s="23">
        <f t="shared" si="158"/>
        <v>0</v>
      </c>
      <c r="EB637" s="21">
        <f t="shared" si="160"/>
        <v>0</v>
      </c>
      <c r="EC637" s="193" t="e">
        <f t="shared" si="167"/>
        <v>#REF!</v>
      </c>
      <c r="ED637" s="193">
        <f t="shared" si="168"/>
        <v>0</v>
      </c>
      <c r="EE637" s="194">
        <f t="shared" si="161"/>
        <v>10</v>
      </c>
      <c r="EG637" s="13" t="s">
        <v>1534</v>
      </c>
      <c r="EH637" s="13" t="s">
        <v>1535</v>
      </c>
      <c r="EI637" s="13" t="s">
        <v>397</v>
      </c>
      <c r="EJ637" s="13">
        <v>10</v>
      </c>
      <c r="EK637" s="13">
        <v>86184.45</v>
      </c>
    </row>
    <row r="638" spans="1:141">
      <c r="A638" s="191" t="str">
        <f t="shared" si="166"/>
        <v>30.0</v>
      </c>
      <c r="B638" s="252" t="str">
        <f t="shared" si="166"/>
        <v>AGUAS LLUVIAS</v>
      </c>
      <c r="C638" s="191">
        <f t="shared" si="166"/>
        <v>0</v>
      </c>
      <c r="D638" s="191">
        <f t="shared" si="166"/>
        <v>0</v>
      </c>
      <c r="E638" s="191">
        <f t="shared" si="166"/>
        <v>0</v>
      </c>
      <c r="F638" s="192">
        <f>SUM(F639:F640)</f>
        <v>22281286.5</v>
      </c>
      <c r="G638" s="20"/>
      <c r="H638" s="21">
        <f t="shared" si="162"/>
        <v>0</v>
      </c>
      <c r="I638" s="20"/>
      <c r="J638" s="21">
        <f t="shared" si="163"/>
        <v>0</v>
      </c>
      <c r="K638" s="20"/>
      <c r="L638" s="21">
        <f t="shared" si="164"/>
        <v>0</v>
      </c>
      <c r="M638" s="20"/>
      <c r="N638" s="33">
        <f t="shared" si="165"/>
        <v>0</v>
      </c>
      <c r="O638" s="20"/>
      <c r="P638" s="22"/>
      <c r="Q638" s="20"/>
      <c r="R638" s="22"/>
      <c r="S638" s="20"/>
      <c r="T638" s="22"/>
      <c r="U638" s="20"/>
      <c r="V638" s="22"/>
      <c r="W638" s="20"/>
      <c r="X638" s="22"/>
      <c r="Y638" s="20"/>
      <c r="Z638" s="22"/>
      <c r="AA638" s="20"/>
      <c r="AB638" s="22"/>
      <c r="AC638" s="20"/>
      <c r="AD638" s="22"/>
      <c r="AE638" s="20"/>
      <c r="AF638" s="22"/>
      <c r="AG638" s="20"/>
      <c r="AH638" s="22"/>
      <c r="AI638" s="20"/>
      <c r="AJ638" s="22"/>
      <c r="AK638" s="20"/>
      <c r="AL638" s="22"/>
      <c r="AM638" s="20"/>
      <c r="AN638" s="22"/>
      <c r="AO638" s="20"/>
      <c r="AP638" s="22"/>
      <c r="AQ638" s="20"/>
      <c r="AR638" s="22"/>
      <c r="AS638" s="20"/>
      <c r="AT638" s="22"/>
      <c r="AU638" s="20"/>
      <c r="AV638" s="22"/>
      <c r="AW638" s="20"/>
      <c r="AX638" s="22"/>
      <c r="AY638" s="20"/>
      <c r="AZ638" s="22"/>
      <c r="BA638" s="20"/>
      <c r="BB638" s="22"/>
      <c r="BC638" s="20"/>
      <c r="BD638" s="22"/>
      <c r="BE638" s="20"/>
      <c r="BF638" s="22"/>
      <c r="BG638" s="83"/>
      <c r="BH638" s="84"/>
      <c r="BI638" s="20"/>
      <c r="BJ638" s="95"/>
      <c r="BK638" s="20">
        <v>0</v>
      </c>
      <c r="BL638" s="21">
        <f t="shared" si="156"/>
        <v>0</v>
      </c>
      <c r="BM638" s="20"/>
      <c r="BN638" s="95">
        <f t="shared" si="155"/>
        <v>0</v>
      </c>
      <c r="BO638" s="20"/>
      <c r="BP638" s="21">
        <f t="shared" si="157"/>
        <v>0</v>
      </c>
      <c r="BQ638" s="20"/>
      <c r="BR638" s="22"/>
      <c r="BS638" s="20"/>
      <c r="BT638" s="22"/>
      <c r="BU638" s="20"/>
      <c r="BV638" s="22"/>
      <c r="BW638" s="20"/>
      <c r="BX638" s="22"/>
      <c r="BY638" s="20"/>
      <c r="BZ638" s="172"/>
      <c r="CA638" s="20"/>
      <c r="CB638" s="164"/>
      <c r="CC638" s="20"/>
      <c r="CD638" s="178"/>
      <c r="CE638" s="20"/>
      <c r="CF638" s="95"/>
      <c r="CG638" s="20"/>
      <c r="CH638" s="95"/>
      <c r="CI638" s="20"/>
      <c r="CJ638" s="22"/>
      <c r="CK638" s="20"/>
      <c r="CL638" s="22"/>
      <c r="CM638" s="20"/>
      <c r="CN638" s="22"/>
      <c r="CO638" s="20"/>
      <c r="CP638" s="22"/>
      <c r="CQ638" s="20"/>
      <c r="CR638" s="22"/>
      <c r="CS638" s="20"/>
      <c r="CT638" s="22"/>
      <c r="CU638" s="20"/>
      <c r="CV638" s="22"/>
      <c r="CW638" s="20"/>
      <c r="CX638" s="22"/>
      <c r="CY638" s="20"/>
      <c r="CZ638" s="22"/>
      <c r="DA638" s="20"/>
      <c r="DB638" s="22"/>
      <c r="DC638" s="20"/>
      <c r="DD638" s="22"/>
      <c r="DE638" s="20"/>
      <c r="DF638" s="22"/>
      <c r="DG638" s="20"/>
      <c r="DH638" s="22"/>
      <c r="DI638" s="20"/>
      <c r="DJ638" s="22"/>
      <c r="DK638" s="20"/>
      <c r="DL638" s="22"/>
      <c r="DM638" s="20"/>
      <c r="DN638" s="22"/>
      <c r="DO638" s="20"/>
      <c r="DP638" s="22"/>
      <c r="DQ638" s="20"/>
      <c r="DR638" s="22"/>
      <c r="DS638" s="20"/>
      <c r="DT638" s="22"/>
      <c r="DU638" s="20"/>
      <c r="DV638" s="22"/>
      <c r="DW638" s="20"/>
      <c r="DX638" s="22"/>
      <c r="DY638" s="20"/>
      <c r="DZ638" s="22"/>
      <c r="EA638" s="23">
        <f t="shared" si="158"/>
        <v>0</v>
      </c>
      <c r="EB638" s="21">
        <f t="shared" si="160"/>
        <v>0</v>
      </c>
      <c r="EC638" s="193" t="e">
        <f t="shared" si="167"/>
        <v>#REF!</v>
      </c>
      <c r="ED638" s="193">
        <f t="shared" si="168"/>
        <v>0</v>
      </c>
      <c r="EE638" s="194">
        <f t="shared" si="161"/>
        <v>0</v>
      </c>
      <c r="EG638" s="13" t="s">
        <v>1536</v>
      </c>
      <c r="EH638" s="13" t="s">
        <v>1537</v>
      </c>
    </row>
    <row r="639" spans="1:141" ht="15" customHeight="1">
      <c r="A639" s="196" t="str">
        <f t="shared" si="166"/>
        <v>30.1</v>
      </c>
      <c r="B639" s="253" t="str">
        <f t="shared" si="166"/>
        <v xml:space="preserve">Instalación canal </v>
      </c>
      <c r="C639" s="196" t="str">
        <f t="shared" si="166"/>
        <v>ML</v>
      </c>
      <c r="D639" s="196">
        <f t="shared" si="166"/>
        <v>500</v>
      </c>
      <c r="E639" s="196">
        <f t="shared" si="166"/>
        <v>42248.25</v>
      </c>
      <c r="F639" s="196">
        <f t="shared" si="159"/>
        <v>21124125</v>
      </c>
      <c r="G639" s="20"/>
      <c r="H639" s="21">
        <f t="shared" si="162"/>
        <v>0</v>
      </c>
      <c r="I639" s="20"/>
      <c r="J639" s="21">
        <f t="shared" si="163"/>
        <v>0</v>
      </c>
      <c r="K639" s="20"/>
      <c r="L639" s="21">
        <f t="shared" si="164"/>
        <v>0</v>
      </c>
      <c r="M639" s="20"/>
      <c r="N639" s="33">
        <f t="shared" si="165"/>
        <v>0</v>
      </c>
      <c r="O639" s="20"/>
      <c r="P639" s="22"/>
      <c r="Q639" s="20"/>
      <c r="R639" s="22"/>
      <c r="S639" s="20"/>
      <c r="T639" s="22"/>
      <c r="U639" s="20"/>
      <c r="V639" s="22"/>
      <c r="W639" s="20"/>
      <c r="X639" s="22"/>
      <c r="Y639" s="20"/>
      <c r="Z639" s="22"/>
      <c r="AA639" s="20"/>
      <c r="AB639" s="22"/>
      <c r="AC639" s="20"/>
      <c r="AD639" s="22"/>
      <c r="AE639" s="20"/>
      <c r="AF639" s="22"/>
      <c r="AG639" s="20"/>
      <c r="AH639" s="22"/>
      <c r="AI639" s="20"/>
      <c r="AJ639" s="22"/>
      <c r="AK639" s="20"/>
      <c r="AL639" s="22"/>
      <c r="AM639" s="20"/>
      <c r="AN639" s="22"/>
      <c r="AO639" s="20"/>
      <c r="AP639" s="22"/>
      <c r="AQ639" s="20"/>
      <c r="AR639" s="22"/>
      <c r="AS639" s="20"/>
      <c r="AT639" s="22"/>
      <c r="AU639" s="20"/>
      <c r="AV639" s="22"/>
      <c r="AW639" s="20"/>
      <c r="AX639" s="22"/>
      <c r="AY639" s="20"/>
      <c r="AZ639" s="22"/>
      <c r="BA639" s="20"/>
      <c r="BB639" s="22"/>
      <c r="BC639" s="20"/>
      <c r="BD639" s="22"/>
      <c r="BE639" s="20"/>
      <c r="BF639" s="22"/>
      <c r="BG639" s="83"/>
      <c r="BH639" s="84"/>
      <c r="BI639" s="20"/>
      <c r="BJ639" s="95"/>
      <c r="BK639" s="20">
        <v>0</v>
      </c>
      <c r="BL639" s="21">
        <f t="shared" si="156"/>
        <v>0</v>
      </c>
      <c r="BM639" s="20"/>
      <c r="BN639" s="95">
        <f t="shared" si="155"/>
        <v>0</v>
      </c>
      <c r="BO639" s="20"/>
      <c r="BP639" s="21">
        <f t="shared" si="157"/>
        <v>0</v>
      </c>
      <c r="BQ639" s="20"/>
      <c r="BR639" s="22"/>
      <c r="BS639" s="20"/>
      <c r="BT639" s="22"/>
      <c r="BU639" s="20"/>
      <c r="BV639" s="22"/>
      <c r="BW639" s="20"/>
      <c r="BX639" s="22"/>
      <c r="BY639" s="20"/>
      <c r="BZ639" s="172"/>
      <c r="CA639" s="20"/>
      <c r="CB639" s="164"/>
      <c r="CC639" s="20"/>
      <c r="CD639" s="178"/>
      <c r="CE639" s="20"/>
      <c r="CF639" s="95"/>
      <c r="CG639" s="20"/>
      <c r="CH639" s="95"/>
      <c r="CI639" s="20"/>
      <c r="CJ639" s="22"/>
      <c r="CK639" s="20"/>
      <c r="CL639" s="22"/>
      <c r="CM639" s="20"/>
      <c r="CN639" s="22"/>
      <c r="CO639" s="20"/>
      <c r="CP639" s="22"/>
      <c r="CQ639" s="20"/>
      <c r="CR639" s="22"/>
      <c r="CS639" s="20"/>
      <c r="CT639" s="22"/>
      <c r="CU639" s="20"/>
      <c r="CV639" s="22"/>
      <c r="CW639" s="20"/>
      <c r="CX639" s="22"/>
      <c r="CY639" s="20"/>
      <c r="CZ639" s="22"/>
      <c r="DA639" s="20"/>
      <c r="DB639" s="22"/>
      <c r="DC639" s="20"/>
      <c r="DD639" s="22"/>
      <c r="DE639" s="20"/>
      <c r="DF639" s="22"/>
      <c r="DG639" s="20"/>
      <c r="DH639" s="22"/>
      <c r="DI639" s="20"/>
      <c r="DJ639" s="22"/>
      <c r="DK639" s="20"/>
      <c r="DL639" s="22"/>
      <c r="DM639" s="20"/>
      <c r="DN639" s="22"/>
      <c r="DO639" s="20"/>
      <c r="DP639" s="22"/>
      <c r="DQ639" s="20"/>
      <c r="DR639" s="22"/>
      <c r="DS639" s="20"/>
      <c r="DT639" s="22"/>
      <c r="DU639" s="20"/>
      <c r="DV639" s="22"/>
      <c r="DW639" s="20"/>
      <c r="DX639" s="22"/>
      <c r="DY639" s="20"/>
      <c r="DZ639" s="22"/>
      <c r="EA639" s="23">
        <f t="shared" si="158"/>
        <v>0</v>
      </c>
      <c r="EB639" s="21">
        <f t="shared" si="160"/>
        <v>0</v>
      </c>
      <c r="EC639" s="193" t="e">
        <f t="shared" si="167"/>
        <v>#REF!</v>
      </c>
      <c r="ED639" s="193">
        <f t="shared" si="168"/>
        <v>0</v>
      </c>
      <c r="EE639" s="194">
        <f t="shared" si="161"/>
        <v>500</v>
      </c>
      <c r="EG639" s="13" t="s">
        <v>1538</v>
      </c>
      <c r="EH639" s="13" t="s">
        <v>1539</v>
      </c>
      <c r="EI639" s="13" t="s">
        <v>392</v>
      </c>
      <c r="EJ639" s="13">
        <v>500</v>
      </c>
      <c r="EK639" s="13">
        <v>42248.25</v>
      </c>
    </row>
    <row r="640" spans="1:141">
      <c r="A640" s="196" t="str">
        <f t="shared" si="166"/>
        <v>30.2</v>
      </c>
      <c r="B640" s="253" t="str">
        <f t="shared" si="166"/>
        <v>tubería pvc liviana de 4"</v>
      </c>
      <c r="C640" s="196" t="str">
        <f t="shared" si="166"/>
        <v>ML</v>
      </c>
      <c r="D640" s="196">
        <f t="shared" si="166"/>
        <v>50</v>
      </c>
      <c r="E640" s="196">
        <f t="shared" si="166"/>
        <v>23143.23</v>
      </c>
      <c r="F640" s="196">
        <f t="shared" si="159"/>
        <v>1157161.5</v>
      </c>
      <c r="G640" s="20"/>
      <c r="H640" s="21">
        <f t="shared" si="162"/>
        <v>0</v>
      </c>
      <c r="I640" s="20"/>
      <c r="J640" s="21">
        <f t="shared" si="163"/>
        <v>0</v>
      </c>
      <c r="K640" s="20"/>
      <c r="L640" s="21">
        <f t="shared" si="164"/>
        <v>0</v>
      </c>
      <c r="M640" s="20"/>
      <c r="N640" s="33">
        <f t="shared" si="165"/>
        <v>0</v>
      </c>
      <c r="O640" s="20"/>
      <c r="P640" s="22"/>
      <c r="Q640" s="20"/>
      <c r="R640" s="22"/>
      <c r="S640" s="20"/>
      <c r="T640" s="22"/>
      <c r="U640" s="20"/>
      <c r="V640" s="22"/>
      <c r="W640" s="20"/>
      <c r="X640" s="22"/>
      <c r="Y640" s="20"/>
      <c r="Z640" s="22"/>
      <c r="AA640" s="20"/>
      <c r="AB640" s="22"/>
      <c r="AC640" s="20"/>
      <c r="AD640" s="22"/>
      <c r="AE640" s="20"/>
      <c r="AF640" s="22"/>
      <c r="AG640" s="20"/>
      <c r="AH640" s="22"/>
      <c r="AI640" s="20"/>
      <c r="AJ640" s="22"/>
      <c r="AK640" s="20"/>
      <c r="AL640" s="22"/>
      <c r="AM640" s="20"/>
      <c r="AN640" s="22"/>
      <c r="AO640" s="20"/>
      <c r="AP640" s="22"/>
      <c r="AQ640" s="20"/>
      <c r="AR640" s="22"/>
      <c r="AS640" s="20"/>
      <c r="AT640" s="22"/>
      <c r="AU640" s="20"/>
      <c r="AV640" s="22"/>
      <c r="AW640" s="20"/>
      <c r="AX640" s="22"/>
      <c r="AY640" s="20"/>
      <c r="AZ640" s="22"/>
      <c r="BA640" s="20"/>
      <c r="BB640" s="22"/>
      <c r="BC640" s="20"/>
      <c r="BD640" s="22"/>
      <c r="BE640" s="20"/>
      <c r="BF640" s="22"/>
      <c r="BG640" s="83"/>
      <c r="BH640" s="84"/>
      <c r="BI640" s="20"/>
      <c r="BJ640" s="95"/>
      <c r="BK640" s="20">
        <v>0</v>
      </c>
      <c r="BL640" s="21">
        <f t="shared" si="156"/>
        <v>0</v>
      </c>
      <c r="BM640" s="20"/>
      <c r="BN640" s="95">
        <f t="shared" si="155"/>
        <v>0</v>
      </c>
      <c r="BO640" s="20"/>
      <c r="BP640" s="21">
        <f t="shared" si="157"/>
        <v>0</v>
      </c>
      <c r="BQ640" s="20"/>
      <c r="BR640" s="22"/>
      <c r="BS640" s="20"/>
      <c r="BT640" s="22"/>
      <c r="BU640" s="20"/>
      <c r="BV640" s="22"/>
      <c r="BW640" s="20"/>
      <c r="BX640" s="22"/>
      <c r="BY640" s="20"/>
      <c r="BZ640" s="172"/>
      <c r="CA640" s="20"/>
      <c r="CB640" s="164"/>
      <c r="CC640" s="20"/>
      <c r="CD640" s="178"/>
      <c r="CE640" s="20"/>
      <c r="CF640" s="95"/>
      <c r="CG640" s="20"/>
      <c r="CH640" s="95"/>
      <c r="CI640" s="20"/>
      <c r="CJ640" s="22"/>
      <c r="CK640" s="20"/>
      <c r="CL640" s="22"/>
      <c r="CM640" s="20"/>
      <c r="CN640" s="22"/>
      <c r="CO640" s="20"/>
      <c r="CP640" s="22"/>
      <c r="CQ640" s="20"/>
      <c r="CR640" s="22"/>
      <c r="CS640" s="20"/>
      <c r="CT640" s="22"/>
      <c r="CU640" s="20"/>
      <c r="CV640" s="22"/>
      <c r="CW640" s="20"/>
      <c r="CX640" s="22"/>
      <c r="CY640" s="20"/>
      <c r="CZ640" s="22"/>
      <c r="DA640" s="20"/>
      <c r="DB640" s="22"/>
      <c r="DC640" s="20"/>
      <c r="DD640" s="22"/>
      <c r="DE640" s="20"/>
      <c r="DF640" s="22"/>
      <c r="DG640" s="20"/>
      <c r="DH640" s="22"/>
      <c r="DI640" s="20"/>
      <c r="DJ640" s="22"/>
      <c r="DK640" s="20"/>
      <c r="DL640" s="22"/>
      <c r="DM640" s="20"/>
      <c r="DN640" s="22"/>
      <c r="DO640" s="20"/>
      <c r="DP640" s="22"/>
      <c r="DQ640" s="20"/>
      <c r="DR640" s="22"/>
      <c r="DS640" s="20"/>
      <c r="DT640" s="22"/>
      <c r="DU640" s="20"/>
      <c r="DV640" s="22"/>
      <c r="DW640" s="20"/>
      <c r="DX640" s="22"/>
      <c r="DY640" s="20"/>
      <c r="DZ640" s="22"/>
      <c r="EA640" s="23">
        <f t="shared" si="158"/>
        <v>0</v>
      </c>
      <c r="EB640" s="21">
        <f t="shared" si="160"/>
        <v>0</v>
      </c>
      <c r="EC640" s="193" t="e">
        <f t="shared" si="167"/>
        <v>#REF!</v>
      </c>
      <c r="ED640" s="193">
        <f t="shared" si="168"/>
        <v>0</v>
      </c>
      <c r="EE640" s="194">
        <f t="shared" si="161"/>
        <v>50</v>
      </c>
      <c r="EG640" s="13" t="s">
        <v>1540</v>
      </c>
      <c r="EH640" s="13" t="s">
        <v>1541</v>
      </c>
      <c r="EI640" s="13" t="s">
        <v>392</v>
      </c>
      <c r="EJ640" s="13">
        <v>50</v>
      </c>
      <c r="EK640" s="13">
        <v>23143.23</v>
      </c>
    </row>
    <row r="641" spans="1:141" ht="15" customHeight="1">
      <c r="A641" s="191" t="str">
        <f t="shared" si="166"/>
        <v>31.0</v>
      </c>
      <c r="B641" s="252" t="str">
        <f t="shared" si="166"/>
        <v>PISOS ACABADOS</v>
      </c>
      <c r="C641" s="191">
        <f t="shared" si="166"/>
        <v>0</v>
      </c>
      <c r="D641" s="191">
        <f t="shared" si="166"/>
        <v>0</v>
      </c>
      <c r="E641" s="191">
        <f t="shared" si="166"/>
        <v>0</v>
      </c>
      <c r="F641" s="192">
        <f>SUM(F642:F644)</f>
        <v>216688428</v>
      </c>
      <c r="G641" s="20"/>
      <c r="H641" s="21">
        <f t="shared" si="162"/>
        <v>0</v>
      </c>
      <c r="I641" s="20"/>
      <c r="J641" s="21">
        <f t="shared" si="163"/>
        <v>0</v>
      </c>
      <c r="K641" s="20"/>
      <c r="L641" s="21">
        <f t="shared" si="164"/>
        <v>0</v>
      </c>
      <c r="M641" s="20"/>
      <c r="N641" s="33">
        <f t="shared" si="165"/>
        <v>0</v>
      </c>
      <c r="O641" s="20"/>
      <c r="P641" s="22"/>
      <c r="Q641" s="20"/>
      <c r="R641" s="22"/>
      <c r="S641" s="20"/>
      <c r="T641" s="22"/>
      <c r="U641" s="20"/>
      <c r="V641" s="22"/>
      <c r="W641" s="20"/>
      <c r="X641" s="22"/>
      <c r="Y641" s="20"/>
      <c r="Z641" s="22"/>
      <c r="AA641" s="20"/>
      <c r="AB641" s="22"/>
      <c r="AC641" s="20"/>
      <c r="AD641" s="22"/>
      <c r="AE641" s="20"/>
      <c r="AF641" s="22"/>
      <c r="AG641" s="20"/>
      <c r="AH641" s="22"/>
      <c r="AI641" s="20"/>
      <c r="AJ641" s="22"/>
      <c r="AK641" s="20"/>
      <c r="AL641" s="22"/>
      <c r="AM641" s="20"/>
      <c r="AN641" s="22"/>
      <c r="AO641" s="20"/>
      <c r="AP641" s="22"/>
      <c r="AQ641" s="20"/>
      <c r="AR641" s="22"/>
      <c r="AS641" s="20"/>
      <c r="AT641" s="22"/>
      <c r="AU641" s="20"/>
      <c r="AV641" s="22"/>
      <c r="AW641" s="20"/>
      <c r="AX641" s="22"/>
      <c r="AY641" s="20"/>
      <c r="AZ641" s="22"/>
      <c r="BA641" s="20"/>
      <c r="BB641" s="22"/>
      <c r="BC641" s="20"/>
      <c r="BD641" s="22"/>
      <c r="BE641" s="20"/>
      <c r="BF641" s="22"/>
      <c r="BG641" s="83"/>
      <c r="BH641" s="84"/>
      <c r="BI641" s="20"/>
      <c r="BJ641" s="95"/>
      <c r="BK641" s="20">
        <v>0</v>
      </c>
      <c r="BL641" s="21">
        <f t="shared" si="156"/>
        <v>0</v>
      </c>
      <c r="BM641" s="20"/>
      <c r="BN641" s="95">
        <f t="shared" si="155"/>
        <v>0</v>
      </c>
      <c r="BO641" s="20"/>
      <c r="BP641" s="21">
        <f t="shared" si="157"/>
        <v>0</v>
      </c>
      <c r="BQ641" s="20"/>
      <c r="BR641" s="22"/>
      <c r="BS641" s="20"/>
      <c r="BT641" s="22"/>
      <c r="BU641" s="20"/>
      <c r="BV641" s="22"/>
      <c r="BW641" s="20"/>
      <c r="BX641" s="22"/>
      <c r="BY641" s="20"/>
      <c r="BZ641" s="172"/>
      <c r="CA641" s="20"/>
      <c r="CB641" s="164"/>
      <c r="CC641" s="20"/>
      <c r="CD641" s="178"/>
      <c r="CE641" s="20"/>
      <c r="CF641" s="95"/>
      <c r="CG641" s="20"/>
      <c r="CH641" s="95"/>
      <c r="CI641" s="20"/>
      <c r="CJ641" s="22"/>
      <c r="CK641" s="20"/>
      <c r="CL641" s="22"/>
      <c r="CM641" s="20"/>
      <c r="CN641" s="22"/>
      <c r="CO641" s="20"/>
      <c r="CP641" s="22"/>
      <c r="CQ641" s="20"/>
      <c r="CR641" s="22"/>
      <c r="CS641" s="20"/>
      <c r="CT641" s="22"/>
      <c r="CU641" s="20"/>
      <c r="CV641" s="22"/>
      <c r="CW641" s="20"/>
      <c r="CX641" s="22"/>
      <c r="CY641" s="20"/>
      <c r="CZ641" s="22"/>
      <c r="DA641" s="20"/>
      <c r="DB641" s="22"/>
      <c r="DC641" s="20"/>
      <c r="DD641" s="22"/>
      <c r="DE641" s="20"/>
      <c r="DF641" s="22"/>
      <c r="DG641" s="20"/>
      <c r="DH641" s="22"/>
      <c r="DI641" s="20"/>
      <c r="DJ641" s="22"/>
      <c r="DK641" s="20"/>
      <c r="DL641" s="22"/>
      <c r="DM641" s="20"/>
      <c r="DN641" s="22"/>
      <c r="DO641" s="20"/>
      <c r="DP641" s="22"/>
      <c r="DQ641" s="20"/>
      <c r="DR641" s="22"/>
      <c r="DS641" s="20"/>
      <c r="DT641" s="22"/>
      <c r="DU641" s="20"/>
      <c r="DV641" s="22"/>
      <c r="DW641" s="20"/>
      <c r="DX641" s="22"/>
      <c r="DY641" s="20"/>
      <c r="DZ641" s="22"/>
      <c r="EA641" s="23">
        <f t="shared" si="158"/>
        <v>0</v>
      </c>
      <c r="EB641" s="21">
        <f t="shared" si="160"/>
        <v>0</v>
      </c>
      <c r="EC641" s="193" t="e">
        <f t="shared" si="167"/>
        <v>#REF!</v>
      </c>
      <c r="ED641" s="193">
        <f t="shared" si="168"/>
        <v>0</v>
      </c>
      <c r="EE641" s="194">
        <f t="shared" si="161"/>
        <v>0</v>
      </c>
      <c r="EG641" s="13" t="s">
        <v>1542</v>
      </c>
      <c r="EH641" s="13" t="s">
        <v>1543</v>
      </c>
    </row>
    <row r="642" spans="1:141">
      <c r="A642" s="196" t="str">
        <f t="shared" si="166"/>
        <v>31.1</v>
      </c>
      <c r="B642" s="253" t="str">
        <f t="shared" si="166"/>
        <v>Afinado de piso</v>
      </c>
      <c r="C642" s="196" t="str">
        <f t="shared" si="166"/>
        <v>M2</v>
      </c>
      <c r="D642" s="196">
        <f t="shared" si="166"/>
        <v>800</v>
      </c>
      <c r="E642" s="196">
        <f t="shared" si="166"/>
        <v>22771.98</v>
      </c>
      <c r="F642" s="196">
        <f t="shared" si="159"/>
        <v>18217584</v>
      </c>
      <c r="G642" s="20"/>
      <c r="H642" s="21">
        <f t="shared" si="162"/>
        <v>0</v>
      </c>
      <c r="I642" s="20"/>
      <c r="J642" s="21">
        <f t="shared" si="163"/>
        <v>0</v>
      </c>
      <c r="K642" s="20"/>
      <c r="L642" s="21">
        <f t="shared" si="164"/>
        <v>0</v>
      </c>
      <c r="M642" s="20"/>
      <c r="N642" s="33">
        <f t="shared" si="165"/>
        <v>0</v>
      </c>
      <c r="O642" s="20"/>
      <c r="P642" s="22"/>
      <c r="Q642" s="20"/>
      <c r="R642" s="22"/>
      <c r="S642" s="20"/>
      <c r="T642" s="22"/>
      <c r="U642" s="20"/>
      <c r="V642" s="22"/>
      <c r="W642" s="20"/>
      <c r="X642" s="22"/>
      <c r="Y642" s="20"/>
      <c r="Z642" s="22"/>
      <c r="AA642" s="20"/>
      <c r="AB642" s="22"/>
      <c r="AC642" s="20"/>
      <c r="AD642" s="22"/>
      <c r="AE642" s="20"/>
      <c r="AF642" s="22"/>
      <c r="AG642" s="20"/>
      <c r="AH642" s="22"/>
      <c r="AI642" s="20"/>
      <c r="AJ642" s="22"/>
      <c r="AK642" s="20"/>
      <c r="AL642" s="22"/>
      <c r="AM642" s="20"/>
      <c r="AN642" s="22"/>
      <c r="AO642" s="20"/>
      <c r="AP642" s="22"/>
      <c r="AQ642" s="20"/>
      <c r="AR642" s="22"/>
      <c r="AS642" s="20"/>
      <c r="AT642" s="22"/>
      <c r="AU642" s="20"/>
      <c r="AV642" s="22"/>
      <c r="AW642" s="20"/>
      <c r="AX642" s="22"/>
      <c r="AY642" s="20"/>
      <c r="AZ642" s="22"/>
      <c r="BA642" s="20"/>
      <c r="BB642" s="22"/>
      <c r="BC642" s="20"/>
      <c r="BD642" s="22"/>
      <c r="BE642" s="20"/>
      <c r="BF642" s="22"/>
      <c r="BG642" s="83"/>
      <c r="BH642" s="84"/>
      <c r="BI642" s="20"/>
      <c r="BJ642" s="95"/>
      <c r="BK642" s="20">
        <v>0</v>
      </c>
      <c r="BL642" s="21">
        <f t="shared" si="156"/>
        <v>0</v>
      </c>
      <c r="BM642" s="20"/>
      <c r="BN642" s="95">
        <f t="shared" si="155"/>
        <v>0</v>
      </c>
      <c r="BO642" s="20"/>
      <c r="BP642" s="21">
        <f t="shared" si="157"/>
        <v>0</v>
      </c>
      <c r="BQ642" s="20"/>
      <c r="BR642" s="22"/>
      <c r="BS642" s="20"/>
      <c r="BT642" s="22"/>
      <c r="BU642" s="20"/>
      <c r="BV642" s="22"/>
      <c r="BW642" s="20"/>
      <c r="BX642" s="22"/>
      <c r="BY642" s="20"/>
      <c r="BZ642" s="172"/>
      <c r="CA642" s="20"/>
      <c r="CB642" s="164"/>
      <c r="CC642" s="20"/>
      <c r="CD642" s="178"/>
      <c r="CE642" s="20"/>
      <c r="CF642" s="95"/>
      <c r="CG642" s="20"/>
      <c r="CH642" s="95"/>
      <c r="CI642" s="20"/>
      <c r="CJ642" s="22"/>
      <c r="CK642" s="20"/>
      <c r="CL642" s="22"/>
      <c r="CM642" s="20"/>
      <c r="CN642" s="22"/>
      <c r="CO642" s="20"/>
      <c r="CP642" s="22"/>
      <c r="CQ642" s="20"/>
      <c r="CR642" s="22"/>
      <c r="CS642" s="20"/>
      <c r="CT642" s="22"/>
      <c r="CU642" s="20"/>
      <c r="CV642" s="22"/>
      <c r="CW642" s="20"/>
      <c r="CX642" s="22"/>
      <c r="CY642" s="20"/>
      <c r="CZ642" s="22"/>
      <c r="DA642" s="20"/>
      <c r="DB642" s="22"/>
      <c r="DC642" s="20"/>
      <c r="DD642" s="22"/>
      <c r="DE642" s="20"/>
      <c r="DF642" s="22"/>
      <c r="DG642" s="20"/>
      <c r="DH642" s="22"/>
      <c r="DI642" s="20"/>
      <c r="DJ642" s="22"/>
      <c r="DK642" s="20"/>
      <c r="DL642" s="22"/>
      <c r="DM642" s="20"/>
      <c r="DN642" s="22"/>
      <c r="DO642" s="20"/>
      <c r="DP642" s="22"/>
      <c r="DQ642" s="20"/>
      <c r="DR642" s="22"/>
      <c r="DS642" s="20"/>
      <c r="DT642" s="22"/>
      <c r="DU642" s="20"/>
      <c r="DV642" s="22"/>
      <c r="DW642" s="20"/>
      <c r="DX642" s="22"/>
      <c r="DY642" s="20"/>
      <c r="DZ642" s="22"/>
      <c r="EA642" s="23">
        <f t="shared" si="158"/>
        <v>0</v>
      </c>
      <c r="EB642" s="21">
        <f t="shared" si="160"/>
        <v>0</v>
      </c>
      <c r="EC642" s="193" t="e">
        <f t="shared" si="167"/>
        <v>#REF!</v>
      </c>
      <c r="ED642" s="193">
        <f t="shared" si="168"/>
        <v>0</v>
      </c>
      <c r="EE642" s="194">
        <f t="shared" si="161"/>
        <v>800</v>
      </c>
      <c r="EG642" s="13" t="s">
        <v>1544</v>
      </c>
      <c r="EH642" s="13" t="s">
        <v>1545</v>
      </c>
      <c r="EI642" s="13" t="s">
        <v>397</v>
      </c>
      <c r="EJ642" s="13">
        <v>800</v>
      </c>
      <c r="EK642" s="13">
        <v>22771.98</v>
      </c>
    </row>
    <row r="643" spans="1:141" ht="15" customHeight="1">
      <c r="A643" s="196" t="str">
        <f t="shared" si="166"/>
        <v>31.2</v>
      </c>
      <c r="B643" s="253" t="str">
        <f t="shared" si="166"/>
        <v>Piso vinilico laminado textura de madera</v>
      </c>
      <c r="C643" s="196" t="str">
        <f t="shared" si="166"/>
        <v>M2</v>
      </c>
      <c r="D643" s="196">
        <f t="shared" si="166"/>
        <v>800</v>
      </c>
      <c r="E643" s="196">
        <f t="shared" si="166"/>
        <v>183801.42</v>
      </c>
      <c r="F643" s="196">
        <f t="shared" si="159"/>
        <v>147041136</v>
      </c>
      <c r="G643" s="20"/>
      <c r="H643" s="21">
        <f t="shared" si="162"/>
        <v>0</v>
      </c>
      <c r="I643" s="20"/>
      <c r="J643" s="21">
        <f t="shared" si="163"/>
        <v>0</v>
      </c>
      <c r="K643" s="20"/>
      <c r="L643" s="21">
        <f t="shared" si="164"/>
        <v>0</v>
      </c>
      <c r="M643" s="20"/>
      <c r="N643" s="33">
        <f t="shared" si="165"/>
        <v>0</v>
      </c>
      <c r="O643" s="20"/>
      <c r="P643" s="22"/>
      <c r="Q643" s="20"/>
      <c r="R643" s="22"/>
      <c r="S643" s="20"/>
      <c r="T643" s="22"/>
      <c r="U643" s="20"/>
      <c r="V643" s="22"/>
      <c r="W643" s="20"/>
      <c r="X643" s="22"/>
      <c r="Y643" s="20"/>
      <c r="Z643" s="22"/>
      <c r="AA643" s="20"/>
      <c r="AB643" s="22"/>
      <c r="AC643" s="20"/>
      <c r="AD643" s="22"/>
      <c r="AE643" s="20"/>
      <c r="AF643" s="22"/>
      <c r="AG643" s="20"/>
      <c r="AH643" s="22"/>
      <c r="AI643" s="20"/>
      <c r="AJ643" s="22"/>
      <c r="AK643" s="20"/>
      <c r="AL643" s="22"/>
      <c r="AM643" s="20"/>
      <c r="AN643" s="22"/>
      <c r="AO643" s="20"/>
      <c r="AP643" s="22"/>
      <c r="AQ643" s="20"/>
      <c r="AR643" s="22"/>
      <c r="AS643" s="20"/>
      <c r="AT643" s="22"/>
      <c r="AU643" s="20"/>
      <c r="AV643" s="22"/>
      <c r="AW643" s="20"/>
      <c r="AX643" s="22"/>
      <c r="AY643" s="20"/>
      <c r="AZ643" s="22"/>
      <c r="BA643" s="20"/>
      <c r="BB643" s="22"/>
      <c r="BC643" s="20"/>
      <c r="BD643" s="22"/>
      <c r="BE643" s="20"/>
      <c r="BF643" s="22"/>
      <c r="BG643" s="83"/>
      <c r="BH643" s="84"/>
      <c r="BI643" s="20"/>
      <c r="BJ643" s="95"/>
      <c r="BK643" s="20">
        <v>0</v>
      </c>
      <c r="BL643" s="21">
        <f t="shared" si="156"/>
        <v>0</v>
      </c>
      <c r="BM643" s="20"/>
      <c r="BN643" s="95">
        <f t="shared" si="155"/>
        <v>0</v>
      </c>
      <c r="BO643" s="20"/>
      <c r="BP643" s="21">
        <f t="shared" si="157"/>
        <v>0</v>
      </c>
      <c r="BQ643" s="20"/>
      <c r="BR643" s="22"/>
      <c r="BS643" s="20"/>
      <c r="BT643" s="22"/>
      <c r="BU643" s="20"/>
      <c r="BV643" s="22"/>
      <c r="BW643" s="20"/>
      <c r="BX643" s="22"/>
      <c r="BY643" s="20"/>
      <c r="BZ643" s="172"/>
      <c r="CA643" s="20"/>
      <c r="CB643" s="164"/>
      <c r="CC643" s="20"/>
      <c r="CD643" s="178"/>
      <c r="CE643" s="20"/>
      <c r="CF643" s="95"/>
      <c r="CG643" s="20"/>
      <c r="CH643" s="95"/>
      <c r="CI643" s="20"/>
      <c r="CJ643" s="22"/>
      <c r="CK643" s="20"/>
      <c r="CL643" s="22"/>
      <c r="CM643" s="20"/>
      <c r="CN643" s="22"/>
      <c r="CO643" s="20"/>
      <c r="CP643" s="22"/>
      <c r="CQ643" s="20"/>
      <c r="CR643" s="22"/>
      <c r="CS643" s="20"/>
      <c r="CT643" s="22"/>
      <c r="CU643" s="20"/>
      <c r="CV643" s="22"/>
      <c r="CW643" s="20"/>
      <c r="CX643" s="22"/>
      <c r="CY643" s="20"/>
      <c r="CZ643" s="22"/>
      <c r="DA643" s="20"/>
      <c r="DB643" s="22"/>
      <c r="DC643" s="20"/>
      <c r="DD643" s="22"/>
      <c r="DE643" s="20"/>
      <c r="DF643" s="22"/>
      <c r="DG643" s="20"/>
      <c r="DH643" s="22"/>
      <c r="DI643" s="20"/>
      <c r="DJ643" s="22"/>
      <c r="DK643" s="20"/>
      <c r="DL643" s="22"/>
      <c r="DM643" s="20"/>
      <c r="DN643" s="22"/>
      <c r="DO643" s="20"/>
      <c r="DP643" s="22"/>
      <c r="DQ643" s="20"/>
      <c r="DR643" s="22"/>
      <c r="DS643" s="20"/>
      <c r="DT643" s="22"/>
      <c r="DU643" s="20"/>
      <c r="DV643" s="22"/>
      <c r="DW643" s="20"/>
      <c r="DX643" s="22"/>
      <c r="DY643" s="20"/>
      <c r="DZ643" s="22"/>
      <c r="EA643" s="23">
        <f t="shared" si="158"/>
        <v>0</v>
      </c>
      <c r="EB643" s="21">
        <f t="shared" si="160"/>
        <v>0</v>
      </c>
      <c r="EC643" s="193" t="e">
        <f t="shared" si="167"/>
        <v>#REF!</v>
      </c>
      <c r="ED643" s="193">
        <f t="shared" si="168"/>
        <v>0</v>
      </c>
      <c r="EE643" s="194">
        <f t="shared" si="161"/>
        <v>800</v>
      </c>
      <c r="EG643" s="13" t="s">
        <v>1546</v>
      </c>
      <c r="EH643" s="13" t="s">
        <v>1547</v>
      </c>
      <c r="EI643" s="13" t="s">
        <v>397</v>
      </c>
      <c r="EJ643" s="13">
        <v>800</v>
      </c>
      <c r="EK643" s="13">
        <v>183801.42</v>
      </c>
    </row>
    <row r="644" spans="1:141">
      <c r="A644" s="196" t="str">
        <f t="shared" si="166"/>
        <v>31.3</v>
      </c>
      <c r="B644" s="253" t="str">
        <f t="shared" si="166"/>
        <v>Guardaescoba vinilico laminado textura de madera similar al piso</v>
      </c>
      <c r="C644" s="196" t="str">
        <f t="shared" si="166"/>
        <v>ML</v>
      </c>
      <c r="D644" s="196">
        <f t="shared" si="166"/>
        <v>400</v>
      </c>
      <c r="E644" s="196">
        <f t="shared" si="166"/>
        <v>128574.27</v>
      </c>
      <c r="F644" s="196">
        <f t="shared" si="159"/>
        <v>51429708</v>
      </c>
      <c r="G644" s="20"/>
      <c r="H644" s="21">
        <f t="shared" si="162"/>
        <v>0</v>
      </c>
      <c r="I644" s="20"/>
      <c r="J644" s="21">
        <f t="shared" si="163"/>
        <v>0</v>
      </c>
      <c r="K644" s="20"/>
      <c r="L644" s="21">
        <f t="shared" si="164"/>
        <v>0</v>
      </c>
      <c r="M644" s="20"/>
      <c r="N644" s="33">
        <f t="shared" si="165"/>
        <v>0</v>
      </c>
      <c r="O644" s="20"/>
      <c r="P644" s="22"/>
      <c r="Q644" s="20"/>
      <c r="R644" s="22"/>
      <c r="S644" s="20"/>
      <c r="T644" s="22"/>
      <c r="U644" s="20"/>
      <c r="V644" s="22"/>
      <c r="W644" s="20"/>
      <c r="X644" s="22"/>
      <c r="Y644" s="20"/>
      <c r="Z644" s="22"/>
      <c r="AA644" s="20"/>
      <c r="AB644" s="22"/>
      <c r="AC644" s="20"/>
      <c r="AD644" s="22"/>
      <c r="AE644" s="20"/>
      <c r="AF644" s="22"/>
      <c r="AG644" s="20"/>
      <c r="AH644" s="22"/>
      <c r="AI644" s="20"/>
      <c r="AJ644" s="22"/>
      <c r="AK644" s="20"/>
      <c r="AL644" s="22"/>
      <c r="AM644" s="20"/>
      <c r="AN644" s="22"/>
      <c r="AO644" s="20"/>
      <c r="AP644" s="22"/>
      <c r="AQ644" s="20"/>
      <c r="AR644" s="22"/>
      <c r="AS644" s="20"/>
      <c r="AT644" s="22"/>
      <c r="AU644" s="20"/>
      <c r="AV644" s="22"/>
      <c r="AW644" s="20"/>
      <c r="AX644" s="22"/>
      <c r="AY644" s="20"/>
      <c r="AZ644" s="22"/>
      <c r="BA644" s="20"/>
      <c r="BB644" s="22"/>
      <c r="BC644" s="20"/>
      <c r="BD644" s="22"/>
      <c r="BE644" s="20"/>
      <c r="BF644" s="22"/>
      <c r="BG644" s="83"/>
      <c r="BH644" s="84"/>
      <c r="BI644" s="20"/>
      <c r="BJ644" s="95"/>
      <c r="BK644" s="20">
        <v>0</v>
      </c>
      <c r="BL644" s="21">
        <f t="shared" si="156"/>
        <v>0</v>
      </c>
      <c r="BM644" s="20"/>
      <c r="BN644" s="95">
        <f t="shared" si="155"/>
        <v>0</v>
      </c>
      <c r="BO644" s="20"/>
      <c r="BP644" s="21">
        <f t="shared" si="157"/>
        <v>0</v>
      </c>
      <c r="BQ644" s="20"/>
      <c r="BR644" s="22"/>
      <c r="BS644" s="20"/>
      <c r="BT644" s="22"/>
      <c r="BU644" s="20"/>
      <c r="BV644" s="22"/>
      <c r="BW644" s="20"/>
      <c r="BX644" s="22"/>
      <c r="BY644" s="20"/>
      <c r="BZ644" s="172"/>
      <c r="CA644" s="20"/>
      <c r="CB644" s="164"/>
      <c r="CC644" s="20"/>
      <c r="CD644" s="178"/>
      <c r="CE644" s="20"/>
      <c r="CF644" s="95"/>
      <c r="CG644" s="20"/>
      <c r="CH644" s="95"/>
      <c r="CI644" s="20"/>
      <c r="CJ644" s="22"/>
      <c r="CK644" s="20"/>
      <c r="CL644" s="22"/>
      <c r="CM644" s="20"/>
      <c r="CN644" s="22"/>
      <c r="CO644" s="20"/>
      <c r="CP644" s="22"/>
      <c r="CQ644" s="20"/>
      <c r="CR644" s="22"/>
      <c r="CS644" s="20"/>
      <c r="CT644" s="22"/>
      <c r="CU644" s="20"/>
      <c r="CV644" s="22"/>
      <c r="CW644" s="20"/>
      <c r="CX644" s="22"/>
      <c r="CY644" s="20"/>
      <c r="CZ644" s="22"/>
      <c r="DA644" s="20"/>
      <c r="DB644" s="22"/>
      <c r="DC644" s="20"/>
      <c r="DD644" s="22"/>
      <c r="DE644" s="20"/>
      <c r="DF644" s="22"/>
      <c r="DG644" s="20"/>
      <c r="DH644" s="22"/>
      <c r="DI644" s="20"/>
      <c r="DJ644" s="22"/>
      <c r="DK644" s="20"/>
      <c r="DL644" s="22"/>
      <c r="DM644" s="20"/>
      <c r="DN644" s="22"/>
      <c r="DO644" s="20"/>
      <c r="DP644" s="22"/>
      <c r="DQ644" s="20"/>
      <c r="DR644" s="22"/>
      <c r="DS644" s="20"/>
      <c r="DT644" s="22"/>
      <c r="DU644" s="20"/>
      <c r="DV644" s="22"/>
      <c r="DW644" s="20"/>
      <c r="DX644" s="22"/>
      <c r="DY644" s="20"/>
      <c r="DZ644" s="22"/>
      <c r="EA644" s="23">
        <f t="shared" si="158"/>
        <v>0</v>
      </c>
      <c r="EB644" s="21">
        <f t="shared" si="160"/>
        <v>0</v>
      </c>
      <c r="EC644" s="193" t="e">
        <f t="shared" si="167"/>
        <v>#REF!</v>
      </c>
      <c r="ED644" s="193">
        <f t="shared" si="168"/>
        <v>0</v>
      </c>
      <c r="EE644" s="194">
        <f t="shared" si="161"/>
        <v>400</v>
      </c>
      <c r="EG644" s="13" t="s">
        <v>1548</v>
      </c>
      <c r="EH644" s="13" t="s">
        <v>1549</v>
      </c>
      <c r="EI644" s="13" t="s">
        <v>392</v>
      </c>
      <c r="EJ644" s="13">
        <v>400</v>
      </c>
      <c r="EK644" s="13">
        <v>128574.27</v>
      </c>
    </row>
    <row r="645" spans="1:141" ht="15" customHeight="1">
      <c r="A645" s="191" t="str">
        <f t="shared" si="166"/>
        <v>32.0</v>
      </c>
      <c r="B645" s="252" t="str">
        <f t="shared" si="166"/>
        <v>CUBIERTAS</v>
      </c>
      <c r="C645" s="191">
        <f t="shared" si="166"/>
        <v>0</v>
      </c>
      <c r="D645" s="191">
        <f t="shared" si="166"/>
        <v>0</v>
      </c>
      <c r="E645" s="191">
        <f t="shared" si="166"/>
        <v>0</v>
      </c>
      <c r="F645" s="192">
        <f>SUM(F646:F647)</f>
        <v>10744272</v>
      </c>
      <c r="G645" s="20"/>
      <c r="H645" s="21">
        <f t="shared" si="162"/>
        <v>0</v>
      </c>
      <c r="I645" s="20"/>
      <c r="J645" s="21">
        <f t="shared" si="163"/>
        <v>0</v>
      </c>
      <c r="K645" s="20"/>
      <c r="L645" s="21">
        <f t="shared" si="164"/>
        <v>0</v>
      </c>
      <c r="M645" s="20"/>
      <c r="N645" s="33">
        <f t="shared" si="165"/>
        <v>0</v>
      </c>
      <c r="O645" s="20"/>
      <c r="P645" s="22"/>
      <c r="Q645" s="20"/>
      <c r="R645" s="22"/>
      <c r="S645" s="20"/>
      <c r="T645" s="22"/>
      <c r="U645" s="20"/>
      <c r="V645" s="22"/>
      <c r="W645" s="20"/>
      <c r="X645" s="22"/>
      <c r="Y645" s="20"/>
      <c r="Z645" s="22"/>
      <c r="AA645" s="20"/>
      <c r="AB645" s="22"/>
      <c r="AC645" s="20"/>
      <c r="AD645" s="22"/>
      <c r="AE645" s="20"/>
      <c r="AF645" s="22"/>
      <c r="AG645" s="20"/>
      <c r="AH645" s="22"/>
      <c r="AI645" s="20"/>
      <c r="AJ645" s="22"/>
      <c r="AK645" s="20"/>
      <c r="AL645" s="22"/>
      <c r="AM645" s="20"/>
      <c r="AN645" s="22"/>
      <c r="AO645" s="20"/>
      <c r="AP645" s="22"/>
      <c r="AQ645" s="20"/>
      <c r="AR645" s="22"/>
      <c r="AS645" s="20"/>
      <c r="AT645" s="22"/>
      <c r="AU645" s="20"/>
      <c r="AV645" s="22"/>
      <c r="AW645" s="20"/>
      <c r="AX645" s="22"/>
      <c r="AY645" s="20"/>
      <c r="AZ645" s="22"/>
      <c r="BA645" s="20"/>
      <c r="BB645" s="22"/>
      <c r="BC645" s="20"/>
      <c r="BD645" s="22"/>
      <c r="BE645" s="20"/>
      <c r="BF645" s="22"/>
      <c r="BG645" s="83"/>
      <c r="BH645" s="84"/>
      <c r="BI645" s="20"/>
      <c r="BJ645" s="95"/>
      <c r="BK645" s="20">
        <v>0</v>
      </c>
      <c r="BL645" s="21">
        <f t="shared" si="156"/>
        <v>0</v>
      </c>
      <c r="BM645" s="20"/>
      <c r="BN645" s="95">
        <f t="shared" si="155"/>
        <v>0</v>
      </c>
      <c r="BO645" s="20"/>
      <c r="BP645" s="21">
        <f t="shared" si="157"/>
        <v>0</v>
      </c>
      <c r="BQ645" s="20"/>
      <c r="BR645" s="22"/>
      <c r="BS645" s="20"/>
      <c r="BT645" s="22"/>
      <c r="BU645" s="20"/>
      <c r="BV645" s="22"/>
      <c r="BW645" s="20"/>
      <c r="BX645" s="22"/>
      <c r="BY645" s="20"/>
      <c r="BZ645" s="172"/>
      <c r="CA645" s="20"/>
      <c r="CB645" s="164"/>
      <c r="CC645" s="20"/>
      <c r="CD645" s="178"/>
      <c r="CE645" s="20"/>
      <c r="CF645" s="95"/>
      <c r="CG645" s="20"/>
      <c r="CH645" s="95"/>
      <c r="CI645" s="20"/>
      <c r="CJ645" s="22"/>
      <c r="CK645" s="20"/>
      <c r="CL645" s="22"/>
      <c r="CM645" s="20"/>
      <c r="CN645" s="22"/>
      <c r="CO645" s="20"/>
      <c r="CP645" s="22"/>
      <c r="CQ645" s="20"/>
      <c r="CR645" s="22"/>
      <c r="CS645" s="20"/>
      <c r="CT645" s="22"/>
      <c r="CU645" s="20"/>
      <c r="CV645" s="22"/>
      <c r="CW645" s="20"/>
      <c r="CX645" s="22"/>
      <c r="CY645" s="20"/>
      <c r="CZ645" s="22"/>
      <c r="DA645" s="20"/>
      <c r="DB645" s="22"/>
      <c r="DC645" s="20"/>
      <c r="DD645" s="22"/>
      <c r="DE645" s="20"/>
      <c r="DF645" s="22"/>
      <c r="DG645" s="20"/>
      <c r="DH645" s="22"/>
      <c r="DI645" s="20"/>
      <c r="DJ645" s="22"/>
      <c r="DK645" s="20"/>
      <c r="DL645" s="22"/>
      <c r="DM645" s="20"/>
      <c r="DN645" s="22"/>
      <c r="DO645" s="20"/>
      <c r="DP645" s="22"/>
      <c r="DQ645" s="20"/>
      <c r="DR645" s="22"/>
      <c r="DS645" s="20"/>
      <c r="DT645" s="22"/>
      <c r="DU645" s="20"/>
      <c r="DV645" s="22"/>
      <c r="DW645" s="20"/>
      <c r="DX645" s="22"/>
      <c r="DY645" s="20"/>
      <c r="DZ645" s="22"/>
      <c r="EA645" s="23">
        <f t="shared" si="158"/>
        <v>0</v>
      </c>
      <c r="EB645" s="21">
        <f t="shared" si="160"/>
        <v>0</v>
      </c>
      <c r="EC645" s="193" t="e">
        <f t="shared" si="167"/>
        <v>#REF!</v>
      </c>
      <c r="ED645" s="193">
        <f t="shared" si="168"/>
        <v>0</v>
      </c>
      <c r="EE645" s="194">
        <f t="shared" si="161"/>
        <v>0</v>
      </c>
      <c r="EG645" s="13" t="s">
        <v>1550</v>
      </c>
      <c r="EH645" s="13" t="s">
        <v>118</v>
      </c>
    </row>
    <row r="646" spans="1:141">
      <c r="A646" s="196" t="str">
        <f t="shared" si="166"/>
        <v>32.1</v>
      </c>
      <c r="B646" s="253" t="str">
        <f t="shared" si="166"/>
        <v>Lavado y limpieza de cubierta</v>
      </c>
      <c r="C646" s="196" t="str">
        <f t="shared" si="166"/>
        <v>M2</v>
      </c>
      <c r="D646" s="196">
        <f t="shared" si="166"/>
        <v>800</v>
      </c>
      <c r="E646" s="196">
        <f t="shared" si="166"/>
        <v>6905.25</v>
      </c>
      <c r="F646" s="196">
        <f t="shared" si="159"/>
        <v>5524200</v>
      </c>
      <c r="G646" s="20"/>
      <c r="H646" s="21">
        <f t="shared" si="162"/>
        <v>0</v>
      </c>
      <c r="I646" s="20"/>
      <c r="J646" s="21">
        <f t="shared" si="163"/>
        <v>0</v>
      </c>
      <c r="K646" s="20"/>
      <c r="L646" s="21">
        <f t="shared" si="164"/>
        <v>0</v>
      </c>
      <c r="M646" s="20"/>
      <c r="N646" s="33">
        <f t="shared" si="165"/>
        <v>0</v>
      </c>
      <c r="O646" s="20"/>
      <c r="P646" s="22"/>
      <c r="Q646" s="20"/>
      <c r="R646" s="22"/>
      <c r="S646" s="20"/>
      <c r="T646" s="22"/>
      <c r="U646" s="20"/>
      <c r="V646" s="22"/>
      <c r="W646" s="20"/>
      <c r="X646" s="22"/>
      <c r="Y646" s="20"/>
      <c r="Z646" s="22"/>
      <c r="AA646" s="20"/>
      <c r="AB646" s="22"/>
      <c r="AC646" s="20"/>
      <c r="AD646" s="22"/>
      <c r="AE646" s="20"/>
      <c r="AF646" s="22"/>
      <c r="AG646" s="20"/>
      <c r="AH646" s="22"/>
      <c r="AI646" s="20"/>
      <c r="AJ646" s="22"/>
      <c r="AK646" s="20"/>
      <c r="AL646" s="22"/>
      <c r="AM646" s="20"/>
      <c r="AN646" s="22"/>
      <c r="AO646" s="20"/>
      <c r="AP646" s="22"/>
      <c r="AQ646" s="20"/>
      <c r="AR646" s="22"/>
      <c r="AS646" s="20"/>
      <c r="AT646" s="22"/>
      <c r="AU646" s="20"/>
      <c r="AV646" s="22"/>
      <c r="AW646" s="20"/>
      <c r="AX646" s="22"/>
      <c r="AY646" s="20"/>
      <c r="AZ646" s="22"/>
      <c r="BA646" s="20"/>
      <c r="BB646" s="22"/>
      <c r="BC646" s="20"/>
      <c r="BD646" s="22"/>
      <c r="BE646" s="20"/>
      <c r="BF646" s="22"/>
      <c r="BG646" s="83"/>
      <c r="BH646" s="84"/>
      <c r="BI646" s="20"/>
      <c r="BJ646" s="95"/>
      <c r="BK646" s="20">
        <v>0</v>
      </c>
      <c r="BL646" s="21">
        <f t="shared" si="156"/>
        <v>0</v>
      </c>
      <c r="BM646" s="20"/>
      <c r="BN646" s="95">
        <f t="shared" si="155"/>
        <v>0</v>
      </c>
      <c r="BO646" s="20"/>
      <c r="BP646" s="21">
        <f t="shared" si="157"/>
        <v>0</v>
      </c>
      <c r="BQ646" s="20"/>
      <c r="BR646" s="22"/>
      <c r="BS646" s="20"/>
      <c r="BT646" s="22"/>
      <c r="BU646" s="20"/>
      <c r="BV646" s="22"/>
      <c r="BW646" s="20"/>
      <c r="BX646" s="22"/>
      <c r="BY646" s="20"/>
      <c r="BZ646" s="172"/>
      <c r="CA646" s="20"/>
      <c r="CB646" s="164"/>
      <c r="CC646" s="20"/>
      <c r="CD646" s="178"/>
      <c r="CE646" s="20"/>
      <c r="CF646" s="95"/>
      <c r="CG646" s="20"/>
      <c r="CH646" s="95"/>
      <c r="CI646" s="20"/>
      <c r="CJ646" s="22"/>
      <c r="CK646" s="20"/>
      <c r="CL646" s="22"/>
      <c r="CM646" s="20"/>
      <c r="CN646" s="22"/>
      <c r="CO646" s="20"/>
      <c r="CP646" s="22"/>
      <c r="CQ646" s="20"/>
      <c r="CR646" s="22"/>
      <c r="CS646" s="20"/>
      <c r="CT646" s="22"/>
      <c r="CU646" s="20"/>
      <c r="CV646" s="22"/>
      <c r="CW646" s="20"/>
      <c r="CX646" s="22"/>
      <c r="CY646" s="20"/>
      <c r="CZ646" s="22"/>
      <c r="DA646" s="20"/>
      <c r="DB646" s="22"/>
      <c r="DC646" s="20"/>
      <c r="DD646" s="22"/>
      <c r="DE646" s="20"/>
      <c r="DF646" s="22"/>
      <c r="DG646" s="20"/>
      <c r="DH646" s="22"/>
      <c r="DI646" s="20"/>
      <c r="DJ646" s="22"/>
      <c r="DK646" s="20"/>
      <c r="DL646" s="22"/>
      <c r="DM646" s="20"/>
      <c r="DN646" s="22"/>
      <c r="DO646" s="20"/>
      <c r="DP646" s="22"/>
      <c r="DQ646" s="20"/>
      <c r="DR646" s="22"/>
      <c r="DS646" s="20"/>
      <c r="DT646" s="22"/>
      <c r="DU646" s="20"/>
      <c r="DV646" s="22"/>
      <c r="DW646" s="20"/>
      <c r="DX646" s="22"/>
      <c r="DY646" s="20"/>
      <c r="DZ646" s="22"/>
      <c r="EA646" s="23">
        <f t="shared" si="158"/>
        <v>0</v>
      </c>
      <c r="EB646" s="21">
        <f t="shared" si="160"/>
        <v>0</v>
      </c>
      <c r="EC646" s="193" t="e">
        <f t="shared" si="167"/>
        <v>#REF!</v>
      </c>
      <c r="ED646" s="193">
        <f t="shared" si="168"/>
        <v>0</v>
      </c>
      <c r="EE646" s="194">
        <f t="shared" si="161"/>
        <v>800</v>
      </c>
      <c r="EG646" s="13" t="s">
        <v>1551</v>
      </c>
      <c r="EH646" s="13" t="s">
        <v>1552</v>
      </c>
      <c r="EI646" s="13" t="s">
        <v>397</v>
      </c>
      <c r="EJ646" s="13">
        <v>800</v>
      </c>
      <c r="EK646" s="13">
        <v>6905.25</v>
      </c>
    </row>
    <row r="647" spans="1:141" ht="15" customHeight="1">
      <c r="A647" s="196" t="str">
        <f t="shared" si="166"/>
        <v>32.2</v>
      </c>
      <c r="B647" s="253" t="str">
        <f t="shared" si="166"/>
        <v>Reposición de tejas</v>
      </c>
      <c r="C647" s="196" t="str">
        <f t="shared" si="166"/>
        <v>M2</v>
      </c>
      <c r="D647" s="196">
        <f t="shared" si="166"/>
        <v>50</v>
      </c>
      <c r="E647" s="196">
        <f t="shared" si="166"/>
        <v>104401.44</v>
      </c>
      <c r="F647" s="196">
        <f t="shared" si="159"/>
        <v>5220072</v>
      </c>
      <c r="G647" s="20"/>
      <c r="H647" s="21">
        <f t="shared" si="162"/>
        <v>0</v>
      </c>
      <c r="I647" s="20"/>
      <c r="J647" s="21">
        <f t="shared" si="163"/>
        <v>0</v>
      </c>
      <c r="K647" s="20"/>
      <c r="L647" s="21">
        <f t="shared" si="164"/>
        <v>0</v>
      </c>
      <c r="M647" s="20"/>
      <c r="N647" s="33">
        <f t="shared" si="165"/>
        <v>0</v>
      </c>
      <c r="O647" s="20"/>
      <c r="P647" s="22"/>
      <c r="Q647" s="20"/>
      <c r="R647" s="22"/>
      <c r="S647" s="20"/>
      <c r="T647" s="22"/>
      <c r="U647" s="20"/>
      <c r="V647" s="22"/>
      <c r="W647" s="20"/>
      <c r="X647" s="22"/>
      <c r="Y647" s="20"/>
      <c r="Z647" s="22"/>
      <c r="AA647" s="20"/>
      <c r="AB647" s="22"/>
      <c r="AC647" s="20"/>
      <c r="AD647" s="22"/>
      <c r="AE647" s="20"/>
      <c r="AF647" s="22"/>
      <c r="AG647" s="20"/>
      <c r="AH647" s="22"/>
      <c r="AI647" s="20"/>
      <c r="AJ647" s="22"/>
      <c r="AK647" s="20"/>
      <c r="AL647" s="22"/>
      <c r="AM647" s="20"/>
      <c r="AN647" s="22"/>
      <c r="AO647" s="20"/>
      <c r="AP647" s="22"/>
      <c r="AQ647" s="20"/>
      <c r="AR647" s="22"/>
      <c r="AS647" s="20"/>
      <c r="AT647" s="22"/>
      <c r="AU647" s="20"/>
      <c r="AV647" s="22"/>
      <c r="AW647" s="20"/>
      <c r="AX647" s="22"/>
      <c r="AY647" s="20"/>
      <c r="AZ647" s="22"/>
      <c r="BA647" s="20"/>
      <c r="BB647" s="22"/>
      <c r="BC647" s="20"/>
      <c r="BD647" s="22"/>
      <c r="BE647" s="20"/>
      <c r="BF647" s="22"/>
      <c r="BG647" s="83"/>
      <c r="BH647" s="84"/>
      <c r="BI647" s="20"/>
      <c r="BJ647" s="95"/>
      <c r="BK647" s="20">
        <v>0</v>
      </c>
      <c r="BL647" s="21">
        <f t="shared" si="156"/>
        <v>0</v>
      </c>
      <c r="BM647" s="20"/>
      <c r="BN647" s="95">
        <f t="shared" si="155"/>
        <v>0</v>
      </c>
      <c r="BO647" s="20"/>
      <c r="BP647" s="21">
        <f t="shared" si="157"/>
        <v>0</v>
      </c>
      <c r="BQ647" s="20"/>
      <c r="BR647" s="22"/>
      <c r="BS647" s="20"/>
      <c r="BT647" s="22"/>
      <c r="BU647" s="20"/>
      <c r="BV647" s="22"/>
      <c r="BW647" s="20"/>
      <c r="BX647" s="22"/>
      <c r="BY647" s="20"/>
      <c r="BZ647" s="172"/>
      <c r="CA647" s="20"/>
      <c r="CB647" s="164"/>
      <c r="CC647" s="20"/>
      <c r="CD647" s="178"/>
      <c r="CE647" s="20"/>
      <c r="CF647" s="95"/>
      <c r="CG647" s="20"/>
      <c r="CH647" s="95"/>
      <c r="CI647" s="20"/>
      <c r="CJ647" s="22"/>
      <c r="CK647" s="20"/>
      <c r="CL647" s="22"/>
      <c r="CM647" s="20"/>
      <c r="CN647" s="22"/>
      <c r="CO647" s="20"/>
      <c r="CP647" s="22"/>
      <c r="CQ647" s="20"/>
      <c r="CR647" s="22"/>
      <c r="CS647" s="20"/>
      <c r="CT647" s="22"/>
      <c r="CU647" s="20"/>
      <c r="CV647" s="22"/>
      <c r="CW647" s="20"/>
      <c r="CX647" s="22"/>
      <c r="CY647" s="20"/>
      <c r="CZ647" s="22"/>
      <c r="DA647" s="20"/>
      <c r="DB647" s="22"/>
      <c r="DC647" s="20"/>
      <c r="DD647" s="22"/>
      <c r="DE647" s="20"/>
      <c r="DF647" s="22"/>
      <c r="DG647" s="20"/>
      <c r="DH647" s="22"/>
      <c r="DI647" s="20"/>
      <c r="DJ647" s="22"/>
      <c r="DK647" s="20"/>
      <c r="DL647" s="22"/>
      <c r="DM647" s="20"/>
      <c r="DN647" s="22"/>
      <c r="DO647" s="20"/>
      <c r="DP647" s="22"/>
      <c r="DQ647" s="20"/>
      <c r="DR647" s="22"/>
      <c r="DS647" s="20"/>
      <c r="DT647" s="22"/>
      <c r="DU647" s="20"/>
      <c r="DV647" s="22"/>
      <c r="DW647" s="20"/>
      <c r="DX647" s="22"/>
      <c r="DY647" s="20"/>
      <c r="DZ647" s="22"/>
      <c r="EA647" s="23">
        <f t="shared" si="158"/>
        <v>0</v>
      </c>
      <c r="EB647" s="21">
        <f t="shared" si="160"/>
        <v>0</v>
      </c>
      <c r="EC647" s="193" t="e">
        <f t="shared" si="167"/>
        <v>#REF!</v>
      </c>
      <c r="ED647" s="193">
        <f t="shared" si="168"/>
        <v>0</v>
      </c>
      <c r="EE647" s="194">
        <f t="shared" si="161"/>
        <v>50</v>
      </c>
      <c r="EG647" s="13" t="s">
        <v>1553</v>
      </c>
      <c r="EH647" s="13" t="s">
        <v>1554</v>
      </c>
      <c r="EI647" s="13" t="s">
        <v>397</v>
      </c>
      <c r="EJ647" s="13">
        <v>50</v>
      </c>
      <c r="EK647" s="13">
        <v>104401.44</v>
      </c>
    </row>
    <row r="648" spans="1:141">
      <c r="A648" s="191" t="str">
        <f t="shared" si="166"/>
        <v>33.0</v>
      </c>
      <c r="B648" s="252" t="str">
        <f t="shared" si="166"/>
        <v xml:space="preserve">INSTALACIONES ELECTRICAS </v>
      </c>
      <c r="C648" s="191">
        <f t="shared" si="166"/>
        <v>0</v>
      </c>
      <c r="D648" s="191">
        <f t="shared" si="166"/>
        <v>0</v>
      </c>
      <c r="E648" s="191">
        <f t="shared" si="166"/>
        <v>0</v>
      </c>
      <c r="F648" s="192">
        <f>SUM(F649:F682)</f>
        <v>374407450.56</v>
      </c>
      <c r="G648" s="20"/>
      <c r="H648" s="21">
        <f t="shared" si="162"/>
        <v>0</v>
      </c>
      <c r="I648" s="20"/>
      <c r="J648" s="21">
        <f t="shared" si="163"/>
        <v>0</v>
      </c>
      <c r="K648" s="20"/>
      <c r="L648" s="21">
        <f t="shared" si="164"/>
        <v>0</v>
      </c>
      <c r="M648" s="20"/>
      <c r="N648" s="33">
        <f t="shared" si="165"/>
        <v>0</v>
      </c>
      <c r="O648" s="20"/>
      <c r="P648" s="22"/>
      <c r="Q648" s="20"/>
      <c r="R648" s="22"/>
      <c r="S648" s="20"/>
      <c r="T648" s="22"/>
      <c r="U648" s="20"/>
      <c r="V648" s="22"/>
      <c r="W648" s="20"/>
      <c r="X648" s="22"/>
      <c r="Y648" s="20"/>
      <c r="Z648" s="22"/>
      <c r="AA648" s="20"/>
      <c r="AB648" s="22"/>
      <c r="AC648" s="20"/>
      <c r="AD648" s="22"/>
      <c r="AE648" s="20"/>
      <c r="AF648" s="22"/>
      <c r="AG648" s="20"/>
      <c r="AH648" s="22"/>
      <c r="AI648" s="20"/>
      <c r="AJ648" s="22"/>
      <c r="AK648" s="20"/>
      <c r="AL648" s="22"/>
      <c r="AM648" s="20"/>
      <c r="AN648" s="22"/>
      <c r="AO648" s="20"/>
      <c r="AP648" s="22"/>
      <c r="AQ648" s="20"/>
      <c r="AR648" s="22"/>
      <c r="AS648" s="20"/>
      <c r="AT648" s="22"/>
      <c r="AU648" s="20"/>
      <c r="AV648" s="22"/>
      <c r="AW648" s="20"/>
      <c r="AX648" s="22"/>
      <c r="AY648" s="20"/>
      <c r="AZ648" s="22"/>
      <c r="BA648" s="20"/>
      <c r="BB648" s="22"/>
      <c r="BC648" s="20"/>
      <c r="BD648" s="22"/>
      <c r="BE648" s="20"/>
      <c r="BF648" s="22"/>
      <c r="BG648" s="83"/>
      <c r="BH648" s="84"/>
      <c r="BI648" s="20"/>
      <c r="BJ648" s="95"/>
      <c r="BK648" s="20">
        <v>0</v>
      </c>
      <c r="BL648" s="21">
        <f t="shared" si="156"/>
        <v>0</v>
      </c>
      <c r="BM648" s="20"/>
      <c r="BN648" s="95">
        <f t="shared" si="155"/>
        <v>0</v>
      </c>
      <c r="BO648" s="20"/>
      <c r="BP648" s="21">
        <f t="shared" si="157"/>
        <v>0</v>
      </c>
      <c r="BQ648" s="20"/>
      <c r="BR648" s="22"/>
      <c r="BS648" s="20"/>
      <c r="BT648" s="22"/>
      <c r="BU648" s="20"/>
      <c r="BV648" s="22"/>
      <c r="BW648" s="20"/>
      <c r="BX648" s="22"/>
      <c r="BY648" s="20"/>
      <c r="BZ648" s="172"/>
      <c r="CA648" s="20"/>
      <c r="CB648" s="164"/>
      <c r="CC648" s="20"/>
      <c r="CD648" s="178"/>
      <c r="CE648" s="20"/>
      <c r="CF648" s="95"/>
      <c r="CG648" s="20"/>
      <c r="CH648" s="95"/>
      <c r="CI648" s="20"/>
      <c r="CJ648" s="22"/>
      <c r="CK648" s="20"/>
      <c r="CL648" s="22"/>
      <c r="CM648" s="20"/>
      <c r="CN648" s="22"/>
      <c r="CO648" s="20"/>
      <c r="CP648" s="22"/>
      <c r="CQ648" s="20"/>
      <c r="CR648" s="22"/>
      <c r="CS648" s="20"/>
      <c r="CT648" s="22"/>
      <c r="CU648" s="20"/>
      <c r="CV648" s="22"/>
      <c r="CW648" s="20"/>
      <c r="CX648" s="22"/>
      <c r="CY648" s="20"/>
      <c r="CZ648" s="22"/>
      <c r="DA648" s="20"/>
      <c r="DB648" s="22"/>
      <c r="DC648" s="20"/>
      <c r="DD648" s="22"/>
      <c r="DE648" s="20"/>
      <c r="DF648" s="22"/>
      <c r="DG648" s="20"/>
      <c r="DH648" s="22"/>
      <c r="DI648" s="20"/>
      <c r="DJ648" s="22"/>
      <c r="DK648" s="20"/>
      <c r="DL648" s="22"/>
      <c r="DM648" s="20"/>
      <c r="DN648" s="22"/>
      <c r="DO648" s="20"/>
      <c r="DP648" s="22"/>
      <c r="DQ648" s="20"/>
      <c r="DR648" s="22"/>
      <c r="DS648" s="20"/>
      <c r="DT648" s="22"/>
      <c r="DU648" s="20"/>
      <c r="DV648" s="22"/>
      <c r="DW648" s="20"/>
      <c r="DX648" s="22"/>
      <c r="DY648" s="20"/>
      <c r="DZ648" s="22"/>
      <c r="EA648" s="23">
        <f t="shared" si="158"/>
        <v>0</v>
      </c>
      <c r="EB648" s="21">
        <f t="shared" si="160"/>
        <v>0</v>
      </c>
      <c r="EC648" s="193" t="e">
        <f t="shared" si="167"/>
        <v>#REF!</v>
      </c>
      <c r="ED648" s="193">
        <f t="shared" si="168"/>
        <v>0</v>
      </c>
      <c r="EE648" s="194">
        <f t="shared" si="161"/>
        <v>0</v>
      </c>
      <c r="EG648" s="13" t="s">
        <v>1555</v>
      </c>
      <c r="EH648" s="13" t="s">
        <v>46</v>
      </c>
    </row>
    <row r="649" spans="1:141" ht="27" customHeight="1">
      <c r="A649" s="196" t="str">
        <f t="shared" si="166"/>
        <v>33.1</v>
      </c>
      <c r="B649" s="253" t="str">
        <f t="shared" si="166"/>
        <v>Salida EMT iluminación sobreponer con toma, incluye marquillado ( Longitud promedio entre Salidas 20 M)</v>
      </c>
      <c r="C649" s="196" t="str">
        <f t="shared" si="166"/>
        <v>UN</v>
      </c>
      <c r="D649" s="196">
        <f t="shared" si="166"/>
        <v>200</v>
      </c>
      <c r="E649" s="196">
        <f t="shared" si="166"/>
        <v>230978.88</v>
      </c>
      <c r="F649" s="196">
        <f t="shared" si="159"/>
        <v>46195776</v>
      </c>
      <c r="G649" s="20"/>
      <c r="H649" s="21">
        <f t="shared" si="162"/>
        <v>0</v>
      </c>
      <c r="I649" s="20"/>
      <c r="J649" s="21">
        <f t="shared" si="163"/>
        <v>0</v>
      </c>
      <c r="K649" s="20"/>
      <c r="L649" s="21">
        <f t="shared" si="164"/>
        <v>0</v>
      </c>
      <c r="M649" s="20"/>
      <c r="N649" s="33">
        <f t="shared" si="165"/>
        <v>0</v>
      </c>
      <c r="O649" s="20"/>
      <c r="P649" s="22"/>
      <c r="Q649" s="20"/>
      <c r="R649" s="22"/>
      <c r="S649" s="20"/>
      <c r="T649" s="22"/>
      <c r="U649" s="20"/>
      <c r="V649" s="22"/>
      <c r="W649" s="20"/>
      <c r="X649" s="22"/>
      <c r="Y649" s="20"/>
      <c r="Z649" s="22"/>
      <c r="AA649" s="20"/>
      <c r="AB649" s="22"/>
      <c r="AC649" s="20"/>
      <c r="AD649" s="22"/>
      <c r="AE649" s="20"/>
      <c r="AF649" s="22"/>
      <c r="AG649" s="20"/>
      <c r="AH649" s="22"/>
      <c r="AI649" s="20"/>
      <c r="AJ649" s="22"/>
      <c r="AK649" s="20"/>
      <c r="AL649" s="22"/>
      <c r="AM649" s="20"/>
      <c r="AN649" s="22"/>
      <c r="AO649" s="20"/>
      <c r="AP649" s="22"/>
      <c r="AQ649" s="20"/>
      <c r="AR649" s="22"/>
      <c r="AS649" s="20"/>
      <c r="AT649" s="22"/>
      <c r="AU649" s="20"/>
      <c r="AV649" s="22"/>
      <c r="AW649" s="20"/>
      <c r="AX649" s="22"/>
      <c r="AY649" s="20"/>
      <c r="AZ649" s="22"/>
      <c r="BA649" s="20"/>
      <c r="BB649" s="22"/>
      <c r="BC649" s="20"/>
      <c r="BD649" s="22"/>
      <c r="BE649" s="20"/>
      <c r="BF649" s="22"/>
      <c r="BG649" s="83"/>
      <c r="BH649" s="84"/>
      <c r="BI649" s="20"/>
      <c r="BJ649" s="95"/>
      <c r="BK649" s="20">
        <v>0</v>
      </c>
      <c r="BL649" s="21">
        <f t="shared" si="156"/>
        <v>0</v>
      </c>
      <c r="BM649" s="20"/>
      <c r="BN649" s="95">
        <f t="shared" si="155"/>
        <v>0</v>
      </c>
      <c r="BO649" s="20"/>
      <c r="BP649" s="21">
        <f t="shared" si="157"/>
        <v>0</v>
      </c>
      <c r="BQ649" s="20"/>
      <c r="BR649" s="22"/>
      <c r="BS649" s="20"/>
      <c r="BT649" s="22"/>
      <c r="BU649" s="20"/>
      <c r="BV649" s="22"/>
      <c r="BW649" s="20"/>
      <c r="BX649" s="22"/>
      <c r="BY649" s="20"/>
      <c r="BZ649" s="172"/>
      <c r="CA649" s="20"/>
      <c r="CB649" s="164"/>
      <c r="CC649" s="20"/>
      <c r="CD649" s="178"/>
      <c r="CE649" s="20"/>
      <c r="CF649" s="95"/>
      <c r="CG649" s="20"/>
      <c r="CH649" s="95"/>
      <c r="CI649" s="20"/>
      <c r="CJ649" s="22"/>
      <c r="CK649" s="20"/>
      <c r="CL649" s="22"/>
      <c r="CM649" s="20"/>
      <c r="CN649" s="22"/>
      <c r="CO649" s="20"/>
      <c r="CP649" s="22"/>
      <c r="CQ649" s="20"/>
      <c r="CR649" s="22"/>
      <c r="CS649" s="20"/>
      <c r="CT649" s="22"/>
      <c r="CU649" s="20"/>
      <c r="CV649" s="22"/>
      <c r="CW649" s="20"/>
      <c r="CX649" s="22"/>
      <c r="CY649" s="20"/>
      <c r="CZ649" s="22"/>
      <c r="DA649" s="20"/>
      <c r="DB649" s="22"/>
      <c r="DC649" s="20"/>
      <c r="DD649" s="22"/>
      <c r="DE649" s="20"/>
      <c r="DF649" s="22"/>
      <c r="DG649" s="20"/>
      <c r="DH649" s="22"/>
      <c r="DI649" s="20"/>
      <c r="DJ649" s="22"/>
      <c r="DK649" s="20"/>
      <c r="DL649" s="22"/>
      <c r="DM649" s="20"/>
      <c r="DN649" s="22"/>
      <c r="DO649" s="20"/>
      <c r="DP649" s="22"/>
      <c r="DQ649" s="20"/>
      <c r="DR649" s="22"/>
      <c r="DS649" s="20"/>
      <c r="DT649" s="22"/>
      <c r="DU649" s="20"/>
      <c r="DV649" s="22"/>
      <c r="DW649" s="20"/>
      <c r="DX649" s="22"/>
      <c r="DY649" s="20"/>
      <c r="DZ649" s="22"/>
      <c r="EA649" s="23">
        <f t="shared" si="158"/>
        <v>0</v>
      </c>
      <c r="EB649" s="21">
        <f t="shared" si="160"/>
        <v>0</v>
      </c>
      <c r="EC649" s="193" t="e">
        <f t="shared" si="167"/>
        <v>#REF!</v>
      </c>
      <c r="ED649" s="193">
        <f t="shared" si="168"/>
        <v>0</v>
      </c>
      <c r="EE649" s="194">
        <f t="shared" si="161"/>
        <v>200</v>
      </c>
      <c r="EG649" s="13" t="s">
        <v>1556</v>
      </c>
      <c r="EH649" s="13" t="s">
        <v>1557</v>
      </c>
      <c r="EI649" s="13" t="s">
        <v>389</v>
      </c>
      <c r="EJ649" s="13">
        <v>200</v>
      </c>
      <c r="EK649" s="13">
        <v>230978.88</v>
      </c>
    </row>
    <row r="650" spans="1:141" ht="18">
      <c r="A650" s="196" t="str">
        <f t="shared" si="166"/>
        <v>33.2</v>
      </c>
      <c r="B650" s="253" t="str">
        <f t="shared" si="166"/>
        <v>Salida EMT para interruptor Sencillo, incluye marquillado ( Longitud promedio entre Salidas 20 M)</v>
      </c>
      <c r="C650" s="196" t="str">
        <f t="shared" si="166"/>
        <v>UN</v>
      </c>
      <c r="D650" s="196">
        <f t="shared" si="166"/>
        <v>60</v>
      </c>
      <c r="E650" s="196">
        <f t="shared" si="166"/>
        <v>206436.78</v>
      </c>
      <c r="F650" s="196">
        <f t="shared" si="159"/>
        <v>12386206.800000001</v>
      </c>
      <c r="G650" s="20"/>
      <c r="H650" s="21">
        <f t="shared" si="162"/>
        <v>0</v>
      </c>
      <c r="I650" s="20"/>
      <c r="J650" s="21">
        <f t="shared" si="163"/>
        <v>0</v>
      </c>
      <c r="K650" s="20"/>
      <c r="L650" s="21">
        <f t="shared" si="164"/>
        <v>0</v>
      </c>
      <c r="M650" s="20"/>
      <c r="N650" s="33">
        <f t="shared" si="165"/>
        <v>0</v>
      </c>
      <c r="O650" s="20"/>
      <c r="P650" s="22"/>
      <c r="Q650" s="20"/>
      <c r="R650" s="22"/>
      <c r="S650" s="20"/>
      <c r="T650" s="22"/>
      <c r="U650" s="20"/>
      <c r="V650" s="22"/>
      <c r="W650" s="20"/>
      <c r="X650" s="22"/>
      <c r="Y650" s="20"/>
      <c r="Z650" s="22"/>
      <c r="AA650" s="20"/>
      <c r="AB650" s="22"/>
      <c r="AC650" s="20"/>
      <c r="AD650" s="22"/>
      <c r="AE650" s="20"/>
      <c r="AF650" s="22"/>
      <c r="AG650" s="20"/>
      <c r="AH650" s="22"/>
      <c r="AI650" s="20"/>
      <c r="AJ650" s="22"/>
      <c r="AK650" s="20"/>
      <c r="AL650" s="22"/>
      <c r="AM650" s="20"/>
      <c r="AN650" s="22"/>
      <c r="AO650" s="20"/>
      <c r="AP650" s="22"/>
      <c r="AQ650" s="20"/>
      <c r="AR650" s="22"/>
      <c r="AS650" s="20"/>
      <c r="AT650" s="22"/>
      <c r="AU650" s="20"/>
      <c r="AV650" s="22"/>
      <c r="AW650" s="20"/>
      <c r="AX650" s="22"/>
      <c r="AY650" s="20"/>
      <c r="AZ650" s="22"/>
      <c r="BA650" s="20"/>
      <c r="BB650" s="22"/>
      <c r="BC650" s="20"/>
      <c r="BD650" s="22"/>
      <c r="BE650" s="20"/>
      <c r="BF650" s="22"/>
      <c r="BG650" s="83"/>
      <c r="BH650" s="84"/>
      <c r="BI650" s="20"/>
      <c r="BJ650" s="95"/>
      <c r="BK650" s="20">
        <v>0</v>
      </c>
      <c r="BL650" s="21">
        <f t="shared" si="156"/>
        <v>0</v>
      </c>
      <c r="BM650" s="20"/>
      <c r="BN650" s="95">
        <f t="shared" si="155"/>
        <v>0</v>
      </c>
      <c r="BO650" s="20"/>
      <c r="BP650" s="21">
        <f t="shared" si="157"/>
        <v>0</v>
      </c>
      <c r="BQ650" s="20"/>
      <c r="BR650" s="22"/>
      <c r="BS650" s="20"/>
      <c r="BT650" s="22"/>
      <c r="BU650" s="20"/>
      <c r="BV650" s="22"/>
      <c r="BW650" s="20"/>
      <c r="BX650" s="22"/>
      <c r="BY650" s="20"/>
      <c r="BZ650" s="172"/>
      <c r="CA650" s="20"/>
      <c r="CB650" s="164"/>
      <c r="CC650" s="20"/>
      <c r="CD650" s="178"/>
      <c r="CE650" s="20"/>
      <c r="CF650" s="95"/>
      <c r="CG650" s="20"/>
      <c r="CH650" s="95"/>
      <c r="CI650" s="20"/>
      <c r="CJ650" s="22"/>
      <c r="CK650" s="20"/>
      <c r="CL650" s="22"/>
      <c r="CM650" s="20"/>
      <c r="CN650" s="22"/>
      <c r="CO650" s="20"/>
      <c r="CP650" s="22"/>
      <c r="CQ650" s="20"/>
      <c r="CR650" s="22"/>
      <c r="CS650" s="20"/>
      <c r="CT650" s="22"/>
      <c r="CU650" s="20"/>
      <c r="CV650" s="22"/>
      <c r="CW650" s="20"/>
      <c r="CX650" s="22"/>
      <c r="CY650" s="20"/>
      <c r="CZ650" s="22"/>
      <c r="DA650" s="20"/>
      <c r="DB650" s="22"/>
      <c r="DC650" s="20"/>
      <c r="DD650" s="22"/>
      <c r="DE650" s="20"/>
      <c r="DF650" s="22"/>
      <c r="DG650" s="20"/>
      <c r="DH650" s="22"/>
      <c r="DI650" s="20"/>
      <c r="DJ650" s="22"/>
      <c r="DK650" s="20"/>
      <c r="DL650" s="22"/>
      <c r="DM650" s="20"/>
      <c r="DN650" s="22"/>
      <c r="DO650" s="20"/>
      <c r="DP650" s="22"/>
      <c r="DQ650" s="20"/>
      <c r="DR650" s="22"/>
      <c r="DS650" s="20"/>
      <c r="DT650" s="22"/>
      <c r="DU650" s="20"/>
      <c r="DV650" s="22"/>
      <c r="DW650" s="20"/>
      <c r="DX650" s="22"/>
      <c r="DY650" s="20"/>
      <c r="DZ650" s="22"/>
      <c r="EA650" s="23">
        <f t="shared" si="158"/>
        <v>0</v>
      </c>
      <c r="EB650" s="21">
        <f t="shared" si="160"/>
        <v>0</v>
      </c>
      <c r="EC650" s="193" t="e">
        <f t="shared" si="167"/>
        <v>#REF!</v>
      </c>
      <c r="ED650" s="193">
        <f t="shared" si="168"/>
        <v>0</v>
      </c>
      <c r="EE650" s="194">
        <f t="shared" si="161"/>
        <v>60</v>
      </c>
      <c r="EG650" s="13" t="s">
        <v>1558</v>
      </c>
      <c r="EH650" s="13" t="s">
        <v>1559</v>
      </c>
      <c r="EI650" s="13" t="s">
        <v>389</v>
      </c>
      <c r="EJ650" s="13">
        <v>60</v>
      </c>
      <c r="EK650" s="13">
        <v>206436.78</v>
      </c>
    </row>
    <row r="651" spans="1:141" ht="27" customHeight="1">
      <c r="A651" s="196" t="str">
        <f t="shared" si="166"/>
        <v>33.3</v>
      </c>
      <c r="B651" s="253" t="str">
        <f t="shared" si="166"/>
        <v>Salida para tomacorriente doble monofasica 15A con polo a tierra (Color blanco) , incluye marquillado. Longitud promedio 20 metros</v>
      </c>
      <c r="C651" s="196" t="str">
        <f t="shared" si="166"/>
        <v>UN</v>
      </c>
      <c r="D651" s="196">
        <f t="shared" si="166"/>
        <v>90</v>
      </c>
      <c r="E651" s="196">
        <f t="shared" si="166"/>
        <v>159477.12</v>
      </c>
      <c r="F651" s="196">
        <f t="shared" si="159"/>
        <v>14352940.799999999</v>
      </c>
      <c r="G651" s="20"/>
      <c r="H651" s="21">
        <f t="shared" si="162"/>
        <v>0</v>
      </c>
      <c r="I651" s="20"/>
      <c r="J651" s="21">
        <f t="shared" si="163"/>
        <v>0</v>
      </c>
      <c r="K651" s="20"/>
      <c r="L651" s="21">
        <f t="shared" si="164"/>
        <v>0</v>
      </c>
      <c r="M651" s="20"/>
      <c r="N651" s="33">
        <f t="shared" si="165"/>
        <v>0</v>
      </c>
      <c r="O651" s="20"/>
      <c r="P651" s="22"/>
      <c r="Q651" s="20"/>
      <c r="R651" s="22"/>
      <c r="S651" s="20"/>
      <c r="T651" s="22"/>
      <c r="U651" s="20"/>
      <c r="V651" s="22"/>
      <c r="W651" s="20"/>
      <c r="X651" s="22"/>
      <c r="Y651" s="20"/>
      <c r="Z651" s="22"/>
      <c r="AA651" s="20"/>
      <c r="AB651" s="22"/>
      <c r="AC651" s="20"/>
      <c r="AD651" s="22"/>
      <c r="AE651" s="20"/>
      <c r="AF651" s="22"/>
      <c r="AG651" s="20"/>
      <c r="AH651" s="22"/>
      <c r="AI651" s="20"/>
      <c r="AJ651" s="22"/>
      <c r="AK651" s="20"/>
      <c r="AL651" s="22"/>
      <c r="AM651" s="20"/>
      <c r="AN651" s="22"/>
      <c r="AO651" s="20"/>
      <c r="AP651" s="22"/>
      <c r="AQ651" s="20"/>
      <c r="AR651" s="22"/>
      <c r="AS651" s="20"/>
      <c r="AT651" s="22"/>
      <c r="AU651" s="20"/>
      <c r="AV651" s="22"/>
      <c r="AW651" s="20"/>
      <c r="AX651" s="22"/>
      <c r="AY651" s="20"/>
      <c r="AZ651" s="22"/>
      <c r="BA651" s="20"/>
      <c r="BB651" s="22"/>
      <c r="BC651" s="20"/>
      <c r="BD651" s="22"/>
      <c r="BE651" s="20"/>
      <c r="BF651" s="22"/>
      <c r="BG651" s="83"/>
      <c r="BH651" s="84"/>
      <c r="BI651" s="20"/>
      <c r="BJ651" s="95"/>
      <c r="BK651" s="20">
        <v>0</v>
      </c>
      <c r="BL651" s="21">
        <f t="shared" si="156"/>
        <v>0</v>
      </c>
      <c r="BM651" s="20"/>
      <c r="BN651" s="95">
        <f t="shared" si="155"/>
        <v>0</v>
      </c>
      <c r="BO651" s="20"/>
      <c r="BP651" s="21">
        <f t="shared" si="157"/>
        <v>0</v>
      </c>
      <c r="BQ651" s="20"/>
      <c r="BR651" s="22"/>
      <c r="BS651" s="20"/>
      <c r="BT651" s="22"/>
      <c r="BU651" s="20"/>
      <c r="BV651" s="22"/>
      <c r="BW651" s="20"/>
      <c r="BX651" s="22"/>
      <c r="BY651" s="20"/>
      <c r="BZ651" s="172"/>
      <c r="CA651" s="20"/>
      <c r="CB651" s="164"/>
      <c r="CC651" s="20"/>
      <c r="CD651" s="178"/>
      <c r="CE651" s="20"/>
      <c r="CF651" s="95"/>
      <c r="CG651" s="20"/>
      <c r="CH651" s="95"/>
      <c r="CI651" s="20"/>
      <c r="CJ651" s="22"/>
      <c r="CK651" s="20"/>
      <c r="CL651" s="22"/>
      <c r="CM651" s="20"/>
      <c r="CN651" s="22"/>
      <c r="CO651" s="20"/>
      <c r="CP651" s="22"/>
      <c r="CQ651" s="20"/>
      <c r="CR651" s="22"/>
      <c r="CS651" s="20"/>
      <c r="CT651" s="22"/>
      <c r="CU651" s="20"/>
      <c r="CV651" s="22"/>
      <c r="CW651" s="20"/>
      <c r="CX651" s="22"/>
      <c r="CY651" s="20"/>
      <c r="CZ651" s="22"/>
      <c r="DA651" s="20"/>
      <c r="DB651" s="22"/>
      <c r="DC651" s="20"/>
      <c r="DD651" s="22"/>
      <c r="DE651" s="20"/>
      <c r="DF651" s="22"/>
      <c r="DG651" s="20"/>
      <c r="DH651" s="22"/>
      <c r="DI651" s="20"/>
      <c r="DJ651" s="22"/>
      <c r="DK651" s="20"/>
      <c r="DL651" s="22"/>
      <c r="DM651" s="20"/>
      <c r="DN651" s="22"/>
      <c r="DO651" s="20"/>
      <c r="DP651" s="22"/>
      <c r="DQ651" s="20"/>
      <c r="DR651" s="22"/>
      <c r="DS651" s="20"/>
      <c r="DT651" s="22"/>
      <c r="DU651" s="20"/>
      <c r="DV651" s="22"/>
      <c r="DW651" s="20"/>
      <c r="DX651" s="22"/>
      <c r="DY651" s="20"/>
      <c r="DZ651" s="22"/>
      <c r="EA651" s="23">
        <f t="shared" si="158"/>
        <v>0</v>
      </c>
      <c r="EB651" s="21">
        <f t="shared" si="160"/>
        <v>0</v>
      </c>
      <c r="EC651" s="193" t="e">
        <f t="shared" si="167"/>
        <v>#REF!</v>
      </c>
      <c r="ED651" s="193">
        <f t="shared" si="168"/>
        <v>0</v>
      </c>
      <c r="EE651" s="194">
        <f t="shared" si="161"/>
        <v>90</v>
      </c>
      <c r="EG651" s="13" t="s">
        <v>1560</v>
      </c>
      <c r="EH651" s="13" t="s">
        <v>1561</v>
      </c>
      <c r="EI651" s="13" t="s">
        <v>389</v>
      </c>
      <c r="EJ651" s="13">
        <v>90</v>
      </c>
      <c r="EK651" s="13">
        <v>159477.12</v>
      </c>
    </row>
    <row r="652" spans="1:141" ht="18">
      <c r="A652" s="196" t="str">
        <f t="shared" si="166"/>
        <v>33.4</v>
      </c>
      <c r="B652" s="253" t="str">
        <f t="shared" si="166"/>
        <v>Salida para toma trifásica  (tripolar 50 Amps 250 V) , incluye marquillado TUBERÍA EMT</v>
      </c>
      <c r="C652" s="196" t="str">
        <f t="shared" si="166"/>
        <v>UN</v>
      </c>
      <c r="D652" s="196">
        <f t="shared" si="166"/>
        <v>35</v>
      </c>
      <c r="E652" s="196">
        <f t="shared" si="166"/>
        <v>312325.2</v>
      </c>
      <c r="F652" s="196">
        <f t="shared" si="159"/>
        <v>10931382</v>
      </c>
      <c r="G652" s="20"/>
      <c r="H652" s="21">
        <f t="shared" si="162"/>
        <v>0</v>
      </c>
      <c r="I652" s="20"/>
      <c r="J652" s="21">
        <f t="shared" si="163"/>
        <v>0</v>
      </c>
      <c r="K652" s="20"/>
      <c r="L652" s="21">
        <f t="shared" si="164"/>
        <v>0</v>
      </c>
      <c r="M652" s="20"/>
      <c r="N652" s="33">
        <f t="shared" si="165"/>
        <v>0</v>
      </c>
      <c r="O652" s="20"/>
      <c r="P652" s="22"/>
      <c r="Q652" s="20"/>
      <c r="R652" s="22"/>
      <c r="S652" s="20"/>
      <c r="T652" s="22"/>
      <c r="U652" s="20"/>
      <c r="V652" s="22"/>
      <c r="W652" s="20"/>
      <c r="X652" s="22"/>
      <c r="Y652" s="20"/>
      <c r="Z652" s="22"/>
      <c r="AA652" s="20"/>
      <c r="AB652" s="22"/>
      <c r="AC652" s="20"/>
      <c r="AD652" s="22"/>
      <c r="AE652" s="20"/>
      <c r="AF652" s="22"/>
      <c r="AG652" s="20"/>
      <c r="AH652" s="22"/>
      <c r="AI652" s="20"/>
      <c r="AJ652" s="22"/>
      <c r="AK652" s="20"/>
      <c r="AL652" s="22"/>
      <c r="AM652" s="20"/>
      <c r="AN652" s="22"/>
      <c r="AO652" s="20"/>
      <c r="AP652" s="22"/>
      <c r="AQ652" s="20"/>
      <c r="AR652" s="22"/>
      <c r="AS652" s="20"/>
      <c r="AT652" s="22"/>
      <c r="AU652" s="20"/>
      <c r="AV652" s="22"/>
      <c r="AW652" s="20"/>
      <c r="AX652" s="22"/>
      <c r="AY652" s="20"/>
      <c r="AZ652" s="22"/>
      <c r="BA652" s="20"/>
      <c r="BB652" s="22"/>
      <c r="BC652" s="20"/>
      <c r="BD652" s="22"/>
      <c r="BE652" s="20"/>
      <c r="BF652" s="22"/>
      <c r="BG652" s="83"/>
      <c r="BH652" s="84"/>
      <c r="BI652" s="20"/>
      <c r="BJ652" s="95"/>
      <c r="BK652" s="20">
        <v>0</v>
      </c>
      <c r="BL652" s="21">
        <f t="shared" si="156"/>
        <v>0</v>
      </c>
      <c r="BM652" s="20"/>
      <c r="BN652" s="95">
        <f t="shared" si="155"/>
        <v>0</v>
      </c>
      <c r="BO652" s="20"/>
      <c r="BP652" s="21">
        <f t="shared" si="157"/>
        <v>0</v>
      </c>
      <c r="BQ652" s="20"/>
      <c r="BR652" s="22"/>
      <c r="BS652" s="20"/>
      <c r="BT652" s="22"/>
      <c r="BU652" s="20"/>
      <c r="BV652" s="22"/>
      <c r="BW652" s="20"/>
      <c r="BX652" s="22"/>
      <c r="BY652" s="20"/>
      <c r="BZ652" s="172"/>
      <c r="CA652" s="20"/>
      <c r="CB652" s="164"/>
      <c r="CC652" s="20"/>
      <c r="CD652" s="178"/>
      <c r="CE652" s="20"/>
      <c r="CF652" s="95"/>
      <c r="CG652" s="20"/>
      <c r="CH652" s="95"/>
      <c r="CI652" s="20"/>
      <c r="CJ652" s="22"/>
      <c r="CK652" s="20"/>
      <c r="CL652" s="22"/>
      <c r="CM652" s="20"/>
      <c r="CN652" s="22"/>
      <c r="CO652" s="20"/>
      <c r="CP652" s="22"/>
      <c r="CQ652" s="20"/>
      <c r="CR652" s="22"/>
      <c r="CS652" s="20"/>
      <c r="CT652" s="22"/>
      <c r="CU652" s="20"/>
      <c r="CV652" s="22"/>
      <c r="CW652" s="20"/>
      <c r="CX652" s="22"/>
      <c r="CY652" s="20"/>
      <c r="CZ652" s="22"/>
      <c r="DA652" s="20"/>
      <c r="DB652" s="22"/>
      <c r="DC652" s="20"/>
      <c r="DD652" s="22"/>
      <c r="DE652" s="20"/>
      <c r="DF652" s="22"/>
      <c r="DG652" s="20"/>
      <c r="DH652" s="22"/>
      <c r="DI652" s="20"/>
      <c r="DJ652" s="22"/>
      <c r="DK652" s="20"/>
      <c r="DL652" s="22"/>
      <c r="DM652" s="20"/>
      <c r="DN652" s="22"/>
      <c r="DO652" s="20"/>
      <c r="DP652" s="22"/>
      <c r="DQ652" s="20"/>
      <c r="DR652" s="22"/>
      <c r="DS652" s="20"/>
      <c r="DT652" s="22"/>
      <c r="DU652" s="20"/>
      <c r="DV652" s="22"/>
      <c r="DW652" s="20"/>
      <c r="DX652" s="22"/>
      <c r="DY652" s="20"/>
      <c r="DZ652" s="22"/>
      <c r="EA652" s="23">
        <f t="shared" si="158"/>
        <v>0</v>
      </c>
      <c r="EB652" s="21">
        <f t="shared" si="160"/>
        <v>0</v>
      </c>
      <c r="EC652" s="193" t="e">
        <f t="shared" si="167"/>
        <v>#REF!</v>
      </c>
      <c r="ED652" s="193">
        <f t="shared" si="168"/>
        <v>0</v>
      </c>
      <c r="EE652" s="194">
        <f t="shared" si="161"/>
        <v>35</v>
      </c>
      <c r="EG652" s="13" t="s">
        <v>1562</v>
      </c>
      <c r="EH652" s="13" t="s">
        <v>1563</v>
      </c>
      <c r="EI652" s="13" t="s">
        <v>389</v>
      </c>
      <c r="EJ652" s="13">
        <v>35</v>
      </c>
      <c r="EK652" s="13">
        <v>312325.2</v>
      </c>
    </row>
    <row r="653" spans="1:141" ht="27" customHeight="1">
      <c r="A653" s="196" t="str">
        <f t="shared" si="166"/>
        <v>33.5</v>
      </c>
      <c r="B653" s="253" t="str">
        <f t="shared" si="166"/>
        <v>Tablero de automáticos de 12 circuitos trifásico con puerta, chapeta de cierre y espacio para totalizador industrial TWC-MB-12</v>
      </c>
      <c r="C653" s="196" t="str">
        <f t="shared" si="166"/>
        <v>UN</v>
      </c>
      <c r="D653" s="196">
        <f t="shared" si="166"/>
        <v>35</v>
      </c>
      <c r="E653" s="196">
        <f t="shared" si="166"/>
        <v>958595.22</v>
      </c>
      <c r="F653" s="196">
        <f t="shared" si="159"/>
        <v>33550832.699999999</v>
      </c>
      <c r="G653" s="20"/>
      <c r="H653" s="21">
        <f t="shared" si="162"/>
        <v>0</v>
      </c>
      <c r="I653" s="20"/>
      <c r="J653" s="21">
        <f t="shared" si="163"/>
        <v>0</v>
      </c>
      <c r="K653" s="20"/>
      <c r="L653" s="21">
        <f t="shared" si="164"/>
        <v>0</v>
      </c>
      <c r="M653" s="20"/>
      <c r="N653" s="33">
        <f t="shared" si="165"/>
        <v>0</v>
      </c>
      <c r="O653" s="20"/>
      <c r="P653" s="22"/>
      <c r="Q653" s="20"/>
      <c r="R653" s="22"/>
      <c r="S653" s="20"/>
      <c r="T653" s="22"/>
      <c r="U653" s="20"/>
      <c r="V653" s="22"/>
      <c r="W653" s="20"/>
      <c r="X653" s="22"/>
      <c r="Y653" s="20"/>
      <c r="Z653" s="22"/>
      <c r="AA653" s="20"/>
      <c r="AB653" s="22"/>
      <c r="AC653" s="20"/>
      <c r="AD653" s="22"/>
      <c r="AE653" s="20"/>
      <c r="AF653" s="22"/>
      <c r="AG653" s="20"/>
      <c r="AH653" s="22"/>
      <c r="AI653" s="20"/>
      <c r="AJ653" s="22"/>
      <c r="AK653" s="20"/>
      <c r="AL653" s="22"/>
      <c r="AM653" s="20"/>
      <c r="AN653" s="22"/>
      <c r="AO653" s="20"/>
      <c r="AP653" s="22"/>
      <c r="AQ653" s="20"/>
      <c r="AR653" s="22"/>
      <c r="AS653" s="20"/>
      <c r="AT653" s="22"/>
      <c r="AU653" s="20"/>
      <c r="AV653" s="22"/>
      <c r="AW653" s="20"/>
      <c r="AX653" s="22"/>
      <c r="AY653" s="20"/>
      <c r="AZ653" s="22"/>
      <c r="BA653" s="20"/>
      <c r="BB653" s="22"/>
      <c r="BC653" s="20"/>
      <c r="BD653" s="22"/>
      <c r="BE653" s="20"/>
      <c r="BF653" s="22"/>
      <c r="BG653" s="83"/>
      <c r="BH653" s="84"/>
      <c r="BI653" s="20"/>
      <c r="BJ653" s="95"/>
      <c r="BK653" s="20">
        <v>0</v>
      </c>
      <c r="BL653" s="21">
        <f t="shared" si="156"/>
        <v>0</v>
      </c>
      <c r="BM653" s="20"/>
      <c r="BN653" s="95">
        <f t="shared" si="155"/>
        <v>0</v>
      </c>
      <c r="BO653" s="20"/>
      <c r="BP653" s="21">
        <f t="shared" si="157"/>
        <v>0</v>
      </c>
      <c r="BQ653" s="20"/>
      <c r="BR653" s="22"/>
      <c r="BS653" s="20"/>
      <c r="BT653" s="22"/>
      <c r="BU653" s="20">
        <v>1</v>
      </c>
      <c r="BV653" s="23">
        <f>E653*BU653</f>
        <v>958595.22</v>
      </c>
      <c r="BW653" s="20"/>
      <c r="BX653" s="22"/>
      <c r="BY653" s="20"/>
      <c r="BZ653" s="172"/>
      <c r="CA653" s="20"/>
      <c r="CB653" s="164"/>
      <c r="CC653" s="20"/>
      <c r="CD653" s="178"/>
      <c r="CE653" s="20">
        <v>1</v>
      </c>
      <c r="CF653" s="95">
        <f>+CE653*E653</f>
        <v>958595.22</v>
      </c>
      <c r="CG653" s="20"/>
      <c r="CH653" s="95"/>
      <c r="CI653" s="20"/>
      <c r="CJ653" s="22"/>
      <c r="CK653" s="20"/>
      <c r="CL653" s="22"/>
      <c r="CM653" s="20"/>
      <c r="CN653" s="22"/>
      <c r="CO653" s="20"/>
      <c r="CP653" s="22"/>
      <c r="CQ653" s="20"/>
      <c r="CR653" s="22"/>
      <c r="CS653" s="20"/>
      <c r="CT653" s="22"/>
      <c r="CU653" s="20"/>
      <c r="CV653" s="22"/>
      <c r="CW653" s="20"/>
      <c r="CX653" s="22"/>
      <c r="CY653" s="20"/>
      <c r="CZ653" s="22"/>
      <c r="DA653" s="20"/>
      <c r="DB653" s="22"/>
      <c r="DC653" s="20"/>
      <c r="DD653" s="22"/>
      <c r="DE653" s="20"/>
      <c r="DF653" s="22"/>
      <c r="DG653" s="20"/>
      <c r="DH653" s="22"/>
      <c r="DI653" s="20"/>
      <c r="DJ653" s="22"/>
      <c r="DK653" s="20"/>
      <c r="DL653" s="22"/>
      <c r="DM653" s="20"/>
      <c r="DN653" s="22"/>
      <c r="DO653" s="20"/>
      <c r="DP653" s="22"/>
      <c r="DQ653" s="20"/>
      <c r="DR653" s="22"/>
      <c r="DS653" s="20"/>
      <c r="DT653" s="22"/>
      <c r="DU653" s="20"/>
      <c r="DV653" s="22"/>
      <c r="DW653" s="20"/>
      <c r="DX653" s="22"/>
      <c r="DY653" s="20"/>
      <c r="DZ653" s="22"/>
      <c r="EA653" s="23">
        <f t="shared" si="158"/>
        <v>2</v>
      </c>
      <c r="EB653" s="21">
        <f t="shared" si="160"/>
        <v>1917190.44</v>
      </c>
      <c r="EC653" s="193" t="e">
        <f t="shared" si="167"/>
        <v>#REF!</v>
      </c>
      <c r="ED653" s="193">
        <f t="shared" si="168"/>
        <v>5.3796231388620529E-5</v>
      </c>
      <c r="EE653" s="194">
        <f t="shared" si="161"/>
        <v>33</v>
      </c>
      <c r="EG653" s="13" t="s">
        <v>1564</v>
      </c>
      <c r="EH653" s="13" t="s">
        <v>467</v>
      </c>
      <c r="EI653" s="13" t="s">
        <v>389</v>
      </c>
      <c r="EJ653" s="13">
        <v>35</v>
      </c>
      <c r="EK653" s="13">
        <v>958595.22</v>
      </c>
    </row>
    <row r="654" spans="1:141">
      <c r="A654" s="196" t="str">
        <f t="shared" si="166"/>
        <v>33.6</v>
      </c>
      <c r="B654" s="253" t="str">
        <f t="shared" si="166"/>
        <v>1x15 AMPERIOS TIPO ENCHUFABLE</v>
      </c>
      <c r="C654" s="196" t="str">
        <f t="shared" si="166"/>
        <v>UN</v>
      </c>
      <c r="D654" s="196">
        <f t="shared" si="166"/>
        <v>20</v>
      </c>
      <c r="E654" s="196">
        <f t="shared" si="166"/>
        <v>49380.21</v>
      </c>
      <c r="F654" s="196">
        <f t="shared" si="159"/>
        <v>987604.2</v>
      </c>
      <c r="G654" s="20"/>
      <c r="H654" s="21">
        <f t="shared" si="162"/>
        <v>0</v>
      </c>
      <c r="I654" s="20"/>
      <c r="J654" s="21">
        <f t="shared" si="163"/>
        <v>0</v>
      </c>
      <c r="K654" s="20"/>
      <c r="L654" s="21">
        <f t="shared" si="164"/>
        <v>0</v>
      </c>
      <c r="M654" s="20"/>
      <c r="N654" s="33">
        <f t="shared" si="165"/>
        <v>0</v>
      </c>
      <c r="O654" s="20"/>
      <c r="P654" s="22"/>
      <c r="Q654" s="20"/>
      <c r="R654" s="22"/>
      <c r="S654" s="20"/>
      <c r="T654" s="22"/>
      <c r="U654" s="20"/>
      <c r="V654" s="22"/>
      <c r="W654" s="20"/>
      <c r="X654" s="22"/>
      <c r="Y654" s="20"/>
      <c r="Z654" s="22"/>
      <c r="AA654" s="20"/>
      <c r="AB654" s="22"/>
      <c r="AC654" s="20"/>
      <c r="AD654" s="22"/>
      <c r="AE654" s="20"/>
      <c r="AF654" s="22"/>
      <c r="AG654" s="20"/>
      <c r="AH654" s="22"/>
      <c r="AI654" s="20"/>
      <c r="AJ654" s="22"/>
      <c r="AK654" s="20"/>
      <c r="AL654" s="22"/>
      <c r="AM654" s="20"/>
      <c r="AN654" s="22"/>
      <c r="AO654" s="20"/>
      <c r="AP654" s="22"/>
      <c r="AQ654" s="20"/>
      <c r="AR654" s="22"/>
      <c r="AS654" s="20"/>
      <c r="AT654" s="22"/>
      <c r="AU654" s="20"/>
      <c r="AV654" s="22"/>
      <c r="AW654" s="20"/>
      <c r="AX654" s="22"/>
      <c r="AY654" s="20"/>
      <c r="AZ654" s="22"/>
      <c r="BA654" s="20"/>
      <c r="BB654" s="22"/>
      <c r="BC654" s="20"/>
      <c r="BD654" s="22"/>
      <c r="BE654" s="20"/>
      <c r="BF654" s="22"/>
      <c r="BG654" s="83"/>
      <c r="BH654" s="84"/>
      <c r="BI654" s="20"/>
      <c r="BJ654" s="95"/>
      <c r="BK654" s="20">
        <v>0</v>
      </c>
      <c r="BL654" s="21">
        <f t="shared" si="156"/>
        <v>0</v>
      </c>
      <c r="BM654" s="20"/>
      <c r="BN654" s="95">
        <f t="shared" si="155"/>
        <v>0</v>
      </c>
      <c r="BO654" s="20"/>
      <c r="BP654" s="21">
        <f t="shared" si="157"/>
        <v>0</v>
      </c>
      <c r="BQ654" s="20"/>
      <c r="BR654" s="22"/>
      <c r="BS654" s="20"/>
      <c r="BT654" s="22"/>
      <c r="BU654" s="20"/>
      <c r="BV654" s="23"/>
      <c r="BW654" s="20"/>
      <c r="BX654" s="22"/>
      <c r="BY654" s="20"/>
      <c r="BZ654" s="172"/>
      <c r="CA654" s="20"/>
      <c r="CB654" s="164"/>
      <c r="CC654" s="20"/>
      <c r="CD654" s="178"/>
      <c r="CE654" s="20"/>
      <c r="CF654" s="95"/>
      <c r="CG654" s="20"/>
      <c r="CH654" s="95"/>
      <c r="CI654" s="20"/>
      <c r="CJ654" s="22"/>
      <c r="CK654" s="20"/>
      <c r="CL654" s="22"/>
      <c r="CM654" s="20"/>
      <c r="CN654" s="22"/>
      <c r="CO654" s="20"/>
      <c r="CP654" s="22"/>
      <c r="CQ654" s="20"/>
      <c r="CR654" s="22"/>
      <c r="CS654" s="20"/>
      <c r="CT654" s="22"/>
      <c r="CU654" s="20"/>
      <c r="CV654" s="22"/>
      <c r="CW654" s="20"/>
      <c r="CX654" s="22"/>
      <c r="CY654" s="20"/>
      <c r="CZ654" s="22"/>
      <c r="DA654" s="20"/>
      <c r="DB654" s="22"/>
      <c r="DC654" s="20"/>
      <c r="DD654" s="22"/>
      <c r="DE654" s="20"/>
      <c r="DF654" s="22"/>
      <c r="DG654" s="20"/>
      <c r="DH654" s="22"/>
      <c r="DI654" s="20"/>
      <c r="DJ654" s="22"/>
      <c r="DK654" s="20"/>
      <c r="DL654" s="22"/>
      <c r="DM654" s="20"/>
      <c r="DN654" s="22"/>
      <c r="DO654" s="20"/>
      <c r="DP654" s="22"/>
      <c r="DQ654" s="20"/>
      <c r="DR654" s="22"/>
      <c r="DS654" s="20"/>
      <c r="DT654" s="22"/>
      <c r="DU654" s="20"/>
      <c r="DV654" s="22"/>
      <c r="DW654" s="20"/>
      <c r="DX654" s="22"/>
      <c r="DY654" s="20"/>
      <c r="DZ654" s="22"/>
      <c r="EA654" s="23">
        <f t="shared" si="158"/>
        <v>0</v>
      </c>
      <c r="EB654" s="21">
        <f t="shared" si="160"/>
        <v>0</v>
      </c>
      <c r="EC654" s="193" t="e">
        <f t="shared" si="167"/>
        <v>#REF!</v>
      </c>
      <c r="ED654" s="193">
        <f t="shared" si="168"/>
        <v>0</v>
      </c>
      <c r="EE654" s="194">
        <f t="shared" si="161"/>
        <v>20</v>
      </c>
      <c r="EG654" s="13" t="s">
        <v>1565</v>
      </c>
      <c r="EH654" s="13" t="s">
        <v>1566</v>
      </c>
      <c r="EI654" s="13" t="s">
        <v>389</v>
      </c>
      <c r="EJ654" s="13">
        <v>20</v>
      </c>
      <c r="EK654" s="13">
        <v>49380.21</v>
      </c>
    </row>
    <row r="655" spans="1:141" ht="15" customHeight="1">
      <c r="A655" s="196" t="str">
        <f t="shared" si="166"/>
        <v>33.7</v>
      </c>
      <c r="B655" s="253" t="str">
        <f t="shared" si="166"/>
        <v>1x20 AMPERIOS TIPO ENCHUFABLE</v>
      </c>
      <c r="C655" s="196" t="str">
        <f t="shared" si="166"/>
        <v>UN</v>
      </c>
      <c r="D655" s="196">
        <f t="shared" si="166"/>
        <v>30</v>
      </c>
      <c r="E655" s="196">
        <f t="shared" si="166"/>
        <v>49380.21</v>
      </c>
      <c r="F655" s="196">
        <f t="shared" si="159"/>
        <v>1481406.3</v>
      </c>
      <c r="G655" s="20"/>
      <c r="H655" s="21">
        <f t="shared" si="162"/>
        <v>0</v>
      </c>
      <c r="I655" s="20"/>
      <c r="J655" s="21">
        <f t="shared" si="163"/>
        <v>0</v>
      </c>
      <c r="K655" s="20"/>
      <c r="L655" s="21">
        <f t="shared" si="164"/>
        <v>0</v>
      </c>
      <c r="M655" s="20"/>
      <c r="N655" s="33">
        <f t="shared" si="165"/>
        <v>0</v>
      </c>
      <c r="O655" s="20"/>
      <c r="P655" s="22"/>
      <c r="Q655" s="20"/>
      <c r="R655" s="22"/>
      <c r="S655" s="20"/>
      <c r="T655" s="22"/>
      <c r="U655" s="20"/>
      <c r="V655" s="22"/>
      <c r="W655" s="20"/>
      <c r="X655" s="22"/>
      <c r="Y655" s="20"/>
      <c r="Z655" s="22"/>
      <c r="AA655" s="20"/>
      <c r="AB655" s="22"/>
      <c r="AC655" s="20"/>
      <c r="AD655" s="22"/>
      <c r="AE655" s="20"/>
      <c r="AF655" s="22"/>
      <c r="AG655" s="20"/>
      <c r="AH655" s="22"/>
      <c r="AI655" s="20"/>
      <c r="AJ655" s="22"/>
      <c r="AK655" s="20"/>
      <c r="AL655" s="22"/>
      <c r="AM655" s="20"/>
      <c r="AN655" s="22"/>
      <c r="AO655" s="20"/>
      <c r="AP655" s="22"/>
      <c r="AQ655" s="20"/>
      <c r="AR655" s="22"/>
      <c r="AS655" s="20"/>
      <c r="AT655" s="22"/>
      <c r="AU655" s="20"/>
      <c r="AV655" s="22"/>
      <c r="AW655" s="20"/>
      <c r="AX655" s="22"/>
      <c r="AY655" s="20"/>
      <c r="AZ655" s="22"/>
      <c r="BA655" s="20"/>
      <c r="BB655" s="22"/>
      <c r="BC655" s="20"/>
      <c r="BD655" s="22"/>
      <c r="BE655" s="20"/>
      <c r="BF655" s="22"/>
      <c r="BG655" s="83"/>
      <c r="BH655" s="84"/>
      <c r="BI655" s="20"/>
      <c r="BJ655" s="95"/>
      <c r="BK655" s="20">
        <v>0</v>
      </c>
      <c r="BL655" s="21">
        <f t="shared" si="156"/>
        <v>0</v>
      </c>
      <c r="BM655" s="20"/>
      <c r="BN655" s="95">
        <f t="shared" si="155"/>
        <v>0</v>
      </c>
      <c r="BO655" s="20"/>
      <c r="BP655" s="21">
        <f t="shared" si="157"/>
        <v>0</v>
      </c>
      <c r="BQ655" s="20"/>
      <c r="BR655" s="22"/>
      <c r="BS655" s="20"/>
      <c r="BT655" s="22"/>
      <c r="BU655" s="20">
        <v>3</v>
      </c>
      <c r="BV655" s="23">
        <f>E655*BU655</f>
        <v>148140.63</v>
      </c>
      <c r="BW655" s="20"/>
      <c r="BX655" s="22"/>
      <c r="BY655" s="20"/>
      <c r="BZ655" s="172"/>
      <c r="CA655" s="20"/>
      <c r="CB655" s="164"/>
      <c r="CC655" s="20"/>
      <c r="CD655" s="178"/>
      <c r="CE655" s="20"/>
      <c r="CF655" s="95"/>
      <c r="CG655" s="20"/>
      <c r="CH655" s="95"/>
      <c r="CI655" s="20"/>
      <c r="CJ655" s="22"/>
      <c r="CK655" s="20"/>
      <c r="CL655" s="22"/>
      <c r="CM655" s="20"/>
      <c r="CN655" s="22"/>
      <c r="CO655" s="20"/>
      <c r="CP655" s="22"/>
      <c r="CQ655" s="20"/>
      <c r="CR655" s="22"/>
      <c r="CS655" s="20"/>
      <c r="CT655" s="22"/>
      <c r="CU655" s="20"/>
      <c r="CV655" s="22"/>
      <c r="CW655" s="20"/>
      <c r="CX655" s="22"/>
      <c r="CY655" s="20"/>
      <c r="CZ655" s="22"/>
      <c r="DA655" s="20"/>
      <c r="DB655" s="22"/>
      <c r="DC655" s="20"/>
      <c r="DD655" s="22"/>
      <c r="DE655" s="20"/>
      <c r="DF655" s="22"/>
      <c r="DG655" s="20"/>
      <c r="DH655" s="22"/>
      <c r="DI655" s="20"/>
      <c r="DJ655" s="22"/>
      <c r="DK655" s="20"/>
      <c r="DL655" s="22"/>
      <c r="DM655" s="20"/>
      <c r="DN655" s="22"/>
      <c r="DO655" s="20"/>
      <c r="DP655" s="22"/>
      <c r="DQ655" s="20"/>
      <c r="DR655" s="22"/>
      <c r="DS655" s="20"/>
      <c r="DT655" s="22"/>
      <c r="DU655" s="20"/>
      <c r="DV655" s="22"/>
      <c r="DW655" s="20"/>
      <c r="DX655" s="22"/>
      <c r="DY655" s="20"/>
      <c r="DZ655" s="22"/>
      <c r="EA655" s="23">
        <f t="shared" si="158"/>
        <v>3</v>
      </c>
      <c r="EB655" s="21">
        <f t="shared" si="160"/>
        <v>148140.63</v>
      </c>
      <c r="EC655" s="193" t="e">
        <f t="shared" ref="EC655:EC686" si="169">+EB655/$EB$745</f>
        <v>#REF!</v>
      </c>
      <c r="ED655" s="193">
        <f t="shared" ref="ED655:ED686" si="170">+EB655/$F$745</f>
        <v>4.1568158505610012E-6</v>
      </c>
      <c r="EE655" s="194">
        <f t="shared" si="161"/>
        <v>27</v>
      </c>
      <c r="EG655" s="13" t="s">
        <v>1567</v>
      </c>
      <c r="EH655" s="13" t="s">
        <v>1568</v>
      </c>
      <c r="EI655" s="13" t="s">
        <v>389</v>
      </c>
      <c r="EJ655" s="13">
        <v>30</v>
      </c>
      <c r="EK655" s="13">
        <v>49380.21</v>
      </c>
    </row>
    <row r="656" spans="1:141">
      <c r="A656" s="196" t="str">
        <f t="shared" si="166"/>
        <v>33.8</v>
      </c>
      <c r="B656" s="253" t="str">
        <f t="shared" si="166"/>
        <v>1x30 AMPERIOS TIPO ENCHUFABLE</v>
      </c>
      <c r="C656" s="196" t="str">
        <f t="shared" si="166"/>
        <v>UN</v>
      </c>
      <c r="D656" s="196">
        <f t="shared" si="166"/>
        <v>10</v>
      </c>
      <c r="E656" s="196">
        <f t="shared" si="166"/>
        <v>49418.82</v>
      </c>
      <c r="F656" s="196">
        <f t="shared" si="159"/>
        <v>494188.2</v>
      </c>
      <c r="G656" s="20"/>
      <c r="H656" s="21">
        <f t="shared" si="162"/>
        <v>0</v>
      </c>
      <c r="I656" s="20"/>
      <c r="J656" s="21">
        <f t="shared" si="163"/>
        <v>0</v>
      </c>
      <c r="K656" s="20"/>
      <c r="L656" s="21">
        <f t="shared" si="164"/>
        <v>0</v>
      </c>
      <c r="M656" s="20"/>
      <c r="N656" s="33">
        <f t="shared" si="165"/>
        <v>0</v>
      </c>
      <c r="O656" s="20"/>
      <c r="P656" s="22"/>
      <c r="Q656" s="20"/>
      <c r="R656" s="22"/>
      <c r="S656" s="20"/>
      <c r="T656" s="22"/>
      <c r="U656" s="20"/>
      <c r="V656" s="22"/>
      <c r="W656" s="20"/>
      <c r="X656" s="22"/>
      <c r="Y656" s="20"/>
      <c r="Z656" s="22"/>
      <c r="AA656" s="20"/>
      <c r="AB656" s="22"/>
      <c r="AC656" s="20"/>
      <c r="AD656" s="22"/>
      <c r="AE656" s="20"/>
      <c r="AF656" s="22"/>
      <c r="AG656" s="20"/>
      <c r="AH656" s="22"/>
      <c r="AI656" s="20"/>
      <c r="AJ656" s="22"/>
      <c r="AK656" s="20"/>
      <c r="AL656" s="22"/>
      <c r="AM656" s="20"/>
      <c r="AN656" s="22"/>
      <c r="AO656" s="20"/>
      <c r="AP656" s="22"/>
      <c r="AQ656" s="20"/>
      <c r="AR656" s="22"/>
      <c r="AS656" s="20"/>
      <c r="AT656" s="22"/>
      <c r="AU656" s="20"/>
      <c r="AV656" s="22"/>
      <c r="AW656" s="20"/>
      <c r="AX656" s="22"/>
      <c r="AY656" s="20"/>
      <c r="AZ656" s="22"/>
      <c r="BA656" s="20"/>
      <c r="BB656" s="22"/>
      <c r="BC656" s="20"/>
      <c r="BD656" s="22"/>
      <c r="BE656" s="20"/>
      <c r="BF656" s="22"/>
      <c r="BG656" s="83"/>
      <c r="BH656" s="84"/>
      <c r="BI656" s="20"/>
      <c r="BJ656" s="95"/>
      <c r="BK656" s="20">
        <v>0</v>
      </c>
      <c r="BL656" s="21">
        <f t="shared" si="156"/>
        <v>0</v>
      </c>
      <c r="BM656" s="20"/>
      <c r="BN656" s="95">
        <f t="shared" si="155"/>
        <v>0</v>
      </c>
      <c r="BO656" s="20"/>
      <c r="BP656" s="21">
        <f t="shared" si="157"/>
        <v>0</v>
      </c>
      <c r="BQ656" s="20"/>
      <c r="BR656" s="22"/>
      <c r="BS656" s="20"/>
      <c r="BT656" s="22"/>
      <c r="BU656" s="20"/>
      <c r="BV656" s="22"/>
      <c r="BW656" s="20"/>
      <c r="BX656" s="22"/>
      <c r="BY656" s="20"/>
      <c r="BZ656" s="172"/>
      <c r="CA656" s="20"/>
      <c r="CB656" s="164"/>
      <c r="CC656" s="20"/>
      <c r="CD656" s="178"/>
      <c r="CE656" s="20"/>
      <c r="CF656" s="95"/>
      <c r="CG656" s="20"/>
      <c r="CH656" s="95"/>
      <c r="CI656" s="20"/>
      <c r="CJ656" s="22"/>
      <c r="CK656" s="20"/>
      <c r="CL656" s="22"/>
      <c r="CM656" s="20"/>
      <c r="CN656" s="22"/>
      <c r="CO656" s="20"/>
      <c r="CP656" s="22"/>
      <c r="CQ656" s="20"/>
      <c r="CR656" s="22"/>
      <c r="CS656" s="20"/>
      <c r="CT656" s="22"/>
      <c r="CU656" s="20"/>
      <c r="CV656" s="22"/>
      <c r="CW656" s="20"/>
      <c r="CX656" s="22"/>
      <c r="CY656" s="20"/>
      <c r="CZ656" s="22"/>
      <c r="DA656" s="20"/>
      <c r="DB656" s="22"/>
      <c r="DC656" s="20"/>
      <c r="DD656" s="22"/>
      <c r="DE656" s="20"/>
      <c r="DF656" s="22"/>
      <c r="DG656" s="20"/>
      <c r="DH656" s="22"/>
      <c r="DI656" s="20"/>
      <c r="DJ656" s="22"/>
      <c r="DK656" s="20"/>
      <c r="DL656" s="22"/>
      <c r="DM656" s="20"/>
      <c r="DN656" s="22"/>
      <c r="DO656" s="20"/>
      <c r="DP656" s="22"/>
      <c r="DQ656" s="20"/>
      <c r="DR656" s="22"/>
      <c r="DS656" s="20"/>
      <c r="DT656" s="22"/>
      <c r="DU656" s="20"/>
      <c r="DV656" s="22"/>
      <c r="DW656" s="20"/>
      <c r="DX656" s="22"/>
      <c r="DY656" s="20"/>
      <c r="DZ656" s="22"/>
      <c r="EA656" s="23">
        <f t="shared" si="158"/>
        <v>0</v>
      </c>
      <c r="EB656" s="21">
        <f t="shared" si="160"/>
        <v>0</v>
      </c>
      <c r="EC656" s="193" t="e">
        <f t="shared" si="169"/>
        <v>#REF!</v>
      </c>
      <c r="ED656" s="193">
        <f t="shared" si="170"/>
        <v>0</v>
      </c>
      <c r="EE656" s="194">
        <f t="shared" si="161"/>
        <v>10</v>
      </c>
      <c r="EG656" s="13" t="s">
        <v>1569</v>
      </c>
      <c r="EH656" s="13" t="s">
        <v>1570</v>
      </c>
      <c r="EI656" s="13" t="s">
        <v>389</v>
      </c>
      <c r="EJ656" s="13">
        <v>10</v>
      </c>
      <c r="EK656" s="13">
        <v>49418.82</v>
      </c>
    </row>
    <row r="657" spans="1:141" ht="15" customHeight="1">
      <c r="A657" s="196" t="str">
        <f t="shared" si="166"/>
        <v>33.9</v>
      </c>
      <c r="B657" s="253" t="str">
        <f t="shared" si="166"/>
        <v>3 X 20 AMPERIOS TIPO ENCHUFABLE</v>
      </c>
      <c r="C657" s="196" t="str">
        <f t="shared" si="166"/>
        <v>UN</v>
      </c>
      <c r="D657" s="196">
        <f t="shared" si="166"/>
        <v>10</v>
      </c>
      <c r="E657" s="196">
        <f t="shared" si="166"/>
        <v>87300.18</v>
      </c>
      <c r="F657" s="196">
        <f t="shared" si="159"/>
        <v>873001.79999999993</v>
      </c>
      <c r="G657" s="20"/>
      <c r="H657" s="21">
        <f t="shared" si="162"/>
        <v>0</v>
      </c>
      <c r="I657" s="20"/>
      <c r="J657" s="21">
        <f t="shared" si="163"/>
        <v>0</v>
      </c>
      <c r="K657" s="20"/>
      <c r="L657" s="21">
        <f t="shared" si="164"/>
        <v>0</v>
      </c>
      <c r="M657" s="20"/>
      <c r="N657" s="33">
        <f t="shared" si="165"/>
        <v>0</v>
      </c>
      <c r="O657" s="20"/>
      <c r="P657" s="22"/>
      <c r="Q657" s="20"/>
      <c r="R657" s="22"/>
      <c r="S657" s="20"/>
      <c r="T657" s="22"/>
      <c r="U657" s="20"/>
      <c r="V657" s="22"/>
      <c r="W657" s="20"/>
      <c r="X657" s="22"/>
      <c r="Y657" s="20"/>
      <c r="Z657" s="22"/>
      <c r="AA657" s="20"/>
      <c r="AB657" s="22"/>
      <c r="AC657" s="20"/>
      <c r="AD657" s="22"/>
      <c r="AE657" s="20"/>
      <c r="AF657" s="22"/>
      <c r="AG657" s="20"/>
      <c r="AH657" s="22"/>
      <c r="AI657" s="20"/>
      <c r="AJ657" s="22"/>
      <c r="AK657" s="20"/>
      <c r="AL657" s="22"/>
      <c r="AM657" s="20"/>
      <c r="AN657" s="22"/>
      <c r="AO657" s="20"/>
      <c r="AP657" s="22"/>
      <c r="AQ657" s="20"/>
      <c r="AR657" s="22"/>
      <c r="AS657" s="20"/>
      <c r="AT657" s="22"/>
      <c r="AU657" s="20"/>
      <c r="AV657" s="22"/>
      <c r="AW657" s="20"/>
      <c r="AX657" s="22"/>
      <c r="AY657" s="20"/>
      <c r="AZ657" s="22"/>
      <c r="BA657" s="20"/>
      <c r="BB657" s="22"/>
      <c r="BC657" s="20"/>
      <c r="BD657" s="22"/>
      <c r="BE657" s="20"/>
      <c r="BF657" s="22"/>
      <c r="BG657" s="83"/>
      <c r="BH657" s="84"/>
      <c r="BI657" s="20"/>
      <c r="BJ657" s="95"/>
      <c r="BK657" s="20">
        <v>0</v>
      </c>
      <c r="BL657" s="21">
        <f t="shared" si="156"/>
        <v>0</v>
      </c>
      <c r="BM657" s="20"/>
      <c r="BN657" s="95">
        <f t="shared" si="155"/>
        <v>0</v>
      </c>
      <c r="BO657" s="20"/>
      <c r="BP657" s="21">
        <f t="shared" si="157"/>
        <v>0</v>
      </c>
      <c r="BQ657" s="20"/>
      <c r="BR657" s="22"/>
      <c r="BS657" s="20"/>
      <c r="BT657" s="22"/>
      <c r="BU657" s="20"/>
      <c r="BV657" s="22"/>
      <c r="BW657" s="20"/>
      <c r="BX657" s="22"/>
      <c r="BY657" s="20"/>
      <c r="BZ657" s="172"/>
      <c r="CA657" s="20"/>
      <c r="CB657" s="164"/>
      <c r="CC657" s="20"/>
      <c r="CD657" s="178"/>
      <c r="CE657" s="20"/>
      <c r="CF657" s="95"/>
      <c r="CG657" s="20"/>
      <c r="CH657" s="95"/>
      <c r="CI657" s="20"/>
      <c r="CJ657" s="22"/>
      <c r="CK657" s="20"/>
      <c r="CL657" s="22"/>
      <c r="CM657" s="20"/>
      <c r="CN657" s="22"/>
      <c r="CO657" s="20"/>
      <c r="CP657" s="22"/>
      <c r="CQ657" s="20"/>
      <c r="CR657" s="22"/>
      <c r="CS657" s="20"/>
      <c r="CT657" s="22"/>
      <c r="CU657" s="20"/>
      <c r="CV657" s="22"/>
      <c r="CW657" s="20"/>
      <c r="CX657" s="22"/>
      <c r="CY657" s="20"/>
      <c r="CZ657" s="22"/>
      <c r="DA657" s="20"/>
      <c r="DB657" s="22"/>
      <c r="DC657" s="20"/>
      <c r="DD657" s="22"/>
      <c r="DE657" s="20"/>
      <c r="DF657" s="22"/>
      <c r="DG657" s="20"/>
      <c r="DH657" s="22"/>
      <c r="DI657" s="20"/>
      <c r="DJ657" s="22"/>
      <c r="DK657" s="20"/>
      <c r="DL657" s="22"/>
      <c r="DM657" s="20"/>
      <c r="DN657" s="22"/>
      <c r="DO657" s="20"/>
      <c r="DP657" s="22"/>
      <c r="DQ657" s="20"/>
      <c r="DR657" s="22"/>
      <c r="DS657" s="20"/>
      <c r="DT657" s="22"/>
      <c r="DU657" s="20"/>
      <c r="DV657" s="22"/>
      <c r="DW657" s="20"/>
      <c r="DX657" s="22"/>
      <c r="DY657" s="20"/>
      <c r="DZ657" s="22"/>
      <c r="EA657" s="23">
        <f t="shared" si="158"/>
        <v>0</v>
      </c>
      <c r="EB657" s="21">
        <f t="shared" si="160"/>
        <v>0</v>
      </c>
      <c r="EC657" s="193" t="e">
        <f t="shared" si="169"/>
        <v>#REF!</v>
      </c>
      <c r="ED657" s="193">
        <f t="shared" si="170"/>
        <v>0</v>
      </c>
      <c r="EE657" s="194">
        <f t="shared" si="161"/>
        <v>10</v>
      </c>
      <c r="EG657" s="13" t="s">
        <v>1571</v>
      </c>
      <c r="EH657" s="13" t="s">
        <v>1572</v>
      </c>
      <c r="EI657" s="13" t="s">
        <v>389</v>
      </c>
      <c r="EJ657" s="13">
        <v>10</v>
      </c>
      <c r="EK657" s="13">
        <v>87300.18</v>
      </c>
    </row>
    <row r="658" spans="1:141" ht="18">
      <c r="A658" s="196" t="str">
        <f t="shared" si="166"/>
        <v>33.10</v>
      </c>
      <c r="B658" s="253" t="str">
        <f t="shared" si="166"/>
        <v>Suministro, Transporte e instalacion de interruptor tripolar 3 X 100 Amps 25 kA. tipo industrial</v>
      </c>
      <c r="C658" s="196" t="str">
        <f t="shared" si="166"/>
        <v>UN</v>
      </c>
      <c r="D658" s="196">
        <f t="shared" si="166"/>
        <v>25</v>
      </c>
      <c r="E658" s="196">
        <f t="shared" si="166"/>
        <v>262533.15000000002</v>
      </c>
      <c r="F658" s="196">
        <f t="shared" si="159"/>
        <v>6563328.7500000009</v>
      </c>
      <c r="G658" s="20"/>
      <c r="H658" s="21">
        <f t="shared" si="162"/>
        <v>0</v>
      </c>
      <c r="I658" s="20"/>
      <c r="J658" s="21">
        <f t="shared" si="163"/>
        <v>0</v>
      </c>
      <c r="K658" s="20"/>
      <c r="L658" s="21">
        <f t="shared" si="164"/>
        <v>0</v>
      </c>
      <c r="M658" s="20"/>
      <c r="N658" s="33">
        <f t="shared" si="165"/>
        <v>0</v>
      </c>
      <c r="O658" s="20"/>
      <c r="P658" s="22"/>
      <c r="Q658" s="20"/>
      <c r="R658" s="22"/>
      <c r="S658" s="20"/>
      <c r="T658" s="22"/>
      <c r="U658" s="20"/>
      <c r="V658" s="22"/>
      <c r="W658" s="20"/>
      <c r="X658" s="22"/>
      <c r="Y658" s="20"/>
      <c r="Z658" s="22"/>
      <c r="AA658" s="20"/>
      <c r="AB658" s="22"/>
      <c r="AC658" s="20"/>
      <c r="AD658" s="22"/>
      <c r="AE658" s="20"/>
      <c r="AF658" s="22"/>
      <c r="AG658" s="20"/>
      <c r="AH658" s="22"/>
      <c r="AI658" s="20"/>
      <c r="AJ658" s="22"/>
      <c r="AK658" s="20"/>
      <c r="AL658" s="22"/>
      <c r="AM658" s="20"/>
      <c r="AN658" s="22"/>
      <c r="AO658" s="20"/>
      <c r="AP658" s="22"/>
      <c r="AQ658" s="20"/>
      <c r="AR658" s="22"/>
      <c r="AS658" s="20"/>
      <c r="AT658" s="22"/>
      <c r="AU658" s="20"/>
      <c r="AV658" s="22"/>
      <c r="AW658" s="20"/>
      <c r="AX658" s="22"/>
      <c r="AY658" s="20"/>
      <c r="AZ658" s="22"/>
      <c r="BA658" s="20"/>
      <c r="BB658" s="22"/>
      <c r="BC658" s="20"/>
      <c r="BD658" s="22"/>
      <c r="BE658" s="20"/>
      <c r="BF658" s="22"/>
      <c r="BG658" s="83"/>
      <c r="BH658" s="84"/>
      <c r="BI658" s="20"/>
      <c r="BJ658" s="95"/>
      <c r="BK658" s="20">
        <v>0</v>
      </c>
      <c r="BL658" s="21">
        <f t="shared" si="156"/>
        <v>0</v>
      </c>
      <c r="BM658" s="20"/>
      <c r="BN658" s="95">
        <f t="shared" ref="BN658:BN721" si="171">+BM658*E658</f>
        <v>0</v>
      </c>
      <c r="BO658" s="20"/>
      <c r="BP658" s="21">
        <f t="shared" si="157"/>
        <v>0</v>
      </c>
      <c r="BQ658" s="20"/>
      <c r="BR658" s="22"/>
      <c r="BS658" s="20"/>
      <c r="BT658" s="22"/>
      <c r="BU658" s="20"/>
      <c r="BV658" s="22"/>
      <c r="BW658" s="20"/>
      <c r="BX658" s="22"/>
      <c r="BY658" s="20"/>
      <c r="BZ658" s="172"/>
      <c r="CA658" s="20"/>
      <c r="CB658" s="164"/>
      <c r="CC658" s="20"/>
      <c r="CD658" s="178"/>
      <c r="CE658" s="20"/>
      <c r="CF658" s="95"/>
      <c r="CG658" s="20"/>
      <c r="CH658" s="95"/>
      <c r="CI658" s="20"/>
      <c r="CJ658" s="22"/>
      <c r="CK658" s="20"/>
      <c r="CL658" s="22"/>
      <c r="CM658" s="20"/>
      <c r="CN658" s="22"/>
      <c r="CO658" s="20"/>
      <c r="CP658" s="22"/>
      <c r="CQ658" s="20"/>
      <c r="CR658" s="22"/>
      <c r="CS658" s="20"/>
      <c r="CT658" s="22"/>
      <c r="CU658" s="20"/>
      <c r="CV658" s="22"/>
      <c r="CW658" s="20"/>
      <c r="CX658" s="22"/>
      <c r="CY658" s="20"/>
      <c r="CZ658" s="22"/>
      <c r="DA658" s="20"/>
      <c r="DB658" s="22"/>
      <c r="DC658" s="20"/>
      <c r="DD658" s="22"/>
      <c r="DE658" s="20"/>
      <c r="DF658" s="22"/>
      <c r="DG658" s="20"/>
      <c r="DH658" s="22"/>
      <c r="DI658" s="20"/>
      <c r="DJ658" s="22"/>
      <c r="DK658" s="20"/>
      <c r="DL658" s="22"/>
      <c r="DM658" s="20"/>
      <c r="DN658" s="22"/>
      <c r="DO658" s="20"/>
      <c r="DP658" s="22"/>
      <c r="DQ658" s="20"/>
      <c r="DR658" s="22"/>
      <c r="DS658" s="20"/>
      <c r="DT658" s="22"/>
      <c r="DU658" s="20"/>
      <c r="DV658" s="22"/>
      <c r="DW658" s="20"/>
      <c r="DX658" s="22"/>
      <c r="DY658" s="20"/>
      <c r="DZ658" s="22"/>
      <c r="EA658" s="23">
        <f t="shared" si="158"/>
        <v>0</v>
      </c>
      <c r="EB658" s="21">
        <f t="shared" si="160"/>
        <v>0</v>
      </c>
      <c r="EC658" s="193" t="e">
        <f t="shared" si="169"/>
        <v>#REF!</v>
      </c>
      <c r="ED658" s="193">
        <f t="shared" si="170"/>
        <v>0</v>
      </c>
      <c r="EE658" s="194">
        <f t="shared" si="161"/>
        <v>25</v>
      </c>
      <c r="EG658" s="13" t="s">
        <v>1573</v>
      </c>
      <c r="EH658" s="13" t="s">
        <v>569</v>
      </c>
      <c r="EI658" s="13" t="s">
        <v>389</v>
      </c>
      <c r="EJ658" s="13">
        <v>25</v>
      </c>
      <c r="EK658" s="13">
        <v>262533.15000000002</v>
      </c>
    </row>
    <row r="659" spans="1:141" ht="18" customHeight="1">
      <c r="A659" s="196" t="str">
        <f t="shared" si="166"/>
        <v>33.11</v>
      </c>
      <c r="B659" s="253" t="str">
        <f t="shared" si="166"/>
        <v>Suministro, Transporte e instalacion de acometida 3x6F+4N+8T AWG Cu en 1ø1 1/4" EMT</v>
      </c>
      <c r="C659" s="196" t="str">
        <f t="shared" si="166"/>
        <v>ML</v>
      </c>
      <c r="D659" s="196">
        <f t="shared" si="166"/>
        <v>400</v>
      </c>
      <c r="E659" s="196">
        <f t="shared" si="166"/>
        <v>87338.79</v>
      </c>
      <c r="F659" s="196">
        <f t="shared" si="159"/>
        <v>34935516</v>
      </c>
      <c r="G659" s="20"/>
      <c r="H659" s="21">
        <f t="shared" si="162"/>
        <v>0</v>
      </c>
      <c r="I659" s="20"/>
      <c r="J659" s="21">
        <f t="shared" si="163"/>
        <v>0</v>
      </c>
      <c r="K659" s="20"/>
      <c r="L659" s="21">
        <f t="shared" si="164"/>
        <v>0</v>
      </c>
      <c r="M659" s="20"/>
      <c r="N659" s="33">
        <f t="shared" si="165"/>
        <v>0</v>
      </c>
      <c r="O659" s="20"/>
      <c r="P659" s="22"/>
      <c r="Q659" s="20"/>
      <c r="R659" s="22"/>
      <c r="S659" s="20"/>
      <c r="T659" s="22"/>
      <c r="U659" s="20"/>
      <c r="V659" s="22"/>
      <c r="W659" s="20"/>
      <c r="X659" s="22"/>
      <c r="Y659" s="20"/>
      <c r="Z659" s="22"/>
      <c r="AA659" s="20"/>
      <c r="AB659" s="22"/>
      <c r="AC659" s="20"/>
      <c r="AD659" s="22"/>
      <c r="AE659" s="20"/>
      <c r="AF659" s="22"/>
      <c r="AG659" s="20"/>
      <c r="AH659" s="22"/>
      <c r="AI659" s="20"/>
      <c r="AJ659" s="22"/>
      <c r="AK659" s="20"/>
      <c r="AL659" s="22"/>
      <c r="AM659" s="20"/>
      <c r="AN659" s="22"/>
      <c r="AO659" s="20"/>
      <c r="AP659" s="22"/>
      <c r="AQ659" s="20"/>
      <c r="AR659" s="22"/>
      <c r="AS659" s="20"/>
      <c r="AT659" s="22"/>
      <c r="AU659" s="20"/>
      <c r="AV659" s="22"/>
      <c r="AW659" s="20"/>
      <c r="AX659" s="22"/>
      <c r="AY659" s="20"/>
      <c r="AZ659" s="22"/>
      <c r="BA659" s="20"/>
      <c r="BB659" s="22"/>
      <c r="BC659" s="20"/>
      <c r="BD659" s="22"/>
      <c r="BE659" s="20"/>
      <c r="BF659" s="22"/>
      <c r="BG659" s="83"/>
      <c r="BH659" s="84"/>
      <c r="BI659" s="20"/>
      <c r="BJ659" s="95"/>
      <c r="BK659" s="20">
        <v>0</v>
      </c>
      <c r="BL659" s="21">
        <f t="shared" si="156"/>
        <v>0</v>
      </c>
      <c r="BM659" s="20"/>
      <c r="BN659" s="95">
        <f t="shared" si="171"/>
        <v>0</v>
      </c>
      <c r="BO659" s="20"/>
      <c r="BP659" s="21">
        <f t="shared" si="157"/>
        <v>0</v>
      </c>
      <c r="BQ659" s="20"/>
      <c r="BR659" s="22"/>
      <c r="BS659" s="20"/>
      <c r="BT659" s="22"/>
      <c r="BU659" s="20"/>
      <c r="BV659" s="22"/>
      <c r="BW659" s="20"/>
      <c r="BX659" s="22"/>
      <c r="BY659" s="20"/>
      <c r="BZ659" s="172"/>
      <c r="CA659" s="20"/>
      <c r="CB659" s="164"/>
      <c r="CC659" s="20"/>
      <c r="CD659" s="178"/>
      <c r="CE659" s="20">
        <v>4</v>
      </c>
      <c r="CF659" s="95">
        <f>+CE659*$E659</f>
        <v>349355.16</v>
      </c>
      <c r="CG659" s="20"/>
      <c r="CH659" s="95"/>
      <c r="CI659" s="20"/>
      <c r="CJ659" s="22"/>
      <c r="CK659" s="20"/>
      <c r="CL659" s="22"/>
      <c r="CM659" s="20"/>
      <c r="CN659" s="22"/>
      <c r="CO659" s="20"/>
      <c r="CP659" s="22"/>
      <c r="CQ659" s="20"/>
      <c r="CR659" s="22"/>
      <c r="CS659" s="20"/>
      <c r="CT659" s="22"/>
      <c r="CU659" s="20"/>
      <c r="CV659" s="22"/>
      <c r="CW659" s="20"/>
      <c r="CX659" s="22"/>
      <c r="CY659" s="20"/>
      <c r="CZ659" s="22"/>
      <c r="DA659" s="20"/>
      <c r="DB659" s="22"/>
      <c r="DC659" s="20"/>
      <c r="DD659" s="22"/>
      <c r="DE659" s="20"/>
      <c r="DF659" s="22"/>
      <c r="DG659" s="20"/>
      <c r="DH659" s="22"/>
      <c r="DI659" s="20"/>
      <c r="DJ659" s="22"/>
      <c r="DK659" s="20"/>
      <c r="DL659" s="22"/>
      <c r="DM659" s="20"/>
      <c r="DN659" s="22"/>
      <c r="DO659" s="20"/>
      <c r="DP659" s="22"/>
      <c r="DQ659" s="20"/>
      <c r="DR659" s="22"/>
      <c r="DS659" s="20"/>
      <c r="DT659" s="22"/>
      <c r="DU659" s="20"/>
      <c r="DV659" s="22"/>
      <c r="DW659" s="20"/>
      <c r="DX659" s="22"/>
      <c r="DY659" s="20"/>
      <c r="DZ659" s="22"/>
      <c r="EA659" s="23">
        <f t="shared" si="158"/>
        <v>4</v>
      </c>
      <c r="EB659" s="21">
        <f t="shared" si="160"/>
        <v>349355.16</v>
      </c>
      <c r="EC659" s="193" t="e">
        <f t="shared" si="169"/>
        <v>#REF!</v>
      </c>
      <c r="ED659" s="193">
        <f t="shared" si="170"/>
        <v>9.8028816710397046E-6</v>
      </c>
      <c r="EE659" s="194">
        <f t="shared" si="161"/>
        <v>396</v>
      </c>
      <c r="EG659" s="13" t="s">
        <v>1574</v>
      </c>
      <c r="EH659" s="13" t="s">
        <v>1575</v>
      </c>
      <c r="EI659" s="13" t="s">
        <v>392</v>
      </c>
      <c r="EJ659" s="13">
        <v>400</v>
      </c>
      <c r="EK659" s="13">
        <v>87338.79</v>
      </c>
    </row>
    <row r="660" spans="1:141" ht="63">
      <c r="A660" s="196" t="str">
        <f t="shared" si="166"/>
        <v>33.12</v>
      </c>
      <c r="B660" s="253" t="str">
        <f t="shared" si="166"/>
        <v>BANDEJA PORTACABLE CON TAPA Y DIVISION 30 X 8 CON DIVISION. INCLUYE UNIONES, en lámina galvanizada, en tramos de 2,44m/Codo a 90º para bandeja portacable tipo escalera de 30x8/Codo a 45º para bandeja portacable tipo escalera de 30x8. /Codo bajante a 90º para bandeja portacable tipo escalera de 30x8./Tee parabandeja portacable tipo escalera de 30x8. incluye uniones, y elementos de fijación.</v>
      </c>
      <c r="C660" s="196" t="str">
        <f t="shared" si="166"/>
        <v>ML</v>
      </c>
      <c r="D660" s="196">
        <f t="shared" si="166"/>
        <v>250</v>
      </c>
      <c r="E660" s="196">
        <f t="shared" si="166"/>
        <v>183715.29</v>
      </c>
      <c r="F660" s="196">
        <f t="shared" si="159"/>
        <v>45928822.5</v>
      </c>
      <c r="G660" s="20"/>
      <c r="H660" s="21">
        <f t="shared" si="162"/>
        <v>0</v>
      </c>
      <c r="I660" s="20"/>
      <c r="J660" s="21">
        <f t="shared" si="163"/>
        <v>0</v>
      </c>
      <c r="K660" s="20"/>
      <c r="L660" s="21">
        <f t="shared" si="164"/>
        <v>0</v>
      </c>
      <c r="M660" s="20"/>
      <c r="N660" s="33">
        <f t="shared" si="165"/>
        <v>0</v>
      </c>
      <c r="O660" s="20"/>
      <c r="P660" s="22"/>
      <c r="Q660" s="20"/>
      <c r="R660" s="22"/>
      <c r="S660" s="20"/>
      <c r="T660" s="22"/>
      <c r="U660" s="20"/>
      <c r="V660" s="22"/>
      <c r="W660" s="20"/>
      <c r="X660" s="22"/>
      <c r="Y660" s="20"/>
      <c r="Z660" s="22"/>
      <c r="AA660" s="20"/>
      <c r="AB660" s="22"/>
      <c r="AC660" s="20"/>
      <c r="AD660" s="22"/>
      <c r="AE660" s="20"/>
      <c r="AF660" s="22"/>
      <c r="AG660" s="20"/>
      <c r="AH660" s="22"/>
      <c r="AI660" s="20"/>
      <c r="AJ660" s="22"/>
      <c r="AK660" s="20"/>
      <c r="AL660" s="22"/>
      <c r="AM660" s="20"/>
      <c r="AN660" s="22"/>
      <c r="AO660" s="20"/>
      <c r="AP660" s="22"/>
      <c r="AQ660" s="20"/>
      <c r="AR660" s="22"/>
      <c r="AS660" s="20"/>
      <c r="AT660" s="22"/>
      <c r="AU660" s="20"/>
      <c r="AV660" s="22"/>
      <c r="AW660" s="20"/>
      <c r="AX660" s="22"/>
      <c r="AY660" s="20"/>
      <c r="AZ660" s="22"/>
      <c r="BA660" s="20"/>
      <c r="BB660" s="22"/>
      <c r="BC660" s="20"/>
      <c r="BD660" s="22"/>
      <c r="BE660" s="20"/>
      <c r="BF660" s="22"/>
      <c r="BG660" s="83"/>
      <c r="BH660" s="84"/>
      <c r="BI660" s="20"/>
      <c r="BJ660" s="95"/>
      <c r="BK660" s="20">
        <v>0</v>
      </c>
      <c r="BL660" s="21">
        <f t="shared" ref="BL660:BL723" si="172">BK660*E660</f>
        <v>0</v>
      </c>
      <c r="BM660" s="20"/>
      <c r="BN660" s="95">
        <f t="shared" si="171"/>
        <v>0</v>
      </c>
      <c r="BO660" s="20"/>
      <c r="BP660" s="21">
        <f t="shared" ref="BP660:BP723" si="173">BO660*E660</f>
        <v>0</v>
      </c>
      <c r="BQ660" s="20"/>
      <c r="BR660" s="22"/>
      <c r="BS660" s="20"/>
      <c r="BT660" s="22"/>
      <c r="BU660" s="20"/>
      <c r="BV660" s="22"/>
      <c r="BW660" s="20"/>
      <c r="BX660" s="22"/>
      <c r="BY660" s="20"/>
      <c r="BZ660" s="172"/>
      <c r="CA660" s="20"/>
      <c r="CB660" s="164"/>
      <c r="CC660" s="20"/>
      <c r="CD660" s="178"/>
      <c r="CE660" s="20"/>
      <c r="CF660" s="95"/>
      <c r="CG660" s="20"/>
      <c r="CH660" s="95"/>
      <c r="CI660" s="20"/>
      <c r="CJ660" s="22"/>
      <c r="CK660" s="20"/>
      <c r="CL660" s="22"/>
      <c r="CM660" s="20"/>
      <c r="CN660" s="22"/>
      <c r="CO660" s="20"/>
      <c r="CP660" s="22"/>
      <c r="CQ660" s="20"/>
      <c r="CR660" s="22"/>
      <c r="CS660" s="20"/>
      <c r="CT660" s="22"/>
      <c r="CU660" s="20"/>
      <c r="CV660" s="22"/>
      <c r="CW660" s="20"/>
      <c r="CX660" s="22"/>
      <c r="CY660" s="20"/>
      <c r="CZ660" s="22"/>
      <c r="DA660" s="20"/>
      <c r="DB660" s="22"/>
      <c r="DC660" s="20"/>
      <c r="DD660" s="22"/>
      <c r="DE660" s="20"/>
      <c r="DF660" s="22"/>
      <c r="DG660" s="20"/>
      <c r="DH660" s="22"/>
      <c r="DI660" s="20"/>
      <c r="DJ660" s="22"/>
      <c r="DK660" s="20"/>
      <c r="DL660" s="22"/>
      <c r="DM660" s="20"/>
      <c r="DN660" s="22"/>
      <c r="DO660" s="20"/>
      <c r="DP660" s="22"/>
      <c r="DQ660" s="20"/>
      <c r="DR660" s="22"/>
      <c r="DS660" s="20"/>
      <c r="DT660" s="22"/>
      <c r="DU660" s="20"/>
      <c r="DV660" s="22"/>
      <c r="DW660" s="20"/>
      <c r="DX660" s="22"/>
      <c r="DY660" s="20"/>
      <c r="DZ660" s="22"/>
      <c r="EA660" s="23">
        <f t="shared" si="158"/>
        <v>0</v>
      </c>
      <c r="EB660" s="21">
        <f t="shared" si="160"/>
        <v>0</v>
      </c>
      <c r="EC660" s="193" t="e">
        <f t="shared" si="169"/>
        <v>#REF!</v>
      </c>
      <c r="ED660" s="193">
        <f t="shared" si="170"/>
        <v>0</v>
      </c>
      <c r="EE660" s="194">
        <f t="shared" si="161"/>
        <v>250</v>
      </c>
      <c r="EG660" s="13" t="s">
        <v>1576</v>
      </c>
      <c r="EH660" s="13" t="s">
        <v>1577</v>
      </c>
      <c r="EI660" s="13" t="s">
        <v>392</v>
      </c>
      <c r="EJ660" s="13">
        <v>250</v>
      </c>
      <c r="EK660" s="13">
        <v>183715.29</v>
      </c>
    </row>
    <row r="661" spans="1:141" ht="18" customHeight="1">
      <c r="A661" s="196" t="str">
        <f t="shared" si="166"/>
        <v>33.13</v>
      </c>
      <c r="B661" s="253" t="str">
        <f t="shared" si="166"/>
        <v>Suministro, Transporte e instalacion de acometida 3x8F+6N+8T AWG Cu en 1ø1" EMT</v>
      </c>
      <c r="C661" s="196" t="str">
        <f t="shared" si="166"/>
        <v>ML</v>
      </c>
      <c r="D661" s="196">
        <f t="shared" si="166"/>
        <v>250</v>
      </c>
      <c r="E661" s="196">
        <f t="shared" si="166"/>
        <v>49380.21</v>
      </c>
      <c r="F661" s="196">
        <f t="shared" si="159"/>
        <v>12345052.5</v>
      </c>
      <c r="G661" s="20"/>
      <c r="H661" s="21">
        <f t="shared" si="162"/>
        <v>0</v>
      </c>
      <c r="I661" s="20"/>
      <c r="J661" s="21">
        <f t="shared" si="163"/>
        <v>0</v>
      </c>
      <c r="K661" s="20"/>
      <c r="L661" s="21">
        <f t="shared" si="164"/>
        <v>0</v>
      </c>
      <c r="M661" s="20"/>
      <c r="N661" s="33">
        <f t="shared" si="165"/>
        <v>0</v>
      </c>
      <c r="O661" s="20"/>
      <c r="P661" s="22"/>
      <c r="Q661" s="20"/>
      <c r="R661" s="22"/>
      <c r="S661" s="20"/>
      <c r="T661" s="22"/>
      <c r="U661" s="20"/>
      <c r="V661" s="22"/>
      <c r="W661" s="20"/>
      <c r="X661" s="22"/>
      <c r="Y661" s="20"/>
      <c r="Z661" s="22"/>
      <c r="AA661" s="20"/>
      <c r="AB661" s="22"/>
      <c r="AC661" s="20"/>
      <c r="AD661" s="22"/>
      <c r="AE661" s="20"/>
      <c r="AF661" s="22"/>
      <c r="AG661" s="20"/>
      <c r="AH661" s="22"/>
      <c r="AI661" s="20"/>
      <c r="AJ661" s="22"/>
      <c r="AK661" s="20"/>
      <c r="AL661" s="22"/>
      <c r="AM661" s="20"/>
      <c r="AN661" s="22"/>
      <c r="AO661" s="20"/>
      <c r="AP661" s="22"/>
      <c r="AQ661" s="20"/>
      <c r="AR661" s="22"/>
      <c r="AS661" s="20"/>
      <c r="AT661" s="22"/>
      <c r="AU661" s="20"/>
      <c r="AV661" s="22"/>
      <c r="AW661" s="20"/>
      <c r="AX661" s="22"/>
      <c r="AY661" s="20"/>
      <c r="AZ661" s="22"/>
      <c r="BA661" s="20"/>
      <c r="BB661" s="22"/>
      <c r="BC661" s="20"/>
      <c r="BD661" s="22"/>
      <c r="BE661" s="20"/>
      <c r="BF661" s="22"/>
      <c r="BG661" s="83"/>
      <c r="BH661" s="84"/>
      <c r="BI661" s="20"/>
      <c r="BJ661" s="95"/>
      <c r="BK661" s="20">
        <v>0</v>
      </c>
      <c r="BL661" s="21">
        <f t="shared" si="172"/>
        <v>0</v>
      </c>
      <c r="BM661" s="20"/>
      <c r="BN661" s="95">
        <f t="shared" si="171"/>
        <v>0</v>
      </c>
      <c r="BO661" s="20"/>
      <c r="BP661" s="21">
        <f t="shared" si="173"/>
        <v>0</v>
      </c>
      <c r="BQ661" s="20"/>
      <c r="BR661" s="22"/>
      <c r="BS661" s="20"/>
      <c r="BT661" s="22"/>
      <c r="BU661" s="20"/>
      <c r="BV661" s="22"/>
      <c r="BW661" s="20"/>
      <c r="BX661" s="22"/>
      <c r="BY661" s="20"/>
      <c r="BZ661" s="172"/>
      <c r="CA661" s="20"/>
      <c r="CB661" s="164"/>
      <c r="CC661" s="20"/>
      <c r="CD661" s="178"/>
      <c r="CE661" s="20"/>
      <c r="CF661" s="95"/>
      <c r="CG661" s="20"/>
      <c r="CH661" s="95"/>
      <c r="CI661" s="20"/>
      <c r="CJ661" s="22"/>
      <c r="CK661" s="20"/>
      <c r="CL661" s="22"/>
      <c r="CM661" s="20"/>
      <c r="CN661" s="22"/>
      <c r="CO661" s="20"/>
      <c r="CP661" s="22"/>
      <c r="CQ661" s="20"/>
      <c r="CR661" s="22"/>
      <c r="CS661" s="20"/>
      <c r="CT661" s="22"/>
      <c r="CU661" s="20"/>
      <c r="CV661" s="22"/>
      <c r="CW661" s="20"/>
      <c r="CX661" s="22"/>
      <c r="CY661" s="20"/>
      <c r="CZ661" s="22"/>
      <c r="DA661" s="20"/>
      <c r="DB661" s="22"/>
      <c r="DC661" s="20"/>
      <c r="DD661" s="22"/>
      <c r="DE661" s="20"/>
      <c r="DF661" s="22"/>
      <c r="DG661" s="20"/>
      <c r="DH661" s="22"/>
      <c r="DI661" s="20"/>
      <c r="DJ661" s="22"/>
      <c r="DK661" s="20"/>
      <c r="DL661" s="22"/>
      <c r="DM661" s="20"/>
      <c r="DN661" s="22"/>
      <c r="DO661" s="20"/>
      <c r="DP661" s="22"/>
      <c r="DQ661" s="20"/>
      <c r="DR661" s="22"/>
      <c r="DS661" s="20"/>
      <c r="DT661" s="22"/>
      <c r="DU661" s="20"/>
      <c r="DV661" s="22"/>
      <c r="DW661" s="20"/>
      <c r="DX661" s="22"/>
      <c r="DY661" s="20"/>
      <c r="DZ661" s="22"/>
      <c r="EA661" s="23">
        <f t="shared" ref="EA661:EA724" si="174">+G661+I661+K661+M661+O661+Q661+S661+U661+W661+Y661+AA661+AC661+AE661+AG661+AI661+AK661+AM661+AO661+AQ661+AW661+AS661+AU661+AY661+BA661+BC661+BE661+BG661+BI661+BK661+BM661+BO661+BQ661+BS661+BU661+BW661+BY661+CA661+CC661+CE661+CG661+CI661+CK661+CM661+CO661+CQ661+CS661+CU661+CW661+CY661+DA661+DC661+DE661+DG661+DI661+DK661+DM661+DO661+DQ661+DS661+DU661+DW661+DY661</f>
        <v>0</v>
      </c>
      <c r="EB661" s="21">
        <f t="shared" si="160"/>
        <v>0</v>
      </c>
      <c r="EC661" s="193" t="e">
        <f t="shared" si="169"/>
        <v>#REF!</v>
      </c>
      <c r="ED661" s="193">
        <f t="shared" si="170"/>
        <v>0</v>
      </c>
      <c r="EE661" s="194">
        <f t="shared" si="161"/>
        <v>250</v>
      </c>
      <c r="EG661" s="13" t="s">
        <v>1578</v>
      </c>
      <c r="EH661" s="13" t="s">
        <v>1579</v>
      </c>
      <c r="EI661" s="13" t="s">
        <v>392</v>
      </c>
      <c r="EJ661" s="13">
        <v>250</v>
      </c>
      <c r="EK661" s="13">
        <v>49380.21</v>
      </c>
    </row>
    <row r="662" spans="1:141">
      <c r="A662" s="196" t="str">
        <f t="shared" si="166"/>
        <v>33.14</v>
      </c>
      <c r="B662" s="253" t="str">
        <f t="shared" si="166"/>
        <v>Desmantelamiento de la iluminación existente</v>
      </c>
      <c r="C662" s="196" t="str">
        <f t="shared" si="166"/>
        <v>GL</v>
      </c>
      <c r="D662" s="196">
        <f t="shared" si="166"/>
        <v>2</v>
      </c>
      <c r="E662" s="196">
        <f t="shared" si="166"/>
        <v>5185620</v>
      </c>
      <c r="F662" s="196">
        <f t="shared" ref="F662:F725" si="175">+D662*E662</f>
        <v>10371240</v>
      </c>
      <c r="G662" s="20"/>
      <c r="H662" s="21">
        <f t="shared" si="162"/>
        <v>0</v>
      </c>
      <c r="I662" s="20"/>
      <c r="J662" s="21">
        <f t="shared" si="163"/>
        <v>0</v>
      </c>
      <c r="K662" s="20"/>
      <c r="L662" s="21">
        <f t="shared" si="164"/>
        <v>0</v>
      </c>
      <c r="M662" s="20"/>
      <c r="N662" s="33">
        <f t="shared" si="165"/>
        <v>0</v>
      </c>
      <c r="O662" s="20"/>
      <c r="P662" s="22"/>
      <c r="Q662" s="20"/>
      <c r="R662" s="22"/>
      <c r="S662" s="20"/>
      <c r="T662" s="22"/>
      <c r="U662" s="20"/>
      <c r="V662" s="22"/>
      <c r="W662" s="20"/>
      <c r="X662" s="22"/>
      <c r="Y662" s="20"/>
      <c r="Z662" s="22"/>
      <c r="AA662" s="20"/>
      <c r="AB662" s="22"/>
      <c r="AC662" s="20"/>
      <c r="AD662" s="22"/>
      <c r="AE662" s="20"/>
      <c r="AF662" s="22"/>
      <c r="AG662" s="20"/>
      <c r="AH662" s="22"/>
      <c r="AI662" s="20"/>
      <c r="AJ662" s="22"/>
      <c r="AK662" s="20"/>
      <c r="AL662" s="22"/>
      <c r="AM662" s="20"/>
      <c r="AN662" s="22"/>
      <c r="AO662" s="20"/>
      <c r="AP662" s="22"/>
      <c r="AQ662" s="20"/>
      <c r="AR662" s="22"/>
      <c r="AS662" s="20"/>
      <c r="AT662" s="22"/>
      <c r="AU662" s="20"/>
      <c r="AV662" s="22"/>
      <c r="AW662" s="20"/>
      <c r="AX662" s="22"/>
      <c r="AY662" s="20"/>
      <c r="AZ662" s="22"/>
      <c r="BA662" s="20"/>
      <c r="BB662" s="22"/>
      <c r="BC662" s="20"/>
      <c r="BD662" s="22"/>
      <c r="BE662" s="20"/>
      <c r="BF662" s="22"/>
      <c r="BG662" s="83"/>
      <c r="BH662" s="84"/>
      <c r="BI662" s="20"/>
      <c r="BJ662" s="95"/>
      <c r="BK662" s="20">
        <v>0</v>
      </c>
      <c r="BL662" s="21">
        <f t="shared" si="172"/>
        <v>0</v>
      </c>
      <c r="BM662" s="20"/>
      <c r="BN662" s="95">
        <f t="shared" si="171"/>
        <v>0</v>
      </c>
      <c r="BO662" s="20"/>
      <c r="BP662" s="21">
        <f t="shared" si="173"/>
        <v>0</v>
      </c>
      <c r="BQ662" s="20"/>
      <c r="BR662" s="22"/>
      <c r="BS662" s="20"/>
      <c r="BT662" s="22"/>
      <c r="BU662" s="20"/>
      <c r="BV662" s="22"/>
      <c r="BW662" s="20"/>
      <c r="BX662" s="22"/>
      <c r="BY662" s="20"/>
      <c r="BZ662" s="172"/>
      <c r="CA662" s="20"/>
      <c r="CB662" s="164"/>
      <c r="CC662" s="20"/>
      <c r="CD662" s="178"/>
      <c r="CE662" s="20"/>
      <c r="CF662" s="95"/>
      <c r="CG662" s="20"/>
      <c r="CH662" s="95"/>
      <c r="CI662" s="20"/>
      <c r="CJ662" s="22"/>
      <c r="CK662" s="20"/>
      <c r="CL662" s="22"/>
      <c r="CM662" s="20"/>
      <c r="CN662" s="22"/>
      <c r="CO662" s="20"/>
      <c r="CP662" s="22"/>
      <c r="CQ662" s="20"/>
      <c r="CR662" s="22"/>
      <c r="CS662" s="20"/>
      <c r="CT662" s="22"/>
      <c r="CU662" s="20"/>
      <c r="CV662" s="22"/>
      <c r="CW662" s="20"/>
      <c r="CX662" s="22"/>
      <c r="CY662" s="20"/>
      <c r="CZ662" s="22"/>
      <c r="DA662" s="20"/>
      <c r="DB662" s="22"/>
      <c r="DC662" s="20"/>
      <c r="DD662" s="22"/>
      <c r="DE662" s="20"/>
      <c r="DF662" s="22"/>
      <c r="DG662" s="20"/>
      <c r="DH662" s="22"/>
      <c r="DI662" s="20"/>
      <c r="DJ662" s="22"/>
      <c r="DK662" s="20"/>
      <c r="DL662" s="22"/>
      <c r="DM662" s="20"/>
      <c r="DN662" s="22"/>
      <c r="DO662" s="20"/>
      <c r="DP662" s="22"/>
      <c r="DQ662" s="20"/>
      <c r="DR662" s="22"/>
      <c r="DS662" s="20"/>
      <c r="DT662" s="22"/>
      <c r="DU662" s="20"/>
      <c r="DV662" s="22"/>
      <c r="DW662" s="20"/>
      <c r="DX662" s="22"/>
      <c r="DY662" s="20"/>
      <c r="DZ662" s="22"/>
      <c r="EA662" s="23">
        <f t="shared" si="174"/>
        <v>0</v>
      </c>
      <c r="EB662" s="21">
        <f t="shared" si="160"/>
        <v>0</v>
      </c>
      <c r="EC662" s="193" t="e">
        <f t="shared" si="169"/>
        <v>#REF!</v>
      </c>
      <c r="ED662" s="193">
        <f t="shared" si="170"/>
        <v>0</v>
      </c>
      <c r="EE662" s="194">
        <f t="shared" si="161"/>
        <v>2</v>
      </c>
      <c r="EG662" s="13" t="s">
        <v>1580</v>
      </c>
      <c r="EH662" s="13" t="s">
        <v>1581</v>
      </c>
      <c r="EI662" s="13" t="s">
        <v>632</v>
      </c>
      <c r="EJ662" s="13">
        <v>2</v>
      </c>
      <c r="EK662" s="13">
        <v>5185620</v>
      </c>
    </row>
    <row r="663" spans="1:141" ht="18" customHeight="1">
      <c r="A663" s="196" t="str">
        <f t="shared" si="166"/>
        <v>33.15</v>
      </c>
      <c r="B663" s="253" t="str">
        <f t="shared" si="166"/>
        <v>Desmantelamiento del los toma corrientes existentes</v>
      </c>
      <c r="C663" s="196" t="str">
        <f t="shared" si="166"/>
        <v>GL</v>
      </c>
      <c r="D663" s="196">
        <f t="shared" si="166"/>
        <v>2</v>
      </c>
      <c r="E663" s="196">
        <f t="shared" si="166"/>
        <v>4129290</v>
      </c>
      <c r="F663" s="196">
        <f t="shared" si="175"/>
        <v>8258580</v>
      </c>
      <c r="G663" s="20"/>
      <c r="H663" s="21">
        <f t="shared" si="162"/>
        <v>0</v>
      </c>
      <c r="I663" s="20"/>
      <c r="J663" s="21">
        <f t="shared" si="163"/>
        <v>0</v>
      </c>
      <c r="K663" s="20"/>
      <c r="L663" s="21">
        <f t="shared" si="164"/>
        <v>0</v>
      </c>
      <c r="M663" s="20"/>
      <c r="N663" s="33">
        <f t="shared" si="165"/>
        <v>0</v>
      </c>
      <c r="O663" s="20"/>
      <c r="P663" s="22"/>
      <c r="Q663" s="20"/>
      <c r="R663" s="22"/>
      <c r="S663" s="20"/>
      <c r="T663" s="22"/>
      <c r="U663" s="20"/>
      <c r="V663" s="22"/>
      <c r="W663" s="20"/>
      <c r="X663" s="22"/>
      <c r="Y663" s="20"/>
      <c r="Z663" s="22"/>
      <c r="AA663" s="20"/>
      <c r="AB663" s="22"/>
      <c r="AC663" s="20"/>
      <c r="AD663" s="22"/>
      <c r="AE663" s="20"/>
      <c r="AF663" s="22"/>
      <c r="AG663" s="20"/>
      <c r="AH663" s="22"/>
      <c r="AI663" s="20"/>
      <c r="AJ663" s="22"/>
      <c r="AK663" s="20"/>
      <c r="AL663" s="22"/>
      <c r="AM663" s="20"/>
      <c r="AN663" s="22"/>
      <c r="AO663" s="20"/>
      <c r="AP663" s="22"/>
      <c r="AQ663" s="20"/>
      <c r="AR663" s="22"/>
      <c r="AS663" s="20"/>
      <c r="AT663" s="22"/>
      <c r="AU663" s="20"/>
      <c r="AV663" s="22"/>
      <c r="AW663" s="20"/>
      <c r="AX663" s="22"/>
      <c r="AY663" s="20"/>
      <c r="AZ663" s="22"/>
      <c r="BA663" s="20"/>
      <c r="BB663" s="22"/>
      <c r="BC663" s="20"/>
      <c r="BD663" s="22"/>
      <c r="BE663" s="20"/>
      <c r="BF663" s="22"/>
      <c r="BG663" s="83"/>
      <c r="BH663" s="84"/>
      <c r="BI663" s="20"/>
      <c r="BJ663" s="95"/>
      <c r="BK663" s="20">
        <v>0</v>
      </c>
      <c r="BL663" s="21">
        <f t="shared" si="172"/>
        <v>0</v>
      </c>
      <c r="BM663" s="20"/>
      <c r="BN663" s="95">
        <f t="shared" si="171"/>
        <v>0</v>
      </c>
      <c r="BO663" s="20"/>
      <c r="BP663" s="21">
        <f t="shared" si="173"/>
        <v>0</v>
      </c>
      <c r="BQ663" s="20"/>
      <c r="BR663" s="22"/>
      <c r="BS663" s="20"/>
      <c r="BT663" s="22"/>
      <c r="BU663" s="20"/>
      <c r="BV663" s="22"/>
      <c r="BW663" s="20"/>
      <c r="BX663" s="22"/>
      <c r="BY663" s="20"/>
      <c r="BZ663" s="172"/>
      <c r="CA663" s="20"/>
      <c r="CB663" s="164"/>
      <c r="CC663" s="20"/>
      <c r="CD663" s="178"/>
      <c r="CE663" s="20"/>
      <c r="CF663" s="95"/>
      <c r="CG663" s="20"/>
      <c r="CH663" s="95"/>
      <c r="CI663" s="20"/>
      <c r="CJ663" s="22"/>
      <c r="CK663" s="20"/>
      <c r="CL663" s="22"/>
      <c r="CM663" s="20"/>
      <c r="CN663" s="22"/>
      <c r="CO663" s="20"/>
      <c r="CP663" s="22"/>
      <c r="CQ663" s="20"/>
      <c r="CR663" s="22"/>
      <c r="CS663" s="20"/>
      <c r="CT663" s="22"/>
      <c r="CU663" s="20"/>
      <c r="CV663" s="22"/>
      <c r="CW663" s="20"/>
      <c r="CX663" s="22"/>
      <c r="CY663" s="20"/>
      <c r="CZ663" s="22"/>
      <c r="DA663" s="20"/>
      <c r="DB663" s="22"/>
      <c r="DC663" s="20"/>
      <c r="DD663" s="22"/>
      <c r="DE663" s="20"/>
      <c r="DF663" s="22"/>
      <c r="DG663" s="20"/>
      <c r="DH663" s="22"/>
      <c r="DI663" s="20"/>
      <c r="DJ663" s="22"/>
      <c r="DK663" s="20"/>
      <c r="DL663" s="22"/>
      <c r="DM663" s="20"/>
      <c r="DN663" s="22"/>
      <c r="DO663" s="20"/>
      <c r="DP663" s="22"/>
      <c r="DQ663" s="20"/>
      <c r="DR663" s="22"/>
      <c r="DS663" s="20"/>
      <c r="DT663" s="22"/>
      <c r="DU663" s="20"/>
      <c r="DV663" s="22"/>
      <c r="DW663" s="20"/>
      <c r="DX663" s="22"/>
      <c r="DY663" s="20"/>
      <c r="DZ663" s="22"/>
      <c r="EA663" s="23">
        <f t="shared" si="174"/>
        <v>0</v>
      </c>
      <c r="EB663" s="21">
        <f t="shared" si="160"/>
        <v>0</v>
      </c>
      <c r="EC663" s="193" t="e">
        <f t="shared" si="169"/>
        <v>#REF!</v>
      </c>
      <c r="ED663" s="193">
        <f t="shared" si="170"/>
        <v>0</v>
      </c>
      <c r="EE663" s="194">
        <f t="shared" si="161"/>
        <v>2</v>
      </c>
      <c r="EG663" s="13" t="s">
        <v>1582</v>
      </c>
      <c r="EH663" s="13" t="s">
        <v>1583</v>
      </c>
      <c r="EI663" s="13" t="s">
        <v>632</v>
      </c>
      <c r="EJ663" s="13">
        <v>2</v>
      </c>
      <c r="EK663" s="13">
        <v>4129290</v>
      </c>
    </row>
    <row r="664" spans="1:141">
      <c r="A664" s="196" t="str">
        <f t="shared" si="166"/>
        <v>33.16</v>
      </c>
      <c r="B664" s="253" t="str">
        <f t="shared" si="166"/>
        <v>Desmantelamiento de todas las acometidas internas del terminal</v>
      </c>
      <c r="C664" s="196" t="str">
        <f t="shared" si="166"/>
        <v>GL</v>
      </c>
      <c r="D664" s="196">
        <f t="shared" si="166"/>
        <v>2</v>
      </c>
      <c r="E664" s="196">
        <f t="shared" si="166"/>
        <v>3361050</v>
      </c>
      <c r="F664" s="196">
        <f t="shared" si="175"/>
        <v>6722100</v>
      </c>
      <c r="G664" s="20"/>
      <c r="H664" s="21">
        <f t="shared" si="162"/>
        <v>0</v>
      </c>
      <c r="I664" s="20"/>
      <c r="J664" s="21">
        <f t="shared" si="163"/>
        <v>0</v>
      </c>
      <c r="K664" s="20"/>
      <c r="L664" s="21">
        <f t="shared" si="164"/>
        <v>0</v>
      </c>
      <c r="M664" s="20"/>
      <c r="N664" s="33">
        <f t="shared" si="165"/>
        <v>0</v>
      </c>
      <c r="O664" s="20"/>
      <c r="P664" s="22"/>
      <c r="Q664" s="20"/>
      <c r="R664" s="22"/>
      <c r="S664" s="20"/>
      <c r="T664" s="22"/>
      <c r="U664" s="20"/>
      <c r="V664" s="22"/>
      <c r="W664" s="20"/>
      <c r="X664" s="22"/>
      <c r="Y664" s="20"/>
      <c r="Z664" s="22"/>
      <c r="AA664" s="20"/>
      <c r="AB664" s="22"/>
      <c r="AC664" s="20"/>
      <c r="AD664" s="22"/>
      <c r="AE664" s="20"/>
      <c r="AF664" s="22"/>
      <c r="AG664" s="20"/>
      <c r="AH664" s="22"/>
      <c r="AI664" s="20"/>
      <c r="AJ664" s="22"/>
      <c r="AK664" s="20"/>
      <c r="AL664" s="22"/>
      <c r="AM664" s="20"/>
      <c r="AN664" s="22"/>
      <c r="AO664" s="20"/>
      <c r="AP664" s="22"/>
      <c r="AQ664" s="20"/>
      <c r="AR664" s="22"/>
      <c r="AS664" s="20"/>
      <c r="AT664" s="22"/>
      <c r="AU664" s="20"/>
      <c r="AV664" s="22"/>
      <c r="AW664" s="20"/>
      <c r="AX664" s="22"/>
      <c r="AY664" s="20"/>
      <c r="AZ664" s="22"/>
      <c r="BA664" s="20"/>
      <c r="BB664" s="22"/>
      <c r="BC664" s="20"/>
      <c r="BD664" s="22"/>
      <c r="BE664" s="20"/>
      <c r="BF664" s="22"/>
      <c r="BG664" s="83"/>
      <c r="BH664" s="84"/>
      <c r="BI664" s="20"/>
      <c r="BJ664" s="95"/>
      <c r="BK664" s="20">
        <v>0</v>
      </c>
      <c r="BL664" s="21">
        <f t="shared" si="172"/>
        <v>0</v>
      </c>
      <c r="BM664" s="20"/>
      <c r="BN664" s="95">
        <f t="shared" si="171"/>
        <v>0</v>
      </c>
      <c r="BO664" s="20"/>
      <c r="BP664" s="21">
        <f t="shared" si="173"/>
        <v>0</v>
      </c>
      <c r="BQ664" s="20"/>
      <c r="BR664" s="22"/>
      <c r="BS664" s="20"/>
      <c r="BT664" s="22"/>
      <c r="BU664" s="20"/>
      <c r="BV664" s="22"/>
      <c r="BW664" s="20"/>
      <c r="BX664" s="22"/>
      <c r="BY664" s="20"/>
      <c r="BZ664" s="172"/>
      <c r="CA664" s="20"/>
      <c r="CB664" s="164"/>
      <c r="CC664" s="20"/>
      <c r="CD664" s="178"/>
      <c r="CE664" s="20"/>
      <c r="CF664" s="95"/>
      <c r="CG664" s="20"/>
      <c r="CH664" s="95"/>
      <c r="CI664" s="20"/>
      <c r="CJ664" s="22"/>
      <c r="CK664" s="20"/>
      <c r="CL664" s="22"/>
      <c r="CM664" s="20"/>
      <c r="CN664" s="22"/>
      <c r="CO664" s="20"/>
      <c r="CP664" s="22"/>
      <c r="CQ664" s="20"/>
      <c r="CR664" s="22"/>
      <c r="CS664" s="20"/>
      <c r="CT664" s="22"/>
      <c r="CU664" s="20"/>
      <c r="CV664" s="22"/>
      <c r="CW664" s="20"/>
      <c r="CX664" s="22"/>
      <c r="CY664" s="20"/>
      <c r="CZ664" s="22"/>
      <c r="DA664" s="20"/>
      <c r="DB664" s="22"/>
      <c r="DC664" s="20"/>
      <c r="DD664" s="22"/>
      <c r="DE664" s="20"/>
      <c r="DF664" s="22"/>
      <c r="DG664" s="20"/>
      <c r="DH664" s="22"/>
      <c r="DI664" s="20"/>
      <c r="DJ664" s="22"/>
      <c r="DK664" s="20"/>
      <c r="DL664" s="22"/>
      <c r="DM664" s="20"/>
      <c r="DN664" s="22"/>
      <c r="DO664" s="20"/>
      <c r="DP664" s="22"/>
      <c r="DQ664" s="20"/>
      <c r="DR664" s="22"/>
      <c r="DS664" s="20"/>
      <c r="DT664" s="22"/>
      <c r="DU664" s="20"/>
      <c r="DV664" s="22"/>
      <c r="DW664" s="20"/>
      <c r="DX664" s="22"/>
      <c r="DY664" s="20"/>
      <c r="DZ664" s="22"/>
      <c r="EA664" s="23">
        <f t="shared" si="174"/>
        <v>0</v>
      </c>
      <c r="EB664" s="21">
        <f t="shared" ref="EB664:EB727" si="176">+EA664*E664</f>
        <v>0</v>
      </c>
      <c r="EC664" s="193" t="e">
        <f t="shared" si="169"/>
        <v>#REF!</v>
      </c>
      <c r="ED664" s="193">
        <f t="shared" si="170"/>
        <v>0</v>
      </c>
      <c r="EE664" s="194">
        <f t="shared" si="161"/>
        <v>2</v>
      </c>
      <c r="EG664" s="13" t="s">
        <v>1584</v>
      </c>
      <c r="EH664" s="13" t="s">
        <v>1585</v>
      </c>
      <c r="EI664" s="13" t="s">
        <v>632</v>
      </c>
      <c r="EJ664" s="13">
        <v>2</v>
      </c>
      <c r="EK664" s="13">
        <v>3361050</v>
      </c>
    </row>
    <row r="665" spans="1:141" ht="15" customHeight="1">
      <c r="A665" s="196" t="str">
        <f t="shared" si="166"/>
        <v>33.17</v>
      </c>
      <c r="B665" s="253" t="str">
        <f t="shared" si="166"/>
        <v>Conduit EMT ø 1.1/2¨</v>
      </c>
      <c r="C665" s="196" t="str">
        <f t="shared" si="166"/>
        <v>ML</v>
      </c>
      <c r="D665" s="196">
        <f t="shared" si="166"/>
        <v>250</v>
      </c>
      <c r="E665" s="196">
        <f t="shared" si="166"/>
        <v>20364.3</v>
      </c>
      <c r="F665" s="196">
        <f t="shared" si="175"/>
        <v>5091075</v>
      </c>
      <c r="G665" s="20"/>
      <c r="H665" s="21">
        <f t="shared" si="162"/>
        <v>0</v>
      </c>
      <c r="I665" s="20"/>
      <c r="J665" s="21">
        <f t="shared" si="163"/>
        <v>0</v>
      </c>
      <c r="K665" s="20"/>
      <c r="L665" s="21">
        <f t="shared" si="164"/>
        <v>0</v>
      </c>
      <c r="M665" s="20"/>
      <c r="N665" s="33">
        <f t="shared" si="165"/>
        <v>0</v>
      </c>
      <c r="O665" s="20"/>
      <c r="P665" s="22"/>
      <c r="Q665" s="20"/>
      <c r="R665" s="22"/>
      <c r="S665" s="20"/>
      <c r="T665" s="22"/>
      <c r="U665" s="20"/>
      <c r="V665" s="22"/>
      <c r="W665" s="20"/>
      <c r="X665" s="22"/>
      <c r="Y665" s="20"/>
      <c r="Z665" s="22"/>
      <c r="AA665" s="20"/>
      <c r="AB665" s="22"/>
      <c r="AC665" s="20"/>
      <c r="AD665" s="22"/>
      <c r="AE665" s="20"/>
      <c r="AF665" s="22"/>
      <c r="AG665" s="20"/>
      <c r="AH665" s="22"/>
      <c r="AI665" s="20"/>
      <c r="AJ665" s="22"/>
      <c r="AK665" s="20"/>
      <c r="AL665" s="22"/>
      <c r="AM665" s="20"/>
      <c r="AN665" s="22"/>
      <c r="AO665" s="20"/>
      <c r="AP665" s="22"/>
      <c r="AQ665" s="20"/>
      <c r="AR665" s="22"/>
      <c r="AS665" s="20"/>
      <c r="AT665" s="22"/>
      <c r="AU665" s="20"/>
      <c r="AV665" s="22"/>
      <c r="AW665" s="20"/>
      <c r="AX665" s="22"/>
      <c r="AY665" s="20"/>
      <c r="AZ665" s="22"/>
      <c r="BA665" s="20"/>
      <c r="BB665" s="22"/>
      <c r="BC665" s="20"/>
      <c r="BD665" s="22"/>
      <c r="BE665" s="20"/>
      <c r="BF665" s="22"/>
      <c r="BG665" s="83"/>
      <c r="BH665" s="84"/>
      <c r="BI665" s="20"/>
      <c r="BJ665" s="95"/>
      <c r="BK665" s="20">
        <v>0</v>
      </c>
      <c r="BL665" s="21">
        <f t="shared" si="172"/>
        <v>0</v>
      </c>
      <c r="BM665" s="20"/>
      <c r="BN665" s="95">
        <f t="shared" si="171"/>
        <v>0</v>
      </c>
      <c r="BO665" s="20"/>
      <c r="BP665" s="21">
        <f t="shared" si="173"/>
        <v>0</v>
      </c>
      <c r="BQ665" s="20"/>
      <c r="BR665" s="22"/>
      <c r="BS665" s="20"/>
      <c r="BT665" s="22"/>
      <c r="BU665" s="20"/>
      <c r="BV665" s="22"/>
      <c r="BW665" s="20"/>
      <c r="BX665" s="22"/>
      <c r="BY665" s="20"/>
      <c r="BZ665" s="172"/>
      <c r="CA665" s="20"/>
      <c r="CB665" s="164"/>
      <c r="CC665" s="20"/>
      <c r="CD665" s="178"/>
      <c r="CE665" s="20"/>
      <c r="CF665" s="95"/>
      <c r="CG665" s="20"/>
      <c r="CH665" s="95"/>
      <c r="CI665" s="20"/>
      <c r="CJ665" s="22"/>
      <c r="CK665" s="20"/>
      <c r="CL665" s="22"/>
      <c r="CM665" s="20"/>
      <c r="CN665" s="22"/>
      <c r="CO665" s="20"/>
      <c r="CP665" s="22"/>
      <c r="CQ665" s="20"/>
      <c r="CR665" s="22"/>
      <c r="CS665" s="20"/>
      <c r="CT665" s="22"/>
      <c r="CU665" s="20"/>
      <c r="CV665" s="22"/>
      <c r="CW665" s="20"/>
      <c r="CX665" s="22"/>
      <c r="CY665" s="20"/>
      <c r="CZ665" s="22"/>
      <c r="DA665" s="20"/>
      <c r="DB665" s="22"/>
      <c r="DC665" s="20"/>
      <c r="DD665" s="22"/>
      <c r="DE665" s="20"/>
      <c r="DF665" s="22"/>
      <c r="DG665" s="20"/>
      <c r="DH665" s="22"/>
      <c r="DI665" s="20"/>
      <c r="DJ665" s="22"/>
      <c r="DK665" s="20"/>
      <c r="DL665" s="22"/>
      <c r="DM665" s="20"/>
      <c r="DN665" s="22"/>
      <c r="DO665" s="20"/>
      <c r="DP665" s="22"/>
      <c r="DQ665" s="20"/>
      <c r="DR665" s="22"/>
      <c r="DS665" s="20"/>
      <c r="DT665" s="22"/>
      <c r="DU665" s="20"/>
      <c r="DV665" s="22"/>
      <c r="DW665" s="20"/>
      <c r="DX665" s="22"/>
      <c r="DY665" s="20"/>
      <c r="DZ665" s="22"/>
      <c r="EA665" s="23">
        <f t="shared" si="174"/>
        <v>0</v>
      </c>
      <c r="EB665" s="21">
        <f t="shared" si="176"/>
        <v>0</v>
      </c>
      <c r="EC665" s="193" t="e">
        <f t="shared" si="169"/>
        <v>#REF!</v>
      </c>
      <c r="ED665" s="193">
        <f t="shared" si="170"/>
        <v>0</v>
      </c>
      <c r="EE665" s="194">
        <f t="shared" ref="EE665:EE728" si="177">D665-EA665</f>
        <v>250</v>
      </c>
      <c r="EG665" s="13" t="s">
        <v>1586</v>
      </c>
      <c r="EH665" s="13" t="s">
        <v>1587</v>
      </c>
      <c r="EI665" s="13" t="s">
        <v>392</v>
      </c>
      <c r="EJ665" s="13">
        <v>250</v>
      </c>
      <c r="EK665" s="13">
        <v>20364.3</v>
      </c>
    </row>
    <row r="666" spans="1:141">
      <c r="A666" s="196" t="str">
        <f t="shared" si="166"/>
        <v>33.18</v>
      </c>
      <c r="B666" s="253" t="str">
        <f t="shared" si="166"/>
        <v>Conduit EMT ø 1.1/4¨</v>
      </c>
      <c r="C666" s="196" t="str">
        <f t="shared" si="166"/>
        <v>ML</v>
      </c>
      <c r="D666" s="196">
        <f t="shared" si="166"/>
        <v>100</v>
      </c>
      <c r="E666" s="196">
        <f t="shared" si="166"/>
        <v>12918.51</v>
      </c>
      <c r="F666" s="196">
        <f t="shared" si="175"/>
        <v>1291851</v>
      </c>
      <c r="G666" s="20"/>
      <c r="H666" s="21">
        <f t="shared" si="162"/>
        <v>0</v>
      </c>
      <c r="I666" s="20"/>
      <c r="J666" s="21">
        <f t="shared" si="163"/>
        <v>0</v>
      </c>
      <c r="K666" s="20"/>
      <c r="L666" s="21">
        <f t="shared" si="164"/>
        <v>0</v>
      </c>
      <c r="M666" s="20"/>
      <c r="N666" s="33">
        <f t="shared" si="165"/>
        <v>0</v>
      </c>
      <c r="O666" s="20"/>
      <c r="P666" s="22"/>
      <c r="Q666" s="20"/>
      <c r="R666" s="22"/>
      <c r="S666" s="20"/>
      <c r="T666" s="22"/>
      <c r="U666" s="20"/>
      <c r="V666" s="22"/>
      <c r="W666" s="20"/>
      <c r="X666" s="22"/>
      <c r="Y666" s="20"/>
      <c r="Z666" s="22"/>
      <c r="AA666" s="20"/>
      <c r="AB666" s="22"/>
      <c r="AC666" s="20"/>
      <c r="AD666" s="22"/>
      <c r="AE666" s="20"/>
      <c r="AF666" s="22"/>
      <c r="AG666" s="20"/>
      <c r="AH666" s="22"/>
      <c r="AI666" s="20"/>
      <c r="AJ666" s="22"/>
      <c r="AK666" s="20"/>
      <c r="AL666" s="22"/>
      <c r="AM666" s="20"/>
      <c r="AN666" s="22"/>
      <c r="AO666" s="20"/>
      <c r="AP666" s="22"/>
      <c r="AQ666" s="20"/>
      <c r="AR666" s="22"/>
      <c r="AS666" s="20"/>
      <c r="AT666" s="22"/>
      <c r="AU666" s="20"/>
      <c r="AV666" s="22"/>
      <c r="AW666" s="20"/>
      <c r="AX666" s="22"/>
      <c r="AY666" s="20"/>
      <c r="AZ666" s="22"/>
      <c r="BA666" s="20"/>
      <c r="BB666" s="22"/>
      <c r="BC666" s="20"/>
      <c r="BD666" s="22"/>
      <c r="BE666" s="20"/>
      <c r="BF666" s="22"/>
      <c r="BG666" s="83"/>
      <c r="BH666" s="84"/>
      <c r="BI666" s="20"/>
      <c r="BJ666" s="95"/>
      <c r="BK666" s="20">
        <v>0</v>
      </c>
      <c r="BL666" s="21">
        <f t="shared" si="172"/>
        <v>0</v>
      </c>
      <c r="BM666" s="20"/>
      <c r="BN666" s="95">
        <f t="shared" si="171"/>
        <v>0</v>
      </c>
      <c r="BO666" s="20"/>
      <c r="BP666" s="21">
        <f t="shared" si="173"/>
        <v>0</v>
      </c>
      <c r="BQ666" s="20"/>
      <c r="BR666" s="22"/>
      <c r="BS666" s="20"/>
      <c r="BT666" s="22"/>
      <c r="BU666" s="20"/>
      <c r="BV666" s="22"/>
      <c r="BW666" s="20"/>
      <c r="BX666" s="22"/>
      <c r="BY666" s="20"/>
      <c r="BZ666" s="172"/>
      <c r="CA666" s="20"/>
      <c r="CB666" s="164"/>
      <c r="CC666" s="20"/>
      <c r="CD666" s="178"/>
      <c r="CE666" s="20"/>
      <c r="CF666" s="95"/>
      <c r="CG666" s="20"/>
      <c r="CH666" s="95"/>
      <c r="CI666" s="20"/>
      <c r="CJ666" s="22"/>
      <c r="CK666" s="20"/>
      <c r="CL666" s="22"/>
      <c r="CM666" s="20"/>
      <c r="CN666" s="22"/>
      <c r="CO666" s="20"/>
      <c r="CP666" s="22"/>
      <c r="CQ666" s="20"/>
      <c r="CR666" s="22"/>
      <c r="CS666" s="20"/>
      <c r="CT666" s="22"/>
      <c r="CU666" s="20"/>
      <c r="CV666" s="22"/>
      <c r="CW666" s="20"/>
      <c r="CX666" s="22"/>
      <c r="CY666" s="20"/>
      <c r="CZ666" s="22"/>
      <c r="DA666" s="20"/>
      <c r="DB666" s="22"/>
      <c r="DC666" s="20"/>
      <c r="DD666" s="22"/>
      <c r="DE666" s="20"/>
      <c r="DF666" s="22"/>
      <c r="DG666" s="20"/>
      <c r="DH666" s="22"/>
      <c r="DI666" s="20"/>
      <c r="DJ666" s="22"/>
      <c r="DK666" s="20"/>
      <c r="DL666" s="22"/>
      <c r="DM666" s="20"/>
      <c r="DN666" s="22"/>
      <c r="DO666" s="20"/>
      <c r="DP666" s="22"/>
      <c r="DQ666" s="20"/>
      <c r="DR666" s="22"/>
      <c r="DS666" s="20"/>
      <c r="DT666" s="22"/>
      <c r="DU666" s="20"/>
      <c r="DV666" s="22"/>
      <c r="DW666" s="20"/>
      <c r="DX666" s="22"/>
      <c r="DY666" s="20"/>
      <c r="DZ666" s="22"/>
      <c r="EA666" s="23">
        <f t="shared" si="174"/>
        <v>0</v>
      </c>
      <c r="EB666" s="21">
        <f t="shared" si="176"/>
        <v>0</v>
      </c>
      <c r="EC666" s="193" t="e">
        <f t="shared" si="169"/>
        <v>#REF!</v>
      </c>
      <c r="ED666" s="193">
        <f t="shared" si="170"/>
        <v>0</v>
      </c>
      <c r="EE666" s="194">
        <f t="shared" si="177"/>
        <v>100</v>
      </c>
      <c r="EG666" s="13" t="s">
        <v>1588</v>
      </c>
      <c r="EH666" s="13" t="s">
        <v>1589</v>
      </c>
      <c r="EI666" s="13" t="s">
        <v>392</v>
      </c>
      <c r="EJ666" s="13">
        <v>100</v>
      </c>
      <c r="EK666" s="13">
        <v>12918.51</v>
      </c>
    </row>
    <row r="667" spans="1:141" ht="15" customHeight="1">
      <c r="A667" s="196" t="str">
        <f t="shared" si="166"/>
        <v>33.19</v>
      </c>
      <c r="B667" s="253" t="str">
        <f t="shared" si="166"/>
        <v>Conduit EMT ø 1¨</v>
      </c>
      <c r="C667" s="196" t="str">
        <f t="shared" si="166"/>
        <v>ML</v>
      </c>
      <c r="D667" s="196">
        <f t="shared" si="166"/>
        <v>80</v>
      </c>
      <c r="E667" s="196">
        <f t="shared" si="166"/>
        <v>9306</v>
      </c>
      <c r="F667" s="196">
        <f t="shared" si="175"/>
        <v>744480</v>
      </c>
      <c r="G667" s="20"/>
      <c r="H667" s="21">
        <f t="shared" si="162"/>
        <v>0</v>
      </c>
      <c r="I667" s="20"/>
      <c r="J667" s="21">
        <f t="shared" si="163"/>
        <v>0</v>
      </c>
      <c r="K667" s="20"/>
      <c r="L667" s="21">
        <f t="shared" si="164"/>
        <v>0</v>
      </c>
      <c r="M667" s="20"/>
      <c r="N667" s="33">
        <f t="shared" si="165"/>
        <v>0</v>
      </c>
      <c r="O667" s="20"/>
      <c r="P667" s="22"/>
      <c r="Q667" s="20"/>
      <c r="R667" s="22"/>
      <c r="S667" s="20"/>
      <c r="T667" s="22"/>
      <c r="U667" s="20"/>
      <c r="V667" s="22"/>
      <c r="W667" s="20"/>
      <c r="X667" s="22"/>
      <c r="Y667" s="20"/>
      <c r="Z667" s="22"/>
      <c r="AA667" s="20"/>
      <c r="AB667" s="22"/>
      <c r="AC667" s="20"/>
      <c r="AD667" s="22"/>
      <c r="AE667" s="20"/>
      <c r="AF667" s="22"/>
      <c r="AG667" s="20"/>
      <c r="AH667" s="22"/>
      <c r="AI667" s="20"/>
      <c r="AJ667" s="22"/>
      <c r="AK667" s="20"/>
      <c r="AL667" s="22"/>
      <c r="AM667" s="20"/>
      <c r="AN667" s="22"/>
      <c r="AO667" s="20"/>
      <c r="AP667" s="22"/>
      <c r="AQ667" s="20"/>
      <c r="AR667" s="22"/>
      <c r="AS667" s="20"/>
      <c r="AT667" s="22"/>
      <c r="AU667" s="20"/>
      <c r="AV667" s="22"/>
      <c r="AW667" s="20"/>
      <c r="AX667" s="22"/>
      <c r="AY667" s="20"/>
      <c r="AZ667" s="22"/>
      <c r="BA667" s="20"/>
      <c r="BB667" s="22"/>
      <c r="BC667" s="20"/>
      <c r="BD667" s="22"/>
      <c r="BE667" s="20"/>
      <c r="BF667" s="22"/>
      <c r="BG667" s="83"/>
      <c r="BH667" s="84"/>
      <c r="BI667" s="20"/>
      <c r="BJ667" s="95"/>
      <c r="BK667" s="20">
        <v>0</v>
      </c>
      <c r="BL667" s="21">
        <f t="shared" si="172"/>
        <v>0</v>
      </c>
      <c r="BM667" s="20"/>
      <c r="BN667" s="95">
        <f t="shared" si="171"/>
        <v>0</v>
      </c>
      <c r="BO667" s="20"/>
      <c r="BP667" s="21">
        <f t="shared" si="173"/>
        <v>0</v>
      </c>
      <c r="BQ667" s="20"/>
      <c r="BR667" s="22"/>
      <c r="BS667" s="20"/>
      <c r="BT667" s="22"/>
      <c r="BU667" s="20"/>
      <c r="BV667" s="22"/>
      <c r="BW667" s="20"/>
      <c r="BX667" s="22"/>
      <c r="BY667" s="20"/>
      <c r="BZ667" s="172"/>
      <c r="CA667" s="20"/>
      <c r="CB667" s="164"/>
      <c r="CC667" s="20"/>
      <c r="CD667" s="178"/>
      <c r="CE667" s="20"/>
      <c r="CF667" s="95"/>
      <c r="CG667" s="20"/>
      <c r="CH667" s="95"/>
      <c r="CI667" s="20"/>
      <c r="CJ667" s="22"/>
      <c r="CK667" s="20"/>
      <c r="CL667" s="22"/>
      <c r="CM667" s="20"/>
      <c r="CN667" s="22"/>
      <c r="CO667" s="20"/>
      <c r="CP667" s="22"/>
      <c r="CQ667" s="20"/>
      <c r="CR667" s="22"/>
      <c r="CS667" s="20"/>
      <c r="CT667" s="22"/>
      <c r="CU667" s="20"/>
      <c r="CV667" s="22"/>
      <c r="CW667" s="20"/>
      <c r="CX667" s="22"/>
      <c r="CY667" s="20"/>
      <c r="CZ667" s="22"/>
      <c r="DA667" s="20"/>
      <c r="DB667" s="22"/>
      <c r="DC667" s="20"/>
      <c r="DD667" s="22"/>
      <c r="DE667" s="20"/>
      <c r="DF667" s="22"/>
      <c r="DG667" s="20"/>
      <c r="DH667" s="22"/>
      <c r="DI667" s="20"/>
      <c r="DJ667" s="22"/>
      <c r="DK667" s="20"/>
      <c r="DL667" s="22"/>
      <c r="DM667" s="20"/>
      <c r="DN667" s="22"/>
      <c r="DO667" s="20"/>
      <c r="DP667" s="22"/>
      <c r="DQ667" s="20"/>
      <c r="DR667" s="22"/>
      <c r="DS667" s="20"/>
      <c r="DT667" s="22"/>
      <c r="DU667" s="20"/>
      <c r="DV667" s="22"/>
      <c r="DW667" s="20"/>
      <c r="DX667" s="22"/>
      <c r="DY667" s="20"/>
      <c r="DZ667" s="22"/>
      <c r="EA667" s="23">
        <f t="shared" si="174"/>
        <v>0</v>
      </c>
      <c r="EB667" s="21">
        <f t="shared" si="176"/>
        <v>0</v>
      </c>
      <c r="EC667" s="193" t="e">
        <f t="shared" si="169"/>
        <v>#REF!</v>
      </c>
      <c r="ED667" s="193">
        <f t="shared" si="170"/>
        <v>0</v>
      </c>
      <c r="EE667" s="194">
        <f t="shared" si="177"/>
        <v>80</v>
      </c>
      <c r="EG667" s="13" t="s">
        <v>1590</v>
      </c>
      <c r="EH667" s="13" t="s">
        <v>1591</v>
      </c>
      <c r="EI667" s="13" t="s">
        <v>392</v>
      </c>
      <c r="EJ667" s="13">
        <v>80</v>
      </c>
      <c r="EK667" s="13">
        <v>9306</v>
      </c>
    </row>
    <row r="668" spans="1:141">
      <c r="A668" s="196" t="str">
        <f t="shared" si="166"/>
        <v>33.20</v>
      </c>
      <c r="B668" s="253" t="str">
        <f t="shared" si="166"/>
        <v>Conduit EMT ø 3/4¨</v>
      </c>
      <c r="C668" s="196" t="str">
        <f t="shared" si="166"/>
        <v>ML</v>
      </c>
      <c r="D668" s="196">
        <f t="shared" si="166"/>
        <v>250</v>
      </c>
      <c r="E668" s="196">
        <f t="shared" si="166"/>
        <v>6568.65</v>
      </c>
      <c r="F668" s="196">
        <f t="shared" si="175"/>
        <v>1642162.5</v>
      </c>
      <c r="G668" s="20"/>
      <c r="H668" s="21">
        <f t="shared" si="162"/>
        <v>0</v>
      </c>
      <c r="I668" s="20"/>
      <c r="J668" s="21">
        <f t="shared" si="163"/>
        <v>0</v>
      </c>
      <c r="K668" s="20"/>
      <c r="L668" s="21">
        <f t="shared" si="164"/>
        <v>0</v>
      </c>
      <c r="M668" s="20"/>
      <c r="N668" s="33">
        <f t="shared" si="165"/>
        <v>0</v>
      </c>
      <c r="O668" s="20"/>
      <c r="P668" s="22"/>
      <c r="Q668" s="20"/>
      <c r="R668" s="22"/>
      <c r="S668" s="20"/>
      <c r="T668" s="22"/>
      <c r="U668" s="20"/>
      <c r="V668" s="22"/>
      <c r="W668" s="20"/>
      <c r="X668" s="22"/>
      <c r="Y668" s="20"/>
      <c r="Z668" s="22"/>
      <c r="AA668" s="20"/>
      <c r="AB668" s="22"/>
      <c r="AC668" s="20"/>
      <c r="AD668" s="22"/>
      <c r="AE668" s="20"/>
      <c r="AF668" s="22"/>
      <c r="AG668" s="20"/>
      <c r="AH668" s="22"/>
      <c r="AI668" s="20"/>
      <c r="AJ668" s="22"/>
      <c r="AK668" s="20"/>
      <c r="AL668" s="22"/>
      <c r="AM668" s="20"/>
      <c r="AN668" s="22"/>
      <c r="AO668" s="20"/>
      <c r="AP668" s="22"/>
      <c r="AQ668" s="20"/>
      <c r="AR668" s="22"/>
      <c r="AS668" s="20"/>
      <c r="AT668" s="22"/>
      <c r="AU668" s="20"/>
      <c r="AV668" s="22"/>
      <c r="AW668" s="20"/>
      <c r="AX668" s="22"/>
      <c r="AY668" s="20"/>
      <c r="AZ668" s="22"/>
      <c r="BA668" s="20"/>
      <c r="BB668" s="22"/>
      <c r="BC668" s="20"/>
      <c r="BD668" s="22"/>
      <c r="BE668" s="20"/>
      <c r="BF668" s="22"/>
      <c r="BG668" s="83"/>
      <c r="BH668" s="84"/>
      <c r="BI668" s="20"/>
      <c r="BJ668" s="95"/>
      <c r="BK668" s="20">
        <v>0</v>
      </c>
      <c r="BL668" s="21">
        <f t="shared" si="172"/>
        <v>0</v>
      </c>
      <c r="BM668" s="20"/>
      <c r="BN668" s="95">
        <f t="shared" si="171"/>
        <v>0</v>
      </c>
      <c r="BO668" s="20"/>
      <c r="BP668" s="21">
        <f t="shared" si="173"/>
        <v>0</v>
      </c>
      <c r="BQ668" s="20"/>
      <c r="BR668" s="22"/>
      <c r="BS668" s="20"/>
      <c r="BT668" s="22"/>
      <c r="BU668" s="20"/>
      <c r="BV668" s="22"/>
      <c r="BW668" s="20"/>
      <c r="BX668" s="22"/>
      <c r="BY668" s="20"/>
      <c r="BZ668" s="172"/>
      <c r="CA668" s="20"/>
      <c r="CB668" s="164"/>
      <c r="CC668" s="20"/>
      <c r="CD668" s="178"/>
      <c r="CE668" s="20"/>
      <c r="CF668" s="95"/>
      <c r="CG668" s="20"/>
      <c r="CH668" s="95"/>
      <c r="CI668" s="20"/>
      <c r="CJ668" s="22"/>
      <c r="CK668" s="20"/>
      <c r="CL668" s="22"/>
      <c r="CM668" s="20"/>
      <c r="CN668" s="22"/>
      <c r="CO668" s="20"/>
      <c r="CP668" s="22"/>
      <c r="CQ668" s="20"/>
      <c r="CR668" s="22"/>
      <c r="CS668" s="20"/>
      <c r="CT668" s="22"/>
      <c r="CU668" s="20"/>
      <c r="CV668" s="22"/>
      <c r="CW668" s="20"/>
      <c r="CX668" s="22"/>
      <c r="CY668" s="20"/>
      <c r="CZ668" s="22"/>
      <c r="DA668" s="20"/>
      <c r="DB668" s="22"/>
      <c r="DC668" s="20"/>
      <c r="DD668" s="22"/>
      <c r="DE668" s="20"/>
      <c r="DF668" s="22"/>
      <c r="DG668" s="20"/>
      <c r="DH668" s="22"/>
      <c r="DI668" s="20"/>
      <c r="DJ668" s="22"/>
      <c r="DK668" s="20"/>
      <c r="DL668" s="22"/>
      <c r="DM668" s="20"/>
      <c r="DN668" s="22"/>
      <c r="DO668" s="20"/>
      <c r="DP668" s="22"/>
      <c r="DQ668" s="20"/>
      <c r="DR668" s="22"/>
      <c r="DS668" s="20"/>
      <c r="DT668" s="22"/>
      <c r="DU668" s="20"/>
      <c r="DV668" s="22"/>
      <c r="DW668" s="20"/>
      <c r="DX668" s="22"/>
      <c r="DY668" s="20"/>
      <c r="DZ668" s="22"/>
      <c r="EA668" s="23">
        <f t="shared" si="174"/>
        <v>0</v>
      </c>
      <c r="EB668" s="21">
        <f t="shared" si="176"/>
        <v>0</v>
      </c>
      <c r="EC668" s="193" t="e">
        <f t="shared" si="169"/>
        <v>#REF!</v>
      </c>
      <c r="ED668" s="193">
        <f t="shared" si="170"/>
        <v>0</v>
      </c>
      <c r="EE668" s="194">
        <f t="shared" si="177"/>
        <v>250</v>
      </c>
      <c r="EG668" s="13" t="s">
        <v>1592</v>
      </c>
      <c r="EH668" s="13" t="s">
        <v>1593</v>
      </c>
      <c r="EI668" s="13" t="s">
        <v>392</v>
      </c>
      <c r="EJ668" s="13">
        <v>250</v>
      </c>
      <c r="EK668" s="13">
        <v>6568.65</v>
      </c>
    </row>
    <row r="669" spans="1:141" ht="15" customHeight="1">
      <c r="A669" s="196" t="str">
        <f t="shared" si="166"/>
        <v>33.21</v>
      </c>
      <c r="B669" s="253" t="str">
        <f t="shared" si="166"/>
        <v>Conduit PVC ø 1¨</v>
      </c>
      <c r="C669" s="196" t="str">
        <f t="shared" si="166"/>
        <v>ML</v>
      </c>
      <c r="D669" s="196">
        <f t="shared" si="166"/>
        <v>40</v>
      </c>
      <c r="E669" s="196">
        <f t="shared" si="166"/>
        <v>4597.5600000000004</v>
      </c>
      <c r="F669" s="196">
        <f t="shared" si="175"/>
        <v>183902.40000000002</v>
      </c>
      <c r="G669" s="20"/>
      <c r="H669" s="21">
        <f t="shared" si="162"/>
        <v>0</v>
      </c>
      <c r="I669" s="20"/>
      <c r="J669" s="21">
        <f t="shared" si="163"/>
        <v>0</v>
      </c>
      <c r="K669" s="20"/>
      <c r="L669" s="21">
        <f t="shared" si="164"/>
        <v>0</v>
      </c>
      <c r="M669" s="20"/>
      <c r="N669" s="33">
        <f t="shared" si="165"/>
        <v>0</v>
      </c>
      <c r="O669" s="20"/>
      <c r="P669" s="22"/>
      <c r="Q669" s="20"/>
      <c r="R669" s="22"/>
      <c r="S669" s="20"/>
      <c r="T669" s="22"/>
      <c r="U669" s="20"/>
      <c r="V669" s="22"/>
      <c r="W669" s="20"/>
      <c r="X669" s="22"/>
      <c r="Y669" s="20"/>
      <c r="Z669" s="22"/>
      <c r="AA669" s="20"/>
      <c r="AB669" s="22"/>
      <c r="AC669" s="20"/>
      <c r="AD669" s="22"/>
      <c r="AE669" s="20"/>
      <c r="AF669" s="22"/>
      <c r="AG669" s="20"/>
      <c r="AH669" s="22"/>
      <c r="AI669" s="20"/>
      <c r="AJ669" s="22"/>
      <c r="AK669" s="20"/>
      <c r="AL669" s="22"/>
      <c r="AM669" s="20"/>
      <c r="AN669" s="22"/>
      <c r="AO669" s="20"/>
      <c r="AP669" s="22"/>
      <c r="AQ669" s="20"/>
      <c r="AR669" s="22"/>
      <c r="AS669" s="20"/>
      <c r="AT669" s="22"/>
      <c r="AU669" s="20"/>
      <c r="AV669" s="22"/>
      <c r="AW669" s="20"/>
      <c r="AX669" s="22"/>
      <c r="AY669" s="20"/>
      <c r="AZ669" s="22"/>
      <c r="BA669" s="20"/>
      <c r="BB669" s="22"/>
      <c r="BC669" s="20"/>
      <c r="BD669" s="22"/>
      <c r="BE669" s="20"/>
      <c r="BF669" s="22"/>
      <c r="BG669" s="83"/>
      <c r="BH669" s="84"/>
      <c r="BI669" s="20"/>
      <c r="BJ669" s="95"/>
      <c r="BK669" s="20">
        <v>0</v>
      </c>
      <c r="BL669" s="21">
        <f t="shared" si="172"/>
        <v>0</v>
      </c>
      <c r="BM669" s="20"/>
      <c r="BN669" s="95">
        <f t="shared" si="171"/>
        <v>0</v>
      </c>
      <c r="BO669" s="20"/>
      <c r="BP669" s="21">
        <f t="shared" si="173"/>
        <v>0</v>
      </c>
      <c r="BQ669" s="20"/>
      <c r="BR669" s="22"/>
      <c r="BS669" s="20"/>
      <c r="BT669" s="22"/>
      <c r="BU669" s="20"/>
      <c r="BV669" s="22"/>
      <c r="BW669" s="20"/>
      <c r="BX669" s="22"/>
      <c r="BY669" s="20"/>
      <c r="BZ669" s="172"/>
      <c r="CA669" s="20"/>
      <c r="CB669" s="164"/>
      <c r="CC669" s="20"/>
      <c r="CD669" s="178"/>
      <c r="CE669" s="20"/>
      <c r="CF669" s="95"/>
      <c r="CG669" s="20"/>
      <c r="CH669" s="95"/>
      <c r="CI669" s="20"/>
      <c r="CJ669" s="22"/>
      <c r="CK669" s="20"/>
      <c r="CL669" s="22"/>
      <c r="CM669" s="20"/>
      <c r="CN669" s="22"/>
      <c r="CO669" s="20"/>
      <c r="CP669" s="22"/>
      <c r="CQ669" s="20"/>
      <c r="CR669" s="22"/>
      <c r="CS669" s="20"/>
      <c r="CT669" s="22"/>
      <c r="CU669" s="20"/>
      <c r="CV669" s="22"/>
      <c r="CW669" s="20"/>
      <c r="CX669" s="22"/>
      <c r="CY669" s="20"/>
      <c r="CZ669" s="22"/>
      <c r="DA669" s="20"/>
      <c r="DB669" s="22"/>
      <c r="DC669" s="20"/>
      <c r="DD669" s="22"/>
      <c r="DE669" s="20"/>
      <c r="DF669" s="22"/>
      <c r="DG669" s="20"/>
      <c r="DH669" s="22"/>
      <c r="DI669" s="20"/>
      <c r="DJ669" s="22"/>
      <c r="DK669" s="20"/>
      <c r="DL669" s="22"/>
      <c r="DM669" s="20"/>
      <c r="DN669" s="22"/>
      <c r="DO669" s="20"/>
      <c r="DP669" s="22"/>
      <c r="DQ669" s="20"/>
      <c r="DR669" s="22"/>
      <c r="DS669" s="20"/>
      <c r="DT669" s="22"/>
      <c r="DU669" s="20"/>
      <c r="DV669" s="22"/>
      <c r="DW669" s="20"/>
      <c r="DX669" s="22"/>
      <c r="DY669" s="20"/>
      <c r="DZ669" s="22"/>
      <c r="EA669" s="23">
        <f t="shared" si="174"/>
        <v>0</v>
      </c>
      <c r="EB669" s="21">
        <f t="shared" si="176"/>
        <v>0</v>
      </c>
      <c r="EC669" s="193" t="e">
        <f t="shared" si="169"/>
        <v>#REF!</v>
      </c>
      <c r="ED669" s="193">
        <f t="shared" si="170"/>
        <v>0</v>
      </c>
      <c r="EE669" s="194">
        <f t="shared" si="177"/>
        <v>40</v>
      </c>
      <c r="EG669" s="13" t="s">
        <v>1594</v>
      </c>
      <c r="EH669" s="13" t="s">
        <v>1595</v>
      </c>
      <c r="EI669" s="13" t="s">
        <v>392</v>
      </c>
      <c r="EJ669" s="13">
        <v>40</v>
      </c>
      <c r="EK669" s="13">
        <v>4597.5600000000004</v>
      </c>
    </row>
    <row r="670" spans="1:141">
      <c r="A670" s="196" t="str">
        <f t="shared" si="166"/>
        <v>33.22</v>
      </c>
      <c r="B670" s="253" t="str">
        <f t="shared" si="166"/>
        <v>Conduit PVC ø 3/4¨</v>
      </c>
      <c r="C670" s="196" t="str">
        <f t="shared" si="166"/>
        <v>ML</v>
      </c>
      <c r="D670" s="196">
        <f t="shared" si="166"/>
        <v>60</v>
      </c>
      <c r="E670" s="196">
        <f t="shared" si="166"/>
        <v>4324.32</v>
      </c>
      <c r="F670" s="196">
        <f t="shared" si="175"/>
        <v>259459.19999999998</v>
      </c>
      <c r="G670" s="20"/>
      <c r="H670" s="21">
        <f t="shared" si="162"/>
        <v>0</v>
      </c>
      <c r="I670" s="20"/>
      <c r="J670" s="21">
        <f t="shared" si="163"/>
        <v>0</v>
      </c>
      <c r="K670" s="20"/>
      <c r="L670" s="21">
        <f t="shared" si="164"/>
        <v>0</v>
      </c>
      <c r="M670" s="20"/>
      <c r="N670" s="33">
        <f t="shared" si="165"/>
        <v>0</v>
      </c>
      <c r="O670" s="20"/>
      <c r="P670" s="22"/>
      <c r="Q670" s="20"/>
      <c r="R670" s="22"/>
      <c r="S670" s="20"/>
      <c r="T670" s="22"/>
      <c r="U670" s="20"/>
      <c r="V670" s="22"/>
      <c r="W670" s="20"/>
      <c r="X670" s="22"/>
      <c r="Y670" s="20"/>
      <c r="Z670" s="22"/>
      <c r="AA670" s="20"/>
      <c r="AB670" s="22"/>
      <c r="AC670" s="20"/>
      <c r="AD670" s="22"/>
      <c r="AE670" s="20"/>
      <c r="AF670" s="22"/>
      <c r="AG670" s="20"/>
      <c r="AH670" s="22"/>
      <c r="AI670" s="20"/>
      <c r="AJ670" s="22"/>
      <c r="AK670" s="20"/>
      <c r="AL670" s="22"/>
      <c r="AM670" s="20"/>
      <c r="AN670" s="22"/>
      <c r="AO670" s="20"/>
      <c r="AP670" s="22"/>
      <c r="AQ670" s="20"/>
      <c r="AR670" s="22"/>
      <c r="AS670" s="20"/>
      <c r="AT670" s="22"/>
      <c r="AU670" s="20"/>
      <c r="AV670" s="22"/>
      <c r="AW670" s="20"/>
      <c r="AX670" s="22"/>
      <c r="AY670" s="20"/>
      <c r="AZ670" s="22"/>
      <c r="BA670" s="20"/>
      <c r="BB670" s="22"/>
      <c r="BC670" s="20"/>
      <c r="BD670" s="22"/>
      <c r="BE670" s="20"/>
      <c r="BF670" s="22"/>
      <c r="BG670" s="83"/>
      <c r="BH670" s="84"/>
      <c r="BI670" s="20"/>
      <c r="BJ670" s="95"/>
      <c r="BK670" s="20">
        <v>0</v>
      </c>
      <c r="BL670" s="21">
        <f t="shared" si="172"/>
        <v>0</v>
      </c>
      <c r="BM670" s="20"/>
      <c r="BN670" s="95">
        <f t="shared" si="171"/>
        <v>0</v>
      </c>
      <c r="BO670" s="20"/>
      <c r="BP670" s="21">
        <f t="shared" si="173"/>
        <v>0</v>
      </c>
      <c r="BQ670" s="20"/>
      <c r="BR670" s="22"/>
      <c r="BS670" s="20"/>
      <c r="BT670" s="22"/>
      <c r="BU670" s="20"/>
      <c r="BV670" s="22"/>
      <c r="BW670" s="20"/>
      <c r="BX670" s="22"/>
      <c r="BY670" s="20"/>
      <c r="BZ670" s="172"/>
      <c r="CA670" s="20"/>
      <c r="CB670" s="164"/>
      <c r="CC670" s="20"/>
      <c r="CD670" s="178"/>
      <c r="CE670" s="20"/>
      <c r="CF670" s="95"/>
      <c r="CG670" s="20"/>
      <c r="CH670" s="95"/>
      <c r="CI670" s="20"/>
      <c r="CJ670" s="22"/>
      <c r="CK670" s="20"/>
      <c r="CL670" s="22"/>
      <c r="CM670" s="20"/>
      <c r="CN670" s="22"/>
      <c r="CO670" s="20"/>
      <c r="CP670" s="22"/>
      <c r="CQ670" s="20"/>
      <c r="CR670" s="22"/>
      <c r="CS670" s="20"/>
      <c r="CT670" s="22"/>
      <c r="CU670" s="20"/>
      <c r="CV670" s="22"/>
      <c r="CW670" s="20"/>
      <c r="CX670" s="22"/>
      <c r="CY670" s="20"/>
      <c r="CZ670" s="22"/>
      <c r="DA670" s="20"/>
      <c r="DB670" s="22"/>
      <c r="DC670" s="20"/>
      <c r="DD670" s="22"/>
      <c r="DE670" s="20"/>
      <c r="DF670" s="22"/>
      <c r="DG670" s="20"/>
      <c r="DH670" s="22"/>
      <c r="DI670" s="20"/>
      <c r="DJ670" s="22"/>
      <c r="DK670" s="20"/>
      <c r="DL670" s="22"/>
      <c r="DM670" s="20"/>
      <c r="DN670" s="22"/>
      <c r="DO670" s="20"/>
      <c r="DP670" s="22"/>
      <c r="DQ670" s="20"/>
      <c r="DR670" s="22"/>
      <c r="DS670" s="20"/>
      <c r="DT670" s="22"/>
      <c r="DU670" s="20"/>
      <c r="DV670" s="22"/>
      <c r="DW670" s="20"/>
      <c r="DX670" s="22"/>
      <c r="DY670" s="20"/>
      <c r="DZ670" s="22"/>
      <c r="EA670" s="23">
        <f t="shared" si="174"/>
        <v>0</v>
      </c>
      <c r="EB670" s="21">
        <f t="shared" si="176"/>
        <v>0</v>
      </c>
      <c r="EC670" s="193" t="e">
        <f t="shared" si="169"/>
        <v>#REF!</v>
      </c>
      <c r="ED670" s="193">
        <f t="shared" si="170"/>
        <v>0</v>
      </c>
      <c r="EE670" s="194">
        <f t="shared" si="177"/>
        <v>60</v>
      </c>
      <c r="EG670" s="13" t="s">
        <v>1596</v>
      </c>
      <c r="EH670" s="13" t="s">
        <v>1597</v>
      </c>
      <c r="EI670" s="13" t="s">
        <v>392</v>
      </c>
      <c r="EJ670" s="13">
        <v>60</v>
      </c>
      <c r="EK670" s="13">
        <v>4324.32</v>
      </c>
    </row>
    <row r="671" spans="1:141" ht="15" customHeight="1">
      <c r="A671" s="196" t="str">
        <f t="shared" si="166"/>
        <v>33.23</v>
      </c>
      <c r="B671" s="253" t="str">
        <f t="shared" si="166"/>
        <v>Conduit EMT ø 2¨</v>
      </c>
      <c r="C671" s="196" t="str">
        <f t="shared" si="166"/>
        <v>ML</v>
      </c>
      <c r="D671" s="196">
        <f t="shared" si="166"/>
        <v>120</v>
      </c>
      <c r="E671" s="196">
        <f t="shared" si="166"/>
        <v>26276.579999999998</v>
      </c>
      <c r="F671" s="196">
        <f t="shared" si="175"/>
        <v>3153189.5999999996</v>
      </c>
      <c r="G671" s="20"/>
      <c r="H671" s="21">
        <f t="shared" si="162"/>
        <v>0</v>
      </c>
      <c r="I671" s="20"/>
      <c r="J671" s="21">
        <f t="shared" si="163"/>
        <v>0</v>
      </c>
      <c r="K671" s="20"/>
      <c r="L671" s="21">
        <f t="shared" si="164"/>
        <v>0</v>
      </c>
      <c r="M671" s="20"/>
      <c r="N671" s="33">
        <f t="shared" si="165"/>
        <v>0</v>
      </c>
      <c r="O671" s="20"/>
      <c r="P671" s="22"/>
      <c r="Q671" s="20"/>
      <c r="R671" s="22"/>
      <c r="S671" s="20"/>
      <c r="T671" s="22"/>
      <c r="U671" s="20"/>
      <c r="V671" s="22"/>
      <c r="W671" s="20"/>
      <c r="X671" s="22"/>
      <c r="Y671" s="20"/>
      <c r="Z671" s="22"/>
      <c r="AA671" s="20"/>
      <c r="AB671" s="22"/>
      <c r="AC671" s="20"/>
      <c r="AD671" s="22"/>
      <c r="AE671" s="20"/>
      <c r="AF671" s="22"/>
      <c r="AG671" s="20"/>
      <c r="AH671" s="22"/>
      <c r="AI671" s="20"/>
      <c r="AJ671" s="22"/>
      <c r="AK671" s="20"/>
      <c r="AL671" s="22"/>
      <c r="AM671" s="20"/>
      <c r="AN671" s="22"/>
      <c r="AO671" s="20"/>
      <c r="AP671" s="22"/>
      <c r="AQ671" s="20"/>
      <c r="AR671" s="22"/>
      <c r="AS671" s="20"/>
      <c r="AT671" s="22"/>
      <c r="AU671" s="20"/>
      <c r="AV671" s="22"/>
      <c r="AW671" s="20"/>
      <c r="AX671" s="22"/>
      <c r="AY671" s="20"/>
      <c r="AZ671" s="22"/>
      <c r="BA671" s="20"/>
      <c r="BB671" s="22"/>
      <c r="BC671" s="20"/>
      <c r="BD671" s="22"/>
      <c r="BE671" s="20"/>
      <c r="BF671" s="22"/>
      <c r="BG671" s="83"/>
      <c r="BH671" s="84"/>
      <c r="BI671" s="20"/>
      <c r="BJ671" s="95"/>
      <c r="BK671" s="20">
        <v>0</v>
      </c>
      <c r="BL671" s="21">
        <f t="shared" si="172"/>
        <v>0</v>
      </c>
      <c r="BM671" s="20"/>
      <c r="BN671" s="95">
        <f t="shared" si="171"/>
        <v>0</v>
      </c>
      <c r="BO671" s="20"/>
      <c r="BP671" s="21">
        <f t="shared" si="173"/>
        <v>0</v>
      </c>
      <c r="BQ671" s="20"/>
      <c r="BR671" s="22"/>
      <c r="BS671" s="20"/>
      <c r="BT671" s="22"/>
      <c r="BU671" s="20"/>
      <c r="BV671" s="22"/>
      <c r="BW671" s="20"/>
      <c r="BX671" s="22"/>
      <c r="BY671" s="20"/>
      <c r="BZ671" s="172"/>
      <c r="CA671" s="20"/>
      <c r="CB671" s="164"/>
      <c r="CC671" s="20"/>
      <c r="CD671" s="178"/>
      <c r="CE671" s="20"/>
      <c r="CF671" s="95"/>
      <c r="CG671" s="20"/>
      <c r="CH671" s="95"/>
      <c r="CI671" s="20"/>
      <c r="CJ671" s="22"/>
      <c r="CK671" s="20"/>
      <c r="CL671" s="22"/>
      <c r="CM671" s="20"/>
      <c r="CN671" s="22"/>
      <c r="CO671" s="20"/>
      <c r="CP671" s="22"/>
      <c r="CQ671" s="20"/>
      <c r="CR671" s="22"/>
      <c r="CS671" s="20"/>
      <c r="CT671" s="22"/>
      <c r="CU671" s="20"/>
      <c r="CV671" s="22"/>
      <c r="CW671" s="20"/>
      <c r="CX671" s="22"/>
      <c r="CY671" s="20"/>
      <c r="CZ671" s="22"/>
      <c r="DA671" s="20"/>
      <c r="DB671" s="22"/>
      <c r="DC671" s="20"/>
      <c r="DD671" s="22"/>
      <c r="DE671" s="20"/>
      <c r="DF671" s="22"/>
      <c r="DG671" s="20"/>
      <c r="DH671" s="22"/>
      <c r="DI671" s="20"/>
      <c r="DJ671" s="22"/>
      <c r="DK671" s="20"/>
      <c r="DL671" s="22"/>
      <c r="DM671" s="20"/>
      <c r="DN671" s="22"/>
      <c r="DO671" s="20"/>
      <c r="DP671" s="22"/>
      <c r="DQ671" s="20"/>
      <c r="DR671" s="22"/>
      <c r="DS671" s="20"/>
      <c r="DT671" s="22"/>
      <c r="DU671" s="20"/>
      <c r="DV671" s="22"/>
      <c r="DW671" s="20"/>
      <c r="DX671" s="22"/>
      <c r="DY671" s="20"/>
      <c r="DZ671" s="22"/>
      <c r="EA671" s="23">
        <f t="shared" si="174"/>
        <v>0</v>
      </c>
      <c r="EB671" s="21">
        <f t="shared" si="176"/>
        <v>0</v>
      </c>
      <c r="EC671" s="193" t="e">
        <f t="shared" si="169"/>
        <v>#REF!</v>
      </c>
      <c r="ED671" s="193">
        <f t="shared" si="170"/>
        <v>0</v>
      </c>
      <c r="EE671" s="194">
        <f t="shared" si="177"/>
        <v>120</v>
      </c>
      <c r="EG671" s="13" t="s">
        <v>1598</v>
      </c>
      <c r="EH671" s="13" t="s">
        <v>1599</v>
      </c>
      <c r="EI671" s="13" t="s">
        <v>392</v>
      </c>
      <c r="EJ671" s="13">
        <v>120</v>
      </c>
      <c r="EK671" s="13">
        <v>26276.579999999998</v>
      </c>
    </row>
    <row r="672" spans="1:141">
      <c r="A672" s="196" t="str">
        <f t="shared" ref="A672:E723" si="178">EG672</f>
        <v>33.24</v>
      </c>
      <c r="B672" s="253" t="str">
        <f t="shared" si="178"/>
        <v>Cable de cobre desnudo No. 2/0</v>
      </c>
      <c r="C672" s="196" t="str">
        <f t="shared" si="178"/>
        <v>ML</v>
      </c>
      <c r="D672" s="196">
        <f t="shared" si="178"/>
        <v>80</v>
      </c>
      <c r="E672" s="196">
        <f t="shared" si="178"/>
        <v>24634.17</v>
      </c>
      <c r="F672" s="196">
        <f t="shared" si="175"/>
        <v>1970733.5999999999</v>
      </c>
      <c r="G672" s="20"/>
      <c r="H672" s="21">
        <f t="shared" si="162"/>
        <v>0</v>
      </c>
      <c r="I672" s="20"/>
      <c r="J672" s="21">
        <f t="shared" si="163"/>
        <v>0</v>
      </c>
      <c r="K672" s="20"/>
      <c r="L672" s="21">
        <f t="shared" si="164"/>
        <v>0</v>
      </c>
      <c r="M672" s="20"/>
      <c r="N672" s="33">
        <f t="shared" si="165"/>
        <v>0</v>
      </c>
      <c r="O672" s="20"/>
      <c r="P672" s="22"/>
      <c r="Q672" s="20"/>
      <c r="R672" s="22"/>
      <c r="S672" s="20"/>
      <c r="T672" s="22"/>
      <c r="U672" s="20"/>
      <c r="V672" s="22"/>
      <c r="W672" s="20"/>
      <c r="X672" s="22"/>
      <c r="Y672" s="20"/>
      <c r="Z672" s="22"/>
      <c r="AA672" s="20"/>
      <c r="AB672" s="22"/>
      <c r="AC672" s="20"/>
      <c r="AD672" s="22"/>
      <c r="AE672" s="20"/>
      <c r="AF672" s="22"/>
      <c r="AG672" s="20"/>
      <c r="AH672" s="22"/>
      <c r="AI672" s="20"/>
      <c r="AJ672" s="22"/>
      <c r="AK672" s="20"/>
      <c r="AL672" s="22"/>
      <c r="AM672" s="20"/>
      <c r="AN672" s="22"/>
      <c r="AO672" s="20"/>
      <c r="AP672" s="22"/>
      <c r="AQ672" s="20"/>
      <c r="AR672" s="22"/>
      <c r="AS672" s="20"/>
      <c r="AT672" s="22"/>
      <c r="AU672" s="20"/>
      <c r="AV672" s="22"/>
      <c r="AW672" s="20"/>
      <c r="AX672" s="22"/>
      <c r="AY672" s="20"/>
      <c r="AZ672" s="22"/>
      <c r="BA672" s="20"/>
      <c r="BB672" s="22"/>
      <c r="BC672" s="20"/>
      <c r="BD672" s="22"/>
      <c r="BE672" s="20"/>
      <c r="BF672" s="22"/>
      <c r="BG672" s="83"/>
      <c r="BH672" s="84"/>
      <c r="BI672" s="20"/>
      <c r="BJ672" s="95"/>
      <c r="BK672" s="20">
        <v>0</v>
      </c>
      <c r="BL672" s="21">
        <f t="shared" si="172"/>
        <v>0</v>
      </c>
      <c r="BM672" s="20"/>
      <c r="BN672" s="95">
        <f t="shared" si="171"/>
        <v>0</v>
      </c>
      <c r="BO672" s="20"/>
      <c r="BP672" s="21">
        <f t="shared" si="173"/>
        <v>0</v>
      </c>
      <c r="BQ672" s="20"/>
      <c r="BR672" s="22"/>
      <c r="BS672" s="20"/>
      <c r="BT672" s="22"/>
      <c r="BU672" s="20"/>
      <c r="BV672" s="22"/>
      <c r="BW672" s="20"/>
      <c r="BX672" s="22"/>
      <c r="BY672" s="20"/>
      <c r="BZ672" s="172"/>
      <c r="CA672" s="20"/>
      <c r="CB672" s="164"/>
      <c r="CC672" s="20"/>
      <c r="CD672" s="178"/>
      <c r="CE672" s="20"/>
      <c r="CF672" s="95"/>
      <c r="CG672" s="20"/>
      <c r="CH672" s="95"/>
      <c r="CI672" s="20"/>
      <c r="CJ672" s="22"/>
      <c r="CK672" s="20"/>
      <c r="CL672" s="22"/>
      <c r="CM672" s="20"/>
      <c r="CN672" s="22"/>
      <c r="CO672" s="20"/>
      <c r="CP672" s="22"/>
      <c r="CQ672" s="20"/>
      <c r="CR672" s="22"/>
      <c r="CS672" s="20"/>
      <c r="CT672" s="22"/>
      <c r="CU672" s="20"/>
      <c r="CV672" s="22"/>
      <c r="CW672" s="20"/>
      <c r="CX672" s="22"/>
      <c r="CY672" s="20"/>
      <c r="CZ672" s="22"/>
      <c r="DA672" s="20"/>
      <c r="DB672" s="22"/>
      <c r="DC672" s="20"/>
      <c r="DD672" s="22"/>
      <c r="DE672" s="20"/>
      <c r="DF672" s="22"/>
      <c r="DG672" s="20"/>
      <c r="DH672" s="22"/>
      <c r="DI672" s="20"/>
      <c r="DJ672" s="22"/>
      <c r="DK672" s="20"/>
      <c r="DL672" s="22"/>
      <c r="DM672" s="20"/>
      <c r="DN672" s="22"/>
      <c r="DO672" s="20"/>
      <c r="DP672" s="22"/>
      <c r="DQ672" s="20"/>
      <c r="DR672" s="22"/>
      <c r="DS672" s="20"/>
      <c r="DT672" s="22"/>
      <c r="DU672" s="20"/>
      <c r="DV672" s="22"/>
      <c r="DW672" s="20"/>
      <c r="DX672" s="22"/>
      <c r="DY672" s="20"/>
      <c r="DZ672" s="22"/>
      <c r="EA672" s="23">
        <f t="shared" si="174"/>
        <v>0</v>
      </c>
      <c r="EB672" s="21">
        <f t="shared" si="176"/>
        <v>0</v>
      </c>
      <c r="EC672" s="193" t="e">
        <f t="shared" si="169"/>
        <v>#REF!</v>
      </c>
      <c r="ED672" s="193">
        <f t="shared" si="170"/>
        <v>0</v>
      </c>
      <c r="EE672" s="194">
        <f t="shared" si="177"/>
        <v>80</v>
      </c>
      <c r="EG672" s="13" t="s">
        <v>1600</v>
      </c>
      <c r="EH672" s="13" t="s">
        <v>1601</v>
      </c>
      <c r="EI672" s="13" t="s">
        <v>392</v>
      </c>
      <c r="EJ672" s="13">
        <v>80</v>
      </c>
      <c r="EK672" s="13">
        <v>24634.17</v>
      </c>
    </row>
    <row r="673" spans="1:141" ht="54">
      <c r="A673" s="196" t="str">
        <f t="shared" si="178"/>
        <v>33.25</v>
      </c>
      <c r="B673" s="253" t="str">
        <f t="shared" si="178"/>
        <v>Tablero General de Acometidas TGR tipo autosoportado, con barraje para 400 Amp, 25 KA (mínimo), 240V, con los siguientes
interruptores automáticos graduables:
Cuatro de 3x200A
Uno de 125A Además con enclavamiento electro mecánico y acople de barras</v>
      </c>
      <c r="C673" s="196" t="str">
        <f t="shared" si="178"/>
        <v>UN</v>
      </c>
      <c r="D673" s="196">
        <f t="shared" si="178"/>
        <v>2</v>
      </c>
      <c r="E673" s="196">
        <f t="shared" si="178"/>
        <v>6021884.8799999999</v>
      </c>
      <c r="F673" s="196">
        <f t="shared" si="175"/>
        <v>12043769.76</v>
      </c>
      <c r="G673" s="20"/>
      <c r="H673" s="21">
        <f t="shared" si="162"/>
        <v>0</v>
      </c>
      <c r="I673" s="20"/>
      <c r="J673" s="21">
        <f t="shared" si="163"/>
        <v>0</v>
      </c>
      <c r="K673" s="20"/>
      <c r="L673" s="21">
        <f t="shared" si="164"/>
        <v>0</v>
      </c>
      <c r="M673" s="20"/>
      <c r="N673" s="33">
        <f t="shared" si="165"/>
        <v>0</v>
      </c>
      <c r="O673" s="20"/>
      <c r="P673" s="22"/>
      <c r="Q673" s="20"/>
      <c r="R673" s="22"/>
      <c r="S673" s="20"/>
      <c r="T673" s="22"/>
      <c r="U673" s="20"/>
      <c r="V673" s="22"/>
      <c r="W673" s="20"/>
      <c r="X673" s="22"/>
      <c r="Y673" s="20"/>
      <c r="Z673" s="22"/>
      <c r="AA673" s="20"/>
      <c r="AB673" s="22"/>
      <c r="AC673" s="20"/>
      <c r="AD673" s="22"/>
      <c r="AE673" s="20"/>
      <c r="AF673" s="22"/>
      <c r="AG673" s="20"/>
      <c r="AH673" s="22"/>
      <c r="AI673" s="20"/>
      <c r="AJ673" s="22"/>
      <c r="AK673" s="20"/>
      <c r="AL673" s="22"/>
      <c r="AM673" s="20"/>
      <c r="AN673" s="22"/>
      <c r="AO673" s="20"/>
      <c r="AP673" s="22"/>
      <c r="AQ673" s="20"/>
      <c r="AR673" s="22"/>
      <c r="AS673" s="20"/>
      <c r="AT673" s="22"/>
      <c r="AU673" s="20"/>
      <c r="AV673" s="22"/>
      <c r="AW673" s="20"/>
      <c r="AX673" s="22"/>
      <c r="AY673" s="20"/>
      <c r="AZ673" s="22"/>
      <c r="BA673" s="20"/>
      <c r="BB673" s="22"/>
      <c r="BC673" s="20"/>
      <c r="BD673" s="22"/>
      <c r="BE673" s="20"/>
      <c r="BF673" s="22"/>
      <c r="BG673" s="83"/>
      <c r="BH673" s="84"/>
      <c r="BI673" s="20"/>
      <c r="BJ673" s="95"/>
      <c r="BK673" s="20">
        <v>0</v>
      </c>
      <c r="BL673" s="21">
        <f t="shared" si="172"/>
        <v>0</v>
      </c>
      <c r="BM673" s="20"/>
      <c r="BN673" s="95">
        <f t="shared" si="171"/>
        <v>0</v>
      </c>
      <c r="BO673" s="20"/>
      <c r="BP673" s="21">
        <f t="shared" si="173"/>
        <v>0</v>
      </c>
      <c r="BQ673" s="20"/>
      <c r="BR673" s="22"/>
      <c r="BS673" s="20"/>
      <c r="BT673" s="22"/>
      <c r="BU673" s="20"/>
      <c r="BV673" s="22"/>
      <c r="BW673" s="20"/>
      <c r="BX673" s="22"/>
      <c r="BY673" s="20"/>
      <c r="BZ673" s="172"/>
      <c r="CA673" s="20"/>
      <c r="CB673" s="164"/>
      <c r="CC673" s="20"/>
      <c r="CD673" s="178"/>
      <c r="CE673" s="20"/>
      <c r="CF673" s="95"/>
      <c r="CG673" s="20"/>
      <c r="CH673" s="95"/>
      <c r="CI673" s="20"/>
      <c r="CJ673" s="22"/>
      <c r="CK673" s="20"/>
      <c r="CL673" s="22"/>
      <c r="CM673" s="20"/>
      <c r="CN673" s="22"/>
      <c r="CO673" s="20"/>
      <c r="CP673" s="22"/>
      <c r="CQ673" s="20"/>
      <c r="CR673" s="22"/>
      <c r="CS673" s="20"/>
      <c r="CT673" s="22"/>
      <c r="CU673" s="20"/>
      <c r="CV673" s="22"/>
      <c r="CW673" s="20"/>
      <c r="CX673" s="22"/>
      <c r="CY673" s="20"/>
      <c r="CZ673" s="22"/>
      <c r="DA673" s="20"/>
      <c r="DB673" s="22"/>
      <c r="DC673" s="20"/>
      <c r="DD673" s="22"/>
      <c r="DE673" s="20"/>
      <c r="DF673" s="22"/>
      <c r="DG673" s="20"/>
      <c r="DH673" s="22"/>
      <c r="DI673" s="20"/>
      <c r="DJ673" s="22"/>
      <c r="DK673" s="20"/>
      <c r="DL673" s="22"/>
      <c r="DM673" s="20"/>
      <c r="DN673" s="22"/>
      <c r="DO673" s="20"/>
      <c r="DP673" s="22"/>
      <c r="DQ673" s="20"/>
      <c r="DR673" s="22"/>
      <c r="DS673" s="20"/>
      <c r="DT673" s="22"/>
      <c r="DU673" s="20"/>
      <c r="DV673" s="22"/>
      <c r="DW673" s="20"/>
      <c r="DX673" s="22"/>
      <c r="DY673" s="20"/>
      <c r="DZ673" s="22"/>
      <c r="EA673" s="23">
        <f t="shared" si="174"/>
        <v>0</v>
      </c>
      <c r="EB673" s="21">
        <f t="shared" si="176"/>
        <v>0</v>
      </c>
      <c r="EC673" s="193" t="e">
        <f t="shared" si="169"/>
        <v>#REF!</v>
      </c>
      <c r="ED673" s="193">
        <f t="shared" si="170"/>
        <v>0</v>
      </c>
      <c r="EE673" s="194">
        <f t="shared" si="177"/>
        <v>2</v>
      </c>
      <c r="EG673" s="13" t="s">
        <v>1602</v>
      </c>
      <c r="EH673" s="13" t="s">
        <v>1603</v>
      </c>
      <c r="EI673" s="13" t="s">
        <v>389</v>
      </c>
      <c r="EJ673" s="13">
        <v>2</v>
      </c>
      <c r="EK673" s="13">
        <v>6021884.8799999999</v>
      </c>
    </row>
    <row r="674" spans="1:141" ht="36">
      <c r="A674" s="196" t="str">
        <f t="shared" si="178"/>
        <v>33.26</v>
      </c>
      <c r="B674" s="253" t="str">
        <f t="shared" si="178"/>
        <v>Iluminación lineal continua flexible. Iluminacion indirecta y difusa, Cable flexible con modulos de LEDS ALTA POTENCIA. Máximo 10W por metro lineal, Fuentes de alimentación con transformador incorporado para 120V/220V. ED ALTA P.</v>
      </c>
      <c r="C674" s="196" t="str">
        <f t="shared" si="178"/>
        <v>UN</v>
      </c>
      <c r="D674" s="196">
        <f t="shared" si="178"/>
        <v>45</v>
      </c>
      <c r="E674" s="196">
        <f t="shared" si="178"/>
        <v>434955.51</v>
      </c>
      <c r="F674" s="196">
        <f t="shared" si="175"/>
        <v>19572997.949999999</v>
      </c>
      <c r="G674" s="20"/>
      <c r="H674" s="21">
        <f t="shared" si="162"/>
        <v>0</v>
      </c>
      <c r="I674" s="20"/>
      <c r="J674" s="21">
        <f t="shared" si="163"/>
        <v>0</v>
      </c>
      <c r="K674" s="20"/>
      <c r="L674" s="21">
        <f t="shared" si="164"/>
        <v>0</v>
      </c>
      <c r="M674" s="20"/>
      <c r="N674" s="33">
        <f t="shared" si="165"/>
        <v>0</v>
      </c>
      <c r="O674" s="20"/>
      <c r="P674" s="22"/>
      <c r="Q674" s="20"/>
      <c r="R674" s="22"/>
      <c r="S674" s="20"/>
      <c r="T674" s="22"/>
      <c r="U674" s="20"/>
      <c r="V674" s="22"/>
      <c r="W674" s="20"/>
      <c r="X674" s="22"/>
      <c r="Y674" s="20"/>
      <c r="Z674" s="22"/>
      <c r="AA674" s="20"/>
      <c r="AB674" s="22"/>
      <c r="AC674" s="20"/>
      <c r="AD674" s="22"/>
      <c r="AE674" s="20"/>
      <c r="AF674" s="22"/>
      <c r="AG674" s="20"/>
      <c r="AH674" s="22"/>
      <c r="AI674" s="20"/>
      <c r="AJ674" s="22"/>
      <c r="AK674" s="20"/>
      <c r="AL674" s="22"/>
      <c r="AM674" s="20"/>
      <c r="AN674" s="22"/>
      <c r="AO674" s="20"/>
      <c r="AP674" s="22"/>
      <c r="AQ674" s="20"/>
      <c r="AR674" s="22"/>
      <c r="AS674" s="20"/>
      <c r="AT674" s="22"/>
      <c r="AU674" s="20"/>
      <c r="AV674" s="22"/>
      <c r="AW674" s="20"/>
      <c r="AX674" s="22"/>
      <c r="AY674" s="20"/>
      <c r="AZ674" s="22"/>
      <c r="BA674" s="20"/>
      <c r="BB674" s="22"/>
      <c r="BC674" s="20"/>
      <c r="BD674" s="22"/>
      <c r="BE674" s="20"/>
      <c r="BF674" s="22"/>
      <c r="BG674" s="83"/>
      <c r="BH674" s="84"/>
      <c r="BI674" s="20"/>
      <c r="BJ674" s="95"/>
      <c r="BK674" s="20">
        <v>0</v>
      </c>
      <c r="BL674" s="21">
        <f t="shared" si="172"/>
        <v>0</v>
      </c>
      <c r="BM674" s="20"/>
      <c r="BN674" s="95">
        <f t="shared" si="171"/>
        <v>0</v>
      </c>
      <c r="BO674" s="20"/>
      <c r="BP674" s="21">
        <f t="shared" si="173"/>
        <v>0</v>
      </c>
      <c r="BQ674" s="20"/>
      <c r="BR674" s="22"/>
      <c r="BS674" s="20"/>
      <c r="BT674" s="22"/>
      <c r="BU674" s="20"/>
      <c r="BV674" s="22"/>
      <c r="BW674" s="20"/>
      <c r="BX674" s="22"/>
      <c r="BY674" s="20"/>
      <c r="BZ674" s="172"/>
      <c r="CA674" s="20"/>
      <c r="CB674" s="164"/>
      <c r="CC674" s="20"/>
      <c r="CD674" s="178"/>
      <c r="CE674" s="20"/>
      <c r="CF674" s="95"/>
      <c r="CG674" s="20"/>
      <c r="CH674" s="95"/>
      <c r="CI674" s="20"/>
      <c r="CJ674" s="22"/>
      <c r="CK674" s="20"/>
      <c r="CL674" s="22"/>
      <c r="CM674" s="20"/>
      <c r="CN674" s="22"/>
      <c r="CO674" s="20"/>
      <c r="CP674" s="22"/>
      <c r="CQ674" s="20"/>
      <c r="CR674" s="22"/>
      <c r="CS674" s="20"/>
      <c r="CT674" s="22"/>
      <c r="CU674" s="20"/>
      <c r="CV674" s="22"/>
      <c r="CW674" s="20"/>
      <c r="CX674" s="22"/>
      <c r="CY674" s="20"/>
      <c r="CZ674" s="22"/>
      <c r="DA674" s="20"/>
      <c r="DB674" s="22"/>
      <c r="DC674" s="20"/>
      <c r="DD674" s="22"/>
      <c r="DE674" s="20"/>
      <c r="DF674" s="22"/>
      <c r="DG674" s="20"/>
      <c r="DH674" s="22"/>
      <c r="DI674" s="20"/>
      <c r="DJ674" s="22"/>
      <c r="DK674" s="20"/>
      <c r="DL674" s="22"/>
      <c r="DM674" s="20"/>
      <c r="DN674" s="22"/>
      <c r="DO674" s="20"/>
      <c r="DP674" s="22"/>
      <c r="DQ674" s="20"/>
      <c r="DR674" s="22"/>
      <c r="DS674" s="20"/>
      <c r="DT674" s="22"/>
      <c r="DU674" s="20"/>
      <c r="DV674" s="22"/>
      <c r="DW674" s="20"/>
      <c r="DX674" s="22"/>
      <c r="DY674" s="20"/>
      <c r="DZ674" s="22"/>
      <c r="EA674" s="23">
        <f t="shared" si="174"/>
        <v>0</v>
      </c>
      <c r="EB674" s="21">
        <f t="shared" si="176"/>
        <v>0</v>
      </c>
      <c r="EC674" s="193" t="e">
        <f t="shared" si="169"/>
        <v>#REF!</v>
      </c>
      <c r="ED674" s="193">
        <f t="shared" si="170"/>
        <v>0</v>
      </c>
      <c r="EE674" s="194">
        <f t="shared" si="177"/>
        <v>45</v>
      </c>
      <c r="EG674" s="13" t="s">
        <v>1604</v>
      </c>
      <c r="EH674" s="13" t="s">
        <v>1605</v>
      </c>
      <c r="EI674" s="13" t="s">
        <v>389</v>
      </c>
      <c r="EJ674" s="13">
        <v>45</v>
      </c>
      <c r="EK674" s="13">
        <v>434955.51</v>
      </c>
    </row>
    <row r="675" spans="1:141" ht="18" customHeight="1">
      <c r="A675" s="196" t="str">
        <f t="shared" si="178"/>
        <v>33.27</v>
      </c>
      <c r="B675" s="253" t="str">
        <f t="shared" si="178"/>
        <v>Caja de paso metálica con tapa, bisagra y cierre deslizante en poliamida de 20x20 cm.</v>
      </c>
      <c r="C675" s="196" t="str">
        <f t="shared" si="178"/>
        <v>UN</v>
      </c>
      <c r="D675" s="196">
        <f t="shared" si="178"/>
        <v>50</v>
      </c>
      <c r="E675" s="196">
        <f t="shared" si="178"/>
        <v>41604.75</v>
      </c>
      <c r="F675" s="196">
        <f t="shared" si="175"/>
        <v>2080237.5</v>
      </c>
      <c r="G675" s="20"/>
      <c r="H675" s="21">
        <f t="shared" si="162"/>
        <v>0</v>
      </c>
      <c r="I675" s="20"/>
      <c r="J675" s="21">
        <f t="shared" si="163"/>
        <v>0</v>
      </c>
      <c r="K675" s="20"/>
      <c r="L675" s="21">
        <f t="shared" si="164"/>
        <v>0</v>
      </c>
      <c r="M675" s="20"/>
      <c r="N675" s="33">
        <f t="shared" si="165"/>
        <v>0</v>
      </c>
      <c r="O675" s="20"/>
      <c r="P675" s="22"/>
      <c r="Q675" s="20"/>
      <c r="R675" s="22"/>
      <c r="S675" s="20"/>
      <c r="T675" s="22"/>
      <c r="U675" s="20"/>
      <c r="V675" s="22"/>
      <c r="W675" s="20"/>
      <c r="X675" s="22"/>
      <c r="Y675" s="20"/>
      <c r="Z675" s="22"/>
      <c r="AA675" s="20"/>
      <c r="AB675" s="22"/>
      <c r="AC675" s="20"/>
      <c r="AD675" s="22"/>
      <c r="AE675" s="20"/>
      <c r="AF675" s="22"/>
      <c r="AG675" s="20"/>
      <c r="AH675" s="22"/>
      <c r="AI675" s="20"/>
      <c r="AJ675" s="22"/>
      <c r="AK675" s="20"/>
      <c r="AL675" s="22"/>
      <c r="AM675" s="20"/>
      <c r="AN675" s="22"/>
      <c r="AO675" s="20"/>
      <c r="AP675" s="22"/>
      <c r="AQ675" s="20"/>
      <c r="AR675" s="22"/>
      <c r="AS675" s="20"/>
      <c r="AT675" s="22"/>
      <c r="AU675" s="20"/>
      <c r="AV675" s="22"/>
      <c r="AW675" s="20"/>
      <c r="AX675" s="22"/>
      <c r="AY675" s="20"/>
      <c r="AZ675" s="22"/>
      <c r="BA675" s="20"/>
      <c r="BB675" s="22"/>
      <c r="BC675" s="20"/>
      <c r="BD675" s="22"/>
      <c r="BE675" s="20"/>
      <c r="BF675" s="22"/>
      <c r="BG675" s="83"/>
      <c r="BH675" s="84"/>
      <c r="BI675" s="20"/>
      <c r="BJ675" s="95"/>
      <c r="BK675" s="20">
        <v>0</v>
      </c>
      <c r="BL675" s="21">
        <f t="shared" si="172"/>
        <v>0</v>
      </c>
      <c r="BM675" s="20"/>
      <c r="BN675" s="95">
        <f t="shared" si="171"/>
        <v>0</v>
      </c>
      <c r="BO675" s="20"/>
      <c r="BP675" s="21">
        <f t="shared" si="173"/>
        <v>0</v>
      </c>
      <c r="BQ675" s="20"/>
      <c r="BR675" s="22"/>
      <c r="BS675" s="20"/>
      <c r="BT675" s="22"/>
      <c r="BU675" s="20"/>
      <c r="BV675" s="22"/>
      <c r="BW675" s="20"/>
      <c r="BX675" s="22"/>
      <c r="BY675" s="20"/>
      <c r="BZ675" s="172"/>
      <c r="CA675" s="20"/>
      <c r="CB675" s="164"/>
      <c r="CC675" s="20"/>
      <c r="CD675" s="178"/>
      <c r="CE675" s="20"/>
      <c r="CF675" s="95"/>
      <c r="CG675" s="20"/>
      <c r="CH675" s="95"/>
      <c r="CI675" s="20"/>
      <c r="CJ675" s="22"/>
      <c r="CK675" s="20"/>
      <c r="CL675" s="22"/>
      <c r="CM675" s="20"/>
      <c r="CN675" s="22"/>
      <c r="CO675" s="20"/>
      <c r="CP675" s="22"/>
      <c r="CQ675" s="20"/>
      <c r="CR675" s="22"/>
      <c r="CS675" s="20"/>
      <c r="CT675" s="22"/>
      <c r="CU675" s="20"/>
      <c r="CV675" s="22"/>
      <c r="CW675" s="20"/>
      <c r="CX675" s="22"/>
      <c r="CY675" s="20"/>
      <c r="CZ675" s="22"/>
      <c r="DA675" s="20"/>
      <c r="DB675" s="22"/>
      <c r="DC675" s="20"/>
      <c r="DD675" s="22"/>
      <c r="DE675" s="20"/>
      <c r="DF675" s="22"/>
      <c r="DG675" s="20"/>
      <c r="DH675" s="22"/>
      <c r="DI675" s="20"/>
      <c r="DJ675" s="22"/>
      <c r="DK675" s="20"/>
      <c r="DL675" s="22"/>
      <c r="DM675" s="20"/>
      <c r="DN675" s="22"/>
      <c r="DO675" s="20"/>
      <c r="DP675" s="22"/>
      <c r="DQ675" s="20"/>
      <c r="DR675" s="22"/>
      <c r="DS675" s="20"/>
      <c r="DT675" s="22"/>
      <c r="DU675" s="20"/>
      <c r="DV675" s="22"/>
      <c r="DW675" s="20"/>
      <c r="DX675" s="22"/>
      <c r="DY675" s="20"/>
      <c r="DZ675" s="22"/>
      <c r="EA675" s="23">
        <f t="shared" si="174"/>
        <v>0</v>
      </c>
      <c r="EB675" s="21">
        <f t="shared" si="176"/>
        <v>0</v>
      </c>
      <c r="EC675" s="193" t="e">
        <f t="shared" si="169"/>
        <v>#REF!</v>
      </c>
      <c r="ED675" s="193">
        <f t="shared" si="170"/>
        <v>0</v>
      </c>
      <c r="EE675" s="194">
        <f t="shared" si="177"/>
        <v>50</v>
      </c>
      <c r="EG675" s="13" t="s">
        <v>1606</v>
      </c>
      <c r="EH675" s="13" t="s">
        <v>1607</v>
      </c>
      <c r="EI675" s="13" t="s">
        <v>389</v>
      </c>
      <c r="EJ675" s="13">
        <v>50</v>
      </c>
      <c r="EK675" s="13">
        <v>41604.75</v>
      </c>
    </row>
    <row r="676" spans="1:141">
      <c r="A676" s="196" t="str">
        <f t="shared" si="178"/>
        <v>33.28</v>
      </c>
      <c r="B676" s="253" t="str">
        <f t="shared" si="178"/>
        <v>Salida para toma antena de TV.en muro(altura 2m.).</v>
      </c>
      <c r="C676" s="196" t="str">
        <f t="shared" si="178"/>
        <v>UN</v>
      </c>
      <c r="D676" s="196">
        <f t="shared" si="178"/>
        <v>10</v>
      </c>
      <c r="E676" s="196">
        <f t="shared" si="178"/>
        <v>172444.13999999998</v>
      </c>
      <c r="F676" s="196">
        <f t="shared" si="175"/>
        <v>1724441.4</v>
      </c>
      <c r="G676" s="20"/>
      <c r="H676" s="21">
        <f t="shared" si="162"/>
        <v>0</v>
      </c>
      <c r="I676" s="20"/>
      <c r="J676" s="21">
        <f t="shared" si="163"/>
        <v>0</v>
      </c>
      <c r="K676" s="20"/>
      <c r="L676" s="21">
        <f t="shared" si="164"/>
        <v>0</v>
      </c>
      <c r="M676" s="20"/>
      <c r="N676" s="33">
        <f t="shared" si="165"/>
        <v>0</v>
      </c>
      <c r="O676" s="20"/>
      <c r="P676" s="22"/>
      <c r="Q676" s="20"/>
      <c r="R676" s="22"/>
      <c r="S676" s="20"/>
      <c r="T676" s="22"/>
      <c r="U676" s="20"/>
      <c r="V676" s="22"/>
      <c r="W676" s="20"/>
      <c r="X676" s="22"/>
      <c r="Y676" s="20"/>
      <c r="Z676" s="22"/>
      <c r="AA676" s="20"/>
      <c r="AB676" s="22"/>
      <c r="AC676" s="20"/>
      <c r="AD676" s="22"/>
      <c r="AE676" s="20"/>
      <c r="AF676" s="22"/>
      <c r="AG676" s="20"/>
      <c r="AH676" s="22"/>
      <c r="AI676" s="20"/>
      <c r="AJ676" s="22"/>
      <c r="AK676" s="20"/>
      <c r="AL676" s="22"/>
      <c r="AM676" s="20"/>
      <c r="AN676" s="22"/>
      <c r="AO676" s="20"/>
      <c r="AP676" s="22"/>
      <c r="AQ676" s="20"/>
      <c r="AR676" s="22"/>
      <c r="AS676" s="20"/>
      <c r="AT676" s="22"/>
      <c r="AU676" s="20"/>
      <c r="AV676" s="22"/>
      <c r="AW676" s="20"/>
      <c r="AX676" s="22"/>
      <c r="AY676" s="20"/>
      <c r="AZ676" s="22"/>
      <c r="BA676" s="20"/>
      <c r="BB676" s="22"/>
      <c r="BC676" s="20"/>
      <c r="BD676" s="22"/>
      <c r="BE676" s="20"/>
      <c r="BF676" s="22"/>
      <c r="BG676" s="83"/>
      <c r="BH676" s="84"/>
      <c r="BI676" s="20"/>
      <c r="BJ676" s="95"/>
      <c r="BK676" s="20">
        <v>0</v>
      </c>
      <c r="BL676" s="21">
        <f t="shared" si="172"/>
        <v>0</v>
      </c>
      <c r="BM676" s="20"/>
      <c r="BN676" s="95">
        <f t="shared" si="171"/>
        <v>0</v>
      </c>
      <c r="BO676" s="20"/>
      <c r="BP676" s="21">
        <f t="shared" si="173"/>
        <v>0</v>
      </c>
      <c r="BQ676" s="20"/>
      <c r="BR676" s="22"/>
      <c r="BS676" s="20"/>
      <c r="BT676" s="22"/>
      <c r="BU676" s="20"/>
      <c r="BV676" s="22"/>
      <c r="BW676" s="20"/>
      <c r="BX676" s="22"/>
      <c r="BY676" s="20"/>
      <c r="BZ676" s="172"/>
      <c r="CA676" s="20"/>
      <c r="CB676" s="164"/>
      <c r="CC676" s="20"/>
      <c r="CD676" s="178"/>
      <c r="CE676" s="20"/>
      <c r="CF676" s="95"/>
      <c r="CG676" s="20"/>
      <c r="CH676" s="95"/>
      <c r="CI676" s="20"/>
      <c r="CJ676" s="22"/>
      <c r="CK676" s="20"/>
      <c r="CL676" s="22"/>
      <c r="CM676" s="20"/>
      <c r="CN676" s="22"/>
      <c r="CO676" s="20"/>
      <c r="CP676" s="22"/>
      <c r="CQ676" s="20"/>
      <c r="CR676" s="22"/>
      <c r="CS676" s="20"/>
      <c r="CT676" s="22"/>
      <c r="CU676" s="20"/>
      <c r="CV676" s="22"/>
      <c r="CW676" s="20"/>
      <c r="CX676" s="22"/>
      <c r="CY676" s="20"/>
      <c r="CZ676" s="22"/>
      <c r="DA676" s="20"/>
      <c r="DB676" s="22"/>
      <c r="DC676" s="20"/>
      <c r="DD676" s="22"/>
      <c r="DE676" s="20"/>
      <c r="DF676" s="22"/>
      <c r="DG676" s="20"/>
      <c r="DH676" s="22"/>
      <c r="DI676" s="20"/>
      <c r="DJ676" s="22"/>
      <c r="DK676" s="20"/>
      <c r="DL676" s="22"/>
      <c r="DM676" s="20"/>
      <c r="DN676" s="22"/>
      <c r="DO676" s="20"/>
      <c r="DP676" s="22"/>
      <c r="DQ676" s="20"/>
      <c r="DR676" s="22"/>
      <c r="DS676" s="20"/>
      <c r="DT676" s="22"/>
      <c r="DU676" s="20"/>
      <c r="DV676" s="22"/>
      <c r="DW676" s="20"/>
      <c r="DX676" s="22"/>
      <c r="DY676" s="20"/>
      <c r="DZ676" s="22"/>
      <c r="EA676" s="23">
        <f t="shared" si="174"/>
        <v>0</v>
      </c>
      <c r="EB676" s="21">
        <f t="shared" si="176"/>
        <v>0</v>
      </c>
      <c r="EC676" s="193" t="e">
        <f t="shared" si="169"/>
        <v>#REF!</v>
      </c>
      <c r="ED676" s="193">
        <f t="shared" si="170"/>
        <v>0</v>
      </c>
      <c r="EE676" s="194">
        <f t="shared" si="177"/>
        <v>10</v>
      </c>
      <c r="EG676" s="13" t="s">
        <v>1608</v>
      </c>
      <c r="EH676" s="13" t="s">
        <v>1609</v>
      </c>
      <c r="EI676" s="13" t="s">
        <v>389</v>
      </c>
      <c r="EJ676" s="13">
        <v>10</v>
      </c>
      <c r="EK676" s="13">
        <v>172444.13999999998</v>
      </c>
    </row>
    <row r="677" spans="1:141" ht="18" customHeight="1">
      <c r="A677" s="196" t="str">
        <f t="shared" si="178"/>
        <v>33.29</v>
      </c>
      <c r="B677" s="253" t="str">
        <f t="shared" si="178"/>
        <v>Alimentador en cable 3# 12 (1F+1N+1TA). Circuito regulado</v>
      </c>
      <c r="C677" s="196" t="str">
        <f t="shared" si="178"/>
        <v>ML</v>
      </c>
      <c r="D677" s="196">
        <f t="shared" si="178"/>
        <v>1500</v>
      </c>
      <c r="E677" s="196">
        <f t="shared" si="178"/>
        <v>7554.69</v>
      </c>
      <c r="F677" s="196">
        <f t="shared" si="175"/>
        <v>11332035</v>
      </c>
      <c r="G677" s="20"/>
      <c r="H677" s="21">
        <f t="shared" ref="H677:H739" si="179">+E677*G677</f>
        <v>0</v>
      </c>
      <c r="I677" s="20"/>
      <c r="J677" s="21">
        <f t="shared" ref="J677:J739" si="180">I677*E677</f>
        <v>0</v>
      </c>
      <c r="K677" s="20"/>
      <c r="L677" s="21">
        <f t="shared" ref="L677:L739" si="181">K677*E677</f>
        <v>0</v>
      </c>
      <c r="M677" s="20"/>
      <c r="N677" s="33">
        <f t="shared" si="165"/>
        <v>0</v>
      </c>
      <c r="O677" s="20"/>
      <c r="P677" s="22"/>
      <c r="Q677" s="20"/>
      <c r="R677" s="22"/>
      <c r="S677" s="20"/>
      <c r="T677" s="22"/>
      <c r="U677" s="20"/>
      <c r="V677" s="22"/>
      <c r="W677" s="20"/>
      <c r="X677" s="22"/>
      <c r="Y677" s="20"/>
      <c r="Z677" s="22"/>
      <c r="AA677" s="20"/>
      <c r="AB677" s="22"/>
      <c r="AC677" s="20"/>
      <c r="AD677" s="22"/>
      <c r="AE677" s="20"/>
      <c r="AF677" s="22"/>
      <c r="AG677" s="20"/>
      <c r="AH677" s="22"/>
      <c r="AI677" s="20"/>
      <c r="AJ677" s="22"/>
      <c r="AK677" s="20"/>
      <c r="AL677" s="22"/>
      <c r="AM677" s="20"/>
      <c r="AN677" s="22"/>
      <c r="AO677" s="20"/>
      <c r="AP677" s="22"/>
      <c r="AQ677" s="20"/>
      <c r="AR677" s="22"/>
      <c r="AS677" s="20"/>
      <c r="AT677" s="22"/>
      <c r="AU677" s="20"/>
      <c r="AV677" s="22"/>
      <c r="AW677" s="20"/>
      <c r="AX677" s="22"/>
      <c r="AY677" s="20"/>
      <c r="AZ677" s="22"/>
      <c r="BA677" s="20"/>
      <c r="BB677" s="22"/>
      <c r="BC677" s="20"/>
      <c r="BD677" s="22"/>
      <c r="BE677" s="20"/>
      <c r="BF677" s="22"/>
      <c r="BG677" s="83"/>
      <c r="BH677" s="84"/>
      <c r="BI677" s="20"/>
      <c r="BJ677" s="95"/>
      <c r="BK677" s="20">
        <v>0</v>
      </c>
      <c r="BL677" s="21">
        <f t="shared" si="172"/>
        <v>0</v>
      </c>
      <c r="BM677" s="20"/>
      <c r="BN677" s="95">
        <f t="shared" si="171"/>
        <v>0</v>
      </c>
      <c r="BO677" s="20"/>
      <c r="BP677" s="21">
        <f t="shared" si="173"/>
        <v>0</v>
      </c>
      <c r="BQ677" s="20"/>
      <c r="BR677" s="22"/>
      <c r="BS677" s="20"/>
      <c r="BT677" s="22"/>
      <c r="BU677" s="20"/>
      <c r="BV677" s="22"/>
      <c r="BW677" s="20"/>
      <c r="BX677" s="22"/>
      <c r="BY677" s="20"/>
      <c r="BZ677" s="172"/>
      <c r="CA677" s="20"/>
      <c r="CB677" s="164"/>
      <c r="CC677" s="20"/>
      <c r="CD677" s="178"/>
      <c r="CE677" s="20">
        <v>414</v>
      </c>
      <c r="CF677" s="95">
        <f>+CE677*E677</f>
        <v>3127641.6599999997</v>
      </c>
      <c r="CG677" s="20"/>
      <c r="CH677" s="95"/>
      <c r="CI677" s="20"/>
      <c r="CJ677" s="22"/>
      <c r="CK677" s="20"/>
      <c r="CL677" s="22"/>
      <c r="CM677" s="20"/>
      <c r="CN677" s="22"/>
      <c r="CO677" s="20"/>
      <c r="CP677" s="22"/>
      <c r="CQ677" s="20"/>
      <c r="CR677" s="22"/>
      <c r="CS677" s="20"/>
      <c r="CT677" s="22"/>
      <c r="CU677" s="20"/>
      <c r="CV677" s="22"/>
      <c r="CW677" s="20"/>
      <c r="CX677" s="22"/>
      <c r="CY677" s="20"/>
      <c r="CZ677" s="22"/>
      <c r="DA677" s="20"/>
      <c r="DB677" s="22"/>
      <c r="DC677" s="20"/>
      <c r="DD677" s="22"/>
      <c r="DE677" s="20"/>
      <c r="DF677" s="22"/>
      <c r="DG677" s="20"/>
      <c r="DH677" s="22"/>
      <c r="DI677" s="20"/>
      <c r="DJ677" s="22"/>
      <c r="DK677" s="20"/>
      <c r="DL677" s="22"/>
      <c r="DM677" s="20"/>
      <c r="DN677" s="22"/>
      <c r="DO677" s="20"/>
      <c r="DP677" s="22"/>
      <c r="DQ677" s="20"/>
      <c r="DR677" s="22"/>
      <c r="DS677" s="20"/>
      <c r="DT677" s="22"/>
      <c r="DU677" s="20"/>
      <c r="DV677" s="22"/>
      <c r="DW677" s="20"/>
      <c r="DX677" s="22"/>
      <c r="DY677" s="20"/>
      <c r="DZ677" s="22"/>
      <c r="EA677" s="23">
        <f t="shared" si="174"/>
        <v>414</v>
      </c>
      <c r="EB677" s="21">
        <f t="shared" si="176"/>
        <v>3127641.6599999997</v>
      </c>
      <c r="EC677" s="193" t="e">
        <f t="shared" si="169"/>
        <v>#REF!</v>
      </c>
      <c r="ED677" s="193">
        <f t="shared" si="170"/>
        <v>8.7761409055455756E-5</v>
      </c>
      <c r="EE677" s="194">
        <f t="shared" si="177"/>
        <v>1086</v>
      </c>
      <c r="EG677" s="13" t="s">
        <v>1610</v>
      </c>
      <c r="EH677" s="13" t="s">
        <v>1611</v>
      </c>
      <c r="EI677" s="13" t="s">
        <v>392</v>
      </c>
      <c r="EJ677" s="13">
        <v>1500</v>
      </c>
      <c r="EK677" s="13">
        <v>7554.69</v>
      </c>
    </row>
    <row r="678" spans="1:141" ht="18">
      <c r="A678" s="196" t="str">
        <f t="shared" si="178"/>
        <v>33.30</v>
      </c>
      <c r="B678" s="253" t="str">
        <f t="shared" si="178"/>
        <v>Alimentador en alambre 4# 12 (3F+1T).Circuito normal de alumbrado. El conductor de tierra se deriva</v>
      </c>
      <c r="C678" s="196" t="str">
        <f t="shared" si="178"/>
        <v>ML</v>
      </c>
      <c r="D678" s="196">
        <f t="shared" si="178"/>
        <v>3200</v>
      </c>
      <c r="E678" s="196">
        <f t="shared" si="178"/>
        <v>8595.18</v>
      </c>
      <c r="F678" s="196">
        <f t="shared" si="175"/>
        <v>27504576</v>
      </c>
      <c r="G678" s="20"/>
      <c r="H678" s="21">
        <f t="shared" si="179"/>
        <v>0</v>
      </c>
      <c r="I678" s="20"/>
      <c r="J678" s="21">
        <f t="shared" si="180"/>
        <v>0</v>
      </c>
      <c r="K678" s="20"/>
      <c r="L678" s="21">
        <f t="shared" si="181"/>
        <v>0</v>
      </c>
      <c r="M678" s="20"/>
      <c r="N678" s="33">
        <f t="shared" ref="N678:N739" si="182">M678*E678</f>
        <v>0</v>
      </c>
      <c r="O678" s="20"/>
      <c r="P678" s="22"/>
      <c r="Q678" s="20"/>
      <c r="R678" s="22"/>
      <c r="S678" s="20"/>
      <c r="T678" s="22"/>
      <c r="U678" s="20"/>
      <c r="V678" s="22"/>
      <c r="W678" s="20"/>
      <c r="X678" s="22"/>
      <c r="Y678" s="20"/>
      <c r="Z678" s="22"/>
      <c r="AA678" s="20"/>
      <c r="AB678" s="22"/>
      <c r="AC678" s="20"/>
      <c r="AD678" s="22"/>
      <c r="AE678" s="20"/>
      <c r="AF678" s="22"/>
      <c r="AG678" s="20"/>
      <c r="AH678" s="22"/>
      <c r="AI678" s="20"/>
      <c r="AJ678" s="22"/>
      <c r="AK678" s="20"/>
      <c r="AL678" s="22"/>
      <c r="AM678" s="20"/>
      <c r="AN678" s="22"/>
      <c r="AO678" s="20"/>
      <c r="AP678" s="22"/>
      <c r="AQ678" s="20"/>
      <c r="AR678" s="22"/>
      <c r="AS678" s="20"/>
      <c r="AT678" s="22"/>
      <c r="AU678" s="20"/>
      <c r="AV678" s="22"/>
      <c r="AW678" s="20"/>
      <c r="AX678" s="22"/>
      <c r="AY678" s="20"/>
      <c r="AZ678" s="22"/>
      <c r="BA678" s="20"/>
      <c r="BB678" s="22"/>
      <c r="BC678" s="20"/>
      <c r="BD678" s="22"/>
      <c r="BE678" s="20"/>
      <c r="BF678" s="22"/>
      <c r="BG678" s="83"/>
      <c r="BH678" s="84"/>
      <c r="BI678" s="20"/>
      <c r="BJ678" s="95"/>
      <c r="BK678" s="20">
        <v>0</v>
      </c>
      <c r="BL678" s="21">
        <f t="shared" si="172"/>
        <v>0</v>
      </c>
      <c r="BM678" s="20"/>
      <c r="BN678" s="95">
        <f t="shared" si="171"/>
        <v>0</v>
      </c>
      <c r="BO678" s="20"/>
      <c r="BP678" s="21">
        <f t="shared" si="173"/>
        <v>0</v>
      </c>
      <c r="BQ678" s="20"/>
      <c r="BR678" s="22"/>
      <c r="BS678" s="20"/>
      <c r="BT678" s="22"/>
      <c r="BU678" s="20"/>
      <c r="BV678" s="22"/>
      <c r="BW678" s="20"/>
      <c r="BX678" s="22"/>
      <c r="BY678" s="20"/>
      <c r="BZ678" s="172"/>
      <c r="CA678" s="20"/>
      <c r="CB678" s="164"/>
      <c r="CC678" s="20"/>
      <c r="CD678" s="178"/>
      <c r="CE678" s="20"/>
      <c r="CF678" s="95"/>
      <c r="CG678" s="20"/>
      <c r="CH678" s="95"/>
      <c r="CI678" s="20"/>
      <c r="CJ678" s="22"/>
      <c r="CK678" s="20"/>
      <c r="CL678" s="22"/>
      <c r="CM678" s="20"/>
      <c r="CN678" s="22"/>
      <c r="CO678" s="20"/>
      <c r="CP678" s="22"/>
      <c r="CQ678" s="20"/>
      <c r="CR678" s="22"/>
      <c r="CS678" s="20"/>
      <c r="CT678" s="22"/>
      <c r="CU678" s="20"/>
      <c r="CV678" s="22"/>
      <c r="CW678" s="20"/>
      <c r="CX678" s="22"/>
      <c r="CY678" s="20"/>
      <c r="CZ678" s="22"/>
      <c r="DA678" s="20"/>
      <c r="DB678" s="22"/>
      <c r="DC678" s="20"/>
      <c r="DD678" s="22"/>
      <c r="DE678" s="20"/>
      <c r="DF678" s="22"/>
      <c r="DG678" s="20"/>
      <c r="DH678" s="22"/>
      <c r="DI678" s="20"/>
      <c r="DJ678" s="22"/>
      <c r="DK678" s="20"/>
      <c r="DL678" s="22"/>
      <c r="DM678" s="20"/>
      <c r="DN678" s="22"/>
      <c r="DO678" s="20"/>
      <c r="DP678" s="22"/>
      <c r="DQ678" s="20"/>
      <c r="DR678" s="22"/>
      <c r="DS678" s="20"/>
      <c r="DT678" s="22"/>
      <c r="DU678" s="20"/>
      <c r="DV678" s="22"/>
      <c r="DW678" s="20"/>
      <c r="DX678" s="22"/>
      <c r="DY678" s="20"/>
      <c r="DZ678" s="22"/>
      <c r="EA678" s="23">
        <f t="shared" si="174"/>
        <v>0</v>
      </c>
      <c r="EB678" s="21">
        <f t="shared" si="176"/>
        <v>0</v>
      </c>
      <c r="EC678" s="193" t="e">
        <f t="shared" si="169"/>
        <v>#REF!</v>
      </c>
      <c r="ED678" s="193">
        <f t="shared" si="170"/>
        <v>0</v>
      </c>
      <c r="EE678" s="194">
        <f t="shared" si="177"/>
        <v>3200</v>
      </c>
      <c r="EG678" s="13" t="s">
        <v>1612</v>
      </c>
      <c r="EH678" s="13" t="s">
        <v>1613</v>
      </c>
      <c r="EI678" s="13" t="s">
        <v>392</v>
      </c>
      <c r="EJ678" s="13">
        <v>3200</v>
      </c>
      <c r="EK678" s="13">
        <v>8595.18</v>
      </c>
    </row>
    <row r="679" spans="1:141" ht="27" customHeight="1">
      <c r="A679" s="196" t="str">
        <f t="shared" si="178"/>
        <v>33.31</v>
      </c>
      <c r="B679" s="253" t="str">
        <f t="shared" si="178"/>
        <v>Alimentador en alambre 5# 12 (3F+1N+1T). Circuito normal de alumbrado. El conductor de tierra se deriva</v>
      </c>
      <c r="C679" s="196" t="str">
        <f t="shared" si="178"/>
        <v>ML</v>
      </c>
      <c r="D679" s="196">
        <f t="shared" si="178"/>
        <v>1200</v>
      </c>
      <c r="E679" s="196">
        <f t="shared" si="178"/>
        <v>10182.15</v>
      </c>
      <c r="F679" s="196">
        <f t="shared" si="175"/>
        <v>12218580</v>
      </c>
      <c r="G679" s="20"/>
      <c r="H679" s="21">
        <f t="shared" si="179"/>
        <v>0</v>
      </c>
      <c r="I679" s="20"/>
      <c r="J679" s="21">
        <f t="shared" si="180"/>
        <v>0</v>
      </c>
      <c r="K679" s="20"/>
      <c r="L679" s="21">
        <f t="shared" si="181"/>
        <v>0</v>
      </c>
      <c r="M679" s="20"/>
      <c r="N679" s="33">
        <f t="shared" si="182"/>
        <v>0</v>
      </c>
      <c r="O679" s="20"/>
      <c r="P679" s="22"/>
      <c r="Q679" s="20"/>
      <c r="R679" s="22"/>
      <c r="S679" s="20"/>
      <c r="T679" s="22"/>
      <c r="U679" s="20"/>
      <c r="V679" s="22"/>
      <c r="W679" s="20"/>
      <c r="X679" s="22"/>
      <c r="Y679" s="20"/>
      <c r="Z679" s="22"/>
      <c r="AA679" s="20"/>
      <c r="AB679" s="22"/>
      <c r="AC679" s="20"/>
      <c r="AD679" s="22"/>
      <c r="AE679" s="20"/>
      <c r="AF679" s="22"/>
      <c r="AG679" s="20"/>
      <c r="AH679" s="22"/>
      <c r="AI679" s="20"/>
      <c r="AJ679" s="22"/>
      <c r="AK679" s="20"/>
      <c r="AL679" s="22"/>
      <c r="AM679" s="20"/>
      <c r="AN679" s="22"/>
      <c r="AO679" s="20"/>
      <c r="AP679" s="22"/>
      <c r="AQ679" s="20"/>
      <c r="AR679" s="22"/>
      <c r="AS679" s="20"/>
      <c r="AT679" s="22"/>
      <c r="AU679" s="20"/>
      <c r="AV679" s="22"/>
      <c r="AW679" s="20"/>
      <c r="AX679" s="22"/>
      <c r="AY679" s="20"/>
      <c r="AZ679" s="22"/>
      <c r="BA679" s="20"/>
      <c r="BB679" s="22"/>
      <c r="BC679" s="20"/>
      <c r="BD679" s="22"/>
      <c r="BE679" s="20"/>
      <c r="BF679" s="22"/>
      <c r="BG679" s="83"/>
      <c r="BH679" s="84"/>
      <c r="BI679" s="20"/>
      <c r="BJ679" s="95"/>
      <c r="BK679" s="20">
        <v>0</v>
      </c>
      <c r="BL679" s="21">
        <f t="shared" si="172"/>
        <v>0</v>
      </c>
      <c r="BM679" s="20"/>
      <c r="BN679" s="95">
        <f t="shared" si="171"/>
        <v>0</v>
      </c>
      <c r="BO679" s="20"/>
      <c r="BP679" s="21">
        <f t="shared" si="173"/>
        <v>0</v>
      </c>
      <c r="BQ679" s="20"/>
      <c r="BR679" s="22"/>
      <c r="BS679" s="20"/>
      <c r="BT679" s="22"/>
      <c r="BU679" s="20"/>
      <c r="BV679" s="22"/>
      <c r="BW679" s="20"/>
      <c r="BX679" s="22"/>
      <c r="BY679" s="20"/>
      <c r="BZ679" s="172"/>
      <c r="CA679" s="20"/>
      <c r="CB679" s="164"/>
      <c r="CC679" s="20"/>
      <c r="CD679" s="178"/>
      <c r="CE679" s="20"/>
      <c r="CF679" s="95"/>
      <c r="CG679" s="20"/>
      <c r="CH679" s="95"/>
      <c r="CI679" s="20"/>
      <c r="CJ679" s="22"/>
      <c r="CK679" s="20"/>
      <c r="CL679" s="22"/>
      <c r="CM679" s="20"/>
      <c r="CN679" s="22"/>
      <c r="CO679" s="20"/>
      <c r="CP679" s="22"/>
      <c r="CQ679" s="20"/>
      <c r="CR679" s="22"/>
      <c r="CS679" s="20"/>
      <c r="CT679" s="22"/>
      <c r="CU679" s="20"/>
      <c r="CV679" s="22"/>
      <c r="CW679" s="20"/>
      <c r="CX679" s="22"/>
      <c r="CY679" s="20"/>
      <c r="CZ679" s="22"/>
      <c r="DA679" s="20"/>
      <c r="DB679" s="22"/>
      <c r="DC679" s="20"/>
      <c r="DD679" s="22"/>
      <c r="DE679" s="20"/>
      <c r="DF679" s="22"/>
      <c r="DG679" s="20"/>
      <c r="DH679" s="22"/>
      <c r="DI679" s="20"/>
      <c r="DJ679" s="22"/>
      <c r="DK679" s="20"/>
      <c r="DL679" s="22"/>
      <c r="DM679" s="20"/>
      <c r="DN679" s="22"/>
      <c r="DO679" s="20"/>
      <c r="DP679" s="22"/>
      <c r="DQ679" s="20"/>
      <c r="DR679" s="22"/>
      <c r="DS679" s="20"/>
      <c r="DT679" s="22"/>
      <c r="DU679" s="20"/>
      <c r="DV679" s="22"/>
      <c r="DW679" s="20"/>
      <c r="DX679" s="22"/>
      <c r="DY679" s="20"/>
      <c r="DZ679" s="22"/>
      <c r="EA679" s="23">
        <f t="shared" si="174"/>
        <v>0</v>
      </c>
      <c r="EB679" s="21">
        <f t="shared" si="176"/>
        <v>0</v>
      </c>
      <c r="EC679" s="193" t="e">
        <f t="shared" si="169"/>
        <v>#REF!</v>
      </c>
      <c r="ED679" s="193">
        <f t="shared" si="170"/>
        <v>0</v>
      </c>
      <c r="EE679" s="194">
        <f t="shared" si="177"/>
        <v>1200</v>
      </c>
      <c r="EG679" s="13" t="s">
        <v>1614</v>
      </c>
      <c r="EH679" s="13" t="s">
        <v>1615</v>
      </c>
      <c r="EI679" s="13" t="s">
        <v>392</v>
      </c>
      <c r="EJ679" s="13">
        <v>1200</v>
      </c>
      <c r="EK679" s="13">
        <v>10182.15</v>
      </c>
    </row>
    <row r="680" spans="1:141" ht="18">
      <c r="A680" s="196" t="str">
        <f t="shared" si="178"/>
        <v>33.32</v>
      </c>
      <c r="B680" s="253" t="str">
        <f t="shared" si="178"/>
        <v>Alimentador en cable 2# 12 aislado (1F+1N). Circuito normal de tomas. El conductor de tierra se deriva.</v>
      </c>
      <c r="C680" s="196" t="str">
        <f t="shared" si="178"/>
        <v>ML</v>
      </c>
      <c r="D680" s="196">
        <f t="shared" si="178"/>
        <v>3600</v>
      </c>
      <c r="E680" s="196">
        <f t="shared" si="178"/>
        <v>5692.5</v>
      </c>
      <c r="F680" s="196">
        <f t="shared" si="175"/>
        <v>20493000</v>
      </c>
      <c r="G680" s="20"/>
      <c r="H680" s="21">
        <f t="shared" si="179"/>
        <v>0</v>
      </c>
      <c r="I680" s="20"/>
      <c r="J680" s="21">
        <f t="shared" si="180"/>
        <v>0</v>
      </c>
      <c r="K680" s="20"/>
      <c r="L680" s="21">
        <f t="shared" si="181"/>
        <v>0</v>
      </c>
      <c r="M680" s="20"/>
      <c r="N680" s="33">
        <f t="shared" si="182"/>
        <v>0</v>
      </c>
      <c r="O680" s="20"/>
      <c r="P680" s="22"/>
      <c r="Q680" s="20"/>
      <c r="R680" s="22"/>
      <c r="S680" s="20"/>
      <c r="T680" s="22"/>
      <c r="U680" s="20"/>
      <c r="V680" s="22"/>
      <c r="W680" s="20"/>
      <c r="X680" s="22"/>
      <c r="Y680" s="20"/>
      <c r="Z680" s="22"/>
      <c r="AA680" s="20"/>
      <c r="AB680" s="22"/>
      <c r="AC680" s="20"/>
      <c r="AD680" s="22"/>
      <c r="AE680" s="20"/>
      <c r="AF680" s="22"/>
      <c r="AG680" s="20"/>
      <c r="AH680" s="22"/>
      <c r="AI680" s="20"/>
      <c r="AJ680" s="22"/>
      <c r="AK680" s="20"/>
      <c r="AL680" s="22"/>
      <c r="AM680" s="20"/>
      <c r="AN680" s="22"/>
      <c r="AO680" s="20"/>
      <c r="AP680" s="22"/>
      <c r="AQ680" s="20"/>
      <c r="AR680" s="22"/>
      <c r="AS680" s="20"/>
      <c r="AT680" s="22"/>
      <c r="AU680" s="20"/>
      <c r="AV680" s="22"/>
      <c r="AW680" s="20"/>
      <c r="AX680" s="22"/>
      <c r="AY680" s="20"/>
      <c r="AZ680" s="22"/>
      <c r="BA680" s="20"/>
      <c r="BB680" s="22"/>
      <c r="BC680" s="20"/>
      <c r="BD680" s="22"/>
      <c r="BE680" s="20"/>
      <c r="BF680" s="22"/>
      <c r="BG680" s="83"/>
      <c r="BH680" s="84"/>
      <c r="BI680" s="20"/>
      <c r="BJ680" s="95"/>
      <c r="BK680" s="20">
        <v>0</v>
      </c>
      <c r="BL680" s="21">
        <f t="shared" si="172"/>
        <v>0</v>
      </c>
      <c r="BM680" s="20"/>
      <c r="BN680" s="95">
        <f t="shared" si="171"/>
        <v>0</v>
      </c>
      <c r="BO680" s="20"/>
      <c r="BP680" s="21">
        <f t="shared" si="173"/>
        <v>0</v>
      </c>
      <c r="BQ680" s="20"/>
      <c r="BR680" s="22"/>
      <c r="BS680" s="20"/>
      <c r="BT680" s="22"/>
      <c r="BU680" s="20"/>
      <c r="BV680" s="22"/>
      <c r="BW680" s="20"/>
      <c r="BX680" s="22"/>
      <c r="BY680" s="20"/>
      <c r="BZ680" s="172"/>
      <c r="CA680" s="20">
        <v>414</v>
      </c>
      <c r="CB680" s="164">
        <f>+CA680*E680</f>
        <v>2356695</v>
      </c>
      <c r="CC680" s="20"/>
      <c r="CD680" s="178"/>
      <c r="CE680" s="20"/>
      <c r="CF680" s="95"/>
      <c r="CG680" s="20"/>
      <c r="CH680" s="95"/>
      <c r="CI680" s="20"/>
      <c r="CJ680" s="22"/>
      <c r="CK680" s="20"/>
      <c r="CL680" s="22"/>
      <c r="CM680" s="20"/>
      <c r="CN680" s="22"/>
      <c r="CO680" s="20"/>
      <c r="CP680" s="22"/>
      <c r="CQ680" s="20"/>
      <c r="CR680" s="22"/>
      <c r="CS680" s="20"/>
      <c r="CT680" s="22"/>
      <c r="CU680" s="20"/>
      <c r="CV680" s="22"/>
      <c r="CW680" s="20"/>
      <c r="CX680" s="22"/>
      <c r="CY680" s="20"/>
      <c r="CZ680" s="22"/>
      <c r="DA680" s="20"/>
      <c r="DB680" s="22"/>
      <c r="DC680" s="20"/>
      <c r="DD680" s="22"/>
      <c r="DE680" s="20"/>
      <c r="DF680" s="22"/>
      <c r="DG680" s="20"/>
      <c r="DH680" s="22"/>
      <c r="DI680" s="20"/>
      <c r="DJ680" s="22"/>
      <c r="DK680" s="20"/>
      <c r="DL680" s="22"/>
      <c r="DM680" s="20"/>
      <c r="DN680" s="22"/>
      <c r="DO680" s="20"/>
      <c r="DP680" s="22"/>
      <c r="DQ680" s="20"/>
      <c r="DR680" s="22"/>
      <c r="DS680" s="20"/>
      <c r="DT680" s="22"/>
      <c r="DU680" s="20"/>
      <c r="DV680" s="22"/>
      <c r="DW680" s="20"/>
      <c r="DX680" s="22"/>
      <c r="DY680" s="20"/>
      <c r="DZ680" s="22"/>
      <c r="EA680" s="23">
        <f t="shared" si="174"/>
        <v>414</v>
      </c>
      <c r="EB680" s="21">
        <f t="shared" si="176"/>
        <v>2356695</v>
      </c>
      <c r="EC680" s="193" t="e">
        <f t="shared" si="169"/>
        <v>#REF!</v>
      </c>
      <c r="ED680" s="193">
        <f t="shared" si="170"/>
        <v>6.6128698999983046E-5</v>
      </c>
      <c r="EE680" s="194">
        <f t="shared" si="177"/>
        <v>3186</v>
      </c>
      <c r="EG680" s="13" t="s">
        <v>1616</v>
      </c>
      <c r="EH680" s="13" t="s">
        <v>1617</v>
      </c>
      <c r="EI680" s="13" t="s">
        <v>392</v>
      </c>
      <c r="EJ680" s="13">
        <v>3600</v>
      </c>
      <c r="EK680" s="13">
        <v>5692.5</v>
      </c>
    </row>
    <row r="681" spans="1:141" ht="27" customHeight="1">
      <c r="A681" s="196" t="str">
        <f t="shared" si="178"/>
        <v>33.33</v>
      </c>
      <c r="B681" s="253" t="str">
        <f t="shared" si="178"/>
        <v>Alimentador desde las cajas de contactores hasta la oficina de seguridad y automatización en cable 2x16</v>
      </c>
      <c r="C681" s="196" t="str">
        <f t="shared" si="178"/>
        <v>ML</v>
      </c>
      <c r="D681" s="196">
        <f t="shared" si="178"/>
        <v>800</v>
      </c>
      <c r="E681" s="196">
        <f t="shared" si="178"/>
        <v>1752.3</v>
      </c>
      <c r="F681" s="196">
        <f t="shared" si="175"/>
        <v>1401840</v>
      </c>
      <c r="G681" s="20"/>
      <c r="H681" s="21">
        <f t="shared" si="179"/>
        <v>0</v>
      </c>
      <c r="I681" s="20"/>
      <c r="J681" s="21">
        <f t="shared" si="180"/>
        <v>0</v>
      </c>
      <c r="K681" s="20"/>
      <c r="L681" s="21">
        <f t="shared" si="181"/>
        <v>0</v>
      </c>
      <c r="M681" s="20"/>
      <c r="N681" s="33">
        <f t="shared" si="182"/>
        <v>0</v>
      </c>
      <c r="O681" s="20"/>
      <c r="P681" s="22"/>
      <c r="Q681" s="20"/>
      <c r="R681" s="22"/>
      <c r="S681" s="20"/>
      <c r="T681" s="22"/>
      <c r="U681" s="20"/>
      <c r="V681" s="22"/>
      <c r="W681" s="20"/>
      <c r="X681" s="22"/>
      <c r="Y681" s="20"/>
      <c r="Z681" s="22"/>
      <c r="AA681" s="20"/>
      <c r="AB681" s="22"/>
      <c r="AC681" s="20"/>
      <c r="AD681" s="22"/>
      <c r="AE681" s="20"/>
      <c r="AF681" s="22"/>
      <c r="AG681" s="20"/>
      <c r="AH681" s="22"/>
      <c r="AI681" s="20"/>
      <c r="AJ681" s="22"/>
      <c r="AK681" s="20"/>
      <c r="AL681" s="22"/>
      <c r="AM681" s="20"/>
      <c r="AN681" s="22"/>
      <c r="AO681" s="20"/>
      <c r="AP681" s="22"/>
      <c r="AQ681" s="20"/>
      <c r="AR681" s="22"/>
      <c r="AS681" s="20"/>
      <c r="AT681" s="22"/>
      <c r="AU681" s="20"/>
      <c r="AV681" s="22"/>
      <c r="AW681" s="20"/>
      <c r="AX681" s="22"/>
      <c r="AY681" s="20"/>
      <c r="AZ681" s="22"/>
      <c r="BA681" s="20"/>
      <c r="BB681" s="22"/>
      <c r="BC681" s="20"/>
      <c r="BD681" s="22"/>
      <c r="BE681" s="20"/>
      <c r="BF681" s="22"/>
      <c r="BG681" s="83"/>
      <c r="BH681" s="84"/>
      <c r="BI681" s="20"/>
      <c r="BJ681" s="95"/>
      <c r="BK681" s="20">
        <v>0</v>
      </c>
      <c r="BL681" s="21">
        <f t="shared" si="172"/>
        <v>0</v>
      </c>
      <c r="BM681" s="20"/>
      <c r="BN681" s="95">
        <f t="shared" si="171"/>
        <v>0</v>
      </c>
      <c r="BO681" s="20"/>
      <c r="BP681" s="21">
        <f t="shared" si="173"/>
        <v>0</v>
      </c>
      <c r="BQ681" s="20"/>
      <c r="BR681" s="22"/>
      <c r="BS681" s="20"/>
      <c r="BT681" s="22"/>
      <c r="BU681" s="20"/>
      <c r="BV681" s="22"/>
      <c r="BW681" s="20"/>
      <c r="BX681" s="22"/>
      <c r="BY681" s="20"/>
      <c r="BZ681" s="172"/>
      <c r="CA681" s="20"/>
      <c r="CB681" s="164"/>
      <c r="CC681" s="20"/>
      <c r="CD681" s="178"/>
      <c r="CE681" s="20"/>
      <c r="CF681" s="95"/>
      <c r="CG681" s="20"/>
      <c r="CH681" s="95"/>
      <c r="CI681" s="20"/>
      <c r="CJ681" s="22"/>
      <c r="CK681" s="20"/>
      <c r="CL681" s="22"/>
      <c r="CM681" s="20"/>
      <c r="CN681" s="22"/>
      <c r="CO681" s="20"/>
      <c r="CP681" s="22"/>
      <c r="CQ681" s="20"/>
      <c r="CR681" s="22"/>
      <c r="CS681" s="20"/>
      <c r="CT681" s="22"/>
      <c r="CU681" s="20"/>
      <c r="CV681" s="22"/>
      <c r="CW681" s="20"/>
      <c r="CX681" s="22"/>
      <c r="CY681" s="20"/>
      <c r="CZ681" s="22"/>
      <c r="DA681" s="20"/>
      <c r="DB681" s="22"/>
      <c r="DC681" s="20"/>
      <c r="DD681" s="22"/>
      <c r="DE681" s="20"/>
      <c r="DF681" s="22"/>
      <c r="DG681" s="20"/>
      <c r="DH681" s="22"/>
      <c r="DI681" s="20"/>
      <c r="DJ681" s="22"/>
      <c r="DK681" s="20"/>
      <c r="DL681" s="22"/>
      <c r="DM681" s="20"/>
      <c r="DN681" s="22"/>
      <c r="DO681" s="20"/>
      <c r="DP681" s="22"/>
      <c r="DQ681" s="20"/>
      <c r="DR681" s="22"/>
      <c r="DS681" s="20"/>
      <c r="DT681" s="22"/>
      <c r="DU681" s="20"/>
      <c r="DV681" s="22"/>
      <c r="DW681" s="20"/>
      <c r="DX681" s="22"/>
      <c r="DY681" s="20"/>
      <c r="DZ681" s="22"/>
      <c r="EA681" s="23">
        <f t="shared" si="174"/>
        <v>0</v>
      </c>
      <c r="EB681" s="21">
        <f t="shared" si="176"/>
        <v>0</v>
      </c>
      <c r="EC681" s="193" t="e">
        <f t="shared" si="169"/>
        <v>#REF!</v>
      </c>
      <c r="ED681" s="193">
        <f t="shared" si="170"/>
        <v>0</v>
      </c>
      <c r="EE681" s="194">
        <f t="shared" si="177"/>
        <v>800</v>
      </c>
      <c r="EG681" s="13" t="s">
        <v>1618</v>
      </c>
      <c r="EH681" s="13" t="s">
        <v>1619</v>
      </c>
      <c r="EI681" s="13" t="s">
        <v>392</v>
      </c>
      <c r="EJ681" s="13">
        <v>800</v>
      </c>
      <c r="EK681" s="13">
        <v>1752.3</v>
      </c>
    </row>
    <row r="682" spans="1:141">
      <c r="A682" s="196" t="str">
        <f t="shared" si="178"/>
        <v>33.34</v>
      </c>
      <c r="B682" s="253" t="str">
        <f t="shared" si="178"/>
        <v>Conduit EMT ø 3¨ (T-BI y TR-G))</v>
      </c>
      <c r="C682" s="196" t="str">
        <f t="shared" si="178"/>
        <v>ML</v>
      </c>
      <c r="D682" s="196">
        <f t="shared" si="178"/>
        <v>90</v>
      </c>
      <c r="E682" s="196">
        <f t="shared" si="178"/>
        <v>59123.79</v>
      </c>
      <c r="F682" s="196">
        <f t="shared" si="175"/>
        <v>5321141.0999999996</v>
      </c>
      <c r="G682" s="20"/>
      <c r="H682" s="21">
        <f t="shared" si="179"/>
        <v>0</v>
      </c>
      <c r="I682" s="20"/>
      <c r="J682" s="21">
        <f t="shared" si="180"/>
        <v>0</v>
      </c>
      <c r="K682" s="20"/>
      <c r="L682" s="21">
        <f t="shared" si="181"/>
        <v>0</v>
      </c>
      <c r="M682" s="20"/>
      <c r="N682" s="33">
        <f t="shared" si="182"/>
        <v>0</v>
      </c>
      <c r="O682" s="20"/>
      <c r="P682" s="22"/>
      <c r="Q682" s="20"/>
      <c r="R682" s="22"/>
      <c r="S682" s="20"/>
      <c r="T682" s="22"/>
      <c r="U682" s="20"/>
      <c r="V682" s="22"/>
      <c r="W682" s="20"/>
      <c r="X682" s="22"/>
      <c r="Y682" s="20"/>
      <c r="Z682" s="22"/>
      <c r="AA682" s="20"/>
      <c r="AB682" s="22"/>
      <c r="AC682" s="20"/>
      <c r="AD682" s="22"/>
      <c r="AE682" s="20"/>
      <c r="AF682" s="22"/>
      <c r="AG682" s="20"/>
      <c r="AH682" s="22"/>
      <c r="AI682" s="20"/>
      <c r="AJ682" s="22"/>
      <c r="AK682" s="20"/>
      <c r="AL682" s="22"/>
      <c r="AM682" s="20"/>
      <c r="AN682" s="22"/>
      <c r="AO682" s="20"/>
      <c r="AP682" s="22"/>
      <c r="AQ682" s="20"/>
      <c r="AR682" s="22"/>
      <c r="AS682" s="20"/>
      <c r="AT682" s="22"/>
      <c r="AU682" s="20"/>
      <c r="AV682" s="22"/>
      <c r="AW682" s="20"/>
      <c r="AX682" s="22"/>
      <c r="AY682" s="20"/>
      <c r="AZ682" s="22"/>
      <c r="BA682" s="20"/>
      <c r="BB682" s="22"/>
      <c r="BC682" s="20"/>
      <c r="BD682" s="22"/>
      <c r="BE682" s="20"/>
      <c r="BF682" s="22"/>
      <c r="BG682" s="83"/>
      <c r="BH682" s="84"/>
      <c r="BI682" s="20"/>
      <c r="BJ682" s="95"/>
      <c r="BK682" s="20">
        <v>0</v>
      </c>
      <c r="BL682" s="21">
        <f t="shared" si="172"/>
        <v>0</v>
      </c>
      <c r="BM682" s="20"/>
      <c r="BN682" s="95">
        <f t="shared" si="171"/>
        <v>0</v>
      </c>
      <c r="BO682" s="20"/>
      <c r="BP682" s="21">
        <f t="shared" si="173"/>
        <v>0</v>
      </c>
      <c r="BQ682" s="20"/>
      <c r="BR682" s="22"/>
      <c r="BS682" s="20"/>
      <c r="BT682" s="22"/>
      <c r="BU682" s="20"/>
      <c r="BV682" s="22"/>
      <c r="BW682" s="20"/>
      <c r="BX682" s="22"/>
      <c r="BY682" s="20"/>
      <c r="BZ682" s="172"/>
      <c r="CA682" s="20"/>
      <c r="CB682" s="164"/>
      <c r="CC682" s="20"/>
      <c r="CD682" s="178"/>
      <c r="CE682" s="20"/>
      <c r="CF682" s="95"/>
      <c r="CG682" s="20"/>
      <c r="CH682" s="95"/>
      <c r="CI682" s="20"/>
      <c r="CJ682" s="22"/>
      <c r="CK682" s="20"/>
      <c r="CL682" s="22"/>
      <c r="CM682" s="20"/>
      <c r="CN682" s="22"/>
      <c r="CO682" s="20"/>
      <c r="CP682" s="22"/>
      <c r="CQ682" s="20"/>
      <c r="CR682" s="22"/>
      <c r="CS682" s="20"/>
      <c r="CT682" s="22"/>
      <c r="CU682" s="20"/>
      <c r="CV682" s="22"/>
      <c r="CW682" s="20"/>
      <c r="CX682" s="22"/>
      <c r="CY682" s="20"/>
      <c r="CZ682" s="22"/>
      <c r="DA682" s="20"/>
      <c r="DB682" s="22"/>
      <c r="DC682" s="20"/>
      <c r="DD682" s="22"/>
      <c r="DE682" s="20"/>
      <c r="DF682" s="22"/>
      <c r="DG682" s="20"/>
      <c r="DH682" s="22"/>
      <c r="DI682" s="20"/>
      <c r="DJ682" s="22"/>
      <c r="DK682" s="20"/>
      <c r="DL682" s="22"/>
      <c r="DM682" s="20"/>
      <c r="DN682" s="22"/>
      <c r="DO682" s="20"/>
      <c r="DP682" s="22"/>
      <c r="DQ682" s="20"/>
      <c r="DR682" s="22"/>
      <c r="DS682" s="20"/>
      <c r="DT682" s="22"/>
      <c r="DU682" s="20"/>
      <c r="DV682" s="22"/>
      <c r="DW682" s="20"/>
      <c r="DX682" s="22"/>
      <c r="DY682" s="20"/>
      <c r="DZ682" s="22"/>
      <c r="EA682" s="23">
        <f t="shared" si="174"/>
        <v>0</v>
      </c>
      <c r="EB682" s="21">
        <f t="shared" si="176"/>
        <v>0</v>
      </c>
      <c r="EC682" s="193" t="e">
        <f t="shared" si="169"/>
        <v>#REF!</v>
      </c>
      <c r="ED682" s="193">
        <f t="shared" si="170"/>
        <v>0</v>
      </c>
      <c r="EE682" s="194">
        <f t="shared" si="177"/>
        <v>90</v>
      </c>
      <c r="EG682" s="13" t="s">
        <v>1620</v>
      </c>
      <c r="EH682" s="13" t="s">
        <v>1621</v>
      </c>
      <c r="EI682" s="13" t="s">
        <v>392</v>
      </c>
      <c r="EJ682" s="13">
        <v>90</v>
      </c>
      <c r="EK682" s="13">
        <v>59123.79</v>
      </c>
    </row>
    <row r="683" spans="1:141" ht="15" customHeight="1">
      <c r="A683" s="191" t="str">
        <f t="shared" si="178"/>
        <v>34.0</v>
      </c>
      <c r="B683" s="252" t="str">
        <f t="shared" si="178"/>
        <v>RED LOGICA</v>
      </c>
      <c r="C683" s="191">
        <f t="shared" si="178"/>
        <v>0</v>
      </c>
      <c r="D683" s="191">
        <f t="shared" si="178"/>
        <v>0</v>
      </c>
      <c r="E683" s="191">
        <f t="shared" si="178"/>
        <v>0</v>
      </c>
      <c r="F683" s="192">
        <f>SUM(F684:F690)</f>
        <v>1303952958</v>
      </c>
      <c r="G683" s="20"/>
      <c r="H683" s="21">
        <f t="shared" si="179"/>
        <v>0</v>
      </c>
      <c r="I683" s="20"/>
      <c r="J683" s="21">
        <f t="shared" si="180"/>
        <v>0</v>
      </c>
      <c r="K683" s="20"/>
      <c r="L683" s="21">
        <f t="shared" si="181"/>
        <v>0</v>
      </c>
      <c r="M683" s="20"/>
      <c r="N683" s="33">
        <f t="shared" si="182"/>
        <v>0</v>
      </c>
      <c r="O683" s="20"/>
      <c r="P683" s="22"/>
      <c r="Q683" s="20"/>
      <c r="R683" s="22"/>
      <c r="S683" s="20"/>
      <c r="T683" s="22"/>
      <c r="U683" s="20"/>
      <c r="V683" s="22"/>
      <c r="W683" s="20"/>
      <c r="X683" s="22"/>
      <c r="Y683" s="20"/>
      <c r="Z683" s="22"/>
      <c r="AA683" s="20"/>
      <c r="AB683" s="22"/>
      <c r="AC683" s="20"/>
      <c r="AD683" s="22"/>
      <c r="AE683" s="20"/>
      <c r="AF683" s="22"/>
      <c r="AG683" s="20"/>
      <c r="AH683" s="22"/>
      <c r="AI683" s="20"/>
      <c r="AJ683" s="22"/>
      <c r="AK683" s="20"/>
      <c r="AL683" s="22"/>
      <c r="AM683" s="20"/>
      <c r="AN683" s="22"/>
      <c r="AO683" s="20"/>
      <c r="AP683" s="22"/>
      <c r="AQ683" s="20"/>
      <c r="AR683" s="22"/>
      <c r="AS683" s="20"/>
      <c r="AT683" s="22"/>
      <c r="AU683" s="20"/>
      <c r="AV683" s="22"/>
      <c r="AW683" s="20"/>
      <c r="AX683" s="22"/>
      <c r="AY683" s="20"/>
      <c r="AZ683" s="22"/>
      <c r="BA683" s="20"/>
      <c r="BB683" s="22"/>
      <c r="BC683" s="20"/>
      <c r="BD683" s="22"/>
      <c r="BE683" s="20"/>
      <c r="BF683" s="22"/>
      <c r="BG683" s="83"/>
      <c r="BH683" s="84"/>
      <c r="BI683" s="20"/>
      <c r="BJ683" s="95"/>
      <c r="BK683" s="20">
        <v>0</v>
      </c>
      <c r="BL683" s="21">
        <f t="shared" si="172"/>
        <v>0</v>
      </c>
      <c r="BM683" s="20"/>
      <c r="BN683" s="95">
        <f t="shared" si="171"/>
        <v>0</v>
      </c>
      <c r="BO683" s="20"/>
      <c r="BP683" s="21">
        <f t="shared" si="173"/>
        <v>0</v>
      </c>
      <c r="BQ683" s="20"/>
      <c r="BR683" s="22"/>
      <c r="BS683" s="20"/>
      <c r="BT683" s="22"/>
      <c r="BU683" s="20"/>
      <c r="BV683" s="22"/>
      <c r="BW683" s="20"/>
      <c r="BX683" s="22"/>
      <c r="BY683" s="20"/>
      <c r="BZ683" s="172"/>
      <c r="CA683" s="20"/>
      <c r="CB683" s="164"/>
      <c r="CC683" s="20"/>
      <c r="CD683" s="178"/>
      <c r="CE683" s="20"/>
      <c r="CF683" s="95"/>
      <c r="CG683" s="20"/>
      <c r="CH683" s="95"/>
      <c r="CI683" s="20"/>
      <c r="CJ683" s="22"/>
      <c r="CK683" s="20"/>
      <c r="CL683" s="22"/>
      <c r="CM683" s="20"/>
      <c r="CN683" s="22"/>
      <c r="CO683" s="20"/>
      <c r="CP683" s="22"/>
      <c r="CQ683" s="20"/>
      <c r="CR683" s="22"/>
      <c r="CS683" s="20"/>
      <c r="CT683" s="22"/>
      <c r="CU683" s="20"/>
      <c r="CV683" s="22"/>
      <c r="CW683" s="20"/>
      <c r="CX683" s="22"/>
      <c r="CY683" s="20"/>
      <c r="CZ683" s="22"/>
      <c r="DA683" s="20"/>
      <c r="DB683" s="22"/>
      <c r="DC683" s="20"/>
      <c r="DD683" s="22"/>
      <c r="DE683" s="20"/>
      <c r="DF683" s="22"/>
      <c r="DG683" s="20"/>
      <c r="DH683" s="22"/>
      <c r="DI683" s="20"/>
      <c r="DJ683" s="22"/>
      <c r="DK683" s="20"/>
      <c r="DL683" s="22"/>
      <c r="DM683" s="20"/>
      <c r="DN683" s="22"/>
      <c r="DO683" s="20"/>
      <c r="DP683" s="22"/>
      <c r="DQ683" s="20"/>
      <c r="DR683" s="22"/>
      <c r="DS683" s="20"/>
      <c r="DT683" s="22"/>
      <c r="DU683" s="20"/>
      <c r="DV683" s="22"/>
      <c r="DW683" s="20"/>
      <c r="DX683" s="22"/>
      <c r="DY683" s="20"/>
      <c r="DZ683" s="22"/>
      <c r="EA683" s="23">
        <f t="shared" si="174"/>
        <v>0</v>
      </c>
      <c r="EB683" s="21">
        <f t="shared" si="176"/>
        <v>0</v>
      </c>
      <c r="EC683" s="193" t="e">
        <f t="shared" si="169"/>
        <v>#REF!</v>
      </c>
      <c r="ED683" s="193">
        <f t="shared" si="170"/>
        <v>0</v>
      </c>
      <c r="EE683" s="194">
        <f t="shared" si="177"/>
        <v>0</v>
      </c>
      <c r="EG683" s="13" t="s">
        <v>1622</v>
      </c>
      <c r="EH683" s="13" t="s">
        <v>1623</v>
      </c>
    </row>
    <row r="684" spans="1:141">
      <c r="A684" s="196" t="str">
        <f t="shared" si="178"/>
        <v>34.1</v>
      </c>
      <c r="B684" s="253" t="str">
        <f t="shared" si="178"/>
        <v>Suministro, instalación y puesta en funcionamiento de la red lógica.</v>
      </c>
      <c r="C684" s="196" t="str">
        <f t="shared" si="178"/>
        <v>UND</v>
      </c>
      <c r="D684" s="196">
        <f t="shared" si="178"/>
        <v>80</v>
      </c>
      <c r="E684" s="196">
        <f t="shared" si="178"/>
        <v>888277.5</v>
      </c>
      <c r="F684" s="196">
        <f t="shared" si="175"/>
        <v>71062200</v>
      </c>
      <c r="G684" s="20"/>
      <c r="H684" s="21">
        <f t="shared" si="179"/>
        <v>0</v>
      </c>
      <c r="I684" s="20"/>
      <c r="J684" s="21">
        <f t="shared" si="180"/>
        <v>0</v>
      </c>
      <c r="K684" s="20"/>
      <c r="L684" s="21">
        <f t="shared" si="181"/>
        <v>0</v>
      </c>
      <c r="M684" s="20"/>
      <c r="N684" s="33">
        <f t="shared" si="182"/>
        <v>0</v>
      </c>
      <c r="O684" s="20"/>
      <c r="P684" s="22"/>
      <c r="Q684" s="20"/>
      <c r="R684" s="22"/>
      <c r="S684" s="20"/>
      <c r="T684" s="22"/>
      <c r="U684" s="20"/>
      <c r="V684" s="22"/>
      <c r="W684" s="20"/>
      <c r="X684" s="22"/>
      <c r="Y684" s="20"/>
      <c r="Z684" s="22"/>
      <c r="AA684" s="20"/>
      <c r="AB684" s="22"/>
      <c r="AC684" s="20"/>
      <c r="AD684" s="22"/>
      <c r="AE684" s="20"/>
      <c r="AF684" s="22"/>
      <c r="AG684" s="20"/>
      <c r="AH684" s="22"/>
      <c r="AI684" s="20"/>
      <c r="AJ684" s="22"/>
      <c r="AK684" s="20"/>
      <c r="AL684" s="22"/>
      <c r="AM684" s="20"/>
      <c r="AN684" s="22"/>
      <c r="AO684" s="20"/>
      <c r="AP684" s="22"/>
      <c r="AQ684" s="20"/>
      <c r="AR684" s="22"/>
      <c r="AS684" s="20"/>
      <c r="AT684" s="22"/>
      <c r="AU684" s="20"/>
      <c r="AV684" s="22"/>
      <c r="AW684" s="20"/>
      <c r="AX684" s="22"/>
      <c r="AY684" s="20"/>
      <c r="AZ684" s="22"/>
      <c r="BA684" s="20"/>
      <c r="BB684" s="22"/>
      <c r="BC684" s="20"/>
      <c r="BD684" s="22"/>
      <c r="BE684" s="20"/>
      <c r="BF684" s="22"/>
      <c r="BG684" s="83"/>
      <c r="BH684" s="84"/>
      <c r="BI684" s="20"/>
      <c r="BJ684" s="95"/>
      <c r="BK684" s="20">
        <v>0</v>
      </c>
      <c r="BL684" s="21">
        <f t="shared" si="172"/>
        <v>0</v>
      </c>
      <c r="BM684" s="20"/>
      <c r="BN684" s="95">
        <f t="shared" si="171"/>
        <v>0</v>
      </c>
      <c r="BO684" s="20"/>
      <c r="BP684" s="21">
        <f t="shared" si="173"/>
        <v>0</v>
      </c>
      <c r="BQ684" s="20"/>
      <c r="BR684" s="22"/>
      <c r="BS684" s="20"/>
      <c r="BT684" s="22"/>
      <c r="BU684" s="20"/>
      <c r="BV684" s="22"/>
      <c r="BW684" s="20"/>
      <c r="BX684" s="22"/>
      <c r="BY684" s="20"/>
      <c r="BZ684" s="172"/>
      <c r="CA684" s="20"/>
      <c r="CB684" s="164"/>
      <c r="CC684" s="20"/>
      <c r="CD684" s="178"/>
      <c r="CE684" s="20"/>
      <c r="CF684" s="95"/>
      <c r="CG684" s="20"/>
      <c r="CH684" s="95"/>
      <c r="CI684" s="20"/>
      <c r="CJ684" s="22"/>
      <c r="CK684" s="20"/>
      <c r="CL684" s="22"/>
      <c r="CM684" s="20"/>
      <c r="CN684" s="22"/>
      <c r="CO684" s="20"/>
      <c r="CP684" s="22"/>
      <c r="CQ684" s="20"/>
      <c r="CR684" s="22"/>
      <c r="CS684" s="20"/>
      <c r="CT684" s="22"/>
      <c r="CU684" s="20"/>
      <c r="CV684" s="22"/>
      <c r="CW684" s="20"/>
      <c r="CX684" s="22"/>
      <c r="CY684" s="20"/>
      <c r="CZ684" s="22"/>
      <c r="DA684" s="20"/>
      <c r="DB684" s="22"/>
      <c r="DC684" s="20"/>
      <c r="DD684" s="22"/>
      <c r="DE684" s="20"/>
      <c r="DF684" s="22"/>
      <c r="DG684" s="20"/>
      <c r="DH684" s="22"/>
      <c r="DI684" s="20"/>
      <c r="DJ684" s="22"/>
      <c r="DK684" s="20"/>
      <c r="DL684" s="22"/>
      <c r="DM684" s="20"/>
      <c r="DN684" s="22"/>
      <c r="DO684" s="20"/>
      <c r="DP684" s="22"/>
      <c r="DQ684" s="20"/>
      <c r="DR684" s="22"/>
      <c r="DS684" s="20"/>
      <c r="DT684" s="22"/>
      <c r="DU684" s="20"/>
      <c r="DV684" s="22"/>
      <c r="DW684" s="20"/>
      <c r="DX684" s="22"/>
      <c r="DY684" s="20"/>
      <c r="DZ684" s="22"/>
      <c r="EA684" s="23">
        <f t="shared" si="174"/>
        <v>0</v>
      </c>
      <c r="EB684" s="21">
        <f t="shared" si="176"/>
        <v>0</v>
      </c>
      <c r="EC684" s="193" t="e">
        <f t="shared" si="169"/>
        <v>#REF!</v>
      </c>
      <c r="ED684" s="193">
        <f t="shared" si="170"/>
        <v>0</v>
      </c>
      <c r="EE684" s="194">
        <f t="shared" si="177"/>
        <v>80</v>
      </c>
      <c r="EG684" s="13" t="s">
        <v>1624</v>
      </c>
      <c r="EH684" s="13" t="s">
        <v>1625</v>
      </c>
      <c r="EI684" s="13" t="s">
        <v>1626</v>
      </c>
      <c r="EJ684" s="13">
        <v>80</v>
      </c>
      <c r="EK684" s="13">
        <v>888277.5</v>
      </c>
    </row>
    <row r="685" spans="1:141" ht="18" customHeight="1">
      <c r="A685" s="196" t="str">
        <f t="shared" si="178"/>
        <v>34.2</v>
      </c>
      <c r="B685" s="253" t="str">
        <f t="shared" si="178"/>
        <v>Suministro, instalación y puesta en funcionamiento de la red eléctrica.</v>
      </c>
      <c r="C685" s="196" t="str">
        <f t="shared" si="178"/>
        <v>UND</v>
      </c>
      <c r="D685" s="196">
        <f t="shared" si="178"/>
        <v>80</v>
      </c>
      <c r="E685" s="196">
        <f t="shared" si="178"/>
        <v>384120</v>
      </c>
      <c r="F685" s="196">
        <f t="shared" si="175"/>
        <v>30729600</v>
      </c>
      <c r="G685" s="20"/>
      <c r="H685" s="21">
        <f t="shared" si="179"/>
        <v>0</v>
      </c>
      <c r="I685" s="20"/>
      <c r="J685" s="21">
        <f t="shared" si="180"/>
        <v>0</v>
      </c>
      <c r="K685" s="20"/>
      <c r="L685" s="21">
        <f t="shared" si="181"/>
        <v>0</v>
      </c>
      <c r="M685" s="20"/>
      <c r="N685" s="33">
        <f t="shared" si="182"/>
        <v>0</v>
      </c>
      <c r="O685" s="20"/>
      <c r="P685" s="22"/>
      <c r="Q685" s="20"/>
      <c r="R685" s="22"/>
      <c r="S685" s="20"/>
      <c r="T685" s="22"/>
      <c r="U685" s="20"/>
      <c r="V685" s="22"/>
      <c r="W685" s="20"/>
      <c r="X685" s="22"/>
      <c r="Y685" s="20"/>
      <c r="Z685" s="22"/>
      <c r="AA685" s="20"/>
      <c r="AB685" s="22"/>
      <c r="AC685" s="20"/>
      <c r="AD685" s="22"/>
      <c r="AE685" s="20"/>
      <c r="AF685" s="22"/>
      <c r="AG685" s="20"/>
      <c r="AH685" s="22"/>
      <c r="AI685" s="20"/>
      <c r="AJ685" s="22"/>
      <c r="AK685" s="20"/>
      <c r="AL685" s="22"/>
      <c r="AM685" s="20"/>
      <c r="AN685" s="22"/>
      <c r="AO685" s="20"/>
      <c r="AP685" s="22"/>
      <c r="AQ685" s="20"/>
      <c r="AR685" s="22"/>
      <c r="AS685" s="20"/>
      <c r="AT685" s="22"/>
      <c r="AU685" s="20"/>
      <c r="AV685" s="22"/>
      <c r="AW685" s="20"/>
      <c r="AX685" s="22"/>
      <c r="AY685" s="20"/>
      <c r="AZ685" s="22"/>
      <c r="BA685" s="20"/>
      <c r="BB685" s="22"/>
      <c r="BC685" s="20"/>
      <c r="BD685" s="22"/>
      <c r="BE685" s="20"/>
      <c r="BF685" s="22"/>
      <c r="BG685" s="83"/>
      <c r="BH685" s="84"/>
      <c r="BI685" s="20"/>
      <c r="BJ685" s="95"/>
      <c r="BK685" s="20">
        <v>0</v>
      </c>
      <c r="BL685" s="21">
        <f t="shared" si="172"/>
        <v>0</v>
      </c>
      <c r="BM685" s="20"/>
      <c r="BN685" s="95">
        <f t="shared" si="171"/>
        <v>0</v>
      </c>
      <c r="BO685" s="20"/>
      <c r="BP685" s="21">
        <f t="shared" si="173"/>
        <v>0</v>
      </c>
      <c r="BQ685" s="20"/>
      <c r="BR685" s="22"/>
      <c r="BS685" s="20"/>
      <c r="BT685" s="22"/>
      <c r="BU685" s="20"/>
      <c r="BV685" s="22"/>
      <c r="BW685" s="20"/>
      <c r="BX685" s="22"/>
      <c r="BY685" s="20"/>
      <c r="BZ685" s="172"/>
      <c r="CA685" s="20"/>
      <c r="CB685" s="164"/>
      <c r="CC685" s="20"/>
      <c r="CD685" s="178"/>
      <c r="CE685" s="20"/>
      <c r="CF685" s="95"/>
      <c r="CG685" s="20"/>
      <c r="CH685" s="95"/>
      <c r="CI685" s="20"/>
      <c r="CJ685" s="22"/>
      <c r="CK685" s="20"/>
      <c r="CL685" s="22"/>
      <c r="CM685" s="20"/>
      <c r="CN685" s="22"/>
      <c r="CO685" s="20"/>
      <c r="CP685" s="22"/>
      <c r="CQ685" s="20"/>
      <c r="CR685" s="22"/>
      <c r="CS685" s="20"/>
      <c r="CT685" s="22"/>
      <c r="CU685" s="20"/>
      <c r="CV685" s="22"/>
      <c r="CW685" s="20"/>
      <c r="CX685" s="22"/>
      <c r="CY685" s="20"/>
      <c r="CZ685" s="22"/>
      <c r="DA685" s="20"/>
      <c r="DB685" s="22"/>
      <c r="DC685" s="20"/>
      <c r="DD685" s="22"/>
      <c r="DE685" s="20"/>
      <c r="DF685" s="22"/>
      <c r="DG685" s="20"/>
      <c r="DH685" s="22"/>
      <c r="DI685" s="20"/>
      <c r="DJ685" s="22"/>
      <c r="DK685" s="20"/>
      <c r="DL685" s="22"/>
      <c r="DM685" s="20"/>
      <c r="DN685" s="22"/>
      <c r="DO685" s="20"/>
      <c r="DP685" s="22"/>
      <c r="DQ685" s="20"/>
      <c r="DR685" s="22"/>
      <c r="DS685" s="20"/>
      <c r="DT685" s="22"/>
      <c r="DU685" s="20"/>
      <c r="DV685" s="22"/>
      <c r="DW685" s="20"/>
      <c r="DX685" s="22"/>
      <c r="DY685" s="20"/>
      <c r="DZ685" s="22"/>
      <c r="EA685" s="23">
        <f t="shared" si="174"/>
        <v>0</v>
      </c>
      <c r="EB685" s="21">
        <f t="shared" si="176"/>
        <v>0</v>
      </c>
      <c r="EC685" s="193" t="e">
        <f t="shared" si="169"/>
        <v>#REF!</v>
      </c>
      <c r="ED685" s="193">
        <f t="shared" si="170"/>
        <v>0</v>
      </c>
      <c r="EE685" s="194">
        <f t="shared" si="177"/>
        <v>80</v>
      </c>
      <c r="EG685" s="13" t="s">
        <v>1627</v>
      </c>
      <c r="EH685" s="13" t="s">
        <v>1628</v>
      </c>
      <c r="EI685" s="13" t="s">
        <v>1626</v>
      </c>
      <c r="EJ685" s="13">
        <v>80</v>
      </c>
      <c r="EK685" s="13">
        <v>384120</v>
      </c>
    </row>
    <row r="686" spans="1:141">
      <c r="A686" s="196" t="str">
        <f t="shared" si="178"/>
        <v>34.3</v>
      </c>
      <c r="B686" s="253" t="str">
        <f t="shared" si="178"/>
        <v>Suministro e instalación de Gabinete de Piso 120*61*67 23 UR</v>
      </c>
      <c r="C686" s="196" t="str">
        <f t="shared" si="178"/>
        <v>UND</v>
      </c>
      <c r="D686" s="196">
        <f t="shared" si="178"/>
        <v>15</v>
      </c>
      <c r="E686" s="196">
        <f t="shared" si="178"/>
        <v>2807917.2</v>
      </c>
      <c r="F686" s="196">
        <f t="shared" si="175"/>
        <v>42118758</v>
      </c>
      <c r="G686" s="20"/>
      <c r="H686" s="21">
        <f t="shared" si="179"/>
        <v>0</v>
      </c>
      <c r="I686" s="20"/>
      <c r="J686" s="21">
        <f t="shared" si="180"/>
        <v>0</v>
      </c>
      <c r="K686" s="20"/>
      <c r="L686" s="21">
        <f t="shared" si="181"/>
        <v>0</v>
      </c>
      <c r="M686" s="20"/>
      <c r="N686" s="33">
        <f t="shared" si="182"/>
        <v>0</v>
      </c>
      <c r="O686" s="20"/>
      <c r="P686" s="22"/>
      <c r="Q686" s="20"/>
      <c r="R686" s="22"/>
      <c r="S686" s="20"/>
      <c r="T686" s="22"/>
      <c r="U686" s="20"/>
      <c r="V686" s="22"/>
      <c r="W686" s="20"/>
      <c r="X686" s="22"/>
      <c r="Y686" s="20"/>
      <c r="Z686" s="22"/>
      <c r="AA686" s="20"/>
      <c r="AB686" s="22"/>
      <c r="AC686" s="20"/>
      <c r="AD686" s="22"/>
      <c r="AE686" s="20"/>
      <c r="AF686" s="22"/>
      <c r="AG686" s="20"/>
      <c r="AH686" s="22"/>
      <c r="AI686" s="20"/>
      <c r="AJ686" s="22"/>
      <c r="AK686" s="20"/>
      <c r="AL686" s="22"/>
      <c r="AM686" s="20"/>
      <c r="AN686" s="22"/>
      <c r="AO686" s="20"/>
      <c r="AP686" s="22"/>
      <c r="AQ686" s="20"/>
      <c r="AR686" s="22"/>
      <c r="AS686" s="20"/>
      <c r="AT686" s="22"/>
      <c r="AU686" s="20"/>
      <c r="AV686" s="22"/>
      <c r="AW686" s="20"/>
      <c r="AX686" s="22"/>
      <c r="AY686" s="20"/>
      <c r="AZ686" s="22"/>
      <c r="BA686" s="20"/>
      <c r="BB686" s="22"/>
      <c r="BC686" s="20"/>
      <c r="BD686" s="22"/>
      <c r="BE686" s="20"/>
      <c r="BF686" s="22"/>
      <c r="BG686" s="83"/>
      <c r="BH686" s="84"/>
      <c r="BI686" s="20"/>
      <c r="BJ686" s="95"/>
      <c r="BK686" s="20">
        <v>0</v>
      </c>
      <c r="BL686" s="21">
        <f t="shared" si="172"/>
        <v>0</v>
      </c>
      <c r="BM686" s="20"/>
      <c r="BN686" s="95">
        <f t="shared" si="171"/>
        <v>0</v>
      </c>
      <c r="BO686" s="20"/>
      <c r="BP686" s="21">
        <f t="shared" si="173"/>
        <v>0</v>
      </c>
      <c r="BQ686" s="20"/>
      <c r="BR686" s="22"/>
      <c r="BS686" s="20"/>
      <c r="BT686" s="22"/>
      <c r="BU686" s="20"/>
      <c r="BV686" s="22"/>
      <c r="BW686" s="20"/>
      <c r="BX686" s="22"/>
      <c r="BY686" s="20"/>
      <c r="BZ686" s="172"/>
      <c r="CA686" s="20"/>
      <c r="CB686" s="164"/>
      <c r="CC686" s="20"/>
      <c r="CD686" s="178"/>
      <c r="CE686" s="20"/>
      <c r="CF686" s="95"/>
      <c r="CG686" s="20"/>
      <c r="CH686" s="95"/>
      <c r="CI686" s="20"/>
      <c r="CJ686" s="22"/>
      <c r="CK686" s="20"/>
      <c r="CL686" s="22"/>
      <c r="CM686" s="20"/>
      <c r="CN686" s="22"/>
      <c r="CO686" s="20"/>
      <c r="CP686" s="22"/>
      <c r="CQ686" s="20"/>
      <c r="CR686" s="22"/>
      <c r="CS686" s="20"/>
      <c r="CT686" s="22"/>
      <c r="CU686" s="20"/>
      <c r="CV686" s="22"/>
      <c r="CW686" s="20"/>
      <c r="CX686" s="22"/>
      <c r="CY686" s="20"/>
      <c r="CZ686" s="22"/>
      <c r="DA686" s="20"/>
      <c r="DB686" s="22"/>
      <c r="DC686" s="20"/>
      <c r="DD686" s="22"/>
      <c r="DE686" s="20"/>
      <c r="DF686" s="22"/>
      <c r="DG686" s="20"/>
      <c r="DH686" s="22"/>
      <c r="DI686" s="20"/>
      <c r="DJ686" s="22"/>
      <c r="DK686" s="20"/>
      <c r="DL686" s="22"/>
      <c r="DM686" s="20"/>
      <c r="DN686" s="22"/>
      <c r="DO686" s="20"/>
      <c r="DP686" s="22"/>
      <c r="DQ686" s="20"/>
      <c r="DR686" s="22"/>
      <c r="DS686" s="20"/>
      <c r="DT686" s="22"/>
      <c r="DU686" s="20"/>
      <c r="DV686" s="22"/>
      <c r="DW686" s="20"/>
      <c r="DX686" s="22"/>
      <c r="DY686" s="20"/>
      <c r="DZ686" s="22"/>
      <c r="EA686" s="23">
        <f t="shared" si="174"/>
        <v>0</v>
      </c>
      <c r="EB686" s="21">
        <f t="shared" si="176"/>
        <v>0</v>
      </c>
      <c r="EC686" s="193" t="e">
        <f t="shared" si="169"/>
        <v>#REF!</v>
      </c>
      <c r="ED686" s="193">
        <f t="shared" si="170"/>
        <v>0</v>
      </c>
      <c r="EE686" s="194">
        <f t="shared" si="177"/>
        <v>15</v>
      </c>
      <c r="EG686" s="13" t="s">
        <v>1629</v>
      </c>
      <c r="EH686" s="13" t="s">
        <v>1630</v>
      </c>
      <c r="EI686" s="13" t="s">
        <v>1626</v>
      </c>
      <c r="EJ686" s="13">
        <v>15</v>
      </c>
      <c r="EK686" s="13">
        <v>2807917.2</v>
      </c>
    </row>
    <row r="687" spans="1:141" ht="45" customHeight="1">
      <c r="A687" s="196" t="str">
        <f t="shared" si="178"/>
        <v>34.4</v>
      </c>
      <c r="B687" s="253" t="str">
        <f t="shared" si="178"/>
        <v>Suministro, instalación y puesta en funcionamiento enlace de backbone de fibra óptica seis (6) hilos entre los centros de cableado de Soporte Técnico y Nueva Administración 400 mts</v>
      </c>
      <c r="C687" s="196" t="str">
        <f t="shared" si="178"/>
        <v>UND</v>
      </c>
      <c r="D687" s="196">
        <f t="shared" si="178"/>
        <v>55</v>
      </c>
      <c r="E687" s="196">
        <f t="shared" si="178"/>
        <v>10563300</v>
      </c>
      <c r="F687" s="196">
        <f t="shared" si="175"/>
        <v>580981500</v>
      </c>
      <c r="G687" s="20"/>
      <c r="H687" s="21">
        <f t="shared" si="179"/>
        <v>0</v>
      </c>
      <c r="I687" s="20"/>
      <c r="J687" s="21">
        <f t="shared" si="180"/>
        <v>0</v>
      </c>
      <c r="K687" s="20"/>
      <c r="L687" s="21">
        <f t="shared" si="181"/>
        <v>0</v>
      </c>
      <c r="M687" s="20"/>
      <c r="N687" s="33">
        <f t="shared" si="182"/>
        <v>0</v>
      </c>
      <c r="O687" s="20"/>
      <c r="P687" s="22"/>
      <c r="Q687" s="20"/>
      <c r="R687" s="22"/>
      <c r="S687" s="20"/>
      <c r="T687" s="22"/>
      <c r="U687" s="20"/>
      <c r="V687" s="22"/>
      <c r="W687" s="20"/>
      <c r="X687" s="22"/>
      <c r="Y687" s="20"/>
      <c r="Z687" s="22"/>
      <c r="AA687" s="20"/>
      <c r="AB687" s="22"/>
      <c r="AC687" s="20"/>
      <c r="AD687" s="22"/>
      <c r="AE687" s="20"/>
      <c r="AF687" s="22"/>
      <c r="AG687" s="20"/>
      <c r="AH687" s="22"/>
      <c r="AI687" s="20"/>
      <c r="AJ687" s="22"/>
      <c r="AK687" s="20"/>
      <c r="AL687" s="22"/>
      <c r="AM687" s="20"/>
      <c r="AN687" s="22"/>
      <c r="AO687" s="20"/>
      <c r="AP687" s="22"/>
      <c r="AQ687" s="20"/>
      <c r="AR687" s="22"/>
      <c r="AS687" s="20"/>
      <c r="AT687" s="22"/>
      <c r="AU687" s="20"/>
      <c r="AV687" s="22"/>
      <c r="AW687" s="20"/>
      <c r="AX687" s="22"/>
      <c r="AY687" s="20"/>
      <c r="AZ687" s="22"/>
      <c r="BA687" s="20"/>
      <c r="BB687" s="22"/>
      <c r="BC687" s="20"/>
      <c r="BD687" s="22"/>
      <c r="BE687" s="20"/>
      <c r="BF687" s="22"/>
      <c r="BG687" s="83"/>
      <c r="BH687" s="84"/>
      <c r="BI687" s="20"/>
      <c r="BJ687" s="95"/>
      <c r="BK687" s="20">
        <v>0</v>
      </c>
      <c r="BL687" s="21">
        <f t="shared" si="172"/>
        <v>0</v>
      </c>
      <c r="BM687" s="20"/>
      <c r="BN687" s="95">
        <f t="shared" si="171"/>
        <v>0</v>
      </c>
      <c r="BO687" s="20"/>
      <c r="BP687" s="21">
        <f t="shared" si="173"/>
        <v>0</v>
      </c>
      <c r="BQ687" s="20"/>
      <c r="BR687" s="22"/>
      <c r="BS687" s="20"/>
      <c r="BT687" s="22"/>
      <c r="BU687" s="20"/>
      <c r="BV687" s="22"/>
      <c r="BW687" s="20"/>
      <c r="BX687" s="22"/>
      <c r="BY687" s="20"/>
      <c r="BZ687" s="172"/>
      <c r="CA687" s="20"/>
      <c r="CB687" s="164"/>
      <c r="CC687" s="20"/>
      <c r="CD687" s="178"/>
      <c r="CE687" s="20"/>
      <c r="CF687" s="95"/>
      <c r="CG687" s="20"/>
      <c r="CH687" s="95"/>
      <c r="CI687" s="20"/>
      <c r="CJ687" s="22"/>
      <c r="CK687" s="20"/>
      <c r="CL687" s="22"/>
      <c r="CM687" s="20"/>
      <c r="CN687" s="22"/>
      <c r="CO687" s="20"/>
      <c r="CP687" s="22"/>
      <c r="CQ687" s="20"/>
      <c r="CR687" s="22"/>
      <c r="CS687" s="20"/>
      <c r="CT687" s="22"/>
      <c r="CU687" s="20"/>
      <c r="CV687" s="22"/>
      <c r="CW687" s="20"/>
      <c r="CX687" s="22"/>
      <c r="CY687" s="20"/>
      <c r="CZ687" s="22"/>
      <c r="DA687" s="20"/>
      <c r="DB687" s="22"/>
      <c r="DC687" s="20"/>
      <c r="DD687" s="22"/>
      <c r="DE687" s="20"/>
      <c r="DF687" s="22"/>
      <c r="DG687" s="20"/>
      <c r="DH687" s="22"/>
      <c r="DI687" s="20"/>
      <c r="DJ687" s="22"/>
      <c r="DK687" s="20"/>
      <c r="DL687" s="22"/>
      <c r="DM687" s="20"/>
      <c r="DN687" s="22"/>
      <c r="DO687" s="20"/>
      <c r="DP687" s="22"/>
      <c r="DQ687" s="20"/>
      <c r="DR687" s="22"/>
      <c r="DS687" s="20"/>
      <c r="DT687" s="22"/>
      <c r="DU687" s="20"/>
      <c r="DV687" s="22"/>
      <c r="DW687" s="20"/>
      <c r="DX687" s="22"/>
      <c r="DY687" s="20"/>
      <c r="DZ687" s="22"/>
      <c r="EA687" s="23">
        <f t="shared" si="174"/>
        <v>0</v>
      </c>
      <c r="EB687" s="21">
        <f t="shared" si="176"/>
        <v>0</v>
      </c>
      <c r="EC687" s="193" t="e">
        <f t="shared" ref="EC687:EC718" si="183">+EB687/$EB$745</f>
        <v>#REF!</v>
      </c>
      <c r="ED687" s="193">
        <f t="shared" ref="ED687:ED718" si="184">+EB687/$F$745</f>
        <v>0</v>
      </c>
      <c r="EE687" s="194">
        <f t="shared" si="177"/>
        <v>55</v>
      </c>
      <c r="EG687" s="13" t="s">
        <v>1631</v>
      </c>
      <c r="EH687" s="13" t="s">
        <v>1632</v>
      </c>
      <c r="EI687" s="13" t="s">
        <v>1626</v>
      </c>
      <c r="EJ687" s="13">
        <v>55</v>
      </c>
      <c r="EK687" s="13">
        <v>10563300</v>
      </c>
    </row>
    <row r="688" spans="1:141" ht="18">
      <c r="A688" s="196" t="str">
        <f t="shared" si="178"/>
        <v>34.5</v>
      </c>
      <c r="B688" s="253" t="str">
        <f t="shared" si="178"/>
        <v>Suministro switch de 24 puertos GigabitEthernet 10/100/1000 Gbps y dos (2) puerto de fibra óptica 1000BASE -X SFP</v>
      </c>
      <c r="C688" s="196" t="str">
        <f t="shared" si="178"/>
        <v>UND</v>
      </c>
      <c r="D688" s="196">
        <f t="shared" si="178"/>
        <v>55</v>
      </c>
      <c r="E688" s="196">
        <f t="shared" si="178"/>
        <v>8642700</v>
      </c>
      <c r="F688" s="196">
        <f t="shared" si="175"/>
        <v>475348500</v>
      </c>
      <c r="G688" s="20"/>
      <c r="H688" s="21">
        <f t="shared" si="179"/>
        <v>0</v>
      </c>
      <c r="I688" s="20"/>
      <c r="J688" s="21">
        <f t="shared" si="180"/>
        <v>0</v>
      </c>
      <c r="K688" s="20"/>
      <c r="L688" s="21">
        <f t="shared" si="181"/>
        <v>0</v>
      </c>
      <c r="M688" s="20"/>
      <c r="N688" s="33">
        <f t="shared" si="182"/>
        <v>0</v>
      </c>
      <c r="O688" s="20"/>
      <c r="P688" s="22"/>
      <c r="Q688" s="20"/>
      <c r="R688" s="22"/>
      <c r="S688" s="20"/>
      <c r="T688" s="22"/>
      <c r="U688" s="20"/>
      <c r="V688" s="22"/>
      <c r="W688" s="20"/>
      <c r="X688" s="22"/>
      <c r="Y688" s="20"/>
      <c r="Z688" s="22"/>
      <c r="AA688" s="20"/>
      <c r="AB688" s="22"/>
      <c r="AC688" s="20"/>
      <c r="AD688" s="22"/>
      <c r="AE688" s="20"/>
      <c r="AF688" s="22"/>
      <c r="AG688" s="20"/>
      <c r="AH688" s="22"/>
      <c r="AI688" s="20"/>
      <c r="AJ688" s="22"/>
      <c r="AK688" s="20"/>
      <c r="AL688" s="22"/>
      <c r="AM688" s="20"/>
      <c r="AN688" s="22"/>
      <c r="AO688" s="20"/>
      <c r="AP688" s="22"/>
      <c r="AQ688" s="20"/>
      <c r="AR688" s="22"/>
      <c r="AS688" s="20"/>
      <c r="AT688" s="22"/>
      <c r="AU688" s="20"/>
      <c r="AV688" s="22"/>
      <c r="AW688" s="20"/>
      <c r="AX688" s="22"/>
      <c r="AY688" s="20"/>
      <c r="AZ688" s="22"/>
      <c r="BA688" s="20"/>
      <c r="BB688" s="22"/>
      <c r="BC688" s="20"/>
      <c r="BD688" s="22"/>
      <c r="BE688" s="20"/>
      <c r="BF688" s="22"/>
      <c r="BG688" s="83"/>
      <c r="BH688" s="84"/>
      <c r="BI688" s="20"/>
      <c r="BJ688" s="95"/>
      <c r="BK688" s="20">
        <v>0</v>
      </c>
      <c r="BL688" s="21">
        <f t="shared" si="172"/>
        <v>0</v>
      </c>
      <c r="BM688" s="20"/>
      <c r="BN688" s="95">
        <f t="shared" si="171"/>
        <v>0</v>
      </c>
      <c r="BO688" s="20"/>
      <c r="BP688" s="21">
        <f t="shared" si="173"/>
        <v>0</v>
      </c>
      <c r="BQ688" s="20"/>
      <c r="BR688" s="22"/>
      <c r="BS688" s="20"/>
      <c r="BT688" s="22"/>
      <c r="BU688" s="20"/>
      <c r="BV688" s="22"/>
      <c r="BW688" s="20"/>
      <c r="BX688" s="22"/>
      <c r="BY688" s="20"/>
      <c r="BZ688" s="172"/>
      <c r="CA688" s="20"/>
      <c r="CB688" s="164"/>
      <c r="CC688" s="20"/>
      <c r="CD688" s="178"/>
      <c r="CE688" s="20"/>
      <c r="CF688" s="95"/>
      <c r="CG688" s="20"/>
      <c r="CH688" s="95"/>
      <c r="CI688" s="20"/>
      <c r="CJ688" s="22"/>
      <c r="CK688" s="20"/>
      <c r="CL688" s="22"/>
      <c r="CM688" s="20"/>
      <c r="CN688" s="22"/>
      <c r="CO688" s="20"/>
      <c r="CP688" s="22"/>
      <c r="CQ688" s="20"/>
      <c r="CR688" s="22"/>
      <c r="CS688" s="20"/>
      <c r="CT688" s="22"/>
      <c r="CU688" s="20"/>
      <c r="CV688" s="22"/>
      <c r="CW688" s="20"/>
      <c r="CX688" s="22"/>
      <c r="CY688" s="20"/>
      <c r="CZ688" s="22"/>
      <c r="DA688" s="20"/>
      <c r="DB688" s="22"/>
      <c r="DC688" s="20"/>
      <c r="DD688" s="22"/>
      <c r="DE688" s="20"/>
      <c r="DF688" s="22"/>
      <c r="DG688" s="20"/>
      <c r="DH688" s="22"/>
      <c r="DI688" s="20"/>
      <c r="DJ688" s="22"/>
      <c r="DK688" s="20"/>
      <c r="DL688" s="22"/>
      <c r="DM688" s="20"/>
      <c r="DN688" s="22"/>
      <c r="DO688" s="20"/>
      <c r="DP688" s="22"/>
      <c r="DQ688" s="20"/>
      <c r="DR688" s="22"/>
      <c r="DS688" s="20"/>
      <c r="DT688" s="22"/>
      <c r="DU688" s="20"/>
      <c r="DV688" s="22"/>
      <c r="DW688" s="20"/>
      <c r="DX688" s="22"/>
      <c r="DY688" s="20"/>
      <c r="DZ688" s="22"/>
      <c r="EA688" s="23">
        <f t="shared" si="174"/>
        <v>0</v>
      </c>
      <c r="EB688" s="21">
        <f t="shared" si="176"/>
        <v>0</v>
      </c>
      <c r="EC688" s="193" t="e">
        <f t="shared" si="183"/>
        <v>#REF!</v>
      </c>
      <c r="ED688" s="193">
        <f t="shared" si="184"/>
        <v>0</v>
      </c>
      <c r="EE688" s="194">
        <f t="shared" si="177"/>
        <v>55</v>
      </c>
      <c r="EG688" s="13" t="s">
        <v>1633</v>
      </c>
      <c r="EH688" s="13" t="s">
        <v>1634</v>
      </c>
      <c r="EI688" s="13" t="s">
        <v>1626</v>
      </c>
      <c r="EJ688" s="13">
        <v>55</v>
      </c>
      <c r="EK688" s="13">
        <v>8642700</v>
      </c>
    </row>
    <row r="689" spans="1:141" ht="18" customHeight="1">
      <c r="A689" s="196" t="str">
        <f t="shared" si="178"/>
        <v>34.6</v>
      </c>
      <c r="B689" s="253" t="str">
        <f t="shared" si="178"/>
        <v>Servicios de instalación y puesta en funcionamiento en sitio</v>
      </c>
      <c r="C689" s="196" t="str">
        <f t="shared" si="178"/>
        <v>GLOBAL</v>
      </c>
      <c r="D689" s="196">
        <f t="shared" si="178"/>
        <v>6</v>
      </c>
      <c r="E689" s="196">
        <f t="shared" si="178"/>
        <v>8642700</v>
      </c>
      <c r="F689" s="196">
        <f t="shared" si="175"/>
        <v>51856200</v>
      </c>
      <c r="G689" s="20"/>
      <c r="H689" s="21">
        <f t="shared" si="179"/>
        <v>0</v>
      </c>
      <c r="I689" s="20"/>
      <c r="J689" s="21">
        <f t="shared" si="180"/>
        <v>0</v>
      </c>
      <c r="K689" s="20"/>
      <c r="L689" s="21">
        <f t="shared" si="181"/>
        <v>0</v>
      </c>
      <c r="M689" s="20"/>
      <c r="N689" s="33">
        <f t="shared" si="182"/>
        <v>0</v>
      </c>
      <c r="O689" s="20"/>
      <c r="P689" s="22"/>
      <c r="Q689" s="20"/>
      <c r="R689" s="22"/>
      <c r="S689" s="20"/>
      <c r="T689" s="22"/>
      <c r="U689" s="20"/>
      <c r="V689" s="22"/>
      <c r="W689" s="20"/>
      <c r="X689" s="22"/>
      <c r="Y689" s="20"/>
      <c r="Z689" s="22"/>
      <c r="AA689" s="20"/>
      <c r="AB689" s="22"/>
      <c r="AC689" s="20"/>
      <c r="AD689" s="22"/>
      <c r="AE689" s="20"/>
      <c r="AF689" s="22"/>
      <c r="AG689" s="20"/>
      <c r="AH689" s="22"/>
      <c r="AI689" s="20"/>
      <c r="AJ689" s="22"/>
      <c r="AK689" s="20"/>
      <c r="AL689" s="22"/>
      <c r="AM689" s="20"/>
      <c r="AN689" s="22"/>
      <c r="AO689" s="20"/>
      <c r="AP689" s="22"/>
      <c r="AQ689" s="20"/>
      <c r="AR689" s="22"/>
      <c r="AS689" s="20"/>
      <c r="AT689" s="22"/>
      <c r="AU689" s="20"/>
      <c r="AV689" s="22"/>
      <c r="AW689" s="20"/>
      <c r="AX689" s="22"/>
      <c r="AY689" s="20"/>
      <c r="AZ689" s="22"/>
      <c r="BA689" s="20"/>
      <c r="BB689" s="22"/>
      <c r="BC689" s="20"/>
      <c r="BD689" s="22"/>
      <c r="BE689" s="20"/>
      <c r="BF689" s="22"/>
      <c r="BG689" s="83"/>
      <c r="BH689" s="84"/>
      <c r="BI689" s="20"/>
      <c r="BJ689" s="95"/>
      <c r="BK689" s="20">
        <v>0</v>
      </c>
      <c r="BL689" s="21">
        <f t="shared" si="172"/>
        <v>0</v>
      </c>
      <c r="BM689" s="20"/>
      <c r="BN689" s="95">
        <f t="shared" si="171"/>
        <v>0</v>
      </c>
      <c r="BO689" s="20"/>
      <c r="BP689" s="21">
        <f t="shared" si="173"/>
        <v>0</v>
      </c>
      <c r="BQ689" s="20"/>
      <c r="BR689" s="22"/>
      <c r="BS689" s="20"/>
      <c r="BT689" s="22"/>
      <c r="BU689" s="20"/>
      <c r="BV689" s="22"/>
      <c r="BW689" s="20"/>
      <c r="BX689" s="22"/>
      <c r="BY689" s="20"/>
      <c r="BZ689" s="172"/>
      <c r="CA689" s="20"/>
      <c r="CB689" s="164"/>
      <c r="CC689" s="20"/>
      <c r="CD689" s="178"/>
      <c r="CE689" s="20"/>
      <c r="CF689" s="95"/>
      <c r="CG689" s="20"/>
      <c r="CH689" s="95"/>
      <c r="CI689" s="20"/>
      <c r="CJ689" s="22"/>
      <c r="CK689" s="20"/>
      <c r="CL689" s="22"/>
      <c r="CM689" s="20"/>
      <c r="CN689" s="22"/>
      <c r="CO689" s="20"/>
      <c r="CP689" s="22"/>
      <c r="CQ689" s="20"/>
      <c r="CR689" s="22"/>
      <c r="CS689" s="20"/>
      <c r="CT689" s="22"/>
      <c r="CU689" s="20"/>
      <c r="CV689" s="22"/>
      <c r="CW689" s="20"/>
      <c r="CX689" s="22"/>
      <c r="CY689" s="20"/>
      <c r="CZ689" s="22"/>
      <c r="DA689" s="20"/>
      <c r="DB689" s="22"/>
      <c r="DC689" s="20"/>
      <c r="DD689" s="22"/>
      <c r="DE689" s="20"/>
      <c r="DF689" s="22"/>
      <c r="DG689" s="20"/>
      <c r="DH689" s="22"/>
      <c r="DI689" s="20"/>
      <c r="DJ689" s="22"/>
      <c r="DK689" s="20"/>
      <c r="DL689" s="22"/>
      <c r="DM689" s="20"/>
      <c r="DN689" s="22"/>
      <c r="DO689" s="20"/>
      <c r="DP689" s="22"/>
      <c r="DQ689" s="20"/>
      <c r="DR689" s="22"/>
      <c r="DS689" s="20"/>
      <c r="DT689" s="22"/>
      <c r="DU689" s="20"/>
      <c r="DV689" s="22"/>
      <c r="DW689" s="20"/>
      <c r="DX689" s="22"/>
      <c r="DY689" s="20"/>
      <c r="DZ689" s="22"/>
      <c r="EA689" s="23">
        <f t="shared" si="174"/>
        <v>0</v>
      </c>
      <c r="EB689" s="21">
        <f t="shared" si="176"/>
        <v>0</v>
      </c>
      <c r="EC689" s="193" t="e">
        <f t="shared" si="183"/>
        <v>#REF!</v>
      </c>
      <c r="ED689" s="193">
        <f t="shared" si="184"/>
        <v>0</v>
      </c>
      <c r="EE689" s="194">
        <f t="shared" si="177"/>
        <v>6</v>
      </c>
      <c r="EG689" s="13" t="s">
        <v>1635</v>
      </c>
      <c r="EH689" s="13" t="s">
        <v>1636</v>
      </c>
      <c r="EI689" s="13" t="s">
        <v>1637</v>
      </c>
      <c r="EJ689" s="13">
        <v>6</v>
      </c>
      <c r="EK689" s="13">
        <v>8642700</v>
      </c>
    </row>
    <row r="690" spans="1:141">
      <c r="A690" s="196" t="str">
        <f t="shared" si="178"/>
        <v>34.7</v>
      </c>
      <c r="B690" s="253" t="str">
        <f t="shared" si="178"/>
        <v>Soporte Técnico y Garantía</v>
      </c>
      <c r="C690" s="196" t="str">
        <f t="shared" si="178"/>
        <v>GLOBAL</v>
      </c>
      <c r="D690" s="196">
        <f t="shared" si="178"/>
        <v>6</v>
      </c>
      <c r="E690" s="196">
        <f t="shared" si="178"/>
        <v>8642700</v>
      </c>
      <c r="F690" s="196">
        <f t="shared" si="175"/>
        <v>51856200</v>
      </c>
      <c r="G690" s="20"/>
      <c r="H690" s="21">
        <f t="shared" si="179"/>
        <v>0</v>
      </c>
      <c r="I690" s="20"/>
      <c r="J690" s="21">
        <f t="shared" si="180"/>
        <v>0</v>
      </c>
      <c r="K690" s="20"/>
      <c r="L690" s="21">
        <f t="shared" si="181"/>
        <v>0</v>
      </c>
      <c r="M690" s="20"/>
      <c r="N690" s="33">
        <f t="shared" si="182"/>
        <v>0</v>
      </c>
      <c r="O690" s="20"/>
      <c r="P690" s="22"/>
      <c r="Q690" s="20"/>
      <c r="R690" s="22"/>
      <c r="S690" s="20"/>
      <c r="T690" s="22"/>
      <c r="U690" s="20"/>
      <c r="V690" s="22"/>
      <c r="W690" s="20"/>
      <c r="X690" s="22"/>
      <c r="Y690" s="20"/>
      <c r="Z690" s="22"/>
      <c r="AA690" s="20"/>
      <c r="AB690" s="22"/>
      <c r="AC690" s="20"/>
      <c r="AD690" s="22"/>
      <c r="AE690" s="20"/>
      <c r="AF690" s="22"/>
      <c r="AG690" s="20"/>
      <c r="AH690" s="22"/>
      <c r="AI690" s="20"/>
      <c r="AJ690" s="22"/>
      <c r="AK690" s="20"/>
      <c r="AL690" s="22"/>
      <c r="AM690" s="20"/>
      <c r="AN690" s="22"/>
      <c r="AO690" s="20"/>
      <c r="AP690" s="22"/>
      <c r="AQ690" s="20"/>
      <c r="AR690" s="22"/>
      <c r="AS690" s="20"/>
      <c r="AT690" s="22"/>
      <c r="AU690" s="20"/>
      <c r="AV690" s="22"/>
      <c r="AW690" s="20"/>
      <c r="AX690" s="22"/>
      <c r="AY690" s="20"/>
      <c r="AZ690" s="22"/>
      <c r="BA690" s="20"/>
      <c r="BB690" s="22"/>
      <c r="BC690" s="20"/>
      <c r="BD690" s="22"/>
      <c r="BE690" s="20"/>
      <c r="BF690" s="22"/>
      <c r="BG690" s="83"/>
      <c r="BH690" s="84"/>
      <c r="BI690" s="20"/>
      <c r="BJ690" s="95"/>
      <c r="BK690" s="20">
        <v>0</v>
      </c>
      <c r="BL690" s="21">
        <f t="shared" si="172"/>
        <v>0</v>
      </c>
      <c r="BM690" s="20"/>
      <c r="BN690" s="95">
        <f t="shared" si="171"/>
        <v>0</v>
      </c>
      <c r="BO690" s="20"/>
      <c r="BP690" s="21">
        <f t="shared" si="173"/>
        <v>0</v>
      </c>
      <c r="BQ690" s="20"/>
      <c r="BR690" s="22"/>
      <c r="BS690" s="20"/>
      <c r="BT690" s="22"/>
      <c r="BU690" s="20"/>
      <c r="BV690" s="22"/>
      <c r="BW690" s="20"/>
      <c r="BX690" s="22"/>
      <c r="BY690" s="20"/>
      <c r="BZ690" s="172"/>
      <c r="CA690" s="20"/>
      <c r="CB690" s="164"/>
      <c r="CC690" s="20"/>
      <c r="CD690" s="178"/>
      <c r="CE690" s="20"/>
      <c r="CF690" s="95"/>
      <c r="CG690" s="20"/>
      <c r="CH690" s="95"/>
      <c r="CI690" s="20"/>
      <c r="CJ690" s="22"/>
      <c r="CK690" s="20"/>
      <c r="CL690" s="22"/>
      <c r="CM690" s="20"/>
      <c r="CN690" s="22"/>
      <c r="CO690" s="20"/>
      <c r="CP690" s="22"/>
      <c r="CQ690" s="20"/>
      <c r="CR690" s="22"/>
      <c r="CS690" s="20"/>
      <c r="CT690" s="22"/>
      <c r="CU690" s="20"/>
      <c r="CV690" s="22"/>
      <c r="CW690" s="20"/>
      <c r="CX690" s="22"/>
      <c r="CY690" s="20"/>
      <c r="CZ690" s="22"/>
      <c r="DA690" s="20"/>
      <c r="DB690" s="22"/>
      <c r="DC690" s="20"/>
      <c r="DD690" s="22"/>
      <c r="DE690" s="20"/>
      <c r="DF690" s="22"/>
      <c r="DG690" s="20"/>
      <c r="DH690" s="22"/>
      <c r="DI690" s="20"/>
      <c r="DJ690" s="22"/>
      <c r="DK690" s="20"/>
      <c r="DL690" s="22"/>
      <c r="DM690" s="20"/>
      <c r="DN690" s="22"/>
      <c r="DO690" s="20"/>
      <c r="DP690" s="22"/>
      <c r="DQ690" s="20"/>
      <c r="DR690" s="22"/>
      <c r="DS690" s="20"/>
      <c r="DT690" s="22"/>
      <c r="DU690" s="20"/>
      <c r="DV690" s="22"/>
      <c r="DW690" s="20"/>
      <c r="DX690" s="22"/>
      <c r="DY690" s="20"/>
      <c r="DZ690" s="22"/>
      <c r="EA690" s="23">
        <f t="shared" si="174"/>
        <v>0</v>
      </c>
      <c r="EB690" s="21">
        <f t="shared" si="176"/>
        <v>0</v>
      </c>
      <c r="EC690" s="193" t="e">
        <f t="shared" si="183"/>
        <v>#REF!</v>
      </c>
      <c r="ED690" s="193">
        <f t="shared" si="184"/>
        <v>0</v>
      </c>
      <c r="EE690" s="194">
        <f t="shared" si="177"/>
        <v>6</v>
      </c>
      <c r="EG690" s="13" t="s">
        <v>1638</v>
      </c>
      <c r="EH690" s="13" t="s">
        <v>1639</v>
      </c>
      <c r="EI690" s="13" t="s">
        <v>1637</v>
      </c>
      <c r="EJ690" s="13">
        <v>6</v>
      </c>
      <c r="EK690" s="13">
        <v>8642700</v>
      </c>
    </row>
    <row r="691" spans="1:141" ht="15" customHeight="1">
      <c r="A691" s="191" t="str">
        <f t="shared" si="178"/>
        <v>35.0</v>
      </c>
      <c r="B691" s="252" t="str">
        <f t="shared" si="178"/>
        <v>SEÑALIZACION</v>
      </c>
      <c r="C691" s="191">
        <f t="shared" si="178"/>
        <v>0</v>
      </c>
      <c r="D691" s="191">
        <f t="shared" si="178"/>
        <v>0</v>
      </c>
      <c r="E691" s="191">
        <f t="shared" si="178"/>
        <v>0</v>
      </c>
      <c r="F691" s="192">
        <f>SUM(F692:F692)</f>
        <v>552172.5</v>
      </c>
      <c r="G691" s="20"/>
      <c r="H691" s="21">
        <f t="shared" si="179"/>
        <v>0</v>
      </c>
      <c r="I691" s="20"/>
      <c r="J691" s="21">
        <f t="shared" si="180"/>
        <v>0</v>
      </c>
      <c r="K691" s="20"/>
      <c r="L691" s="21">
        <f t="shared" si="181"/>
        <v>0</v>
      </c>
      <c r="M691" s="20"/>
      <c r="N691" s="33">
        <f t="shared" si="182"/>
        <v>0</v>
      </c>
      <c r="O691" s="20"/>
      <c r="P691" s="22"/>
      <c r="Q691" s="20"/>
      <c r="R691" s="22"/>
      <c r="S691" s="20"/>
      <c r="T691" s="22"/>
      <c r="U691" s="20"/>
      <c r="V691" s="22"/>
      <c r="W691" s="20"/>
      <c r="X691" s="22"/>
      <c r="Y691" s="20"/>
      <c r="Z691" s="22"/>
      <c r="AA691" s="20"/>
      <c r="AB691" s="22"/>
      <c r="AC691" s="20"/>
      <c r="AD691" s="22"/>
      <c r="AE691" s="20"/>
      <c r="AF691" s="22"/>
      <c r="AG691" s="20"/>
      <c r="AH691" s="22"/>
      <c r="AI691" s="20"/>
      <c r="AJ691" s="22"/>
      <c r="AK691" s="20"/>
      <c r="AL691" s="22"/>
      <c r="AM691" s="20"/>
      <c r="AN691" s="22"/>
      <c r="AO691" s="20"/>
      <c r="AP691" s="22"/>
      <c r="AQ691" s="20"/>
      <c r="AR691" s="22"/>
      <c r="AS691" s="20"/>
      <c r="AT691" s="22"/>
      <c r="AU691" s="20"/>
      <c r="AV691" s="22"/>
      <c r="AW691" s="20"/>
      <c r="AX691" s="22"/>
      <c r="AY691" s="20"/>
      <c r="AZ691" s="22"/>
      <c r="BA691" s="20"/>
      <c r="BB691" s="22"/>
      <c r="BC691" s="20"/>
      <c r="BD691" s="22"/>
      <c r="BE691" s="20"/>
      <c r="BF691" s="22"/>
      <c r="BG691" s="83"/>
      <c r="BH691" s="84"/>
      <c r="BI691" s="20"/>
      <c r="BJ691" s="95"/>
      <c r="BK691" s="20">
        <v>0</v>
      </c>
      <c r="BL691" s="21">
        <f t="shared" si="172"/>
        <v>0</v>
      </c>
      <c r="BM691" s="20"/>
      <c r="BN691" s="95">
        <f t="shared" si="171"/>
        <v>0</v>
      </c>
      <c r="BO691" s="20"/>
      <c r="BP691" s="21">
        <f t="shared" si="173"/>
        <v>0</v>
      </c>
      <c r="BQ691" s="20"/>
      <c r="BR691" s="22"/>
      <c r="BS691" s="20"/>
      <c r="BT691" s="22"/>
      <c r="BU691" s="20"/>
      <c r="BV691" s="22"/>
      <c r="BW691" s="20"/>
      <c r="BX691" s="22"/>
      <c r="BY691" s="20"/>
      <c r="BZ691" s="172"/>
      <c r="CA691" s="20"/>
      <c r="CB691" s="164"/>
      <c r="CC691" s="20"/>
      <c r="CD691" s="178"/>
      <c r="CE691" s="20"/>
      <c r="CF691" s="95"/>
      <c r="CG691" s="20"/>
      <c r="CH691" s="95"/>
      <c r="CI691" s="20"/>
      <c r="CJ691" s="22"/>
      <c r="CK691" s="20"/>
      <c r="CL691" s="22"/>
      <c r="CM691" s="20"/>
      <c r="CN691" s="22"/>
      <c r="CO691" s="20"/>
      <c r="CP691" s="22"/>
      <c r="CQ691" s="20"/>
      <c r="CR691" s="22"/>
      <c r="CS691" s="20"/>
      <c r="CT691" s="22"/>
      <c r="CU691" s="20"/>
      <c r="CV691" s="22"/>
      <c r="CW691" s="20"/>
      <c r="CX691" s="22"/>
      <c r="CY691" s="20"/>
      <c r="CZ691" s="22"/>
      <c r="DA691" s="20"/>
      <c r="DB691" s="22"/>
      <c r="DC691" s="20"/>
      <c r="DD691" s="22"/>
      <c r="DE691" s="20"/>
      <c r="DF691" s="22"/>
      <c r="DG691" s="20"/>
      <c r="DH691" s="22"/>
      <c r="DI691" s="20"/>
      <c r="DJ691" s="22"/>
      <c r="DK691" s="20"/>
      <c r="DL691" s="22"/>
      <c r="DM691" s="20"/>
      <c r="DN691" s="22"/>
      <c r="DO691" s="20"/>
      <c r="DP691" s="22"/>
      <c r="DQ691" s="20"/>
      <c r="DR691" s="22"/>
      <c r="DS691" s="20"/>
      <c r="DT691" s="22"/>
      <c r="DU691" s="20"/>
      <c r="DV691" s="22"/>
      <c r="DW691" s="20"/>
      <c r="DX691" s="22"/>
      <c r="DY691" s="20"/>
      <c r="DZ691" s="22"/>
      <c r="EA691" s="23">
        <f t="shared" si="174"/>
        <v>0</v>
      </c>
      <c r="EB691" s="21">
        <f t="shared" si="176"/>
        <v>0</v>
      </c>
      <c r="EC691" s="193" t="e">
        <f t="shared" si="183"/>
        <v>#REF!</v>
      </c>
      <c r="ED691" s="193">
        <f t="shared" si="184"/>
        <v>0</v>
      </c>
      <c r="EE691" s="194">
        <f t="shared" si="177"/>
        <v>0</v>
      </c>
      <c r="EG691" s="13" t="s">
        <v>1640</v>
      </c>
      <c r="EH691" s="13" t="s">
        <v>119</v>
      </c>
    </row>
    <row r="692" spans="1:141">
      <c r="A692" s="196" t="str">
        <f t="shared" si="178"/>
        <v>35.1</v>
      </c>
      <c r="B692" s="253" t="str">
        <f t="shared" si="178"/>
        <v>Aviso de oficina</v>
      </c>
      <c r="C692" s="196" t="str">
        <f t="shared" si="178"/>
        <v>UNID</v>
      </c>
      <c r="D692" s="196">
        <f t="shared" si="178"/>
        <v>50</v>
      </c>
      <c r="E692" s="196">
        <f t="shared" si="178"/>
        <v>11043.45</v>
      </c>
      <c r="F692" s="196">
        <f t="shared" si="175"/>
        <v>552172.5</v>
      </c>
      <c r="G692" s="20"/>
      <c r="H692" s="21">
        <f t="shared" si="179"/>
        <v>0</v>
      </c>
      <c r="I692" s="20"/>
      <c r="J692" s="21">
        <f t="shared" si="180"/>
        <v>0</v>
      </c>
      <c r="K692" s="20"/>
      <c r="L692" s="21">
        <f t="shared" si="181"/>
        <v>0</v>
      </c>
      <c r="M692" s="20"/>
      <c r="N692" s="33">
        <f t="shared" si="182"/>
        <v>0</v>
      </c>
      <c r="O692" s="20"/>
      <c r="P692" s="22"/>
      <c r="Q692" s="20"/>
      <c r="R692" s="22"/>
      <c r="S692" s="20"/>
      <c r="T692" s="22"/>
      <c r="U692" s="20"/>
      <c r="V692" s="22"/>
      <c r="W692" s="20"/>
      <c r="X692" s="22"/>
      <c r="Y692" s="20"/>
      <c r="Z692" s="22"/>
      <c r="AA692" s="20"/>
      <c r="AB692" s="22"/>
      <c r="AC692" s="20"/>
      <c r="AD692" s="22"/>
      <c r="AE692" s="20"/>
      <c r="AF692" s="22"/>
      <c r="AG692" s="20"/>
      <c r="AH692" s="22"/>
      <c r="AI692" s="20"/>
      <c r="AJ692" s="22"/>
      <c r="AK692" s="20"/>
      <c r="AL692" s="22"/>
      <c r="AM692" s="20"/>
      <c r="AN692" s="22"/>
      <c r="AO692" s="20"/>
      <c r="AP692" s="22"/>
      <c r="AQ692" s="20"/>
      <c r="AR692" s="22"/>
      <c r="AS692" s="20"/>
      <c r="AT692" s="22"/>
      <c r="AU692" s="20"/>
      <c r="AV692" s="22"/>
      <c r="AW692" s="20"/>
      <c r="AX692" s="22"/>
      <c r="AY692" s="20"/>
      <c r="AZ692" s="22"/>
      <c r="BA692" s="20"/>
      <c r="BB692" s="22"/>
      <c r="BC692" s="20"/>
      <c r="BD692" s="22"/>
      <c r="BE692" s="20"/>
      <c r="BF692" s="22"/>
      <c r="BG692" s="83"/>
      <c r="BH692" s="84"/>
      <c r="BI692" s="83"/>
      <c r="BJ692" s="95"/>
      <c r="BK692" s="20">
        <v>0</v>
      </c>
      <c r="BL692" s="21">
        <f t="shared" si="172"/>
        <v>0</v>
      </c>
      <c r="BM692" s="20"/>
      <c r="BN692" s="95">
        <f t="shared" si="171"/>
        <v>0</v>
      </c>
      <c r="BO692" s="20"/>
      <c r="BP692" s="21">
        <f t="shared" si="173"/>
        <v>0</v>
      </c>
      <c r="BQ692" s="20"/>
      <c r="BR692" s="22"/>
      <c r="BS692" s="20"/>
      <c r="BT692" s="22"/>
      <c r="BU692" s="20"/>
      <c r="BV692" s="22"/>
      <c r="BW692" s="20"/>
      <c r="BX692" s="22"/>
      <c r="BY692" s="20"/>
      <c r="BZ692" s="172"/>
      <c r="CA692" s="20"/>
      <c r="CB692" s="164"/>
      <c r="CC692" s="20"/>
      <c r="CD692" s="178"/>
      <c r="CE692" s="20"/>
      <c r="CF692" s="95"/>
      <c r="CG692" s="20"/>
      <c r="CH692" s="95"/>
      <c r="CI692" s="20"/>
      <c r="CJ692" s="22"/>
      <c r="CK692" s="20"/>
      <c r="CL692" s="22"/>
      <c r="CM692" s="20"/>
      <c r="CN692" s="22"/>
      <c r="CO692" s="20"/>
      <c r="CP692" s="22"/>
      <c r="CQ692" s="20"/>
      <c r="CR692" s="22"/>
      <c r="CS692" s="20"/>
      <c r="CT692" s="22"/>
      <c r="CU692" s="20"/>
      <c r="CV692" s="22"/>
      <c r="CW692" s="20"/>
      <c r="CX692" s="22"/>
      <c r="CY692" s="20"/>
      <c r="CZ692" s="22"/>
      <c r="DA692" s="20"/>
      <c r="DB692" s="22"/>
      <c r="DC692" s="20"/>
      <c r="DD692" s="22"/>
      <c r="DE692" s="20"/>
      <c r="DF692" s="22"/>
      <c r="DG692" s="20"/>
      <c r="DH692" s="22"/>
      <c r="DI692" s="20"/>
      <c r="DJ692" s="22"/>
      <c r="DK692" s="20"/>
      <c r="DL692" s="22"/>
      <c r="DM692" s="20"/>
      <c r="DN692" s="22"/>
      <c r="DO692" s="20"/>
      <c r="DP692" s="22"/>
      <c r="DQ692" s="20"/>
      <c r="DR692" s="22"/>
      <c r="DS692" s="20"/>
      <c r="DT692" s="22"/>
      <c r="DU692" s="20"/>
      <c r="DV692" s="22"/>
      <c r="DW692" s="20"/>
      <c r="DX692" s="22"/>
      <c r="DY692" s="20"/>
      <c r="DZ692" s="22"/>
      <c r="EA692" s="23">
        <f t="shared" si="174"/>
        <v>0</v>
      </c>
      <c r="EB692" s="21">
        <f t="shared" si="176"/>
        <v>0</v>
      </c>
      <c r="EC692" s="193" t="e">
        <f t="shared" si="183"/>
        <v>#REF!</v>
      </c>
      <c r="ED692" s="193">
        <f t="shared" si="184"/>
        <v>0</v>
      </c>
      <c r="EE692" s="194">
        <f t="shared" si="177"/>
        <v>50</v>
      </c>
      <c r="EG692" s="13" t="s">
        <v>1641</v>
      </c>
      <c r="EH692" s="13" t="s">
        <v>1642</v>
      </c>
      <c r="EI692" s="13" t="s">
        <v>1643</v>
      </c>
      <c r="EJ692" s="13">
        <v>50</v>
      </c>
      <c r="EK692" s="13">
        <v>11043.45</v>
      </c>
    </row>
    <row r="693" spans="1:141" ht="15" customHeight="1">
      <c r="A693" s="191" t="str">
        <f t="shared" si="178"/>
        <v>36.0</v>
      </c>
      <c r="B693" s="252" t="str">
        <f t="shared" si="178"/>
        <v xml:space="preserve">ASEO  </v>
      </c>
      <c r="C693" s="191">
        <f t="shared" si="178"/>
        <v>0</v>
      </c>
      <c r="D693" s="191">
        <f t="shared" si="178"/>
        <v>0</v>
      </c>
      <c r="E693" s="191">
        <f t="shared" si="178"/>
        <v>0</v>
      </c>
      <c r="F693" s="192">
        <f>SUM(F694:F695)</f>
        <v>12278475</v>
      </c>
      <c r="G693" s="20"/>
      <c r="H693" s="21">
        <f t="shared" si="179"/>
        <v>0</v>
      </c>
      <c r="I693" s="20"/>
      <c r="J693" s="21">
        <f t="shared" si="180"/>
        <v>0</v>
      </c>
      <c r="K693" s="20"/>
      <c r="L693" s="21">
        <f t="shared" si="181"/>
        <v>0</v>
      </c>
      <c r="M693" s="20"/>
      <c r="N693" s="33">
        <f t="shared" si="182"/>
        <v>0</v>
      </c>
      <c r="O693" s="20"/>
      <c r="P693" s="22"/>
      <c r="Q693" s="20"/>
      <c r="R693" s="22"/>
      <c r="S693" s="20"/>
      <c r="T693" s="22"/>
      <c r="U693" s="20"/>
      <c r="V693" s="22"/>
      <c r="W693" s="20"/>
      <c r="X693" s="22"/>
      <c r="Y693" s="20"/>
      <c r="Z693" s="22"/>
      <c r="AA693" s="20"/>
      <c r="AB693" s="22"/>
      <c r="AC693" s="20"/>
      <c r="AD693" s="22"/>
      <c r="AE693" s="20"/>
      <c r="AF693" s="22"/>
      <c r="AG693" s="20"/>
      <c r="AH693" s="22"/>
      <c r="AI693" s="20"/>
      <c r="AJ693" s="22"/>
      <c r="AK693" s="20"/>
      <c r="AL693" s="22"/>
      <c r="AM693" s="20"/>
      <c r="AN693" s="22"/>
      <c r="AO693" s="20"/>
      <c r="AP693" s="22"/>
      <c r="AQ693" s="20"/>
      <c r="AR693" s="22"/>
      <c r="AS693" s="20"/>
      <c r="AT693" s="22"/>
      <c r="AU693" s="20"/>
      <c r="AV693" s="22"/>
      <c r="AW693" s="20"/>
      <c r="AX693" s="22"/>
      <c r="AY693" s="20"/>
      <c r="AZ693" s="22"/>
      <c r="BA693" s="20"/>
      <c r="BB693" s="22"/>
      <c r="BC693" s="20"/>
      <c r="BD693" s="22"/>
      <c r="BE693" s="20"/>
      <c r="BF693" s="22"/>
      <c r="BG693" s="83"/>
      <c r="BH693" s="84"/>
      <c r="BI693" s="83"/>
      <c r="BJ693" s="95"/>
      <c r="BK693" s="20">
        <v>0</v>
      </c>
      <c r="BL693" s="21">
        <f t="shared" si="172"/>
        <v>0</v>
      </c>
      <c r="BM693" s="20"/>
      <c r="BN693" s="95">
        <f t="shared" si="171"/>
        <v>0</v>
      </c>
      <c r="BO693" s="20"/>
      <c r="BP693" s="21">
        <f t="shared" si="173"/>
        <v>0</v>
      </c>
      <c r="BQ693" s="20"/>
      <c r="BR693" s="22"/>
      <c r="BS693" s="20"/>
      <c r="BT693" s="22"/>
      <c r="BU693" s="20"/>
      <c r="BV693" s="22"/>
      <c r="BW693" s="20"/>
      <c r="BX693" s="22"/>
      <c r="BY693" s="20"/>
      <c r="BZ693" s="172"/>
      <c r="CA693" s="20"/>
      <c r="CB693" s="164"/>
      <c r="CC693" s="20"/>
      <c r="CD693" s="178"/>
      <c r="CE693" s="20"/>
      <c r="CF693" s="95"/>
      <c r="CG693" s="20"/>
      <c r="CH693" s="95"/>
      <c r="CI693" s="20"/>
      <c r="CJ693" s="22"/>
      <c r="CK693" s="20"/>
      <c r="CL693" s="22"/>
      <c r="CM693" s="20"/>
      <c r="CN693" s="22"/>
      <c r="CO693" s="20"/>
      <c r="CP693" s="22"/>
      <c r="CQ693" s="20"/>
      <c r="CR693" s="22"/>
      <c r="CS693" s="20"/>
      <c r="CT693" s="22"/>
      <c r="CU693" s="20"/>
      <c r="CV693" s="22"/>
      <c r="CW693" s="20"/>
      <c r="CX693" s="22"/>
      <c r="CY693" s="20"/>
      <c r="CZ693" s="22"/>
      <c r="DA693" s="20"/>
      <c r="DB693" s="22"/>
      <c r="DC693" s="20"/>
      <c r="DD693" s="22"/>
      <c r="DE693" s="20"/>
      <c r="DF693" s="22"/>
      <c r="DG693" s="20"/>
      <c r="DH693" s="22"/>
      <c r="DI693" s="20"/>
      <c r="DJ693" s="22"/>
      <c r="DK693" s="20"/>
      <c r="DL693" s="22"/>
      <c r="DM693" s="20"/>
      <c r="DN693" s="22"/>
      <c r="DO693" s="20"/>
      <c r="DP693" s="22"/>
      <c r="DQ693" s="20"/>
      <c r="DR693" s="22"/>
      <c r="DS693" s="20"/>
      <c r="DT693" s="22"/>
      <c r="DU693" s="20"/>
      <c r="DV693" s="22"/>
      <c r="DW693" s="20"/>
      <c r="DX693" s="22"/>
      <c r="DY693" s="20"/>
      <c r="DZ693" s="22"/>
      <c r="EA693" s="23">
        <f t="shared" si="174"/>
        <v>0</v>
      </c>
      <c r="EB693" s="21">
        <f t="shared" si="176"/>
        <v>0</v>
      </c>
      <c r="EC693" s="193" t="e">
        <f t="shared" si="183"/>
        <v>#REF!</v>
      </c>
      <c r="ED693" s="193">
        <f t="shared" si="184"/>
        <v>0</v>
      </c>
      <c r="EE693" s="194">
        <f t="shared" si="177"/>
        <v>0</v>
      </c>
      <c r="EG693" s="13" t="s">
        <v>1644</v>
      </c>
      <c r="EH693" s="13" t="s">
        <v>120</v>
      </c>
    </row>
    <row r="694" spans="1:141">
      <c r="A694" s="196" t="str">
        <f t="shared" si="178"/>
        <v>36.1</v>
      </c>
      <c r="B694" s="253" t="str">
        <f t="shared" si="178"/>
        <v xml:space="preserve">Aseo Final </v>
      </c>
      <c r="C694" s="196" t="str">
        <f t="shared" si="178"/>
        <v>M2</v>
      </c>
      <c r="D694" s="196">
        <f t="shared" si="178"/>
        <v>800</v>
      </c>
      <c r="E694" s="196">
        <f t="shared" si="178"/>
        <v>2400.75</v>
      </c>
      <c r="F694" s="196">
        <f t="shared" si="175"/>
        <v>1920600</v>
      </c>
      <c r="G694" s="20"/>
      <c r="H694" s="21">
        <f t="shared" si="179"/>
        <v>0</v>
      </c>
      <c r="I694" s="20"/>
      <c r="J694" s="21">
        <f t="shared" si="180"/>
        <v>0</v>
      </c>
      <c r="K694" s="20"/>
      <c r="L694" s="21">
        <f t="shared" si="181"/>
        <v>0</v>
      </c>
      <c r="M694" s="20"/>
      <c r="N694" s="33">
        <f t="shared" si="182"/>
        <v>0</v>
      </c>
      <c r="O694" s="20"/>
      <c r="P694" s="22"/>
      <c r="Q694" s="20"/>
      <c r="R694" s="22"/>
      <c r="S694" s="20"/>
      <c r="T694" s="22"/>
      <c r="U694" s="20"/>
      <c r="V694" s="22"/>
      <c r="W694" s="20"/>
      <c r="X694" s="22"/>
      <c r="Y694" s="20"/>
      <c r="Z694" s="22"/>
      <c r="AA694" s="20"/>
      <c r="AB694" s="22"/>
      <c r="AC694" s="20"/>
      <c r="AD694" s="22"/>
      <c r="AE694" s="20"/>
      <c r="AF694" s="22"/>
      <c r="AG694" s="20"/>
      <c r="AH694" s="22"/>
      <c r="AI694" s="20"/>
      <c r="AJ694" s="22"/>
      <c r="AK694" s="20"/>
      <c r="AL694" s="22"/>
      <c r="AM694" s="20"/>
      <c r="AN694" s="22"/>
      <c r="AO694" s="20"/>
      <c r="AP694" s="22"/>
      <c r="AQ694" s="20"/>
      <c r="AR694" s="22"/>
      <c r="AS694" s="20"/>
      <c r="AT694" s="22"/>
      <c r="AU694" s="20"/>
      <c r="AV694" s="22"/>
      <c r="AW694" s="20"/>
      <c r="AX694" s="22"/>
      <c r="AY694" s="20"/>
      <c r="AZ694" s="22"/>
      <c r="BA694" s="20"/>
      <c r="BB694" s="22"/>
      <c r="BC694" s="20"/>
      <c r="BD694" s="22"/>
      <c r="BE694" s="20"/>
      <c r="BF694" s="22"/>
      <c r="BG694" s="83"/>
      <c r="BH694" s="84"/>
      <c r="BI694" s="83"/>
      <c r="BJ694" s="95"/>
      <c r="BK694" s="20">
        <v>0</v>
      </c>
      <c r="BL694" s="21">
        <f t="shared" si="172"/>
        <v>0</v>
      </c>
      <c r="BM694" s="20"/>
      <c r="BN694" s="95">
        <f t="shared" si="171"/>
        <v>0</v>
      </c>
      <c r="BO694" s="20"/>
      <c r="BP694" s="21">
        <f t="shared" si="173"/>
        <v>0</v>
      </c>
      <c r="BQ694" s="20"/>
      <c r="BR694" s="22"/>
      <c r="BS694" s="20"/>
      <c r="BT694" s="22"/>
      <c r="BU694" s="20"/>
      <c r="BV694" s="22"/>
      <c r="BW694" s="20"/>
      <c r="BX694" s="22"/>
      <c r="BY694" s="20"/>
      <c r="BZ694" s="172"/>
      <c r="CA694" s="20"/>
      <c r="CB694" s="164"/>
      <c r="CC694" s="20"/>
      <c r="CD694" s="178"/>
      <c r="CE694" s="20"/>
      <c r="CF694" s="95"/>
      <c r="CG694" s="20"/>
      <c r="CH694" s="95"/>
      <c r="CI694" s="20"/>
      <c r="CJ694" s="22"/>
      <c r="CK694" s="20"/>
      <c r="CL694" s="22"/>
      <c r="CM694" s="20"/>
      <c r="CN694" s="22"/>
      <c r="CO694" s="20"/>
      <c r="CP694" s="22"/>
      <c r="CQ694" s="20"/>
      <c r="CR694" s="22"/>
      <c r="CS694" s="20"/>
      <c r="CT694" s="22"/>
      <c r="CU694" s="20"/>
      <c r="CV694" s="22"/>
      <c r="CW694" s="20"/>
      <c r="CX694" s="22"/>
      <c r="CY694" s="20"/>
      <c r="CZ694" s="22"/>
      <c r="DA694" s="20"/>
      <c r="DB694" s="22"/>
      <c r="DC694" s="20"/>
      <c r="DD694" s="22"/>
      <c r="DE694" s="20"/>
      <c r="DF694" s="22"/>
      <c r="DG694" s="20"/>
      <c r="DH694" s="22"/>
      <c r="DI694" s="20"/>
      <c r="DJ694" s="22"/>
      <c r="DK694" s="20"/>
      <c r="DL694" s="22"/>
      <c r="DM694" s="20"/>
      <c r="DN694" s="22"/>
      <c r="DO694" s="20"/>
      <c r="DP694" s="22"/>
      <c r="DQ694" s="20"/>
      <c r="DR694" s="22"/>
      <c r="DS694" s="20"/>
      <c r="DT694" s="22"/>
      <c r="DU694" s="20"/>
      <c r="DV694" s="22"/>
      <c r="DW694" s="20"/>
      <c r="DX694" s="22"/>
      <c r="DY694" s="20"/>
      <c r="DZ694" s="22"/>
      <c r="EA694" s="23">
        <f t="shared" si="174"/>
        <v>0</v>
      </c>
      <c r="EB694" s="21">
        <f t="shared" si="176"/>
        <v>0</v>
      </c>
      <c r="EC694" s="193" t="e">
        <f t="shared" si="183"/>
        <v>#REF!</v>
      </c>
      <c r="ED694" s="193">
        <f t="shared" si="184"/>
        <v>0</v>
      </c>
      <c r="EE694" s="194">
        <f t="shared" si="177"/>
        <v>800</v>
      </c>
      <c r="EG694" s="13" t="s">
        <v>1645</v>
      </c>
      <c r="EH694" s="13" t="s">
        <v>1646</v>
      </c>
      <c r="EI694" s="13" t="s">
        <v>397</v>
      </c>
      <c r="EJ694" s="13">
        <v>800</v>
      </c>
      <c r="EK694" s="13">
        <v>2400.75</v>
      </c>
    </row>
    <row r="695" spans="1:141" ht="15" customHeight="1">
      <c r="A695" s="196" t="str">
        <f t="shared" si="178"/>
        <v>36.2</v>
      </c>
      <c r="B695" s="253" t="str">
        <f t="shared" si="178"/>
        <v>Lavado de fachada</v>
      </c>
      <c r="C695" s="196" t="str">
        <f t="shared" si="178"/>
        <v>M2</v>
      </c>
      <c r="D695" s="196">
        <f t="shared" si="178"/>
        <v>1500</v>
      </c>
      <c r="E695" s="196">
        <f t="shared" si="178"/>
        <v>6905.25</v>
      </c>
      <c r="F695" s="196">
        <f t="shared" si="175"/>
        <v>10357875</v>
      </c>
      <c r="G695" s="20"/>
      <c r="H695" s="21">
        <f t="shared" si="179"/>
        <v>0</v>
      </c>
      <c r="I695" s="20"/>
      <c r="J695" s="21">
        <f t="shared" si="180"/>
        <v>0</v>
      </c>
      <c r="K695" s="20"/>
      <c r="L695" s="21">
        <f t="shared" si="181"/>
        <v>0</v>
      </c>
      <c r="M695" s="20"/>
      <c r="N695" s="33">
        <f t="shared" si="182"/>
        <v>0</v>
      </c>
      <c r="O695" s="20"/>
      <c r="P695" s="22"/>
      <c r="Q695" s="20"/>
      <c r="R695" s="22"/>
      <c r="S695" s="20"/>
      <c r="T695" s="22"/>
      <c r="U695" s="20"/>
      <c r="V695" s="22"/>
      <c r="W695" s="20"/>
      <c r="X695" s="22"/>
      <c r="Y695" s="20"/>
      <c r="Z695" s="22"/>
      <c r="AA695" s="20"/>
      <c r="AB695" s="22"/>
      <c r="AC695" s="20"/>
      <c r="AD695" s="22"/>
      <c r="AE695" s="20"/>
      <c r="AF695" s="22"/>
      <c r="AG695" s="20"/>
      <c r="AH695" s="22"/>
      <c r="AI695" s="20"/>
      <c r="AJ695" s="22"/>
      <c r="AK695" s="20"/>
      <c r="AL695" s="22"/>
      <c r="AM695" s="20"/>
      <c r="AN695" s="22"/>
      <c r="AO695" s="20"/>
      <c r="AP695" s="22"/>
      <c r="AQ695" s="20"/>
      <c r="AR695" s="22"/>
      <c r="AS695" s="20"/>
      <c r="AT695" s="22"/>
      <c r="AU695" s="20"/>
      <c r="AV695" s="22"/>
      <c r="AW695" s="20"/>
      <c r="AX695" s="22"/>
      <c r="AY695" s="20"/>
      <c r="AZ695" s="22"/>
      <c r="BA695" s="20"/>
      <c r="BB695" s="22"/>
      <c r="BC695" s="20"/>
      <c r="BD695" s="22"/>
      <c r="BE695" s="20"/>
      <c r="BF695" s="22"/>
      <c r="BG695" s="83"/>
      <c r="BH695" s="84"/>
      <c r="BI695" s="83"/>
      <c r="BJ695" s="95"/>
      <c r="BK695" s="20">
        <v>0</v>
      </c>
      <c r="BL695" s="21">
        <f t="shared" si="172"/>
        <v>0</v>
      </c>
      <c r="BM695" s="20"/>
      <c r="BN695" s="95">
        <f t="shared" si="171"/>
        <v>0</v>
      </c>
      <c r="BO695" s="20"/>
      <c r="BP695" s="21">
        <f t="shared" si="173"/>
        <v>0</v>
      </c>
      <c r="BQ695" s="20"/>
      <c r="BR695" s="22"/>
      <c r="BS695" s="20"/>
      <c r="BT695" s="22"/>
      <c r="BU695" s="20"/>
      <c r="BV695" s="22"/>
      <c r="BW695" s="20"/>
      <c r="BX695" s="22"/>
      <c r="BY695" s="20"/>
      <c r="BZ695" s="172"/>
      <c r="CA695" s="20"/>
      <c r="CB695" s="164"/>
      <c r="CC695" s="20"/>
      <c r="CD695" s="178"/>
      <c r="CE695" s="20"/>
      <c r="CF695" s="95"/>
      <c r="CG695" s="20"/>
      <c r="CH695" s="95"/>
      <c r="CI695" s="20"/>
      <c r="CJ695" s="22"/>
      <c r="CK695" s="20"/>
      <c r="CL695" s="22"/>
      <c r="CM695" s="20"/>
      <c r="CN695" s="22"/>
      <c r="CO695" s="20"/>
      <c r="CP695" s="22"/>
      <c r="CQ695" s="20"/>
      <c r="CR695" s="22"/>
      <c r="CS695" s="20"/>
      <c r="CT695" s="22"/>
      <c r="CU695" s="20"/>
      <c r="CV695" s="22"/>
      <c r="CW695" s="20"/>
      <c r="CX695" s="22"/>
      <c r="CY695" s="20"/>
      <c r="CZ695" s="22"/>
      <c r="DA695" s="20"/>
      <c r="DB695" s="22"/>
      <c r="DC695" s="20"/>
      <c r="DD695" s="22"/>
      <c r="DE695" s="20"/>
      <c r="DF695" s="22"/>
      <c r="DG695" s="20"/>
      <c r="DH695" s="22"/>
      <c r="DI695" s="20"/>
      <c r="DJ695" s="22"/>
      <c r="DK695" s="20"/>
      <c r="DL695" s="22"/>
      <c r="DM695" s="20"/>
      <c r="DN695" s="22"/>
      <c r="DO695" s="20"/>
      <c r="DP695" s="22"/>
      <c r="DQ695" s="20"/>
      <c r="DR695" s="22"/>
      <c r="DS695" s="20"/>
      <c r="DT695" s="22"/>
      <c r="DU695" s="20"/>
      <c r="DV695" s="22"/>
      <c r="DW695" s="20"/>
      <c r="DX695" s="22"/>
      <c r="DY695" s="20"/>
      <c r="DZ695" s="22"/>
      <c r="EA695" s="23">
        <f t="shared" si="174"/>
        <v>0</v>
      </c>
      <c r="EB695" s="21">
        <f t="shared" si="176"/>
        <v>0</v>
      </c>
      <c r="EC695" s="193" t="e">
        <f t="shared" si="183"/>
        <v>#REF!</v>
      </c>
      <c r="ED695" s="193">
        <f t="shared" si="184"/>
        <v>0</v>
      </c>
      <c r="EE695" s="194">
        <f t="shared" si="177"/>
        <v>1500</v>
      </c>
      <c r="EG695" s="13" t="s">
        <v>1647</v>
      </c>
      <c r="EH695" s="13" t="s">
        <v>1648</v>
      </c>
      <c r="EI695" s="13" t="s">
        <v>397</v>
      </c>
      <c r="EJ695" s="13">
        <v>1500</v>
      </c>
      <c r="EK695" s="13">
        <v>6905.25</v>
      </c>
    </row>
    <row r="696" spans="1:141">
      <c r="A696" s="187"/>
      <c r="B696" s="251" t="str">
        <f t="shared" si="178"/>
        <v>MANTENIMIENTO DE CALLES DE RODAJE</v>
      </c>
      <c r="C696" s="187">
        <f t="shared" si="178"/>
        <v>0</v>
      </c>
      <c r="D696" s="187">
        <f t="shared" si="178"/>
        <v>0</v>
      </c>
      <c r="E696" s="187">
        <f t="shared" si="178"/>
        <v>0</v>
      </c>
      <c r="F696" s="187">
        <f>SUM(F697:F707)</f>
        <v>720978706.79999995</v>
      </c>
      <c r="G696" s="20"/>
      <c r="H696" s="21">
        <f t="shared" si="179"/>
        <v>0</v>
      </c>
      <c r="I696" s="20"/>
      <c r="J696" s="21">
        <f t="shared" si="180"/>
        <v>0</v>
      </c>
      <c r="K696" s="20"/>
      <c r="L696" s="21">
        <f t="shared" si="181"/>
        <v>0</v>
      </c>
      <c r="M696" s="20"/>
      <c r="N696" s="33">
        <f t="shared" si="182"/>
        <v>0</v>
      </c>
      <c r="O696" s="20"/>
      <c r="P696" s="22"/>
      <c r="Q696" s="20"/>
      <c r="R696" s="22"/>
      <c r="S696" s="20"/>
      <c r="T696" s="22"/>
      <c r="U696" s="20"/>
      <c r="V696" s="22"/>
      <c r="W696" s="20"/>
      <c r="X696" s="22"/>
      <c r="Y696" s="20"/>
      <c r="Z696" s="22"/>
      <c r="AA696" s="20"/>
      <c r="AB696" s="22"/>
      <c r="AC696" s="20"/>
      <c r="AD696" s="22"/>
      <c r="AE696" s="20"/>
      <c r="AF696" s="22"/>
      <c r="AG696" s="20"/>
      <c r="AH696" s="22"/>
      <c r="AI696" s="20"/>
      <c r="AJ696" s="22"/>
      <c r="AK696" s="20"/>
      <c r="AL696" s="22"/>
      <c r="AM696" s="20"/>
      <c r="AN696" s="22"/>
      <c r="AO696" s="20"/>
      <c r="AP696" s="22"/>
      <c r="AQ696" s="20"/>
      <c r="AR696" s="22"/>
      <c r="AS696" s="20"/>
      <c r="AT696" s="22"/>
      <c r="AU696" s="20"/>
      <c r="AV696" s="22"/>
      <c r="AW696" s="20"/>
      <c r="AX696" s="22"/>
      <c r="AY696" s="20"/>
      <c r="AZ696" s="22"/>
      <c r="BA696" s="20"/>
      <c r="BB696" s="22"/>
      <c r="BC696" s="20"/>
      <c r="BD696" s="22"/>
      <c r="BE696" s="20"/>
      <c r="BF696" s="22"/>
      <c r="BG696" s="83"/>
      <c r="BH696" s="84"/>
      <c r="BI696" s="83"/>
      <c r="BJ696" s="95"/>
      <c r="BK696" s="20">
        <v>0</v>
      </c>
      <c r="BL696" s="21">
        <f t="shared" si="172"/>
        <v>0</v>
      </c>
      <c r="BM696" s="20"/>
      <c r="BN696" s="95">
        <f t="shared" si="171"/>
        <v>0</v>
      </c>
      <c r="BO696" s="20"/>
      <c r="BP696" s="21">
        <f t="shared" si="173"/>
        <v>0</v>
      </c>
      <c r="BQ696" s="20"/>
      <c r="BR696" s="22"/>
      <c r="BS696" s="20"/>
      <c r="BT696" s="22"/>
      <c r="BU696" s="20"/>
      <c r="BV696" s="22"/>
      <c r="BW696" s="20"/>
      <c r="BX696" s="22"/>
      <c r="BY696" s="20"/>
      <c r="BZ696" s="172"/>
      <c r="CA696" s="20"/>
      <c r="CB696" s="164"/>
      <c r="CC696" s="20"/>
      <c r="CD696" s="178"/>
      <c r="CE696" s="20"/>
      <c r="CF696" s="95"/>
      <c r="CG696" s="20"/>
      <c r="CH696" s="95"/>
      <c r="CI696" s="20"/>
      <c r="CJ696" s="22"/>
      <c r="CK696" s="20"/>
      <c r="CL696" s="22"/>
      <c r="CM696" s="20"/>
      <c r="CN696" s="22"/>
      <c r="CO696" s="20"/>
      <c r="CP696" s="22"/>
      <c r="CQ696" s="20"/>
      <c r="CR696" s="22"/>
      <c r="CS696" s="20"/>
      <c r="CT696" s="22"/>
      <c r="CU696" s="20"/>
      <c r="CV696" s="22"/>
      <c r="CW696" s="20"/>
      <c r="CX696" s="22"/>
      <c r="CY696" s="20"/>
      <c r="CZ696" s="22"/>
      <c r="DA696" s="20"/>
      <c r="DB696" s="22"/>
      <c r="DC696" s="20"/>
      <c r="DD696" s="22"/>
      <c r="DE696" s="20"/>
      <c r="DF696" s="22"/>
      <c r="DG696" s="20"/>
      <c r="DH696" s="22"/>
      <c r="DI696" s="20"/>
      <c r="DJ696" s="22"/>
      <c r="DK696" s="20"/>
      <c r="DL696" s="22"/>
      <c r="DM696" s="20"/>
      <c r="DN696" s="22"/>
      <c r="DO696" s="20"/>
      <c r="DP696" s="22"/>
      <c r="DQ696" s="20"/>
      <c r="DR696" s="22"/>
      <c r="DS696" s="20"/>
      <c r="DT696" s="22"/>
      <c r="DU696" s="20"/>
      <c r="DV696" s="22"/>
      <c r="DW696" s="20"/>
      <c r="DX696" s="22"/>
      <c r="DY696" s="20"/>
      <c r="DZ696" s="22"/>
      <c r="EA696" s="23">
        <f t="shared" si="174"/>
        <v>0</v>
      </c>
      <c r="EB696" s="21">
        <f t="shared" si="176"/>
        <v>0</v>
      </c>
      <c r="EC696" s="193" t="e">
        <f t="shared" si="183"/>
        <v>#REF!</v>
      </c>
      <c r="ED696" s="193">
        <f t="shared" si="184"/>
        <v>0</v>
      </c>
      <c r="EE696" s="194">
        <f t="shared" si="177"/>
        <v>0</v>
      </c>
      <c r="EH696" s="13" t="s">
        <v>1649</v>
      </c>
    </row>
    <row r="697" spans="1:141" ht="15" customHeight="1">
      <c r="A697" s="196" t="str">
        <f t="shared" si="178"/>
        <v>37.0</v>
      </c>
      <c r="B697" s="253" t="str">
        <f t="shared" si="178"/>
        <v>LOCALIZACIÓN, REPLANTEO Y SEGUIMIENTO DE OBRA (INCLUYE TOPOGRAFÍA Y ENTREGA DE PLANOS RECORD)</v>
      </c>
      <c r="C697" s="196" t="str">
        <f t="shared" si="178"/>
        <v>M2</v>
      </c>
      <c r="D697" s="196">
        <f t="shared" si="178"/>
        <v>2500</v>
      </c>
      <c r="E697" s="196">
        <f t="shared" si="178"/>
        <v>1560.24</v>
      </c>
      <c r="F697" s="197">
        <f t="shared" si="175"/>
        <v>3900600</v>
      </c>
      <c r="G697" s="20"/>
      <c r="H697" s="21">
        <f t="shared" si="179"/>
        <v>0</v>
      </c>
      <c r="I697" s="20"/>
      <c r="J697" s="21">
        <f t="shared" si="180"/>
        <v>0</v>
      </c>
      <c r="K697" s="20"/>
      <c r="L697" s="21">
        <f t="shared" si="181"/>
        <v>0</v>
      </c>
      <c r="M697" s="20"/>
      <c r="N697" s="33">
        <f t="shared" si="182"/>
        <v>0</v>
      </c>
      <c r="O697" s="20"/>
      <c r="P697" s="22"/>
      <c r="Q697" s="20"/>
      <c r="R697" s="22"/>
      <c r="S697" s="20"/>
      <c r="T697" s="22"/>
      <c r="U697" s="20"/>
      <c r="V697" s="22"/>
      <c r="W697" s="20"/>
      <c r="X697" s="22"/>
      <c r="Y697" s="20"/>
      <c r="Z697" s="22"/>
      <c r="AA697" s="20"/>
      <c r="AB697" s="22"/>
      <c r="AC697" s="20"/>
      <c r="AD697" s="22"/>
      <c r="AE697" s="20"/>
      <c r="AF697" s="22"/>
      <c r="AG697" s="20"/>
      <c r="AH697" s="22"/>
      <c r="AI697" s="20"/>
      <c r="AJ697" s="22"/>
      <c r="AK697" s="20"/>
      <c r="AL697" s="22"/>
      <c r="AM697" s="20"/>
      <c r="AN697" s="22"/>
      <c r="AO697" s="20"/>
      <c r="AP697" s="22"/>
      <c r="AQ697" s="20"/>
      <c r="AR697" s="22"/>
      <c r="AS697" s="20"/>
      <c r="AT697" s="22"/>
      <c r="AU697" s="20"/>
      <c r="AV697" s="22"/>
      <c r="AW697" s="20"/>
      <c r="AX697" s="22"/>
      <c r="AY697" s="20">
        <v>6053.76</v>
      </c>
      <c r="AZ697" s="33">
        <f>+AY697*E697</f>
        <v>9445318.5023999996</v>
      </c>
      <c r="BA697" s="20"/>
      <c r="BB697" s="22"/>
      <c r="BC697" s="20"/>
      <c r="BD697" s="22"/>
      <c r="BE697" s="20"/>
      <c r="BF697" s="22"/>
      <c r="BG697" s="83"/>
      <c r="BH697" s="84"/>
      <c r="BI697" s="83">
        <v>3281</v>
      </c>
      <c r="BJ697" s="95">
        <f>+BI697*E697</f>
        <v>5119147.4400000004</v>
      </c>
      <c r="BK697" s="27">
        <f>9253.76-9334.76</f>
        <v>-81</v>
      </c>
      <c r="BL697" s="21">
        <f t="shared" si="172"/>
        <v>-126379.44</v>
      </c>
      <c r="BM697" s="20"/>
      <c r="BN697" s="95">
        <f t="shared" si="171"/>
        <v>0</v>
      </c>
      <c r="BO697" s="20"/>
      <c r="BP697" s="21">
        <f t="shared" si="173"/>
        <v>0</v>
      </c>
      <c r="BQ697" s="20"/>
      <c r="BR697" s="22"/>
      <c r="BS697" s="20"/>
      <c r="BT697" s="22"/>
      <c r="BU697" s="20"/>
      <c r="BV697" s="22"/>
      <c r="BW697" s="20"/>
      <c r="BX697" s="118">
        <f>BW697*E697</f>
        <v>0</v>
      </c>
      <c r="BY697" s="20"/>
      <c r="BZ697" s="172"/>
      <c r="CA697" s="20"/>
      <c r="CB697" s="164"/>
      <c r="CC697" s="20"/>
      <c r="CD697" s="178"/>
      <c r="CE697" s="20"/>
      <c r="CF697" s="95"/>
      <c r="CG697" s="20"/>
      <c r="CH697" s="95"/>
      <c r="CI697" s="20"/>
      <c r="CJ697" s="22"/>
      <c r="CK697" s="20"/>
      <c r="CL697" s="22"/>
      <c r="CM697" s="20"/>
      <c r="CN697" s="22"/>
      <c r="CO697" s="20"/>
      <c r="CP697" s="22"/>
      <c r="CQ697" s="20"/>
      <c r="CR697" s="22"/>
      <c r="CS697" s="20"/>
      <c r="CT697" s="22"/>
      <c r="CU697" s="20"/>
      <c r="CV697" s="22"/>
      <c r="CW697" s="20"/>
      <c r="CX697" s="22"/>
      <c r="CY697" s="20"/>
      <c r="CZ697" s="22"/>
      <c r="DA697" s="20"/>
      <c r="DB697" s="22"/>
      <c r="DC697" s="20"/>
      <c r="DD697" s="22"/>
      <c r="DE697" s="20"/>
      <c r="DF697" s="22"/>
      <c r="DG697" s="20"/>
      <c r="DH697" s="22"/>
      <c r="DI697" s="20"/>
      <c r="DJ697" s="22"/>
      <c r="DK697" s="20"/>
      <c r="DL697" s="22"/>
      <c r="DM697" s="20"/>
      <c r="DN697" s="22"/>
      <c r="DO697" s="20"/>
      <c r="DP697" s="22"/>
      <c r="DQ697" s="20"/>
      <c r="DR697" s="22"/>
      <c r="DS697" s="20"/>
      <c r="DT697" s="22"/>
      <c r="DU697" s="20"/>
      <c r="DV697" s="22"/>
      <c r="DW697" s="20"/>
      <c r="DX697" s="22"/>
      <c r="DY697" s="20"/>
      <c r="DZ697" s="22"/>
      <c r="EA697" s="23">
        <f t="shared" si="174"/>
        <v>9253.76</v>
      </c>
      <c r="EB697" s="21">
        <f t="shared" si="176"/>
        <v>14438086.5024</v>
      </c>
      <c r="EC697" s="193" t="e">
        <f t="shared" si="183"/>
        <v>#REF!</v>
      </c>
      <c r="ED697" s="193">
        <f t="shared" si="184"/>
        <v>4.0513171048987145E-4</v>
      </c>
      <c r="EE697" s="194">
        <f t="shared" si="177"/>
        <v>-6753.76</v>
      </c>
      <c r="EG697" s="13" t="s">
        <v>1650</v>
      </c>
      <c r="EH697" s="13" t="s">
        <v>1651</v>
      </c>
      <c r="EI697" s="13" t="s">
        <v>397</v>
      </c>
      <c r="EJ697" s="13">
        <v>2500</v>
      </c>
      <c r="EK697" s="13">
        <v>1560.24</v>
      </c>
    </row>
    <row r="698" spans="1:141">
      <c r="A698" s="196" t="str">
        <f t="shared" si="178"/>
        <v>38.0</v>
      </c>
      <c r="B698" s="253" t="str">
        <f t="shared" si="178"/>
        <v>DEMOLICION, TRANSPORTE Y DISPOCISION FINAL DE ESCOMBROS</v>
      </c>
      <c r="C698" s="196" t="str">
        <f t="shared" si="178"/>
        <v>M3</v>
      </c>
      <c r="D698" s="196">
        <f t="shared" si="178"/>
        <v>2500</v>
      </c>
      <c r="E698" s="196">
        <f t="shared" si="178"/>
        <v>24750</v>
      </c>
      <c r="F698" s="197">
        <f t="shared" si="175"/>
        <v>61875000</v>
      </c>
      <c r="G698" s="20"/>
      <c r="H698" s="21">
        <f t="shared" si="179"/>
        <v>0</v>
      </c>
      <c r="I698" s="20"/>
      <c r="J698" s="21">
        <f t="shared" si="180"/>
        <v>0</v>
      </c>
      <c r="K698" s="20"/>
      <c r="L698" s="21">
        <f t="shared" si="181"/>
        <v>0</v>
      </c>
      <c r="M698" s="20"/>
      <c r="N698" s="33">
        <f t="shared" si="182"/>
        <v>0</v>
      </c>
      <c r="O698" s="20"/>
      <c r="P698" s="22"/>
      <c r="Q698" s="20"/>
      <c r="R698" s="22"/>
      <c r="S698" s="20"/>
      <c r="T698" s="22"/>
      <c r="U698" s="20"/>
      <c r="V698" s="22"/>
      <c r="W698" s="20"/>
      <c r="X698" s="22"/>
      <c r="Y698" s="20"/>
      <c r="Z698" s="22"/>
      <c r="AA698" s="20"/>
      <c r="AB698" s="22"/>
      <c r="AC698" s="20"/>
      <c r="AD698" s="22"/>
      <c r="AE698" s="20"/>
      <c r="AF698" s="22"/>
      <c r="AG698" s="20"/>
      <c r="AH698" s="22"/>
      <c r="AI698" s="20"/>
      <c r="AJ698" s="22"/>
      <c r="AK698" s="20"/>
      <c r="AL698" s="22"/>
      <c r="AM698" s="20"/>
      <c r="AN698" s="22"/>
      <c r="AO698" s="20"/>
      <c r="AP698" s="22"/>
      <c r="AQ698" s="20"/>
      <c r="AR698" s="22"/>
      <c r="AS698" s="20"/>
      <c r="AT698" s="22"/>
      <c r="AU698" s="20"/>
      <c r="AV698" s="22"/>
      <c r="AW698" s="20"/>
      <c r="AX698" s="22"/>
      <c r="AY698" s="20"/>
      <c r="AZ698" s="22"/>
      <c r="BA698" s="20"/>
      <c r="BB698" s="22"/>
      <c r="BC698" s="20"/>
      <c r="BD698" s="22"/>
      <c r="BE698" s="20"/>
      <c r="BF698" s="22"/>
      <c r="BG698" s="83">
        <f>36*75*0.1</f>
        <v>270</v>
      </c>
      <c r="BH698" s="33">
        <f>+BG698*$E$726</f>
        <v>9792535.5</v>
      </c>
      <c r="BI698" s="83">
        <v>2030</v>
      </c>
      <c r="BJ698" s="95">
        <f>+BI698*E698</f>
        <v>50242500</v>
      </c>
      <c r="BK698" s="27">
        <f>2132.65-2300</f>
        <v>-167.34999999999991</v>
      </c>
      <c r="BL698" s="21">
        <f t="shared" si="172"/>
        <v>-4141912.4999999977</v>
      </c>
      <c r="BM698" s="20"/>
      <c r="BN698" s="95">
        <f t="shared" si="171"/>
        <v>0</v>
      </c>
      <c r="BO698" s="20"/>
      <c r="BP698" s="21">
        <f t="shared" si="173"/>
        <v>0</v>
      </c>
      <c r="BQ698" s="20"/>
      <c r="BR698" s="22"/>
      <c r="BS698" s="20"/>
      <c r="BT698" s="22"/>
      <c r="BU698" s="20"/>
      <c r="BV698" s="22"/>
      <c r="BW698" s="20"/>
      <c r="BX698" s="118">
        <f>BW698*E698</f>
        <v>0</v>
      </c>
      <c r="BY698" s="20"/>
      <c r="BZ698" s="172"/>
      <c r="CA698" s="20"/>
      <c r="CB698" s="164"/>
      <c r="CC698" s="20"/>
      <c r="CD698" s="178"/>
      <c r="CE698" s="20"/>
      <c r="CF698" s="95"/>
      <c r="CG698" s="20"/>
      <c r="CH698" s="95"/>
      <c r="CI698" s="20"/>
      <c r="CJ698" s="22"/>
      <c r="CK698" s="20"/>
      <c r="CL698" s="22"/>
      <c r="CM698" s="20"/>
      <c r="CN698" s="22"/>
      <c r="CO698" s="20"/>
      <c r="CP698" s="22"/>
      <c r="CQ698" s="20"/>
      <c r="CR698" s="22"/>
      <c r="CS698" s="20"/>
      <c r="CT698" s="22"/>
      <c r="CU698" s="20"/>
      <c r="CV698" s="22"/>
      <c r="CW698" s="20"/>
      <c r="CX698" s="22"/>
      <c r="CY698" s="20"/>
      <c r="CZ698" s="22"/>
      <c r="DA698" s="20"/>
      <c r="DB698" s="22"/>
      <c r="DC698" s="20"/>
      <c r="DD698" s="22"/>
      <c r="DE698" s="20"/>
      <c r="DF698" s="22"/>
      <c r="DG698" s="20"/>
      <c r="DH698" s="22"/>
      <c r="DI698" s="20"/>
      <c r="DJ698" s="22"/>
      <c r="DK698" s="20"/>
      <c r="DL698" s="22"/>
      <c r="DM698" s="20"/>
      <c r="DN698" s="22"/>
      <c r="DO698" s="20"/>
      <c r="DP698" s="22"/>
      <c r="DQ698" s="20"/>
      <c r="DR698" s="22"/>
      <c r="DS698" s="20"/>
      <c r="DT698" s="22"/>
      <c r="DU698" s="20"/>
      <c r="DV698" s="22"/>
      <c r="DW698" s="20"/>
      <c r="DX698" s="22"/>
      <c r="DY698" s="20"/>
      <c r="DZ698" s="22"/>
      <c r="EA698" s="23">
        <f t="shared" si="174"/>
        <v>2132.65</v>
      </c>
      <c r="EB698" s="21">
        <f t="shared" si="176"/>
        <v>52783087.5</v>
      </c>
      <c r="EC698" s="193" t="e">
        <f t="shared" si="183"/>
        <v>#REF!</v>
      </c>
      <c r="ED698" s="193">
        <f t="shared" si="184"/>
        <v>1.481089791244632E-3</v>
      </c>
      <c r="EE698" s="194">
        <f t="shared" si="177"/>
        <v>367.34999999999991</v>
      </c>
      <c r="EG698" s="13" t="s">
        <v>1652</v>
      </c>
      <c r="EH698" s="13" t="s">
        <v>1653</v>
      </c>
      <c r="EI698" s="13" t="s">
        <v>404</v>
      </c>
      <c r="EJ698" s="13">
        <v>2500</v>
      </c>
      <c r="EK698" s="13">
        <v>24750</v>
      </c>
    </row>
    <row r="699" spans="1:141" ht="15" customHeight="1">
      <c r="A699" s="196" t="str">
        <f t="shared" si="178"/>
        <v>39.0</v>
      </c>
      <c r="B699" s="253" t="str">
        <f t="shared" si="178"/>
        <v>SUELO SELECCIONADO PARA RELLENO</v>
      </c>
      <c r="C699" s="196" t="str">
        <f t="shared" si="178"/>
        <v>M3</v>
      </c>
      <c r="D699" s="196">
        <f t="shared" si="178"/>
        <v>2300</v>
      </c>
      <c r="E699" s="196">
        <f t="shared" si="178"/>
        <v>65084.58</v>
      </c>
      <c r="F699" s="197">
        <f t="shared" si="175"/>
        <v>149694534</v>
      </c>
      <c r="G699" s="20"/>
      <c r="H699" s="21">
        <f t="shared" si="179"/>
        <v>0</v>
      </c>
      <c r="I699" s="20"/>
      <c r="J699" s="21">
        <f t="shared" si="180"/>
        <v>0</v>
      </c>
      <c r="K699" s="20"/>
      <c r="L699" s="21">
        <f t="shared" si="181"/>
        <v>0</v>
      </c>
      <c r="M699" s="20"/>
      <c r="N699" s="33">
        <f t="shared" si="182"/>
        <v>0</v>
      </c>
      <c r="O699" s="20"/>
      <c r="P699" s="22"/>
      <c r="Q699" s="20"/>
      <c r="R699" s="22"/>
      <c r="S699" s="20"/>
      <c r="T699" s="22"/>
      <c r="U699" s="20"/>
      <c r="V699" s="22"/>
      <c r="W699" s="20"/>
      <c r="X699" s="22"/>
      <c r="Y699" s="20"/>
      <c r="Z699" s="22"/>
      <c r="AA699" s="20"/>
      <c r="AB699" s="22"/>
      <c r="AC699" s="20"/>
      <c r="AD699" s="22"/>
      <c r="AE699" s="20"/>
      <c r="AF699" s="22"/>
      <c r="AG699" s="20"/>
      <c r="AH699" s="22"/>
      <c r="AI699" s="20"/>
      <c r="AJ699" s="22"/>
      <c r="AK699" s="20"/>
      <c r="AL699" s="22"/>
      <c r="AM699" s="20"/>
      <c r="AN699" s="22"/>
      <c r="AO699" s="20"/>
      <c r="AP699" s="22"/>
      <c r="AQ699" s="20"/>
      <c r="AR699" s="22"/>
      <c r="AS699" s="20"/>
      <c r="AT699" s="22"/>
      <c r="AU699" s="20"/>
      <c r="AV699" s="22"/>
      <c r="AW699" s="20"/>
      <c r="AX699" s="22"/>
      <c r="AY699" s="20"/>
      <c r="AZ699" s="22"/>
      <c r="BA699" s="20"/>
      <c r="BB699" s="22"/>
      <c r="BC699" s="20"/>
      <c r="BD699" s="22"/>
      <c r="BE699" s="20"/>
      <c r="BF699" s="22"/>
      <c r="BG699" s="20"/>
      <c r="BH699" s="84"/>
      <c r="BI699" s="83"/>
      <c r="BJ699" s="95"/>
      <c r="BK699" s="27"/>
      <c r="BL699" s="21">
        <f t="shared" si="172"/>
        <v>0</v>
      </c>
      <c r="BM699" s="20"/>
      <c r="BN699" s="95">
        <f t="shared" si="171"/>
        <v>0</v>
      </c>
      <c r="BO699" s="20"/>
      <c r="BP699" s="21">
        <f t="shared" si="173"/>
        <v>0</v>
      </c>
      <c r="BQ699" s="20"/>
      <c r="BR699" s="22"/>
      <c r="BS699" s="20"/>
      <c r="BT699" s="22"/>
      <c r="BU699" s="20"/>
      <c r="BV699" s="22"/>
      <c r="BW699" s="20"/>
      <c r="BX699" s="118"/>
      <c r="BY699" s="20"/>
      <c r="BZ699" s="172"/>
      <c r="CA699" s="20"/>
      <c r="CB699" s="164"/>
      <c r="CC699" s="20"/>
      <c r="CD699" s="178"/>
      <c r="CE699" s="20"/>
      <c r="CF699" s="95"/>
      <c r="CG699" s="20"/>
      <c r="CH699" s="95"/>
      <c r="CI699" s="20"/>
      <c r="CJ699" s="22"/>
      <c r="CK699" s="20"/>
      <c r="CL699" s="22"/>
      <c r="CM699" s="20"/>
      <c r="CN699" s="22"/>
      <c r="CO699" s="20"/>
      <c r="CP699" s="22"/>
      <c r="CQ699" s="20"/>
      <c r="CR699" s="22"/>
      <c r="CS699" s="20"/>
      <c r="CT699" s="22"/>
      <c r="CU699" s="20"/>
      <c r="CV699" s="22"/>
      <c r="CW699" s="20"/>
      <c r="CX699" s="22"/>
      <c r="CY699" s="20"/>
      <c r="CZ699" s="22"/>
      <c r="DA699" s="20"/>
      <c r="DB699" s="22"/>
      <c r="DC699" s="20"/>
      <c r="DD699" s="22"/>
      <c r="DE699" s="20"/>
      <c r="DF699" s="22"/>
      <c r="DG699" s="20"/>
      <c r="DH699" s="22"/>
      <c r="DI699" s="20"/>
      <c r="DJ699" s="22"/>
      <c r="DK699" s="20"/>
      <c r="DL699" s="22"/>
      <c r="DM699" s="20"/>
      <c r="DN699" s="22"/>
      <c r="DO699" s="20"/>
      <c r="DP699" s="22"/>
      <c r="DQ699" s="20"/>
      <c r="DR699" s="22"/>
      <c r="DS699" s="20"/>
      <c r="DT699" s="22"/>
      <c r="DU699" s="20"/>
      <c r="DV699" s="22"/>
      <c r="DW699" s="20"/>
      <c r="DX699" s="22"/>
      <c r="DY699" s="20"/>
      <c r="DZ699" s="22"/>
      <c r="EA699" s="23">
        <f t="shared" si="174"/>
        <v>0</v>
      </c>
      <c r="EB699" s="21">
        <f t="shared" si="176"/>
        <v>0</v>
      </c>
      <c r="EC699" s="193" t="e">
        <f t="shared" si="183"/>
        <v>#REF!</v>
      </c>
      <c r="ED699" s="193">
        <f t="shared" si="184"/>
        <v>0</v>
      </c>
      <c r="EE699" s="194">
        <f t="shared" si="177"/>
        <v>2300</v>
      </c>
      <c r="EG699" s="13" t="s">
        <v>1654</v>
      </c>
      <c r="EH699" s="13" t="s">
        <v>1655</v>
      </c>
      <c r="EI699" s="13" t="s">
        <v>404</v>
      </c>
      <c r="EJ699" s="13">
        <v>2300</v>
      </c>
      <c r="EK699" s="13">
        <v>65084.58</v>
      </c>
    </row>
    <row r="700" spans="1:141">
      <c r="A700" s="196" t="str">
        <f t="shared" si="178"/>
        <v>40.0</v>
      </c>
      <c r="B700" s="253" t="str">
        <f t="shared" si="178"/>
        <v>EXPLANACIÓN Y EXTENDIDA DE  AREA A INTERVENIR</v>
      </c>
      <c r="C700" s="196" t="str">
        <f t="shared" si="178"/>
        <v>M3</v>
      </c>
      <c r="D700" s="196">
        <f t="shared" si="178"/>
        <v>1800</v>
      </c>
      <c r="E700" s="196">
        <f t="shared" si="178"/>
        <v>6272.64</v>
      </c>
      <c r="F700" s="197">
        <f t="shared" si="175"/>
        <v>11290752</v>
      </c>
      <c r="G700" s="20"/>
      <c r="H700" s="21">
        <f t="shared" si="179"/>
        <v>0</v>
      </c>
      <c r="I700" s="20"/>
      <c r="J700" s="21">
        <f t="shared" si="180"/>
        <v>0</v>
      </c>
      <c r="K700" s="20"/>
      <c r="L700" s="21">
        <f t="shared" si="181"/>
        <v>0</v>
      </c>
      <c r="M700" s="20"/>
      <c r="N700" s="33">
        <f t="shared" si="182"/>
        <v>0</v>
      </c>
      <c r="O700" s="20"/>
      <c r="P700" s="22"/>
      <c r="Q700" s="20"/>
      <c r="R700" s="22"/>
      <c r="S700" s="20"/>
      <c r="T700" s="22"/>
      <c r="U700" s="20"/>
      <c r="V700" s="22"/>
      <c r="W700" s="20"/>
      <c r="X700" s="22"/>
      <c r="Y700" s="20"/>
      <c r="Z700" s="22"/>
      <c r="AA700" s="20"/>
      <c r="AB700" s="22"/>
      <c r="AC700" s="20"/>
      <c r="AD700" s="22"/>
      <c r="AE700" s="20"/>
      <c r="AF700" s="22"/>
      <c r="AG700" s="20"/>
      <c r="AH700" s="22"/>
      <c r="AI700" s="20"/>
      <c r="AJ700" s="22"/>
      <c r="AK700" s="20"/>
      <c r="AL700" s="22"/>
      <c r="AM700" s="20"/>
      <c r="AN700" s="22"/>
      <c r="AO700" s="20"/>
      <c r="AP700" s="22"/>
      <c r="AQ700" s="20"/>
      <c r="AR700" s="22"/>
      <c r="AS700" s="20"/>
      <c r="AT700" s="22"/>
      <c r="AU700" s="20"/>
      <c r="AV700" s="22"/>
      <c r="AW700" s="20"/>
      <c r="AX700" s="22"/>
      <c r="AY700" s="20"/>
      <c r="AZ700" s="22"/>
      <c r="BA700" s="20"/>
      <c r="BB700" s="22"/>
      <c r="BC700" s="20"/>
      <c r="BD700" s="22"/>
      <c r="BE700" s="20"/>
      <c r="BF700" s="22"/>
      <c r="BG700" s="20"/>
      <c r="BH700" s="84"/>
      <c r="BI700" s="83">
        <v>2300</v>
      </c>
      <c r="BJ700" s="95">
        <f>+BI700*E700</f>
        <v>14427072</v>
      </c>
      <c r="BK700" s="27">
        <f>2132.65-2300</f>
        <v>-167.34999999999991</v>
      </c>
      <c r="BL700" s="21">
        <f t="shared" si="172"/>
        <v>-1049726.3039999995</v>
      </c>
      <c r="BM700" s="20"/>
      <c r="BN700" s="95">
        <f t="shared" si="171"/>
        <v>0</v>
      </c>
      <c r="BO700" s="20"/>
      <c r="BP700" s="21">
        <f t="shared" si="173"/>
        <v>0</v>
      </c>
      <c r="BQ700" s="20"/>
      <c r="BR700" s="22"/>
      <c r="BS700" s="20"/>
      <c r="BT700" s="22"/>
      <c r="BU700" s="20"/>
      <c r="BV700" s="22"/>
      <c r="BW700" s="20"/>
      <c r="BX700" s="118">
        <f>BW700*E700</f>
        <v>0</v>
      </c>
      <c r="BY700" s="20"/>
      <c r="BZ700" s="172"/>
      <c r="CA700" s="20"/>
      <c r="CB700" s="164"/>
      <c r="CC700" s="20"/>
      <c r="CD700" s="178"/>
      <c r="CE700" s="20">
        <v>1248.6500000000001</v>
      </c>
      <c r="CF700" s="95">
        <f>+CE700*E700</f>
        <v>7832331.9360000007</v>
      </c>
      <c r="CG700" s="20"/>
      <c r="CH700" s="95"/>
      <c r="CI700" s="20"/>
      <c r="CJ700" s="22"/>
      <c r="CK700" s="20"/>
      <c r="CL700" s="22"/>
      <c r="CM700" s="20"/>
      <c r="CN700" s="22"/>
      <c r="CO700" s="20"/>
      <c r="CP700" s="22"/>
      <c r="CQ700" s="20"/>
      <c r="CR700" s="22"/>
      <c r="CS700" s="20"/>
      <c r="CT700" s="22"/>
      <c r="CU700" s="20"/>
      <c r="CV700" s="22"/>
      <c r="CW700" s="20"/>
      <c r="CX700" s="22"/>
      <c r="CY700" s="20"/>
      <c r="CZ700" s="22"/>
      <c r="DA700" s="20"/>
      <c r="DB700" s="22"/>
      <c r="DC700" s="20"/>
      <c r="DD700" s="22"/>
      <c r="DE700" s="20"/>
      <c r="DF700" s="22"/>
      <c r="DG700" s="20"/>
      <c r="DH700" s="22"/>
      <c r="DI700" s="20"/>
      <c r="DJ700" s="22"/>
      <c r="DK700" s="20"/>
      <c r="DL700" s="22"/>
      <c r="DM700" s="20"/>
      <c r="DN700" s="22"/>
      <c r="DO700" s="20"/>
      <c r="DP700" s="22"/>
      <c r="DQ700" s="20"/>
      <c r="DR700" s="22"/>
      <c r="DS700" s="20"/>
      <c r="DT700" s="22"/>
      <c r="DU700" s="20"/>
      <c r="DV700" s="22"/>
      <c r="DW700" s="20"/>
      <c r="DX700" s="22"/>
      <c r="DY700" s="20"/>
      <c r="DZ700" s="22"/>
      <c r="EA700" s="23">
        <f t="shared" si="174"/>
        <v>3381.3</v>
      </c>
      <c r="EB700" s="21">
        <f t="shared" si="176"/>
        <v>21209677.632000003</v>
      </c>
      <c r="EC700" s="193" t="e">
        <f t="shared" si="183"/>
        <v>#REF!</v>
      </c>
      <c r="ED700" s="193">
        <f t="shared" si="184"/>
        <v>5.9514209009362755E-4</v>
      </c>
      <c r="EE700" s="194">
        <f t="shared" si="177"/>
        <v>-1581.3000000000002</v>
      </c>
      <c r="EG700" s="13" t="s">
        <v>1656</v>
      </c>
      <c r="EH700" s="13" t="s">
        <v>1657</v>
      </c>
      <c r="EI700" s="13" t="s">
        <v>404</v>
      </c>
      <c r="EJ700" s="13">
        <v>1800</v>
      </c>
      <c r="EK700" s="13">
        <v>6272.64</v>
      </c>
    </row>
    <row r="701" spans="1:141" ht="15" customHeight="1">
      <c r="A701" s="196" t="str">
        <f t="shared" si="178"/>
        <v>41.0</v>
      </c>
      <c r="B701" s="253" t="str">
        <f t="shared" si="178"/>
        <v>MOVIMIENTO DE MATERIAL SOBRANTE A UNA DISTANCIA DE 2 KM (INCLUYE CARGUE) DISPOCISION PREDIOS DE AEROPUERTO EL EDEN</v>
      </c>
      <c r="C701" s="196" t="str">
        <f t="shared" si="178"/>
        <v>M3</v>
      </c>
      <c r="D701" s="196">
        <f t="shared" si="178"/>
        <v>20000</v>
      </c>
      <c r="E701" s="196">
        <f t="shared" si="178"/>
        <v>3078.9</v>
      </c>
      <c r="F701" s="197">
        <f t="shared" si="175"/>
        <v>61578000</v>
      </c>
      <c r="G701" s="20"/>
      <c r="H701" s="21">
        <f t="shared" si="179"/>
        <v>0</v>
      </c>
      <c r="I701" s="20"/>
      <c r="J701" s="21">
        <f t="shared" si="180"/>
        <v>0</v>
      </c>
      <c r="K701" s="20"/>
      <c r="L701" s="21">
        <f t="shared" si="181"/>
        <v>0</v>
      </c>
      <c r="M701" s="20"/>
      <c r="N701" s="33">
        <f t="shared" si="182"/>
        <v>0</v>
      </c>
      <c r="O701" s="20"/>
      <c r="P701" s="22"/>
      <c r="Q701" s="20"/>
      <c r="R701" s="22"/>
      <c r="S701" s="20"/>
      <c r="T701" s="22"/>
      <c r="U701" s="20"/>
      <c r="V701" s="22"/>
      <c r="W701" s="20"/>
      <c r="X701" s="22"/>
      <c r="Y701" s="20"/>
      <c r="Z701" s="22"/>
      <c r="AA701" s="20"/>
      <c r="AB701" s="22"/>
      <c r="AC701" s="20"/>
      <c r="AD701" s="22"/>
      <c r="AE701" s="20"/>
      <c r="AF701" s="22"/>
      <c r="AG701" s="20"/>
      <c r="AH701" s="22"/>
      <c r="AI701" s="20"/>
      <c r="AJ701" s="22"/>
      <c r="AK701" s="20"/>
      <c r="AL701" s="22"/>
      <c r="AM701" s="20"/>
      <c r="AN701" s="22"/>
      <c r="AO701" s="20"/>
      <c r="AP701" s="22"/>
      <c r="AQ701" s="20"/>
      <c r="AR701" s="22"/>
      <c r="AS701" s="20"/>
      <c r="AT701" s="22"/>
      <c r="AU701" s="20"/>
      <c r="AV701" s="22"/>
      <c r="AW701" s="20"/>
      <c r="AX701" s="22"/>
      <c r="AY701" s="20"/>
      <c r="AZ701" s="22"/>
      <c r="BA701" s="20"/>
      <c r="BB701" s="22"/>
      <c r="BC701" s="20"/>
      <c r="BD701" s="22"/>
      <c r="BE701" s="20"/>
      <c r="BF701" s="22"/>
      <c r="BG701" s="20"/>
      <c r="BH701" s="84"/>
      <c r="BI701" s="83">
        <v>2300</v>
      </c>
      <c r="BJ701" s="95">
        <f>+BI701*E701</f>
        <v>7081470</v>
      </c>
      <c r="BK701" s="27">
        <f>2132.65-2300</f>
        <v>-167.34999999999991</v>
      </c>
      <c r="BL701" s="21">
        <f t="shared" si="172"/>
        <v>-515253.91499999975</v>
      </c>
      <c r="BM701" s="20"/>
      <c r="BN701" s="95">
        <f t="shared" si="171"/>
        <v>0</v>
      </c>
      <c r="BO701" s="20"/>
      <c r="BP701" s="21">
        <f t="shared" si="173"/>
        <v>0</v>
      </c>
      <c r="BQ701" s="20"/>
      <c r="BR701" s="22"/>
      <c r="BS701" s="20"/>
      <c r="BT701" s="22"/>
      <c r="BU701" s="20"/>
      <c r="BV701" s="22"/>
      <c r="BW701" s="20"/>
      <c r="BX701" s="118">
        <f>BW701*E701</f>
        <v>0</v>
      </c>
      <c r="BY701" s="20"/>
      <c r="BZ701" s="172"/>
      <c r="CA701" s="20"/>
      <c r="CB701" s="164"/>
      <c r="CC701" s="20"/>
      <c r="CD701" s="178"/>
      <c r="CE701" s="20"/>
      <c r="CF701" s="95"/>
      <c r="CG701" s="20"/>
      <c r="CH701" s="95"/>
      <c r="CI701" s="20"/>
      <c r="CJ701" s="22"/>
      <c r="CK701" s="20"/>
      <c r="CL701" s="22"/>
      <c r="CM701" s="20"/>
      <c r="CN701" s="22"/>
      <c r="CO701" s="20"/>
      <c r="CP701" s="22"/>
      <c r="CQ701" s="20"/>
      <c r="CR701" s="22"/>
      <c r="CS701" s="20"/>
      <c r="CT701" s="22"/>
      <c r="CU701" s="20"/>
      <c r="CV701" s="22"/>
      <c r="CW701" s="20"/>
      <c r="CX701" s="22"/>
      <c r="CY701" s="20"/>
      <c r="CZ701" s="22"/>
      <c r="DA701" s="20"/>
      <c r="DB701" s="22"/>
      <c r="DC701" s="20"/>
      <c r="DD701" s="22"/>
      <c r="DE701" s="20"/>
      <c r="DF701" s="22"/>
      <c r="DG701" s="20"/>
      <c r="DH701" s="22"/>
      <c r="DI701" s="20"/>
      <c r="DJ701" s="22"/>
      <c r="DK701" s="20"/>
      <c r="DL701" s="22"/>
      <c r="DM701" s="20"/>
      <c r="DN701" s="22"/>
      <c r="DO701" s="20"/>
      <c r="DP701" s="22"/>
      <c r="DQ701" s="20"/>
      <c r="DR701" s="22"/>
      <c r="DS701" s="20"/>
      <c r="DT701" s="22"/>
      <c r="DU701" s="20"/>
      <c r="DV701" s="22"/>
      <c r="DW701" s="20"/>
      <c r="DX701" s="22"/>
      <c r="DY701" s="20"/>
      <c r="DZ701" s="22"/>
      <c r="EA701" s="23">
        <f t="shared" si="174"/>
        <v>2132.65</v>
      </c>
      <c r="EB701" s="21">
        <f t="shared" si="176"/>
        <v>6566216.0850000009</v>
      </c>
      <c r="EC701" s="193" t="e">
        <f t="shared" si="183"/>
        <v>#REF!</v>
      </c>
      <c r="ED701" s="193">
        <f t="shared" si="184"/>
        <v>1.8424757003083226E-4</v>
      </c>
      <c r="EE701" s="194">
        <f t="shared" si="177"/>
        <v>17867.349999999999</v>
      </c>
      <c r="EG701" s="13" t="s">
        <v>1658</v>
      </c>
      <c r="EH701" s="13" t="s">
        <v>1659</v>
      </c>
      <c r="EI701" s="13" t="s">
        <v>404</v>
      </c>
      <c r="EJ701" s="13">
        <v>20000</v>
      </c>
      <c r="EK701" s="13">
        <v>3078.9</v>
      </c>
    </row>
    <row r="702" spans="1:141" ht="15" customHeight="1">
      <c r="A702" s="196" t="str">
        <f t="shared" si="178"/>
        <v>42.0</v>
      </c>
      <c r="B702" s="253" t="str">
        <f t="shared" si="178"/>
        <v>TRANSPORTE, SUMINISTRO,  INSTALACIÓN Y COMPACTACIÓN DE SUBBASE GRANULAR  (MATERIAL TRITURADO) FAA P 154</v>
      </c>
      <c r="C702" s="196" t="str">
        <f t="shared" si="178"/>
        <v>M3</v>
      </c>
      <c r="D702" s="196">
        <f t="shared" si="178"/>
        <v>500</v>
      </c>
      <c r="E702" s="196">
        <f t="shared" si="178"/>
        <v>94765.77</v>
      </c>
      <c r="F702" s="197">
        <f t="shared" si="175"/>
        <v>47382885</v>
      </c>
      <c r="G702" s="20"/>
      <c r="H702" s="21">
        <f t="shared" si="179"/>
        <v>0</v>
      </c>
      <c r="I702" s="20"/>
      <c r="J702" s="21">
        <f t="shared" si="180"/>
        <v>0</v>
      </c>
      <c r="K702" s="20"/>
      <c r="L702" s="21">
        <f t="shared" si="181"/>
        <v>0</v>
      </c>
      <c r="M702" s="20"/>
      <c r="N702" s="33">
        <f t="shared" si="182"/>
        <v>0</v>
      </c>
      <c r="O702" s="20"/>
      <c r="P702" s="22"/>
      <c r="Q702" s="20"/>
      <c r="R702" s="22"/>
      <c r="S702" s="20"/>
      <c r="T702" s="22"/>
      <c r="U702" s="20"/>
      <c r="V702" s="22"/>
      <c r="W702" s="20"/>
      <c r="X702" s="22"/>
      <c r="Y702" s="20"/>
      <c r="Z702" s="22"/>
      <c r="AA702" s="20"/>
      <c r="AB702" s="22"/>
      <c r="AC702" s="20"/>
      <c r="AD702" s="22"/>
      <c r="AE702" s="20"/>
      <c r="AF702" s="22"/>
      <c r="AG702" s="20"/>
      <c r="AH702" s="22"/>
      <c r="AI702" s="20"/>
      <c r="AJ702" s="22"/>
      <c r="AK702" s="20"/>
      <c r="AL702" s="22"/>
      <c r="AM702" s="20"/>
      <c r="AN702" s="22"/>
      <c r="AO702" s="20"/>
      <c r="AP702" s="22"/>
      <c r="AQ702" s="20"/>
      <c r="AR702" s="22"/>
      <c r="AS702" s="20"/>
      <c r="AT702" s="22"/>
      <c r="AU702" s="20"/>
      <c r="AV702" s="22"/>
      <c r="AW702" s="20"/>
      <c r="AX702" s="22"/>
      <c r="AY702" s="20"/>
      <c r="AZ702" s="22"/>
      <c r="BA702" s="20"/>
      <c r="BB702" s="22"/>
      <c r="BC702" s="20"/>
      <c r="BD702" s="22"/>
      <c r="BE702" s="20"/>
      <c r="BF702" s="22"/>
      <c r="BG702" s="20"/>
      <c r="BH702" s="84"/>
      <c r="BI702" s="83">
        <v>170.44</v>
      </c>
      <c r="BJ702" s="95">
        <f>+BI702*E702</f>
        <v>16151877.8388</v>
      </c>
      <c r="BK702" s="27"/>
      <c r="BL702" s="21">
        <f t="shared" si="172"/>
        <v>0</v>
      </c>
      <c r="BM702" s="20"/>
      <c r="BN702" s="95">
        <f t="shared" si="171"/>
        <v>0</v>
      </c>
      <c r="BO702" s="20"/>
      <c r="BP702" s="21">
        <f t="shared" si="173"/>
        <v>0</v>
      </c>
      <c r="BQ702" s="20"/>
      <c r="BR702" s="22"/>
      <c r="BS702" s="20"/>
      <c r="BT702" s="22"/>
      <c r="BU702" s="20"/>
      <c r="BV702" s="22"/>
      <c r="BW702" s="20"/>
      <c r="BX702" s="118">
        <f>BW702*E702</f>
        <v>0</v>
      </c>
      <c r="BY702" s="20"/>
      <c r="BZ702" s="172"/>
      <c r="CA702" s="20"/>
      <c r="CB702" s="164"/>
      <c r="CC702" s="20"/>
      <c r="CD702" s="178"/>
      <c r="CE702" s="20"/>
      <c r="CF702" s="95"/>
      <c r="CG702" s="20"/>
      <c r="CH702" s="95"/>
      <c r="CI702" s="20"/>
      <c r="CJ702" s="22"/>
      <c r="CK702" s="20"/>
      <c r="CL702" s="22"/>
      <c r="CM702" s="20"/>
      <c r="CN702" s="22"/>
      <c r="CO702" s="20"/>
      <c r="CP702" s="22"/>
      <c r="CQ702" s="20"/>
      <c r="CR702" s="22"/>
      <c r="CS702" s="20"/>
      <c r="CT702" s="22"/>
      <c r="CU702" s="20"/>
      <c r="CV702" s="22"/>
      <c r="CW702" s="20"/>
      <c r="CX702" s="22"/>
      <c r="CY702" s="20"/>
      <c r="CZ702" s="22"/>
      <c r="DA702" s="20"/>
      <c r="DB702" s="22"/>
      <c r="DC702" s="20"/>
      <c r="DD702" s="22"/>
      <c r="DE702" s="20"/>
      <c r="DF702" s="22"/>
      <c r="DG702" s="20"/>
      <c r="DH702" s="22"/>
      <c r="DI702" s="20"/>
      <c r="DJ702" s="22"/>
      <c r="DK702" s="20"/>
      <c r="DL702" s="22"/>
      <c r="DM702" s="20"/>
      <c r="DN702" s="22"/>
      <c r="DO702" s="20"/>
      <c r="DP702" s="22"/>
      <c r="DQ702" s="20"/>
      <c r="DR702" s="22"/>
      <c r="DS702" s="20"/>
      <c r="DT702" s="22"/>
      <c r="DU702" s="20"/>
      <c r="DV702" s="22"/>
      <c r="DW702" s="20"/>
      <c r="DX702" s="22"/>
      <c r="DY702" s="20"/>
      <c r="DZ702" s="22"/>
      <c r="EA702" s="23">
        <f t="shared" si="174"/>
        <v>170.44</v>
      </c>
      <c r="EB702" s="21">
        <f t="shared" si="176"/>
        <v>16151877.8388</v>
      </c>
      <c r="EC702" s="193" t="e">
        <f t="shared" si="183"/>
        <v>#REF!</v>
      </c>
      <c r="ED702" s="193">
        <f t="shared" si="184"/>
        <v>4.5322057707361453E-4</v>
      </c>
      <c r="EE702" s="194">
        <f t="shared" si="177"/>
        <v>329.56</v>
      </c>
      <c r="EG702" s="13" t="s">
        <v>1660</v>
      </c>
      <c r="EH702" s="13" t="s">
        <v>1661</v>
      </c>
      <c r="EI702" s="13" t="s">
        <v>404</v>
      </c>
      <c r="EJ702" s="13">
        <v>500</v>
      </c>
      <c r="EK702" s="13">
        <v>94765.77</v>
      </c>
    </row>
    <row r="703" spans="1:141" ht="15" customHeight="1">
      <c r="A703" s="196" t="str">
        <f t="shared" si="178"/>
        <v>43.0</v>
      </c>
      <c r="B703" s="253" t="str">
        <f t="shared" si="178"/>
        <v>TRANSPORTE, SUMINISTRO E INSTALACIÓN COMPACTACIÓN DE BASE TRATADA CON CEMENTO AL 5% NORMA FAA P304</v>
      </c>
      <c r="C703" s="196" t="str">
        <f t="shared" si="178"/>
        <v>M3</v>
      </c>
      <c r="D703" s="196">
        <f t="shared" si="178"/>
        <v>800</v>
      </c>
      <c r="E703" s="196">
        <f t="shared" si="178"/>
        <v>151315.56</v>
      </c>
      <c r="F703" s="197">
        <f t="shared" si="175"/>
        <v>121052448</v>
      </c>
      <c r="G703" s="20"/>
      <c r="H703" s="21">
        <f t="shared" si="179"/>
        <v>0</v>
      </c>
      <c r="I703" s="20"/>
      <c r="J703" s="21">
        <f t="shared" si="180"/>
        <v>0</v>
      </c>
      <c r="K703" s="20"/>
      <c r="L703" s="21">
        <f t="shared" si="181"/>
        <v>0</v>
      </c>
      <c r="M703" s="20"/>
      <c r="N703" s="33">
        <f t="shared" si="182"/>
        <v>0</v>
      </c>
      <c r="O703" s="20"/>
      <c r="P703" s="22"/>
      <c r="Q703" s="20"/>
      <c r="R703" s="22"/>
      <c r="S703" s="20"/>
      <c r="T703" s="22"/>
      <c r="U703" s="20"/>
      <c r="V703" s="22"/>
      <c r="W703" s="20"/>
      <c r="X703" s="22"/>
      <c r="Y703" s="20"/>
      <c r="Z703" s="22"/>
      <c r="AA703" s="20"/>
      <c r="AB703" s="22"/>
      <c r="AC703" s="20"/>
      <c r="AD703" s="22"/>
      <c r="AE703" s="20"/>
      <c r="AF703" s="22"/>
      <c r="AG703" s="20"/>
      <c r="AH703" s="22"/>
      <c r="AI703" s="20"/>
      <c r="AJ703" s="22"/>
      <c r="AK703" s="20"/>
      <c r="AL703" s="22"/>
      <c r="AM703" s="20"/>
      <c r="AN703" s="22"/>
      <c r="AO703" s="20"/>
      <c r="AP703" s="22"/>
      <c r="AQ703" s="20"/>
      <c r="AR703" s="22"/>
      <c r="AS703" s="20"/>
      <c r="AT703" s="22"/>
      <c r="AU703" s="20"/>
      <c r="AV703" s="22"/>
      <c r="AW703" s="20"/>
      <c r="AX703" s="22"/>
      <c r="AY703" s="20"/>
      <c r="AZ703" s="22"/>
      <c r="BA703" s="20"/>
      <c r="BB703" s="22"/>
      <c r="BC703" s="20"/>
      <c r="BD703" s="22"/>
      <c r="BE703" s="20"/>
      <c r="BF703" s="22"/>
      <c r="BG703" s="20"/>
      <c r="BH703" s="84"/>
      <c r="BI703" s="83"/>
      <c r="BJ703" s="95"/>
      <c r="BK703" s="20">
        <v>0</v>
      </c>
      <c r="BL703" s="21">
        <f t="shared" si="172"/>
        <v>0</v>
      </c>
      <c r="BM703" s="20"/>
      <c r="BN703" s="95">
        <f t="shared" si="171"/>
        <v>0</v>
      </c>
      <c r="BO703" s="20"/>
      <c r="BP703" s="21">
        <f t="shared" si="173"/>
        <v>0</v>
      </c>
      <c r="BQ703" s="20"/>
      <c r="BR703" s="22"/>
      <c r="BS703" s="20"/>
      <c r="BT703" s="22"/>
      <c r="BU703" s="20"/>
      <c r="BV703" s="22"/>
      <c r="BW703" s="20"/>
      <c r="BX703" s="22"/>
      <c r="BY703" s="20"/>
      <c r="BZ703" s="172"/>
      <c r="CA703" s="20"/>
      <c r="CB703" s="164"/>
      <c r="CC703" s="20"/>
      <c r="CD703" s="178"/>
      <c r="CE703" s="20"/>
      <c r="CF703" s="95"/>
      <c r="CG703" s="20"/>
      <c r="CH703" s="95"/>
      <c r="CI703" s="20"/>
      <c r="CJ703" s="22"/>
      <c r="CK703" s="20"/>
      <c r="CL703" s="22"/>
      <c r="CM703" s="20"/>
      <c r="CN703" s="22"/>
      <c r="CO703" s="20"/>
      <c r="CP703" s="22"/>
      <c r="CQ703" s="20"/>
      <c r="CR703" s="22"/>
      <c r="CS703" s="20"/>
      <c r="CT703" s="22"/>
      <c r="CU703" s="20"/>
      <c r="CV703" s="22"/>
      <c r="CW703" s="20"/>
      <c r="CX703" s="22"/>
      <c r="CY703" s="20"/>
      <c r="CZ703" s="22"/>
      <c r="DA703" s="20"/>
      <c r="DB703" s="22"/>
      <c r="DC703" s="20"/>
      <c r="DD703" s="22"/>
      <c r="DE703" s="20"/>
      <c r="DF703" s="22"/>
      <c r="DG703" s="20"/>
      <c r="DH703" s="22"/>
      <c r="DI703" s="20"/>
      <c r="DJ703" s="22"/>
      <c r="DK703" s="20"/>
      <c r="DL703" s="22"/>
      <c r="DM703" s="20"/>
      <c r="DN703" s="22"/>
      <c r="DO703" s="20"/>
      <c r="DP703" s="22"/>
      <c r="DQ703" s="20"/>
      <c r="DR703" s="22"/>
      <c r="DS703" s="20"/>
      <c r="DT703" s="22"/>
      <c r="DU703" s="20"/>
      <c r="DV703" s="22"/>
      <c r="DW703" s="20"/>
      <c r="DX703" s="22"/>
      <c r="DY703" s="20"/>
      <c r="DZ703" s="22"/>
      <c r="EA703" s="23">
        <f t="shared" si="174"/>
        <v>0</v>
      </c>
      <c r="EB703" s="21">
        <f t="shared" si="176"/>
        <v>0</v>
      </c>
      <c r="EC703" s="193" t="e">
        <f t="shared" si="183"/>
        <v>#REF!</v>
      </c>
      <c r="ED703" s="193">
        <f t="shared" si="184"/>
        <v>0</v>
      </c>
      <c r="EE703" s="194">
        <f t="shared" si="177"/>
        <v>800</v>
      </c>
      <c r="EG703" s="13" t="s">
        <v>1662</v>
      </c>
      <c r="EH703" s="13" t="s">
        <v>1663</v>
      </c>
      <c r="EI703" s="13" t="s">
        <v>404</v>
      </c>
      <c r="EJ703" s="13">
        <v>800</v>
      </c>
      <c r="EK703" s="13">
        <v>151315.56</v>
      </c>
    </row>
    <row r="704" spans="1:141" ht="15" customHeight="1">
      <c r="A704" s="196" t="str">
        <f t="shared" si="178"/>
        <v>44.0</v>
      </c>
      <c r="B704" s="253" t="str">
        <f t="shared" si="178"/>
        <v>CONSTRUCCION LOSAS EN CONCRETO CEMENTO PORTLAND MR-45  INCLUYE ACERO DE REFUERZO Y ACERO PARA TRASMISION EN JUNTAS</v>
      </c>
      <c r="C704" s="196" t="str">
        <f t="shared" si="178"/>
        <v>M2</v>
      </c>
      <c r="D704" s="196">
        <f t="shared" si="178"/>
        <v>800</v>
      </c>
      <c r="E704" s="196">
        <f t="shared" si="178"/>
        <v>294030</v>
      </c>
      <c r="F704" s="197">
        <f t="shared" si="175"/>
        <v>235224000</v>
      </c>
      <c r="G704" s="20"/>
      <c r="H704" s="21">
        <f t="shared" si="179"/>
        <v>0</v>
      </c>
      <c r="I704" s="20"/>
      <c r="J704" s="21">
        <f t="shared" si="180"/>
        <v>0</v>
      </c>
      <c r="K704" s="20"/>
      <c r="L704" s="21">
        <f t="shared" si="181"/>
        <v>0</v>
      </c>
      <c r="M704" s="20"/>
      <c r="N704" s="33">
        <f t="shared" si="182"/>
        <v>0</v>
      </c>
      <c r="O704" s="20"/>
      <c r="P704" s="22"/>
      <c r="Q704" s="20"/>
      <c r="R704" s="22"/>
      <c r="S704" s="20"/>
      <c r="T704" s="22"/>
      <c r="U704" s="20"/>
      <c r="V704" s="22"/>
      <c r="W704" s="20"/>
      <c r="X704" s="22"/>
      <c r="Y704" s="20"/>
      <c r="Z704" s="22"/>
      <c r="AA704" s="20"/>
      <c r="AB704" s="22"/>
      <c r="AC704" s="20"/>
      <c r="AD704" s="22"/>
      <c r="AE704" s="20"/>
      <c r="AF704" s="22"/>
      <c r="AG704" s="20"/>
      <c r="AH704" s="22"/>
      <c r="AI704" s="20"/>
      <c r="AJ704" s="22"/>
      <c r="AK704" s="20"/>
      <c r="AL704" s="22"/>
      <c r="AM704" s="20"/>
      <c r="AN704" s="22"/>
      <c r="AO704" s="20"/>
      <c r="AP704" s="22"/>
      <c r="AQ704" s="20"/>
      <c r="AR704" s="22"/>
      <c r="AS704" s="20"/>
      <c r="AT704" s="22"/>
      <c r="AU704" s="20"/>
      <c r="AV704" s="22"/>
      <c r="AW704" s="20"/>
      <c r="AX704" s="22"/>
      <c r="AY704" s="20"/>
      <c r="AZ704" s="22"/>
      <c r="BA704" s="20"/>
      <c r="BB704" s="22"/>
      <c r="BC704" s="20"/>
      <c r="BD704" s="22"/>
      <c r="BE704" s="20"/>
      <c r="BF704" s="22"/>
      <c r="BG704" s="20"/>
      <c r="BH704" s="84"/>
      <c r="BI704" s="83"/>
      <c r="BJ704" s="95"/>
      <c r="BK704" s="20"/>
      <c r="BL704" s="21">
        <f t="shared" si="172"/>
        <v>0</v>
      </c>
      <c r="BM704" s="20"/>
      <c r="BN704" s="95">
        <f t="shared" si="171"/>
        <v>0</v>
      </c>
      <c r="BO704" s="20"/>
      <c r="BP704" s="21">
        <f t="shared" si="173"/>
        <v>0</v>
      </c>
      <c r="BQ704" s="20"/>
      <c r="BR704" s="22"/>
      <c r="BS704" s="20"/>
      <c r="BT704" s="22"/>
      <c r="BU704" s="20"/>
      <c r="BV704" s="22"/>
      <c r="BW704" s="20"/>
      <c r="BX704" s="22"/>
      <c r="BY704" s="20"/>
      <c r="BZ704" s="172"/>
      <c r="CA704" s="20"/>
      <c r="CB704" s="164"/>
      <c r="CC704" s="20"/>
      <c r="CD704" s="178"/>
      <c r="CE704" s="20"/>
      <c r="CF704" s="95"/>
      <c r="CG704" s="20"/>
      <c r="CH704" s="95"/>
      <c r="CI704" s="20"/>
      <c r="CJ704" s="22"/>
      <c r="CK704" s="20"/>
      <c r="CL704" s="22"/>
      <c r="CM704" s="20"/>
      <c r="CN704" s="22"/>
      <c r="CO704" s="20"/>
      <c r="CP704" s="22"/>
      <c r="CQ704" s="20"/>
      <c r="CR704" s="22"/>
      <c r="CS704" s="20"/>
      <c r="CT704" s="22"/>
      <c r="CU704" s="20"/>
      <c r="CV704" s="22"/>
      <c r="CW704" s="20"/>
      <c r="CX704" s="22"/>
      <c r="CY704" s="20"/>
      <c r="CZ704" s="22"/>
      <c r="DA704" s="20"/>
      <c r="DB704" s="22"/>
      <c r="DC704" s="20"/>
      <c r="DD704" s="22"/>
      <c r="DE704" s="20"/>
      <c r="DF704" s="22"/>
      <c r="DG704" s="20"/>
      <c r="DH704" s="22"/>
      <c r="DI704" s="20"/>
      <c r="DJ704" s="22"/>
      <c r="DK704" s="20"/>
      <c r="DL704" s="22"/>
      <c r="DM704" s="20"/>
      <c r="DN704" s="22"/>
      <c r="DO704" s="20"/>
      <c r="DP704" s="22"/>
      <c r="DQ704" s="20"/>
      <c r="DR704" s="22"/>
      <c r="DS704" s="20"/>
      <c r="DT704" s="22"/>
      <c r="DU704" s="20"/>
      <c r="DV704" s="22"/>
      <c r="DW704" s="20"/>
      <c r="DX704" s="22"/>
      <c r="DY704" s="20"/>
      <c r="DZ704" s="22"/>
      <c r="EA704" s="23">
        <f t="shared" ref="EA704:EA709" si="185">+G704+I704+K704+M704+O704+Q704+S704+U704+W704+Y704+AA704+AC704+AE704+AG704+AI704+AK704+AM704+AO704+AQ704+AW704+AS704+AU704+AY704+BA704+BC704+BE704+BG704+BI704+BK709+BM704+BO704+BQ704+BS704+BU704+BW704+BY704+CA704+CC704+CE704+CG704+CI704+CK704+CM704+CO704+CQ704+CS704+CU704+CW704+CY704+DA704+DC704+DE704+DG704+DI704+DK704+DM704+DO704+DQ704+DS704+DU704+DW704+DY704</f>
        <v>0</v>
      </c>
      <c r="EB704" s="21">
        <f t="shared" si="176"/>
        <v>0</v>
      </c>
      <c r="EC704" s="193" t="e">
        <f t="shared" si="183"/>
        <v>#REF!</v>
      </c>
      <c r="ED704" s="193">
        <f t="shared" si="184"/>
        <v>0</v>
      </c>
      <c r="EE704" s="194">
        <f t="shared" si="177"/>
        <v>800</v>
      </c>
      <c r="EG704" s="13" t="s">
        <v>1664</v>
      </c>
      <c r="EH704" s="13" t="s">
        <v>1665</v>
      </c>
      <c r="EI704" s="13" t="s">
        <v>397</v>
      </c>
      <c r="EJ704" s="13">
        <v>800</v>
      </c>
      <c r="EK704" s="13">
        <v>294030</v>
      </c>
    </row>
    <row r="705" spans="1:141" ht="18" customHeight="1">
      <c r="A705" s="196" t="str">
        <f t="shared" si="178"/>
        <v>45.0</v>
      </c>
      <c r="B705" s="253" t="str">
        <f t="shared" si="178"/>
        <v>DEMARCACION  CON PINTURA EN FRIO (NORMA FAA-P-620)</v>
      </c>
      <c r="C705" s="196" t="str">
        <f t="shared" si="178"/>
        <v>ML</v>
      </c>
      <c r="D705" s="196">
        <f t="shared" si="178"/>
        <v>1050</v>
      </c>
      <c r="E705" s="196">
        <f t="shared" si="178"/>
        <v>11949.3</v>
      </c>
      <c r="F705" s="197">
        <f t="shared" si="175"/>
        <v>12546765</v>
      </c>
      <c r="G705" s="20"/>
      <c r="H705" s="21">
        <f t="shared" si="179"/>
        <v>0</v>
      </c>
      <c r="I705" s="20"/>
      <c r="J705" s="21">
        <f t="shared" si="180"/>
        <v>0</v>
      </c>
      <c r="K705" s="20"/>
      <c r="L705" s="21">
        <f t="shared" si="181"/>
        <v>0</v>
      </c>
      <c r="M705" s="20"/>
      <c r="N705" s="33">
        <f t="shared" si="182"/>
        <v>0</v>
      </c>
      <c r="O705" s="20"/>
      <c r="P705" s="22"/>
      <c r="Q705" s="20"/>
      <c r="R705" s="22"/>
      <c r="S705" s="20"/>
      <c r="T705" s="22"/>
      <c r="U705" s="20"/>
      <c r="V705" s="22"/>
      <c r="W705" s="20"/>
      <c r="X705" s="22"/>
      <c r="Y705" s="20"/>
      <c r="Z705" s="22"/>
      <c r="AA705" s="20"/>
      <c r="AB705" s="22"/>
      <c r="AC705" s="20"/>
      <c r="AD705" s="22"/>
      <c r="AE705" s="20"/>
      <c r="AF705" s="22"/>
      <c r="AG705" s="20"/>
      <c r="AH705" s="22"/>
      <c r="AI705" s="20"/>
      <c r="AJ705" s="22"/>
      <c r="AK705" s="20"/>
      <c r="AL705" s="22"/>
      <c r="AM705" s="20"/>
      <c r="AN705" s="22"/>
      <c r="AO705" s="20"/>
      <c r="AP705" s="22"/>
      <c r="AQ705" s="20"/>
      <c r="AR705" s="22"/>
      <c r="AS705" s="20"/>
      <c r="AT705" s="22"/>
      <c r="AU705" s="20"/>
      <c r="AV705" s="22"/>
      <c r="AW705" s="20"/>
      <c r="AX705" s="22"/>
      <c r="AY705" s="20"/>
      <c r="AZ705" s="22"/>
      <c r="BA705" s="20"/>
      <c r="BB705" s="22"/>
      <c r="BC705" s="20"/>
      <c r="BD705" s="22"/>
      <c r="BE705" s="20"/>
      <c r="BF705" s="22"/>
      <c r="BG705" s="20"/>
      <c r="BH705" s="84"/>
      <c r="BI705" s="83"/>
      <c r="BJ705" s="95"/>
      <c r="BK705" s="20"/>
      <c r="BL705" s="21">
        <f t="shared" si="172"/>
        <v>0</v>
      </c>
      <c r="BM705" s="20"/>
      <c r="BN705" s="95">
        <f t="shared" si="171"/>
        <v>0</v>
      </c>
      <c r="BO705" s="20"/>
      <c r="BP705" s="21">
        <f t="shared" si="173"/>
        <v>0</v>
      </c>
      <c r="BQ705" s="20"/>
      <c r="BR705" s="22"/>
      <c r="BS705" s="20"/>
      <c r="BT705" s="22"/>
      <c r="BU705" s="20"/>
      <c r="BV705" s="22"/>
      <c r="BW705" s="20"/>
      <c r="BX705" s="22"/>
      <c r="BY705" s="20"/>
      <c r="BZ705" s="172"/>
      <c r="CA705" s="20"/>
      <c r="CB705" s="164"/>
      <c r="CC705" s="20"/>
      <c r="CD705" s="178"/>
      <c r="CE705" s="20"/>
      <c r="CF705" s="95"/>
      <c r="CG705" s="20"/>
      <c r="CH705" s="95"/>
      <c r="CI705" s="20"/>
      <c r="CJ705" s="22"/>
      <c r="CK705" s="20"/>
      <c r="CL705" s="22"/>
      <c r="CM705" s="20"/>
      <c r="CN705" s="22"/>
      <c r="CO705" s="20"/>
      <c r="CP705" s="22"/>
      <c r="CQ705" s="20"/>
      <c r="CR705" s="22"/>
      <c r="CS705" s="20"/>
      <c r="CT705" s="22"/>
      <c r="CU705" s="20"/>
      <c r="CV705" s="22"/>
      <c r="CW705" s="20"/>
      <c r="CX705" s="22"/>
      <c r="CY705" s="20"/>
      <c r="CZ705" s="22"/>
      <c r="DA705" s="20"/>
      <c r="DB705" s="22"/>
      <c r="DC705" s="20"/>
      <c r="DD705" s="22"/>
      <c r="DE705" s="20"/>
      <c r="DF705" s="22"/>
      <c r="DG705" s="20"/>
      <c r="DH705" s="22"/>
      <c r="DI705" s="20"/>
      <c r="DJ705" s="22"/>
      <c r="DK705" s="20"/>
      <c r="DL705" s="22"/>
      <c r="DM705" s="20"/>
      <c r="DN705" s="22"/>
      <c r="DO705" s="20"/>
      <c r="DP705" s="22"/>
      <c r="DQ705" s="20"/>
      <c r="DR705" s="22"/>
      <c r="DS705" s="20"/>
      <c r="DT705" s="22"/>
      <c r="DU705" s="20"/>
      <c r="DV705" s="22"/>
      <c r="DW705" s="20"/>
      <c r="DX705" s="22"/>
      <c r="DY705" s="20"/>
      <c r="DZ705" s="22"/>
      <c r="EA705" s="23">
        <f t="shared" si="185"/>
        <v>0</v>
      </c>
      <c r="EB705" s="21">
        <f t="shared" si="176"/>
        <v>0</v>
      </c>
      <c r="EC705" s="193" t="e">
        <f t="shared" si="183"/>
        <v>#REF!</v>
      </c>
      <c r="ED705" s="193">
        <f t="shared" si="184"/>
        <v>0</v>
      </c>
      <c r="EE705" s="194">
        <f t="shared" si="177"/>
        <v>1050</v>
      </c>
      <c r="EG705" s="13" t="s">
        <v>1666</v>
      </c>
      <c r="EH705" s="13" t="s">
        <v>1667</v>
      </c>
      <c r="EI705" s="13" t="s">
        <v>392</v>
      </c>
      <c r="EJ705" s="13">
        <v>1050</v>
      </c>
      <c r="EK705" s="13">
        <v>11949.3</v>
      </c>
    </row>
    <row r="706" spans="1:141" ht="15" customHeight="1">
      <c r="A706" s="196" t="str">
        <f t="shared" si="178"/>
        <v>46.0</v>
      </c>
      <c r="B706" s="253" t="str">
        <f t="shared" si="178"/>
        <v>CORTE Y SELLO JUNTAS TIPO POLYBIT O SIMILAR EN AREA PAVIMENTO RIGIDO</v>
      </c>
      <c r="C706" s="196" t="str">
        <f t="shared" si="178"/>
        <v>ML</v>
      </c>
      <c r="D706" s="196">
        <f t="shared" si="178"/>
        <v>1500</v>
      </c>
      <c r="E706" s="196">
        <f t="shared" si="178"/>
        <v>673.2</v>
      </c>
      <c r="F706" s="197">
        <f t="shared" si="175"/>
        <v>1009800.0000000001</v>
      </c>
      <c r="G706" s="20"/>
      <c r="H706" s="21">
        <f t="shared" si="179"/>
        <v>0</v>
      </c>
      <c r="I706" s="20"/>
      <c r="J706" s="21">
        <f t="shared" si="180"/>
        <v>0</v>
      </c>
      <c r="K706" s="20"/>
      <c r="L706" s="21">
        <f t="shared" si="181"/>
        <v>0</v>
      </c>
      <c r="M706" s="20"/>
      <c r="N706" s="33">
        <f t="shared" si="182"/>
        <v>0</v>
      </c>
      <c r="O706" s="20"/>
      <c r="P706" s="22"/>
      <c r="Q706" s="20"/>
      <c r="R706" s="22"/>
      <c r="S706" s="20"/>
      <c r="T706" s="22"/>
      <c r="U706" s="20"/>
      <c r="V706" s="22"/>
      <c r="W706" s="20"/>
      <c r="X706" s="22"/>
      <c r="Y706" s="20"/>
      <c r="Z706" s="22"/>
      <c r="AA706" s="20"/>
      <c r="AB706" s="22"/>
      <c r="AC706" s="20"/>
      <c r="AD706" s="22"/>
      <c r="AE706" s="20"/>
      <c r="AF706" s="22"/>
      <c r="AG706" s="20"/>
      <c r="AH706" s="22"/>
      <c r="AI706" s="20"/>
      <c r="AJ706" s="22"/>
      <c r="AK706" s="20"/>
      <c r="AL706" s="22"/>
      <c r="AM706" s="20"/>
      <c r="AN706" s="22"/>
      <c r="AO706" s="20"/>
      <c r="AP706" s="22"/>
      <c r="AQ706" s="20"/>
      <c r="AR706" s="22"/>
      <c r="AS706" s="20"/>
      <c r="AT706" s="22"/>
      <c r="AU706" s="20"/>
      <c r="AV706" s="22"/>
      <c r="AW706" s="20"/>
      <c r="AX706" s="22"/>
      <c r="AY706" s="20"/>
      <c r="AZ706" s="22"/>
      <c r="BA706" s="20"/>
      <c r="BB706" s="22"/>
      <c r="BC706" s="20"/>
      <c r="BD706" s="22"/>
      <c r="BE706" s="20"/>
      <c r="BF706" s="22"/>
      <c r="BG706" s="20"/>
      <c r="BH706" s="84"/>
      <c r="BI706" s="83"/>
      <c r="BJ706" s="95"/>
      <c r="BK706" s="20"/>
      <c r="BL706" s="21">
        <f t="shared" si="172"/>
        <v>0</v>
      </c>
      <c r="BM706" s="20"/>
      <c r="BN706" s="95">
        <f t="shared" si="171"/>
        <v>0</v>
      </c>
      <c r="BO706" s="20"/>
      <c r="BP706" s="21">
        <f t="shared" si="173"/>
        <v>0</v>
      </c>
      <c r="BQ706" s="20"/>
      <c r="BR706" s="22"/>
      <c r="BS706" s="20"/>
      <c r="BT706" s="22"/>
      <c r="BU706" s="20"/>
      <c r="BV706" s="22"/>
      <c r="BW706" s="20"/>
      <c r="BX706" s="22"/>
      <c r="BY706" s="20"/>
      <c r="BZ706" s="172"/>
      <c r="CA706" s="20"/>
      <c r="CB706" s="164"/>
      <c r="CC706" s="20"/>
      <c r="CD706" s="178"/>
      <c r="CE706" s="20"/>
      <c r="CF706" s="95"/>
      <c r="CG706" s="20"/>
      <c r="CH706" s="95"/>
      <c r="CI706" s="20"/>
      <c r="CJ706" s="22"/>
      <c r="CK706" s="20"/>
      <c r="CL706" s="22"/>
      <c r="CM706" s="20"/>
      <c r="CN706" s="22"/>
      <c r="CO706" s="20"/>
      <c r="CP706" s="22"/>
      <c r="CQ706" s="20"/>
      <c r="CR706" s="22"/>
      <c r="CS706" s="20"/>
      <c r="CT706" s="22"/>
      <c r="CU706" s="20"/>
      <c r="CV706" s="22"/>
      <c r="CW706" s="20"/>
      <c r="CX706" s="22"/>
      <c r="CY706" s="20"/>
      <c r="CZ706" s="22"/>
      <c r="DA706" s="20"/>
      <c r="DB706" s="22"/>
      <c r="DC706" s="20"/>
      <c r="DD706" s="22"/>
      <c r="DE706" s="20"/>
      <c r="DF706" s="22"/>
      <c r="DG706" s="20"/>
      <c r="DH706" s="22"/>
      <c r="DI706" s="20"/>
      <c r="DJ706" s="22"/>
      <c r="DK706" s="20"/>
      <c r="DL706" s="22"/>
      <c r="DM706" s="20"/>
      <c r="DN706" s="22"/>
      <c r="DO706" s="20"/>
      <c r="DP706" s="22"/>
      <c r="DQ706" s="20"/>
      <c r="DR706" s="22"/>
      <c r="DS706" s="20"/>
      <c r="DT706" s="22"/>
      <c r="DU706" s="20"/>
      <c r="DV706" s="22"/>
      <c r="DW706" s="20"/>
      <c r="DX706" s="22"/>
      <c r="DY706" s="20"/>
      <c r="DZ706" s="22"/>
      <c r="EA706" s="23">
        <f t="shared" si="185"/>
        <v>0</v>
      </c>
      <c r="EB706" s="21">
        <f t="shared" si="176"/>
        <v>0</v>
      </c>
      <c r="EC706" s="193" t="e">
        <f t="shared" si="183"/>
        <v>#REF!</v>
      </c>
      <c r="ED706" s="193">
        <f t="shared" si="184"/>
        <v>0</v>
      </c>
      <c r="EE706" s="194">
        <f t="shared" si="177"/>
        <v>1500</v>
      </c>
      <c r="EG706" s="13" t="s">
        <v>1668</v>
      </c>
      <c r="EH706" s="13" t="s">
        <v>1669</v>
      </c>
      <c r="EI706" s="13" t="s">
        <v>392</v>
      </c>
      <c r="EJ706" s="13">
        <v>1500</v>
      </c>
      <c r="EK706" s="13">
        <v>673.2</v>
      </c>
    </row>
    <row r="707" spans="1:141" ht="15" customHeight="1">
      <c r="A707" s="196" t="str">
        <f t="shared" si="178"/>
        <v>47.0</v>
      </c>
      <c r="B707" s="253" t="str">
        <f t="shared" si="178"/>
        <v>CONSTRUCCIÓN CANAL   EN CONCRETO CON MALLA (EXCAVACIÓN CONFORMACION Y VACIADO)</v>
      </c>
      <c r="C707" s="196" t="str">
        <f t="shared" si="178"/>
        <v>ML</v>
      </c>
      <c r="D707" s="196">
        <f t="shared" si="178"/>
        <v>120</v>
      </c>
      <c r="E707" s="196">
        <f t="shared" si="178"/>
        <v>128532.69</v>
      </c>
      <c r="F707" s="197">
        <f t="shared" si="175"/>
        <v>15423922.800000001</v>
      </c>
      <c r="G707" s="20"/>
      <c r="H707" s="21">
        <f t="shared" si="179"/>
        <v>0</v>
      </c>
      <c r="I707" s="20"/>
      <c r="J707" s="21">
        <f t="shared" si="180"/>
        <v>0</v>
      </c>
      <c r="K707" s="20"/>
      <c r="L707" s="21">
        <f t="shared" si="181"/>
        <v>0</v>
      </c>
      <c r="M707" s="20"/>
      <c r="N707" s="33">
        <f t="shared" si="182"/>
        <v>0</v>
      </c>
      <c r="O707" s="20"/>
      <c r="P707" s="22"/>
      <c r="Q707" s="20"/>
      <c r="R707" s="22"/>
      <c r="S707" s="20"/>
      <c r="T707" s="22"/>
      <c r="U707" s="20"/>
      <c r="V707" s="22"/>
      <c r="W707" s="20"/>
      <c r="X707" s="22"/>
      <c r="Y707" s="20"/>
      <c r="Z707" s="22"/>
      <c r="AA707" s="20"/>
      <c r="AB707" s="22"/>
      <c r="AC707" s="20"/>
      <c r="AD707" s="22"/>
      <c r="AE707" s="20"/>
      <c r="AF707" s="22"/>
      <c r="AG707" s="20"/>
      <c r="AH707" s="22"/>
      <c r="AI707" s="20"/>
      <c r="AJ707" s="22"/>
      <c r="AK707" s="20"/>
      <c r="AL707" s="22"/>
      <c r="AM707" s="20"/>
      <c r="AN707" s="22"/>
      <c r="AO707" s="20"/>
      <c r="AP707" s="22"/>
      <c r="AQ707" s="20"/>
      <c r="AR707" s="22"/>
      <c r="AS707" s="20"/>
      <c r="AT707" s="22"/>
      <c r="AU707" s="20"/>
      <c r="AV707" s="22"/>
      <c r="AW707" s="20"/>
      <c r="AX707" s="22"/>
      <c r="AY707" s="20"/>
      <c r="AZ707" s="22"/>
      <c r="BA707" s="20"/>
      <c r="BB707" s="22"/>
      <c r="BC707" s="20"/>
      <c r="BD707" s="22"/>
      <c r="BE707" s="20"/>
      <c r="BF707" s="22"/>
      <c r="BG707" s="20"/>
      <c r="BH707" s="84"/>
      <c r="BI707" s="83"/>
      <c r="BJ707" s="95"/>
      <c r="BK707" s="20"/>
      <c r="BL707" s="21">
        <f t="shared" si="172"/>
        <v>0</v>
      </c>
      <c r="BM707" s="20"/>
      <c r="BN707" s="95">
        <f t="shared" si="171"/>
        <v>0</v>
      </c>
      <c r="BO707" s="20"/>
      <c r="BP707" s="21">
        <f t="shared" si="173"/>
        <v>0</v>
      </c>
      <c r="BQ707" s="20"/>
      <c r="BR707" s="22"/>
      <c r="BS707" s="20"/>
      <c r="BT707" s="22"/>
      <c r="BU707" s="20"/>
      <c r="BV707" s="22"/>
      <c r="BW707" s="20"/>
      <c r="BX707" s="22"/>
      <c r="BY707" s="20"/>
      <c r="BZ707" s="172"/>
      <c r="CA707" s="20"/>
      <c r="CB707" s="164"/>
      <c r="CC707" s="20"/>
      <c r="CD707" s="178"/>
      <c r="CE707" s="20"/>
      <c r="CF707" s="95"/>
      <c r="CG707" s="20"/>
      <c r="CH707" s="95"/>
      <c r="CI707" s="20"/>
      <c r="CJ707" s="22"/>
      <c r="CK707" s="20"/>
      <c r="CL707" s="22"/>
      <c r="CM707" s="20"/>
      <c r="CN707" s="22"/>
      <c r="CO707" s="20"/>
      <c r="CP707" s="22"/>
      <c r="CQ707" s="20"/>
      <c r="CR707" s="22"/>
      <c r="CS707" s="20"/>
      <c r="CT707" s="22"/>
      <c r="CU707" s="20"/>
      <c r="CV707" s="22"/>
      <c r="CW707" s="20"/>
      <c r="CX707" s="22"/>
      <c r="CY707" s="20"/>
      <c r="CZ707" s="22"/>
      <c r="DA707" s="20"/>
      <c r="DB707" s="22"/>
      <c r="DC707" s="20"/>
      <c r="DD707" s="22"/>
      <c r="DE707" s="20"/>
      <c r="DF707" s="22"/>
      <c r="DG707" s="20"/>
      <c r="DH707" s="22"/>
      <c r="DI707" s="20"/>
      <c r="DJ707" s="22"/>
      <c r="DK707" s="20"/>
      <c r="DL707" s="22"/>
      <c r="DM707" s="20"/>
      <c r="DN707" s="22"/>
      <c r="DO707" s="20"/>
      <c r="DP707" s="22"/>
      <c r="DQ707" s="20"/>
      <c r="DR707" s="22"/>
      <c r="DS707" s="20"/>
      <c r="DT707" s="22"/>
      <c r="DU707" s="20"/>
      <c r="DV707" s="22"/>
      <c r="DW707" s="20"/>
      <c r="DX707" s="22"/>
      <c r="DY707" s="20"/>
      <c r="DZ707" s="22"/>
      <c r="EA707" s="23">
        <f t="shared" si="185"/>
        <v>0</v>
      </c>
      <c r="EB707" s="21">
        <f t="shared" si="176"/>
        <v>0</v>
      </c>
      <c r="EC707" s="193" t="e">
        <f t="shared" si="183"/>
        <v>#REF!</v>
      </c>
      <c r="ED707" s="193">
        <f t="shared" si="184"/>
        <v>0</v>
      </c>
      <c r="EE707" s="194">
        <f t="shared" si="177"/>
        <v>120</v>
      </c>
      <c r="EG707" s="13" t="s">
        <v>1670</v>
      </c>
      <c r="EH707" s="13" t="s">
        <v>1671</v>
      </c>
      <c r="EI707" s="13" t="s">
        <v>392</v>
      </c>
      <c r="EJ707" s="13">
        <v>120</v>
      </c>
      <c r="EK707" s="13">
        <v>128532.69</v>
      </c>
    </row>
    <row r="708" spans="1:141">
      <c r="A708" s="187"/>
      <c r="B708" s="251" t="str">
        <f t="shared" si="178"/>
        <v>MANTENIMIENTO DE ZONAS DE SEGURIDAD</v>
      </c>
      <c r="C708" s="187">
        <f t="shared" si="178"/>
        <v>0</v>
      </c>
      <c r="D708" s="187">
        <f t="shared" si="178"/>
        <v>0</v>
      </c>
      <c r="E708" s="187">
        <f t="shared" si="178"/>
        <v>0</v>
      </c>
      <c r="F708" s="227">
        <f>SUM(F709:F718)</f>
        <v>713520735.84000003</v>
      </c>
      <c r="G708" s="20"/>
      <c r="H708" s="21">
        <f t="shared" si="179"/>
        <v>0</v>
      </c>
      <c r="I708" s="20"/>
      <c r="J708" s="21">
        <f t="shared" si="180"/>
        <v>0</v>
      </c>
      <c r="K708" s="20"/>
      <c r="L708" s="21">
        <f t="shared" si="181"/>
        <v>0</v>
      </c>
      <c r="M708" s="20"/>
      <c r="N708" s="33">
        <f t="shared" si="182"/>
        <v>0</v>
      </c>
      <c r="O708" s="20"/>
      <c r="P708" s="22"/>
      <c r="Q708" s="20"/>
      <c r="R708" s="22"/>
      <c r="S708" s="20"/>
      <c r="T708" s="22"/>
      <c r="U708" s="20"/>
      <c r="V708" s="22"/>
      <c r="W708" s="20"/>
      <c r="X708" s="22"/>
      <c r="Y708" s="20"/>
      <c r="Z708" s="22"/>
      <c r="AA708" s="20"/>
      <c r="AB708" s="22"/>
      <c r="AC708" s="20"/>
      <c r="AD708" s="22"/>
      <c r="AE708" s="20"/>
      <c r="AF708" s="22"/>
      <c r="AG708" s="20"/>
      <c r="AH708" s="22"/>
      <c r="AI708" s="20"/>
      <c r="AJ708" s="22"/>
      <c r="AK708" s="20"/>
      <c r="AL708" s="22"/>
      <c r="AM708" s="20"/>
      <c r="AN708" s="22"/>
      <c r="AO708" s="20"/>
      <c r="AP708" s="22"/>
      <c r="AQ708" s="20"/>
      <c r="AR708" s="22"/>
      <c r="AS708" s="20"/>
      <c r="AT708" s="22"/>
      <c r="AU708" s="20"/>
      <c r="AV708" s="22"/>
      <c r="AW708" s="20"/>
      <c r="AX708" s="22"/>
      <c r="AY708" s="20"/>
      <c r="AZ708" s="22"/>
      <c r="BA708" s="20"/>
      <c r="BB708" s="22"/>
      <c r="BC708" s="20"/>
      <c r="BD708" s="22"/>
      <c r="BE708" s="20"/>
      <c r="BF708" s="22"/>
      <c r="BG708" s="20"/>
      <c r="BH708" s="84"/>
      <c r="BI708" s="83"/>
      <c r="BJ708" s="95"/>
      <c r="BK708" s="20"/>
      <c r="BL708" s="21">
        <f t="shared" si="172"/>
        <v>0</v>
      </c>
      <c r="BM708" s="20"/>
      <c r="BN708" s="95">
        <f t="shared" si="171"/>
        <v>0</v>
      </c>
      <c r="BO708" s="20"/>
      <c r="BP708" s="21">
        <f t="shared" si="173"/>
        <v>0</v>
      </c>
      <c r="BQ708" s="20"/>
      <c r="BR708" s="22"/>
      <c r="BS708" s="20"/>
      <c r="BT708" s="22"/>
      <c r="BU708" s="20"/>
      <c r="BV708" s="22"/>
      <c r="BW708" s="20"/>
      <c r="BX708" s="22"/>
      <c r="BY708" s="20"/>
      <c r="BZ708" s="172"/>
      <c r="CA708" s="20"/>
      <c r="CB708" s="164"/>
      <c r="CC708" s="20"/>
      <c r="CD708" s="178"/>
      <c r="CE708" s="20"/>
      <c r="CF708" s="95"/>
      <c r="CG708" s="20"/>
      <c r="CH708" s="95"/>
      <c r="CI708" s="20"/>
      <c r="CJ708" s="22"/>
      <c r="CK708" s="20"/>
      <c r="CL708" s="22"/>
      <c r="CM708" s="20"/>
      <c r="CN708" s="22"/>
      <c r="CO708" s="20"/>
      <c r="CP708" s="22"/>
      <c r="CQ708" s="20"/>
      <c r="CR708" s="22"/>
      <c r="CS708" s="20"/>
      <c r="CT708" s="22"/>
      <c r="CU708" s="20"/>
      <c r="CV708" s="22"/>
      <c r="CW708" s="20"/>
      <c r="CX708" s="22"/>
      <c r="CY708" s="20"/>
      <c r="CZ708" s="22"/>
      <c r="DA708" s="20"/>
      <c r="DB708" s="22"/>
      <c r="DC708" s="20"/>
      <c r="DD708" s="22"/>
      <c r="DE708" s="20"/>
      <c r="DF708" s="22"/>
      <c r="DG708" s="20"/>
      <c r="DH708" s="22"/>
      <c r="DI708" s="20"/>
      <c r="DJ708" s="22"/>
      <c r="DK708" s="20"/>
      <c r="DL708" s="22"/>
      <c r="DM708" s="20"/>
      <c r="DN708" s="22"/>
      <c r="DO708" s="20"/>
      <c r="DP708" s="22"/>
      <c r="DQ708" s="20"/>
      <c r="DR708" s="22"/>
      <c r="DS708" s="20"/>
      <c r="DT708" s="22"/>
      <c r="DU708" s="20"/>
      <c r="DV708" s="22"/>
      <c r="DW708" s="20"/>
      <c r="DX708" s="22"/>
      <c r="DY708" s="20"/>
      <c r="DZ708" s="22"/>
      <c r="EA708" s="23">
        <f t="shared" si="185"/>
        <v>0</v>
      </c>
      <c r="EB708" s="21">
        <f t="shared" si="176"/>
        <v>0</v>
      </c>
      <c r="EC708" s="193" t="e">
        <f t="shared" si="183"/>
        <v>#REF!</v>
      </c>
      <c r="ED708" s="193">
        <f t="shared" si="184"/>
        <v>0</v>
      </c>
      <c r="EE708" s="194">
        <f t="shared" si="177"/>
        <v>0</v>
      </c>
      <c r="EH708" s="13" t="s">
        <v>1672</v>
      </c>
    </row>
    <row r="709" spans="1:141" ht="15" customHeight="1">
      <c r="A709" s="196" t="str">
        <f t="shared" si="178"/>
        <v>48.0</v>
      </c>
      <c r="B709" s="253" t="str">
        <f t="shared" si="178"/>
        <v>LOCALIZACIÓN Y REPLANTEO TOPOGRAFICOS.</v>
      </c>
      <c r="C709" s="196" t="str">
        <f t="shared" si="178"/>
        <v>M2</v>
      </c>
      <c r="D709" s="196">
        <f t="shared" si="178"/>
        <v>18000</v>
      </c>
      <c r="E709" s="196">
        <f t="shared" si="178"/>
        <v>940.5</v>
      </c>
      <c r="F709" s="197">
        <f t="shared" si="175"/>
        <v>16929000</v>
      </c>
      <c r="G709" s="20"/>
      <c r="H709" s="21">
        <f t="shared" si="179"/>
        <v>0</v>
      </c>
      <c r="I709" s="20"/>
      <c r="J709" s="21">
        <f t="shared" si="180"/>
        <v>0</v>
      </c>
      <c r="K709" s="20"/>
      <c r="L709" s="21">
        <f t="shared" si="181"/>
        <v>0</v>
      </c>
      <c r="M709" s="20"/>
      <c r="N709" s="33">
        <f t="shared" si="182"/>
        <v>0</v>
      </c>
      <c r="O709" s="20"/>
      <c r="P709" s="22"/>
      <c r="Q709" s="20"/>
      <c r="R709" s="22"/>
      <c r="S709" s="20"/>
      <c r="T709" s="22"/>
      <c r="U709" s="20"/>
      <c r="V709" s="22"/>
      <c r="W709" s="20"/>
      <c r="X709" s="22"/>
      <c r="Y709" s="20"/>
      <c r="Z709" s="22"/>
      <c r="AA709" s="20"/>
      <c r="AB709" s="22"/>
      <c r="AC709" s="20"/>
      <c r="AD709" s="22"/>
      <c r="AE709" s="20"/>
      <c r="AF709" s="22"/>
      <c r="AG709" s="20"/>
      <c r="AH709" s="22"/>
      <c r="AI709" s="20"/>
      <c r="AJ709" s="22"/>
      <c r="AK709" s="20"/>
      <c r="AL709" s="22"/>
      <c r="AM709" s="20"/>
      <c r="AN709" s="22"/>
      <c r="AO709" s="20"/>
      <c r="AP709" s="22"/>
      <c r="AQ709" s="20"/>
      <c r="AR709" s="22"/>
      <c r="AS709" s="20"/>
      <c r="AT709" s="22"/>
      <c r="AU709" s="20"/>
      <c r="AV709" s="22"/>
      <c r="AW709" s="20"/>
      <c r="AX709" s="22"/>
      <c r="AY709" s="20"/>
      <c r="AZ709" s="22"/>
      <c r="BA709" s="20"/>
      <c r="BB709" s="22"/>
      <c r="BC709" s="20"/>
      <c r="BD709" s="22"/>
      <c r="BE709" s="20"/>
      <c r="BF709" s="22"/>
      <c r="BG709" s="20"/>
      <c r="BH709" s="84"/>
      <c r="BI709" s="83"/>
      <c r="BJ709" s="95"/>
      <c r="BK709" s="20"/>
      <c r="BL709" s="21">
        <f t="shared" si="172"/>
        <v>0</v>
      </c>
      <c r="BM709" s="20"/>
      <c r="BN709" s="95">
        <f t="shared" si="171"/>
        <v>0</v>
      </c>
      <c r="BO709" s="20"/>
      <c r="BP709" s="21">
        <f t="shared" si="173"/>
        <v>0</v>
      </c>
      <c r="BQ709" s="20"/>
      <c r="BR709" s="22"/>
      <c r="BS709" s="20"/>
      <c r="BT709" s="22"/>
      <c r="BU709" s="20"/>
      <c r="BV709" s="22"/>
      <c r="BW709" s="20"/>
      <c r="BX709" s="22"/>
      <c r="BY709" s="20"/>
      <c r="BZ709" s="172"/>
      <c r="CA709" s="20"/>
      <c r="CB709" s="164"/>
      <c r="CC709" s="20"/>
      <c r="CD709" s="178"/>
      <c r="CE709" s="20"/>
      <c r="CF709" s="95"/>
      <c r="CG709" s="20"/>
      <c r="CH709" s="95"/>
      <c r="CI709" s="20"/>
      <c r="CJ709" s="22"/>
      <c r="CK709" s="20"/>
      <c r="CL709" s="22"/>
      <c r="CM709" s="20"/>
      <c r="CN709" s="22"/>
      <c r="CO709" s="20"/>
      <c r="CP709" s="22"/>
      <c r="CQ709" s="20"/>
      <c r="CR709" s="22"/>
      <c r="CS709" s="20"/>
      <c r="CT709" s="22"/>
      <c r="CU709" s="20"/>
      <c r="CV709" s="22"/>
      <c r="CW709" s="20"/>
      <c r="CX709" s="22"/>
      <c r="CY709" s="20"/>
      <c r="CZ709" s="22"/>
      <c r="DA709" s="20"/>
      <c r="DB709" s="22"/>
      <c r="DC709" s="20"/>
      <c r="DD709" s="22"/>
      <c r="DE709" s="20"/>
      <c r="DF709" s="22"/>
      <c r="DG709" s="20"/>
      <c r="DH709" s="22"/>
      <c r="DI709" s="20"/>
      <c r="DJ709" s="22"/>
      <c r="DK709" s="20"/>
      <c r="DL709" s="22"/>
      <c r="DM709" s="20"/>
      <c r="DN709" s="22"/>
      <c r="DO709" s="20"/>
      <c r="DP709" s="22"/>
      <c r="DQ709" s="20"/>
      <c r="DR709" s="22"/>
      <c r="DS709" s="20"/>
      <c r="DT709" s="22"/>
      <c r="DU709" s="20"/>
      <c r="DV709" s="22"/>
      <c r="DW709" s="20"/>
      <c r="DX709" s="22"/>
      <c r="DY709" s="20"/>
      <c r="DZ709" s="22"/>
      <c r="EA709" s="23">
        <f t="shared" si="185"/>
        <v>0</v>
      </c>
      <c r="EB709" s="21">
        <f t="shared" si="176"/>
        <v>0</v>
      </c>
      <c r="EC709" s="193" t="e">
        <f t="shared" si="183"/>
        <v>#REF!</v>
      </c>
      <c r="ED709" s="193">
        <f t="shared" si="184"/>
        <v>0</v>
      </c>
      <c r="EE709" s="194">
        <f t="shared" si="177"/>
        <v>18000</v>
      </c>
      <c r="EG709" s="13" t="s">
        <v>1673</v>
      </c>
      <c r="EH709" s="13" t="s">
        <v>1674</v>
      </c>
      <c r="EI709" s="13" t="s">
        <v>397</v>
      </c>
      <c r="EJ709" s="13">
        <v>18000</v>
      </c>
      <c r="EK709" s="13">
        <v>940.5</v>
      </c>
    </row>
    <row r="710" spans="1:141">
      <c r="A710" s="196" t="str">
        <f t="shared" si="178"/>
        <v>49.0</v>
      </c>
      <c r="B710" s="253" t="str">
        <f t="shared" si="178"/>
        <v>DESMONTE Y LIMPIEZA EN ZONAS NO BOSCOSAS</v>
      </c>
      <c r="C710" s="196" t="str">
        <f t="shared" si="178"/>
        <v>HA</v>
      </c>
      <c r="D710" s="196">
        <f t="shared" si="178"/>
        <v>31</v>
      </c>
      <c r="E710" s="196">
        <f t="shared" si="178"/>
        <v>132222.42000000001</v>
      </c>
      <c r="F710" s="197">
        <f t="shared" si="175"/>
        <v>4098895.0200000005</v>
      </c>
      <c r="G710" s="20"/>
      <c r="H710" s="21">
        <f t="shared" si="179"/>
        <v>0</v>
      </c>
      <c r="I710" s="20"/>
      <c r="J710" s="21">
        <f t="shared" si="180"/>
        <v>0</v>
      </c>
      <c r="K710" s="20"/>
      <c r="L710" s="21">
        <f t="shared" si="181"/>
        <v>0</v>
      </c>
      <c r="M710" s="20"/>
      <c r="N710" s="33">
        <f t="shared" si="182"/>
        <v>0</v>
      </c>
      <c r="O710" s="20"/>
      <c r="P710" s="22"/>
      <c r="Q710" s="20"/>
      <c r="R710" s="22"/>
      <c r="S710" s="20"/>
      <c r="T710" s="22"/>
      <c r="U710" s="20"/>
      <c r="V710" s="22"/>
      <c r="W710" s="20"/>
      <c r="X710" s="22"/>
      <c r="Y710" s="20"/>
      <c r="Z710" s="22"/>
      <c r="AA710" s="20"/>
      <c r="AB710" s="22"/>
      <c r="AC710" s="20"/>
      <c r="AD710" s="22"/>
      <c r="AE710" s="20"/>
      <c r="AF710" s="22"/>
      <c r="AG710" s="20"/>
      <c r="AH710" s="22"/>
      <c r="AI710" s="20"/>
      <c r="AJ710" s="22"/>
      <c r="AK710" s="20"/>
      <c r="AL710" s="22"/>
      <c r="AM710" s="20"/>
      <c r="AN710" s="22"/>
      <c r="AO710" s="20"/>
      <c r="AP710" s="22"/>
      <c r="AQ710" s="20"/>
      <c r="AR710" s="22"/>
      <c r="AS710" s="20"/>
      <c r="AT710" s="22"/>
      <c r="AU710" s="20"/>
      <c r="AV710" s="22"/>
      <c r="AW710" s="20"/>
      <c r="AX710" s="22"/>
      <c r="AY710" s="20"/>
      <c r="AZ710" s="22"/>
      <c r="BA710" s="20"/>
      <c r="BB710" s="22"/>
      <c r="BC710" s="20"/>
      <c r="BD710" s="22"/>
      <c r="BE710" s="20"/>
      <c r="BF710" s="22"/>
      <c r="BG710" s="20"/>
      <c r="BH710" s="84"/>
      <c r="BI710" s="83"/>
      <c r="BJ710" s="95"/>
      <c r="BK710" s="20"/>
      <c r="BL710" s="21">
        <f t="shared" si="172"/>
        <v>0</v>
      </c>
      <c r="BM710" s="20"/>
      <c r="BN710" s="95">
        <f t="shared" si="171"/>
        <v>0</v>
      </c>
      <c r="BO710" s="20"/>
      <c r="BP710" s="21">
        <f t="shared" si="173"/>
        <v>0</v>
      </c>
      <c r="BQ710" s="20"/>
      <c r="BR710" s="22"/>
      <c r="BS710" s="20"/>
      <c r="BT710" s="22"/>
      <c r="BU710" s="20"/>
      <c r="BV710" s="22"/>
      <c r="BW710" s="20"/>
      <c r="BX710" s="22"/>
      <c r="BY710" s="20"/>
      <c r="BZ710" s="172"/>
      <c r="CA710" s="20"/>
      <c r="CB710" s="164"/>
      <c r="CC710" s="20"/>
      <c r="CD710" s="178"/>
      <c r="CE710" s="20"/>
      <c r="CF710" s="95"/>
      <c r="CG710" s="20"/>
      <c r="CH710" s="95"/>
      <c r="CI710" s="20"/>
      <c r="CJ710" s="22"/>
      <c r="CK710" s="20">
        <v>10</v>
      </c>
      <c r="CL710" s="23">
        <f>CK710*$E710</f>
        <v>1322224.2000000002</v>
      </c>
      <c r="CM710" s="20"/>
      <c r="CN710" s="22"/>
      <c r="CO710" s="20"/>
      <c r="CP710" s="22"/>
      <c r="CQ710" s="20"/>
      <c r="CR710" s="22"/>
      <c r="CS710" s="20"/>
      <c r="CT710" s="22"/>
      <c r="CU710" s="20"/>
      <c r="CV710" s="22"/>
      <c r="CW710" s="20"/>
      <c r="CX710" s="22"/>
      <c r="CY710" s="20"/>
      <c r="CZ710" s="22"/>
      <c r="DA710" s="20"/>
      <c r="DB710" s="22"/>
      <c r="DC710" s="20"/>
      <c r="DD710" s="22"/>
      <c r="DE710" s="20"/>
      <c r="DF710" s="22"/>
      <c r="DG710" s="20"/>
      <c r="DH710" s="22"/>
      <c r="DI710" s="20"/>
      <c r="DJ710" s="22"/>
      <c r="DK710" s="20"/>
      <c r="DL710" s="22"/>
      <c r="DM710" s="20"/>
      <c r="DN710" s="22"/>
      <c r="DO710" s="20"/>
      <c r="DP710" s="22"/>
      <c r="DQ710" s="20"/>
      <c r="DR710" s="22"/>
      <c r="DS710" s="20"/>
      <c r="DT710" s="22"/>
      <c r="DU710" s="20"/>
      <c r="DV710" s="22"/>
      <c r="DW710" s="20"/>
      <c r="DX710" s="22"/>
      <c r="DY710" s="20"/>
      <c r="DZ710" s="22"/>
      <c r="EA710" s="23" t="e">
        <f>+G710+I710+K710+M710+O710+Q710+S710+U710+W710+Y710+AA710+AC710+AE710+AG710+AI710+AK710+AM710+AO710+AQ710+AW710+AS710+AU710+AY710+BA710+BC710+BE710+BG710+BI710+#REF!+BM710+BO710+BQ710+BS710+BU710+BW710+BY710+CA710+CC710+CE710+CG710+CI710+CK710+CM710+CO710+CQ710+CS710+CU710+CW710+CY710+DA710+DC710+DE710+DG710+DI710+DK710+DM710+DO710+DQ710+DS710+DU710+DW710+DY710</f>
        <v>#REF!</v>
      </c>
      <c r="EB710" s="21" t="e">
        <f t="shared" si="176"/>
        <v>#REF!</v>
      </c>
      <c r="EC710" s="193" t="e">
        <f t="shared" si="183"/>
        <v>#REF!</v>
      </c>
      <c r="ED710" s="193" t="e">
        <f t="shared" si="184"/>
        <v>#REF!</v>
      </c>
      <c r="EE710" s="194" t="e">
        <f t="shared" si="177"/>
        <v>#REF!</v>
      </c>
      <c r="EG710" s="13" t="s">
        <v>1675</v>
      </c>
      <c r="EH710" s="13" t="s">
        <v>1676</v>
      </c>
      <c r="EI710" s="13" t="s">
        <v>1677</v>
      </c>
      <c r="EJ710" s="13">
        <v>31</v>
      </c>
      <c r="EK710" s="13">
        <v>132222.42000000001</v>
      </c>
    </row>
    <row r="711" spans="1:141" ht="18" customHeight="1">
      <c r="A711" s="196" t="str">
        <f t="shared" si="178"/>
        <v>50.0</v>
      </c>
      <c r="B711" s="253" t="str">
        <f t="shared" si="178"/>
        <v>CANAL PREFABRICADO EN CONCRETO CLASE F900 0.21X0.48m</v>
      </c>
      <c r="C711" s="196" t="str">
        <f t="shared" si="178"/>
        <v>M</v>
      </c>
      <c r="D711" s="196">
        <f t="shared" si="178"/>
        <v>182</v>
      </c>
      <c r="E711" s="196">
        <f t="shared" si="178"/>
        <v>692079.3</v>
      </c>
      <c r="F711" s="197">
        <f t="shared" si="175"/>
        <v>125958432.60000001</v>
      </c>
      <c r="G711" s="20"/>
      <c r="H711" s="21">
        <f t="shared" si="179"/>
        <v>0</v>
      </c>
      <c r="I711" s="20"/>
      <c r="J711" s="21">
        <f t="shared" si="180"/>
        <v>0</v>
      </c>
      <c r="K711" s="20"/>
      <c r="L711" s="21">
        <f t="shared" si="181"/>
        <v>0</v>
      </c>
      <c r="M711" s="20"/>
      <c r="N711" s="33">
        <f t="shared" si="182"/>
        <v>0</v>
      </c>
      <c r="O711" s="20"/>
      <c r="P711" s="22"/>
      <c r="Q711" s="20"/>
      <c r="R711" s="22"/>
      <c r="S711" s="20"/>
      <c r="T711" s="22"/>
      <c r="U711" s="20"/>
      <c r="V711" s="22"/>
      <c r="W711" s="20"/>
      <c r="X711" s="22"/>
      <c r="Y711" s="20"/>
      <c r="Z711" s="22"/>
      <c r="AA711" s="20"/>
      <c r="AB711" s="22"/>
      <c r="AC711" s="20"/>
      <c r="AD711" s="22"/>
      <c r="AE711" s="20"/>
      <c r="AF711" s="22"/>
      <c r="AG711" s="20"/>
      <c r="AH711" s="22"/>
      <c r="AI711" s="20"/>
      <c r="AJ711" s="22"/>
      <c r="AK711" s="20"/>
      <c r="AL711" s="22"/>
      <c r="AM711" s="20"/>
      <c r="AN711" s="22"/>
      <c r="AO711" s="20"/>
      <c r="AP711" s="22"/>
      <c r="AQ711" s="20"/>
      <c r="AR711" s="22"/>
      <c r="AS711" s="20"/>
      <c r="AT711" s="22"/>
      <c r="AU711" s="20"/>
      <c r="AV711" s="22"/>
      <c r="AW711" s="20"/>
      <c r="AX711" s="22"/>
      <c r="AY711" s="20"/>
      <c r="AZ711" s="22"/>
      <c r="BA711" s="20"/>
      <c r="BB711" s="22"/>
      <c r="BC711" s="20"/>
      <c r="BD711" s="22"/>
      <c r="BE711" s="20"/>
      <c r="BF711" s="22"/>
      <c r="BG711" s="20"/>
      <c r="BH711" s="84"/>
      <c r="BI711" s="83"/>
      <c r="BJ711" s="95"/>
      <c r="BK711" s="20"/>
      <c r="BL711" s="21">
        <f t="shared" si="172"/>
        <v>0</v>
      </c>
      <c r="BM711" s="20"/>
      <c r="BN711" s="95">
        <f t="shared" si="171"/>
        <v>0</v>
      </c>
      <c r="BO711" s="20"/>
      <c r="BP711" s="21">
        <f t="shared" si="173"/>
        <v>0</v>
      </c>
      <c r="BQ711" s="20"/>
      <c r="BR711" s="22"/>
      <c r="BS711" s="20"/>
      <c r="BT711" s="22"/>
      <c r="BU711" s="20"/>
      <c r="BV711" s="22"/>
      <c r="BW711" s="20"/>
      <c r="BX711" s="22"/>
      <c r="BY711" s="20"/>
      <c r="BZ711" s="172"/>
      <c r="CA711" s="20"/>
      <c r="CB711" s="164"/>
      <c r="CC711" s="20"/>
      <c r="CD711" s="178"/>
      <c r="CE711" s="20"/>
      <c r="CF711" s="95"/>
      <c r="CG711" s="20"/>
      <c r="CH711" s="95"/>
      <c r="CI711" s="20"/>
      <c r="CJ711" s="22"/>
      <c r="CK711" s="20"/>
      <c r="CL711" s="22"/>
      <c r="CM711" s="20"/>
      <c r="CN711" s="22"/>
      <c r="CO711" s="20"/>
      <c r="CP711" s="22"/>
      <c r="CQ711" s="20"/>
      <c r="CR711" s="22"/>
      <c r="CS711" s="20"/>
      <c r="CT711" s="22"/>
      <c r="CU711" s="20"/>
      <c r="CV711" s="22"/>
      <c r="CW711" s="20"/>
      <c r="CX711" s="22"/>
      <c r="CY711" s="20"/>
      <c r="CZ711" s="22"/>
      <c r="DA711" s="20"/>
      <c r="DB711" s="22"/>
      <c r="DC711" s="20"/>
      <c r="DD711" s="22"/>
      <c r="DE711" s="20"/>
      <c r="DF711" s="22"/>
      <c r="DG711" s="20"/>
      <c r="DH711" s="22"/>
      <c r="DI711" s="20"/>
      <c r="DJ711" s="22"/>
      <c r="DK711" s="20"/>
      <c r="DL711" s="22"/>
      <c r="DM711" s="20"/>
      <c r="DN711" s="22"/>
      <c r="DO711" s="20"/>
      <c r="DP711" s="22"/>
      <c r="DQ711" s="20"/>
      <c r="DR711" s="22"/>
      <c r="DS711" s="20"/>
      <c r="DT711" s="22"/>
      <c r="DU711" s="20"/>
      <c r="DV711" s="22"/>
      <c r="DW711" s="20"/>
      <c r="DX711" s="22"/>
      <c r="DY711" s="20"/>
      <c r="DZ711" s="22"/>
      <c r="EA711" s="23" t="e">
        <f>+G711+I711+K711+M711+O711+Q711+S711+U711+W711+Y711+AA711+AC711+AE711+AG711+AI711+AK711+AM711+AO711+AQ711+AW711+AS711+AU711+AY711+BA711+BC711+BE711+BG711+BI711+#REF!+BM711+BO711+BQ711+BS711+BU711+BW711+BY711+CA711+CC711+CE711+CG711+CI711+CK711+CM711+CO711+CQ711+CS711+CU711+CW711+CY711+DA711+DC711+DE711+DG711+DI711+DK711+DM711+DO711+DQ711+DS711+DU711+DW711+DY711</f>
        <v>#REF!</v>
      </c>
      <c r="EB711" s="21" t="e">
        <f t="shared" si="176"/>
        <v>#REF!</v>
      </c>
      <c r="EC711" s="193" t="e">
        <f t="shared" si="183"/>
        <v>#REF!</v>
      </c>
      <c r="ED711" s="193" t="e">
        <f t="shared" si="184"/>
        <v>#REF!</v>
      </c>
      <c r="EE711" s="194" t="e">
        <f t="shared" si="177"/>
        <v>#REF!</v>
      </c>
      <c r="EG711" s="13" t="s">
        <v>1678</v>
      </c>
      <c r="EH711" s="13" t="s">
        <v>1679</v>
      </c>
      <c r="EI711" s="13" t="s">
        <v>1680</v>
      </c>
      <c r="EJ711" s="13">
        <v>182</v>
      </c>
      <c r="EK711" s="13">
        <v>692079.3</v>
      </c>
    </row>
    <row r="712" spans="1:141" ht="15" customHeight="1">
      <c r="A712" s="196" t="str">
        <f t="shared" si="178"/>
        <v>51.0</v>
      </c>
      <c r="B712" s="253" t="str">
        <f t="shared" si="178"/>
        <v>CANAL PREFABRICADO DE VISITA, F900, CON REJA DE SEGURIDAD, 0.21x0.48m</v>
      </c>
      <c r="C712" s="196" t="str">
        <f t="shared" si="178"/>
        <v>M</v>
      </c>
      <c r="D712" s="196">
        <f t="shared" si="178"/>
        <v>600</v>
      </c>
      <c r="E712" s="196">
        <f t="shared" si="178"/>
        <v>779199.3</v>
      </c>
      <c r="F712" s="197">
        <f t="shared" si="175"/>
        <v>467519580</v>
      </c>
      <c r="G712" s="20"/>
      <c r="H712" s="21">
        <f t="shared" si="179"/>
        <v>0</v>
      </c>
      <c r="I712" s="20"/>
      <c r="J712" s="21">
        <f t="shared" si="180"/>
        <v>0</v>
      </c>
      <c r="K712" s="20"/>
      <c r="L712" s="21">
        <f t="shared" si="181"/>
        <v>0</v>
      </c>
      <c r="M712" s="20"/>
      <c r="N712" s="33">
        <f t="shared" si="182"/>
        <v>0</v>
      </c>
      <c r="O712" s="20"/>
      <c r="P712" s="22"/>
      <c r="Q712" s="20"/>
      <c r="R712" s="22"/>
      <c r="S712" s="20"/>
      <c r="T712" s="22"/>
      <c r="U712" s="20"/>
      <c r="V712" s="22"/>
      <c r="W712" s="20"/>
      <c r="X712" s="22"/>
      <c r="Y712" s="20"/>
      <c r="Z712" s="22"/>
      <c r="AA712" s="20"/>
      <c r="AB712" s="22"/>
      <c r="AC712" s="20"/>
      <c r="AD712" s="22"/>
      <c r="AE712" s="20"/>
      <c r="AF712" s="22"/>
      <c r="AG712" s="20"/>
      <c r="AH712" s="22"/>
      <c r="AI712" s="20"/>
      <c r="AJ712" s="22"/>
      <c r="AK712" s="20"/>
      <c r="AL712" s="22"/>
      <c r="AM712" s="20"/>
      <c r="AN712" s="22"/>
      <c r="AO712" s="20"/>
      <c r="AP712" s="22"/>
      <c r="AQ712" s="20"/>
      <c r="AR712" s="22"/>
      <c r="AS712" s="20"/>
      <c r="AT712" s="22"/>
      <c r="AU712" s="20"/>
      <c r="AV712" s="22"/>
      <c r="AW712" s="20"/>
      <c r="AX712" s="22"/>
      <c r="AY712" s="20"/>
      <c r="AZ712" s="22"/>
      <c r="BA712" s="20"/>
      <c r="BB712" s="22"/>
      <c r="BC712" s="20"/>
      <c r="BD712" s="22"/>
      <c r="BE712" s="20"/>
      <c r="BF712" s="22"/>
      <c r="BG712" s="20"/>
      <c r="BH712" s="84"/>
      <c r="BI712" s="83"/>
      <c r="BJ712" s="95"/>
      <c r="BK712" s="20"/>
      <c r="BL712" s="21">
        <f t="shared" si="172"/>
        <v>0</v>
      </c>
      <c r="BM712" s="20"/>
      <c r="BN712" s="95">
        <f t="shared" si="171"/>
        <v>0</v>
      </c>
      <c r="BO712" s="20"/>
      <c r="BP712" s="21">
        <f t="shared" si="173"/>
        <v>0</v>
      </c>
      <c r="BQ712" s="20"/>
      <c r="BR712" s="22"/>
      <c r="BS712" s="20"/>
      <c r="BT712" s="22"/>
      <c r="BU712" s="20"/>
      <c r="BV712" s="22"/>
      <c r="BW712" s="20"/>
      <c r="BX712" s="22"/>
      <c r="BY712" s="20"/>
      <c r="BZ712" s="172"/>
      <c r="CA712" s="20"/>
      <c r="CB712" s="164"/>
      <c r="CC712" s="20"/>
      <c r="CD712" s="178"/>
      <c r="CE712" s="20"/>
      <c r="CF712" s="95"/>
      <c r="CG712" s="20"/>
      <c r="CH712" s="95"/>
      <c r="CI712" s="20"/>
      <c r="CJ712" s="22"/>
      <c r="CK712" s="20"/>
      <c r="CL712" s="22"/>
      <c r="CM712" s="20"/>
      <c r="CN712" s="22"/>
      <c r="CO712" s="20"/>
      <c r="CP712" s="22"/>
      <c r="CQ712" s="20"/>
      <c r="CR712" s="22"/>
      <c r="CS712" s="20"/>
      <c r="CT712" s="22"/>
      <c r="CU712" s="20"/>
      <c r="CV712" s="22"/>
      <c r="CW712" s="20"/>
      <c r="CX712" s="22"/>
      <c r="CY712" s="20"/>
      <c r="CZ712" s="22"/>
      <c r="DA712" s="20"/>
      <c r="DB712" s="22"/>
      <c r="DC712" s="20"/>
      <c r="DD712" s="22"/>
      <c r="DE712" s="20"/>
      <c r="DF712" s="22"/>
      <c r="DG712" s="20"/>
      <c r="DH712" s="22"/>
      <c r="DI712" s="20"/>
      <c r="DJ712" s="22"/>
      <c r="DK712" s="20"/>
      <c r="DL712" s="22"/>
      <c r="DM712" s="20"/>
      <c r="DN712" s="22"/>
      <c r="DO712" s="20"/>
      <c r="DP712" s="22"/>
      <c r="DQ712" s="20"/>
      <c r="DR712" s="22"/>
      <c r="DS712" s="20"/>
      <c r="DT712" s="22"/>
      <c r="DU712" s="20"/>
      <c r="DV712" s="22"/>
      <c r="DW712" s="20"/>
      <c r="DX712" s="22"/>
      <c r="DY712" s="20"/>
      <c r="DZ712" s="22"/>
      <c r="EA712" s="23" t="e">
        <f>+G712+I712+K712+M712+O712+Q712+S712+U712+W712+Y712+AA712+AC712+AE712+AG712+AI712+AK712+AM712+AO712+AQ712+AW712+AS712+AU712+AY712+BA712+BC712+BE712+BG712+BI712+#REF!+BM712+BO712+BQ712+BS712+BU712+BW712+BY712+CA712+CC712+CE712+CG712+CI712+CK712+CM712+CO712+CQ712+CS712+CU712+CW712+CY712+DA712+DC712+DE712+DG712+DI712+DK712+DM712+DO712+DQ712+DS712+DU712+DW712+DY712</f>
        <v>#REF!</v>
      </c>
      <c r="EB712" s="21" t="e">
        <f t="shared" si="176"/>
        <v>#REF!</v>
      </c>
      <c r="EC712" s="193" t="e">
        <f t="shared" si="183"/>
        <v>#REF!</v>
      </c>
      <c r="ED712" s="193" t="e">
        <f t="shared" si="184"/>
        <v>#REF!</v>
      </c>
      <c r="EE712" s="194" t="e">
        <f t="shared" si="177"/>
        <v>#REF!</v>
      </c>
      <c r="EG712" s="13" t="s">
        <v>1681</v>
      </c>
      <c r="EH712" s="13" t="s">
        <v>1682</v>
      </c>
      <c r="EI712" s="13" t="s">
        <v>1680</v>
      </c>
      <c r="EJ712" s="13">
        <v>600</v>
      </c>
      <c r="EK712" s="13">
        <v>779199.3</v>
      </c>
    </row>
    <row r="713" spans="1:141" ht="18" customHeight="1">
      <c r="A713" s="196" t="str">
        <f t="shared" si="178"/>
        <v>52.0</v>
      </c>
      <c r="B713" s="253" t="str">
        <f t="shared" si="178"/>
        <v>EXCAVACION DE MATERIAL COMUN DE LA EXPLANACION Y CANALES</v>
      </c>
      <c r="C713" s="196" t="str">
        <f t="shared" si="178"/>
        <v>M3</v>
      </c>
      <c r="D713" s="196">
        <f t="shared" si="178"/>
        <v>500</v>
      </c>
      <c r="E713" s="196">
        <f t="shared" si="178"/>
        <v>5836.05</v>
      </c>
      <c r="F713" s="197">
        <f t="shared" si="175"/>
        <v>2918025</v>
      </c>
      <c r="G713" s="20"/>
      <c r="H713" s="21">
        <f t="shared" si="179"/>
        <v>0</v>
      </c>
      <c r="I713" s="20"/>
      <c r="J713" s="21">
        <f t="shared" si="180"/>
        <v>0</v>
      </c>
      <c r="K713" s="20"/>
      <c r="L713" s="21">
        <f t="shared" si="181"/>
        <v>0</v>
      </c>
      <c r="M713" s="20"/>
      <c r="N713" s="33">
        <f t="shared" si="182"/>
        <v>0</v>
      </c>
      <c r="O713" s="20"/>
      <c r="P713" s="22"/>
      <c r="Q713" s="20"/>
      <c r="R713" s="22"/>
      <c r="S713" s="20"/>
      <c r="T713" s="22"/>
      <c r="U713" s="20"/>
      <c r="V713" s="22"/>
      <c r="W713" s="20"/>
      <c r="X713" s="22"/>
      <c r="Y713" s="20"/>
      <c r="Z713" s="22"/>
      <c r="AA713" s="20"/>
      <c r="AB713" s="22"/>
      <c r="AC713" s="20"/>
      <c r="AD713" s="22"/>
      <c r="AE713" s="20"/>
      <c r="AF713" s="22"/>
      <c r="AG713" s="20"/>
      <c r="AH713" s="22"/>
      <c r="AI713" s="20"/>
      <c r="AJ713" s="22"/>
      <c r="AK713" s="20"/>
      <c r="AL713" s="22"/>
      <c r="AM713" s="20"/>
      <c r="AN713" s="22"/>
      <c r="AO713" s="20"/>
      <c r="AP713" s="22"/>
      <c r="AQ713" s="20"/>
      <c r="AR713" s="22"/>
      <c r="AS713" s="20"/>
      <c r="AT713" s="22"/>
      <c r="AU713" s="20"/>
      <c r="AV713" s="22"/>
      <c r="AW713" s="20"/>
      <c r="AX713" s="22"/>
      <c r="AY713" s="20"/>
      <c r="AZ713" s="22"/>
      <c r="BA713" s="20"/>
      <c r="BB713" s="22"/>
      <c r="BC713" s="20"/>
      <c r="BD713" s="22"/>
      <c r="BE713" s="20"/>
      <c r="BF713" s="22"/>
      <c r="BG713" s="20"/>
      <c r="BH713" s="84"/>
      <c r="BI713" s="83"/>
      <c r="BJ713" s="95"/>
      <c r="BK713" s="20"/>
      <c r="BL713" s="21">
        <f t="shared" si="172"/>
        <v>0</v>
      </c>
      <c r="BM713" s="20"/>
      <c r="BN713" s="95">
        <f t="shared" si="171"/>
        <v>0</v>
      </c>
      <c r="BO713" s="20"/>
      <c r="BP713" s="21">
        <f t="shared" si="173"/>
        <v>0</v>
      </c>
      <c r="BQ713" s="20"/>
      <c r="BR713" s="22"/>
      <c r="BS713" s="20"/>
      <c r="BT713" s="22"/>
      <c r="BU713" s="20"/>
      <c r="BV713" s="22"/>
      <c r="BW713" s="20"/>
      <c r="BX713" s="22"/>
      <c r="BY713" s="20"/>
      <c r="BZ713" s="172"/>
      <c r="CA713" s="20"/>
      <c r="CB713" s="164"/>
      <c r="CC713" s="20"/>
      <c r="CD713" s="178"/>
      <c r="CE713" s="20"/>
      <c r="CF713" s="95"/>
      <c r="CG713" s="20"/>
      <c r="CH713" s="95"/>
      <c r="CI713" s="20"/>
      <c r="CJ713" s="22"/>
      <c r="CK713" s="20"/>
      <c r="CL713" s="22"/>
      <c r="CM713" s="20"/>
      <c r="CN713" s="22"/>
      <c r="CO713" s="20"/>
      <c r="CP713" s="22"/>
      <c r="CQ713" s="20"/>
      <c r="CR713" s="22"/>
      <c r="CS713" s="20"/>
      <c r="CT713" s="22"/>
      <c r="CU713" s="20"/>
      <c r="CV713" s="22"/>
      <c r="CW713" s="20"/>
      <c r="CX713" s="22"/>
      <c r="CY713" s="20"/>
      <c r="CZ713" s="22"/>
      <c r="DA713" s="20"/>
      <c r="DB713" s="22"/>
      <c r="DC713" s="20"/>
      <c r="DD713" s="22"/>
      <c r="DE713" s="20"/>
      <c r="DF713" s="22"/>
      <c r="DG713" s="20"/>
      <c r="DH713" s="22"/>
      <c r="DI713" s="20"/>
      <c r="DJ713" s="22"/>
      <c r="DK713" s="20"/>
      <c r="DL713" s="22"/>
      <c r="DM713" s="20"/>
      <c r="DN713" s="22"/>
      <c r="DO713" s="20"/>
      <c r="DP713" s="22"/>
      <c r="DQ713" s="20"/>
      <c r="DR713" s="22"/>
      <c r="DS713" s="20"/>
      <c r="DT713" s="22"/>
      <c r="DU713" s="20"/>
      <c r="DV713" s="22"/>
      <c r="DW713" s="20"/>
      <c r="DX713" s="22"/>
      <c r="DY713" s="20"/>
      <c r="DZ713" s="22"/>
      <c r="EA713" s="23" t="e">
        <f>+G713+I713+K713+M713+O713+Q713+S713+U713+W713+Y713+AA713+AC713+AE713+AG713+AI713+AK713+AM713+AO713+AQ713+AW713+AS713+AU713+AY713+BA713+BC713+BE713+BG713+BI713+#REF!+BM713+BO713+BQ713+BS713+BU713+BW713+BY713+CA713+CC713+CE713+CG713+CI713+CK713+CM713+CO713+CQ713+CS713+CU713+CW713+CY713+DA713+DC713+DE713+DG713+DI713+DK713+DM713+DO713+DQ713+DS713+DU713+DW713+DY713</f>
        <v>#REF!</v>
      </c>
      <c r="EB713" s="21" t="e">
        <f t="shared" si="176"/>
        <v>#REF!</v>
      </c>
      <c r="EC713" s="193" t="e">
        <f t="shared" si="183"/>
        <v>#REF!</v>
      </c>
      <c r="ED713" s="193" t="e">
        <f t="shared" si="184"/>
        <v>#REF!</v>
      </c>
      <c r="EE713" s="194" t="e">
        <f t="shared" si="177"/>
        <v>#REF!</v>
      </c>
      <c r="EG713" s="13" t="s">
        <v>1683</v>
      </c>
      <c r="EH713" s="13" t="s">
        <v>1684</v>
      </c>
      <c r="EI713" s="13" t="s">
        <v>404</v>
      </c>
      <c r="EJ713" s="13">
        <v>500</v>
      </c>
      <c r="EK713" s="13">
        <v>5836.05</v>
      </c>
    </row>
    <row r="714" spans="1:141">
      <c r="A714" s="196" t="str">
        <f t="shared" si="178"/>
        <v>53.0</v>
      </c>
      <c r="B714" s="253" t="str">
        <f t="shared" si="178"/>
        <v>TUBERIA DE PLASTICO PVC DE DIAMETRO 8"</v>
      </c>
      <c r="C714" s="196" t="str">
        <f t="shared" si="178"/>
        <v>M</v>
      </c>
      <c r="D714" s="196">
        <f t="shared" si="178"/>
        <v>1000</v>
      </c>
      <c r="E714" s="196">
        <f t="shared" si="178"/>
        <v>44176.77</v>
      </c>
      <c r="F714" s="197">
        <f t="shared" si="175"/>
        <v>44176770</v>
      </c>
      <c r="G714" s="20"/>
      <c r="H714" s="21">
        <f t="shared" si="179"/>
        <v>0</v>
      </c>
      <c r="I714" s="20"/>
      <c r="J714" s="21">
        <f t="shared" si="180"/>
        <v>0</v>
      </c>
      <c r="K714" s="20"/>
      <c r="L714" s="21">
        <f t="shared" si="181"/>
        <v>0</v>
      </c>
      <c r="M714" s="20"/>
      <c r="N714" s="33">
        <f t="shared" si="182"/>
        <v>0</v>
      </c>
      <c r="O714" s="20"/>
      <c r="P714" s="22"/>
      <c r="Q714" s="20"/>
      <c r="R714" s="22"/>
      <c r="S714" s="20"/>
      <c r="T714" s="22"/>
      <c r="U714" s="20"/>
      <c r="V714" s="22"/>
      <c r="W714" s="20"/>
      <c r="X714" s="22"/>
      <c r="Y714" s="20"/>
      <c r="Z714" s="22"/>
      <c r="AA714" s="20"/>
      <c r="AB714" s="22"/>
      <c r="AC714" s="20"/>
      <c r="AD714" s="22"/>
      <c r="AE714" s="20"/>
      <c r="AF714" s="22"/>
      <c r="AG714" s="20"/>
      <c r="AH714" s="22"/>
      <c r="AI714" s="20"/>
      <c r="AJ714" s="22"/>
      <c r="AK714" s="20"/>
      <c r="AL714" s="22"/>
      <c r="AM714" s="20"/>
      <c r="AN714" s="22"/>
      <c r="AO714" s="20"/>
      <c r="AP714" s="22"/>
      <c r="AQ714" s="20"/>
      <c r="AR714" s="22"/>
      <c r="AS714" s="20"/>
      <c r="AT714" s="22"/>
      <c r="AU714" s="20"/>
      <c r="AV714" s="22"/>
      <c r="AW714" s="20"/>
      <c r="AX714" s="22"/>
      <c r="AY714" s="20"/>
      <c r="AZ714" s="22"/>
      <c r="BA714" s="20"/>
      <c r="BB714" s="22"/>
      <c r="BC714" s="20"/>
      <c r="BD714" s="22"/>
      <c r="BE714" s="20"/>
      <c r="BF714" s="22"/>
      <c r="BG714" s="20"/>
      <c r="BH714" s="84"/>
      <c r="BI714" s="83"/>
      <c r="BJ714" s="95"/>
      <c r="BK714" s="20"/>
      <c r="BL714" s="21">
        <f t="shared" si="172"/>
        <v>0</v>
      </c>
      <c r="BM714" s="20"/>
      <c r="BN714" s="95">
        <f t="shared" si="171"/>
        <v>0</v>
      </c>
      <c r="BO714" s="20"/>
      <c r="BP714" s="21">
        <f t="shared" si="173"/>
        <v>0</v>
      </c>
      <c r="BQ714" s="20"/>
      <c r="BR714" s="22"/>
      <c r="BS714" s="20"/>
      <c r="BT714" s="22"/>
      <c r="BU714" s="20"/>
      <c r="BV714" s="22"/>
      <c r="BW714" s="20"/>
      <c r="BX714" s="22"/>
      <c r="BY714" s="20"/>
      <c r="BZ714" s="172"/>
      <c r="CA714" s="20"/>
      <c r="CB714" s="164"/>
      <c r="CC714" s="20"/>
      <c r="CD714" s="178"/>
      <c r="CE714" s="20"/>
      <c r="CF714" s="95"/>
      <c r="CG714" s="20"/>
      <c r="CH714" s="95"/>
      <c r="CI714" s="20"/>
      <c r="CJ714" s="22"/>
      <c r="CK714" s="20"/>
      <c r="CL714" s="22"/>
      <c r="CM714" s="20"/>
      <c r="CN714" s="22"/>
      <c r="CO714" s="20"/>
      <c r="CP714" s="22"/>
      <c r="CQ714" s="20"/>
      <c r="CR714" s="22"/>
      <c r="CS714" s="20"/>
      <c r="CT714" s="22"/>
      <c r="CU714" s="20"/>
      <c r="CV714" s="22"/>
      <c r="CW714" s="20"/>
      <c r="CX714" s="22"/>
      <c r="CY714" s="20"/>
      <c r="CZ714" s="22"/>
      <c r="DA714" s="20"/>
      <c r="DB714" s="22"/>
      <c r="DC714" s="20"/>
      <c r="DD714" s="22"/>
      <c r="DE714" s="20"/>
      <c r="DF714" s="22"/>
      <c r="DG714" s="20"/>
      <c r="DH714" s="22"/>
      <c r="DI714" s="20"/>
      <c r="DJ714" s="22"/>
      <c r="DK714" s="20"/>
      <c r="DL714" s="22"/>
      <c r="DM714" s="20"/>
      <c r="DN714" s="22"/>
      <c r="DO714" s="20"/>
      <c r="DP714" s="22"/>
      <c r="DQ714" s="20"/>
      <c r="DR714" s="22"/>
      <c r="DS714" s="20"/>
      <c r="DT714" s="22"/>
      <c r="DU714" s="20"/>
      <c r="DV714" s="22"/>
      <c r="DW714" s="20"/>
      <c r="DX714" s="22"/>
      <c r="DY714" s="20"/>
      <c r="DZ714" s="22"/>
      <c r="EA714" s="23" t="e">
        <f>+G714+I714+K714+M714+O714+Q714+S714+U714+W714+Y714+AA714+AC714+AE714+AG714+AI714+AK714+AM714+AO714+AQ714+AW714+AS714+AU714+AY714+BA714+BC714+BE714+BG714+BI714+#REF!+BM714+BO714+BQ714+BS714+BU714+BW714+BY714+CA714+CC714+CE714+CG714+CI714+CK714+CM714+CO714+CQ714+CS714+CU714+CW714+CY714+DA714+DC714+DE714+DG714+DI714+DK714+DM714+DO714+DQ714+DS714+DU714+DW714+DY714</f>
        <v>#REF!</v>
      </c>
      <c r="EB714" s="21" t="e">
        <f t="shared" si="176"/>
        <v>#REF!</v>
      </c>
      <c r="EC714" s="193" t="e">
        <f t="shared" si="183"/>
        <v>#REF!</v>
      </c>
      <c r="ED714" s="193" t="e">
        <f t="shared" si="184"/>
        <v>#REF!</v>
      </c>
      <c r="EE714" s="194" t="e">
        <f t="shared" si="177"/>
        <v>#REF!</v>
      </c>
      <c r="EG714" s="13" t="s">
        <v>1685</v>
      </c>
      <c r="EH714" s="13" t="s">
        <v>1686</v>
      </c>
      <c r="EI714" s="13" t="s">
        <v>1680</v>
      </c>
      <c r="EJ714" s="13">
        <v>1000</v>
      </c>
      <c r="EK714" s="13">
        <v>44176.77</v>
      </c>
    </row>
    <row r="715" spans="1:141" ht="15" customHeight="1">
      <c r="A715" s="196" t="str">
        <f t="shared" si="178"/>
        <v>54.0</v>
      </c>
      <c r="B715" s="253" t="str">
        <f t="shared" si="178"/>
        <v>RESANE DE CANALES EXISTENTES</v>
      </c>
      <c r="C715" s="196" t="str">
        <f t="shared" si="178"/>
        <v>M3</v>
      </c>
      <c r="D715" s="196">
        <f t="shared" si="178"/>
        <v>150</v>
      </c>
      <c r="E715" s="196">
        <f t="shared" si="178"/>
        <v>133399.53</v>
      </c>
      <c r="F715" s="197">
        <f t="shared" si="175"/>
        <v>20009929.5</v>
      </c>
      <c r="G715" s="20"/>
      <c r="H715" s="21">
        <f t="shared" si="179"/>
        <v>0</v>
      </c>
      <c r="I715" s="20"/>
      <c r="J715" s="21">
        <f t="shared" si="180"/>
        <v>0</v>
      </c>
      <c r="K715" s="20"/>
      <c r="L715" s="21">
        <f t="shared" si="181"/>
        <v>0</v>
      </c>
      <c r="M715" s="20"/>
      <c r="N715" s="33">
        <f t="shared" si="182"/>
        <v>0</v>
      </c>
      <c r="O715" s="20"/>
      <c r="P715" s="22"/>
      <c r="Q715" s="20"/>
      <c r="R715" s="22"/>
      <c r="S715" s="20"/>
      <c r="T715" s="22"/>
      <c r="U715" s="20"/>
      <c r="V715" s="22"/>
      <c r="W715" s="20"/>
      <c r="X715" s="22"/>
      <c r="Y715" s="20"/>
      <c r="Z715" s="22"/>
      <c r="AA715" s="20"/>
      <c r="AB715" s="22"/>
      <c r="AC715" s="20"/>
      <c r="AD715" s="22"/>
      <c r="AE715" s="20"/>
      <c r="AF715" s="22"/>
      <c r="AG715" s="20"/>
      <c r="AH715" s="22"/>
      <c r="AI715" s="20"/>
      <c r="AJ715" s="22"/>
      <c r="AK715" s="20"/>
      <c r="AL715" s="22"/>
      <c r="AM715" s="20"/>
      <c r="AN715" s="22"/>
      <c r="AO715" s="20"/>
      <c r="AP715" s="22"/>
      <c r="AQ715" s="20"/>
      <c r="AR715" s="22"/>
      <c r="AS715" s="20"/>
      <c r="AT715" s="22"/>
      <c r="AU715" s="20"/>
      <c r="AV715" s="22"/>
      <c r="AW715" s="20"/>
      <c r="AX715" s="22"/>
      <c r="AY715" s="20"/>
      <c r="AZ715" s="22"/>
      <c r="BA715" s="20"/>
      <c r="BB715" s="22"/>
      <c r="BC715" s="20"/>
      <c r="BD715" s="22"/>
      <c r="BE715" s="20"/>
      <c r="BF715" s="22"/>
      <c r="BG715" s="20"/>
      <c r="BH715" s="84"/>
      <c r="BI715" s="83"/>
      <c r="BJ715" s="95"/>
      <c r="BK715" s="20">
        <v>0</v>
      </c>
      <c r="BL715" s="21">
        <f t="shared" si="172"/>
        <v>0</v>
      </c>
      <c r="BM715" s="20"/>
      <c r="BN715" s="95">
        <f t="shared" si="171"/>
        <v>0</v>
      </c>
      <c r="BO715" s="20"/>
      <c r="BP715" s="21">
        <f t="shared" si="173"/>
        <v>0</v>
      </c>
      <c r="BQ715" s="20"/>
      <c r="BR715" s="22"/>
      <c r="BS715" s="20"/>
      <c r="BT715" s="22"/>
      <c r="BU715" s="20"/>
      <c r="BV715" s="22"/>
      <c r="BW715" s="20"/>
      <c r="BX715" s="22"/>
      <c r="BY715" s="20"/>
      <c r="BZ715" s="172"/>
      <c r="CA715" s="20"/>
      <c r="CB715" s="164"/>
      <c r="CC715" s="20"/>
      <c r="CD715" s="178"/>
      <c r="CE715" s="20"/>
      <c r="CF715" s="95"/>
      <c r="CG715" s="20"/>
      <c r="CH715" s="95"/>
      <c r="CI715" s="20"/>
      <c r="CJ715" s="22"/>
      <c r="CK715" s="20"/>
      <c r="CL715" s="22"/>
      <c r="CM715" s="20"/>
      <c r="CN715" s="22"/>
      <c r="CO715" s="20"/>
      <c r="CP715" s="22"/>
      <c r="CQ715" s="20"/>
      <c r="CR715" s="22"/>
      <c r="CS715" s="20"/>
      <c r="CT715" s="22"/>
      <c r="CU715" s="20"/>
      <c r="CV715" s="22"/>
      <c r="CW715" s="20"/>
      <c r="CX715" s="22"/>
      <c r="CY715" s="20"/>
      <c r="CZ715" s="22"/>
      <c r="DA715" s="20"/>
      <c r="DB715" s="22"/>
      <c r="DC715" s="20"/>
      <c r="DD715" s="22"/>
      <c r="DE715" s="20"/>
      <c r="DF715" s="22"/>
      <c r="DG715" s="20"/>
      <c r="DH715" s="22"/>
      <c r="DI715" s="20"/>
      <c r="DJ715" s="22"/>
      <c r="DK715" s="20"/>
      <c r="DL715" s="22"/>
      <c r="DM715" s="20"/>
      <c r="DN715" s="22"/>
      <c r="DO715" s="20"/>
      <c r="DP715" s="22"/>
      <c r="DQ715" s="20"/>
      <c r="DR715" s="22"/>
      <c r="DS715" s="20"/>
      <c r="DT715" s="22"/>
      <c r="DU715" s="20"/>
      <c r="DV715" s="22"/>
      <c r="DW715" s="20"/>
      <c r="DX715" s="22"/>
      <c r="DY715" s="20"/>
      <c r="DZ715" s="22"/>
      <c r="EA715" s="23">
        <f t="shared" si="174"/>
        <v>0</v>
      </c>
      <c r="EB715" s="21">
        <f t="shared" si="176"/>
        <v>0</v>
      </c>
      <c r="EC715" s="193" t="e">
        <f t="shared" si="183"/>
        <v>#REF!</v>
      </c>
      <c r="ED715" s="193">
        <f t="shared" si="184"/>
        <v>0</v>
      </c>
      <c r="EE715" s="194">
        <f t="shared" si="177"/>
        <v>150</v>
      </c>
      <c r="EG715" s="13" t="s">
        <v>1687</v>
      </c>
      <c r="EH715" s="13" t="s">
        <v>1688</v>
      </c>
      <c r="EI715" s="13" t="s">
        <v>404</v>
      </c>
      <c r="EJ715" s="13">
        <v>150</v>
      </c>
      <c r="EK715" s="13">
        <v>133399.53</v>
      </c>
    </row>
    <row r="716" spans="1:141">
      <c r="A716" s="196" t="str">
        <f t="shared" si="178"/>
        <v>55.0</v>
      </c>
      <c r="B716" s="253" t="str">
        <f t="shared" si="178"/>
        <v>SUB-BASE GRANULAR CLASE B</v>
      </c>
      <c r="C716" s="196" t="str">
        <f t="shared" si="178"/>
        <v>M</v>
      </c>
      <c r="D716" s="196">
        <f t="shared" si="178"/>
        <v>80</v>
      </c>
      <c r="E716" s="196">
        <f t="shared" si="178"/>
        <v>51015.69</v>
      </c>
      <c r="F716" s="197">
        <f t="shared" si="175"/>
        <v>4081255.2</v>
      </c>
      <c r="G716" s="20"/>
      <c r="H716" s="21">
        <f t="shared" si="179"/>
        <v>0</v>
      </c>
      <c r="I716" s="20"/>
      <c r="J716" s="21">
        <f t="shared" si="180"/>
        <v>0</v>
      </c>
      <c r="K716" s="20"/>
      <c r="L716" s="21">
        <f t="shared" si="181"/>
        <v>0</v>
      </c>
      <c r="M716" s="20"/>
      <c r="N716" s="33">
        <f t="shared" si="182"/>
        <v>0</v>
      </c>
      <c r="O716" s="20"/>
      <c r="P716" s="22"/>
      <c r="Q716" s="20"/>
      <c r="R716" s="22"/>
      <c r="S716" s="20"/>
      <c r="T716" s="22"/>
      <c r="U716" s="20"/>
      <c r="V716" s="22"/>
      <c r="W716" s="20"/>
      <c r="X716" s="22"/>
      <c r="Y716" s="20"/>
      <c r="Z716" s="22"/>
      <c r="AA716" s="20"/>
      <c r="AB716" s="22"/>
      <c r="AC716" s="20"/>
      <c r="AD716" s="22"/>
      <c r="AE716" s="20"/>
      <c r="AF716" s="22"/>
      <c r="AG716" s="20"/>
      <c r="AH716" s="22"/>
      <c r="AI716" s="20"/>
      <c r="AJ716" s="22"/>
      <c r="AK716" s="20"/>
      <c r="AL716" s="22"/>
      <c r="AM716" s="20"/>
      <c r="AN716" s="22"/>
      <c r="AO716" s="20"/>
      <c r="AP716" s="22"/>
      <c r="AQ716" s="20"/>
      <c r="AR716" s="22"/>
      <c r="AS716" s="20"/>
      <c r="AT716" s="22"/>
      <c r="AU716" s="20"/>
      <c r="AV716" s="22"/>
      <c r="AW716" s="20"/>
      <c r="AX716" s="22"/>
      <c r="AY716" s="20">
        <v>642.24</v>
      </c>
      <c r="AZ716" s="33">
        <f>+AY716*E716</f>
        <v>32764316.745600004</v>
      </c>
      <c r="BA716" s="20"/>
      <c r="BB716" s="22"/>
      <c r="BC716" s="20"/>
      <c r="BD716" s="22"/>
      <c r="BE716" s="20"/>
      <c r="BF716" s="22"/>
      <c r="BG716" s="20"/>
      <c r="BH716" s="84"/>
      <c r="BI716" s="83"/>
      <c r="BJ716" s="94">
        <f>+BI716*E716</f>
        <v>0</v>
      </c>
      <c r="BK716" s="20"/>
      <c r="BL716" s="21">
        <f t="shared" si="172"/>
        <v>0</v>
      </c>
      <c r="BM716" s="20"/>
      <c r="BN716" s="95">
        <f t="shared" si="171"/>
        <v>0</v>
      </c>
      <c r="BO716" s="20"/>
      <c r="BP716" s="21">
        <f t="shared" si="173"/>
        <v>0</v>
      </c>
      <c r="BQ716" s="20"/>
      <c r="BR716" s="22"/>
      <c r="BS716" s="20"/>
      <c r="BT716" s="22"/>
      <c r="BU716" s="20"/>
      <c r="BV716" s="22"/>
      <c r="BW716" s="20"/>
      <c r="BX716" s="23">
        <f>BW716*E716</f>
        <v>0</v>
      </c>
      <c r="BY716" s="20"/>
      <c r="BZ716" s="172"/>
      <c r="CA716" s="20"/>
      <c r="CB716" s="164"/>
      <c r="CC716" s="20"/>
      <c r="CD716" s="178"/>
      <c r="CE716" s="20"/>
      <c r="CF716" s="95"/>
      <c r="CG716" s="20"/>
      <c r="CH716" s="95"/>
      <c r="CI716" s="20"/>
      <c r="CJ716" s="22"/>
      <c r="CK716" s="20"/>
      <c r="CL716" s="22"/>
      <c r="CM716" s="20"/>
      <c r="CN716" s="22"/>
      <c r="CO716" s="20"/>
      <c r="CP716" s="22"/>
      <c r="CQ716" s="20"/>
      <c r="CR716" s="22"/>
      <c r="CS716" s="20"/>
      <c r="CT716" s="22"/>
      <c r="CU716" s="20"/>
      <c r="CV716" s="22"/>
      <c r="CW716" s="20"/>
      <c r="CX716" s="22"/>
      <c r="CY716" s="20"/>
      <c r="CZ716" s="22"/>
      <c r="DA716" s="20"/>
      <c r="DB716" s="22"/>
      <c r="DC716" s="20"/>
      <c r="DD716" s="22"/>
      <c r="DE716" s="20"/>
      <c r="DF716" s="22"/>
      <c r="DG716" s="20"/>
      <c r="DH716" s="22"/>
      <c r="DI716" s="20"/>
      <c r="DJ716" s="22"/>
      <c r="DK716" s="20"/>
      <c r="DL716" s="22"/>
      <c r="DM716" s="20"/>
      <c r="DN716" s="22"/>
      <c r="DO716" s="20"/>
      <c r="DP716" s="22"/>
      <c r="DQ716" s="20"/>
      <c r="DR716" s="22"/>
      <c r="DS716" s="20"/>
      <c r="DT716" s="22"/>
      <c r="DU716" s="20"/>
      <c r="DV716" s="22"/>
      <c r="DW716" s="20"/>
      <c r="DX716" s="22"/>
      <c r="DY716" s="20"/>
      <c r="DZ716" s="22"/>
      <c r="EA716" s="23">
        <f t="shared" si="174"/>
        <v>642.24</v>
      </c>
      <c r="EB716" s="21">
        <f t="shared" si="176"/>
        <v>32764316.745600004</v>
      </c>
      <c r="EC716" s="193" t="e">
        <f t="shared" si="183"/>
        <v>#REF!</v>
      </c>
      <c r="ED716" s="193">
        <f t="shared" si="184"/>
        <v>9.1936446591938585E-4</v>
      </c>
      <c r="EE716" s="194">
        <f t="shared" si="177"/>
        <v>-562.24</v>
      </c>
      <c r="EG716" s="13" t="s">
        <v>1689</v>
      </c>
      <c r="EH716" s="13" t="s">
        <v>1690</v>
      </c>
      <c r="EI716" s="13" t="s">
        <v>1680</v>
      </c>
      <c r="EJ716" s="13">
        <v>80</v>
      </c>
      <c r="EK716" s="13">
        <v>51015.69</v>
      </c>
    </row>
    <row r="717" spans="1:141" ht="18" customHeight="1">
      <c r="A717" s="196" t="str">
        <f t="shared" si="178"/>
        <v>56.0</v>
      </c>
      <c r="B717" s="253" t="str">
        <f t="shared" si="178"/>
        <v>PROTECCION DE TALUDES CON HIDROSIEMBRA CONTROLADA</v>
      </c>
      <c r="C717" s="196" t="str">
        <f t="shared" si="178"/>
        <v>M2</v>
      </c>
      <c r="D717" s="196">
        <f t="shared" si="178"/>
        <v>821</v>
      </c>
      <c r="E717" s="196">
        <f t="shared" si="178"/>
        <v>3750.12</v>
      </c>
      <c r="F717" s="197">
        <f t="shared" si="175"/>
        <v>3078848.52</v>
      </c>
      <c r="G717" s="20"/>
      <c r="H717" s="21">
        <f t="shared" si="179"/>
        <v>0</v>
      </c>
      <c r="I717" s="20"/>
      <c r="J717" s="21">
        <f t="shared" si="180"/>
        <v>0</v>
      </c>
      <c r="K717" s="20"/>
      <c r="L717" s="21">
        <f t="shared" si="181"/>
        <v>0</v>
      </c>
      <c r="M717" s="20"/>
      <c r="N717" s="33">
        <f t="shared" si="182"/>
        <v>0</v>
      </c>
      <c r="O717" s="20"/>
      <c r="P717" s="22"/>
      <c r="Q717" s="20"/>
      <c r="R717" s="22"/>
      <c r="S717" s="20"/>
      <c r="T717" s="22"/>
      <c r="U717" s="20"/>
      <c r="V717" s="22"/>
      <c r="W717" s="20"/>
      <c r="X717" s="22"/>
      <c r="Y717" s="20"/>
      <c r="Z717" s="22"/>
      <c r="AA717" s="20"/>
      <c r="AB717" s="22"/>
      <c r="AC717" s="20"/>
      <c r="AD717" s="22"/>
      <c r="AE717" s="20"/>
      <c r="AF717" s="22"/>
      <c r="AG717" s="20"/>
      <c r="AH717" s="22"/>
      <c r="AI717" s="20"/>
      <c r="AJ717" s="22"/>
      <c r="AK717" s="20"/>
      <c r="AL717" s="22"/>
      <c r="AM717" s="20"/>
      <c r="AN717" s="22"/>
      <c r="AO717" s="20"/>
      <c r="AP717" s="22"/>
      <c r="AQ717" s="20"/>
      <c r="AR717" s="22"/>
      <c r="AS717" s="20"/>
      <c r="AT717" s="22"/>
      <c r="AU717" s="20"/>
      <c r="AV717" s="22"/>
      <c r="AW717" s="20"/>
      <c r="AX717" s="22"/>
      <c r="AY717" s="20"/>
      <c r="AZ717" s="22"/>
      <c r="BA717" s="20"/>
      <c r="BB717" s="22"/>
      <c r="BC717" s="20"/>
      <c r="BD717" s="22"/>
      <c r="BE717" s="20"/>
      <c r="BF717" s="22"/>
      <c r="BG717" s="20"/>
      <c r="BH717" s="84"/>
      <c r="BI717" s="83"/>
      <c r="BJ717" s="95"/>
      <c r="BK717" s="20">
        <v>0</v>
      </c>
      <c r="BL717" s="21">
        <f t="shared" si="172"/>
        <v>0</v>
      </c>
      <c r="BM717" s="20"/>
      <c r="BN717" s="95">
        <f t="shared" si="171"/>
        <v>0</v>
      </c>
      <c r="BO717" s="20"/>
      <c r="BP717" s="21">
        <f t="shared" si="173"/>
        <v>0</v>
      </c>
      <c r="BQ717" s="20"/>
      <c r="BR717" s="22"/>
      <c r="BS717" s="20"/>
      <c r="BT717" s="22"/>
      <c r="BU717" s="20"/>
      <c r="BV717" s="22"/>
      <c r="BW717" s="20"/>
      <c r="BX717" s="23"/>
      <c r="BY717" s="20"/>
      <c r="BZ717" s="172"/>
      <c r="CA717" s="20"/>
      <c r="CB717" s="164"/>
      <c r="CC717" s="20"/>
      <c r="CD717" s="178"/>
      <c r="CE717" s="20"/>
      <c r="CF717" s="95"/>
      <c r="CG717" s="20"/>
      <c r="CH717" s="95"/>
      <c r="CI717" s="20"/>
      <c r="CJ717" s="22"/>
      <c r="CK717" s="20"/>
      <c r="CL717" s="22"/>
      <c r="CM717" s="20"/>
      <c r="CN717" s="22"/>
      <c r="CO717" s="20"/>
      <c r="CP717" s="22"/>
      <c r="CQ717" s="20"/>
      <c r="CR717" s="22"/>
      <c r="CS717" s="20"/>
      <c r="CT717" s="22"/>
      <c r="CU717" s="20"/>
      <c r="CV717" s="22"/>
      <c r="CW717" s="20"/>
      <c r="CX717" s="22"/>
      <c r="CY717" s="20"/>
      <c r="CZ717" s="22"/>
      <c r="DA717" s="20"/>
      <c r="DB717" s="22"/>
      <c r="DC717" s="20"/>
      <c r="DD717" s="22"/>
      <c r="DE717" s="20"/>
      <c r="DF717" s="22"/>
      <c r="DG717" s="20"/>
      <c r="DH717" s="22"/>
      <c r="DI717" s="20"/>
      <c r="DJ717" s="22"/>
      <c r="DK717" s="20"/>
      <c r="DL717" s="22"/>
      <c r="DM717" s="20"/>
      <c r="DN717" s="22"/>
      <c r="DO717" s="20"/>
      <c r="DP717" s="22"/>
      <c r="DQ717" s="20"/>
      <c r="DR717" s="22"/>
      <c r="DS717" s="20"/>
      <c r="DT717" s="22"/>
      <c r="DU717" s="20"/>
      <c r="DV717" s="22"/>
      <c r="DW717" s="20"/>
      <c r="DX717" s="22"/>
      <c r="DY717" s="20"/>
      <c r="DZ717" s="22"/>
      <c r="EA717" s="23">
        <f t="shared" si="174"/>
        <v>0</v>
      </c>
      <c r="EB717" s="21">
        <f t="shared" si="176"/>
        <v>0</v>
      </c>
      <c r="EC717" s="193" t="e">
        <f t="shared" si="183"/>
        <v>#REF!</v>
      </c>
      <c r="ED717" s="193">
        <f t="shared" si="184"/>
        <v>0</v>
      </c>
      <c r="EE717" s="194">
        <f t="shared" si="177"/>
        <v>821</v>
      </c>
      <c r="EG717" s="13" t="s">
        <v>1691</v>
      </c>
      <c r="EH717" s="13" t="s">
        <v>1692</v>
      </c>
      <c r="EI717" s="13" t="s">
        <v>397</v>
      </c>
      <c r="EJ717" s="13">
        <v>821</v>
      </c>
      <c r="EK717" s="13">
        <v>3750.12</v>
      </c>
    </row>
    <row r="718" spans="1:141">
      <c r="A718" s="196" t="str">
        <f t="shared" si="178"/>
        <v>57.0</v>
      </c>
      <c r="B718" s="253" t="str">
        <f t="shared" si="178"/>
        <v>DISEÑO HIDRAULICO DE DETALLE</v>
      </c>
      <c r="C718" s="196" t="str">
        <f t="shared" si="178"/>
        <v>GL</v>
      </c>
      <c r="D718" s="196">
        <f t="shared" si="178"/>
        <v>1</v>
      </c>
      <c r="E718" s="196">
        <f t="shared" si="178"/>
        <v>24750000</v>
      </c>
      <c r="F718" s="197">
        <f t="shared" si="175"/>
        <v>24750000</v>
      </c>
      <c r="G718" s="20"/>
      <c r="H718" s="21">
        <f t="shared" si="179"/>
        <v>0</v>
      </c>
      <c r="I718" s="20"/>
      <c r="J718" s="21">
        <f t="shared" si="180"/>
        <v>0</v>
      </c>
      <c r="K718" s="20"/>
      <c r="L718" s="21">
        <f t="shared" si="181"/>
        <v>0</v>
      </c>
      <c r="M718" s="20"/>
      <c r="N718" s="33">
        <f t="shared" si="182"/>
        <v>0</v>
      </c>
      <c r="O718" s="20"/>
      <c r="P718" s="22"/>
      <c r="Q718" s="20"/>
      <c r="R718" s="22"/>
      <c r="S718" s="20"/>
      <c r="T718" s="22"/>
      <c r="U718" s="20"/>
      <c r="V718" s="22"/>
      <c r="W718" s="20"/>
      <c r="X718" s="22"/>
      <c r="Y718" s="20"/>
      <c r="Z718" s="22"/>
      <c r="AA718" s="20"/>
      <c r="AB718" s="22"/>
      <c r="AC718" s="20"/>
      <c r="AD718" s="22"/>
      <c r="AE718" s="20"/>
      <c r="AF718" s="22"/>
      <c r="AG718" s="20"/>
      <c r="AH718" s="22"/>
      <c r="AI718" s="20"/>
      <c r="AJ718" s="22"/>
      <c r="AK718" s="20"/>
      <c r="AL718" s="22"/>
      <c r="AM718" s="20"/>
      <c r="AN718" s="22"/>
      <c r="AO718" s="20"/>
      <c r="AP718" s="22"/>
      <c r="AQ718" s="20"/>
      <c r="AR718" s="22"/>
      <c r="AS718" s="20"/>
      <c r="AT718" s="22"/>
      <c r="AU718" s="20"/>
      <c r="AV718" s="22"/>
      <c r="AW718" s="20"/>
      <c r="AX718" s="22"/>
      <c r="AY718" s="20"/>
      <c r="AZ718" s="22"/>
      <c r="BA718" s="20"/>
      <c r="BB718" s="22"/>
      <c r="BC718" s="20"/>
      <c r="BD718" s="22"/>
      <c r="BE718" s="20"/>
      <c r="BF718" s="22"/>
      <c r="BG718" s="20"/>
      <c r="BH718" s="84"/>
      <c r="BI718" s="83"/>
      <c r="BJ718" s="95"/>
      <c r="BK718" s="20">
        <v>0</v>
      </c>
      <c r="BL718" s="21">
        <f t="shared" si="172"/>
        <v>0</v>
      </c>
      <c r="BM718" s="20"/>
      <c r="BN718" s="95">
        <f t="shared" si="171"/>
        <v>0</v>
      </c>
      <c r="BO718" s="20"/>
      <c r="BP718" s="21">
        <f t="shared" si="173"/>
        <v>0</v>
      </c>
      <c r="BQ718" s="20"/>
      <c r="BR718" s="22"/>
      <c r="BS718" s="20"/>
      <c r="BT718" s="22"/>
      <c r="BU718" s="20"/>
      <c r="BV718" s="22"/>
      <c r="BW718" s="20"/>
      <c r="BX718" s="23"/>
      <c r="BY718" s="20"/>
      <c r="BZ718" s="172"/>
      <c r="CA718" s="20"/>
      <c r="CB718" s="164"/>
      <c r="CC718" s="20"/>
      <c r="CD718" s="178"/>
      <c r="CE718" s="20"/>
      <c r="CF718" s="95"/>
      <c r="CG718" s="20"/>
      <c r="CH718" s="95"/>
      <c r="CI718" s="20"/>
      <c r="CJ718" s="22"/>
      <c r="CK718" s="20"/>
      <c r="CL718" s="22"/>
      <c r="CM718" s="20"/>
      <c r="CN718" s="22"/>
      <c r="CO718" s="20"/>
      <c r="CP718" s="22"/>
      <c r="CQ718" s="20"/>
      <c r="CR718" s="22"/>
      <c r="CS718" s="20"/>
      <c r="CT718" s="22"/>
      <c r="CU718" s="20"/>
      <c r="CV718" s="22"/>
      <c r="CW718" s="20"/>
      <c r="CX718" s="22"/>
      <c r="CY718" s="20"/>
      <c r="CZ718" s="22"/>
      <c r="DA718" s="20"/>
      <c r="DB718" s="22"/>
      <c r="DC718" s="20"/>
      <c r="DD718" s="22"/>
      <c r="DE718" s="20"/>
      <c r="DF718" s="22"/>
      <c r="DG718" s="20"/>
      <c r="DH718" s="22"/>
      <c r="DI718" s="20"/>
      <c r="DJ718" s="22"/>
      <c r="DK718" s="20"/>
      <c r="DL718" s="22"/>
      <c r="DM718" s="20"/>
      <c r="DN718" s="22"/>
      <c r="DO718" s="20"/>
      <c r="DP718" s="22"/>
      <c r="DQ718" s="20"/>
      <c r="DR718" s="22"/>
      <c r="DS718" s="20"/>
      <c r="DT718" s="22"/>
      <c r="DU718" s="20"/>
      <c r="DV718" s="22"/>
      <c r="DW718" s="20"/>
      <c r="DX718" s="22"/>
      <c r="DY718" s="20"/>
      <c r="DZ718" s="22"/>
      <c r="EA718" s="23">
        <f t="shared" si="174"/>
        <v>0</v>
      </c>
      <c r="EB718" s="21">
        <f t="shared" si="176"/>
        <v>0</v>
      </c>
      <c r="EC718" s="193" t="e">
        <f t="shared" si="183"/>
        <v>#REF!</v>
      </c>
      <c r="ED718" s="193">
        <f t="shared" si="184"/>
        <v>0</v>
      </c>
      <c r="EE718" s="194">
        <f t="shared" si="177"/>
        <v>1</v>
      </c>
      <c r="EG718" s="13" t="s">
        <v>1693</v>
      </c>
      <c r="EH718" s="13" t="s">
        <v>1694</v>
      </c>
      <c r="EI718" s="13" t="s">
        <v>632</v>
      </c>
      <c r="EJ718" s="13">
        <v>1</v>
      </c>
      <c r="EK718" s="13">
        <v>24750000</v>
      </c>
    </row>
    <row r="719" spans="1:141">
      <c r="A719" s="187"/>
      <c r="B719" s="251" t="str">
        <f t="shared" si="178"/>
        <v xml:space="preserve">MANTENIMIENTO DE PISTA </v>
      </c>
      <c r="C719" s="187">
        <f t="shared" si="178"/>
        <v>0</v>
      </c>
      <c r="D719" s="187">
        <f t="shared" si="178"/>
        <v>0</v>
      </c>
      <c r="E719" s="187">
        <f t="shared" si="178"/>
        <v>0</v>
      </c>
      <c r="F719" s="227">
        <f>SUM(F720:F727)</f>
        <v>8451090455.14783</v>
      </c>
      <c r="G719" s="20"/>
      <c r="H719" s="21">
        <f t="shared" si="179"/>
        <v>0</v>
      </c>
      <c r="I719" s="20"/>
      <c r="J719" s="21">
        <f t="shared" si="180"/>
        <v>0</v>
      </c>
      <c r="K719" s="20"/>
      <c r="L719" s="21">
        <f t="shared" si="181"/>
        <v>0</v>
      </c>
      <c r="M719" s="20"/>
      <c r="N719" s="33">
        <f t="shared" si="182"/>
        <v>0</v>
      </c>
      <c r="O719" s="20"/>
      <c r="P719" s="22"/>
      <c r="Q719" s="20"/>
      <c r="R719" s="22"/>
      <c r="S719" s="20"/>
      <c r="T719" s="22"/>
      <c r="U719" s="20"/>
      <c r="V719" s="22"/>
      <c r="W719" s="20"/>
      <c r="X719" s="22"/>
      <c r="Y719" s="20"/>
      <c r="Z719" s="22"/>
      <c r="AA719" s="20"/>
      <c r="AB719" s="22"/>
      <c r="AC719" s="20"/>
      <c r="AD719" s="22"/>
      <c r="AE719" s="20"/>
      <c r="AF719" s="22"/>
      <c r="AG719" s="20"/>
      <c r="AH719" s="22"/>
      <c r="AI719" s="20"/>
      <c r="AJ719" s="22"/>
      <c r="AK719" s="20"/>
      <c r="AL719" s="22"/>
      <c r="AM719" s="20"/>
      <c r="AN719" s="22"/>
      <c r="AO719" s="20"/>
      <c r="AP719" s="22"/>
      <c r="AQ719" s="20"/>
      <c r="AR719" s="22"/>
      <c r="AS719" s="20"/>
      <c r="AT719" s="22"/>
      <c r="AU719" s="20"/>
      <c r="AV719" s="22"/>
      <c r="AW719" s="20"/>
      <c r="AX719" s="22"/>
      <c r="AY719" s="20"/>
      <c r="AZ719" s="22"/>
      <c r="BA719" s="20"/>
      <c r="BB719" s="22"/>
      <c r="BC719" s="20"/>
      <c r="BD719" s="22"/>
      <c r="BE719" s="20"/>
      <c r="BF719" s="22"/>
      <c r="BG719" s="20"/>
      <c r="BH719" s="84"/>
      <c r="BI719" s="83"/>
      <c r="BJ719" s="95"/>
      <c r="BK719" s="20">
        <v>0</v>
      </c>
      <c r="BL719" s="21">
        <f t="shared" si="172"/>
        <v>0</v>
      </c>
      <c r="BM719" s="20"/>
      <c r="BN719" s="95">
        <f t="shared" si="171"/>
        <v>0</v>
      </c>
      <c r="BO719" s="20"/>
      <c r="BP719" s="21">
        <f t="shared" si="173"/>
        <v>0</v>
      </c>
      <c r="BQ719" s="20"/>
      <c r="BR719" s="22"/>
      <c r="BS719" s="20"/>
      <c r="BT719" s="22"/>
      <c r="BU719" s="20"/>
      <c r="BV719" s="22"/>
      <c r="BW719" s="20"/>
      <c r="BX719" s="23"/>
      <c r="BY719" s="20"/>
      <c r="BZ719" s="172"/>
      <c r="CA719" s="20"/>
      <c r="CB719" s="164"/>
      <c r="CC719" s="20"/>
      <c r="CD719" s="178"/>
      <c r="CE719" s="20"/>
      <c r="CF719" s="95"/>
      <c r="CG719" s="20"/>
      <c r="CH719" s="95"/>
      <c r="CI719" s="20"/>
      <c r="CJ719" s="22"/>
      <c r="CK719" s="20"/>
      <c r="CL719" s="22"/>
      <c r="CM719" s="20"/>
      <c r="CN719" s="22"/>
      <c r="CO719" s="20"/>
      <c r="CP719" s="22"/>
      <c r="CQ719" s="20"/>
      <c r="CR719" s="22"/>
      <c r="CS719" s="20"/>
      <c r="CT719" s="22"/>
      <c r="CU719" s="20"/>
      <c r="CV719" s="22"/>
      <c r="CW719" s="20"/>
      <c r="CX719" s="22"/>
      <c r="CY719" s="20"/>
      <c r="CZ719" s="22"/>
      <c r="DA719" s="20"/>
      <c r="DB719" s="22"/>
      <c r="DC719" s="20"/>
      <c r="DD719" s="22"/>
      <c r="DE719" s="20"/>
      <c r="DF719" s="22"/>
      <c r="DG719" s="20"/>
      <c r="DH719" s="22"/>
      <c r="DI719" s="20"/>
      <c r="DJ719" s="22"/>
      <c r="DK719" s="20"/>
      <c r="DL719" s="22"/>
      <c r="DM719" s="20"/>
      <c r="DN719" s="22"/>
      <c r="DO719" s="20"/>
      <c r="DP719" s="22"/>
      <c r="DQ719" s="20"/>
      <c r="DR719" s="22"/>
      <c r="DS719" s="20"/>
      <c r="DT719" s="22"/>
      <c r="DU719" s="20"/>
      <c r="DV719" s="22"/>
      <c r="DW719" s="20"/>
      <c r="DX719" s="22"/>
      <c r="DY719" s="20"/>
      <c r="DZ719" s="22"/>
      <c r="EA719" s="23">
        <f t="shared" si="174"/>
        <v>0</v>
      </c>
      <c r="EB719" s="21">
        <f t="shared" si="176"/>
        <v>0</v>
      </c>
      <c r="EC719" s="193" t="e">
        <f t="shared" ref="EC719:EC739" si="186">+EB719/$EB$745</f>
        <v>#REF!</v>
      </c>
      <c r="ED719" s="193">
        <f t="shared" ref="ED719:ED739" si="187">+EB719/$F$745</f>
        <v>0</v>
      </c>
      <c r="EE719" s="194">
        <f t="shared" si="177"/>
        <v>0</v>
      </c>
      <c r="EH719" s="13" t="s">
        <v>121</v>
      </c>
    </row>
    <row r="720" spans="1:141" ht="15" customHeight="1">
      <c r="A720" s="196" t="str">
        <f t="shared" si="178"/>
        <v>58.0</v>
      </c>
      <c r="B720" s="253" t="str">
        <f t="shared" si="178"/>
        <v>LOCALIZACIÓN Y REPLANTEO (INCLUYE TOPOGRAFIA Y ENTREGA DE PLANOS RECORD).</v>
      </c>
      <c r="C720" s="196" t="str">
        <f t="shared" si="178"/>
        <v>M2</v>
      </c>
      <c r="D720" s="196">
        <f t="shared" si="178"/>
        <v>90000</v>
      </c>
      <c r="E720" s="196">
        <f t="shared" si="178"/>
        <v>1227.5999999999999</v>
      </c>
      <c r="F720" s="197">
        <f t="shared" si="175"/>
        <v>110483999.99999999</v>
      </c>
      <c r="G720" s="20"/>
      <c r="H720" s="21">
        <f t="shared" si="179"/>
        <v>0</v>
      </c>
      <c r="I720" s="20"/>
      <c r="J720" s="21">
        <f t="shared" si="180"/>
        <v>0</v>
      </c>
      <c r="K720" s="20">
        <f>372*36</f>
        <v>13392</v>
      </c>
      <c r="L720" s="21">
        <f t="shared" si="181"/>
        <v>16440019.199999999</v>
      </c>
      <c r="M720" s="20">
        <f>608*36</f>
        <v>21888</v>
      </c>
      <c r="N720" s="33">
        <f t="shared" si="182"/>
        <v>26869708.799999997</v>
      </c>
      <c r="O720" s="20"/>
      <c r="P720" s="22"/>
      <c r="Q720" s="20">
        <v>7811.86</v>
      </c>
      <c r="R720" s="33">
        <f>Q720*E720</f>
        <v>9589839.3359999992</v>
      </c>
      <c r="S720" s="20">
        <f>792.2*36</f>
        <v>28519.200000000001</v>
      </c>
      <c r="T720" s="33">
        <f>S720*E720</f>
        <v>35010169.920000002</v>
      </c>
      <c r="U720" s="20"/>
      <c r="V720" s="33">
        <f>U720*E720</f>
        <v>0</v>
      </c>
      <c r="W720" s="20"/>
      <c r="X720" s="22"/>
      <c r="Y720" s="20">
        <v>5068.9399999999996</v>
      </c>
      <c r="Z720" s="33">
        <f>+Y720*E720</f>
        <v>6222630.743999999</v>
      </c>
      <c r="AA720" s="20"/>
      <c r="AB720" s="22"/>
      <c r="AC720" s="20"/>
      <c r="AD720" s="22"/>
      <c r="AE720" s="20"/>
      <c r="AF720" s="22"/>
      <c r="AG720" s="20"/>
      <c r="AH720" s="22"/>
      <c r="AI720" s="20"/>
      <c r="AJ720" s="22"/>
      <c r="AK720" s="20"/>
      <c r="AL720" s="22"/>
      <c r="AM720" s="20"/>
      <c r="AN720" s="22"/>
      <c r="AO720" s="20"/>
      <c r="AP720" s="22"/>
      <c r="AQ720" s="20"/>
      <c r="AR720" s="22"/>
      <c r="AS720" s="20"/>
      <c r="AT720" s="22"/>
      <c r="AU720" s="20"/>
      <c r="AV720" s="22"/>
      <c r="AW720" s="20"/>
      <c r="AX720" s="22"/>
      <c r="AY720" s="20">
        <v>191.7</v>
      </c>
      <c r="AZ720" s="33">
        <f>+AY720*E720</f>
        <v>235330.91999999995</v>
      </c>
      <c r="BA720" s="20"/>
      <c r="BB720" s="22"/>
      <c r="BC720" s="20"/>
      <c r="BD720" s="22"/>
      <c r="BE720" s="20"/>
      <c r="BF720" s="22"/>
      <c r="BG720" s="20"/>
      <c r="BH720" s="84"/>
      <c r="BI720" s="83"/>
      <c r="BJ720" s="95"/>
      <c r="BK720" s="20">
        <f>76871.8-191.7</f>
        <v>76680.100000000006</v>
      </c>
      <c r="BL720" s="21">
        <f t="shared" si="172"/>
        <v>94132490.760000005</v>
      </c>
      <c r="BM720" s="20"/>
      <c r="BN720" s="95">
        <f t="shared" si="171"/>
        <v>0</v>
      </c>
      <c r="BO720" s="20"/>
      <c r="BP720" s="21">
        <f t="shared" si="173"/>
        <v>0</v>
      </c>
      <c r="BQ720" s="20"/>
      <c r="BR720" s="22"/>
      <c r="BS720" s="20"/>
      <c r="BT720" s="22"/>
      <c r="BU720" s="20"/>
      <c r="BV720" s="22"/>
      <c r="BW720" s="20"/>
      <c r="BX720" s="23">
        <f t="shared" ref="BX720:BX741" si="188">BW720*E720</f>
        <v>0</v>
      </c>
      <c r="BY720" s="20"/>
      <c r="BZ720" s="172"/>
      <c r="CA720" s="20"/>
      <c r="CB720" s="164"/>
      <c r="CC720" s="20"/>
      <c r="CD720" s="178"/>
      <c r="CE720" s="20"/>
      <c r="CF720" s="95"/>
      <c r="CG720" s="20"/>
      <c r="CH720" s="95"/>
      <c r="CI720" s="20"/>
      <c r="CJ720" s="22"/>
      <c r="CK720" s="20"/>
      <c r="CL720" s="22"/>
      <c r="CM720" s="20"/>
      <c r="CN720" s="22"/>
      <c r="CO720" s="20"/>
      <c r="CP720" s="22"/>
      <c r="CQ720" s="20"/>
      <c r="CR720" s="22"/>
      <c r="CS720" s="20"/>
      <c r="CT720" s="22"/>
      <c r="CU720" s="20"/>
      <c r="CV720" s="22"/>
      <c r="CW720" s="20"/>
      <c r="CX720" s="22"/>
      <c r="CY720" s="20"/>
      <c r="CZ720" s="22"/>
      <c r="DA720" s="20"/>
      <c r="DB720" s="22"/>
      <c r="DC720" s="20"/>
      <c r="DD720" s="22"/>
      <c r="DE720" s="20"/>
      <c r="DF720" s="22"/>
      <c r="DG720" s="20"/>
      <c r="DH720" s="22"/>
      <c r="DI720" s="20"/>
      <c r="DJ720" s="22"/>
      <c r="DK720" s="20"/>
      <c r="DL720" s="22"/>
      <c r="DM720" s="20"/>
      <c r="DN720" s="22"/>
      <c r="DO720" s="20"/>
      <c r="DP720" s="22"/>
      <c r="DQ720" s="20"/>
      <c r="DR720" s="22"/>
      <c r="DS720" s="20"/>
      <c r="DT720" s="22"/>
      <c r="DU720" s="20"/>
      <c r="DV720" s="22"/>
      <c r="DW720" s="20"/>
      <c r="DX720" s="22"/>
      <c r="DY720" s="20"/>
      <c r="DZ720" s="22"/>
      <c r="EA720" s="23">
        <f t="shared" si="174"/>
        <v>153551.79999999999</v>
      </c>
      <c r="EB720" s="21">
        <f t="shared" si="176"/>
        <v>188500189.67999998</v>
      </c>
      <c r="EC720" s="193" t="e">
        <f t="shared" si="186"/>
        <v>#REF!</v>
      </c>
      <c r="ED720" s="193">
        <f t="shared" si="187"/>
        <v>5.2893023088640785E-3</v>
      </c>
      <c r="EE720" s="194">
        <f t="shared" si="177"/>
        <v>-63551.799999999988</v>
      </c>
      <c r="EG720" s="13" t="s">
        <v>1695</v>
      </c>
      <c r="EH720" s="13" t="s">
        <v>1696</v>
      </c>
      <c r="EI720" s="13" t="s">
        <v>397</v>
      </c>
      <c r="EJ720" s="13">
        <v>90000</v>
      </c>
      <c r="EK720" s="13">
        <v>1227.5999999999999</v>
      </c>
    </row>
    <row r="721" spans="1:141" ht="15" customHeight="1">
      <c r="A721" s="196" t="str">
        <f t="shared" si="178"/>
        <v>59.0</v>
      </c>
      <c r="B721" s="253" t="str">
        <f t="shared" si="178"/>
        <v>FRESADO CARPETA ASFALTICA ESPESOR 10 cm, INCLUYE RETIRO Y DISPOSICIÓN DE ESCOMBROS.</v>
      </c>
      <c r="C721" s="196" t="str">
        <f t="shared" si="178"/>
        <v>M2</v>
      </c>
      <c r="D721" s="196">
        <f t="shared" si="178"/>
        <v>90000</v>
      </c>
      <c r="E721" s="196">
        <f t="shared" si="178"/>
        <v>4415.3999999999996</v>
      </c>
      <c r="F721" s="197">
        <f t="shared" si="175"/>
        <v>397385999.99999994</v>
      </c>
      <c r="G721" s="20"/>
      <c r="H721" s="21">
        <f t="shared" si="179"/>
        <v>0</v>
      </c>
      <c r="I721" s="20"/>
      <c r="J721" s="21">
        <f t="shared" si="180"/>
        <v>0</v>
      </c>
      <c r="K721" s="20"/>
      <c r="L721" s="21">
        <f t="shared" si="181"/>
        <v>0</v>
      </c>
      <c r="M721" s="20"/>
      <c r="N721" s="33">
        <f t="shared" si="182"/>
        <v>0</v>
      </c>
      <c r="O721" s="20"/>
      <c r="P721" s="22"/>
      <c r="Q721" s="20"/>
      <c r="R721" s="22"/>
      <c r="S721" s="20"/>
      <c r="T721" s="22"/>
      <c r="U721" s="20"/>
      <c r="V721" s="22"/>
      <c r="W721" s="20"/>
      <c r="X721" s="22"/>
      <c r="Y721" s="20"/>
      <c r="Z721" s="22"/>
      <c r="AA721" s="20"/>
      <c r="AB721" s="22"/>
      <c r="AC721" s="20"/>
      <c r="AD721" s="22"/>
      <c r="AE721" s="20"/>
      <c r="AF721" s="22"/>
      <c r="AG721" s="20"/>
      <c r="AH721" s="22"/>
      <c r="AI721" s="20"/>
      <c r="AJ721" s="22"/>
      <c r="AK721" s="20"/>
      <c r="AL721" s="22"/>
      <c r="AM721" s="20"/>
      <c r="AN721" s="22"/>
      <c r="AO721" s="20"/>
      <c r="AP721" s="22"/>
      <c r="AQ721" s="20"/>
      <c r="AR721" s="22"/>
      <c r="AS721" s="20"/>
      <c r="AT721" s="22"/>
      <c r="AU721" s="20"/>
      <c r="AV721" s="22"/>
      <c r="AW721" s="20"/>
      <c r="AX721" s="22"/>
      <c r="AY721" s="20"/>
      <c r="AZ721" s="22"/>
      <c r="BA721" s="20"/>
      <c r="BB721" s="22"/>
      <c r="BC721" s="20"/>
      <c r="BD721" s="22"/>
      <c r="BE721" s="20"/>
      <c r="BF721" s="22"/>
      <c r="BG721" s="20"/>
      <c r="BH721" s="84"/>
      <c r="BI721" s="83"/>
      <c r="BJ721" s="95"/>
      <c r="BK721" s="20">
        <v>0</v>
      </c>
      <c r="BL721" s="21">
        <f t="shared" si="172"/>
        <v>0</v>
      </c>
      <c r="BM721" s="20"/>
      <c r="BN721" s="95">
        <f t="shared" si="171"/>
        <v>0</v>
      </c>
      <c r="BO721" s="20"/>
      <c r="BP721" s="21">
        <f t="shared" si="173"/>
        <v>0</v>
      </c>
      <c r="BQ721" s="20"/>
      <c r="BR721" s="22"/>
      <c r="BS721" s="20"/>
      <c r="BT721" s="22"/>
      <c r="BU721" s="20"/>
      <c r="BV721" s="22"/>
      <c r="BW721" s="20"/>
      <c r="BX721" s="23">
        <f t="shared" si="188"/>
        <v>0</v>
      </c>
      <c r="BY721" s="20"/>
      <c r="BZ721" s="172"/>
      <c r="CA721" s="20"/>
      <c r="CB721" s="164"/>
      <c r="CC721" s="20"/>
      <c r="CD721" s="178"/>
      <c r="CE721" s="20"/>
      <c r="CF721" s="95"/>
      <c r="CG721" s="20"/>
      <c r="CH721" s="95"/>
      <c r="CI721" s="20"/>
      <c r="CJ721" s="22"/>
      <c r="CK721" s="20"/>
      <c r="CL721" s="22"/>
      <c r="CM721" s="20"/>
      <c r="CN721" s="22"/>
      <c r="CO721" s="20"/>
      <c r="CP721" s="22"/>
      <c r="CQ721" s="20"/>
      <c r="CR721" s="22"/>
      <c r="CS721" s="20"/>
      <c r="CT721" s="22"/>
      <c r="CU721" s="20"/>
      <c r="CV721" s="22"/>
      <c r="CW721" s="20"/>
      <c r="CX721" s="22"/>
      <c r="CY721" s="20"/>
      <c r="CZ721" s="22"/>
      <c r="DA721" s="20"/>
      <c r="DB721" s="22"/>
      <c r="DC721" s="20"/>
      <c r="DD721" s="22"/>
      <c r="DE721" s="20"/>
      <c r="DF721" s="22"/>
      <c r="DG721" s="20"/>
      <c r="DH721" s="22"/>
      <c r="DI721" s="20"/>
      <c r="DJ721" s="22"/>
      <c r="DK721" s="20"/>
      <c r="DL721" s="22"/>
      <c r="DM721" s="20"/>
      <c r="DN721" s="22"/>
      <c r="DO721" s="20"/>
      <c r="DP721" s="22"/>
      <c r="DQ721" s="20"/>
      <c r="DR721" s="22"/>
      <c r="DS721" s="20"/>
      <c r="DT721" s="22"/>
      <c r="DU721" s="20"/>
      <c r="DV721" s="22"/>
      <c r="DW721" s="20"/>
      <c r="DX721" s="22"/>
      <c r="DY721" s="20"/>
      <c r="DZ721" s="22"/>
      <c r="EA721" s="23">
        <f t="shared" si="174"/>
        <v>0</v>
      </c>
      <c r="EB721" s="21">
        <f t="shared" si="176"/>
        <v>0</v>
      </c>
      <c r="EC721" s="193" t="e">
        <f t="shared" si="186"/>
        <v>#REF!</v>
      </c>
      <c r="ED721" s="193">
        <f t="shared" si="187"/>
        <v>0</v>
      </c>
      <c r="EE721" s="194">
        <f t="shared" si="177"/>
        <v>90000</v>
      </c>
      <c r="EG721" s="13" t="s">
        <v>1697</v>
      </c>
      <c r="EH721" s="13" t="s">
        <v>1698</v>
      </c>
      <c r="EI721" s="13" t="s">
        <v>397</v>
      </c>
      <c r="EJ721" s="13">
        <v>90000</v>
      </c>
      <c r="EK721" s="13">
        <v>4415.3999999999996</v>
      </c>
    </row>
    <row r="722" spans="1:141" ht="15" customHeight="1">
      <c r="A722" s="196" t="str">
        <f t="shared" si="178"/>
        <v>60.0</v>
      </c>
      <c r="B722" s="253" t="str">
        <f t="shared" si="178"/>
        <v xml:space="preserve">SUMINISTRO E INSTALACIÓN DE RIEGO DE IMPRIMACION CON EMULSION ASFÁLTICA CRL-1 NORMA P- 602 FAA. </v>
      </c>
      <c r="C722" s="196" t="str">
        <f t="shared" si="178"/>
        <v>M2</v>
      </c>
      <c r="D722" s="196">
        <f t="shared" si="178"/>
        <v>90000</v>
      </c>
      <c r="E722" s="196">
        <f t="shared" si="178"/>
        <v>2164.14</v>
      </c>
      <c r="F722" s="197">
        <f t="shared" si="175"/>
        <v>194772600</v>
      </c>
      <c r="G722" s="20"/>
      <c r="H722" s="21">
        <f t="shared" si="179"/>
        <v>0</v>
      </c>
      <c r="I722" s="20"/>
      <c r="J722" s="21">
        <f t="shared" si="180"/>
        <v>0</v>
      </c>
      <c r="K722" s="20"/>
      <c r="L722" s="21">
        <f t="shared" si="181"/>
        <v>0</v>
      </c>
      <c r="M722" s="20"/>
      <c r="N722" s="33">
        <f t="shared" si="182"/>
        <v>0</v>
      </c>
      <c r="O722" s="20"/>
      <c r="P722" s="22"/>
      <c r="Q722" s="20"/>
      <c r="R722" s="22"/>
      <c r="S722" s="20"/>
      <c r="T722" s="22"/>
      <c r="U722" s="20">
        <v>9378</v>
      </c>
      <c r="V722" s="33">
        <f>U722*E722</f>
        <v>20295304.919999998</v>
      </c>
      <c r="W722" s="20">
        <v>2547</v>
      </c>
      <c r="X722" s="33">
        <f>+W722*E722</f>
        <v>5512064.5800000001</v>
      </c>
      <c r="Y722" s="20">
        <v>5001</v>
      </c>
      <c r="Z722" s="33">
        <f>+Y722*E722</f>
        <v>10822864.139999999</v>
      </c>
      <c r="AA722" s="20">
        <v>3675</v>
      </c>
      <c r="AB722" s="33">
        <f>+AA722*E722</f>
        <v>7953214.4999999991</v>
      </c>
      <c r="AC722" s="20">
        <v>3597</v>
      </c>
      <c r="AD722" s="33">
        <f>+AC722*E722</f>
        <v>7784411.5799999991</v>
      </c>
      <c r="AE722" s="20">
        <v>5949</v>
      </c>
      <c r="AF722" s="33">
        <f>+AE722*E722</f>
        <v>12874468.859999999</v>
      </c>
      <c r="AG722" s="20">
        <v>3370</v>
      </c>
      <c r="AH722" s="33">
        <f>+AG722*E722</f>
        <v>7293151.7999999998</v>
      </c>
      <c r="AI722" s="20">
        <v>18234</v>
      </c>
      <c r="AJ722" s="33">
        <f>+AI722*E722</f>
        <v>39460928.759999998</v>
      </c>
      <c r="AK722" s="20">
        <f>8317.6</f>
        <v>8317.6</v>
      </c>
      <c r="AL722" s="33">
        <f>+AK722*E722</f>
        <v>18000450.864</v>
      </c>
      <c r="AM722" s="20">
        <v>5657.9</v>
      </c>
      <c r="AN722" s="33">
        <f>+AM722*E722</f>
        <v>12244487.705999998</v>
      </c>
      <c r="AO722" s="20">
        <v>7560</v>
      </c>
      <c r="AP722" s="33">
        <f>+AO722*E722</f>
        <v>16360898.399999999</v>
      </c>
      <c r="AQ722" s="20">
        <v>9371</v>
      </c>
      <c r="AR722" s="33">
        <f>+AQ722*E722</f>
        <v>20280155.939999998</v>
      </c>
      <c r="AS722" s="20">
        <v>5974.66</v>
      </c>
      <c r="AT722" s="33">
        <f>+AS722*E722</f>
        <v>12930000.692399999</v>
      </c>
      <c r="AU722" s="20">
        <v>2277.9</v>
      </c>
      <c r="AV722" s="33">
        <f>+AU722*E722</f>
        <v>4929694.5060000001</v>
      </c>
      <c r="AW722" s="20">
        <v>7969.1</v>
      </c>
      <c r="AX722" s="33">
        <f>+AW722*E722</f>
        <v>17246248.074000001</v>
      </c>
      <c r="AY722" s="20">
        <v>60874.3</v>
      </c>
      <c r="AZ722" s="33">
        <f>+AY722*E722</f>
        <v>131740507.602</v>
      </c>
      <c r="BA722" s="20">
        <v>28092.98</v>
      </c>
      <c r="BB722" s="33">
        <f>+BA722*E722</f>
        <v>60797141.737199992</v>
      </c>
      <c r="BC722" s="20">
        <v>929.22</v>
      </c>
      <c r="BD722" s="33">
        <f>+BC722*E722</f>
        <v>2010962.1708</v>
      </c>
      <c r="BE722" s="20"/>
      <c r="BF722" s="22"/>
      <c r="BG722" s="20">
        <v>19036.689999999999</v>
      </c>
      <c r="BH722" s="86">
        <f>+BG722*$E$17</f>
        <v>440570495.10869998</v>
      </c>
      <c r="BI722" s="83">
        <f>+BJ722/2164</f>
        <v>-184552.88022643252</v>
      </c>
      <c r="BJ722" s="95">
        <v>-399372432.81</v>
      </c>
      <c r="BK722" s="20">
        <f>202193.4+67650.59</f>
        <v>269843.99</v>
      </c>
      <c r="BL722" s="21">
        <f t="shared" si="172"/>
        <v>583980172.51859999</v>
      </c>
      <c r="BM722" s="20"/>
      <c r="BN722" s="95">
        <f t="shared" ref="BN722:BN743" si="189">+BM722*E722</f>
        <v>0</v>
      </c>
      <c r="BO722" s="20"/>
      <c r="BP722" s="21">
        <f t="shared" si="173"/>
        <v>0</v>
      </c>
      <c r="BQ722" s="20"/>
      <c r="BR722" s="22"/>
      <c r="BS722" s="20"/>
      <c r="BT722" s="22"/>
      <c r="BU722" s="20"/>
      <c r="BV722" s="22"/>
      <c r="BW722" s="20"/>
      <c r="BX722" s="23">
        <f t="shared" si="188"/>
        <v>0</v>
      </c>
      <c r="BY722" s="20"/>
      <c r="BZ722" s="172"/>
      <c r="CA722" s="20"/>
      <c r="CB722" s="164"/>
      <c r="CC722" s="20"/>
      <c r="CD722" s="178"/>
      <c r="CE722" s="20"/>
      <c r="CF722" s="95"/>
      <c r="CG722" s="20"/>
      <c r="CH722" s="95"/>
      <c r="CI722" s="20"/>
      <c r="CJ722" s="22"/>
      <c r="CK722" s="20"/>
      <c r="CL722" s="22"/>
      <c r="CM722" s="20"/>
      <c r="CN722" s="22"/>
      <c r="CO722" s="20"/>
      <c r="CP722" s="22"/>
      <c r="CQ722" s="20"/>
      <c r="CR722" s="22"/>
      <c r="CS722" s="20"/>
      <c r="CT722" s="22"/>
      <c r="CU722" s="20"/>
      <c r="CV722" s="22"/>
      <c r="CW722" s="20"/>
      <c r="CX722" s="22"/>
      <c r="CY722" s="20"/>
      <c r="CZ722" s="22"/>
      <c r="DA722" s="20"/>
      <c r="DB722" s="22"/>
      <c r="DC722" s="20"/>
      <c r="DD722" s="22"/>
      <c r="DE722" s="20"/>
      <c r="DF722" s="22"/>
      <c r="DG722" s="20"/>
      <c r="DH722" s="22"/>
      <c r="DI722" s="20"/>
      <c r="DJ722" s="22"/>
      <c r="DK722" s="20"/>
      <c r="DL722" s="22"/>
      <c r="DM722" s="20"/>
      <c r="DN722" s="22"/>
      <c r="DO722" s="20"/>
      <c r="DP722" s="22"/>
      <c r="DQ722" s="20"/>
      <c r="DR722" s="22"/>
      <c r="DS722" s="20"/>
      <c r="DT722" s="22"/>
      <c r="DU722" s="20"/>
      <c r="DV722" s="22"/>
      <c r="DW722" s="20"/>
      <c r="DX722" s="22"/>
      <c r="DY722" s="20"/>
      <c r="DZ722" s="22"/>
      <c r="EA722" s="23">
        <f t="shared" si="174"/>
        <v>293103.45977356751</v>
      </c>
      <c r="EB722" s="21">
        <f t="shared" si="176"/>
        <v>634316921.43436837</v>
      </c>
      <c r="EC722" s="193" t="e">
        <f t="shared" si="186"/>
        <v>#REF!</v>
      </c>
      <c r="ED722" s="193">
        <f t="shared" si="187"/>
        <v>1.779888902387846E-2</v>
      </c>
      <c r="EE722" s="194">
        <f t="shared" si="177"/>
        <v>-203103.45977356751</v>
      </c>
      <c r="EG722" s="13" t="s">
        <v>1699</v>
      </c>
      <c r="EH722" s="13" t="s">
        <v>1700</v>
      </c>
      <c r="EI722" s="13" t="s">
        <v>397</v>
      </c>
      <c r="EJ722" s="13">
        <v>90000</v>
      </c>
      <c r="EK722" s="13">
        <v>2164.14</v>
      </c>
    </row>
    <row r="723" spans="1:141">
      <c r="A723" s="196" t="str">
        <f t="shared" si="178"/>
        <v>61.0</v>
      </c>
      <c r="B723" s="253" t="str">
        <f t="shared" si="178"/>
        <v>SUMINISTRO E INSTALACIÓN DE GEOTEXTIL PARA REPAVIMENTACIÓN</v>
      </c>
      <c r="C723" s="196" t="str">
        <f t="shared" si="178"/>
        <v>M2</v>
      </c>
      <c r="D723" s="196">
        <f t="shared" ref="D723:E739" si="190">EJ723</f>
        <v>90000</v>
      </c>
      <c r="E723" s="196">
        <f t="shared" si="190"/>
        <v>8236.8463571981101</v>
      </c>
      <c r="F723" s="197">
        <f t="shared" si="175"/>
        <v>741316172.14782989</v>
      </c>
      <c r="G723" s="20"/>
      <c r="H723" s="21">
        <f t="shared" si="179"/>
        <v>0</v>
      </c>
      <c r="I723" s="20"/>
      <c r="J723" s="21">
        <f t="shared" si="180"/>
        <v>0</v>
      </c>
      <c r="K723" s="20"/>
      <c r="L723" s="21">
        <f t="shared" si="181"/>
        <v>0</v>
      </c>
      <c r="M723" s="20"/>
      <c r="N723" s="33">
        <f t="shared" si="182"/>
        <v>0</v>
      </c>
      <c r="O723" s="20"/>
      <c r="P723" s="22"/>
      <c r="Q723" s="20"/>
      <c r="R723" s="22"/>
      <c r="S723" s="20"/>
      <c r="T723" s="22"/>
      <c r="U723" s="20"/>
      <c r="V723" s="22"/>
      <c r="W723" s="20"/>
      <c r="X723" s="22"/>
      <c r="Y723" s="20"/>
      <c r="Z723" s="22"/>
      <c r="AA723" s="20"/>
      <c r="AB723" s="22"/>
      <c r="AC723" s="20"/>
      <c r="AD723" s="22"/>
      <c r="AE723" s="20"/>
      <c r="AF723" s="22"/>
      <c r="AG723" s="20"/>
      <c r="AH723" s="22"/>
      <c r="AI723" s="20"/>
      <c r="AJ723" s="22"/>
      <c r="AK723" s="20"/>
      <c r="AL723" s="22"/>
      <c r="AM723" s="20"/>
      <c r="AN723" s="22"/>
      <c r="AO723" s="20"/>
      <c r="AP723" s="22"/>
      <c r="AQ723" s="20"/>
      <c r="AR723" s="22"/>
      <c r="AS723" s="20"/>
      <c r="AT723" s="22"/>
      <c r="AU723" s="20"/>
      <c r="AV723" s="22"/>
      <c r="AW723" s="20"/>
      <c r="AX723" s="22"/>
      <c r="AY723" s="20"/>
      <c r="AZ723" s="22"/>
      <c r="BA723" s="20"/>
      <c r="BB723" s="22"/>
      <c r="BC723" s="20"/>
      <c r="BD723" s="22"/>
      <c r="BE723" s="20"/>
      <c r="BF723" s="22"/>
      <c r="BG723" s="20"/>
      <c r="BH723" s="86">
        <f>+BG723*$E$17</f>
        <v>0</v>
      </c>
      <c r="BI723" s="83"/>
      <c r="BJ723" s="95"/>
      <c r="BK723" s="20">
        <v>0</v>
      </c>
      <c r="BL723" s="21">
        <f t="shared" si="172"/>
        <v>0</v>
      </c>
      <c r="BM723" s="20"/>
      <c r="BN723" s="95">
        <f t="shared" si="189"/>
        <v>0</v>
      </c>
      <c r="BO723" s="20"/>
      <c r="BP723" s="21">
        <f t="shared" si="173"/>
        <v>0</v>
      </c>
      <c r="BQ723" s="20"/>
      <c r="BR723" s="22"/>
      <c r="BS723" s="20"/>
      <c r="BT723" s="22"/>
      <c r="BU723" s="20"/>
      <c r="BV723" s="22"/>
      <c r="BW723" s="20"/>
      <c r="BX723" s="23">
        <f t="shared" si="188"/>
        <v>0</v>
      </c>
      <c r="BY723" s="20"/>
      <c r="BZ723" s="172"/>
      <c r="CA723" s="20"/>
      <c r="CB723" s="164"/>
      <c r="CC723" s="20"/>
      <c r="CD723" s="178"/>
      <c r="CE723" s="20"/>
      <c r="CF723" s="95"/>
      <c r="CG723" s="20"/>
      <c r="CH723" s="95"/>
      <c r="CI723" s="20"/>
      <c r="CJ723" s="22"/>
      <c r="CK723" s="20"/>
      <c r="CL723" s="22"/>
      <c r="CM723" s="20"/>
      <c r="CN723" s="22"/>
      <c r="CO723" s="20"/>
      <c r="CP723" s="22"/>
      <c r="CQ723" s="20"/>
      <c r="CR723" s="22"/>
      <c r="CS723" s="20"/>
      <c r="CT723" s="22"/>
      <c r="CU723" s="20"/>
      <c r="CV723" s="22"/>
      <c r="CW723" s="20"/>
      <c r="CX723" s="22"/>
      <c r="CY723" s="20"/>
      <c r="CZ723" s="22"/>
      <c r="DA723" s="20"/>
      <c r="DB723" s="22"/>
      <c r="DC723" s="20"/>
      <c r="DD723" s="22"/>
      <c r="DE723" s="20"/>
      <c r="DF723" s="22"/>
      <c r="DG723" s="20"/>
      <c r="DH723" s="22"/>
      <c r="DI723" s="20"/>
      <c r="DJ723" s="22"/>
      <c r="DK723" s="20"/>
      <c r="DL723" s="22"/>
      <c r="DM723" s="20"/>
      <c r="DN723" s="22"/>
      <c r="DO723" s="20"/>
      <c r="DP723" s="22"/>
      <c r="DQ723" s="20"/>
      <c r="DR723" s="22"/>
      <c r="DS723" s="20"/>
      <c r="DT723" s="22"/>
      <c r="DU723" s="20"/>
      <c r="DV723" s="22"/>
      <c r="DW723" s="20"/>
      <c r="DX723" s="22"/>
      <c r="DY723" s="20"/>
      <c r="DZ723" s="22"/>
      <c r="EA723" s="23">
        <f t="shared" si="174"/>
        <v>0</v>
      </c>
      <c r="EB723" s="21">
        <f t="shared" si="176"/>
        <v>0</v>
      </c>
      <c r="EC723" s="193" t="e">
        <f t="shared" si="186"/>
        <v>#REF!</v>
      </c>
      <c r="ED723" s="193">
        <f t="shared" si="187"/>
        <v>0</v>
      </c>
      <c r="EE723" s="194">
        <f t="shared" si="177"/>
        <v>90000</v>
      </c>
      <c r="EG723" s="13" t="s">
        <v>1701</v>
      </c>
      <c r="EH723" s="13" t="s">
        <v>1702</v>
      </c>
      <c r="EI723" s="13" t="s">
        <v>397</v>
      </c>
      <c r="EJ723" s="13">
        <v>90000</v>
      </c>
      <c r="EK723" s="13">
        <v>8236.8463571981101</v>
      </c>
    </row>
    <row r="724" spans="1:141" ht="15" customHeight="1">
      <c r="A724" s="196" t="str">
        <f t="shared" ref="A724:C739" si="191">EG724</f>
        <v>62.0</v>
      </c>
      <c r="B724" s="253" t="str">
        <f t="shared" si="191"/>
        <v xml:space="preserve">SUMINISTRO E INSTALACION DE CARPETA RODADURA MEZCLA DENSA EN  CALIENTE TIPO MDC-25 NORMA P-401 FAA. </v>
      </c>
      <c r="C724" s="196" t="str">
        <f t="shared" si="191"/>
        <v>M3</v>
      </c>
      <c r="D724" s="196">
        <f t="shared" si="190"/>
        <v>8243</v>
      </c>
      <c r="E724" s="196">
        <f t="shared" si="190"/>
        <v>848700</v>
      </c>
      <c r="F724" s="197">
        <f t="shared" si="175"/>
        <v>6995834100</v>
      </c>
      <c r="G724" s="20"/>
      <c r="H724" s="21">
        <f t="shared" si="179"/>
        <v>0</v>
      </c>
      <c r="I724" s="20"/>
      <c r="J724" s="21">
        <f t="shared" si="180"/>
        <v>0</v>
      </c>
      <c r="K724" s="20"/>
      <c r="L724" s="21">
        <f t="shared" si="181"/>
        <v>0</v>
      </c>
      <c r="M724" s="20"/>
      <c r="N724" s="33">
        <f t="shared" si="182"/>
        <v>0</v>
      </c>
      <c r="O724" s="20"/>
      <c r="P724" s="22"/>
      <c r="Q724" s="20"/>
      <c r="R724" s="22"/>
      <c r="S724" s="20">
        <v>34.200000000000003</v>
      </c>
      <c r="T724" s="33">
        <f>+S724*E724</f>
        <v>29025540.000000004</v>
      </c>
      <c r="U724" s="20">
        <f>498.9-34.2</f>
        <v>464.7</v>
      </c>
      <c r="V724" s="33">
        <f>U724*E724</f>
        <v>394390890</v>
      </c>
      <c r="W724" s="20">
        <v>128.69999999999999</v>
      </c>
      <c r="X724" s="33">
        <f>+W724*E724</f>
        <v>109227689.99999999</v>
      </c>
      <c r="Y724" s="20">
        <v>250.05</v>
      </c>
      <c r="Z724" s="33">
        <f>+Y724*E724</f>
        <v>212217435</v>
      </c>
      <c r="AA724" s="20">
        <v>183.75</v>
      </c>
      <c r="AB724" s="33">
        <f>+AA724*E724</f>
        <v>155948625</v>
      </c>
      <c r="AC724" s="20">
        <v>179.85</v>
      </c>
      <c r="AD724" s="33">
        <f>+AC724*E724</f>
        <v>152638695</v>
      </c>
      <c r="AE724" s="20">
        <v>297.45</v>
      </c>
      <c r="AF724" s="33">
        <f>+AE724*E724</f>
        <v>252445815</v>
      </c>
      <c r="AG724" s="20">
        <v>168.5</v>
      </c>
      <c r="AH724" s="33">
        <f>+AG724*E724</f>
        <v>143005950</v>
      </c>
      <c r="AI724" s="20">
        <v>881.53</v>
      </c>
      <c r="AJ724" s="33">
        <f>+AI724*E724</f>
        <v>748154511</v>
      </c>
      <c r="AK724" s="20">
        <v>415.88</v>
      </c>
      <c r="AL724" s="33">
        <f>+AK724*E724</f>
        <v>352957356</v>
      </c>
      <c r="AM724" s="20">
        <v>282.89999999999998</v>
      </c>
      <c r="AN724" s="33">
        <f>+AM724*E724</f>
        <v>240097229.99999997</v>
      </c>
      <c r="AO724" s="20">
        <v>378</v>
      </c>
      <c r="AP724" s="33">
        <f>+AO724*E724</f>
        <v>320808600</v>
      </c>
      <c r="AQ724" s="20">
        <f>398.32+29.01</f>
        <v>427.33</v>
      </c>
      <c r="AR724" s="33">
        <f>+AQ724*E724</f>
        <v>362674971</v>
      </c>
      <c r="AS724" s="20">
        <v>1090.73</v>
      </c>
      <c r="AT724" s="33">
        <f>+AS724*E724</f>
        <v>925702551</v>
      </c>
      <c r="AU724" s="20">
        <v>418.70100000000008</v>
      </c>
      <c r="AV724" s="33">
        <f>+AU724*E724</f>
        <v>355351538.70000005</v>
      </c>
      <c r="AW724" s="20">
        <v>420.04</v>
      </c>
      <c r="AX724" s="33">
        <f>+AW724*E724</f>
        <v>356487948</v>
      </c>
      <c r="AY724" s="20">
        <v>824.3</v>
      </c>
      <c r="AZ724" s="33">
        <f>+AY724*E724</f>
        <v>699583410</v>
      </c>
      <c r="BA724" s="20">
        <v>1397.739</v>
      </c>
      <c r="BB724" s="33">
        <f>+BA724*E724</f>
        <v>1186261089.3</v>
      </c>
      <c r="BC724" s="20">
        <v>47.39</v>
      </c>
      <c r="BD724" s="33">
        <f>+BC724*E724</f>
        <v>40219893</v>
      </c>
      <c r="BE724" s="20"/>
      <c r="BF724" s="22"/>
      <c r="BG724" s="20">
        <v>1024.21</v>
      </c>
      <c r="BH724" s="86">
        <f>+BG724*$E$17</f>
        <v>23703527.598299999</v>
      </c>
      <c r="BI724" s="83">
        <f>+BJ724/848700</f>
        <v>996.28078166607747</v>
      </c>
      <c r="BJ724" s="95">
        <v>845543499.39999998</v>
      </c>
      <c r="BK724" s="27">
        <f>8994.31-10312.23</f>
        <v>-1317.92</v>
      </c>
      <c r="BL724" s="28">
        <f t="shared" ref="BL724:BL739" si="192">BK724*E724</f>
        <v>-1118518704</v>
      </c>
      <c r="BM724" s="20"/>
      <c r="BN724" s="95">
        <f t="shared" si="189"/>
        <v>0</v>
      </c>
      <c r="BO724" s="20"/>
      <c r="BP724" s="21">
        <f t="shared" ref="BP724:BP744" si="193">BO724*E724</f>
        <v>0</v>
      </c>
      <c r="BQ724" s="20"/>
      <c r="BR724" s="22"/>
      <c r="BS724" s="20"/>
      <c r="BT724" s="22"/>
      <c r="BU724" s="20"/>
      <c r="BV724" s="22"/>
      <c r="BW724" s="20"/>
      <c r="BX724" s="23">
        <f t="shared" si="188"/>
        <v>0</v>
      </c>
      <c r="BY724" s="20"/>
      <c r="BZ724" s="172"/>
      <c r="CA724" s="20"/>
      <c r="CB724" s="164"/>
      <c r="CC724" s="20"/>
      <c r="CD724" s="178"/>
      <c r="CE724" s="20"/>
      <c r="CF724" s="95"/>
      <c r="CG724" s="20"/>
      <c r="CH724" s="95"/>
      <c r="CI724" s="20"/>
      <c r="CJ724" s="22"/>
      <c r="CK724" s="20"/>
      <c r="CL724" s="22"/>
      <c r="CM724" s="20"/>
      <c r="CN724" s="22"/>
      <c r="CO724" s="20"/>
      <c r="CP724" s="22"/>
      <c r="CQ724" s="20"/>
      <c r="CR724" s="22"/>
      <c r="CS724" s="20"/>
      <c r="CT724" s="22"/>
      <c r="CU724" s="20"/>
      <c r="CV724" s="22"/>
      <c r="CW724" s="20"/>
      <c r="CX724" s="22"/>
      <c r="CY724" s="20"/>
      <c r="CZ724" s="22"/>
      <c r="DA724" s="20"/>
      <c r="DB724" s="22"/>
      <c r="DC724" s="20"/>
      <c r="DD724" s="22"/>
      <c r="DE724" s="20"/>
      <c r="DF724" s="22"/>
      <c r="DG724" s="20"/>
      <c r="DH724" s="22"/>
      <c r="DI724" s="20"/>
      <c r="DJ724" s="22"/>
      <c r="DK724" s="20"/>
      <c r="DL724" s="22"/>
      <c r="DM724" s="20"/>
      <c r="DN724" s="22"/>
      <c r="DO724" s="20"/>
      <c r="DP724" s="22"/>
      <c r="DQ724" s="20"/>
      <c r="DR724" s="22"/>
      <c r="DS724" s="20"/>
      <c r="DT724" s="22"/>
      <c r="DU724" s="20"/>
      <c r="DV724" s="22"/>
      <c r="DW724" s="20"/>
      <c r="DX724" s="22"/>
      <c r="DY724" s="20"/>
      <c r="DZ724" s="22"/>
      <c r="EA724" s="23">
        <f t="shared" si="174"/>
        <v>8994.3107816660777</v>
      </c>
      <c r="EB724" s="21">
        <f t="shared" si="176"/>
        <v>7633471560.4000006</v>
      </c>
      <c r="EC724" s="193" t="e">
        <f t="shared" si="186"/>
        <v>#REF!</v>
      </c>
      <c r="ED724" s="193">
        <f t="shared" si="187"/>
        <v>0.21419468499004859</v>
      </c>
      <c r="EE724" s="194">
        <f t="shared" si="177"/>
        <v>-751.31078166607767</v>
      </c>
      <c r="EG724" s="13" t="s">
        <v>1703</v>
      </c>
      <c r="EH724" s="13" t="s">
        <v>1704</v>
      </c>
      <c r="EI724" s="13" t="s">
        <v>404</v>
      </c>
      <c r="EJ724" s="13">
        <v>8243</v>
      </c>
      <c r="EK724" s="13">
        <v>848700</v>
      </c>
    </row>
    <row r="725" spans="1:141">
      <c r="A725" s="196" t="str">
        <f t="shared" si="191"/>
        <v>63.0</v>
      </c>
      <c r="B725" s="253" t="str">
        <f t="shared" si="191"/>
        <v>SELLO DE GRIETAS EN PAVIMENTO ASFÁLTICO CON RUTEO</v>
      </c>
      <c r="C725" s="196" t="str">
        <f t="shared" si="191"/>
        <v>ML</v>
      </c>
      <c r="D725" s="196">
        <f t="shared" si="190"/>
        <v>1000</v>
      </c>
      <c r="E725" s="196">
        <f t="shared" si="190"/>
        <v>3318.48</v>
      </c>
      <c r="F725" s="197">
        <f t="shared" si="175"/>
        <v>3318480</v>
      </c>
      <c r="G725" s="20"/>
      <c r="H725" s="21">
        <f t="shared" si="179"/>
        <v>0</v>
      </c>
      <c r="I725" s="20"/>
      <c r="J725" s="21">
        <f t="shared" si="180"/>
        <v>0</v>
      </c>
      <c r="K725" s="20"/>
      <c r="L725" s="21">
        <f t="shared" si="181"/>
        <v>0</v>
      </c>
      <c r="M725" s="20"/>
      <c r="N725" s="33">
        <f t="shared" si="182"/>
        <v>0</v>
      </c>
      <c r="O725" s="20"/>
      <c r="P725" s="22"/>
      <c r="Q725" s="20"/>
      <c r="R725" s="22"/>
      <c r="S725" s="20"/>
      <c r="T725" s="22"/>
      <c r="U725" s="20"/>
      <c r="V725" s="22"/>
      <c r="W725" s="20"/>
      <c r="X725" s="22"/>
      <c r="Y725" s="20"/>
      <c r="Z725" s="22"/>
      <c r="AA725" s="20"/>
      <c r="AB725" s="22"/>
      <c r="AC725" s="20"/>
      <c r="AD725" s="22"/>
      <c r="AE725" s="20"/>
      <c r="AF725" s="22"/>
      <c r="AG725" s="20"/>
      <c r="AH725" s="22"/>
      <c r="AI725" s="20"/>
      <c r="AJ725" s="22"/>
      <c r="AK725" s="20"/>
      <c r="AL725" s="22"/>
      <c r="AM725" s="20"/>
      <c r="AN725" s="22"/>
      <c r="AO725" s="20"/>
      <c r="AP725" s="22"/>
      <c r="AQ725" s="20"/>
      <c r="AR725" s="22"/>
      <c r="AS725" s="20"/>
      <c r="AT725" s="22"/>
      <c r="AU725" s="20"/>
      <c r="AV725" s="22"/>
      <c r="AW725" s="20"/>
      <c r="AX725" s="22"/>
      <c r="AY725" s="20"/>
      <c r="AZ725" s="22"/>
      <c r="BA725" s="20"/>
      <c r="BB725" s="22"/>
      <c r="BC725" s="20"/>
      <c r="BD725" s="22"/>
      <c r="BE725" s="20"/>
      <c r="BF725" s="22"/>
      <c r="BG725" s="20"/>
      <c r="BH725" s="84"/>
      <c r="BI725" s="83"/>
      <c r="BJ725" s="95"/>
      <c r="BK725" s="20">
        <v>0</v>
      </c>
      <c r="BL725" s="21">
        <f t="shared" si="192"/>
        <v>0</v>
      </c>
      <c r="BM725" s="20"/>
      <c r="BN725" s="95">
        <f t="shared" si="189"/>
        <v>0</v>
      </c>
      <c r="BO725" s="20"/>
      <c r="BP725" s="21">
        <f t="shared" si="193"/>
        <v>0</v>
      </c>
      <c r="BQ725" s="20"/>
      <c r="BR725" s="22"/>
      <c r="BS725" s="20"/>
      <c r="BT725" s="22"/>
      <c r="BU725" s="20"/>
      <c r="BV725" s="22"/>
      <c r="BW725" s="20"/>
      <c r="BX725" s="23"/>
      <c r="BY725" s="20"/>
      <c r="BZ725" s="172"/>
      <c r="CA725" s="20"/>
      <c r="CB725" s="164"/>
      <c r="CC725" s="20"/>
      <c r="CD725" s="178"/>
      <c r="CE725" s="20"/>
      <c r="CF725" s="95"/>
      <c r="CG725" s="20"/>
      <c r="CH725" s="95"/>
      <c r="CI725" s="20"/>
      <c r="CJ725" s="22"/>
      <c r="CK725" s="20"/>
      <c r="CL725" s="22"/>
      <c r="CM725" s="20"/>
      <c r="CN725" s="22"/>
      <c r="CO725" s="20"/>
      <c r="CP725" s="22"/>
      <c r="CQ725" s="20"/>
      <c r="CR725" s="22"/>
      <c r="CS725" s="20"/>
      <c r="CT725" s="22"/>
      <c r="CU725" s="20"/>
      <c r="CV725" s="22"/>
      <c r="CW725" s="20"/>
      <c r="CX725" s="22"/>
      <c r="CY725" s="20"/>
      <c r="CZ725" s="22"/>
      <c r="DA725" s="20"/>
      <c r="DB725" s="22"/>
      <c r="DC725" s="20"/>
      <c r="DD725" s="22"/>
      <c r="DE725" s="20"/>
      <c r="DF725" s="22"/>
      <c r="DG725" s="20"/>
      <c r="DH725" s="22"/>
      <c r="DI725" s="20"/>
      <c r="DJ725" s="22"/>
      <c r="DK725" s="20"/>
      <c r="DL725" s="22"/>
      <c r="DM725" s="20"/>
      <c r="DN725" s="22"/>
      <c r="DO725" s="20"/>
      <c r="DP725" s="22"/>
      <c r="DQ725" s="20"/>
      <c r="DR725" s="22"/>
      <c r="DS725" s="20"/>
      <c r="DT725" s="22"/>
      <c r="DU725" s="20"/>
      <c r="DV725" s="22"/>
      <c r="DW725" s="20"/>
      <c r="DX725" s="22"/>
      <c r="DY725" s="20"/>
      <c r="DZ725" s="22"/>
      <c r="EA725" s="23">
        <f t="shared" ref="EA725:EA739" si="194">+G725+I725+K725+M725+O725+Q725+S725+U725+W725+Y725+AA725+AC725+AE725+AG725+AI725+AK725+AM725+AO725+AQ725+AW725+AS725+AU725+AY725+BA725+BC725+BE725+BG725+BI725+BK725+BM725+BO725+BQ725+BS725+BU725+BW725+BY725+CA725+CC725+CE725+CG725+CI725+CK725+CM725+CO725+CQ725+CS725+CU725+CW725+CY725+DA725+DC725+DE725+DG725+DI725+DK725+DM725+DO725+DQ725+DS725+DU725+DW725+DY725</f>
        <v>0</v>
      </c>
      <c r="EB725" s="21">
        <f t="shared" si="176"/>
        <v>0</v>
      </c>
      <c r="EC725" s="193" t="e">
        <f t="shared" si="186"/>
        <v>#REF!</v>
      </c>
      <c r="ED725" s="193">
        <f t="shared" si="187"/>
        <v>0</v>
      </c>
      <c r="EE725" s="194">
        <f t="shared" si="177"/>
        <v>1000</v>
      </c>
      <c r="EG725" s="13" t="s">
        <v>1705</v>
      </c>
      <c r="EH725" s="13" t="s">
        <v>1706</v>
      </c>
      <c r="EI725" s="13" t="s">
        <v>392</v>
      </c>
      <c r="EJ725" s="13">
        <v>1000</v>
      </c>
      <c r="EK725" s="13">
        <v>3318.48</v>
      </c>
    </row>
    <row r="726" spans="1:141">
      <c r="A726" s="196" t="str">
        <f t="shared" si="191"/>
        <v>64.0</v>
      </c>
      <c r="B726" s="253" t="str">
        <f t="shared" si="191"/>
        <v>MARCA VIAL CON PINTURA EN FRIO (NORMA FAA-P-620)</v>
      </c>
      <c r="C726" s="196" t="str">
        <f t="shared" si="191"/>
        <v>M2</v>
      </c>
      <c r="D726" s="196">
        <f t="shared" si="190"/>
        <v>110</v>
      </c>
      <c r="E726" s="196">
        <f t="shared" si="190"/>
        <v>36268.65</v>
      </c>
      <c r="F726" s="197">
        <f t="shared" ref="F726:F739" si="195">+D726*E726</f>
        <v>3989551.5</v>
      </c>
      <c r="G726" s="20"/>
      <c r="H726" s="21">
        <f t="shared" si="179"/>
        <v>0</v>
      </c>
      <c r="I726" s="20"/>
      <c r="J726" s="21">
        <f t="shared" si="180"/>
        <v>0</v>
      </c>
      <c r="K726" s="20"/>
      <c r="L726" s="21">
        <f t="shared" si="181"/>
        <v>0</v>
      </c>
      <c r="M726" s="20"/>
      <c r="N726" s="33">
        <f t="shared" si="182"/>
        <v>0</v>
      </c>
      <c r="O726" s="20"/>
      <c r="P726" s="22"/>
      <c r="Q726" s="20"/>
      <c r="R726" s="22"/>
      <c r="S726" s="20"/>
      <c r="T726" s="22"/>
      <c r="U726" s="20"/>
      <c r="V726" s="22"/>
      <c r="W726" s="20"/>
      <c r="X726" s="22"/>
      <c r="Y726" s="20"/>
      <c r="Z726" s="22"/>
      <c r="AA726" s="20"/>
      <c r="AB726" s="22"/>
      <c r="AC726" s="20"/>
      <c r="AD726" s="22"/>
      <c r="AE726" s="20"/>
      <c r="AF726" s="22"/>
      <c r="AG726" s="20"/>
      <c r="AH726" s="22"/>
      <c r="AI726" s="20"/>
      <c r="AJ726" s="22"/>
      <c r="AK726" s="20"/>
      <c r="AL726" s="22"/>
      <c r="AM726" s="20"/>
      <c r="AN726" s="22"/>
      <c r="AO726" s="20"/>
      <c r="AP726" s="22"/>
      <c r="AQ726" s="20"/>
      <c r="AR726" s="22"/>
      <c r="AS726" s="20"/>
      <c r="AT726" s="22"/>
      <c r="AU726" s="20"/>
      <c r="AV726" s="22"/>
      <c r="AW726" s="20"/>
      <c r="AX726" s="22"/>
      <c r="AY726" s="20"/>
      <c r="AZ726" s="22"/>
      <c r="BA726" s="20"/>
      <c r="BB726" s="22"/>
      <c r="BC726" s="20">
        <v>3056.4</v>
      </c>
      <c r="BD726" s="33">
        <f>+BC726*$E$726</f>
        <v>110851501.86000001</v>
      </c>
      <c r="BE726" s="20">
        <v>1736</v>
      </c>
      <c r="BF726" s="33">
        <f>+BE726*$E$726</f>
        <v>62962376.400000006</v>
      </c>
      <c r="BG726" s="20"/>
      <c r="BH726" s="84"/>
      <c r="BI726" s="83"/>
      <c r="BJ726" s="95"/>
      <c r="BK726" s="20">
        <f>4260.9-4792.4</f>
        <v>-531.5</v>
      </c>
      <c r="BL726" s="21">
        <f t="shared" si="192"/>
        <v>-19276787.475000001</v>
      </c>
      <c r="BM726" s="20"/>
      <c r="BN726" s="95">
        <f t="shared" si="189"/>
        <v>0</v>
      </c>
      <c r="BO726" s="20"/>
      <c r="BP726" s="21">
        <f t="shared" si="193"/>
        <v>0</v>
      </c>
      <c r="BQ726" s="20"/>
      <c r="BR726" s="22"/>
      <c r="BS726" s="20"/>
      <c r="BT726" s="22"/>
      <c r="BU726" s="20"/>
      <c r="BV726" s="22"/>
      <c r="BW726" s="20"/>
      <c r="BX726" s="23">
        <f t="shared" si="188"/>
        <v>0</v>
      </c>
      <c r="BY726" s="20"/>
      <c r="BZ726" s="172"/>
      <c r="CA726" s="20"/>
      <c r="CB726" s="164"/>
      <c r="CC726" s="20"/>
      <c r="CD726" s="178"/>
      <c r="CE726" s="20"/>
      <c r="CF726" s="95"/>
      <c r="CG726" s="20"/>
      <c r="CH726" s="95"/>
      <c r="CI726" s="20"/>
      <c r="CJ726" s="22"/>
      <c r="CK726" s="20"/>
      <c r="CL726" s="22"/>
      <c r="CM726" s="20"/>
      <c r="CN726" s="22"/>
      <c r="CO726" s="20"/>
      <c r="CP726" s="22"/>
      <c r="CQ726" s="20"/>
      <c r="CR726" s="22"/>
      <c r="CS726" s="20"/>
      <c r="CT726" s="22"/>
      <c r="CU726" s="20"/>
      <c r="CV726" s="22"/>
      <c r="CW726" s="20"/>
      <c r="CX726" s="22"/>
      <c r="CY726" s="20"/>
      <c r="CZ726" s="22"/>
      <c r="DA726" s="20"/>
      <c r="DB726" s="22"/>
      <c r="DC726" s="20"/>
      <c r="DD726" s="22"/>
      <c r="DE726" s="20"/>
      <c r="DF726" s="22"/>
      <c r="DG726" s="20"/>
      <c r="DH726" s="22"/>
      <c r="DI726" s="20"/>
      <c r="DJ726" s="22"/>
      <c r="DK726" s="20"/>
      <c r="DL726" s="22"/>
      <c r="DM726" s="20"/>
      <c r="DN726" s="22"/>
      <c r="DO726" s="20"/>
      <c r="DP726" s="22"/>
      <c r="DQ726" s="20"/>
      <c r="DR726" s="22"/>
      <c r="DS726" s="20"/>
      <c r="DT726" s="22"/>
      <c r="DU726" s="20"/>
      <c r="DV726" s="22"/>
      <c r="DW726" s="20"/>
      <c r="DX726" s="22"/>
      <c r="DY726" s="20"/>
      <c r="DZ726" s="22"/>
      <c r="EA726" s="23">
        <f t="shared" si="194"/>
        <v>4260.8999999999996</v>
      </c>
      <c r="EB726" s="21">
        <f t="shared" si="176"/>
        <v>154537090.785</v>
      </c>
      <c r="EC726" s="193" t="e">
        <f t="shared" si="186"/>
        <v>#REF!</v>
      </c>
      <c r="ED726" s="193">
        <f t="shared" si="187"/>
        <v>4.3363000985932928E-3</v>
      </c>
      <c r="EE726" s="194">
        <f t="shared" si="177"/>
        <v>-4150.8999999999996</v>
      </c>
      <c r="EG726" s="13" t="s">
        <v>1707</v>
      </c>
      <c r="EH726" s="13" t="s">
        <v>1708</v>
      </c>
      <c r="EI726" s="13" t="s">
        <v>397</v>
      </c>
      <c r="EJ726" s="13">
        <v>110</v>
      </c>
      <c r="EK726" s="13">
        <v>36268.65</v>
      </c>
    </row>
    <row r="727" spans="1:141">
      <c r="A727" s="196" t="str">
        <f t="shared" si="191"/>
        <v>64.0</v>
      </c>
      <c r="B727" s="253" t="str">
        <f t="shared" si="191"/>
        <v>MARCA VIAL CON PINTURA EN FRIO (NORMA FAA-P-620)</v>
      </c>
      <c r="C727" s="196" t="str">
        <f t="shared" si="191"/>
        <v>M2</v>
      </c>
      <c r="D727" s="196">
        <f t="shared" si="190"/>
        <v>110</v>
      </c>
      <c r="E727" s="196">
        <f t="shared" si="190"/>
        <v>36268.65</v>
      </c>
      <c r="F727" s="197">
        <f t="shared" si="195"/>
        <v>3989551.5</v>
      </c>
      <c r="G727" s="20"/>
      <c r="H727" s="21">
        <f t="shared" si="179"/>
        <v>0</v>
      </c>
      <c r="I727" s="20"/>
      <c r="J727" s="21">
        <f t="shared" si="180"/>
        <v>0</v>
      </c>
      <c r="K727" s="20"/>
      <c r="L727" s="21">
        <f t="shared" si="181"/>
        <v>0</v>
      </c>
      <c r="M727" s="20"/>
      <c r="N727" s="33">
        <f t="shared" si="182"/>
        <v>0</v>
      </c>
      <c r="O727" s="20"/>
      <c r="P727" s="22"/>
      <c r="Q727" s="20"/>
      <c r="R727" s="22"/>
      <c r="S727" s="20"/>
      <c r="T727" s="22"/>
      <c r="U727" s="20"/>
      <c r="V727" s="22"/>
      <c r="W727" s="20"/>
      <c r="X727" s="22"/>
      <c r="Y727" s="20"/>
      <c r="Z727" s="22"/>
      <c r="AA727" s="20"/>
      <c r="AB727" s="22"/>
      <c r="AC727" s="20"/>
      <c r="AD727" s="22"/>
      <c r="AE727" s="20"/>
      <c r="AF727" s="22"/>
      <c r="AG727" s="20"/>
      <c r="AH727" s="22"/>
      <c r="AI727" s="20"/>
      <c r="AJ727" s="22"/>
      <c r="AK727" s="20"/>
      <c r="AL727" s="22"/>
      <c r="AM727" s="20"/>
      <c r="AN727" s="22"/>
      <c r="AO727" s="20"/>
      <c r="AP727" s="22"/>
      <c r="AQ727" s="20"/>
      <c r="AR727" s="22"/>
      <c r="AS727" s="20"/>
      <c r="AT727" s="22"/>
      <c r="AU727" s="20"/>
      <c r="AV727" s="22"/>
      <c r="AW727" s="20"/>
      <c r="AX727" s="22"/>
      <c r="AY727" s="20"/>
      <c r="AZ727" s="22"/>
      <c r="BA727" s="20"/>
      <c r="BB727" s="22"/>
      <c r="BC727" s="20"/>
      <c r="BD727" s="22"/>
      <c r="BE727" s="20"/>
      <c r="BF727" s="22"/>
      <c r="BG727" s="20"/>
      <c r="BH727" s="84"/>
      <c r="BI727" s="83"/>
      <c r="BJ727" s="95"/>
      <c r="BK727" s="20">
        <v>0</v>
      </c>
      <c r="BL727" s="21">
        <f t="shared" si="192"/>
        <v>0</v>
      </c>
      <c r="BM727" s="20"/>
      <c r="BN727" s="95">
        <f t="shared" si="189"/>
        <v>0</v>
      </c>
      <c r="BO727" s="20"/>
      <c r="BP727" s="21">
        <f t="shared" si="193"/>
        <v>0</v>
      </c>
      <c r="BQ727" s="20"/>
      <c r="BR727" s="22"/>
      <c r="BS727" s="20"/>
      <c r="BT727" s="22"/>
      <c r="BU727" s="20"/>
      <c r="BV727" s="22"/>
      <c r="BW727" s="20"/>
      <c r="BX727" s="23"/>
      <c r="BY727" s="20"/>
      <c r="BZ727" s="172"/>
      <c r="CA727" s="20"/>
      <c r="CB727" s="164"/>
      <c r="CC727" s="20"/>
      <c r="CD727" s="178"/>
      <c r="CE727" s="20"/>
      <c r="CF727" s="95"/>
      <c r="CG727" s="20"/>
      <c r="CH727" s="95"/>
      <c r="CI727" s="20"/>
      <c r="CJ727" s="22"/>
      <c r="CK727" s="20"/>
      <c r="CL727" s="22"/>
      <c r="CM727" s="20"/>
      <c r="CN727" s="22"/>
      <c r="CO727" s="20"/>
      <c r="CP727" s="22"/>
      <c r="CQ727" s="20"/>
      <c r="CR727" s="22"/>
      <c r="CS727" s="20"/>
      <c r="CT727" s="22"/>
      <c r="CU727" s="20"/>
      <c r="CV727" s="22"/>
      <c r="CW727" s="20"/>
      <c r="CX727" s="22"/>
      <c r="CY727" s="20"/>
      <c r="CZ727" s="22"/>
      <c r="DA727" s="20"/>
      <c r="DB727" s="22"/>
      <c r="DC727" s="20"/>
      <c r="DD727" s="22"/>
      <c r="DE727" s="20"/>
      <c r="DF727" s="22"/>
      <c r="DG727" s="20"/>
      <c r="DH727" s="22"/>
      <c r="DI727" s="20"/>
      <c r="DJ727" s="22"/>
      <c r="DK727" s="20"/>
      <c r="DL727" s="22"/>
      <c r="DM727" s="20"/>
      <c r="DN727" s="22"/>
      <c r="DO727" s="20"/>
      <c r="DP727" s="22"/>
      <c r="DQ727" s="20"/>
      <c r="DR727" s="22"/>
      <c r="DS727" s="20"/>
      <c r="DT727" s="22"/>
      <c r="DU727" s="20"/>
      <c r="DV727" s="22"/>
      <c r="DW727" s="20"/>
      <c r="DX727" s="22"/>
      <c r="DY727" s="20"/>
      <c r="DZ727" s="22"/>
      <c r="EA727" s="23">
        <f t="shared" si="194"/>
        <v>0</v>
      </c>
      <c r="EB727" s="21">
        <f t="shared" si="176"/>
        <v>0</v>
      </c>
      <c r="EC727" s="193" t="e">
        <f t="shared" si="186"/>
        <v>#REF!</v>
      </c>
      <c r="ED727" s="193">
        <f t="shared" si="187"/>
        <v>0</v>
      </c>
      <c r="EE727" s="194">
        <f t="shared" si="177"/>
        <v>110</v>
      </c>
      <c r="EG727" s="13" t="s">
        <v>1707</v>
      </c>
      <c r="EH727" s="13" t="s">
        <v>1708</v>
      </c>
      <c r="EI727" s="13" t="s">
        <v>397</v>
      </c>
      <c r="EJ727" s="13">
        <v>110</v>
      </c>
      <c r="EK727" s="13">
        <v>36268.65</v>
      </c>
    </row>
    <row r="728" spans="1:141" ht="20.25" customHeight="1">
      <c r="A728" s="196" t="s">
        <v>1417</v>
      </c>
      <c r="B728" s="253" t="s">
        <v>1709</v>
      </c>
      <c r="C728" s="196" t="s">
        <v>397</v>
      </c>
      <c r="D728" s="191"/>
      <c r="E728" s="196">
        <v>7596</v>
      </c>
      <c r="F728" s="192">
        <f t="shared" si="195"/>
        <v>0</v>
      </c>
      <c r="G728" s="20"/>
      <c r="H728" s="21">
        <f t="shared" si="179"/>
        <v>0</v>
      </c>
      <c r="I728" s="20"/>
      <c r="J728" s="21">
        <f t="shared" si="180"/>
        <v>0</v>
      </c>
      <c r="K728" s="20"/>
      <c r="L728" s="21">
        <f t="shared" si="181"/>
        <v>0</v>
      </c>
      <c r="M728" s="20"/>
      <c r="N728" s="33">
        <f t="shared" si="182"/>
        <v>0</v>
      </c>
      <c r="O728" s="20"/>
      <c r="P728" s="22"/>
      <c r="Q728" s="20"/>
      <c r="R728" s="22"/>
      <c r="S728" s="20"/>
      <c r="T728" s="22"/>
      <c r="U728" s="20"/>
      <c r="V728" s="22"/>
      <c r="W728" s="20"/>
      <c r="X728" s="22"/>
      <c r="Y728" s="20"/>
      <c r="Z728" s="22"/>
      <c r="AA728" s="20"/>
      <c r="AB728" s="22"/>
      <c r="AC728" s="20"/>
      <c r="AD728" s="22"/>
      <c r="AE728" s="20"/>
      <c r="AF728" s="22"/>
      <c r="AG728" s="20"/>
      <c r="AH728" s="22"/>
      <c r="AI728" s="20"/>
      <c r="AJ728" s="22"/>
      <c r="AK728" s="20"/>
      <c r="AL728" s="22"/>
      <c r="AM728" s="20"/>
      <c r="AN728" s="22"/>
      <c r="AO728" s="20"/>
      <c r="AP728" s="22"/>
      <c r="AQ728" s="20"/>
      <c r="AR728" s="22"/>
      <c r="AS728" s="20"/>
      <c r="AT728" s="22"/>
      <c r="AU728" s="20"/>
      <c r="AV728" s="22"/>
      <c r="AW728" s="20"/>
      <c r="AX728" s="22"/>
      <c r="AY728" s="20"/>
      <c r="AZ728" s="22"/>
      <c r="BA728" s="20"/>
      <c r="BB728" s="22"/>
      <c r="BC728" s="20"/>
      <c r="BD728" s="22"/>
      <c r="BE728" s="20"/>
      <c r="BF728" s="22"/>
      <c r="BG728" s="20"/>
      <c r="BH728" s="84"/>
      <c r="BI728" s="83"/>
      <c r="BJ728" s="95"/>
      <c r="BK728" s="20">
        <v>0</v>
      </c>
      <c r="BL728" s="21">
        <f t="shared" si="192"/>
        <v>0</v>
      </c>
      <c r="BM728" s="20"/>
      <c r="BN728" s="95">
        <f t="shared" si="189"/>
        <v>0</v>
      </c>
      <c r="BO728" s="20"/>
      <c r="BP728" s="21">
        <f t="shared" si="193"/>
        <v>0</v>
      </c>
      <c r="BQ728" s="20"/>
      <c r="BR728" s="22"/>
      <c r="BS728" s="20"/>
      <c r="BT728" s="22"/>
      <c r="BU728" s="20"/>
      <c r="BV728" s="22"/>
      <c r="BW728" s="20"/>
      <c r="BX728" s="23">
        <f t="shared" si="188"/>
        <v>0</v>
      </c>
      <c r="BY728" s="20"/>
      <c r="BZ728" s="172"/>
      <c r="CA728" s="20"/>
      <c r="CB728" s="164"/>
      <c r="CC728" s="20"/>
      <c r="CD728" s="178"/>
      <c r="CE728" s="20"/>
      <c r="CF728" s="95"/>
      <c r="CG728" s="20"/>
      <c r="CH728" s="95"/>
      <c r="CI728" s="20"/>
      <c r="CJ728" s="22"/>
      <c r="CK728" s="20"/>
      <c r="CL728" s="22"/>
      <c r="CM728" s="20"/>
      <c r="CN728" s="22"/>
      <c r="CO728" s="20"/>
      <c r="CP728" s="22"/>
      <c r="CQ728" s="20"/>
      <c r="CR728" s="22"/>
      <c r="CS728" s="20"/>
      <c r="CT728" s="22"/>
      <c r="CU728" s="20"/>
      <c r="CV728" s="22"/>
      <c r="CW728" s="20"/>
      <c r="CX728" s="22"/>
      <c r="CY728" s="20"/>
      <c r="CZ728" s="22"/>
      <c r="DA728" s="20"/>
      <c r="DB728" s="22"/>
      <c r="DC728" s="20"/>
      <c r="DD728" s="22"/>
      <c r="DE728" s="20"/>
      <c r="DF728" s="22"/>
      <c r="DG728" s="20"/>
      <c r="DH728" s="22"/>
      <c r="DI728" s="20"/>
      <c r="DJ728" s="22"/>
      <c r="DK728" s="20"/>
      <c r="DL728" s="22"/>
      <c r="DM728" s="20"/>
      <c r="DN728" s="22"/>
      <c r="DO728" s="20"/>
      <c r="DP728" s="22"/>
      <c r="DQ728" s="20"/>
      <c r="DR728" s="22"/>
      <c r="DS728" s="20"/>
      <c r="DT728" s="22"/>
      <c r="DU728" s="20"/>
      <c r="DV728" s="22"/>
      <c r="DW728" s="20"/>
      <c r="DX728" s="22"/>
      <c r="DY728" s="20"/>
      <c r="DZ728" s="22"/>
      <c r="EA728" s="23">
        <f t="shared" si="194"/>
        <v>0</v>
      </c>
      <c r="EB728" s="21">
        <f t="shared" ref="EB728:EB739" si="196">+EA728*E728</f>
        <v>0</v>
      </c>
      <c r="EC728" s="193" t="e">
        <f t="shared" si="186"/>
        <v>#REF!</v>
      </c>
      <c r="ED728" s="193">
        <f t="shared" si="187"/>
        <v>0</v>
      </c>
      <c r="EE728" s="194">
        <f t="shared" si="177"/>
        <v>0</v>
      </c>
      <c r="EG728" s="13" t="s">
        <v>1395</v>
      </c>
      <c r="EH728" s="13" t="s">
        <v>1396</v>
      </c>
      <c r="EI728" s="13" t="s">
        <v>389</v>
      </c>
      <c r="EJ728" s="13">
        <v>13</v>
      </c>
      <c r="EK728" s="13">
        <v>1933500.69</v>
      </c>
    </row>
    <row r="729" spans="1:141">
      <c r="A729" s="196" t="s">
        <v>1710</v>
      </c>
      <c r="B729" s="253" t="s">
        <v>1711</v>
      </c>
      <c r="C729" s="196" t="s">
        <v>397</v>
      </c>
      <c r="D729" s="191">
        <f>2130*36</f>
        <v>76680</v>
      </c>
      <c r="E729" s="196">
        <v>11900</v>
      </c>
      <c r="F729" s="192">
        <f t="shared" si="195"/>
        <v>912492000</v>
      </c>
      <c r="G729" s="20"/>
      <c r="H729" s="21">
        <f t="shared" si="179"/>
        <v>0</v>
      </c>
      <c r="I729" s="20"/>
      <c r="J729" s="21">
        <f t="shared" si="180"/>
        <v>0</v>
      </c>
      <c r="K729" s="20"/>
      <c r="L729" s="21">
        <f t="shared" si="181"/>
        <v>0</v>
      </c>
      <c r="M729" s="20"/>
      <c r="N729" s="33">
        <f t="shared" si="182"/>
        <v>0</v>
      </c>
      <c r="O729" s="20"/>
      <c r="P729" s="22"/>
      <c r="Q729" s="20"/>
      <c r="R729" s="22"/>
      <c r="S729" s="20"/>
      <c r="T729" s="22"/>
      <c r="U729" s="20">
        <v>8838</v>
      </c>
      <c r="V729" s="33">
        <f>+U729*E729</f>
        <v>105172200</v>
      </c>
      <c r="W729" s="20">
        <v>128.69999999999999</v>
      </c>
      <c r="X729" s="33">
        <f>+W729*E729</f>
        <v>1531529.9999999998</v>
      </c>
      <c r="Y729" s="20">
        <v>5001</v>
      </c>
      <c r="Z729" s="33">
        <f>+Y729*E729</f>
        <v>59511900</v>
      </c>
      <c r="AA729" s="20">
        <v>3675</v>
      </c>
      <c r="AB729" s="33">
        <f>+AA729*E729</f>
        <v>43732500</v>
      </c>
      <c r="AC729" s="20">
        <v>1749</v>
      </c>
      <c r="AD729" s="33">
        <f>+AC729*E729</f>
        <v>20813100</v>
      </c>
      <c r="AE729" s="20">
        <v>5949</v>
      </c>
      <c r="AF729" s="33">
        <f>+AE729*E729</f>
        <v>70793100</v>
      </c>
      <c r="AG729" s="20">
        <v>3370</v>
      </c>
      <c r="AH729" s="33">
        <f>+AG729*E729</f>
        <v>40103000</v>
      </c>
      <c r="AI729" s="20">
        <v>2474.4</v>
      </c>
      <c r="AJ729" s="33">
        <f>+AI729*E729</f>
        <v>29445360</v>
      </c>
      <c r="AK729" s="20">
        <f>8317.6</f>
        <v>8317.6</v>
      </c>
      <c r="AL729" s="33">
        <f>+AK729*E729</f>
        <v>98979440</v>
      </c>
      <c r="AM729" s="20">
        <v>3692.96</v>
      </c>
      <c r="AN729" s="33">
        <f>+AM729*E729</f>
        <v>43946224</v>
      </c>
      <c r="AO729" s="20">
        <v>7560</v>
      </c>
      <c r="AP729" s="33">
        <f>+AO729*E729</f>
        <v>89964000</v>
      </c>
      <c r="AQ729" s="20">
        <v>7132.5</v>
      </c>
      <c r="AR729" s="33">
        <f>+AQ729*E729</f>
        <v>84876750</v>
      </c>
      <c r="AS729" s="20">
        <v>4110.58</v>
      </c>
      <c r="AT729" s="33">
        <f>+AS729*E729</f>
        <v>48915902</v>
      </c>
      <c r="AU729" s="20">
        <v>6948</v>
      </c>
      <c r="AV729" s="33">
        <f>+AU729*E729</f>
        <v>82681200</v>
      </c>
      <c r="AW729" s="20">
        <v>3240</v>
      </c>
      <c r="AX729" s="33">
        <f>+AW729*E729</f>
        <v>38556000</v>
      </c>
      <c r="AY729" s="20">
        <v>-5652.99</v>
      </c>
      <c r="AZ729" s="33">
        <f>+AY729*E729</f>
        <v>-67270581</v>
      </c>
      <c r="BA729" s="20">
        <v>7105.86</v>
      </c>
      <c r="BB729" s="33">
        <f>+BA729*E729</f>
        <v>84559734</v>
      </c>
      <c r="BC729" s="20">
        <v>929.22</v>
      </c>
      <c r="BD729" s="33">
        <f>+BC729*E729</f>
        <v>11057718</v>
      </c>
      <c r="BE729" s="20">
        <v>6249</v>
      </c>
      <c r="BF729" s="33">
        <f>+BE729*$E$726</f>
        <v>226642793.85000002</v>
      </c>
      <c r="BG729" s="20">
        <v>3598.75</v>
      </c>
      <c r="BH729" s="86">
        <f>+BG729*$E$17</f>
        <v>83286698.962499991</v>
      </c>
      <c r="BI729" s="83">
        <f>+BJ729/E729</f>
        <v>-3400.1322657563019</v>
      </c>
      <c r="BJ729" s="95">
        <f>+(BG729*E729)-BH729</f>
        <v>-40461573.962499991</v>
      </c>
      <c r="BK729" s="27">
        <f>77347.67-81016.45</f>
        <v>-3668.7799999999988</v>
      </c>
      <c r="BL729" s="28">
        <f t="shared" si="192"/>
        <v>-43658481.999999985</v>
      </c>
      <c r="BM729" s="20"/>
      <c r="BN729" s="95">
        <f t="shared" si="189"/>
        <v>0</v>
      </c>
      <c r="BO729" s="20"/>
      <c r="BP729" s="21">
        <f t="shared" si="193"/>
        <v>0</v>
      </c>
      <c r="BQ729" s="20"/>
      <c r="BR729" s="22"/>
      <c r="BS729" s="20"/>
      <c r="BT729" s="22"/>
      <c r="BU729" s="20"/>
      <c r="BV729" s="22"/>
      <c r="BW729" s="20"/>
      <c r="BX729" s="23">
        <f t="shared" si="188"/>
        <v>0</v>
      </c>
      <c r="BY729" s="20"/>
      <c r="BZ729" s="172"/>
      <c r="CA729" s="20"/>
      <c r="CB729" s="164"/>
      <c r="CC729" s="20"/>
      <c r="CD729" s="178"/>
      <c r="CE729" s="20"/>
      <c r="CF729" s="95"/>
      <c r="CG729" s="20"/>
      <c r="CH729" s="95"/>
      <c r="CI729" s="20"/>
      <c r="CJ729" s="22"/>
      <c r="CK729" s="20"/>
      <c r="CL729" s="22"/>
      <c r="CM729" s="20"/>
      <c r="CN729" s="22"/>
      <c r="CO729" s="20"/>
      <c r="CP729" s="22"/>
      <c r="CQ729" s="20"/>
      <c r="CR729" s="22"/>
      <c r="CS729" s="20"/>
      <c r="CT729" s="22"/>
      <c r="CU729" s="20"/>
      <c r="CV729" s="22"/>
      <c r="CW729" s="20"/>
      <c r="CX729" s="22"/>
      <c r="CY729" s="20"/>
      <c r="CZ729" s="22"/>
      <c r="DA729" s="20"/>
      <c r="DB729" s="22"/>
      <c r="DC729" s="20"/>
      <c r="DD729" s="22"/>
      <c r="DE729" s="20"/>
      <c r="DF729" s="22"/>
      <c r="DG729" s="20"/>
      <c r="DH729" s="22"/>
      <c r="DI729" s="20"/>
      <c r="DJ729" s="22"/>
      <c r="DK729" s="20"/>
      <c r="DL729" s="22"/>
      <c r="DM729" s="20"/>
      <c r="DN729" s="22"/>
      <c r="DO729" s="20"/>
      <c r="DP729" s="22"/>
      <c r="DQ729" s="20"/>
      <c r="DR729" s="22"/>
      <c r="DS729" s="20"/>
      <c r="DT729" s="22"/>
      <c r="DU729" s="20"/>
      <c r="DV729" s="22"/>
      <c r="DW729" s="20"/>
      <c r="DX729" s="22"/>
      <c r="DY729" s="20"/>
      <c r="DZ729" s="22"/>
      <c r="EA729" s="23">
        <f t="shared" si="194"/>
        <v>77347.667734243703</v>
      </c>
      <c r="EB729" s="21">
        <f t="shared" si="196"/>
        <v>920437246.03750002</v>
      </c>
      <c r="EC729" s="193" t="e">
        <f t="shared" si="186"/>
        <v>#REF!</v>
      </c>
      <c r="ED729" s="193">
        <f t="shared" si="187"/>
        <v>2.582740557924856E-2</v>
      </c>
      <c r="EE729" s="194">
        <f t="shared" ref="EE729:EE739" si="197">D729-EA729</f>
        <v>-667.66773424370331</v>
      </c>
      <c r="EG729" s="13" t="s">
        <v>1397</v>
      </c>
      <c r="EH729" s="13" t="s">
        <v>1398</v>
      </c>
      <c r="EI729" s="13" t="s">
        <v>389</v>
      </c>
      <c r="EJ729" s="13">
        <v>20</v>
      </c>
      <c r="EK729" s="13">
        <v>1804636.35</v>
      </c>
    </row>
    <row r="730" spans="1:141">
      <c r="A730" s="196" t="s">
        <v>1712</v>
      </c>
      <c r="B730" s="253" t="s">
        <v>1713</v>
      </c>
      <c r="C730" s="196" t="s">
        <v>404</v>
      </c>
      <c r="D730" s="191">
        <f>36*2130*0.075</f>
        <v>5751</v>
      </c>
      <c r="E730" s="196">
        <v>44154.000000000007</v>
      </c>
      <c r="F730" s="192">
        <f t="shared" si="195"/>
        <v>253929654.00000003</v>
      </c>
      <c r="G730" s="20"/>
      <c r="H730" s="21">
        <f t="shared" si="179"/>
        <v>0</v>
      </c>
      <c r="I730" s="20"/>
      <c r="J730" s="21">
        <f t="shared" si="180"/>
        <v>0</v>
      </c>
      <c r="K730" s="20"/>
      <c r="L730" s="21">
        <f t="shared" si="181"/>
        <v>0</v>
      </c>
      <c r="M730" s="20"/>
      <c r="N730" s="33">
        <f t="shared" si="182"/>
        <v>0</v>
      </c>
      <c r="O730" s="20"/>
      <c r="P730" s="22"/>
      <c r="Q730" s="20"/>
      <c r="R730" s="22"/>
      <c r="S730" s="20">
        <v>86.52</v>
      </c>
      <c r="T730" s="33">
        <f>+S730*E730</f>
        <v>3820204.0800000005</v>
      </c>
      <c r="U730" s="20">
        <f>594-86.52</f>
        <v>507.48</v>
      </c>
      <c r="V730" s="33">
        <f>+U730*E730</f>
        <v>22407271.920000006</v>
      </c>
      <c r="W730" s="20">
        <v>193.05</v>
      </c>
      <c r="X730" s="33">
        <f>+W730*E730</f>
        <v>8523929.7000000011</v>
      </c>
      <c r="Y730" s="20">
        <v>375.07</v>
      </c>
      <c r="Z730" s="33">
        <f>+Y730*E730</f>
        <v>16560840.780000003</v>
      </c>
      <c r="AA730" s="20">
        <v>275.625</v>
      </c>
      <c r="AB730" s="33">
        <f>+AA730*E730</f>
        <v>12169946.250000002</v>
      </c>
      <c r="AC730" s="20">
        <v>131.78</v>
      </c>
      <c r="AD730" s="33">
        <f>+AC730*E730</f>
        <v>5818614.120000001</v>
      </c>
      <c r="AE730" s="20">
        <v>446.18</v>
      </c>
      <c r="AF730" s="33">
        <f>+AE730*E730</f>
        <v>19700631.720000003</v>
      </c>
      <c r="AG730" s="20">
        <v>252.75</v>
      </c>
      <c r="AH730" s="33">
        <f>+AG730*E730</f>
        <v>11159923.500000002</v>
      </c>
      <c r="AI730" s="20">
        <v>86.84</v>
      </c>
      <c r="AJ730" s="33">
        <f>+AI730*E730</f>
        <v>3834333.3600000008</v>
      </c>
      <c r="AK730" s="20">
        <v>623.82000000000005</v>
      </c>
      <c r="AL730" s="33">
        <f>+AK730*E730</f>
        <v>27544148.280000005</v>
      </c>
      <c r="AM730" s="20">
        <v>211.04</v>
      </c>
      <c r="AN730" s="33">
        <f>+AM730*E730</f>
        <v>9318260.160000002</v>
      </c>
      <c r="AO730" s="20">
        <v>664</v>
      </c>
      <c r="AP730" s="33">
        <f>+AO730*E730</f>
        <v>29318256.000000004</v>
      </c>
      <c r="AQ730" s="20">
        <v>398.91</v>
      </c>
      <c r="AR730" s="33">
        <f>+AQ730*E730</f>
        <v>17613472.140000004</v>
      </c>
      <c r="AS730" s="20">
        <v>173.23</v>
      </c>
      <c r="AT730" s="33">
        <f>+AS730*E730</f>
        <v>7648797.4200000009</v>
      </c>
      <c r="AU730" s="20">
        <v>148.30000000000001</v>
      </c>
      <c r="AV730" s="33">
        <f>+AU730*E730</f>
        <v>6548038.2000000011</v>
      </c>
      <c r="AW730" s="20">
        <v>162.22</v>
      </c>
      <c r="AX730" s="33">
        <f>+AW730*E730</f>
        <v>7162661.8800000008</v>
      </c>
      <c r="AY730" s="20">
        <v>-761.11</v>
      </c>
      <c r="AZ730" s="33">
        <f>+AY730*E730</f>
        <v>-33606050.940000005</v>
      </c>
      <c r="BA730" s="20">
        <v>275</v>
      </c>
      <c r="BB730" s="33">
        <f>+BA730*E730</f>
        <v>12142350.000000002</v>
      </c>
      <c r="BC730" s="20">
        <v>56.63</v>
      </c>
      <c r="BD730" s="33">
        <f>+BC730*E730</f>
        <v>2500441.0200000005</v>
      </c>
      <c r="BE730" s="20"/>
      <c r="BF730" s="22"/>
      <c r="BG730" s="20">
        <f>474.34+346.61</f>
        <v>820.95</v>
      </c>
      <c r="BH730" s="86">
        <f>+BG730*$E$17</f>
        <v>18999434.668500002</v>
      </c>
      <c r="BI730" s="83">
        <f>+BJ730/E730</f>
        <v>390.65071412556051</v>
      </c>
      <c r="BJ730" s="95">
        <f>+(BG730*E730)-BH730</f>
        <v>17248791.631500002</v>
      </c>
      <c r="BK730" s="20">
        <f>4634.24-944.34</f>
        <v>3689.8999999999996</v>
      </c>
      <c r="BL730" s="21">
        <f t="shared" si="192"/>
        <v>162923844.60000002</v>
      </c>
      <c r="BM730" s="20"/>
      <c r="BN730" s="95">
        <f t="shared" si="189"/>
        <v>0</v>
      </c>
      <c r="BO730" s="20"/>
      <c r="BP730" s="21">
        <f t="shared" si="193"/>
        <v>0</v>
      </c>
      <c r="BQ730" s="20"/>
      <c r="BR730" s="22"/>
      <c r="BS730" s="20"/>
      <c r="BT730" s="22"/>
      <c r="BU730" s="20"/>
      <c r="BV730" s="22"/>
      <c r="BW730" s="20"/>
      <c r="BX730" s="23">
        <f t="shared" si="188"/>
        <v>0</v>
      </c>
      <c r="BY730" s="20"/>
      <c r="BZ730" s="172"/>
      <c r="CA730" s="20"/>
      <c r="CB730" s="164"/>
      <c r="CC730" s="20"/>
      <c r="CD730" s="178"/>
      <c r="CE730" s="20"/>
      <c r="CF730" s="95"/>
      <c r="CG730" s="20"/>
      <c r="CH730" s="95"/>
      <c r="CI730" s="20"/>
      <c r="CJ730" s="22"/>
      <c r="CK730" s="20"/>
      <c r="CL730" s="22"/>
      <c r="CM730" s="20"/>
      <c r="CN730" s="22"/>
      <c r="CO730" s="20"/>
      <c r="CP730" s="22"/>
      <c r="CQ730" s="20"/>
      <c r="CR730" s="22"/>
      <c r="CS730" s="20"/>
      <c r="CT730" s="22"/>
      <c r="CU730" s="20"/>
      <c r="CV730" s="22"/>
      <c r="CW730" s="20"/>
      <c r="CX730" s="22"/>
      <c r="CY730" s="20"/>
      <c r="CZ730" s="22"/>
      <c r="DA730" s="20"/>
      <c r="DB730" s="22"/>
      <c r="DC730" s="20"/>
      <c r="DD730" s="22"/>
      <c r="DE730" s="20"/>
      <c r="DF730" s="22"/>
      <c r="DG730" s="20"/>
      <c r="DH730" s="22"/>
      <c r="DI730" s="20"/>
      <c r="DJ730" s="22"/>
      <c r="DK730" s="20"/>
      <c r="DL730" s="22"/>
      <c r="DM730" s="20"/>
      <c r="DN730" s="22"/>
      <c r="DO730" s="20"/>
      <c r="DP730" s="22"/>
      <c r="DQ730" s="20"/>
      <c r="DR730" s="22"/>
      <c r="DS730" s="20"/>
      <c r="DT730" s="22"/>
      <c r="DU730" s="20"/>
      <c r="DV730" s="22"/>
      <c r="DW730" s="20"/>
      <c r="DX730" s="22"/>
      <c r="DY730" s="20"/>
      <c r="DZ730" s="22"/>
      <c r="EA730" s="23">
        <f t="shared" si="194"/>
        <v>9208.8357141255601</v>
      </c>
      <c r="EB730" s="21">
        <f t="shared" si="196"/>
        <v>406606932.12150007</v>
      </c>
      <c r="EC730" s="193" t="e">
        <f t="shared" si="186"/>
        <v>#REF!</v>
      </c>
      <c r="ED730" s="193">
        <f t="shared" si="187"/>
        <v>1.1409362444257411E-2</v>
      </c>
      <c r="EE730" s="194">
        <f t="shared" si="197"/>
        <v>-3457.8357141255601</v>
      </c>
      <c r="EG730" s="13" t="s">
        <v>1399</v>
      </c>
      <c r="EH730" s="13" t="s">
        <v>1400</v>
      </c>
      <c r="EI730" s="13" t="s">
        <v>389</v>
      </c>
      <c r="EJ730" s="13">
        <v>150</v>
      </c>
      <c r="EK730" s="13">
        <v>74794.5</v>
      </c>
    </row>
    <row r="731" spans="1:141">
      <c r="A731" s="196" t="s">
        <v>1714</v>
      </c>
      <c r="B731" s="253" t="s">
        <v>1715</v>
      </c>
      <c r="C731" s="196" t="s">
        <v>397</v>
      </c>
      <c r="D731" s="191"/>
      <c r="E731" s="196">
        <v>2050</v>
      </c>
      <c r="F731" s="192">
        <f t="shared" si="195"/>
        <v>0</v>
      </c>
      <c r="G731" s="20"/>
      <c r="H731" s="21">
        <f t="shared" si="179"/>
        <v>0</v>
      </c>
      <c r="I731" s="20"/>
      <c r="J731" s="21">
        <f t="shared" si="180"/>
        <v>0</v>
      </c>
      <c r="K731" s="20"/>
      <c r="L731" s="21">
        <f t="shared" si="181"/>
        <v>0</v>
      </c>
      <c r="M731" s="20"/>
      <c r="N731" s="33">
        <f t="shared" si="182"/>
        <v>0</v>
      </c>
      <c r="O731" s="20"/>
      <c r="P731" s="22"/>
      <c r="Q731" s="20"/>
      <c r="R731" s="22"/>
      <c r="S731" s="20"/>
      <c r="T731" s="22"/>
      <c r="U731" s="20"/>
      <c r="V731" s="22"/>
      <c r="W731" s="20"/>
      <c r="X731" s="22"/>
      <c r="Y731" s="20"/>
      <c r="Z731" s="22"/>
      <c r="AA731" s="20"/>
      <c r="AB731" s="22"/>
      <c r="AC731" s="20"/>
      <c r="AD731" s="22"/>
      <c r="AE731" s="20"/>
      <c r="AF731" s="22"/>
      <c r="AG731" s="20"/>
      <c r="AH731" s="22"/>
      <c r="AI731" s="20"/>
      <c r="AJ731" s="22"/>
      <c r="AK731" s="20"/>
      <c r="AL731" s="22"/>
      <c r="AM731" s="20"/>
      <c r="AN731" s="22"/>
      <c r="AO731" s="20"/>
      <c r="AP731" s="22"/>
      <c r="AQ731" s="20"/>
      <c r="AR731" s="22"/>
      <c r="AS731" s="20"/>
      <c r="AT731" s="22"/>
      <c r="AU731" s="20"/>
      <c r="AV731" s="22"/>
      <c r="AW731" s="20"/>
      <c r="AX731" s="22"/>
      <c r="AY731" s="20"/>
      <c r="AZ731" s="22"/>
      <c r="BA731" s="20"/>
      <c r="BB731" s="22"/>
      <c r="BC731" s="20"/>
      <c r="BD731" s="22"/>
      <c r="BE731" s="20"/>
      <c r="BF731" s="22"/>
      <c r="BG731" s="83"/>
      <c r="BH731" s="84"/>
      <c r="BI731" s="83"/>
      <c r="BJ731" s="95"/>
      <c r="BK731" s="20">
        <v>0</v>
      </c>
      <c r="BL731" s="21">
        <f t="shared" si="192"/>
        <v>0</v>
      </c>
      <c r="BM731" s="20"/>
      <c r="BN731" s="95">
        <f t="shared" si="189"/>
        <v>0</v>
      </c>
      <c r="BO731" s="20"/>
      <c r="BP731" s="21">
        <f t="shared" si="193"/>
        <v>0</v>
      </c>
      <c r="BQ731" s="20"/>
      <c r="BR731" s="22"/>
      <c r="BS731" s="20"/>
      <c r="BT731" s="22"/>
      <c r="BU731" s="20"/>
      <c r="BV731" s="22"/>
      <c r="BW731" s="20"/>
      <c r="BX731" s="23">
        <f t="shared" si="188"/>
        <v>0</v>
      </c>
      <c r="BY731" s="20"/>
      <c r="BZ731" s="172"/>
      <c r="CA731" s="20"/>
      <c r="CB731" s="164"/>
      <c r="CC731" s="20"/>
      <c r="CD731" s="178"/>
      <c r="CE731" s="20"/>
      <c r="CF731" s="95"/>
      <c r="CG731" s="20"/>
      <c r="CH731" s="95"/>
      <c r="CI731" s="20"/>
      <c r="CJ731" s="22"/>
      <c r="CK731" s="20"/>
      <c r="CL731" s="22"/>
      <c r="CM731" s="20"/>
      <c r="CN731" s="22"/>
      <c r="CO731" s="20"/>
      <c r="CP731" s="22"/>
      <c r="CQ731" s="20"/>
      <c r="CR731" s="22"/>
      <c r="CS731" s="20"/>
      <c r="CT731" s="22"/>
      <c r="CU731" s="20"/>
      <c r="CV731" s="22"/>
      <c r="CW731" s="20"/>
      <c r="CX731" s="22"/>
      <c r="CY731" s="20"/>
      <c r="CZ731" s="22"/>
      <c r="DA731" s="20"/>
      <c r="DB731" s="22"/>
      <c r="DC731" s="20"/>
      <c r="DD731" s="22"/>
      <c r="DE731" s="20"/>
      <c r="DF731" s="22"/>
      <c r="DG731" s="20"/>
      <c r="DH731" s="22"/>
      <c r="DI731" s="20"/>
      <c r="DJ731" s="22"/>
      <c r="DK731" s="20"/>
      <c r="DL731" s="22"/>
      <c r="DM731" s="20"/>
      <c r="DN731" s="22"/>
      <c r="DO731" s="20"/>
      <c r="DP731" s="22"/>
      <c r="DQ731" s="20"/>
      <c r="DR731" s="22"/>
      <c r="DS731" s="20"/>
      <c r="DT731" s="22"/>
      <c r="DU731" s="20"/>
      <c r="DV731" s="22"/>
      <c r="DW731" s="20"/>
      <c r="DX731" s="22"/>
      <c r="DY731" s="20"/>
      <c r="DZ731" s="22"/>
      <c r="EA731" s="23">
        <f t="shared" si="194"/>
        <v>0</v>
      </c>
      <c r="EB731" s="21">
        <f t="shared" si="196"/>
        <v>0</v>
      </c>
      <c r="EC731" s="193" t="e">
        <f t="shared" si="186"/>
        <v>#REF!</v>
      </c>
      <c r="ED731" s="193">
        <f t="shared" si="187"/>
        <v>0</v>
      </c>
      <c r="EE731" s="194">
        <f t="shared" si="197"/>
        <v>0</v>
      </c>
      <c r="EG731" s="13" t="s">
        <v>1401</v>
      </c>
      <c r="EH731" s="13" t="s">
        <v>1402</v>
      </c>
      <c r="EI731" s="13" t="s">
        <v>392</v>
      </c>
      <c r="EJ731" s="13">
        <v>2500</v>
      </c>
      <c r="EK731" s="13">
        <v>201178.88999999998</v>
      </c>
    </row>
    <row r="732" spans="1:141">
      <c r="A732" s="187"/>
      <c r="B732" s="251" t="str">
        <f t="shared" si="191"/>
        <v>MANTENIMIENTO DE PLATAFORMA</v>
      </c>
      <c r="C732" s="187">
        <f t="shared" si="191"/>
        <v>0</v>
      </c>
      <c r="D732" s="187">
        <f t="shared" si="190"/>
        <v>0</v>
      </c>
      <c r="E732" s="187">
        <f t="shared" si="190"/>
        <v>0</v>
      </c>
      <c r="F732" s="227">
        <f>+SUM(F733:F739)</f>
        <v>919220139</v>
      </c>
      <c r="G732" s="20"/>
      <c r="H732" s="21">
        <f t="shared" si="179"/>
        <v>0</v>
      </c>
      <c r="I732" s="20"/>
      <c r="J732" s="21">
        <f t="shared" si="180"/>
        <v>0</v>
      </c>
      <c r="K732" s="20"/>
      <c r="L732" s="21">
        <f t="shared" si="181"/>
        <v>0</v>
      </c>
      <c r="M732" s="20"/>
      <c r="N732" s="33">
        <f t="shared" si="182"/>
        <v>0</v>
      </c>
      <c r="O732" s="20"/>
      <c r="P732" s="22"/>
      <c r="Q732" s="20"/>
      <c r="R732" s="22"/>
      <c r="S732" s="20"/>
      <c r="T732" s="22"/>
      <c r="U732" s="20"/>
      <c r="V732" s="22"/>
      <c r="W732" s="20"/>
      <c r="X732" s="22"/>
      <c r="Y732" s="20"/>
      <c r="Z732" s="22"/>
      <c r="AA732" s="20"/>
      <c r="AB732" s="22"/>
      <c r="AC732" s="20"/>
      <c r="AD732" s="22"/>
      <c r="AE732" s="20"/>
      <c r="AF732" s="22"/>
      <c r="AG732" s="20"/>
      <c r="AH732" s="22"/>
      <c r="AI732" s="20"/>
      <c r="AJ732" s="22"/>
      <c r="AK732" s="20"/>
      <c r="AL732" s="22"/>
      <c r="AM732" s="20"/>
      <c r="AN732" s="22"/>
      <c r="AO732" s="20"/>
      <c r="AP732" s="22"/>
      <c r="AQ732" s="20"/>
      <c r="AR732" s="22"/>
      <c r="AS732" s="20"/>
      <c r="AT732" s="22"/>
      <c r="AU732" s="20"/>
      <c r="AV732" s="22"/>
      <c r="AW732" s="20"/>
      <c r="AX732" s="22"/>
      <c r="AY732" s="20"/>
      <c r="AZ732" s="22"/>
      <c r="BA732" s="20"/>
      <c r="BB732" s="22"/>
      <c r="BC732" s="20"/>
      <c r="BD732" s="22"/>
      <c r="BE732" s="20"/>
      <c r="BF732" s="22"/>
      <c r="BG732" s="83"/>
      <c r="BH732" s="84"/>
      <c r="BI732" s="83"/>
      <c r="BJ732" s="95"/>
      <c r="BK732" s="20">
        <v>0</v>
      </c>
      <c r="BL732" s="21">
        <f t="shared" si="192"/>
        <v>0</v>
      </c>
      <c r="BM732" s="20"/>
      <c r="BN732" s="95">
        <f t="shared" si="189"/>
        <v>0</v>
      </c>
      <c r="BO732" s="20"/>
      <c r="BP732" s="21">
        <f t="shared" si="193"/>
        <v>0</v>
      </c>
      <c r="BQ732" s="20"/>
      <c r="BR732" s="22"/>
      <c r="BS732" s="20"/>
      <c r="BT732" s="22"/>
      <c r="BU732" s="20"/>
      <c r="BV732" s="22"/>
      <c r="BW732" s="20"/>
      <c r="BX732" s="23">
        <f t="shared" si="188"/>
        <v>0</v>
      </c>
      <c r="BY732" s="20"/>
      <c r="BZ732" s="172"/>
      <c r="CA732" s="20"/>
      <c r="CB732" s="164"/>
      <c r="CC732" s="20"/>
      <c r="CD732" s="178"/>
      <c r="CE732" s="20"/>
      <c r="CF732" s="95"/>
      <c r="CG732" s="20"/>
      <c r="CH732" s="95"/>
      <c r="CI732" s="20"/>
      <c r="CJ732" s="22"/>
      <c r="CK732" s="20"/>
      <c r="CL732" s="22"/>
      <c r="CM732" s="20"/>
      <c r="CN732" s="22"/>
      <c r="CO732" s="20"/>
      <c r="CP732" s="22"/>
      <c r="CQ732" s="20"/>
      <c r="CR732" s="22"/>
      <c r="CS732" s="20"/>
      <c r="CT732" s="22"/>
      <c r="CU732" s="20"/>
      <c r="CV732" s="22"/>
      <c r="CW732" s="20"/>
      <c r="CX732" s="22"/>
      <c r="CY732" s="20"/>
      <c r="CZ732" s="22"/>
      <c r="DA732" s="20"/>
      <c r="DB732" s="22"/>
      <c r="DC732" s="20"/>
      <c r="DD732" s="22"/>
      <c r="DE732" s="20"/>
      <c r="DF732" s="22"/>
      <c r="DG732" s="20"/>
      <c r="DH732" s="22"/>
      <c r="DI732" s="20"/>
      <c r="DJ732" s="22"/>
      <c r="DK732" s="20"/>
      <c r="DL732" s="22"/>
      <c r="DM732" s="20"/>
      <c r="DN732" s="22"/>
      <c r="DO732" s="20"/>
      <c r="DP732" s="22"/>
      <c r="DQ732" s="20"/>
      <c r="DR732" s="22"/>
      <c r="DS732" s="20"/>
      <c r="DT732" s="22"/>
      <c r="DU732" s="20"/>
      <c r="DV732" s="22"/>
      <c r="DW732" s="20"/>
      <c r="DX732" s="22"/>
      <c r="DY732" s="20"/>
      <c r="DZ732" s="22"/>
      <c r="EA732" s="23">
        <f t="shared" si="194"/>
        <v>0</v>
      </c>
      <c r="EB732" s="21">
        <f t="shared" si="196"/>
        <v>0</v>
      </c>
      <c r="EC732" s="193" t="e">
        <f t="shared" si="186"/>
        <v>#REF!</v>
      </c>
      <c r="ED732" s="193">
        <f t="shared" si="187"/>
        <v>0</v>
      </c>
      <c r="EE732" s="194">
        <f t="shared" si="197"/>
        <v>0</v>
      </c>
      <c r="EH732" s="13" t="s">
        <v>122</v>
      </c>
    </row>
    <row r="733" spans="1:141" ht="15" customHeight="1">
      <c r="A733" s="196" t="str">
        <f t="shared" si="191"/>
        <v>65.0</v>
      </c>
      <c r="B733" s="253" t="str">
        <f t="shared" si="191"/>
        <v>LOCALIZACIÓN Y REPLANTEO (INCLUYE TOPOGRAFIA Y ENTREGA DE PLANOS RECORD).</v>
      </c>
      <c r="C733" s="196" t="str">
        <f t="shared" si="191"/>
        <v>M2</v>
      </c>
      <c r="D733" s="196">
        <f t="shared" si="190"/>
        <v>12000</v>
      </c>
      <c r="E733" s="196">
        <f t="shared" si="190"/>
        <v>1227.5999999999999</v>
      </c>
      <c r="F733" s="197">
        <f t="shared" si="195"/>
        <v>14731199.999999998</v>
      </c>
      <c r="G733" s="20"/>
      <c r="H733" s="21">
        <f t="shared" si="179"/>
        <v>0</v>
      </c>
      <c r="I733" s="20"/>
      <c r="J733" s="21">
        <f t="shared" si="180"/>
        <v>0</v>
      </c>
      <c r="K733" s="20"/>
      <c r="L733" s="21">
        <f t="shared" si="181"/>
        <v>0</v>
      </c>
      <c r="M733" s="20"/>
      <c r="N733" s="33">
        <f t="shared" si="182"/>
        <v>0</v>
      </c>
      <c r="O733" s="20"/>
      <c r="P733" s="22"/>
      <c r="Q733" s="20"/>
      <c r="R733" s="22"/>
      <c r="S733" s="20"/>
      <c r="T733" s="22"/>
      <c r="U733" s="20"/>
      <c r="V733" s="22"/>
      <c r="W733" s="20"/>
      <c r="X733" s="22"/>
      <c r="Y733" s="20"/>
      <c r="Z733" s="22"/>
      <c r="AA733" s="20"/>
      <c r="AB733" s="22"/>
      <c r="AC733" s="20"/>
      <c r="AD733" s="22"/>
      <c r="AE733" s="20"/>
      <c r="AF733" s="22"/>
      <c r="AG733" s="20"/>
      <c r="AH733" s="22"/>
      <c r="AI733" s="20"/>
      <c r="AJ733" s="22"/>
      <c r="AK733" s="20"/>
      <c r="AL733" s="22"/>
      <c r="AM733" s="20"/>
      <c r="AN733" s="22"/>
      <c r="AO733" s="20"/>
      <c r="AP733" s="22"/>
      <c r="AQ733" s="20"/>
      <c r="AR733" s="22"/>
      <c r="AS733" s="20"/>
      <c r="AT733" s="22"/>
      <c r="AU733" s="20"/>
      <c r="AV733" s="22"/>
      <c r="AW733" s="20"/>
      <c r="AX733" s="22"/>
      <c r="AY733" s="20"/>
      <c r="AZ733" s="22"/>
      <c r="BA733" s="20"/>
      <c r="BB733" s="22"/>
      <c r="BC733" s="20"/>
      <c r="BD733" s="22"/>
      <c r="BE733" s="20"/>
      <c r="BF733" s="22"/>
      <c r="BG733" s="83"/>
      <c r="BH733" s="84"/>
      <c r="BI733" s="83"/>
      <c r="BJ733" s="95"/>
      <c r="BK733" s="20"/>
      <c r="BL733" s="21">
        <f t="shared" si="192"/>
        <v>0</v>
      </c>
      <c r="BM733" s="20"/>
      <c r="BN733" s="95">
        <f t="shared" si="189"/>
        <v>0</v>
      </c>
      <c r="BO733" s="20"/>
      <c r="BP733" s="21">
        <f t="shared" si="193"/>
        <v>0</v>
      </c>
      <c r="BQ733" s="20"/>
      <c r="BR733" s="22"/>
      <c r="BS733" s="20"/>
      <c r="BT733" s="22"/>
      <c r="BU733" s="20"/>
      <c r="BV733" s="22"/>
      <c r="BW733" s="20"/>
      <c r="BX733" s="23">
        <f t="shared" si="188"/>
        <v>0</v>
      </c>
      <c r="BY733" s="20"/>
      <c r="BZ733" s="172"/>
      <c r="CA733" s="20"/>
      <c r="CB733" s="164"/>
      <c r="CC733" s="20"/>
      <c r="CD733" s="178"/>
      <c r="CE733" s="20"/>
      <c r="CF733" s="95"/>
      <c r="CG733" s="20"/>
      <c r="CH733" s="95"/>
      <c r="CI733" s="20"/>
      <c r="CJ733" s="22"/>
      <c r="CK733" s="20"/>
      <c r="CL733" s="22"/>
      <c r="CM733" s="20"/>
      <c r="CN733" s="22"/>
      <c r="CO733" s="20"/>
      <c r="CP733" s="22"/>
      <c r="CQ733" s="20"/>
      <c r="CR733" s="22"/>
      <c r="CS733" s="20"/>
      <c r="CT733" s="22"/>
      <c r="CU733" s="20"/>
      <c r="CV733" s="22"/>
      <c r="CW733" s="20"/>
      <c r="CX733" s="22"/>
      <c r="CY733" s="20"/>
      <c r="CZ733" s="22"/>
      <c r="DA733" s="20"/>
      <c r="DB733" s="22"/>
      <c r="DC733" s="20"/>
      <c r="DD733" s="22"/>
      <c r="DE733" s="20"/>
      <c r="DF733" s="22"/>
      <c r="DG733" s="20"/>
      <c r="DH733" s="22"/>
      <c r="DI733" s="20"/>
      <c r="DJ733" s="22"/>
      <c r="DK733" s="20"/>
      <c r="DL733" s="22"/>
      <c r="DM733" s="20"/>
      <c r="DN733" s="22"/>
      <c r="DO733" s="20"/>
      <c r="DP733" s="22"/>
      <c r="DQ733" s="20"/>
      <c r="DR733" s="22"/>
      <c r="DS733" s="20"/>
      <c r="DT733" s="22"/>
      <c r="DU733" s="20"/>
      <c r="DV733" s="22"/>
      <c r="DW733" s="20"/>
      <c r="DX733" s="22"/>
      <c r="DY733" s="20"/>
      <c r="DZ733" s="22"/>
      <c r="EA733" s="23">
        <f t="shared" si="194"/>
        <v>0</v>
      </c>
      <c r="EB733" s="21">
        <f t="shared" si="196"/>
        <v>0</v>
      </c>
      <c r="EC733" s="193" t="e">
        <f t="shared" si="186"/>
        <v>#REF!</v>
      </c>
      <c r="ED733" s="193">
        <f t="shared" si="187"/>
        <v>0</v>
      </c>
      <c r="EE733" s="194">
        <f t="shared" si="197"/>
        <v>12000</v>
      </c>
      <c r="EG733" s="13" t="s">
        <v>1716</v>
      </c>
      <c r="EH733" s="13" t="s">
        <v>1696</v>
      </c>
      <c r="EI733" s="13" t="s">
        <v>397</v>
      </c>
      <c r="EJ733" s="13">
        <v>12000</v>
      </c>
      <c r="EK733" s="13">
        <v>1227.5999999999999</v>
      </c>
    </row>
    <row r="734" spans="1:141" ht="15" customHeight="1">
      <c r="A734" s="196" t="str">
        <f t="shared" si="191"/>
        <v>66.0</v>
      </c>
      <c r="B734" s="253" t="str">
        <f t="shared" si="191"/>
        <v>FRESADO CARPETA ASFALTICA ESPESOR 10 cm, INCLUYE RETIRO Y DISPOSICIÓN DE ESCOMBROS.</v>
      </c>
      <c r="C734" s="196" t="str">
        <f t="shared" si="191"/>
        <v>M2</v>
      </c>
      <c r="D734" s="196">
        <f t="shared" si="190"/>
        <v>12000</v>
      </c>
      <c r="E734" s="196">
        <f t="shared" si="190"/>
        <v>4415.3999999999996</v>
      </c>
      <c r="F734" s="197">
        <f t="shared" si="195"/>
        <v>52984799.999999993</v>
      </c>
      <c r="G734" s="20"/>
      <c r="H734" s="21">
        <f t="shared" si="179"/>
        <v>0</v>
      </c>
      <c r="I734" s="20"/>
      <c r="J734" s="21">
        <f t="shared" si="180"/>
        <v>0</v>
      </c>
      <c r="K734" s="20"/>
      <c r="L734" s="21">
        <f t="shared" si="181"/>
        <v>0</v>
      </c>
      <c r="M734" s="20"/>
      <c r="N734" s="33">
        <f t="shared" si="182"/>
        <v>0</v>
      </c>
      <c r="O734" s="20"/>
      <c r="P734" s="22"/>
      <c r="Q734" s="20"/>
      <c r="R734" s="22"/>
      <c r="S734" s="20"/>
      <c r="T734" s="22"/>
      <c r="U734" s="20"/>
      <c r="V734" s="22"/>
      <c r="W734" s="20"/>
      <c r="X734" s="22"/>
      <c r="Y734" s="20"/>
      <c r="Z734" s="22"/>
      <c r="AA734" s="20"/>
      <c r="AB734" s="22"/>
      <c r="AC734" s="20"/>
      <c r="AD734" s="22"/>
      <c r="AE734" s="20"/>
      <c r="AF734" s="22"/>
      <c r="AG734" s="20"/>
      <c r="AH734" s="22"/>
      <c r="AI734" s="20"/>
      <c r="AJ734" s="22"/>
      <c r="AK734" s="20"/>
      <c r="AL734" s="22"/>
      <c r="AM734" s="20"/>
      <c r="AN734" s="22"/>
      <c r="AO734" s="20"/>
      <c r="AP734" s="22"/>
      <c r="AQ734" s="20"/>
      <c r="AR734" s="22"/>
      <c r="AS734" s="20"/>
      <c r="AT734" s="22"/>
      <c r="AU734" s="20"/>
      <c r="AV734" s="22"/>
      <c r="AW734" s="20"/>
      <c r="AX734" s="22"/>
      <c r="AY734" s="20"/>
      <c r="AZ734" s="22"/>
      <c r="BA734" s="20"/>
      <c r="BB734" s="22"/>
      <c r="BC734" s="20"/>
      <c r="BD734" s="22"/>
      <c r="BE734" s="20">
        <v>282</v>
      </c>
      <c r="BF734" s="33">
        <f>+BE734*$E$726</f>
        <v>10227759.300000001</v>
      </c>
      <c r="BG734" s="83"/>
      <c r="BH734" s="84"/>
      <c r="BI734" s="83"/>
      <c r="BJ734" s="95"/>
      <c r="BK734" s="20"/>
      <c r="BL734" s="21">
        <f t="shared" si="192"/>
        <v>0</v>
      </c>
      <c r="BM734" s="20"/>
      <c r="BN734" s="95">
        <f t="shared" si="189"/>
        <v>0</v>
      </c>
      <c r="BO734" s="20"/>
      <c r="BP734" s="21">
        <f t="shared" si="193"/>
        <v>0</v>
      </c>
      <c r="BQ734" s="20"/>
      <c r="BR734" s="22"/>
      <c r="BS734" s="20"/>
      <c r="BT734" s="22"/>
      <c r="BU734" s="20"/>
      <c r="BV734" s="22"/>
      <c r="BW734" s="20"/>
      <c r="BX734" s="23">
        <f t="shared" si="188"/>
        <v>0</v>
      </c>
      <c r="BY734" s="20"/>
      <c r="BZ734" s="172"/>
      <c r="CA734" s="20"/>
      <c r="CB734" s="164"/>
      <c r="CC734" s="20"/>
      <c r="CD734" s="178"/>
      <c r="CE734" s="20"/>
      <c r="CF734" s="95"/>
      <c r="CG734" s="20"/>
      <c r="CH734" s="95"/>
      <c r="CI734" s="20"/>
      <c r="CJ734" s="22"/>
      <c r="CK734" s="20"/>
      <c r="CL734" s="22"/>
      <c r="CM734" s="20"/>
      <c r="CN734" s="22"/>
      <c r="CO734" s="20"/>
      <c r="CP734" s="22"/>
      <c r="CQ734" s="20"/>
      <c r="CR734" s="22"/>
      <c r="CS734" s="20"/>
      <c r="CT734" s="22"/>
      <c r="CU734" s="20"/>
      <c r="CV734" s="22"/>
      <c r="CW734" s="20"/>
      <c r="CX734" s="22"/>
      <c r="CY734" s="20"/>
      <c r="CZ734" s="22"/>
      <c r="DA734" s="20"/>
      <c r="DB734" s="22"/>
      <c r="DC734" s="20"/>
      <c r="DD734" s="22"/>
      <c r="DE734" s="20"/>
      <c r="DF734" s="22"/>
      <c r="DG734" s="20"/>
      <c r="DH734" s="22"/>
      <c r="DI734" s="20"/>
      <c r="DJ734" s="22"/>
      <c r="DK734" s="20"/>
      <c r="DL734" s="22"/>
      <c r="DM734" s="20"/>
      <c r="DN734" s="22"/>
      <c r="DO734" s="20"/>
      <c r="DP734" s="22"/>
      <c r="DQ734" s="20"/>
      <c r="DR734" s="22"/>
      <c r="DS734" s="20"/>
      <c r="DT734" s="22"/>
      <c r="DU734" s="20"/>
      <c r="DV734" s="22"/>
      <c r="DW734" s="20"/>
      <c r="DX734" s="22"/>
      <c r="DY734" s="20"/>
      <c r="DZ734" s="22"/>
      <c r="EA734" s="23">
        <f t="shared" si="194"/>
        <v>282</v>
      </c>
      <c r="EB734" s="21">
        <f t="shared" si="196"/>
        <v>1245142.7999999998</v>
      </c>
      <c r="EC734" s="193" t="e">
        <f t="shared" si="186"/>
        <v>#REF!</v>
      </c>
      <c r="ED734" s="193">
        <f t="shared" si="187"/>
        <v>3.4938621006619903E-5</v>
      </c>
      <c r="EE734" s="194">
        <f t="shared" si="197"/>
        <v>11718</v>
      </c>
      <c r="EG734" s="13" t="s">
        <v>1717</v>
      </c>
      <c r="EH734" s="13" t="s">
        <v>1698</v>
      </c>
      <c r="EI734" s="13" t="s">
        <v>397</v>
      </c>
      <c r="EJ734" s="13">
        <v>12000</v>
      </c>
      <c r="EK734" s="13">
        <v>4415.3999999999996</v>
      </c>
    </row>
    <row r="735" spans="1:141" ht="15" customHeight="1">
      <c r="A735" s="196" t="str">
        <f t="shared" si="191"/>
        <v>67.0</v>
      </c>
      <c r="B735" s="253" t="str">
        <f t="shared" si="191"/>
        <v xml:space="preserve">SUMINISTRO E INSTALACIÓN DE RIEGO DE IMPRIMACION CON EMULSION ASFÁLTICA CRL-1 NORMA P- 602 FAA. </v>
      </c>
      <c r="C735" s="196" t="str">
        <f t="shared" si="191"/>
        <v>M2</v>
      </c>
      <c r="D735" s="196">
        <f t="shared" si="190"/>
        <v>12000</v>
      </c>
      <c r="E735" s="196">
        <f t="shared" si="190"/>
        <v>2164.14</v>
      </c>
      <c r="F735" s="197">
        <f t="shared" si="195"/>
        <v>25969680</v>
      </c>
      <c r="G735" s="20"/>
      <c r="H735" s="21">
        <f t="shared" si="179"/>
        <v>0</v>
      </c>
      <c r="I735" s="20"/>
      <c r="J735" s="21">
        <f t="shared" si="180"/>
        <v>0</v>
      </c>
      <c r="K735" s="20"/>
      <c r="L735" s="21">
        <f t="shared" si="181"/>
        <v>0</v>
      </c>
      <c r="M735" s="20"/>
      <c r="N735" s="33">
        <f t="shared" si="182"/>
        <v>0</v>
      </c>
      <c r="O735" s="20"/>
      <c r="P735" s="22"/>
      <c r="Q735" s="20"/>
      <c r="R735" s="22"/>
      <c r="S735" s="20"/>
      <c r="T735" s="22"/>
      <c r="U735" s="20"/>
      <c r="V735" s="22"/>
      <c r="W735" s="20"/>
      <c r="X735" s="22"/>
      <c r="Y735" s="20"/>
      <c r="Z735" s="22"/>
      <c r="AA735" s="20"/>
      <c r="AB735" s="22"/>
      <c r="AC735" s="20"/>
      <c r="AD735" s="22"/>
      <c r="AE735" s="20"/>
      <c r="AF735" s="22"/>
      <c r="AG735" s="20"/>
      <c r="AH735" s="22"/>
      <c r="AI735" s="20"/>
      <c r="AJ735" s="22"/>
      <c r="AK735" s="20"/>
      <c r="AL735" s="22"/>
      <c r="AM735" s="20"/>
      <c r="AN735" s="22"/>
      <c r="AO735" s="20"/>
      <c r="AP735" s="22"/>
      <c r="AQ735" s="20"/>
      <c r="AR735" s="22"/>
      <c r="AS735" s="20"/>
      <c r="AT735" s="22"/>
      <c r="AU735" s="20"/>
      <c r="AV735" s="22"/>
      <c r="AW735" s="20"/>
      <c r="AX735" s="22"/>
      <c r="AY735" s="20"/>
      <c r="AZ735" s="22"/>
      <c r="BA735" s="20"/>
      <c r="BB735" s="22"/>
      <c r="BC735" s="20"/>
      <c r="BD735" s="22"/>
      <c r="BE735" s="20">
        <v>6249</v>
      </c>
      <c r="BF735" s="33">
        <f>+BE735*$E$726</f>
        <v>226642793.85000002</v>
      </c>
      <c r="BG735" s="83"/>
      <c r="BH735" s="84"/>
      <c r="BI735" s="83"/>
      <c r="BJ735" s="95"/>
      <c r="BK735" s="20">
        <f>3880.75-6249</f>
        <v>-2368.25</v>
      </c>
      <c r="BL735" s="21">
        <f t="shared" si="192"/>
        <v>-5125224.5549999997</v>
      </c>
      <c r="BM735" s="20"/>
      <c r="BN735" s="95">
        <f t="shared" si="189"/>
        <v>0</v>
      </c>
      <c r="BO735" s="20"/>
      <c r="BP735" s="21">
        <f t="shared" si="193"/>
        <v>0</v>
      </c>
      <c r="BQ735" s="20"/>
      <c r="BR735" s="22"/>
      <c r="BS735" s="20"/>
      <c r="BT735" s="22"/>
      <c r="BU735" s="20"/>
      <c r="BV735" s="22"/>
      <c r="BW735" s="20"/>
      <c r="BX735" s="23">
        <f t="shared" si="188"/>
        <v>0</v>
      </c>
      <c r="BY735" s="20"/>
      <c r="BZ735" s="172"/>
      <c r="CA735" s="20"/>
      <c r="CB735" s="164"/>
      <c r="CC735" s="20"/>
      <c r="CD735" s="178"/>
      <c r="CE735" s="20"/>
      <c r="CF735" s="95"/>
      <c r="CG735" s="20"/>
      <c r="CH735" s="95"/>
      <c r="CI735" s="20"/>
      <c r="CJ735" s="22"/>
      <c r="CK735" s="20"/>
      <c r="CL735" s="22"/>
      <c r="CM735" s="20"/>
      <c r="CN735" s="22"/>
      <c r="CO735" s="20"/>
      <c r="CP735" s="22"/>
      <c r="CQ735" s="20"/>
      <c r="CR735" s="22"/>
      <c r="CS735" s="20"/>
      <c r="CT735" s="22"/>
      <c r="CU735" s="20"/>
      <c r="CV735" s="22"/>
      <c r="CW735" s="20"/>
      <c r="CX735" s="22"/>
      <c r="CY735" s="20"/>
      <c r="CZ735" s="22"/>
      <c r="DA735" s="20"/>
      <c r="DB735" s="22"/>
      <c r="DC735" s="20"/>
      <c r="DD735" s="22"/>
      <c r="DE735" s="20"/>
      <c r="DF735" s="22"/>
      <c r="DG735" s="20"/>
      <c r="DH735" s="22"/>
      <c r="DI735" s="20"/>
      <c r="DJ735" s="22"/>
      <c r="DK735" s="20"/>
      <c r="DL735" s="22"/>
      <c r="DM735" s="20"/>
      <c r="DN735" s="22"/>
      <c r="DO735" s="20"/>
      <c r="DP735" s="22"/>
      <c r="DQ735" s="20"/>
      <c r="DR735" s="22"/>
      <c r="DS735" s="20"/>
      <c r="DT735" s="22"/>
      <c r="DU735" s="20"/>
      <c r="DV735" s="22"/>
      <c r="DW735" s="20"/>
      <c r="DX735" s="22"/>
      <c r="DY735" s="20"/>
      <c r="DZ735" s="22"/>
      <c r="EA735" s="23">
        <f t="shared" si="194"/>
        <v>3880.75</v>
      </c>
      <c r="EB735" s="21">
        <f t="shared" si="196"/>
        <v>8398486.3049999997</v>
      </c>
      <c r="EC735" s="193" t="e">
        <f t="shared" si="186"/>
        <v>#REF!</v>
      </c>
      <c r="ED735" s="193">
        <f t="shared" si="187"/>
        <v>2.356609459089211E-4</v>
      </c>
      <c r="EE735" s="194">
        <f t="shared" si="197"/>
        <v>8119.25</v>
      </c>
      <c r="EG735" s="13" t="s">
        <v>1718</v>
      </c>
      <c r="EH735" s="13" t="s">
        <v>1700</v>
      </c>
      <c r="EI735" s="13" t="s">
        <v>397</v>
      </c>
      <c r="EJ735" s="13">
        <v>12000</v>
      </c>
      <c r="EK735" s="13">
        <v>2164.14</v>
      </c>
    </row>
    <row r="736" spans="1:141">
      <c r="A736" s="196" t="str">
        <f t="shared" si="191"/>
        <v>68.0</v>
      </c>
      <c r="B736" s="253" t="str">
        <f t="shared" si="191"/>
        <v>SUMINISTRO E INSTALACIÓN DE GEOTEXTIL PARA REPAVIMENTACIÓN</v>
      </c>
      <c r="C736" s="196" t="str">
        <f t="shared" si="191"/>
        <v>M2</v>
      </c>
      <c r="D736" s="196">
        <f t="shared" si="190"/>
        <v>12000</v>
      </c>
      <c r="E736" s="196">
        <f t="shared" si="190"/>
        <v>8257.59</v>
      </c>
      <c r="F736" s="197">
        <f t="shared" si="195"/>
        <v>99091080</v>
      </c>
      <c r="G736" s="20"/>
      <c r="H736" s="21">
        <f t="shared" si="179"/>
        <v>0</v>
      </c>
      <c r="I736" s="20"/>
      <c r="J736" s="21">
        <f t="shared" si="180"/>
        <v>0</v>
      </c>
      <c r="K736" s="20"/>
      <c r="L736" s="21">
        <f t="shared" si="181"/>
        <v>0</v>
      </c>
      <c r="M736" s="20"/>
      <c r="N736" s="33">
        <f t="shared" si="182"/>
        <v>0</v>
      </c>
      <c r="O736" s="20"/>
      <c r="P736" s="22"/>
      <c r="Q736" s="20"/>
      <c r="R736" s="22"/>
      <c r="S736" s="20"/>
      <c r="T736" s="22"/>
      <c r="U736" s="20"/>
      <c r="V736" s="22"/>
      <c r="W736" s="20"/>
      <c r="X736" s="22"/>
      <c r="Y736" s="20"/>
      <c r="Z736" s="22"/>
      <c r="AA736" s="20"/>
      <c r="AB736" s="22"/>
      <c r="AC736" s="20"/>
      <c r="AD736" s="22"/>
      <c r="AE736" s="20"/>
      <c r="AF736" s="22"/>
      <c r="AG736" s="20"/>
      <c r="AH736" s="22"/>
      <c r="AI736" s="20"/>
      <c r="AJ736" s="22"/>
      <c r="AK736" s="20"/>
      <c r="AL736" s="22"/>
      <c r="AM736" s="20"/>
      <c r="AN736" s="22"/>
      <c r="AO736" s="20"/>
      <c r="AP736" s="22"/>
      <c r="AQ736" s="20"/>
      <c r="AR736" s="22"/>
      <c r="AS736" s="20"/>
      <c r="AT736" s="22"/>
      <c r="AU736" s="20"/>
      <c r="AV736" s="22"/>
      <c r="AW736" s="20"/>
      <c r="AX736" s="22"/>
      <c r="AY736" s="20"/>
      <c r="AZ736" s="22"/>
      <c r="BA736" s="20"/>
      <c r="BB736" s="22"/>
      <c r="BC736" s="20"/>
      <c r="BD736" s="22"/>
      <c r="BE736" s="20"/>
      <c r="BF736" s="33">
        <f>+BE736*$E$726</f>
        <v>0</v>
      </c>
      <c r="BG736" s="83"/>
      <c r="BH736" s="84"/>
      <c r="BI736" s="83"/>
      <c r="BJ736" s="95"/>
      <c r="BK736" s="20"/>
      <c r="BL736" s="21">
        <f t="shared" si="192"/>
        <v>0</v>
      </c>
      <c r="BM736" s="20"/>
      <c r="BN736" s="95">
        <f t="shared" si="189"/>
        <v>0</v>
      </c>
      <c r="BO736" s="20"/>
      <c r="BP736" s="21">
        <f t="shared" si="193"/>
        <v>0</v>
      </c>
      <c r="BQ736" s="20"/>
      <c r="BR736" s="22"/>
      <c r="BS736" s="20"/>
      <c r="BT736" s="22"/>
      <c r="BU736" s="20"/>
      <c r="BV736" s="22"/>
      <c r="BW736" s="20"/>
      <c r="BX736" s="23">
        <f t="shared" si="188"/>
        <v>0</v>
      </c>
      <c r="BY736" s="20"/>
      <c r="BZ736" s="172"/>
      <c r="CA736" s="20"/>
      <c r="CB736" s="164"/>
      <c r="CC736" s="20"/>
      <c r="CD736" s="178"/>
      <c r="CE736" s="20"/>
      <c r="CF736" s="95"/>
      <c r="CG736" s="20"/>
      <c r="CH736" s="95"/>
      <c r="CI736" s="20"/>
      <c r="CJ736" s="22"/>
      <c r="CK736" s="20"/>
      <c r="CL736" s="22"/>
      <c r="CM736" s="20"/>
      <c r="CN736" s="22"/>
      <c r="CO736" s="20"/>
      <c r="CP736" s="22"/>
      <c r="CQ736" s="20"/>
      <c r="CR736" s="22"/>
      <c r="CS736" s="20"/>
      <c r="CT736" s="22"/>
      <c r="CU736" s="20"/>
      <c r="CV736" s="22"/>
      <c r="CW736" s="20"/>
      <c r="CX736" s="22"/>
      <c r="CY736" s="20"/>
      <c r="CZ736" s="22"/>
      <c r="DA736" s="20"/>
      <c r="DB736" s="22"/>
      <c r="DC736" s="20"/>
      <c r="DD736" s="22"/>
      <c r="DE736" s="20"/>
      <c r="DF736" s="22"/>
      <c r="DG736" s="20"/>
      <c r="DH736" s="22"/>
      <c r="DI736" s="20"/>
      <c r="DJ736" s="22"/>
      <c r="DK736" s="20"/>
      <c r="DL736" s="22"/>
      <c r="DM736" s="20"/>
      <c r="DN736" s="22"/>
      <c r="DO736" s="20"/>
      <c r="DP736" s="22"/>
      <c r="DQ736" s="20"/>
      <c r="DR736" s="22"/>
      <c r="DS736" s="20"/>
      <c r="DT736" s="22"/>
      <c r="DU736" s="20"/>
      <c r="DV736" s="22"/>
      <c r="DW736" s="20"/>
      <c r="DX736" s="22"/>
      <c r="DY736" s="20"/>
      <c r="DZ736" s="22"/>
      <c r="EA736" s="23">
        <f t="shared" si="194"/>
        <v>0</v>
      </c>
      <c r="EB736" s="21">
        <f t="shared" si="196"/>
        <v>0</v>
      </c>
      <c r="EC736" s="193" t="e">
        <f t="shared" si="186"/>
        <v>#REF!</v>
      </c>
      <c r="ED736" s="193">
        <f t="shared" si="187"/>
        <v>0</v>
      </c>
      <c r="EE736" s="194">
        <f t="shared" si="197"/>
        <v>12000</v>
      </c>
      <c r="EG736" s="13" t="s">
        <v>1719</v>
      </c>
      <c r="EH736" s="13" t="s">
        <v>1702</v>
      </c>
      <c r="EI736" s="13" t="s">
        <v>397</v>
      </c>
      <c r="EJ736" s="13">
        <v>12000</v>
      </c>
      <c r="EK736" s="13">
        <v>8257.59</v>
      </c>
    </row>
    <row r="737" spans="1:141" ht="15" customHeight="1">
      <c r="A737" s="196" t="str">
        <f t="shared" si="191"/>
        <v>69.0</v>
      </c>
      <c r="B737" s="253" t="str">
        <f t="shared" si="191"/>
        <v xml:space="preserve">SUMINISTRO E INSTALACION DE CARPETA RODADURA MEZCLA DENSA EN  CALIENTE NORMA P-401 FAA. </v>
      </c>
      <c r="C737" s="196" t="str">
        <f t="shared" si="191"/>
        <v>M3</v>
      </c>
      <c r="D737" s="196">
        <f t="shared" si="190"/>
        <v>840</v>
      </c>
      <c r="E737" s="196">
        <f t="shared" si="190"/>
        <v>848700</v>
      </c>
      <c r="F737" s="197">
        <f t="shared" si="195"/>
        <v>712908000</v>
      </c>
      <c r="G737" s="20"/>
      <c r="H737" s="21">
        <f t="shared" si="179"/>
        <v>0</v>
      </c>
      <c r="I737" s="20"/>
      <c r="J737" s="21">
        <f t="shared" si="180"/>
        <v>0</v>
      </c>
      <c r="K737" s="20"/>
      <c r="L737" s="21">
        <f t="shared" si="181"/>
        <v>0</v>
      </c>
      <c r="M737" s="20"/>
      <c r="N737" s="33">
        <f t="shared" si="182"/>
        <v>0</v>
      </c>
      <c r="O737" s="20"/>
      <c r="P737" s="22"/>
      <c r="Q737" s="20"/>
      <c r="R737" s="22"/>
      <c r="S737" s="20"/>
      <c r="T737" s="22"/>
      <c r="U737" s="20"/>
      <c r="V737" s="22"/>
      <c r="W737" s="20"/>
      <c r="X737" s="22"/>
      <c r="Y737" s="20"/>
      <c r="Z737" s="22"/>
      <c r="AA737" s="20"/>
      <c r="AB737" s="22"/>
      <c r="AC737" s="20"/>
      <c r="AD737" s="22"/>
      <c r="AE737" s="20"/>
      <c r="AF737" s="22"/>
      <c r="AG737" s="20"/>
      <c r="AH737" s="22"/>
      <c r="AI737" s="20"/>
      <c r="AJ737" s="22"/>
      <c r="AK737" s="20"/>
      <c r="AL737" s="22"/>
      <c r="AM737" s="20"/>
      <c r="AN737" s="22"/>
      <c r="AO737" s="20"/>
      <c r="AP737" s="22"/>
      <c r="AQ737" s="20"/>
      <c r="AR737" s="22"/>
      <c r="AS737" s="20"/>
      <c r="AT737" s="22"/>
      <c r="AU737" s="20"/>
      <c r="AV737" s="22"/>
      <c r="AW737" s="20"/>
      <c r="AX737" s="22"/>
      <c r="AY737" s="20"/>
      <c r="AZ737" s="22"/>
      <c r="BA737" s="20"/>
      <c r="BB737" s="22"/>
      <c r="BC737" s="20"/>
      <c r="BD737" s="22"/>
      <c r="BE737" s="20">
        <v>454</v>
      </c>
      <c r="BF737" s="33">
        <f>+BE737*$E$726</f>
        <v>16465967.100000001</v>
      </c>
      <c r="BG737" s="83"/>
      <c r="BH737" s="84"/>
      <c r="BI737" s="83"/>
      <c r="BJ737" s="95"/>
      <c r="BK737" s="20">
        <f>363.19-454</f>
        <v>-90.81</v>
      </c>
      <c r="BL737" s="21">
        <f t="shared" si="192"/>
        <v>-77070447</v>
      </c>
      <c r="BM737" s="20"/>
      <c r="BN737" s="95">
        <f t="shared" si="189"/>
        <v>0</v>
      </c>
      <c r="BO737" s="20"/>
      <c r="BP737" s="21">
        <f t="shared" si="193"/>
        <v>0</v>
      </c>
      <c r="BQ737" s="20"/>
      <c r="BR737" s="22"/>
      <c r="BS737" s="20"/>
      <c r="BT737" s="22"/>
      <c r="BU737" s="20"/>
      <c r="BV737" s="22"/>
      <c r="BW737" s="20"/>
      <c r="BX737" s="23">
        <f t="shared" si="188"/>
        <v>0</v>
      </c>
      <c r="BY737" s="20"/>
      <c r="BZ737" s="172"/>
      <c r="CA737" s="20"/>
      <c r="CB737" s="164"/>
      <c r="CC737" s="20"/>
      <c r="CD737" s="178"/>
      <c r="CE737" s="20"/>
      <c r="CF737" s="95"/>
      <c r="CG737" s="20"/>
      <c r="CH737" s="95"/>
      <c r="CI737" s="20"/>
      <c r="CJ737" s="22"/>
      <c r="CK737" s="20"/>
      <c r="CL737" s="22"/>
      <c r="CM737" s="20"/>
      <c r="CN737" s="22"/>
      <c r="CO737" s="20"/>
      <c r="CP737" s="22"/>
      <c r="CQ737" s="20"/>
      <c r="CR737" s="22"/>
      <c r="CS737" s="20"/>
      <c r="CT737" s="22"/>
      <c r="CU737" s="20"/>
      <c r="CV737" s="22"/>
      <c r="CW737" s="20"/>
      <c r="CX737" s="22"/>
      <c r="CY737" s="20"/>
      <c r="CZ737" s="22"/>
      <c r="DA737" s="20"/>
      <c r="DB737" s="22"/>
      <c r="DC737" s="20"/>
      <c r="DD737" s="22"/>
      <c r="DE737" s="20"/>
      <c r="DF737" s="22"/>
      <c r="DG737" s="20"/>
      <c r="DH737" s="22"/>
      <c r="DI737" s="20"/>
      <c r="DJ737" s="22"/>
      <c r="DK737" s="20"/>
      <c r="DL737" s="22"/>
      <c r="DM737" s="20"/>
      <c r="DN737" s="22"/>
      <c r="DO737" s="20"/>
      <c r="DP737" s="22"/>
      <c r="DQ737" s="20"/>
      <c r="DR737" s="22"/>
      <c r="DS737" s="20"/>
      <c r="DT737" s="22"/>
      <c r="DU737" s="20"/>
      <c r="DV737" s="22"/>
      <c r="DW737" s="20"/>
      <c r="DX737" s="22"/>
      <c r="DY737" s="20"/>
      <c r="DZ737" s="22"/>
      <c r="EA737" s="23">
        <f t="shared" si="194"/>
        <v>363.19</v>
      </c>
      <c r="EB737" s="21">
        <f t="shared" si="196"/>
        <v>308239353</v>
      </c>
      <c r="EC737" s="193" t="e">
        <f t="shared" si="186"/>
        <v>#REF!</v>
      </c>
      <c r="ED737" s="193">
        <f t="shared" si="187"/>
        <v>8.6491749651467515E-3</v>
      </c>
      <c r="EE737" s="194">
        <f t="shared" si="197"/>
        <v>476.81</v>
      </c>
      <c r="EG737" s="13" t="s">
        <v>1720</v>
      </c>
      <c r="EH737" s="13" t="s">
        <v>1721</v>
      </c>
      <c r="EI737" s="13" t="s">
        <v>404</v>
      </c>
      <c r="EJ737" s="13">
        <v>840</v>
      </c>
      <c r="EK737" s="13">
        <v>848700</v>
      </c>
    </row>
    <row r="738" spans="1:141">
      <c r="A738" s="196" t="str">
        <f t="shared" si="191"/>
        <v>70.0</v>
      </c>
      <c r="B738" s="253" t="str">
        <f t="shared" si="191"/>
        <v>SELLO DE GRIETAS EN PAVIMENTO ASFÁLTICO CON RUTEO</v>
      </c>
      <c r="C738" s="196" t="str">
        <f t="shared" si="191"/>
        <v>ML</v>
      </c>
      <c r="D738" s="196">
        <f t="shared" si="190"/>
        <v>800</v>
      </c>
      <c r="E738" s="196">
        <f t="shared" si="190"/>
        <v>3318.48</v>
      </c>
      <c r="F738" s="197">
        <f t="shared" si="195"/>
        <v>2654784</v>
      </c>
      <c r="G738" s="20"/>
      <c r="H738" s="21">
        <f t="shared" si="179"/>
        <v>0</v>
      </c>
      <c r="I738" s="20"/>
      <c r="J738" s="21">
        <f t="shared" si="180"/>
        <v>0</v>
      </c>
      <c r="K738" s="20"/>
      <c r="L738" s="21">
        <f t="shared" si="181"/>
        <v>0</v>
      </c>
      <c r="M738" s="20"/>
      <c r="N738" s="33">
        <f t="shared" si="182"/>
        <v>0</v>
      </c>
      <c r="O738" s="20"/>
      <c r="P738" s="22"/>
      <c r="Q738" s="20"/>
      <c r="R738" s="22"/>
      <c r="S738" s="20"/>
      <c r="T738" s="22"/>
      <c r="U738" s="20"/>
      <c r="V738" s="22"/>
      <c r="W738" s="20"/>
      <c r="X738" s="22"/>
      <c r="Y738" s="20"/>
      <c r="Z738" s="22"/>
      <c r="AA738" s="20"/>
      <c r="AB738" s="22"/>
      <c r="AC738" s="20"/>
      <c r="AD738" s="22"/>
      <c r="AE738" s="20"/>
      <c r="AF738" s="22"/>
      <c r="AG738" s="20"/>
      <c r="AH738" s="22"/>
      <c r="AI738" s="20"/>
      <c r="AJ738" s="22"/>
      <c r="AK738" s="20"/>
      <c r="AL738" s="22"/>
      <c r="AM738" s="20"/>
      <c r="AN738" s="22"/>
      <c r="AO738" s="20"/>
      <c r="AP738" s="22"/>
      <c r="AQ738" s="20"/>
      <c r="AR738" s="22"/>
      <c r="AS738" s="20"/>
      <c r="AT738" s="22"/>
      <c r="AU738" s="20"/>
      <c r="AV738" s="22"/>
      <c r="AW738" s="20"/>
      <c r="AX738" s="22"/>
      <c r="AY738" s="20"/>
      <c r="AZ738" s="22"/>
      <c r="BA738" s="20"/>
      <c r="BB738" s="22"/>
      <c r="BC738" s="20"/>
      <c r="BD738" s="22"/>
      <c r="BE738" s="20"/>
      <c r="BF738" s="22"/>
      <c r="BG738" s="83"/>
      <c r="BH738" s="84"/>
      <c r="BI738" s="83"/>
      <c r="BJ738" s="95"/>
      <c r="BK738" s="20"/>
      <c r="BL738" s="21">
        <f t="shared" si="192"/>
        <v>0</v>
      </c>
      <c r="BM738" s="20"/>
      <c r="BN738" s="95">
        <f t="shared" si="189"/>
        <v>0</v>
      </c>
      <c r="BO738" s="20"/>
      <c r="BP738" s="21">
        <f t="shared" si="193"/>
        <v>0</v>
      </c>
      <c r="BQ738" s="20"/>
      <c r="BR738" s="22"/>
      <c r="BS738" s="20"/>
      <c r="BT738" s="22"/>
      <c r="BU738" s="20"/>
      <c r="BV738" s="22"/>
      <c r="BW738" s="20"/>
      <c r="BX738" s="23">
        <f t="shared" si="188"/>
        <v>0</v>
      </c>
      <c r="BY738" s="20"/>
      <c r="BZ738" s="172"/>
      <c r="CA738" s="20"/>
      <c r="CB738" s="164"/>
      <c r="CC738" s="20"/>
      <c r="CD738" s="178"/>
      <c r="CE738" s="20"/>
      <c r="CF738" s="95"/>
      <c r="CG738" s="20"/>
      <c r="CH738" s="95"/>
      <c r="CI738" s="20"/>
      <c r="CJ738" s="22"/>
      <c r="CK738" s="20"/>
      <c r="CL738" s="22"/>
      <c r="CM738" s="20"/>
      <c r="CN738" s="22"/>
      <c r="CO738" s="20"/>
      <c r="CP738" s="22"/>
      <c r="CQ738" s="20"/>
      <c r="CR738" s="22"/>
      <c r="CS738" s="20"/>
      <c r="CT738" s="22"/>
      <c r="CU738" s="20"/>
      <c r="CV738" s="22"/>
      <c r="CW738" s="20"/>
      <c r="CX738" s="22"/>
      <c r="CY738" s="20"/>
      <c r="CZ738" s="22"/>
      <c r="DA738" s="20"/>
      <c r="DB738" s="22"/>
      <c r="DC738" s="20"/>
      <c r="DD738" s="22"/>
      <c r="DE738" s="20"/>
      <c r="DF738" s="22"/>
      <c r="DG738" s="20"/>
      <c r="DH738" s="22"/>
      <c r="DI738" s="20"/>
      <c r="DJ738" s="22"/>
      <c r="DK738" s="20"/>
      <c r="DL738" s="22"/>
      <c r="DM738" s="20"/>
      <c r="DN738" s="22"/>
      <c r="DO738" s="20"/>
      <c r="DP738" s="22"/>
      <c r="DQ738" s="20"/>
      <c r="DR738" s="22"/>
      <c r="DS738" s="20"/>
      <c r="DT738" s="22"/>
      <c r="DU738" s="20"/>
      <c r="DV738" s="22"/>
      <c r="DW738" s="20"/>
      <c r="DX738" s="22"/>
      <c r="DY738" s="20"/>
      <c r="DZ738" s="22"/>
      <c r="EA738" s="23">
        <f t="shared" si="194"/>
        <v>0</v>
      </c>
      <c r="EB738" s="21">
        <f t="shared" si="196"/>
        <v>0</v>
      </c>
      <c r="EC738" s="193" t="e">
        <f t="shared" si="186"/>
        <v>#REF!</v>
      </c>
      <c r="ED738" s="193">
        <f t="shared" si="187"/>
        <v>0</v>
      </c>
      <c r="EE738" s="194">
        <f t="shared" si="197"/>
        <v>800</v>
      </c>
      <c r="EG738" s="13" t="s">
        <v>1722</v>
      </c>
      <c r="EH738" s="13" t="s">
        <v>1706</v>
      </c>
      <c r="EI738" s="13" t="s">
        <v>392</v>
      </c>
      <c r="EJ738" s="13">
        <v>800</v>
      </c>
      <c r="EK738" s="13">
        <v>3318.48</v>
      </c>
    </row>
    <row r="739" spans="1:141">
      <c r="A739" s="196" t="str">
        <f t="shared" si="191"/>
        <v>71.0</v>
      </c>
      <c r="B739" s="253" t="str">
        <f t="shared" si="191"/>
        <v>MARCA VIAL CON PINTURA EN FRIO (NORMA FAA-P-620)</v>
      </c>
      <c r="C739" s="196" t="str">
        <f t="shared" si="191"/>
        <v>M2</v>
      </c>
      <c r="D739" s="196">
        <f t="shared" si="190"/>
        <v>300</v>
      </c>
      <c r="E739" s="196">
        <f t="shared" si="190"/>
        <v>36268.65</v>
      </c>
      <c r="F739" s="197">
        <f t="shared" si="195"/>
        <v>10880595</v>
      </c>
      <c r="G739" s="20"/>
      <c r="H739" s="21">
        <f t="shared" si="179"/>
        <v>0</v>
      </c>
      <c r="I739" s="20"/>
      <c r="J739" s="21">
        <f t="shared" si="180"/>
        <v>0</v>
      </c>
      <c r="K739" s="20"/>
      <c r="L739" s="21">
        <f t="shared" si="181"/>
        <v>0</v>
      </c>
      <c r="M739" s="20"/>
      <c r="N739" s="33">
        <f t="shared" si="182"/>
        <v>0</v>
      </c>
      <c r="O739" s="20"/>
      <c r="P739" s="22"/>
      <c r="Q739" s="20"/>
      <c r="R739" s="22"/>
      <c r="S739" s="20"/>
      <c r="T739" s="22"/>
      <c r="U739" s="20"/>
      <c r="V739" s="22"/>
      <c r="W739" s="20"/>
      <c r="X739" s="22"/>
      <c r="Y739" s="20"/>
      <c r="Z739" s="22"/>
      <c r="AA739" s="20"/>
      <c r="AB739" s="22"/>
      <c r="AC739" s="20"/>
      <c r="AD739" s="22"/>
      <c r="AE739" s="20"/>
      <c r="AF739" s="22"/>
      <c r="AG739" s="20"/>
      <c r="AH739" s="22"/>
      <c r="AI739" s="20"/>
      <c r="AJ739" s="22"/>
      <c r="AK739" s="20"/>
      <c r="AL739" s="22"/>
      <c r="AM739" s="20"/>
      <c r="AN739" s="22"/>
      <c r="AO739" s="20"/>
      <c r="AP739" s="22"/>
      <c r="AQ739" s="20"/>
      <c r="AR739" s="22"/>
      <c r="AS739" s="20"/>
      <c r="AT739" s="22"/>
      <c r="AU739" s="20"/>
      <c r="AV739" s="22"/>
      <c r="AW739" s="20"/>
      <c r="AX739" s="22"/>
      <c r="AY739" s="20"/>
      <c r="AZ739" s="22"/>
      <c r="BA739" s="20"/>
      <c r="BB739" s="22"/>
      <c r="BC739" s="20"/>
      <c r="BD739" s="22"/>
      <c r="BE739" s="20"/>
      <c r="BF739" s="22"/>
      <c r="BG739" s="83"/>
      <c r="BH739" s="84"/>
      <c r="BI739" s="83"/>
      <c r="BJ739" s="95"/>
      <c r="BK739" s="20"/>
      <c r="BL739" s="21">
        <f t="shared" si="192"/>
        <v>0</v>
      </c>
      <c r="BM739" s="20"/>
      <c r="BN739" s="95">
        <f t="shared" si="189"/>
        <v>0</v>
      </c>
      <c r="BO739" s="20"/>
      <c r="BP739" s="21">
        <f t="shared" si="193"/>
        <v>0</v>
      </c>
      <c r="BQ739" s="20"/>
      <c r="BR739" s="22"/>
      <c r="BS739" s="20"/>
      <c r="BT739" s="22"/>
      <c r="BU739" s="20"/>
      <c r="BV739" s="22"/>
      <c r="BW739" s="20"/>
      <c r="BX739" s="23">
        <f t="shared" si="188"/>
        <v>0</v>
      </c>
      <c r="BY739" s="20"/>
      <c r="BZ739" s="172"/>
      <c r="CA739" s="20"/>
      <c r="CB739" s="164"/>
      <c r="CC739" s="20"/>
      <c r="CD739" s="178"/>
      <c r="CE739" s="20"/>
      <c r="CF739" s="95"/>
      <c r="CG739" s="20"/>
      <c r="CH739" s="95"/>
      <c r="CI739" s="20"/>
      <c r="CJ739" s="22"/>
      <c r="CK739" s="20"/>
      <c r="CL739" s="22"/>
      <c r="CM739" s="20"/>
      <c r="CN739" s="22"/>
      <c r="CO739" s="20"/>
      <c r="CP739" s="22"/>
      <c r="CQ739" s="20"/>
      <c r="CR739" s="22"/>
      <c r="CS739" s="20"/>
      <c r="CT739" s="22"/>
      <c r="CU739" s="20"/>
      <c r="CV739" s="22"/>
      <c r="CW739" s="20"/>
      <c r="CX739" s="22"/>
      <c r="CY739" s="20"/>
      <c r="CZ739" s="22"/>
      <c r="DA739" s="20"/>
      <c r="DB739" s="22"/>
      <c r="DC739" s="20"/>
      <c r="DD739" s="22"/>
      <c r="DE739" s="20"/>
      <c r="DF739" s="22"/>
      <c r="DG739" s="20"/>
      <c r="DH739" s="22"/>
      <c r="DI739" s="20"/>
      <c r="DJ739" s="22"/>
      <c r="DK739" s="20"/>
      <c r="DL739" s="22"/>
      <c r="DM739" s="20"/>
      <c r="DN739" s="22"/>
      <c r="DO739" s="20"/>
      <c r="DP739" s="22"/>
      <c r="DQ739" s="20"/>
      <c r="DR739" s="22"/>
      <c r="DS739" s="20"/>
      <c r="DT739" s="22"/>
      <c r="DU739" s="20"/>
      <c r="DV739" s="22"/>
      <c r="DW739" s="20"/>
      <c r="DX739" s="22"/>
      <c r="DY739" s="20"/>
      <c r="DZ739" s="22"/>
      <c r="EA739" s="23">
        <f t="shared" si="194"/>
        <v>0</v>
      </c>
      <c r="EB739" s="21">
        <f t="shared" si="196"/>
        <v>0</v>
      </c>
      <c r="EC739" s="193" t="e">
        <f t="shared" si="186"/>
        <v>#REF!</v>
      </c>
      <c r="ED739" s="193">
        <f t="shared" si="187"/>
        <v>0</v>
      </c>
      <c r="EE739" s="194">
        <f t="shared" si="197"/>
        <v>300</v>
      </c>
      <c r="EG739" s="13" t="s">
        <v>1723</v>
      </c>
      <c r="EH739" s="13" t="s">
        <v>1708</v>
      </c>
      <c r="EI739" s="13" t="s">
        <v>397</v>
      </c>
      <c r="EJ739" s="13">
        <v>300</v>
      </c>
      <c r="EK739" s="13">
        <v>36268.65</v>
      </c>
    </row>
    <row r="740" spans="1:141">
      <c r="A740" s="196" t="s">
        <v>1710</v>
      </c>
      <c r="B740" s="253" t="s">
        <v>1711</v>
      </c>
      <c r="C740" s="196" t="s">
        <v>397</v>
      </c>
      <c r="D740" s="196"/>
      <c r="E740" s="196">
        <v>11900</v>
      </c>
      <c r="F740" s="197"/>
      <c r="G740" s="20"/>
      <c r="H740" s="21">
        <f>+E740*G740</f>
        <v>0</v>
      </c>
      <c r="I740" s="20"/>
      <c r="J740" s="21">
        <f>I740*E740</f>
        <v>0</v>
      </c>
      <c r="K740" s="20"/>
      <c r="L740" s="21">
        <f>K740*E740</f>
        <v>0</v>
      </c>
      <c r="M740" s="20"/>
      <c r="N740" s="33">
        <f>M740*E740</f>
        <v>0</v>
      </c>
      <c r="O740" s="20"/>
      <c r="P740" s="22"/>
      <c r="Q740" s="20"/>
      <c r="R740" s="22"/>
      <c r="S740" s="20"/>
      <c r="T740" s="22"/>
      <c r="U740" s="20"/>
      <c r="V740" s="22"/>
      <c r="W740" s="20"/>
      <c r="X740" s="22"/>
      <c r="Y740" s="20"/>
      <c r="Z740" s="22"/>
      <c r="AA740" s="20"/>
      <c r="AB740" s="22"/>
      <c r="AC740" s="20"/>
      <c r="AD740" s="22"/>
      <c r="AE740" s="20"/>
      <c r="AF740" s="22"/>
      <c r="AG740" s="20"/>
      <c r="AH740" s="22"/>
      <c r="AI740" s="20"/>
      <c r="AJ740" s="22"/>
      <c r="AK740" s="20"/>
      <c r="AL740" s="22"/>
      <c r="AM740" s="20"/>
      <c r="AN740" s="22"/>
      <c r="AO740" s="20"/>
      <c r="AP740" s="22"/>
      <c r="AQ740" s="20"/>
      <c r="AR740" s="22"/>
      <c r="AS740" s="20"/>
      <c r="AT740" s="22"/>
      <c r="AU740" s="20"/>
      <c r="AV740" s="22"/>
      <c r="AW740" s="20"/>
      <c r="AX740" s="22"/>
      <c r="AY740" s="20"/>
      <c r="AZ740" s="22"/>
      <c r="BA740" s="20"/>
      <c r="BB740" s="22"/>
      <c r="BC740" s="20"/>
      <c r="BD740" s="22"/>
      <c r="BE740" s="20"/>
      <c r="BF740" s="22"/>
      <c r="BG740" s="83"/>
      <c r="BH740" s="84"/>
      <c r="BI740" s="83"/>
      <c r="BJ740" s="95"/>
      <c r="BK740" s="20">
        <v>3598.75</v>
      </c>
      <c r="BL740" s="21">
        <f>BK740*E740</f>
        <v>42825125</v>
      </c>
      <c r="BM740" s="20"/>
      <c r="BN740" s="95">
        <f t="shared" si="189"/>
        <v>0</v>
      </c>
      <c r="BO740" s="20"/>
      <c r="BP740" s="21">
        <f t="shared" si="193"/>
        <v>0</v>
      </c>
      <c r="BQ740" s="20"/>
      <c r="BR740" s="22"/>
      <c r="BS740" s="20"/>
      <c r="BT740" s="22"/>
      <c r="BU740" s="20"/>
      <c r="BV740" s="22"/>
      <c r="BW740" s="20"/>
      <c r="BX740" s="23">
        <f t="shared" si="188"/>
        <v>0</v>
      </c>
      <c r="BY740" s="20"/>
      <c r="BZ740" s="172"/>
      <c r="CA740" s="20"/>
      <c r="CB740" s="164"/>
      <c r="CC740" s="20"/>
      <c r="CD740" s="178"/>
      <c r="CE740" s="20"/>
      <c r="CF740" s="95"/>
      <c r="CG740" s="20"/>
      <c r="CH740" s="95"/>
      <c r="CI740" s="20"/>
      <c r="CJ740" s="22"/>
      <c r="CK740" s="20"/>
      <c r="CL740" s="22"/>
      <c r="CM740" s="20"/>
      <c r="CN740" s="22"/>
      <c r="CO740" s="20"/>
      <c r="CP740" s="22"/>
      <c r="CQ740" s="20"/>
      <c r="CR740" s="22"/>
      <c r="CS740" s="20"/>
      <c r="CT740" s="22"/>
      <c r="CU740" s="20"/>
      <c r="CV740" s="22"/>
      <c r="CW740" s="20"/>
      <c r="CX740" s="22"/>
      <c r="CY740" s="20"/>
      <c r="CZ740" s="22"/>
      <c r="DA740" s="20"/>
      <c r="DB740" s="22"/>
      <c r="DC740" s="20"/>
      <c r="DD740" s="22"/>
      <c r="DE740" s="20"/>
      <c r="DF740" s="22"/>
      <c r="DG740" s="20"/>
      <c r="DH740" s="22"/>
      <c r="DI740" s="20"/>
      <c r="DJ740" s="22"/>
      <c r="DK740" s="20"/>
      <c r="DL740" s="22"/>
      <c r="DM740" s="20"/>
      <c r="DN740" s="22"/>
      <c r="DO740" s="20"/>
      <c r="DP740" s="22"/>
      <c r="DQ740" s="20"/>
      <c r="DR740" s="22"/>
      <c r="DS740" s="20"/>
      <c r="DT740" s="22"/>
      <c r="DU740" s="20"/>
      <c r="DV740" s="22"/>
      <c r="DW740" s="20"/>
      <c r="DX740" s="22"/>
      <c r="DY740" s="20"/>
      <c r="DZ740" s="22"/>
      <c r="EA740" s="23">
        <f>+G740+I740+K740+M740+O740+Q740+S740+U740+W740+Y740+AA740+AC740+AE740+AG740+AI740+AK740+AM740+AO740+AQ740+AW740+AS740+AU740+AY740+BA740+BC740+BE740+BG740+BI740+BK740+BM740+BO740+BQ740+BS740+BU740+BW740+BY740+CA740+CC740+CE740+CG740+CI740+CK740+CM740+CO740+CQ740+CS740+CU740+CW740+CY740+DA740+DC740+DE740+DG740+DI740+DK740+DM740+DO740+DQ740+DS740+DU740+DW740+DY740</f>
        <v>3598.75</v>
      </c>
      <c r="EB740" s="21">
        <f>+EA740*E740</f>
        <v>42825125</v>
      </c>
      <c r="EC740" s="193" t="e">
        <f>+EB740/$EB$745</f>
        <v>#REF!</v>
      </c>
      <c r="ED740" s="193">
        <f>+EB740/$F$745</f>
        <v>1.2016700509661408E-3</v>
      </c>
      <c r="EE740" s="194">
        <f>D740-EA740</f>
        <v>-3598.75</v>
      </c>
    </row>
    <row r="741" spans="1:141">
      <c r="A741" s="196" t="s">
        <v>1712</v>
      </c>
      <c r="B741" s="253" t="s">
        <v>1713</v>
      </c>
      <c r="C741" s="196" t="s">
        <v>404</v>
      </c>
      <c r="D741" s="196"/>
      <c r="E741" s="196">
        <v>44154.000000000007</v>
      </c>
      <c r="F741" s="197"/>
      <c r="G741" s="20"/>
      <c r="H741" s="21">
        <f>+E741*G741</f>
        <v>0</v>
      </c>
      <c r="I741" s="20"/>
      <c r="J741" s="21">
        <f>I741*E741</f>
        <v>0</v>
      </c>
      <c r="K741" s="20"/>
      <c r="L741" s="21">
        <f>K741*E741</f>
        <v>0</v>
      </c>
      <c r="M741" s="20"/>
      <c r="N741" s="33">
        <f>M741*E741</f>
        <v>0</v>
      </c>
      <c r="O741" s="20"/>
      <c r="P741" s="22"/>
      <c r="Q741" s="20"/>
      <c r="R741" s="22"/>
      <c r="S741" s="20"/>
      <c r="T741" s="22"/>
      <c r="U741" s="20"/>
      <c r="V741" s="22"/>
      <c r="W741" s="20"/>
      <c r="X741" s="22"/>
      <c r="Y741" s="20"/>
      <c r="Z741" s="22"/>
      <c r="AA741" s="20"/>
      <c r="AB741" s="22"/>
      <c r="AC741" s="20"/>
      <c r="AD741" s="22"/>
      <c r="AE741" s="20"/>
      <c r="AF741" s="22"/>
      <c r="AG741" s="20"/>
      <c r="AH741" s="22"/>
      <c r="AI741" s="20"/>
      <c r="AJ741" s="22"/>
      <c r="AK741" s="20"/>
      <c r="AL741" s="22"/>
      <c r="AM741" s="20"/>
      <c r="AN741" s="22"/>
      <c r="AO741" s="20"/>
      <c r="AP741" s="22"/>
      <c r="AQ741" s="20"/>
      <c r="AR741" s="22"/>
      <c r="AS741" s="20"/>
      <c r="AT741" s="22"/>
      <c r="AU741" s="20"/>
      <c r="AV741" s="22"/>
      <c r="AW741" s="20"/>
      <c r="AX741" s="22"/>
      <c r="AY741" s="20"/>
      <c r="AZ741" s="22"/>
      <c r="BA741" s="20"/>
      <c r="BB741" s="22"/>
      <c r="BC741" s="20"/>
      <c r="BD741" s="22"/>
      <c r="BE741" s="20"/>
      <c r="BF741" s="22"/>
      <c r="BG741" s="83"/>
      <c r="BH741" s="84"/>
      <c r="BI741" s="83"/>
      <c r="BJ741" s="95"/>
      <c r="BK741" s="20">
        <v>346.61</v>
      </c>
      <c r="BL741" s="21">
        <f>BK741*E741</f>
        <v>15304217.940000003</v>
      </c>
      <c r="BM741" s="20"/>
      <c r="BN741" s="95">
        <f t="shared" si="189"/>
        <v>0</v>
      </c>
      <c r="BO741" s="20"/>
      <c r="BP741" s="21">
        <f t="shared" si="193"/>
        <v>0</v>
      </c>
      <c r="BQ741" s="20"/>
      <c r="BR741" s="22"/>
      <c r="BS741" s="20"/>
      <c r="BT741" s="22"/>
      <c r="BU741" s="20"/>
      <c r="BV741" s="22"/>
      <c r="BW741" s="20"/>
      <c r="BX741" s="23">
        <f t="shared" si="188"/>
        <v>0</v>
      </c>
      <c r="BY741" s="20"/>
      <c r="BZ741" s="172"/>
      <c r="CA741" s="20"/>
      <c r="CB741" s="164"/>
      <c r="CC741" s="20"/>
      <c r="CD741" s="178"/>
      <c r="CE741" s="20"/>
      <c r="CF741" s="95"/>
      <c r="CG741" s="20"/>
      <c r="CH741" s="95"/>
      <c r="CI741" s="20"/>
      <c r="CJ741" s="22"/>
      <c r="CK741" s="20"/>
      <c r="CL741" s="22"/>
      <c r="CM741" s="20"/>
      <c r="CN741" s="22"/>
      <c r="CO741" s="20"/>
      <c r="CP741" s="22"/>
      <c r="CQ741" s="20"/>
      <c r="CR741" s="22"/>
      <c r="CS741" s="20"/>
      <c r="CT741" s="22"/>
      <c r="CU741" s="20"/>
      <c r="CV741" s="22"/>
      <c r="CW741" s="20"/>
      <c r="CX741" s="22"/>
      <c r="CY741" s="20"/>
      <c r="CZ741" s="22"/>
      <c r="DA741" s="20"/>
      <c r="DB741" s="22"/>
      <c r="DC741" s="20"/>
      <c r="DD741" s="22"/>
      <c r="DE741" s="20"/>
      <c r="DF741" s="22"/>
      <c r="DG741" s="20"/>
      <c r="DH741" s="22"/>
      <c r="DI741" s="20"/>
      <c r="DJ741" s="22"/>
      <c r="DK741" s="20"/>
      <c r="DL741" s="22"/>
      <c r="DM741" s="20"/>
      <c r="DN741" s="22"/>
      <c r="DO741" s="20"/>
      <c r="DP741" s="22"/>
      <c r="DQ741" s="20"/>
      <c r="DR741" s="22"/>
      <c r="DS741" s="20"/>
      <c r="DT741" s="22"/>
      <c r="DU741" s="20"/>
      <c r="DV741" s="22"/>
      <c r="DW741" s="20"/>
      <c r="DX741" s="22"/>
      <c r="DY741" s="20"/>
      <c r="DZ741" s="22"/>
      <c r="EA741" s="23">
        <f>+G741+I741+K741+M741+O741+Q741+S741+U741+W741+Y741+AA741+AC741+AE741+AG741+AI741+AK741+AM741+AO741+AQ741+AW741+AS741+AU741+AY741+BA741+BC741+BE741+BG741+BI741+BK741+BM741+BO741+BQ741+BS741+BU741+BW741+BY741+CA741+CC741+CE741+CG741+CI741+CK741+CM741+CO741+CQ741+CS741+CU741+CW741+CY741+DA741+DC741+DE741+DG741+DI741+DK741+DM741+DO741+DQ741+DS741+DU741+DW741+DY741</f>
        <v>346.61</v>
      </c>
      <c r="EB741" s="21">
        <f>+EA741*E741</f>
        <v>15304217.940000003</v>
      </c>
      <c r="EC741" s="193" t="e">
        <f>+EB741/$EB$745</f>
        <v>#REF!</v>
      </c>
      <c r="ED741" s="193">
        <f>+EB741/$F$745</f>
        <v>4.294352988334939E-4</v>
      </c>
      <c r="EE741" s="194">
        <f>D741-EA741</f>
        <v>-346.61</v>
      </c>
    </row>
    <row r="742" spans="1:141">
      <c r="A742" s="196" t="s">
        <v>1714</v>
      </c>
      <c r="B742" s="253" t="s">
        <v>1715</v>
      </c>
      <c r="C742" s="196" t="s">
        <v>397</v>
      </c>
      <c r="D742" s="196"/>
      <c r="E742" s="196">
        <v>2050</v>
      </c>
      <c r="F742" s="197"/>
      <c r="G742" s="20"/>
      <c r="H742" s="21">
        <f>+E742*G742</f>
        <v>0</v>
      </c>
      <c r="I742" s="20"/>
      <c r="J742" s="21">
        <f>I742*E742</f>
        <v>0</v>
      </c>
      <c r="K742" s="20"/>
      <c r="L742" s="21">
        <f>K742*E742</f>
        <v>0</v>
      </c>
      <c r="M742" s="20"/>
      <c r="N742" s="33">
        <f>M742*E742</f>
        <v>0</v>
      </c>
      <c r="O742" s="20"/>
      <c r="P742" s="22"/>
      <c r="Q742" s="20"/>
      <c r="R742" s="22"/>
      <c r="S742" s="20"/>
      <c r="T742" s="22"/>
      <c r="U742" s="20"/>
      <c r="V742" s="22"/>
      <c r="W742" s="20"/>
      <c r="X742" s="22"/>
      <c r="Y742" s="20"/>
      <c r="Z742" s="22"/>
      <c r="AA742" s="20"/>
      <c r="AB742" s="22"/>
      <c r="AC742" s="20"/>
      <c r="AD742" s="22"/>
      <c r="AE742" s="20"/>
      <c r="AF742" s="22"/>
      <c r="AG742" s="20"/>
      <c r="AH742" s="22"/>
      <c r="AI742" s="20"/>
      <c r="AJ742" s="22"/>
      <c r="AK742" s="20"/>
      <c r="AL742" s="22"/>
      <c r="AM742" s="20"/>
      <c r="AN742" s="22"/>
      <c r="AO742" s="20"/>
      <c r="AP742" s="22"/>
      <c r="AQ742" s="20"/>
      <c r="AR742" s="22"/>
      <c r="AS742" s="20"/>
      <c r="AT742" s="22"/>
      <c r="AU742" s="20"/>
      <c r="AV742" s="22"/>
      <c r="AW742" s="20"/>
      <c r="AX742" s="22"/>
      <c r="AY742" s="20"/>
      <c r="AZ742" s="22"/>
      <c r="BA742" s="20"/>
      <c r="BB742" s="22"/>
      <c r="BC742" s="20"/>
      <c r="BD742" s="22"/>
      <c r="BE742" s="20"/>
      <c r="BF742" s="22"/>
      <c r="BG742" s="83"/>
      <c r="BH742" s="84"/>
      <c r="BI742" s="83"/>
      <c r="BJ742" s="95"/>
      <c r="BK742" s="20"/>
      <c r="BL742" s="21">
        <f>BK742*E742</f>
        <v>0</v>
      </c>
      <c r="BM742" s="20"/>
      <c r="BN742" s="95">
        <f t="shared" si="189"/>
        <v>0</v>
      </c>
      <c r="BO742" s="20"/>
      <c r="BP742" s="21">
        <f t="shared" si="193"/>
        <v>0</v>
      </c>
      <c r="BQ742" s="20"/>
      <c r="BR742" s="22"/>
      <c r="BS742" s="20"/>
      <c r="BT742" s="22"/>
      <c r="BU742" s="20"/>
      <c r="BV742" s="22"/>
      <c r="BW742" s="20"/>
      <c r="BX742" s="22"/>
      <c r="BY742" s="20"/>
      <c r="BZ742" s="172"/>
      <c r="CA742" s="20"/>
      <c r="CB742" s="164"/>
      <c r="CC742" s="20"/>
      <c r="CD742" s="178"/>
      <c r="CE742" s="20"/>
      <c r="CF742" s="95"/>
      <c r="CG742" s="20"/>
      <c r="CH742" s="95"/>
      <c r="CI742" s="20"/>
      <c r="CJ742" s="22"/>
      <c r="CK742" s="20"/>
      <c r="CL742" s="22"/>
      <c r="CM742" s="20"/>
      <c r="CN742" s="22"/>
      <c r="CO742" s="20"/>
      <c r="CP742" s="22"/>
      <c r="CQ742" s="20"/>
      <c r="CR742" s="22"/>
      <c r="CS742" s="20"/>
      <c r="CT742" s="22"/>
      <c r="CU742" s="20"/>
      <c r="CV742" s="22"/>
      <c r="CW742" s="20"/>
      <c r="CX742" s="22"/>
      <c r="CY742" s="20"/>
      <c r="CZ742" s="22"/>
      <c r="DA742" s="20"/>
      <c r="DB742" s="22"/>
      <c r="DC742" s="20"/>
      <c r="DD742" s="22"/>
      <c r="DE742" s="20"/>
      <c r="DF742" s="22"/>
      <c r="DG742" s="20"/>
      <c r="DH742" s="22"/>
      <c r="DI742" s="20"/>
      <c r="DJ742" s="22"/>
      <c r="DK742" s="20"/>
      <c r="DL742" s="22"/>
      <c r="DM742" s="20"/>
      <c r="DN742" s="22"/>
      <c r="DO742" s="20"/>
      <c r="DP742" s="22"/>
      <c r="DQ742" s="20"/>
      <c r="DR742" s="22"/>
      <c r="DS742" s="20"/>
      <c r="DT742" s="22"/>
      <c r="DU742" s="20"/>
      <c r="DV742" s="22"/>
      <c r="DW742" s="20"/>
      <c r="DX742" s="22"/>
      <c r="DY742" s="20"/>
      <c r="DZ742" s="22"/>
      <c r="EA742" s="23">
        <f>+G742+I742+K742+M742+O742+Q742+S742+U742+W742+Y742+AA742+AC742+AE742+AG742+AI742+AK742+AM742+AO742+AQ742+AW742+AS742+AU742+AY742+BA742+BC742+BE742+BG742+BI742+BK742+BM742+BO742+BQ742+BS742+BU742+BW742+BY742+CA742+CC742+CE742+CG742+CI742+CK742+CM742+CO742+CQ742+CS742+CU742+CW742+CY742+DA742+DC742+DE742+DG742+DI742+DK742+DM742+DO742+DQ742+DS742+DU742+DW742+DY742</f>
        <v>0</v>
      </c>
      <c r="EB742" s="21">
        <f>+EA742*E742</f>
        <v>0</v>
      </c>
      <c r="EC742" s="193" t="e">
        <f>+EB742/$EB$745</f>
        <v>#REF!</v>
      </c>
      <c r="ED742" s="193">
        <f>+EB742/$F$745</f>
        <v>0</v>
      </c>
      <c r="EE742" s="194">
        <f>D742-EA742</f>
        <v>0</v>
      </c>
    </row>
    <row r="743" spans="1:141">
      <c r="A743" s="196" t="s">
        <v>1724</v>
      </c>
      <c r="B743" s="253" t="s">
        <v>1725</v>
      </c>
      <c r="C743" s="196" t="s">
        <v>404</v>
      </c>
      <c r="D743" s="196"/>
      <c r="E743" s="196">
        <v>281945</v>
      </c>
      <c r="F743" s="197"/>
      <c r="G743" s="20"/>
      <c r="H743" s="21">
        <f>+E743*G743</f>
        <v>0</v>
      </c>
      <c r="I743" s="20"/>
      <c r="J743" s="21">
        <f>I743*E743</f>
        <v>0</v>
      </c>
      <c r="K743" s="20"/>
      <c r="L743" s="21">
        <f>K743*E743</f>
        <v>0</v>
      </c>
      <c r="M743" s="20"/>
      <c r="N743" s="33">
        <f>M743*E743</f>
        <v>0</v>
      </c>
      <c r="O743" s="20"/>
      <c r="P743" s="22"/>
      <c r="Q743" s="20"/>
      <c r="R743" s="22"/>
      <c r="S743" s="20"/>
      <c r="T743" s="22"/>
      <c r="U743" s="20"/>
      <c r="V743" s="22"/>
      <c r="W743" s="20"/>
      <c r="X743" s="22"/>
      <c r="Y743" s="20"/>
      <c r="Z743" s="22"/>
      <c r="AA743" s="20"/>
      <c r="AB743" s="22"/>
      <c r="AC743" s="20"/>
      <c r="AD743" s="22"/>
      <c r="AE743" s="20"/>
      <c r="AF743" s="22"/>
      <c r="AG743" s="20"/>
      <c r="AH743" s="22"/>
      <c r="AI743" s="20"/>
      <c r="AJ743" s="22"/>
      <c r="AK743" s="20"/>
      <c r="AL743" s="22"/>
      <c r="AM743" s="20"/>
      <c r="AN743" s="22"/>
      <c r="AO743" s="20"/>
      <c r="AP743" s="22"/>
      <c r="AQ743" s="20"/>
      <c r="AR743" s="22"/>
      <c r="AS743" s="20"/>
      <c r="AT743" s="22"/>
      <c r="AU743" s="20"/>
      <c r="AV743" s="22"/>
      <c r="AW743" s="20"/>
      <c r="AX743" s="22"/>
      <c r="AY743" s="20"/>
      <c r="AZ743" s="22"/>
      <c r="BA743" s="20"/>
      <c r="BB743" s="22"/>
      <c r="BC743" s="20"/>
      <c r="BD743" s="22"/>
      <c r="BE743" s="20"/>
      <c r="BF743" s="22"/>
      <c r="BG743" s="83"/>
      <c r="BH743" s="84"/>
      <c r="BI743" s="83"/>
      <c r="BJ743" s="95"/>
      <c r="BK743" s="20">
        <v>3.46</v>
      </c>
      <c r="BL743" s="21">
        <f>BK743*E743</f>
        <v>975529.7</v>
      </c>
      <c r="BM743" s="20"/>
      <c r="BN743" s="95">
        <f t="shared" si="189"/>
        <v>0</v>
      </c>
      <c r="BO743" s="20"/>
      <c r="BP743" s="21">
        <f t="shared" si="193"/>
        <v>0</v>
      </c>
      <c r="BQ743" s="20"/>
      <c r="BR743" s="118">
        <f>BQ743*E743</f>
        <v>0</v>
      </c>
      <c r="BS743" s="20"/>
      <c r="BT743" s="22"/>
      <c r="BU743" s="20">
        <v>98.61</v>
      </c>
      <c r="BV743" s="23">
        <f>BU743*E743</f>
        <v>27802596.449999999</v>
      </c>
      <c r="BW743" s="20"/>
      <c r="BX743" s="22"/>
      <c r="BY743" s="20"/>
      <c r="BZ743" s="172"/>
      <c r="CA743" s="20"/>
      <c r="CB743" s="164"/>
      <c r="CC743" s="20"/>
      <c r="CD743" s="178"/>
      <c r="CE743" s="20"/>
      <c r="CF743" s="95"/>
      <c r="CG743" s="20"/>
      <c r="CH743" s="95"/>
      <c r="CI743" s="20"/>
      <c r="CJ743" s="22"/>
      <c r="CK743" s="20"/>
      <c r="CL743" s="22"/>
      <c r="CM743" s="20"/>
      <c r="CN743" s="22"/>
      <c r="CO743" s="20"/>
      <c r="CP743" s="22"/>
      <c r="CQ743" s="20"/>
      <c r="CR743" s="22"/>
      <c r="CS743" s="20"/>
      <c r="CT743" s="22"/>
      <c r="CU743" s="20"/>
      <c r="CV743" s="22"/>
      <c r="CW743" s="20"/>
      <c r="CX743" s="22"/>
      <c r="CY743" s="20"/>
      <c r="CZ743" s="22"/>
      <c r="DA743" s="20"/>
      <c r="DB743" s="22"/>
      <c r="DC743" s="20"/>
      <c r="DD743" s="22"/>
      <c r="DE743" s="20"/>
      <c r="DF743" s="22"/>
      <c r="DG743" s="20"/>
      <c r="DH743" s="22"/>
      <c r="DI743" s="20"/>
      <c r="DJ743" s="22"/>
      <c r="DK743" s="20"/>
      <c r="DL743" s="22"/>
      <c r="DM743" s="20"/>
      <c r="DN743" s="22"/>
      <c r="DO743" s="20"/>
      <c r="DP743" s="22"/>
      <c r="DQ743" s="20"/>
      <c r="DR743" s="22"/>
      <c r="DS743" s="20"/>
      <c r="DT743" s="22"/>
      <c r="DU743" s="20"/>
      <c r="DV743" s="22"/>
      <c r="DW743" s="20"/>
      <c r="DX743" s="22"/>
      <c r="DY743" s="20"/>
      <c r="DZ743" s="22"/>
      <c r="EA743" s="23"/>
      <c r="EB743" s="21"/>
      <c r="EC743" s="193"/>
      <c r="ED743" s="193"/>
      <c r="EE743" s="194"/>
    </row>
    <row r="744" spans="1:141">
      <c r="A744" s="228"/>
      <c r="B744" s="256"/>
      <c r="C744" s="228"/>
      <c r="D744" s="229"/>
      <c r="E744" s="197"/>
      <c r="F744" s="197"/>
      <c r="G744" s="20"/>
      <c r="H744" s="21">
        <f>+E744*G744</f>
        <v>0</v>
      </c>
      <c r="I744" s="20"/>
      <c r="J744" s="21">
        <f>I744*E744</f>
        <v>0</v>
      </c>
      <c r="K744" s="20"/>
      <c r="L744" s="21">
        <f>K744*E744</f>
        <v>0</v>
      </c>
      <c r="M744" s="20"/>
      <c r="N744" s="33">
        <f>M744*E744</f>
        <v>0</v>
      </c>
      <c r="O744" s="20"/>
      <c r="P744" s="22"/>
      <c r="Q744" s="20"/>
      <c r="R744" s="22"/>
      <c r="S744" s="20"/>
      <c r="T744" s="22"/>
      <c r="U744" s="20"/>
      <c r="V744" s="22"/>
      <c r="W744" s="20"/>
      <c r="X744" s="22"/>
      <c r="Y744" s="20"/>
      <c r="Z744" s="22"/>
      <c r="AA744" s="20"/>
      <c r="AB744" s="22"/>
      <c r="AC744" s="20"/>
      <c r="AD744" s="22"/>
      <c r="AE744" s="20"/>
      <c r="AF744" s="22"/>
      <c r="AG744" s="20"/>
      <c r="AH744" s="22"/>
      <c r="AI744" s="20"/>
      <c r="AJ744" s="22"/>
      <c r="AK744" s="20"/>
      <c r="AL744" s="22"/>
      <c r="AM744" s="20"/>
      <c r="AN744" s="22"/>
      <c r="AO744" s="20"/>
      <c r="AP744" s="22"/>
      <c r="AQ744" s="20"/>
      <c r="AR744" s="22"/>
      <c r="AS744" s="20"/>
      <c r="AT744" s="22"/>
      <c r="AU744" s="20"/>
      <c r="AV744" s="22"/>
      <c r="AW744" s="20"/>
      <c r="AX744" s="22"/>
      <c r="AY744" s="20"/>
      <c r="AZ744" s="22"/>
      <c r="BA744" s="20"/>
      <c r="BB744" s="22"/>
      <c r="BC744" s="20"/>
      <c r="BD744" s="22"/>
      <c r="BE744" s="20"/>
      <c r="BF744" s="22"/>
      <c r="BG744" s="83"/>
      <c r="BH744" s="84"/>
      <c r="BI744" s="83"/>
      <c r="BJ744" s="95"/>
      <c r="BK744" s="20"/>
      <c r="BL744" s="21">
        <f>BK744*E744</f>
        <v>0</v>
      </c>
      <c r="BM744" s="20"/>
      <c r="BN744" s="95"/>
      <c r="BO744" s="20"/>
      <c r="BP744" s="21">
        <f t="shared" si="193"/>
        <v>0</v>
      </c>
      <c r="BQ744" s="20"/>
      <c r="BR744" s="22"/>
      <c r="BS744" s="20"/>
      <c r="BT744" s="22"/>
      <c r="BU744" s="20"/>
      <c r="BV744" s="22"/>
      <c r="BW744" s="20"/>
      <c r="BX744" s="22"/>
      <c r="BY744" s="20"/>
      <c r="BZ744" s="172"/>
      <c r="CA744" s="20"/>
      <c r="CB744" s="164"/>
      <c r="CC744" s="20"/>
      <c r="CD744" s="164"/>
      <c r="CE744" s="20"/>
      <c r="CF744" s="95"/>
      <c r="CG744" s="20"/>
      <c r="CH744" s="95"/>
      <c r="CI744" s="20"/>
      <c r="CJ744" s="22"/>
      <c r="CK744" s="20"/>
      <c r="CL744" s="22"/>
      <c r="CM744" s="20"/>
      <c r="CN744" s="22"/>
      <c r="CO744" s="20"/>
      <c r="CP744" s="22"/>
      <c r="CQ744" s="20"/>
      <c r="CR744" s="22"/>
      <c r="CS744" s="20"/>
      <c r="CT744" s="22"/>
      <c r="CU744" s="20"/>
      <c r="CV744" s="22"/>
      <c r="CW744" s="20"/>
      <c r="CX744" s="22"/>
      <c r="CY744" s="20"/>
      <c r="CZ744" s="22"/>
      <c r="DA744" s="20"/>
      <c r="DB744" s="22"/>
      <c r="DC744" s="20"/>
      <c r="DD744" s="22"/>
      <c r="DE744" s="20"/>
      <c r="DF744" s="22"/>
      <c r="DG744" s="20"/>
      <c r="DH744" s="22"/>
      <c r="DI744" s="20"/>
      <c r="DJ744" s="22"/>
      <c r="DK744" s="20"/>
      <c r="DL744" s="22"/>
      <c r="DM744" s="20"/>
      <c r="DN744" s="22"/>
      <c r="DO744" s="20"/>
      <c r="DP744" s="22"/>
      <c r="DQ744" s="20"/>
      <c r="DR744" s="22"/>
      <c r="DS744" s="20"/>
      <c r="DT744" s="22"/>
      <c r="DU744" s="20"/>
      <c r="DV744" s="22"/>
      <c r="DW744" s="20"/>
      <c r="DX744" s="22"/>
      <c r="DY744" s="20"/>
      <c r="DZ744" s="22"/>
      <c r="EA744" s="23">
        <f>+G744+I744+K744+M744+O744+Q744+S744+U744+W744+Y744+AA744+AC744+AE744+AG744+AI744+AK744+AM744+AO744+AQ744+AW744+AS744+AU744+AY744+BA744+BC744+BE744+BG744+BI744+BK744+BM744+BO744+BQ744+BS744+BU744+BW744+BY744+CA744+CC744+CE744+CG744+CI744+CK744+CM744+CO744+CQ744+CS744+CU744+CW744+CY744+DA744+DC744+DE744+DG744+DI744+DK744+DM744+DO744+DQ744+DS744+DU744+DW744+DY744</f>
        <v>0</v>
      </c>
      <c r="EB744" s="21">
        <f>+EA744*E744</f>
        <v>0</v>
      </c>
      <c r="EC744" s="193" t="e">
        <f>+EB744/$EB$745</f>
        <v>#REF!</v>
      </c>
      <c r="ED744" s="193">
        <f>+EB744/$F$745</f>
        <v>0</v>
      </c>
      <c r="EE744" s="194">
        <f>D744-EA744</f>
        <v>0</v>
      </c>
    </row>
    <row r="745" spans="1:141">
      <c r="A745" s="1113" t="s">
        <v>1726</v>
      </c>
      <c r="B745" s="1113"/>
      <c r="C745" s="1113"/>
      <c r="D745" s="1113"/>
      <c r="E745" s="1113"/>
      <c r="F745" s="24">
        <f>+F732+F719+F708+F696+F593+F5</f>
        <v>35638006427.445427</v>
      </c>
      <c r="H745" s="30">
        <f>SUM(H6:H739)</f>
        <v>3345691.0599999996</v>
      </c>
      <c r="J745" s="30">
        <f>SUM(J6:J739)</f>
        <v>3825857.9699999997</v>
      </c>
      <c r="L745" s="30">
        <f>SUM(L6:L739)</f>
        <v>56476388.030000001</v>
      </c>
      <c r="N745" s="30">
        <f>SUM(N6:N739)</f>
        <v>52305414.796800002</v>
      </c>
      <c r="P745" s="30">
        <f>SUM(P6:P739)</f>
        <v>43966898.137800016</v>
      </c>
      <c r="R745" s="30">
        <f>SUM(R6:R739)</f>
        <v>35191574.6589</v>
      </c>
      <c r="T745" s="30">
        <f>SUM(T6:T739)</f>
        <v>67855914</v>
      </c>
      <c r="V745" s="30">
        <f>SUM(V6:V739)</f>
        <v>581720209.07396662</v>
      </c>
      <c r="X745" s="30">
        <f>SUM(X6:X739)</f>
        <v>124795214.27999999</v>
      </c>
      <c r="Z745" s="30">
        <f>SUM(Z6:Z739)</f>
        <v>305335670.66400003</v>
      </c>
      <c r="AB745" s="30">
        <f>SUM(AB6:AB739)</f>
        <v>219804285.75</v>
      </c>
      <c r="AD745" s="30">
        <f>SUM(AD6:AD739)</f>
        <v>187054820.70000002</v>
      </c>
      <c r="AF745" s="30">
        <f>SUM(AF6:AF739)</f>
        <v>355814483.77000004</v>
      </c>
      <c r="AH745" s="30">
        <f>SUM(AH6:AH739)</f>
        <v>201562025.30000001</v>
      </c>
      <c r="AJ745" s="30">
        <f>SUM(AJ6:AJ739)</f>
        <v>820895133.12</v>
      </c>
      <c r="AL745" s="30">
        <f>SUM(AL6:AL739)</f>
        <v>497481395.14400005</v>
      </c>
      <c r="AN745" s="30">
        <f>SUM(AN6:AN739)</f>
        <v>305606201.866</v>
      </c>
      <c r="AP745" s="30">
        <f>SUM(AP6:AP739)</f>
        <v>456451754.39999998</v>
      </c>
      <c r="AR745" s="30">
        <f>SUM(AR6:AR739)</f>
        <v>485445349.07999998</v>
      </c>
      <c r="AT745" s="30">
        <f>SUM(AT6:AT739)</f>
        <v>995197251.11239994</v>
      </c>
      <c r="AV745" s="30">
        <f>SUM(AV6:AV739)</f>
        <v>449510471.40600002</v>
      </c>
      <c r="AX745" s="30">
        <f>SUM(AX6:AX739)</f>
        <v>1301780382.2189999</v>
      </c>
      <c r="AZ745" s="30">
        <f>SUM(AZ6:AZ739)</f>
        <v>889351461.98879993</v>
      </c>
      <c r="BB745" s="30">
        <f>SUM(BB6:BB739)</f>
        <v>1491374421.8395998</v>
      </c>
      <c r="BD745" s="30">
        <f>SUM(BD6:BD739)</f>
        <v>953569379.04279995</v>
      </c>
      <c r="BF745" s="30">
        <f>SUM(BF6:BF739)</f>
        <v>571168993.20600009</v>
      </c>
      <c r="BH745" s="87">
        <f>SUM(BH6:BH739)</f>
        <v>974543711.64399993</v>
      </c>
      <c r="BI745" s="81"/>
      <c r="BJ745" s="97">
        <f>SUM(BJ6:BJ739)</f>
        <v>727659371.22616661</v>
      </c>
      <c r="BL745" s="30">
        <f>SUM(BL6:BL739)</f>
        <v>426240796.0964666</v>
      </c>
      <c r="BN745" s="97">
        <f>SUM(BN6:BN739)</f>
        <v>294647255.70100003</v>
      </c>
      <c r="BP745" s="30">
        <f>SUM(BP6:BP743)</f>
        <v>1373804204.9635997</v>
      </c>
      <c r="BR745" s="30">
        <f>SUM(BR6:BR743)</f>
        <v>376503216.10749996</v>
      </c>
      <c r="BT745" s="30">
        <f>SUM(BT7:BT744)</f>
        <v>360594810.84049994</v>
      </c>
      <c r="BV745" s="30">
        <f>SUM(BV6:BV743)</f>
        <v>-85298525.61500001</v>
      </c>
      <c r="BX745" s="30">
        <f>SUM(BX6:BX743)</f>
        <v>1224244228.4461005</v>
      </c>
      <c r="BZ745" s="177">
        <v>657898932.34189117</v>
      </c>
      <c r="CB745" s="168">
        <f>SUM(CB6:CB739)</f>
        <v>51627325.329300001</v>
      </c>
      <c r="CD745" s="168">
        <f>SUM(CD6:CD739)</f>
        <v>604057492.27459991</v>
      </c>
      <c r="CF745" s="97">
        <f>SUM(CF6:CF743)</f>
        <v>208654780.48169997</v>
      </c>
      <c r="CH745" s="97">
        <f>SUM(CH6:CH739)</f>
        <v>886961650.49670005</v>
      </c>
      <c r="CJ745" s="30">
        <f>SUM(CJ6:CJ739)</f>
        <v>376450928.5</v>
      </c>
      <c r="CL745" s="30">
        <f>SUM(CL6:CL739)</f>
        <v>641626456.92810011</v>
      </c>
      <c r="CN745" s="30">
        <f>SUM(CN6:CN739)</f>
        <v>0</v>
      </c>
      <c r="CP745" s="30">
        <f>SUM(CP6:CP739)</f>
        <v>0</v>
      </c>
      <c r="CR745" s="30">
        <f>SUM(CR6:CR739)</f>
        <v>0</v>
      </c>
      <c r="CT745" s="30">
        <f>SUM(CT6:CT739)</f>
        <v>0</v>
      </c>
      <c r="CV745" s="30">
        <f>SUM(CV6:CV739)</f>
        <v>0</v>
      </c>
      <c r="CX745" s="30">
        <f>SUM(CX6:CX739)</f>
        <v>0</v>
      </c>
      <c r="CZ745" s="30">
        <f>SUM(CZ6:CZ739)</f>
        <v>0</v>
      </c>
      <c r="DB745" s="30">
        <f>SUM(DB6:DB739)</f>
        <v>0</v>
      </c>
      <c r="DD745" s="30">
        <f>SUM(DD6:DD739)</f>
        <v>0</v>
      </c>
      <c r="DF745" s="30">
        <f>SUM(DF6:DF739)</f>
        <v>0</v>
      </c>
      <c r="DH745" s="30">
        <f>SUM(DH6:DH739)</f>
        <v>0</v>
      </c>
      <c r="DJ745" s="30">
        <f>SUM(DJ6:DJ739)</f>
        <v>0</v>
      </c>
      <c r="DL745" s="30">
        <f>SUM(DL6:DL739)</f>
        <v>0</v>
      </c>
      <c r="DN745" s="30">
        <f>SUM(DN6:DN739)</f>
        <v>0</v>
      </c>
      <c r="DP745" s="30">
        <f>SUM(DP6:DP739)</f>
        <v>0</v>
      </c>
      <c r="DR745" s="30">
        <f>SUM(DR6:DR739)</f>
        <v>0</v>
      </c>
      <c r="DT745" s="30">
        <f>SUM(DT6:DT739)</f>
        <v>0</v>
      </c>
      <c r="DV745" s="30">
        <f>SUM(DV6:DV739)</f>
        <v>0</v>
      </c>
      <c r="DX745" s="30">
        <f>SUM(DX6:DX739)</f>
        <v>0</v>
      </c>
      <c r="DZ745" s="30">
        <f>SUM(DZ6:DZ739)</f>
        <v>0</v>
      </c>
      <c r="EB745" s="30" t="e">
        <f>SUM(EB6:EB739)</f>
        <v>#REF!</v>
      </c>
      <c r="EC745" s="61" t="e">
        <f>SUM(EC6:EC739)</f>
        <v>#REF!</v>
      </c>
      <c r="ED745" s="61" t="e">
        <f>SUM(ED6:ED739)</f>
        <v>#REF!</v>
      </c>
    </row>
    <row r="746" spans="1:141">
      <c r="A746" s="1114" t="s">
        <v>1727</v>
      </c>
      <c r="B746" s="1114"/>
      <c r="C746" s="230"/>
      <c r="D746" s="230"/>
      <c r="E746" s="231">
        <v>0.21</v>
      </c>
      <c r="F746" s="232">
        <f>+F745*E746</f>
        <v>7483981349.7635393</v>
      </c>
      <c r="H746" s="232">
        <f>H745*$E$746</f>
        <v>702595.12259999989</v>
      </c>
      <c r="J746" s="232">
        <f>J745*$E$746</f>
        <v>803430.17369999993</v>
      </c>
      <c r="L746" s="232">
        <f>L745*$E$746</f>
        <v>11860041.486299999</v>
      </c>
      <c r="N746" s="232">
        <f>N745*$E$746</f>
        <v>10984137.107328</v>
      </c>
      <c r="P746" s="232">
        <f>P745*$E$746</f>
        <v>9233048.608938003</v>
      </c>
      <c r="R746" s="232">
        <f>R745*$E$746</f>
        <v>7390230.6783689996</v>
      </c>
      <c r="T746" s="232">
        <f>T745*$E$746</f>
        <v>14249741.939999999</v>
      </c>
      <c r="V746" s="232">
        <f>V745*$E$746</f>
        <v>122161243.90553299</v>
      </c>
      <c r="X746" s="232">
        <f>X745*$E$746</f>
        <v>26206994.998799995</v>
      </c>
      <c r="Z746" s="232">
        <f>Z745*$E$746</f>
        <v>64120490.839440003</v>
      </c>
      <c r="AB746" s="232">
        <f>AB745*$E$746</f>
        <v>46158900.0075</v>
      </c>
      <c r="AD746" s="232">
        <f>AD745*$E$746</f>
        <v>39281512.347000003</v>
      </c>
      <c r="AF746" s="232">
        <f>AF745*$E$746</f>
        <v>74721041.591700003</v>
      </c>
      <c r="AH746" s="232">
        <f>AH745*$E$746</f>
        <v>42328025.313000001</v>
      </c>
      <c r="AJ746" s="232">
        <f>AJ745*$E$746</f>
        <v>172387977.95519999</v>
      </c>
      <c r="AL746" s="232">
        <f>AL745*$E$746</f>
        <v>104471092.98024</v>
      </c>
      <c r="AN746" s="232">
        <f>AN745*$E$746</f>
        <v>64177302.391859993</v>
      </c>
      <c r="AP746" s="232">
        <f>AP745*$E$746</f>
        <v>95854868.423999995</v>
      </c>
      <c r="AR746" s="232">
        <f>AR745*$E$746</f>
        <v>101943523.30679999</v>
      </c>
      <c r="AT746" s="232">
        <f>AT745*$E$746</f>
        <v>208991422.73360398</v>
      </c>
      <c r="AV746" s="232">
        <f>AV745*$E$746</f>
        <v>94397198.99526</v>
      </c>
      <c r="AX746" s="232">
        <f>AX745*$E$746</f>
        <v>273373880.26598996</v>
      </c>
      <c r="AZ746" s="232">
        <f>AZ745*$E$746</f>
        <v>186763807.01764798</v>
      </c>
      <c r="BB746" s="232">
        <f>BB745*$E$746</f>
        <v>313188628.58631593</v>
      </c>
      <c r="BD746" s="232">
        <f>BD745*$E$746</f>
        <v>200249569.598988</v>
      </c>
      <c r="BF746" s="232">
        <f>BF745*$E$746</f>
        <v>119945488.57326001</v>
      </c>
      <c r="BH746" s="233">
        <f>BH745*$E$746</f>
        <v>204654179.44523999</v>
      </c>
      <c r="BI746" s="81"/>
      <c r="BJ746" s="234">
        <f>BJ745*$E$746</f>
        <v>152808467.95749497</v>
      </c>
      <c r="BL746" s="232">
        <f>BL745*$E$746</f>
        <v>89510567.180257976</v>
      </c>
      <c r="BN746" s="234">
        <f>BN745*$E$746</f>
        <v>61875923.697210006</v>
      </c>
      <c r="BP746" s="232">
        <f>BP745*$E$746</f>
        <v>288498883.0423559</v>
      </c>
      <c r="BR746" s="232">
        <f>BR745*$E$746</f>
        <v>79065675.38257499</v>
      </c>
      <c r="BT746" s="232">
        <f>BT745*0.21</f>
        <v>75724910.276504979</v>
      </c>
      <c r="BV746" s="232">
        <f>BV745*$E$746</f>
        <v>-17912690.379150003</v>
      </c>
      <c r="BX746" s="232">
        <f>BX745*$E$746</f>
        <v>257091287.97368109</v>
      </c>
      <c r="BZ746" s="235">
        <f>BZ745*$E$746</f>
        <v>138158775.79179713</v>
      </c>
      <c r="CB746" s="236">
        <f>CB745*$E$746</f>
        <v>10841738.319153</v>
      </c>
      <c r="CD746" s="236">
        <f>CD745*$E$746</f>
        <v>126852073.37766598</v>
      </c>
      <c r="CF746" s="234">
        <f>CF745*$E$746</f>
        <v>43817503.901156992</v>
      </c>
      <c r="CH746" s="234">
        <f>CH745*$E$746</f>
        <v>186261946.604307</v>
      </c>
      <c r="CJ746" s="232">
        <f>CJ745*$E$746</f>
        <v>79054694.984999999</v>
      </c>
      <c r="CL746" s="232">
        <f>CL745*$E$746</f>
        <v>134741555.95490101</v>
      </c>
      <c r="CN746" s="232">
        <f>CN745*$E$746</f>
        <v>0</v>
      </c>
      <c r="CP746" s="232">
        <f>CP745*$E$746</f>
        <v>0</v>
      </c>
      <c r="CR746" s="232">
        <f>CR745*$E$746</f>
        <v>0</v>
      </c>
      <c r="CT746" s="232">
        <f>CT745*$E$746</f>
        <v>0</v>
      </c>
      <c r="CV746" s="232">
        <f>CV745*$E$746</f>
        <v>0</v>
      </c>
      <c r="CX746" s="232">
        <f>CX745*$E$746</f>
        <v>0</v>
      </c>
      <c r="CZ746" s="232">
        <f>CZ745*$E$746</f>
        <v>0</v>
      </c>
      <c r="DB746" s="232">
        <f>DB745*$E$746</f>
        <v>0</v>
      </c>
      <c r="DD746" s="232">
        <f>DD745*$E$746</f>
        <v>0</v>
      </c>
      <c r="DF746" s="232">
        <f>DF745*$E$746</f>
        <v>0</v>
      </c>
      <c r="DH746" s="232">
        <f>DH745*$E$746</f>
        <v>0</v>
      </c>
      <c r="DJ746" s="232">
        <f>DJ745*$E$746</f>
        <v>0</v>
      </c>
      <c r="DL746" s="232">
        <f>DL745*$E$746</f>
        <v>0</v>
      </c>
      <c r="DN746" s="232">
        <f>DN745*$E$746</f>
        <v>0</v>
      </c>
      <c r="DP746" s="232">
        <f>DP745*$E$746</f>
        <v>0</v>
      </c>
      <c r="DR746" s="232">
        <f>DR745*$E$746</f>
        <v>0</v>
      </c>
      <c r="DT746" s="232">
        <f>DT745*$E$746</f>
        <v>0</v>
      </c>
      <c r="DV746" s="232">
        <f>DV745*$E$746</f>
        <v>0</v>
      </c>
      <c r="DX746" s="232">
        <f>DX745*$E$746</f>
        <v>0</v>
      </c>
      <c r="DZ746" s="232">
        <f>DZ745*$E$746</f>
        <v>0</v>
      </c>
      <c r="EB746" s="12" t="e">
        <f>EB745*E746</f>
        <v>#REF!</v>
      </c>
    </row>
    <row r="747" spans="1:141">
      <c r="A747" s="1115" t="s">
        <v>1728</v>
      </c>
      <c r="B747" s="1115"/>
      <c r="C747" s="230"/>
      <c r="D747" s="230"/>
      <c r="E747" s="231">
        <v>0.02</v>
      </c>
      <c r="F747" s="232">
        <f>+F745*E747</f>
        <v>712760128.54890859</v>
      </c>
      <c r="H747" s="232">
        <f>H745*$E$747</f>
        <v>66913.821199999991</v>
      </c>
      <c r="J747" s="232">
        <f>J745*$E$747</f>
        <v>76517.15939999999</v>
      </c>
      <c r="L747" s="232">
        <f>L745*$E$747</f>
        <v>1129527.7606000002</v>
      </c>
      <c r="N747" s="232">
        <f>N745*$E$747</f>
        <v>1046108.2959360001</v>
      </c>
      <c r="P747" s="232">
        <f>P745*$E$747</f>
        <v>879337.96275600034</v>
      </c>
      <c r="R747" s="232">
        <f>R745*$E$747</f>
        <v>703831.49317799998</v>
      </c>
      <c r="T747" s="232">
        <f>T745*$E$747</f>
        <v>1357118.28</v>
      </c>
      <c r="V747" s="232">
        <f>V745*$E$747</f>
        <v>11634404.181479333</v>
      </c>
      <c r="X747" s="232">
        <f>X745*$E$747</f>
        <v>2495904.2855999996</v>
      </c>
      <c r="Z747" s="232">
        <f>Z745*$E$747</f>
        <v>6106713.4132800009</v>
      </c>
      <c r="AB747" s="232">
        <f>AB745*$E$747</f>
        <v>4396085.7149999999</v>
      </c>
      <c r="AD747" s="232">
        <f>AD745*$E$747</f>
        <v>3741096.4140000003</v>
      </c>
      <c r="AF747" s="232">
        <f>AF745*$E$747</f>
        <v>7116289.675400001</v>
      </c>
      <c r="AH747" s="232">
        <f>AH745*$E$747</f>
        <v>4031240.5060000005</v>
      </c>
      <c r="AJ747" s="232">
        <f>AJ745*$E$747</f>
        <v>16417902.6624</v>
      </c>
      <c r="AL747" s="232">
        <f>AL745*$E$747</f>
        <v>9949627.9028800018</v>
      </c>
      <c r="AN747" s="232">
        <f>AN745*$E$747</f>
        <v>6112124.0373200001</v>
      </c>
      <c r="AP747" s="232">
        <f>AP745*$E$747</f>
        <v>9129035.0879999995</v>
      </c>
      <c r="AR747" s="232">
        <f>AR745*$E$747</f>
        <v>9708906.9815999996</v>
      </c>
      <c r="AT747" s="232">
        <f>AT745*$E$747</f>
        <v>19903945.022248</v>
      </c>
      <c r="AV747" s="232">
        <f>AV745*$E$747</f>
        <v>8990209.4281200003</v>
      </c>
      <c r="AX747" s="232">
        <f>AX745*$E$747</f>
        <v>26035607.644379999</v>
      </c>
      <c r="AZ747" s="232">
        <f>AZ745*$E$747</f>
        <v>17787029.239776</v>
      </c>
      <c r="BB747" s="232">
        <f>BB745*$E$747</f>
        <v>29827488.436791997</v>
      </c>
      <c r="BD747" s="232">
        <f>BD745*$E$747</f>
        <v>19071387.580855999</v>
      </c>
      <c r="BF747" s="232">
        <f>BF745*$E$747</f>
        <v>11423379.864120003</v>
      </c>
      <c r="BH747" s="233">
        <f>BH745*$E$747</f>
        <v>19490874.23288</v>
      </c>
      <c r="BI747" s="81"/>
      <c r="BJ747" s="234">
        <f>BJ745*$E$747</f>
        <v>14553187.424523333</v>
      </c>
      <c r="BL747" s="232">
        <f>BL745*$E$747</f>
        <v>8524815.9219293315</v>
      </c>
      <c r="BN747" s="234">
        <f>BN745*$E$747</f>
        <v>5892945.1140200011</v>
      </c>
      <c r="BP747" s="232">
        <f>BP745*$E$747</f>
        <v>27476084.099271994</v>
      </c>
      <c r="BR747" s="232">
        <f>BR745*$E$747</f>
        <v>7530064.3221499994</v>
      </c>
      <c r="BT747" s="232">
        <f>BT745*0.02</f>
        <v>7211896.2168099992</v>
      </c>
      <c r="BV747" s="232">
        <f>BV745*$E$747</f>
        <v>-1705970.5123000003</v>
      </c>
      <c r="BX747" s="232">
        <f>BX745*$E$747</f>
        <v>24484884.568922009</v>
      </c>
      <c r="BZ747" s="235">
        <f>BZ745*$E$747</f>
        <v>13157978.646837823</v>
      </c>
      <c r="CB747" s="236">
        <f>CB745*$E$747</f>
        <v>1032546.5065860001</v>
      </c>
      <c r="CD747" s="236">
        <f>CD745*$E$747</f>
        <v>12081149.845491998</v>
      </c>
      <c r="CF747" s="234">
        <f>CF745*$E$747</f>
        <v>4173095.6096339994</v>
      </c>
      <c r="CH747" s="234">
        <f>CH745*$E$747</f>
        <v>17739233.009934001</v>
      </c>
      <c r="CJ747" s="232">
        <f>CJ745*$E$747</f>
        <v>7529018.5700000003</v>
      </c>
      <c r="CL747" s="232">
        <f>CL745*$E$747</f>
        <v>12832529.138562003</v>
      </c>
      <c r="CN747" s="232">
        <f>CN745*$E$747</f>
        <v>0</v>
      </c>
      <c r="CP747" s="232">
        <f>CP745*$E$747</f>
        <v>0</v>
      </c>
      <c r="CR747" s="232">
        <f>CR745*$E$747</f>
        <v>0</v>
      </c>
      <c r="CT747" s="232">
        <f>CT745*$E$747</f>
        <v>0</v>
      </c>
      <c r="CV747" s="232">
        <f>CV745*$E$747</f>
        <v>0</v>
      </c>
      <c r="CX747" s="232">
        <f>CX745*$E$747</f>
        <v>0</v>
      </c>
      <c r="CZ747" s="232">
        <f>CZ745*$E$747</f>
        <v>0</v>
      </c>
      <c r="DB747" s="232">
        <f>DB745*$E$747</f>
        <v>0</v>
      </c>
      <c r="DD747" s="232">
        <f>DD745*$E$747</f>
        <v>0</v>
      </c>
      <c r="DF747" s="232">
        <f>DF745*$E$747</f>
        <v>0</v>
      </c>
      <c r="DH747" s="232">
        <f>DH745*$E$747</f>
        <v>0</v>
      </c>
      <c r="DJ747" s="232">
        <f>DJ745*$E$747</f>
        <v>0</v>
      </c>
      <c r="DL747" s="232">
        <f>DL745*$E$747</f>
        <v>0</v>
      </c>
      <c r="DN747" s="232">
        <f>DN745*$E$747</f>
        <v>0</v>
      </c>
      <c r="DP747" s="232">
        <f>DP745*$E$747</f>
        <v>0</v>
      </c>
      <c r="DR747" s="232">
        <f>DR745*$E$747</f>
        <v>0</v>
      </c>
      <c r="DT747" s="232">
        <f>DT745*$E$747</f>
        <v>0</v>
      </c>
      <c r="DV747" s="232">
        <f>DV745*$E$747</f>
        <v>0</v>
      </c>
      <c r="DX747" s="232">
        <f>DX745*$E$747</f>
        <v>0</v>
      </c>
      <c r="DZ747" s="232">
        <f>DZ745*$E$747</f>
        <v>0</v>
      </c>
      <c r="EB747" s="12" t="e">
        <f>EB745*E747</f>
        <v>#REF!</v>
      </c>
    </row>
    <row r="748" spans="1:141">
      <c r="A748" s="1115" t="s">
        <v>1729</v>
      </c>
      <c r="B748" s="1115"/>
      <c r="C748" s="230"/>
      <c r="D748" s="230"/>
      <c r="E748" s="231">
        <v>0.04</v>
      </c>
      <c r="F748" s="232">
        <f>+F745*E748</f>
        <v>1425520257.0978172</v>
      </c>
      <c r="H748" s="232">
        <f>H745*$E$748</f>
        <v>133827.64239999998</v>
      </c>
      <c r="J748" s="232">
        <f>J745*$E$748</f>
        <v>153034.31879999998</v>
      </c>
      <c r="L748" s="232">
        <f>L745*$E$748</f>
        <v>2259055.5212000003</v>
      </c>
      <c r="N748" s="232">
        <f>N745*$E$748</f>
        <v>2092216.5918720001</v>
      </c>
      <c r="P748" s="232">
        <f>P745*$E$748</f>
        <v>1758675.9255120007</v>
      </c>
      <c r="R748" s="232">
        <f>R745*$E$748</f>
        <v>1407662.986356</v>
      </c>
      <c r="T748" s="232">
        <f>T745*$E$748</f>
        <v>2714236.56</v>
      </c>
      <c r="V748" s="232">
        <f>V745*$E$748</f>
        <v>23268808.362958666</v>
      </c>
      <c r="X748" s="232">
        <f>X745*$E$748</f>
        <v>4991808.5711999992</v>
      </c>
      <c r="Z748" s="232">
        <f>Z745*$E$748</f>
        <v>12213426.826560002</v>
      </c>
      <c r="AB748" s="232">
        <f>AB745*$E$748</f>
        <v>8792171.4299999997</v>
      </c>
      <c r="AD748" s="232">
        <f>AD745*$E$748</f>
        <v>7482192.8280000007</v>
      </c>
      <c r="AF748" s="232">
        <f>AF745*$E$748</f>
        <v>14232579.350800002</v>
      </c>
      <c r="AH748" s="232">
        <f>AH745*$E$748</f>
        <v>8062481.012000001</v>
      </c>
      <c r="AJ748" s="232">
        <f>AJ745*$E$748</f>
        <v>32835805.3248</v>
      </c>
      <c r="AL748" s="232">
        <f>AL745*$E$748</f>
        <v>19899255.805760004</v>
      </c>
      <c r="AN748" s="232">
        <f>AN745*$E$748</f>
        <v>12224248.07464</v>
      </c>
      <c r="AP748" s="232">
        <f>AP745*$E$748</f>
        <v>18258070.175999999</v>
      </c>
      <c r="AR748" s="232">
        <f>AR745*$E$748</f>
        <v>19417813.963199999</v>
      </c>
      <c r="AT748" s="232">
        <f>AT745*$E$748</f>
        <v>39807890.044496</v>
      </c>
      <c r="AV748" s="232">
        <f>AV745*$E$748</f>
        <v>17980418.856240001</v>
      </c>
      <c r="AX748" s="232">
        <f>AX745*$E$748</f>
        <v>52071215.288759999</v>
      </c>
      <c r="AZ748" s="232">
        <f>AZ745*$E$748</f>
        <v>35574058.479552001</v>
      </c>
      <c r="BB748" s="232">
        <f>BB745*$E$748</f>
        <v>59654976.873583995</v>
      </c>
      <c r="BD748" s="232">
        <f>BD745*$E$748</f>
        <v>38142775.161711998</v>
      </c>
      <c r="BF748" s="232">
        <f>BF745*$E$748</f>
        <v>22846759.728240006</v>
      </c>
      <c r="BH748" s="233">
        <f>BH745*$E$748</f>
        <v>38981748.46576</v>
      </c>
      <c r="BI748" s="81"/>
      <c r="BJ748" s="234">
        <f>BJ745*$E$748</f>
        <v>29106374.849046666</v>
      </c>
      <c r="BL748" s="232">
        <f>BL745*$E$748</f>
        <v>17049631.843858663</v>
      </c>
      <c r="BN748" s="234">
        <f>BN745*$E$748</f>
        <v>11785890.228040002</v>
      </c>
      <c r="BP748" s="232">
        <f>BP745*$E$748</f>
        <v>54952168.198543988</v>
      </c>
      <c r="BR748" s="232">
        <f>BR745*$E$748</f>
        <v>15060128.644299999</v>
      </c>
      <c r="BT748" s="232">
        <f>BT745*0.04</f>
        <v>14423792.433619998</v>
      </c>
      <c r="BV748" s="232">
        <f>BV745*$E$748</f>
        <v>-3411941.0246000006</v>
      </c>
      <c r="BX748" s="232">
        <f>BX745*$E$748</f>
        <v>48969769.137844019</v>
      </c>
      <c r="BZ748" s="235">
        <f>BZ745*$E$748</f>
        <v>26315957.293675646</v>
      </c>
      <c r="CB748" s="236">
        <f>CB745*$E$748</f>
        <v>2065093.0131720002</v>
      </c>
      <c r="CD748" s="236">
        <f>CD745*$E$748</f>
        <v>24162299.690983996</v>
      </c>
      <c r="CF748" s="234">
        <f>CF745*$E$748</f>
        <v>8346191.2192679988</v>
      </c>
      <c r="CH748" s="234">
        <f>CH745*$E$748</f>
        <v>35478466.019868001</v>
      </c>
      <c r="CJ748" s="232">
        <f>CJ745*$E$748</f>
        <v>15058037.140000001</v>
      </c>
      <c r="CL748" s="232">
        <f>CL745*$E$748</f>
        <v>25665058.277124006</v>
      </c>
      <c r="CN748" s="232">
        <f>CN745*$E$748</f>
        <v>0</v>
      </c>
      <c r="CP748" s="232">
        <f>CP745*$E$748</f>
        <v>0</v>
      </c>
      <c r="CR748" s="232">
        <f>CR745*$E$748</f>
        <v>0</v>
      </c>
      <c r="CT748" s="232">
        <f>CT745*$E$748</f>
        <v>0</v>
      </c>
      <c r="CV748" s="232">
        <f>CV745*$E$748</f>
        <v>0</v>
      </c>
      <c r="CX748" s="232">
        <f>CX745*$E$748</f>
        <v>0</v>
      </c>
      <c r="CZ748" s="232">
        <f>CZ745*$E$748</f>
        <v>0</v>
      </c>
      <c r="DB748" s="232">
        <f>DB745*$E$748</f>
        <v>0</v>
      </c>
      <c r="DD748" s="232">
        <f>DD745*$E$748</f>
        <v>0</v>
      </c>
      <c r="DF748" s="232">
        <f>DF745*$E$748</f>
        <v>0</v>
      </c>
      <c r="DH748" s="232">
        <f>DH745*$E$748</f>
        <v>0</v>
      </c>
      <c r="DJ748" s="232">
        <f>DJ745*$E$748</f>
        <v>0</v>
      </c>
      <c r="DL748" s="232">
        <f>DL745*$E$748</f>
        <v>0</v>
      </c>
      <c r="DN748" s="232">
        <f>DN745*$E$748</f>
        <v>0</v>
      </c>
      <c r="DP748" s="232">
        <f>DP745*$E$748</f>
        <v>0</v>
      </c>
      <c r="DR748" s="232">
        <f>DR745*$E$748</f>
        <v>0</v>
      </c>
      <c r="DT748" s="232">
        <f>DT745*$E$748</f>
        <v>0</v>
      </c>
      <c r="DV748" s="232">
        <f>DV745*$E$748</f>
        <v>0</v>
      </c>
      <c r="DX748" s="232">
        <f>DX745*$E$748</f>
        <v>0</v>
      </c>
      <c r="DZ748" s="232">
        <f>DZ745*$E$748</f>
        <v>0</v>
      </c>
      <c r="EB748" s="12" t="e">
        <f>EB745*E748</f>
        <v>#REF!</v>
      </c>
    </row>
    <row r="749" spans="1:141">
      <c r="A749" s="1114" t="s">
        <v>1730</v>
      </c>
      <c r="B749" s="1114"/>
      <c r="C749" s="230"/>
      <c r="D749" s="230"/>
      <c r="E749" s="231">
        <v>0.19</v>
      </c>
      <c r="F749" s="232">
        <f>+F748*E749</f>
        <v>270848848.84858525</v>
      </c>
      <c r="H749" s="232">
        <f>H748*$E$749</f>
        <v>25427.252055999998</v>
      </c>
      <c r="J749" s="232">
        <f>J748*$E$749</f>
        <v>29076.520571999998</v>
      </c>
      <c r="L749" s="232">
        <f>L748*$E$749</f>
        <v>429220.54902800004</v>
      </c>
      <c r="N749" s="232">
        <f>N748*$E$749</f>
        <v>397521.15245568001</v>
      </c>
      <c r="P749" s="232">
        <f>P748*$E$749</f>
        <v>334148.42584728013</v>
      </c>
      <c r="R749" s="232">
        <f>R748*$E$749</f>
        <v>267455.96740764001</v>
      </c>
      <c r="T749" s="232">
        <f>T748*$E$749</f>
        <v>515704.94640000002</v>
      </c>
      <c r="V749" s="232">
        <f>V748*$E$749</f>
        <v>4421073.588962147</v>
      </c>
      <c r="X749" s="232">
        <f>X748*$E$749</f>
        <v>948443.62852799986</v>
      </c>
      <c r="Z749" s="232">
        <f>Z748*$E$749</f>
        <v>2320551.0970464004</v>
      </c>
      <c r="AB749" s="232">
        <f>AB748*$E$749</f>
        <v>1670512.5717</v>
      </c>
      <c r="AD749" s="232">
        <f>AD748*$E$749</f>
        <v>1421616.6373200002</v>
      </c>
      <c r="AF749" s="232">
        <f>AF748*$E$749</f>
        <v>2704190.0766520002</v>
      </c>
      <c r="AH749" s="232">
        <f>AH748*$E$749</f>
        <v>1531871.3922800003</v>
      </c>
      <c r="AJ749" s="232">
        <f>AJ748*$E$749</f>
        <v>6238803.0117119998</v>
      </c>
      <c r="AL749" s="232">
        <f>AL748*$E$749</f>
        <v>3780858.6030944008</v>
      </c>
      <c r="AN749" s="232">
        <f>AN748*$E$749</f>
        <v>2322607.1341816001</v>
      </c>
      <c r="AP749" s="232">
        <f>AP748*$E$749</f>
        <v>3469033.3334399997</v>
      </c>
      <c r="AR749" s="232">
        <f>AR748*$E$749</f>
        <v>3689384.653008</v>
      </c>
      <c r="AT749" s="232">
        <f>AT748*$E$749</f>
        <v>7563499.1084542405</v>
      </c>
      <c r="AV749" s="232">
        <f>AV748*$E$749</f>
        <v>3416279.5826856</v>
      </c>
      <c r="AX749" s="232">
        <f>AX748*$E$749</f>
        <v>9893530.9048644006</v>
      </c>
      <c r="AZ749" s="232">
        <f>AZ748*$E$749</f>
        <v>6759071.1111148801</v>
      </c>
      <c r="BB749" s="232">
        <f>BB748*$E$749</f>
        <v>11334445.605980959</v>
      </c>
      <c r="BD749" s="232">
        <f>BD748*$E$749</f>
        <v>7247127.2807252798</v>
      </c>
      <c r="BF749" s="232">
        <f>BF748*$E$749</f>
        <v>4340884.3483656012</v>
      </c>
      <c r="BH749" s="233">
        <f>BH748*$E$749</f>
        <v>7406532.2084943997</v>
      </c>
      <c r="BI749" s="81"/>
      <c r="BJ749" s="234">
        <f>BJ748*$E$749</f>
        <v>5530211.2213188671</v>
      </c>
      <c r="BL749" s="232">
        <f>BL748*$E$749</f>
        <v>3239430.050333146</v>
      </c>
      <c r="BN749" s="234">
        <f>BN748*$E$749</f>
        <v>2239319.1433276003</v>
      </c>
      <c r="BP749" s="232">
        <f>BP748*$E$749</f>
        <v>10440911.957723359</v>
      </c>
      <c r="BR749" s="232">
        <f>BR748*$E$749</f>
        <v>2861424.442417</v>
      </c>
      <c r="BT749" s="232">
        <f>BT748*0.19</f>
        <v>2740520.5623877998</v>
      </c>
      <c r="BV749" s="232">
        <f>BV748*$E$749</f>
        <v>-648268.79467400012</v>
      </c>
      <c r="BX749" s="232">
        <f>BX748*$E$749</f>
        <v>9304256.1361903641</v>
      </c>
      <c r="BZ749" s="235">
        <f>BZ748*$E$749</f>
        <v>5000031.8857983733</v>
      </c>
      <c r="CB749" s="236">
        <f>CB748*$E$749</f>
        <v>392367.67250268004</v>
      </c>
      <c r="CD749" s="236">
        <f>CD748*$E$749</f>
        <v>4590836.9412869597</v>
      </c>
      <c r="CF749" s="234">
        <f>CF748*$E$749</f>
        <v>1585776.3316609198</v>
      </c>
      <c r="CH749" s="234">
        <f>CH748*$E$749</f>
        <v>6740908.5437749205</v>
      </c>
      <c r="CJ749" s="232">
        <f>CJ748*$E$749</f>
        <v>2861027.0566000002</v>
      </c>
      <c r="CL749" s="232">
        <f>CL748*$E$749</f>
        <v>4876361.0726535609</v>
      </c>
      <c r="CN749" s="232">
        <f>CN748*$E$749</f>
        <v>0</v>
      </c>
      <c r="CP749" s="232">
        <f>CP748*$E$749</f>
        <v>0</v>
      </c>
      <c r="CR749" s="232">
        <f>CR748*$E$749</f>
        <v>0</v>
      </c>
      <c r="CT749" s="232">
        <f>CT748*$E$749</f>
        <v>0</v>
      </c>
      <c r="CV749" s="232">
        <f>CV748*$E$749</f>
        <v>0</v>
      </c>
      <c r="CX749" s="232">
        <f>CX748*$E$749</f>
        <v>0</v>
      </c>
      <c r="CZ749" s="232">
        <f>CZ748*$E$749</f>
        <v>0</v>
      </c>
      <c r="DB749" s="232">
        <f>DB748*$E$749</f>
        <v>0</v>
      </c>
      <c r="DD749" s="232">
        <f>DD748*$E$749</f>
        <v>0</v>
      </c>
      <c r="DF749" s="232">
        <f>DF748*$E$749</f>
        <v>0</v>
      </c>
      <c r="DH749" s="232">
        <f>DH748*$E$749</f>
        <v>0</v>
      </c>
      <c r="DJ749" s="232">
        <f>DJ748*$E$749</f>
        <v>0</v>
      </c>
      <c r="DL749" s="232">
        <f>DL748*$E$749</f>
        <v>0</v>
      </c>
      <c r="DN749" s="232">
        <f>DN748*$E$749</f>
        <v>0</v>
      </c>
      <c r="DP749" s="232">
        <f>DP748*$E$749</f>
        <v>0</v>
      </c>
      <c r="DR749" s="232">
        <f>DR748*$E$749</f>
        <v>0</v>
      </c>
      <c r="DT749" s="232">
        <f>DT748*$E$749</f>
        <v>0</v>
      </c>
      <c r="DV749" s="232">
        <f>DV748*$E$749</f>
        <v>0</v>
      </c>
      <c r="DX749" s="232">
        <f>DX748*$E$749</f>
        <v>0</v>
      </c>
      <c r="DZ749" s="232">
        <f>DZ748*$E$749</f>
        <v>0</v>
      </c>
      <c r="EB749" s="12" t="e">
        <f>EB748*E749</f>
        <v>#REF!</v>
      </c>
    </row>
    <row r="750" spans="1:141">
      <c r="A750" s="1113" t="s">
        <v>1731</v>
      </c>
      <c r="B750" s="1113"/>
      <c r="C750" s="1113"/>
      <c r="D750" s="1113"/>
      <c r="E750" s="1113"/>
      <c r="F750" s="237">
        <f>SUM(F745:F749)</f>
        <v>45531117011.704285</v>
      </c>
      <c r="H750" s="238">
        <f>SUM(H745:H749)</f>
        <v>4274454.8982559992</v>
      </c>
      <c r="J750" s="238">
        <f>SUM(J745:J749)</f>
        <v>4887916.1424719999</v>
      </c>
      <c r="L750" s="238">
        <f>SUM(L745:L749)</f>
        <v>72154233.347127989</v>
      </c>
      <c r="N750" s="238">
        <f>SUM(N745:N749)</f>
        <v>66825397.944391683</v>
      </c>
      <c r="P750" s="238">
        <f>SUM(P745:P749)</f>
        <v>56172109.060853295</v>
      </c>
      <c r="R750" s="238">
        <f>SUM(R745:R749)</f>
        <v>44960755.784210637</v>
      </c>
      <c r="T750" s="238">
        <f>SUM(T745:T749)</f>
        <v>86692715.726400003</v>
      </c>
      <c r="V750" s="238">
        <f>SUM(V745:V749)</f>
        <v>743205739.11289978</v>
      </c>
      <c r="X750" s="238">
        <f>SUM(X745:X749)</f>
        <v>159438365.764128</v>
      </c>
      <c r="Z750" s="238">
        <f>SUM(Z745:Z749)</f>
        <v>390096852.84032643</v>
      </c>
      <c r="AB750" s="238">
        <f>SUM(AB745:AB749)</f>
        <v>280821955.47419995</v>
      </c>
      <c r="AD750" s="238">
        <f>SUM(AD745:AD749)</f>
        <v>238981238.92632005</v>
      </c>
      <c r="AF750" s="238">
        <f>SUM(AF745:AF749)</f>
        <v>454588584.46455204</v>
      </c>
      <c r="AH750" s="238">
        <f>SUM(AH745:AH749)</f>
        <v>257515643.52328002</v>
      </c>
      <c r="AJ750" s="238">
        <f>SUM(AJ745:AJ749)</f>
        <v>1048775622.0741119</v>
      </c>
      <c r="AL750" s="238">
        <f>SUM(AL745:AL749)</f>
        <v>635582230.43597448</v>
      </c>
      <c r="AN750" s="238">
        <f>SUM(AN745:AN749)</f>
        <v>390442483.50400162</v>
      </c>
      <c r="AP750" s="238">
        <f>SUM(AP745:AP749)</f>
        <v>583162761.42143989</v>
      </c>
      <c r="AR750" s="238">
        <f>SUM(AR745:AR749)</f>
        <v>620204977.98460793</v>
      </c>
      <c r="AT750" s="238">
        <f>SUM(AT745:AT749)</f>
        <v>1271464008.0212023</v>
      </c>
      <c r="AV750" s="238">
        <f>SUM(AV745:AV749)</f>
        <v>574294578.26830566</v>
      </c>
      <c r="AX750" s="238">
        <f>SUM(AX745:AX749)</f>
        <v>1663154616.3229942</v>
      </c>
      <c r="AZ750" s="238">
        <f>SUM(AZ745:AZ749)</f>
        <v>1136235427.8368907</v>
      </c>
      <c r="BB750" s="238">
        <f>SUM(BB745:BB749)</f>
        <v>1905379961.3422725</v>
      </c>
      <c r="BD750" s="238">
        <f>SUM(BD745:BD749)</f>
        <v>1218280238.6650813</v>
      </c>
      <c r="BF750" s="238">
        <f>SUM(BF745:BF749)</f>
        <v>729725505.71998572</v>
      </c>
      <c r="BH750" s="239">
        <f>SUM(BH745:BH749)</f>
        <v>1245077045.9963744</v>
      </c>
      <c r="BJ750" s="240">
        <f>SUM(BJ745:BJ749)</f>
        <v>929657612.67855048</v>
      </c>
      <c r="BK750" s="98"/>
      <c r="BL750" s="238">
        <f>SUM(BL745:BL749)</f>
        <v>544565241.0928458</v>
      </c>
      <c r="BN750" s="240">
        <f>SUM(BN745:BN749)</f>
        <v>376441333.88359761</v>
      </c>
      <c r="BP750" s="238">
        <f>SUM(BP745:BP749)</f>
        <v>1755172252.2614951</v>
      </c>
      <c r="BR750" s="238">
        <f>SUM(BR745:BR749)</f>
        <v>481020508.89894193</v>
      </c>
      <c r="BT750" s="238">
        <f>SUM(BT745:BT749)</f>
        <v>460695930.32982272</v>
      </c>
      <c r="BV750" s="238">
        <f>SUM(BV745:BV749)</f>
        <v>-108977396.32572401</v>
      </c>
      <c r="BX750" s="238">
        <f>SUM(BX745:BX749)</f>
        <v>1564094426.2627382</v>
      </c>
      <c r="BZ750" s="241">
        <f>SUM(BZ745:BZ749)</f>
        <v>840531675.96000016</v>
      </c>
      <c r="CB750" s="242">
        <f>SUM(CB745:CB749)</f>
        <v>65959070.84071368</v>
      </c>
      <c r="CD750" s="242">
        <f>SUM(CD745:CD749)</f>
        <v>771743852.13002884</v>
      </c>
      <c r="CF750" s="240">
        <f>SUM(CF745:CF749)</f>
        <v>266577347.5434199</v>
      </c>
      <c r="CH750" s="240">
        <f>SUM(CH745:CH749)</f>
        <v>1133182204.6745837</v>
      </c>
      <c r="CJ750" s="238">
        <f>SUM(CJ745:CJ749)</f>
        <v>480953706.25159997</v>
      </c>
      <c r="CL750" s="238">
        <f>SUM(CL745:CL749)</f>
        <v>819741961.37134063</v>
      </c>
      <c r="CN750" s="238">
        <f>SUM(CN745:CN749)</f>
        <v>0</v>
      </c>
      <c r="CP750" s="238">
        <f>SUM(CP745:CP749)</f>
        <v>0</v>
      </c>
      <c r="CR750" s="238">
        <f>SUM(CR745:CR749)</f>
        <v>0</v>
      </c>
      <c r="CT750" s="238">
        <f>SUM(CT745:CT749)</f>
        <v>0</v>
      </c>
      <c r="CV750" s="238">
        <f>SUM(CV745:CV749)</f>
        <v>0</v>
      </c>
      <c r="CX750" s="238">
        <f>SUM(CX745:CX749)</f>
        <v>0</v>
      </c>
      <c r="CZ750" s="238">
        <f>SUM(CZ745:CZ749)</f>
        <v>0</v>
      </c>
      <c r="DB750" s="238">
        <f>SUM(DB745:DB749)</f>
        <v>0</v>
      </c>
      <c r="DD750" s="238">
        <f>SUM(DD745:DD749)</f>
        <v>0</v>
      </c>
      <c r="DF750" s="238">
        <f>SUM(DF745:DF749)</f>
        <v>0</v>
      </c>
      <c r="DH750" s="238">
        <f>SUM(DH745:DH749)</f>
        <v>0</v>
      </c>
      <c r="DJ750" s="238">
        <f>SUM(DJ745:DJ749)</f>
        <v>0</v>
      </c>
      <c r="DL750" s="238">
        <f>SUM(DL745:DL749)</f>
        <v>0</v>
      </c>
      <c r="DN750" s="238">
        <f>SUM(DN745:DN749)</f>
        <v>0</v>
      </c>
      <c r="DP750" s="238">
        <f>SUM(DP745:DP749)</f>
        <v>0</v>
      </c>
      <c r="DR750" s="238">
        <f>SUM(DR745:DR749)</f>
        <v>0</v>
      </c>
      <c r="DT750" s="238">
        <f>SUM(DT745:DT749)</f>
        <v>0</v>
      </c>
      <c r="DV750" s="238">
        <f>SUM(DV745:DV749)</f>
        <v>0</v>
      </c>
      <c r="DX750" s="238">
        <f>SUM(DX745:DX749)</f>
        <v>0</v>
      </c>
      <c r="DZ750" s="238">
        <f>SUM(DZ745:DZ749)</f>
        <v>0</v>
      </c>
      <c r="EB750" s="238" t="e">
        <f>SUM(EB745:EB749)</f>
        <v>#REF!</v>
      </c>
      <c r="EC750" s="61" t="e">
        <f>SUM(EC11:EC748)</f>
        <v>#REF!</v>
      </c>
      <c r="ED750" s="31" t="e">
        <f>EB750/F750</f>
        <v>#REF!</v>
      </c>
    </row>
    <row r="751" spans="1:141">
      <c r="H751" s="31">
        <f>H750/$F$750</f>
        <v>9.3879860165899351E-5</v>
      </c>
      <c r="J751" s="31">
        <f>J750/$F$750</f>
        <v>1.0735331051104032E-4</v>
      </c>
      <c r="L751" s="31">
        <f>L750/$F$750</f>
        <v>1.5847235491406883E-3</v>
      </c>
      <c r="N751" s="31">
        <f>N750/$F$750</f>
        <v>1.4676863281701054E-3</v>
      </c>
      <c r="P751" s="31">
        <f>P750/$F$750</f>
        <v>1.233708126387798E-3</v>
      </c>
      <c r="R751" s="31">
        <f>R750/$F$750</f>
        <v>9.8747315539508872E-4</v>
      </c>
      <c r="T751" s="31">
        <f>T750/$F$750</f>
        <v>1.9040322622463812E-3</v>
      </c>
      <c r="V751" s="31">
        <f>V750/$F$750</f>
        <v>1.6323028906184103E-2</v>
      </c>
      <c r="X751" s="31">
        <f>X750/$F$750</f>
        <v>3.501745097163827E-3</v>
      </c>
      <c r="Z751" s="31">
        <f>Z750/$F$750</f>
        <v>8.5676978392611736E-3</v>
      </c>
      <c r="AB751" s="31">
        <f>AB750/$F$750</f>
        <v>6.1676930834359172E-3</v>
      </c>
      <c r="AD751" s="31">
        <f>AD750/$F$750</f>
        <v>5.2487453550697479E-3</v>
      </c>
      <c r="AF751" s="31">
        <f>AF750/$F$750</f>
        <v>9.9841298500912019E-3</v>
      </c>
      <c r="AH751" s="31">
        <f>AH750/$F$750</f>
        <v>5.6558165146065433E-3</v>
      </c>
      <c r="AJ751" s="31">
        <f>AJ750/$F$750</f>
        <v>2.3034260762908855E-2</v>
      </c>
      <c r="AL751" s="31">
        <f>AL750/$F$750</f>
        <v>1.395929360293513E-2</v>
      </c>
      <c r="AN751" s="31">
        <f>AN750/$F$750</f>
        <v>8.5752889261125308E-3</v>
      </c>
      <c r="AP751" s="31">
        <f>AP750/$F$750</f>
        <v>1.280800471623684E-2</v>
      </c>
      <c r="AR751" s="31">
        <f>AR750/$F$750</f>
        <v>1.3621562981316213E-2</v>
      </c>
      <c r="AT751" s="31">
        <f>AT750/$F$750</f>
        <v>2.7925166160416365E-2</v>
      </c>
      <c r="AV751" s="31">
        <f>AV750/$F$750</f>
        <v>1.2613232794633103E-2</v>
      </c>
      <c r="AX751" s="31">
        <f>AX750/$F$750</f>
        <v>3.6527867653575505E-2</v>
      </c>
      <c r="AZ751" s="31">
        <f>AZ750/$F$750</f>
        <v>2.4955140624922701E-2</v>
      </c>
      <c r="BB751" s="31">
        <f>BB750/$F$750</f>
        <v>4.1847863316256291E-2</v>
      </c>
      <c r="BD751" s="31">
        <f>BD750/$F$750</f>
        <v>2.6757090944022056E-2</v>
      </c>
      <c r="BF751" s="31">
        <f>BF750/$F$750</f>
        <v>1.6026962517357121E-2</v>
      </c>
      <c r="BH751" s="88">
        <f>BH750/$F$750</f>
        <v>2.7345629268799035E-2</v>
      </c>
      <c r="BJ751" s="99">
        <f>BJ750/$F$750</f>
        <v>2.0418071720919379E-2</v>
      </c>
      <c r="BL751" s="99">
        <f>BL750/$F$750</f>
        <v>1.1960287311924703E-2</v>
      </c>
      <c r="BN751" s="115">
        <f>BN750/$F$750</f>
        <v>8.2677816532994164E-3</v>
      </c>
      <c r="BP751" s="115">
        <f>BP750/$F$750</f>
        <v>3.8548851147453912E-2</v>
      </c>
      <c r="BR751" s="115">
        <f>BR750/$F$750</f>
        <v>1.0564654251185848E-2</v>
      </c>
      <c r="BT751" s="115">
        <f>BT750/F750</f>
        <v>1.0118265497668236E-2</v>
      </c>
      <c r="BV751" s="115">
        <f>BV750/$F$750</f>
        <v>-2.3934707399713069E-3</v>
      </c>
      <c r="BX751" s="115">
        <f>BX750/$F$750</f>
        <v>3.4352208531599836E-2</v>
      </c>
      <c r="BY751" s="115"/>
      <c r="BZ751" s="115">
        <f>BZ750/$F$750</f>
        <v>1.846059862190361E-2</v>
      </c>
      <c r="CB751" s="115">
        <f>CB750/$F$750</f>
        <v>1.4486591845255666E-3</v>
      </c>
      <c r="CD751" s="115">
        <f>CD750/$F$762</f>
        <v>1.4510105363698327E-2</v>
      </c>
      <c r="CF751" s="115">
        <f>CF750/$F$750</f>
        <v>5.8548387353399038E-3</v>
      </c>
      <c r="CH751" s="115">
        <f>CH750/$F$762</f>
        <v>2.1305765042007496E-2</v>
      </c>
      <c r="CJ751" s="115">
        <f>CJ750/$F$762</f>
        <v>9.0427528946432235E-3</v>
      </c>
      <c r="CL751" s="31">
        <f>CL750/$F$762</f>
        <v>1.5412551972670331E-2</v>
      </c>
      <c r="CM751" s="11" t="s">
        <v>1732</v>
      </c>
      <c r="CN751" s="31">
        <f>CN750/$F$750</f>
        <v>0</v>
      </c>
      <c r="CP751" s="31">
        <f>CP750/$F$750</f>
        <v>0</v>
      </c>
      <c r="CR751" s="31">
        <f>CR750/$F$750</f>
        <v>0</v>
      </c>
      <c r="CT751" s="31">
        <f>CT750/$F$750</f>
        <v>0</v>
      </c>
      <c r="CV751" s="31">
        <f>CV750/$F$750</f>
        <v>0</v>
      </c>
      <c r="CX751" s="31">
        <f>CX750/$F$750</f>
        <v>0</v>
      </c>
      <c r="CZ751" s="31">
        <f>CZ750/$F$750</f>
        <v>0</v>
      </c>
      <c r="DB751" s="31">
        <f>DB750/$F$750</f>
        <v>0</v>
      </c>
      <c r="DD751" s="31">
        <f>DD750/$F$750</f>
        <v>0</v>
      </c>
      <c r="DF751" s="31">
        <f>DF750/$F$750</f>
        <v>0</v>
      </c>
      <c r="DH751" s="31">
        <f>DH750/$F$750</f>
        <v>0</v>
      </c>
      <c r="DJ751" s="31">
        <f>DJ750/$F$750</f>
        <v>0</v>
      </c>
      <c r="DL751" s="31">
        <f>DL750/$F$750</f>
        <v>0</v>
      </c>
      <c r="DN751" s="31">
        <f>DN750/$F$750</f>
        <v>0</v>
      </c>
      <c r="DP751" s="31">
        <f>DP750/$F$750</f>
        <v>0</v>
      </c>
      <c r="DR751" s="31">
        <f>DR750/$F$750</f>
        <v>0</v>
      </c>
      <c r="DT751" s="31">
        <f>DT750/$F$750</f>
        <v>0</v>
      </c>
      <c r="DV751" s="31">
        <f>DV750/$F$750</f>
        <v>0</v>
      </c>
      <c r="DX751" s="31">
        <f>DX750/$F$750</f>
        <v>0</v>
      </c>
      <c r="DZ751" s="31">
        <f>DZ750/$F$750</f>
        <v>0</v>
      </c>
      <c r="EB751" s="31" t="e">
        <f>EB750/$F$750</f>
        <v>#REF!</v>
      </c>
    </row>
    <row r="752" spans="1:141">
      <c r="A752" s="1113" t="s">
        <v>1733</v>
      </c>
      <c r="B752" s="1113" t="s">
        <v>1734</v>
      </c>
      <c r="C752" s="1113"/>
      <c r="D752" s="1113"/>
      <c r="E752" s="1113"/>
      <c r="F752" s="25">
        <v>0</v>
      </c>
      <c r="J752" s="32">
        <f>J751+H751</f>
        <v>2.0123317067693967E-4</v>
      </c>
      <c r="L752" s="32">
        <f>L751+J752</f>
        <v>1.785956719817628E-3</v>
      </c>
      <c r="N752" s="32">
        <f>N751+L752</f>
        <v>3.2536430479877332E-3</v>
      </c>
      <c r="P752" s="32">
        <f>P751+N752</f>
        <v>4.487351174375531E-3</v>
      </c>
      <c r="R752" s="32">
        <f>R751+P752</f>
        <v>5.4748243297706202E-3</v>
      </c>
      <c r="T752" s="32">
        <f>T751+R752</f>
        <v>7.378856592017001E-3</v>
      </c>
      <c r="V752" s="32">
        <f>V751+T752</f>
        <v>2.3701885498201104E-2</v>
      </c>
      <c r="X752" s="32">
        <f>X751+V752</f>
        <v>2.720363059536493E-2</v>
      </c>
      <c r="Z752" s="32">
        <f>Z751+X752</f>
        <v>3.5771328434626104E-2</v>
      </c>
      <c r="AB752" s="32">
        <f>AB751+Z752</f>
        <v>4.1939021518062024E-2</v>
      </c>
      <c r="AD752" s="32">
        <f>AD751+AB752</f>
        <v>4.7187766873131774E-2</v>
      </c>
      <c r="AF752" s="32">
        <f>AF751+AD752</f>
        <v>5.7171896723222974E-2</v>
      </c>
      <c r="AH752" s="32">
        <f>AH751+AF752</f>
        <v>6.2827713237829513E-2</v>
      </c>
      <c r="AJ752" s="32">
        <f>AJ751+AH752</f>
        <v>8.5861974000738361E-2</v>
      </c>
      <c r="AL752" s="32">
        <f>AL751+AJ752</f>
        <v>9.9821267603673491E-2</v>
      </c>
      <c r="AN752" s="32">
        <f>AN751+AL752</f>
        <v>0.10839655652978603</v>
      </c>
      <c r="AP752" s="32">
        <f>AP751+AN752</f>
        <v>0.12120456124602287</v>
      </c>
      <c r="AR752" s="32">
        <f>AR751+AP752</f>
        <v>0.13482612422733908</v>
      </c>
      <c r="AT752" s="32">
        <f>AT751+AR752</f>
        <v>0.16275129038775546</v>
      </c>
      <c r="AV752" s="32">
        <f>AV751+AT752</f>
        <v>0.17536452318238857</v>
      </c>
      <c r="AX752" s="32">
        <f>AX751+AV752</f>
        <v>0.21189239083596406</v>
      </c>
      <c r="AZ752" s="32">
        <f>AZ751+AX752</f>
        <v>0.23684753146088677</v>
      </c>
      <c r="BB752" s="32">
        <f>BB751+AZ752</f>
        <v>0.27869539477714306</v>
      </c>
      <c r="BD752" s="32">
        <f>BD751+BB752</f>
        <v>0.30545248572116512</v>
      </c>
      <c r="BF752" s="32">
        <f>BF751+BD752</f>
        <v>0.32147944823852226</v>
      </c>
      <c r="BH752" s="89">
        <f>BH751+BF752</f>
        <v>0.34882507750732128</v>
      </c>
      <c r="BJ752" s="89">
        <f>BJ751+BH752</f>
        <v>0.36924314922824064</v>
      </c>
      <c r="BL752" s="99">
        <f>BJ752+BL751</f>
        <v>0.38120343654016536</v>
      </c>
      <c r="BN752" s="99">
        <f>BL752+BN751</f>
        <v>0.38947121819346475</v>
      </c>
      <c r="BP752" s="99">
        <f>BN752+BP751</f>
        <v>0.42802006934091869</v>
      </c>
      <c r="BR752" s="119">
        <f>BR751+BP752</f>
        <v>0.43858472359210454</v>
      </c>
      <c r="BT752" s="119">
        <f>BT751+BR752</f>
        <v>0.4487029890897728</v>
      </c>
      <c r="BV752" s="119">
        <f>BV751+BT752</f>
        <v>0.44630951834980148</v>
      </c>
      <c r="BX752" s="119">
        <f>BX751+BV752</f>
        <v>0.4806617268814013</v>
      </c>
      <c r="BZ752" s="115">
        <f>BZ751+BX752</f>
        <v>0.49912232550330493</v>
      </c>
      <c r="CB752" s="115">
        <f>CB751+BZ752</f>
        <v>0.50057098468783046</v>
      </c>
      <c r="CC752" s="56">
        <f>+CB762/F762</f>
        <v>0.42838407936420414</v>
      </c>
      <c r="CD752" s="115">
        <f>+CC752+CD751</f>
        <v>0.44289418472790248</v>
      </c>
      <c r="CF752" s="115">
        <f>+CF751+CD752</f>
        <v>0.44874902346324241</v>
      </c>
      <c r="CH752" s="115">
        <f>+CH751+CF752-0.00013531</f>
        <v>0.4699194785052499</v>
      </c>
      <c r="CJ752" s="115">
        <f>+CJ751+CH752</f>
        <v>0.47896223139989313</v>
      </c>
      <c r="CL752" s="115">
        <f>+CL751+CJ752+0.0002</f>
        <v>0.49457478337256344</v>
      </c>
      <c r="CM752" s="11" t="s">
        <v>1735</v>
      </c>
    </row>
    <row r="753" spans="1:132">
      <c r="A753" s="1113" t="s">
        <v>1736</v>
      </c>
      <c r="B753" s="1113" t="s">
        <v>1734</v>
      </c>
      <c r="C753" s="1113"/>
      <c r="D753" s="1113"/>
      <c r="E753" s="1113"/>
      <c r="F753" s="243">
        <f>+F750+F752</f>
        <v>45531117011.704285</v>
      </c>
      <c r="BJ753" s="104"/>
      <c r="BK753" s="105"/>
      <c r="BL753" s="106"/>
      <c r="BT753" s="139"/>
      <c r="BX753" s="161"/>
      <c r="CJ753" s="78"/>
    </row>
    <row r="754" spans="1:132">
      <c r="A754" s="201"/>
      <c r="B754" s="258"/>
      <c r="C754" s="201"/>
      <c r="D754" s="201"/>
      <c r="E754" s="201"/>
      <c r="F754" s="201"/>
      <c r="T754" s="32"/>
      <c r="AY754" s="62">
        <f>E746+E747+E748+(E748*E749)</f>
        <v>0.27759999999999996</v>
      </c>
      <c r="BJ754" s="121">
        <v>2.0624669222802369E-2</v>
      </c>
      <c r="BK754" s="108"/>
      <c r="BL754" s="107"/>
      <c r="BP754" s="244"/>
      <c r="BR754" s="55"/>
      <c r="BT754" s="115"/>
      <c r="CJ754" s="78"/>
      <c r="CL754" s="13" t="s">
        <v>126</v>
      </c>
      <c r="EB754" s="12">
        <v>2300000000</v>
      </c>
    </row>
    <row r="755" spans="1:132">
      <c r="E755" s="13" t="s">
        <v>1737</v>
      </c>
      <c r="F755" s="55">
        <v>45516647015.03775</v>
      </c>
      <c r="J755" s="12"/>
      <c r="L755" s="12"/>
      <c r="N755" s="12"/>
      <c r="P755" s="12"/>
      <c r="R755" s="12"/>
      <c r="BJ755" s="104"/>
      <c r="BK755" s="105"/>
      <c r="BL755" s="109"/>
      <c r="BQ755" s="62"/>
      <c r="CJ755" s="78"/>
      <c r="EB755" s="12" t="e">
        <f>EB751*EB754</f>
        <v>#REF!</v>
      </c>
    </row>
    <row r="756" spans="1:132">
      <c r="D756" s="136">
        <f>+F755/F745</f>
        <v>1.2771939728925077</v>
      </c>
      <c r="J756" s="12"/>
      <c r="L756" s="12"/>
      <c r="N756" s="12"/>
      <c r="P756" s="12"/>
      <c r="R756" s="12"/>
      <c r="BH756" s="91"/>
      <c r="BL756" s="117">
        <v>1.2771939728925077</v>
      </c>
      <c r="BN756" s="117">
        <v>1.2771939728925077</v>
      </c>
      <c r="BP756" s="117">
        <v>1.2771939728925077</v>
      </c>
      <c r="BR756" s="117">
        <v>1.2771939728925077</v>
      </c>
      <c r="BT756" s="117">
        <v>1.2771939728925077</v>
      </c>
      <c r="CJ756" s="78"/>
    </row>
    <row r="757" spans="1:132">
      <c r="D757" s="13" t="s">
        <v>1738</v>
      </c>
      <c r="E757" s="185" t="s">
        <v>127</v>
      </c>
      <c r="F757" s="245">
        <f>+F5+F593</f>
        <v>24833196390.657597</v>
      </c>
      <c r="H757" s="246">
        <f>SUM(H5:H695)</f>
        <v>3345691.0599999996</v>
      </c>
      <c r="J757" s="246">
        <f>SUM(J5:J695)</f>
        <v>3825857.9699999997</v>
      </c>
      <c r="L757" s="246">
        <f>SUM(L5:L695)</f>
        <v>40036368.829999998</v>
      </c>
      <c r="N757" s="246">
        <f>SUM(N5:N695)</f>
        <v>25435705.996800002</v>
      </c>
      <c r="P757" s="246">
        <f>SUM(P5:P695)</f>
        <v>43966898.137800016</v>
      </c>
      <c r="R757" s="246">
        <f>SUM(R5:R695)</f>
        <v>25601735.322900001</v>
      </c>
      <c r="T757" s="246">
        <f>SUM(T5:T695)</f>
        <v>0</v>
      </c>
      <c r="U757" s="11" t="s">
        <v>1739</v>
      </c>
      <c r="V757" s="246">
        <f>SUM(V5:V695)</f>
        <v>39454542.233966663</v>
      </c>
      <c r="X757" s="246">
        <f>SUM(X5:X695)</f>
        <v>0</v>
      </c>
      <c r="Z757" s="246">
        <f>SUM(Z5:Z695)</f>
        <v>0</v>
      </c>
      <c r="AB757" s="246">
        <f>SUM(AB5:AB695)</f>
        <v>0</v>
      </c>
      <c r="AD757" s="246">
        <f>SUM(AD5:AD695)</f>
        <v>0</v>
      </c>
      <c r="AF757" s="246">
        <f>SUM(AF5:AF695)</f>
        <v>468.19</v>
      </c>
      <c r="AH757" s="246">
        <f>SUM(AH5:AH695)</f>
        <v>0</v>
      </c>
      <c r="AJ757" s="246">
        <f>SUM(AJ5:AJ695)</f>
        <v>0</v>
      </c>
      <c r="AL757" s="246">
        <f>SUM(AL5:AL695)</f>
        <v>0</v>
      </c>
      <c r="AN757" s="246">
        <f>SUM(AN5:AN695)</f>
        <v>0</v>
      </c>
      <c r="AP757" s="246">
        <f>SUM(AP5:AP695)</f>
        <v>0</v>
      </c>
      <c r="AR757" s="246">
        <f>SUM(AR5:AR695)</f>
        <v>0</v>
      </c>
      <c r="AT757" s="246">
        <f>SUM(AT5:AT695)</f>
        <v>0</v>
      </c>
      <c r="AV757" s="246">
        <f>SUM(AV5:AV695)</f>
        <v>0</v>
      </c>
      <c r="AW757" s="11" t="s">
        <v>1739</v>
      </c>
      <c r="AX757" s="246">
        <f>SUM(AX5:AX695)</f>
        <v>882327524.26499987</v>
      </c>
      <c r="AZ757" s="246">
        <f>SUM(AZ5:AZ695)</f>
        <v>116459210.15880001</v>
      </c>
      <c r="BB757" s="246">
        <f>SUM(BB5:BB695)</f>
        <v>147614106.80239999</v>
      </c>
      <c r="BD757" s="246">
        <f>SUM(BD5:BD695)</f>
        <v>786928862.99199998</v>
      </c>
      <c r="BF757" s="246">
        <f>SUM(BF5:BF695)</f>
        <v>28227302.706</v>
      </c>
      <c r="BH757" s="247">
        <f>SUM(BH5:BH695)</f>
        <v>398191019.80600005</v>
      </c>
      <c r="BI757" s="81"/>
      <c r="BJ757" s="248">
        <f>SUM(BJ5:BJ695)</f>
        <v>211679019.68836665</v>
      </c>
      <c r="BK757" s="81"/>
      <c r="BL757" s="248">
        <f>SUM(BL5:BL695)</f>
        <v>854687205.40686667</v>
      </c>
      <c r="BN757" s="248">
        <f>SUM(BN5:BN695)</f>
        <v>294647255.70100003</v>
      </c>
      <c r="BP757" s="248">
        <f>SUM(BP5:BP695)</f>
        <v>1373804204.9635997</v>
      </c>
      <c r="BR757" s="248">
        <f>SUM(BR5:BR695)</f>
        <v>376503216.10749996</v>
      </c>
      <c r="BT757" s="137">
        <f>BT745</f>
        <v>360594810.84049994</v>
      </c>
      <c r="BV757" s="120">
        <f>BV745</f>
        <v>-85298525.61500001</v>
      </c>
      <c r="BW757" s="120"/>
      <c r="BX757" s="120">
        <f>BX745</f>
        <v>1224244228.4461005</v>
      </c>
      <c r="BZ757" s="170">
        <f>BZ745</f>
        <v>657898932.34189117</v>
      </c>
      <c r="CB757" s="169">
        <f>CB745</f>
        <v>51627325.329300001</v>
      </c>
      <c r="CD757" s="162">
        <f>CD745</f>
        <v>604057492.27459991</v>
      </c>
      <c r="CF757" s="162">
        <f>CF745</f>
        <v>208654780.48169997</v>
      </c>
      <c r="CH757" s="162">
        <f>CH745</f>
        <v>886961650.49670005</v>
      </c>
      <c r="CJ757" s="162">
        <f>CJ745</f>
        <v>376450928.5</v>
      </c>
      <c r="CL757" s="137">
        <f>CL745</f>
        <v>641626456.92810011</v>
      </c>
      <c r="CN757" s="137">
        <f>CN745</f>
        <v>0</v>
      </c>
    </row>
    <row r="758" spans="1:132">
      <c r="D758" s="13" t="s">
        <v>1738</v>
      </c>
      <c r="E758" s="185" t="s">
        <v>128</v>
      </c>
      <c r="F758" s="245">
        <f>+F745-F757</f>
        <v>10804810036.78783</v>
      </c>
      <c r="H758" s="246">
        <f>H745-H757</f>
        <v>0</v>
      </c>
      <c r="J758" s="246">
        <f>J745-J757</f>
        <v>0</v>
      </c>
      <c r="L758" s="246">
        <f>L745-L757</f>
        <v>16440019.200000003</v>
      </c>
      <c r="N758" s="246">
        <f>N745-N757</f>
        <v>26869708.800000001</v>
      </c>
      <c r="P758" s="246">
        <f>P745-P757</f>
        <v>0</v>
      </c>
      <c r="R758" s="246">
        <f>R745-R757</f>
        <v>9589839.3359999992</v>
      </c>
      <c r="T758" s="246">
        <f>T745-T757</f>
        <v>67855914</v>
      </c>
      <c r="U758" s="11" t="s">
        <v>1740</v>
      </c>
      <c r="V758" s="246">
        <f>V745-V757</f>
        <v>542265666.83999991</v>
      </c>
      <c r="X758" s="246">
        <f>X745-X757</f>
        <v>124795214.27999999</v>
      </c>
      <c r="Z758" s="246">
        <f>Z745-Z757</f>
        <v>305335670.66400003</v>
      </c>
      <c r="AB758" s="246">
        <f>AB745-AB757</f>
        <v>219804285.75</v>
      </c>
      <c r="AD758" s="246">
        <f>AD745-AD757</f>
        <v>187054820.70000002</v>
      </c>
      <c r="AF758" s="246">
        <f>AF745-AF757</f>
        <v>355814015.58000004</v>
      </c>
      <c r="AH758" s="246">
        <f>AH745-AH757</f>
        <v>201562025.30000001</v>
      </c>
      <c r="AJ758" s="246">
        <f>AJ745-AJ757</f>
        <v>820895133.12</v>
      </c>
      <c r="AL758" s="246">
        <f>AL745-AL757</f>
        <v>497481395.14400005</v>
      </c>
      <c r="AN758" s="246">
        <f>AN745-AN757</f>
        <v>305606201.866</v>
      </c>
      <c r="AP758" s="246">
        <f>AP745-AP757</f>
        <v>456451754.39999998</v>
      </c>
      <c r="AR758" s="246">
        <f>AR745-AR757</f>
        <v>485445349.07999998</v>
      </c>
      <c r="AT758" s="246">
        <f>AT745-AT757</f>
        <v>995197251.11239994</v>
      </c>
      <c r="AV758" s="246">
        <f>AV745-AV757</f>
        <v>449510471.40600002</v>
      </c>
      <c r="AW758" s="11" t="s">
        <v>1740</v>
      </c>
      <c r="AX758" s="246">
        <f>AX745-AX757</f>
        <v>419452857.954</v>
      </c>
      <c r="AZ758" s="246">
        <f>AZ745-AZ757</f>
        <v>772892251.82999992</v>
      </c>
      <c r="BB758" s="246">
        <f>BB745-BB757</f>
        <v>1343760315.0372</v>
      </c>
      <c r="BD758" s="246">
        <f>BD745-BD757</f>
        <v>166640516.05079997</v>
      </c>
      <c r="BF758" s="246">
        <f>BF745-BF757</f>
        <v>542941690.50000012</v>
      </c>
      <c r="BH758" s="247">
        <f>BH745-BH757</f>
        <v>576352691.83799982</v>
      </c>
      <c r="BI758" s="81"/>
      <c r="BJ758" s="248">
        <f>BJ745-BJ757</f>
        <v>515980351.53779995</v>
      </c>
      <c r="BK758" s="81"/>
      <c r="BL758" s="248">
        <f>BL745-BL757</f>
        <v>-428446409.31040007</v>
      </c>
      <c r="BN758" s="248">
        <f>BN745-BN757</f>
        <v>0</v>
      </c>
      <c r="BP758" s="248">
        <f>BP745-BP757</f>
        <v>0</v>
      </c>
      <c r="BR758" s="248">
        <f>BR745-BR757</f>
        <v>0</v>
      </c>
      <c r="BT758" s="13">
        <v>0</v>
      </c>
      <c r="BV758" s="120">
        <v>0</v>
      </c>
      <c r="BW758" s="120"/>
      <c r="BX758" s="120">
        <v>0</v>
      </c>
      <c r="BZ758" s="170">
        <v>0</v>
      </c>
      <c r="CB758" s="169">
        <v>0</v>
      </c>
      <c r="CD758" s="162">
        <v>0</v>
      </c>
      <c r="CF758" s="162">
        <v>0</v>
      </c>
      <c r="CH758" s="162">
        <v>0</v>
      </c>
      <c r="CJ758" s="162">
        <v>0</v>
      </c>
    </row>
    <row r="759" spans="1:132">
      <c r="E759" s="115">
        <f>+F759/F755</f>
        <v>0.69681777630336628</v>
      </c>
      <c r="F759" s="249">
        <f>+F757*D756</f>
        <v>31716808757.80386</v>
      </c>
      <c r="H759" s="55">
        <f>H757*$D$756</f>
        <v>4273096.4569923449</v>
      </c>
      <c r="J759" s="55">
        <f>J757*$D$756</f>
        <v>4886362.7404267639</v>
      </c>
      <c r="L759" s="55">
        <f>L757*$D$756</f>
        <v>51134208.966177456</v>
      </c>
      <c r="N759" s="55">
        <f>N757*$D$756</f>
        <v>32486330.395378776</v>
      </c>
      <c r="P759" s="55">
        <f>P757*$D$756</f>
        <v>56154257.308376998</v>
      </c>
      <c r="R759" s="55">
        <f>R757*$D$756</f>
        <v>32698382.049997099</v>
      </c>
      <c r="T759" s="55">
        <f>T757*$D$756</f>
        <v>0</v>
      </c>
      <c r="U759" s="11" t="s">
        <v>1739</v>
      </c>
      <c r="V759" s="55">
        <f>V757*$D$756</f>
        <v>50391103.544455118</v>
      </c>
      <c r="W759" s="56">
        <f>V759/$F$755</f>
        <v>1.1070917312474039E-3</v>
      </c>
      <c r="X759" s="55">
        <f>X757*$D$756</f>
        <v>0</v>
      </c>
      <c r="Z759" s="55">
        <f>Z757*$D$756</f>
        <v>0</v>
      </c>
      <c r="AB759" s="55">
        <f>AB757*$D$756</f>
        <v>0</v>
      </c>
      <c r="AD759" s="55">
        <f>AD757*$D$756</f>
        <v>0</v>
      </c>
      <c r="AF759" s="55">
        <f>AF757*$D$756</f>
        <v>597.96944616854319</v>
      </c>
      <c r="AH759" s="55">
        <f>AH757*$D$756</f>
        <v>0</v>
      </c>
      <c r="AJ759" s="55">
        <f>AJ757*$D$756</f>
        <v>0</v>
      </c>
      <c r="AL759" s="55">
        <f>AL757*$D$756</f>
        <v>0</v>
      </c>
      <c r="AN759" s="55">
        <f>AN757*$D$756</f>
        <v>0</v>
      </c>
      <c r="AP759" s="55">
        <f>AP757*$D$756</f>
        <v>0</v>
      </c>
      <c r="AR759" s="55">
        <f>AR757*$D$756</f>
        <v>0</v>
      </c>
      <c r="AT759" s="55">
        <f>AT757*$D$756</f>
        <v>0</v>
      </c>
      <c r="AV759" s="55">
        <f>AV757*$D$756</f>
        <v>0</v>
      </c>
      <c r="AW759" s="11" t="s">
        <v>1739</v>
      </c>
      <c r="AX759" s="55">
        <f>AX757*$D$756</f>
        <v>1126903396.1084256</v>
      </c>
      <c r="AY759" s="56">
        <f>AX759/$F$755</f>
        <v>2.475804941730704E-2</v>
      </c>
      <c r="AZ759" s="55">
        <f>AZ757*$D$756</f>
        <v>148741001.30264127</v>
      </c>
      <c r="BA759" s="56">
        <f>AZ759/$F$755</f>
        <v>3.2678373970187291E-3</v>
      </c>
      <c r="BB759" s="55">
        <f>BB757*$D$756</f>
        <v>188531847.52193618</v>
      </c>
      <c r="BC759" s="56">
        <f>BB759/$F$755</f>
        <v>4.1420416459861196E-3</v>
      </c>
      <c r="BD759" s="55">
        <f>BD757*$D$756</f>
        <v>1005060800.9085363</v>
      </c>
      <c r="BE759" s="56">
        <f>BD759/$F$755</f>
        <v>2.2081169568059028E-2</v>
      </c>
      <c r="BF759" s="55">
        <f>BF757*$D$756</f>
        <v>36051740.887115575</v>
      </c>
      <c r="BG759" s="90">
        <f>BF759/$F$755</f>
        <v>7.9205616519171173E-4</v>
      </c>
      <c r="BH759" s="91">
        <f>BH757*$D$756</f>
        <v>508567170.55614442</v>
      </c>
      <c r="BI759" s="90">
        <f>BH759/$F$755</f>
        <v>1.1173212525696904E-2</v>
      </c>
      <c r="BJ759" s="92">
        <f>BJ757*$D$756</f>
        <v>270355168.13377637</v>
      </c>
      <c r="BK759" s="90">
        <f>BJ759/$F$755</f>
        <v>5.9396986786934601E-3</v>
      </c>
      <c r="BL759" s="92">
        <f>BL757*BL756</f>
        <v>1091601347.4539909</v>
      </c>
      <c r="BM759" s="103">
        <f>BL759/$F$755</f>
        <v>2.3982463978362657E-2</v>
      </c>
      <c r="BN759" s="92">
        <f>BN757*BN756</f>
        <v>376321699.1106348</v>
      </c>
      <c r="BO759" s="103">
        <f>BN759/$F$755</f>
        <v>8.2677816532994181E-3</v>
      </c>
      <c r="BP759" s="92">
        <f>BP757*BP756</f>
        <v>1754614450.5138929</v>
      </c>
      <c r="BQ759" s="90">
        <f>BP759/$F$755</f>
        <v>3.8548851147453919E-2</v>
      </c>
      <c r="BR759" s="120">
        <f>BR757*$D$756</f>
        <v>480867638.38714427</v>
      </c>
      <c r="BS759" s="90">
        <f>BR759/$F$755</f>
        <v>1.056465425118585E-2</v>
      </c>
      <c r="BT759" s="120">
        <f>BT757*D756</f>
        <v>460549519.06180042</v>
      </c>
      <c r="BU759" s="90">
        <f>BT759/F755</f>
        <v>1.0118265497668238E-2</v>
      </c>
      <c r="BV759" s="142">
        <f>BV757*D756</f>
        <v>-108942762.8120952</v>
      </c>
      <c r="BW759" s="90">
        <f>BV759/F755</f>
        <v>-2.3934707399713073E-3</v>
      </c>
      <c r="BX759" s="143">
        <f>BX757*$D$756</f>
        <v>1563597349.9197979</v>
      </c>
      <c r="BY759" s="90">
        <f>BX759/$F$755</f>
        <v>3.4352208531599836E-2</v>
      </c>
      <c r="BZ759" s="170">
        <f>BZ757*$D$756</f>
        <v>840264551.15947914</v>
      </c>
      <c r="CA759" s="90">
        <f>BZ759/$F$755</f>
        <v>1.8460598621903614E-2</v>
      </c>
      <c r="CB759" s="169">
        <f>CB757*$D$756</f>
        <v>65938108.747142665</v>
      </c>
      <c r="CC759" s="90">
        <f>CB759/$F$755</f>
        <v>1.4486591845255668E-3</v>
      </c>
      <c r="CD759" s="162">
        <f>+CD750</f>
        <v>771743852.13002884</v>
      </c>
      <c r="CE759" s="90">
        <f>CD759/$F$762</f>
        <v>1.4510105363698327E-2</v>
      </c>
      <c r="CF759" s="162">
        <f>+CF750</f>
        <v>266577347.5434199</v>
      </c>
      <c r="CG759" s="90">
        <f>CF759/$F$762</f>
        <v>5.0121104168880781E-3</v>
      </c>
      <c r="CH759" s="162">
        <f>+CH750</f>
        <v>1133182204.6745837</v>
      </c>
      <c r="CI759" s="90">
        <f>CH759/$F$762</f>
        <v>2.1305765042007496E-2</v>
      </c>
      <c r="CJ759" s="162">
        <f>+CJ750</f>
        <v>480953706.25159997</v>
      </c>
      <c r="CK759" s="90">
        <f>CJ759/$F$762</f>
        <v>9.0427528946432235E-3</v>
      </c>
      <c r="CL759" s="137">
        <f>CL750</f>
        <v>819741961.37134063</v>
      </c>
      <c r="CM759" s="90">
        <f>CL759/$F$762</f>
        <v>1.5412551972670331E-2</v>
      </c>
      <c r="CN759" s="137">
        <f>CN750</f>
        <v>0</v>
      </c>
      <c r="CO759" s="90">
        <f>CN759/$F$762</f>
        <v>0</v>
      </c>
    </row>
    <row r="760" spans="1:132">
      <c r="E760" s="115">
        <f>+F760/F755</f>
        <v>0.30318222369663372</v>
      </c>
      <c r="F760" s="249">
        <f>+F758*D756</f>
        <v>13799838257.233891</v>
      </c>
      <c r="H760" s="55">
        <f>H758*$D$756</f>
        <v>0</v>
      </c>
      <c r="J760" s="55">
        <f>J758*$D$756</f>
        <v>0</v>
      </c>
      <c r="L760" s="55">
        <f>L758*$D$756</f>
        <v>20997093.43647711</v>
      </c>
      <c r="N760" s="55">
        <f>N758*$D$756</f>
        <v>34317830.13273678</v>
      </c>
      <c r="P760" s="55">
        <f>P758*$D$756</f>
        <v>0</v>
      </c>
      <c r="R760" s="55">
        <f>R758*$D$756</f>
        <v>12248085.000946688</v>
      </c>
      <c r="T760" s="55">
        <f>T758*$D$756</f>
        <v>86665164.385912329</v>
      </c>
      <c r="U760" s="11" t="s">
        <v>1740</v>
      </c>
      <c r="V760" s="55">
        <f>V758*$D$756</f>
        <v>692578441.39458442</v>
      </c>
      <c r="W760" s="56">
        <f>V760/$F$755</f>
        <v>1.5215937174936699E-2</v>
      </c>
      <c r="X760" s="55">
        <f>X758*$D$756</f>
        <v>159387695.52424499</v>
      </c>
      <c r="Z760" s="55">
        <f>Z758*$D$756</f>
        <v>389972878.28115249</v>
      </c>
      <c r="AB760" s="55">
        <f>AB758*$D$756</f>
        <v>280732708.97584254</v>
      </c>
      <c r="AD760" s="55">
        <f>AD758*$D$756</f>
        <v>238905289.59852871</v>
      </c>
      <c r="AF760" s="55">
        <f>AF758*$D$756</f>
        <v>454443516.1694569</v>
      </c>
      <c r="AH760" s="55">
        <f>AH758*$D$756</f>
        <v>257433803.87716717</v>
      </c>
      <c r="AJ760" s="55">
        <f>AJ758*$D$756</f>
        <v>1048442316.3976568</v>
      </c>
      <c r="AL760" s="55">
        <f>AL758*$D$756</f>
        <v>635380239.5040729</v>
      </c>
      <c r="AN760" s="55">
        <f>AN758*$D$756</f>
        <v>390318399.10182625</v>
      </c>
      <c r="AP760" s="55">
        <f>AP758*$D$756</f>
        <v>582977429.6358912</v>
      </c>
      <c r="AR760" s="55">
        <f>AR758*$D$756</f>
        <v>620007874.01367545</v>
      </c>
      <c r="AT760" s="55">
        <f>AT758*$D$756</f>
        <v>1271059930.9599488</v>
      </c>
      <c r="AV760" s="55">
        <f>AV758*$D$756</f>
        <v>574112064.8318131</v>
      </c>
      <c r="AW760" s="11" t="s">
        <v>1740</v>
      </c>
      <c r="AX760" s="55">
        <f>AX758*$D$756</f>
        <v>535722662.09138596</v>
      </c>
      <c r="AY760" s="56">
        <f>AX760/$F$755</f>
        <v>1.1769818236268466E-2</v>
      </c>
      <c r="AZ760" s="55">
        <f>AZ758*$D$756</f>
        <v>987133325.73259413</v>
      </c>
      <c r="BA760" s="56">
        <f>AZ760/$F$755</f>
        <v>2.1687303227903978E-2</v>
      </c>
      <c r="BB760" s="55">
        <f>BB758*$D$756</f>
        <v>1716242575.3776491</v>
      </c>
      <c r="BC760" s="56">
        <f>BB760/$F$755</f>
        <v>3.770582167027018E-2</v>
      </c>
      <c r="BD760" s="55">
        <f>BD758*$D$756</f>
        <v>212832262.73977891</v>
      </c>
      <c r="BE760" s="56">
        <f>BD760/$F$755</f>
        <v>4.6759213759630311E-3</v>
      </c>
      <c r="BF760" s="55">
        <f>BF758*$D$756</f>
        <v>693441854.7386694</v>
      </c>
      <c r="BG760" s="90">
        <f>BF760/$F$755</f>
        <v>1.5234906352165411E-2</v>
      </c>
      <c r="BH760" s="91">
        <f>BH758*$D$756</f>
        <v>736114184.27586615</v>
      </c>
      <c r="BI760" s="90">
        <f>BH760/$F$755</f>
        <v>1.617241674310213E-2</v>
      </c>
      <c r="BJ760" s="92">
        <f>BJ758*$D$756</f>
        <v>659006995.11503541</v>
      </c>
      <c r="BK760" s="102">
        <f>BJ760/$F$755</f>
        <v>1.447837304222592E-2</v>
      </c>
      <c r="BL760" s="92">
        <f>BL758*BL756</f>
        <v>-547209171.67867935</v>
      </c>
      <c r="BM760" s="102">
        <f>BL760/$F$755</f>
        <v>-1.2022176666437949E-2</v>
      </c>
      <c r="BN760" s="92">
        <f>BN758*BN756</f>
        <v>0</v>
      </c>
      <c r="BO760" s="102">
        <f>BN760/$F$755</f>
        <v>0</v>
      </c>
      <c r="BP760" s="92">
        <f>BP758*BP756</f>
        <v>0</v>
      </c>
      <c r="BQ760" s="102">
        <f>BP760/$F$755</f>
        <v>0</v>
      </c>
      <c r="BR760" s="120">
        <f>BR758*$D$756</f>
        <v>0</v>
      </c>
      <c r="BS760" s="102">
        <f>BR760/$F$755</f>
        <v>0</v>
      </c>
      <c r="BT760" s="120">
        <f>BT758*D756</f>
        <v>0</v>
      </c>
      <c r="BU760" s="102">
        <f>BT760/F755</f>
        <v>0</v>
      </c>
      <c r="BV760" s="141">
        <f>BV758*D756</f>
        <v>0</v>
      </c>
      <c r="BW760" s="90">
        <v>0</v>
      </c>
      <c r="BX760" s="143">
        <f>BX758/$F$755</f>
        <v>0</v>
      </c>
      <c r="BY760" s="90">
        <v>0</v>
      </c>
      <c r="BZ760" s="170">
        <f>BZ758/$F$755</f>
        <v>0</v>
      </c>
      <c r="CA760" s="90">
        <v>0</v>
      </c>
      <c r="CB760" s="169">
        <f>CB758/$F$755</f>
        <v>0</v>
      </c>
      <c r="CC760" s="90">
        <v>0</v>
      </c>
      <c r="CD760" s="162">
        <f>CD758/$F$755</f>
        <v>0</v>
      </c>
      <c r="CE760" s="90">
        <v>0</v>
      </c>
      <c r="CF760" s="162">
        <f>CF758/$F$755</f>
        <v>0</v>
      </c>
      <c r="CG760" s="90">
        <v>0</v>
      </c>
      <c r="CH760" s="162">
        <f>CH758/$F$755</f>
        <v>0</v>
      </c>
      <c r="CI760" s="90">
        <v>0</v>
      </c>
      <c r="CJ760" s="162">
        <f>CJ758/$F$755</f>
        <v>0</v>
      </c>
      <c r="CK760" s="90">
        <v>0</v>
      </c>
    </row>
    <row r="761" spans="1:132">
      <c r="V761" s="53"/>
      <c r="AX761" s="53"/>
      <c r="AZ761" s="53"/>
      <c r="BB761" s="53"/>
      <c r="BD761" s="53"/>
      <c r="BF761" s="53"/>
      <c r="BH761" s="91">
        <f>SUM(BH759:BH760)</f>
        <v>1244681354.8320105</v>
      </c>
      <c r="BI761" s="81"/>
      <c r="BJ761" s="92"/>
      <c r="BK761" s="101">
        <f>SUM(BK759:BK760)</f>
        <v>2.0418071720919379E-2</v>
      </c>
      <c r="BM761" s="101">
        <f>SUM(BM759:BM760)</f>
        <v>1.1960287311924708E-2</v>
      </c>
      <c r="BN761" s="13"/>
      <c r="BO761" s="101">
        <f>SUM(BO759:BO760)</f>
        <v>8.2677816532994181E-3</v>
      </c>
      <c r="BQ761" s="101">
        <f>SUM(BQ759:BQ760)</f>
        <v>3.8548851147453919E-2</v>
      </c>
      <c r="BR761" s="120">
        <f>SUM(BR759:BR760)</f>
        <v>480867638.38714427</v>
      </c>
      <c r="BT761" s="120">
        <f>SUM(BT759:BT760)</f>
        <v>460549519.06180042</v>
      </c>
      <c r="BV761" s="120">
        <f>SUM(BV759:BV760)</f>
        <v>-108942762.8120952</v>
      </c>
      <c r="BX761" s="143">
        <f>SUM(BX759:BX760)</f>
        <v>1563597349.9197979</v>
      </c>
      <c r="BZ761" s="170">
        <f>SUM(BZ759:BZ760)</f>
        <v>840264551.15947914</v>
      </c>
      <c r="CB761" s="169">
        <f>SUM(CB759:CB760)</f>
        <v>65938108.747142665</v>
      </c>
      <c r="CD761" s="162">
        <f>SUM(CD759:CD760)</f>
        <v>771743852.13002884</v>
      </c>
      <c r="CF761" s="162">
        <f>SUM(CF759:CF760)</f>
        <v>266577347.5434199</v>
      </c>
      <c r="CH761" s="162">
        <f>SUM(CH759:CH760)</f>
        <v>1133182204.6745837</v>
      </c>
      <c r="CJ761" s="162">
        <f>SUM(CJ759:CJ760)</f>
        <v>480953706.25159997</v>
      </c>
      <c r="CL761" s="162">
        <f>SUM(CL759:CL760)</f>
        <v>819741961.37134063</v>
      </c>
      <c r="CN761" s="162">
        <f>SUM(CN759:CN760)</f>
        <v>0</v>
      </c>
    </row>
    <row r="762" spans="1:132">
      <c r="F762" s="198">
        <f>+F755+7670000000</f>
        <v>53186647015.03775</v>
      </c>
      <c r="V762" s="55">
        <f>V752*F755</f>
        <v>1078830355.8124619</v>
      </c>
      <c r="AX762" s="55">
        <f>AX752*$F$755</f>
        <v>9644631158.8529968</v>
      </c>
      <c r="AZ762" s="55">
        <f>AZ752*$F$755</f>
        <v>10780505485.888231</v>
      </c>
      <c r="BB762" s="55">
        <f>BB752*$F$755</f>
        <v>12685279908.787815</v>
      </c>
      <c r="BD762" s="55">
        <f>BD752*$F$755</f>
        <v>13903172972.436132</v>
      </c>
      <c r="BF762" s="55">
        <f>BF752*$F$755</f>
        <v>14632666568.061916</v>
      </c>
      <c r="BH762" s="91">
        <f>BH752*$F$755</f>
        <v>15877347922.893927</v>
      </c>
      <c r="BI762" s="81"/>
      <c r="BJ762" s="92">
        <f>BJ752*$F$755</f>
        <v>16806710086.142738</v>
      </c>
      <c r="BK762" s="98"/>
      <c r="BL762" s="92">
        <f>BL752*F755</f>
        <v>17351102261.918049</v>
      </c>
      <c r="BM762" s="81"/>
      <c r="BN762" s="92">
        <f>BN752*F755</f>
        <v>17727423961.028683</v>
      </c>
      <c r="BP762" s="92">
        <f>BP752*F755</f>
        <v>19482038411.542576</v>
      </c>
      <c r="BR762" s="120">
        <f>BR752*$F$755</f>
        <v>19962906049.929722</v>
      </c>
      <c r="BT762" s="120">
        <f>BT752*F755</f>
        <v>20423455568.991524</v>
      </c>
      <c r="BV762" s="120">
        <f>BV752*F755</f>
        <v>20314512806.179428</v>
      </c>
      <c r="BX762" s="120">
        <f>BX752*$F$755</f>
        <v>21878110156.099224</v>
      </c>
      <c r="BZ762" s="170">
        <f>BZ752*$F$755</f>
        <v>22718374707.258705</v>
      </c>
      <c r="CB762" s="169">
        <f>CB752*$F$755</f>
        <v>22784312816.005844</v>
      </c>
      <c r="CD762" s="162">
        <f>CD752*$F$762</f>
        <v>23556056668.135872</v>
      </c>
      <c r="CF762" s="162">
        <f>CF752*$F$762</f>
        <v>23867455909.282368</v>
      </c>
      <c r="CH762" s="162">
        <f>CH752*$F$762</f>
        <v>24993441428.749344</v>
      </c>
      <c r="CJ762" s="162">
        <f>CJ752*$F$762</f>
        <v>25474395135.000946</v>
      </c>
      <c r="CL762" s="162">
        <f>CL752*$F$762</f>
        <v>26304774425.775295</v>
      </c>
      <c r="CM762" s="11" t="s">
        <v>126</v>
      </c>
      <c r="CN762" s="162">
        <f>CN752*$F$762</f>
        <v>0</v>
      </c>
      <c r="CO762" s="11" t="s">
        <v>126</v>
      </c>
    </row>
    <row r="763" spans="1:132">
      <c r="V763" s="54"/>
      <c r="BI763" s="81"/>
      <c r="BJ763" s="92"/>
      <c r="BK763" s="81"/>
      <c r="BM763" s="81"/>
      <c r="BN763" s="13"/>
      <c r="CB763" s="169"/>
      <c r="CF763" s="162"/>
      <c r="CH763" s="162"/>
      <c r="CJ763" s="162"/>
      <c r="CL763" s="13" t="s">
        <v>126</v>
      </c>
      <c r="CN763" s="13" t="s">
        <v>126</v>
      </c>
    </row>
    <row r="764" spans="1:132">
      <c r="D764" s="13" t="s">
        <v>1741</v>
      </c>
      <c r="E764" s="185" t="s">
        <v>127</v>
      </c>
      <c r="BF764" s="78">
        <v>2774938472.4449177</v>
      </c>
      <c r="BG764" s="90">
        <f>+BF764/$F$755</f>
        <v>6.0965353434934165E-2</v>
      </c>
      <c r="BH764" s="92">
        <f>+BF764+BH759</f>
        <v>3283505643.0010619</v>
      </c>
      <c r="BI764" s="90">
        <f>+BH764/$F$755</f>
        <v>7.2138565960631063E-2</v>
      </c>
      <c r="BJ764" s="92">
        <f>+BH764+BJ759</f>
        <v>3553860811.1348381</v>
      </c>
      <c r="BK764" s="90">
        <f>+BJ764/$F$755</f>
        <v>7.8078264639324518E-2</v>
      </c>
      <c r="BL764" s="92">
        <f>+BJ764+BL759</f>
        <v>4645462158.588829</v>
      </c>
      <c r="BM764" s="90">
        <f>+BL764/$F$755</f>
        <v>0.10206072861768718</v>
      </c>
      <c r="BN764" s="92">
        <f>+BL764+BN759</f>
        <v>5021783857.6994638</v>
      </c>
      <c r="BO764" s="90">
        <f>+BN764/$F$755</f>
        <v>0.1103285102709866</v>
      </c>
      <c r="BP764" s="92">
        <f>+BN764+BP759</f>
        <v>6776398308.213357</v>
      </c>
      <c r="BQ764" s="90">
        <f>+BP764/$F$755</f>
        <v>0.14887736141844052</v>
      </c>
      <c r="BR764" s="92">
        <f>+BP764+BR759</f>
        <v>7257265946.6005011</v>
      </c>
      <c r="BS764" s="90">
        <f>+BR764/$F$755</f>
        <v>0.15944201566962637</v>
      </c>
      <c r="BT764" s="120">
        <f>BT759+BR764</f>
        <v>7717815465.6623011</v>
      </c>
      <c r="BU764" s="90">
        <f>BT764/F755</f>
        <v>0.1695602811672946</v>
      </c>
      <c r="BV764" s="143">
        <f>BT764+BV759</f>
        <v>7608872702.8502054</v>
      </c>
      <c r="BW764" s="90">
        <f>BV764/F755</f>
        <v>0.16716681042732329</v>
      </c>
      <c r="BX764" s="143">
        <f>BX759+BV764</f>
        <v>9172470052.7700043</v>
      </c>
      <c r="BY764" s="90">
        <f>BX764/$F$755</f>
        <v>0.20151901895892313</v>
      </c>
      <c r="BZ764" s="170">
        <f>BZ759+BX764</f>
        <v>10012734603.929483</v>
      </c>
      <c r="CA764" s="90">
        <f>BZ764/$F$755</f>
        <v>0.21997961758082674</v>
      </c>
      <c r="CB764" s="169">
        <f>CB759+BZ764</f>
        <v>10078672712.676626</v>
      </c>
      <c r="CC764" s="90">
        <f>CB764/$F$755</f>
        <v>0.22142827676535232</v>
      </c>
      <c r="CD764" s="162">
        <f>CD759+CB764</f>
        <v>10850416564.806656</v>
      </c>
      <c r="CE764" s="90">
        <f>CD764/$F$762</f>
        <v>0.20400640336923023</v>
      </c>
      <c r="CF764" s="162">
        <f>CF759+CD764</f>
        <v>11116993912.350077</v>
      </c>
      <c r="CG764" s="90">
        <f>CF764/$F$762</f>
        <v>0.20901851378611833</v>
      </c>
      <c r="CH764" s="162">
        <f>CH759+CF764</f>
        <v>12250176117.02466</v>
      </c>
      <c r="CI764" s="90">
        <f>CH764/$F$762</f>
        <v>0.23032427882812581</v>
      </c>
      <c r="CJ764" s="162">
        <v>12075251015.668623</v>
      </c>
      <c r="CK764" s="90">
        <f>CJ764/$F$762</f>
        <v>0.22703538751473695</v>
      </c>
      <c r="CL764" s="169">
        <f>CJ764+CL761</f>
        <v>12894992977.039963</v>
      </c>
      <c r="CM764" s="90">
        <f>CL764/$F$762</f>
        <v>0.24244793948740725</v>
      </c>
      <c r="CN764" s="169">
        <f>CL764+CN761</f>
        <v>12894992977.039963</v>
      </c>
      <c r="CO764" s="90">
        <f>CN764/$F$762</f>
        <v>0.24244793948740725</v>
      </c>
    </row>
    <row r="765" spans="1:132">
      <c r="D765" s="13" t="s">
        <v>1741</v>
      </c>
      <c r="E765" s="185" t="s">
        <v>128</v>
      </c>
      <c r="BF765" s="78">
        <v>11895353441.90201</v>
      </c>
      <c r="BG765" s="90">
        <f>+BF765/$F$755</f>
        <v>0.26134072305396383</v>
      </c>
      <c r="BH765" s="92">
        <f>+BF765+BH760</f>
        <v>12631467626.177876</v>
      </c>
      <c r="BI765" s="90">
        <f>+BH765/$F$755</f>
        <v>0.27751313979706593</v>
      </c>
      <c r="BJ765" s="92">
        <f>+BH765+BJ760</f>
        <v>13290474621.292912</v>
      </c>
      <c r="BK765" s="102">
        <f>+BJ765/$F$755</f>
        <v>0.29199151283929187</v>
      </c>
      <c r="BL765" s="92">
        <f>+BJ765+BL760</f>
        <v>12743265449.614233</v>
      </c>
      <c r="BM765" s="102">
        <f>+BL765/$F$755</f>
        <v>0.27996933617285397</v>
      </c>
      <c r="BN765" s="92">
        <f>+BL765+BN760</f>
        <v>12743265449.614233</v>
      </c>
      <c r="BO765" s="102">
        <f>+BN765/$F$755</f>
        <v>0.27996933617285397</v>
      </c>
      <c r="BP765" s="92">
        <f>+BN765+BP760</f>
        <v>12743265449.614233</v>
      </c>
      <c r="BQ765" s="102">
        <f>+BP765/$F$755</f>
        <v>0.27996933617285397</v>
      </c>
      <c r="BR765" s="92">
        <f>+BP765+BR760</f>
        <v>12743265449.614233</v>
      </c>
      <c r="BS765" s="102">
        <f>+BR765/$F$755</f>
        <v>0.27996933617285397</v>
      </c>
      <c r="BT765" s="120">
        <f>BT758+BR765</f>
        <v>12743265449.614233</v>
      </c>
      <c r="BU765" s="102">
        <f>BT765/F755</f>
        <v>0.27996933617285397</v>
      </c>
      <c r="BV765" s="143">
        <f>BT765+BV758</f>
        <v>12743265449.614233</v>
      </c>
      <c r="BW765" s="102">
        <f>BV765/F755</f>
        <v>0.27996933617285397</v>
      </c>
      <c r="BX765" s="143">
        <f>BV765+BX760</f>
        <v>12743265449.614233</v>
      </c>
      <c r="BY765" s="102">
        <f>BX765/$F$755</f>
        <v>0.27996933617285397</v>
      </c>
      <c r="BZ765" s="170">
        <f>BX765+BZ760</f>
        <v>12743265449.614233</v>
      </c>
      <c r="CA765" s="102">
        <f>BZ765/$F$755</f>
        <v>0.27996933617285397</v>
      </c>
      <c r="CB765" s="169">
        <f>BZ765+CB760</f>
        <v>12743265449.614233</v>
      </c>
      <c r="CC765" s="102">
        <f>CB765/$F$755</f>
        <v>0.27996933617285397</v>
      </c>
      <c r="CD765" s="162">
        <f>CB765+CD760</f>
        <v>12743265449.614233</v>
      </c>
      <c r="CE765" s="102">
        <f>CD765/$F$762</f>
        <v>0.23959520226968359</v>
      </c>
      <c r="CF765" s="162">
        <f>CD765+CF760</f>
        <v>12743265449.614233</v>
      </c>
      <c r="CG765" s="102">
        <f>CF765/$F$762</f>
        <v>0.23959520226968359</v>
      </c>
      <c r="CH765" s="162">
        <f>CF765+CH760</f>
        <v>12743265449.614233</v>
      </c>
      <c r="CI765" s="102">
        <f>CH765/$F$762</f>
        <v>0.23959520226968359</v>
      </c>
      <c r="CJ765" s="162">
        <v>13399144257.221869</v>
      </c>
      <c r="CK765" s="102">
        <f>CJ765/$F$762</f>
        <v>0.25192684647771563</v>
      </c>
      <c r="CL765" s="169">
        <f>CJ765+CL760</f>
        <v>13399144257.221869</v>
      </c>
      <c r="CM765" s="102">
        <f>CL765/$F$762</f>
        <v>0.25192684647771563</v>
      </c>
      <c r="CN765" s="169">
        <f>CL765+CN760</f>
        <v>13399144257.221869</v>
      </c>
      <c r="CO765" s="102">
        <f>CN765/$F$762</f>
        <v>0.25192684647771563</v>
      </c>
    </row>
    <row r="766" spans="1:132">
      <c r="BI766" s="81"/>
      <c r="BJ766" s="92"/>
      <c r="BK766" s="101">
        <f>SUM(BK764:BK765)</f>
        <v>0.37006977747861636</v>
      </c>
      <c r="BL766" s="92"/>
      <c r="BM766" s="101">
        <f>SUM(BM764:BM765)</f>
        <v>0.38203006479054114</v>
      </c>
      <c r="BN766" s="92"/>
      <c r="BO766" s="101">
        <f>SUM(BO764:BO765)</f>
        <v>0.39029784644384058</v>
      </c>
      <c r="BP766" s="92"/>
      <c r="BQ766" s="101">
        <f>SUM(BQ764:BQ765)</f>
        <v>0.42884669759129446</v>
      </c>
      <c r="BR766" s="92"/>
      <c r="BS766" s="101">
        <f>SUM(BS764:BS765)</f>
        <v>0.43941135184248037</v>
      </c>
      <c r="BU766" s="101">
        <f>BU765+BU764</f>
        <v>0.44952961734014857</v>
      </c>
      <c r="BW766" s="101">
        <f>SUM(BW764:BW765)</f>
        <v>0.44713614660017725</v>
      </c>
      <c r="BY766" s="101">
        <f>SUM(BY764:BY765)</f>
        <v>0.48148835513177712</v>
      </c>
      <c r="CA766" s="101">
        <f>SUM(CA764:CA765)</f>
        <v>0.4999489537536807</v>
      </c>
      <c r="CB766" s="169"/>
      <c r="CC766" s="101">
        <f>SUM(CC764:CC765)</f>
        <v>0.50139761293820628</v>
      </c>
      <c r="CE766" s="101">
        <f>SUM(CE764:CE765)</f>
        <v>0.44360160563891382</v>
      </c>
      <c r="CF766" s="162"/>
      <c r="CG766" s="101">
        <f>SUM(CG764:CG765)</f>
        <v>0.44861371605580191</v>
      </c>
      <c r="CH766" s="162"/>
      <c r="CI766" s="101">
        <f>SUM(CI764:CI765)</f>
        <v>0.4699194810978094</v>
      </c>
      <c r="CJ766" s="162"/>
      <c r="CK766" s="101">
        <f>SUM(CK764:CK765)</f>
        <v>0.47896223399245258</v>
      </c>
      <c r="CL766" s="169" t="s">
        <v>126</v>
      </c>
      <c r="CM766" s="101">
        <f>SUM(CM764:CM765)</f>
        <v>0.49437478596512285</v>
      </c>
      <c r="CO766" s="101">
        <f>SUM(CO764:CO765)</f>
        <v>0.49437478596512285</v>
      </c>
    </row>
    <row r="767" spans="1:132">
      <c r="BF767" s="79">
        <f>+BF764+BF765</f>
        <v>14670291914.346928</v>
      </c>
      <c r="BH767" s="93">
        <f>+BH764+BH765</f>
        <v>15914973269.178938</v>
      </c>
      <c r="BI767" s="81"/>
      <c r="BJ767" s="92">
        <f>+BJ764+BJ765</f>
        <v>16844335432.42775</v>
      </c>
      <c r="BK767" s="81"/>
      <c r="BL767" s="92">
        <f>+BL764+BL765</f>
        <v>17388727608.203064</v>
      </c>
      <c r="BM767" s="81"/>
      <c r="BN767" s="92">
        <f>+BN764+BN765</f>
        <v>17765049307.313698</v>
      </c>
      <c r="BO767" s="81"/>
      <c r="BP767" s="92">
        <f>+BP764+BP765</f>
        <v>19519663757.827591</v>
      </c>
      <c r="BQ767" s="81"/>
      <c r="BR767" s="92">
        <f>+BR764+BR765</f>
        <v>20000531396.214733</v>
      </c>
      <c r="BS767" s="81"/>
      <c r="BT767" s="120">
        <f>BT765+BT764</f>
        <v>20461080915.276535</v>
      </c>
      <c r="BU767" s="138">
        <f>BU766-BS766</f>
        <v>1.01182654976682E-2</v>
      </c>
      <c r="BV767" s="143">
        <f>BV764+BV765</f>
        <v>20352138152.464439</v>
      </c>
      <c r="BW767" s="138">
        <f>BW766-BU766</f>
        <v>-2.3934707399713151E-3</v>
      </c>
      <c r="BX767" s="143">
        <f>SUM(BX764:BX765)</f>
        <v>21915735502.384239</v>
      </c>
      <c r="BY767" s="138">
        <f>-BW766+BY766</f>
        <v>3.435220853159987E-2</v>
      </c>
      <c r="BZ767" s="170">
        <f>SUM(BZ764:BZ765)</f>
        <v>22756000053.543716</v>
      </c>
      <c r="CA767" s="138">
        <f>-BY766+CA766</f>
        <v>1.8460598621903579E-2</v>
      </c>
      <c r="CB767" s="169">
        <f>SUM(CB764:CB765)</f>
        <v>22821938162.290859</v>
      </c>
      <c r="CC767" s="138">
        <f>-CA766+CC766</f>
        <v>1.4486591845255803E-3</v>
      </c>
      <c r="CD767" s="162">
        <f>SUM(CD764:CD765)</f>
        <v>23593682014.420891</v>
      </c>
      <c r="CE767" s="138">
        <f>-CC766+CE766</f>
        <v>-5.7796007299292462E-2</v>
      </c>
      <c r="CF767" s="162">
        <f>SUM(CF764:CF765)</f>
        <v>23860259361.96431</v>
      </c>
      <c r="CG767" s="138">
        <f>-CE766+CG766</f>
        <v>5.0121104168880937E-3</v>
      </c>
      <c r="CH767" s="162">
        <f>SUM(CH764:CH765)</f>
        <v>24993441566.638893</v>
      </c>
      <c r="CI767" s="138">
        <f>-CG766+CI766</f>
        <v>2.1305765042007485E-2</v>
      </c>
      <c r="CJ767" s="162">
        <f>SUM(CJ764:CJ765)</f>
        <v>25474395272.890491</v>
      </c>
      <c r="CK767" s="138">
        <f>-CI766+CK766</f>
        <v>9.0427528946431801E-3</v>
      </c>
    </row>
    <row r="768" spans="1:132">
      <c r="BI768" s="81"/>
      <c r="BN768" s="13"/>
      <c r="BO768" s="81"/>
    </row>
    <row r="769" spans="61:88">
      <c r="BI769" s="81"/>
      <c r="BL769" s="79">
        <f>+BL759+BL760</f>
        <v>544392175.77531159</v>
      </c>
      <c r="BN769" s="79">
        <f>BN767-BN762</f>
        <v>37625346.285015106</v>
      </c>
      <c r="BO769" s="79"/>
      <c r="BP769" s="79">
        <f>BP767-BP762</f>
        <v>37625346.285015106</v>
      </c>
      <c r="CJ769" s="169"/>
    </row>
    <row r="770" spans="61:88">
      <c r="BI770" s="81"/>
      <c r="BL770" s="79"/>
      <c r="BN770" s="92"/>
      <c r="BO770" s="90"/>
      <c r="CH770" s="31"/>
      <c r="CJ770" s="169"/>
    </row>
    <row r="771" spans="61:88">
      <c r="BI771" s="81"/>
      <c r="BN771" s="92"/>
      <c r="BO771" s="92"/>
      <c r="CJ771" s="169"/>
    </row>
    <row r="772" spans="61:88">
      <c r="BO772" s="78"/>
    </row>
    <row r="773" spans="61:88">
      <c r="BN773" s="92"/>
      <c r="BO773" s="92"/>
    </row>
    <row r="774" spans="61:88">
      <c r="BO774" s="78"/>
    </row>
    <row r="775" spans="61:88">
      <c r="BO775" s="78"/>
    </row>
  </sheetData>
  <autoFilter ref="EE2:EE763" xr:uid="{00000000-0009-0000-0000-000007000000}"/>
  <mergeCells count="73">
    <mergeCell ref="DQ3:DR4"/>
    <mergeCell ref="DS3:DT4"/>
    <mergeCell ref="DU3:DV4"/>
    <mergeCell ref="DW3:DX4"/>
    <mergeCell ref="DY3:DZ4"/>
    <mergeCell ref="DG3:DH4"/>
    <mergeCell ref="DI3:DJ4"/>
    <mergeCell ref="DK3:DL4"/>
    <mergeCell ref="DM3:DN4"/>
    <mergeCell ref="DO3:DP4"/>
    <mergeCell ref="CW3:CX4"/>
    <mergeCell ref="CY3:CZ4"/>
    <mergeCell ref="DA3:DB4"/>
    <mergeCell ref="DC3:DD4"/>
    <mergeCell ref="DE3:DF4"/>
    <mergeCell ref="CM3:CN4"/>
    <mergeCell ref="CO3:CP4"/>
    <mergeCell ref="CQ3:CR4"/>
    <mergeCell ref="CS3:CT4"/>
    <mergeCell ref="CU3:CV4"/>
    <mergeCell ref="CC3:CD4"/>
    <mergeCell ref="CE3:CF4"/>
    <mergeCell ref="CG3:CH4"/>
    <mergeCell ref="CI3:CJ4"/>
    <mergeCell ref="CK3:CL4"/>
    <mergeCell ref="BS3:BT4"/>
    <mergeCell ref="BU3:BV4"/>
    <mergeCell ref="BW3:BX4"/>
    <mergeCell ref="BY3:BZ4"/>
    <mergeCell ref="CA3:CB4"/>
    <mergeCell ref="BI3:BJ4"/>
    <mergeCell ref="BK3:BL4"/>
    <mergeCell ref="BM3:BN4"/>
    <mergeCell ref="BO3:BP4"/>
    <mergeCell ref="BQ3:BR4"/>
    <mergeCell ref="AY3:AZ4"/>
    <mergeCell ref="BA3:BB4"/>
    <mergeCell ref="BC3:BD4"/>
    <mergeCell ref="BE3:BF4"/>
    <mergeCell ref="BG3:BH4"/>
    <mergeCell ref="W3:X4"/>
    <mergeCell ref="A2:F2"/>
    <mergeCell ref="A3:C3"/>
    <mergeCell ref="D3:F3"/>
    <mergeCell ref="G3:H4"/>
    <mergeCell ref="I3:J4"/>
    <mergeCell ref="K3:L4"/>
    <mergeCell ref="M3:N4"/>
    <mergeCell ref="O3:P4"/>
    <mergeCell ref="Q3:R4"/>
    <mergeCell ref="S3:T4"/>
    <mergeCell ref="U3:V4"/>
    <mergeCell ref="AW3:AX4"/>
    <mergeCell ref="Y3:Z4"/>
    <mergeCell ref="AA3:AB4"/>
    <mergeCell ref="AC3:AD4"/>
    <mergeCell ref="AE3:AF4"/>
    <mergeCell ref="AG3:AH4"/>
    <mergeCell ref="AI3:AJ4"/>
    <mergeCell ref="AK3:AL4"/>
    <mergeCell ref="AM3:AN4"/>
    <mergeCell ref="AO3:AP4"/>
    <mergeCell ref="AQ3:AR4"/>
    <mergeCell ref="AU3:AV4"/>
    <mergeCell ref="AS3:AT4"/>
    <mergeCell ref="A752:E752"/>
    <mergeCell ref="A753:E753"/>
    <mergeCell ref="A745:E745"/>
    <mergeCell ref="A746:B746"/>
    <mergeCell ref="A747:B747"/>
    <mergeCell ref="A748:B748"/>
    <mergeCell ref="A749:B749"/>
    <mergeCell ref="A750:E750"/>
  </mergeCells>
  <conditionalFormatting sqref="EC5 EC591:ED739">
    <cfRule type="cellIs" dxfId="22" priority="25" stopIfTrue="1" operator="greaterThan">
      <formula>1</formula>
    </cfRule>
  </conditionalFormatting>
  <conditionalFormatting sqref="EC6:EC570 EC572:EC574">
    <cfRule type="cellIs" dxfId="21" priority="24" stopIfTrue="1" operator="greaterThan">
      <formula>1</formula>
    </cfRule>
  </conditionalFormatting>
  <conditionalFormatting sqref="ED6:ED570 ED572:ED574">
    <cfRule type="cellIs" dxfId="20" priority="17" stopIfTrue="1" operator="greaterThan">
      <formula>1</formula>
    </cfRule>
  </conditionalFormatting>
  <conditionalFormatting sqref="EC575 EC578:EC580">
    <cfRule type="cellIs" dxfId="19" priority="16" stopIfTrue="1" operator="greaterThan">
      <formula>1</formula>
    </cfRule>
  </conditionalFormatting>
  <conditionalFormatting sqref="ED575 ED578:ED580">
    <cfRule type="cellIs" dxfId="18" priority="15" stopIfTrue="1" operator="greaterThan">
      <formula>1</formula>
    </cfRule>
  </conditionalFormatting>
  <conditionalFormatting sqref="EC581">
    <cfRule type="cellIs" dxfId="17" priority="14" stopIfTrue="1" operator="greaterThan">
      <formula>1</formula>
    </cfRule>
  </conditionalFormatting>
  <conditionalFormatting sqref="ED581">
    <cfRule type="cellIs" dxfId="16" priority="13" stopIfTrue="1" operator="greaterThan">
      <formula>1</formula>
    </cfRule>
  </conditionalFormatting>
  <conditionalFormatting sqref="EC583">
    <cfRule type="cellIs" dxfId="15" priority="12" stopIfTrue="1" operator="greaterThan">
      <formula>1</formula>
    </cfRule>
  </conditionalFormatting>
  <conditionalFormatting sqref="ED583">
    <cfRule type="cellIs" dxfId="14" priority="11" stopIfTrue="1" operator="greaterThan">
      <formula>1</formula>
    </cfRule>
  </conditionalFormatting>
  <conditionalFormatting sqref="EC584:EC585">
    <cfRule type="cellIs" dxfId="13" priority="10" stopIfTrue="1" operator="greaterThan">
      <formula>1</formula>
    </cfRule>
  </conditionalFormatting>
  <conditionalFormatting sqref="ED584:ED585">
    <cfRule type="cellIs" dxfId="12" priority="9" stopIfTrue="1" operator="greaterThan">
      <formula>1</formula>
    </cfRule>
  </conditionalFormatting>
  <conditionalFormatting sqref="EC740:EC744">
    <cfRule type="cellIs" dxfId="11" priority="8" stopIfTrue="1" operator="greaterThan">
      <formula>1</formula>
    </cfRule>
  </conditionalFormatting>
  <conditionalFormatting sqref="ED740:ED744">
    <cfRule type="cellIs" dxfId="10" priority="7" stopIfTrue="1" operator="greaterThan">
      <formula>1</formula>
    </cfRule>
  </conditionalFormatting>
  <conditionalFormatting sqref="ED571">
    <cfRule type="cellIs" dxfId="9" priority="6" stopIfTrue="1" operator="greaterThan">
      <formula>1</formula>
    </cfRule>
  </conditionalFormatting>
  <conditionalFormatting sqref="EE571">
    <cfRule type="cellIs" dxfId="8" priority="5" stopIfTrue="1" operator="greaterThan">
      <formula>1</formula>
    </cfRule>
  </conditionalFormatting>
  <conditionalFormatting sqref="ED576">
    <cfRule type="cellIs" dxfId="7" priority="4" stopIfTrue="1" operator="greaterThan">
      <formula>1</formula>
    </cfRule>
  </conditionalFormatting>
  <conditionalFormatting sqref="EE576">
    <cfRule type="cellIs" dxfId="6" priority="3" stopIfTrue="1" operator="greaterThan">
      <formula>1</formula>
    </cfRule>
  </conditionalFormatting>
  <conditionalFormatting sqref="ED577">
    <cfRule type="cellIs" dxfId="5" priority="2" stopIfTrue="1" operator="greaterThan">
      <formula>1</formula>
    </cfRule>
  </conditionalFormatting>
  <conditionalFormatting sqref="EE577">
    <cfRule type="cellIs" dxfId="4" priority="1" stopIfTrue="1" operator="greaterThan">
      <formula>1</formula>
    </cfRule>
  </conditionalFormatting>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tabColor rgb="FFC00000"/>
  </sheetPr>
  <dimension ref="B1:SK32"/>
  <sheetViews>
    <sheetView workbookViewId="0">
      <pane xSplit="7" ySplit="16" topLeftCell="NW23" activePane="bottomRight" state="frozen"/>
      <selection pane="topRight" activeCell="H1" sqref="H1"/>
      <selection pane="bottomLeft" activeCell="A17" sqref="A17"/>
      <selection pane="bottomRight" activeCell="NW24" sqref="NW24:NW30"/>
    </sheetView>
  </sheetViews>
  <sheetFormatPr baseColWidth="10" defaultColWidth="11.42578125" defaultRowHeight="15"/>
  <cols>
    <col min="1" max="1" width="1.5703125" customWidth="1"/>
    <col min="2" max="2" width="4.85546875" bestFit="1" customWidth="1"/>
    <col min="3" max="3" width="63" bestFit="1" customWidth="1"/>
    <col min="4" max="4" width="19.28515625" bestFit="1" customWidth="1"/>
    <col min="5" max="5" width="6" customWidth="1"/>
    <col min="6" max="7" width="14.5703125" customWidth="1"/>
    <col min="8" max="8" width="13.140625" customWidth="1"/>
    <col min="9" max="9" width="14.5703125" customWidth="1"/>
    <col min="10" max="10" width="13.140625" customWidth="1"/>
    <col min="11" max="16" width="14.5703125" customWidth="1"/>
    <col min="17" max="17" width="14.140625" customWidth="1"/>
    <col min="18" max="19" width="14.5703125" customWidth="1"/>
    <col min="20" max="20" width="14.5703125" bestFit="1" customWidth="1"/>
    <col min="21" max="21" width="14.5703125" customWidth="1"/>
    <col min="22" max="50" width="14.140625" customWidth="1"/>
    <col min="51" max="51" width="14.140625" bestFit="1" customWidth="1"/>
    <col min="52" max="80" width="14.140625" customWidth="1"/>
    <col min="81" max="81" width="14.140625" bestFit="1" customWidth="1"/>
    <col min="82" max="82" width="14.140625" customWidth="1"/>
    <col min="83" max="83" width="15.5703125" customWidth="1"/>
    <col min="84" max="86" width="14.5703125" customWidth="1"/>
    <col min="87" max="87" width="14.140625" customWidth="1"/>
    <col min="88" max="90" width="14.5703125" customWidth="1"/>
    <col min="91" max="93" width="15.42578125" customWidth="1"/>
    <col min="94" max="95" width="15.140625" customWidth="1"/>
    <col min="96" max="100" width="15.42578125" customWidth="1"/>
    <col min="101" max="101" width="15.140625" customWidth="1"/>
    <col min="102" max="107" width="15.42578125" customWidth="1"/>
    <col min="108" max="108" width="15.140625" customWidth="1"/>
    <col min="109" max="111" width="15.42578125" customWidth="1"/>
    <col min="112" max="112" width="15.42578125" bestFit="1" customWidth="1"/>
    <col min="113" max="114" width="15.42578125" customWidth="1"/>
    <col min="115" max="116" width="15.140625" customWidth="1"/>
    <col min="117" max="121" width="15.42578125" customWidth="1"/>
    <col min="122" max="123" width="15.140625" customWidth="1"/>
    <col min="124" max="128" width="15.42578125" customWidth="1"/>
    <col min="129" max="129" width="15.140625" customWidth="1"/>
    <col min="130" max="133" width="15.42578125" customWidth="1"/>
    <col min="134" max="135" width="15.5703125" customWidth="1"/>
    <col min="136" max="136" width="15.140625" customWidth="1"/>
    <col min="137" max="140" width="15.5703125" customWidth="1"/>
    <col min="141" max="141" width="17.140625" customWidth="1"/>
    <col min="142" max="142" width="17.140625" bestFit="1" customWidth="1"/>
    <col min="143" max="143" width="16.85546875" customWidth="1"/>
    <col min="144" max="148" width="17.140625" customWidth="1"/>
    <col min="149" max="150" width="16.85546875" customWidth="1"/>
    <col min="151" max="156" width="17.140625" customWidth="1"/>
    <col min="157" max="157" width="16.85546875" customWidth="1"/>
    <col min="158" max="163" width="17.140625" customWidth="1"/>
    <col min="164" max="164" width="16.85546875" customWidth="1"/>
    <col min="165" max="165" width="17.140625" customWidth="1"/>
    <col min="166" max="172" width="16.85546875" customWidth="1"/>
    <col min="173" max="173" width="16.85546875" bestFit="1" customWidth="1"/>
    <col min="174" max="176" width="16.85546875" customWidth="1"/>
    <col min="177" max="177" width="17.140625" customWidth="1"/>
    <col min="178" max="179" width="16.85546875" customWidth="1"/>
    <col min="180" max="184" width="17.140625" customWidth="1"/>
    <col min="185" max="185" width="16.85546875" customWidth="1"/>
    <col min="186" max="191" width="17.140625" customWidth="1"/>
    <col min="192" max="192" width="16.85546875" customWidth="1"/>
    <col min="193" max="198" width="17.140625" customWidth="1"/>
    <col min="199" max="199" width="16.85546875" customWidth="1"/>
    <col min="200" max="203" width="17.140625" customWidth="1"/>
    <col min="204" max="204" width="17.140625" bestFit="1" customWidth="1"/>
    <col min="205" max="205" width="17.140625" customWidth="1"/>
    <col min="206" max="206" width="16.85546875" customWidth="1"/>
    <col min="207" max="212" width="17.140625" customWidth="1"/>
    <col min="213" max="213" width="16.85546875" customWidth="1"/>
    <col min="214" max="219" width="17.140625" customWidth="1"/>
    <col min="220" max="220" width="16.85546875" customWidth="1"/>
    <col min="221" max="226" width="17.140625" customWidth="1"/>
    <col min="227" max="227" width="16.85546875" customWidth="1"/>
    <col min="228" max="231" width="17.140625" customWidth="1"/>
    <col min="232" max="232" width="17.140625" bestFit="1" customWidth="1"/>
    <col min="233" max="233" width="17.140625" customWidth="1"/>
    <col min="234" max="234" width="16.85546875" customWidth="1"/>
    <col min="235" max="240" width="17.140625" customWidth="1"/>
    <col min="241" max="241" width="16.85546875" customWidth="1"/>
    <col min="242" max="245" width="17.140625" customWidth="1"/>
    <col min="246" max="247" width="18.140625" customWidth="1"/>
    <col min="248" max="248" width="17.85546875" customWidth="1"/>
    <col min="249" max="254" width="18.140625" customWidth="1"/>
    <col min="255" max="256" width="17.85546875" customWidth="1"/>
    <col min="257" max="261" width="18.140625" customWidth="1"/>
    <col min="262" max="262" width="17.85546875" customWidth="1"/>
    <col min="263" max="263" width="18.140625" bestFit="1" customWidth="1"/>
    <col min="264" max="268" width="18.140625" customWidth="1"/>
    <col min="269" max="269" width="17.85546875" customWidth="1"/>
    <col min="270" max="275" width="18.140625" customWidth="1"/>
    <col min="276" max="276" width="17.85546875" customWidth="1"/>
    <col min="277" max="279" width="18.140625" customWidth="1"/>
    <col min="280" max="281" width="17.85546875" customWidth="1"/>
    <col min="282" max="282" width="18.140625" customWidth="1"/>
    <col min="283" max="283" width="17.85546875" customWidth="1"/>
    <col min="284" max="289" width="18.140625" customWidth="1"/>
    <col min="290" max="290" width="17.85546875" customWidth="1"/>
    <col min="291" max="292" width="18.140625" customWidth="1"/>
    <col min="293" max="293" width="17.85546875" bestFit="1" customWidth="1"/>
    <col min="294" max="296" width="18.140625" customWidth="1"/>
    <col min="297" max="297" width="17.85546875" customWidth="1"/>
    <col min="298" max="303" width="18.140625" customWidth="1"/>
    <col min="304" max="304" width="17.85546875" customWidth="1"/>
    <col min="305" max="310" width="18.140625" customWidth="1"/>
    <col min="311" max="311" width="17.85546875" customWidth="1"/>
    <col min="312" max="317" width="18.140625" customWidth="1"/>
    <col min="318" max="318" width="17.85546875" customWidth="1"/>
    <col min="319" max="323" width="18.140625" customWidth="1"/>
    <col min="324" max="324" width="18.140625" bestFit="1" customWidth="1"/>
    <col min="325" max="326" width="17.85546875" customWidth="1"/>
    <col min="327" max="331" width="18.140625" customWidth="1"/>
    <col min="332" max="332" width="17.85546875" customWidth="1"/>
    <col min="333" max="338" width="18.140625" customWidth="1"/>
    <col min="339" max="339" width="17.85546875" customWidth="1"/>
    <col min="340" max="345" width="18.140625" customWidth="1"/>
    <col min="346" max="347" width="17.85546875" customWidth="1"/>
    <col min="348" max="353" width="18.140625" customWidth="1"/>
    <col min="354" max="354" width="17.85546875" bestFit="1" customWidth="1"/>
    <col min="355" max="359" width="18.140625" customWidth="1"/>
    <col min="360" max="360" width="17.85546875" customWidth="1"/>
    <col min="361" max="366" width="18.140625" customWidth="1"/>
    <col min="367" max="367" width="17.85546875" customWidth="1"/>
    <col min="368" max="373" width="18.140625" customWidth="1"/>
    <col min="374" max="374" width="17.85546875" customWidth="1"/>
    <col min="375" max="380" width="18.140625" customWidth="1"/>
    <col min="381" max="381" width="17.85546875" customWidth="1"/>
    <col min="382" max="384" width="18.140625" customWidth="1"/>
    <col min="385" max="385" width="18.140625" bestFit="1" customWidth="1"/>
    <col min="386" max="386" width="18.140625" customWidth="1"/>
    <col min="387" max="387" width="20.140625" customWidth="1"/>
    <col min="388" max="388" width="19.140625" customWidth="1"/>
    <col min="389" max="390" width="18.140625" customWidth="1"/>
    <col min="391" max="391" width="17.85546875" customWidth="1"/>
    <col min="392" max="394" width="18.140625" customWidth="1"/>
    <col min="395" max="395" width="17.85546875" customWidth="1"/>
    <col min="396" max="401" width="18.140625" customWidth="1"/>
    <col min="402" max="403" width="17.85546875" customWidth="1"/>
    <col min="404" max="408" width="18.140625" customWidth="1"/>
    <col min="409" max="409" width="17.85546875" customWidth="1"/>
    <col min="410" max="415" width="18.140625" customWidth="1"/>
    <col min="416" max="416" width="17.85546875" bestFit="1" customWidth="1"/>
    <col min="417" max="422" width="18.140625" customWidth="1"/>
    <col min="423" max="423" width="17.85546875" customWidth="1"/>
    <col min="424" max="429" width="18.140625" customWidth="1"/>
    <col min="430" max="430" width="17.85546875" customWidth="1"/>
    <col min="431" max="436" width="18.140625" customWidth="1"/>
    <col min="437" max="437" width="17.85546875" customWidth="1"/>
    <col min="438" max="443" width="18.140625" customWidth="1"/>
    <col min="444" max="444" width="17.85546875" customWidth="1"/>
    <col min="445" max="445" width="18.140625" customWidth="1"/>
    <col min="446" max="446" width="18.140625" bestFit="1" customWidth="1"/>
    <col min="447" max="450" width="18.140625" customWidth="1"/>
    <col min="451" max="451" width="17.85546875" customWidth="1"/>
    <col min="452" max="457" width="18.140625" customWidth="1"/>
    <col min="458" max="459" width="17.85546875" customWidth="1"/>
    <col min="460" max="464" width="18.140625" customWidth="1"/>
    <col min="465" max="465" width="17.85546875" customWidth="1"/>
    <col min="466" max="471" width="18.140625" customWidth="1"/>
    <col min="472" max="472" width="17.85546875" customWidth="1"/>
    <col min="473" max="476" width="18.140625" customWidth="1"/>
    <col min="477" max="477" width="18.140625" bestFit="1" customWidth="1"/>
    <col min="478" max="478" width="18.140625" customWidth="1"/>
    <col min="479" max="480" width="17.85546875" customWidth="1"/>
    <col min="481" max="485" width="18.140625" customWidth="1"/>
    <col min="486" max="487" width="17.85546875" customWidth="1"/>
    <col min="488" max="492" width="18.140625" customWidth="1"/>
    <col min="493" max="493" width="17.85546875" customWidth="1"/>
    <col min="494" max="499" width="18.140625" customWidth="1"/>
    <col min="500" max="500" width="17.85546875" customWidth="1"/>
    <col min="501" max="505" width="18.140625" customWidth="1"/>
  </cols>
  <sheetData>
    <row r="1" spans="2:505" ht="8.25" customHeight="1">
      <c r="S1" s="300"/>
      <c r="AX1" s="300"/>
      <c r="CB1" s="300"/>
      <c r="DG1" s="300"/>
      <c r="EK1" s="300"/>
      <c r="FP1" s="300"/>
      <c r="GU1" s="300"/>
      <c r="HW1" s="300"/>
      <c r="JB1" s="300"/>
      <c r="KF1" s="300"/>
      <c r="LK1" s="300"/>
      <c r="NT1" s="300"/>
      <c r="OY1" s="300"/>
      <c r="QC1" s="300"/>
      <c r="RH1" s="300"/>
    </row>
    <row r="2" spans="2:505" s="301" customFormat="1">
      <c r="B2" s="930" t="s">
        <v>0</v>
      </c>
      <c r="C2" s="930" t="s">
        <v>1</v>
      </c>
      <c r="D2" s="930" t="s">
        <v>2</v>
      </c>
      <c r="F2" s="302" t="s">
        <v>3</v>
      </c>
      <c r="G2" s="303" t="s">
        <v>4</v>
      </c>
      <c r="H2" s="302" t="s">
        <v>5</v>
      </c>
      <c r="I2" s="303" t="s">
        <v>6</v>
      </c>
      <c r="J2" s="302" t="s">
        <v>7</v>
      </c>
      <c r="K2" s="303" t="s">
        <v>8</v>
      </c>
      <c r="L2" s="302" t="s">
        <v>9</v>
      </c>
      <c r="M2" s="303" t="s">
        <v>10</v>
      </c>
      <c r="N2" s="302" t="s">
        <v>4</v>
      </c>
      <c r="O2" s="303" t="s">
        <v>5</v>
      </c>
      <c r="P2" s="302" t="s">
        <v>6</v>
      </c>
      <c r="Q2" s="303" t="s">
        <v>7</v>
      </c>
      <c r="R2" s="302" t="s">
        <v>8</v>
      </c>
      <c r="S2" s="304" t="s">
        <v>9</v>
      </c>
      <c r="T2" s="305" t="s">
        <v>10</v>
      </c>
      <c r="U2" s="303" t="s">
        <v>4</v>
      </c>
      <c r="V2" s="302" t="s">
        <v>5</v>
      </c>
      <c r="W2" s="303" t="s">
        <v>6</v>
      </c>
      <c r="X2" s="302" t="s">
        <v>7</v>
      </c>
      <c r="Y2" s="303" t="s">
        <v>8</v>
      </c>
      <c r="Z2" s="302" t="s">
        <v>9</v>
      </c>
      <c r="AA2" s="303" t="s">
        <v>10</v>
      </c>
      <c r="AB2" s="302" t="s">
        <v>4</v>
      </c>
      <c r="AC2" s="303" t="s">
        <v>5</v>
      </c>
      <c r="AD2" s="302" t="s">
        <v>6</v>
      </c>
      <c r="AE2" s="303" t="s">
        <v>7</v>
      </c>
      <c r="AF2" s="302" t="s">
        <v>8</v>
      </c>
      <c r="AG2" s="303" t="s">
        <v>9</v>
      </c>
      <c r="AH2" s="302" t="s">
        <v>10</v>
      </c>
      <c r="AI2" s="303" t="s">
        <v>4</v>
      </c>
      <c r="AJ2" s="302" t="s">
        <v>5</v>
      </c>
      <c r="AK2" s="303" t="s">
        <v>6</v>
      </c>
      <c r="AL2" s="302" t="s">
        <v>7</v>
      </c>
      <c r="AM2" s="303" t="s">
        <v>8</v>
      </c>
      <c r="AN2" s="302" t="s">
        <v>9</v>
      </c>
      <c r="AO2" s="303" t="s">
        <v>10</v>
      </c>
      <c r="AP2" s="302" t="s">
        <v>4</v>
      </c>
      <c r="AQ2" s="303" t="s">
        <v>5</v>
      </c>
      <c r="AR2" s="302" t="s">
        <v>6</v>
      </c>
      <c r="AS2" s="303" t="s">
        <v>7</v>
      </c>
      <c r="AT2" s="302" t="s">
        <v>8</v>
      </c>
      <c r="AU2" s="303" t="s">
        <v>9</v>
      </c>
      <c r="AV2" s="302" t="s">
        <v>10</v>
      </c>
      <c r="AW2" s="303" t="s">
        <v>4</v>
      </c>
      <c r="AX2" s="306" t="s">
        <v>5</v>
      </c>
      <c r="AY2" s="307" t="s">
        <v>6</v>
      </c>
      <c r="AZ2" s="302" t="s">
        <v>7</v>
      </c>
      <c r="BA2" s="303" t="s">
        <v>8</v>
      </c>
      <c r="BB2" s="302" t="s">
        <v>9</v>
      </c>
      <c r="BC2" s="303" t="s">
        <v>10</v>
      </c>
      <c r="BD2" s="302" t="s">
        <v>4</v>
      </c>
      <c r="BE2" s="303" t="s">
        <v>5</v>
      </c>
      <c r="BF2" s="302" t="s">
        <v>6</v>
      </c>
      <c r="BG2" s="303" t="s">
        <v>7</v>
      </c>
      <c r="BH2" s="302" t="s">
        <v>8</v>
      </c>
      <c r="BI2" s="303" t="s">
        <v>9</v>
      </c>
      <c r="BJ2" s="302" t="s">
        <v>10</v>
      </c>
      <c r="BK2" s="303" t="s">
        <v>4</v>
      </c>
      <c r="BL2" s="302" t="s">
        <v>5</v>
      </c>
      <c r="BM2" s="303" t="s">
        <v>6</v>
      </c>
      <c r="BN2" s="302" t="s">
        <v>7</v>
      </c>
      <c r="BO2" s="303" t="s">
        <v>8</v>
      </c>
      <c r="BP2" s="302" t="s">
        <v>9</v>
      </c>
      <c r="BQ2" s="303" t="s">
        <v>10</v>
      </c>
      <c r="BR2" s="302" t="s">
        <v>4</v>
      </c>
      <c r="BS2" s="303" t="s">
        <v>5</v>
      </c>
      <c r="BT2" s="302" t="s">
        <v>6</v>
      </c>
      <c r="BU2" s="303" t="s">
        <v>7</v>
      </c>
      <c r="BV2" s="302" t="s">
        <v>8</v>
      </c>
      <c r="BW2" s="303" t="s">
        <v>9</v>
      </c>
      <c r="BX2" s="302" t="s">
        <v>10</v>
      </c>
      <c r="BY2" s="303" t="s">
        <v>4</v>
      </c>
      <c r="BZ2" s="302" t="s">
        <v>5</v>
      </c>
      <c r="CA2" s="303" t="s">
        <v>6</v>
      </c>
      <c r="CB2" s="306" t="s">
        <v>7</v>
      </c>
      <c r="CC2" s="307" t="s">
        <v>8</v>
      </c>
      <c r="CD2" s="302" t="s">
        <v>9</v>
      </c>
      <c r="CE2" s="303" t="s">
        <v>10</v>
      </c>
      <c r="CF2" s="302" t="s">
        <v>4</v>
      </c>
      <c r="CG2" s="303" t="s">
        <v>5</v>
      </c>
      <c r="CH2" s="302" t="s">
        <v>6</v>
      </c>
      <c r="CI2" s="303" t="s">
        <v>7</v>
      </c>
      <c r="CJ2" s="302" t="s">
        <v>8</v>
      </c>
      <c r="CK2" s="303" t="s">
        <v>9</v>
      </c>
      <c r="CL2" s="302" t="s">
        <v>10</v>
      </c>
      <c r="CM2" s="303" t="s">
        <v>4</v>
      </c>
      <c r="CN2" s="302" t="s">
        <v>5</v>
      </c>
      <c r="CO2" s="303" t="s">
        <v>6</v>
      </c>
      <c r="CP2" s="302" t="s">
        <v>7</v>
      </c>
      <c r="CQ2" s="303" t="s">
        <v>8</v>
      </c>
      <c r="CR2" s="302" t="s">
        <v>9</v>
      </c>
      <c r="CS2" s="303" t="s">
        <v>10</v>
      </c>
      <c r="CT2" s="302" t="s">
        <v>4</v>
      </c>
      <c r="CU2" s="303" t="s">
        <v>5</v>
      </c>
      <c r="CV2" s="302" t="s">
        <v>6</v>
      </c>
      <c r="CW2" s="303" t="s">
        <v>7</v>
      </c>
      <c r="CX2" s="302" t="s">
        <v>8</v>
      </c>
      <c r="CY2" s="303" t="s">
        <v>9</v>
      </c>
      <c r="CZ2" s="302" t="s">
        <v>10</v>
      </c>
      <c r="DA2" s="303" t="s">
        <v>4</v>
      </c>
      <c r="DB2" s="302" t="s">
        <v>5</v>
      </c>
      <c r="DC2" s="303" t="s">
        <v>6</v>
      </c>
      <c r="DD2" s="302" t="s">
        <v>7</v>
      </c>
      <c r="DE2" s="303" t="s">
        <v>8</v>
      </c>
      <c r="DF2" s="302" t="s">
        <v>9</v>
      </c>
      <c r="DG2" s="304" t="s">
        <v>10</v>
      </c>
      <c r="DH2" s="305" t="s">
        <v>4</v>
      </c>
      <c r="DI2" s="303" t="s">
        <v>5</v>
      </c>
      <c r="DJ2" s="302" t="s">
        <v>6</v>
      </c>
      <c r="DK2" s="303" t="s">
        <v>7</v>
      </c>
      <c r="DL2" s="302" t="s">
        <v>8</v>
      </c>
      <c r="DM2" s="303" t="s">
        <v>9</v>
      </c>
      <c r="DN2" s="302" t="s">
        <v>10</v>
      </c>
      <c r="DO2" s="303" t="s">
        <v>4</v>
      </c>
      <c r="DP2" s="302" t="s">
        <v>5</v>
      </c>
      <c r="DQ2" s="303" t="s">
        <v>6</v>
      </c>
      <c r="DR2" s="302" t="s">
        <v>7</v>
      </c>
      <c r="DS2" s="303" t="s">
        <v>8</v>
      </c>
      <c r="DT2" s="302" t="s">
        <v>9</v>
      </c>
      <c r="DU2" s="303" t="s">
        <v>10</v>
      </c>
      <c r="DV2" s="302" t="s">
        <v>4</v>
      </c>
      <c r="DW2" s="303" t="s">
        <v>5</v>
      </c>
      <c r="DX2" s="302" t="s">
        <v>6</v>
      </c>
      <c r="DY2" s="303" t="s">
        <v>7</v>
      </c>
      <c r="DZ2" s="302" t="s">
        <v>8</v>
      </c>
      <c r="EA2" s="303" t="s">
        <v>9</v>
      </c>
      <c r="EB2" s="302" t="s">
        <v>10</v>
      </c>
      <c r="EC2" s="303" t="s">
        <v>4</v>
      </c>
      <c r="ED2" s="302" t="s">
        <v>5</v>
      </c>
      <c r="EE2" s="303" t="s">
        <v>6</v>
      </c>
      <c r="EF2" s="302" t="s">
        <v>7</v>
      </c>
      <c r="EG2" s="303" t="s">
        <v>8</v>
      </c>
      <c r="EH2" s="302" t="s">
        <v>9</v>
      </c>
      <c r="EI2" s="303" t="s">
        <v>10</v>
      </c>
      <c r="EJ2" s="302" t="s">
        <v>4</v>
      </c>
      <c r="EK2" s="304" t="s">
        <v>5</v>
      </c>
      <c r="EL2" s="305" t="s">
        <v>6</v>
      </c>
      <c r="EM2" s="303" t="s">
        <v>7</v>
      </c>
      <c r="EN2" s="302" t="s">
        <v>8</v>
      </c>
      <c r="EO2" s="303" t="s">
        <v>9</v>
      </c>
      <c r="EP2" s="302" t="s">
        <v>10</v>
      </c>
      <c r="EQ2" s="303" t="s">
        <v>4</v>
      </c>
      <c r="ER2" s="302" t="s">
        <v>5</v>
      </c>
      <c r="ES2" s="303" t="s">
        <v>6</v>
      </c>
      <c r="ET2" s="302" t="s">
        <v>7</v>
      </c>
      <c r="EU2" s="303" t="s">
        <v>8</v>
      </c>
      <c r="EV2" s="302" t="s">
        <v>9</v>
      </c>
      <c r="EW2" s="303" t="s">
        <v>10</v>
      </c>
      <c r="EX2" s="302" t="s">
        <v>4</v>
      </c>
      <c r="EY2" s="303" t="s">
        <v>5</v>
      </c>
      <c r="EZ2" s="302" t="s">
        <v>6</v>
      </c>
      <c r="FA2" s="303" t="s">
        <v>7</v>
      </c>
      <c r="FB2" s="302" t="s">
        <v>8</v>
      </c>
      <c r="FC2" s="303" t="s">
        <v>9</v>
      </c>
      <c r="FD2" s="302" t="s">
        <v>10</v>
      </c>
      <c r="FE2" s="303" t="s">
        <v>4</v>
      </c>
      <c r="FF2" s="302" t="s">
        <v>5</v>
      </c>
      <c r="FG2" s="303" t="s">
        <v>6</v>
      </c>
      <c r="FH2" s="302" t="s">
        <v>7</v>
      </c>
      <c r="FI2" s="303" t="s">
        <v>8</v>
      </c>
      <c r="FJ2" s="302" t="s">
        <v>9</v>
      </c>
      <c r="FK2" s="303" t="s">
        <v>10</v>
      </c>
      <c r="FL2" s="302" t="s">
        <v>4</v>
      </c>
      <c r="FM2" s="303" t="s">
        <v>5</v>
      </c>
      <c r="FN2" s="302" t="s">
        <v>6</v>
      </c>
      <c r="FO2" s="303" t="s">
        <v>7</v>
      </c>
      <c r="FP2" s="306" t="s">
        <v>8</v>
      </c>
      <c r="FQ2" s="307" t="s">
        <v>9</v>
      </c>
      <c r="FR2" s="302" t="s">
        <v>10</v>
      </c>
      <c r="FS2" s="303" t="s">
        <v>4</v>
      </c>
      <c r="FT2" s="302" t="s">
        <v>5</v>
      </c>
      <c r="FU2" s="303" t="s">
        <v>6</v>
      </c>
      <c r="FV2" s="302" t="s">
        <v>7</v>
      </c>
      <c r="FW2" s="303" t="s">
        <v>8</v>
      </c>
      <c r="FX2" s="302" t="s">
        <v>9</v>
      </c>
      <c r="FY2" s="303" t="s">
        <v>10</v>
      </c>
      <c r="FZ2" s="302" t="s">
        <v>4</v>
      </c>
      <c r="GA2" s="303" t="s">
        <v>5</v>
      </c>
      <c r="GB2" s="302" t="s">
        <v>6</v>
      </c>
      <c r="GC2" s="303" t="s">
        <v>7</v>
      </c>
      <c r="GD2" s="302" t="s">
        <v>8</v>
      </c>
      <c r="GE2" s="303" t="s">
        <v>9</v>
      </c>
      <c r="GF2" s="302" t="s">
        <v>10</v>
      </c>
      <c r="GG2" s="303" t="s">
        <v>4</v>
      </c>
      <c r="GH2" s="302" t="s">
        <v>5</v>
      </c>
      <c r="GI2" s="303" t="s">
        <v>6</v>
      </c>
      <c r="GJ2" s="302" t="s">
        <v>7</v>
      </c>
      <c r="GK2" s="303" t="s">
        <v>8</v>
      </c>
      <c r="GL2" s="302" t="s">
        <v>9</v>
      </c>
      <c r="GM2" s="303" t="s">
        <v>10</v>
      </c>
      <c r="GN2" s="302" t="s">
        <v>4</v>
      </c>
      <c r="GO2" s="303" t="s">
        <v>5</v>
      </c>
      <c r="GP2" s="302" t="s">
        <v>6</v>
      </c>
      <c r="GQ2" s="303" t="s">
        <v>7</v>
      </c>
      <c r="GR2" s="302" t="s">
        <v>8</v>
      </c>
      <c r="GS2" s="303" t="s">
        <v>9</v>
      </c>
      <c r="GT2" s="302" t="s">
        <v>10</v>
      </c>
      <c r="GU2" s="304" t="s">
        <v>4</v>
      </c>
      <c r="GV2" s="305" t="s">
        <v>5</v>
      </c>
      <c r="GW2" s="303" t="s">
        <v>6</v>
      </c>
      <c r="GX2" s="302" t="s">
        <v>7</v>
      </c>
      <c r="GY2" s="303" t="s">
        <v>8</v>
      </c>
      <c r="GZ2" s="302" t="s">
        <v>9</v>
      </c>
      <c r="HA2" s="303" t="s">
        <v>10</v>
      </c>
      <c r="HB2" s="302" t="s">
        <v>4</v>
      </c>
      <c r="HC2" s="303" t="s">
        <v>5</v>
      </c>
      <c r="HD2" s="302" t="s">
        <v>6</v>
      </c>
      <c r="HE2" s="303" t="s">
        <v>7</v>
      </c>
      <c r="HF2" s="302" t="s">
        <v>8</v>
      </c>
      <c r="HG2" s="303" t="s">
        <v>9</v>
      </c>
      <c r="HH2" s="302" t="s">
        <v>10</v>
      </c>
      <c r="HI2" s="303" t="s">
        <v>4</v>
      </c>
      <c r="HJ2" s="302" t="s">
        <v>5</v>
      </c>
      <c r="HK2" s="303" t="s">
        <v>6</v>
      </c>
      <c r="HL2" s="302" t="s">
        <v>7</v>
      </c>
      <c r="HM2" s="303" t="s">
        <v>8</v>
      </c>
      <c r="HN2" s="302" t="s">
        <v>9</v>
      </c>
      <c r="HO2" s="303" t="s">
        <v>10</v>
      </c>
      <c r="HP2" s="302" t="s">
        <v>4</v>
      </c>
      <c r="HQ2" s="303" t="s">
        <v>5</v>
      </c>
      <c r="HR2" s="302" t="s">
        <v>6</v>
      </c>
      <c r="HS2" s="303" t="s">
        <v>7</v>
      </c>
      <c r="HT2" s="302" t="s">
        <v>8</v>
      </c>
      <c r="HU2" s="303" t="s">
        <v>9</v>
      </c>
      <c r="HV2" s="302" t="s">
        <v>10</v>
      </c>
      <c r="HW2" s="304" t="s">
        <v>4</v>
      </c>
      <c r="HX2" s="305" t="s">
        <v>5</v>
      </c>
      <c r="HY2" s="303" t="s">
        <v>6</v>
      </c>
      <c r="HZ2" s="302" t="s">
        <v>7</v>
      </c>
      <c r="IA2" s="303" t="s">
        <v>8</v>
      </c>
      <c r="IB2" s="302" t="s">
        <v>9</v>
      </c>
      <c r="IC2" s="303" t="s">
        <v>10</v>
      </c>
      <c r="ID2" s="302" t="s">
        <v>4</v>
      </c>
      <c r="IE2" s="303" t="s">
        <v>5</v>
      </c>
      <c r="IF2" s="302" t="s">
        <v>6</v>
      </c>
      <c r="IG2" s="303" t="s">
        <v>7</v>
      </c>
      <c r="IH2" s="302" t="s">
        <v>8</v>
      </c>
      <c r="II2" s="303" t="s">
        <v>9</v>
      </c>
      <c r="IJ2" s="302" t="s">
        <v>10</v>
      </c>
      <c r="IK2" s="303" t="s">
        <v>4</v>
      </c>
      <c r="IL2" s="302" t="s">
        <v>5</v>
      </c>
      <c r="IM2" s="303" t="s">
        <v>6</v>
      </c>
      <c r="IN2" s="302" t="s">
        <v>7</v>
      </c>
      <c r="IO2" s="303" t="s">
        <v>8</v>
      </c>
      <c r="IP2" s="302" t="s">
        <v>9</v>
      </c>
      <c r="IQ2" s="303" t="s">
        <v>10</v>
      </c>
      <c r="IR2" s="302" t="s">
        <v>4</v>
      </c>
      <c r="IS2" s="303" t="s">
        <v>5</v>
      </c>
      <c r="IT2" s="302" t="s">
        <v>6</v>
      </c>
      <c r="IU2" s="303" t="s">
        <v>7</v>
      </c>
      <c r="IV2" s="302" t="s">
        <v>8</v>
      </c>
      <c r="IW2" s="303" t="s">
        <v>9</v>
      </c>
      <c r="IX2" s="302" t="s">
        <v>10</v>
      </c>
      <c r="IY2" s="303" t="s">
        <v>4</v>
      </c>
      <c r="IZ2" s="302" t="s">
        <v>5</v>
      </c>
      <c r="JA2" s="303" t="s">
        <v>6</v>
      </c>
      <c r="JB2" s="306" t="s">
        <v>7</v>
      </c>
      <c r="JC2" s="307" t="s">
        <v>8</v>
      </c>
      <c r="JD2" s="302" t="s">
        <v>9</v>
      </c>
      <c r="JE2" s="303" t="s">
        <v>10</v>
      </c>
      <c r="JF2" s="302" t="s">
        <v>4</v>
      </c>
      <c r="JG2" s="303" t="s">
        <v>5</v>
      </c>
      <c r="JH2" s="302" t="s">
        <v>6</v>
      </c>
      <c r="JI2" s="303" t="s">
        <v>7</v>
      </c>
      <c r="JJ2" s="302" t="s">
        <v>8</v>
      </c>
      <c r="JK2" s="303" t="s">
        <v>9</v>
      </c>
      <c r="JL2" s="302" t="s">
        <v>10</v>
      </c>
      <c r="JM2" s="303" t="s">
        <v>4</v>
      </c>
      <c r="JN2" s="302" t="s">
        <v>5</v>
      </c>
      <c r="JO2" s="303" t="s">
        <v>6</v>
      </c>
      <c r="JP2" s="302" t="s">
        <v>7</v>
      </c>
      <c r="JQ2" s="303" t="s">
        <v>8</v>
      </c>
      <c r="JR2" s="302" t="s">
        <v>9</v>
      </c>
      <c r="JS2" s="303" t="s">
        <v>10</v>
      </c>
      <c r="JT2" s="302" t="s">
        <v>4</v>
      </c>
      <c r="JU2" s="303" t="s">
        <v>5</v>
      </c>
      <c r="JV2" s="302" t="s">
        <v>6</v>
      </c>
      <c r="JW2" s="303" t="s">
        <v>7</v>
      </c>
      <c r="JX2" s="302" t="s">
        <v>8</v>
      </c>
      <c r="JY2" s="303" t="s">
        <v>9</v>
      </c>
      <c r="JZ2" s="302" t="s">
        <v>10</v>
      </c>
      <c r="KA2" s="303" t="s">
        <v>4</v>
      </c>
      <c r="KB2" s="302" t="s">
        <v>5</v>
      </c>
      <c r="KC2" s="303" t="s">
        <v>6</v>
      </c>
      <c r="KD2" s="302" t="s">
        <v>7</v>
      </c>
      <c r="KE2" s="303" t="s">
        <v>8</v>
      </c>
      <c r="KF2" s="306" t="s">
        <v>9</v>
      </c>
      <c r="KG2" s="307" t="s">
        <v>10</v>
      </c>
      <c r="KH2" s="302" t="s">
        <v>4</v>
      </c>
      <c r="KI2" s="303" t="s">
        <v>5</v>
      </c>
      <c r="KJ2" s="302" t="s">
        <v>6</v>
      </c>
      <c r="KK2" s="303" t="s">
        <v>7</v>
      </c>
      <c r="KL2" s="302" t="s">
        <v>8</v>
      </c>
      <c r="KM2" s="303" t="s">
        <v>9</v>
      </c>
      <c r="KN2" s="302" t="s">
        <v>10</v>
      </c>
      <c r="KO2" s="303" t="s">
        <v>4</v>
      </c>
      <c r="KP2" s="302" t="s">
        <v>5</v>
      </c>
      <c r="KQ2" s="303" t="s">
        <v>6</v>
      </c>
      <c r="KR2" s="302" t="s">
        <v>7</v>
      </c>
      <c r="KS2" s="303" t="s">
        <v>8</v>
      </c>
      <c r="KT2" s="302" t="s">
        <v>9</v>
      </c>
      <c r="KU2" s="303" t="s">
        <v>10</v>
      </c>
      <c r="KV2" s="302" t="s">
        <v>4</v>
      </c>
      <c r="KW2" s="303" t="s">
        <v>5</v>
      </c>
      <c r="KX2" s="302" t="s">
        <v>6</v>
      </c>
      <c r="KY2" s="303" t="s">
        <v>7</v>
      </c>
      <c r="KZ2" s="302" t="s">
        <v>8</v>
      </c>
      <c r="LA2" s="303" t="s">
        <v>9</v>
      </c>
      <c r="LB2" s="302" t="s">
        <v>10</v>
      </c>
      <c r="LC2" s="303" t="s">
        <v>4</v>
      </c>
      <c r="LD2" s="302" t="s">
        <v>5</v>
      </c>
      <c r="LE2" s="303" t="s">
        <v>6</v>
      </c>
      <c r="LF2" s="302" t="s">
        <v>7</v>
      </c>
      <c r="LG2" s="303" t="s">
        <v>8</v>
      </c>
      <c r="LH2" s="302" t="s">
        <v>9</v>
      </c>
      <c r="LI2" s="303" t="s">
        <v>10</v>
      </c>
      <c r="LJ2" s="302" t="s">
        <v>4</v>
      </c>
      <c r="LK2" s="304" t="s">
        <v>5</v>
      </c>
      <c r="LL2" s="305" t="s">
        <v>6</v>
      </c>
      <c r="LM2" s="303" t="s">
        <v>7</v>
      </c>
      <c r="LN2" s="302" t="s">
        <v>8</v>
      </c>
      <c r="LO2" s="303" t="s">
        <v>9</v>
      </c>
      <c r="LP2" s="302" t="s">
        <v>10</v>
      </c>
      <c r="LQ2" s="303" t="s">
        <v>4</v>
      </c>
      <c r="LR2" s="302" t="s">
        <v>5</v>
      </c>
      <c r="LS2" s="303" t="s">
        <v>6</v>
      </c>
      <c r="LT2" s="302" t="s">
        <v>7</v>
      </c>
      <c r="LU2" s="303" t="s">
        <v>8</v>
      </c>
      <c r="LV2" s="302" t="s">
        <v>9</v>
      </c>
      <c r="LW2" s="303" t="s">
        <v>10</v>
      </c>
      <c r="LX2" s="302" t="s">
        <v>4</v>
      </c>
      <c r="LY2" s="303" t="s">
        <v>5</v>
      </c>
      <c r="LZ2" s="302" t="s">
        <v>6</v>
      </c>
      <c r="MA2" s="303" t="s">
        <v>7</v>
      </c>
      <c r="MB2" s="302" t="s">
        <v>8</v>
      </c>
      <c r="MC2" s="303" t="s">
        <v>9</v>
      </c>
      <c r="MD2" s="302" t="s">
        <v>10</v>
      </c>
      <c r="ME2" s="303" t="s">
        <v>4</v>
      </c>
      <c r="MF2" s="302" t="s">
        <v>5</v>
      </c>
      <c r="MG2" s="303" t="s">
        <v>6</v>
      </c>
      <c r="MH2" s="302" t="s">
        <v>7</v>
      </c>
      <c r="MI2" s="303" t="s">
        <v>8</v>
      </c>
      <c r="MJ2" s="302" t="s">
        <v>9</v>
      </c>
      <c r="MK2" s="303" t="s">
        <v>10</v>
      </c>
      <c r="ML2" s="302" t="s">
        <v>4</v>
      </c>
      <c r="MM2" s="303" t="s">
        <v>5</v>
      </c>
      <c r="MN2" s="302" t="s">
        <v>6</v>
      </c>
      <c r="MO2" s="303" t="s">
        <v>7</v>
      </c>
      <c r="MP2" s="305" t="s">
        <v>8</v>
      </c>
      <c r="MQ2" s="303" t="s">
        <v>9</v>
      </c>
      <c r="MR2" s="302" t="s">
        <v>10</v>
      </c>
      <c r="MS2" s="303" t="s">
        <v>4</v>
      </c>
      <c r="MT2" s="302" t="s">
        <v>5</v>
      </c>
      <c r="MU2" s="303" t="s">
        <v>6</v>
      </c>
      <c r="MV2" s="302" t="s">
        <v>7</v>
      </c>
      <c r="MW2" s="303" t="s">
        <v>8</v>
      </c>
      <c r="MX2" s="302" t="s">
        <v>9</v>
      </c>
      <c r="MY2" s="303" t="s">
        <v>10</v>
      </c>
      <c r="MZ2" s="302" t="s">
        <v>4</v>
      </c>
      <c r="NA2" s="303" t="s">
        <v>5</v>
      </c>
      <c r="NB2" s="302" t="s">
        <v>6</v>
      </c>
      <c r="NC2" s="303" t="s">
        <v>7</v>
      </c>
      <c r="ND2" s="302" t="s">
        <v>8</v>
      </c>
      <c r="NE2" s="303" t="s">
        <v>9</v>
      </c>
      <c r="NF2" s="302" t="s">
        <v>10</v>
      </c>
      <c r="NG2" s="303" t="s">
        <v>4</v>
      </c>
      <c r="NH2" s="302" t="s">
        <v>5</v>
      </c>
      <c r="NI2" s="303" t="s">
        <v>6</v>
      </c>
      <c r="NJ2" s="302" t="s">
        <v>7</v>
      </c>
      <c r="NK2" s="303" t="s">
        <v>8</v>
      </c>
      <c r="NL2" s="302" t="s">
        <v>9</v>
      </c>
      <c r="NM2" s="303" t="s">
        <v>10</v>
      </c>
      <c r="NN2" s="302" t="s">
        <v>4</v>
      </c>
      <c r="NO2" s="303" t="s">
        <v>5</v>
      </c>
      <c r="NP2" s="302" t="s">
        <v>6</v>
      </c>
      <c r="NQ2" s="303" t="s">
        <v>7</v>
      </c>
      <c r="NR2" s="302" t="s">
        <v>8</v>
      </c>
      <c r="NS2" s="303" t="s">
        <v>9</v>
      </c>
      <c r="NT2" s="306" t="s">
        <v>10</v>
      </c>
      <c r="NU2" s="307" t="s">
        <v>4</v>
      </c>
      <c r="NV2" s="302" t="s">
        <v>5</v>
      </c>
      <c r="NW2" s="303" t="s">
        <v>6</v>
      </c>
      <c r="NX2" s="302" t="s">
        <v>7</v>
      </c>
      <c r="NY2" s="303" t="s">
        <v>8</v>
      </c>
      <c r="NZ2" s="302" t="s">
        <v>9</v>
      </c>
      <c r="OA2" s="303" t="s">
        <v>10</v>
      </c>
      <c r="OB2" s="302" t="s">
        <v>4</v>
      </c>
      <c r="OC2" s="303" t="s">
        <v>5</v>
      </c>
      <c r="OD2" s="302" t="s">
        <v>6</v>
      </c>
      <c r="OE2" s="303" t="s">
        <v>7</v>
      </c>
      <c r="OF2" s="302" t="s">
        <v>8</v>
      </c>
      <c r="OG2" s="303" t="s">
        <v>9</v>
      </c>
      <c r="OH2" s="302" t="s">
        <v>10</v>
      </c>
      <c r="OI2" s="303" t="s">
        <v>4</v>
      </c>
      <c r="OJ2" s="302" t="s">
        <v>5</v>
      </c>
      <c r="OK2" s="303" t="s">
        <v>6</v>
      </c>
      <c r="OL2" s="302" t="s">
        <v>7</v>
      </c>
      <c r="OM2" s="303" t="s">
        <v>8</v>
      </c>
      <c r="ON2" s="302" t="s">
        <v>9</v>
      </c>
      <c r="OO2" s="303" t="s">
        <v>10</v>
      </c>
      <c r="OP2" s="302" t="s">
        <v>4</v>
      </c>
      <c r="OQ2" s="303" t="s">
        <v>5</v>
      </c>
      <c r="OR2" s="302" t="s">
        <v>6</v>
      </c>
      <c r="OS2" s="303" t="s">
        <v>7</v>
      </c>
      <c r="OT2" s="302" t="s">
        <v>8</v>
      </c>
      <c r="OU2" s="303" t="s">
        <v>9</v>
      </c>
      <c r="OV2" s="302" t="s">
        <v>10</v>
      </c>
      <c r="OW2" s="303" t="s">
        <v>4</v>
      </c>
      <c r="OX2" s="302" t="s">
        <v>5</v>
      </c>
      <c r="OY2" s="304" t="s">
        <v>6</v>
      </c>
      <c r="OZ2" s="305" t="s">
        <v>7</v>
      </c>
      <c r="PA2" s="303" t="s">
        <v>8</v>
      </c>
      <c r="PB2" s="302" t="s">
        <v>9</v>
      </c>
      <c r="PC2" s="303" t="s">
        <v>10</v>
      </c>
      <c r="PD2" s="302" t="s">
        <v>4</v>
      </c>
      <c r="PE2" s="303" t="s">
        <v>5</v>
      </c>
      <c r="PF2" s="302" t="s">
        <v>6</v>
      </c>
      <c r="PG2" s="303" t="s">
        <v>7</v>
      </c>
      <c r="PH2" s="302" t="s">
        <v>8</v>
      </c>
      <c r="PI2" s="303" t="s">
        <v>9</v>
      </c>
      <c r="PJ2" s="302" t="s">
        <v>10</v>
      </c>
      <c r="PK2" s="303" t="s">
        <v>4</v>
      </c>
      <c r="PL2" s="302" t="s">
        <v>5</v>
      </c>
      <c r="PM2" s="302" t="s">
        <v>6</v>
      </c>
      <c r="PN2" s="303" t="s">
        <v>7</v>
      </c>
      <c r="PO2" s="302" t="s">
        <v>8</v>
      </c>
      <c r="PP2" s="303" t="s">
        <v>9</v>
      </c>
      <c r="PQ2" s="302" t="s">
        <v>10</v>
      </c>
      <c r="PR2" s="303" t="s">
        <v>4</v>
      </c>
      <c r="PS2" s="302" t="s">
        <v>5</v>
      </c>
      <c r="PT2" s="303" t="s">
        <v>6</v>
      </c>
      <c r="PU2" s="302" t="s">
        <v>7</v>
      </c>
      <c r="PV2" s="303" t="s">
        <v>8</v>
      </c>
      <c r="PW2" s="302" t="s">
        <v>9</v>
      </c>
      <c r="PX2" s="303" t="s">
        <v>10</v>
      </c>
      <c r="PY2" s="302" t="s">
        <v>4</v>
      </c>
      <c r="PZ2" s="303" t="s">
        <v>5</v>
      </c>
      <c r="QA2" s="302" t="s">
        <v>6</v>
      </c>
      <c r="QB2" s="303" t="s">
        <v>7</v>
      </c>
      <c r="QC2" s="306" t="s">
        <v>8</v>
      </c>
      <c r="QD2" s="307" t="s">
        <v>9</v>
      </c>
      <c r="QE2" s="302" t="s">
        <v>10</v>
      </c>
      <c r="QF2" s="303" t="s">
        <v>4</v>
      </c>
      <c r="QG2" s="302" t="s">
        <v>5</v>
      </c>
      <c r="QH2" s="303" t="s">
        <v>6</v>
      </c>
      <c r="QI2" s="302" t="s">
        <v>7</v>
      </c>
      <c r="QJ2" s="303" t="s">
        <v>8</v>
      </c>
      <c r="QK2" s="302" t="s">
        <v>9</v>
      </c>
      <c r="QL2" s="303" t="s">
        <v>10</v>
      </c>
      <c r="QM2" s="302" t="s">
        <v>4</v>
      </c>
      <c r="QN2" s="303" t="s">
        <v>5</v>
      </c>
      <c r="QO2" s="302" t="s">
        <v>6</v>
      </c>
      <c r="QP2" s="303" t="s">
        <v>7</v>
      </c>
      <c r="QQ2" s="302" t="s">
        <v>8</v>
      </c>
      <c r="QR2" s="303" t="s">
        <v>9</v>
      </c>
      <c r="QS2" s="302" t="s">
        <v>10</v>
      </c>
      <c r="QT2" s="303" t="s">
        <v>4</v>
      </c>
      <c r="QU2" s="302" t="s">
        <v>5</v>
      </c>
      <c r="QV2" s="303" t="s">
        <v>6</v>
      </c>
      <c r="QW2" s="302" t="s">
        <v>7</v>
      </c>
      <c r="QX2" s="303" t="s">
        <v>8</v>
      </c>
      <c r="QY2" s="302" t="s">
        <v>9</v>
      </c>
      <c r="QZ2" s="303" t="s">
        <v>10</v>
      </c>
      <c r="RA2" s="302" t="s">
        <v>4</v>
      </c>
      <c r="RB2" s="303" t="s">
        <v>5</v>
      </c>
      <c r="RC2" s="302" t="s">
        <v>6</v>
      </c>
      <c r="RD2" s="303" t="s">
        <v>7</v>
      </c>
      <c r="RE2" s="302" t="s">
        <v>8</v>
      </c>
      <c r="RF2" s="303" t="s">
        <v>9</v>
      </c>
      <c r="RG2" s="302" t="s">
        <v>10</v>
      </c>
      <c r="RH2" s="304" t="s">
        <v>4</v>
      </c>
      <c r="RI2" s="305" t="s">
        <v>5</v>
      </c>
      <c r="RJ2" s="303" t="s">
        <v>6</v>
      </c>
      <c r="RK2" s="302" t="s">
        <v>7</v>
      </c>
      <c r="RL2" s="303" t="s">
        <v>8</v>
      </c>
      <c r="RM2" s="302" t="s">
        <v>9</v>
      </c>
      <c r="RN2" s="303" t="s">
        <v>10</v>
      </c>
      <c r="RO2" s="302" t="s">
        <v>4</v>
      </c>
      <c r="RP2" s="303" t="s">
        <v>5</v>
      </c>
      <c r="RQ2" s="302" t="s">
        <v>6</v>
      </c>
      <c r="RR2" s="303" t="s">
        <v>7</v>
      </c>
      <c r="RS2" s="302" t="s">
        <v>8</v>
      </c>
      <c r="RT2" s="303" t="s">
        <v>9</v>
      </c>
      <c r="RU2" s="302" t="s">
        <v>10</v>
      </c>
      <c r="RV2" s="303" t="s">
        <v>4</v>
      </c>
      <c r="RW2" s="302" t="s">
        <v>5</v>
      </c>
      <c r="RX2" s="303" t="s">
        <v>6</v>
      </c>
      <c r="RY2" s="302" t="s">
        <v>7</v>
      </c>
      <c r="RZ2" s="303" t="s">
        <v>8</v>
      </c>
      <c r="SA2" s="302" t="s">
        <v>9</v>
      </c>
      <c r="SB2" s="303" t="s">
        <v>10</v>
      </c>
      <c r="SC2" s="302" t="s">
        <v>4</v>
      </c>
      <c r="SD2" s="303" t="s">
        <v>5</v>
      </c>
      <c r="SE2" s="302" t="s">
        <v>6</v>
      </c>
      <c r="SF2" s="303" t="s">
        <v>7</v>
      </c>
      <c r="SG2" s="302" t="s">
        <v>8</v>
      </c>
      <c r="SH2" s="303" t="s">
        <v>9</v>
      </c>
      <c r="SI2" s="302" t="s">
        <v>10</v>
      </c>
      <c r="SJ2" s="303" t="s">
        <v>4</v>
      </c>
      <c r="SK2" s="302" t="s">
        <v>5</v>
      </c>
    </row>
    <row r="3" spans="2:505" s="301" customFormat="1">
      <c r="B3" s="930"/>
      <c r="C3" s="930"/>
      <c r="D3" s="930"/>
      <c r="F3" s="308">
        <v>43299</v>
      </c>
      <c r="G3" s="309">
        <v>43300</v>
      </c>
      <c r="H3" s="308">
        <v>43301</v>
      </c>
      <c r="I3" s="309">
        <v>43302</v>
      </c>
      <c r="J3" s="308">
        <v>43303</v>
      </c>
      <c r="K3" s="309">
        <v>43304</v>
      </c>
      <c r="L3" s="308">
        <v>43305</v>
      </c>
      <c r="M3" s="309">
        <v>43306</v>
      </c>
      <c r="N3" s="308">
        <v>43307</v>
      </c>
      <c r="O3" s="309">
        <v>43308</v>
      </c>
      <c r="P3" s="308">
        <v>43309</v>
      </c>
      <c r="Q3" s="309">
        <v>43310</v>
      </c>
      <c r="R3" s="308">
        <v>43311</v>
      </c>
      <c r="S3" s="310">
        <v>43312</v>
      </c>
      <c r="T3" s="311">
        <v>43313</v>
      </c>
      <c r="U3" s="309">
        <v>43314</v>
      </c>
      <c r="V3" s="308">
        <v>43315</v>
      </c>
      <c r="W3" s="309">
        <v>43316</v>
      </c>
      <c r="X3" s="308">
        <v>43317</v>
      </c>
      <c r="Y3" s="309">
        <v>43318</v>
      </c>
      <c r="Z3" s="308">
        <v>43319</v>
      </c>
      <c r="AA3" s="309">
        <v>43320</v>
      </c>
      <c r="AB3" s="308">
        <v>43321</v>
      </c>
      <c r="AC3" s="309">
        <v>43322</v>
      </c>
      <c r="AD3" s="308">
        <v>43323</v>
      </c>
      <c r="AE3" s="309">
        <v>43324</v>
      </c>
      <c r="AF3" s="308">
        <v>43325</v>
      </c>
      <c r="AG3" s="309">
        <v>43326</v>
      </c>
      <c r="AH3" s="308">
        <v>43327</v>
      </c>
      <c r="AI3" s="309">
        <v>43328</v>
      </c>
      <c r="AJ3" s="308">
        <v>43329</v>
      </c>
      <c r="AK3" s="309">
        <v>43330</v>
      </c>
      <c r="AL3" s="308">
        <v>43331</v>
      </c>
      <c r="AM3" s="309">
        <v>43332</v>
      </c>
      <c r="AN3" s="308">
        <v>43333</v>
      </c>
      <c r="AO3" s="309">
        <v>43334</v>
      </c>
      <c r="AP3" s="308">
        <v>43335</v>
      </c>
      <c r="AQ3" s="309">
        <v>43336</v>
      </c>
      <c r="AR3" s="308">
        <v>43337</v>
      </c>
      <c r="AS3" s="309">
        <v>43338</v>
      </c>
      <c r="AT3" s="308">
        <v>43339</v>
      </c>
      <c r="AU3" s="309">
        <v>43340</v>
      </c>
      <c r="AV3" s="308">
        <v>43341</v>
      </c>
      <c r="AW3" s="309">
        <v>43342</v>
      </c>
      <c r="AX3" s="312">
        <v>43343</v>
      </c>
      <c r="AY3" s="313">
        <v>43344</v>
      </c>
      <c r="AZ3" s="308">
        <v>43345</v>
      </c>
      <c r="BA3" s="309">
        <v>43346</v>
      </c>
      <c r="BB3" s="308">
        <v>43347</v>
      </c>
      <c r="BC3" s="309">
        <v>43348</v>
      </c>
      <c r="BD3" s="308">
        <v>43349</v>
      </c>
      <c r="BE3" s="309">
        <v>43350</v>
      </c>
      <c r="BF3" s="308">
        <v>43351</v>
      </c>
      <c r="BG3" s="309">
        <v>43352</v>
      </c>
      <c r="BH3" s="308">
        <v>43353</v>
      </c>
      <c r="BI3" s="309">
        <v>43354</v>
      </c>
      <c r="BJ3" s="308">
        <v>43355</v>
      </c>
      <c r="BK3" s="309">
        <v>43356</v>
      </c>
      <c r="BL3" s="308">
        <v>43357</v>
      </c>
      <c r="BM3" s="309">
        <v>43358</v>
      </c>
      <c r="BN3" s="308">
        <v>43359</v>
      </c>
      <c r="BO3" s="309">
        <v>43360</v>
      </c>
      <c r="BP3" s="308">
        <v>43361</v>
      </c>
      <c r="BQ3" s="309">
        <v>43362</v>
      </c>
      <c r="BR3" s="308">
        <v>43363</v>
      </c>
      <c r="BS3" s="309">
        <v>43364</v>
      </c>
      <c r="BT3" s="308">
        <v>43365</v>
      </c>
      <c r="BU3" s="309">
        <v>43366</v>
      </c>
      <c r="BV3" s="308">
        <v>43367</v>
      </c>
      <c r="BW3" s="309">
        <v>43368</v>
      </c>
      <c r="BX3" s="308">
        <v>43369</v>
      </c>
      <c r="BY3" s="309">
        <v>43370</v>
      </c>
      <c r="BZ3" s="308">
        <v>43371</v>
      </c>
      <c r="CA3" s="309">
        <v>43372</v>
      </c>
      <c r="CB3" s="312">
        <v>43373</v>
      </c>
      <c r="CC3" s="313">
        <v>43374</v>
      </c>
      <c r="CD3" s="308">
        <v>43375</v>
      </c>
      <c r="CE3" s="309">
        <v>43376</v>
      </c>
      <c r="CF3" s="308">
        <v>43377</v>
      </c>
      <c r="CG3" s="309">
        <v>43378</v>
      </c>
      <c r="CH3" s="308">
        <v>43379</v>
      </c>
      <c r="CI3" s="309">
        <v>43380</v>
      </c>
      <c r="CJ3" s="308">
        <v>43381</v>
      </c>
      <c r="CK3" s="309">
        <v>43382</v>
      </c>
      <c r="CL3" s="308">
        <v>43383</v>
      </c>
      <c r="CM3" s="309">
        <v>43384</v>
      </c>
      <c r="CN3" s="308">
        <v>43385</v>
      </c>
      <c r="CO3" s="309">
        <v>43386</v>
      </c>
      <c r="CP3" s="308">
        <v>43387</v>
      </c>
      <c r="CQ3" s="309">
        <v>43388</v>
      </c>
      <c r="CR3" s="308">
        <v>43389</v>
      </c>
      <c r="CS3" s="309">
        <v>43390</v>
      </c>
      <c r="CT3" s="308">
        <v>43391</v>
      </c>
      <c r="CU3" s="309">
        <v>43392</v>
      </c>
      <c r="CV3" s="308">
        <v>43393</v>
      </c>
      <c r="CW3" s="309">
        <v>43394</v>
      </c>
      <c r="CX3" s="308">
        <v>43395</v>
      </c>
      <c r="CY3" s="309">
        <v>43396</v>
      </c>
      <c r="CZ3" s="308">
        <v>43397</v>
      </c>
      <c r="DA3" s="309">
        <v>43398</v>
      </c>
      <c r="DB3" s="308">
        <v>43399</v>
      </c>
      <c r="DC3" s="309">
        <v>43400</v>
      </c>
      <c r="DD3" s="308">
        <v>43401</v>
      </c>
      <c r="DE3" s="309">
        <v>43402</v>
      </c>
      <c r="DF3" s="308">
        <v>43403</v>
      </c>
      <c r="DG3" s="310">
        <v>43404</v>
      </c>
      <c r="DH3" s="311">
        <v>43405</v>
      </c>
      <c r="DI3" s="309">
        <v>43406</v>
      </c>
      <c r="DJ3" s="308">
        <v>43407</v>
      </c>
      <c r="DK3" s="309">
        <v>43408</v>
      </c>
      <c r="DL3" s="308">
        <v>43409</v>
      </c>
      <c r="DM3" s="309">
        <v>43410</v>
      </c>
      <c r="DN3" s="308">
        <v>43411</v>
      </c>
      <c r="DO3" s="309">
        <v>43412</v>
      </c>
      <c r="DP3" s="308">
        <v>43413</v>
      </c>
      <c r="DQ3" s="309">
        <v>43414</v>
      </c>
      <c r="DR3" s="308">
        <v>43415</v>
      </c>
      <c r="DS3" s="309">
        <v>43416</v>
      </c>
      <c r="DT3" s="308">
        <v>43417</v>
      </c>
      <c r="DU3" s="309">
        <v>43418</v>
      </c>
      <c r="DV3" s="308">
        <v>43419</v>
      </c>
      <c r="DW3" s="309">
        <v>43420</v>
      </c>
      <c r="DX3" s="308">
        <v>43421</v>
      </c>
      <c r="DY3" s="309">
        <v>43422</v>
      </c>
      <c r="DZ3" s="308">
        <v>43423</v>
      </c>
      <c r="EA3" s="309">
        <v>43424</v>
      </c>
      <c r="EB3" s="308">
        <v>43425</v>
      </c>
      <c r="EC3" s="309">
        <v>43426</v>
      </c>
      <c r="ED3" s="308">
        <v>43427</v>
      </c>
      <c r="EE3" s="309">
        <v>43428</v>
      </c>
      <c r="EF3" s="308">
        <v>43429</v>
      </c>
      <c r="EG3" s="309">
        <v>43430</v>
      </c>
      <c r="EH3" s="308">
        <v>43431</v>
      </c>
      <c r="EI3" s="309">
        <v>43432</v>
      </c>
      <c r="EJ3" s="308">
        <v>43433</v>
      </c>
      <c r="EK3" s="310">
        <v>43434</v>
      </c>
      <c r="EL3" s="311">
        <v>43435</v>
      </c>
      <c r="EM3" s="309">
        <v>43436</v>
      </c>
      <c r="EN3" s="308">
        <v>43437</v>
      </c>
      <c r="EO3" s="309">
        <v>43438</v>
      </c>
      <c r="EP3" s="308">
        <v>43439</v>
      </c>
      <c r="EQ3" s="309">
        <v>43440</v>
      </c>
      <c r="ER3" s="308">
        <v>43441</v>
      </c>
      <c r="ES3" s="309">
        <v>43442</v>
      </c>
      <c r="ET3" s="308">
        <v>43443</v>
      </c>
      <c r="EU3" s="309">
        <v>43444</v>
      </c>
      <c r="EV3" s="308">
        <v>43445</v>
      </c>
      <c r="EW3" s="309">
        <v>43446</v>
      </c>
      <c r="EX3" s="308">
        <v>43447</v>
      </c>
      <c r="EY3" s="309">
        <v>43448</v>
      </c>
      <c r="EZ3" s="308">
        <v>43449</v>
      </c>
      <c r="FA3" s="309">
        <v>43450</v>
      </c>
      <c r="FB3" s="308">
        <v>43451</v>
      </c>
      <c r="FC3" s="309">
        <v>43452</v>
      </c>
      <c r="FD3" s="308">
        <v>43453</v>
      </c>
      <c r="FE3" s="309">
        <v>43454</v>
      </c>
      <c r="FF3" s="308">
        <v>43455</v>
      </c>
      <c r="FG3" s="309">
        <v>43456</v>
      </c>
      <c r="FH3" s="308">
        <v>43457</v>
      </c>
      <c r="FI3" s="309">
        <v>43458</v>
      </c>
      <c r="FJ3" s="308">
        <v>43459</v>
      </c>
      <c r="FK3" s="309">
        <v>43460</v>
      </c>
      <c r="FL3" s="308">
        <v>43461</v>
      </c>
      <c r="FM3" s="309">
        <v>43462</v>
      </c>
      <c r="FN3" s="308">
        <v>43463</v>
      </c>
      <c r="FO3" s="309">
        <v>43464</v>
      </c>
      <c r="FP3" s="312">
        <v>43465</v>
      </c>
      <c r="FQ3" s="313">
        <v>43466</v>
      </c>
      <c r="FR3" s="308">
        <v>43467</v>
      </c>
      <c r="FS3" s="309">
        <v>43468</v>
      </c>
      <c r="FT3" s="308">
        <v>43469</v>
      </c>
      <c r="FU3" s="309">
        <v>43470</v>
      </c>
      <c r="FV3" s="308">
        <v>43471</v>
      </c>
      <c r="FW3" s="309">
        <v>43472</v>
      </c>
      <c r="FX3" s="308">
        <v>43473</v>
      </c>
      <c r="FY3" s="309">
        <v>43474</v>
      </c>
      <c r="FZ3" s="308">
        <v>43475</v>
      </c>
      <c r="GA3" s="309">
        <v>43476</v>
      </c>
      <c r="GB3" s="308">
        <v>43477</v>
      </c>
      <c r="GC3" s="309">
        <v>43478</v>
      </c>
      <c r="GD3" s="308">
        <v>43479</v>
      </c>
      <c r="GE3" s="309">
        <v>43480</v>
      </c>
      <c r="GF3" s="308">
        <v>43481</v>
      </c>
      <c r="GG3" s="309">
        <v>43482</v>
      </c>
      <c r="GH3" s="308">
        <v>43483</v>
      </c>
      <c r="GI3" s="309">
        <v>43484</v>
      </c>
      <c r="GJ3" s="308">
        <v>43485</v>
      </c>
      <c r="GK3" s="309">
        <v>43486</v>
      </c>
      <c r="GL3" s="308">
        <v>43487</v>
      </c>
      <c r="GM3" s="309">
        <v>43488</v>
      </c>
      <c r="GN3" s="308">
        <v>43489</v>
      </c>
      <c r="GO3" s="309">
        <v>43490</v>
      </c>
      <c r="GP3" s="308">
        <v>43491</v>
      </c>
      <c r="GQ3" s="309">
        <v>43492</v>
      </c>
      <c r="GR3" s="308">
        <v>43493</v>
      </c>
      <c r="GS3" s="309">
        <v>43494</v>
      </c>
      <c r="GT3" s="308">
        <v>43495</v>
      </c>
      <c r="GU3" s="310">
        <v>43496</v>
      </c>
      <c r="GV3" s="311">
        <v>43497</v>
      </c>
      <c r="GW3" s="309">
        <v>43498</v>
      </c>
      <c r="GX3" s="308">
        <v>43499</v>
      </c>
      <c r="GY3" s="309">
        <v>43500</v>
      </c>
      <c r="GZ3" s="308">
        <v>43501</v>
      </c>
      <c r="HA3" s="309">
        <v>43502</v>
      </c>
      <c r="HB3" s="308">
        <v>43503</v>
      </c>
      <c r="HC3" s="309">
        <v>43504</v>
      </c>
      <c r="HD3" s="308">
        <v>43505</v>
      </c>
      <c r="HE3" s="309">
        <v>43506</v>
      </c>
      <c r="HF3" s="308">
        <v>43507</v>
      </c>
      <c r="HG3" s="309">
        <v>43508</v>
      </c>
      <c r="HH3" s="308">
        <v>43509</v>
      </c>
      <c r="HI3" s="309">
        <v>43510</v>
      </c>
      <c r="HJ3" s="308">
        <v>43511</v>
      </c>
      <c r="HK3" s="309">
        <v>43512</v>
      </c>
      <c r="HL3" s="308">
        <v>43513</v>
      </c>
      <c r="HM3" s="309">
        <v>43514</v>
      </c>
      <c r="HN3" s="308">
        <v>43515</v>
      </c>
      <c r="HO3" s="309">
        <v>43516</v>
      </c>
      <c r="HP3" s="308">
        <v>43517</v>
      </c>
      <c r="HQ3" s="309">
        <v>43518</v>
      </c>
      <c r="HR3" s="308">
        <v>43519</v>
      </c>
      <c r="HS3" s="309">
        <v>43520</v>
      </c>
      <c r="HT3" s="308">
        <v>43521</v>
      </c>
      <c r="HU3" s="309">
        <v>43522</v>
      </c>
      <c r="HV3" s="308">
        <v>43523</v>
      </c>
      <c r="HW3" s="310">
        <v>43524</v>
      </c>
      <c r="HX3" s="311">
        <v>43525</v>
      </c>
      <c r="HY3" s="309">
        <v>43526</v>
      </c>
      <c r="HZ3" s="308">
        <v>43527</v>
      </c>
      <c r="IA3" s="309">
        <v>43528</v>
      </c>
      <c r="IB3" s="308">
        <v>43529</v>
      </c>
      <c r="IC3" s="309">
        <v>43530</v>
      </c>
      <c r="ID3" s="308">
        <v>43531</v>
      </c>
      <c r="IE3" s="309">
        <v>43532</v>
      </c>
      <c r="IF3" s="308">
        <v>43533</v>
      </c>
      <c r="IG3" s="309">
        <v>43534</v>
      </c>
      <c r="IH3" s="308">
        <v>43535</v>
      </c>
      <c r="II3" s="309">
        <v>43536</v>
      </c>
      <c r="IJ3" s="308">
        <v>43537</v>
      </c>
      <c r="IK3" s="309">
        <v>43538</v>
      </c>
      <c r="IL3" s="308">
        <v>43539</v>
      </c>
      <c r="IM3" s="309">
        <v>43540</v>
      </c>
      <c r="IN3" s="308">
        <v>43541</v>
      </c>
      <c r="IO3" s="309">
        <v>43542</v>
      </c>
      <c r="IP3" s="308">
        <v>43543</v>
      </c>
      <c r="IQ3" s="309">
        <v>43544</v>
      </c>
      <c r="IR3" s="308">
        <v>43545</v>
      </c>
      <c r="IS3" s="309">
        <v>43546</v>
      </c>
      <c r="IT3" s="308">
        <v>43547</v>
      </c>
      <c r="IU3" s="309">
        <v>43548</v>
      </c>
      <c r="IV3" s="308">
        <v>43549</v>
      </c>
      <c r="IW3" s="309">
        <v>43550</v>
      </c>
      <c r="IX3" s="308">
        <v>43551</v>
      </c>
      <c r="IY3" s="309">
        <v>43552</v>
      </c>
      <c r="IZ3" s="308">
        <v>43553</v>
      </c>
      <c r="JA3" s="309">
        <v>43554</v>
      </c>
      <c r="JB3" s="312">
        <v>43555</v>
      </c>
      <c r="JC3" s="313">
        <v>43556</v>
      </c>
      <c r="JD3" s="308">
        <v>43557</v>
      </c>
      <c r="JE3" s="309">
        <v>43558</v>
      </c>
      <c r="JF3" s="308">
        <v>43559</v>
      </c>
      <c r="JG3" s="309">
        <v>43560</v>
      </c>
      <c r="JH3" s="308">
        <v>43561</v>
      </c>
      <c r="JI3" s="309">
        <v>43562</v>
      </c>
      <c r="JJ3" s="308">
        <v>43563</v>
      </c>
      <c r="JK3" s="309">
        <v>43564</v>
      </c>
      <c r="JL3" s="308">
        <v>43565</v>
      </c>
      <c r="JM3" s="309">
        <v>43566</v>
      </c>
      <c r="JN3" s="308">
        <v>43567</v>
      </c>
      <c r="JO3" s="309">
        <v>43568</v>
      </c>
      <c r="JP3" s="308">
        <v>43569</v>
      </c>
      <c r="JQ3" s="309">
        <v>43570</v>
      </c>
      <c r="JR3" s="308">
        <v>43571</v>
      </c>
      <c r="JS3" s="309">
        <v>43572</v>
      </c>
      <c r="JT3" s="308">
        <v>43573</v>
      </c>
      <c r="JU3" s="309">
        <v>43574</v>
      </c>
      <c r="JV3" s="308">
        <v>43575</v>
      </c>
      <c r="JW3" s="309">
        <v>43576</v>
      </c>
      <c r="JX3" s="308">
        <v>43577</v>
      </c>
      <c r="JY3" s="309">
        <v>43578</v>
      </c>
      <c r="JZ3" s="308">
        <v>43579</v>
      </c>
      <c r="KA3" s="309">
        <v>43580</v>
      </c>
      <c r="KB3" s="308">
        <v>43581</v>
      </c>
      <c r="KC3" s="309">
        <v>43582</v>
      </c>
      <c r="KD3" s="308">
        <v>43583</v>
      </c>
      <c r="KE3" s="309">
        <v>43584</v>
      </c>
      <c r="KF3" s="312">
        <v>43585</v>
      </c>
      <c r="KG3" s="313">
        <v>43586</v>
      </c>
      <c r="KH3" s="308">
        <v>43587</v>
      </c>
      <c r="KI3" s="309">
        <v>43588</v>
      </c>
      <c r="KJ3" s="308">
        <v>43589</v>
      </c>
      <c r="KK3" s="309">
        <v>43590</v>
      </c>
      <c r="KL3" s="308">
        <v>43591</v>
      </c>
      <c r="KM3" s="309">
        <v>43592</v>
      </c>
      <c r="KN3" s="308">
        <v>43593</v>
      </c>
      <c r="KO3" s="309">
        <v>43594</v>
      </c>
      <c r="KP3" s="308">
        <v>43595</v>
      </c>
      <c r="KQ3" s="309">
        <v>43596</v>
      </c>
      <c r="KR3" s="308">
        <v>43597</v>
      </c>
      <c r="KS3" s="309">
        <v>43598</v>
      </c>
      <c r="KT3" s="308">
        <v>43599</v>
      </c>
      <c r="KU3" s="309">
        <v>43600</v>
      </c>
      <c r="KV3" s="308">
        <v>43601</v>
      </c>
      <c r="KW3" s="309">
        <v>43602</v>
      </c>
      <c r="KX3" s="308">
        <v>43603</v>
      </c>
      <c r="KY3" s="309">
        <v>43604</v>
      </c>
      <c r="KZ3" s="308">
        <v>43605</v>
      </c>
      <c r="LA3" s="309">
        <v>43606</v>
      </c>
      <c r="LB3" s="308">
        <v>43607</v>
      </c>
      <c r="LC3" s="309">
        <v>43608</v>
      </c>
      <c r="LD3" s="308">
        <v>43609</v>
      </c>
      <c r="LE3" s="309">
        <v>43610</v>
      </c>
      <c r="LF3" s="308">
        <v>43611</v>
      </c>
      <c r="LG3" s="309">
        <v>43612</v>
      </c>
      <c r="LH3" s="308">
        <v>43613</v>
      </c>
      <c r="LI3" s="309">
        <v>43614</v>
      </c>
      <c r="LJ3" s="308">
        <v>43615</v>
      </c>
      <c r="LK3" s="310">
        <v>43616</v>
      </c>
      <c r="LL3" s="311">
        <v>43617</v>
      </c>
      <c r="LM3" s="309">
        <v>43618</v>
      </c>
      <c r="LN3" s="308">
        <v>43619</v>
      </c>
      <c r="LO3" s="309">
        <v>43620</v>
      </c>
      <c r="LP3" s="308">
        <v>43621</v>
      </c>
      <c r="LQ3" s="309">
        <v>43622</v>
      </c>
      <c r="LR3" s="308">
        <v>43623</v>
      </c>
      <c r="LS3" s="309">
        <v>43624</v>
      </c>
      <c r="LT3" s="308">
        <v>43625</v>
      </c>
      <c r="LU3" s="309">
        <v>43626</v>
      </c>
      <c r="LV3" s="308">
        <v>43627</v>
      </c>
      <c r="LW3" s="309">
        <v>43628</v>
      </c>
      <c r="LX3" s="308">
        <v>43629</v>
      </c>
      <c r="LY3" s="309">
        <v>43630</v>
      </c>
      <c r="LZ3" s="308">
        <v>43631</v>
      </c>
      <c r="MA3" s="309">
        <v>43632</v>
      </c>
      <c r="MB3" s="308">
        <v>43633</v>
      </c>
      <c r="MC3" s="309">
        <v>43634</v>
      </c>
      <c r="MD3" s="308">
        <v>43635</v>
      </c>
      <c r="ME3" s="309">
        <v>43636</v>
      </c>
      <c r="MF3" s="308">
        <v>43637</v>
      </c>
      <c r="MG3" s="309">
        <v>43638</v>
      </c>
      <c r="MH3" s="308">
        <v>43639</v>
      </c>
      <c r="MI3" s="309">
        <v>43640</v>
      </c>
      <c r="MJ3" s="308">
        <v>43641</v>
      </c>
      <c r="MK3" s="309">
        <v>43642</v>
      </c>
      <c r="ML3" s="308">
        <v>43643</v>
      </c>
      <c r="MM3" s="309">
        <v>43644</v>
      </c>
      <c r="MN3" s="308">
        <v>43645</v>
      </c>
      <c r="MO3" s="309">
        <v>43646</v>
      </c>
      <c r="MP3" s="311">
        <v>43647</v>
      </c>
      <c r="MQ3" s="309">
        <v>43648</v>
      </c>
      <c r="MR3" s="308">
        <v>43649</v>
      </c>
      <c r="MS3" s="309">
        <v>43650</v>
      </c>
      <c r="MT3" s="308">
        <v>43651</v>
      </c>
      <c r="MU3" s="309">
        <v>43652</v>
      </c>
      <c r="MV3" s="308">
        <v>43653</v>
      </c>
      <c r="MW3" s="309">
        <v>43654</v>
      </c>
      <c r="MX3" s="308">
        <v>43655</v>
      </c>
      <c r="MY3" s="309">
        <v>43656</v>
      </c>
      <c r="MZ3" s="308">
        <v>43657</v>
      </c>
      <c r="NA3" s="309">
        <v>43658</v>
      </c>
      <c r="NB3" s="308">
        <v>43659</v>
      </c>
      <c r="NC3" s="309">
        <v>43660</v>
      </c>
      <c r="ND3" s="308">
        <v>43661</v>
      </c>
      <c r="NE3" s="309">
        <v>43662</v>
      </c>
      <c r="NF3" s="308">
        <v>43663</v>
      </c>
      <c r="NG3" s="309">
        <v>43664</v>
      </c>
      <c r="NH3" s="308">
        <v>43665</v>
      </c>
      <c r="NI3" s="309">
        <v>43666</v>
      </c>
      <c r="NJ3" s="308">
        <v>43667</v>
      </c>
      <c r="NK3" s="309">
        <v>43668</v>
      </c>
      <c r="NL3" s="308">
        <v>43669</v>
      </c>
      <c r="NM3" s="309">
        <v>43670</v>
      </c>
      <c r="NN3" s="308">
        <v>43671</v>
      </c>
      <c r="NO3" s="309">
        <v>43672</v>
      </c>
      <c r="NP3" s="308">
        <v>43673</v>
      </c>
      <c r="NQ3" s="309">
        <v>43674</v>
      </c>
      <c r="NR3" s="308">
        <v>43675</v>
      </c>
      <c r="NS3" s="309">
        <v>43676</v>
      </c>
      <c r="NT3" s="312">
        <v>43677</v>
      </c>
      <c r="NU3" s="313">
        <v>43678</v>
      </c>
      <c r="NV3" s="308">
        <v>43679</v>
      </c>
      <c r="NW3" s="309">
        <v>43680</v>
      </c>
      <c r="NX3" s="308">
        <v>43681</v>
      </c>
      <c r="NY3" s="309">
        <v>43682</v>
      </c>
      <c r="NZ3" s="308">
        <v>43683</v>
      </c>
      <c r="OA3" s="309">
        <v>43684</v>
      </c>
      <c r="OB3" s="308">
        <v>43685</v>
      </c>
      <c r="OC3" s="309">
        <v>43686</v>
      </c>
      <c r="OD3" s="308">
        <v>43687</v>
      </c>
      <c r="OE3" s="309">
        <v>43688</v>
      </c>
      <c r="OF3" s="308">
        <v>43689</v>
      </c>
      <c r="OG3" s="309">
        <v>43690</v>
      </c>
      <c r="OH3" s="308">
        <v>43691</v>
      </c>
      <c r="OI3" s="309">
        <v>43692</v>
      </c>
      <c r="OJ3" s="308">
        <v>43693</v>
      </c>
      <c r="OK3" s="309">
        <v>43694</v>
      </c>
      <c r="OL3" s="308">
        <v>43695</v>
      </c>
      <c r="OM3" s="309">
        <v>43696</v>
      </c>
      <c r="ON3" s="308">
        <v>43697</v>
      </c>
      <c r="OO3" s="309">
        <v>43698</v>
      </c>
      <c r="OP3" s="308">
        <v>43699</v>
      </c>
      <c r="OQ3" s="309">
        <v>43700</v>
      </c>
      <c r="OR3" s="308">
        <v>43701</v>
      </c>
      <c r="OS3" s="309">
        <v>43702</v>
      </c>
      <c r="OT3" s="308">
        <v>43703</v>
      </c>
      <c r="OU3" s="309">
        <v>43704</v>
      </c>
      <c r="OV3" s="308">
        <v>43705</v>
      </c>
      <c r="OW3" s="309">
        <v>43706</v>
      </c>
      <c r="OX3" s="308">
        <v>43707</v>
      </c>
      <c r="OY3" s="310">
        <v>43708</v>
      </c>
      <c r="OZ3" s="311">
        <v>43709</v>
      </c>
      <c r="PA3" s="309">
        <v>43710</v>
      </c>
      <c r="PB3" s="308">
        <v>43711</v>
      </c>
      <c r="PC3" s="309">
        <v>43712</v>
      </c>
      <c r="PD3" s="308">
        <v>43713</v>
      </c>
      <c r="PE3" s="309">
        <v>43714</v>
      </c>
      <c r="PF3" s="308">
        <v>43715</v>
      </c>
      <c r="PG3" s="309">
        <v>43716</v>
      </c>
      <c r="PH3" s="308">
        <v>43717</v>
      </c>
      <c r="PI3" s="309">
        <v>43718</v>
      </c>
      <c r="PJ3" s="308">
        <v>43719</v>
      </c>
      <c r="PK3" s="309">
        <v>43720</v>
      </c>
      <c r="PL3" s="308">
        <v>43721</v>
      </c>
      <c r="PM3" s="308">
        <v>43722</v>
      </c>
      <c r="PN3" s="309">
        <v>43723</v>
      </c>
      <c r="PO3" s="308">
        <v>43724</v>
      </c>
      <c r="PP3" s="309">
        <v>43725</v>
      </c>
      <c r="PQ3" s="308">
        <v>43726</v>
      </c>
      <c r="PR3" s="309">
        <v>43727</v>
      </c>
      <c r="PS3" s="308">
        <v>43728</v>
      </c>
      <c r="PT3" s="309">
        <v>43729</v>
      </c>
      <c r="PU3" s="308">
        <v>43730</v>
      </c>
      <c r="PV3" s="309">
        <v>43731</v>
      </c>
      <c r="PW3" s="308">
        <v>43732</v>
      </c>
      <c r="PX3" s="309">
        <v>43733</v>
      </c>
      <c r="PY3" s="308">
        <v>43734</v>
      </c>
      <c r="PZ3" s="309">
        <v>43735</v>
      </c>
      <c r="QA3" s="308">
        <v>43736</v>
      </c>
      <c r="QB3" s="309">
        <v>43737</v>
      </c>
      <c r="QC3" s="312">
        <v>43738</v>
      </c>
      <c r="QD3" s="313">
        <v>43739</v>
      </c>
      <c r="QE3" s="308">
        <v>43740</v>
      </c>
      <c r="QF3" s="309">
        <v>43741</v>
      </c>
      <c r="QG3" s="308">
        <v>43742</v>
      </c>
      <c r="QH3" s="309">
        <v>43743</v>
      </c>
      <c r="QI3" s="308">
        <v>43744</v>
      </c>
      <c r="QJ3" s="309">
        <v>43745</v>
      </c>
      <c r="QK3" s="308">
        <v>43746</v>
      </c>
      <c r="QL3" s="309">
        <v>43747</v>
      </c>
      <c r="QM3" s="308">
        <v>43748</v>
      </c>
      <c r="QN3" s="309">
        <v>43749</v>
      </c>
      <c r="QO3" s="308">
        <v>43750</v>
      </c>
      <c r="QP3" s="309">
        <v>43751</v>
      </c>
      <c r="QQ3" s="308">
        <v>43752</v>
      </c>
      <c r="QR3" s="309">
        <v>43753</v>
      </c>
      <c r="QS3" s="308">
        <v>43754</v>
      </c>
      <c r="QT3" s="309">
        <v>43755</v>
      </c>
      <c r="QU3" s="308">
        <v>43756</v>
      </c>
      <c r="QV3" s="309">
        <v>43757</v>
      </c>
      <c r="QW3" s="308">
        <v>43758</v>
      </c>
      <c r="QX3" s="309">
        <v>43759</v>
      </c>
      <c r="QY3" s="308">
        <v>43760</v>
      </c>
      <c r="QZ3" s="309">
        <v>43761</v>
      </c>
      <c r="RA3" s="308">
        <v>43762</v>
      </c>
      <c r="RB3" s="309">
        <v>43763</v>
      </c>
      <c r="RC3" s="308">
        <v>43764</v>
      </c>
      <c r="RD3" s="309">
        <v>43765</v>
      </c>
      <c r="RE3" s="308">
        <v>43766</v>
      </c>
      <c r="RF3" s="309">
        <v>43767</v>
      </c>
      <c r="RG3" s="308">
        <v>43768</v>
      </c>
      <c r="RH3" s="310">
        <v>43769</v>
      </c>
      <c r="RI3" s="311">
        <v>43770</v>
      </c>
      <c r="RJ3" s="309">
        <v>43771</v>
      </c>
      <c r="RK3" s="308">
        <v>43772</v>
      </c>
      <c r="RL3" s="309">
        <v>43773</v>
      </c>
      <c r="RM3" s="308">
        <v>43774</v>
      </c>
      <c r="RN3" s="309">
        <v>43775</v>
      </c>
      <c r="RO3" s="308">
        <v>43776</v>
      </c>
      <c r="RP3" s="309">
        <v>43777</v>
      </c>
      <c r="RQ3" s="308">
        <v>43778</v>
      </c>
      <c r="RR3" s="309">
        <v>43779</v>
      </c>
      <c r="RS3" s="308">
        <v>43780</v>
      </c>
      <c r="RT3" s="309">
        <v>43781</v>
      </c>
      <c r="RU3" s="308">
        <v>43782</v>
      </c>
      <c r="RV3" s="309">
        <v>43783</v>
      </c>
      <c r="RW3" s="308">
        <v>43784</v>
      </c>
      <c r="RX3" s="309">
        <v>43785</v>
      </c>
      <c r="RY3" s="308">
        <v>43786</v>
      </c>
      <c r="RZ3" s="309">
        <v>43787</v>
      </c>
      <c r="SA3" s="308">
        <v>43788</v>
      </c>
      <c r="SB3" s="309">
        <v>43789</v>
      </c>
      <c r="SC3" s="308">
        <v>43790</v>
      </c>
      <c r="SD3" s="309">
        <v>43791</v>
      </c>
      <c r="SE3" s="308">
        <v>43792</v>
      </c>
      <c r="SF3" s="309">
        <v>43793</v>
      </c>
      <c r="SG3" s="308">
        <v>43794</v>
      </c>
      <c r="SH3" s="309">
        <v>43795</v>
      </c>
      <c r="SI3" s="308">
        <v>43796</v>
      </c>
      <c r="SJ3" s="309">
        <v>43797</v>
      </c>
      <c r="SK3" s="308">
        <v>43798</v>
      </c>
    </row>
    <row r="4" spans="2:505" s="316" customFormat="1" ht="60">
      <c r="B4" s="314"/>
      <c r="C4" s="314" t="s">
        <v>11</v>
      </c>
      <c r="D4" s="315">
        <f>SUM(D5:D9)</f>
        <v>53186647014.999992</v>
      </c>
      <c r="F4" s="317">
        <f>SUM(F5:F9)</f>
        <v>3403018.93</v>
      </c>
      <c r="G4" s="317">
        <f t="shared" ref="G4:BR4" si="0">SUM(G5:G9)</f>
        <v>3403018.93</v>
      </c>
      <c r="H4" s="317">
        <f t="shared" si="0"/>
        <v>0</v>
      </c>
      <c r="I4" s="317">
        <f t="shared" si="0"/>
        <v>2201953.4300000002</v>
      </c>
      <c r="J4" s="317">
        <f t="shared" si="0"/>
        <v>0</v>
      </c>
      <c r="K4" s="317">
        <f t="shared" si="0"/>
        <v>3403018.93</v>
      </c>
      <c r="L4" s="317">
        <f t="shared" si="0"/>
        <v>3403018.93</v>
      </c>
      <c r="M4" s="317">
        <f t="shared" si="0"/>
        <v>3403018.93</v>
      </c>
      <c r="N4" s="317">
        <f t="shared" si="0"/>
        <v>3403018.93</v>
      </c>
      <c r="O4" s="317">
        <f t="shared" si="0"/>
        <v>3403018.93</v>
      </c>
      <c r="P4" s="317">
        <f t="shared" si="0"/>
        <v>2201953.4300000002</v>
      </c>
      <c r="Q4" s="317">
        <f t="shared" si="0"/>
        <v>0</v>
      </c>
      <c r="R4" s="317">
        <f t="shared" si="0"/>
        <v>3403018.93</v>
      </c>
      <c r="S4" s="317">
        <f t="shared" si="0"/>
        <v>3403018.93</v>
      </c>
      <c r="T4" s="317">
        <f t="shared" si="0"/>
        <v>3403018.93</v>
      </c>
      <c r="U4" s="317">
        <f t="shared" si="0"/>
        <v>3403018.93</v>
      </c>
      <c r="V4" s="317">
        <f t="shared" si="0"/>
        <v>0</v>
      </c>
      <c r="W4" s="317">
        <f t="shared" si="0"/>
        <v>0</v>
      </c>
      <c r="X4" s="317">
        <f t="shared" si="0"/>
        <v>0</v>
      </c>
      <c r="Y4" s="317">
        <f t="shared" si="0"/>
        <v>0</v>
      </c>
      <c r="Z4" s="317">
        <f t="shared" si="0"/>
        <v>0</v>
      </c>
      <c r="AA4" s="317">
        <f t="shared" si="0"/>
        <v>0</v>
      </c>
      <c r="AB4" s="317">
        <f t="shared" si="0"/>
        <v>0</v>
      </c>
      <c r="AC4" s="317">
        <f t="shared" si="0"/>
        <v>0</v>
      </c>
      <c r="AD4" s="317">
        <f t="shared" si="0"/>
        <v>0</v>
      </c>
      <c r="AE4" s="317">
        <f t="shared" si="0"/>
        <v>0</v>
      </c>
      <c r="AF4" s="317">
        <f t="shared" si="0"/>
        <v>0</v>
      </c>
      <c r="AG4" s="317">
        <f t="shared" si="0"/>
        <v>0</v>
      </c>
      <c r="AH4" s="317">
        <f t="shared" si="0"/>
        <v>0</v>
      </c>
      <c r="AI4" s="317">
        <f t="shared" si="0"/>
        <v>0</v>
      </c>
      <c r="AJ4" s="317">
        <f t="shared" si="0"/>
        <v>0</v>
      </c>
      <c r="AK4" s="317">
        <f t="shared" si="0"/>
        <v>0</v>
      </c>
      <c r="AL4" s="317">
        <f t="shared" si="0"/>
        <v>0</v>
      </c>
      <c r="AM4" s="317">
        <f t="shared" si="0"/>
        <v>0</v>
      </c>
      <c r="AN4" s="317">
        <f t="shared" si="0"/>
        <v>0</v>
      </c>
      <c r="AO4" s="317">
        <f t="shared" si="0"/>
        <v>0</v>
      </c>
      <c r="AP4" s="317">
        <f t="shared" si="0"/>
        <v>0</v>
      </c>
      <c r="AQ4" s="317">
        <f t="shared" si="0"/>
        <v>0</v>
      </c>
      <c r="AR4" s="317">
        <f t="shared" si="0"/>
        <v>0</v>
      </c>
      <c r="AS4" s="317">
        <f t="shared" si="0"/>
        <v>0</v>
      </c>
      <c r="AT4" s="317">
        <f t="shared" si="0"/>
        <v>0</v>
      </c>
      <c r="AU4" s="317">
        <f t="shared" si="0"/>
        <v>0</v>
      </c>
      <c r="AV4" s="317">
        <f t="shared" si="0"/>
        <v>0</v>
      </c>
      <c r="AW4" s="317">
        <f t="shared" si="0"/>
        <v>0</v>
      </c>
      <c r="AX4" s="317">
        <f t="shared" si="0"/>
        <v>0</v>
      </c>
      <c r="AY4" s="317">
        <f t="shared" si="0"/>
        <v>0</v>
      </c>
      <c r="AZ4" s="317">
        <f t="shared" si="0"/>
        <v>0</v>
      </c>
      <c r="BA4" s="317">
        <f t="shared" si="0"/>
        <v>0</v>
      </c>
      <c r="BB4" s="317">
        <f t="shared" si="0"/>
        <v>0</v>
      </c>
      <c r="BC4" s="317">
        <f t="shared" si="0"/>
        <v>0</v>
      </c>
      <c r="BD4" s="317">
        <f t="shared" si="0"/>
        <v>0</v>
      </c>
      <c r="BE4" s="317">
        <f t="shared" si="0"/>
        <v>0</v>
      </c>
      <c r="BF4" s="317">
        <f t="shared" si="0"/>
        <v>0</v>
      </c>
      <c r="BG4" s="317">
        <f t="shared" si="0"/>
        <v>0</v>
      </c>
      <c r="BH4" s="317">
        <f t="shared" si="0"/>
        <v>0</v>
      </c>
      <c r="BI4" s="317">
        <f t="shared" si="0"/>
        <v>0</v>
      </c>
      <c r="BJ4" s="317">
        <f t="shared" si="0"/>
        <v>0</v>
      </c>
      <c r="BK4" s="317">
        <f t="shared" si="0"/>
        <v>0</v>
      </c>
      <c r="BL4" s="317">
        <f t="shared" si="0"/>
        <v>0</v>
      </c>
      <c r="BM4" s="317">
        <f t="shared" si="0"/>
        <v>0</v>
      </c>
      <c r="BN4" s="317">
        <f t="shared" si="0"/>
        <v>0</v>
      </c>
      <c r="BO4" s="317">
        <f t="shared" si="0"/>
        <v>0</v>
      </c>
      <c r="BP4" s="317">
        <f t="shared" si="0"/>
        <v>0</v>
      </c>
      <c r="BQ4" s="317">
        <f t="shared" si="0"/>
        <v>0</v>
      </c>
      <c r="BR4" s="317">
        <f t="shared" si="0"/>
        <v>0</v>
      </c>
      <c r="BS4" s="317">
        <f t="shared" ref="BS4:ED4" si="1">SUM(BS5:BS9)</f>
        <v>0</v>
      </c>
      <c r="BT4" s="317">
        <f t="shared" si="1"/>
        <v>0</v>
      </c>
      <c r="BU4" s="317">
        <f t="shared" si="1"/>
        <v>0</v>
      </c>
      <c r="BV4" s="317">
        <f t="shared" si="1"/>
        <v>0</v>
      </c>
      <c r="BW4" s="317">
        <f t="shared" si="1"/>
        <v>0</v>
      </c>
      <c r="BX4" s="317">
        <f t="shared" si="1"/>
        <v>0</v>
      </c>
      <c r="BY4" s="317">
        <f t="shared" si="1"/>
        <v>0</v>
      </c>
      <c r="BZ4" s="317">
        <f t="shared" si="1"/>
        <v>0</v>
      </c>
      <c r="CA4" s="317">
        <f t="shared" si="1"/>
        <v>0</v>
      </c>
      <c r="CB4" s="317">
        <f t="shared" si="1"/>
        <v>0</v>
      </c>
      <c r="CC4" s="317">
        <f t="shared" si="1"/>
        <v>0</v>
      </c>
      <c r="CD4" s="317">
        <f t="shared" si="1"/>
        <v>0</v>
      </c>
      <c r="CE4" s="317">
        <f t="shared" si="1"/>
        <v>7155967.3399999999</v>
      </c>
      <c r="CF4" s="317">
        <f t="shared" si="1"/>
        <v>6383323.6699999999</v>
      </c>
      <c r="CG4" s="317">
        <f t="shared" si="1"/>
        <v>4863964.16</v>
      </c>
      <c r="CH4" s="317">
        <f t="shared" si="1"/>
        <v>3147270.93</v>
      </c>
      <c r="CI4" s="317">
        <f t="shared" si="1"/>
        <v>0</v>
      </c>
      <c r="CJ4" s="317">
        <f t="shared" si="1"/>
        <v>4863964.16</v>
      </c>
      <c r="CK4" s="317">
        <f t="shared" si="1"/>
        <v>4863964.16</v>
      </c>
      <c r="CL4" s="317">
        <f t="shared" si="1"/>
        <v>4863964.16</v>
      </c>
      <c r="CM4" s="317">
        <f t="shared" si="1"/>
        <v>4863964.16</v>
      </c>
      <c r="CN4" s="317">
        <f t="shared" si="1"/>
        <v>4863964.16</v>
      </c>
      <c r="CO4" s="317">
        <f t="shared" si="1"/>
        <v>3147270.93</v>
      </c>
      <c r="CP4" s="317">
        <f t="shared" si="1"/>
        <v>0</v>
      </c>
      <c r="CQ4" s="317">
        <f t="shared" si="1"/>
        <v>0</v>
      </c>
      <c r="CR4" s="317">
        <f t="shared" si="1"/>
        <v>4863964.16</v>
      </c>
      <c r="CS4" s="317">
        <f t="shared" si="1"/>
        <v>4863964.16</v>
      </c>
      <c r="CT4" s="317">
        <f t="shared" si="1"/>
        <v>4863964.16</v>
      </c>
      <c r="CU4" s="317">
        <f t="shared" si="1"/>
        <v>4863964.16</v>
      </c>
      <c r="CV4" s="317">
        <f t="shared" si="1"/>
        <v>3147270.93</v>
      </c>
      <c r="CW4" s="317">
        <f t="shared" si="1"/>
        <v>0</v>
      </c>
      <c r="CX4" s="317">
        <f t="shared" si="1"/>
        <v>4863964.16</v>
      </c>
      <c r="CY4" s="317">
        <f t="shared" si="1"/>
        <v>4863964.16</v>
      </c>
      <c r="CZ4" s="317">
        <f t="shared" si="1"/>
        <v>4863964.16</v>
      </c>
      <c r="DA4" s="317">
        <f t="shared" si="1"/>
        <v>4863964.16</v>
      </c>
      <c r="DB4" s="317">
        <f t="shared" si="1"/>
        <v>4863964.16</v>
      </c>
      <c r="DC4" s="317">
        <f t="shared" si="1"/>
        <v>3147270.93</v>
      </c>
      <c r="DD4" s="317">
        <f t="shared" si="1"/>
        <v>0</v>
      </c>
      <c r="DE4" s="317">
        <f t="shared" si="1"/>
        <v>4863964.16</v>
      </c>
      <c r="DF4" s="317">
        <f t="shared" si="1"/>
        <v>4863964.16</v>
      </c>
      <c r="DG4" s="317">
        <f t="shared" si="1"/>
        <v>4863964.16</v>
      </c>
      <c r="DH4" s="317">
        <f t="shared" si="1"/>
        <v>4863964.16</v>
      </c>
      <c r="DI4" s="317">
        <f t="shared" si="1"/>
        <v>4863964.16</v>
      </c>
      <c r="DJ4" s="317">
        <f t="shared" si="1"/>
        <v>3147270.93</v>
      </c>
      <c r="DK4" s="317">
        <f t="shared" si="1"/>
        <v>0</v>
      </c>
      <c r="DL4" s="317">
        <f t="shared" si="1"/>
        <v>0</v>
      </c>
      <c r="DM4" s="317">
        <f t="shared" si="1"/>
        <v>7375717.75</v>
      </c>
      <c r="DN4" s="317">
        <f t="shared" si="1"/>
        <v>7710618.2200000007</v>
      </c>
      <c r="DO4" s="317">
        <f t="shared" si="1"/>
        <v>7950670.2599999998</v>
      </c>
      <c r="DP4" s="317">
        <f t="shared" si="1"/>
        <v>7426608.1300000008</v>
      </c>
      <c r="DQ4" s="317">
        <f t="shared" si="1"/>
        <v>4805452.32</v>
      </c>
      <c r="DR4" s="317">
        <f t="shared" si="1"/>
        <v>0</v>
      </c>
      <c r="DS4" s="317">
        <f t="shared" si="1"/>
        <v>0</v>
      </c>
      <c r="DT4" s="317">
        <f t="shared" si="1"/>
        <v>6595862.3599999994</v>
      </c>
      <c r="DU4" s="317">
        <f t="shared" si="1"/>
        <v>6417845.4100000001</v>
      </c>
      <c r="DV4" s="317">
        <f t="shared" si="1"/>
        <v>6417845.4100000001</v>
      </c>
      <c r="DW4" s="317">
        <f t="shared" si="1"/>
        <v>6417845.4100000001</v>
      </c>
      <c r="DX4" s="317">
        <f t="shared" si="1"/>
        <v>4152723.5</v>
      </c>
      <c r="DY4" s="317">
        <f t="shared" si="1"/>
        <v>0</v>
      </c>
      <c r="DZ4" s="317">
        <f t="shared" si="1"/>
        <v>6417845.4100000001</v>
      </c>
      <c r="EA4" s="317">
        <f t="shared" si="1"/>
        <v>6417845.4100000001</v>
      </c>
      <c r="EB4" s="317">
        <f t="shared" si="1"/>
        <v>6417845.4100000001</v>
      </c>
      <c r="EC4" s="317">
        <f t="shared" si="1"/>
        <v>6417845.4100000001</v>
      </c>
      <c r="ED4" s="317">
        <f t="shared" si="1"/>
        <v>12001467.18</v>
      </c>
      <c r="EE4" s="317">
        <f t="shared" ref="EE4:GP4" si="2">SUM(EE5:EE9)</f>
        <v>65572563.049999997</v>
      </c>
      <c r="EF4" s="317">
        <f t="shared" si="2"/>
        <v>0</v>
      </c>
      <c r="EG4" s="317">
        <f t="shared" si="2"/>
        <v>101339415.63</v>
      </c>
      <c r="EH4" s="317">
        <f t="shared" si="2"/>
        <v>101339415.63</v>
      </c>
      <c r="EI4" s="317">
        <f t="shared" si="2"/>
        <v>98631243.149999991</v>
      </c>
      <c r="EJ4" s="317">
        <f t="shared" si="2"/>
        <v>98050920.469999999</v>
      </c>
      <c r="EK4" s="317">
        <f t="shared" si="2"/>
        <v>100199443.31</v>
      </c>
      <c r="EL4" s="317">
        <f t="shared" si="2"/>
        <v>64834933.899999999</v>
      </c>
      <c r="EM4" s="317">
        <f t="shared" si="2"/>
        <v>0</v>
      </c>
      <c r="EN4" s="317">
        <f t="shared" si="2"/>
        <v>100199443.31</v>
      </c>
      <c r="EO4" s="317">
        <f t="shared" si="2"/>
        <v>100199443.31</v>
      </c>
      <c r="EP4" s="317">
        <f t="shared" si="2"/>
        <v>100199443.31</v>
      </c>
      <c r="EQ4" s="317">
        <f t="shared" si="2"/>
        <v>100199443.31</v>
      </c>
      <c r="ER4" s="317">
        <f t="shared" si="2"/>
        <v>100199443.31</v>
      </c>
      <c r="ES4" s="317">
        <f t="shared" si="2"/>
        <v>0</v>
      </c>
      <c r="ET4" s="317">
        <f t="shared" si="2"/>
        <v>0</v>
      </c>
      <c r="EU4" s="317">
        <f t="shared" si="2"/>
        <v>100199443.31</v>
      </c>
      <c r="EV4" s="317">
        <f t="shared" si="2"/>
        <v>100199443.31</v>
      </c>
      <c r="EW4" s="317">
        <f t="shared" si="2"/>
        <v>100215105.53999999</v>
      </c>
      <c r="EX4" s="317">
        <f t="shared" si="2"/>
        <v>100332572.28</v>
      </c>
      <c r="EY4" s="317">
        <f t="shared" si="2"/>
        <v>100332572.28</v>
      </c>
      <c r="EZ4" s="317">
        <f t="shared" si="2"/>
        <v>64921076.169999994</v>
      </c>
      <c r="FA4" s="317">
        <f t="shared" si="2"/>
        <v>0</v>
      </c>
      <c r="FB4" s="317">
        <f t="shared" si="2"/>
        <v>100332572.28</v>
      </c>
      <c r="FC4" s="317">
        <f t="shared" si="2"/>
        <v>100332572.28</v>
      </c>
      <c r="FD4" s="317">
        <f t="shared" si="2"/>
        <v>100332572.28</v>
      </c>
      <c r="FE4" s="317">
        <f t="shared" si="2"/>
        <v>100332572.28</v>
      </c>
      <c r="FF4" s="317">
        <f t="shared" si="2"/>
        <v>100332572.28</v>
      </c>
      <c r="FG4" s="317">
        <f t="shared" si="2"/>
        <v>64921076.169999994</v>
      </c>
      <c r="FH4" s="317">
        <f t="shared" si="2"/>
        <v>0</v>
      </c>
      <c r="FI4" s="317">
        <f t="shared" si="2"/>
        <v>100332572.28</v>
      </c>
      <c r="FJ4" s="317">
        <f t="shared" si="2"/>
        <v>0</v>
      </c>
      <c r="FK4" s="317">
        <f t="shared" si="2"/>
        <v>0</v>
      </c>
      <c r="FL4" s="317">
        <f t="shared" si="2"/>
        <v>0</v>
      </c>
      <c r="FM4" s="317">
        <f t="shared" si="2"/>
        <v>0</v>
      </c>
      <c r="FN4" s="317">
        <f t="shared" si="2"/>
        <v>0</v>
      </c>
      <c r="FO4" s="317">
        <f t="shared" si="2"/>
        <v>0</v>
      </c>
      <c r="FP4" s="317">
        <f t="shared" si="2"/>
        <v>0</v>
      </c>
      <c r="FQ4" s="317">
        <f t="shared" si="2"/>
        <v>0</v>
      </c>
      <c r="FR4" s="317">
        <f t="shared" si="2"/>
        <v>0</v>
      </c>
      <c r="FS4" s="317">
        <f t="shared" si="2"/>
        <v>0</v>
      </c>
      <c r="FT4" s="317">
        <f t="shared" si="2"/>
        <v>0</v>
      </c>
      <c r="FU4" s="317">
        <f t="shared" si="2"/>
        <v>64921076.169999994</v>
      </c>
      <c r="FV4" s="317">
        <f t="shared" si="2"/>
        <v>0</v>
      </c>
      <c r="FW4" s="317">
        <f t="shared" si="2"/>
        <v>0</v>
      </c>
      <c r="FX4" s="317">
        <f t="shared" si="2"/>
        <v>100332572.28</v>
      </c>
      <c r="FY4" s="317">
        <f t="shared" si="2"/>
        <v>100332572.28</v>
      </c>
      <c r="FZ4" s="317">
        <f t="shared" si="2"/>
        <v>100332572.28</v>
      </c>
      <c r="GA4" s="317">
        <f t="shared" si="2"/>
        <v>100165122.05000001</v>
      </c>
      <c r="GB4" s="317">
        <f t="shared" si="2"/>
        <v>63079123.539999999</v>
      </c>
      <c r="GC4" s="317">
        <f t="shared" si="2"/>
        <v>0</v>
      </c>
      <c r="GD4" s="317">
        <f t="shared" si="2"/>
        <v>97485918.219999999</v>
      </c>
      <c r="GE4" s="317">
        <f t="shared" si="2"/>
        <v>97485918.219999999</v>
      </c>
      <c r="GF4" s="317">
        <f t="shared" si="2"/>
        <v>97485918.219999999</v>
      </c>
      <c r="GG4" s="317">
        <f t="shared" si="2"/>
        <v>97485918.219999999</v>
      </c>
      <c r="GH4" s="317">
        <f t="shared" si="2"/>
        <v>97485918.219999999</v>
      </c>
      <c r="GI4" s="317">
        <f t="shared" si="2"/>
        <v>63079123.539999999</v>
      </c>
      <c r="GJ4" s="317">
        <f t="shared" si="2"/>
        <v>0</v>
      </c>
      <c r="GK4" s="317">
        <f t="shared" si="2"/>
        <v>97485918.219999999</v>
      </c>
      <c r="GL4" s="317">
        <f t="shared" si="2"/>
        <v>97485918.219999999</v>
      </c>
      <c r="GM4" s="317">
        <f t="shared" si="2"/>
        <v>97485918.219999999</v>
      </c>
      <c r="GN4" s="317">
        <f t="shared" si="2"/>
        <v>97485918.219999999</v>
      </c>
      <c r="GO4" s="317">
        <f t="shared" si="2"/>
        <v>97485918.219999999</v>
      </c>
      <c r="GP4" s="317">
        <f t="shared" si="2"/>
        <v>63079123.539999999</v>
      </c>
      <c r="GQ4" s="317">
        <f t="shared" ref="GQ4:JB4" si="3">SUM(GQ5:GQ9)</f>
        <v>0</v>
      </c>
      <c r="GR4" s="317">
        <f t="shared" si="3"/>
        <v>97485918.219999999</v>
      </c>
      <c r="GS4" s="317">
        <f t="shared" si="3"/>
        <v>97485918.219999999</v>
      </c>
      <c r="GT4" s="317">
        <f t="shared" si="3"/>
        <v>98017175.049999997</v>
      </c>
      <c r="GU4" s="317">
        <f t="shared" si="3"/>
        <v>98180638.679999992</v>
      </c>
      <c r="GV4" s="317">
        <f t="shared" si="3"/>
        <v>98180638.679999992</v>
      </c>
      <c r="GW4" s="317">
        <f t="shared" si="3"/>
        <v>63528648.550000004</v>
      </c>
      <c r="GX4" s="317">
        <f t="shared" si="3"/>
        <v>0</v>
      </c>
      <c r="GY4" s="317">
        <f t="shared" si="3"/>
        <v>98180638.679999992</v>
      </c>
      <c r="GZ4" s="317">
        <f t="shared" si="3"/>
        <v>98180638.679999992</v>
      </c>
      <c r="HA4" s="317">
        <f t="shared" si="3"/>
        <v>98180638.679999992</v>
      </c>
      <c r="HB4" s="317">
        <f t="shared" si="3"/>
        <v>98180638.679999992</v>
      </c>
      <c r="HC4" s="317">
        <f t="shared" si="3"/>
        <v>98180638.679999992</v>
      </c>
      <c r="HD4" s="317">
        <f t="shared" si="3"/>
        <v>63528648.550000004</v>
      </c>
      <c r="HE4" s="317">
        <f t="shared" si="3"/>
        <v>0</v>
      </c>
      <c r="HF4" s="317">
        <f t="shared" si="3"/>
        <v>110937408.66</v>
      </c>
      <c r="HG4" s="317">
        <f t="shared" si="3"/>
        <v>117895646.83</v>
      </c>
      <c r="HH4" s="317">
        <f t="shared" si="3"/>
        <v>117895646.83</v>
      </c>
      <c r="HI4" s="317">
        <f t="shared" si="3"/>
        <v>117895646.83</v>
      </c>
      <c r="HJ4" s="317">
        <f t="shared" si="3"/>
        <v>117893138.34999999</v>
      </c>
      <c r="HK4" s="317">
        <f t="shared" si="3"/>
        <v>76257825.25</v>
      </c>
      <c r="HL4" s="317">
        <f t="shared" si="3"/>
        <v>0</v>
      </c>
      <c r="HM4" s="317">
        <f t="shared" si="3"/>
        <v>117853002.67999999</v>
      </c>
      <c r="HN4" s="317">
        <f t="shared" si="3"/>
        <v>117853002.67999999</v>
      </c>
      <c r="HO4" s="317">
        <f t="shared" si="3"/>
        <v>117853002.67999999</v>
      </c>
      <c r="HP4" s="317">
        <f t="shared" si="3"/>
        <v>117853002.67999999</v>
      </c>
      <c r="HQ4" s="317">
        <f t="shared" si="3"/>
        <v>118337109.09999999</v>
      </c>
      <c r="HR4" s="317">
        <f t="shared" si="3"/>
        <v>76612836.629999995</v>
      </c>
      <c r="HS4" s="317">
        <f t="shared" si="3"/>
        <v>0</v>
      </c>
      <c r="HT4" s="317">
        <f t="shared" si="3"/>
        <v>118401656.63</v>
      </c>
      <c r="HU4" s="317">
        <f t="shared" si="3"/>
        <v>118401656.63</v>
      </c>
      <c r="HV4" s="317">
        <f t="shared" si="3"/>
        <v>118401656.63</v>
      </c>
      <c r="HW4" s="317">
        <f t="shared" si="3"/>
        <v>118401656.63</v>
      </c>
      <c r="HX4" s="317">
        <f t="shared" si="3"/>
        <v>118401656.63</v>
      </c>
      <c r="HY4" s="317">
        <f t="shared" si="3"/>
        <v>76612836.629999995</v>
      </c>
      <c r="HZ4" s="317">
        <f t="shared" si="3"/>
        <v>0</v>
      </c>
      <c r="IA4" s="317">
        <f t="shared" si="3"/>
        <v>118401656.63</v>
      </c>
      <c r="IB4" s="317">
        <f t="shared" si="3"/>
        <v>118401656.63</v>
      </c>
      <c r="IC4" s="317">
        <f t="shared" si="3"/>
        <v>118401656.63</v>
      </c>
      <c r="ID4" s="317">
        <f t="shared" si="3"/>
        <v>118401656.63</v>
      </c>
      <c r="IE4" s="317">
        <f t="shared" si="3"/>
        <v>118401656.63</v>
      </c>
      <c r="IF4" s="317">
        <f t="shared" si="3"/>
        <v>76612836.629999995</v>
      </c>
      <c r="IG4" s="317">
        <f t="shared" si="3"/>
        <v>0</v>
      </c>
      <c r="IH4" s="317">
        <f t="shared" si="3"/>
        <v>118401656.63</v>
      </c>
      <c r="II4" s="317">
        <f t="shared" si="3"/>
        <v>118401656.63</v>
      </c>
      <c r="IJ4" s="317">
        <f t="shared" si="3"/>
        <v>118401656.63</v>
      </c>
      <c r="IK4" s="317">
        <f t="shared" si="3"/>
        <v>118401656.63</v>
      </c>
      <c r="IL4" s="317">
        <f t="shared" si="3"/>
        <v>118401656.63</v>
      </c>
      <c r="IM4" s="317">
        <f t="shared" si="3"/>
        <v>76612836.629999995</v>
      </c>
      <c r="IN4" s="317">
        <f t="shared" si="3"/>
        <v>0</v>
      </c>
      <c r="IO4" s="317">
        <f t="shared" si="3"/>
        <v>123512659.41</v>
      </c>
      <c r="IP4" s="317">
        <f t="shared" si="3"/>
        <v>126300479.10999998</v>
      </c>
      <c r="IQ4" s="317">
        <f t="shared" si="3"/>
        <v>126088668.49000001</v>
      </c>
      <c r="IR4" s="317">
        <f t="shared" si="3"/>
        <v>126060427.06999999</v>
      </c>
      <c r="IS4" s="317">
        <f t="shared" si="3"/>
        <v>126060427.06999999</v>
      </c>
      <c r="IT4" s="317">
        <f t="shared" si="3"/>
        <v>81975858.899999991</v>
      </c>
      <c r="IU4" s="317">
        <f t="shared" si="3"/>
        <v>0</v>
      </c>
      <c r="IV4" s="317">
        <f t="shared" si="3"/>
        <v>692490.36</v>
      </c>
      <c r="IW4" s="317">
        <f t="shared" si="3"/>
        <v>126752917.42999999</v>
      </c>
      <c r="IX4" s="317">
        <f t="shared" si="3"/>
        <v>126752917.42999999</v>
      </c>
      <c r="IY4" s="317">
        <f t="shared" si="3"/>
        <v>126752917.42999999</v>
      </c>
      <c r="IZ4" s="317">
        <f t="shared" si="3"/>
        <v>141082916.81</v>
      </c>
      <c r="JA4" s="317">
        <f t="shared" si="3"/>
        <v>92525259.839999989</v>
      </c>
      <c r="JB4" s="317">
        <f t="shared" si="3"/>
        <v>0</v>
      </c>
      <c r="JC4" s="317">
        <f t="shared" ref="JC4:LN4" si="4">SUM(JC5:JC9)</f>
        <v>142993583.38999999</v>
      </c>
      <c r="JD4" s="317">
        <f t="shared" si="4"/>
        <v>142993583.38999999</v>
      </c>
      <c r="JE4" s="317">
        <f t="shared" si="4"/>
        <v>142993583.38999999</v>
      </c>
      <c r="JF4" s="317">
        <f t="shared" si="4"/>
        <v>142993583.38999999</v>
      </c>
      <c r="JG4" s="317">
        <f t="shared" si="4"/>
        <v>154206995.92999998</v>
      </c>
      <c r="JH4" s="317">
        <f t="shared" si="4"/>
        <v>101335798.26000001</v>
      </c>
      <c r="JI4" s="317">
        <f t="shared" si="4"/>
        <v>0</v>
      </c>
      <c r="JJ4" s="317">
        <f t="shared" si="4"/>
        <v>156609870.04999998</v>
      </c>
      <c r="JK4" s="317">
        <f t="shared" si="4"/>
        <v>160612235.96000001</v>
      </c>
      <c r="JL4" s="317">
        <f t="shared" si="4"/>
        <v>165114897.60999998</v>
      </c>
      <c r="JM4" s="317">
        <f t="shared" si="4"/>
        <v>182128469.72999999</v>
      </c>
      <c r="JN4" s="317">
        <f t="shared" si="4"/>
        <v>187363414.97999999</v>
      </c>
      <c r="JO4" s="317">
        <f t="shared" si="4"/>
        <v>121235150.89</v>
      </c>
      <c r="JP4" s="317">
        <f t="shared" si="4"/>
        <v>0</v>
      </c>
      <c r="JQ4" s="317">
        <f t="shared" si="4"/>
        <v>187363414.97999999</v>
      </c>
      <c r="JR4" s="317">
        <f t="shared" si="4"/>
        <v>187363414.97999999</v>
      </c>
      <c r="JS4" s="317">
        <f t="shared" si="4"/>
        <v>187363414.97999999</v>
      </c>
      <c r="JT4" s="317">
        <f t="shared" si="4"/>
        <v>39467833.200000003</v>
      </c>
      <c r="JU4" s="317">
        <f t="shared" si="4"/>
        <v>39467833.200000003</v>
      </c>
      <c r="JV4" s="317">
        <f t="shared" si="4"/>
        <v>121272861.11</v>
      </c>
      <c r="JW4" s="317">
        <f t="shared" si="4"/>
        <v>0</v>
      </c>
      <c r="JX4" s="317">
        <f t="shared" si="4"/>
        <v>187470260.59999999</v>
      </c>
      <c r="JY4" s="317">
        <f t="shared" si="4"/>
        <v>187470260.59999999</v>
      </c>
      <c r="JZ4" s="317">
        <f t="shared" si="4"/>
        <v>187470260.59999999</v>
      </c>
      <c r="KA4" s="317">
        <f t="shared" si="4"/>
        <v>187470260.59999999</v>
      </c>
      <c r="KB4" s="317">
        <f t="shared" si="4"/>
        <v>187470260.59999999</v>
      </c>
      <c r="KC4" s="317">
        <f t="shared" si="4"/>
        <v>120896939.02000001</v>
      </c>
      <c r="KD4" s="317">
        <f t="shared" si="4"/>
        <v>0</v>
      </c>
      <c r="KE4" s="317">
        <f t="shared" si="4"/>
        <v>186777770.24000001</v>
      </c>
      <c r="KF4" s="317">
        <f t="shared" si="4"/>
        <v>186777770.24000001</v>
      </c>
      <c r="KG4" s="317">
        <f t="shared" si="4"/>
        <v>38882188.460000001</v>
      </c>
      <c r="KH4" s="317">
        <f t="shared" si="4"/>
        <v>193413887.69999999</v>
      </c>
      <c r="KI4" s="317">
        <f t="shared" si="4"/>
        <v>184192106.75999999</v>
      </c>
      <c r="KJ4" s="317">
        <f t="shared" si="4"/>
        <v>117946814.23999999</v>
      </c>
      <c r="KK4" s="317">
        <f t="shared" si="4"/>
        <v>0</v>
      </c>
      <c r="KL4" s="317">
        <f t="shared" si="4"/>
        <v>182281440.16999999</v>
      </c>
      <c r="KM4" s="317">
        <f t="shared" si="4"/>
        <v>182281440.16999999</v>
      </c>
      <c r="KN4" s="317">
        <f t="shared" si="4"/>
        <v>182942876.63000003</v>
      </c>
      <c r="KO4" s="317">
        <f t="shared" si="4"/>
        <v>183530820.14000002</v>
      </c>
      <c r="KP4" s="317">
        <f t="shared" si="4"/>
        <v>183530820.14000002</v>
      </c>
      <c r="KQ4" s="317">
        <f t="shared" si="4"/>
        <v>118755236.56999999</v>
      </c>
      <c r="KR4" s="317">
        <f t="shared" si="4"/>
        <v>0</v>
      </c>
      <c r="KS4" s="317">
        <f t="shared" si="4"/>
        <v>183530820.14000002</v>
      </c>
      <c r="KT4" s="317">
        <f t="shared" si="4"/>
        <v>140486188.37</v>
      </c>
      <c r="KU4" s="317">
        <f t="shared" si="4"/>
        <v>115810161.75999999</v>
      </c>
      <c r="KV4" s="317">
        <f t="shared" si="4"/>
        <v>105081606.39999999</v>
      </c>
      <c r="KW4" s="317">
        <f t="shared" si="4"/>
        <v>101780512.43999998</v>
      </c>
      <c r="KX4" s="317">
        <f t="shared" si="4"/>
        <v>65857978.640000001</v>
      </c>
      <c r="KY4" s="317">
        <f t="shared" si="4"/>
        <v>0</v>
      </c>
      <c r="KZ4" s="317">
        <f t="shared" si="4"/>
        <v>101898583.99999999</v>
      </c>
      <c r="LA4" s="317">
        <f t="shared" si="4"/>
        <v>102067257.66999999</v>
      </c>
      <c r="LB4" s="317">
        <f t="shared" si="4"/>
        <v>102067257.66999999</v>
      </c>
      <c r="LC4" s="317">
        <f t="shared" si="4"/>
        <v>102067257.66999999</v>
      </c>
      <c r="LD4" s="317">
        <f t="shared" si="4"/>
        <v>102067257.66999999</v>
      </c>
      <c r="LE4" s="317">
        <f t="shared" si="4"/>
        <v>67917728.709999993</v>
      </c>
      <c r="LF4" s="317">
        <f t="shared" si="4"/>
        <v>0</v>
      </c>
      <c r="LG4" s="317">
        <f t="shared" si="4"/>
        <v>110515788.02999999</v>
      </c>
      <c r="LH4" s="317">
        <f t="shared" si="4"/>
        <v>110515788.02999999</v>
      </c>
      <c r="LI4" s="317">
        <f t="shared" si="4"/>
        <v>110515788.02999999</v>
      </c>
      <c r="LJ4" s="317">
        <f t="shared" si="4"/>
        <v>110515788.02999999</v>
      </c>
      <c r="LK4" s="317">
        <f t="shared" si="4"/>
        <v>118878993.41999999</v>
      </c>
      <c r="LL4" s="317">
        <f t="shared" si="4"/>
        <v>85567789.799999997</v>
      </c>
      <c r="LM4" s="317">
        <f t="shared" si="4"/>
        <v>0</v>
      </c>
      <c r="LN4" s="317">
        <f t="shared" si="4"/>
        <v>35593343.630000003</v>
      </c>
      <c r="LO4" s="317">
        <f t="shared" ref="LO4:NZ4" si="5">SUM(LO5:LO9)</f>
        <v>132241129.66999999</v>
      </c>
      <c r="LP4" s="317">
        <f t="shared" si="5"/>
        <v>141753110.41</v>
      </c>
      <c r="LQ4" s="317">
        <f t="shared" si="5"/>
        <v>142050791.21000001</v>
      </c>
      <c r="LR4" s="317">
        <f t="shared" si="5"/>
        <v>142609719.19</v>
      </c>
      <c r="LS4" s="317">
        <f t="shared" si="5"/>
        <v>93607993.399999991</v>
      </c>
      <c r="LT4" s="317">
        <f t="shared" si="5"/>
        <v>0</v>
      </c>
      <c r="LU4" s="317">
        <f t="shared" si="5"/>
        <v>144666898.88</v>
      </c>
      <c r="LV4" s="317">
        <f t="shared" si="5"/>
        <v>144666898.88</v>
      </c>
      <c r="LW4" s="317">
        <f t="shared" si="5"/>
        <v>144666898.88</v>
      </c>
      <c r="LX4" s="317">
        <f t="shared" si="5"/>
        <v>144666898.88</v>
      </c>
      <c r="LY4" s="317">
        <f t="shared" si="5"/>
        <v>144666898.88</v>
      </c>
      <c r="LZ4" s="317">
        <f t="shared" si="5"/>
        <v>93607993.399999991</v>
      </c>
      <c r="MA4" s="317">
        <f t="shared" si="5"/>
        <v>0</v>
      </c>
      <c r="MB4" s="317">
        <f t="shared" si="5"/>
        <v>144666898.88</v>
      </c>
      <c r="MC4" s="317">
        <f t="shared" si="5"/>
        <v>144666898.88</v>
      </c>
      <c r="MD4" s="317">
        <f t="shared" si="5"/>
        <v>144666898.88</v>
      </c>
      <c r="ME4" s="317">
        <f t="shared" si="5"/>
        <v>161297166.00999999</v>
      </c>
      <c r="MF4" s="317">
        <f t="shared" si="5"/>
        <v>167037902</v>
      </c>
      <c r="MG4" s="317">
        <f t="shared" si="5"/>
        <v>109966770.47</v>
      </c>
      <c r="MH4" s="317">
        <f t="shared" si="5"/>
        <v>0</v>
      </c>
      <c r="MI4" s="317">
        <f t="shared" si="5"/>
        <v>60579909.450000003</v>
      </c>
      <c r="MJ4" s="317">
        <f t="shared" si="5"/>
        <v>169948645.28999999</v>
      </c>
      <c r="MK4" s="317">
        <f t="shared" si="5"/>
        <v>175756518.05000001</v>
      </c>
      <c r="ML4" s="317">
        <f t="shared" si="5"/>
        <v>185633959.11000001</v>
      </c>
      <c r="MM4" s="317">
        <f t="shared" si="5"/>
        <v>185633959.11000001</v>
      </c>
      <c r="MN4" s="317">
        <f t="shared" si="5"/>
        <v>117114316.73999999</v>
      </c>
      <c r="MO4" s="317">
        <f t="shared" si="5"/>
        <v>0</v>
      </c>
      <c r="MP4" s="317">
        <f t="shared" si="5"/>
        <v>52074881.890000001</v>
      </c>
      <c r="MQ4" s="317">
        <f t="shared" si="5"/>
        <v>177858045.61000001</v>
      </c>
      <c r="MR4" s="317">
        <f t="shared" si="5"/>
        <v>181053253.22999999</v>
      </c>
      <c r="MS4" s="317">
        <f t="shared" si="5"/>
        <v>188661429.52000001</v>
      </c>
      <c r="MT4" s="317">
        <f t="shared" si="5"/>
        <v>183180592.47999999</v>
      </c>
      <c r="MU4" s="317">
        <f t="shared" si="5"/>
        <v>110422517.45</v>
      </c>
      <c r="MV4" s="317">
        <f t="shared" si="5"/>
        <v>0</v>
      </c>
      <c r="MW4" s="317">
        <f t="shared" si="5"/>
        <v>201406098.72999999</v>
      </c>
      <c r="MX4" s="317">
        <f t="shared" si="5"/>
        <v>216007872.63</v>
      </c>
      <c r="MY4" s="317">
        <f t="shared" si="5"/>
        <v>219816928.27000001</v>
      </c>
      <c r="MZ4" s="317">
        <f t="shared" si="5"/>
        <v>223353144.67000002</v>
      </c>
      <c r="NA4" s="317">
        <f t="shared" si="5"/>
        <v>223309149.41</v>
      </c>
      <c r="NB4" s="317">
        <f t="shared" si="5"/>
        <v>144494155.47999999</v>
      </c>
      <c r="NC4" s="317">
        <f t="shared" si="5"/>
        <v>0</v>
      </c>
      <c r="ND4" s="317">
        <f t="shared" si="5"/>
        <v>222550847.22999999</v>
      </c>
      <c r="NE4" s="317">
        <f t="shared" si="5"/>
        <v>223235116.27000001</v>
      </c>
      <c r="NF4" s="317">
        <f t="shared" si="5"/>
        <v>223787415.12</v>
      </c>
      <c r="NG4" s="317">
        <f t="shared" si="5"/>
        <v>223128223.62</v>
      </c>
      <c r="NH4" s="317">
        <f t="shared" si="5"/>
        <v>223128223.62</v>
      </c>
      <c r="NI4" s="317">
        <f t="shared" si="5"/>
        <v>145567598.62</v>
      </c>
      <c r="NJ4" s="317">
        <f t="shared" si="5"/>
        <v>0</v>
      </c>
      <c r="NK4" s="317">
        <f t="shared" si="5"/>
        <v>232352264.50999999</v>
      </c>
      <c r="NL4" s="317">
        <f t="shared" si="5"/>
        <v>234042173.69</v>
      </c>
      <c r="NM4" s="317">
        <f t="shared" si="5"/>
        <v>231190719</v>
      </c>
      <c r="NN4" s="317">
        <f t="shared" si="5"/>
        <v>234024967.41</v>
      </c>
      <c r="NO4" s="317">
        <f t="shared" si="5"/>
        <v>241894537.15000001</v>
      </c>
      <c r="NP4" s="317">
        <f t="shared" si="5"/>
        <v>169089114.86000001</v>
      </c>
      <c r="NQ4" s="317">
        <f t="shared" si="5"/>
        <v>0</v>
      </c>
      <c r="NR4" s="317">
        <f t="shared" si="5"/>
        <v>268908176.08999997</v>
      </c>
      <c r="NS4" s="317">
        <f t="shared" si="5"/>
        <v>269042482.76999998</v>
      </c>
      <c r="NT4" s="317">
        <f t="shared" si="5"/>
        <v>269933016.73999995</v>
      </c>
      <c r="NU4" s="317">
        <f t="shared" si="5"/>
        <v>274468596.39999998</v>
      </c>
      <c r="NV4" s="317">
        <f t="shared" si="5"/>
        <v>280601780.19</v>
      </c>
      <c r="NW4" s="317">
        <f t="shared" si="5"/>
        <v>181584638.03999999</v>
      </c>
      <c r="NX4" s="317">
        <f t="shared" si="5"/>
        <v>0</v>
      </c>
      <c r="NY4" s="317">
        <f t="shared" si="5"/>
        <v>280630804.20999998</v>
      </c>
      <c r="NZ4" s="317">
        <f t="shared" si="5"/>
        <v>280630804.20999998</v>
      </c>
      <c r="OA4" s="317">
        <f t="shared" ref="OA4:QL4" si="6">SUM(OA5:OA9)</f>
        <v>44747858.199999996</v>
      </c>
      <c r="OB4" s="317">
        <f t="shared" si="6"/>
        <v>283487461.91000003</v>
      </c>
      <c r="OC4" s="317">
        <f t="shared" si="6"/>
        <v>289189845.86000001</v>
      </c>
      <c r="OD4" s="317">
        <f t="shared" si="6"/>
        <v>187287021.97999999</v>
      </c>
      <c r="OE4" s="317">
        <f t="shared" si="6"/>
        <v>0</v>
      </c>
      <c r="OF4" s="317">
        <f t="shared" si="6"/>
        <v>318933280.80000001</v>
      </c>
      <c r="OG4" s="317">
        <f t="shared" si="6"/>
        <v>339056900.66000003</v>
      </c>
      <c r="OH4" s="317">
        <f t="shared" si="6"/>
        <v>343055526.69</v>
      </c>
      <c r="OI4" s="317">
        <f t="shared" si="6"/>
        <v>333427442.31</v>
      </c>
      <c r="OJ4" s="317">
        <f t="shared" si="6"/>
        <v>333497445.31999999</v>
      </c>
      <c r="OK4" s="317">
        <f t="shared" si="6"/>
        <v>216948971.85000002</v>
      </c>
      <c r="OL4" s="317">
        <f t="shared" si="6"/>
        <v>0</v>
      </c>
      <c r="OM4" s="317">
        <f t="shared" si="6"/>
        <v>114477654.89000002</v>
      </c>
      <c r="ON4" s="317">
        <f t="shared" si="6"/>
        <v>335964550.68000001</v>
      </c>
      <c r="OO4" s="317">
        <f t="shared" si="6"/>
        <v>342683338.23000002</v>
      </c>
      <c r="OP4" s="317">
        <f t="shared" si="6"/>
        <v>367558116.85000002</v>
      </c>
      <c r="OQ4" s="317">
        <f t="shared" si="6"/>
        <v>376368980.82999998</v>
      </c>
      <c r="OR4" s="317">
        <f t="shared" si="6"/>
        <v>243865374.22000003</v>
      </c>
      <c r="OS4" s="317">
        <f t="shared" si="6"/>
        <v>0</v>
      </c>
      <c r="OT4" s="317">
        <f t="shared" si="6"/>
        <v>376882851.04000002</v>
      </c>
      <c r="OU4" s="317">
        <f t="shared" si="6"/>
        <v>379009552.41000003</v>
      </c>
      <c r="OV4" s="317">
        <f t="shared" si="6"/>
        <v>388897672.05000001</v>
      </c>
      <c r="OW4" s="317">
        <f t="shared" si="6"/>
        <v>387126237.75</v>
      </c>
      <c r="OX4" s="317">
        <f t="shared" si="6"/>
        <v>391501419.56999999</v>
      </c>
      <c r="OY4" s="317">
        <f t="shared" si="6"/>
        <v>261423781.59000003</v>
      </c>
      <c r="OZ4" s="317">
        <f t="shared" si="6"/>
        <v>0</v>
      </c>
      <c r="PA4" s="317">
        <f t="shared" si="6"/>
        <v>405572622.82000005</v>
      </c>
      <c r="PB4" s="317">
        <f t="shared" si="6"/>
        <v>401111772.28000003</v>
      </c>
      <c r="PC4" s="317">
        <f t="shared" si="6"/>
        <v>399050694.76000005</v>
      </c>
      <c r="PD4" s="317">
        <f t="shared" si="6"/>
        <v>400174528.49000007</v>
      </c>
      <c r="PE4" s="317">
        <f t="shared" si="6"/>
        <v>400467859.56000006</v>
      </c>
      <c r="PF4" s="317">
        <f t="shared" si="6"/>
        <v>259523669.16000003</v>
      </c>
      <c r="PG4" s="317">
        <f t="shared" si="6"/>
        <v>0</v>
      </c>
      <c r="PH4" s="317">
        <f t="shared" si="6"/>
        <v>407576333.94000006</v>
      </c>
      <c r="PI4" s="317">
        <f t="shared" si="6"/>
        <v>409579365.66000009</v>
      </c>
      <c r="PJ4" s="317">
        <f t="shared" si="6"/>
        <v>409235078.07000005</v>
      </c>
      <c r="PK4" s="317">
        <f t="shared" si="6"/>
        <v>405888915.66000009</v>
      </c>
      <c r="PL4" s="317">
        <f t="shared" si="6"/>
        <v>407791368.00000006</v>
      </c>
      <c r="PM4" s="317">
        <f t="shared" si="6"/>
        <v>266877140.35000002</v>
      </c>
      <c r="PN4" s="317">
        <f t="shared" si="6"/>
        <v>0</v>
      </c>
      <c r="PO4" s="317">
        <f t="shared" si="6"/>
        <v>406166812.55000007</v>
      </c>
      <c r="PP4" s="317">
        <f t="shared" si="6"/>
        <v>402600848.96000004</v>
      </c>
      <c r="PQ4" s="317">
        <f t="shared" si="6"/>
        <v>403209290.77000004</v>
      </c>
      <c r="PR4" s="317">
        <f t="shared" si="6"/>
        <v>416536534.62</v>
      </c>
      <c r="PS4" s="317">
        <f t="shared" si="6"/>
        <v>441981422.59000003</v>
      </c>
      <c r="PT4" s="317">
        <f t="shared" si="6"/>
        <v>277418815.88999999</v>
      </c>
      <c r="PU4" s="317">
        <f t="shared" si="6"/>
        <v>0</v>
      </c>
      <c r="PV4" s="317">
        <f t="shared" si="6"/>
        <v>428492599.23000002</v>
      </c>
      <c r="PW4" s="317">
        <f t="shared" si="6"/>
        <v>426249770.95999998</v>
      </c>
      <c r="PX4" s="317">
        <f t="shared" si="6"/>
        <v>424254412.79999995</v>
      </c>
      <c r="PY4" s="317">
        <f t="shared" si="6"/>
        <v>412189464.97999996</v>
      </c>
      <c r="PZ4" s="317">
        <f t="shared" si="6"/>
        <v>384480274.33999997</v>
      </c>
      <c r="QA4" s="317">
        <f t="shared" si="6"/>
        <v>245601327.88</v>
      </c>
      <c r="QB4" s="317">
        <f t="shared" si="6"/>
        <v>0</v>
      </c>
      <c r="QC4" s="317">
        <f t="shared" si="6"/>
        <v>344466086.61000001</v>
      </c>
      <c r="QD4" s="317">
        <f t="shared" si="6"/>
        <v>313443226.30000001</v>
      </c>
      <c r="QE4" s="317">
        <f t="shared" si="6"/>
        <v>323811353.75999999</v>
      </c>
      <c r="QF4" s="317">
        <f t="shared" si="6"/>
        <v>323258346.22999996</v>
      </c>
      <c r="QG4" s="317">
        <f t="shared" si="6"/>
        <v>323103150.12</v>
      </c>
      <c r="QH4" s="317">
        <f t="shared" si="6"/>
        <v>209232114.68000001</v>
      </c>
      <c r="QI4" s="317">
        <f t="shared" si="6"/>
        <v>0</v>
      </c>
      <c r="QJ4" s="317">
        <f t="shared" si="6"/>
        <v>317810590.17000002</v>
      </c>
      <c r="QK4" s="317">
        <f t="shared" si="6"/>
        <v>273983306.97000003</v>
      </c>
      <c r="QL4" s="317">
        <f t="shared" si="6"/>
        <v>269972720.88999999</v>
      </c>
      <c r="QM4" s="317">
        <f t="shared" ref="QM4:SK4" si="7">SUM(QM5:QM9)</f>
        <v>268761945.58999997</v>
      </c>
      <c r="QN4" s="317">
        <f t="shared" si="7"/>
        <v>266967261.80000001</v>
      </c>
      <c r="QO4" s="317">
        <f t="shared" si="7"/>
        <v>172010720.19999999</v>
      </c>
      <c r="QP4" s="317">
        <f t="shared" si="7"/>
        <v>0</v>
      </c>
      <c r="QQ4" s="317">
        <f t="shared" si="7"/>
        <v>51119272.829999998</v>
      </c>
      <c r="QR4" s="317">
        <f t="shared" si="7"/>
        <v>258765428.5</v>
      </c>
      <c r="QS4" s="317">
        <f t="shared" si="7"/>
        <v>253246562.39000002</v>
      </c>
      <c r="QT4" s="317">
        <f t="shared" si="7"/>
        <v>252457472.38000003</v>
      </c>
      <c r="QU4" s="317">
        <f t="shared" si="7"/>
        <v>251370421.48000002</v>
      </c>
      <c r="QV4" s="317">
        <f t="shared" si="7"/>
        <v>161872496.07999998</v>
      </c>
      <c r="QW4" s="317">
        <f t="shared" si="7"/>
        <v>0</v>
      </c>
      <c r="QX4" s="317">
        <f t="shared" si="7"/>
        <v>227491074.82000002</v>
      </c>
      <c r="QY4" s="317">
        <f t="shared" si="7"/>
        <v>215557797.05000001</v>
      </c>
      <c r="QZ4" s="317">
        <f t="shared" si="7"/>
        <v>215550281</v>
      </c>
      <c r="RA4" s="317">
        <f t="shared" si="7"/>
        <v>215255825.06999999</v>
      </c>
      <c r="RB4" s="317">
        <f t="shared" si="7"/>
        <v>214340802.44</v>
      </c>
      <c r="RC4" s="317">
        <f t="shared" si="7"/>
        <v>138326503.33000001</v>
      </c>
      <c r="RD4" s="317">
        <f t="shared" si="7"/>
        <v>0</v>
      </c>
      <c r="RE4" s="317">
        <f t="shared" si="7"/>
        <v>208176561.84999999</v>
      </c>
      <c r="RF4" s="317">
        <f t="shared" si="7"/>
        <v>197689830.49000004</v>
      </c>
      <c r="RG4" s="317">
        <f t="shared" si="7"/>
        <v>196499243.18000001</v>
      </c>
      <c r="RH4" s="317">
        <f t="shared" si="7"/>
        <v>197490537.65000004</v>
      </c>
      <c r="RI4" s="317">
        <f t="shared" si="7"/>
        <v>191067941.28000003</v>
      </c>
      <c r="RJ4" s="317">
        <f t="shared" si="7"/>
        <v>121600956.45</v>
      </c>
      <c r="RK4" s="317">
        <f t="shared" si="7"/>
        <v>0</v>
      </c>
      <c r="RL4" s="317">
        <f t="shared" si="7"/>
        <v>11839189.939999999</v>
      </c>
      <c r="RM4" s="317">
        <f t="shared" si="7"/>
        <v>186585269.33000001</v>
      </c>
      <c r="RN4" s="317">
        <f t="shared" si="7"/>
        <v>185409684.23000002</v>
      </c>
      <c r="RO4" s="317">
        <f t="shared" si="7"/>
        <v>185388748.03</v>
      </c>
      <c r="RP4" s="317">
        <f t="shared" si="7"/>
        <v>179987057.40000001</v>
      </c>
      <c r="RQ4" s="317">
        <f t="shared" si="7"/>
        <v>115381662.96999998</v>
      </c>
      <c r="RR4" s="317">
        <f t="shared" si="7"/>
        <v>0</v>
      </c>
      <c r="RS4" s="317">
        <f t="shared" si="7"/>
        <v>10338484.26</v>
      </c>
      <c r="RT4" s="317">
        <f t="shared" si="7"/>
        <v>173277582.39000002</v>
      </c>
      <c r="RU4" s="317">
        <f t="shared" si="7"/>
        <v>172761925.88</v>
      </c>
      <c r="RV4" s="317">
        <f t="shared" si="7"/>
        <v>171415145.22</v>
      </c>
      <c r="RW4" s="317">
        <f t="shared" si="7"/>
        <v>165276548.34999999</v>
      </c>
      <c r="RX4" s="317">
        <f t="shared" si="7"/>
        <v>102082750.14999999</v>
      </c>
      <c r="RY4" s="317">
        <f t="shared" si="7"/>
        <v>0</v>
      </c>
      <c r="RZ4" s="317">
        <f t="shared" si="7"/>
        <v>137009801.25</v>
      </c>
      <c r="SA4" s="317">
        <f t="shared" si="7"/>
        <v>134087929.15000001</v>
      </c>
      <c r="SB4" s="317">
        <f t="shared" si="7"/>
        <v>133840889.37</v>
      </c>
      <c r="SC4" s="317">
        <f t="shared" si="7"/>
        <v>129888252.66</v>
      </c>
      <c r="SD4" s="317">
        <f t="shared" si="7"/>
        <v>129888252.66</v>
      </c>
      <c r="SE4" s="317">
        <f t="shared" si="7"/>
        <v>83587803.030000001</v>
      </c>
      <c r="SF4" s="317">
        <f t="shared" si="7"/>
        <v>0</v>
      </c>
      <c r="SG4" s="317">
        <f t="shared" si="7"/>
        <v>114424982.31999999</v>
      </c>
      <c r="SH4" s="317">
        <f t="shared" si="7"/>
        <v>106759342.06999999</v>
      </c>
      <c r="SI4" s="317">
        <f t="shared" si="7"/>
        <v>20522960.93</v>
      </c>
      <c r="SJ4" s="317">
        <f t="shared" si="7"/>
        <v>19497805.399999999</v>
      </c>
      <c r="SK4" s="317">
        <f t="shared" si="7"/>
        <v>14023243.639990844</v>
      </c>
    </row>
    <row r="5" spans="2:505" s="321" customFormat="1">
      <c r="B5" s="318"/>
      <c r="C5" s="319" t="s">
        <v>12</v>
      </c>
      <c r="D5" s="320">
        <f>SUM(F5:SK5)+1</f>
        <v>36701440179.529984</v>
      </c>
      <c r="F5" s="322">
        <v>3403018.93</v>
      </c>
      <c r="G5" s="322">
        <v>3403018.93</v>
      </c>
      <c r="H5" s="322"/>
      <c r="I5" s="322">
        <v>2201953.4300000002</v>
      </c>
      <c r="J5" s="322"/>
      <c r="K5" s="322">
        <v>3403018.93</v>
      </c>
      <c r="L5" s="322">
        <v>3403018.93</v>
      </c>
      <c r="M5" s="322">
        <v>3403018.93</v>
      </c>
      <c r="N5" s="322">
        <v>3403018.93</v>
      </c>
      <c r="O5" s="322">
        <v>3403018.93</v>
      </c>
      <c r="P5" s="322">
        <v>2201953.4300000002</v>
      </c>
      <c r="Q5" s="322"/>
      <c r="R5" s="322">
        <v>3403018.93</v>
      </c>
      <c r="S5" s="323">
        <v>3403018.93</v>
      </c>
      <c r="T5" s="324">
        <v>3403018.93</v>
      </c>
      <c r="U5" s="322">
        <v>3403018.93</v>
      </c>
      <c r="V5" s="322"/>
      <c r="W5" s="322"/>
      <c r="X5" s="322"/>
      <c r="Y5" s="322"/>
      <c r="Z5" s="322"/>
      <c r="AA5" s="322"/>
      <c r="AB5" s="322"/>
      <c r="AC5" s="322"/>
      <c r="AD5" s="322"/>
      <c r="AE5" s="322"/>
      <c r="AF5" s="322"/>
      <c r="AG5" s="322"/>
      <c r="AH5" s="322"/>
      <c r="AI5" s="322"/>
      <c r="AJ5" s="322"/>
      <c r="AK5" s="322"/>
      <c r="AL5" s="322"/>
      <c r="AM5" s="322"/>
      <c r="AN5" s="322"/>
      <c r="AO5" s="322"/>
      <c r="AP5" s="322"/>
      <c r="AQ5" s="322"/>
      <c r="AR5" s="322"/>
      <c r="AS5" s="322"/>
      <c r="AT5" s="322"/>
      <c r="AU5" s="322"/>
      <c r="AV5" s="322"/>
      <c r="AW5" s="322"/>
      <c r="AX5" s="323"/>
      <c r="AY5" s="324"/>
      <c r="AZ5" s="322"/>
      <c r="BA5" s="322"/>
      <c r="BB5" s="322"/>
      <c r="BC5" s="322"/>
      <c r="BD5" s="322"/>
      <c r="BE5" s="322"/>
      <c r="BF5" s="322"/>
      <c r="BG5" s="322"/>
      <c r="BH5" s="322"/>
      <c r="BI5" s="322"/>
      <c r="BJ5" s="322"/>
      <c r="BK5" s="322"/>
      <c r="BL5" s="322"/>
      <c r="BM5" s="322"/>
      <c r="BN5" s="322"/>
      <c r="BO5" s="322"/>
      <c r="BP5" s="322"/>
      <c r="BQ5" s="322"/>
      <c r="BR5" s="322"/>
      <c r="BS5" s="322"/>
      <c r="BT5" s="322"/>
      <c r="BU5" s="322"/>
      <c r="BV5" s="322"/>
      <c r="BW5" s="322"/>
      <c r="BX5" s="322"/>
      <c r="BY5" s="322"/>
      <c r="BZ5" s="322"/>
      <c r="CA5" s="322"/>
      <c r="CB5" s="323"/>
      <c r="CC5" s="324"/>
      <c r="CD5" s="322"/>
      <c r="CE5" s="322">
        <v>7155967.3399999999</v>
      </c>
      <c r="CF5" s="322">
        <v>6383323.6699999999</v>
      </c>
      <c r="CG5" s="322">
        <v>4863964.16</v>
      </c>
      <c r="CH5" s="322">
        <v>3147270.93</v>
      </c>
      <c r="CI5" s="322"/>
      <c r="CJ5" s="322">
        <v>4863964.16</v>
      </c>
      <c r="CK5" s="322">
        <v>4863964.16</v>
      </c>
      <c r="CL5" s="322">
        <v>4863964.16</v>
      </c>
      <c r="CM5" s="322">
        <v>4863964.16</v>
      </c>
      <c r="CN5" s="322">
        <v>4863964.16</v>
      </c>
      <c r="CO5" s="322">
        <v>3147270.93</v>
      </c>
      <c r="CP5" s="322"/>
      <c r="CQ5" s="322"/>
      <c r="CR5" s="322">
        <v>4863964.16</v>
      </c>
      <c r="CS5" s="322">
        <v>4863964.16</v>
      </c>
      <c r="CT5" s="322">
        <v>4863964.16</v>
      </c>
      <c r="CU5" s="322">
        <v>4863964.16</v>
      </c>
      <c r="CV5" s="322">
        <v>3147270.93</v>
      </c>
      <c r="CW5" s="322"/>
      <c r="CX5" s="322">
        <v>4863964.16</v>
      </c>
      <c r="CY5" s="322">
        <v>4863964.16</v>
      </c>
      <c r="CZ5" s="322">
        <v>4863964.16</v>
      </c>
      <c r="DA5" s="322">
        <v>4863964.16</v>
      </c>
      <c r="DB5" s="322">
        <v>4863964.16</v>
      </c>
      <c r="DC5" s="322">
        <v>3147270.93</v>
      </c>
      <c r="DD5" s="322"/>
      <c r="DE5" s="322">
        <v>4863964.16</v>
      </c>
      <c r="DF5" s="322">
        <v>4863964.16</v>
      </c>
      <c r="DG5" s="323">
        <v>4863964.16</v>
      </c>
      <c r="DH5" s="324">
        <v>4863964.16</v>
      </c>
      <c r="DI5" s="322">
        <v>4863964.16</v>
      </c>
      <c r="DJ5" s="322">
        <v>3147270.93</v>
      </c>
      <c r="DK5" s="322"/>
      <c r="DL5" s="322"/>
      <c r="DM5" s="322">
        <v>4863964.16</v>
      </c>
      <c r="DN5" s="322">
        <v>4863964.16</v>
      </c>
      <c r="DO5" s="322">
        <v>4863964.16</v>
      </c>
      <c r="DP5" s="322">
        <v>4339902.03</v>
      </c>
      <c r="DQ5" s="322">
        <v>2808171.91</v>
      </c>
      <c r="DR5" s="322"/>
      <c r="DS5" s="322"/>
      <c r="DT5" s="322">
        <v>3509156.26</v>
      </c>
      <c r="DU5" s="322">
        <v>3331139.31</v>
      </c>
      <c r="DV5" s="322">
        <v>3331139.31</v>
      </c>
      <c r="DW5" s="322">
        <v>3331139.31</v>
      </c>
      <c r="DX5" s="322">
        <v>2155443.09</v>
      </c>
      <c r="DY5" s="322"/>
      <c r="DZ5" s="322">
        <v>3331139.31</v>
      </c>
      <c r="EA5" s="322">
        <v>3331139.31</v>
      </c>
      <c r="EB5" s="322">
        <v>3331139.31</v>
      </c>
      <c r="EC5" s="322">
        <v>3331139.31</v>
      </c>
      <c r="ED5" s="322">
        <v>3331139.31</v>
      </c>
      <c r="EE5" s="322">
        <v>2155443.09</v>
      </c>
      <c r="EF5" s="322"/>
      <c r="EG5" s="322">
        <v>3331139.31</v>
      </c>
      <c r="EH5" s="322">
        <v>3331139.31</v>
      </c>
      <c r="EI5" s="322">
        <v>622966.82999999996</v>
      </c>
      <c r="EJ5" s="322">
        <v>42644.15</v>
      </c>
      <c r="EK5" s="323">
        <v>42644.15</v>
      </c>
      <c r="EL5" s="324">
        <v>27593.279999999999</v>
      </c>
      <c r="EM5" s="322"/>
      <c r="EN5" s="322">
        <v>42644.15</v>
      </c>
      <c r="EO5" s="322">
        <v>42644.15</v>
      </c>
      <c r="EP5" s="322">
        <v>42644.15</v>
      </c>
      <c r="EQ5" s="322">
        <v>42644.15</v>
      </c>
      <c r="ER5" s="322">
        <v>42644.15</v>
      </c>
      <c r="ES5" s="322"/>
      <c r="ET5" s="322"/>
      <c r="EU5" s="322">
        <v>42644.15</v>
      </c>
      <c r="EV5" s="322">
        <v>42644.15</v>
      </c>
      <c r="EW5" s="322">
        <v>58306.38</v>
      </c>
      <c r="EX5" s="322">
        <v>175773.12</v>
      </c>
      <c r="EY5" s="322">
        <v>175773.12</v>
      </c>
      <c r="EZ5" s="322">
        <v>113735.55</v>
      </c>
      <c r="FA5" s="322"/>
      <c r="FB5" s="322">
        <v>175773.12</v>
      </c>
      <c r="FC5" s="322">
        <v>175773.12</v>
      </c>
      <c r="FD5" s="322">
        <v>175773.12</v>
      </c>
      <c r="FE5" s="322">
        <v>175773.12</v>
      </c>
      <c r="FF5" s="322">
        <v>175773.12</v>
      </c>
      <c r="FG5" s="322">
        <v>113735.55</v>
      </c>
      <c r="FH5" s="322"/>
      <c r="FI5" s="322">
        <v>175773.12</v>
      </c>
      <c r="FJ5" s="322"/>
      <c r="FK5" s="322"/>
      <c r="FL5" s="322"/>
      <c r="FM5" s="322"/>
      <c r="FN5" s="322"/>
      <c r="FO5" s="322"/>
      <c r="FP5" s="323"/>
      <c r="FQ5" s="324"/>
      <c r="FR5" s="322"/>
      <c r="FS5" s="322"/>
      <c r="FT5" s="322"/>
      <c r="FU5" s="322">
        <v>113735.55</v>
      </c>
      <c r="FV5" s="322"/>
      <c r="FW5" s="322"/>
      <c r="FX5" s="322">
        <v>175773.12</v>
      </c>
      <c r="FY5" s="322">
        <v>175773.12</v>
      </c>
      <c r="FZ5" s="322">
        <v>175773.12</v>
      </c>
      <c r="GA5" s="322">
        <v>175773.12</v>
      </c>
      <c r="GB5" s="322">
        <v>113735.55</v>
      </c>
      <c r="GC5" s="322"/>
      <c r="GD5" s="322">
        <v>175773.12</v>
      </c>
      <c r="GE5" s="322">
        <v>175773.12</v>
      </c>
      <c r="GF5" s="322">
        <v>175773.12</v>
      </c>
      <c r="GG5" s="322">
        <v>175773.12</v>
      </c>
      <c r="GH5" s="322">
        <v>175773.12</v>
      </c>
      <c r="GI5" s="322">
        <v>113735.55</v>
      </c>
      <c r="GJ5" s="322"/>
      <c r="GK5" s="322">
        <v>175773.12</v>
      </c>
      <c r="GL5" s="322">
        <v>175773.12</v>
      </c>
      <c r="GM5" s="322">
        <v>175773.12</v>
      </c>
      <c r="GN5" s="322">
        <v>175773.12</v>
      </c>
      <c r="GO5" s="322">
        <v>175773.12</v>
      </c>
      <c r="GP5" s="322">
        <v>113735.55</v>
      </c>
      <c r="GQ5" s="322"/>
      <c r="GR5" s="322">
        <v>175773.12</v>
      </c>
      <c r="GS5" s="322">
        <v>175773.12</v>
      </c>
      <c r="GT5" s="322">
        <v>707029.95</v>
      </c>
      <c r="GU5" s="323">
        <v>870493.58</v>
      </c>
      <c r="GV5" s="324">
        <v>870493.58</v>
      </c>
      <c r="GW5" s="322">
        <v>563260.56000000006</v>
      </c>
      <c r="GX5" s="322"/>
      <c r="GY5" s="322">
        <v>870493.58</v>
      </c>
      <c r="GZ5" s="322">
        <v>870493.58</v>
      </c>
      <c r="HA5" s="322">
        <v>870493.58</v>
      </c>
      <c r="HB5" s="322">
        <v>870493.58</v>
      </c>
      <c r="HC5" s="322">
        <v>870493.58</v>
      </c>
      <c r="HD5" s="322">
        <v>563260.56000000006</v>
      </c>
      <c r="HE5" s="322"/>
      <c r="HF5" s="322">
        <v>13627263.560000001</v>
      </c>
      <c r="HG5" s="322">
        <v>20585501.73</v>
      </c>
      <c r="HH5" s="322">
        <v>20585501.73</v>
      </c>
      <c r="HI5" s="322">
        <v>20585501.73</v>
      </c>
      <c r="HJ5" s="322">
        <v>20582993.25</v>
      </c>
      <c r="HK5" s="322">
        <v>13292437.26</v>
      </c>
      <c r="HL5" s="322"/>
      <c r="HM5" s="322">
        <v>20542857.579999998</v>
      </c>
      <c r="HN5" s="322">
        <v>20542857.579999998</v>
      </c>
      <c r="HO5" s="322">
        <v>20542857.579999998</v>
      </c>
      <c r="HP5" s="322">
        <v>20542857.579999998</v>
      </c>
      <c r="HQ5" s="322">
        <v>21026964</v>
      </c>
      <c r="HR5" s="322">
        <v>13647448.640000001</v>
      </c>
      <c r="HS5" s="322"/>
      <c r="HT5" s="322">
        <v>21091511.530000001</v>
      </c>
      <c r="HU5" s="322">
        <v>21091511.530000001</v>
      </c>
      <c r="HV5" s="322">
        <v>21091511.530000001</v>
      </c>
      <c r="HW5" s="323">
        <v>21091511.530000001</v>
      </c>
      <c r="HX5" s="324">
        <v>21091511.530000001</v>
      </c>
      <c r="HY5" s="322">
        <v>13647448.640000001</v>
      </c>
      <c r="HZ5" s="322"/>
      <c r="IA5" s="322">
        <v>21091511.530000001</v>
      </c>
      <c r="IB5" s="322">
        <v>21091511.530000001</v>
      </c>
      <c r="IC5" s="322">
        <v>21091511.530000001</v>
      </c>
      <c r="ID5" s="322">
        <v>21091511.530000001</v>
      </c>
      <c r="IE5" s="322">
        <v>21091511.530000001</v>
      </c>
      <c r="IF5" s="322">
        <v>13647448.640000001</v>
      </c>
      <c r="IG5" s="322"/>
      <c r="IH5" s="322">
        <v>21091511.530000001</v>
      </c>
      <c r="II5" s="322">
        <v>21091511.530000001</v>
      </c>
      <c r="IJ5" s="322">
        <v>21091511.530000001</v>
      </c>
      <c r="IK5" s="322">
        <v>21091511.530000001</v>
      </c>
      <c r="IL5" s="322">
        <v>21091511.530000001</v>
      </c>
      <c r="IM5" s="322">
        <v>13647448.640000001</v>
      </c>
      <c r="IN5" s="322"/>
      <c r="IO5" s="322">
        <v>21091511.530000001</v>
      </c>
      <c r="IP5" s="322">
        <v>21091511.530000001</v>
      </c>
      <c r="IQ5" s="322">
        <v>21091511.530000001</v>
      </c>
      <c r="IR5" s="322">
        <v>21091511.530000001</v>
      </c>
      <c r="IS5" s="322">
        <v>21091511.530000001</v>
      </c>
      <c r="IT5" s="322">
        <v>13647448.640000001</v>
      </c>
      <c r="IU5" s="322"/>
      <c r="IV5" s="322"/>
      <c r="IW5" s="322">
        <v>21091511.530000001</v>
      </c>
      <c r="IX5" s="322">
        <v>21091511.530000001</v>
      </c>
      <c r="IY5" s="322">
        <v>21091511.530000001</v>
      </c>
      <c r="IZ5" s="322">
        <v>21091511.530000001</v>
      </c>
      <c r="JA5" s="322">
        <v>13647448.640000001</v>
      </c>
      <c r="JB5" s="323"/>
      <c r="JC5" s="324">
        <v>21091511.530000001</v>
      </c>
      <c r="JD5" s="322">
        <v>21091511.530000001</v>
      </c>
      <c r="JE5" s="322">
        <v>21091511.530000001</v>
      </c>
      <c r="JF5" s="322">
        <v>21091511.530000001</v>
      </c>
      <c r="JG5" s="322">
        <v>33390412.84</v>
      </c>
      <c r="JH5" s="322">
        <v>23310871.100000001</v>
      </c>
      <c r="JI5" s="322"/>
      <c r="JJ5" s="322">
        <v>36025891.700000003</v>
      </c>
      <c r="JK5" s="322">
        <v>40028257.609999999</v>
      </c>
      <c r="JL5" s="322">
        <v>44530919.259999998</v>
      </c>
      <c r="JM5" s="322">
        <v>55321412.289999999</v>
      </c>
      <c r="JN5" s="322">
        <v>58641563.990000002</v>
      </c>
      <c r="JO5" s="322">
        <v>37944541.420000002</v>
      </c>
      <c r="JP5" s="322"/>
      <c r="JQ5" s="322">
        <v>58641563.990000002</v>
      </c>
      <c r="JR5" s="322">
        <v>58641563.990000002</v>
      </c>
      <c r="JS5" s="322">
        <v>58641563.990000002</v>
      </c>
      <c r="JT5" s="322">
        <v>8505027.5600000005</v>
      </c>
      <c r="JU5" s="322">
        <v>8505027.5600000005</v>
      </c>
      <c r="JV5" s="322">
        <v>37982251.640000001</v>
      </c>
      <c r="JW5" s="322"/>
      <c r="JX5" s="322">
        <v>58748409.609999999</v>
      </c>
      <c r="JY5" s="322">
        <v>58748409.609999999</v>
      </c>
      <c r="JZ5" s="322">
        <v>58748409.609999999</v>
      </c>
      <c r="KA5" s="322">
        <v>58748409.609999999</v>
      </c>
      <c r="KB5" s="322">
        <v>58748409.609999999</v>
      </c>
      <c r="KC5" s="322">
        <v>38013676.82</v>
      </c>
      <c r="KD5" s="322"/>
      <c r="KE5" s="322">
        <v>58748409.609999999</v>
      </c>
      <c r="KF5" s="323">
        <v>58748409.609999999</v>
      </c>
      <c r="KG5" s="324">
        <v>8611873.1799999997</v>
      </c>
      <c r="KH5" s="322">
        <v>67018419.630000003</v>
      </c>
      <c r="KI5" s="322">
        <v>72807426.629999995</v>
      </c>
      <c r="KJ5" s="322">
        <v>47110687.829999998</v>
      </c>
      <c r="KK5" s="322"/>
      <c r="KL5" s="322">
        <v>72807426.629999995</v>
      </c>
      <c r="KM5" s="322">
        <v>72807426.629999995</v>
      </c>
      <c r="KN5" s="322">
        <v>73468863.090000004</v>
      </c>
      <c r="KO5" s="322">
        <v>74056806.599999994</v>
      </c>
      <c r="KP5" s="322">
        <v>74056806.599999994</v>
      </c>
      <c r="KQ5" s="322">
        <v>47919110.159999996</v>
      </c>
      <c r="KR5" s="322"/>
      <c r="KS5" s="322">
        <v>74056806.599999994</v>
      </c>
      <c r="KT5" s="322">
        <v>80587021.060000002</v>
      </c>
      <c r="KU5" s="322">
        <v>90613386.799999997</v>
      </c>
      <c r="KV5" s="322">
        <v>90613386.799999997</v>
      </c>
      <c r="KW5" s="322">
        <v>90613386.799999997</v>
      </c>
      <c r="KX5" s="322">
        <v>58632191.460000001</v>
      </c>
      <c r="KY5" s="322"/>
      <c r="KZ5" s="322">
        <v>90852751.739999995</v>
      </c>
      <c r="LA5" s="322">
        <v>91194701.659999996</v>
      </c>
      <c r="LB5" s="322">
        <v>91194701.659999996</v>
      </c>
      <c r="LC5" s="322">
        <v>91194701.659999996</v>
      </c>
      <c r="LD5" s="322">
        <v>91194701.659999996</v>
      </c>
      <c r="LE5" s="322">
        <v>60882545.409999996</v>
      </c>
      <c r="LF5" s="322"/>
      <c r="LG5" s="322">
        <v>99643232.019999996</v>
      </c>
      <c r="LH5" s="322">
        <v>99643232.019999996</v>
      </c>
      <c r="LI5" s="322">
        <v>99643232.019999996</v>
      </c>
      <c r="LJ5" s="322">
        <v>99643232.019999996</v>
      </c>
      <c r="LK5" s="323">
        <v>108261626.19</v>
      </c>
      <c r="LL5" s="324">
        <v>78787795.280000001</v>
      </c>
      <c r="LM5" s="322"/>
      <c r="LN5" s="322">
        <v>35593343.630000003</v>
      </c>
      <c r="LO5" s="322">
        <v>121762956.31999999</v>
      </c>
      <c r="LP5" s="322">
        <v>131274937.06</v>
      </c>
      <c r="LQ5" s="322">
        <v>131572617.86</v>
      </c>
      <c r="LR5" s="322">
        <v>138011299.13999999</v>
      </c>
      <c r="LS5" s="322">
        <v>92217772.739999995</v>
      </c>
      <c r="LT5" s="322"/>
      <c r="LU5" s="322">
        <v>142518376.03999999</v>
      </c>
      <c r="LV5" s="322">
        <v>142518376.03999999</v>
      </c>
      <c r="LW5" s="322">
        <v>142518376.03999999</v>
      </c>
      <c r="LX5" s="322">
        <v>142518376.03999999</v>
      </c>
      <c r="LY5" s="322">
        <v>142518376.03999999</v>
      </c>
      <c r="LZ5" s="322">
        <v>92217772.739999995</v>
      </c>
      <c r="MA5" s="322"/>
      <c r="MB5" s="322">
        <v>142518376.03999999</v>
      </c>
      <c r="MC5" s="322">
        <v>142518376.03999999</v>
      </c>
      <c r="MD5" s="322">
        <v>142518376.03999999</v>
      </c>
      <c r="ME5" s="322">
        <v>159148643.16999999</v>
      </c>
      <c r="MF5" s="322">
        <v>164889379.16</v>
      </c>
      <c r="MG5" s="322">
        <v>108576549.81</v>
      </c>
      <c r="MH5" s="322"/>
      <c r="MI5" s="322">
        <v>60579909.450000003</v>
      </c>
      <c r="MJ5" s="322">
        <v>167800122.44999999</v>
      </c>
      <c r="MK5" s="322">
        <v>173607995.21000001</v>
      </c>
      <c r="ML5" s="322">
        <v>183485436.27000001</v>
      </c>
      <c r="MM5" s="322">
        <v>183485436.27000001</v>
      </c>
      <c r="MN5" s="322">
        <v>115724096.08</v>
      </c>
      <c r="MO5" s="322"/>
      <c r="MP5" s="324">
        <v>52074881.890000001</v>
      </c>
      <c r="MQ5" s="322">
        <v>175709522.77000001</v>
      </c>
      <c r="MR5" s="322">
        <v>178904730.38999999</v>
      </c>
      <c r="MS5" s="322">
        <v>186512906.68000001</v>
      </c>
      <c r="MT5" s="322">
        <v>181032069.63999999</v>
      </c>
      <c r="MU5" s="322">
        <v>109032296.79000001</v>
      </c>
      <c r="MV5" s="322"/>
      <c r="MW5" s="322">
        <v>199257575.88999999</v>
      </c>
      <c r="MX5" s="322">
        <v>213859349.78999999</v>
      </c>
      <c r="MY5" s="322">
        <v>217668405.43000001</v>
      </c>
      <c r="MZ5" s="322">
        <v>221204621.83000001</v>
      </c>
      <c r="NA5" s="322">
        <v>221160626.56999999</v>
      </c>
      <c r="NB5" s="322">
        <v>143103934.81999999</v>
      </c>
      <c r="NC5" s="322"/>
      <c r="ND5" s="322">
        <v>221160626.56999999</v>
      </c>
      <c r="NE5" s="322">
        <v>223235116.27000001</v>
      </c>
      <c r="NF5" s="322">
        <v>223787415.12</v>
      </c>
      <c r="NG5" s="322">
        <v>223128223.62</v>
      </c>
      <c r="NH5" s="322">
        <v>223128223.62</v>
      </c>
      <c r="NI5" s="322">
        <v>145567598.62</v>
      </c>
      <c r="NJ5" s="322"/>
      <c r="NK5" s="322">
        <v>232352264.50999999</v>
      </c>
      <c r="NL5" s="322">
        <v>234042173.69</v>
      </c>
      <c r="NM5" s="322">
        <v>231190719</v>
      </c>
      <c r="NN5" s="322">
        <v>234024967.41</v>
      </c>
      <c r="NO5" s="322">
        <v>241894537.15000001</v>
      </c>
      <c r="NP5" s="322">
        <v>169089114.86000001</v>
      </c>
      <c r="NQ5" s="322"/>
      <c r="NR5" s="322">
        <v>268908176.08999997</v>
      </c>
      <c r="NS5" s="322">
        <v>269042482.76999998</v>
      </c>
      <c r="NT5" s="323">
        <v>269234349.45999998</v>
      </c>
      <c r="NU5" s="324">
        <v>269234349.45999998</v>
      </c>
      <c r="NV5" s="322">
        <v>269304007.13</v>
      </c>
      <c r="NW5" s="322">
        <v>174274314.28999999</v>
      </c>
      <c r="NX5" s="322"/>
      <c r="NY5" s="322">
        <v>269333031.14999998</v>
      </c>
      <c r="NZ5" s="322">
        <v>269333031.14999998</v>
      </c>
      <c r="OA5" s="322">
        <v>43758079.549999997</v>
      </c>
      <c r="OB5" s="322">
        <v>272189688.85000002</v>
      </c>
      <c r="OC5" s="322">
        <v>277892072.80000001</v>
      </c>
      <c r="OD5" s="322">
        <v>179976698.22999999</v>
      </c>
      <c r="OE5" s="322"/>
      <c r="OF5" s="322">
        <v>290604966.52999997</v>
      </c>
      <c r="OG5" s="322">
        <v>298807207.54000002</v>
      </c>
      <c r="OH5" s="322">
        <v>302805833.56999999</v>
      </c>
      <c r="OI5" s="322">
        <v>293177749.19</v>
      </c>
      <c r="OJ5" s="322">
        <v>293247752.19999999</v>
      </c>
      <c r="OK5" s="322">
        <v>190056042.24000001</v>
      </c>
      <c r="OL5" s="322"/>
      <c r="OM5" s="322">
        <v>84535956.180000007</v>
      </c>
      <c r="ON5" s="322">
        <v>294402750.38</v>
      </c>
      <c r="OO5" s="322">
        <v>301121537.93000001</v>
      </c>
      <c r="OP5" s="322">
        <v>325996316.55000001</v>
      </c>
      <c r="OQ5" s="322">
        <v>334807180.52999997</v>
      </c>
      <c r="OR5" s="322">
        <v>216972444.61000001</v>
      </c>
      <c r="OS5" s="322"/>
      <c r="OT5" s="322">
        <v>335321050.74000001</v>
      </c>
      <c r="OU5" s="322">
        <v>337447752.11000001</v>
      </c>
      <c r="OV5" s="322">
        <v>347335871.75</v>
      </c>
      <c r="OW5" s="322">
        <v>345564437.44999999</v>
      </c>
      <c r="OX5" s="322">
        <v>349939619.26999998</v>
      </c>
      <c r="OY5" s="323">
        <v>234136155.43000001</v>
      </c>
      <c r="OZ5" s="324"/>
      <c r="PA5" s="322">
        <v>363052273.75</v>
      </c>
      <c r="PB5" s="322">
        <v>358591423.20999998</v>
      </c>
      <c r="PC5" s="322">
        <v>356530345.69</v>
      </c>
      <c r="PD5" s="322">
        <v>356285301.12</v>
      </c>
      <c r="PE5" s="322">
        <v>356285301.12</v>
      </c>
      <c r="PF5" s="322">
        <v>230934954.87</v>
      </c>
      <c r="PG5" s="322"/>
      <c r="PH5" s="322">
        <v>363393775.5</v>
      </c>
      <c r="PI5" s="322">
        <v>365396807.22000003</v>
      </c>
      <c r="PJ5" s="322">
        <v>365052519.63</v>
      </c>
      <c r="PK5" s="322">
        <v>361706357.22000003</v>
      </c>
      <c r="PL5" s="322">
        <v>363608809.56</v>
      </c>
      <c r="PM5" s="322">
        <v>238288426.06</v>
      </c>
      <c r="PN5" s="322"/>
      <c r="PO5" s="322">
        <v>361984254.11000001</v>
      </c>
      <c r="PP5" s="322">
        <v>358418290.51999998</v>
      </c>
      <c r="PQ5" s="322">
        <v>359026732.32999998</v>
      </c>
      <c r="PR5" s="322">
        <v>364452406.76999998</v>
      </c>
      <c r="PS5" s="322">
        <v>370933528.17000002</v>
      </c>
      <c r="PT5" s="322">
        <v>231446648.91</v>
      </c>
      <c r="PU5" s="322"/>
      <c r="PV5" s="322">
        <v>354377900.22000003</v>
      </c>
      <c r="PW5" s="322">
        <v>350462269.44</v>
      </c>
      <c r="PX5" s="322">
        <v>348466911.27999997</v>
      </c>
      <c r="PY5" s="322">
        <v>336401963.45999998</v>
      </c>
      <c r="PZ5" s="322">
        <v>308692772.81999999</v>
      </c>
      <c r="QA5" s="322">
        <v>196540310.81999999</v>
      </c>
      <c r="QB5" s="322"/>
      <c r="QC5" s="323">
        <v>268641107.75999999</v>
      </c>
      <c r="QD5" s="324">
        <v>237618247.44999999</v>
      </c>
      <c r="QE5" s="322">
        <v>242707258.36000001</v>
      </c>
      <c r="QF5" s="322">
        <v>240529907.28</v>
      </c>
      <c r="QG5" s="322">
        <v>239859953.09999999</v>
      </c>
      <c r="QH5" s="322">
        <v>155203499.09</v>
      </c>
      <c r="QI5" s="322"/>
      <c r="QJ5" s="322">
        <v>238411067.69</v>
      </c>
      <c r="QK5" s="322">
        <v>226129301</v>
      </c>
      <c r="QL5" s="322">
        <v>222118714.91999999</v>
      </c>
      <c r="QM5" s="322">
        <v>222276817.91999999</v>
      </c>
      <c r="QN5" s="322">
        <v>220775465.19999999</v>
      </c>
      <c r="QO5" s="322">
        <v>142121910.63999999</v>
      </c>
      <c r="QP5" s="322"/>
      <c r="QQ5" s="322">
        <v>21177574.120000001</v>
      </c>
      <c r="QR5" s="322">
        <v>213214076.91</v>
      </c>
      <c r="QS5" s="322">
        <v>208044544.44</v>
      </c>
      <c r="QT5" s="322">
        <v>207255454.43000001</v>
      </c>
      <c r="QU5" s="322">
        <v>206168403.53</v>
      </c>
      <c r="QV5" s="322">
        <v>132624131.53</v>
      </c>
      <c r="QW5" s="322"/>
      <c r="QX5" s="322">
        <v>199319598.08000001</v>
      </c>
      <c r="QY5" s="322">
        <v>199307699.16</v>
      </c>
      <c r="QZ5" s="322">
        <v>199326637.69999999</v>
      </c>
      <c r="RA5" s="322">
        <v>199043204.50999999</v>
      </c>
      <c r="RB5" s="322">
        <v>198128181.88</v>
      </c>
      <c r="RC5" s="322">
        <v>127835984.15000001</v>
      </c>
      <c r="RD5" s="322"/>
      <c r="RE5" s="322">
        <v>191963941.28999999</v>
      </c>
      <c r="RF5" s="322">
        <v>184219502.83000001</v>
      </c>
      <c r="RG5" s="322">
        <v>184524711.63999999</v>
      </c>
      <c r="RH5" s="323">
        <v>185516006.11000001</v>
      </c>
      <c r="RI5" s="324">
        <v>179093409.74000001</v>
      </c>
      <c r="RJ5" s="322">
        <v>113852730.16</v>
      </c>
      <c r="RK5" s="322"/>
      <c r="RL5" s="322">
        <v>11839189.939999999</v>
      </c>
      <c r="RM5" s="322">
        <v>175367124.08000001</v>
      </c>
      <c r="RN5" s="322">
        <v>174721009.37</v>
      </c>
      <c r="RO5" s="322">
        <v>174700073.16999999</v>
      </c>
      <c r="RP5" s="322">
        <v>174577499.09</v>
      </c>
      <c r="RQ5" s="322">
        <v>112932406.36</v>
      </c>
      <c r="RR5" s="322"/>
      <c r="RS5" s="322">
        <v>10338484.26</v>
      </c>
      <c r="RT5" s="322">
        <v>169492367.63</v>
      </c>
      <c r="RU5" s="322">
        <v>169492367.63</v>
      </c>
      <c r="RV5" s="322">
        <v>169049503.25999999</v>
      </c>
      <c r="RW5" s="322">
        <v>164165387.28999999</v>
      </c>
      <c r="RX5" s="322">
        <v>101363763.58</v>
      </c>
      <c r="RY5" s="322"/>
      <c r="RZ5" s="322">
        <v>135898640.19</v>
      </c>
      <c r="SA5" s="322">
        <v>132976768.09</v>
      </c>
      <c r="SB5" s="322">
        <v>132729728.31</v>
      </c>
      <c r="SC5" s="322">
        <v>128777091.59999999</v>
      </c>
      <c r="SD5" s="322">
        <v>128777091.59999999</v>
      </c>
      <c r="SE5" s="322">
        <v>83326353.370000005</v>
      </c>
      <c r="SF5" s="322"/>
      <c r="SG5" s="322">
        <v>114424982.31999999</v>
      </c>
      <c r="SH5" s="322">
        <v>106759342.06999999</v>
      </c>
      <c r="SI5" s="322">
        <v>20522960.93</v>
      </c>
      <c r="SJ5" s="322">
        <v>19497805.399999999</v>
      </c>
      <c r="SK5" s="322">
        <f>14023251.04-7.40000915527343</f>
        <v>14023243.639990844</v>
      </c>
    </row>
    <row r="6" spans="2:505" s="326" customFormat="1">
      <c r="B6" s="325"/>
      <c r="C6" s="319" t="s">
        <v>13</v>
      </c>
      <c r="D6" s="320">
        <f>SUM(F6:SK6)+1</f>
        <v>293506660.47000009</v>
      </c>
      <c r="F6" s="327"/>
      <c r="G6" s="327"/>
      <c r="H6" s="327"/>
      <c r="I6" s="327"/>
      <c r="J6" s="327"/>
      <c r="K6" s="327"/>
      <c r="L6" s="327"/>
      <c r="M6" s="327"/>
      <c r="N6" s="327"/>
      <c r="O6" s="327"/>
      <c r="P6" s="327"/>
      <c r="Q6" s="327"/>
      <c r="R6" s="327"/>
      <c r="S6" s="328"/>
      <c r="T6" s="324"/>
      <c r="U6" s="322"/>
      <c r="V6" s="322"/>
      <c r="W6" s="322"/>
      <c r="X6" s="322"/>
      <c r="Y6" s="322"/>
      <c r="Z6" s="322"/>
      <c r="AA6" s="322"/>
      <c r="AB6" s="322"/>
      <c r="AC6" s="322"/>
      <c r="AD6" s="322"/>
      <c r="AE6" s="322"/>
      <c r="AF6" s="322"/>
      <c r="AG6" s="322"/>
      <c r="AH6" s="322"/>
      <c r="AI6" s="322"/>
      <c r="AJ6" s="322"/>
      <c r="AK6" s="322"/>
      <c r="AL6" s="322"/>
      <c r="AM6" s="322"/>
      <c r="AN6" s="322"/>
      <c r="AO6" s="322"/>
      <c r="AP6" s="322"/>
      <c r="AQ6" s="322"/>
      <c r="AR6" s="322"/>
      <c r="AS6" s="322"/>
      <c r="AT6" s="322"/>
      <c r="AU6" s="322"/>
      <c r="AV6" s="322"/>
      <c r="AW6" s="322"/>
      <c r="AX6" s="323"/>
      <c r="AY6" s="324"/>
      <c r="AZ6" s="322"/>
      <c r="BA6" s="322"/>
      <c r="BB6" s="322"/>
      <c r="BC6" s="322"/>
      <c r="BD6" s="322"/>
      <c r="BE6" s="322"/>
      <c r="BF6" s="322"/>
      <c r="BG6" s="322"/>
      <c r="BH6" s="322"/>
      <c r="BI6" s="322"/>
      <c r="BJ6" s="322"/>
      <c r="BK6" s="322"/>
      <c r="BL6" s="322"/>
      <c r="BM6" s="322"/>
      <c r="BN6" s="322"/>
      <c r="BO6" s="322"/>
      <c r="BP6" s="322"/>
      <c r="BQ6" s="322"/>
      <c r="BR6" s="322"/>
      <c r="BS6" s="322"/>
      <c r="BT6" s="322"/>
      <c r="BU6" s="322"/>
      <c r="BV6" s="322"/>
      <c r="BW6" s="322"/>
      <c r="BX6" s="322"/>
      <c r="BY6" s="322"/>
      <c r="BZ6" s="322"/>
      <c r="CA6" s="322"/>
      <c r="CB6" s="323"/>
      <c r="CC6" s="324"/>
      <c r="CD6" s="322"/>
      <c r="CE6" s="322"/>
      <c r="CF6" s="322"/>
      <c r="CG6" s="322"/>
      <c r="CH6" s="322"/>
      <c r="CI6" s="322"/>
      <c r="CJ6" s="322"/>
      <c r="CK6" s="322"/>
      <c r="CL6" s="322"/>
      <c r="CM6" s="322"/>
      <c r="CN6" s="322"/>
      <c r="CO6" s="322"/>
      <c r="CP6" s="322"/>
      <c r="CQ6" s="322"/>
      <c r="CR6" s="322"/>
      <c r="CS6" s="322"/>
      <c r="CT6" s="322"/>
      <c r="CU6" s="322"/>
      <c r="CV6" s="322"/>
      <c r="CW6" s="322"/>
      <c r="CX6" s="322"/>
      <c r="CY6" s="322"/>
      <c r="CZ6" s="322"/>
      <c r="DA6" s="322"/>
      <c r="DB6" s="322"/>
      <c r="DC6" s="322"/>
      <c r="DD6" s="322"/>
      <c r="DE6" s="322"/>
      <c r="DF6" s="322"/>
      <c r="DG6" s="323"/>
      <c r="DH6" s="324"/>
      <c r="DI6" s="322"/>
      <c r="DJ6" s="322"/>
      <c r="DK6" s="322"/>
      <c r="DL6" s="322"/>
      <c r="DM6" s="322"/>
      <c r="DN6" s="322"/>
      <c r="DO6" s="322"/>
      <c r="DP6" s="322"/>
      <c r="DQ6" s="322"/>
      <c r="DR6" s="322"/>
      <c r="DS6" s="322"/>
      <c r="DT6" s="322"/>
      <c r="DU6" s="322"/>
      <c r="DV6" s="322"/>
      <c r="DW6" s="322"/>
      <c r="DX6" s="322"/>
      <c r="DY6" s="322"/>
      <c r="DZ6" s="322"/>
      <c r="EA6" s="322"/>
      <c r="EB6" s="322"/>
      <c r="EC6" s="322"/>
      <c r="ED6" s="322"/>
      <c r="EE6" s="322"/>
      <c r="EF6" s="322"/>
      <c r="EG6" s="322"/>
      <c r="EH6" s="322"/>
      <c r="EI6" s="322"/>
      <c r="EJ6" s="322"/>
      <c r="EK6" s="323"/>
      <c r="EL6" s="324"/>
      <c r="EM6" s="322"/>
      <c r="EN6" s="322"/>
      <c r="EO6" s="322"/>
      <c r="EP6" s="322"/>
      <c r="EQ6" s="322"/>
      <c r="ER6" s="322"/>
      <c r="ES6" s="322"/>
      <c r="ET6" s="322"/>
      <c r="EU6" s="322"/>
      <c r="EV6" s="322"/>
      <c r="EW6" s="322"/>
      <c r="EX6" s="322"/>
      <c r="EY6" s="322"/>
      <c r="EZ6" s="322"/>
      <c r="FA6" s="322"/>
      <c r="FB6" s="322"/>
      <c r="FC6" s="322"/>
      <c r="FD6" s="322"/>
      <c r="FE6" s="322"/>
      <c r="FF6" s="322"/>
      <c r="FG6" s="322"/>
      <c r="FH6" s="322"/>
      <c r="FI6" s="322"/>
      <c r="FJ6" s="322"/>
      <c r="FK6" s="322"/>
      <c r="FL6" s="322"/>
      <c r="FM6" s="322"/>
      <c r="FN6" s="322"/>
      <c r="FO6" s="322"/>
      <c r="FP6" s="323"/>
      <c r="FQ6" s="324"/>
      <c r="FR6" s="322"/>
      <c r="FS6" s="322"/>
      <c r="FT6" s="322"/>
      <c r="FU6" s="322"/>
      <c r="FV6" s="322"/>
      <c r="FW6" s="322"/>
      <c r="FX6" s="322"/>
      <c r="FY6" s="322"/>
      <c r="FZ6" s="322"/>
      <c r="GA6" s="322"/>
      <c r="GB6" s="322"/>
      <c r="GC6" s="322"/>
      <c r="GD6" s="322"/>
      <c r="GE6" s="322"/>
      <c r="GF6" s="322"/>
      <c r="GG6" s="322"/>
      <c r="GH6" s="322"/>
      <c r="GI6" s="322"/>
      <c r="GJ6" s="322"/>
      <c r="GK6" s="322"/>
      <c r="GL6" s="322"/>
      <c r="GM6" s="322"/>
      <c r="GN6" s="322"/>
      <c r="GO6" s="322"/>
      <c r="GP6" s="322"/>
      <c r="GQ6" s="322"/>
      <c r="GR6" s="322"/>
      <c r="GS6" s="322"/>
      <c r="GT6" s="322"/>
      <c r="GU6" s="323"/>
      <c r="GV6" s="324"/>
      <c r="GW6" s="322"/>
      <c r="GX6" s="322"/>
      <c r="GY6" s="322"/>
      <c r="GZ6" s="322"/>
      <c r="HA6" s="322"/>
      <c r="HB6" s="322"/>
      <c r="HC6" s="322"/>
      <c r="HD6" s="322"/>
      <c r="HE6" s="322"/>
      <c r="HF6" s="322"/>
      <c r="HG6" s="322"/>
      <c r="HH6" s="322"/>
      <c r="HI6" s="322"/>
      <c r="HJ6" s="322"/>
      <c r="HK6" s="322"/>
      <c r="HL6" s="322"/>
      <c r="HM6" s="322"/>
      <c r="HN6" s="322"/>
      <c r="HO6" s="322"/>
      <c r="HP6" s="322"/>
      <c r="HQ6" s="322"/>
      <c r="HR6" s="322"/>
      <c r="HS6" s="322"/>
      <c r="HT6" s="322"/>
      <c r="HU6" s="322"/>
      <c r="HV6" s="322"/>
      <c r="HW6" s="323"/>
      <c r="HX6" s="324"/>
      <c r="HY6" s="322"/>
      <c r="HZ6" s="322"/>
      <c r="IA6" s="322"/>
      <c r="IB6" s="322"/>
      <c r="IC6" s="322"/>
      <c r="ID6" s="322"/>
      <c r="IE6" s="322"/>
      <c r="IF6" s="322"/>
      <c r="IG6" s="322"/>
      <c r="IH6" s="322"/>
      <c r="II6" s="322"/>
      <c r="IJ6" s="322"/>
      <c r="IK6" s="322"/>
      <c r="IL6" s="322"/>
      <c r="IM6" s="322"/>
      <c r="IN6" s="322"/>
      <c r="IO6" s="322"/>
      <c r="IP6" s="322"/>
      <c r="IQ6" s="322"/>
      <c r="IR6" s="322"/>
      <c r="IS6" s="327"/>
      <c r="IT6" s="327"/>
      <c r="IU6" s="327"/>
      <c r="IV6" s="327"/>
      <c r="IW6" s="327"/>
      <c r="IX6" s="327"/>
      <c r="IY6" s="327"/>
      <c r="IZ6" s="327"/>
      <c r="JA6" s="327"/>
      <c r="JB6" s="328"/>
      <c r="JC6" s="329"/>
      <c r="JD6" s="327"/>
      <c r="JE6" s="327"/>
      <c r="JF6" s="327"/>
      <c r="JG6" s="327"/>
      <c r="JH6" s="327"/>
      <c r="JI6" s="327"/>
      <c r="JJ6" s="327"/>
      <c r="JK6" s="327"/>
      <c r="JL6" s="327"/>
      <c r="JM6" s="327"/>
      <c r="JN6" s="327"/>
      <c r="JO6" s="327"/>
      <c r="JP6" s="327"/>
      <c r="JQ6" s="327"/>
      <c r="JR6" s="327"/>
      <c r="JS6" s="327"/>
      <c r="JT6" s="327"/>
      <c r="JU6" s="327"/>
      <c r="JV6" s="327"/>
      <c r="JW6" s="327"/>
      <c r="JX6" s="327"/>
      <c r="JY6" s="327"/>
      <c r="JZ6" s="327"/>
      <c r="KA6" s="327"/>
      <c r="KB6" s="327"/>
      <c r="KC6" s="327"/>
      <c r="KD6" s="327"/>
      <c r="KE6" s="327"/>
      <c r="KF6" s="328"/>
      <c r="KG6" s="329"/>
      <c r="KH6" s="327"/>
      <c r="KI6" s="327"/>
      <c r="KJ6" s="327"/>
      <c r="KK6" s="327"/>
      <c r="KL6" s="327"/>
      <c r="KM6" s="327"/>
      <c r="KN6" s="327"/>
      <c r="KO6" s="327"/>
      <c r="KP6" s="327"/>
      <c r="KQ6" s="327"/>
      <c r="KR6" s="327"/>
      <c r="KS6" s="327"/>
      <c r="KT6" s="327"/>
      <c r="KU6" s="327"/>
      <c r="KV6" s="327"/>
      <c r="KW6" s="327"/>
      <c r="KX6" s="327"/>
      <c r="KY6" s="327"/>
      <c r="KZ6" s="327"/>
      <c r="LA6" s="327"/>
      <c r="LB6" s="327"/>
      <c r="LC6" s="327"/>
      <c r="LD6" s="327"/>
      <c r="LE6" s="327"/>
      <c r="LF6" s="327"/>
      <c r="LG6" s="327"/>
      <c r="LH6" s="327"/>
      <c r="LI6" s="327"/>
      <c r="LJ6" s="327"/>
      <c r="LK6" s="328"/>
      <c r="LL6" s="329"/>
      <c r="LM6" s="327"/>
      <c r="LN6" s="327"/>
      <c r="LO6" s="327"/>
      <c r="LP6" s="327"/>
      <c r="LQ6" s="327"/>
      <c r="LR6" s="327"/>
      <c r="LS6" s="327"/>
      <c r="LT6" s="327"/>
      <c r="LU6" s="327"/>
      <c r="LV6" s="327"/>
      <c r="LW6" s="327"/>
      <c r="LX6" s="327"/>
      <c r="LY6" s="327"/>
      <c r="LZ6" s="327"/>
      <c r="MA6" s="327"/>
      <c r="MB6" s="327"/>
      <c r="MC6" s="327"/>
      <c r="MD6" s="327"/>
      <c r="ME6" s="327"/>
      <c r="MF6" s="327"/>
      <c r="MG6" s="327"/>
      <c r="MH6" s="327"/>
      <c r="MI6" s="327"/>
      <c r="MJ6" s="327"/>
      <c r="MK6" s="327"/>
      <c r="ML6" s="327"/>
      <c r="MM6" s="327"/>
      <c r="MN6" s="327"/>
      <c r="MO6" s="327"/>
      <c r="MP6" s="329"/>
      <c r="MQ6" s="327"/>
      <c r="MR6" s="327"/>
      <c r="MS6" s="327"/>
      <c r="MT6" s="327"/>
      <c r="MU6" s="327"/>
      <c r="MV6" s="327"/>
      <c r="MW6" s="327"/>
      <c r="MX6" s="327"/>
      <c r="MY6" s="327"/>
      <c r="MZ6" s="327"/>
      <c r="NA6" s="327"/>
      <c r="NB6" s="327"/>
      <c r="NC6" s="327"/>
      <c r="ND6" s="327"/>
      <c r="NE6" s="327"/>
      <c r="NF6" s="327"/>
      <c r="NG6" s="327"/>
      <c r="NH6" s="327"/>
      <c r="NI6" s="327"/>
      <c r="NJ6" s="327"/>
      <c r="NK6" s="327"/>
      <c r="NL6" s="327"/>
      <c r="NM6" s="327"/>
      <c r="NN6" s="327"/>
      <c r="NO6" s="327"/>
      <c r="NP6" s="327"/>
      <c r="NQ6" s="327"/>
      <c r="NR6" s="327"/>
      <c r="NS6" s="327"/>
      <c r="NT6" s="328"/>
      <c r="NU6" s="329"/>
      <c r="NV6" s="327"/>
      <c r="NW6" s="327"/>
      <c r="NX6" s="327"/>
      <c r="NY6" s="327"/>
      <c r="NZ6" s="327"/>
      <c r="OA6" s="327"/>
      <c r="OB6" s="327"/>
      <c r="OC6" s="327"/>
      <c r="OD6" s="327"/>
      <c r="OE6" s="327"/>
      <c r="OF6" s="327"/>
      <c r="OG6" s="327"/>
      <c r="OH6" s="327"/>
      <c r="OI6" s="327"/>
      <c r="OJ6" s="327"/>
      <c r="OK6" s="327">
        <v>849010.53</v>
      </c>
      <c r="OL6" s="327"/>
      <c r="OM6" s="327"/>
      <c r="ON6" s="327">
        <v>1312107.18</v>
      </c>
      <c r="OO6" s="327">
        <v>1312107.18</v>
      </c>
      <c r="OP6" s="327">
        <v>1312107.18</v>
      </c>
      <c r="OQ6" s="327">
        <v>1312107.18</v>
      </c>
      <c r="OR6" s="327">
        <v>849010.53</v>
      </c>
      <c r="OS6" s="327"/>
      <c r="OT6" s="327">
        <v>1312107.18</v>
      </c>
      <c r="OU6" s="327">
        <v>1312107.18</v>
      </c>
      <c r="OV6" s="327">
        <v>1312107.18</v>
      </c>
      <c r="OW6" s="327">
        <v>1312107.18</v>
      </c>
      <c r="OX6" s="327">
        <v>1312107.18</v>
      </c>
      <c r="OY6" s="328">
        <v>849010.53</v>
      </c>
      <c r="OZ6" s="329"/>
      <c r="PA6" s="327">
        <v>1312107.18</v>
      </c>
      <c r="PB6" s="327">
        <v>1312107.18</v>
      </c>
      <c r="PC6" s="327">
        <v>1312107.18</v>
      </c>
      <c r="PD6" s="327">
        <v>2680985.48</v>
      </c>
      <c r="PE6" s="327">
        <v>2974316.55</v>
      </c>
      <c r="PF6" s="327">
        <v>1924557.77</v>
      </c>
      <c r="PG6" s="327"/>
      <c r="PH6" s="327">
        <v>2974316.55</v>
      </c>
      <c r="PI6" s="327">
        <v>2974316.55</v>
      </c>
      <c r="PJ6" s="327">
        <v>2974316.55</v>
      </c>
      <c r="PK6" s="327">
        <v>2974316.55</v>
      </c>
      <c r="PL6" s="327">
        <v>2974316.55</v>
      </c>
      <c r="PM6" s="327">
        <v>1924557.77</v>
      </c>
      <c r="PN6" s="327"/>
      <c r="PO6" s="327">
        <v>2974316.55</v>
      </c>
      <c r="PP6" s="327">
        <v>2974316.55</v>
      </c>
      <c r="PQ6" s="327">
        <v>2974316.55</v>
      </c>
      <c r="PR6" s="327">
        <v>2974316.55</v>
      </c>
      <c r="PS6" s="327">
        <v>2974316.55</v>
      </c>
      <c r="PT6" s="327">
        <v>1924557.77</v>
      </c>
      <c r="PU6" s="327"/>
      <c r="PV6" s="327">
        <v>6041121.1399999997</v>
      </c>
      <c r="PW6" s="327">
        <v>7713923.6500000004</v>
      </c>
      <c r="PX6" s="327">
        <v>7713923.6500000004</v>
      </c>
      <c r="PY6" s="327">
        <v>7713923.6500000004</v>
      </c>
      <c r="PZ6" s="327">
        <v>7713923.6500000004</v>
      </c>
      <c r="QA6" s="327">
        <v>5013407.8499999996</v>
      </c>
      <c r="QB6" s="327"/>
      <c r="QC6" s="328">
        <v>7751400.9800000004</v>
      </c>
      <c r="QD6" s="329">
        <v>7751400.9800000004</v>
      </c>
      <c r="QE6" s="327">
        <v>7751400.9800000004</v>
      </c>
      <c r="QF6" s="327">
        <v>7751400.9800000004</v>
      </c>
      <c r="QG6" s="327">
        <v>8266159.0499999998</v>
      </c>
      <c r="QH6" s="327">
        <v>5393101.6500000004</v>
      </c>
      <c r="QI6" s="327"/>
      <c r="QJ6" s="327">
        <v>8334793.46</v>
      </c>
      <c r="QK6" s="327">
        <v>8334793.46</v>
      </c>
      <c r="QL6" s="327">
        <v>8334793.46</v>
      </c>
      <c r="QM6" s="327">
        <v>6965915.1600000001</v>
      </c>
      <c r="QN6" s="327">
        <v>6672584.0899999999</v>
      </c>
      <c r="QO6" s="327">
        <v>4317554.41</v>
      </c>
      <c r="QP6" s="327"/>
      <c r="QQ6" s="327"/>
      <c r="QR6" s="327">
        <v>6672584.0899999999</v>
      </c>
      <c r="QS6" s="327">
        <v>6672584.0899999999</v>
      </c>
      <c r="QT6" s="327">
        <v>6672584.0899999999</v>
      </c>
      <c r="QU6" s="327">
        <v>6672584.0899999999</v>
      </c>
      <c r="QV6" s="327">
        <v>4317554.41</v>
      </c>
      <c r="QW6" s="327"/>
      <c r="QX6" s="327">
        <v>6672584.0899999999</v>
      </c>
      <c r="QY6" s="327">
        <v>6672584.0899999999</v>
      </c>
      <c r="QZ6" s="327">
        <v>6646129.5</v>
      </c>
      <c r="RA6" s="327">
        <v>6635106.7599999998</v>
      </c>
      <c r="RB6" s="327">
        <v>6635106.7599999998</v>
      </c>
      <c r="RC6" s="327">
        <v>4293304.37</v>
      </c>
      <c r="RD6" s="327"/>
      <c r="RE6" s="327">
        <v>6635106.7599999998</v>
      </c>
      <c r="RF6" s="327">
        <v>3892813.86</v>
      </c>
      <c r="RG6" s="327">
        <v>2397017.7400000002</v>
      </c>
      <c r="RH6" s="328">
        <v>2397017.7400000002</v>
      </c>
      <c r="RI6" s="329">
        <v>2397017.7400000002</v>
      </c>
      <c r="RJ6" s="327">
        <v>1551011.48</v>
      </c>
      <c r="RK6" s="327"/>
      <c r="RL6" s="327"/>
      <c r="RM6" s="327">
        <v>1640631.45</v>
      </c>
      <c r="RN6" s="327">
        <v>1111161.06</v>
      </c>
      <c r="RO6" s="327">
        <v>1111161.06</v>
      </c>
      <c r="RP6" s="327">
        <v>1111161.06</v>
      </c>
      <c r="RQ6" s="327">
        <v>718986.57</v>
      </c>
      <c r="RR6" s="327"/>
      <c r="RS6" s="327"/>
      <c r="RT6" s="327">
        <v>1111161.06</v>
      </c>
      <c r="RU6" s="327">
        <v>1111161.06</v>
      </c>
      <c r="RV6" s="327">
        <v>1111161.06</v>
      </c>
      <c r="RW6" s="327">
        <v>1111161.06</v>
      </c>
      <c r="RX6" s="327">
        <v>718986.57</v>
      </c>
      <c r="RY6" s="327"/>
      <c r="RZ6" s="327">
        <v>1111161.06</v>
      </c>
      <c r="SA6" s="327">
        <v>1111161.06</v>
      </c>
      <c r="SB6" s="327">
        <v>1111161.06</v>
      </c>
      <c r="SC6" s="327">
        <v>1111161.06</v>
      </c>
      <c r="SD6" s="327">
        <v>1111161.06</v>
      </c>
      <c r="SE6" s="327">
        <v>261449.66</v>
      </c>
      <c r="SF6" s="327"/>
      <c r="SG6" s="327"/>
      <c r="SH6" s="327"/>
      <c r="SI6" s="327"/>
      <c r="SJ6" s="327"/>
      <c r="SK6" s="327"/>
    </row>
    <row r="7" spans="2:505" s="326" customFormat="1">
      <c r="B7" s="325"/>
      <c r="C7" s="319" t="s">
        <v>14</v>
      </c>
      <c r="D7" s="320">
        <f>SUM(F7:SK7)+1</f>
        <v>1492514805.9899998</v>
      </c>
      <c r="F7" s="327"/>
      <c r="G7" s="327"/>
      <c r="H7" s="327"/>
      <c r="I7" s="327"/>
      <c r="J7" s="327"/>
      <c r="K7" s="327"/>
      <c r="L7" s="327"/>
      <c r="M7" s="327"/>
      <c r="N7" s="327"/>
      <c r="O7" s="327"/>
      <c r="P7" s="327"/>
      <c r="Q7" s="327"/>
      <c r="R7" s="327"/>
      <c r="S7" s="328"/>
      <c r="T7" s="324"/>
      <c r="U7" s="322"/>
      <c r="V7" s="322"/>
      <c r="W7" s="322"/>
      <c r="X7" s="322"/>
      <c r="Y7" s="322"/>
      <c r="Z7" s="322"/>
      <c r="AA7" s="322"/>
      <c r="AB7" s="322"/>
      <c r="AC7" s="322"/>
      <c r="AD7" s="322"/>
      <c r="AE7" s="322"/>
      <c r="AF7" s="322"/>
      <c r="AG7" s="322"/>
      <c r="AH7" s="322"/>
      <c r="AI7" s="322"/>
      <c r="AJ7" s="322"/>
      <c r="AK7" s="322"/>
      <c r="AL7" s="322"/>
      <c r="AM7" s="322"/>
      <c r="AN7" s="322"/>
      <c r="AO7" s="322"/>
      <c r="AP7" s="322"/>
      <c r="AQ7" s="322"/>
      <c r="AR7" s="322"/>
      <c r="AS7" s="322"/>
      <c r="AT7" s="322"/>
      <c r="AU7" s="322"/>
      <c r="AV7" s="322"/>
      <c r="AW7" s="322"/>
      <c r="AX7" s="323"/>
      <c r="AY7" s="324"/>
      <c r="AZ7" s="322"/>
      <c r="BA7" s="322"/>
      <c r="BB7" s="322"/>
      <c r="BC7" s="322"/>
      <c r="BD7" s="322"/>
      <c r="BE7" s="322"/>
      <c r="BF7" s="322"/>
      <c r="BG7" s="322"/>
      <c r="BH7" s="322"/>
      <c r="BI7" s="322"/>
      <c r="BJ7" s="322"/>
      <c r="BK7" s="322"/>
      <c r="BL7" s="322"/>
      <c r="BM7" s="322"/>
      <c r="BN7" s="322"/>
      <c r="BO7" s="322"/>
      <c r="BP7" s="322"/>
      <c r="BQ7" s="322"/>
      <c r="BR7" s="322"/>
      <c r="BS7" s="322"/>
      <c r="BT7" s="322"/>
      <c r="BU7" s="322"/>
      <c r="BV7" s="322"/>
      <c r="BW7" s="322"/>
      <c r="BX7" s="322"/>
      <c r="BY7" s="322"/>
      <c r="BZ7" s="322"/>
      <c r="CA7" s="322"/>
      <c r="CB7" s="323"/>
      <c r="CC7" s="324"/>
      <c r="CD7" s="322"/>
      <c r="CE7" s="322"/>
      <c r="CF7" s="322"/>
      <c r="CG7" s="322"/>
      <c r="CH7" s="322"/>
      <c r="CI7" s="322"/>
      <c r="CJ7" s="322"/>
      <c r="CK7" s="322"/>
      <c r="CL7" s="322"/>
      <c r="CM7" s="322"/>
      <c r="CN7" s="322"/>
      <c r="CO7" s="322"/>
      <c r="CP7" s="322"/>
      <c r="CQ7" s="322"/>
      <c r="CR7" s="322"/>
      <c r="CS7" s="322"/>
      <c r="CT7" s="322"/>
      <c r="CU7" s="322"/>
      <c r="CV7" s="322"/>
      <c r="CW7" s="322"/>
      <c r="CX7" s="322"/>
      <c r="CY7" s="322"/>
      <c r="CZ7" s="322"/>
      <c r="DA7" s="322"/>
      <c r="DB7" s="322"/>
      <c r="DC7" s="322"/>
      <c r="DD7" s="322"/>
      <c r="DE7" s="322"/>
      <c r="DF7" s="322"/>
      <c r="DG7" s="323"/>
      <c r="DH7" s="324"/>
      <c r="DI7" s="322"/>
      <c r="DJ7" s="322"/>
      <c r="DK7" s="322"/>
      <c r="DL7" s="322"/>
      <c r="DM7" s="322"/>
      <c r="DN7" s="322"/>
      <c r="DO7" s="322"/>
      <c r="DP7" s="322"/>
      <c r="DQ7" s="322"/>
      <c r="DR7" s="322"/>
      <c r="DS7" s="322"/>
      <c r="DT7" s="322"/>
      <c r="DU7" s="322"/>
      <c r="DV7" s="322"/>
      <c r="DW7" s="322"/>
      <c r="DX7" s="322"/>
      <c r="DY7" s="322"/>
      <c r="DZ7" s="322"/>
      <c r="EA7" s="322"/>
      <c r="EB7" s="322"/>
      <c r="EC7" s="322"/>
      <c r="ED7" s="322"/>
      <c r="EE7" s="322"/>
      <c r="EF7" s="322"/>
      <c r="EG7" s="322"/>
      <c r="EH7" s="322"/>
      <c r="EI7" s="322"/>
      <c r="EJ7" s="322"/>
      <c r="EK7" s="323"/>
      <c r="EL7" s="324"/>
      <c r="EM7" s="322"/>
      <c r="EN7" s="322"/>
      <c r="EO7" s="322"/>
      <c r="EP7" s="322"/>
      <c r="EQ7" s="322"/>
      <c r="ER7" s="322"/>
      <c r="ES7" s="322"/>
      <c r="ET7" s="322"/>
      <c r="EU7" s="322"/>
      <c r="EV7" s="322"/>
      <c r="EW7" s="322"/>
      <c r="EX7" s="322"/>
      <c r="EY7" s="322"/>
      <c r="EZ7" s="322"/>
      <c r="FA7" s="322"/>
      <c r="FB7" s="322"/>
      <c r="FC7" s="322"/>
      <c r="FD7" s="322"/>
      <c r="FE7" s="322"/>
      <c r="FF7" s="322"/>
      <c r="FG7" s="322"/>
      <c r="FH7" s="322"/>
      <c r="FI7" s="322"/>
      <c r="FJ7" s="322"/>
      <c r="FK7" s="322"/>
      <c r="FL7" s="322"/>
      <c r="FM7" s="322"/>
      <c r="FN7" s="322"/>
      <c r="FO7" s="322"/>
      <c r="FP7" s="323"/>
      <c r="FQ7" s="324"/>
      <c r="FR7" s="322"/>
      <c r="FS7" s="322"/>
      <c r="FT7" s="322"/>
      <c r="FU7" s="322"/>
      <c r="FV7" s="322"/>
      <c r="FW7" s="322"/>
      <c r="FX7" s="322"/>
      <c r="FY7" s="322"/>
      <c r="FZ7" s="322"/>
      <c r="GA7" s="322"/>
      <c r="GB7" s="322"/>
      <c r="GC7" s="322"/>
      <c r="GD7" s="322"/>
      <c r="GE7" s="322"/>
      <c r="GF7" s="322"/>
      <c r="GG7" s="322"/>
      <c r="GH7" s="322"/>
      <c r="GI7" s="322"/>
      <c r="GJ7" s="322"/>
      <c r="GK7" s="322"/>
      <c r="GL7" s="322"/>
      <c r="GM7" s="322"/>
      <c r="GN7" s="322"/>
      <c r="GO7" s="322"/>
      <c r="GP7" s="322"/>
      <c r="GQ7" s="322"/>
      <c r="GR7" s="322"/>
      <c r="GS7" s="322"/>
      <c r="GT7" s="322"/>
      <c r="GU7" s="323"/>
      <c r="GV7" s="324"/>
      <c r="GW7" s="322"/>
      <c r="GX7" s="322"/>
      <c r="GY7" s="322"/>
      <c r="GZ7" s="322"/>
      <c r="HA7" s="322"/>
      <c r="HB7" s="322"/>
      <c r="HC7" s="322"/>
      <c r="HD7" s="322"/>
      <c r="HE7" s="322"/>
      <c r="HF7" s="322"/>
      <c r="HG7" s="322"/>
      <c r="HH7" s="322"/>
      <c r="HI7" s="322"/>
      <c r="HJ7" s="322"/>
      <c r="HK7" s="322"/>
      <c r="HL7" s="322"/>
      <c r="HM7" s="322"/>
      <c r="HN7" s="322"/>
      <c r="HO7" s="322"/>
      <c r="HP7" s="322"/>
      <c r="HQ7" s="322"/>
      <c r="HR7" s="322"/>
      <c r="HS7" s="322"/>
      <c r="HT7" s="322"/>
      <c r="HU7" s="322"/>
      <c r="HV7" s="322"/>
      <c r="HW7" s="323"/>
      <c r="HX7" s="324"/>
      <c r="HY7" s="322"/>
      <c r="HZ7" s="322"/>
      <c r="IA7" s="322"/>
      <c r="IB7" s="322"/>
      <c r="IC7" s="322"/>
      <c r="ID7" s="322"/>
      <c r="IE7" s="322"/>
      <c r="IF7" s="322"/>
      <c r="IG7" s="322"/>
      <c r="IH7" s="322"/>
      <c r="II7" s="322"/>
      <c r="IJ7" s="322"/>
      <c r="IK7" s="322"/>
      <c r="IL7" s="322"/>
      <c r="IM7" s="322"/>
      <c r="IN7" s="322"/>
      <c r="IO7" s="322">
        <v>4855814</v>
      </c>
      <c r="IP7" s="322">
        <v>7504439.8200000003</v>
      </c>
      <c r="IQ7" s="322">
        <v>7504439.8200000003</v>
      </c>
      <c r="IR7" s="322">
        <v>7504439.8200000003</v>
      </c>
      <c r="IS7" s="327">
        <v>7504439.8200000003</v>
      </c>
      <c r="IT7" s="327">
        <v>4855814</v>
      </c>
      <c r="IU7" s="327"/>
      <c r="IV7" s="327"/>
      <c r="IW7" s="327">
        <v>7504439.8200000003</v>
      </c>
      <c r="IX7" s="327">
        <v>7504439.8200000003</v>
      </c>
      <c r="IY7" s="327">
        <v>7504439.8200000003</v>
      </c>
      <c r="IZ7" s="327">
        <v>7504439.8200000003</v>
      </c>
      <c r="JA7" s="327">
        <v>4855814</v>
      </c>
      <c r="JB7" s="328"/>
      <c r="JC7" s="329">
        <v>7504439.8200000003</v>
      </c>
      <c r="JD7" s="327">
        <v>7504439.8200000003</v>
      </c>
      <c r="JE7" s="327">
        <v>7504439.8200000003</v>
      </c>
      <c r="JF7" s="327">
        <v>7504439.8200000003</v>
      </c>
      <c r="JG7" s="327">
        <v>6418951.0499999998</v>
      </c>
      <c r="JH7" s="327">
        <v>4002929.96</v>
      </c>
      <c r="JI7" s="327"/>
      <c r="JJ7" s="327">
        <v>6186346.3099999996</v>
      </c>
      <c r="JK7" s="327">
        <v>6186346.3099999996</v>
      </c>
      <c r="JL7" s="327">
        <v>6186346.3099999996</v>
      </c>
      <c r="JM7" s="327">
        <v>12409425.4</v>
      </c>
      <c r="JN7" s="327">
        <v>14324218.949999999</v>
      </c>
      <c r="JO7" s="327">
        <v>9268612.2699999996</v>
      </c>
      <c r="JP7" s="327"/>
      <c r="JQ7" s="327">
        <v>14324218.949999999</v>
      </c>
      <c r="JR7" s="327">
        <v>14324218.949999999</v>
      </c>
      <c r="JS7" s="327">
        <v>14324218.949999999</v>
      </c>
      <c r="JT7" s="327">
        <v>14029649.32</v>
      </c>
      <c r="JU7" s="327">
        <v>14029649.32</v>
      </c>
      <c r="JV7" s="327">
        <v>9268612.2699999996</v>
      </c>
      <c r="JW7" s="327"/>
      <c r="JX7" s="327">
        <v>14324218.949999999</v>
      </c>
      <c r="JY7" s="327">
        <v>14324218.949999999</v>
      </c>
      <c r="JZ7" s="327">
        <v>14324218.949999999</v>
      </c>
      <c r="KA7" s="327">
        <v>14324218.949999999</v>
      </c>
      <c r="KB7" s="327">
        <v>14324218.949999999</v>
      </c>
      <c r="KC7" s="327">
        <v>9268612.2699999996</v>
      </c>
      <c r="KD7" s="327"/>
      <c r="KE7" s="327">
        <v>14324218.949999999</v>
      </c>
      <c r="KF7" s="328">
        <v>14324218.949999999</v>
      </c>
      <c r="KG7" s="329">
        <v>14029649.32</v>
      </c>
      <c r="KH7" s="327">
        <v>14324218.949999999</v>
      </c>
      <c r="KI7" s="327">
        <v>14324218.949999999</v>
      </c>
      <c r="KJ7" s="327">
        <v>9268612.2699999996</v>
      </c>
      <c r="KK7" s="327"/>
      <c r="KL7" s="327">
        <v>14324218.949999999</v>
      </c>
      <c r="KM7" s="327">
        <v>14324218.949999999</v>
      </c>
      <c r="KN7" s="327">
        <v>14324218.949999999</v>
      </c>
      <c r="KO7" s="327">
        <v>14324218.949999999</v>
      </c>
      <c r="KP7" s="327">
        <v>14324218.949999999</v>
      </c>
      <c r="KQ7" s="327">
        <v>9268612.2699999996</v>
      </c>
      <c r="KR7" s="327"/>
      <c r="KS7" s="327">
        <v>14324218.949999999</v>
      </c>
      <c r="KT7" s="327">
        <v>14324218.949999999</v>
      </c>
      <c r="KU7" s="327">
        <v>14324218.949999999</v>
      </c>
      <c r="KV7" s="327">
        <v>3595663.59</v>
      </c>
      <c r="KW7" s="327">
        <v>294569.63</v>
      </c>
      <c r="KX7" s="327">
        <v>190603.88</v>
      </c>
      <c r="KY7" s="327"/>
      <c r="KZ7" s="327">
        <v>173276.25</v>
      </c>
      <c r="LA7" s="327"/>
      <c r="LB7" s="327"/>
      <c r="LC7" s="327"/>
      <c r="LD7" s="327"/>
      <c r="LE7" s="327"/>
      <c r="LF7" s="327"/>
      <c r="LG7" s="327"/>
      <c r="LH7" s="327"/>
      <c r="LI7" s="327"/>
      <c r="LJ7" s="327"/>
      <c r="LK7" s="328"/>
      <c r="LL7" s="329"/>
      <c r="LM7" s="327"/>
      <c r="LN7" s="327"/>
      <c r="LO7" s="327"/>
      <c r="LP7" s="327"/>
      <c r="LQ7" s="327"/>
      <c r="LR7" s="327"/>
      <c r="LS7" s="327"/>
      <c r="LT7" s="327"/>
      <c r="LU7" s="327"/>
      <c r="LV7" s="327"/>
      <c r="LW7" s="327"/>
      <c r="LX7" s="327"/>
      <c r="LY7" s="327"/>
      <c r="LZ7" s="327"/>
      <c r="MA7" s="327"/>
      <c r="MB7" s="327"/>
      <c r="MC7" s="327"/>
      <c r="MD7" s="327"/>
      <c r="ME7" s="327"/>
      <c r="MF7" s="327"/>
      <c r="MG7" s="327"/>
      <c r="MH7" s="327"/>
      <c r="MI7" s="327"/>
      <c r="MJ7" s="327"/>
      <c r="MK7" s="327"/>
      <c r="ML7" s="327"/>
      <c r="MM7" s="327"/>
      <c r="MN7" s="327"/>
      <c r="MO7" s="327"/>
      <c r="MP7" s="329"/>
      <c r="MQ7" s="327"/>
      <c r="MR7" s="327"/>
      <c r="MS7" s="327"/>
      <c r="MT7" s="327"/>
      <c r="MU7" s="327"/>
      <c r="MV7" s="327"/>
      <c r="MW7" s="327"/>
      <c r="MX7" s="327"/>
      <c r="MY7" s="327"/>
      <c r="MZ7" s="327"/>
      <c r="NA7" s="327"/>
      <c r="NB7" s="327"/>
      <c r="NC7" s="327"/>
      <c r="ND7" s="327"/>
      <c r="NE7" s="327"/>
      <c r="NF7" s="327"/>
      <c r="NG7" s="327"/>
      <c r="NH7" s="327"/>
      <c r="NI7" s="327"/>
      <c r="NJ7" s="327"/>
      <c r="NK7" s="327"/>
      <c r="NL7" s="327"/>
      <c r="NM7" s="327"/>
      <c r="NN7" s="327"/>
      <c r="NO7" s="327"/>
      <c r="NP7" s="327"/>
      <c r="NQ7" s="327"/>
      <c r="NR7" s="327"/>
      <c r="NS7" s="327"/>
      <c r="NT7" s="328"/>
      <c r="NU7" s="329">
        <v>4244468.29</v>
      </c>
      <c r="NV7" s="327">
        <v>10307994.41</v>
      </c>
      <c r="NW7" s="327">
        <v>6669878.7400000002</v>
      </c>
      <c r="NX7" s="327"/>
      <c r="NY7" s="327">
        <v>10307994.41</v>
      </c>
      <c r="NZ7" s="327">
        <v>10307994.41</v>
      </c>
      <c r="OA7" s="327"/>
      <c r="OB7" s="327">
        <v>10307994.41</v>
      </c>
      <c r="OC7" s="327">
        <v>10307994.41</v>
      </c>
      <c r="OD7" s="327">
        <v>6669878.7400000002</v>
      </c>
      <c r="OE7" s="327"/>
      <c r="OF7" s="327">
        <v>10307994.41</v>
      </c>
      <c r="OG7" s="327">
        <v>10307994.41</v>
      </c>
      <c r="OH7" s="327">
        <v>10307994.41</v>
      </c>
      <c r="OI7" s="327">
        <v>10307994.41</v>
      </c>
      <c r="OJ7" s="327">
        <v>10307994.41</v>
      </c>
      <c r="OK7" s="327">
        <v>6669878.7400000002</v>
      </c>
      <c r="OL7" s="327"/>
      <c r="OM7" s="327"/>
      <c r="ON7" s="327">
        <v>10307994.41</v>
      </c>
      <c r="OO7" s="327">
        <v>10307994.41</v>
      </c>
      <c r="OP7" s="327">
        <v>10307994.41</v>
      </c>
      <c r="OQ7" s="327">
        <v>10307994.41</v>
      </c>
      <c r="OR7" s="327">
        <v>6669878.7400000002</v>
      </c>
      <c r="OS7" s="327"/>
      <c r="OT7" s="327">
        <v>10307994.41</v>
      </c>
      <c r="OU7" s="327">
        <v>10307994.41</v>
      </c>
      <c r="OV7" s="327">
        <v>10307994.41</v>
      </c>
      <c r="OW7" s="327">
        <v>10307994.41</v>
      </c>
      <c r="OX7" s="327">
        <v>10307994.41</v>
      </c>
      <c r="OY7" s="328">
        <v>6669878.7400000002</v>
      </c>
      <c r="OZ7" s="329"/>
      <c r="PA7" s="327">
        <v>10307994.41</v>
      </c>
      <c r="PB7" s="327">
        <v>10307994.41</v>
      </c>
      <c r="PC7" s="327">
        <v>10307994.41</v>
      </c>
      <c r="PD7" s="327">
        <v>10307994.41</v>
      </c>
      <c r="PE7" s="327">
        <v>10307994.41</v>
      </c>
      <c r="PF7" s="327">
        <v>6669878.7400000002</v>
      </c>
      <c r="PG7" s="327"/>
      <c r="PH7" s="327">
        <v>10307994.41</v>
      </c>
      <c r="PI7" s="327">
        <v>10307994.41</v>
      </c>
      <c r="PJ7" s="327">
        <v>10307994.41</v>
      </c>
      <c r="PK7" s="327">
        <v>10307994.41</v>
      </c>
      <c r="PL7" s="327">
        <v>10307994.41</v>
      </c>
      <c r="PM7" s="327">
        <v>6669878.7400000002</v>
      </c>
      <c r="PN7" s="327"/>
      <c r="PO7" s="327">
        <v>10307994.41</v>
      </c>
      <c r="PP7" s="327">
        <v>10307994.41</v>
      </c>
      <c r="PQ7" s="327">
        <v>10307994.41</v>
      </c>
      <c r="PR7" s="327">
        <v>18209563.82</v>
      </c>
      <c r="PS7" s="327">
        <v>37173330.390000001</v>
      </c>
      <c r="PT7" s="327">
        <v>24053331.43</v>
      </c>
      <c r="PU7" s="327"/>
      <c r="PV7" s="327">
        <v>37173330.390000001</v>
      </c>
      <c r="PW7" s="327">
        <v>37173330.390000001</v>
      </c>
      <c r="PX7" s="327">
        <v>37173330.390000001</v>
      </c>
      <c r="PY7" s="327">
        <v>37173330.390000001</v>
      </c>
      <c r="PZ7" s="327">
        <v>37173330.390000001</v>
      </c>
      <c r="QA7" s="327">
        <v>24053331.43</v>
      </c>
      <c r="QB7" s="327"/>
      <c r="QC7" s="328">
        <v>37173330.390000001</v>
      </c>
      <c r="QD7" s="329">
        <v>37173330.390000001</v>
      </c>
      <c r="QE7" s="327">
        <v>37173330.390000001</v>
      </c>
      <c r="QF7" s="327">
        <v>37173330.390000001</v>
      </c>
      <c r="QG7" s="327">
        <v>37173330.390000001</v>
      </c>
      <c r="QH7" s="327">
        <v>24053331.43</v>
      </c>
      <c r="QI7" s="327"/>
      <c r="QJ7" s="327">
        <v>32967261.530000001</v>
      </c>
      <c r="QK7" s="327">
        <v>1421745.02</v>
      </c>
      <c r="QL7" s="327">
        <v>1421745.02</v>
      </c>
      <c r="QM7" s="327">
        <v>1421745.02</v>
      </c>
      <c r="QN7" s="327">
        <v>1421745.02</v>
      </c>
      <c r="QO7" s="327">
        <v>919952.66</v>
      </c>
      <c r="QP7" s="327"/>
      <c r="QQ7" s="327"/>
      <c r="QR7" s="327">
        <v>1421745.02</v>
      </c>
      <c r="QS7" s="327">
        <v>1421745.02</v>
      </c>
      <c r="QT7" s="327">
        <v>1421745.02</v>
      </c>
      <c r="QU7" s="327">
        <v>1421745.02</v>
      </c>
      <c r="QV7" s="327">
        <v>919952.66</v>
      </c>
      <c r="QW7" s="327"/>
      <c r="QX7" s="327">
        <v>1421745.02</v>
      </c>
      <c r="QY7" s="327">
        <v>1421745.02</v>
      </c>
      <c r="QZ7" s="327">
        <v>1421745.02</v>
      </c>
      <c r="RA7" s="327">
        <v>1421745.02</v>
      </c>
      <c r="RB7" s="327">
        <v>1421745.02</v>
      </c>
      <c r="RC7" s="327">
        <v>919952.66</v>
      </c>
      <c r="RD7" s="327"/>
      <c r="RE7" s="327">
        <v>1421745.02</v>
      </c>
      <c r="RF7" s="327">
        <v>1421745.02</v>
      </c>
      <c r="RG7" s="327">
        <v>1421745.02</v>
      </c>
      <c r="RH7" s="328">
        <v>1421745.02</v>
      </c>
      <c r="RI7" s="329">
        <v>1421745.02</v>
      </c>
      <c r="RJ7" s="327">
        <v>919952.66</v>
      </c>
      <c r="RK7" s="327"/>
      <c r="RL7" s="327"/>
      <c r="RM7" s="327">
        <v>1421745.02</v>
      </c>
      <c r="RN7" s="327">
        <v>1421745.02</v>
      </c>
      <c r="RO7" s="327">
        <v>1421745.02</v>
      </c>
      <c r="RP7" s="327">
        <v>1421745.02</v>
      </c>
      <c r="RQ7" s="327">
        <v>919952.66</v>
      </c>
      <c r="RR7" s="327"/>
      <c r="RS7" s="327"/>
      <c r="RT7" s="327">
        <v>1421745.02</v>
      </c>
      <c r="RU7" s="327">
        <v>1421745.02</v>
      </c>
      <c r="RV7" s="327">
        <v>1254480.8999999999</v>
      </c>
      <c r="RW7" s="327"/>
      <c r="RX7" s="327"/>
      <c r="RY7" s="327"/>
      <c r="RZ7" s="327"/>
      <c r="SA7" s="327"/>
      <c r="SB7" s="327"/>
      <c r="SC7" s="327"/>
      <c r="SD7" s="327"/>
      <c r="SE7" s="327"/>
      <c r="SF7" s="327"/>
      <c r="SG7" s="327"/>
      <c r="SH7" s="327"/>
      <c r="SI7" s="327"/>
      <c r="SJ7" s="327"/>
      <c r="SK7" s="327"/>
    </row>
    <row r="8" spans="2:505" s="326" customFormat="1">
      <c r="B8" s="325"/>
      <c r="C8" s="319" t="s">
        <v>15</v>
      </c>
      <c r="D8" s="320">
        <f>SUM(F8:SK8)+1</f>
        <v>12245973140.670008</v>
      </c>
      <c r="F8" s="327"/>
      <c r="G8" s="327"/>
      <c r="H8" s="327"/>
      <c r="I8" s="327"/>
      <c r="J8" s="327"/>
      <c r="K8" s="327"/>
      <c r="L8" s="327"/>
      <c r="M8" s="327"/>
      <c r="N8" s="327"/>
      <c r="O8" s="327"/>
      <c r="P8" s="327"/>
      <c r="Q8" s="327"/>
      <c r="R8" s="327"/>
      <c r="S8" s="328"/>
      <c r="T8" s="324"/>
      <c r="U8" s="322"/>
      <c r="V8" s="322"/>
      <c r="W8" s="322"/>
      <c r="X8" s="322"/>
      <c r="Y8" s="322"/>
      <c r="Z8" s="322"/>
      <c r="AA8" s="322"/>
      <c r="AB8" s="322"/>
      <c r="AC8" s="322"/>
      <c r="AD8" s="322"/>
      <c r="AE8" s="322"/>
      <c r="AF8" s="322"/>
      <c r="AG8" s="322"/>
      <c r="AH8" s="322"/>
      <c r="AI8" s="322"/>
      <c r="AJ8" s="322"/>
      <c r="AK8" s="322"/>
      <c r="AL8" s="322"/>
      <c r="AM8" s="322"/>
      <c r="AN8" s="322"/>
      <c r="AO8" s="322"/>
      <c r="AP8" s="322"/>
      <c r="AQ8" s="322"/>
      <c r="AR8" s="322"/>
      <c r="AS8" s="322"/>
      <c r="AT8" s="322"/>
      <c r="AU8" s="322"/>
      <c r="AV8" s="322"/>
      <c r="AW8" s="322"/>
      <c r="AX8" s="323"/>
      <c r="AY8" s="324"/>
      <c r="AZ8" s="322"/>
      <c r="BA8" s="322"/>
      <c r="BB8" s="322"/>
      <c r="BC8" s="322"/>
      <c r="BD8" s="322"/>
      <c r="BE8" s="322"/>
      <c r="BF8" s="322"/>
      <c r="BG8" s="322"/>
      <c r="BH8" s="322"/>
      <c r="BI8" s="322"/>
      <c r="BJ8" s="322"/>
      <c r="BK8" s="322"/>
      <c r="BL8" s="322"/>
      <c r="BM8" s="322"/>
      <c r="BN8" s="322"/>
      <c r="BO8" s="322"/>
      <c r="BP8" s="322"/>
      <c r="BQ8" s="322"/>
      <c r="BR8" s="322"/>
      <c r="BS8" s="322"/>
      <c r="BT8" s="322"/>
      <c r="BU8" s="322"/>
      <c r="BV8" s="322"/>
      <c r="BW8" s="322"/>
      <c r="BX8" s="322"/>
      <c r="BY8" s="322"/>
      <c r="BZ8" s="322"/>
      <c r="CA8" s="322"/>
      <c r="CB8" s="323"/>
      <c r="CC8" s="324"/>
      <c r="CD8" s="322"/>
      <c r="CE8" s="322"/>
      <c r="CF8" s="322"/>
      <c r="CG8" s="322"/>
      <c r="CH8" s="322"/>
      <c r="CI8" s="322"/>
      <c r="CJ8" s="322"/>
      <c r="CK8" s="322"/>
      <c r="CL8" s="322"/>
      <c r="CM8" s="322"/>
      <c r="CN8" s="322"/>
      <c r="CO8" s="322"/>
      <c r="CP8" s="322"/>
      <c r="CQ8" s="322"/>
      <c r="CR8" s="322"/>
      <c r="CS8" s="322"/>
      <c r="CT8" s="322"/>
      <c r="CU8" s="322"/>
      <c r="CV8" s="322"/>
      <c r="CW8" s="322"/>
      <c r="CX8" s="322"/>
      <c r="CY8" s="322"/>
      <c r="CZ8" s="322"/>
      <c r="DA8" s="322"/>
      <c r="DB8" s="322"/>
      <c r="DC8" s="322"/>
      <c r="DD8" s="322"/>
      <c r="DE8" s="322"/>
      <c r="DF8" s="322"/>
      <c r="DG8" s="323"/>
      <c r="DH8" s="324"/>
      <c r="DI8" s="322"/>
      <c r="DJ8" s="322"/>
      <c r="DK8" s="322"/>
      <c r="DL8" s="322"/>
      <c r="DM8" s="322">
        <v>2511753.59</v>
      </c>
      <c r="DN8" s="322">
        <v>2846654.06</v>
      </c>
      <c r="DO8" s="322">
        <v>3086706.1</v>
      </c>
      <c r="DP8" s="322">
        <v>3086706.1</v>
      </c>
      <c r="DQ8" s="322">
        <v>1997280.41</v>
      </c>
      <c r="DR8" s="322"/>
      <c r="DS8" s="322"/>
      <c r="DT8" s="322">
        <v>3086706.1</v>
      </c>
      <c r="DU8" s="322">
        <v>3086706.1</v>
      </c>
      <c r="DV8" s="322">
        <v>3086706.1</v>
      </c>
      <c r="DW8" s="322">
        <v>3086706.1</v>
      </c>
      <c r="DX8" s="322">
        <v>1997280.41</v>
      </c>
      <c r="DY8" s="322"/>
      <c r="DZ8" s="322">
        <v>3086706.1</v>
      </c>
      <c r="EA8" s="322">
        <v>3086706.1</v>
      </c>
      <c r="EB8" s="322">
        <v>3086706.1</v>
      </c>
      <c r="EC8" s="322">
        <v>3086706.1</v>
      </c>
      <c r="ED8" s="322">
        <v>8670327.8699999992</v>
      </c>
      <c r="EE8" s="322">
        <v>63417119.960000001</v>
      </c>
      <c r="EF8" s="322"/>
      <c r="EG8" s="322">
        <v>98008276.319999993</v>
      </c>
      <c r="EH8" s="322">
        <v>98008276.319999993</v>
      </c>
      <c r="EI8" s="322">
        <v>98008276.319999993</v>
      </c>
      <c r="EJ8" s="322">
        <v>98008276.319999993</v>
      </c>
      <c r="EK8" s="323">
        <v>100156799.16</v>
      </c>
      <c r="EL8" s="324">
        <v>64807340.619999997</v>
      </c>
      <c r="EM8" s="322"/>
      <c r="EN8" s="322">
        <v>100156799.16</v>
      </c>
      <c r="EO8" s="322">
        <v>100156799.16</v>
      </c>
      <c r="EP8" s="322">
        <v>100156799.16</v>
      </c>
      <c r="EQ8" s="322">
        <v>100156799.16</v>
      </c>
      <c r="ER8" s="322">
        <v>100156799.16</v>
      </c>
      <c r="ES8" s="322"/>
      <c r="ET8" s="322"/>
      <c r="EU8" s="322">
        <v>100156799.16</v>
      </c>
      <c r="EV8" s="322">
        <v>100156799.16</v>
      </c>
      <c r="EW8" s="322">
        <v>100156799.16</v>
      </c>
      <c r="EX8" s="322">
        <v>100156799.16</v>
      </c>
      <c r="EY8" s="322">
        <v>100156799.16</v>
      </c>
      <c r="EZ8" s="322">
        <v>64807340.619999997</v>
      </c>
      <c r="FA8" s="322"/>
      <c r="FB8" s="322">
        <v>100156799.16</v>
      </c>
      <c r="FC8" s="322">
        <v>100156799.16</v>
      </c>
      <c r="FD8" s="322">
        <v>100156799.16</v>
      </c>
      <c r="FE8" s="322">
        <v>100156799.16</v>
      </c>
      <c r="FF8" s="322">
        <v>100156799.16</v>
      </c>
      <c r="FG8" s="322">
        <v>64807340.619999997</v>
      </c>
      <c r="FH8" s="322"/>
      <c r="FI8" s="322">
        <v>100156799.16</v>
      </c>
      <c r="FJ8" s="322"/>
      <c r="FK8" s="322"/>
      <c r="FL8" s="322"/>
      <c r="FM8" s="322"/>
      <c r="FN8" s="322"/>
      <c r="FO8" s="322"/>
      <c r="FP8" s="323"/>
      <c r="FQ8" s="324"/>
      <c r="FR8" s="322"/>
      <c r="FS8" s="322"/>
      <c r="FT8" s="322"/>
      <c r="FU8" s="322">
        <v>64807340.619999997</v>
      </c>
      <c r="FV8" s="322"/>
      <c r="FW8" s="322"/>
      <c r="FX8" s="322">
        <v>100156799.16</v>
      </c>
      <c r="FY8" s="322">
        <v>100156799.16</v>
      </c>
      <c r="FZ8" s="322">
        <v>100156799.16</v>
      </c>
      <c r="GA8" s="322">
        <v>99989348.930000007</v>
      </c>
      <c r="GB8" s="322">
        <v>62965387.990000002</v>
      </c>
      <c r="GC8" s="322"/>
      <c r="GD8" s="322">
        <v>97310145.099999994</v>
      </c>
      <c r="GE8" s="322">
        <v>97310145.099999994</v>
      </c>
      <c r="GF8" s="322">
        <v>97310145.099999994</v>
      </c>
      <c r="GG8" s="322">
        <v>97310145.099999994</v>
      </c>
      <c r="GH8" s="322">
        <v>97310145.099999994</v>
      </c>
      <c r="GI8" s="322">
        <v>62965387.990000002</v>
      </c>
      <c r="GJ8" s="322"/>
      <c r="GK8" s="322">
        <v>97310145.099999994</v>
      </c>
      <c r="GL8" s="322">
        <v>97310145.099999994</v>
      </c>
      <c r="GM8" s="322">
        <v>97310145.099999994</v>
      </c>
      <c r="GN8" s="322">
        <v>97310145.099999994</v>
      </c>
      <c r="GO8" s="322">
        <v>97310145.099999994</v>
      </c>
      <c r="GP8" s="322">
        <v>62965387.990000002</v>
      </c>
      <c r="GQ8" s="322"/>
      <c r="GR8" s="322">
        <v>97310145.099999994</v>
      </c>
      <c r="GS8" s="322">
        <v>97310145.099999994</v>
      </c>
      <c r="GT8" s="322">
        <v>97310145.099999994</v>
      </c>
      <c r="GU8" s="323">
        <v>97310145.099999994</v>
      </c>
      <c r="GV8" s="324">
        <v>97310145.099999994</v>
      </c>
      <c r="GW8" s="322">
        <v>62965387.990000002</v>
      </c>
      <c r="GX8" s="322"/>
      <c r="GY8" s="322">
        <v>97310145.099999994</v>
      </c>
      <c r="GZ8" s="322">
        <v>97310145.099999994</v>
      </c>
      <c r="HA8" s="322">
        <v>97310145.099999994</v>
      </c>
      <c r="HB8" s="322">
        <v>97310145.099999994</v>
      </c>
      <c r="HC8" s="322">
        <v>97310145.099999994</v>
      </c>
      <c r="HD8" s="322">
        <v>62965387.990000002</v>
      </c>
      <c r="HE8" s="322"/>
      <c r="HF8" s="322">
        <v>97310145.099999994</v>
      </c>
      <c r="HG8" s="322">
        <v>97310145.099999994</v>
      </c>
      <c r="HH8" s="322">
        <v>97310145.099999994</v>
      </c>
      <c r="HI8" s="322">
        <v>97310145.099999994</v>
      </c>
      <c r="HJ8" s="322">
        <v>97310145.099999994</v>
      </c>
      <c r="HK8" s="322">
        <v>62965387.990000002</v>
      </c>
      <c r="HL8" s="322"/>
      <c r="HM8" s="322">
        <v>97310145.099999994</v>
      </c>
      <c r="HN8" s="322">
        <v>97310145.099999994</v>
      </c>
      <c r="HO8" s="322">
        <v>97310145.099999994</v>
      </c>
      <c r="HP8" s="322">
        <v>97310145.099999994</v>
      </c>
      <c r="HQ8" s="322">
        <v>97310145.099999994</v>
      </c>
      <c r="HR8" s="322">
        <v>62965387.990000002</v>
      </c>
      <c r="HS8" s="322"/>
      <c r="HT8" s="322">
        <v>97310145.099999994</v>
      </c>
      <c r="HU8" s="322">
        <v>97310145.099999994</v>
      </c>
      <c r="HV8" s="322">
        <v>97310145.099999994</v>
      </c>
      <c r="HW8" s="323">
        <v>97310145.099999994</v>
      </c>
      <c r="HX8" s="324">
        <v>97310145.099999994</v>
      </c>
      <c r="HY8" s="322">
        <v>62965387.990000002</v>
      </c>
      <c r="HZ8" s="322"/>
      <c r="IA8" s="322">
        <v>97310145.099999994</v>
      </c>
      <c r="IB8" s="322">
        <v>97310145.099999994</v>
      </c>
      <c r="IC8" s="322">
        <v>97310145.099999994</v>
      </c>
      <c r="ID8" s="322">
        <v>97310145.099999994</v>
      </c>
      <c r="IE8" s="322">
        <v>97310145.099999994</v>
      </c>
      <c r="IF8" s="322">
        <v>62965387.990000002</v>
      </c>
      <c r="IG8" s="322"/>
      <c r="IH8" s="322">
        <v>97310145.099999994</v>
      </c>
      <c r="II8" s="322">
        <v>97310145.099999994</v>
      </c>
      <c r="IJ8" s="322">
        <v>97310145.099999994</v>
      </c>
      <c r="IK8" s="322">
        <v>97310145.099999994</v>
      </c>
      <c r="IL8" s="322">
        <v>97310145.099999994</v>
      </c>
      <c r="IM8" s="322">
        <v>62965387.990000002</v>
      </c>
      <c r="IN8" s="322"/>
      <c r="IO8" s="322">
        <v>97310145.099999994</v>
      </c>
      <c r="IP8" s="322">
        <v>97310145.099999994</v>
      </c>
      <c r="IQ8" s="322">
        <v>97098334.480000004</v>
      </c>
      <c r="IR8" s="322">
        <v>97070093.060000002</v>
      </c>
      <c r="IS8" s="327">
        <v>97070093.060000002</v>
      </c>
      <c r="IT8" s="327">
        <v>62810060.210000001</v>
      </c>
      <c r="IU8" s="327"/>
      <c r="IV8" s="327"/>
      <c r="IW8" s="327">
        <v>97070093.060000002</v>
      </c>
      <c r="IX8" s="327">
        <v>97070093.060000002</v>
      </c>
      <c r="IY8" s="327">
        <v>97070093.060000002</v>
      </c>
      <c r="IZ8" s="327">
        <v>97070093.060000002</v>
      </c>
      <c r="JA8" s="327">
        <v>62810060.210000001</v>
      </c>
      <c r="JB8" s="328"/>
      <c r="JC8" s="329">
        <v>97070093.060000002</v>
      </c>
      <c r="JD8" s="327">
        <v>97070093.060000002</v>
      </c>
      <c r="JE8" s="327">
        <v>97070093.060000002</v>
      </c>
      <c r="JF8" s="327">
        <v>97070093.060000002</v>
      </c>
      <c r="JG8" s="327">
        <v>97070093.060000002</v>
      </c>
      <c r="JH8" s="327">
        <v>62810060.210000001</v>
      </c>
      <c r="JI8" s="327"/>
      <c r="JJ8" s="327">
        <v>97070093.060000002</v>
      </c>
      <c r="JK8" s="327">
        <v>97070093.060000002</v>
      </c>
      <c r="JL8" s="327">
        <v>97070093.060000002</v>
      </c>
      <c r="JM8" s="327">
        <v>97070093.060000002</v>
      </c>
      <c r="JN8" s="327">
        <v>97070093.060000002</v>
      </c>
      <c r="JO8" s="327">
        <v>62810060.210000001</v>
      </c>
      <c r="JP8" s="327"/>
      <c r="JQ8" s="327">
        <v>97070093.060000002</v>
      </c>
      <c r="JR8" s="327">
        <v>97070093.060000002</v>
      </c>
      <c r="JS8" s="327">
        <v>97070093.060000002</v>
      </c>
      <c r="JT8" s="327"/>
      <c r="JU8" s="327"/>
      <c r="JV8" s="327">
        <v>62810060.210000001</v>
      </c>
      <c r="JW8" s="327"/>
      <c r="JX8" s="327">
        <v>97070093.060000002</v>
      </c>
      <c r="JY8" s="327">
        <v>97070093.060000002</v>
      </c>
      <c r="JZ8" s="327">
        <v>97070093.060000002</v>
      </c>
      <c r="KA8" s="327">
        <v>97070093.060000002</v>
      </c>
      <c r="KB8" s="327">
        <v>97070093.060000002</v>
      </c>
      <c r="KC8" s="327">
        <v>62810060.210000001</v>
      </c>
      <c r="KD8" s="327"/>
      <c r="KE8" s="327">
        <v>97070093.060000002</v>
      </c>
      <c r="KF8" s="328">
        <v>97070093.060000002</v>
      </c>
      <c r="KG8" s="329"/>
      <c r="KH8" s="327">
        <v>95436200.5</v>
      </c>
      <c r="KI8" s="327">
        <v>94755411.930000007</v>
      </c>
      <c r="KJ8" s="327">
        <v>61312325.359999999</v>
      </c>
      <c r="KK8" s="327"/>
      <c r="KL8" s="327">
        <v>94755411.930000007</v>
      </c>
      <c r="KM8" s="327">
        <v>94755411.930000007</v>
      </c>
      <c r="KN8" s="327">
        <v>94755411.930000007</v>
      </c>
      <c r="KO8" s="327">
        <v>94755411.930000007</v>
      </c>
      <c r="KP8" s="327">
        <v>94755411.930000007</v>
      </c>
      <c r="KQ8" s="327">
        <v>61312325.359999999</v>
      </c>
      <c r="KR8" s="327"/>
      <c r="KS8" s="327">
        <v>94755411.930000007</v>
      </c>
      <c r="KT8" s="327">
        <v>45180565.700000003</v>
      </c>
      <c r="KU8" s="327">
        <v>10478173.35</v>
      </c>
      <c r="KV8" s="327">
        <v>10478173.35</v>
      </c>
      <c r="KW8" s="327">
        <v>10478173.35</v>
      </c>
      <c r="KX8" s="327">
        <v>6779994.5199999996</v>
      </c>
      <c r="KY8" s="327"/>
      <c r="KZ8" s="327">
        <v>10478173.35</v>
      </c>
      <c r="LA8" s="327">
        <v>10478173.35</v>
      </c>
      <c r="LB8" s="327">
        <v>10478173.35</v>
      </c>
      <c r="LC8" s="327">
        <v>10478173.35</v>
      </c>
      <c r="LD8" s="327">
        <v>10478173.35</v>
      </c>
      <c r="LE8" s="327">
        <v>6779994.5199999996</v>
      </c>
      <c r="LF8" s="327"/>
      <c r="LG8" s="327">
        <v>10478173.35</v>
      </c>
      <c r="LH8" s="327">
        <v>10478173.35</v>
      </c>
      <c r="LI8" s="327">
        <v>10478173.35</v>
      </c>
      <c r="LJ8" s="327">
        <v>10478173.35</v>
      </c>
      <c r="LK8" s="328">
        <v>10478173.35</v>
      </c>
      <c r="LL8" s="329">
        <v>6779994.5199999996</v>
      </c>
      <c r="LM8" s="327"/>
      <c r="LN8" s="327"/>
      <c r="LO8" s="327">
        <v>10478173.35</v>
      </c>
      <c r="LP8" s="327">
        <v>10478173.35</v>
      </c>
      <c r="LQ8" s="327">
        <v>10478173.35</v>
      </c>
      <c r="LR8" s="327">
        <v>4598420.05</v>
      </c>
      <c r="LS8" s="327">
        <v>1390220.66</v>
      </c>
      <c r="LT8" s="327"/>
      <c r="LU8" s="327">
        <v>2148522.84</v>
      </c>
      <c r="LV8" s="327">
        <v>2148522.84</v>
      </c>
      <c r="LW8" s="327">
        <v>2148522.84</v>
      </c>
      <c r="LX8" s="327">
        <v>2148522.84</v>
      </c>
      <c r="LY8" s="327">
        <v>2148522.84</v>
      </c>
      <c r="LZ8" s="327">
        <v>1390220.66</v>
      </c>
      <c r="MA8" s="327"/>
      <c r="MB8" s="327">
        <v>2148522.84</v>
      </c>
      <c r="MC8" s="327">
        <v>2148522.84</v>
      </c>
      <c r="MD8" s="327">
        <v>2148522.84</v>
      </c>
      <c r="ME8" s="327">
        <v>2148522.84</v>
      </c>
      <c r="MF8" s="327">
        <v>2148522.84</v>
      </c>
      <c r="MG8" s="327">
        <v>1390220.66</v>
      </c>
      <c r="MH8" s="327"/>
      <c r="MI8" s="327"/>
      <c r="MJ8" s="327">
        <v>2148522.84</v>
      </c>
      <c r="MK8" s="327">
        <v>2148522.84</v>
      </c>
      <c r="ML8" s="327">
        <v>2148522.84</v>
      </c>
      <c r="MM8" s="327">
        <v>2148522.84</v>
      </c>
      <c r="MN8" s="327">
        <v>1390220.66</v>
      </c>
      <c r="MO8" s="327"/>
      <c r="MP8" s="329"/>
      <c r="MQ8" s="327">
        <v>2148522.84</v>
      </c>
      <c r="MR8" s="327">
        <v>2148522.84</v>
      </c>
      <c r="MS8" s="327">
        <v>2148522.84</v>
      </c>
      <c r="MT8" s="327">
        <v>2148522.84</v>
      </c>
      <c r="MU8" s="327">
        <v>1390220.66</v>
      </c>
      <c r="MV8" s="327"/>
      <c r="MW8" s="327">
        <v>2148522.84</v>
      </c>
      <c r="MX8" s="327">
        <v>2148522.84</v>
      </c>
      <c r="MY8" s="327">
        <v>2148522.84</v>
      </c>
      <c r="MZ8" s="327">
        <v>2148522.84</v>
      </c>
      <c r="NA8" s="327">
        <v>2148522.84</v>
      </c>
      <c r="NB8" s="327">
        <v>1390220.66</v>
      </c>
      <c r="NC8" s="327"/>
      <c r="ND8" s="327">
        <v>1390220.66</v>
      </c>
      <c r="NE8" s="327"/>
      <c r="NF8" s="327"/>
      <c r="NG8" s="327"/>
      <c r="NH8" s="327"/>
      <c r="NI8" s="327"/>
      <c r="NJ8" s="327"/>
      <c r="NK8" s="327"/>
      <c r="NL8" s="327"/>
      <c r="NM8" s="327"/>
      <c r="NN8" s="327"/>
      <c r="NO8" s="327"/>
      <c r="NP8" s="327"/>
      <c r="NQ8" s="327"/>
      <c r="NR8" s="327"/>
      <c r="NS8" s="327"/>
      <c r="NT8" s="328"/>
      <c r="NU8" s="329"/>
      <c r="NV8" s="327"/>
      <c r="NW8" s="327"/>
      <c r="NX8" s="327"/>
      <c r="NY8" s="327"/>
      <c r="NZ8" s="327"/>
      <c r="OA8" s="327"/>
      <c r="OB8" s="327"/>
      <c r="OC8" s="327"/>
      <c r="OD8" s="327"/>
      <c r="OE8" s="327"/>
      <c r="OF8" s="327"/>
      <c r="OG8" s="327"/>
      <c r="OH8" s="327"/>
      <c r="OI8" s="327"/>
      <c r="OJ8" s="327"/>
      <c r="OK8" s="327"/>
      <c r="OL8" s="327"/>
      <c r="OM8" s="327"/>
      <c r="ON8" s="327"/>
      <c r="OO8" s="327"/>
      <c r="OP8" s="327"/>
      <c r="OQ8" s="327"/>
      <c r="OR8" s="327"/>
      <c r="OS8" s="327"/>
      <c r="OT8" s="327"/>
      <c r="OU8" s="327"/>
      <c r="OV8" s="327"/>
      <c r="OW8" s="327"/>
      <c r="OX8" s="327"/>
      <c r="OY8" s="328"/>
      <c r="OZ8" s="329"/>
      <c r="PA8" s="327"/>
      <c r="PB8" s="327"/>
      <c r="PC8" s="327"/>
      <c r="PD8" s="327"/>
      <c r="PE8" s="327"/>
      <c r="PF8" s="327"/>
      <c r="PG8" s="327"/>
      <c r="PH8" s="327"/>
      <c r="PI8" s="327"/>
      <c r="PJ8" s="327"/>
      <c r="PK8" s="327"/>
      <c r="PL8" s="327"/>
      <c r="PM8" s="327"/>
      <c r="PN8" s="327"/>
      <c r="PO8" s="327"/>
      <c r="PP8" s="327"/>
      <c r="PQ8" s="327"/>
      <c r="PR8" s="327"/>
      <c r="PS8" s="327"/>
      <c r="PT8" s="327"/>
      <c r="PU8" s="327"/>
      <c r="PV8" s="327"/>
      <c r="PW8" s="327"/>
      <c r="PX8" s="327"/>
      <c r="PY8" s="327"/>
      <c r="PZ8" s="327"/>
      <c r="QA8" s="327"/>
      <c r="QB8" s="327"/>
      <c r="QC8" s="328"/>
      <c r="QD8" s="329"/>
      <c r="QE8" s="327"/>
      <c r="QF8" s="327"/>
      <c r="QG8" s="327"/>
      <c r="QH8" s="327"/>
      <c r="QI8" s="327"/>
      <c r="QJ8" s="327"/>
      <c r="QK8" s="327"/>
      <c r="QL8" s="327"/>
      <c r="QM8" s="327"/>
      <c r="QN8" s="327"/>
      <c r="QO8" s="327"/>
      <c r="QP8" s="327"/>
      <c r="QQ8" s="327"/>
      <c r="QR8" s="327"/>
      <c r="QS8" s="327"/>
      <c r="QT8" s="327"/>
      <c r="QU8" s="327"/>
      <c r="QV8" s="327"/>
      <c r="QW8" s="327"/>
      <c r="QX8" s="327"/>
      <c r="QY8" s="327"/>
      <c r="QZ8" s="327"/>
      <c r="RA8" s="327"/>
      <c r="RB8" s="327"/>
      <c r="RC8" s="327"/>
      <c r="RD8" s="327"/>
      <c r="RE8" s="327"/>
      <c r="RF8" s="327"/>
      <c r="RG8" s="327"/>
      <c r="RH8" s="328"/>
      <c r="RI8" s="329"/>
      <c r="RJ8" s="327"/>
      <c r="RK8" s="327"/>
      <c r="RL8" s="327"/>
      <c r="RM8" s="327"/>
      <c r="RN8" s="327"/>
      <c r="RO8" s="327"/>
      <c r="RP8" s="327"/>
      <c r="RQ8" s="327"/>
      <c r="RR8" s="327"/>
      <c r="RS8" s="327"/>
      <c r="RT8" s="327"/>
      <c r="RU8" s="327"/>
      <c r="RV8" s="327"/>
      <c r="RW8" s="327"/>
      <c r="RX8" s="327"/>
      <c r="RY8" s="327"/>
      <c r="RZ8" s="327"/>
      <c r="SA8" s="327"/>
      <c r="SB8" s="327"/>
      <c r="SC8" s="327"/>
      <c r="SD8" s="327"/>
      <c r="SE8" s="327"/>
      <c r="SF8" s="327"/>
      <c r="SG8" s="327"/>
      <c r="SH8" s="327"/>
      <c r="SI8" s="327"/>
      <c r="SJ8" s="327"/>
      <c r="SK8" s="327"/>
    </row>
    <row r="9" spans="2:505" s="326" customFormat="1">
      <c r="B9" s="325"/>
      <c r="C9" s="319" t="s">
        <v>16</v>
      </c>
      <c r="D9" s="320">
        <f>SUM(F9:SK9)+1</f>
        <v>2453212228.340004</v>
      </c>
      <c r="F9" s="327"/>
      <c r="G9" s="327"/>
      <c r="H9" s="327"/>
      <c r="I9" s="327"/>
      <c r="J9" s="327"/>
      <c r="K9" s="327"/>
      <c r="L9" s="327"/>
      <c r="M9" s="327"/>
      <c r="N9" s="327"/>
      <c r="O9" s="327"/>
      <c r="P9" s="327"/>
      <c r="Q9" s="327"/>
      <c r="R9" s="327"/>
      <c r="S9" s="328"/>
      <c r="T9" s="324"/>
      <c r="U9" s="322"/>
      <c r="V9" s="322"/>
      <c r="W9" s="322"/>
      <c r="X9" s="322"/>
      <c r="Y9" s="322"/>
      <c r="Z9" s="322"/>
      <c r="AA9" s="322"/>
      <c r="AB9" s="322"/>
      <c r="AC9" s="322"/>
      <c r="AD9" s="322"/>
      <c r="AE9" s="322"/>
      <c r="AF9" s="322"/>
      <c r="AG9" s="322"/>
      <c r="AH9" s="322"/>
      <c r="AI9" s="322"/>
      <c r="AJ9" s="322"/>
      <c r="AK9" s="322"/>
      <c r="AL9" s="322"/>
      <c r="AM9" s="322"/>
      <c r="AN9" s="322"/>
      <c r="AO9" s="322"/>
      <c r="AP9" s="322"/>
      <c r="AQ9" s="322"/>
      <c r="AR9" s="322"/>
      <c r="AS9" s="322"/>
      <c r="AT9" s="322"/>
      <c r="AU9" s="322"/>
      <c r="AV9" s="322"/>
      <c r="AW9" s="322"/>
      <c r="AX9" s="323"/>
      <c r="AY9" s="324"/>
      <c r="AZ9" s="322"/>
      <c r="BA9" s="322"/>
      <c r="BB9" s="322"/>
      <c r="BC9" s="322"/>
      <c r="BD9" s="322"/>
      <c r="BE9" s="322"/>
      <c r="BF9" s="322"/>
      <c r="BG9" s="322"/>
      <c r="BH9" s="322"/>
      <c r="BI9" s="322"/>
      <c r="BJ9" s="322"/>
      <c r="BK9" s="322"/>
      <c r="BL9" s="322"/>
      <c r="BM9" s="322"/>
      <c r="BN9" s="322"/>
      <c r="BO9" s="322"/>
      <c r="BP9" s="322"/>
      <c r="BQ9" s="322"/>
      <c r="BR9" s="322"/>
      <c r="BS9" s="322"/>
      <c r="BT9" s="322"/>
      <c r="BU9" s="322"/>
      <c r="BV9" s="322"/>
      <c r="BW9" s="322"/>
      <c r="BX9" s="322"/>
      <c r="BY9" s="322"/>
      <c r="BZ9" s="322"/>
      <c r="CA9" s="322"/>
      <c r="CB9" s="323"/>
      <c r="CC9" s="324"/>
      <c r="CD9" s="322"/>
      <c r="CE9" s="322"/>
      <c r="CF9" s="322"/>
      <c r="CG9" s="322"/>
      <c r="CH9" s="322"/>
      <c r="CI9" s="322"/>
      <c r="CJ9" s="322"/>
      <c r="CK9" s="322"/>
      <c r="CL9" s="322"/>
      <c r="CM9" s="322"/>
      <c r="CN9" s="322"/>
      <c r="CO9" s="322"/>
      <c r="CP9" s="322"/>
      <c r="CQ9" s="322"/>
      <c r="CR9" s="322"/>
      <c r="CS9" s="322"/>
      <c r="CT9" s="322"/>
      <c r="CU9" s="322"/>
      <c r="CV9" s="322"/>
      <c r="CW9" s="322"/>
      <c r="CX9" s="322"/>
      <c r="CY9" s="322"/>
      <c r="CZ9" s="322"/>
      <c r="DA9" s="322"/>
      <c r="DB9" s="322"/>
      <c r="DC9" s="322"/>
      <c r="DD9" s="322"/>
      <c r="DE9" s="322"/>
      <c r="DF9" s="322"/>
      <c r="DG9" s="323"/>
      <c r="DH9" s="324"/>
      <c r="DI9" s="322"/>
      <c r="DJ9" s="322"/>
      <c r="DK9" s="322"/>
      <c r="DL9" s="322"/>
      <c r="DM9" s="322"/>
      <c r="DN9" s="322"/>
      <c r="DO9" s="322"/>
      <c r="DP9" s="322"/>
      <c r="DQ9" s="322"/>
      <c r="DR9" s="322"/>
      <c r="DS9" s="322"/>
      <c r="DT9" s="322"/>
      <c r="DU9" s="322"/>
      <c r="DV9" s="322"/>
      <c r="DW9" s="322"/>
      <c r="DX9" s="322"/>
      <c r="DY9" s="322"/>
      <c r="DZ9" s="322"/>
      <c r="EA9" s="322"/>
      <c r="EB9" s="322"/>
      <c r="EC9" s="322"/>
      <c r="ED9" s="322"/>
      <c r="EE9" s="322"/>
      <c r="EF9" s="322"/>
      <c r="EG9" s="322"/>
      <c r="EH9" s="322"/>
      <c r="EI9" s="322"/>
      <c r="EJ9" s="322"/>
      <c r="EK9" s="323"/>
      <c r="EL9" s="324"/>
      <c r="EM9" s="322"/>
      <c r="EN9" s="322"/>
      <c r="EO9" s="322"/>
      <c r="EP9" s="322"/>
      <c r="EQ9" s="322"/>
      <c r="ER9" s="322"/>
      <c r="ES9" s="322"/>
      <c r="ET9" s="322"/>
      <c r="EU9" s="322"/>
      <c r="EV9" s="322"/>
      <c r="EW9" s="322"/>
      <c r="EX9" s="322"/>
      <c r="EY9" s="322"/>
      <c r="EZ9" s="322"/>
      <c r="FA9" s="322"/>
      <c r="FB9" s="322"/>
      <c r="FC9" s="322"/>
      <c r="FD9" s="322"/>
      <c r="FE9" s="322"/>
      <c r="FF9" s="322"/>
      <c r="FG9" s="322"/>
      <c r="FH9" s="322"/>
      <c r="FI9" s="322"/>
      <c r="FJ9" s="322"/>
      <c r="FK9" s="322"/>
      <c r="FL9" s="322"/>
      <c r="FM9" s="322"/>
      <c r="FN9" s="322"/>
      <c r="FO9" s="322"/>
      <c r="FP9" s="323"/>
      <c r="FQ9" s="324"/>
      <c r="FR9" s="322"/>
      <c r="FS9" s="322"/>
      <c r="FT9" s="322"/>
      <c r="FU9" s="322"/>
      <c r="FV9" s="322"/>
      <c r="FW9" s="322"/>
      <c r="FX9" s="322"/>
      <c r="FY9" s="322"/>
      <c r="FZ9" s="322"/>
      <c r="GA9" s="322"/>
      <c r="GB9" s="322"/>
      <c r="GC9" s="322"/>
      <c r="GD9" s="322"/>
      <c r="GE9" s="322"/>
      <c r="GF9" s="322"/>
      <c r="GG9" s="322"/>
      <c r="GH9" s="322"/>
      <c r="GI9" s="322"/>
      <c r="GJ9" s="322"/>
      <c r="GK9" s="322"/>
      <c r="GL9" s="322"/>
      <c r="GM9" s="322"/>
      <c r="GN9" s="322"/>
      <c r="GO9" s="322"/>
      <c r="GP9" s="322"/>
      <c r="GQ9" s="322"/>
      <c r="GR9" s="322"/>
      <c r="GS9" s="322"/>
      <c r="GT9" s="322"/>
      <c r="GU9" s="323"/>
      <c r="GV9" s="324"/>
      <c r="GW9" s="322"/>
      <c r="GX9" s="322"/>
      <c r="GY9" s="322"/>
      <c r="GZ9" s="322"/>
      <c r="HA9" s="322"/>
      <c r="HB9" s="322"/>
      <c r="HC9" s="322"/>
      <c r="HD9" s="322"/>
      <c r="HE9" s="322"/>
      <c r="HF9" s="322"/>
      <c r="HG9" s="322"/>
      <c r="HH9" s="322"/>
      <c r="HI9" s="322"/>
      <c r="HJ9" s="322"/>
      <c r="HK9" s="322"/>
      <c r="HL9" s="322"/>
      <c r="HM9" s="322"/>
      <c r="HN9" s="322"/>
      <c r="HO9" s="322"/>
      <c r="HP9" s="322"/>
      <c r="HQ9" s="322"/>
      <c r="HR9" s="322"/>
      <c r="HS9" s="322"/>
      <c r="HT9" s="322"/>
      <c r="HU9" s="322"/>
      <c r="HV9" s="322"/>
      <c r="HW9" s="323"/>
      <c r="HX9" s="324"/>
      <c r="HY9" s="322"/>
      <c r="HZ9" s="322"/>
      <c r="IA9" s="322"/>
      <c r="IB9" s="322"/>
      <c r="IC9" s="322"/>
      <c r="ID9" s="322"/>
      <c r="IE9" s="322"/>
      <c r="IF9" s="322"/>
      <c r="IG9" s="322"/>
      <c r="IH9" s="322"/>
      <c r="II9" s="322"/>
      <c r="IJ9" s="322"/>
      <c r="IK9" s="322"/>
      <c r="IL9" s="322"/>
      <c r="IM9" s="322"/>
      <c r="IN9" s="322"/>
      <c r="IO9" s="322">
        <v>255188.78</v>
      </c>
      <c r="IP9" s="322">
        <v>394382.66</v>
      </c>
      <c r="IQ9" s="322">
        <v>394382.66</v>
      </c>
      <c r="IR9" s="322">
        <v>394382.66</v>
      </c>
      <c r="IS9" s="327">
        <v>394382.66</v>
      </c>
      <c r="IT9" s="327">
        <v>662536.05000000005</v>
      </c>
      <c r="IU9" s="327"/>
      <c r="IV9" s="327">
        <v>692490.36</v>
      </c>
      <c r="IW9" s="327">
        <v>1086873.02</v>
      </c>
      <c r="IX9" s="327">
        <v>1086873.02</v>
      </c>
      <c r="IY9" s="327">
        <v>1086873.02</v>
      </c>
      <c r="IZ9" s="327">
        <v>15416872.4</v>
      </c>
      <c r="JA9" s="327">
        <v>11211936.99</v>
      </c>
      <c r="JB9" s="328"/>
      <c r="JC9" s="329">
        <v>17327538.98</v>
      </c>
      <c r="JD9" s="327">
        <v>17327538.98</v>
      </c>
      <c r="JE9" s="327">
        <v>17327538.98</v>
      </c>
      <c r="JF9" s="327">
        <v>17327538.98</v>
      </c>
      <c r="JG9" s="327">
        <v>17327538.98</v>
      </c>
      <c r="JH9" s="327">
        <v>11211936.99</v>
      </c>
      <c r="JI9" s="327"/>
      <c r="JJ9" s="327">
        <v>17327538.98</v>
      </c>
      <c r="JK9" s="327">
        <v>17327538.98</v>
      </c>
      <c r="JL9" s="327">
        <v>17327538.98</v>
      </c>
      <c r="JM9" s="327">
        <v>17327538.98</v>
      </c>
      <c r="JN9" s="327">
        <v>17327538.98</v>
      </c>
      <c r="JO9" s="327">
        <v>11211936.99</v>
      </c>
      <c r="JP9" s="327"/>
      <c r="JQ9" s="327">
        <v>17327538.98</v>
      </c>
      <c r="JR9" s="327">
        <v>17327538.98</v>
      </c>
      <c r="JS9" s="327">
        <v>17327538.98</v>
      </c>
      <c r="JT9" s="327">
        <v>16933156.32</v>
      </c>
      <c r="JU9" s="327">
        <v>16933156.32</v>
      </c>
      <c r="JV9" s="327">
        <v>11211936.99</v>
      </c>
      <c r="JW9" s="327"/>
      <c r="JX9" s="327">
        <v>17327538.98</v>
      </c>
      <c r="JY9" s="327">
        <v>17327538.98</v>
      </c>
      <c r="JZ9" s="327">
        <v>17327538.98</v>
      </c>
      <c r="KA9" s="327">
        <v>17327538.98</v>
      </c>
      <c r="KB9" s="327">
        <v>17327538.98</v>
      </c>
      <c r="KC9" s="327">
        <v>10804589.720000001</v>
      </c>
      <c r="KD9" s="327"/>
      <c r="KE9" s="327">
        <v>16635048.619999999</v>
      </c>
      <c r="KF9" s="328">
        <v>16635048.619999999</v>
      </c>
      <c r="KG9" s="329">
        <v>16240665.960000001</v>
      </c>
      <c r="KH9" s="327">
        <v>16635048.619999999</v>
      </c>
      <c r="KI9" s="327">
        <v>2305049.25</v>
      </c>
      <c r="KJ9" s="327">
        <v>255188.78</v>
      </c>
      <c r="KK9" s="327"/>
      <c r="KL9" s="327">
        <v>394382.66</v>
      </c>
      <c r="KM9" s="327">
        <v>394382.66</v>
      </c>
      <c r="KN9" s="327">
        <v>394382.66</v>
      </c>
      <c r="KO9" s="327">
        <v>394382.66</v>
      </c>
      <c r="KP9" s="327">
        <v>394382.66</v>
      </c>
      <c r="KQ9" s="327">
        <v>255188.78</v>
      </c>
      <c r="KR9" s="327"/>
      <c r="KS9" s="327">
        <v>394382.66</v>
      </c>
      <c r="KT9" s="327">
        <v>394382.66</v>
      </c>
      <c r="KU9" s="327">
        <v>394382.66</v>
      </c>
      <c r="KV9" s="327">
        <v>394382.66</v>
      </c>
      <c r="KW9" s="327">
        <v>394382.66</v>
      </c>
      <c r="KX9" s="327">
        <v>255188.78</v>
      </c>
      <c r="KY9" s="327"/>
      <c r="KZ9" s="327">
        <v>394382.66</v>
      </c>
      <c r="LA9" s="327">
        <v>394382.66</v>
      </c>
      <c r="LB9" s="327">
        <v>394382.66</v>
      </c>
      <c r="LC9" s="327">
        <v>394382.66</v>
      </c>
      <c r="LD9" s="327">
        <v>394382.66</v>
      </c>
      <c r="LE9" s="327">
        <v>255188.78</v>
      </c>
      <c r="LF9" s="327"/>
      <c r="LG9" s="327">
        <v>394382.66</v>
      </c>
      <c r="LH9" s="327">
        <v>394382.66</v>
      </c>
      <c r="LI9" s="327">
        <v>394382.66</v>
      </c>
      <c r="LJ9" s="327">
        <v>394382.66</v>
      </c>
      <c r="LK9" s="328">
        <v>139193.88</v>
      </c>
      <c r="LL9" s="329"/>
      <c r="LM9" s="327"/>
      <c r="LN9" s="327"/>
      <c r="LO9" s="327"/>
      <c r="LP9" s="327"/>
      <c r="LQ9" s="327"/>
      <c r="LR9" s="327"/>
      <c r="LS9" s="327"/>
      <c r="LT9" s="327"/>
      <c r="LU9" s="327"/>
      <c r="LV9" s="327"/>
      <c r="LW9" s="327"/>
      <c r="LX9" s="327"/>
      <c r="LY9" s="327"/>
      <c r="LZ9" s="327"/>
      <c r="MA9" s="327"/>
      <c r="MB9" s="327"/>
      <c r="MC9" s="327"/>
      <c r="MD9" s="327"/>
      <c r="ME9" s="327"/>
      <c r="MF9" s="327"/>
      <c r="MG9" s="327"/>
      <c r="MH9" s="327"/>
      <c r="MI9" s="327"/>
      <c r="MJ9" s="327"/>
      <c r="MK9" s="327"/>
      <c r="ML9" s="327"/>
      <c r="MM9" s="327"/>
      <c r="MN9" s="327"/>
      <c r="MO9" s="327"/>
      <c r="MP9" s="329"/>
      <c r="MQ9" s="327"/>
      <c r="MR9" s="327"/>
      <c r="MS9" s="327"/>
      <c r="MT9" s="327"/>
      <c r="MU9" s="327"/>
      <c r="MV9" s="327"/>
      <c r="MW9" s="327"/>
      <c r="MX9" s="327"/>
      <c r="MY9" s="327"/>
      <c r="MZ9" s="327"/>
      <c r="NA9" s="327"/>
      <c r="NB9" s="327" t="s">
        <v>1742</v>
      </c>
      <c r="NC9" s="327"/>
      <c r="ND9" s="327"/>
      <c r="NE9" s="327"/>
      <c r="NF9" s="327"/>
      <c r="NG9" s="327"/>
      <c r="NH9" s="327"/>
      <c r="NI9" s="327"/>
      <c r="NJ9" s="327"/>
      <c r="NK9" s="327"/>
      <c r="NL9" s="327"/>
      <c r="NM9" s="327"/>
      <c r="NN9" s="327"/>
      <c r="NO9" s="327"/>
      <c r="NP9" s="327"/>
      <c r="NQ9" s="327"/>
      <c r="NR9" s="327"/>
      <c r="NS9" s="327"/>
      <c r="NT9" s="328">
        <v>698667.28</v>
      </c>
      <c r="NU9" s="329">
        <v>989778.65</v>
      </c>
      <c r="NV9" s="327">
        <v>989778.65</v>
      </c>
      <c r="NW9" s="327">
        <v>640445.01</v>
      </c>
      <c r="NX9" s="327"/>
      <c r="NY9" s="327">
        <v>989778.65</v>
      </c>
      <c r="NZ9" s="327">
        <v>989778.65</v>
      </c>
      <c r="OA9" s="327">
        <v>989778.65</v>
      </c>
      <c r="OB9" s="327">
        <v>989778.65</v>
      </c>
      <c r="OC9" s="327">
        <v>989778.65</v>
      </c>
      <c r="OD9" s="327">
        <v>640445.01</v>
      </c>
      <c r="OE9" s="327"/>
      <c r="OF9" s="327">
        <v>18020319.859999999</v>
      </c>
      <c r="OG9" s="327">
        <v>29941698.710000001</v>
      </c>
      <c r="OH9" s="327">
        <v>29941698.710000001</v>
      </c>
      <c r="OI9" s="327">
        <v>29941698.710000001</v>
      </c>
      <c r="OJ9" s="327">
        <v>29941698.710000001</v>
      </c>
      <c r="OK9" s="327">
        <v>19374040.34</v>
      </c>
      <c r="OL9" s="327"/>
      <c r="OM9" s="327">
        <v>29941698.710000001</v>
      </c>
      <c r="ON9" s="327">
        <v>29941698.710000001</v>
      </c>
      <c r="OO9" s="327">
        <v>29941698.710000001</v>
      </c>
      <c r="OP9" s="327">
        <v>29941698.710000001</v>
      </c>
      <c r="OQ9" s="327">
        <v>29941698.710000001</v>
      </c>
      <c r="OR9" s="327">
        <v>19374040.34</v>
      </c>
      <c r="OS9" s="327"/>
      <c r="OT9" s="327">
        <v>29941698.710000001</v>
      </c>
      <c r="OU9" s="327">
        <v>29941698.710000001</v>
      </c>
      <c r="OV9" s="327">
        <v>29941698.710000001</v>
      </c>
      <c r="OW9" s="327">
        <v>29941698.710000001</v>
      </c>
      <c r="OX9" s="327">
        <v>29941698.710000001</v>
      </c>
      <c r="OY9" s="328">
        <v>19768736.890000001</v>
      </c>
      <c r="OZ9" s="329"/>
      <c r="PA9" s="327">
        <v>30900247.48</v>
      </c>
      <c r="PB9" s="327">
        <v>30900247.48</v>
      </c>
      <c r="PC9" s="327">
        <v>30900247.48</v>
      </c>
      <c r="PD9" s="327">
        <v>30900247.48</v>
      </c>
      <c r="PE9" s="327">
        <v>30900247.48</v>
      </c>
      <c r="PF9" s="327">
        <v>19994277.780000001</v>
      </c>
      <c r="PG9" s="327"/>
      <c r="PH9" s="327">
        <v>30900247.48</v>
      </c>
      <c r="PI9" s="327">
        <v>30900247.48</v>
      </c>
      <c r="PJ9" s="327">
        <v>30900247.48</v>
      </c>
      <c r="PK9" s="327">
        <v>30900247.48</v>
      </c>
      <c r="PL9" s="327">
        <v>30900247.48</v>
      </c>
      <c r="PM9" s="327">
        <v>19994277.780000001</v>
      </c>
      <c r="PN9" s="327"/>
      <c r="PO9" s="327">
        <v>30900247.48</v>
      </c>
      <c r="PP9" s="327">
        <v>30900247.48</v>
      </c>
      <c r="PQ9" s="327">
        <v>30900247.48</v>
      </c>
      <c r="PR9" s="327">
        <v>30900247.48</v>
      </c>
      <c r="PS9" s="327">
        <v>30900247.48</v>
      </c>
      <c r="PT9" s="327">
        <v>19994277.780000001</v>
      </c>
      <c r="PU9" s="327"/>
      <c r="PV9" s="327">
        <v>30900247.48</v>
      </c>
      <c r="PW9" s="327">
        <v>30900247.48</v>
      </c>
      <c r="PX9" s="327">
        <v>30900247.48</v>
      </c>
      <c r="PY9" s="327">
        <v>30900247.48</v>
      </c>
      <c r="PZ9" s="327">
        <v>30900247.48</v>
      </c>
      <c r="QA9" s="327">
        <v>19994277.780000001</v>
      </c>
      <c r="QB9" s="327"/>
      <c r="QC9" s="328">
        <v>30900247.48</v>
      </c>
      <c r="QD9" s="329">
        <v>30900247.48</v>
      </c>
      <c r="QE9" s="327">
        <v>36179364.030000001</v>
      </c>
      <c r="QF9" s="327">
        <v>37803707.579999998</v>
      </c>
      <c r="QG9" s="327">
        <v>37803707.579999998</v>
      </c>
      <c r="QH9" s="327">
        <v>24582182.510000002</v>
      </c>
      <c r="QI9" s="327"/>
      <c r="QJ9" s="327">
        <v>38097467.490000002</v>
      </c>
      <c r="QK9" s="327">
        <v>38097467.490000002</v>
      </c>
      <c r="QL9" s="327">
        <v>38097467.490000002</v>
      </c>
      <c r="QM9" s="327">
        <v>38097467.490000002</v>
      </c>
      <c r="QN9" s="327">
        <v>38097467.490000002</v>
      </c>
      <c r="QO9" s="327">
        <v>24651302.489999998</v>
      </c>
      <c r="QP9" s="327"/>
      <c r="QQ9" s="327">
        <v>29941698.710000001</v>
      </c>
      <c r="QR9" s="327">
        <v>37457022.479999997</v>
      </c>
      <c r="QS9" s="327">
        <v>37107688.840000004</v>
      </c>
      <c r="QT9" s="327">
        <v>37107688.840000004</v>
      </c>
      <c r="QU9" s="327">
        <v>37107688.840000004</v>
      </c>
      <c r="QV9" s="327">
        <v>24010857.48</v>
      </c>
      <c r="QW9" s="327"/>
      <c r="QX9" s="327">
        <v>20077147.629999999</v>
      </c>
      <c r="QY9" s="327">
        <v>8155768.7800000003</v>
      </c>
      <c r="QZ9" s="327">
        <v>8155768.7800000003</v>
      </c>
      <c r="RA9" s="327">
        <v>8155768.7800000003</v>
      </c>
      <c r="RB9" s="327">
        <v>8155768.7800000003</v>
      </c>
      <c r="RC9" s="327">
        <v>5277262.1500000004</v>
      </c>
      <c r="RD9" s="327"/>
      <c r="RE9" s="327">
        <v>8155768.7800000003</v>
      </c>
      <c r="RF9" s="327">
        <v>8155768.7800000003</v>
      </c>
      <c r="RG9" s="327">
        <v>8155768.7800000003</v>
      </c>
      <c r="RH9" s="328">
        <v>8155768.7800000003</v>
      </c>
      <c r="RI9" s="329">
        <v>8155768.7800000003</v>
      </c>
      <c r="RJ9" s="327">
        <v>5277262.1500000004</v>
      </c>
      <c r="RK9" s="327"/>
      <c r="RL9" s="327"/>
      <c r="RM9" s="327">
        <v>8155768.7800000003</v>
      </c>
      <c r="RN9" s="327">
        <v>8155768.7800000003</v>
      </c>
      <c r="RO9" s="327">
        <v>8155768.7800000003</v>
      </c>
      <c r="RP9" s="327">
        <v>2876652.23</v>
      </c>
      <c r="RQ9" s="327">
        <v>810317.38</v>
      </c>
      <c r="RR9" s="327"/>
      <c r="RS9" s="327"/>
      <c r="RT9" s="327">
        <v>1252308.68</v>
      </c>
      <c r="RU9" s="327">
        <v>736652.17</v>
      </c>
      <c r="RV9" s="327"/>
      <c r="RW9" s="327"/>
      <c r="RX9" s="327"/>
      <c r="RY9" s="327"/>
      <c r="RZ9" s="327"/>
      <c r="SA9" s="327"/>
      <c r="SB9" s="327"/>
      <c r="SC9" s="327"/>
      <c r="SD9" s="327"/>
      <c r="SE9" s="327"/>
      <c r="SF9" s="327"/>
      <c r="SG9" s="327"/>
      <c r="SH9" s="327"/>
      <c r="SI9" s="327"/>
      <c r="SJ9" s="327"/>
      <c r="SK9" s="327"/>
    </row>
    <row r="10" spans="2:505" s="326" customFormat="1">
      <c r="S10" s="330"/>
      <c r="AX10" s="330"/>
      <c r="CB10" s="330"/>
      <c r="DG10" s="330"/>
      <c r="EK10" s="330"/>
      <c r="FP10" s="330"/>
      <c r="GU10" s="330"/>
      <c r="HW10" s="330"/>
      <c r="JB10" s="330"/>
      <c r="KF10" s="330"/>
      <c r="LK10" s="330"/>
      <c r="NT10" s="330"/>
      <c r="OY10" s="330"/>
      <c r="QC10" s="330"/>
      <c r="RH10" s="330"/>
    </row>
    <row r="11" spans="2:505" s="331" customFormat="1">
      <c r="D11" s="931" t="s">
        <v>17</v>
      </c>
      <c r="E11" s="931"/>
      <c r="F11" s="332">
        <f>+F4</f>
        <v>3403018.93</v>
      </c>
      <c r="G11" s="333">
        <f>+F11+G4</f>
        <v>6806037.8600000003</v>
      </c>
      <c r="H11" s="332">
        <f>+G11+H4</f>
        <v>6806037.8600000003</v>
      </c>
      <c r="I11" s="333">
        <f t="shared" ref="I11:BT11" si="8">+H11+I4</f>
        <v>9007991.290000001</v>
      </c>
      <c r="J11" s="332">
        <f t="shared" si="8"/>
        <v>9007991.290000001</v>
      </c>
      <c r="K11" s="333">
        <f t="shared" si="8"/>
        <v>12411010.220000001</v>
      </c>
      <c r="L11" s="332">
        <f t="shared" si="8"/>
        <v>15814029.15</v>
      </c>
      <c r="M11" s="333">
        <f t="shared" si="8"/>
        <v>19217048.080000002</v>
      </c>
      <c r="N11" s="332">
        <f t="shared" si="8"/>
        <v>22620067.010000002</v>
      </c>
      <c r="O11" s="333">
        <f t="shared" si="8"/>
        <v>26023085.940000001</v>
      </c>
      <c r="P11" s="332">
        <f t="shared" si="8"/>
        <v>28225039.370000001</v>
      </c>
      <c r="Q11" s="333">
        <f t="shared" si="8"/>
        <v>28225039.370000001</v>
      </c>
      <c r="R11" s="332">
        <f t="shared" si="8"/>
        <v>31628058.300000001</v>
      </c>
      <c r="S11" s="334">
        <f t="shared" si="8"/>
        <v>35031077.230000004</v>
      </c>
      <c r="T11" s="335">
        <f t="shared" si="8"/>
        <v>38434096.160000004</v>
      </c>
      <c r="U11" s="333">
        <f t="shared" si="8"/>
        <v>41837115.090000004</v>
      </c>
      <c r="V11" s="332">
        <f t="shared" si="8"/>
        <v>41837115.090000004</v>
      </c>
      <c r="W11" s="333">
        <f t="shared" si="8"/>
        <v>41837115.090000004</v>
      </c>
      <c r="X11" s="332">
        <f t="shared" si="8"/>
        <v>41837115.090000004</v>
      </c>
      <c r="Y11" s="333">
        <f t="shared" si="8"/>
        <v>41837115.090000004</v>
      </c>
      <c r="Z11" s="332">
        <f t="shared" si="8"/>
        <v>41837115.090000004</v>
      </c>
      <c r="AA11" s="333">
        <f t="shared" si="8"/>
        <v>41837115.090000004</v>
      </c>
      <c r="AB11" s="332">
        <f t="shared" si="8"/>
        <v>41837115.090000004</v>
      </c>
      <c r="AC11" s="333">
        <f t="shared" si="8"/>
        <v>41837115.090000004</v>
      </c>
      <c r="AD11" s="332">
        <f t="shared" si="8"/>
        <v>41837115.090000004</v>
      </c>
      <c r="AE11" s="333">
        <f t="shared" si="8"/>
        <v>41837115.090000004</v>
      </c>
      <c r="AF11" s="332">
        <f t="shared" si="8"/>
        <v>41837115.090000004</v>
      </c>
      <c r="AG11" s="333">
        <f t="shared" si="8"/>
        <v>41837115.090000004</v>
      </c>
      <c r="AH11" s="332">
        <f t="shared" si="8"/>
        <v>41837115.090000004</v>
      </c>
      <c r="AI11" s="333">
        <f t="shared" si="8"/>
        <v>41837115.090000004</v>
      </c>
      <c r="AJ11" s="332">
        <f t="shared" si="8"/>
        <v>41837115.090000004</v>
      </c>
      <c r="AK11" s="333">
        <f t="shared" si="8"/>
        <v>41837115.090000004</v>
      </c>
      <c r="AL11" s="332">
        <f t="shared" si="8"/>
        <v>41837115.090000004</v>
      </c>
      <c r="AM11" s="333">
        <f t="shared" si="8"/>
        <v>41837115.090000004</v>
      </c>
      <c r="AN11" s="332">
        <f t="shared" si="8"/>
        <v>41837115.090000004</v>
      </c>
      <c r="AO11" s="333">
        <f t="shared" si="8"/>
        <v>41837115.090000004</v>
      </c>
      <c r="AP11" s="332">
        <f t="shared" si="8"/>
        <v>41837115.090000004</v>
      </c>
      <c r="AQ11" s="333">
        <f t="shared" si="8"/>
        <v>41837115.090000004</v>
      </c>
      <c r="AR11" s="332">
        <f t="shared" si="8"/>
        <v>41837115.090000004</v>
      </c>
      <c r="AS11" s="333">
        <f t="shared" si="8"/>
        <v>41837115.090000004</v>
      </c>
      <c r="AT11" s="332">
        <f t="shared" si="8"/>
        <v>41837115.090000004</v>
      </c>
      <c r="AU11" s="333">
        <f t="shared" si="8"/>
        <v>41837115.090000004</v>
      </c>
      <c r="AV11" s="332">
        <f t="shared" si="8"/>
        <v>41837115.090000004</v>
      </c>
      <c r="AW11" s="333">
        <f t="shared" si="8"/>
        <v>41837115.090000004</v>
      </c>
      <c r="AX11" s="336">
        <f t="shared" si="8"/>
        <v>41837115.090000004</v>
      </c>
      <c r="AY11" s="337">
        <f t="shared" si="8"/>
        <v>41837115.090000004</v>
      </c>
      <c r="AZ11" s="332">
        <f t="shared" si="8"/>
        <v>41837115.090000004</v>
      </c>
      <c r="BA11" s="333">
        <f t="shared" si="8"/>
        <v>41837115.090000004</v>
      </c>
      <c r="BB11" s="332">
        <f t="shared" si="8"/>
        <v>41837115.090000004</v>
      </c>
      <c r="BC11" s="333">
        <f t="shared" si="8"/>
        <v>41837115.090000004</v>
      </c>
      <c r="BD11" s="332">
        <f t="shared" si="8"/>
        <v>41837115.090000004</v>
      </c>
      <c r="BE11" s="333">
        <f t="shared" si="8"/>
        <v>41837115.090000004</v>
      </c>
      <c r="BF11" s="332">
        <f t="shared" si="8"/>
        <v>41837115.090000004</v>
      </c>
      <c r="BG11" s="333">
        <f t="shared" si="8"/>
        <v>41837115.090000004</v>
      </c>
      <c r="BH11" s="332">
        <f t="shared" si="8"/>
        <v>41837115.090000004</v>
      </c>
      <c r="BI11" s="333">
        <f t="shared" si="8"/>
        <v>41837115.090000004</v>
      </c>
      <c r="BJ11" s="332">
        <f t="shared" si="8"/>
        <v>41837115.090000004</v>
      </c>
      <c r="BK11" s="333">
        <f t="shared" si="8"/>
        <v>41837115.090000004</v>
      </c>
      <c r="BL11" s="332">
        <f t="shared" si="8"/>
        <v>41837115.090000004</v>
      </c>
      <c r="BM11" s="333">
        <f t="shared" si="8"/>
        <v>41837115.090000004</v>
      </c>
      <c r="BN11" s="332">
        <f t="shared" si="8"/>
        <v>41837115.090000004</v>
      </c>
      <c r="BO11" s="333">
        <f t="shared" si="8"/>
        <v>41837115.090000004</v>
      </c>
      <c r="BP11" s="332">
        <f t="shared" si="8"/>
        <v>41837115.090000004</v>
      </c>
      <c r="BQ11" s="333">
        <f t="shared" si="8"/>
        <v>41837115.090000004</v>
      </c>
      <c r="BR11" s="332">
        <f t="shared" si="8"/>
        <v>41837115.090000004</v>
      </c>
      <c r="BS11" s="333">
        <f t="shared" si="8"/>
        <v>41837115.090000004</v>
      </c>
      <c r="BT11" s="332">
        <f t="shared" si="8"/>
        <v>41837115.090000004</v>
      </c>
      <c r="BU11" s="333">
        <f t="shared" ref="BU11:EF11" si="9">+BT11+BU4</f>
        <v>41837115.090000004</v>
      </c>
      <c r="BV11" s="332">
        <f t="shared" si="9"/>
        <v>41837115.090000004</v>
      </c>
      <c r="BW11" s="333">
        <f t="shared" si="9"/>
        <v>41837115.090000004</v>
      </c>
      <c r="BX11" s="332">
        <f t="shared" si="9"/>
        <v>41837115.090000004</v>
      </c>
      <c r="BY11" s="333">
        <f t="shared" si="9"/>
        <v>41837115.090000004</v>
      </c>
      <c r="BZ11" s="332">
        <f t="shared" si="9"/>
        <v>41837115.090000004</v>
      </c>
      <c r="CA11" s="333">
        <f t="shared" si="9"/>
        <v>41837115.090000004</v>
      </c>
      <c r="CB11" s="336">
        <f t="shared" si="9"/>
        <v>41837115.090000004</v>
      </c>
      <c r="CC11" s="337">
        <f t="shared" si="9"/>
        <v>41837115.090000004</v>
      </c>
      <c r="CD11" s="332">
        <f t="shared" si="9"/>
        <v>41837115.090000004</v>
      </c>
      <c r="CE11" s="333">
        <f t="shared" si="9"/>
        <v>48993082.430000007</v>
      </c>
      <c r="CF11" s="332">
        <f t="shared" si="9"/>
        <v>55376406.100000009</v>
      </c>
      <c r="CG11" s="333">
        <f t="shared" si="9"/>
        <v>60240370.260000005</v>
      </c>
      <c r="CH11" s="332">
        <f t="shared" si="9"/>
        <v>63387641.190000005</v>
      </c>
      <c r="CI11" s="333">
        <f t="shared" si="9"/>
        <v>63387641.190000005</v>
      </c>
      <c r="CJ11" s="332">
        <f t="shared" si="9"/>
        <v>68251605.350000009</v>
      </c>
      <c r="CK11" s="333">
        <f t="shared" si="9"/>
        <v>73115569.510000005</v>
      </c>
      <c r="CL11" s="332">
        <f t="shared" si="9"/>
        <v>77979533.670000002</v>
      </c>
      <c r="CM11" s="333">
        <f t="shared" si="9"/>
        <v>82843497.829999998</v>
      </c>
      <c r="CN11" s="332">
        <f t="shared" si="9"/>
        <v>87707461.989999995</v>
      </c>
      <c r="CO11" s="333">
        <f t="shared" si="9"/>
        <v>90854732.920000002</v>
      </c>
      <c r="CP11" s="332">
        <f t="shared" si="9"/>
        <v>90854732.920000002</v>
      </c>
      <c r="CQ11" s="333">
        <f t="shared" si="9"/>
        <v>90854732.920000002</v>
      </c>
      <c r="CR11" s="332">
        <f t="shared" si="9"/>
        <v>95718697.079999998</v>
      </c>
      <c r="CS11" s="333">
        <f t="shared" si="9"/>
        <v>100582661.23999999</v>
      </c>
      <c r="CT11" s="332">
        <f t="shared" si="9"/>
        <v>105446625.39999999</v>
      </c>
      <c r="CU11" s="333">
        <f t="shared" si="9"/>
        <v>110310589.55999999</v>
      </c>
      <c r="CV11" s="332">
        <f t="shared" si="9"/>
        <v>113457860.48999999</v>
      </c>
      <c r="CW11" s="333">
        <f t="shared" si="9"/>
        <v>113457860.48999999</v>
      </c>
      <c r="CX11" s="332">
        <f t="shared" si="9"/>
        <v>118321824.64999999</v>
      </c>
      <c r="CY11" s="333">
        <f t="shared" si="9"/>
        <v>123185788.80999999</v>
      </c>
      <c r="CZ11" s="332">
        <f t="shared" si="9"/>
        <v>128049752.96999998</v>
      </c>
      <c r="DA11" s="333">
        <f t="shared" si="9"/>
        <v>132913717.12999998</v>
      </c>
      <c r="DB11" s="332">
        <f t="shared" si="9"/>
        <v>137777681.28999999</v>
      </c>
      <c r="DC11" s="333">
        <f t="shared" si="9"/>
        <v>140924952.22</v>
      </c>
      <c r="DD11" s="332">
        <f t="shared" si="9"/>
        <v>140924952.22</v>
      </c>
      <c r="DE11" s="333">
        <f t="shared" si="9"/>
        <v>145788916.38</v>
      </c>
      <c r="DF11" s="332">
        <f t="shared" si="9"/>
        <v>150652880.53999999</v>
      </c>
      <c r="DG11" s="334">
        <f t="shared" si="9"/>
        <v>155516844.69999999</v>
      </c>
      <c r="DH11" s="335">
        <f t="shared" si="9"/>
        <v>160380808.85999998</v>
      </c>
      <c r="DI11" s="333">
        <f t="shared" si="9"/>
        <v>165244773.01999998</v>
      </c>
      <c r="DJ11" s="332">
        <f t="shared" si="9"/>
        <v>168392043.94999999</v>
      </c>
      <c r="DK11" s="333">
        <f t="shared" si="9"/>
        <v>168392043.94999999</v>
      </c>
      <c r="DL11" s="332">
        <f t="shared" si="9"/>
        <v>168392043.94999999</v>
      </c>
      <c r="DM11" s="333">
        <f t="shared" si="9"/>
        <v>175767761.69999999</v>
      </c>
      <c r="DN11" s="332">
        <f t="shared" si="9"/>
        <v>183478379.91999999</v>
      </c>
      <c r="DO11" s="333">
        <f t="shared" si="9"/>
        <v>191429050.17999998</v>
      </c>
      <c r="DP11" s="332">
        <f t="shared" si="9"/>
        <v>198855658.30999997</v>
      </c>
      <c r="DQ11" s="333">
        <f t="shared" si="9"/>
        <v>203661110.62999997</v>
      </c>
      <c r="DR11" s="332">
        <f t="shared" si="9"/>
        <v>203661110.62999997</v>
      </c>
      <c r="DS11" s="333">
        <f t="shared" si="9"/>
        <v>203661110.62999997</v>
      </c>
      <c r="DT11" s="332">
        <f t="shared" si="9"/>
        <v>210256972.98999995</v>
      </c>
      <c r="DU11" s="333">
        <f t="shared" si="9"/>
        <v>216674818.39999995</v>
      </c>
      <c r="DV11" s="332">
        <f t="shared" si="9"/>
        <v>223092663.80999994</v>
      </c>
      <c r="DW11" s="333">
        <f t="shared" si="9"/>
        <v>229510509.21999994</v>
      </c>
      <c r="DX11" s="332">
        <f t="shared" si="9"/>
        <v>233663232.71999994</v>
      </c>
      <c r="DY11" s="333">
        <f t="shared" si="9"/>
        <v>233663232.71999994</v>
      </c>
      <c r="DZ11" s="332">
        <f t="shared" si="9"/>
        <v>240081078.12999994</v>
      </c>
      <c r="EA11" s="333">
        <f t="shared" si="9"/>
        <v>246498923.53999993</v>
      </c>
      <c r="EB11" s="332">
        <f t="shared" si="9"/>
        <v>252916768.94999993</v>
      </c>
      <c r="EC11" s="333">
        <f t="shared" si="9"/>
        <v>259334614.35999992</v>
      </c>
      <c r="ED11" s="332">
        <f t="shared" si="9"/>
        <v>271336081.5399999</v>
      </c>
      <c r="EE11" s="333">
        <f t="shared" si="9"/>
        <v>336908644.58999991</v>
      </c>
      <c r="EF11" s="332">
        <f t="shared" si="9"/>
        <v>336908644.58999991</v>
      </c>
      <c r="EG11" s="333">
        <f t="shared" ref="EG11:GR11" si="10">+EF11+EG4</f>
        <v>438248060.21999991</v>
      </c>
      <c r="EH11" s="332">
        <f t="shared" si="10"/>
        <v>539587475.8499999</v>
      </c>
      <c r="EI11" s="333">
        <f t="shared" si="10"/>
        <v>638218718.99999988</v>
      </c>
      <c r="EJ11" s="332">
        <f t="shared" si="10"/>
        <v>736269639.46999991</v>
      </c>
      <c r="EK11" s="334">
        <f t="shared" si="10"/>
        <v>836469082.77999997</v>
      </c>
      <c r="EL11" s="335">
        <f t="shared" si="10"/>
        <v>901304016.67999995</v>
      </c>
      <c r="EM11" s="333">
        <f t="shared" si="10"/>
        <v>901304016.67999995</v>
      </c>
      <c r="EN11" s="332">
        <f t="shared" si="10"/>
        <v>1001503459.99</v>
      </c>
      <c r="EO11" s="333">
        <f t="shared" si="10"/>
        <v>1101702903.3</v>
      </c>
      <c r="EP11" s="332">
        <f t="shared" si="10"/>
        <v>1201902346.6099999</v>
      </c>
      <c r="EQ11" s="333">
        <f t="shared" si="10"/>
        <v>1302101789.9199998</v>
      </c>
      <c r="ER11" s="332">
        <f t="shared" si="10"/>
        <v>1402301233.2299998</v>
      </c>
      <c r="ES11" s="333">
        <f t="shared" si="10"/>
        <v>1402301233.2299998</v>
      </c>
      <c r="ET11" s="332">
        <f t="shared" si="10"/>
        <v>1402301233.2299998</v>
      </c>
      <c r="EU11" s="333">
        <f t="shared" si="10"/>
        <v>1502500676.5399997</v>
      </c>
      <c r="EV11" s="332">
        <f t="shared" si="10"/>
        <v>1602700119.8499997</v>
      </c>
      <c r="EW11" s="333">
        <f t="shared" si="10"/>
        <v>1702915225.3899996</v>
      </c>
      <c r="EX11" s="332">
        <f t="shared" si="10"/>
        <v>1803247797.6699996</v>
      </c>
      <c r="EY11" s="333">
        <f t="shared" si="10"/>
        <v>1903580369.9499996</v>
      </c>
      <c r="EZ11" s="332">
        <f t="shared" si="10"/>
        <v>1968501446.1199996</v>
      </c>
      <c r="FA11" s="333">
        <f t="shared" si="10"/>
        <v>1968501446.1199996</v>
      </c>
      <c r="FB11" s="332">
        <f t="shared" si="10"/>
        <v>2068834018.3999996</v>
      </c>
      <c r="FC11" s="333">
        <f t="shared" si="10"/>
        <v>2169166590.6799998</v>
      </c>
      <c r="FD11" s="332">
        <f t="shared" si="10"/>
        <v>2269499162.96</v>
      </c>
      <c r="FE11" s="333">
        <f t="shared" si="10"/>
        <v>2369831735.2400002</v>
      </c>
      <c r="FF11" s="332">
        <f t="shared" si="10"/>
        <v>2470164307.5200005</v>
      </c>
      <c r="FG11" s="333">
        <f t="shared" si="10"/>
        <v>2535085383.6900005</v>
      </c>
      <c r="FH11" s="332">
        <f t="shared" si="10"/>
        <v>2535085383.6900005</v>
      </c>
      <c r="FI11" s="333">
        <f t="shared" si="10"/>
        <v>2635417955.9700007</v>
      </c>
      <c r="FJ11" s="332">
        <f t="shared" si="10"/>
        <v>2635417955.9700007</v>
      </c>
      <c r="FK11" s="333">
        <f t="shared" si="10"/>
        <v>2635417955.9700007</v>
      </c>
      <c r="FL11" s="332">
        <f t="shared" si="10"/>
        <v>2635417955.9700007</v>
      </c>
      <c r="FM11" s="333">
        <f t="shared" si="10"/>
        <v>2635417955.9700007</v>
      </c>
      <c r="FN11" s="332">
        <f t="shared" si="10"/>
        <v>2635417955.9700007</v>
      </c>
      <c r="FO11" s="333">
        <f t="shared" si="10"/>
        <v>2635417955.9700007</v>
      </c>
      <c r="FP11" s="336">
        <f t="shared" si="10"/>
        <v>2635417955.9700007</v>
      </c>
      <c r="FQ11" s="337">
        <f t="shared" si="10"/>
        <v>2635417955.9700007</v>
      </c>
      <c r="FR11" s="332">
        <f t="shared" si="10"/>
        <v>2635417955.9700007</v>
      </c>
      <c r="FS11" s="333">
        <f t="shared" si="10"/>
        <v>2635417955.9700007</v>
      </c>
      <c r="FT11" s="332">
        <f t="shared" si="10"/>
        <v>2635417955.9700007</v>
      </c>
      <c r="FU11" s="333">
        <f t="shared" si="10"/>
        <v>2700339032.1400008</v>
      </c>
      <c r="FV11" s="332">
        <f t="shared" si="10"/>
        <v>2700339032.1400008</v>
      </c>
      <c r="FW11" s="333">
        <f t="shared" si="10"/>
        <v>2700339032.1400008</v>
      </c>
      <c r="FX11" s="332">
        <f t="shared" si="10"/>
        <v>2800671604.420001</v>
      </c>
      <c r="FY11" s="333">
        <f t="shared" si="10"/>
        <v>2901004176.7000012</v>
      </c>
      <c r="FZ11" s="332">
        <f t="shared" si="10"/>
        <v>3001336748.9800014</v>
      </c>
      <c r="GA11" s="333">
        <f t="shared" si="10"/>
        <v>3101501871.0300016</v>
      </c>
      <c r="GB11" s="332">
        <f t="shared" si="10"/>
        <v>3164580994.5700016</v>
      </c>
      <c r="GC11" s="333">
        <f t="shared" si="10"/>
        <v>3164580994.5700016</v>
      </c>
      <c r="GD11" s="332">
        <f t="shared" si="10"/>
        <v>3262066912.7900014</v>
      </c>
      <c r="GE11" s="333">
        <f t="shared" si="10"/>
        <v>3359552831.0100012</v>
      </c>
      <c r="GF11" s="332">
        <f t="shared" si="10"/>
        <v>3457038749.230001</v>
      </c>
      <c r="GG11" s="333">
        <f t="shared" si="10"/>
        <v>3554524667.4500008</v>
      </c>
      <c r="GH11" s="332">
        <f t="shared" si="10"/>
        <v>3652010585.6700006</v>
      </c>
      <c r="GI11" s="333">
        <f t="shared" si="10"/>
        <v>3715089709.2100005</v>
      </c>
      <c r="GJ11" s="332">
        <f t="shared" si="10"/>
        <v>3715089709.2100005</v>
      </c>
      <c r="GK11" s="333">
        <f t="shared" si="10"/>
        <v>3812575627.4300003</v>
      </c>
      <c r="GL11" s="332">
        <f t="shared" si="10"/>
        <v>3910061545.6500001</v>
      </c>
      <c r="GM11" s="333">
        <f t="shared" si="10"/>
        <v>4007547463.8699999</v>
      </c>
      <c r="GN11" s="332">
        <f t="shared" si="10"/>
        <v>4105033382.0899997</v>
      </c>
      <c r="GO11" s="333">
        <f t="shared" si="10"/>
        <v>4202519300.3099995</v>
      </c>
      <c r="GP11" s="332">
        <f t="shared" si="10"/>
        <v>4265598423.8499994</v>
      </c>
      <c r="GQ11" s="333">
        <f t="shared" si="10"/>
        <v>4265598423.8499994</v>
      </c>
      <c r="GR11" s="332">
        <f t="shared" si="10"/>
        <v>4363084342.0699997</v>
      </c>
      <c r="GS11" s="333">
        <f t="shared" ref="GS11:JD11" si="11">+GR11+GS4</f>
        <v>4460570260.29</v>
      </c>
      <c r="GT11" s="332">
        <f t="shared" si="11"/>
        <v>4558587435.3400002</v>
      </c>
      <c r="GU11" s="334">
        <f t="shared" si="11"/>
        <v>4656768074.0200005</v>
      </c>
      <c r="GV11" s="335">
        <f t="shared" si="11"/>
        <v>4754948712.7000008</v>
      </c>
      <c r="GW11" s="333">
        <f t="shared" si="11"/>
        <v>4818477361.250001</v>
      </c>
      <c r="GX11" s="332">
        <f t="shared" si="11"/>
        <v>4818477361.250001</v>
      </c>
      <c r="GY11" s="333">
        <f t="shared" si="11"/>
        <v>4916657999.9300013</v>
      </c>
      <c r="GZ11" s="332">
        <f t="shared" si="11"/>
        <v>5014838638.6100016</v>
      </c>
      <c r="HA11" s="333">
        <f t="shared" si="11"/>
        <v>5113019277.2900019</v>
      </c>
      <c r="HB11" s="332">
        <f t="shared" si="11"/>
        <v>5211199915.9700022</v>
      </c>
      <c r="HC11" s="333">
        <f t="shared" si="11"/>
        <v>5309380554.6500025</v>
      </c>
      <c r="HD11" s="332">
        <f t="shared" si="11"/>
        <v>5372909203.2000027</v>
      </c>
      <c r="HE11" s="333">
        <f t="shared" si="11"/>
        <v>5372909203.2000027</v>
      </c>
      <c r="HF11" s="332">
        <f t="shared" si="11"/>
        <v>5483846611.8600025</v>
      </c>
      <c r="HG11" s="333">
        <f t="shared" si="11"/>
        <v>5601742258.6900024</v>
      </c>
      <c r="HH11" s="332">
        <f t="shared" si="11"/>
        <v>5719637905.5200024</v>
      </c>
      <c r="HI11" s="333">
        <f t="shared" si="11"/>
        <v>5837533552.3500023</v>
      </c>
      <c r="HJ11" s="332">
        <f t="shared" si="11"/>
        <v>5955426690.7000027</v>
      </c>
      <c r="HK11" s="333">
        <f t="shared" si="11"/>
        <v>6031684515.9500027</v>
      </c>
      <c r="HL11" s="332">
        <f t="shared" si="11"/>
        <v>6031684515.9500027</v>
      </c>
      <c r="HM11" s="333">
        <f t="shared" si="11"/>
        <v>6149537518.630003</v>
      </c>
      <c r="HN11" s="332">
        <f t="shared" si="11"/>
        <v>6267390521.3100033</v>
      </c>
      <c r="HO11" s="333">
        <f t="shared" si="11"/>
        <v>6385243523.9900036</v>
      </c>
      <c r="HP11" s="332">
        <f t="shared" si="11"/>
        <v>6503096526.6700039</v>
      </c>
      <c r="HQ11" s="333">
        <f t="shared" si="11"/>
        <v>6621433635.7700043</v>
      </c>
      <c r="HR11" s="332">
        <f t="shared" si="11"/>
        <v>6698046472.4000044</v>
      </c>
      <c r="HS11" s="333">
        <f t="shared" si="11"/>
        <v>6698046472.4000044</v>
      </c>
      <c r="HT11" s="332">
        <f t="shared" si="11"/>
        <v>6816448129.0300045</v>
      </c>
      <c r="HU11" s="333">
        <f t="shared" si="11"/>
        <v>6934849785.6600046</v>
      </c>
      <c r="HV11" s="332">
        <f t="shared" si="11"/>
        <v>7053251442.2900047</v>
      </c>
      <c r="HW11" s="334">
        <f t="shared" si="11"/>
        <v>7171653098.9200048</v>
      </c>
      <c r="HX11" s="335">
        <f t="shared" si="11"/>
        <v>7290054755.550005</v>
      </c>
      <c r="HY11" s="333">
        <f t="shared" si="11"/>
        <v>7366667592.1800051</v>
      </c>
      <c r="HZ11" s="332">
        <f t="shared" si="11"/>
        <v>7366667592.1800051</v>
      </c>
      <c r="IA11" s="333">
        <f t="shared" si="11"/>
        <v>7485069248.8100052</v>
      </c>
      <c r="IB11" s="332">
        <f t="shared" si="11"/>
        <v>7603470905.4400053</v>
      </c>
      <c r="IC11" s="333">
        <f t="shared" si="11"/>
        <v>7721872562.0700054</v>
      </c>
      <c r="ID11" s="332">
        <f t="shared" si="11"/>
        <v>7840274218.7000055</v>
      </c>
      <c r="IE11" s="333">
        <f t="shared" si="11"/>
        <v>7958675875.3300056</v>
      </c>
      <c r="IF11" s="332">
        <f t="shared" si="11"/>
        <v>8035288711.9600058</v>
      </c>
      <c r="IG11" s="333">
        <f t="shared" si="11"/>
        <v>8035288711.9600058</v>
      </c>
      <c r="IH11" s="332">
        <f t="shared" si="11"/>
        <v>8153690368.5900059</v>
      </c>
      <c r="II11" s="333">
        <f t="shared" si="11"/>
        <v>8272092025.220006</v>
      </c>
      <c r="IJ11" s="332">
        <f t="shared" si="11"/>
        <v>8390493681.8500061</v>
      </c>
      <c r="IK11" s="333">
        <f t="shared" si="11"/>
        <v>8508895338.4800062</v>
      </c>
      <c r="IL11" s="332">
        <f t="shared" si="11"/>
        <v>8627296995.1100063</v>
      </c>
      <c r="IM11" s="333">
        <f t="shared" si="11"/>
        <v>8703909831.7400055</v>
      </c>
      <c r="IN11" s="332">
        <f t="shared" si="11"/>
        <v>8703909831.7400055</v>
      </c>
      <c r="IO11" s="333">
        <f t="shared" si="11"/>
        <v>8827422491.1500053</v>
      </c>
      <c r="IP11" s="332">
        <f t="shared" si="11"/>
        <v>8953722970.260006</v>
      </c>
      <c r="IQ11" s="333">
        <f t="shared" si="11"/>
        <v>9079811638.7500057</v>
      </c>
      <c r="IR11" s="332">
        <f t="shared" si="11"/>
        <v>9205872065.8200054</v>
      </c>
      <c r="IS11" s="333">
        <f t="shared" si="11"/>
        <v>9331932492.8900051</v>
      </c>
      <c r="IT11" s="332">
        <f t="shared" si="11"/>
        <v>9413908351.7900047</v>
      </c>
      <c r="IU11" s="333">
        <f t="shared" si="11"/>
        <v>9413908351.7900047</v>
      </c>
      <c r="IV11" s="332">
        <f t="shared" si="11"/>
        <v>9414600842.1500053</v>
      </c>
      <c r="IW11" s="333">
        <f t="shared" si="11"/>
        <v>9541353759.5800056</v>
      </c>
      <c r="IX11" s="332">
        <f t="shared" si="11"/>
        <v>9668106677.010006</v>
      </c>
      <c r="IY11" s="333">
        <f t="shared" si="11"/>
        <v>9794859594.4400063</v>
      </c>
      <c r="IZ11" s="332">
        <f t="shared" si="11"/>
        <v>9935942511.2500057</v>
      </c>
      <c r="JA11" s="333">
        <f t="shared" si="11"/>
        <v>10028467771.090006</v>
      </c>
      <c r="JB11" s="336">
        <f t="shared" si="11"/>
        <v>10028467771.090006</v>
      </c>
      <c r="JC11" s="337">
        <f t="shared" si="11"/>
        <v>10171461354.480005</v>
      </c>
      <c r="JD11" s="332">
        <f t="shared" si="11"/>
        <v>10314454937.870005</v>
      </c>
      <c r="JE11" s="333">
        <f t="shared" ref="JE11:LP11" si="12">+JD11+JE4</f>
        <v>10457448521.260004</v>
      </c>
      <c r="JF11" s="332">
        <f t="shared" si="12"/>
        <v>10600442104.650003</v>
      </c>
      <c r="JG11" s="333">
        <f t="shared" si="12"/>
        <v>10754649100.580004</v>
      </c>
      <c r="JH11" s="332">
        <f t="shared" si="12"/>
        <v>10855984898.840004</v>
      </c>
      <c r="JI11" s="333">
        <f t="shared" si="12"/>
        <v>10855984898.840004</v>
      </c>
      <c r="JJ11" s="332">
        <f t="shared" si="12"/>
        <v>11012594768.890003</v>
      </c>
      <c r="JK11" s="333">
        <f t="shared" si="12"/>
        <v>11173207004.850002</v>
      </c>
      <c r="JL11" s="332">
        <f t="shared" si="12"/>
        <v>11338321902.460003</v>
      </c>
      <c r="JM11" s="333">
        <f t="shared" si="12"/>
        <v>11520450372.190002</v>
      </c>
      <c r="JN11" s="332">
        <f t="shared" si="12"/>
        <v>11707813787.170002</v>
      </c>
      <c r="JO11" s="333">
        <f t="shared" si="12"/>
        <v>11829048938.060001</v>
      </c>
      <c r="JP11" s="332">
        <f t="shared" si="12"/>
        <v>11829048938.060001</v>
      </c>
      <c r="JQ11" s="333">
        <f t="shared" si="12"/>
        <v>12016412353.040001</v>
      </c>
      <c r="JR11" s="332">
        <f t="shared" si="12"/>
        <v>12203775768.02</v>
      </c>
      <c r="JS11" s="333">
        <f t="shared" si="12"/>
        <v>12391139183</v>
      </c>
      <c r="JT11" s="332">
        <f t="shared" si="12"/>
        <v>12430607016.200001</v>
      </c>
      <c r="JU11" s="333">
        <f t="shared" si="12"/>
        <v>12470074849.400002</v>
      </c>
      <c r="JV11" s="332">
        <f t="shared" si="12"/>
        <v>12591347710.510002</v>
      </c>
      <c r="JW11" s="333">
        <f t="shared" si="12"/>
        <v>12591347710.510002</v>
      </c>
      <c r="JX11" s="332">
        <f t="shared" si="12"/>
        <v>12778817971.110003</v>
      </c>
      <c r="JY11" s="333">
        <f t="shared" si="12"/>
        <v>12966288231.710003</v>
      </c>
      <c r="JZ11" s="332">
        <f t="shared" si="12"/>
        <v>13153758492.310003</v>
      </c>
      <c r="KA11" s="333">
        <f t="shared" si="12"/>
        <v>13341228752.910004</v>
      </c>
      <c r="KB11" s="332">
        <f t="shared" si="12"/>
        <v>13528699013.510004</v>
      </c>
      <c r="KC11" s="333">
        <f t="shared" si="12"/>
        <v>13649595952.530005</v>
      </c>
      <c r="KD11" s="332">
        <f t="shared" si="12"/>
        <v>13649595952.530005</v>
      </c>
      <c r="KE11" s="333">
        <f t="shared" si="12"/>
        <v>13836373722.770004</v>
      </c>
      <c r="KF11" s="336">
        <f t="shared" si="12"/>
        <v>14023151493.010004</v>
      </c>
      <c r="KG11" s="337">
        <f t="shared" si="12"/>
        <v>14062033681.470003</v>
      </c>
      <c r="KH11" s="332">
        <f t="shared" si="12"/>
        <v>14255447569.170004</v>
      </c>
      <c r="KI11" s="333">
        <f t="shared" si="12"/>
        <v>14439639675.930004</v>
      </c>
      <c r="KJ11" s="332">
        <f t="shared" si="12"/>
        <v>14557586490.170004</v>
      </c>
      <c r="KK11" s="333">
        <f t="shared" si="12"/>
        <v>14557586490.170004</v>
      </c>
      <c r="KL11" s="332">
        <f t="shared" si="12"/>
        <v>14739867930.340004</v>
      </c>
      <c r="KM11" s="333">
        <f t="shared" si="12"/>
        <v>14922149370.510004</v>
      </c>
      <c r="KN11" s="332">
        <f t="shared" si="12"/>
        <v>15105092247.140003</v>
      </c>
      <c r="KO11" s="333">
        <f t="shared" si="12"/>
        <v>15288623067.280003</v>
      </c>
      <c r="KP11" s="332">
        <f t="shared" si="12"/>
        <v>15472153887.420002</v>
      </c>
      <c r="KQ11" s="333">
        <f t="shared" si="12"/>
        <v>15590909123.990002</v>
      </c>
      <c r="KR11" s="332">
        <f t="shared" si="12"/>
        <v>15590909123.990002</v>
      </c>
      <c r="KS11" s="333">
        <f t="shared" si="12"/>
        <v>15774439944.130001</v>
      </c>
      <c r="KT11" s="332">
        <f t="shared" si="12"/>
        <v>15914926132.500002</v>
      </c>
      <c r="KU11" s="333">
        <f t="shared" si="12"/>
        <v>16030736294.260002</v>
      </c>
      <c r="KV11" s="332">
        <f t="shared" si="12"/>
        <v>16135817900.660002</v>
      </c>
      <c r="KW11" s="333">
        <f t="shared" si="12"/>
        <v>16237598413.100002</v>
      </c>
      <c r="KX11" s="332">
        <f t="shared" si="12"/>
        <v>16303456391.740002</v>
      </c>
      <c r="KY11" s="333">
        <f t="shared" si="12"/>
        <v>16303456391.740002</v>
      </c>
      <c r="KZ11" s="332">
        <f t="shared" si="12"/>
        <v>16405354975.740002</v>
      </c>
      <c r="LA11" s="333">
        <f t="shared" si="12"/>
        <v>16507422233.410002</v>
      </c>
      <c r="LB11" s="332">
        <f t="shared" si="12"/>
        <v>16609489491.080002</v>
      </c>
      <c r="LC11" s="333">
        <f t="shared" si="12"/>
        <v>16711556748.750002</v>
      </c>
      <c r="LD11" s="332">
        <f t="shared" si="12"/>
        <v>16813624006.420002</v>
      </c>
      <c r="LE11" s="333">
        <f t="shared" si="12"/>
        <v>16881541735.130001</v>
      </c>
      <c r="LF11" s="332">
        <f t="shared" si="12"/>
        <v>16881541735.130001</v>
      </c>
      <c r="LG11" s="333">
        <f t="shared" si="12"/>
        <v>16992057523.160002</v>
      </c>
      <c r="LH11" s="332">
        <f t="shared" si="12"/>
        <v>17102573311.190002</v>
      </c>
      <c r="LI11" s="333">
        <f t="shared" si="12"/>
        <v>17213089099.220001</v>
      </c>
      <c r="LJ11" s="332">
        <f t="shared" si="12"/>
        <v>17323604887.25</v>
      </c>
      <c r="LK11" s="334">
        <f t="shared" si="12"/>
        <v>17442483880.669998</v>
      </c>
      <c r="LL11" s="335">
        <f t="shared" si="12"/>
        <v>17528051670.469997</v>
      </c>
      <c r="LM11" s="333">
        <f t="shared" si="12"/>
        <v>17528051670.469997</v>
      </c>
      <c r="LN11" s="332">
        <f t="shared" si="12"/>
        <v>17563645014.099998</v>
      </c>
      <c r="LO11" s="333">
        <f t="shared" si="12"/>
        <v>17695886143.769997</v>
      </c>
      <c r="LP11" s="332">
        <f t="shared" si="12"/>
        <v>17837639254.179996</v>
      </c>
      <c r="LQ11" s="333">
        <f t="shared" ref="LQ11:OB11" si="13">+LP11+LQ4</f>
        <v>17979690045.389996</v>
      </c>
      <c r="LR11" s="332">
        <f t="shared" si="13"/>
        <v>18122299764.579994</v>
      </c>
      <c r="LS11" s="333">
        <f t="shared" si="13"/>
        <v>18215907757.979996</v>
      </c>
      <c r="LT11" s="332">
        <f t="shared" si="13"/>
        <v>18215907757.979996</v>
      </c>
      <c r="LU11" s="333">
        <f t="shared" si="13"/>
        <v>18360574656.859997</v>
      </c>
      <c r="LV11" s="332">
        <f t="shared" si="13"/>
        <v>18505241555.739998</v>
      </c>
      <c r="LW11" s="333">
        <f t="shared" si="13"/>
        <v>18649908454.619999</v>
      </c>
      <c r="LX11" s="332">
        <f t="shared" si="13"/>
        <v>18794575353.5</v>
      </c>
      <c r="LY11" s="333">
        <f t="shared" si="13"/>
        <v>18939242252.380001</v>
      </c>
      <c r="LZ11" s="332">
        <f t="shared" si="13"/>
        <v>19032850245.780003</v>
      </c>
      <c r="MA11" s="333">
        <f t="shared" si="13"/>
        <v>19032850245.780003</v>
      </c>
      <c r="MB11" s="332">
        <f t="shared" si="13"/>
        <v>19177517144.660004</v>
      </c>
      <c r="MC11" s="333">
        <f t="shared" si="13"/>
        <v>19322184043.540005</v>
      </c>
      <c r="MD11" s="332">
        <f t="shared" si="13"/>
        <v>19466850942.420006</v>
      </c>
      <c r="ME11" s="333">
        <f t="shared" si="13"/>
        <v>19628148108.430004</v>
      </c>
      <c r="MF11" s="332">
        <f t="shared" si="13"/>
        <v>19795186010.430004</v>
      </c>
      <c r="MG11" s="333">
        <f t="shared" si="13"/>
        <v>19905152780.900005</v>
      </c>
      <c r="MH11" s="332">
        <f t="shared" si="13"/>
        <v>19905152780.900005</v>
      </c>
      <c r="MI11" s="333">
        <f t="shared" si="13"/>
        <v>19965732690.350006</v>
      </c>
      <c r="MJ11" s="332">
        <f t="shared" si="13"/>
        <v>20135681335.640007</v>
      </c>
      <c r="MK11" s="333">
        <f t="shared" si="13"/>
        <v>20311437853.690006</v>
      </c>
      <c r="ML11" s="332">
        <f t="shared" si="13"/>
        <v>20497071812.800007</v>
      </c>
      <c r="MM11" s="333">
        <f t="shared" si="13"/>
        <v>20682705771.910007</v>
      </c>
      <c r="MN11" s="332">
        <f t="shared" si="13"/>
        <v>20799820088.650009</v>
      </c>
      <c r="MO11" s="333">
        <f t="shared" si="13"/>
        <v>20799820088.650009</v>
      </c>
      <c r="MP11" s="335">
        <f t="shared" si="13"/>
        <v>20851894970.540009</v>
      </c>
      <c r="MQ11" s="333">
        <f t="shared" si="13"/>
        <v>21029753016.150009</v>
      </c>
      <c r="MR11" s="332">
        <f t="shared" si="13"/>
        <v>21210806269.380009</v>
      </c>
      <c r="MS11" s="333">
        <f t="shared" si="13"/>
        <v>21399467698.900009</v>
      </c>
      <c r="MT11" s="332">
        <f t="shared" si="13"/>
        <v>21582648291.380009</v>
      </c>
      <c r="MU11" s="333">
        <f t="shared" si="13"/>
        <v>21693070808.830009</v>
      </c>
      <c r="MV11" s="332">
        <f t="shared" si="13"/>
        <v>21693070808.830009</v>
      </c>
      <c r="MW11" s="333">
        <f t="shared" si="13"/>
        <v>21894476907.560009</v>
      </c>
      <c r="MX11" s="332">
        <f t="shared" si="13"/>
        <v>22110484780.19001</v>
      </c>
      <c r="MY11" s="333">
        <f t="shared" si="13"/>
        <v>22330301708.460011</v>
      </c>
      <c r="MZ11" s="332">
        <f t="shared" si="13"/>
        <v>22553654853.130009</v>
      </c>
      <c r="NA11" s="333">
        <f t="shared" si="13"/>
        <v>22776964002.540009</v>
      </c>
      <c r="NB11" s="332">
        <f t="shared" si="13"/>
        <v>22921458158.020008</v>
      </c>
      <c r="NC11" s="333">
        <f t="shared" si="13"/>
        <v>22921458158.020008</v>
      </c>
      <c r="ND11" s="332">
        <f t="shared" si="13"/>
        <v>23144009005.250008</v>
      </c>
      <c r="NE11" s="333">
        <f t="shared" si="13"/>
        <v>23367244121.520008</v>
      </c>
      <c r="NF11" s="332">
        <f t="shared" si="13"/>
        <v>23591031536.640007</v>
      </c>
      <c r="NG11" s="333">
        <f t="shared" si="13"/>
        <v>23814159760.260006</v>
      </c>
      <c r="NH11" s="332">
        <f t="shared" si="13"/>
        <v>24037287983.880005</v>
      </c>
      <c r="NI11" s="333">
        <f t="shared" si="13"/>
        <v>24182855582.500004</v>
      </c>
      <c r="NJ11" s="332">
        <f t="shared" si="13"/>
        <v>24182855582.500004</v>
      </c>
      <c r="NK11" s="333">
        <f t="shared" si="13"/>
        <v>24415207847.010002</v>
      </c>
      <c r="NL11" s="332">
        <f t="shared" si="13"/>
        <v>24649250020.700001</v>
      </c>
      <c r="NM11" s="333">
        <f t="shared" si="13"/>
        <v>24880440739.700001</v>
      </c>
      <c r="NN11" s="332">
        <f t="shared" si="13"/>
        <v>25114465707.110001</v>
      </c>
      <c r="NO11" s="333">
        <f t="shared" si="13"/>
        <v>25356360244.260002</v>
      </c>
      <c r="NP11" s="332">
        <f t="shared" si="13"/>
        <v>25525449359.120003</v>
      </c>
      <c r="NQ11" s="333">
        <f t="shared" si="13"/>
        <v>25525449359.120003</v>
      </c>
      <c r="NR11" s="332">
        <f t="shared" si="13"/>
        <v>25794357535.210003</v>
      </c>
      <c r="NS11" s="333">
        <f t="shared" si="13"/>
        <v>26063400017.980003</v>
      </c>
      <c r="NT11" s="336">
        <f t="shared" si="13"/>
        <v>26333333034.720005</v>
      </c>
      <c r="NU11" s="337">
        <f t="shared" si="13"/>
        <v>26607801631.120007</v>
      </c>
      <c r="NV11" s="332">
        <f t="shared" si="13"/>
        <v>26888403411.310005</v>
      </c>
      <c r="NW11" s="333">
        <f t="shared" si="13"/>
        <v>27069988049.350006</v>
      </c>
      <c r="NX11" s="332">
        <f t="shared" si="13"/>
        <v>27069988049.350006</v>
      </c>
      <c r="NY11" s="333">
        <f t="shared" si="13"/>
        <v>27350618853.560005</v>
      </c>
      <c r="NZ11" s="332">
        <f t="shared" si="13"/>
        <v>27631249657.770004</v>
      </c>
      <c r="OA11" s="333">
        <f t="shared" si="13"/>
        <v>27675997515.970005</v>
      </c>
      <c r="OB11" s="332">
        <f t="shared" si="13"/>
        <v>27959484977.880005</v>
      </c>
      <c r="OC11" s="333">
        <f t="shared" ref="OC11:QN11" si="14">+OB11+OC4</f>
        <v>28248674823.740005</v>
      </c>
      <c r="OD11" s="332">
        <f t="shared" si="14"/>
        <v>28435961845.720005</v>
      </c>
      <c r="OE11" s="333">
        <f t="shared" si="14"/>
        <v>28435961845.720005</v>
      </c>
      <c r="OF11" s="332">
        <f t="shared" si="14"/>
        <v>28754895126.520004</v>
      </c>
      <c r="OG11" s="333">
        <f t="shared" si="14"/>
        <v>29093952027.180004</v>
      </c>
      <c r="OH11" s="332">
        <f t="shared" si="14"/>
        <v>29437007553.870003</v>
      </c>
      <c r="OI11" s="333">
        <f t="shared" si="14"/>
        <v>29770434996.180004</v>
      </c>
      <c r="OJ11" s="332">
        <f t="shared" si="14"/>
        <v>30103932441.500004</v>
      </c>
      <c r="OK11" s="333">
        <f t="shared" si="14"/>
        <v>30320881413.350002</v>
      </c>
      <c r="OL11" s="332">
        <f t="shared" si="14"/>
        <v>30320881413.350002</v>
      </c>
      <c r="OM11" s="333">
        <f t="shared" si="14"/>
        <v>30435359068.240002</v>
      </c>
      <c r="ON11" s="332">
        <f t="shared" si="14"/>
        <v>30771323618.920002</v>
      </c>
      <c r="OO11" s="333">
        <f t="shared" si="14"/>
        <v>31114006957.150002</v>
      </c>
      <c r="OP11" s="332">
        <f t="shared" si="14"/>
        <v>31481565074</v>
      </c>
      <c r="OQ11" s="333">
        <f t="shared" si="14"/>
        <v>31857934054.830002</v>
      </c>
      <c r="OR11" s="332">
        <f t="shared" si="14"/>
        <v>32101799429.050003</v>
      </c>
      <c r="OS11" s="333">
        <f t="shared" si="14"/>
        <v>32101799429.050003</v>
      </c>
      <c r="OT11" s="332">
        <f t="shared" si="14"/>
        <v>32478682280.090004</v>
      </c>
      <c r="OU11" s="333">
        <f t="shared" si="14"/>
        <v>32857691832.500004</v>
      </c>
      <c r="OV11" s="332">
        <f t="shared" si="14"/>
        <v>33246589504.550003</v>
      </c>
      <c r="OW11" s="333">
        <f t="shared" si="14"/>
        <v>33633715742.300003</v>
      </c>
      <c r="OX11" s="332">
        <f t="shared" si="14"/>
        <v>34025217161.870003</v>
      </c>
      <c r="OY11" s="334">
        <f t="shared" si="14"/>
        <v>34286640943.460003</v>
      </c>
      <c r="OZ11" s="335">
        <f t="shared" si="14"/>
        <v>34286640943.460003</v>
      </c>
      <c r="PA11" s="333">
        <f t="shared" si="14"/>
        <v>34692213566.280006</v>
      </c>
      <c r="PB11" s="332">
        <f t="shared" si="14"/>
        <v>35093325338.560005</v>
      </c>
      <c r="PC11" s="333">
        <f t="shared" si="14"/>
        <v>35492376033.320007</v>
      </c>
      <c r="PD11" s="332">
        <f t="shared" si="14"/>
        <v>35892550561.810005</v>
      </c>
      <c r="PE11" s="333">
        <f t="shared" si="14"/>
        <v>36293018421.370003</v>
      </c>
      <c r="PF11" s="332">
        <f t="shared" si="14"/>
        <v>36552542090.530006</v>
      </c>
      <c r="PG11" s="333">
        <f t="shared" si="14"/>
        <v>36552542090.530006</v>
      </c>
      <c r="PH11" s="332">
        <f t="shared" si="14"/>
        <v>36960118424.470009</v>
      </c>
      <c r="PI11" s="333">
        <f t="shared" si="14"/>
        <v>37369697790.130013</v>
      </c>
      <c r="PJ11" s="332">
        <f t="shared" si="14"/>
        <v>37778932868.200012</v>
      </c>
      <c r="PK11" s="333">
        <f t="shared" si="14"/>
        <v>38184821783.860016</v>
      </c>
      <c r="PL11" s="332">
        <f t="shared" si="14"/>
        <v>38592613151.860016</v>
      </c>
      <c r="PM11" s="333">
        <f t="shared" si="14"/>
        <v>38859490292.210014</v>
      </c>
      <c r="PN11" s="332">
        <f t="shared" si="14"/>
        <v>38859490292.210014</v>
      </c>
      <c r="PO11" s="333">
        <f t="shared" si="14"/>
        <v>39265657104.760017</v>
      </c>
      <c r="PP11" s="332">
        <f t="shared" si="14"/>
        <v>39668257953.720016</v>
      </c>
      <c r="PQ11" s="333">
        <f t="shared" si="14"/>
        <v>40071467244.490013</v>
      </c>
      <c r="PR11" s="332">
        <f t="shared" si="14"/>
        <v>40488003779.110016</v>
      </c>
      <c r="PS11" s="333">
        <f t="shared" si="14"/>
        <v>40929985201.700012</v>
      </c>
      <c r="PT11" s="332">
        <f t="shared" si="14"/>
        <v>41207404017.590012</v>
      </c>
      <c r="PU11" s="333">
        <f t="shared" si="14"/>
        <v>41207404017.590012</v>
      </c>
      <c r="PV11" s="332">
        <f t="shared" si="14"/>
        <v>41635896616.820015</v>
      </c>
      <c r="PW11" s="333">
        <f t="shared" si="14"/>
        <v>42062146387.780014</v>
      </c>
      <c r="PX11" s="332">
        <f t="shared" si="14"/>
        <v>42486400800.580017</v>
      </c>
      <c r="PY11" s="333">
        <f t="shared" si="14"/>
        <v>42898590265.56002</v>
      </c>
      <c r="PZ11" s="332">
        <f t="shared" si="14"/>
        <v>43283070539.900017</v>
      </c>
      <c r="QA11" s="333">
        <f t="shared" si="14"/>
        <v>43528671867.780014</v>
      </c>
      <c r="QB11" s="332">
        <f t="shared" si="14"/>
        <v>43528671867.780014</v>
      </c>
      <c r="QC11" s="334">
        <f t="shared" si="14"/>
        <v>43873137954.390015</v>
      </c>
      <c r="QD11" s="335">
        <f t="shared" si="14"/>
        <v>44186581180.690018</v>
      </c>
      <c r="QE11" s="333">
        <f t="shared" si="14"/>
        <v>44510392534.45002</v>
      </c>
      <c r="QF11" s="332">
        <f t="shared" si="14"/>
        <v>44833650880.680023</v>
      </c>
      <c r="QG11" s="333">
        <f t="shared" si="14"/>
        <v>45156754030.800026</v>
      </c>
      <c r="QH11" s="332">
        <f t="shared" si="14"/>
        <v>45365986145.480026</v>
      </c>
      <c r="QI11" s="333">
        <f t="shared" si="14"/>
        <v>45365986145.480026</v>
      </c>
      <c r="QJ11" s="332">
        <f t="shared" si="14"/>
        <v>45683796735.650024</v>
      </c>
      <c r="QK11" s="333">
        <f t="shared" si="14"/>
        <v>45957780042.620026</v>
      </c>
      <c r="QL11" s="332">
        <f t="shared" si="14"/>
        <v>46227752763.510025</v>
      </c>
      <c r="QM11" s="333">
        <f t="shared" si="14"/>
        <v>46496514709.100021</v>
      </c>
      <c r="QN11" s="332">
        <f t="shared" si="14"/>
        <v>46763481970.900024</v>
      </c>
      <c r="QO11" s="333">
        <f t="shared" ref="QO11:SJ11" si="15">+QN11+QO4</f>
        <v>46935492691.100021</v>
      </c>
      <c r="QP11" s="332">
        <f t="shared" si="15"/>
        <v>46935492691.100021</v>
      </c>
      <c r="QQ11" s="333">
        <f t="shared" si="15"/>
        <v>46986611963.930023</v>
      </c>
      <c r="QR11" s="332">
        <f t="shared" si="15"/>
        <v>47245377392.430023</v>
      </c>
      <c r="QS11" s="333">
        <f t="shared" si="15"/>
        <v>47498623954.820023</v>
      </c>
      <c r="QT11" s="332">
        <f t="shared" si="15"/>
        <v>47751081427.20002</v>
      </c>
      <c r="QU11" s="333">
        <f t="shared" si="15"/>
        <v>48002451848.680023</v>
      </c>
      <c r="QV11" s="332">
        <f t="shared" si="15"/>
        <v>48164324344.760025</v>
      </c>
      <c r="QW11" s="333">
        <f t="shared" si="15"/>
        <v>48164324344.760025</v>
      </c>
      <c r="QX11" s="332">
        <f t="shared" si="15"/>
        <v>48391815419.580025</v>
      </c>
      <c r="QY11" s="333">
        <f t="shared" si="15"/>
        <v>48607373216.630028</v>
      </c>
      <c r="QZ11" s="332">
        <f t="shared" si="15"/>
        <v>48822923497.630028</v>
      </c>
      <c r="RA11" s="333">
        <f t="shared" si="15"/>
        <v>49038179322.700027</v>
      </c>
      <c r="RB11" s="332">
        <f t="shared" si="15"/>
        <v>49252520125.14003</v>
      </c>
      <c r="RC11" s="333">
        <f t="shared" si="15"/>
        <v>49390846628.470032</v>
      </c>
      <c r="RD11" s="332">
        <f t="shared" si="15"/>
        <v>49390846628.470032</v>
      </c>
      <c r="RE11" s="333">
        <f t="shared" si="15"/>
        <v>49599023190.32003</v>
      </c>
      <c r="RF11" s="332">
        <f t="shared" si="15"/>
        <v>49796713020.810028</v>
      </c>
      <c r="RG11" s="333">
        <f t="shared" si="15"/>
        <v>49993212263.990028</v>
      </c>
      <c r="RH11" s="336">
        <f t="shared" si="15"/>
        <v>50190702801.64003</v>
      </c>
      <c r="RI11" s="337">
        <f t="shared" si="15"/>
        <v>50381770742.920029</v>
      </c>
      <c r="RJ11" s="332">
        <f t="shared" si="15"/>
        <v>50503371699.370026</v>
      </c>
      <c r="RK11" s="333">
        <f t="shared" si="15"/>
        <v>50503371699.370026</v>
      </c>
      <c r="RL11" s="332">
        <f t="shared" si="15"/>
        <v>50515210889.310028</v>
      </c>
      <c r="RM11" s="333">
        <f t="shared" si="15"/>
        <v>50701796158.64003</v>
      </c>
      <c r="RN11" s="332">
        <f t="shared" si="15"/>
        <v>50887205842.870033</v>
      </c>
      <c r="RO11" s="333">
        <f t="shared" si="15"/>
        <v>51072594590.900032</v>
      </c>
      <c r="RP11" s="332">
        <f t="shared" si="15"/>
        <v>51252581648.300034</v>
      </c>
      <c r="RQ11" s="333">
        <f t="shared" si="15"/>
        <v>51367963311.270035</v>
      </c>
      <c r="RR11" s="332">
        <f t="shared" si="15"/>
        <v>51367963311.270035</v>
      </c>
      <c r="RS11" s="333">
        <f t="shared" si="15"/>
        <v>51378301795.530037</v>
      </c>
      <c r="RT11" s="332">
        <f t="shared" si="15"/>
        <v>51551579377.920036</v>
      </c>
      <c r="RU11" s="333">
        <f t="shared" si="15"/>
        <v>51724341303.800034</v>
      </c>
      <c r="RV11" s="332">
        <f t="shared" si="15"/>
        <v>51895756449.020035</v>
      </c>
      <c r="RW11" s="333">
        <f t="shared" si="15"/>
        <v>52061032997.370033</v>
      </c>
      <c r="RX11" s="332">
        <f t="shared" si="15"/>
        <v>52163115747.520035</v>
      </c>
      <c r="RY11" s="333">
        <f t="shared" si="15"/>
        <v>52163115747.520035</v>
      </c>
      <c r="RZ11" s="332">
        <f t="shared" si="15"/>
        <v>52300125548.770035</v>
      </c>
      <c r="SA11" s="333">
        <f t="shared" si="15"/>
        <v>52434213477.920036</v>
      </c>
      <c r="SB11" s="332">
        <f t="shared" si="15"/>
        <v>52568054367.290039</v>
      </c>
      <c r="SC11" s="333">
        <f t="shared" si="15"/>
        <v>52697942619.950043</v>
      </c>
      <c r="SD11" s="332">
        <f t="shared" si="15"/>
        <v>52827830872.610046</v>
      </c>
      <c r="SE11" s="333">
        <f t="shared" si="15"/>
        <v>52911418675.640045</v>
      </c>
      <c r="SF11" s="332">
        <f t="shared" si="15"/>
        <v>52911418675.640045</v>
      </c>
      <c r="SG11" s="333">
        <f t="shared" si="15"/>
        <v>53025843657.960045</v>
      </c>
      <c r="SH11" s="332">
        <f t="shared" si="15"/>
        <v>53132603000.030045</v>
      </c>
      <c r="SI11" s="333">
        <f t="shared" si="15"/>
        <v>53153125960.960045</v>
      </c>
      <c r="SJ11" s="332">
        <f t="shared" si="15"/>
        <v>53172623766.360046</v>
      </c>
      <c r="SK11" s="333">
        <f>+SJ11+SK4</f>
        <v>53186647010.000038</v>
      </c>
    </row>
    <row r="12" spans="2:505" s="301" customFormat="1">
      <c r="D12" s="932" t="s">
        <v>18</v>
      </c>
      <c r="E12" s="932"/>
      <c r="F12" s="338">
        <f>+F11/$D$4</f>
        <v>6.3982580609758349E-5</v>
      </c>
      <c r="G12" s="339">
        <f t="shared" ref="G12:BR12" si="16">+G11/$D$4</f>
        <v>1.279651612195167E-4</v>
      </c>
      <c r="H12" s="338">
        <f t="shared" si="16"/>
        <v>1.279651612195167E-4</v>
      </c>
      <c r="I12" s="339">
        <f t="shared" si="16"/>
        <v>1.6936565464372133E-4</v>
      </c>
      <c r="J12" s="338">
        <f t="shared" si="16"/>
        <v>1.6936565464372133E-4</v>
      </c>
      <c r="K12" s="339">
        <f t="shared" si="16"/>
        <v>2.3334823525347968E-4</v>
      </c>
      <c r="L12" s="338">
        <f t="shared" si="16"/>
        <v>2.9733081586323803E-4</v>
      </c>
      <c r="M12" s="339">
        <f t="shared" si="16"/>
        <v>3.613133964729964E-4</v>
      </c>
      <c r="N12" s="338">
        <f t="shared" si="16"/>
        <v>4.2529597708275472E-4</v>
      </c>
      <c r="O12" s="339">
        <f t="shared" si="16"/>
        <v>4.8927855769251305E-4</v>
      </c>
      <c r="P12" s="338">
        <f t="shared" si="16"/>
        <v>5.3067905111671768E-4</v>
      </c>
      <c r="Q12" s="339">
        <f t="shared" si="16"/>
        <v>5.3067905111671768E-4</v>
      </c>
      <c r="R12" s="338">
        <f t="shared" si="16"/>
        <v>5.9466163172647605E-4</v>
      </c>
      <c r="S12" s="340">
        <f t="shared" si="16"/>
        <v>6.5864421233623443E-4</v>
      </c>
      <c r="T12" s="341">
        <f t="shared" si="16"/>
        <v>7.2262679294599281E-4</v>
      </c>
      <c r="U12" s="339">
        <f t="shared" si="16"/>
        <v>7.8660937355575107E-4</v>
      </c>
      <c r="V12" s="338">
        <f t="shared" si="16"/>
        <v>7.8660937355575107E-4</v>
      </c>
      <c r="W12" s="339">
        <f t="shared" si="16"/>
        <v>7.8660937355575107E-4</v>
      </c>
      <c r="X12" s="338">
        <f t="shared" si="16"/>
        <v>7.8660937355575107E-4</v>
      </c>
      <c r="Y12" s="339">
        <f t="shared" si="16"/>
        <v>7.8660937355575107E-4</v>
      </c>
      <c r="Z12" s="338">
        <f t="shared" si="16"/>
        <v>7.8660937355575107E-4</v>
      </c>
      <c r="AA12" s="339">
        <f t="shared" si="16"/>
        <v>7.8660937355575107E-4</v>
      </c>
      <c r="AB12" s="338">
        <f t="shared" si="16"/>
        <v>7.8660937355575107E-4</v>
      </c>
      <c r="AC12" s="339">
        <f t="shared" si="16"/>
        <v>7.8660937355575107E-4</v>
      </c>
      <c r="AD12" s="338">
        <f t="shared" si="16"/>
        <v>7.8660937355575107E-4</v>
      </c>
      <c r="AE12" s="339">
        <f t="shared" si="16"/>
        <v>7.8660937355575107E-4</v>
      </c>
      <c r="AF12" s="338">
        <f t="shared" si="16"/>
        <v>7.8660937355575107E-4</v>
      </c>
      <c r="AG12" s="339">
        <f t="shared" si="16"/>
        <v>7.8660937355575107E-4</v>
      </c>
      <c r="AH12" s="338">
        <f t="shared" si="16"/>
        <v>7.8660937355575107E-4</v>
      </c>
      <c r="AI12" s="339">
        <f t="shared" si="16"/>
        <v>7.8660937355575107E-4</v>
      </c>
      <c r="AJ12" s="338">
        <f t="shared" si="16"/>
        <v>7.8660937355575107E-4</v>
      </c>
      <c r="AK12" s="339">
        <f t="shared" si="16"/>
        <v>7.8660937355575107E-4</v>
      </c>
      <c r="AL12" s="338">
        <f t="shared" si="16"/>
        <v>7.8660937355575107E-4</v>
      </c>
      <c r="AM12" s="339">
        <f t="shared" si="16"/>
        <v>7.8660937355575107E-4</v>
      </c>
      <c r="AN12" s="338">
        <f t="shared" si="16"/>
        <v>7.8660937355575107E-4</v>
      </c>
      <c r="AO12" s="339">
        <f t="shared" si="16"/>
        <v>7.8660937355575107E-4</v>
      </c>
      <c r="AP12" s="338">
        <f t="shared" si="16"/>
        <v>7.8660937355575107E-4</v>
      </c>
      <c r="AQ12" s="339">
        <f t="shared" si="16"/>
        <v>7.8660937355575107E-4</v>
      </c>
      <c r="AR12" s="338">
        <f t="shared" si="16"/>
        <v>7.8660937355575107E-4</v>
      </c>
      <c r="AS12" s="339">
        <f t="shared" si="16"/>
        <v>7.8660937355575107E-4</v>
      </c>
      <c r="AT12" s="338">
        <f t="shared" si="16"/>
        <v>7.8660937355575107E-4</v>
      </c>
      <c r="AU12" s="339">
        <f t="shared" si="16"/>
        <v>7.8660937355575107E-4</v>
      </c>
      <c r="AV12" s="338">
        <f t="shared" si="16"/>
        <v>7.8660937355575107E-4</v>
      </c>
      <c r="AW12" s="339">
        <f t="shared" si="16"/>
        <v>7.8660937355575107E-4</v>
      </c>
      <c r="AX12" s="342">
        <f t="shared" si="16"/>
        <v>7.8660937355575107E-4</v>
      </c>
      <c r="AY12" s="343">
        <f t="shared" si="16"/>
        <v>7.8660937355575107E-4</v>
      </c>
      <c r="AZ12" s="338">
        <f t="shared" si="16"/>
        <v>7.8660937355575107E-4</v>
      </c>
      <c r="BA12" s="339">
        <f t="shared" si="16"/>
        <v>7.8660937355575107E-4</v>
      </c>
      <c r="BB12" s="338">
        <f t="shared" si="16"/>
        <v>7.8660937355575107E-4</v>
      </c>
      <c r="BC12" s="339">
        <f t="shared" si="16"/>
        <v>7.8660937355575107E-4</v>
      </c>
      <c r="BD12" s="338">
        <f t="shared" si="16"/>
        <v>7.8660937355575107E-4</v>
      </c>
      <c r="BE12" s="339">
        <f t="shared" si="16"/>
        <v>7.8660937355575107E-4</v>
      </c>
      <c r="BF12" s="338">
        <f t="shared" si="16"/>
        <v>7.8660937355575107E-4</v>
      </c>
      <c r="BG12" s="339">
        <f t="shared" si="16"/>
        <v>7.8660937355575107E-4</v>
      </c>
      <c r="BH12" s="338">
        <f t="shared" si="16"/>
        <v>7.8660937355575107E-4</v>
      </c>
      <c r="BI12" s="339">
        <f t="shared" si="16"/>
        <v>7.8660937355575107E-4</v>
      </c>
      <c r="BJ12" s="338">
        <f t="shared" si="16"/>
        <v>7.8660937355575107E-4</v>
      </c>
      <c r="BK12" s="339">
        <f t="shared" si="16"/>
        <v>7.8660937355575107E-4</v>
      </c>
      <c r="BL12" s="338">
        <f t="shared" si="16"/>
        <v>7.8660937355575107E-4</v>
      </c>
      <c r="BM12" s="339">
        <f t="shared" si="16"/>
        <v>7.8660937355575107E-4</v>
      </c>
      <c r="BN12" s="338">
        <f t="shared" si="16"/>
        <v>7.8660937355575107E-4</v>
      </c>
      <c r="BO12" s="339">
        <f t="shared" si="16"/>
        <v>7.8660937355575107E-4</v>
      </c>
      <c r="BP12" s="338">
        <f t="shared" si="16"/>
        <v>7.8660937355575107E-4</v>
      </c>
      <c r="BQ12" s="339">
        <f t="shared" si="16"/>
        <v>7.8660937355575107E-4</v>
      </c>
      <c r="BR12" s="338">
        <f t="shared" si="16"/>
        <v>7.8660937355575107E-4</v>
      </c>
      <c r="BS12" s="339">
        <f t="shared" ref="BS12:ED12" si="17">+BS11/$D$4</f>
        <v>7.8660937355575107E-4</v>
      </c>
      <c r="BT12" s="338">
        <f t="shared" si="17"/>
        <v>7.8660937355575107E-4</v>
      </c>
      <c r="BU12" s="339">
        <f t="shared" si="17"/>
        <v>7.8660937355575107E-4</v>
      </c>
      <c r="BV12" s="338">
        <f t="shared" si="17"/>
        <v>7.8660937355575107E-4</v>
      </c>
      <c r="BW12" s="339">
        <f t="shared" si="17"/>
        <v>7.8660937355575107E-4</v>
      </c>
      <c r="BX12" s="338">
        <f t="shared" si="17"/>
        <v>7.8660937355575107E-4</v>
      </c>
      <c r="BY12" s="339">
        <f t="shared" si="17"/>
        <v>7.8660937355575107E-4</v>
      </c>
      <c r="BZ12" s="338">
        <f t="shared" si="17"/>
        <v>7.8660937355575107E-4</v>
      </c>
      <c r="CA12" s="339">
        <f t="shared" si="17"/>
        <v>7.8660937355575107E-4</v>
      </c>
      <c r="CB12" s="342">
        <f t="shared" si="17"/>
        <v>7.8660937355575107E-4</v>
      </c>
      <c r="CC12" s="343">
        <f t="shared" si="17"/>
        <v>7.8660937355575107E-4</v>
      </c>
      <c r="CD12" s="338">
        <f t="shared" si="17"/>
        <v>7.8660937355575107E-4</v>
      </c>
      <c r="CE12" s="339">
        <f t="shared" si="17"/>
        <v>9.2115380795075705E-4</v>
      </c>
      <c r="CF12" s="338">
        <f t="shared" si="17"/>
        <v>1.0411712188659393E-3</v>
      </c>
      <c r="CG12" s="339">
        <f t="shared" si="17"/>
        <v>1.1326220704044509E-3</v>
      </c>
      <c r="CH12" s="338">
        <f t="shared" si="17"/>
        <v>1.1917961508670226E-3</v>
      </c>
      <c r="CI12" s="339">
        <f t="shared" si="17"/>
        <v>1.1917961508670226E-3</v>
      </c>
      <c r="CJ12" s="338">
        <f t="shared" si="17"/>
        <v>1.2832470024055345E-3</v>
      </c>
      <c r="CK12" s="339">
        <f t="shared" si="17"/>
        <v>1.3746978539440464E-3</v>
      </c>
      <c r="CL12" s="338">
        <f t="shared" si="17"/>
        <v>1.466148705482558E-3</v>
      </c>
      <c r="CM12" s="339">
        <f t="shared" si="17"/>
        <v>1.5575995570210699E-3</v>
      </c>
      <c r="CN12" s="338">
        <f t="shared" si="17"/>
        <v>1.6490504085595818E-3</v>
      </c>
      <c r="CO12" s="339">
        <f t="shared" si="17"/>
        <v>1.7082244890221534E-3</v>
      </c>
      <c r="CP12" s="338">
        <f t="shared" si="17"/>
        <v>1.7082244890221534E-3</v>
      </c>
      <c r="CQ12" s="339">
        <f t="shared" si="17"/>
        <v>1.7082244890221534E-3</v>
      </c>
      <c r="CR12" s="338">
        <f t="shared" si="17"/>
        <v>1.7996753405606651E-3</v>
      </c>
      <c r="CS12" s="339">
        <f t="shared" si="17"/>
        <v>1.891126192099177E-3</v>
      </c>
      <c r="CT12" s="338">
        <f t="shared" si="17"/>
        <v>1.9825770436376886E-3</v>
      </c>
      <c r="CU12" s="339">
        <f t="shared" si="17"/>
        <v>2.0740278951762005E-3</v>
      </c>
      <c r="CV12" s="338">
        <f t="shared" si="17"/>
        <v>2.1332019756387724E-3</v>
      </c>
      <c r="CW12" s="339">
        <f t="shared" si="17"/>
        <v>2.1332019756387724E-3</v>
      </c>
      <c r="CX12" s="338">
        <f t="shared" si="17"/>
        <v>2.2246528271772843E-3</v>
      </c>
      <c r="CY12" s="339">
        <f t="shared" si="17"/>
        <v>2.3161036787157957E-3</v>
      </c>
      <c r="CZ12" s="338">
        <f t="shared" si="17"/>
        <v>2.4075545302543076E-3</v>
      </c>
      <c r="DA12" s="339">
        <f t="shared" si="17"/>
        <v>2.4990053817928195E-3</v>
      </c>
      <c r="DB12" s="338">
        <f t="shared" si="17"/>
        <v>2.5904562333313318E-3</v>
      </c>
      <c r="DC12" s="339">
        <f t="shared" si="17"/>
        <v>2.6496303137939032E-3</v>
      </c>
      <c r="DD12" s="338">
        <f t="shared" si="17"/>
        <v>2.6496303137939032E-3</v>
      </c>
      <c r="DE12" s="339">
        <f t="shared" si="17"/>
        <v>2.7410811653324151E-3</v>
      </c>
      <c r="DF12" s="338">
        <f t="shared" si="17"/>
        <v>2.832532016870927E-3</v>
      </c>
      <c r="DG12" s="340">
        <f t="shared" si="17"/>
        <v>2.9239828684094389E-3</v>
      </c>
      <c r="DH12" s="341">
        <f t="shared" si="17"/>
        <v>3.0154337199479503E-3</v>
      </c>
      <c r="DI12" s="339">
        <f t="shared" si="17"/>
        <v>3.1068845714864622E-3</v>
      </c>
      <c r="DJ12" s="338">
        <f t="shared" si="17"/>
        <v>3.1660586519490341E-3</v>
      </c>
      <c r="DK12" s="339">
        <f t="shared" si="17"/>
        <v>3.1660586519490341E-3</v>
      </c>
      <c r="DL12" s="338">
        <f t="shared" si="17"/>
        <v>3.1660586519490341E-3</v>
      </c>
      <c r="DM12" s="339">
        <f t="shared" si="17"/>
        <v>3.3047347701844975E-3</v>
      </c>
      <c r="DN12" s="338">
        <f t="shared" si="17"/>
        <v>3.4497075904832732E-3</v>
      </c>
      <c r="DO12" s="339">
        <f t="shared" si="17"/>
        <v>3.5991938000154832E-3</v>
      </c>
      <c r="DP12" s="338">
        <f t="shared" si="17"/>
        <v>3.7388267445006939E-3</v>
      </c>
      <c r="DQ12" s="339">
        <f t="shared" si="17"/>
        <v>3.8291774732963019E-3</v>
      </c>
      <c r="DR12" s="338">
        <f t="shared" si="17"/>
        <v>3.8291774732963019E-3</v>
      </c>
      <c r="DS12" s="339">
        <f t="shared" si="17"/>
        <v>3.8291774732963019E-3</v>
      </c>
      <c r="DT12" s="338">
        <f t="shared" si="17"/>
        <v>3.95319097537211E-3</v>
      </c>
      <c r="DU12" s="339">
        <f t="shared" si="17"/>
        <v>4.0738574540879055E-3</v>
      </c>
      <c r="DV12" s="338">
        <f t="shared" si="17"/>
        <v>4.1945239328037001E-3</v>
      </c>
      <c r="DW12" s="339">
        <f t="shared" si="17"/>
        <v>4.3151904115194947E-3</v>
      </c>
      <c r="DX12" s="338">
        <f t="shared" si="17"/>
        <v>4.3932687212657143E-3</v>
      </c>
      <c r="DY12" s="339">
        <f t="shared" si="17"/>
        <v>4.3932687212657143E-3</v>
      </c>
      <c r="DZ12" s="338">
        <f t="shared" si="17"/>
        <v>4.513935199981509E-3</v>
      </c>
      <c r="EA12" s="339">
        <f t="shared" si="17"/>
        <v>4.6346016786973044E-3</v>
      </c>
      <c r="EB12" s="338">
        <f t="shared" si="17"/>
        <v>4.755268157413099E-3</v>
      </c>
      <c r="EC12" s="339">
        <f t="shared" si="17"/>
        <v>4.8759346361288945E-3</v>
      </c>
      <c r="ED12" s="338">
        <f t="shared" si="17"/>
        <v>5.101582761242238E-3</v>
      </c>
      <c r="EE12" s="339">
        <f t="shared" ref="EE12:GP12" si="18">+EE11/$D$4</f>
        <v>6.3344591828656364E-3</v>
      </c>
      <c r="EF12" s="338">
        <f t="shared" si="18"/>
        <v>6.3344591828656364E-3</v>
      </c>
      <c r="EG12" s="339">
        <f t="shared" si="18"/>
        <v>8.2398136527839921E-3</v>
      </c>
      <c r="EH12" s="338">
        <f t="shared" si="18"/>
        <v>1.0145168122702348E-2</v>
      </c>
      <c r="EI12" s="339">
        <f t="shared" si="18"/>
        <v>1.1999604314594335E-2</v>
      </c>
      <c r="EJ12" s="338">
        <f t="shared" si="18"/>
        <v>1.3843129446801808E-2</v>
      </c>
      <c r="EK12" s="340">
        <f t="shared" si="18"/>
        <v>1.5727050485887826E-2</v>
      </c>
      <c r="EL12" s="341">
        <f t="shared" si="18"/>
        <v>1.6946058216939473E-2</v>
      </c>
      <c r="EM12" s="339">
        <f t="shared" si="18"/>
        <v>1.6946058216939473E-2</v>
      </c>
      <c r="EN12" s="338">
        <f t="shared" si="18"/>
        <v>1.8829979256025493E-2</v>
      </c>
      <c r="EO12" s="339">
        <f t="shared" si="18"/>
        <v>2.0713900295111509E-2</v>
      </c>
      <c r="EP12" s="338">
        <f t="shared" si="18"/>
        <v>2.2597821334197524E-2</v>
      </c>
      <c r="EQ12" s="339">
        <f t="shared" si="18"/>
        <v>2.448174237328354E-2</v>
      </c>
      <c r="ER12" s="338">
        <f t="shared" si="18"/>
        <v>2.6365663412369556E-2</v>
      </c>
      <c r="ES12" s="339">
        <f t="shared" si="18"/>
        <v>2.6365663412369556E-2</v>
      </c>
      <c r="ET12" s="338">
        <f t="shared" si="18"/>
        <v>2.6365663412369556E-2</v>
      </c>
      <c r="EU12" s="339">
        <f t="shared" si="18"/>
        <v>2.8249584451455572E-2</v>
      </c>
      <c r="EV12" s="338">
        <f t="shared" si="18"/>
        <v>3.0133505490541588E-2</v>
      </c>
      <c r="EW12" s="339">
        <f t="shared" si="18"/>
        <v>3.2017721006359627E-2</v>
      </c>
      <c r="EX12" s="338">
        <f t="shared" si="18"/>
        <v>3.3904145097949825E-2</v>
      </c>
      <c r="EY12" s="339">
        <f t="shared" si="18"/>
        <v>3.5790569189540024E-2</v>
      </c>
      <c r="EZ12" s="338">
        <f t="shared" si="18"/>
        <v>3.7011196542711781E-2</v>
      </c>
      <c r="FA12" s="339">
        <f t="shared" si="18"/>
        <v>3.7011196542711781E-2</v>
      </c>
      <c r="FB12" s="338">
        <f t="shared" si="18"/>
        <v>3.889762063430198E-2</v>
      </c>
      <c r="FC12" s="339">
        <f t="shared" si="18"/>
        <v>4.0784044725892185E-2</v>
      </c>
      <c r="FD12" s="338">
        <f t="shared" si="18"/>
        <v>4.267046881748239E-2</v>
      </c>
      <c r="FE12" s="339">
        <f t="shared" si="18"/>
        <v>4.4556892909072596E-2</v>
      </c>
      <c r="FF12" s="338">
        <f t="shared" si="18"/>
        <v>4.6443317000662801E-2</v>
      </c>
      <c r="FG12" s="339">
        <f t="shared" si="18"/>
        <v>4.7663944353834559E-2</v>
      </c>
      <c r="FH12" s="338">
        <f t="shared" si="18"/>
        <v>4.7663944353834559E-2</v>
      </c>
      <c r="FI12" s="339">
        <f t="shared" si="18"/>
        <v>4.9550368445424764E-2</v>
      </c>
      <c r="FJ12" s="338">
        <f t="shared" si="18"/>
        <v>4.9550368445424764E-2</v>
      </c>
      <c r="FK12" s="339">
        <f t="shared" si="18"/>
        <v>4.9550368445424764E-2</v>
      </c>
      <c r="FL12" s="338">
        <f t="shared" si="18"/>
        <v>4.9550368445424764E-2</v>
      </c>
      <c r="FM12" s="339">
        <f t="shared" si="18"/>
        <v>4.9550368445424764E-2</v>
      </c>
      <c r="FN12" s="338">
        <f t="shared" si="18"/>
        <v>4.9550368445424764E-2</v>
      </c>
      <c r="FO12" s="339">
        <f t="shared" si="18"/>
        <v>4.9550368445424764E-2</v>
      </c>
      <c r="FP12" s="342">
        <f t="shared" si="18"/>
        <v>4.9550368445424764E-2</v>
      </c>
      <c r="FQ12" s="343">
        <f t="shared" si="18"/>
        <v>4.9550368445424764E-2</v>
      </c>
      <c r="FR12" s="338">
        <f t="shared" si="18"/>
        <v>4.9550368445424764E-2</v>
      </c>
      <c r="FS12" s="339">
        <f t="shared" si="18"/>
        <v>4.9550368445424764E-2</v>
      </c>
      <c r="FT12" s="338">
        <f t="shared" si="18"/>
        <v>4.9550368445424764E-2</v>
      </c>
      <c r="FU12" s="339">
        <f t="shared" si="18"/>
        <v>5.0770995798596522E-2</v>
      </c>
      <c r="FV12" s="338">
        <f t="shared" si="18"/>
        <v>5.0770995798596522E-2</v>
      </c>
      <c r="FW12" s="339">
        <f t="shared" si="18"/>
        <v>5.0770995798596522E-2</v>
      </c>
      <c r="FX12" s="338">
        <f t="shared" si="18"/>
        <v>5.2657419890186727E-2</v>
      </c>
      <c r="FY12" s="339">
        <f t="shared" si="18"/>
        <v>5.4543843981776932E-2</v>
      </c>
      <c r="FZ12" s="338">
        <f t="shared" si="18"/>
        <v>5.6430268073367137E-2</v>
      </c>
      <c r="GA12" s="339">
        <f t="shared" si="18"/>
        <v>5.8313543814019687E-2</v>
      </c>
      <c r="GB12" s="338">
        <f t="shared" si="18"/>
        <v>5.9499539304997157E-2</v>
      </c>
      <c r="GC12" s="339">
        <f t="shared" si="18"/>
        <v>5.9499539304997157E-2</v>
      </c>
      <c r="GD12" s="338">
        <f t="shared" si="18"/>
        <v>6.1332441427827088E-2</v>
      </c>
      <c r="GE12" s="339">
        <f t="shared" si="18"/>
        <v>6.3165343550657019E-2</v>
      </c>
      <c r="GF12" s="338">
        <f t="shared" si="18"/>
        <v>6.4998245673486957E-2</v>
      </c>
      <c r="GG12" s="339">
        <f t="shared" si="18"/>
        <v>6.6831147796316881E-2</v>
      </c>
      <c r="GH12" s="338">
        <f t="shared" si="18"/>
        <v>6.8664049919146819E-2</v>
      </c>
      <c r="GI12" s="339">
        <f t="shared" si="18"/>
        <v>6.9850045410124281E-2</v>
      </c>
      <c r="GJ12" s="338">
        <f t="shared" si="18"/>
        <v>6.9850045410124281E-2</v>
      </c>
      <c r="GK12" s="339">
        <f t="shared" si="18"/>
        <v>7.1682947532954219E-2</v>
      </c>
      <c r="GL12" s="338">
        <f t="shared" si="18"/>
        <v>7.3515849655784143E-2</v>
      </c>
      <c r="GM12" s="339">
        <f t="shared" si="18"/>
        <v>7.5348751778614081E-2</v>
      </c>
      <c r="GN12" s="338">
        <f t="shared" si="18"/>
        <v>7.7181653901444006E-2</v>
      </c>
      <c r="GO12" s="339">
        <f t="shared" si="18"/>
        <v>7.9014556024273944E-2</v>
      </c>
      <c r="GP12" s="338">
        <f t="shared" si="18"/>
        <v>8.0200551515251406E-2</v>
      </c>
      <c r="GQ12" s="339">
        <f t="shared" ref="GQ12:JB12" si="19">+GQ11/$D$4</f>
        <v>8.0200551515251406E-2</v>
      </c>
      <c r="GR12" s="338">
        <f t="shared" si="19"/>
        <v>8.2033453638081344E-2</v>
      </c>
      <c r="GS12" s="339">
        <f t="shared" si="19"/>
        <v>8.3866355760911296E-2</v>
      </c>
      <c r="GT12" s="338">
        <f t="shared" si="19"/>
        <v>8.5709246421462937E-2</v>
      </c>
      <c r="GU12" s="340">
        <f t="shared" si="19"/>
        <v>8.7555210478048609E-2</v>
      </c>
      <c r="GV12" s="341">
        <f t="shared" si="19"/>
        <v>8.9401174534634295E-2</v>
      </c>
      <c r="GW12" s="339">
        <f t="shared" si="19"/>
        <v>9.0595621865222437E-2</v>
      </c>
      <c r="GX12" s="338">
        <f t="shared" si="19"/>
        <v>9.0595621865222437E-2</v>
      </c>
      <c r="GY12" s="339">
        <f t="shared" si="19"/>
        <v>9.2441585921808123E-2</v>
      </c>
      <c r="GZ12" s="338">
        <f t="shared" si="19"/>
        <v>9.4287549978393809E-2</v>
      </c>
      <c r="HA12" s="339">
        <f t="shared" si="19"/>
        <v>9.6133514034979495E-2</v>
      </c>
      <c r="HB12" s="338">
        <f t="shared" si="19"/>
        <v>9.7979478091565181E-2</v>
      </c>
      <c r="HC12" s="339">
        <f t="shared" si="19"/>
        <v>9.9825442148150867E-2</v>
      </c>
      <c r="HD12" s="338">
        <f t="shared" si="19"/>
        <v>0.10101988947873899</v>
      </c>
      <c r="HE12" s="339">
        <f t="shared" si="19"/>
        <v>0.10101988947873899</v>
      </c>
      <c r="HF12" s="338">
        <f t="shared" si="19"/>
        <v>0.10310570264588061</v>
      </c>
      <c r="HG12" s="339">
        <f t="shared" si="19"/>
        <v>0.10532234260058108</v>
      </c>
      <c r="HH12" s="338">
        <f t="shared" si="19"/>
        <v>0.10753898255528156</v>
      </c>
      <c r="HI12" s="339">
        <f t="shared" si="19"/>
        <v>0.10975562250998204</v>
      </c>
      <c r="HJ12" s="338">
        <f t="shared" si="19"/>
        <v>0.11197221530096492</v>
      </c>
      <c r="HK12" s="339">
        <f t="shared" si="19"/>
        <v>0.11340599294121537</v>
      </c>
      <c r="HL12" s="338">
        <f t="shared" si="19"/>
        <v>0.11340599294121537</v>
      </c>
      <c r="HM12" s="339">
        <f t="shared" si="19"/>
        <v>0.11562183111290464</v>
      </c>
      <c r="HN12" s="338">
        <f t="shared" si="19"/>
        <v>0.11783766928459391</v>
      </c>
      <c r="HO12" s="339">
        <f t="shared" si="19"/>
        <v>0.1200535074562832</v>
      </c>
      <c r="HP12" s="338">
        <f t="shared" si="19"/>
        <v>0.12226934562797247</v>
      </c>
      <c r="HQ12" s="339">
        <f t="shared" si="19"/>
        <v>0.12449428582897115</v>
      </c>
      <c r="HR12" s="338">
        <f t="shared" si="19"/>
        <v>0.12593473829081545</v>
      </c>
      <c r="HS12" s="339">
        <f t="shared" si="19"/>
        <v>0.12593473829081545</v>
      </c>
      <c r="HT12" s="338">
        <f t="shared" si="19"/>
        <v>0.12816089209585993</v>
      </c>
      <c r="HU12" s="339">
        <f t="shared" si="19"/>
        <v>0.13038704590090441</v>
      </c>
      <c r="HV12" s="338">
        <f t="shared" si="19"/>
        <v>0.1326131997059489</v>
      </c>
      <c r="HW12" s="340">
        <f t="shared" si="19"/>
        <v>0.13483935351099338</v>
      </c>
      <c r="HX12" s="341">
        <f t="shared" si="19"/>
        <v>0.13706550731603787</v>
      </c>
      <c r="HY12" s="339">
        <f t="shared" si="19"/>
        <v>0.13850595977788216</v>
      </c>
      <c r="HZ12" s="338">
        <f t="shared" si="19"/>
        <v>0.13850595977788216</v>
      </c>
      <c r="IA12" s="339">
        <f t="shared" si="19"/>
        <v>0.14073211358292664</v>
      </c>
      <c r="IB12" s="338">
        <f t="shared" si="19"/>
        <v>0.14295826738797113</v>
      </c>
      <c r="IC12" s="339">
        <f t="shared" si="19"/>
        <v>0.14518442119301561</v>
      </c>
      <c r="ID12" s="338">
        <f t="shared" si="19"/>
        <v>0.1474105749980601</v>
      </c>
      <c r="IE12" s="339">
        <f t="shared" si="19"/>
        <v>0.14963672880310458</v>
      </c>
      <c r="IF12" s="338">
        <f t="shared" si="19"/>
        <v>0.15107718126494887</v>
      </c>
      <c r="IG12" s="339">
        <f t="shared" si="19"/>
        <v>0.15107718126494887</v>
      </c>
      <c r="IH12" s="338">
        <f t="shared" si="19"/>
        <v>0.15330333506999336</v>
      </c>
      <c r="II12" s="339">
        <f t="shared" si="19"/>
        <v>0.15552948887503784</v>
      </c>
      <c r="IJ12" s="338">
        <f t="shared" si="19"/>
        <v>0.15775564268008233</v>
      </c>
      <c r="IK12" s="339">
        <f t="shared" si="19"/>
        <v>0.15998179648512681</v>
      </c>
      <c r="IL12" s="338">
        <f t="shared" si="19"/>
        <v>0.16220795029017129</v>
      </c>
      <c r="IM12" s="339">
        <f t="shared" si="19"/>
        <v>0.16364840275201556</v>
      </c>
      <c r="IN12" s="338">
        <f t="shared" si="19"/>
        <v>0.16364840275201556</v>
      </c>
      <c r="IO12" s="339">
        <f t="shared" si="19"/>
        <v>0.16597065215749446</v>
      </c>
      <c r="IP12" s="338">
        <f t="shared" si="19"/>
        <v>0.16834531734506269</v>
      </c>
      <c r="IQ12" s="339">
        <f t="shared" si="19"/>
        <v>0.1707160001304325</v>
      </c>
      <c r="IR12" s="338">
        <f t="shared" si="19"/>
        <v>0.17308615192876728</v>
      </c>
      <c r="IS12" s="339">
        <f t="shared" si="19"/>
        <v>0.17545630372710205</v>
      </c>
      <c r="IT12" s="338">
        <f t="shared" si="19"/>
        <v>0.1769975901871581</v>
      </c>
      <c r="IU12" s="339">
        <f t="shared" si="19"/>
        <v>0.1769975901871581</v>
      </c>
      <c r="IV12" s="338">
        <f t="shared" si="19"/>
        <v>0.17701061019121675</v>
      </c>
      <c r="IW12" s="339">
        <f t="shared" si="19"/>
        <v>0.17939378199361017</v>
      </c>
      <c r="IX12" s="338">
        <f t="shared" si="19"/>
        <v>0.18177695379600359</v>
      </c>
      <c r="IY12" s="339">
        <f t="shared" si="19"/>
        <v>0.18416012559839701</v>
      </c>
      <c r="IZ12" s="338">
        <f t="shared" si="19"/>
        <v>0.1868127259168606</v>
      </c>
      <c r="JA12" s="339">
        <f t="shared" si="19"/>
        <v>0.18855235917131083</v>
      </c>
      <c r="JB12" s="342">
        <f t="shared" si="19"/>
        <v>0.18855235917131083</v>
      </c>
      <c r="JC12" s="343">
        <f t="shared" ref="JC12:LN12" si="20">+JC11/$D$4</f>
        <v>0.19124088329184191</v>
      </c>
      <c r="JD12" s="338">
        <f t="shared" si="20"/>
        <v>0.19392940741237297</v>
      </c>
      <c r="JE12" s="339">
        <f t="shared" si="20"/>
        <v>0.19661793153290405</v>
      </c>
      <c r="JF12" s="338">
        <f t="shared" si="20"/>
        <v>0.19930645565343513</v>
      </c>
      <c r="JG12" s="339">
        <f t="shared" si="20"/>
        <v>0.20220581112298577</v>
      </c>
      <c r="JH12" s="338">
        <f t="shared" si="20"/>
        <v>0.20411109758015653</v>
      </c>
      <c r="JI12" s="339">
        <f t="shared" si="20"/>
        <v>0.20411109758015653</v>
      </c>
      <c r="JJ12" s="338">
        <f t="shared" si="20"/>
        <v>0.2070556311960062</v>
      </c>
      <c r="JK12" s="339">
        <f t="shared" si="20"/>
        <v>0.21007541614155284</v>
      </c>
      <c r="JL12" s="338">
        <f t="shared" si="20"/>
        <v>0.21317985883303203</v>
      </c>
      <c r="JM12" s="339">
        <f t="shared" si="20"/>
        <v>0.21660418580138999</v>
      </c>
      <c r="JN12" s="338">
        <f t="shared" si="20"/>
        <v>0.22012693870076261</v>
      </c>
      <c r="JO12" s="339">
        <f t="shared" si="20"/>
        <v>0.22240636704780256</v>
      </c>
      <c r="JP12" s="338">
        <f t="shared" si="20"/>
        <v>0.22240636704780256</v>
      </c>
      <c r="JQ12" s="339">
        <f t="shared" si="20"/>
        <v>0.22592911994717518</v>
      </c>
      <c r="JR12" s="338">
        <f t="shared" si="20"/>
        <v>0.22945187284654783</v>
      </c>
      <c r="JS12" s="339">
        <f t="shared" si="20"/>
        <v>0.23297462574592046</v>
      </c>
      <c r="JT12" s="338">
        <f t="shared" si="20"/>
        <v>0.23371668856459879</v>
      </c>
      <c r="JU12" s="339">
        <f t="shared" si="20"/>
        <v>0.23445875138327713</v>
      </c>
      <c r="JV12" s="338">
        <f t="shared" si="20"/>
        <v>0.23673888874699925</v>
      </c>
      <c r="JW12" s="339">
        <f t="shared" si="20"/>
        <v>0.23673888874699925</v>
      </c>
      <c r="JX12" s="338">
        <f t="shared" si="20"/>
        <v>0.24026365052690857</v>
      </c>
      <c r="JY12" s="339">
        <f t="shared" si="20"/>
        <v>0.24378841230681789</v>
      </c>
      <c r="JZ12" s="338">
        <f t="shared" si="20"/>
        <v>0.24731317408672721</v>
      </c>
      <c r="KA12" s="339">
        <f t="shared" si="20"/>
        <v>0.25083793586663655</v>
      </c>
      <c r="KB12" s="338">
        <f t="shared" si="20"/>
        <v>0.25436269764654584</v>
      </c>
      <c r="KC12" s="339">
        <f t="shared" si="20"/>
        <v>0.25663576703153462</v>
      </c>
      <c r="KD12" s="338">
        <f t="shared" si="20"/>
        <v>0.25663576703153462</v>
      </c>
      <c r="KE12" s="339">
        <f t="shared" si="20"/>
        <v>0.2601475088073853</v>
      </c>
      <c r="KF12" s="342">
        <f t="shared" si="20"/>
        <v>0.26365925058323603</v>
      </c>
      <c r="KG12" s="343">
        <f t="shared" si="20"/>
        <v>0.26439030227839239</v>
      </c>
      <c r="KH12" s="338">
        <f t="shared" si="20"/>
        <v>0.26802681442110093</v>
      </c>
      <c r="KI12" s="339">
        <f t="shared" si="20"/>
        <v>0.2714899412978159</v>
      </c>
      <c r="KJ12" s="338">
        <f t="shared" si="20"/>
        <v>0.27370754328740432</v>
      </c>
      <c r="KK12" s="339">
        <f t="shared" si="20"/>
        <v>0.27370754328740432</v>
      </c>
      <c r="KL12" s="338">
        <f t="shared" si="20"/>
        <v>0.2771347463618638</v>
      </c>
      <c r="KM12" s="339">
        <f t="shared" si="20"/>
        <v>0.28056194943632329</v>
      </c>
      <c r="KN12" s="338">
        <f t="shared" si="20"/>
        <v>0.2840015886483685</v>
      </c>
      <c r="KO12" s="339">
        <f t="shared" si="20"/>
        <v>0.28745228220474622</v>
      </c>
      <c r="KP12" s="338">
        <f t="shared" si="20"/>
        <v>0.29090297576112401</v>
      </c>
      <c r="KQ12" s="339">
        <f t="shared" si="20"/>
        <v>0.29313577747424024</v>
      </c>
      <c r="KR12" s="338">
        <f t="shared" si="20"/>
        <v>0.29313577747424024</v>
      </c>
      <c r="KS12" s="339">
        <f t="shared" si="20"/>
        <v>0.29658647103061803</v>
      </c>
      <c r="KT12" s="338">
        <f t="shared" si="20"/>
        <v>0.29922785183302841</v>
      </c>
      <c r="KU12" s="339">
        <f t="shared" si="20"/>
        <v>0.30140528109882403</v>
      </c>
      <c r="KV12" s="338">
        <f t="shared" si="20"/>
        <v>0.30338099516048245</v>
      </c>
      <c r="KW12" s="339">
        <f t="shared" si="20"/>
        <v>0.30529464300542547</v>
      </c>
      <c r="KX12" s="338">
        <f t="shared" si="20"/>
        <v>0.30653288572866816</v>
      </c>
      <c r="KY12" s="339">
        <f t="shared" si="20"/>
        <v>0.30653288572866816</v>
      </c>
      <c r="KZ12" s="338">
        <f t="shared" si="20"/>
        <v>0.30844875352103457</v>
      </c>
      <c r="LA12" s="339">
        <f t="shared" si="20"/>
        <v>0.31036779266710474</v>
      </c>
      <c r="LB12" s="338">
        <f t="shared" si="20"/>
        <v>0.31228683181317485</v>
      </c>
      <c r="LC12" s="339">
        <f t="shared" si="20"/>
        <v>0.31420587095924501</v>
      </c>
      <c r="LD12" s="338">
        <f t="shared" si="20"/>
        <v>0.31612491010531518</v>
      </c>
      <c r="LE12" s="339">
        <f t="shared" si="20"/>
        <v>0.31740187965541378</v>
      </c>
      <c r="LF12" s="338">
        <f t="shared" si="20"/>
        <v>0.31740187965541378</v>
      </c>
      <c r="LG12" s="339">
        <f t="shared" si="20"/>
        <v>0.31947976563305086</v>
      </c>
      <c r="LH12" s="338">
        <f t="shared" si="20"/>
        <v>0.32155765161068794</v>
      </c>
      <c r="LI12" s="339">
        <f t="shared" si="20"/>
        <v>0.32363553758832497</v>
      </c>
      <c r="LJ12" s="338">
        <f t="shared" si="20"/>
        <v>0.325713423565962</v>
      </c>
      <c r="LK12" s="340">
        <f t="shared" si="20"/>
        <v>0.32794855211968471</v>
      </c>
      <c r="LL12" s="341">
        <f t="shared" si="20"/>
        <v>0.32955737302873483</v>
      </c>
      <c r="LM12" s="339">
        <f t="shared" si="20"/>
        <v>0.32955737302873483</v>
      </c>
      <c r="LN12" s="338">
        <f t="shared" si="20"/>
        <v>0.33022658881178585</v>
      </c>
      <c r="LO12" s="339">
        <f t="shared" ref="LO12:NZ12" si="21">+LO11/$D$4</f>
        <v>0.3327129483981065</v>
      </c>
      <c r="LP12" s="338">
        <f t="shared" si="21"/>
        <v>0.3353781495033768</v>
      </c>
      <c r="LQ12" s="339">
        <f t="shared" si="21"/>
        <v>0.33804894751720793</v>
      </c>
      <c r="LR12" s="338">
        <f t="shared" si="21"/>
        <v>0.34073025433374365</v>
      </c>
      <c r="LS12" s="339">
        <f t="shared" si="21"/>
        <v>0.3424902448323664</v>
      </c>
      <c r="LT12" s="338">
        <f t="shared" si="21"/>
        <v>0.3424902448323664</v>
      </c>
      <c r="LU12" s="339">
        <f t="shared" si="21"/>
        <v>0.34521023014821456</v>
      </c>
      <c r="LV12" s="338">
        <f t="shared" si="21"/>
        <v>0.34793021546406278</v>
      </c>
      <c r="LW12" s="339">
        <f t="shared" si="21"/>
        <v>0.35065020077991094</v>
      </c>
      <c r="LX12" s="338">
        <f t="shared" si="21"/>
        <v>0.35337018609575915</v>
      </c>
      <c r="LY12" s="339">
        <f t="shared" si="21"/>
        <v>0.35609017141160731</v>
      </c>
      <c r="LZ12" s="338">
        <f t="shared" si="21"/>
        <v>0.35785016191023006</v>
      </c>
      <c r="MA12" s="339">
        <f t="shared" si="21"/>
        <v>0.35785016191023006</v>
      </c>
      <c r="MB12" s="338">
        <f t="shared" si="21"/>
        <v>0.36057014722607827</v>
      </c>
      <c r="MC12" s="339">
        <f t="shared" si="21"/>
        <v>0.36329013254192644</v>
      </c>
      <c r="MD12" s="338">
        <f t="shared" si="21"/>
        <v>0.36601011785777465</v>
      </c>
      <c r="ME12" s="339">
        <f t="shared" si="21"/>
        <v>0.36904278066061141</v>
      </c>
      <c r="MF12" s="338">
        <f t="shared" si="21"/>
        <v>0.37218337912610389</v>
      </c>
      <c r="MG12" s="339">
        <f t="shared" si="21"/>
        <v>0.37425094263389541</v>
      </c>
      <c r="MH12" s="338">
        <f t="shared" si="21"/>
        <v>0.37425094263389541</v>
      </c>
      <c r="MI12" s="339">
        <f t="shared" si="21"/>
        <v>0.37538994862223896</v>
      </c>
      <c r="MJ12" s="338">
        <f t="shared" si="21"/>
        <v>0.37858527404371312</v>
      </c>
      <c r="MK12" s="339">
        <f t="shared" si="21"/>
        <v>0.38188979741403256</v>
      </c>
      <c r="ML12" s="338">
        <f t="shared" si="21"/>
        <v>0.38538003358285228</v>
      </c>
      <c r="MM12" s="339">
        <f t="shared" si="21"/>
        <v>0.38887026975167199</v>
      </c>
      <c r="MN12" s="338">
        <f t="shared" si="21"/>
        <v>0.3910722193633287</v>
      </c>
      <c r="MO12" s="339">
        <f t="shared" si="21"/>
        <v>0.3910722193633287</v>
      </c>
      <c r="MP12" s="341">
        <f t="shared" si="21"/>
        <v>0.39205131627604278</v>
      </c>
      <c r="MQ12" s="339">
        <f t="shared" si="21"/>
        <v>0.39539535196153808</v>
      </c>
      <c r="MR12" s="338">
        <f t="shared" si="21"/>
        <v>0.39879946301931796</v>
      </c>
      <c r="MS12" s="339">
        <f t="shared" si="21"/>
        <v>0.40234662081376954</v>
      </c>
      <c r="MT12" s="338">
        <f t="shared" si="21"/>
        <v>0.40579072949067746</v>
      </c>
      <c r="MU12" s="339">
        <f t="shared" si="21"/>
        <v>0.40786686182176535</v>
      </c>
      <c r="MV12" s="338">
        <f t="shared" si="21"/>
        <v>0.40786686182176535</v>
      </c>
      <c r="MW12" s="339">
        <f t="shared" si="21"/>
        <v>0.41165364121158471</v>
      </c>
      <c r="MX12" s="338">
        <f t="shared" si="21"/>
        <v>0.41571495894362903</v>
      </c>
      <c r="MY12" s="339">
        <f t="shared" si="21"/>
        <v>0.41984789344141765</v>
      </c>
      <c r="MZ12" s="338">
        <f t="shared" si="21"/>
        <v>0.42404731486023745</v>
      </c>
      <c r="NA12" s="339">
        <f t="shared" si="21"/>
        <v>0.42824590909286542</v>
      </c>
      <c r="NB12" s="338">
        <f t="shared" si="21"/>
        <v>0.43096264653711996</v>
      </c>
      <c r="NC12" s="339">
        <f t="shared" si="21"/>
        <v>0.43096264653711996</v>
      </c>
      <c r="ND12" s="338">
        <f t="shared" si="21"/>
        <v>0.43514698339082752</v>
      </c>
      <c r="NE12" s="339">
        <f t="shared" si="21"/>
        <v>0.43934418567370581</v>
      </c>
      <c r="NF12" s="338">
        <f t="shared" si="21"/>
        <v>0.44355177212029806</v>
      </c>
      <c r="NG12" s="339">
        <f t="shared" si="21"/>
        <v>0.44774696463839514</v>
      </c>
      <c r="NH12" s="338">
        <f t="shared" si="21"/>
        <v>0.45194215715649222</v>
      </c>
      <c r="NI12" s="339">
        <f t="shared" si="21"/>
        <v>0.45467907716912143</v>
      </c>
      <c r="NJ12" s="338">
        <f t="shared" si="21"/>
        <v>0.45467907716912143</v>
      </c>
      <c r="NK12" s="339">
        <f t="shared" si="21"/>
        <v>0.45904769744414026</v>
      </c>
      <c r="NL12" s="338">
        <f t="shared" si="21"/>
        <v>0.46344809090425054</v>
      </c>
      <c r="NM12" s="339">
        <f t="shared" si="21"/>
        <v>0.46779487213553961</v>
      </c>
      <c r="NN12" s="338">
        <f t="shared" si="21"/>
        <v>0.47219494208813501</v>
      </c>
      <c r="NO12" s="339">
        <f t="shared" si="21"/>
        <v>0.47674297342167221</v>
      </c>
      <c r="NP12" s="338">
        <f t="shared" si="21"/>
        <v>0.47992213819986007</v>
      </c>
      <c r="NQ12" s="339">
        <f t="shared" si="21"/>
        <v>0.47992213819986007</v>
      </c>
      <c r="NR12" s="338">
        <f t="shared" si="21"/>
        <v>0.4849780721829548</v>
      </c>
      <c r="NS12" s="339">
        <f t="shared" si="21"/>
        <v>0.49003653136151748</v>
      </c>
      <c r="NT12" s="342">
        <f t="shared" si="21"/>
        <v>0.49511173410298515</v>
      </c>
      <c r="NU12" s="343">
        <f t="shared" si="21"/>
        <v>0.50027221350531703</v>
      </c>
      <c r="NV12" s="338">
        <f t="shared" si="21"/>
        <v>0.50554800726067184</v>
      </c>
      <c r="NW12" s="339">
        <f t="shared" si="21"/>
        <v>0.50896210926241658</v>
      </c>
      <c r="NX12" s="338">
        <f t="shared" si="21"/>
        <v>0.50896210926241658</v>
      </c>
      <c r="NY12" s="339">
        <f t="shared" si="21"/>
        <v>0.51423844871902591</v>
      </c>
      <c r="NZ12" s="338">
        <f t="shared" si="21"/>
        <v>0.51951478817563523</v>
      </c>
      <c r="OA12" s="339">
        <f t="shared" ref="OA12:QL12" si="22">+OA11/$D$4</f>
        <v>0.52035612450178836</v>
      </c>
      <c r="OB12" s="338">
        <f t="shared" si="22"/>
        <v>0.52568617401271256</v>
      </c>
      <c r="OC12" s="339">
        <f t="shared" si="22"/>
        <v>0.53112343810229579</v>
      </c>
      <c r="OD12" s="338">
        <f t="shared" si="22"/>
        <v>0.53464475468251149</v>
      </c>
      <c r="OE12" s="339">
        <f t="shared" si="22"/>
        <v>0.53464475468251149</v>
      </c>
      <c r="OF12" s="338">
        <f t="shared" si="22"/>
        <v>0.54064124625886623</v>
      </c>
      <c r="OG12" s="339">
        <f t="shared" si="22"/>
        <v>0.54701609633287784</v>
      </c>
      <c r="OH12" s="338">
        <f t="shared" si="22"/>
        <v>0.55346612742044099</v>
      </c>
      <c r="OI12" s="339">
        <f t="shared" si="22"/>
        <v>0.55973513404189557</v>
      </c>
      <c r="OJ12" s="338">
        <f t="shared" si="22"/>
        <v>0.56600545683975767</v>
      </c>
      <c r="OK12" s="339">
        <f t="shared" si="22"/>
        <v>0.57008446884795616</v>
      </c>
      <c r="OL12" s="338">
        <f t="shared" si="22"/>
        <v>0.57008446884795616</v>
      </c>
      <c r="OM12" s="339">
        <f t="shared" si="22"/>
        <v>0.57223684470383052</v>
      </c>
      <c r="ON12" s="338">
        <f t="shared" si="22"/>
        <v>0.57855355330524416</v>
      </c>
      <c r="OO12" s="339">
        <f t="shared" si="22"/>
        <v>0.58499658661270859</v>
      </c>
      <c r="OP12" s="338">
        <f t="shared" si="22"/>
        <v>0.59190730833476668</v>
      </c>
      <c r="OQ12" s="339">
        <f t="shared" si="22"/>
        <v>0.59898368938063062</v>
      </c>
      <c r="OR12" s="338">
        <f t="shared" si="22"/>
        <v>0.60356877582443724</v>
      </c>
      <c r="OS12" s="339">
        <f t="shared" si="22"/>
        <v>0.60356877582443724</v>
      </c>
      <c r="OT12" s="338">
        <f t="shared" si="22"/>
        <v>0.6106548185098073</v>
      </c>
      <c r="OU12" s="339">
        <f t="shared" si="22"/>
        <v>0.61778084682106948</v>
      </c>
      <c r="OV12" s="338">
        <f t="shared" si="22"/>
        <v>0.62509278870641383</v>
      </c>
      <c r="OW12" s="339">
        <f t="shared" si="22"/>
        <v>0.63237142459486939</v>
      </c>
      <c r="OX12" s="338">
        <f t="shared" si="22"/>
        <v>0.6397323213902546</v>
      </c>
      <c r="OY12" s="340">
        <f t="shared" si="22"/>
        <v>0.64464753594619895</v>
      </c>
      <c r="OZ12" s="341">
        <f t="shared" si="22"/>
        <v>0.64464753594619895</v>
      </c>
      <c r="PA12" s="339">
        <f t="shared" si="22"/>
        <v>0.65227299544744599</v>
      </c>
      <c r="PB12" s="338">
        <f t="shared" si="22"/>
        <v>0.65981458332319376</v>
      </c>
      <c r="PC12" s="339">
        <f t="shared" si="22"/>
        <v>0.66731741941375344</v>
      </c>
      <c r="PD12" s="338">
        <f t="shared" si="22"/>
        <v>0.67484138550202999</v>
      </c>
      <c r="PE12" s="339">
        <f t="shared" si="22"/>
        <v>0.68237086671649827</v>
      </c>
      <c r="PF12" s="338">
        <f t="shared" si="22"/>
        <v>0.68725035590646011</v>
      </c>
      <c r="PG12" s="339">
        <f t="shared" si="22"/>
        <v>0.68725035590646011</v>
      </c>
      <c r="PH12" s="338">
        <f t="shared" si="22"/>
        <v>0.6949134886063848</v>
      </c>
      <c r="PI12" s="339">
        <f t="shared" si="22"/>
        <v>0.70261428173110452</v>
      </c>
      <c r="PJ12" s="338">
        <f t="shared" si="22"/>
        <v>0.71030860165983745</v>
      </c>
      <c r="PK12" s="339">
        <f t="shared" si="22"/>
        <v>0.71794000800785429</v>
      </c>
      <c r="PL12" s="338">
        <f t="shared" si="22"/>
        <v>0.72560718371616684</v>
      </c>
      <c r="PM12" s="339">
        <f t="shared" si="22"/>
        <v>0.73062493075095791</v>
      </c>
      <c r="PN12" s="338">
        <f t="shared" si="22"/>
        <v>0.73062493075095791</v>
      </c>
      <c r="PO12" s="339">
        <f t="shared" si="22"/>
        <v>0.73826156203616478</v>
      </c>
      <c r="PP12" s="338">
        <f t="shared" si="22"/>
        <v>0.74583114710225207</v>
      </c>
      <c r="PQ12" s="339">
        <f t="shared" si="22"/>
        <v>0.75341217191579757</v>
      </c>
      <c r="PR12" s="338">
        <f t="shared" si="22"/>
        <v>0.76124377172509794</v>
      </c>
      <c r="PS12" s="339">
        <f t="shared" si="22"/>
        <v>0.76955377898059096</v>
      </c>
      <c r="PT12" s="338">
        <f t="shared" si="22"/>
        <v>0.77476972755903317</v>
      </c>
      <c r="PU12" s="339">
        <f t="shared" si="22"/>
        <v>0.77476972755903317</v>
      </c>
      <c r="PV12" s="338">
        <f t="shared" si="22"/>
        <v>0.7828261218474184</v>
      </c>
      <c r="PW12" s="339">
        <f t="shared" si="22"/>
        <v>0.7908403471254245</v>
      </c>
      <c r="PX12" s="338">
        <f t="shared" si="22"/>
        <v>0.79881705625469801</v>
      </c>
      <c r="PY12" s="339">
        <f t="shared" si="22"/>
        <v>0.8065669237141706</v>
      </c>
      <c r="PZ12" s="338">
        <f t="shared" si="22"/>
        <v>0.81379581096159503</v>
      </c>
      <c r="QA12" s="339">
        <f t="shared" si="22"/>
        <v>0.81841353630552827</v>
      </c>
      <c r="QB12" s="338">
        <f t="shared" si="22"/>
        <v>0.81841353630552827</v>
      </c>
      <c r="QC12" s="340">
        <f t="shared" si="22"/>
        <v>0.82489008833395094</v>
      </c>
      <c r="QD12" s="341">
        <f t="shared" si="22"/>
        <v>0.83078335748873722</v>
      </c>
      <c r="QE12" s="339">
        <f t="shared" si="22"/>
        <v>0.83687156518621963</v>
      </c>
      <c r="QF12" s="338">
        <f t="shared" si="22"/>
        <v>0.84294937539559112</v>
      </c>
      <c r="QG12" s="339">
        <f t="shared" si="22"/>
        <v>0.84902426765245553</v>
      </c>
      <c r="QH12" s="338">
        <f t="shared" si="22"/>
        <v>0.85295818953741642</v>
      </c>
      <c r="QI12" s="339">
        <f t="shared" si="22"/>
        <v>0.85295818953741642</v>
      </c>
      <c r="QJ12" s="338">
        <f t="shared" si="22"/>
        <v>0.85893357260829073</v>
      </c>
      <c r="QK12" s="339">
        <f t="shared" si="22"/>
        <v>0.86408492773870027</v>
      </c>
      <c r="QL12" s="338">
        <f t="shared" si="22"/>
        <v>0.86916087698614686</v>
      </c>
      <c r="QM12" s="339">
        <f t="shared" ref="QM12:SK12" si="23">+QM11/$D$4</f>
        <v>0.87421406158554826</v>
      </c>
      <c r="QN12" s="338">
        <f t="shared" si="23"/>
        <v>0.87923350305785453</v>
      </c>
      <c r="QO12" s="339">
        <f t="shared" si="23"/>
        <v>0.88246759901715588</v>
      </c>
      <c r="QP12" s="338">
        <f t="shared" si="23"/>
        <v>0.88246759901715588</v>
      </c>
      <c r="QQ12" s="339">
        <f t="shared" si="23"/>
        <v>0.88342872884388823</v>
      </c>
      <c r="QR12" s="338">
        <f t="shared" si="23"/>
        <v>0.88829396181161069</v>
      </c>
      <c r="QS12" s="339">
        <f t="shared" si="23"/>
        <v>0.89305543065018178</v>
      </c>
      <c r="QT12" s="338">
        <f t="shared" si="23"/>
        <v>0.89780206324593081</v>
      </c>
      <c r="QU12" s="339">
        <f t="shared" si="23"/>
        <v>0.90252825742412579</v>
      </c>
      <c r="QV12" s="338">
        <f t="shared" si="23"/>
        <v>0.90557173741703356</v>
      </c>
      <c r="QW12" s="339">
        <f t="shared" si="23"/>
        <v>0.90557173741703356</v>
      </c>
      <c r="QX12" s="338">
        <f t="shared" si="23"/>
        <v>0.90984895900529883</v>
      </c>
      <c r="QY12" s="339">
        <f t="shared" si="23"/>
        <v>0.91390181454607411</v>
      </c>
      <c r="QZ12" s="338">
        <f t="shared" si="23"/>
        <v>0.91795452877224459</v>
      </c>
      <c r="RA12" s="339">
        <f t="shared" si="23"/>
        <v>0.92200170672293003</v>
      </c>
      <c r="RB12" s="338">
        <f t="shared" si="23"/>
        <v>0.92603168068198705</v>
      </c>
      <c r="RC12" s="339">
        <f t="shared" si="23"/>
        <v>0.92863245570905328</v>
      </c>
      <c r="RD12" s="338">
        <f t="shared" si="23"/>
        <v>0.92863245570905328</v>
      </c>
      <c r="RE12" s="339">
        <f t="shared" si="23"/>
        <v>0.93254653139408916</v>
      </c>
      <c r="RF12" s="338">
        <f t="shared" si="23"/>
        <v>0.9362634385801023</v>
      </c>
      <c r="RG12" s="339">
        <f t="shared" si="23"/>
        <v>0.93995796068683679</v>
      </c>
      <c r="RH12" s="342">
        <f t="shared" si="23"/>
        <v>0.94367112082634141</v>
      </c>
      <c r="RI12" s="343">
        <f t="shared" si="23"/>
        <v>0.94726352516095036</v>
      </c>
      <c r="RJ12" s="338">
        <f t="shared" si="23"/>
        <v>0.94954983127864379</v>
      </c>
      <c r="RK12" s="339">
        <f t="shared" si="23"/>
        <v>0.94954983127864379</v>
      </c>
      <c r="RL12" s="338">
        <f t="shared" si="23"/>
        <v>0.94977242831388575</v>
      </c>
      <c r="RM12" s="339">
        <f t="shared" si="23"/>
        <v>0.95328055074313722</v>
      </c>
      <c r="RN12" s="338">
        <f t="shared" si="23"/>
        <v>0.95676657016033628</v>
      </c>
      <c r="RO12" s="339">
        <f t="shared" si="23"/>
        <v>0.9602521959411402</v>
      </c>
      <c r="RP12" s="338">
        <f t="shared" si="23"/>
        <v>0.96363626069237829</v>
      </c>
      <c r="RQ12" s="339">
        <f t="shared" si="23"/>
        <v>0.96580563344748838</v>
      </c>
      <c r="RR12" s="338">
        <f t="shared" si="23"/>
        <v>0.96580563344748838</v>
      </c>
      <c r="RS12" s="339">
        <f t="shared" si="23"/>
        <v>0.96600001464728624</v>
      </c>
      <c r="RT12" s="338">
        <f t="shared" si="23"/>
        <v>0.96925792978416514</v>
      </c>
      <c r="RU12" s="339">
        <f t="shared" si="23"/>
        <v>0.97250614969604021</v>
      </c>
      <c r="RV12" s="338">
        <f t="shared" si="23"/>
        <v>0.97572904782631076</v>
      </c>
      <c r="RW12" s="339">
        <f t="shared" si="23"/>
        <v>0.97883652982838898</v>
      </c>
      <c r="RX12" s="338">
        <f t="shared" si="23"/>
        <v>0.9807558602596006</v>
      </c>
      <c r="RY12" s="339">
        <f t="shared" si="23"/>
        <v>0.9807558602596006</v>
      </c>
      <c r="RZ12" s="338">
        <f t="shared" si="23"/>
        <v>0.98333187903384967</v>
      </c>
      <c r="SA12" s="339">
        <f t="shared" si="23"/>
        <v>0.98585296161144076</v>
      </c>
      <c r="SB12" s="338">
        <f t="shared" si="23"/>
        <v>0.98836939941832591</v>
      </c>
      <c r="SC12" s="339">
        <f t="shared" si="23"/>
        <v>0.99081152088959246</v>
      </c>
      <c r="SD12" s="338">
        <f t="shared" si="23"/>
        <v>0.99325364236085889</v>
      </c>
      <c r="SE12" s="339">
        <f t="shared" si="23"/>
        <v>0.99482523612961871</v>
      </c>
      <c r="SF12" s="338">
        <f t="shared" si="23"/>
        <v>0.99482523612961871</v>
      </c>
      <c r="SG12" s="339">
        <f t="shared" si="23"/>
        <v>0.99697662165102086</v>
      </c>
      <c r="SH12" s="338">
        <f t="shared" si="23"/>
        <v>0.99898388001494609</v>
      </c>
      <c r="SI12" s="339">
        <f t="shared" si="23"/>
        <v>0.99936974680824509</v>
      </c>
      <c r="SJ12" s="338">
        <f t="shared" si="23"/>
        <v>0.99973633892288805</v>
      </c>
      <c r="SK12" s="339">
        <f t="shared" si="23"/>
        <v>0.99999999990599231</v>
      </c>
    </row>
    <row r="13" spans="2:505">
      <c r="S13" s="300"/>
      <c r="AX13" s="300"/>
      <c r="CB13" s="300"/>
      <c r="DG13" s="300"/>
      <c r="EK13" s="300"/>
      <c r="FP13" s="300"/>
      <c r="GU13" s="300"/>
      <c r="HW13" s="300"/>
      <c r="JB13" s="300"/>
      <c r="KF13" s="300"/>
      <c r="LK13" s="300"/>
      <c r="NT13" s="300"/>
      <c r="OY13" s="300"/>
      <c r="QC13" s="300"/>
      <c r="RH13" s="300"/>
    </row>
    <row r="14" spans="2:505" s="344" customFormat="1">
      <c r="F14" s="345">
        <v>43282</v>
      </c>
      <c r="S14" s="346"/>
      <c r="T14" s="345">
        <v>43313</v>
      </c>
      <c r="AX14" s="346"/>
      <c r="AY14" s="345">
        <v>43344</v>
      </c>
      <c r="CB14" s="346"/>
      <c r="CC14" s="345">
        <v>43374</v>
      </c>
      <c r="DG14" s="346"/>
      <c r="DH14" s="345">
        <v>43405</v>
      </c>
      <c r="EK14" s="346"/>
      <c r="EL14" s="345">
        <v>43435</v>
      </c>
      <c r="FP14" s="346"/>
      <c r="FQ14" s="345">
        <v>43466</v>
      </c>
      <c r="GU14" s="346"/>
      <c r="GV14" s="345">
        <v>43497</v>
      </c>
      <c r="HW14" s="346"/>
      <c r="HX14" s="345">
        <v>43525</v>
      </c>
      <c r="JB14" s="346"/>
      <c r="JC14" s="345">
        <v>43556</v>
      </c>
      <c r="KF14" s="346"/>
      <c r="KG14" s="345">
        <v>43586</v>
      </c>
      <c r="LK14" s="346"/>
      <c r="LL14" s="345">
        <v>43617</v>
      </c>
      <c r="MP14" s="345">
        <v>43647</v>
      </c>
      <c r="NT14" s="346"/>
      <c r="NU14" s="345">
        <v>43678</v>
      </c>
      <c r="OY14" s="346"/>
      <c r="OZ14" s="345">
        <v>43709</v>
      </c>
      <c r="QC14" s="346"/>
      <c r="QD14" s="345">
        <v>43739</v>
      </c>
      <c r="RH14" s="346"/>
      <c r="RI14" s="345">
        <v>43770</v>
      </c>
    </row>
    <row r="15" spans="2:505" s="301" customFormat="1">
      <c r="C15" s="347" t="s">
        <v>12</v>
      </c>
      <c r="D15" s="348">
        <f>SUM(F15:SK15)+1</f>
        <v>36701440179.529984</v>
      </c>
      <c r="F15" s="348">
        <f>SUM(F5:S5)</f>
        <v>35031077.230000004</v>
      </c>
      <c r="S15" s="349"/>
      <c r="T15" s="348">
        <f>SUM(T5:AX5)</f>
        <v>6806037.8600000003</v>
      </c>
      <c r="AX15" s="349"/>
      <c r="AY15" s="348">
        <f>SUM(AY5:CB5)</f>
        <v>0</v>
      </c>
      <c r="CB15" s="349"/>
      <c r="CC15" s="348">
        <f>SUM(CC5:DG5)</f>
        <v>113679729.60999997</v>
      </c>
      <c r="DG15" s="349"/>
      <c r="DH15" s="348">
        <f>SUM(DH5:EK5)</f>
        <v>76454856.340000033</v>
      </c>
      <c r="EK15" s="349"/>
      <c r="EL15" s="348">
        <f>SUM(EL5:FP5)</f>
        <v>2018064.7700000005</v>
      </c>
      <c r="FP15" s="349"/>
      <c r="FQ15" s="348">
        <f>SUM(FQ5:GU5)</f>
        <v>4844835.6500000004</v>
      </c>
      <c r="GU15" s="349"/>
      <c r="GV15" s="348">
        <f>SUM(GV5:HW5)</f>
        <v>316820570.93999994</v>
      </c>
      <c r="HW15" s="349"/>
      <c r="HX15" s="348">
        <f>SUM(HX5:JB5)</f>
        <v>490067473.79999971</v>
      </c>
      <c r="JB15" s="349"/>
      <c r="JC15" s="348">
        <f>SUM(JC5:KF5)</f>
        <v>1093729459.1500001</v>
      </c>
      <c r="KF15" s="349"/>
      <c r="KG15" s="348">
        <f>SUM(KG5:LK5)</f>
        <v>2119129684.5600004</v>
      </c>
      <c r="LK15" s="349"/>
      <c r="LL15" s="348">
        <f>SUM(LL5:MO5)</f>
        <v>3278883070.9599991</v>
      </c>
      <c r="MP15" s="348">
        <f>SUM(MP5:NT5)</f>
        <v>5509306911.249999</v>
      </c>
      <c r="NT15" s="349"/>
      <c r="NU15" s="348">
        <f>SUM(NU5:OY5)</f>
        <v>7201575896.8099995</v>
      </c>
      <c r="OY15" s="349"/>
      <c r="OZ15" s="348">
        <f>SUM(OZ5:QC5)</f>
        <v>8288971391.5599995</v>
      </c>
      <c r="QC15" s="349"/>
      <c r="QD15" s="348">
        <f>SUM(QD5:RH5)</f>
        <v>5245421794.9599991</v>
      </c>
      <c r="RH15" s="349"/>
      <c r="RI15" s="348">
        <f>SUM(RI5:SK5)</f>
        <v>2918699323.0799904</v>
      </c>
    </row>
    <row r="16" spans="2:505" s="301" customFormat="1">
      <c r="C16" s="347" t="s">
        <v>13</v>
      </c>
      <c r="D16" s="348">
        <f>SUM(F16:SK16)+1</f>
        <v>293506660.47000003</v>
      </c>
      <c r="F16" s="348">
        <f>SUM(F6:S6)</f>
        <v>0</v>
      </c>
      <c r="S16" s="349"/>
      <c r="T16" s="348">
        <f>SUM(T6:AX6)</f>
        <v>0</v>
      </c>
      <c r="AX16" s="349"/>
      <c r="AY16" s="348">
        <f>SUM(AY6:CB6)</f>
        <v>0</v>
      </c>
      <c r="CB16" s="349"/>
      <c r="CC16" s="348">
        <f>SUM(CC6:DG6)</f>
        <v>0</v>
      </c>
      <c r="DG16" s="349"/>
      <c r="DH16" s="348">
        <f>SUM(DH6:EK6)</f>
        <v>0</v>
      </c>
      <c r="EK16" s="349"/>
      <c r="EL16" s="348">
        <f>SUM(EL6:FP6)</f>
        <v>0</v>
      </c>
      <c r="FP16" s="349"/>
      <c r="FQ16" s="348">
        <f>SUM(FQ6:GU6)</f>
        <v>0</v>
      </c>
      <c r="GU16" s="349"/>
      <c r="GV16" s="348">
        <f>SUM(GV6:HW6)</f>
        <v>0</v>
      </c>
      <c r="HW16" s="349"/>
      <c r="HX16" s="348">
        <f>SUM(HX6:JB6)</f>
        <v>0</v>
      </c>
      <c r="JB16" s="349"/>
      <c r="JC16" s="348">
        <f>SUM(JC6:KF6)</f>
        <v>0</v>
      </c>
      <c r="KF16" s="349"/>
      <c r="KG16" s="348">
        <f>SUM(KG6:LK6)</f>
        <v>0</v>
      </c>
      <c r="LK16" s="349"/>
      <c r="LL16" s="348">
        <f>SUM(LL6:MO6)</f>
        <v>0</v>
      </c>
      <c r="MP16" s="348">
        <f>SUM(MP6:NT6)</f>
        <v>0</v>
      </c>
      <c r="NT16" s="349"/>
      <c r="NU16" s="348">
        <f>SUM(NU6:OY6)</f>
        <v>14355996.209999997</v>
      </c>
      <c r="OY16" s="349"/>
      <c r="OZ16" s="348">
        <f>SUM(OZ6:QC6)</f>
        <v>94770086.950000003</v>
      </c>
      <c r="QC16" s="349"/>
      <c r="QD16" s="348">
        <f>SUM(QD6:RH6)</f>
        <v>163758560.12000003</v>
      </c>
      <c r="RH16" s="349"/>
      <c r="RI16" s="348">
        <f>SUM(RI6:SK6)</f>
        <v>20622016.190000001</v>
      </c>
    </row>
    <row r="17" spans="3:477" s="301" customFormat="1">
      <c r="C17" s="347" t="s">
        <v>14</v>
      </c>
      <c r="D17" s="348">
        <f>SUM(F17:SK17)+1</f>
        <v>1492514805.99</v>
      </c>
      <c r="F17" s="348">
        <f>SUM(F7:S7)</f>
        <v>0</v>
      </c>
      <c r="S17" s="349"/>
      <c r="T17" s="348">
        <f>SUM(T7:AX7)</f>
        <v>0</v>
      </c>
      <c r="AX17" s="349"/>
      <c r="AY17" s="348">
        <f>SUM(AY7:CB7)</f>
        <v>0</v>
      </c>
      <c r="CB17" s="349"/>
      <c r="CC17" s="348">
        <f>SUM(CC7:DG7)</f>
        <v>0</v>
      </c>
      <c r="DG17" s="349"/>
      <c r="DH17" s="348">
        <f>SUM(DH7:EK7)</f>
        <v>0</v>
      </c>
      <c r="EK17" s="349"/>
      <c r="EL17" s="348">
        <f>SUM(EL7:FP7)</f>
        <v>0</v>
      </c>
      <c r="FP17" s="349"/>
      <c r="FQ17" s="348">
        <f>SUM(FQ7:GU7)</f>
        <v>0</v>
      </c>
      <c r="GU17" s="349"/>
      <c r="GV17" s="348">
        <f>SUM(GV7:HW7)</f>
        <v>0</v>
      </c>
      <c r="HW17" s="349"/>
      <c r="HX17" s="348">
        <f>SUM(HX7:JB7)</f>
        <v>74602960.560000002</v>
      </c>
      <c r="JB17" s="349"/>
      <c r="JC17" s="348">
        <f>SUM(JC7:KF7)</f>
        <v>284839648.51999992</v>
      </c>
      <c r="KF17" s="349"/>
      <c r="KG17" s="348">
        <f>SUM(KG7:LK7)</f>
        <v>180063176.70999998</v>
      </c>
      <c r="LK17" s="349"/>
      <c r="LL17" s="348">
        <f>SUM(LL7:MO7)</f>
        <v>0</v>
      </c>
      <c r="MP17" s="348">
        <f>SUM(MP7:NT7)</f>
        <v>0</v>
      </c>
      <c r="MT17" s="350"/>
      <c r="NT17" s="349"/>
      <c r="NU17" s="348">
        <f>SUM(NU7:OY7)</f>
        <v>233445755.77999997</v>
      </c>
      <c r="OY17" s="349"/>
      <c r="OZ17" s="348">
        <f>SUM(OZ7:QC7)</f>
        <v>473873224.21999991</v>
      </c>
      <c r="QC17" s="349"/>
      <c r="QD17" s="348">
        <f>SUM(QD7:RH7)</f>
        <v>232643437.84000018</v>
      </c>
      <c r="RH17" s="349"/>
      <c r="RI17" s="348">
        <f>SUM(RI7:SK7)</f>
        <v>13046601.359999999</v>
      </c>
    </row>
    <row r="18" spans="3:477" s="301" customFormat="1">
      <c r="C18" s="347" t="s">
        <v>15</v>
      </c>
      <c r="D18" s="348">
        <f>SUM(F18:SK18)+1</f>
        <v>12245973140.67</v>
      </c>
      <c r="F18" s="348">
        <f>SUM(F8:S8)</f>
        <v>0</v>
      </c>
      <c r="S18" s="349"/>
      <c r="T18" s="348">
        <f>SUM(T8:AX8)</f>
        <v>0</v>
      </c>
      <c r="AX18" s="349"/>
      <c r="AY18" s="348">
        <f>SUM(AY8:CB8)</f>
        <v>0</v>
      </c>
      <c r="CB18" s="349"/>
      <c r="CC18" s="348">
        <f>SUM(CC8:DG8)</f>
        <v>0</v>
      </c>
      <c r="DG18" s="349"/>
      <c r="DH18" s="348">
        <f>SUM(DH8:EK8)</f>
        <v>604497381.74000001</v>
      </c>
      <c r="EK18" s="349"/>
      <c r="EL18" s="348">
        <f>SUM(EL8:FP8)</f>
        <v>1796930808.4200001</v>
      </c>
      <c r="FP18" s="349"/>
      <c r="FQ18" s="348">
        <f>SUM(FQ8:GU8)</f>
        <v>2016505282.3999991</v>
      </c>
      <c r="GU18" s="349"/>
      <c r="GV18" s="348">
        <f>SUM(GV8:HW8)</f>
        <v>2198064453.9599991</v>
      </c>
      <c r="HW18" s="349"/>
      <c r="HX18" s="348">
        <f>SUM(HX8:JB8)</f>
        <v>2259067063.5299997</v>
      </c>
      <c r="JB18" s="349"/>
      <c r="JC18" s="348">
        <f>SUM(JC8:KF8)</f>
        <v>2192642102.0399995</v>
      </c>
      <c r="KF18" s="349"/>
      <c r="KG18" s="348">
        <f>SUM(KG8:LK8)</f>
        <v>1076305543.0200002</v>
      </c>
      <c r="LK18" s="349"/>
      <c r="LL18" s="348">
        <f>SUM(LL8:MO8)</f>
        <v>78453137.020000026</v>
      </c>
      <c r="MP18" s="348">
        <f>SUM(MP8:NT8)</f>
        <v>23507367.539999999</v>
      </c>
      <c r="NT18" s="349"/>
      <c r="NU18" s="348">
        <f>SUM(NU8:OY8)</f>
        <v>0</v>
      </c>
      <c r="OY18" s="349"/>
      <c r="OZ18" s="348">
        <f>SUM(OZ8:QC8)</f>
        <v>0</v>
      </c>
      <c r="QC18" s="349"/>
      <c r="QD18" s="348">
        <f>SUM(QD8:RH8)</f>
        <v>0</v>
      </c>
      <c r="RH18" s="349"/>
      <c r="RI18" s="348">
        <f>SUM(RI8:SK8)</f>
        <v>0</v>
      </c>
    </row>
    <row r="19" spans="3:477" s="301" customFormat="1">
      <c r="C19" s="347" t="s">
        <v>16</v>
      </c>
      <c r="D19" s="348">
        <f>SUM(F19:SK19)+1</f>
        <v>2453212228.3400002</v>
      </c>
      <c r="F19" s="348">
        <f>SUM(F9:S9)</f>
        <v>0</v>
      </c>
      <c r="S19" s="349"/>
      <c r="T19" s="348">
        <f>SUM(T9:AX9)</f>
        <v>0</v>
      </c>
      <c r="AX19" s="349"/>
      <c r="AY19" s="348">
        <f>SUM(AY9:CB9)</f>
        <v>0</v>
      </c>
      <c r="CB19" s="349"/>
      <c r="CC19" s="348">
        <f>SUM(CC9:DG9)</f>
        <v>0</v>
      </c>
      <c r="DG19" s="349"/>
      <c r="DH19" s="348">
        <f>SUM(DH9:EK9)</f>
        <v>0</v>
      </c>
      <c r="EK19" s="349"/>
      <c r="EL19" s="348">
        <f>SUM(EL9:FP9)</f>
        <v>0</v>
      </c>
      <c r="FP19" s="349"/>
      <c r="FQ19" s="348">
        <f>SUM(FQ9:GU9)</f>
        <v>0</v>
      </c>
      <c r="GU19" s="349"/>
      <c r="GV19" s="348">
        <f>SUM(GV9:HW9)</f>
        <v>0</v>
      </c>
      <c r="HW19" s="349"/>
      <c r="HX19" s="348">
        <f>SUM(HX9:JB9)</f>
        <v>33077174.280000001</v>
      </c>
      <c r="JB19" s="349"/>
      <c r="JC19" s="348">
        <f>SUM(JC9:KF9)</f>
        <v>423472512.2100001</v>
      </c>
      <c r="KF19" s="349"/>
      <c r="KG19" s="348">
        <f>SUM(KG9:LK9)</f>
        <v>43833983.369999938</v>
      </c>
      <c r="LK19" s="349"/>
      <c r="LL19" s="348">
        <f>SUM(LL9:MO9)</f>
        <v>0</v>
      </c>
      <c r="MP19" s="348">
        <f>SUM(MP9:NT9)</f>
        <v>698667.28</v>
      </c>
      <c r="MT19" s="351"/>
      <c r="NT19" s="349"/>
      <c r="NU19" s="348">
        <f>SUM(NU9:OY9)</f>
        <v>503930259.93999988</v>
      </c>
      <c r="OY19" s="349"/>
      <c r="OZ19" s="348">
        <f>SUM(OZ9:QC9)</f>
        <v>728882308.20000017</v>
      </c>
      <c r="QC19" s="349"/>
      <c r="QD19" s="348">
        <f>SUM(QD9:RH9)</f>
        <v>675741054.32999992</v>
      </c>
      <c r="RH19" s="349"/>
      <c r="RI19" s="348">
        <f>SUM(RI9:SK9)</f>
        <v>43576267.730000004</v>
      </c>
    </row>
    <row r="20" spans="3:477" s="301" customFormat="1">
      <c r="C20" s="352"/>
      <c r="S20" s="349"/>
      <c r="AX20" s="349"/>
      <c r="CB20" s="349"/>
      <c r="DG20" s="349"/>
      <c r="EK20" s="349"/>
      <c r="FP20" s="349"/>
      <c r="GU20" s="349"/>
      <c r="HW20" s="349"/>
      <c r="JB20" s="349"/>
      <c r="KF20" s="349"/>
      <c r="LK20" s="349"/>
      <c r="NT20" s="349"/>
      <c r="OY20" s="349"/>
      <c r="QC20" s="349"/>
      <c r="RH20" s="349"/>
    </row>
    <row r="21" spans="3:477">
      <c r="C21" s="353"/>
      <c r="F21" s="354">
        <f>+F14</f>
        <v>43282</v>
      </c>
      <c r="S21" s="300"/>
      <c r="T21" s="354">
        <f>+T14</f>
        <v>43313</v>
      </c>
      <c r="AX21" s="300"/>
      <c r="AY21" s="354">
        <f>+AY14</f>
        <v>43344</v>
      </c>
      <c r="CB21" s="300"/>
      <c r="CC21" s="354">
        <f>+CC14</f>
        <v>43374</v>
      </c>
      <c r="DG21" s="300"/>
      <c r="DH21" s="354">
        <f>+DH14</f>
        <v>43405</v>
      </c>
      <c r="EK21" s="300"/>
      <c r="EL21" s="354">
        <f>+EL14</f>
        <v>43435</v>
      </c>
      <c r="FP21" s="300"/>
      <c r="FQ21" s="354">
        <f>+FQ14</f>
        <v>43466</v>
      </c>
      <c r="GU21" s="300"/>
      <c r="GV21" s="354">
        <f>+GV14</f>
        <v>43497</v>
      </c>
      <c r="HW21" s="300"/>
      <c r="HX21" s="354">
        <f>+HX14</f>
        <v>43525</v>
      </c>
      <c r="JB21" s="300"/>
      <c r="JC21" s="354">
        <f>+JC14</f>
        <v>43556</v>
      </c>
      <c r="KF21" s="300"/>
      <c r="KG21" s="354">
        <f>+KG14</f>
        <v>43586</v>
      </c>
      <c r="LK21" s="300"/>
      <c r="LL21" s="354">
        <f>+LL14</f>
        <v>43617</v>
      </c>
      <c r="MP21" s="354">
        <f>+MP14</f>
        <v>43647</v>
      </c>
      <c r="NT21" s="300"/>
      <c r="NU21" s="354">
        <f>+NU14</f>
        <v>43678</v>
      </c>
      <c r="OY21" s="300"/>
      <c r="OZ21" s="354">
        <f>+OZ14</f>
        <v>43709</v>
      </c>
      <c r="QC21" s="300"/>
      <c r="QD21" s="354">
        <f>+QD14</f>
        <v>43739</v>
      </c>
      <c r="RH21" s="300"/>
      <c r="RI21" s="354">
        <f>+RI14</f>
        <v>43770</v>
      </c>
    </row>
    <row r="22" spans="3:477">
      <c r="C22" s="353"/>
      <c r="D22" s="355">
        <v>53186647014.999992</v>
      </c>
      <c r="F22" s="348">
        <f>SUM(F15:F19)</f>
        <v>35031077.230000004</v>
      </c>
      <c r="T22" s="348">
        <f>SUM(T15:T19)</f>
        <v>6806037.8600000003</v>
      </c>
      <c r="AX22" s="300"/>
      <c r="AY22" s="348">
        <f>SUM(AY15:AY19)</f>
        <v>0</v>
      </c>
      <c r="CB22" s="300"/>
      <c r="CC22" s="348">
        <f>SUM(CC15:CC19)</f>
        <v>113679729.60999997</v>
      </c>
      <c r="DG22" s="300"/>
      <c r="DH22" s="348">
        <f>SUM(DH15:DH19)</f>
        <v>680952238.08000004</v>
      </c>
      <c r="EK22" s="300"/>
      <c r="EL22" s="348">
        <f>SUM(EL15:EL19)</f>
        <v>1798948873.1900001</v>
      </c>
      <c r="FP22" s="300"/>
      <c r="FQ22" s="348">
        <f>SUM(FQ15:FQ19)</f>
        <v>2021350118.0499992</v>
      </c>
      <c r="GU22" s="300"/>
      <c r="GV22" s="348">
        <f>SUM(GV15:GV19)</f>
        <v>2514885024.8999991</v>
      </c>
      <c r="HW22" s="300"/>
      <c r="HX22" s="348">
        <f>SUM(HX15:HX19)</f>
        <v>2856814672.1699996</v>
      </c>
      <c r="JB22" s="300"/>
      <c r="JC22" s="348">
        <f>SUM(JC15:JC19)</f>
        <v>3994683721.9199996</v>
      </c>
      <c r="KF22" s="300"/>
      <c r="KG22" s="348">
        <f>SUM(KG15:KG19)</f>
        <v>3419332387.6600008</v>
      </c>
      <c r="LK22" s="300"/>
      <c r="LL22" s="348">
        <f>SUM(LL15:LL19)</f>
        <v>3357336207.9799991</v>
      </c>
      <c r="MP22" s="348">
        <f>SUM(MP15:MP19)</f>
        <v>5533512946.0699987</v>
      </c>
      <c r="NT22" s="300"/>
      <c r="NU22" s="348">
        <f>SUM(NU15:NU19)</f>
        <v>7953307908.7399988</v>
      </c>
      <c r="OY22" s="300"/>
      <c r="OZ22" s="348">
        <f>SUM(OZ15:OZ19)</f>
        <v>9586497010.9300003</v>
      </c>
      <c r="QC22" s="300"/>
      <c r="QD22" s="348">
        <f>SUM(QD15:QD19)</f>
        <v>6317564847.249999</v>
      </c>
      <c r="RH22" s="300"/>
      <c r="RI22" s="348">
        <f>SUM(RI15:RI19)</f>
        <v>2995944208.3599906</v>
      </c>
    </row>
    <row r="23" spans="3:477" ht="30">
      <c r="C23" s="356" t="s">
        <v>130</v>
      </c>
      <c r="D23" s="358">
        <f>+D22-D4</f>
        <v>0</v>
      </c>
      <c r="AX23" s="300"/>
      <c r="CB23" s="300"/>
      <c r="DG23" s="300"/>
      <c r="EK23" s="300"/>
      <c r="FP23" s="300"/>
      <c r="GU23" s="300"/>
      <c r="HW23" s="300"/>
      <c r="JB23" s="300"/>
      <c r="KF23" s="300"/>
      <c r="LK23" s="300"/>
      <c r="MB23">
        <f>+MB11*1.2172</f>
        <v>23342873868.480156</v>
      </c>
      <c r="NT23" s="300"/>
      <c r="OY23" s="300"/>
      <c r="QC23" s="300"/>
      <c r="RH23" s="300"/>
    </row>
    <row r="24" spans="3:477">
      <c r="NB24" s="357">
        <f>SUM(F5:NB5)</f>
        <v>9636985783.3600006</v>
      </c>
      <c r="NC24" s="357">
        <f>SUM(MW5:NB5)</f>
        <v>1216254514.3299999</v>
      </c>
      <c r="NW24" s="355">
        <f>SUM(AB5:NW5)</f>
        <v>13717747327.910004</v>
      </c>
    </row>
    <row r="25" spans="3:477">
      <c r="NB25" s="357">
        <f>SUM(F6:NB6)</f>
        <v>0</v>
      </c>
      <c r="NC25" s="357">
        <f>SUM(MW8:NB8)</f>
        <v>12132834.859999999</v>
      </c>
      <c r="NW25" s="355">
        <v>41837115</v>
      </c>
      <c r="NX25" s="357">
        <f>NX11-NX32</f>
        <v>8.9996337890625E-2</v>
      </c>
    </row>
    <row r="26" spans="3:477" ht="15.75">
      <c r="D26" s="359" t="s">
        <v>1743</v>
      </c>
      <c r="NB26" s="348">
        <f>NB24+NB25</f>
        <v>9636985783.3600006</v>
      </c>
      <c r="NC26" s="357">
        <f>SUM(MW4:NB4)</f>
        <v>1228387349.1900001</v>
      </c>
      <c r="NW26" s="355"/>
      <c r="NX26" s="555">
        <f>NW24+NW25</f>
        <v>13759584442.910004</v>
      </c>
      <c r="NY26">
        <f>NX26/NX11</f>
        <v>0.50829665745790353</v>
      </c>
    </row>
    <row r="27" spans="3:477">
      <c r="D27" s="359"/>
      <c r="NB27" s="357">
        <f>SUM(F8:NB8)</f>
        <v>12244582919.010008</v>
      </c>
      <c r="NW27" s="355">
        <f>SUM(AB7:NW7)</f>
        <v>560728127.22999966</v>
      </c>
    </row>
    <row r="28" spans="3:477">
      <c r="NB28" s="357">
        <f>SUM(F7:NB7)</f>
        <v>539505785.78999972</v>
      </c>
      <c r="NW28" s="355">
        <f>SUM(AB8:NW8)</f>
        <v>12245973139.670008</v>
      </c>
    </row>
    <row r="29" spans="3:477">
      <c r="NB29" s="357">
        <f>SUM(F9:NB9)</f>
        <v>500383669.86000043</v>
      </c>
      <c r="NW29" s="355">
        <f>SUM(AB9:NW9)</f>
        <v>503702339.45000035</v>
      </c>
    </row>
    <row r="30" spans="3:477" ht="15.75">
      <c r="D30" t="s">
        <v>1744</v>
      </c>
      <c r="NB30" s="348">
        <f>SUM(NB27:NB29)</f>
        <v>13284472374.660007</v>
      </c>
      <c r="NW30" s="355"/>
      <c r="NX30" s="555">
        <f>SUM(NW27:NW29)</f>
        <v>13310403606.350008</v>
      </c>
      <c r="NY30">
        <f>NX30/NX11</f>
        <v>0.4917033425387719</v>
      </c>
    </row>
    <row r="32" spans="3:477">
      <c r="NX32" s="357">
        <f>SUM(NX26:NX30)</f>
        <v>27069988049.26001</v>
      </c>
    </row>
  </sheetData>
  <mergeCells count="5">
    <mergeCell ref="B2:B3"/>
    <mergeCell ref="C2:C3"/>
    <mergeCell ref="D2:D3"/>
    <mergeCell ref="D11:E11"/>
    <mergeCell ref="D12:E1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3">
    <tabColor theme="1"/>
  </sheetPr>
  <dimension ref="A2:CH1243"/>
  <sheetViews>
    <sheetView view="pageBreakPreview" topLeftCell="BC10" zoomScale="57" zoomScaleNormal="90" zoomScaleSheetLayoutView="57" zoomScalePageLayoutView="40" workbookViewId="0">
      <pane ySplit="1005" topLeftCell="A1212" activePane="bottomLeft"/>
      <selection activeCell="CA11" sqref="CA1:CA1048576"/>
      <selection pane="bottomLeft" activeCell="BP1235" sqref="BP1235"/>
    </sheetView>
  </sheetViews>
  <sheetFormatPr baseColWidth="10" defaultColWidth="11.42578125" defaultRowHeight="18"/>
  <cols>
    <col min="1" max="1" width="6.85546875" style="360" customWidth="1"/>
    <col min="2" max="2" width="10.28515625" style="573" customWidth="1"/>
    <col min="3" max="3" width="51" style="361" customWidth="1"/>
    <col min="4" max="4" width="8.5703125" style="574" customWidth="1"/>
    <col min="5" max="5" width="19.28515625" style="362" customWidth="1"/>
    <col min="6" max="6" width="12.85546875" style="363" customWidth="1"/>
    <col min="7" max="7" width="19" style="364" customWidth="1"/>
    <col min="8" max="8" width="10.5703125" style="365" customWidth="1"/>
    <col min="9" max="9" width="15.140625" style="360" hidden="1" customWidth="1"/>
    <col min="10" max="10" width="27.140625" style="360" hidden="1" customWidth="1"/>
    <col min="11" max="11" width="12.85546875" style="360" hidden="1" customWidth="1"/>
    <col min="12" max="12" width="25" style="360" hidden="1" customWidth="1"/>
    <col min="13" max="13" width="19.5703125" style="360" hidden="1" customWidth="1"/>
    <col min="14" max="14" width="27.42578125" style="360" hidden="1" customWidth="1"/>
    <col min="15" max="15" width="17.5703125" style="360" hidden="1" customWidth="1"/>
    <col min="16" max="16" width="25" style="360" hidden="1" customWidth="1"/>
    <col min="17" max="17" width="20.85546875" style="575" hidden="1" customWidth="1"/>
    <col min="18" max="18" width="27.140625" style="360" hidden="1" customWidth="1"/>
    <col min="19" max="19" width="24.85546875" style="534" hidden="1" customWidth="1"/>
    <col min="20" max="20" width="31.5703125" style="360" hidden="1" customWidth="1"/>
    <col min="21" max="21" width="33.85546875" style="360" hidden="1" customWidth="1"/>
    <col min="22" max="22" width="32" style="360" hidden="1" customWidth="1"/>
    <col min="23" max="23" width="33.85546875" style="360" hidden="1" customWidth="1"/>
    <col min="24" max="24" width="27.28515625" style="360" hidden="1" customWidth="1"/>
    <col min="25" max="25" width="12.28515625" style="360" hidden="1" customWidth="1"/>
    <col min="26" max="26" width="15.28515625" style="360" hidden="1" customWidth="1"/>
    <col min="27" max="27" width="15.28515625" style="575" hidden="1" customWidth="1"/>
    <col min="28" max="28" width="15.28515625" style="360" hidden="1" customWidth="1"/>
    <col min="29" max="29" width="11" style="360" hidden="1" customWidth="1"/>
    <col min="30" max="30" width="13.28515625" style="360" hidden="1" customWidth="1"/>
    <col min="31" max="31" width="10.5703125" style="575" hidden="1" customWidth="1"/>
    <col min="32" max="32" width="12.7109375" style="360" hidden="1" customWidth="1"/>
    <col min="33" max="33" width="12" style="360" hidden="1" customWidth="1"/>
    <col min="34" max="34" width="12.7109375" style="360" hidden="1" customWidth="1"/>
    <col min="35" max="35" width="13.5703125" style="575" hidden="1" customWidth="1"/>
    <col min="36" max="36" width="13.7109375" style="360" hidden="1" customWidth="1"/>
    <col min="37" max="37" width="11.7109375" style="575" hidden="1" customWidth="1"/>
    <col min="38" max="38" width="11.5703125" style="360" hidden="1" customWidth="1"/>
    <col min="39" max="39" width="15" style="575" hidden="1" customWidth="1"/>
    <col min="40" max="40" width="15.5703125" style="360" hidden="1" customWidth="1"/>
    <col min="41" max="41" width="13" style="575" hidden="1" customWidth="1"/>
    <col min="42" max="42" width="12" style="360" hidden="1" customWidth="1"/>
    <col min="43" max="43" width="11.28515625" style="575" hidden="1" customWidth="1"/>
    <col min="44" max="44" width="0.28515625" style="360" hidden="1" customWidth="1"/>
    <col min="45" max="45" width="7.5703125" style="575" customWidth="1"/>
    <col min="46" max="46" width="7" style="360" customWidth="1"/>
    <col min="47" max="47" width="8.5703125" style="575" customWidth="1"/>
    <col min="48" max="48" width="8.28515625" style="360" customWidth="1"/>
    <col min="49" max="49" width="8.7109375" style="575" customWidth="1"/>
    <col min="50" max="50" width="9" style="360" customWidth="1"/>
    <col min="51" max="51" width="8.28515625" style="575" customWidth="1"/>
    <col min="52" max="52" width="9" style="360" customWidth="1"/>
    <col min="53" max="53" width="11.5703125" style="360" customWidth="1"/>
    <col min="54" max="54" width="6" style="360" customWidth="1"/>
    <col min="55" max="55" width="15.28515625" style="360" customWidth="1"/>
    <col min="56" max="56" width="5" style="360" customWidth="1"/>
    <col min="57" max="57" width="9.5703125" style="360" customWidth="1"/>
    <col min="58" max="58" width="7.5703125" style="360" customWidth="1"/>
    <col min="59" max="59" width="8" style="360" customWidth="1"/>
    <col min="60" max="60" width="8.7109375" style="360" customWidth="1"/>
    <col min="61" max="61" width="12.28515625" style="360" customWidth="1"/>
    <col min="62" max="62" width="10.5703125" style="360" customWidth="1"/>
    <col min="63" max="63" width="16.42578125" style="360" customWidth="1"/>
    <col min="64" max="64" width="9.28515625" style="360" customWidth="1"/>
    <col min="65" max="65" width="7.28515625" style="360" customWidth="1"/>
    <col min="66" max="66" width="8" style="360" customWidth="1"/>
    <col min="67" max="67" width="23.5703125" style="360" customWidth="1"/>
    <col min="68" max="68" width="9" style="360" customWidth="1"/>
    <col min="69" max="69" width="9.7109375" style="360" customWidth="1"/>
    <col min="70" max="70" width="9.28515625" style="360" customWidth="1"/>
    <col min="71" max="71" width="22.5703125" style="360" customWidth="1"/>
    <col min="72" max="72" width="11.7109375" style="360" customWidth="1"/>
    <col min="73" max="73" width="12.5703125" style="360" customWidth="1"/>
    <col min="74" max="74" width="9.7109375" style="360" customWidth="1"/>
    <col min="75" max="75" width="20.140625" style="360" customWidth="1"/>
    <col min="76" max="76" width="27.42578125" style="360" bestFit="1" customWidth="1"/>
    <col min="77" max="77" width="15.28515625" style="360" bestFit="1" customWidth="1"/>
    <col min="78" max="78" width="10.140625" style="360" customWidth="1"/>
    <col min="79" max="79" width="20" style="360" bestFit="1" customWidth="1"/>
    <col min="80" max="80" width="30" style="360" customWidth="1"/>
    <col min="81" max="81" width="15.28515625" style="360" bestFit="1" customWidth="1"/>
    <col min="82" max="82" width="26.5703125" style="360" customWidth="1"/>
    <col min="83" max="83" width="28.7109375" style="360" customWidth="1"/>
    <col min="84" max="84" width="14.85546875" style="360" hidden="1" customWidth="1"/>
    <col min="85" max="85" width="8.140625" style="360" customWidth="1"/>
    <col min="86" max="16384" width="11.42578125" style="360"/>
  </cols>
  <sheetData>
    <row r="2" spans="1:84" ht="43.5" customHeight="1">
      <c r="C2" s="1131" t="s">
        <v>1745</v>
      </c>
      <c r="D2" s="1131"/>
      <c r="E2" s="1131"/>
      <c r="F2" s="1131"/>
      <c r="G2" s="1131"/>
      <c r="H2" s="1131"/>
      <c r="I2" s="1131"/>
      <c r="J2" s="1131"/>
      <c r="K2" s="1131"/>
      <c r="L2" s="1131"/>
      <c r="M2" s="1131"/>
      <c r="N2" s="1131"/>
      <c r="O2" s="1131"/>
      <c r="P2" s="1131"/>
      <c r="Q2" s="1131"/>
      <c r="R2" s="1131"/>
      <c r="S2" s="1131"/>
      <c r="T2" s="1131"/>
      <c r="U2" s="1131"/>
      <c r="V2" s="1131"/>
      <c r="W2" s="1131"/>
      <c r="X2" s="1131"/>
      <c r="Y2" s="1131"/>
      <c r="Z2" s="1131"/>
      <c r="AA2" s="1131"/>
      <c r="AB2" s="1131"/>
      <c r="AC2" s="1131"/>
      <c r="AD2" s="1131"/>
      <c r="AE2" s="1131"/>
      <c r="AF2" s="1131"/>
      <c r="AG2" s="1131"/>
      <c r="AH2" s="1131"/>
      <c r="AI2" s="1131"/>
      <c r="AJ2" s="1131"/>
      <c r="AK2" s="1131"/>
      <c r="AL2" s="1131"/>
      <c r="AM2" s="1131"/>
      <c r="AN2" s="1131"/>
      <c r="AO2" s="1131"/>
      <c r="AP2" s="1131"/>
      <c r="AQ2" s="1131"/>
      <c r="AR2" s="1131"/>
      <c r="AS2" s="1131"/>
      <c r="AT2" s="1131"/>
      <c r="AU2" s="1131"/>
      <c r="AV2" s="1131"/>
      <c r="AW2" s="1131"/>
      <c r="AX2" s="1131"/>
      <c r="AY2" s="1131"/>
    </row>
    <row r="3" spans="1:84" ht="18.75" thickBot="1"/>
    <row r="4" spans="1:84" ht="18" customHeight="1">
      <c r="A4" s="366" t="s">
        <v>1746</v>
      </c>
      <c r="B4" s="1132"/>
      <c r="C4" s="1133"/>
      <c r="D4" s="1134" t="s">
        <v>1747</v>
      </c>
      <c r="E4" s="1134"/>
      <c r="F4" s="1134"/>
      <c r="G4" s="1134"/>
      <c r="H4" s="1134"/>
      <c r="I4" s="1134"/>
      <c r="J4" s="1134"/>
      <c r="K4" s="1134"/>
      <c r="L4" s="1134"/>
      <c r="M4" s="1134"/>
      <c r="N4" s="1134"/>
      <c r="O4" s="1134"/>
      <c r="P4" s="1134"/>
      <c r="Q4" s="1134"/>
      <c r="R4" s="1134"/>
      <c r="S4" s="1134"/>
      <c r="T4" s="1134"/>
      <c r="U4" s="1134"/>
      <c r="V4" s="1134"/>
      <c r="W4" s="1134"/>
      <c r="X4" s="1134"/>
      <c r="Y4" s="1134"/>
      <c r="Z4" s="1134"/>
      <c r="AA4" s="1134"/>
      <c r="AB4" s="1134"/>
      <c r="AC4" s="1134"/>
      <c r="AD4" s="1134"/>
      <c r="AE4" s="1134"/>
      <c r="AF4" s="1134"/>
      <c r="AG4" s="1134"/>
      <c r="AH4" s="1134"/>
      <c r="AI4" s="1134"/>
      <c r="AJ4" s="1134"/>
      <c r="AK4" s="1134"/>
      <c r="AL4" s="1134"/>
      <c r="AM4" s="1134"/>
      <c r="AN4" s="1134"/>
      <c r="AO4" s="1134"/>
      <c r="AP4" s="1134"/>
      <c r="AQ4" s="1134"/>
      <c r="AR4" s="1134"/>
      <c r="AS4" s="1134"/>
      <c r="AT4" s="1134"/>
      <c r="AU4" s="1134"/>
      <c r="AV4" s="1134"/>
      <c r="AW4" s="1134"/>
      <c r="AX4" s="1134"/>
      <c r="AY4" s="1135"/>
    </row>
    <row r="5" spans="1:84" ht="18" customHeight="1">
      <c r="A5" s="366" t="s">
        <v>1746</v>
      </c>
      <c r="B5" s="1136" t="s">
        <v>1748</v>
      </c>
      <c r="C5" s="1137"/>
      <c r="D5" s="367"/>
      <c r="E5" s="367"/>
      <c r="F5" s="367"/>
      <c r="G5" s="367"/>
      <c r="H5" s="367"/>
      <c r="I5" s="367"/>
      <c r="J5" s="367"/>
      <c r="K5" s="367"/>
      <c r="L5" s="367"/>
      <c r="M5" s="367"/>
      <c r="N5" s="367"/>
      <c r="O5" s="367"/>
      <c r="P5" s="367"/>
      <c r="Q5" s="576"/>
      <c r="R5" s="367"/>
      <c r="S5" s="535"/>
      <c r="T5" s="367"/>
      <c r="U5" s="367"/>
      <c r="V5" s="367"/>
      <c r="W5" s="367"/>
      <c r="X5" s="367"/>
      <c r="Y5" s="367"/>
      <c r="Z5" s="367"/>
      <c r="AA5" s="576"/>
      <c r="AB5" s="367"/>
      <c r="AC5" s="367"/>
      <c r="AD5" s="367"/>
      <c r="AE5" s="576"/>
      <c r="AF5" s="367"/>
      <c r="AG5" s="367"/>
      <c r="AH5" s="367"/>
      <c r="AI5" s="576"/>
      <c r="AJ5" s="367"/>
      <c r="AK5" s="576"/>
      <c r="AL5" s="367"/>
      <c r="AM5" s="576"/>
      <c r="AN5" s="367"/>
      <c r="AO5" s="576"/>
      <c r="AP5" s="367"/>
      <c r="AQ5" s="576"/>
      <c r="AR5" s="367"/>
      <c r="AS5" s="576"/>
      <c r="AT5" s="367"/>
      <c r="AU5" s="576"/>
      <c r="AV5" s="367"/>
      <c r="AW5" s="576"/>
      <c r="AX5" s="367"/>
      <c r="AY5" s="607"/>
    </row>
    <row r="6" spans="1:84" ht="18" customHeight="1">
      <c r="A6" s="366" t="s">
        <v>1746</v>
      </c>
      <c r="B6" s="1136" t="s">
        <v>1749</v>
      </c>
      <c r="C6" s="1137"/>
      <c r="D6" s="1138" t="s">
        <v>1750</v>
      </c>
      <c r="E6" s="1138"/>
      <c r="F6" s="1138"/>
      <c r="G6" s="1138"/>
      <c r="H6" s="1138"/>
      <c r="I6" s="1138"/>
      <c r="J6" s="1138"/>
      <c r="K6" s="1138"/>
      <c r="L6" s="1138"/>
      <c r="M6" s="1138"/>
      <c r="N6" s="1138"/>
      <c r="O6" s="1138"/>
      <c r="P6" s="1138"/>
      <c r="Q6" s="1138"/>
      <c r="R6" s="1138"/>
      <c r="S6" s="1138"/>
      <c r="T6" s="1138"/>
      <c r="U6" s="1138"/>
      <c r="V6" s="1138"/>
      <c r="W6" s="1138"/>
      <c r="X6" s="1138"/>
      <c r="Y6" s="1138"/>
      <c r="Z6" s="1138"/>
      <c r="AA6" s="1138"/>
      <c r="AB6" s="1138"/>
      <c r="AC6" s="1138"/>
      <c r="AD6" s="1138"/>
      <c r="AE6" s="1138"/>
      <c r="AF6" s="1138"/>
      <c r="AG6" s="1138"/>
      <c r="AH6" s="1138"/>
      <c r="AI6" s="1138"/>
      <c r="AJ6" s="1138"/>
      <c r="AK6" s="1138"/>
      <c r="AL6" s="1138"/>
      <c r="AM6" s="1138"/>
      <c r="AN6" s="1138"/>
      <c r="AO6" s="1138"/>
      <c r="AP6" s="1138"/>
      <c r="AQ6" s="1138"/>
      <c r="AR6" s="1138"/>
      <c r="AS6" s="1138"/>
      <c r="AT6" s="1138"/>
      <c r="AU6" s="1138"/>
      <c r="AV6" s="1138"/>
      <c r="AW6" s="1138"/>
      <c r="AX6" s="1138"/>
      <c r="AY6" s="1139"/>
    </row>
    <row r="7" spans="1:84" ht="18" customHeight="1">
      <c r="A7" s="366" t="s">
        <v>1746</v>
      </c>
      <c r="B7" s="1142"/>
      <c r="C7" s="1143"/>
      <c r="D7" s="1138"/>
      <c r="E7" s="1138"/>
      <c r="F7" s="1138"/>
      <c r="G7" s="1138"/>
      <c r="H7" s="1138"/>
      <c r="I7" s="1138"/>
      <c r="J7" s="1138"/>
      <c r="K7" s="1138"/>
      <c r="L7" s="1138"/>
      <c r="M7" s="1138"/>
      <c r="N7" s="1138"/>
      <c r="O7" s="1138"/>
      <c r="P7" s="1138"/>
      <c r="Q7" s="1138"/>
      <c r="R7" s="1138"/>
      <c r="S7" s="1138"/>
      <c r="T7" s="1138"/>
      <c r="U7" s="1138"/>
      <c r="V7" s="1138"/>
      <c r="W7" s="1138"/>
      <c r="X7" s="1138"/>
      <c r="Y7" s="1138"/>
      <c r="Z7" s="1138"/>
      <c r="AA7" s="1138"/>
      <c r="AB7" s="1138"/>
      <c r="AC7" s="1138"/>
      <c r="AD7" s="1138"/>
      <c r="AE7" s="1138"/>
      <c r="AF7" s="1138"/>
      <c r="AG7" s="1138"/>
      <c r="AH7" s="1138"/>
      <c r="AI7" s="1138"/>
      <c r="AJ7" s="1138"/>
      <c r="AK7" s="1138"/>
      <c r="AL7" s="1138"/>
      <c r="AM7" s="1138"/>
      <c r="AN7" s="1138"/>
      <c r="AO7" s="1138"/>
      <c r="AP7" s="1138"/>
      <c r="AQ7" s="1138"/>
      <c r="AR7" s="1138"/>
      <c r="AS7" s="1138"/>
      <c r="AT7" s="1138"/>
      <c r="AU7" s="1138"/>
      <c r="AV7" s="1138"/>
      <c r="AW7" s="1138"/>
      <c r="AX7" s="1138"/>
      <c r="AY7" s="1139"/>
    </row>
    <row r="8" spans="1:84" ht="18" customHeight="1">
      <c r="A8" s="366" t="s">
        <v>1746</v>
      </c>
      <c r="B8" s="1142"/>
      <c r="C8" s="1143"/>
      <c r="D8" s="1138"/>
      <c r="E8" s="1138"/>
      <c r="F8" s="1138"/>
      <c r="G8" s="1138"/>
      <c r="H8" s="1138"/>
      <c r="I8" s="1138"/>
      <c r="J8" s="1138"/>
      <c r="K8" s="1138"/>
      <c r="L8" s="1138"/>
      <c r="M8" s="1138"/>
      <c r="N8" s="1138"/>
      <c r="O8" s="1138"/>
      <c r="P8" s="1138"/>
      <c r="Q8" s="1138"/>
      <c r="R8" s="1138"/>
      <c r="S8" s="1138"/>
      <c r="T8" s="1138"/>
      <c r="U8" s="1138"/>
      <c r="V8" s="1138"/>
      <c r="W8" s="1138"/>
      <c r="X8" s="1138"/>
      <c r="Y8" s="1138"/>
      <c r="Z8" s="1138"/>
      <c r="AA8" s="1138"/>
      <c r="AB8" s="1138"/>
      <c r="AC8" s="1138"/>
      <c r="AD8" s="1138"/>
      <c r="AE8" s="1138"/>
      <c r="AF8" s="1138"/>
      <c r="AG8" s="1138"/>
      <c r="AH8" s="1138"/>
      <c r="AI8" s="1138"/>
      <c r="AJ8" s="1138"/>
      <c r="AK8" s="1138"/>
      <c r="AL8" s="1138"/>
      <c r="AM8" s="1138"/>
      <c r="AN8" s="1138"/>
      <c r="AO8" s="1138"/>
      <c r="AP8" s="1138"/>
      <c r="AQ8" s="1138"/>
      <c r="AR8" s="1138"/>
      <c r="AS8" s="1138"/>
      <c r="AT8" s="1138"/>
      <c r="AU8" s="1138"/>
      <c r="AV8" s="1138"/>
      <c r="AW8" s="1138"/>
      <c r="AX8" s="1138"/>
      <c r="AY8" s="1139"/>
    </row>
    <row r="9" spans="1:84" ht="18" customHeight="1" thickBot="1">
      <c r="A9" s="366" t="s">
        <v>1746</v>
      </c>
      <c r="B9" s="1144"/>
      <c r="C9" s="1145"/>
      <c r="D9" s="1140"/>
      <c r="E9" s="1140"/>
      <c r="F9" s="1140"/>
      <c r="G9" s="1140"/>
      <c r="H9" s="1140"/>
      <c r="I9" s="1140"/>
      <c r="J9" s="1140"/>
      <c r="K9" s="1140"/>
      <c r="L9" s="1140"/>
      <c r="M9" s="1140"/>
      <c r="N9" s="1140"/>
      <c r="O9" s="1140"/>
      <c r="P9" s="1140"/>
      <c r="Q9" s="1140"/>
      <c r="R9" s="1140"/>
      <c r="S9" s="1140"/>
      <c r="T9" s="1140"/>
      <c r="U9" s="1140"/>
      <c r="V9" s="1140"/>
      <c r="W9" s="1140"/>
      <c r="X9" s="1140"/>
      <c r="Y9" s="1140"/>
      <c r="Z9" s="1140"/>
      <c r="AA9" s="1140"/>
      <c r="AB9" s="1140"/>
      <c r="AC9" s="1140"/>
      <c r="AD9" s="1140"/>
      <c r="AE9" s="1140"/>
      <c r="AF9" s="1140"/>
      <c r="AG9" s="1140"/>
      <c r="AH9" s="1140"/>
      <c r="AI9" s="1140"/>
      <c r="AJ9" s="1140"/>
      <c r="AK9" s="1140"/>
      <c r="AL9" s="1140"/>
      <c r="AM9" s="1140"/>
      <c r="AN9" s="1140"/>
      <c r="AO9" s="1140"/>
      <c r="AP9" s="1140"/>
      <c r="AQ9" s="1140"/>
      <c r="AR9" s="1140"/>
      <c r="AS9" s="1140"/>
      <c r="AT9" s="1140"/>
      <c r="AU9" s="1140"/>
      <c r="AV9" s="1140"/>
      <c r="AW9" s="1140"/>
      <c r="AX9" s="1140"/>
      <c r="AY9" s="1141"/>
    </row>
    <row r="10" spans="1:84" ht="21" thickBot="1">
      <c r="A10" s="366" t="s">
        <v>1746</v>
      </c>
      <c r="B10" s="368"/>
      <c r="C10" s="369"/>
      <c r="D10" s="369"/>
      <c r="E10" s="369" t="s">
        <v>1751</v>
      </c>
      <c r="F10" s="369"/>
      <c r="G10" s="369"/>
      <c r="I10" s="1128" t="s">
        <v>1752</v>
      </c>
      <c r="J10" s="1129"/>
      <c r="K10" s="1130" t="s">
        <v>277</v>
      </c>
      <c r="L10" s="1130"/>
      <c r="M10" s="1128" t="s">
        <v>1753</v>
      </c>
      <c r="N10" s="1129"/>
      <c r="O10" s="1130" t="s">
        <v>278</v>
      </c>
      <c r="P10" s="1130"/>
      <c r="Q10" s="1128" t="s">
        <v>1754</v>
      </c>
      <c r="R10" s="1129"/>
      <c r="S10" s="1130" t="s">
        <v>279</v>
      </c>
      <c r="T10" s="1130"/>
      <c r="U10" s="1128" t="s">
        <v>1755</v>
      </c>
      <c r="V10" s="1129"/>
      <c r="W10" s="1130" t="s">
        <v>280</v>
      </c>
      <c r="X10" s="1130"/>
      <c r="Y10" s="1128" t="s">
        <v>1756</v>
      </c>
      <c r="Z10" s="1129"/>
      <c r="AA10" s="1130" t="s">
        <v>281</v>
      </c>
      <c r="AB10" s="1130"/>
      <c r="AC10" s="1128" t="s">
        <v>1757</v>
      </c>
      <c r="AD10" s="1129"/>
      <c r="AE10" s="1130" t="s">
        <v>282</v>
      </c>
      <c r="AF10" s="1130"/>
      <c r="AG10" s="1128" t="s">
        <v>1758</v>
      </c>
      <c r="AH10" s="1129"/>
      <c r="AI10" s="1130" t="s">
        <v>1759</v>
      </c>
      <c r="AJ10" s="1130"/>
      <c r="AK10" s="1128" t="s">
        <v>1760</v>
      </c>
      <c r="AL10" s="1129"/>
      <c r="AM10" s="1130" t="s">
        <v>284</v>
      </c>
      <c r="AN10" s="1130"/>
      <c r="AO10" s="1128" t="s">
        <v>1761</v>
      </c>
      <c r="AP10" s="1129"/>
      <c r="AQ10" s="1128" t="s">
        <v>1762</v>
      </c>
      <c r="AR10" s="1129"/>
      <c r="AS10" s="1128" t="s">
        <v>1763</v>
      </c>
      <c r="AT10" s="1129"/>
      <c r="AU10" s="1128" t="s">
        <v>1764</v>
      </c>
      <c r="AV10" s="1129"/>
      <c r="AW10" s="1128" t="s">
        <v>1765</v>
      </c>
      <c r="AX10" s="1129"/>
      <c r="AY10" s="1128" t="s">
        <v>287</v>
      </c>
      <c r="AZ10" s="1129"/>
      <c r="BA10" s="1128" t="s">
        <v>1766</v>
      </c>
      <c r="BB10" s="1129"/>
      <c r="BC10" s="1128" t="s">
        <v>288</v>
      </c>
      <c r="BD10" s="1129"/>
      <c r="BE10" s="1128" t="s">
        <v>1767</v>
      </c>
      <c r="BF10" s="1129"/>
      <c r="BG10" s="1128" t="s">
        <v>289</v>
      </c>
      <c r="BH10" s="1129"/>
      <c r="BI10" s="1128" t="s">
        <v>1768</v>
      </c>
      <c r="BJ10" s="1129"/>
      <c r="BK10" s="1128" t="s">
        <v>290</v>
      </c>
      <c r="BL10" s="1129"/>
      <c r="BM10" s="1128" t="s">
        <v>1769</v>
      </c>
      <c r="BN10" s="1129"/>
      <c r="BO10" s="1128" t="s">
        <v>291</v>
      </c>
      <c r="BP10" s="1129"/>
      <c r="BQ10" s="1128" t="s">
        <v>1770</v>
      </c>
      <c r="BR10" s="1129"/>
      <c r="BS10" s="1128" t="s">
        <v>292</v>
      </c>
      <c r="BT10" s="1129"/>
      <c r="BU10" s="1128" t="s">
        <v>1771</v>
      </c>
      <c r="BV10" s="1129"/>
      <c r="BW10" s="1128" t="s">
        <v>293</v>
      </c>
      <c r="BX10" s="1129"/>
      <c r="BY10" s="1128" t="s">
        <v>1772</v>
      </c>
      <c r="BZ10" s="1129"/>
      <c r="CA10" s="1128" t="s">
        <v>294</v>
      </c>
      <c r="CB10" s="1129"/>
      <c r="CC10" s="1128" t="s">
        <v>1773</v>
      </c>
      <c r="CD10" s="1129"/>
      <c r="CE10" s="701"/>
    </row>
    <row r="11" spans="1:84" ht="52.5" customHeight="1">
      <c r="A11" s="366" t="s">
        <v>1746</v>
      </c>
      <c r="B11" s="1148"/>
      <c r="C11" s="1149"/>
      <c r="D11" s="1150"/>
      <c r="E11" s="1150"/>
      <c r="F11" s="1151" t="s">
        <v>1774</v>
      </c>
      <c r="G11" s="1151"/>
      <c r="H11" s="1151"/>
      <c r="I11" s="572" t="s">
        <v>1775</v>
      </c>
      <c r="J11" s="572" t="s">
        <v>1776</v>
      </c>
      <c r="K11" s="572" t="s">
        <v>1775</v>
      </c>
      <c r="L11" s="572" t="s">
        <v>1776</v>
      </c>
      <c r="M11" s="572" t="s">
        <v>1775</v>
      </c>
      <c r="N11" s="572" t="s">
        <v>1776</v>
      </c>
      <c r="O11" s="572" t="s">
        <v>1775</v>
      </c>
      <c r="P11" s="572" t="s">
        <v>1776</v>
      </c>
      <c r="Q11" s="577" t="s">
        <v>1775</v>
      </c>
      <c r="R11" s="572" t="s">
        <v>1776</v>
      </c>
      <c r="S11" s="536" t="s">
        <v>1775</v>
      </c>
      <c r="T11" s="572" t="s">
        <v>1776</v>
      </c>
      <c r="U11" s="572" t="s">
        <v>1775</v>
      </c>
      <c r="V11" s="572" t="s">
        <v>1776</v>
      </c>
      <c r="W11" s="536" t="s">
        <v>1775</v>
      </c>
      <c r="X11" s="572" t="s">
        <v>1776</v>
      </c>
      <c r="Y11" s="572" t="s">
        <v>1775</v>
      </c>
      <c r="Z11" s="572" t="s">
        <v>1776</v>
      </c>
      <c r="AA11" s="577" t="s">
        <v>1775</v>
      </c>
      <c r="AB11" s="572" t="s">
        <v>1776</v>
      </c>
      <c r="AC11" s="572" t="s">
        <v>1775</v>
      </c>
      <c r="AD11" s="572" t="s">
        <v>1776</v>
      </c>
      <c r="AE11" s="577" t="s">
        <v>1775</v>
      </c>
      <c r="AF11" s="572" t="s">
        <v>1776</v>
      </c>
      <c r="AG11" s="572" t="s">
        <v>1775</v>
      </c>
      <c r="AH11" s="572" t="s">
        <v>126</v>
      </c>
      <c r="AI11" s="577" t="s">
        <v>1775</v>
      </c>
      <c r="AJ11" s="572" t="s">
        <v>1776</v>
      </c>
      <c r="AK11" s="577" t="s">
        <v>1775</v>
      </c>
      <c r="AL11" s="572" t="s">
        <v>1776</v>
      </c>
      <c r="AM11" s="609" t="s">
        <v>1775</v>
      </c>
      <c r="AN11" s="610" t="s">
        <v>1776</v>
      </c>
      <c r="AO11" s="577" t="s">
        <v>1775</v>
      </c>
      <c r="AP11" s="610" t="s">
        <v>1776</v>
      </c>
      <c r="AQ11" s="577" t="s">
        <v>1775</v>
      </c>
      <c r="AR11" s="572" t="s">
        <v>1776</v>
      </c>
      <c r="AS11" s="577" t="s">
        <v>1775</v>
      </c>
      <c r="AT11" s="572" t="s">
        <v>1776</v>
      </c>
      <c r="AU11" s="577" t="s">
        <v>1775</v>
      </c>
      <c r="AV11" s="572" t="s">
        <v>1776</v>
      </c>
      <c r="AW11" s="577" t="s">
        <v>1775</v>
      </c>
      <c r="AX11" s="572" t="s">
        <v>1776</v>
      </c>
      <c r="AY11" s="577" t="s">
        <v>1775</v>
      </c>
      <c r="AZ11" s="572" t="s">
        <v>1776</v>
      </c>
      <c r="BA11" s="577" t="s">
        <v>1775</v>
      </c>
      <c r="BB11" s="572" t="s">
        <v>1776</v>
      </c>
      <c r="BC11" s="577" t="s">
        <v>1775</v>
      </c>
      <c r="BD11" s="577" t="s">
        <v>1776</v>
      </c>
      <c r="BE11" s="577" t="s">
        <v>1775</v>
      </c>
      <c r="BF11" s="577" t="s">
        <v>1776</v>
      </c>
      <c r="BG11" s="577" t="s">
        <v>1775</v>
      </c>
      <c r="BH11" s="577" t="s">
        <v>1776</v>
      </c>
      <c r="BI11" s="577" t="s">
        <v>1775</v>
      </c>
      <c r="BJ11" s="577" t="s">
        <v>1776</v>
      </c>
      <c r="BK11" s="577" t="s">
        <v>1775</v>
      </c>
      <c r="BL11" s="577" t="s">
        <v>1776</v>
      </c>
      <c r="BM11" s="577" t="s">
        <v>1775</v>
      </c>
      <c r="BN11" s="577" t="s">
        <v>1776</v>
      </c>
      <c r="BO11" s="577" t="s">
        <v>1775</v>
      </c>
      <c r="BP11" s="577" t="s">
        <v>1776</v>
      </c>
      <c r="BQ11" s="577" t="s">
        <v>1775</v>
      </c>
      <c r="BR11" s="577" t="s">
        <v>1776</v>
      </c>
      <c r="BS11" s="577" t="s">
        <v>1775</v>
      </c>
      <c r="BT11" s="577" t="s">
        <v>1776</v>
      </c>
      <c r="BU11" s="577" t="s">
        <v>1775</v>
      </c>
      <c r="BV11" s="577" t="s">
        <v>1776</v>
      </c>
      <c r="BW11" s="577" t="s">
        <v>1775</v>
      </c>
      <c r="BX11" s="577" t="s">
        <v>1776</v>
      </c>
      <c r="BY11" s="577" t="s">
        <v>1775</v>
      </c>
      <c r="BZ11" s="577" t="s">
        <v>1776</v>
      </c>
      <c r="CA11" s="577" t="s">
        <v>1775</v>
      </c>
      <c r="CB11" s="577" t="s">
        <v>1776</v>
      </c>
      <c r="CC11" s="577" t="s">
        <v>1775</v>
      </c>
      <c r="CD11" s="577" t="s">
        <v>1776</v>
      </c>
      <c r="CE11" s="702"/>
      <c r="CF11" s="370" t="s">
        <v>1777</v>
      </c>
    </row>
    <row r="12" spans="1:84" ht="27.75" customHeight="1">
      <c r="A12" s="366" t="s">
        <v>1746</v>
      </c>
      <c r="B12" s="371" t="s">
        <v>1778</v>
      </c>
      <c r="C12" s="372" t="s">
        <v>1779</v>
      </c>
      <c r="D12" s="373" t="s">
        <v>1780</v>
      </c>
      <c r="E12" s="374" t="s">
        <v>1781</v>
      </c>
      <c r="F12" s="375" t="s">
        <v>1782</v>
      </c>
      <c r="G12" s="376" t="s">
        <v>1783</v>
      </c>
      <c r="H12" s="376" t="s">
        <v>1784</v>
      </c>
      <c r="I12" s="376"/>
      <c r="J12" s="376"/>
      <c r="K12" s="376"/>
      <c r="L12" s="376"/>
      <c r="M12" s="376"/>
      <c r="N12" s="376"/>
      <c r="O12" s="376"/>
      <c r="P12" s="376"/>
      <c r="Q12" s="578"/>
      <c r="R12" s="376"/>
      <c r="S12" s="537"/>
      <c r="T12" s="376"/>
      <c r="U12" s="376"/>
      <c r="V12" s="376"/>
      <c r="W12" s="376"/>
      <c r="X12" s="376"/>
      <c r="Y12" s="376"/>
      <c r="Z12" s="376"/>
      <c r="AA12" s="578"/>
      <c r="AB12" s="376"/>
      <c r="AC12" s="376"/>
      <c r="AD12" s="376"/>
      <c r="AE12" s="578"/>
      <c r="AF12" s="376"/>
      <c r="AG12" s="376"/>
      <c r="AH12" s="376"/>
      <c r="AI12" s="578"/>
      <c r="AJ12" s="376"/>
      <c r="AK12" s="578"/>
      <c r="AL12" s="376"/>
      <c r="AM12" s="578"/>
      <c r="AN12" s="376"/>
      <c r="AO12" s="578"/>
      <c r="AP12" s="376"/>
      <c r="AQ12" s="578"/>
      <c r="AR12" s="376"/>
      <c r="AS12" s="578"/>
      <c r="AT12" s="376"/>
      <c r="AU12" s="578"/>
      <c r="AV12" s="376"/>
      <c r="AW12" s="578"/>
      <c r="AX12" s="376"/>
      <c r="AY12" s="578"/>
      <c r="AZ12" s="376"/>
      <c r="BA12" s="376"/>
      <c r="BB12" s="376"/>
      <c r="BC12" s="691"/>
      <c r="BD12" s="692"/>
      <c r="BE12" s="692"/>
      <c r="BF12" s="692"/>
      <c r="BG12" s="692"/>
      <c r="BH12" s="692"/>
      <c r="BI12" s="692"/>
      <c r="BJ12" s="377"/>
      <c r="BK12" s="703"/>
      <c r="BL12" s="703"/>
      <c r="BM12" s="703"/>
      <c r="BN12" s="703"/>
      <c r="BO12" s="703"/>
      <c r="BP12" s="703"/>
      <c r="BQ12" s="703"/>
      <c r="BR12" s="703"/>
      <c r="BS12" s="703"/>
      <c r="BT12" s="703"/>
      <c r="BU12" s="703"/>
      <c r="BV12" s="703"/>
      <c r="BW12" s="703"/>
      <c r="BX12" s="703"/>
      <c r="BY12" s="703"/>
      <c r="BZ12" s="703"/>
      <c r="CA12" s="703"/>
      <c r="CB12" s="703"/>
      <c r="CC12" s="703"/>
      <c r="CD12" s="703"/>
      <c r="CE12" s="703"/>
      <c r="CF12" s="378" t="s">
        <v>1785</v>
      </c>
    </row>
    <row r="13" spans="1:84" s="379" customFormat="1">
      <c r="A13" s="379" t="s">
        <v>1746</v>
      </c>
      <c r="B13" s="380"/>
      <c r="C13" s="381" t="s">
        <v>27</v>
      </c>
      <c r="D13" s="382"/>
      <c r="E13" s="383"/>
      <c r="F13" s="384"/>
      <c r="G13" s="385"/>
      <c r="H13" s="385">
        <f>SUM(H14+H24+H30+H35+H43+H48+H52+H60+H145+H228+H303+H311+H417+H419+H433+H443+H449+H462+H476+H481+H488+H494)+H572+H608+H766+H791+H820+H884+H897+H903+H948</f>
        <v>29162802980.507027</v>
      </c>
      <c r="I13" s="385"/>
      <c r="J13" s="385">
        <f>SUM(J14+J24+J30+J35+J43+J48+J52+J60+J145+J228+J303+J311+J417+J419+J433+J443+J449+J462+J476+J481+J488+J494+J572+J608+J766+J791+J820+J884+J897+J903+J948+J1038)</f>
        <v>1937542152.1500001</v>
      </c>
      <c r="K13" s="385"/>
      <c r="L13" s="385">
        <f>SUM(L14+L24+L30+L35+L43+L48+L52+L60+L145+L228+L303+L311+L417+L419+L433+L443+L449+L462+L476+L481+L488+L494+L572+L608+L766+L791+L820+L884+L897+L903+L948+L1038)</f>
        <v>179115627.28299999</v>
      </c>
      <c r="M13" s="522"/>
      <c r="N13" s="385">
        <f>SUM(N14+N24+N30+N35+N43+N48+N52+N60+N145+N228+N303+N311+N417+N419+N433+N443+N449+N462+N476+N481+N488+N494+N572+N608+N766+N791+N820+N884+N897+N903+N948+N1038)</f>
        <v>2060895996.2699001</v>
      </c>
      <c r="O13" s="385"/>
      <c r="P13" s="385">
        <f>SUM(P14+P24+P30+P35+P43+P48+P52+P60+P145+P228+P303+P311+P417+P419+P433+P443+P449+P462+P476+P481+P488+P494+P572+P608+P766+P791+P820+P884+P897+P903+P948+P1038)</f>
        <v>408123323.33740002</v>
      </c>
      <c r="Q13" s="522"/>
      <c r="R13" s="385">
        <f>SUM(R14+R24+R30+R35+R43+R48+R52+R60+R145+R228+R303+R311+R417+R419+R433+R443+R449+R462+R476+R481+R488+R494+R572+R608+R766+R791+R820+R884+R897+R903+R948+R1038)</f>
        <v>2469019319.6073003</v>
      </c>
      <c r="S13" s="538"/>
      <c r="T13" s="385">
        <f>SUM(T14+T24+T30+T35+T43+T48+T52+T60+T145+T228+T303+T311+T417+T419+T433+T443+T449+T462+T476+T481+T488+T494+T572+T608+T766+T791+T820+T884+T897+T903+T948+T1038)</f>
        <v>127578331.95868</v>
      </c>
      <c r="U13" s="522"/>
      <c r="V13" s="385">
        <f>SUM(V14+V24+V30+V35+V43+V48+V52+V60+V145+V228+V303+V311+V417+V419+V433+V443+V449+V462+V476+V481+V488+V494+V572+V608+V766+V791+V820+V884+V897+V903+V948+V1038)</f>
        <v>2584953962.4867787</v>
      </c>
      <c r="W13" s="385"/>
      <c r="X13" s="385">
        <f>SUM(X14+X24+X30+X35+X43+X48+X52+X60+X145+X228+X303+X311+X417+X419+X433+X443+X449+X462+X476+X481+X488+X494+X572+X608+X766+X791+X820+X884+X897+X903+X948+X1038)</f>
        <v>412365495.90317279</v>
      </c>
      <c r="Y13" s="522"/>
      <c r="Z13" s="385">
        <f>SUM(Z14+Z24+Z30+Z35+Z43+Z48+Z52+Z60+Z145+Z228+Z303+Z311+Z417+Z419+Z433+Z443+Z449+Z462+Z476+Z481+Z488+Z494+Z572+Z608+Z766+Z791+Z820+Z884+Z897+Z903+Z948+Z1038)</f>
        <v>2997319458.3899527</v>
      </c>
      <c r="AA13" s="522"/>
      <c r="AB13" s="385">
        <f>SUM(AB14+AB24+AB30+AB35+AB43+AB48+AB52+AB60+AB145+AB228+AB303+AB311+AB417+AB419+AB433+AB443+AB449+AB462+AB476+AB481+AB488+AB494+AB572+AB608+AB766+AB791+AB820+AB884+AB897+AB903+AB948+AB1038)</f>
        <v>324618955.63270009</v>
      </c>
      <c r="AC13" s="522"/>
      <c r="AD13" s="385">
        <f>SUM(AD14+AD24+AD30+AD35+AD43+AD48+AD52+AD60+AD145+AD228+AD303+AD311+AD417+AD419+AD433+AD443+AD449+AD462+AD476+AD481+AD488+AD494+AD572+AD608+AD766+AD791+AD820+AD884+AD897+AD903+AD948+AD1038)</f>
        <v>3321938414.0226526</v>
      </c>
      <c r="AE13" s="522"/>
      <c r="AF13" s="385">
        <f>SUM(AF14+AF24+AF30+AF35+AF43+AF48+AF52+AF60+AF145+AF228+AF303+AF311+AF417+AF419+AF433+AF443+AF449+AF462+AF476+AF481+AF488+AF494+AF572+AF608+AF766+AF791+AF820+AF884+AF897+AF903+AF948+AF1038)</f>
        <v>1435982113.2261004</v>
      </c>
      <c r="AG13" s="522"/>
      <c r="AH13" s="385">
        <f>SUM(AH14+AH24+AH30+AH35+AH43+AH48+AH52+AH60+AH145+AH228+AH303+AH311+AH417+AH419+AH433+AH443+AH449+AH462+AH476+AH481+AH488+AH494+AH572+AH608+AH766+AH791+AH820+AH884+AH897+AH903+AH948+AH1038)</f>
        <v>4757920527.2487545</v>
      </c>
      <c r="AI13" s="522"/>
      <c r="AJ13" s="385">
        <f>SUM(AJ14+AJ24+AJ30+AJ35+AJ43+AJ48+AJ52+AJ60+AJ145+AJ228+AJ303+AJ311+AJ417+AJ419+AJ433+AJ443+AJ449+AJ462+AJ476+AJ481+AJ488+AJ494+AJ572+AJ608+AJ766+AJ791+AJ820+AJ884+AJ897+AJ903+AJ948+AJ1038)</f>
        <v>1293727538.2630005</v>
      </c>
      <c r="AK13" s="522"/>
      <c r="AL13" s="385">
        <f>SUM(AL14+AL24+AL30+AL35+AL43+AL48+AL52+AL60+AL145+AL228+AL303+AL311+AL417+AL419+AL433+AL443+AL449+AL462+AL476+AL481+AL488+AL494+AL572+AL608+AL766+AL791+AL820+AL884+AL897+AL903+AL948+AL1038)</f>
        <v>6051648065.5117559</v>
      </c>
      <c r="AM13" s="385"/>
      <c r="AN13" s="385">
        <f>SUM(AN14+AN24+AN30+AN35+AN43+AN48+AN52+AN60+AN145+AN228+AN303+AN311+AN417+AN419+AN433+AN443+AN449+AN462+AN476+AN481+AN488+AN494+AN572+AN608+AN766+AN791+AN820+AN884+AN897+AN903+AN948+AN1038)</f>
        <v>378053466.0302</v>
      </c>
      <c r="AO13" s="522"/>
      <c r="AP13" s="385">
        <f>SUM(AP14+AP24+AP30+AP35+AP43+AP48+AP52+AP60+AP145+AP228+AP303+AP311+AP417+AP419+AP433+AP443+AP449+AP462+AP476+AP481+AP488+AP494+AP572+AP608+AP766+AP791+AP820+AP884+AP897+AP903+AP948+AP1038)</f>
        <v>6429701531.541955</v>
      </c>
      <c r="AQ13" s="589"/>
      <c r="AR13" s="385">
        <f>SUM(AR14+AR24+AR30+AR35+AR43+AR48+AR52+AR60+AR145+AR228+AR303+AR311+AR417+AR419+AR433+AR443+AR449+AR462+AR476+AR481+AR488+AR494+AR572+AR608+AR766+AR791+AR820+AR884+AR897+AR903+AR948+AR1038)</f>
        <v>306164653.5411042</v>
      </c>
      <c r="AS13" s="522"/>
      <c r="AT13" s="385">
        <f>SUM(AT14+AT24+AT30+AT35+AT43+AT48+AT52+AT60+AT145+AT228+AT303+AT311+AT417+AT419+AT433+AT443+AT449+AT462+AT476+AT481+AT488+AT494+AT572+AT608+AT766+AT791+AT820+AT884+AT897+AT903+AT948+AT1038)</f>
        <v>6891218051.1146593</v>
      </c>
      <c r="AU13" s="522"/>
      <c r="AV13" s="385">
        <f>SUM(AV14+AV24+AV30+AV35+AV43+AV48+AV52+AV60+AV145+AV228+AV303+AV311+AV417+AV419+AV433+AV443+AV449+AV462+AV476+AV481+AV488+AV494+AV572+AV608+AV766+AV791+AV820+AV884+AV897+AV903+AV948+AV1038)</f>
        <v>3292491310.0276685</v>
      </c>
      <c r="AW13" s="522"/>
      <c r="AX13" s="385">
        <f>SUM(AX14+AX24+AX30+AX35+AX43+AX48+AX52+AX60+AX145+AX228+AX303+AX311+AX417+AX419+AX433+AX443+AX449+AX462+AX476+AX481+AX488+AX494+AX572+AX608+AX766+AX791+AX820+AX884+AX897+AX903+AX948+AX1038)</f>
        <v>10183709361.142324</v>
      </c>
      <c r="AY13" s="385"/>
      <c r="AZ13" s="385">
        <f>SUM(AZ14+AZ24+AZ30+AZ35+AZ43+AZ48+AZ52+AZ60+AZ145+AZ228+AZ303+AZ311+AZ417+AZ419+AZ433+AZ443+AZ449+AZ462+AZ476+AZ481+AZ488+AZ494+AZ572+AZ608+AZ766+AZ791+AZ820+AZ884+AZ897+AZ903+AZ948+AZ1038)</f>
        <v>88273739.742599979</v>
      </c>
      <c r="BA13" s="522"/>
      <c r="BB13" s="385">
        <f>SUM(BB14+BB24+BB30+BB35+BB43+BB48+BB52+BB60+BB145+BB228+BB303+BB311+BB417+BB419+BB433+BB443+BB449+BB462+BB476+BB481+BB488+BB494+BB572+BB608+BB766+BB791+BB820+BB884+BB897+BB903+BB948+BB1038)</f>
        <v>10271983100.884926</v>
      </c>
      <c r="BC13" s="385"/>
      <c r="BD13" s="522">
        <f>SUM(BD14+BD24+BD30+BD35+BD43+BD48+BD52+BD60+BD145+BD228+BD303+BD311+BD417+BD419+BD433+BD443+BD449+BD462+BD476+BD481+BD488+BD494+BD572+BD608+BD766+BD791+BD820+BD884+BD897+BD903+BD948+BD1038)</f>
        <v>405181788.53069997</v>
      </c>
      <c r="BE13" s="385"/>
      <c r="BF13" s="385">
        <f>SUM(BF14+BF24+BF30+BF35+BF43+BF48+BF52+BF60+BF145+BF228+BF303+BF311+BF417+BF419+BF433+BF443+BF449+BF462+BF476+BF481+BF488+BF494+BF572+BF608+BF766+BF791+BF820+BF884+BF897+BF903+BF948+BF1038)</f>
        <v>10677164889.415628</v>
      </c>
      <c r="BG13" s="385"/>
      <c r="BH13" s="385">
        <f>SUM(BH14+BH24+BH30+BH35+BH43+BH48+BH52+BH60+BH145+BH228+BH303+BH311+BH417+BH419+BH433+BH443+BH449+BH462+BH476+BH481+BH488+BH494+BH572+BH608+BH766+BH791+BH820+BH884+BH897+BH903+BH948+BH1038)</f>
        <v>267947724.80408004</v>
      </c>
      <c r="BI13" s="385"/>
      <c r="BJ13" s="385">
        <f>SUM(BJ14+BJ24+BJ30+BJ35+BJ43+BJ48+BJ52+BJ60+BJ145+BJ228+BJ303+BJ311+BJ417+BJ419+BJ433+BJ443+BJ449+BJ462+BJ476+BJ481+BJ488+BJ494+BJ572+BJ608+BJ766+BJ791+BJ820+BJ884+BJ897+BJ903+BJ948+BJ1038)</f>
        <v>10945112613.219707</v>
      </c>
      <c r="BK13" s="385"/>
      <c r="BL13" s="385">
        <f>SUM(BL14+BL24+BL30+BL35+BL43+BL48+BL52+BL60+BL145+BL228+BL303+BL311+BL417+BL419+BL433+BL443+BL449+BL462+BL476+BL481+BL488+BL494+BL572+BL608+BL766+BL791+BL820+BL884+BL897+BL903+BL948+BL1038)</f>
        <v>1557775460.8475852</v>
      </c>
      <c r="BM13" s="385"/>
      <c r="BN13" s="385">
        <f>SUM(BN14+BN24+BN30+BN35+BN43+BN48+BN52+BN60+BN145+BN228+BN303+BN311+BN417+BN419+BN433+BN443+BN449+BN462+BN476+BN481+BN488+BN494+BN572+BN608+BN766+BN791+BN820+BN884+BN897+BN903+BN948+BN1038)</f>
        <v>12502888074.067291</v>
      </c>
      <c r="BO13" s="716"/>
      <c r="BP13" s="704">
        <f>SUM(BP14+BP24+BP30+BP35+BP43+BP48+BP52+BP60+BP145+BP228+BP303+BP311+BP417+BP419+BP433+BP443+BP449+BP462+BP476+BP481+BP488+BP494+BP572+BP608+BP766+BP791+BP820+BP884+BP897+BP903+BP948+BP1038)</f>
        <v>543848325.73300004</v>
      </c>
      <c r="BQ13" s="716"/>
      <c r="BR13" s="704">
        <f>SUM(BR14+BR24+BR30+BR35+BR43+BR48+BR52+BR60+BR145+BR228+BR303+BR311+BR417+BR419+BR433+BR443+BR449+BR462+BR476+BR481+BR488+BR494+BR572+BR608+BR766+BR791+BR820+BR884+BR897+BR903+BR948+BR1038)</f>
        <v>12494136548.26429</v>
      </c>
      <c r="BS13" s="716"/>
      <c r="BT13" s="704">
        <f>SUM(BT14+BT24+BT30+BT35+BT43+BT48+BT52+BT60+BT145+BT228+BT303+BT311+BT417+BT419+BT433+BT443+BT449+BT462+BT476+BT481+BT488+BT494+BT572+BT608+BT766+BT791+BT820+BT884+BT897+BT903+BT948+BT1038)</f>
        <v>689642790.93742502</v>
      </c>
      <c r="BU13" s="716"/>
      <c r="BV13" s="704">
        <f>SUM(BV14+BV24+BV30+BV35+BV43+BV48+BV52+BV60+BV145+BV228+BV303+BV311+BV417+BV419+BV433+BV443+BV449+BV462+BV476+BV481+BV488+BV494+BV572+BV608+BV766+BV791+BV820+BV884+BV897+BV903+BV948+BV1038)</f>
        <v>13183779339.201715</v>
      </c>
      <c r="BW13" s="716"/>
      <c r="BX13" s="704">
        <f>SUM(BX14+BX24+BX30+BX35+BX43+BX48+BX52+BX60+BX145+BX228+BX303+BX311+BX417+BX419+BX433+BX443+BX449+BX462+BX476+BX481+BX488+BX494+BX572+BX608+BX766+BX791+BX820+BX884+BX897+BX903+BX948+BX1038)</f>
        <v>1001488979.342925</v>
      </c>
      <c r="BY13" s="716"/>
      <c r="BZ13" s="704">
        <f>SUM(BZ14+BZ24+BZ30+BZ35+BZ43+BZ48+BZ52+BZ60+BZ145+BZ228+BZ303+BZ311+BZ417+BZ419+BZ433+BZ443+BZ449+BZ462+BZ476+BZ481+BZ488+BZ494+BZ572+BZ608+BZ766+BZ791+BZ820+BZ884+BZ897+BZ903+BZ948+BZ1038)</f>
        <v>14185268318.544641</v>
      </c>
      <c r="CA13" s="716"/>
      <c r="CB13" s="704">
        <f>SUM(CB14+CB24+CB30+CB35+CB43+CB48+CB52+CB60+CB145+CB228+CB303+CB311+CB417+CB419+CB433+CB443+CB449+CB462+CB476+CB481+CB488+CB494+CB572+CB608+CB766+CB791+CB820+CB884+CB897+CB903+CB948+CB1038)</f>
        <v>2520142176.78935</v>
      </c>
      <c r="CC13" s="716"/>
      <c r="CD13" s="704">
        <f>SUM(CD14+CD24+CD30+CD35+CD43+CD48+CD52+CD60+CD145+CD228+CD303+CD311+CD417+CD419+CD433+CD443+CD449+CD462+CD476+CD481+CD488+CD494+CD572+CD608+CD766+CD791+CD820+CD884+CD897+CD903+CD948+CD1038)</f>
        <v>16705410495.33399</v>
      </c>
      <c r="CE13" s="704"/>
      <c r="CF13" s="386">
        <f t="shared" ref="CF13:CF76" si="0">+G13+H13</f>
        <v>29162802980.507027</v>
      </c>
    </row>
    <row r="14" spans="1:84" s="387" customFormat="1">
      <c r="A14" s="387" t="s">
        <v>1786</v>
      </c>
      <c r="B14" s="388" t="s">
        <v>386</v>
      </c>
      <c r="C14" s="389" t="s">
        <v>28</v>
      </c>
      <c r="D14" s="390"/>
      <c r="E14" s="391"/>
      <c r="F14" s="392"/>
      <c r="G14" s="393"/>
      <c r="H14" s="393">
        <f>+SUM(G15:G23)</f>
        <v>168113497.86000001</v>
      </c>
      <c r="I14" s="393"/>
      <c r="J14" s="393"/>
      <c r="K14" s="393"/>
      <c r="L14" s="393"/>
      <c r="M14" s="514"/>
      <c r="N14" s="393">
        <f>SUM(N15:N23)</f>
        <v>0</v>
      </c>
      <c r="O14" s="393"/>
      <c r="P14" s="393"/>
      <c r="Q14" s="514"/>
      <c r="R14" s="393">
        <f>SUM(R15:R23)</f>
        <v>0</v>
      </c>
      <c r="S14" s="539"/>
      <c r="T14" s="393">
        <f>SUM(T15:T23)</f>
        <v>0</v>
      </c>
      <c r="U14" s="514"/>
      <c r="V14" s="393">
        <f>SUM(V15:V23)</f>
        <v>0</v>
      </c>
      <c r="W14" s="393"/>
      <c r="X14" s="393">
        <f>SUM(X15:X23)</f>
        <v>0</v>
      </c>
      <c r="Y14" s="514"/>
      <c r="Z14" s="393">
        <f>SUM(Z15:Z23)</f>
        <v>0</v>
      </c>
      <c r="AA14" s="514"/>
      <c r="AB14" s="393">
        <f>SUM(AB15:AB23)</f>
        <v>0</v>
      </c>
      <c r="AC14" s="514"/>
      <c r="AD14" s="393">
        <f>SUM(AD15:AD23)</f>
        <v>0</v>
      </c>
      <c r="AE14" s="514"/>
      <c r="AF14" s="393">
        <f>SUM(AF15:AF23)</f>
        <v>0</v>
      </c>
      <c r="AG14" s="514"/>
      <c r="AH14" s="393">
        <f>SUM(AH15:AH23)</f>
        <v>0</v>
      </c>
      <c r="AI14" s="514"/>
      <c r="AJ14" s="393">
        <f>SUM(AJ15:AJ23)</f>
        <v>0</v>
      </c>
      <c r="AK14" s="514"/>
      <c r="AL14" s="393">
        <f>SUM(AL15:AL23)</f>
        <v>0</v>
      </c>
      <c r="AM14" s="393"/>
      <c r="AN14" s="393">
        <f>SUM(AN15:AN23)</f>
        <v>0</v>
      </c>
      <c r="AO14" s="514"/>
      <c r="AP14" s="393">
        <f>SUM(AP15:AP23)</f>
        <v>0</v>
      </c>
      <c r="AQ14" s="590"/>
      <c r="AR14" s="393">
        <f>SUM(AR15:AR23)</f>
        <v>0</v>
      </c>
      <c r="AS14" s="514"/>
      <c r="AT14" s="393">
        <f>SUM(AT15:AT23)</f>
        <v>0</v>
      </c>
      <c r="AU14" s="514"/>
      <c r="AV14" s="393">
        <f>SUM(AV15:AV23)</f>
        <v>0</v>
      </c>
      <c r="AW14" s="514"/>
      <c r="AX14" s="393">
        <f>SUM(AX15:AX23)</f>
        <v>0</v>
      </c>
      <c r="AY14" s="393"/>
      <c r="AZ14" s="393">
        <f>SUM(AZ15:AZ23)</f>
        <v>0</v>
      </c>
      <c r="BA14" s="514"/>
      <c r="BB14" s="393">
        <f>SUM(BB15:BB23)</f>
        <v>0</v>
      </c>
      <c r="BC14" s="514"/>
      <c r="BD14" s="393">
        <f>SUM(BD15:BD23)</f>
        <v>0</v>
      </c>
      <c r="BE14" s="514"/>
      <c r="BF14" s="393">
        <f>SUM(BF15:BF23)</f>
        <v>0</v>
      </c>
      <c r="BG14" s="514"/>
      <c r="BH14" s="393">
        <f>SUM(BH15:BH23)</f>
        <v>0</v>
      </c>
      <c r="BI14" s="514"/>
      <c r="BJ14" s="393">
        <f>SUM(BJ15:BJ23)</f>
        <v>0</v>
      </c>
      <c r="BK14" s="514"/>
      <c r="BL14" s="393">
        <f>SUM(BL15:BL23)</f>
        <v>0</v>
      </c>
      <c r="BM14" s="514"/>
      <c r="BN14" s="393">
        <f>SUM(BN15:BN23)</f>
        <v>0</v>
      </c>
      <c r="BO14" s="717"/>
      <c r="BP14" s="705">
        <f>SUM(BP15:BP23)</f>
        <v>1782917.1360000002</v>
      </c>
      <c r="BQ14" s="717"/>
      <c r="BR14" s="705">
        <f>SUM(BR15:BR23)</f>
        <v>1782917.1360000002</v>
      </c>
      <c r="BS14" s="717"/>
      <c r="BT14" s="705">
        <f>SUM(BT15:BT23)</f>
        <v>0</v>
      </c>
      <c r="BU14" s="717"/>
      <c r="BV14" s="705">
        <f>SUM(BV15:BV23)</f>
        <v>1782917.1360000002</v>
      </c>
      <c r="BW14" s="717"/>
      <c r="BX14" s="705">
        <f>SUM(BX15:BX23)</f>
        <v>0</v>
      </c>
      <c r="BY14" s="717"/>
      <c r="BZ14" s="705">
        <f>SUM(BZ15:BZ23)</f>
        <v>1782917.1360000002</v>
      </c>
      <c r="CA14" s="717"/>
      <c r="CB14" s="705">
        <f>SUM(CB15:CB23)</f>
        <v>0</v>
      </c>
      <c r="CC14" s="717"/>
      <c r="CD14" s="705">
        <f>SUM(CD15:CD23)</f>
        <v>1782917.1360000002</v>
      </c>
      <c r="CE14" s="705"/>
      <c r="CF14" s="394">
        <f t="shared" si="0"/>
        <v>168113497.86000001</v>
      </c>
    </row>
    <row r="15" spans="1:84">
      <c r="B15" s="395" t="s">
        <v>387</v>
      </c>
      <c r="C15" s="396" t="s">
        <v>388</v>
      </c>
      <c r="D15" s="397" t="s">
        <v>389</v>
      </c>
      <c r="E15" s="398">
        <v>1741858.47</v>
      </c>
      <c r="F15" s="399">
        <v>3</v>
      </c>
      <c r="G15" s="400">
        <f>F15*$E15</f>
        <v>5225575.41</v>
      </c>
      <c r="H15" s="400"/>
      <c r="I15" s="401"/>
      <c r="J15" s="401"/>
      <c r="K15" s="401"/>
      <c r="L15" s="401"/>
      <c r="M15" s="513">
        <f t="shared" ref="M15:M23" si="1">I15+K15</f>
        <v>0</v>
      </c>
      <c r="N15" s="400">
        <f>M15*$E15</f>
        <v>0</v>
      </c>
      <c r="O15" s="401"/>
      <c r="P15" s="401"/>
      <c r="Q15" s="513">
        <f t="shared" ref="Q15:Q23" si="2">M15+O15</f>
        <v>0</v>
      </c>
      <c r="R15" s="400">
        <f>Q15*$E15</f>
        <v>0</v>
      </c>
      <c r="S15" s="540"/>
      <c r="T15" s="401"/>
      <c r="U15" s="513">
        <f t="shared" ref="U15:U23" si="3">Q15+S15</f>
        <v>0</v>
      </c>
      <c r="V15" s="400">
        <f>U15*$E15</f>
        <v>0</v>
      </c>
      <c r="W15" s="401"/>
      <c r="X15" s="400">
        <f t="shared" ref="X15:X23" si="4">W15*$E15</f>
        <v>0</v>
      </c>
      <c r="Y15" s="513">
        <f t="shared" ref="Y15:Y23" si="5">U15+W15</f>
        <v>0</v>
      </c>
      <c r="Z15" s="400">
        <f>Y15*$E15</f>
        <v>0</v>
      </c>
      <c r="AA15" s="513"/>
      <c r="AB15" s="400">
        <f t="shared" ref="AB15:AB23" si="6">AA15*$E15</f>
        <v>0</v>
      </c>
      <c r="AC15" s="513">
        <f t="shared" ref="AC15:AC23" si="7">Y15+AA15</f>
        <v>0</v>
      </c>
      <c r="AD15" s="400">
        <f>AC15*$E15</f>
        <v>0</v>
      </c>
      <c r="AE15" s="523"/>
      <c r="AF15" s="400">
        <f t="shared" ref="AF15:AF23" si="8">AE15*$E15</f>
        <v>0</v>
      </c>
      <c r="AG15" s="513">
        <f t="shared" ref="AG15:AG23" si="9">AC15+AE15</f>
        <v>0</v>
      </c>
      <c r="AH15" s="400">
        <f>AG15*$E15</f>
        <v>0</v>
      </c>
      <c r="AI15" s="523"/>
      <c r="AJ15" s="400">
        <f t="shared" ref="AJ15:AJ23" si="10">AI15*$E15</f>
        <v>0</v>
      </c>
      <c r="AK15" s="513">
        <f t="shared" ref="AK15:AK23" si="11">AG15+AI15</f>
        <v>0</v>
      </c>
      <c r="AL15" s="400">
        <f t="shared" ref="AL15:AL23" si="12">AK15*$E15</f>
        <v>0</v>
      </c>
      <c r="AM15" s="519"/>
      <c r="AN15" s="429">
        <f>AM15*$E15</f>
        <v>0</v>
      </c>
      <c r="AO15" s="519">
        <f t="shared" ref="AO15:AO23" si="13">AK15+AM15</f>
        <v>0</v>
      </c>
      <c r="AP15" s="429">
        <f>AO15*$E15</f>
        <v>0</v>
      </c>
      <c r="AQ15" s="591"/>
      <c r="AR15" s="400">
        <f>AQ15*$E15</f>
        <v>0</v>
      </c>
      <c r="AS15" s="519">
        <f t="shared" ref="AS15:AS23" si="14">AO15+AQ15</f>
        <v>0</v>
      </c>
      <c r="AT15" s="429">
        <f>AS15*$E15</f>
        <v>0</v>
      </c>
      <c r="AU15" s="513"/>
      <c r="AV15" s="400">
        <f>AU15*$E15</f>
        <v>0</v>
      </c>
      <c r="AW15" s="519">
        <f t="shared" ref="AW15:AW23" si="15">AS15+AU15</f>
        <v>0</v>
      </c>
      <c r="AX15" s="429">
        <f>AW15*$E15</f>
        <v>0</v>
      </c>
      <c r="AY15" s="513"/>
      <c r="AZ15" s="681">
        <f>AY15*$E15</f>
        <v>0</v>
      </c>
      <c r="BA15" s="519">
        <f t="shared" ref="BA15:BA23" si="16">AW15+AY15</f>
        <v>0</v>
      </c>
      <c r="BB15" s="429">
        <f>BA15*$E15</f>
        <v>0</v>
      </c>
      <c r="BC15" s="695"/>
      <c r="BD15" s="681">
        <f>BC15*$E15</f>
        <v>0</v>
      </c>
      <c r="BE15" s="695">
        <f t="shared" ref="BE15:BE23" si="17">BA15+BC15</f>
        <v>0</v>
      </c>
      <c r="BF15" s="681">
        <f>BE15*$E15</f>
        <v>0</v>
      </c>
      <c r="BG15" s="519"/>
      <c r="BH15" s="429">
        <f>BG15*$E15</f>
        <v>0</v>
      </c>
      <c r="BI15" s="519">
        <f t="shared" ref="BI15:BI23" si="18">BE15+BG15</f>
        <v>0</v>
      </c>
      <c r="BJ15" s="429">
        <f>BI15*$E15</f>
        <v>0</v>
      </c>
      <c r="BK15" s="519"/>
      <c r="BL15" s="429">
        <f>BK15*$E15</f>
        <v>0</v>
      </c>
      <c r="BM15" s="519">
        <f t="shared" ref="BM15:BM23" si="19">BI15+BK15</f>
        <v>0</v>
      </c>
      <c r="BN15" s="429">
        <f>BM15*$E15</f>
        <v>0</v>
      </c>
      <c r="BO15" s="718"/>
      <c r="BP15" s="706">
        <f>BO15*$E15</f>
        <v>0</v>
      </c>
      <c r="BQ15" s="718">
        <f t="shared" ref="BQ15:BQ23" si="20">BM15+BO15</f>
        <v>0</v>
      </c>
      <c r="BR15" s="706">
        <f>BQ15*$E15</f>
        <v>0</v>
      </c>
      <c r="BS15" s="718"/>
      <c r="BT15" s="706">
        <f>BS15*$E15</f>
        <v>0</v>
      </c>
      <c r="BU15" s="718">
        <f t="shared" ref="BU15:BU23" si="21">BQ15+BS15</f>
        <v>0</v>
      </c>
      <c r="BV15" s="706">
        <f>BU15*$E15</f>
        <v>0</v>
      </c>
      <c r="BW15" s="718"/>
      <c r="BX15" s="706">
        <f>BW15*$E15</f>
        <v>0</v>
      </c>
      <c r="BY15" s="718">
        <f t="shared" ref="BY15:BY23" si="22">BU15+BW15</f>
        <v>0</v>
      </c>
      <c r="BZ15" s="706">
        <f>BY15*$E15</f>
        <v>0</v>
      </c>
      <c r="CA15" s="718"/>
      <c r="CB15" s="706">
        <f>CA15*$E15</f>
        <v>0</v>
      </c>
      <c r="CC15" s="718">
        <f t="shared" ref="CC15:CC23" si="23">BY15+CA15</f>
        <v>0</v>
      </c>
      <c r="CD15" s="706">
        <f>CC15*$E15</f>
        <v>0</v>
      </c>
      <c r="CE15" s="706"/>
      <c r="CF15" s="402">
        <f t="shared" si="0"/>
        <v>5225575.41</v>
      </c>
    </row>
    <row r="16" spans="1:84">
      <c r="B16" s="395" t="s">
        <v>390</v>
      </c>
      <c r="C16" s="396" t="s">
        <v>391</v>
      </c>
      <c r="D16" s="397" t="s">
        <v>392</v>
      </c>
      <c r="E16" s="398">
        <v>40084.11</v>
      </c>
      <c r="F16" s="399">
        <v>700</v>
      </c>
      <c r="G16" s="400">
        <f t="shared" ref="G16:G23" si="24">F16*E16</f>
        <v>28058877</v>
      </c>
      <c r="H16" s="400"/>
      <c r="I16" s="401"/>
      <c r="J16" s="401"/>
      <c r="K16" s="401"/>
      <c r="L16" s="401"/>
      <c r="M16" s="513">
        <f t="shared" si="1"/>
        <v>0</v>
      </c>
      <c r="N16" s="400">
        <f t="shared" ref="N16:N23" si="25">M16*$E16</f>
        <v>0</v>
      </c>
      <c r="O16" s="401"/>
      <c r="P16" s="401"/>
      <c r="Q16" s="513">
        <f t="shared" si="2"/>
        <v>0</v>
      </c>
      <c r="R16" s="400">
        <f t="shared" ref="R16:R23" si="26">Q16*$E16</f>
        <v>0</v>
      </c>
      <c r="S16" s="540"/>
      <c r="T16" s="401"/>
      <c r="U16" s="513">
        <f t="shared" si="3"/>
        <v>0</v>
      </c>
      <c r="V16" s="400">
        <f t="shared" ref="V16:V23" si="27">U16*$E16</f>
        <v>0</v>
      </c>
      <c r="W16" s="401"/>
      <c r="X16" s="400">
        <f t="shared" si="4"/>
        <v>0</v>
      </c>
      <c r="Y16" s="513">
        <f t="shared" si="5"/>
        <v>0</v>
      </c>
      <c r="Z16" s="400">
        <f t="shared" ref="Z16:Z23" si="28">Y16*$E16</f>
        <v>0</v>
      </c>
      <c r="AA16" s="513"/>
      <c r="AB16" s="400">
        <f t="shared" si="6"/>
        <v>0</v>
      </c>
      <c r="AC16" s="513">
        <f t="shared" si="7"/>
        <v>0</v>
      </c>
      <c r="AD16" s="400">
        <f t="shared" ref="AD16:AD23" si="29">AC16*$E16</f>
        <v>0</v>
      </c>
      <c r="AE16" s="523"/>
      <c r="AF16" s="400">
        <f t="shared" si="8"/>
        <v>0</v>
      </c>
      <c r="AG16" s="513">
        <f t="shared" si="9"/>
        <v>0</v>
      </c>
      <c r="AH16" s="400">
        <f t="shared" ref="AH16:AH23" si="30">AG16*$E16</f>
        <v>0</v>
      </c>
      <c r="AI16" s="523"/>
      <c r="AJ16" s="400">
        <f t="shared" si="10"/>
        <v>0</v>
      </c>
      <c r="AK16" s="513">
        <f t="shared" si="11"/>
        <v>0</v>
      </c>
      <c r="AL16" s="400">
        <f t="shared" si="12"/>
        <v>0</v>
      </c>
      <c r="AM16" s="519"/>
      <c r="AN16" s="429">
        <f t="shared" ref="AN16:AN23" si="31">AM16*$E16</f>
        <v>0</v>
      </c>
      <c r="AO16" s="519">
        <f t="shared" si="13"/>
        <v>0</v>
      </c>
      <c r="AP16" s="429">
        <f t="shared" ref="AP16:AP23" si="32">AO16*$E16</f>
        <v>0</v>
      </c>
      <c r="AQ16" s="591"/>
      <c r="AR16" s="400">
        <f t="shared" ref="AR16:AR23" si="33">AQ16*$E16</f>
        <v>0</v>
      </c>
      <c r="AS16" s="519">
        <f t="shared" si="14"/>
        <v>0</v>
      </c>
      <c r="AT16" s="429">
        <f t="shared" ref="AT16:AT23" si="34">AS16*$E16</f>
        <v>0</v>
      </c>
      <c r="AU16" s="513"/>
      <c r="AV16" s="400">
        <f t="shared" ref="AV16:AV23" si="35">AU16*$E16</f>
        <v>0</v>
      </c>
      <c r="AW16" s="519">
        <f t="shared" si="15"/>
        <v>0</v>
      </c>
      <c r="AX16" s="429">
        <f t="shared" ref="AX16:AX23" si="36">AW16*$E16</f>
        <v>0</v>
      </c>
      <c r="AY16" s="513"/>
      <c r="AZ16" s="681">
        <f t="shared" ref="AZ16:AZ23" si="37">AY16*$E16</f>
        <v>0</v>
      </c>
      <c r="BA16" s="519">
        <f t="shared" si="16"/>
        <v>0</v>
      </c>
      <c r="BB16" s="429">
        <f t="shared" ref="BB16:BB23" si="38">BA16*$E16</f>
        <v>0</v>
      </c>
      <c r="BC16" s="695"/>
      <c r="BD16" s="681">
        <f t="shared" ref="BD16:BD23" si="39">BC16*$E16</f>
        <v>0</v>
      </c>
      <c r="BE16" s="695">
        <f t="shared" si="17"/>
        <v>0</v>
      </c>
      <c r="BF16" s="681">
        <f t="shared" ref="BF16:BF23" si="40">BE16*$E16</f>
        <v>0</v>
      </c>
      <c r="BG16" s="519"/>
      <c r="BH16" s="429">
        <f t="shared" ref="BH16:BH23" si="41">BG16*$E16</f>
        <v>0</v>
      </c>
      <c r="BI16" s="519">
        <f t="shared" si="18"/>
        <v>0</v>
      </c>
      <c r="BJ16" s="429">
        <f t="shared" ref="BJ16:BJ23" si="42">BI16*$E16</f>
        <v>0</v>
      </c>
      <c r="BK16" s="519"/>
      <c r="BL16" s="429">
        <f t="shared" ref="BL16:BL23" si="43">BK16*$E16</f>
        <v>0</v>
      </c>
      <c r="BM16" s="519">
        <f t="shared" si="19"/>
        <v>0</v>
      </c>
      <c r="BN16" s="429">
        <f t="shared" ref="BN16:BN23" si="44">BM16*$E16</f>
        <v>0</v>
      </c>
      <c r="BO16" s="718"/>
      <c r="BP16" s="706">
        <f t="shared" ref="BP16:BP23" si="45">BO16*$E16</f>
        <v>0</v>
      </c>
      <c r="BQ16" s="718">
        <f t="shared" si="20"/>
        <v>0</v>
      </c>
      <c r="BR16" s="706">
        <f t="shared" ref="BR16:BR23" si="46">BQ16*$E16</f>
        <v>0</v>
      </c>
      <c r="BS16" s="718"/>
      <c r="BT16" s="706">
        <f t="shared" ref="BT16:BT23" si="47">BS16*$E16</f>
        <v>0</v>
      </c>
      <c r="BU16" s="718">
        <f t="shared" si="21"/>
        <v>0</v>
      </c>
      <c r="BV16" s="706">
        <f t="shared" ref="BV16:BV23" si="48">BU16*$E16</f>
        <v>0</v>
      </c>
      <c r="BW16" s="718"/>
      <c r="BX16" s="706">
        <f t="shared" ref="BX16:BX23" si="49">BW16*$E16</f>
        <v>0</v>
      </c>
      <c r="BY16" s="718">
        <f t="shared" si="22"/>
        <v>0</v>
      </c>
      <c r="BZ16" s="706">
        <f t="shared" ref="BZ16:BZ23" si="50">BY16*$E16</f>
        <v>0</v>
      </c>
      <c r="CA16" s="718"/>
      <c r="CB16" s="706">
        <f t="shared" ref="CB16:CB23" si="51">CA16*$E16</f>
        <v>0</v>
      </c>
      <c r="CC16" s="718">
        <f t="shared" si="23"/>
        <v>0</v>
      </c>
      <c r="CD16" s="706">
        <f t="shared" ref="CD16:CD23" si="52">CC16*$E16</f>
        <v>0</v>
      </c>
      <c r="CE16" s="706"/>
      <c r="CF16" s="402">
        <f t="shared" si="0"/>
        <v>28058877</v>
      </c>
    </row>
    <row r="17" spans="1:84">
      <c r="B17" s="395" t="s">
        <v>393</v>
      </c>
      <c r="C17" s="396" t="s">
        <v>394</v>
      </c>
      <c r="D17" s="397" t="s">
        <v>392</v>
      </c>
      <c r="E17" s="398">
        <v>17855.64</v>
      </c>
      <c r="F17" s="399">
        <v>221</v>
      </c>
      <c r="G17" s="400">
        <f t="shared" si="24"/>
        <v>3946096.44</v>
      </c>
      <c r="H17" s="400"/>
      <c r="I17" s="401"/>
      <c r="J17" s="401"/>
      <c r="K17" s="401"/>
      <c r="L17" s="401"/>
      <c r="M17" s="513">
        <f t="shared" si="1"/>
        <v>0</v>
      </c>
      <c r="N17" s="400">
        <f t="shared" si="25"/>
        <v>0</v>
      </c>
      <c r="O17" s="401"/>
      <c r="P17" s="401"/>
      <c r="Q17" s="513">
        <f t="shared" si="2"/>
        <v>0</v>
      </c>
      <c r="R17" s="400">
        <f t="shared" si="26"/>
        <v>0</v>
      </c>
      <c r="S17" s="540"/>
      <c r="T17" s="401"/>
      <c r="U17" s="513">
        <f t="shared" si="3"/>
        <v>0</v>
      </c>
      <c r="V17" s="400">
        <f t="shared" si="27"/>
        <v>0</v>
      </c>
      <c r="W17" s="401"/>
      <c r="X17" s="400">
        <f t="shared" si="4"/>
        <v>0</v>
      </c>
      <c r="Y17" s="513">
        <f t="shared" si="5"/>
        <v>0</v>
      </c>
      <c r="Z17" s="400">
        <f t="shared" si="28"/>
        <v>0</v>
      </c>
      <c r="AA17" s="513"/>
      <c r="AB17" s="400">
        <f t="shared" si="6"/>
        <v>0</v>
      </c>
      <c r="AC17" s="513">
        <f t="shared" si="7"/>
        <v>0</v>
      </c>
      <c r="AD17" s="400">
        <f t="shared" si="29"/>
        <v>0</v>
      </c>
      <c r="AE17" s="523"/>
      <c r="AF17" s="400">
        <f t="shared" si="8"/>
        <v>0</v>
      </c>
      <c r="AG17" s="513">
        <f t="shared" si="9"/>
        <v>0</v>
      </c>
      <c r="AH17" s="400">
        <f t="shared" si="30"/>
        <v>0</v>
      </c>
      <c r="AI17" s="523"/>
      <c r="AJ17" s="400">
        <f t="shared" si="10"/>
        <v>0</v>
      </c>
      <c r="AK17" s="513">
        <f t="shared" si="11"/>
        <v>0</v>
      </c>
      <c r="AL17" s="400">
        <f t="shared" si="12"/>
        <v>0</v>
      </c>
      <c r="AM17" s="519"/>
      <c r="AN17" s="429">
        <f t="shared" si="31"/>
        <v>0</v>
      </c>
      <c r="AO17" s="519">
        <f t="shared" si="13"/>
        <v>0</v>
      </c>
      <c r="AP17" s="429">
        <f t="shared" si="32"/>
        <v>0</v>
      </c>
      <c r="AQ17" s="591"/>
      <c r="AR17" s="400">
        <f t="shared" si="33"/>
        <v>0</v>
      </c>
      <c r="AS17" s="519">
        <f t="shared" si="14"/>
        <v>0</v>
      </c>
      <c r="AT17" s="429">
        <f t="shared" si="34"/>
        <v>0</v>
      </c>
      <c r="AU17" s="513"/>
      <c r="AV17" s="400">
        <f t="shared" si="35"/>
        <v>0</v>
      </c>
      <c r="AW17" s="519">
        <f t="shared" si="15"/>
        <v>0</v>
      </c>
      <c r="AX17" s="429">
        <f t="shared" si="36"/>
        <v>0</v>
      </c>
      <c r="AY17" s="513"/>
      <c r="AZ17" s="681">
        <f t="shared" si="37"/>
        <v>0</v>
      </c>
      <c r="BA17" s="519">
        <f t="shared" si="16"/>
        <v>0</v>
      </c>
      <c r="BB17" s="429">
        <f t="shared" si="38"/>
        <v>0</v>
      </c>
      <c r="BC17" s="695"/>
      <c r="BD17" s="681">
        <f t="shared" si="39"/>
        <v>0</v>
      </c>
      <c r="BE17" s="695">
        <f t="shared" si="17"/>
        <v>0</v>
      </c>
      <c r="BF17" s="681">
        <f t="shared" si="40"/>
        <v>0</v>
      </c>
      <c r="BG17" s="519"/>
      <c r="BH17" s="429">
        <f t="shared" si="41"/>
        <v>0</v>
      </c>
      <c r="BI17" s="519">
        <f t="shared" si="18"/>
        <v>0</v>
      </c>
      <c r="BJ17" s="429">
        <f t="shared" si="42"/>
        <v>0</v>
      </c>
      <c r="BK17" s="519"/>
      <c r="BL17" s="429">
        <f t="shared" si="43"/>
        <v>0</v>
      </c>
      <c r="BM17" s="519">
        <f t="shared" si="19"/>
        <v>0</v>
      </c>
      <c r="BN17" s="429">
        <f t="shared" si="44"/>
        <v>0</v>
      </c>
      <c r="BO17" s="718"/>
      <c r="BP17" s="706">
        <f t="shared" si="45"/>
        <v>0</v>
      </c>
      <c r="BQ17" s="718">
        <f t="shared" si="20"/>
        <v>0</v>
      </c>
      <c r="BR17" s="706">
        <f t="shared" si="46"/>
        <v>0</v>
      </c>
      <c r="BS17" s="718"/>
      <c r="BT17" s="706">
        <f t="shared" si="47"/>
        <v>0</v>
      </c>
      <c r="BU17" s="718">
        <f t="shared" si="21"/>
        <v>0</v>
      </c>
      <c r="BV17" s="706">
        <f t="shared" si="48"/>
        <v>0</v>
      </c>
      <c r="BW17" s="718"/>
      <c r="BX17" s="706">
        <f t="shared" si="49"/>
        <v>0</v>
      </c>
      <c r="BY17" s="718">
        <f t="shared" si="22"/>
        <v>0</v>
      </c>
      <c r="BZ17" s="706">
        <f t="shared" si="50"/>
        <v>0</v>
      </c>
      <c r="CA17" s="718"/>
      <c r="CB17" s="706">
        <f t="shared" si="51"/>
        <v>0</v>
      </c>
      <c r="CC17" s="718">
        <f t="shared" si="23"/>
        <v>0</v>
      </c>
      <c r="CD17" s="706">
        <f t="shared" si="52"/>
        <v>0</v>
      </c>
      <c r="CE17" s="706"/>
      <c r="CF17" s="402">
        <f t="shared" si="0"/>
        <v>3946096.44</v>
      </c>
    </row>
    <row r="18" spans="1:84">
      <c r="B18" s="395" t="s">
        <v>395</v>
      </c>
      <c r="C18" s="396" t="s">
        <v>396</v>
      </c>
      <c r="D18" s="397" t="s">
        <v>397</v>
      </c>
      <c r="E18" s="398">
        <v>5868.72</v>
      </c>
      <c r="F18" s="399">
        <v>1504</v>
      </c>
      <c r="G18" s="400">
        <f t="shared" si="24"/>
        <v>8826554.8800000008</v>
      </c>
      <c r="H18" s="400"/>
      <c r="I18" s="401"/>
      <c r="J18" s="401"/>
      <c r="K18" s="401"/>
      <c r="L18" s="401"/>
      <c r="M18" s="513">
        <f t="shared" si="1"/>
        <v>0</v>
      </c>
      <c r="N18" s="400">
        <f t="shared" si="25"/>
        <v>0</v>
      </c>
      <c r="O18" s="401"/>
      <c r="P18" s="401"/>
      <c r="Q18" s="513">
        <f t="shared" si="2"/>
        <v>0</v>
      </c>
      <c r="R18" s="400">
        <f t="shared" si="26"/>
        <v>0</v>
      </c>
      <c r="S18" s="540"/>
      <c r="T18" s="401"/>
      <c r="U18" s="513">
        <f t="shared" si="3"/>
        <v>0</v>
      </c>
      <c r="V18" s="400">
        <f t="shared" si="27"/>
        <v>0</v>
      </c>
      <c r="W18" s="401"/>
      <c r="X18" s="400">
        <f t="shared" si="4"/>
        <v>0</v>
      </c>
      <c r="Y18" s="513">
        <f t="shared" si="5"/>
        <v>0</v>
      </c>
      <c r="Z18" s="400">
        <f t="shared" si="28"/>
        <v>0</v>
      </c>
      <c r="AA18" s="513"/>
      <c r="AB18" s="400">
        <f t="shared" si="6"/>
        <v>0</v>
      </c>
      <c r="AC18" s="513">
        <f t="shared" si="7"/>
        <v>0</v>
      </c>
      <c r="AD18" s="400">
        <f t="shared" si="29"/>
        <v>0</v>
      </c>
      <c r="AE18" s="523"/>
      <c r="AF18" s="400">
        <f t="shared" si="8"/>
        <v>0</v>
      </c>
      <c r="AG18" s="513">
        <f t="shared" si="9"/>
        <v>0</v>
      </c>
      <c r="AH18" s="400">
        <f t="shared" si="30"/>
        <v>0</v>
      </c>
      <c r="AI18" s="523"/>
      <c r="AJ18" s="400">
        <f t="shared" si="10"/>
        <v>0</v>
      </c>
      <c r="AK18" s="513">
        <f t="shared" si="11"/>
        <v>0</v>
      </c>
      <c r="AL18" s="400">
        <f t="shared" si="12"/>
        <v>0</v>
      </c>
      <c r="AM18" s="519"/>
      <c r="AN18" s="429">
        <f t="shared" si="31"/>
        <v>0</v>
      </c>
      <c r="AO18" s="519">
        <f t="shared" si="13"/>
        <v>0</v>
      </c>
      <c r="AP18" s="429">
        <f t="shared" si="32"/>
        <v>0</v>
      </c>
      <c r="AQ18" s="591"/>
      <c r="AR18" s="400">
        <f t="shared" si="33"/>
        <v>0</v>
      </c>
      <c r="AS18" s="519">
        <f t="shared" si="14"/>
        <v>0</v>
      </c>
      <c r="AT18" s="429">
        <f t="shared" si="34"/>
        <v>0</v>
      </c>
      <c r="AU18" s="513"/>
      <c r="AV18" s="400">
        <f t="shared" si="35"/>
        <v>0</v>
      </c>
      <c r="AW18" s="519">
        <f t="shared" si="15"/>
        <v>0</v>
      </c>
      <c r="AX18" s="429">
        <f t="shared" si="36"/>
        <v>0</v>
      </c>
      <c r="AY18" s="513"/>
      <c r="AZ18" s="681">
        <f t="shared" si="37"/>
        <v>0</v>
      </c>
      <c r="BA18" s="519">
        <f t="shared" si="16"/>
        <v>0</v>
      </c>
      <c r="BB18" s="429">
        <f t="shared" si="38"/>
        <v>0</v>
      </c>
      <c r="BC18" s="695"/>
      <c r="BD18" s="681">
        <f t="shared" si="39"/>
        <v>0</v>
      </c>
      <c r="BE18" s="695">
        <f t="shared" si="17"/>
        <v>0</v>
      </c>
      <c r="BF18" s="681">
        <f t="shared" si="40"/>
        <v>0</v>
      </c>
      <c r="BG18" s="519"/>
      <c r="BH18" s="429">
        <f t="shared" si="41"/>
        <v>0</v>
      </c>
      <c r="BI18" s="519">
        <f t="shared" si="18"/>
        <v>0</v>
      </c>
      <c r="BJ18" s="429">
        <f t="shared" si="42"/>
        <v>0</v>
      </c>
      <c r="BK18" s="519"/>
      <c r="BL18" s="429">
        <f t="shared" si="43"/>
        <v>0</v>
      </c>
      <c r="BM18" s="519">
        <f t="shared" si="19"/>
        <v>0</v>
      </c>
      <c r="BN18" s="429">
        <f t="shared" si="44"/>
        <v>0</v>
      </c>
      <c r="BO18" s="718">
        <v>303.8</v>
      </c>
      <c r="BP18" s="706">
        <f t="shared" si="45"/>
        <v>1782917.1360000002</v>
      </c>
      <c r="BQ18" s="718">
        <f t="shared" si="20"/>
        <v>303.8</v>
      </c>
      <c r="BR18" s="706">
        <f t="shared" si="46"/>
        <v>1782917.1360000002</v>
      </c>
      <c r="BS18" s="718"/>
      <c r="BT18" s="706">
        <f t="shared" si="47"/>
        <v>0</v>
      </c>
      <c r="BU18" s="718">
        <f t="shared" si="21"/>
        <v>303.8</v>
      </c>
      <c r="BV18" s="706">
        <f t="shared" si="48"/>
        <v>1782917.1360000002</v>
      </c>
      <c r="BW18" s="718"/>
      <c r="BX18" s="706">
        <f t="shared" si="49"/>
        <v>0</v>
      </c>
      <c r="BY18" s="718">
        <f t="shared" si="22"/>
        <v>303.8</v>
      </c>
      <c r="BZ18" s="706">
        <f t="shared" si="50"/>
        <v>1782917.1360000002</v>
      </c>
      <c r="CA18" s="718"/>
      <c r="CB18" s="706">
        <f t="shared" si="51"/>
        <v>0</v>
      </c>
      <c r="CC18" s="718">
        <f t="shared" si="23"/>
        <v>303.8</v>
      </c>
      <c r="CD18" s="706">
        <f t="shared" si="52"/>
        <v>1782917.1360000002</v>
      </c>
      <c r="CE18" s="706"/>
      <c r="CF18" s="402">
        <f t="shared" si="0"/>
        <v>8826554.8800000008</v>
      </c>
    </row>
    <row r="19" spans="1:84" ht="54">
      <c r="B19" s="395" t="s">
        <v>398</v>
      </c>
      <c r="C19" s="396" t="s">
        <v>399</v>
      </c>
      <c r="D19" s="397" t="s">
        <v>397</v>
      </c>
      <c r="E19" s="398">
        <v>797.93999999999994</v>
      </c>
      <c r="F19" s="399">
        <v>3937</v>
      </c>
      <c r="G19" s="400">
        <f t="shared" si="24"/>
        <v>3141489.78</v>
      </c>
      <c r="H19" s="400"/>
      <c r="I19" s="401"/>
      <c r="J19" s="401"/>
      <c r="K19" s="401"/>
      <c r="L19" s="401"/>
      <c r="M19" s="513">
        <f t="shared" si="1"/>
        <v>0</v>
      </c>
      <c r="N19" s="400">
        <f t="shared" si="25"/>
        <v>0</v>
      </c>
      <c r="O19" s="401"/>
      <c r="P19" s="401"/>
      <c r="Q19" s="513">
        <f t="shared" si="2"/>
        <v>0</v>
      </c>
      <c r="R19" s="400">
        <f t="shared" si="26"/>
        <v>0</v>
      </c>
      <c r="S19" s="540"/>
      <c r="T19" s="401"/>
      <c r="U19" s="513">
        <f t="shared" si="3"/>
        <v>0</v>
      </c>
      <c r="V19" s="400">
        <f t="shared" si="27"/>
        <v>0</v>
      </c>
      <c r="W19" s="401"/>
      <c r="X19" s="400">
        <f t="shared" si="4"/>
        <v>0</v>
      </c>
      <c r="Y19" s="513">
        <f t="shared" si="5"/>
        <v>0</v>
      </c>
      <c r="Z19" s="400">
        <f t="shared" si="28"/>
        <v>0</v>
      </c>
      <c r="AA19" s="513"/>
      <c r="AB19" s="400">
        <f t="shared" si="6"/>
        <v>0</v>
      </c>
      <c r="AC19" s="513">
        <f t="shared" si="7"/>
        <v>0</v>
      </c>
      <c r="AD19" s="400">
        <f t="shared" si="29"/>
        <v>0</v>
      </c>
      <c r="AE19" s="523"/>
      <c r="AF19" s="400">
        <f t="shared" si="8"/>
        <v>0</v>
      </c>
      <c r="AG19" s="513">
        <f t="shared" si="9"/>
        <v>0</v>
      </c>
      <c r="AH19" s="400">
        <f t="shared" si="30"/>
        <v>0</v>
      </c>
      <c r="AI19" s="523"/>
      <c r="AJ19" s="400">
        <f t="shared" si="10"/>
        <v>0</v>
      </c>
      <c r="AK19" s="513">
        <f t="shared" si="11"/>
        <v>0</v>
      </c>
      <c r="AL19" s="400">
        <f t="shared" si="12"/>
        <v>0</v>
      </c>
      <c r="AM19" s="519"/>
      <c r="AN19" s="429">
        <f t="shared" si="31"/>
        <v>0</v>
      </c>
      <c r="AO19" s="519">
        <f t="shared" si="13"/>
        <v>0</v>
      </c>
      <c r="AP19" s="429">
        <f t="shared" si="32"/>
        <v>0</v>
      </c>
      <c r="AQ19" s="591"/>
      <c r="AR19" s="400">
        <f t="shared" si="33"/>
        <v>0</v>
      </c>
      <c r="AS19" s="519">
        <f t="shared" si="14"/>
        <v>0</v>
      </c>
      <c r="AT19" s="429">
        <f t="shared" si="34"/>
        <v>0</v>
      </c>
      <c r="AU19" s="513"/>
      <c r="AV19" s="400">
        <f t="shared" si="35"/>
        <v>0</v>
      </c>
      <c r="AW19" s="519">
        <f t="shared" si="15"/>
        <v>0</v>
      </c>
      <c r="AX19" s="429">
        <f t="shared" si="36"/>
        <v>0</v>
      </c>
      <c r="AY19" s="513"/>
      <c r="AZ19" s="681">
        <f t="shared" si="37"/>
        <v>0</v>
      </c>
      <c r="BA19" s="519">
        <f t="shared" si="16"/>
        <v>0</v>
      </c>
      <c r="BB19" s="429">
        <f t="shared" si="38"/>
        <v>0</v>
      </c>
      <c r="BC19" s="695"/>
      <c r="BD19" s="681">
        <f t="shared" si="39"/>
        <v>0</v>
      </c>
      <c r="BE19" s="695">
        <f t="shared" si="17"/>
        <v>0</v>
      </c>
      <c r="BF19" s="681">
        <f t="shared" si="40"/>
        <v>0</v>
      </c>
      <c r="BG19" s="519"/>
      <c r="BH19" s="429">
        <f t="shared" si="41"/>
        <v>0</v>
      </c>
      <c r="BI19" s="519">
        <f t="shared" si="18"/>
        <v>0</v>
      </c>
      <c r="BJ19" s="429">
        <f t="shared" si="42"/>
        <v>0</v>
      </c>
      <c r="BK19" s="519"/>
      <c r="BL19" s="429">
        <f t="shared" si="43"/>
        <v>0</v>
      </c>
      <c r="BM19" s="519">
        <f t="shared" si="19"/>
        <v>0</v>
      </c>
      <c r="BN19" s="429">
        <f t="shared" si="44"/>
        <v>0</v>
      </c>
      <c r="BO19" s="718"/>
      <c r="BP19" s="706">
        <f t="shared" si="45"/>
        <v>0</v>
      </c>
      <c r="BQ19" s="718">
        <f t="shared" si="20"/>
        <v>0</v>
      </c>
      <c r="BR19" s="706">
        <f t="shared" si="46"/>
        <v>0</v>
      </c>
      <c r="BS19" s="718"/>
      <c r="BT19" s="706">
        <f t="shared" si="47"/>
        <v>0</v>
      </c>
      <c r="BU19" s="718">
        <f t="shared" si="21"/>
        <v>0</v>
      </c>
      <c r="BV19" s="706">
        <f t="shared" si="48"/>
        <v>0</v>
      </c>
      <c r="BW19" s="718"/>
      <c r="BX19" s="706">
        <f t="shared" si="49"/>
        <v>0</v>
      </c>
      <c r="BY19" s="718">
        <f t="shared" si="22"/>
        <v>0</v>
      </c>
      <c r="BZ19" s="706">
        <f t="shared" si="50"/>
        <v>0</v>
      </c>
      <c r="CA19" s="718"/>
      <c r="CB19" s="706">
        <f t="shared" si="51"/>
        <v>0</v>
      </c>
      <c r="CC19" s="718">
        <f t="shared" si="23"/>
        <v>0</v>
      </c>
      <c r="CD19" s="706">
        <f t="shared" si="52"/>
        <v>0</v>
      </c>
      <c r="CE19" s="706"/>
      <c r="CF19" s="402">
        <f t="shared" si="0"/>
        <v>3141489.78</v>
      </c>
    </row>
    <row r="20" spans="1:84" ht="16.5" customHeight="1">
      <c r="B20" s="395" t="s">
        <v>400</v>
      </c>
      <c r="C20" s="396" t="s">
        <v>401</v>
      </c>
      <c r="D20" s="397" t="s">
        <v>389</v>
      </c>
      <c r="E20" s="398">
        <v>105684366.15000001</v>
      </c>
      <c r="F20" s="399">
        <v>1</v>
      </c>
      <c r="G20" s="400">
        <f t="shared" si="24"/>
        <v>105684366.15000001</v>
      </c>
      <c r="H20" s="400"/>
      <c r="I20" s="401"/>
      <c r="J20" s="401"/>
      <c r="K20" s="401"/>
      <c r="L20" s="401"/>
      <c r="M20" s="513">
        <f t="shared" si="1"/>
        <v>0</v>
      </c>
      <c r="N20" s="400">
        <f t="shared" si="25"/>
        <v>0</v>
      </c>
      <c r="O20" s="401"/>
      <c r="P20" s="401"/>
      <c r="Q20" s="513">
        <f t="shared" si="2"/>
        <v>0</v>
      </c>
      <c r="R20" s="400">
        <f t="shared" si="26"/>
        <v>0</v>
      </c>
      <c r="S20" s="540"/>
      <c r="T20" s="401"/>
      <c r="U20" s="513">
        <f t="shared" si="3"/>
        <v>0</v>
      </c>
      <c r="V20" s="400">
        <f t="shared" si="27"/>
        <v>0</v>
      </c>
      <c r="W20" s="401"/>
      <c r="X20" s="400">
        <f t="shared" si="4"/>
        <v>0</v>
      </c>
      <c r="Y20" s="513">
        <f t="shared" si="5"/>
        <v>0</v>
      </c>
      <c r="Z20" s="400">
        <f t="shared" si="28"/>
        <v>0</v>
      </c>
      <c r="AA20" s="513"/>
      <c r="AB20" s="400">
        <f t="shared" si="6"/>
        <v>0</v>
      </c>
      <c r="AC20" s="513">
        <f t="shared" si="7"/>
        <v>0</v>
      </c>
      <c r="AD20" s="400">
        <f t="shared" si="29"/>
        <v>0</v>
      </c>
      <c r="AE20" s="523"/>
      <c r="AF20" s="400">
        <f t="shared" si="8"/>
        <v>0</v>
      </c>
      <c r="AG20" s="513">
        <f t="shared" si="9"/>
        <v>0</v>
      </c>
      <c r="AH20" s="400">
        <f t="shared" si="30"/>
        <v>0</v>
      </c>
      <c r="AI20" s="523"/>
      <c r="AJ20" s="400">
        <f t="shared" si="10"/>
        <v>0</v>
      </c>
      <c r="AK20" s="513">
        <f t="shared" si="11"/>
        <v>0</v>
      </c>
      <c r="AL20" s="400">
        <f t="shared" si="12"/>
        <v>0</v>
      </c>
      <c r="AM20" s="519"/>
      <c r="AN20" s="429">
        <f t="shared" si="31"/>
        <v>0</v>
      </c>
      <c r="AO20" s="519">
        <f t="shared" si="13"/>
        <v>0</v>
      </c>
      <c r="AP20" s="429">
        <f t="shared" si="32"/>
        <v>0</v>
      </c>
      <c r="AQ20" s="591"/>
      <c r="AR20" s="400">
        <f t="shared" si="33"/>
        <v>0</v>
      </c>
      <c r="AS20" s="519">
        <f t="shared" si="14"/>
        <v>0</v>
      </c>
      <c r="AT20" s="429">
        <f t="shared" si="34"/>
        <v>0</v>
      </c>
      <c r="AU20" s="513"/>
      <c r="AV20" s="400">
        <f t="shared" si="35"/>
        <v>0</v>
      </c>
      <c r="AW20" s="519">
        <f t="shared" si="15"/>
        <v>0</v>
      </c>
      <c r="AX20" s="429">
        <f t="shared" si="36"/>
        <v>0</v>
      </c>
      <c r="AY20" s="513"/>
      <c r="AZ20" s="681">
        <f t="shared" si="37"/>
        <v>0</v>
      </c>
      <c r="BA20" s="519">
        <f t="shared" si="16"/>
        <v>0</v>
      </c>
      <c r="BB20" s="429">
        <f t="shared" si="38"/>
        <v>0</v>
      </c>
      <c r="BC20" s="695"/>
      <c r="BD20" s="681">
        <f t="shared" si="39"/>
        <v>0</v>
      </c>
      <c r="BE20" s="695">
        <f t="shared" si="17"/>
        <v>0</v>
      </c>
      <c r="BF20" s="681">
        <f t="shared" si="40"/>
        <v>0</v>
      </c>
      <c r="BG20" s="519"/>
      <c r="BH20" s="429">
        <f t="shared" si="41"/>
        <v>0</v>
      </c>
      <c r="BI20" s="519">
        <f t="shared" si="18"/>
        <v>0</v>
      </c>
      <c r="BJ20" s="429">
        <f t="shared" si="42"/>
        <v>0</v>
      </c>
      <c r="BK20" s="519"/>
      <c r="BL20" s="429">
        <f t="shared" si="43"/>
        <v>0</v>
      </c>
      <c r="BM20" s="519">
        <f t="shared" si="19"/>
        <v>0</v>
      </c>
      <c r="BN20" s="429">
        <f t="shared" si="44"/>
        <v>0</v>
      </c>
      <c r="BO20" s="718"/>
      <c r="BP20" s="706">
        <f t="shared" si="45"/>
        <v>0</v>
      </c>
      <c r="BQ20" s="718">
        <f t="shared" si="20"/>
        <v>0</v>
      </c>
      <c r="BR20" s="706">
        <f t="shared" si="46"/>
        <v>0</v>
      </c>
      <c r="BS20" s="718"/>
      <c r="BT20" s="706">
        <f t="shared" si="47"/>
        <v>0</v>
      </c>
      <c r="BU20" s="718">
        <f t="shared" si="21"/>
        <v>0</v>
      </c>
      <c r="BV20" s="706">
        <f t="shared" si="48"/>
        <v>0</v>
      </c>
      <c r="BW20" s="718"/>
      <c r="BX20" s="706">
        <f t="shared" si="49"/>
        <v>0</v>
      </c>
      <c r="BY20" s="718">
        <f t="shared" si="22"/>
        <v>0</v>
      </c>
      <c r="BZ20" s="706">
        <f t="shared" si="50"/>
        <v>0</v>
      </c>
      <c r="CA20" s="718"/>
      <c r="CB20" s="706">
        <f t="shared" si="51"/>
        <v>0</v>
      </c>
      <c r="CC20" s="718">
        <f t="shared" si="23"/>
        <v>0</v>
      </c>
      <c r="CD20" s="706">
        <f t="shared" si="52"/>
        <v>0</v>
      </c>
      <c r="CE20" s="706"/>
      <c r="CF20" s="402">
        <f t="shared" si="0"/>
        <v>105684366.15000001</v>
      </c>
    </row>
    <row r="21" spans="1:84" ht="54">
      <c r="B21" s="395" t="s">
        <v>402</v>
      </c>
      <c r="C21" s="396" t="s">
        <v>403</v>
      </c>
      <c r="D21" s="397" t="s">
        <v>404</v>
      </c>
      <c r="E21" s="398">
        <v>14380.74</v>
      </c>
      <c r="F21" s="399">
        <v>0</v>
      </c>
      <c r="G21" s="400">
        <f t="shared" si="24"/>
        <v>0</v>
      </c>
      <c r="H21" s="400"/>
      <c r="I21" s="401"/>
      <c r="J21" s="401"/>
      <c r="K21" s="401"/>
      <c r="L21" s="401"/>
      <c r="M21" s="513">
        <f t="shared" si="1"/>
        <v>0</v>
      </c>
      <c r="N21" s="400">
        <f t="shared" si="25"/>
        <v>0</v>
      </c>
      <c r="O21" s="401"/>
      <c r="P21" s="401"/>
      <c r="Q21" s="513">
        <f t="shared" si="2"/>
        <v>0</v>
      </c>
      <c r="R21" s="400">
        <f t="shared" si="26"/>
        <v>0</v>
      </c>
      <c r="S21" s="540"/>
      <c r="T21" s="401"/>
      <c r="U21" s="513">
        <f t="shared" si="3"/>
        <v>0</v>
      </c>
      <c r="V21" s="400">
        <f t="shared" si="27"/>
        <v>0</v>
      </c>
      <c r="W21" s="401"/>
      <c r="X21" s="400">
        <f t="shared" si="4"/>
        <v>0</v>
      </c>
      <c r="Y21" s="513">
        <f t="shared" si="5"/>
        <v>0</v>
      </c>
      <c r="Z21" s="400">
        <f t="shared" si="28"/>
        <v>0</v>
      </c>
      <c r="AA21" s="513"/>
      <c r="AB21" s="400">
        <f t="shared" si="6"/>
        <v>0</v>
      </c>
      <c r="AC21" s="513">
        <f t="shared" si="7"/>
        <v>0</v>
      </c>
      <c r="AD21" s="400">
        <f t="shared" si="29"/>
        <v>0</v>
      </c>
      <c r="AE21" s="523"/>
      <c r="AF21" s="400">
        <f t="shared" si="8"/>
        <v>0</v>
      </c>
      <c r="AG21" s="513">
        <f t="shared" si="9"/>
        <v>0</v>
      </c>
      <c r="AH21" s="400">
        <f t="shared" si="30"/>
        <v>0</v>
      </c>
      <c r="AI21" s="523"/>
      <c r="AJ21" s="400">
        <f t="shared" si="10"/>
        <v>0</v>
      </c>
      <c r="AK21" s="513">
        <f t="shared" si="11"/>
        <v>0</v>
      </c>
      <c r="AL21" s="400">
        <f t="shared" si="12"/>
        <v>0</v>
      </c>
      <c r="AM21" s="519"/>
      <c r="AN21" s="429">
        <f t="shared" si="31"/>
        <v>0</v>
      </c>
      <c r="AO21" s="519">
        <f t="shared" si="13"/>
        <v>0</v>
      </c>
      <c r="AP21" s="429">
        <f t="shared" si="32"/>
        <v>0</v>
      </c>
      <c r="AQ21" s="591"/>
      <c r="AR21" s="400">
        <f t="shared" si="33"/>
        <v>0</v>
      </c>
      <c r="AS21" s="519">
        <f t="shared" si="14"/>
        <v>0</v>
      </c>
      <c r="AT21" s="429">
        <f t="shared" si="34"/>
        <v>0</v>
      </c>
      <c r="AU21" s="513"/>
      <c r="AV21" s="400">
        <f t="shared" si="35"/>
        <v>0</v>
      </c>
      <c r="AW21" s="519">
        <f t="shared" si="15"/>
        <v>0</v>
      </c>
      <c r="AX21" s="429">
        <f t="shared" si="36"/>
        <v>0</v>
      </c>
      <c r="AY21" s="513"/>
      <c r="AZ21" s="681">
        <f t="shared" si="37"/>
        <v>0</v>
      </c>
      <c r="BA21" s="519">
        <f t="shared" si="16"/>
        <v>0</v>
      </c>
      <c r="BB21" s="429">
        <f t="shared" si="38"/>
        <v>0</v>
      </c>
      <c r="BC21" s="695"/>
      <c r="BD21" s="681">
        <f t="shared" si="39"/>
        <v>0</v>
      </c>
      <c r="BE21" s="695">
        <f t="shared" si="17"/>
        <v>0</v>
      </c>
      <c r="BF21" s="681">
        <f t="shared" si="40"/>
        <v>0</v>
      </c>
      <c r="BG21" s="519"/>
      <c r="BH21" s="429">
        <f t="shared" si="41"/>
        <v>0</v>
      </c>
      <c r="BI21" s="519">
        <f t="shared" si="18"/>
        <v>0</v>
      </c>
      <c r="BJ21" s="429">
        <f t="shared" si="42"/>
        <v>0</v>
      </c>
      <c r="BK21" s="519"/>
      <c r="BL21" s="429">
        <f t="shared" si="43"/>
        <v>0</v>
      </c>
      <c r="BM21" s="519">
        <f t="shared" si="19"/>
        <v>0</v>
      </c>
      <c r="BN21" s="429">
        <f t="shared" si="44"/>
        <v>0</v>
      </c>
      <c r="BO21" s="718"/>
      <c r="BP21" s="706">
        <f t="shared" si="45"/>
        <v>0</v>
      </c>
      <c r="BQ21" s="718">
        <f t="shared" si="20"/>
        <v>0</v>
      </c>
      <c r="BR21" s="706">
        <f t="shared" si="46"/>
        <v>0</v>
      </c>
      <c r="BS21" s="718"/>
      <c r="BT21" s="706">
        <f t="shared" si="47"/>
        <v>0</v>
      </c>
      <c r="BU21" s="718">
        <f t="shared" si="21"/>
        <v>0</v>
      </c>
      <c r="BV21" s="706">
        <f t="shared" si="48"/>
        <v>0</v>
      </c>
      <c r="BW21" s="718"/>
      <c r="BX21" s="706">
        <f t="shared" si="49"/>
        <v>0</v>
      </c>
      <c r="BY21" s="718">
        <f t="shared" si="22"/>
        <v>0</v>
      </c>
      <c r="BZ21" s="706">
        <f t="shared" si="50"/>
        <v>0</v>
      </c>
      <c r="CA21" s="718"/>
      <c r="CB21" s="706">
        <f t="shared" si="51"/>
        <v>0</v>
      </c>
      <c r="CC21" s="718">
        <f t="shared" si="23"/>
        <v>0</v>
      </c>
      <c r="CD21" s="706">
        <f t="shared" si="52"/>
        <v>0</v>
      </c>
      <c r="CE21" s="706"/>
      <c r="CF21" s="402">
        <f t="shared" si="0"/>
        <v>0</v>
      </c>
    </row>
    <row r="22" spans="1:84">
      <c r="B22" s="395" t="s">
        <v>405</v>
      </c>
      <c r="C22" s="396" t="s">
        <v>29</v>
      </c>
      <c r="D22" s="397" t="s">
        <v>389</v>
      </c>
      <c r="E22" s="398">
        <v>1665269.1</v>
      </c>
      <c r="F22" s="399">
        <v>2</v>
      </c>
      <c r="G22" s="400">
        <f t="shared" si="24"/>
        <v>3330538.2</v>
      </c>
      <c r="H22" s="400"/>
      <c r="I22" s="401"/>
      <c r="J22" s="401"/>
      <c r="K22" s="513"/>
      <c r="L22" s="401"/>
      <c r="M22" s="513">
        <f t="shared" si="1"/>
        <v>0</v>
      </c>
      <c r="N22" s="400">
        <f t="shared" si="25"/>
        <v>0</v>
      </c>
      <c r="O22" s="401"/>
      <c r="P22" s="401"/>
      <c r="Q22" s="513">
        <f t="shared" si="2"/>
        <v>0</v>
      </c>
      <c r="R22" s="400">
        <f t="shared" si="26"/>
        <v>0</v>
      </c>
      <c r="S22" s="540"/>
      <c r="T22" s="401"/>
      <c r="U22" s="513">
        <f t="shared" si="3"/>
        <v>0</v>
      </c>
      <c r="V22" s="400">
        <f t="shared" si="27"/>
        <v>0</v>
      </c>
      <c r="W22" s="401"/>
      <c r="X22" s="400">
        <f t="shared" si="4"/>
        <v>0</v>
      </c>
      <c r="Y22" s="513">
        <f t="shared" si="5"/>
        <v>0</v>
      </c>
      <c r="Z22" s="400">
        <f t="shared" si="28"/>
        <v>0</v>
      </c>
      <c r="AA22" s="513"/>
      <c r="AB22" s="400">
        <f t="shared" si="6"/>
        <v>0</v>
      </c>
      <c r="AC22" s="513">
        <f t="shared" si="7"/>
        <v>0</v>
      </c>
      <c r="AD22" s="400">
        <f t="shared" si="29"/>
        <v>0</v>
      </c>
      <c r="AE22" s="523"/>
      <c r="AF22" s="400">
        <f t="shared" si="8"/>
        <v>0</v>
      </c>
      <c r="AG22" s="513">
        <f t="shared" si="9"/>
        <v>0</v>
      </c>
      <c r="AH22" s="400">
        <f t="shared" si="30"/>
        <v>0</v>
      </c>
      <c r="AI22" s="523"/>
      <c r="AJ22" s="400">
        <f t="shared" si="10"/>
        <v>0</v>
      </c>
      <c r="AK22" s="513">
        <f t="shared" si="11"/>
        <v>0</v>
      </c>
      <c r="AL22" s="400">
        <f t="shared" si="12"/>
        <v>0</v>
      </c>
      <c r="AM22" s="519"/>
      <c r="AN22" s="429">
        <f t="shared" si="31"/>
        <v>0</v>
      </c>
      <c r="AO22" s="519">
        <f t="shared" si="13"/>
        <v>0</v>
      </c>
      <c r="AP22" s="429">
        <f t="shared" si="32"/>
        <v>0</v>
      </c>
      <c r="AQ22" s="591"/>
      <c r="AR22" s="400">
        <f t="shared" si="33"/>
        <v>0</v>
      </c>
      <c r="AS22" s="519">
        <f t="shared" si="14"/>
        <v>0</v>
      </c>
      <c r="AT22" s="429">
        <f t="shared" si="34"/>
        <v>0</v>
      </c>
      <c r="AU22" s="513"/>
      <c r="AV22" s="400">
        <f t="shared" si="35"/>
        <v>0</v>
      </c>
      <c r="AW22" s="519">
        <f t="shared" si="15"/>
        <v>0</v>
      </c>
      <c r="AX22" s="429">
        <f t="shared" si="36"/>
        <v>0</v>
      </c>
      <c r="AY22" s="513"/>
      <c r="AZ22" s="681">
        <f t="shared" si="37"/>
        <v>0</v>
      </c>
      <c r="BA22" s="519">
        <f t="shared" si="16"/>
        <v>0</v>
      </c>
      <c r="BB22" s="429">
        <f t="shared" si="38"/>
        <v>0</v>
      </c>
      <c r="BC22" s="695"/>
      <c r="BD22" s="681">
        <f t="shared" si="39"/>
        <v>0</v>
      </c>
      <c r="BE22" s="695">
        <f t="shared" si="17"/>
        <v>0</v>
      </c>
      <c r="BF22" s="681">
        <f t="shared" si="40"/>
        <v>0</v>
      </c>
      <c r="BG22" s="519"/>
      <c r="BH22" s="429">
        <f t="shared" si="41"/>
        <v>0</v>
      </c>
      <c r="BI22" s="519">
        <f t="shared" si="18"/>
        <v>0</v>
      </c>
      <c r="BJ22" s="429">
        <f t="shared" si="42"/>
        <v>0</v>
      </c>
      <c r="BK22" s="519"/>
      <c r="BL22" s="429">
        <f t="shared" si="43"/>
        <v>0</v>
      </c>
      <c r="BM22" s="519">
        <f t="shared" si="19"/>
        <v>0</v>
      </c>
      <c r="BN22" s="429">
        <f t="shared" si="44"/>
        <v>0</v>
      </c>
      <c r="BO22" s="718"/>
      <c r="BP22" s="706">
        <f t="shared" si="45"/>
        <v>0</v>
      </c>
      <c r="BQ22" s="718">
        <f t="shared" si="20"/>
        <v>0</v>
      </c>
      <c r="BR22" s="706">
        <f t="shared" si="46"/>
        <v>0</v>
      </c>
      <c r="BS22" s="718"/>
      <c r="BT22" s="706">
        <f t="shared" si="47"/>
        <v>0</v>
      </c>
      <c r="BU22" s="718">
        <f t="shared" si="21"/>
        <v>0</v>
      </c>
      <c r="BV22" s="706">
        <f t="shared" si="48"/>
        <v>0</v>
      </c>
      <c r="BW22" s="718"/>
      <c r="BX22" s="706">
        <f t="shared" si="49"/>
        <v>0</v>
      </c>
      <c r="BY22" s="718">
        <f t="shared" si="22"/>
        <v>0</v>
      </c>
      <c r="BZ22" s="706">
        <f t="shared" si="50"/>
        <v>0</v>
      </c>
      <c r="CA22" s="718"/>
      <c r="CB22" s="706">
        <f t="shared" si="51"/>
        <v>0</v>
      </c>
      <c r="CC22" s="718">
        <f t="shared" si="23"/>
        <v>0</v>
      </c>
      <c r="CD22" s="706">
        <f t="shared" si="52"/>
        <v>0</v>
      </c>
      <c r="CE22" s="706"/>
      <c r="CF22" s="402">
        <f t="shared" si="0"/>
        <v>3330538.2</v>
      </c>
    </row>
    <row r="23" spans="1:84">
      <c r="B23" s="395" t="s">
        <v>406</v>
      </c>
      <c r="C23" s="396" t="s">
        <v>30</v>
      </c>
      <c r="D23" s="397" t="s">
        <v>407</v>
      </c>
      <c r="E23" s="398">
        <v>9900000</v>
      </c>
      <c r="F23" s="399">
        <v>1</v>
      </c>
      <c r="G23" s="400">
        <f t="shared" si="24"/>
        <v>9900000</v>
      </c>
      <c r="H23" s="400"/>
      <c r="I23" s="401"/>
      <c r="J23" s="401"/>
      <c r="K23" s="513"/>
      <c r="L23" s="401"/>
      <c r="M23" s="513">
        <f t="shared" si="1"/>
        <v>0</v>
      </c>
      <c r="N23" s="400">
        <f t="shared" si="25"/>
        <v>0</v>
      </c>
      <c r="O23" s="401"/>
      <c r="P23" s="401"/>
      <c r="Q23" s="513">
        <f t="shared" si="2"/>
        <v>0</v>
      </c>
      <c r="R23" s="400">
        <f t="shared" si="26"/>
        <v>0</v>
      </c>
      <c r="S23" s="540"/>
      <c r="T23" s="401"/>
      <c r="U23" s="513">
        <f t="shared" si="3"/>
        <v>0</v>
      </c>
      <c r="V23" s="400">
        <f t="shared" si="27"/>
        <v>0</v>
      </c>
      <c r="W23" s="401"/>
      <c r="X23" s="400">
        <f t="shared" si="4"/>
        <v>0</v>
      </c>
      <c r="Y23" s="513">
        <f t="shared" si="5"/>
        <v>0</v>
      </c>
      <c r="Z23" s="400">
        <f t="shared" si="28"/>
        <v>0</v>
      </c>
      <c r="AA23" s="513"/>
      <c r="AB23" s="400">
        <f t="shared" si="6"/>
        <v>0</v>
      </c>
      <c r="AC23" s="513">
        <f t="shared" si="7"/>
        <v>0</v>
      </c>
      <c r="AD23" s="400">
        <f t="shared" si="29"/>
        <v>0</v>
      </c>
      <c r="AE23" s="523"/>
      <c r="AF23" s="400">
        <f t="shared" si="8"/>
        <v>0</v>
      </c>
      <c r="AG23" s="513">
        <f t="shared" si="9"/>
        <v>0</v>
      </c>
      <c r="AH23" s="400">
        <f t="shared" si="30"/>
        <v>0</v>
      </c>
      <c r="AI23" s="523"/>
      <c r="AJ23" s="400">
        <f t="shared" si="10"/>
        <v>0</v>
      </c>
      <c r="AK23" s="513">
        <f t="shared" si="11"/>
        <v>0</v>
      </c>
      <c r="AL23" s="400">
        <f t="shared" si="12"/>
        <v>0</v>
      </c>
      <c r="AM23" s="519"/>
      <c r="AN23" s="429">
        <f t="shared" si="31"/>
        <v>0</v>
      </c>
      <c r="AO23" s="519">
        <f t="shared" si="13"/>
        <v>0</v>
      </c>
      <c r="AP23" s="429">
        <f t="shared" si="32"/>
        <v>0</v>
      </c>
      <c r="AQ23" s="591"/>
      <c r="AR23" s="400">
        <f t="shared" si="33"/>
        <v>0</v>
      </c>
      <c r="AS23" s="519">
        <f t="shared" si="14"/>
        <v>0</v>
      </c>
      <c r="AT23" s="429">
        <f t="shared" si="34"/>
        <v>0</v>
      </c>
      <c r="AU23" s="513"/>
      <c r="AV23" s="400">
        <f t="shared" si="35"/>
        <v>0</v>
      </c>
      <c r="AW23" s="519">
        <f t="shared" si="15"/>
        <v>0</v>
      </c>
      <c r="AX23" s="429">
        <f t="shared" si="36"/>
        <v>0</v>
      </c>
      <c r="AY23" s="513"/>
      <c r="AZ23" s="681">
        <f t="shared" si="37"/>
        <v>0</v>
      </c>
      <c r="BA23" s="519">
        <f t="shared" si="16"/>
        <v>0</v>
      </c>
      <c r="BB23" s="429">
        <f t="shared" si="38"/>
        <v>0</v>
      </c>
      <c r="BC23" s="695"/>
      <c r="BD23" s="681">
        <f t="shared" si="39"/>
        <v>0</v>
      </c>
      <c r="BE23" s="695">
        <f t="shared" si="17"/>
        <v>0</v>
      </c>
      <c r="BF23" s="681">
        <f t="shared" si="40"/>
        <v>0</v>
      </c>
      <c r="BG23" s="519"/>
      <c r="BH23" s="429">
        <f t="shared" si="41"/>
        <v>0</v>
      </c>
      <c r="BI23" s="519">
        <f t="shared" si="18"/>
        <v>0</v>
      </c>
      <c r="BJ23" s="429">
        <f t="shared" si="42"/>
        <v>0</v>
      </c>
      <c r="BK23" s="519"/>
      <c r="BL23" s="429">
        <f t="shared" si="43"/>
        <v>0</v>
      </c>
      <c r="BM23" s="519">
        <f t="shared" si="19"/>
        <v>0</v>
      </c>
      <c r="BN23" s="429">
        <f t="shared" si="44"/>
        <v>0</v>
      </c>
      <c r="BO23" s="718"/>
      <c r="BP23" s="706">
        <f t="shared" si="45"/>
        <v>0</v>
      </c>
      <c r="BQ23" s="718">
        <f t="shared" si="20"/>
        <v>0</v>
      </c>
      <c r="BR23" s="706">
        <f t="shared" si="46"/>
        <v>0</v>
      </c>
      <c r="BS23" s="718"/>
      <c r="BT23" s="706">
        <f t="shared" si="47"/>
        <v>0</v>
      </c>
      <c r="BU23" s="718">
        <f t="shared" si="21"/>
        <v>0</v>
      </c>
      <c r="BV23" s="706">
        <f t="shared" si="48"/>
        <v>0</v>
      </c>
      <c r="BW23" s="718"/>
      <c r="BX23" s="706">
        <f t="shared" si="49"/>
        <v>0</v>
      </c>
      <c r="BY23" s="718">
        <f t="shared" si="22"/>
        <v>0</v>
      </c>
      <c r="BZ23" s="706">
        <f t="shared" si="50"/>
        <v>0</v>
      </c>
      <c r="CA23" s="718"/>
      <c r="CB23" s="706">
        <f t="shared" si="51"/>
        <v>0</v>
      </c>
      <c r="CC23" s="718">
        <f t="shared" si="23"/>
        <v>0</v>
      </c>
      <c r="CD23" s="706">
        <f t="shared" si="52"/>
        <v>0</v>
      </c>
      <c r="CE23" s="706"/>
      <c r="CF23" s="402">
        <f t="shared" si="0"/>
        <v>9900000</v>
      </c>
    </row>
    <row r="24" spans="1:84" s="387" customFormat="1">
      <c r="A24" s="387" t="s">
        <v>1786</v>
      </c>
      <c r="B24" s="388" t="s">
        <v>408</v>
      </c>
      <c r="C24" s="389" t="s">
        <v>31</v>
      </c>
      <c r="D24" s="390"/>
      <c r="E24" s="391"/>
      <c r="F24" s="392"/>
      <c r="G24" s="393"/>
      <c r="H24" s="393">
        <f>+SUM(G25:G29)</f>
        <v>220142433.13690001</v>
      </c>
      <c r="I24" s="393"/>
      <c r="J24" s="393"/>
      <c r="K24" s="514"/>
      <c r="L24" s="393">
        <f>SUM(L25:L29)</f>
        <v>5592098.6649000002</v>
      </c>
      <c r="M24" s="514"/>
      <c r="N24" s="393">
        <f>SUM(N25:N29)</f>
        <v>5592098.6649000002</v>
      </c>
      <c r="O24" s="393"/>
      <c r="P24" s="393">
        <f>SUM(P25:P29)</f>
        <v>0</v>
      </c>
      <c r="Q24" s="514"/>
      <c r="R24" s="393">
        <f>SUM(R25:R29)</f>
        <v>5592098.6649000002</v>
      </c>
      <c r="S24" s="539"/>
      <c r="T24" s="393">
        <f>SUM(T25:T29)</f>
        <v>1164260.4534</v>
      </c>
      <c r="U24" s="514"/>
      <c r="V24" s="393">
        <f>SUM(V25:V29)</f>
        <v>6756359.1183000002</v>
      </c>
      <c r="W24" s="393"/>
      <c r="X24" s="393">
        <f>SUM(X25:X29)</f>
        <v>352815.20999999996</v>
      </c>
      <c r="Y24" s="514"/>
      <c r="Z24" s="393">
        <f>SUM(Z25:Z29)</f>
        <v>7109174.3283000002</v>
      </c>
      <c r="AA24" s="514"/>
      <c r="AB24" s="393">
        <f>SUM(AB25:AB29)</f>
        <v>451469.7</v>
      </c>
      <c r="AC24" s="514"/>
      <c r="AD24" s="393">
        <f>SUM(AD25:AD29)</f>
        <v>7560644.0283000004</v>
      </c>
      <c r="AE24" s="514"/>
      <c r="AF24" s="393">
        <f>SUM(AF25:AF29)</f>
        <v>63889663.602599993</v>
      </c>
      <c r="AG24" s="514"/>
      <c r="AH24" s="393">
        <f>SUM(AH25:AH29)</f>
        <v>71450307.63090001</v>
      </c>
      <c r="AI24" s="514"/>
      <c r="AJ24" s="393">
        <f>SUM(AJ25:AJ29)</f>
        <v>-63688174.347599991</v>
      </c>
      <c r="AK24" s="514"/>
      <c r="AL24" s="393">
        <f>SUM(AL25:AL29)</f>
        <v>7762133.2833000002</v>
      </c>
      <c r="AM24" s="393"/>
      <c r="AN24" s="393">
        <f>SUM(AN25:AN29)</f>
        <v>0</v>
      </c>
      <c r="AO24" s="514"/>
      <c r="AP24" s="393">
        <f>SUM(AP25:AP29)</f>
        <v>7762133.2833000002</v>
      </c>
      <c r="AQ24" s="590"/>
      <c r="AR24" s="393">
        <f>SUM(AR25:AR29)</f>
        <v>889980.54749999999</v>
      </c>
      <c r="AS24" s="514"/>
      <c r="AT24" s="393">
        <f>SUM(AT25:AT29)</f>
        <v>8652113.8308000006</v>
      </c>
      <c r="AU24" s="514"/>
      <c r="AV24" s="393">
        <f>SUM(AV25:AV29)</f>
        <v>0</v>
      </c>
      <c r="AW24" s="514"/>
      <c r="AX24" s="393">
        <f>SUM(AX25:AX29)</f>
        <v>8652113.8308000006</v>
      </c>
      <c r="AY24" s="514"/>
      <c r="AZ24" s="393">
        <f>SUM(AZ25:AZ29)</f>
        <v>0</v>
      </c>
      <c r="BA24" s="514"/>
      <c r="BB24" s="393">
        <f>SUM(BB25:BB29)</f>
        <v>8652113.8308000006</v>
      </c>
      <c r="BC24" s="514"/>
      <c r="BD24" s="393">
        <f>SUM(BD25:BD29)</f>
        <v>862808.76</v>
      </c>
      <c r="BE24" s="514"/>
      <c r="BF24" s="393">
        <f>SUM(BF25:BF29)</f>
        <v>9514922.5908000004</v>
      </c>
      <c r="BG24" s="514"/>
      <c r="BH24" s="393">
        <f>SUM(BH25:BH29)</f>
        <v>22412829.661199998</v>
      </c>
      <c r="BI24" s="514"/>
      <c r="BJ24" s="393">
        <f>SUM(BJ25:BJ29)</f>
        <v>31927752.252</v>
      </c>
      <c r="BK24" s="514"/>
      <c r="BL24" s="393">
        <f>SUM(BL25:BL29)</f>
        <v>0</v>
      </c>
      <c r="BM24" s="514"/>
      <c r="BN24" s="393">
        <f>SUM(BN25:BN29)</f>
        <v>31927752.252</v>
      </c>
      <c r="BO24" s="717"/>
      <c r="BP24" s="705">
        <f>SUM(BP25:BP29)</f>
        <v>7207633.5011999998</v>
      </c>
      <c r="BQ24" s="717"/>
      <c r="BR24" s="705">
        <f>SUM(BR25:BR29)</f>
        <v>39135385.753200002</v>
      </c>
      <c r="BS24" s="717"/>
      <c r="BT24" s="705">
        <f>SUM(BT25:BT29)</f>
        <v>0</v>
      </c>
      <c r="BU24" s="717"/>
      <c r="BV24" s="705">
        <f>SUM(BV25:BV29)</f>
        <v>39135385.753200002</v>
      </c>
      <c r="BW24" s="717"/>
      <c r="BX24" s="705">
        <f>SUM(BX25:BX29)</f>
        <v>0</v>
      </c>
      <c r="BY24" s="717"/>
      <c r="BZ24" s="705">
        <f>SUM(BZ25:BZ29)</f>
        <v>39135385.753200002</v>
      </c>
      <c r="CA24" s="717"/>
      <c r="CB24" s="705">
        <f>SUM(CB25:CB29)</f>
        <v>0</v>
      </c>
      <c r="CC24" s="717"/>
      <c r="CD24" s="705">
        <f>SUM(CD25:CD29)</f>
        <v>39135385.753200002</v>
      </c>
      <c r="CE24" s="705"/>
      <c r="CF24" s="394">
        <f t="shared" si="0"/>
        <v>220142433.13690001</v>
      </c>
    </row>
    <row r="25" spans="1:84" ht="72">
      <c r="B25" s="395" t="s">
        <v>409</v>
      </c>
      <c r="C25" s="396" t="s">
        <v>410</v>
      </c>
      <c r="D25" s="397" t="s">
        <v>404</v>
      </c>
      <c r="E25" s="398">
        <v>23143.23</v>
      </c>
      <c r="F25" s="399">
        <v>4666</v>
      </c>
      <c r="G25" s="400">
        <f>F25*E25</f>
        <v>107986311.17999999</v>
      </c>
      <c r="H25" s="400"/>
      <c r="I25" s="401"/>
      <c r="J25" s="401"/>
      <c r="K25" s="513">
        <v>241.63</v>
      </c>
      <c r="L25" s="401">
        <f>K25*E25</f>
        <v>5592098.6649000002</v>
      </c>
      <c r="M25" s="513">
        <f>I25+K25</f>
        <v>241.63</v>
      </c>
      <c r="N25" s="401">
        <f>M25*$E25</f>
        <v>5592098.6649000002</v>
      </c>
      <c r="O25" s="401"/>
      <c r="P25" s="401"/>
      <c r="Q25" s="513">
        <f>M25+O25</f>
        <v>241.63</v>
      </c>
      <c r="R25" s="401">
        <f>Q25*$E25</f>
        <v>5592098.6649000002</v>
      </c>
      <c r="S25" s="540">
        <v>6.83</v>
      </c>
      <c r="T25" s="401">
        <f>S25*E25</f>
        <v>158068.26089999999</v>
      </c>
      <c r="U25" s="513">
        <f>Q25+S25</f>
        <v>248.46</v>
      </c>
      <c r="V25" s="401">
        <f>U25*$E25</f>
        <v>5750166.9258000003</v>
      </c>
      <c r="W25" s="401"/>
      <c r="X25" s="401">
        <f>W25*$E25</f>
        <v>0</v>
      </c>
      <c r="Y25" s="513">
        <f>U25+W25</f>
        <v>248.46</v>
      </c>
      <c r="Z25" s="401">
        <f>Y25*$E25</f>
        <v>5750166.9258000003</v>
      </c>
      <c r="AA25" s="513"/>
      <c r="AB25" s="401">
        <f>AA25*$E25</f>
        <v>0</v>
      </c>
      <c r="AC25" s="513">
        <f>Y25+AA25</f>
        <v>248.46</v>
      </c>
      <c r="AD25" s="401">
        <f>AC25*$E25</f>
        <v>5750166.9258000003</v>
      </c>
      <c r="AE25" s="513">
        <v>2760.62</v>
      </c>
      <c r="AF25" s="401">
        <f>AE25*$E25</f>
        <v>63889663.602599993</v>
      </c>
      <c r="AG25" s="513">
        <f>AC25+AE25</f>
        <v>3009.08</v>
      </c>
      <c r="AH25" s="401">
        <f>AG25*$E25</f>
        <v>69639830.528400004</v>
      </c>
      <c r="AI25" s="513">
        <f>-AE25</f>
        <v>-2760.62</v>
      </c>
      <c r="AJ25" s="401">
        <f>AI25*$E25</f>
        <v>-63889663.602599993</v>
      </c>
      <c r="AK25" s="513">
        <f>AG25+AI25</f>
        <v>248.46000000000004</v>
      </c>
      <c r="AL25" s="401">
        <f>AK25*$E25</f>
        <v>5750166.9258000003</v>
      </c>
      <c r="AM25" s="519"/>
      <c r="AN25" s="429">
        <f>AM25*$E25</f>
        <v>0</v>
      </c>
      <c r="AO25" s="519">
        <f>AK25+AM25</f>
        <v>248.46000000000004</v>
      </c>
      <c r="AP25" s="429">
        <f>AO25*$E25</f>
        <v>5750166.9258000003</v>
      </c>
      <c r="AQ25" s="591"/>
      <c r="AR25" s="401">
        <f>AQ25*$E25</f>
        <v>0</v>
      </c>
      <c r="AS25" s="519">
        <f>AO25+AQ25</f>
        <v>248.46000000000004</v>
      </c>
      <c r="AT25" s="429">
        <f>AS25*$E25</f>
        <v>5750166.9258000003</v>
      </c>
      <c r="AU25" s="513"/>
      <c r="AV25" s="401">
        <f>AU25*$E25</f>
        <v>0</v>
      </c>
      <c r="AW25" s="519">
        <f>AS25+AU25</f>
        <v>248.46000000000004</v>
      </c>
      <c r="AX25" s="429">
        <f>AW25*$E25</f>
        <v>5750166.9258000003</v>
      </c>
      <c r="AY25" s="513"/>
      <c r="AZ25" s="681">
        <f>AY25*$E25</f>
        <v>0</v>
      </c>
      <c r="BA25" s="519">
        <f>AW25+AY25</f>
        <v>248.46000000000004</v>
      </c>
      <c r="BB25" s="429">
        <f>BA25*$E25</f>
        <v>5750166.9258000003</v>
      </c>
      <c r="BC25" s="519"/>
      <c r="BD25" s="429">
        <f>BC25*$E25</f>
        <v>0</v>
      </c>
      <c r="BE25" s="519">
        <f>BA25+BC25</f>
        <v>248.46000000000004</v>
      </c>
      <c r="BF25" s="429">
        <f>BE25*$E25</f>
        <v>5750166.9258000003</v>
      </c>
      <c r="BG25" s="519">
        <f>14.68+907.4+46.36</f>
        <v>968.43999999999994</v>
      </c>
      <c r="BH25" s="429">
        <f>BG25*$E25</f>
        <v>22412829.661199998</v>
      </c>
      <c r="BI25" s="519">
        <f>BE25+BG25</f>
        <v>1216.9000000000001</v>
      </c>
      <c r="BJ25" s="429">
        <f>BI25*$E25</f>
        <v>28162996.587000001</v>
      </c>
      <c r="BK25" s="519"/>
      <c r="BL25" s="429">
        <f>BK25*$E25</f>
        <v>0</v>
      </c>
      <c r="BM25" s="519">
        <f>BI25+BK25</f>
        <v>1216.9000000000001</v>
      </c>
      <c r="BN25" s="429">
        <f>BM25*$E25</f>
        <v>28162996.587000001</v>
      </c>
      <c r="BO25" s="718">
        <f>25.45+53.78+196.46</f>
        <v>275.69</v>
      </c>
      <c r="BP25" s="706">
        <f>BO25*$E25</f>
        <v>6380357.0786999995</v>
      </c>
      <c r="BQ25" s="718">
        <f>BM25+BO25</f>
        <v>1492.5900000000001</v>
      </c>
      <c r="BR25" s="706">
        <f>BQ25*$E25</f>
        <v>34543353.665700004</v>
      </c>
      <c r="BS25" s="718"/>
      <c r="BT25" s="706">
        <f>BS25*$E25</f>
        <v>0</v>
      </c>
      <c r="BU25" s="718">
        <f>BQ25+BS25</f>
        <v>1492.5900000000001</v>
      </c>
      <c r="BV25" s="706">
        <f>BU25*$E25</f>
        <v>34543353.665700004</v>
      </c>
      <c r="BW25" s="718"/>
      <c r="BX25" s="706">
        <f>BW25*$E25</f>
        <v>0</v>
      </c>
      <c r="BY25" s="718">
        <f>BU25+BW25</f>
        <v>1492.5900000000001</v>
      </c>
      <c r="BZ25" s="706">
        <f>BY25*$E25</f>
        <v>34543353.665700004</v>
      </c>
      <c r="CA25" s="718"/>
      <c r="CB25" s="706">
        <f>CA25*$E25</f>
        <v>0</v>
      </c>
      <c r="CC25" s="718">
        <f>BY25+CA25</f>
        <v>1492.5900000000001</v>
      </c>
      <c r="CD25" s="706">
        <f>CC25*$E25</f>
        <v>34543353.665700004</v>
      </c>
      <c r="CE25" s="706"/>
      <c r="CF25" s="402">
        <f t="shared" si="0"/>
        <v>107986311.17999999</v>
      </c>
    </row>
    <row r="26" spans="1:84" ht="72">
      <c r="B26" s="395" t="s">
        <v>411</v>
      </c>
      <c r="C26" s="396" t="s">
        <v>412</v>
      </c>
      <c r="D26" s="397" t="s">
        <v>404</v>
      </c>
      <c r="E26" s="398">
        <v>41802.75</v>
      </c>
      <c r="F26" s="399">
        <v>1650</v>
      </c>
      <c r="G26" s="400">
        <f>F26*E26</f>
        <v>68974537.5</v>
      </c>
      <c r="H26" s="400"/>
      <c r="I26" s="401"/>
      <c r="J26" s="401"/>
      <c r="K26" s="513"/>
      <c r="L26" s="401"/>
      <c r="M26" s="513">
        <f>I26+K26</f>
        <v>0</v>
      </c>
      <c r="N26" s="401">
        <f>M26*$E26</f>
        <v>0</v>
      </c>
      <c r="O26" s="401"/>
      <c r="P26" s="401"/>
      <c r="Q26" s="513">
        <f>M26+O26</f>
        <v>0</v>
      </c>
      <c r="R26" s="401">
        <f>Q26*$E26</f>
        <v>0</v>
      </c>
      <c r="S26" s="540">
        <f>14.97+9.1</f>
        <v>24.07</v>
      </c>
      <c r="T26" s="401">
        <f>S26*E26</f>
        <v>1006192.1925</v>
      </c>
      <c r="U26" s="513">
        <f>Q26+S26</f>
        <v>24.07</v>
      </c>
      <c r="V26" s="401">
        <f>U26*$E26</f>
        <v>1006192.1925</v>
      </c>
      <c r="W26" s="401">
        <v>8.44</v>
      </c>
      <c r="X26" s="401">
        <f>W26*$E26</f>
        <v>352815.20999999996</v>
      </c>
      <c r="Y26" s="513">
        <f>U26+W26</f>
        <v>32.51</v>
      </c>
      <c r="Z26" s="401">
        <f>Y26*$E26</f>
        <v>1359007.4024999999</v>
      </c>
      <c r="AA26" s="513">
        <v>10.8</v>
      </c>
      <c r="AB26" s="401">
        <f>AA26*$E26</f>
        <v>451469.7</v>
      </c>
      <c r="AC26" s="513">
        <f>Y26+AA26</f>
        <v>43.31</v>
      </c>
      <c r="AD26" s="401">
        <f>AC26*$E26</f>
        <v>1810477.1025</v>
      </c>
      <c r="AE26" s="513"/>
      <c r="AF26" s="401">
        <f>AE26*$E26</f>
        <v>0</v>
      </c>
      <c r="AG26" s="513">
        <f>AC26+AE26</f>
        <v>43.31</v>
      </c>
      <c r="AH26" s="401">
        <f>AG26*$E26</f>
        <v>1810477.1025</v>
      </c>
      <c r="AI26" s="513">
        <v>4.82</v>
      </c>
      <c r="AJ26" s="401">
        <f>AI26*$E26</f>
        <v>201489.255</v>
      </c>
      <c r="AK26" s="513">
        <f>AG26+AI26</f>
        <v>48.13</v>
      </c>
      <c r="AL26" s="401">
        <f>AK26*$E26</f>
        <v>2011966.3575000002</v>
      </c>
      <c r="AM26" s="519"/>
      <c r="AN26" s="429">
        <f t="shared" ref="AN26:AN34" si="53">AM26*$E26</f>
        <v>0</v>
      </c>
      <c r="AO26" s="519">
        <f>AK26+AM26</f>
        <v>48.13</v>
      </c>
      <c r="AP26" s="429">
        <f>AO26*$E26</f>
        <v>2011966.3575000002</v>
      </c>
      <c r="AQ26" s="591">
        <v>21.29</v>
      </c>
      <c r="AR26" s="401">
        <f t="shared" ref="AR26:AR34" si="54">AQ26*$E26</f>
        <v>889980.54749999999</v>
      </c>
      <c r="AS26" s="519">
        <f>AO26+AQ26</f>
        <v>69.42</v>
      </c>
      <c r="AT26" s="429">
        <f>AS26*$E26</f>
        <v>2901946.9050000003</v>
      </c>
      <c r="AU26" s="513"/>
      <c r="AV26" s="401">
        <f t="shared" ref="AV26:AV34" si="55">AU26*$E26</f>
        <v>0</v>
      </c>
      <c r="AW26" s="519">
        <f>AS26+AU26</f>
        <v>69.42</v>
      </c>
      <c r="AX26" s="429">
        <f>AW26*$E26</f>
        <v>2901946.9050000003</v>
      </c>
      <c r="AY26" s="513"/>
      <c r="AZ26" s="681">
        <f t="shared" ref="AZ26:AZ34" si="56">AY26*$E26</f>
        <v>0</v>
      </c>
      <c r="BA26" s="519">
        <f>AW26+AY26</f>
        <v>69.42</v>
      </c>
      <c r="BB26" s="429">
        <f>BA26*$E26</f>
        <v>2901946.9050000003</v>
      </c>
      <c r="BC26" s="519">
        <v>20.64</v>
      </c>
      <c r="BD26" s="429">
        <f>BC26*$E26</f>
        <v>862808.76</v>
      </c>
      <c r="BE26" s="519">
        <f>BA26+BC26</f>
        <v>90.06</v>
      </c>
      <c r="BF26" s="429">
        <f>BE26*$E26</f>
        <v>3764755.665</v>
      </c>
      <c r="BG26" s="519"/>
      <c r="BH26" s="429">
        <f>BG26*$E26</f>
        <v>0</v>
      </c>
      <c r="BI26" s="519">
        <f>BE26+BG26</f>
        <v>90.06</v>
      </c>
      <c r="BJ26" s="429">
        <f>BI26*$E26</f>
        <v>3764755.665</v>
      </c>
      <c r="BK26" s="519"/>
      <c r="BL26" s="429">
        <f>BK26*$E26</f>
        <v>0</v>
      </c>
      <c r="BM26" s="519">
        <f>BI26+BK26</f>
        <v>90.06</v>
      </c>
      <c r="BN26" s="429">
        <f>BM26*$E26</f>
        <v>3764755.665</v>
      </c>
      <c r="BO26" s="718">
        <f>14.4+5.39</f>
        <v>19.79</v>
      </c>
      <c r="BP26" s="706">
        <f>BO26*$E26</f>
        <v>827276.42249999999</v>
      </c>
      <c r="BQ26" s="718">
        <f>BM26+BO26</f>
        <v>109.85</v>
      </c>
      <c r="BR26" s="706">
        <f>BQ26*$E26</f>
        <v>4592032.0874999994</v>
      </c>
      <c r="BS26" s="718"/>
      <c r="BT26" s="706">
        <f>BS26*$E26</f>
        <v>0</v>
      </c>
      <c r="BU26" s="718">
        <f>BQ26+BS26</f>
        <v>109.85</v>
      </c>
      <c r="BV26" s="706">
        <f>BU26*$E26</f>
        <v>4592032.0874999994</v>
      </c>
      <c r="BW26" s="718"/>
      <c r="BX26" s="706">
        <f>BW26*$E26</f>
        <v>0</v>
      </c>
      <c r="BY26" s="718">
        <f>BU26+BW26</f>
        <v>109.85</v>
      </c>
      <c r="BZ26" s="706">
        <f>BY26*$E26</f>
        <v>4592032.0874999994</v>
      </c>
      <c r="CA26" s="718"/>
      <c r="CB26" s="706">
        <f>CA26*$E26</f>
        <v>0</v>
      </c>
      <c r="CC26" s="718">
        <f>BY26+CA26</f>
        <v>109.85</v>
      </c>
      <c r="CD26" s="706">
        <f>CC26*$E26</f>
        <v>4592032.0874999994</v>
      </c>
      <c r="CE26" s="706"/>
      <c r="CF26" s="402">
        <f t="shared" si="0"/>
        <v>68974537.5</v>
      </c>
    </row>
    <row r="27" spans="1:84" ht="36">
      <c r="B27" s="395" t="s">
        <v>413</v>
      </c>
      <c r="C27" s="396" t="s">
        <v>414</v>
      </c>
      <c r="D27" s="397" t="s">
        <v>404</v>
      </c>
      <c r="E27" s="398">
        <v>13027.41</v>
      </c>
      <c r="F27" s="399">
        <v>1864.3903091174689</v>
      </c>
      <c r="G27" s="400">
        <f>F27*E27</f>
        <v>24288176.956900004</v>
      </c>
      <c r="H27" s="400"/>
      <c r="I27" s="401"/>
      <c r="J27" s="401"/>
      <c r="K27" s="513"/>
      <c r="L27" s="401"/>
      <c r="M27" s="513">
        <f>I27+K27</f>
        <v>0</v>
      </c>
      <c r="N27" s="401">
        <f>M27*$E27</f>
        <v>0</v>
      </c>
      <c r="O27" s="401"/>
      <c r="P27" s="401"/>
      <c r="Q27" s="513">
        <f>M27+O27</f>
        <v>0</v>
      </c>
      <c r="R27" s="401">
        <f>Q27*$E27</f>
        <v>0</v>
      </c>
      <c r="S27" s="540"/>
      <c r="T27" s="401">
        <f>S27*E27</f>
        <v>0</v>
      </c>
      <c r="U27" s="513">
        <f>Q27+S27</f>
        <v>0</v>
      </c>
      <c r="V27" s="401">
        <f>U27*$E27</f>
        <v>0</v>
      </c>
      <c r="W27" s="401"/>
      <c r="X27" s="401">
        <f>W27*$E27</f>
        <v>0</v>
      </c>
      <c r="Y27" s="513">
        <f>U27+W27</f>
        <v>0</v>
      </c>
      <c r="Z27" s="401">
        <f>Y27*$E27</f>
        <v>0</v>
      </c>
      <c r="AA27" s="513"/>
      <c r="AB27" s="401">
        <f>AA27*$E27</f>
        <v>0</v>
      </c>
      <c r="AC27" s="513">
        <f>Y27+AA27</f>
        <v>0</v>
      </c>
      <c r="AD27" s="401">
        <f>AC27*$E27</f>
        <v>0</v>
      </c>
      <c r="AE27" s="513"/>
      <c r="AF27" s="401">
        <f>AE27*$E27</f>
        <v>0</v>
      </c>
      <c r="AG27" s="513">
        <f>AC27+AE27</f>
        <v>0</v>
      </c>
      <c r="AH27" s="401">
        <f>AG27*$E27</f>
        <v>0</v>
      </c>
      <c r="AI27" s="513"/>
      <c r="AJ27" s="401">
        <f>AI27*$E27</f>
        <v>0</v>
      </c>
      <c r="AK27" s="513">
        <f>AG27+AI27</f>
        <v>0</v>
      </c>
      <c r="AL27" s="401">
        <f>AK27*$E27</f>
        <v>0</v>
      </c>
      <c r="AM27" s="519"/>
      <c r="AN27" s="429">
        <f t="shared" si="53"/>
        <v>0</v>
      </c>
      <c r="AO27" s="519">
        <f>AK27+AM27</f>
        <v>0</v>
      </c>
      <c r="AP27" s="429">
        <f>AO27*$E27</f>
        <v>0</v>
      </c>
      <c r="AQ27" s="591"/>
      <c r="AR27" s="401">
        <f t="shared" si="54"/>
        <v>0</v>
      </c>
      <c r="AS27" s="519">
        <f>AO27+AQ27</f>
        <v>0</v>
      </c>
      <c r="AT27" s="429">
        <f>AS27*$E27</f>
        <v>0</v>
      </c>
      <c r="AU27" s="513"/>
      <c r="AV27" s="401">
        <f t="shared" si="55"/>
        <v>0</v>
      </c>
      <c r="AW27" s="519">
        <f>AS27+AU27</f>
        <v>0</v>
      </c>
      <c r="AX27" s="429">
        <f>AW27*$E27</f>
        <v>0</v>
      </c>
      <c r="AY27" s="513"/>
      <c r="AZ27" s="681">
        <f t="shared" si="56"/>
        <v>0</v>
      </c>
      <c r="BA27" s="519">
        <f>AW27+AY27</f>
        <v>0</v>
      </c>
      <c r="BB27" s="429">
        <f>BA27*$E27</f>
        <v>0</v>
      </c>
      <c r="BC27" s="695"/>
      <c r="BD27" s="681">
        <f>BC27*$E27</f>
        <v>0</v>
      </c>
      <c r="BE27" s="695">
        <f>BA27+BC27</f>
        <v>0</v>
      </c>
      <c r="BF27" s="681">
        <f>BE27*$E27</f>
        <v>0</v>
      </c>
      <c r="BG27" s="519"/>
      <c r="BH27" s="429">
        <f>BG27*$E27</f>
        <v>0</v>
      </c>
      <c r="BI27" s="519">
        <f>BE27+BG27</f>
        <v>0</v>
      </c>
      <c r="BJ27" s="429">
        <f>BI27*$E27</f>
        <v>0</v>
      </c>
      <c r="BK27" s="519"/>
      <c r="BL27" s="429">
        <f>BK27*$E27</f>
        <v>0</v>
      </c>
      <c r="BM27" s="519">
        <f>BI27+BK27</f>
        <v>0</v>
      </c>
      <c r="BN27" s="429">
        <f>BM27*$E27</f>
        <v>0</v>
      </c>
      <c r="BO27" s="718"/>
      <c r="BP27" s="706">
        <f>BO27*$E27</f>
        <v>0</v>
      </c>
      <c r="BQ27" s="718">
        <f>BM27+BO27</f>
        <v>0</v>
      </c>
      <c r="BR27" s="706">
        <f>BQ27*$E27</f>
        <v>0</v>
      </c>
      <c r="BS27" s="718"/>
      <c r="BT27" s="706">
        <f>BS27*$E27</f>
        <v>0</v>
      </c>
      <c r="BU27" s="718">
        <f>BQ27+BS27</f>
        <v>0</v>
      </c>
      <c r="BV27" s="706">
        <f>BU27*$E27</f>
        <v>0</v>
      </c>
      <c r="BW27" s="718"/>
      <c r="BX27" s="706">
        <f>BW27*$E27</f>
        <v>0</v>
      </c>
      <c r="BY27" s="718">
        <f>BU27+BW27</f>
        <v>0</v>
      </c>
      <c r="BZ27" s="706">
        <f>BY27*$E27</f>
        <v>0</v>
      </c>
      <c r="CA27" s="718"/>
      <c r="CB27" s="706">
        <f>CA27*$E27</f>
        <v>0</v>
      </c>
      <c r="CC27" s="718">
        <f>BY27+CA27</f>
        <v>0</v>
      </c>
      <c r="CD27" s="706">
        <f>CC27*$E27</f>
        <v>0</v>
      </c>
      <c r="CE27" s="706"/>
      <c r="CF27" s="402">
        <f t="shared" si="0"/>
        <v>24288176.956900004</v>
      </c>
    </row>
    <row r="28" spans="1:84" ht="36">
      <c r="B28" s="395" t="s">
        <v>415</v>
      </c>
      <c r="C28" s="396" t="s">
        <v>416</v>
      </c>
      <c r="D28" s="397" t="s">
        <v>404</v>
      </c>
      <c r="E28" s="398">
        <v>52049.25</v>
      </c>
      <c r="F28" s="399">
        <v>150</v>
      </c>
      <c r="G28" s="400">
        <f>F28*E28</f>
        <v>7807387.5</v>
      </c>
      <c r="H28" s="400"/>
      <c r="I28" s="401"/>
      <c r="J28" s="401"/>
      <c r="K28" s="513"/>
      <c r="L28" s="401"/>
      <c r="M28" s="513">
        <f>I28+K28</f>
        <v>0</v>
      </c>
      <c r="N28" s="401">
        <f>M28*$E28</f>
        <v>0</v>
      </c>
      <c r="O28" s="401"/>
      <c r="P28" s="401"/>
      <c r="Q28" s="513">
        <f>M28+O28</f>
        <v>0</v>
      </c>
      <c r="R28" s="401">
        <f>Q28*$E28</f>
        <v>0</v>
      </c>
      <c r="S28" s="540"/>
      <c r="T28" s="401">
        <f>S28*E28</f>
        <v>0</v>
      </c>
      <c r="U28" s="513">
        <f>Q28+S28</f>
        <v>0</v>
      </c>
      <c r="V28" s="401">
        <f>U28*$E28</f>
        <v>0</v>
      </c>
      <c r="W28" s="401"/>
      <c r="X28" s="401">
        <f>W28*$E28</f>
        <v>0</v>
      </c>
      <c r="Y28" s="513">
        <f>U28+W28</f>
        <v>0</v>
      </c>
      <c r="Z28" s="401">
        <f>Y28*$E28</f>
        <v>0</v>
      </c>
      <c r="AA28" s="513"/>
      <c r="AB28" s="401">
        <f>AA28*$E28</f>
        <v>0</v>
      </c>
      <c r="AC28" s="513">
        <f>Y28+AA28</f>
        <v>0</v>
      </c>
      <c r="AD28" s="401">
        <f>AC28*$E28</f>
        <v>0</v>
      </c>
      <c r="AE28" s="513"/>
      <c r="AF28" s="401">
        <f>AE28*$E28</f>
        <v>0</v>
      </c>
      <c r="AG28" s="513">
        <f>AC28+AE28</f>
        <v>0</v>
      </c>
      <c r="AH28" s="401">
        <f>AG28*$E28</f>
        <v>0</v>
      </c>
      <c r="AI28" s="513"/>
      <c r="AJ28" s="401">
        <f>AI28*$E28</f>
        <v>0</v>
      </c>
      <c r="AK28" s="513">
        <f>AG28+AI28</f>
        <v>0</v>
      </c>
      <c r="AL28" s="401">
        <f>AK28*$E28</f>
        <v>0</v>
      </c>
      <c r="AM28" s="519"/>
      <c r="AN28" s="429">
        <f t="shared" si="53"/>
        <v>0</v>
      </c>
      <c r="AO28" s="519">
        <f>AK28+AM28</f>
        <v>0</v>
      </c>
      <c r="AP28" s="429">
        <f>AO28*$E28</f>
        <v>0</v>
      </c>
      <c r="AQ28" s="591"/>
      <c r="AR28" s="401">
        <f t="shared" si="54"/>
        <v>0</v>
      </c>
      <c r="AS28" s="519">
        <f>AO28+AQ28</f>
        <v>0</v>
      </c>
      <c r="AT28" s="429">
        <f>AS28*$E28</f>
        <v>0</v>
      </c>
      <c r="AU28" s="513"/>
      <c r="AV28" s="401">
        <f t="shared" si="55"/>
        <v>0</v>
      </c>
      <c r="AW28" s="519">
        <f>AS28+AU28</f>
        <v>0</v>
      </c>
      <c r="AX28" s="429">
        <f>AW28*$E28</f>
        <v>0</v>
      </c>
      <c r="AY28" s="513"/>
      <c r="AZ28" s="681">
        <f t="shared" si="56"/>
        <v>0</v>
      </c>
      <c r="BA28" s="519">
        <f>AW28+AY28</f>
        <v>0</v>
      </c>
      <c r="BB28" s="429">
        <f>BA28*$E28</f>
        <v>0</v>
      </c>
      <c r="BC28" s="695"/>
      <c r="BD28" s="681">
        <f>BC28*$E28</f>
        <v>0</v>
      </c>
      <c r="BE28" s="695">
        <f>BA28+BC28</f>
        <v>0</v>
      </c>
      <c r="BF28" s="681">
        <f>BE28*$E28</f>
        <v>0</v>
      </c>
      <c r="BG28" s="519"/>
      <c r="BH28" s="429">
        <f>BG28*$E28</f>
        <v>0</v>
      </c>
      <c r="BI28" s="519">
        <f>BE28+BG28</f>
        <v>0</v>
      </c>
      <c r="BJ28" s="429">
        <f>BI28*$E28</f>
        <v>0</v>
      </c>
      <c r="BK28" s="519"/>
      <c r="BL28" s="429">
        <f>BK28*$E28</f>
        <v>0</v>
      </c>
      <c r="BM28" s="519">
        <f>BI28+BK28</f>
        <v>0</v>
      </c>
      <c r="BN28" s="429">
        <f>BM28*$E28</f>
        <v>0</v>
      </c>
      <c r="BO28" s="718"/>
      <c r="BP28" s="706">
        <f>BO28*$E28</f>
        <v>0</v>
      </c>
      <c r="BQ28" s="718">
        <f>BM28+BO28</f>
        <v>0</v>
      </c>
      <c r="BR28" s="706">
        <f>BQ28*$E28</f>
        <v>0</v>
      </c>
      <c r="BS28" s="718"/>
      <c r="BT28" s="706">
        <f>BS28*$E28</f>
        <v>0</v>
      </c>
      <c r="BU28" s="718">
        <f>BQ28+BS28</f>
        <v>0</v>
      </c>
      <c r="BV28" s="706">
        <f>BU28*$E28</f>
        <v>0</v>
      </c>
      <c r="BW28" s="718"/>
      <c r="BX28" s="706">
        <f>BW28*$E28</f>
        <v>0</v>
      </c>
      <c r="BY28" s="718">
        <f>BU28+BW28</f>
        <v>0</v>
      </c>
      <c r="BZ28" s="706">
        <f>BY28*$E28</f>
        <v>0</v>
      </c>
      <c r="CA28" s="718"/>
      <c r="CB28" s="706">
        <f>CA28*$E28</f>
        <v>0</v>
      </c>
      <c r="CC28" s="718">
        <f>BY28+CA28</f>
        <v>0</v>
      </c>
      <c r="CD28" s="706">
        <f>CC28*$E28</f>
        <v>0</v>
      </c>
      <c r="CE28" s="706"/>
      <c r="CF28" s="402">
        <f t="shared" si="0"/>
        <v>7807387.5</v>
      </c>
    </row>
    <row r="29" spans="1:84" ht="36">
      <c r="B29" s="395" t="s">
        <v>417</v>
      </c>
      <c r="C29" s="396" t="s">
        <v>418</v>
      </c>
      <c r="D29" s="397" t="s">
        <v>404</v>
      </c>
      <c r="E29" s="398">
        <v>55430.1</v>
      </c>
      <c r="F29" s="399">
        <v>200</v>
      </c>
      <c r="G29" s="400">
        <f>F29*E29</f>
        <v>11086020</v>
      </c>
      <c r="H29" s="400"/>
      <c r="I29" s="401"/>
      <c r="J29" s="401"/>
      <c r="K29" s="513"/>
      <c r="L29" s="401"/>
      <c r="M29" s="513">
        <f>I29+K29</f>
        <v>0</v>
      </c>
      <c r="N29" s="401">
        <f>M29*$E29</f>
        <v>0</v>
      </c>
      <c r="O29" s="401"/>
      <c r="P29" s="401"/>
      <c r="Q29" s="513">
        <f>M29+O29</f>
        <v>0</v>
      </c>
      <c r="R29" s="401">
        <f>Q29*$E29</f>
        <v>0</v>
      </c>
      <c r="S29" s="540"/>
      <c r="T29" s="401">
        <f>S29*E29</f>
        <v>0</v>
      </c>
      <c r="U29" s="513">
        <f>Q29+S29</f>
        <v>0</v>
      </c>
      <c r="V29" s="401">
        <f>U29*$E29</f>
        <v>0</v>
      </c>
      <c r="W29" s="401"/>
      <c r="X29" s="401">
        <f>W29*$E29</f>
        <v>0</v>
      </c>
      <c r="Y29" s="513">
        <f>U29+W29</f>
        <v>0</v>
      </c>
      <c r="Z29" s="401">
        <f>Y29*$E29</f>
        <v>0</v>
      </c>
      <c r="AA29" s="513"/>
      <c r="AB29" s="401">
        <f>AA29*$E29</f>
        <v>0</v>
      </c>
      <c r="AC29" s="513">
        <f>Y29+AA29</f>
        <v>0</v>
      </c>
      <c r="AD29" s="401">
        <f>AC29*$E29</f>
        <v>0</v>
      </c>
      <c r="AE29" s="513"/>
      <c r="AF29" s="401">
        <f>AE29*$E29</f>
        <v>0</v>
      </c>
      <c r="AG29" s="513">
        <f>AC29+AE29</f>
        <v>0</v>
      </c>
      <c r="AH29" s="401">
        <f>AG29*$E29</f>
        <v>0</v>
      </c>
      <c r="AI29" s="513"/>
      <c r="AJ29" s="401">
        <f>AI29*$E29</f>
        <v>0</v>
      </c>
      <c r="AK29" s="513">
        <f>AG29+AI29</f>
        <v>0</v>
      </c>
      <c r="AL29" s="401">
        <f>AK29*$E29</f>
        <v>0</v>
      </c>
      <c r="AM29" s="519"/>
      <c r="AN29" s="429">
        <f t="shared" si="53"/>
        <v>0</v>
      </c>
      <c r="AO29" s="519">
        <f>AK29+AM29</f>
        <v>0</v>
      </c>
      <c r="AP29" s="429">
        <f>AO29*$E29</f>
        <v>0</v>
      </c>
      <c r="AQ29" s="591"/>
      <c r="AR29" s="401">
        <f t="shared" si="54"/>
        <v>0</v>
      </c>
      <c r="AS29" s="519">
        <f>AO29+AQ29</f>
        <v>0</v>
      </c>
      <c r="AT29" s="429">
        <f>AS29*$E29</f>
        <v>0</v>
      </c>
      <c r="AU29" s="513"/>
      <c r="AV29" s="401">
        <f t="shared" si="55"/>
        <v>0</v>
      </c>
      <c r="AW29" s="519">
        <f>AS29+AU29</f>
        <v>0</v>
      </c>
      <c r="AX29" s="429">
        <f>AW29*$E29</f>
        <v>0</v>
      </c>
      <c r="AY29" s="513"/>
      <c r="AZ29" s="681">
        <f t="shared" si="56"/>
        <v>0</v>
      </c>
      <c r="BA29" s="519">
        <f>AW29+AY29</f>
        <v>0</v>
      </c>
      <c r="BB29" s="429">
        <f>BA29*$E29</f>
        <v>0</v>
      </c>
      <c r="BC29" s="695"/>
      <c r="BD29" s="681">
        <f>BC29*$E29</f>
        <v>0</v>
      </c>
      <c r="BE29" s="695">
        <f>BA29+BC29</f>
        <v>0</v>
      </c>
      <c r="BF29" s="681">
        <f>BE29*$E29</f>
        <v>0</v>
      </c>
      <c r="BG29" s="519"/>
      <c r="BH29" s="429">
        <f>BG29*$E29</f>
        <v>0</v>
      </c>
      <c r="BI29" s="519">
        <f>BE29+BG29</f>
        <v>0</v>
      </c>
      <c r="BJ29" s="429">
        <f>BI29*$E29</f>
        <v>0</v>
      </c>
      <c r="BK29" s="519"/>
      <c r="BL29" s="429">
        <f>BK29*$E29</f>
        <v>0</v>
      </c>
      <c r="BM29" s="519">
        <f>BI29+BK29</f>
        <v>0</v>
      </c>
      <c r="BN29" s="429">
        <f>BM29*$E29</f>
        <v>0</v>
      </c>
      <c r="BO29" s="718"/>
      <c r="BP29" s="706">
        <f>BO29*$E29</f>
        <v>0</v>
      </c>
      <c r="BQ29" s="718">
        <f>BM29+BO29</f>
        <v>0</v>
      </c>
      <c r="BR29" s="706">
        <f>BQ29*$E29</f>
        <v>0</v>
      </c>
      <c r="BS29" s="718"/>
      <c r="BT29" s="706">
        <f>BS29*$E29</f>
        <v>0</v>
      </c>
      <c r="BU29" s="718">
        <f>BQ29+BS29</f>
        <v>0</v>
      </c>
      <c r="BV29" s="706">
        <f>BU29*$E29</f>
        <v>0</v>
      </c>
      <c r="BW29" s="718"/>
      <c r="BX29" s="706">
        <f>BW29*$E29</f>
        <v>0</v>
      </c>
      <c r="BY29" s="718">
        <f>BU29+BW29</f>
        <v>0</v>
      </c>
      <c r="BZ29" s="706">
        <f>BY29*$E29</f>
        <v>0</v>
      </c>
      <c r="CA29" s="718"/>
      <c r="CB29" s="706">
        <f>CA29*$E29</f>
        <v>0</v>
      </c>
      <c r="CC29" s="718">
        <f>BY29+CA29</f>
        <v>0</v>
      </c>
      <c r="CD29" s="706">
        <f>CC29*$E29</f>
        <v>0</v>
      </c>
      <c r="CE29" s="706"/>
      <c r="CF29" s="402">
        <f t="shared" si="0"/>
        <v>11086020</v>
      </c>
    </row>
    <row r="30" spans="1:84" s="387" customFormat="1">
      <c r="A30" s="387" t="s">
        <v>1786</v>
      </c>
      <c r="B30" s="388" t="s">
        <v>419</v>
      </c>
      <c r="C30" s="389" t="s">
        <v>32</v>
      </c>
      <c r="D30" s="390"/>
      <c r="E30" s="391"/>
      <c r="F30" s="392"/>
      <c r="G30" s="393"/>
      <c r="H30" s="393">
        <f>+SUM(G31:G34)</f>
        <v>402190552.32840002</v>
      </c>
      <c r="I30" s="393"/>
      <c r="J30" s="393"/>
      <c r="K30" s="514"/>
      <c r="L30" s="393"/>
      <c r="M30" s="514"/>
      <c r="N30" s="393">
        <f>SUM(N31:N34)</f>
        <v>0</v>
      </c>
      <c r="O30" s="393"/>
      <c r="P30" s="393"/>
      <c r="Q30" s="514"/>
      <c r="R30" s="393">
        <f>SUM(R31:R34)</f>
        <v>0</v>
      </c>
      <c r="S30" s="539"/>
      <c r="T30" s="393">
        <f>SUM(T31:T34)</f>
        <v>141268.11929999999</v>
      </c>
      <c r="U30" s="514"/>
      <c r="V30" s="393">
        <f>SUM(V31:V34)</f>
        <v>141268.11929999999</v>
      </c>
      <c r="W30" s="393"/>
      <c r="X30" s="393">
        <f>SUM(X31:X34)</f>
        <v>0</v>
      </c>
      <c r="Y30" s="514"/>
      <c r="Z30" s="393">
        <f>SUM(Z31:Z34)</f>
        <v>141268.11929999999</v>
      </c>
      <c r="AA30" s="514"/>
      <c r="AB30" s="393">
        <f>SUM(AB31:AB34)</f>
        <v>2595939.0533999996</v>
      </c>
      <c r="AC30" s="514"/>
      <c r="AD30" s="393">
        <f>SUM(AD31:AD34)</f>
        <v>2737207.1726999995</v>
      </c>
      <c r="AE30" s="514"/>
      <c r="AF30" s="393">
        <f>SUM(AF31:AF34)</f>
        <v>440524.56690000003</v>
      </c>
      <c r="AG30" s="514"/>
      <c r="AH30" s="393">
        <f>SUM(AH31:AH34)</f>
        <v>3177731.7395999995</v>
      </c>
      <c r="AI30" s="514"/>
      <c r="AJ30" s="393">
        <f>SUM(AJ31:AJ34)</f>
        <v>5276664.9143999992</v>
      </c>
      <c r="AK30" s="514"/>
      <c r="AL30" s="393">
        <f>SUM(AL31:AL34)</f>
        <v>8454396.6539999992</v>
      </c>
      <c r="AM30" s="393"/>
      <c r="AN30" s="393">
        <f>SUM(AN31:AN34)</f>
        <v>8167518.2159999991</v>
      </c>
      <c r="AO30" s="514"/>
      <c r="AP30" s="393">
        <f>SUM(AP31:AP34)</f>
        <v>16621914.869999999</v>
      </c>
      <c r="AQ30" s="590"/>
      <c r="AR30" s="393">
        <f>SUM(AR31:AR34)</f>
        <v>1123033.7546999999</v>
      </c>
      <c r="AS30" s="514"/>
      <c r="AT30" s="393">
        <f>SUM(AT31:AT34)</f>
        <v>17744948.624699999</v>
      </c>
      <c r="AU30" s="514"/>
      <c r="AV30" s="393">
        <f>SUM(AV31:AV34)</f>
        <v>0</v>
      </c>
      <c r="AW30" s="514"/>
      <c r="AX30" s="393">
        <f>SUM(AX31:AX34)</f>
        <v>17744948.624699999</v>
      </c>
      <c r="AY30" s="514"/>
      <c r="AZ30" s="393">
        <f>SUM(AZ31:AZ34)</f>
        <v>0</v>
      </c>
      <c r="BA30" s="514"/>
      <c r="BB30" s="393">
        <f>SUM(BB31:BB34)</f>
        <v>17744948.624699999</v>
      </c>
      <c r="BC30" s="393"/>
      <c r="BD30" s="393">
        <f>SUM(BD31:BD34)</f>
        <v>174121.17030000003</v>
      </c>
      <c r="BE30" s="393"/>
      <c r="BF30" s="393">
        <f>SUM(BF31:BF34)</f>
        <v>17919069.794999998</v>
      </c>
      <c r="BG30" s="393"/>
      <c r="BH30" s="393">
        <f>SUM(BH31:BH34)</f>
        <v>9426203.1072000004</v>
      </c>
      <c r="BI30" s="393"/>
      <c r="BJ30" s="393">
        <f>SUM(BJ31:BJ34)</f>
        <v>27345272.902199998</v>
      </c>
      <c r="BK30" s="393"/>
      <c r="BL30" s="393">
        <f>SUM(BL31:BL34)</f>
        <v>1783641.8456999999</v>
      </c>
      <c r="BM30" s="393"/>
      <c r="BN30" s="393">
        <f>SUM(BN31:BN34)</f>
        <v>29128914.747900002</v>
      </c>
      <c r="BO30" s="717"/>
      <c r="BP30" s="705">
        <f>SUM(BP31:BP34)</f>
        <v>1165072.4513999999</v>
      </c>
      <c r="BQ30" s="717"/>
      <c r="BR30" s="705">
        <f>SUM(BR31:BR34)</f>
        <v>30293987.199299999</v>
      </c>
      <c r="BS30" s="717"/>
      <c r="BT30" s="705">
        <f>SUM(BT31:BT34)</f>
        <v>0</v>
      </c>
      <c r="BU30" s="717"/>
      <c r="BV30" s="705">
        <f>SUM(BV31:BV34)</f>
        <v>30293987.199299999</v>
      </c>
      <c r="BW30" s="717"/>
      <c r="BX30" s="705">
        <f>SUM(BX31:BX34)</f>
        <v>0</v>
      </c>
      <c r="BY30" s="717"/>
      <c r="BZ30" s="705">
        <f>SUM(BZ31:BZ34)</f>
        <v>30293987.199299999</v>
      </c>
      <c r="CA30" s="717"/>
      <c r="CB30" s="705">
        <f>SUM(CB31:CB34)</f>
        <v>0</v>
      </c>
      <c r="CC30" s="717"/>
      <c r="CD30" s="705">
        <f>SUM(CD31:CD34)</f>
        <v>30293987.199299999</v>
      </c>
      <c r="CE30" s="705"/>
      <c r="CF30" s="394">
        <f t="shared" si="0"/>
        <v>402190552.32840002</v>
      </c>
    </row>
    <row r="31" spans="1:84" ht="36">
      <c r="B31" s="395" t="s">
        <v>34</v>
      </c>
      <c r="C31" s="396" t="s">
        <v>33</v>
      </c>
      <c r="D31" s="397" t="s">
        <v>404</v>
      </c>
      <c r="E31" s="398">
        <v>328530.51</v>
      </c>
      <c r="F31" s="399">
        <v>18.14</v>
      </c>
      <c r="G31" s="400">
        <f>F31*E31</f>
        <v>5959543.4514000006</v>
      </c>
      <c r="H31" s="400"/>
      <c r="I31" s="401"/>
      <c r="J31" s="401"/>
      <c r="K31" s="513"/>
      <c r="L31" s="401"/>
      <c r="M31" s="513">
        <f>I31+K31</f>
        <v>0</v>
      </c>
      <c r="N31" s="401">
        <f>M31*$E31</f>
        <v>0</v>
      </c>
      <c r="O31" s="401"/>
      <c r="P31" s="401"/>
      <c r="Q31" s="513">
        <f>M31+O31</f>
        <v>0</v>
      </c>
      <c r="R31" s="401">
        <f>Q31*$E31</f>
        <v>0</v>
      </c>
      <c r="S31" s="540">
        <v>0.43</v>
      </c>
      <c r="T31" s="401">
        <f>S31*E31</f>
        <v>141268.11929999999</v>
      </c>
      <c r="U31" s="513">
        <f>Q31+S31</f>
        <v>0.43</v>
      </c>
      <c r="V31" s="401">
        <f>U31*$E31</f>
        <v>141268.11929999999</v>
      </c>
      <c r="W31" s="401"/>
      <c r="X31" s="401">
        <f>W31*$E31</f>
        <v>0</v>
      </c>
      <c r="Y31" s="513">
        <f>U31+W31</f>
        <v>0.43</v>
      </c>
      <c r="Z31" s="401">
        <f>Y31*$E31</f>
        <v>141268.11929999999</v>
      </c>
      <c r="AA31" s="513">
        <v>0.48</v>
      </c>
      <c r="AB31" s="401">
        <f>AA31*$E31</f>
        <v>157694.64480000001</v>
      </c>
      <c r="AC31" s="513">
        <f>Y31+AA31</f>
        <v>0.90999999999999992</v>
      </c>
      <c r="AD31" s="401">
        <f>AC31*$E31</f>
        <v>298962.76409999997</v>
      </c>
      <c r="AE31" s="513"/>
      <c r="AF31" s="401">
        <f>AE31*$E31</f>
        <v>0</v>
      </c>
      <c r="AG31" s="513">
        <f>AC31+AE31</f>
        <v>0.90999999999999992</v>
      </c>
      <c r="AH31" s="401">
        <f>AG31*$E31</f>
        <v>298962.76409999997</v>
      </c>
      <c r="AI31" s="513">
        <v>0.56000000000000005</v>
      </c>
      <c r="AJ31" s="401">
        <f>AI31*$E31</f>
        <v>183977.08560000002</v>
      </c>
      <c r="AK31" s="513">
        <f>AG31+AI31</f>
        <v>1.47</v>
      </c>
      <c r="AL31" s="401">
        <f>AK31*$E31</f>
        <v>482939.84970000002</v>
      </c>
      <c r="AM31" s="519"/>
      <c r="AN31" s="429">
        <f t="shared" si="53"/>
        <v>0</v>
      </c>
      <c r="AO31" s="519">
        <f>AK31+AM31</f>
        <v>1.47</v>
      </c>
      <c r="AP31" s="429">
        <f>AO31*$E31</f>
        <v>482939.84970000002</v>
      </c>
      <c r="AQ31" s="591"/>
      <c r="AR31" s="401">
        <f t="shared" si="54"/>
        <v>0</v>
      </c>
      <c r="AS31" s="519">
        <f>AO31+AQ31</f>
        <v>1.47</v>
      </c>
      <c r="AT31" s="429">
        <f>AS31*$E31</f>
        <v>482939.84970000002</v>
      </c>
      <c r="AU31" s="513"/>
      <c r="AV31" s="401">
        <f t="shared" si="55"/>
        <v>0</v>
      </c>
      <c r="AW31" s="519">
        <f>AS31+AU31</f>
        <v>1.47</v>
      </c>
      <c r="AX31" s="429">
        <f>AW31*$E31</f>
        <v>482939.84970000002</v>
      </c>
      <c r="AY31" s="513"/>
      <c r="AZ31" s="681">
        <f t="shared" si="56"/>
        <v>0</v>
      </c>
      <c r="BA31" s="519">
        <f>AW31+AY31</f>
        <v>1.47</v>
      </c>
      <c r="BB31" s="429">
        <f>BA31*$E31</f>
        <v>482939.84970000002</v>
      </c>
      <c r="BC31" s="519">
        <v>0.53</v>
      </c>
      <c r="BD31" s="429">
        <f>BC31*$E31</f>
        <v>174121.17030000003</v>
      </c>
      <c r="BE31" s="519">
        <f>BA31+BC31</f>
        <v>2</v>
      </c>
      <c r="BF31" s="429">
        <f>BE31*$E31</f>
        <v>657061.02</v>
      </c>
      <c r="BG31" s="519">
        <v>0.44</v>
      </c>
      <c r="BH31" s="429">
        <f>BG31*$E31</f>
        <v>144553.42440000002</v>
      </c>
      <c r="BI31" s="519">
        <f>BE31+BG31</f>
        <v>2.44</v>
      </c>
      <c r="BJ31" s="429">
        <f>BI31*$E31</f>
        <v>801614.44440000004</v>
      </c>
      <c r="BK31" s="519"/>
      <c r="BL31" s="429">
        <f>BK31*$E31</f>
        <v>0</v>
      </c>
      <c r="BM31" s="519">
        <f>BI31+BK31</f>
        <v>2.44</v>
      </c>
      <c r="BN31" s="429">
        <f>BM31*$E31</f>
        <v>801614.44440000004</v>
      </c>
      <c r="BO31" s="718"/>
      <c r="BP31" s="706">
        <f>BO31*$E31</f>
        <v>0</v>
      </c>
      <c r="BQ31" s="718">
        <f>BM31+BO31</f>
        <v>2.44</v>
      </c>
      <c r="BR31" s="706">
        <f>BQ31*$E31</f>
        <v>801614.44440000004</v>
      </c>
      <c r="BS31" s="718"/>
      <c r="BT31" s="706">
        <f>BS31*$E31</f>
        <v>0</v>
      </c>
      <c r="BU31" s="718">
        <f>BQ31+BS31</f>
        <v>2.44</v>
      </c>
      <c r="BV31" s="706">
        <f>BU31*$E31</f>
        <v>801614.44440000004</v>
      </c>
      <c r="BW31" s="718"/>
      <c r="BX31" s="706">
        <f>BW31*$E31</f>
        <v>0</v>
      </c>
      <c r="BY31" s="718">
        <f>BU31+BW31</f>
        <v>2.44</v>
      </c>
      <c r="BZ31" s="706">
        <f>BY31*$E31</f>
        <v>801614.44440000004</v>
      </c>
      <c r="CA31" s="718"/>
      <c r="CB31" s="706">
        <f>CA31*$E31</f>
        <v>0</v>
      </c>
      <c r="CC31" s="718">
        <f>BY31+CA31</f>
        <v>2.44</v>
      </c>
      <c r="CD31" s="706">
        <f>CC31*$E31</f>
        <v>801614.44440000004</v>
      </c>
      <c r="CE31" s="706"/>
      <c r="CF31" s="402">
        <f t="shared" si="0"/>
        <v>5959543.4514000006</v>
      </c>
    </row>
    <row r="32" spans="1:84" ht="36">
      <c r="B32" s="395" t="s">
        <v>35</v>
      </c>
      <c r="C32" s="396" t="s">
        <v>420</v>
      </c>
      <c r="D32" s="397" t="s">
        <v>404</v>
      </c>
      <c r="E32" s="398">
        <v>600552.80999999994</v>
      </c>
      <c r="F32" s="399">
        <v>161.69999999999999</v>
      </c>
      <c r="G32" s="400">
        <f>F32*E32</f>
        <v>97109389.376999989</v>
      </c>
      <c r="H32" s="400"/>
      <c r="I32" s="401"/>
      <c r="J32" s="401"/>
      <c r="K32" s="513"/>
      <c r="L32" s="401"/>
      <c r="M32" s="513">
        <f>I32+K32</f>
        <v>0</v>
      </c>
      <c r="N32" s="401">
        <f>M32*$E32</f>
        <v>0</v>
      </c>
      <c r="O32" s="401"/>
      <c r="P32" s="401"/>
      <c r="Q32" s="513">
        <f>M32+O32</f>
        <v>0</v>
      </c>
      <c r="R32" s="401">
        <f>Q32*$E32</f>
        <v>0</v>
      </c>
      <c r="S32" s="540"/>
      <c r="T32" s="401">
        <f>S32*E32</f>
        <v>0</v>
      </c>
      <c r="U32" s="513">
        <f>Q32+S32</f>
        <v>0</v>
      </c>
      <c r="V32" s="401">
        <f>U32*$E32</f>
        <v>0</v>
      </c>
      <c r="W32" s="401"/>
      <c r="X32" s="401">
        <f>W32*$E32</f>
        <v>0</v>
      </c>
      <c r="Y32" s="513">
        <f>U32+W32</f>
        <v>0</v>
      </c>
      <c r="Z32" s="401">
        <f>Y32*$E32</f>
        <v>0</v>
      </c>
      <c r="AA32" s="513">
        <v>4.0599999999999996</v>
      </c>
      <c r="AB32" s="401">
        <f>AA32*$E32</f>
        <v>2438244.4085999997</v>
      </c>
      <c r="AC32" s="513">
        <f>Y32+AA32</f>
        <v>4.0599999999999996</v>
      </c>
      <c r="AD32" s="401">
        <f>AC32*$E32</f>
        <v>2438244.4085999997</v>
      </c>
      <c r="AE32" s="513"/>
      <c r="AF32" s="401">
        <f>AE32*$E32</f>
        <v>0</v>
      </c>
      <c r="AG32" s="513">
        <f>AC32+AE32</f>
        <v>4.0599999999999996</v>
      </c>
      <c r="AH32" s="401">
        <f>AG32*$E32</f>
        <v>2438244.4085999997</v>
      </c>
      <c r="AI32" s="513">
        <v>8.48</v>
      </c>
      <c r="AJ32" s="401">
        <f>AI32*$E32</f>
        <v>5092687.8287999993</v>
      </c>
      <c r="AK32" s="513">
        <f>AG32+AI32</f>
        <v>12.54</v>
      </c>
      <c r="AL32" s="401">
        <f>AK32*$E32</f>
        <v>7530932.2373999991</v>
      </c>
      <c r="AM32" s="519">
        <v>13.6</v>
      </c>
      <c r="AN32" s="429">
        <f t="shared" si="53"/>
        <v>8167518.2159999991</v>
      </c>
      <c r="AO32" s="519">
        <f>AK32+AM32</f>
        <v>26.14</v>
      </c>
      <c r="AP32" s="429">
        <f>AO32*$E32</f>
        <v>15698450.453399999</v>
      </c>
      <c r="AQ32" s="591">
        <v>1.87</v>
      </c>
      <c r="AR32" s="401">
        <f t="shared" si="54"/>
        <v>1123033.7546999999</v>
      </c>
      <c r="AS32" s="519">
        <f>AO32+AQ32</f>
        <v>28.01</v>
      </c>
      <c r="AT32" s="429">
        <f>AS32*$E32</f>
        <v>16821484.208099999</v>
      </c>
      <c r="AU32" s="513"/>
      <c r="AV32" s="401">
        <f t="shared" si="55"/>
        <v>0</v>
      </c>
      <c r="AW32" s="519">
        <f>AS32+AU32</f>
        <v>28.01</v>
      </c>
      <c r="AX32" s="429">
        <f>AW32*$E32</f>
        <v>16821484.208099999</v>
      </c>
      <c r="AY32" s="513"/>
      <c r="AZ32" s="681">
        <f t="shared" si="56"/>
        <v>0</v>
      </c>
      <c r="BA32" s="519">
        <f>AW32+AY32</f>
        <v>28.01</v>
      </c>
      <c r="BB32" s="429">
        <f>BA32*$E32</f>
        <v>16821484.208099999</v>
      </c>
      <c r="BC32" s="695"/>
      <c r="BD32" s="681">
        <f>BC32*$E32</f>
        <v>0</v>
      </c>
      <c r="BE32" s="519">
        <f>BA32+BC32</f>
        <v>28.01</v>
      </c>
      <c r="BF32" s="429">
        <f>BE32*$E32</f>
        <v>16821484.208099999</v>
      </c>
      <c r="BG32" s="519">
        <v>11.38</v>
      </c>
      <c r="BH32" s="429">
        <f>BG32*$E32</f>
        <v>6834290.9777999995</v>
      </c>
      <c r="BI32" s="519">
        <f>BE32+BG32</f>
        <v>39.39</v>
      </c>
      <c r="BJ32" s="429">
        <f>BI32*$E32</f>
        <v>23655775.185899999</v>
      </c>
      <c r="BK32" s="519">
        <v>2.97</v>
      </c>
      <c r="BL32" s="429">
        <f>BK32*$E32</f>
        <v>1783641.8456999999</v>
      </c>
      <c r="BM32" s="519">
        <f>BI32+BK32</f>
        <v>42.36</v>
      </c>
      <c r="BN32" s="429">
        <f>BM32*$E32</f>
        <v>25439417.031599998</v>
      </c>
      <c r="BO32" s="718">
        <v>1.94</v>
      </c>
      <c r="BP32" s="706">
        <f>BO32*$E32</f>
        <v>1165072.4513999999</v>
      </c>
      <c r="BQ32" s="718">
        <f>BM32+BO32</f>
        <v>44.3</v>
      </c>
      <c r="BR32" s="706">
        <f>BQ32*$E32</f>
        <v>26604489.482999995</v>
      </c>
      <c r="BS32" s="718"/>
      <c r="BT32" s="706">
        <f>BS32*$E32</f>
        <v>0</v>
      </c>
      <c r="BU32" s="718">
        <f>BQ32+BS32</f>
        <v>44.3</v>
      </c>
      <c r="BV32" s="706">
        <f>BU32*$E32</f>
        <v>26604489.482999995</v>
      </c>
      <c r="BW32" s="718"/>
      <c r="BX32" s="706">
        <f>BW32*$E32</f>
        <v>0</v>
      </c>
      <c r="BY32" s="718">
        <f>BU32+BW32</f>
        <v>44.3</v>
      </c>
      <c r="BZ32" s="706">
        <f>BY32*$E32</f>
        <v>26604489.482999995</v>
      </c>
      <c r="CA32" s="718"/>
      <c r="CB32" s="706">
        <f>CA32*$E32</f>
        <v>0</v>
      </c>
      <c r="CC32" s="718">
        <f>BY32+CA32</f>
        <v>44.3</v>
      </c>
      <c r="CD32" s="706">
        <f>CC32*$E32</f>
        <v>26604489.482999995</v>
      </c>
      <c r="CE32" s="706"/>
      <c r="CF32" s="402">
        <f t="shared" si="0"/>
        <v>97109389.376999989</v>
      </c>
    </row>
    <row r="33" spans="1:84">
      <c r="B33" s="395" t="s">
        <v>421</v>
      </c>
      <c r="C33" s="396" t="s">
        <v>422</v>
      </c>
      <c r="D33" s="397" t="s">
        <v>404</v>
      </c>
      <c r="E33" s="398">
        <v>556541.37</v>
      </c>
      <c r="F33" s="399">
        <v>0</v>
      </c>
      <c r="G33" s="400">
        <f>F33*E33</f>
        <v>0</v>
      </c>
      <c r="H33" s="400"/>
      <c r="I33" s="403"/>
      <c r="J33" s="403"/>
      <c r="K33" s="515"/>
      <c r="L33" s="403"/>
      <c r="M33" s="513">
        <f>I33+K33</f>
        <v>0</v>
      </c>
      <c r="N33" s="401">
        <f>M33*$E33</f>
        <v>0</v>
      </c>
      <c r="O33" s="403"/>
      <c r="P33" s="403"/>
      <c r="Q33" s="513">
        <f>M33+O33</f>
        <v>0</v>
      </c>
      <c r="R33" s="401">
        <f>Q33*$E33</f>
        <v>0</v>
      </c>
      <c r="S33" s="541"/>
      <c r="T33" s="401">
        <f>S33*E33</f>
        <v>0</v>
      </c>
      <c r="U33" s="513">
        <f>Q33+S33</f>
        <v>0</v>
      </c>
      <c r="V33" s="401">
        <f>U33*$E33</f>
        <v>0</v>
      </c>
      <c r="W33" s="401"/>
      <c r="X33" s="401">
        <f>W33*$E33</f>
        <v>0</v>
      </c>
      <c r="Y33" s="513">
        <f>U33+W33</f>
        <v>0</v>
      </c>
      <c r="Z33" s="401">
        <f>Y33*$E33</f>
        <v>0</v>
      </c>
      <c r="AA33" s="513"/>
      <c r="AB33" s="401">
        <f>AA33*$E33</f>
        <v>0</v>
      </c>
      <c r="AC33" s="513">
        <f>Y33+AA33</f>
        <v>0</v>
      </c>
      <c r="AD33" s="401">
        <f>AC33*$E33</f>
        <v>0</v>
      </c>
      <c r="AE33" s="513"/>
      <c r="AF33" s="401">
        <f>AE33*$E33</f>
        <v>0</v>
      </c>
      <c r="AG33" s="513">
        <f>AC33+AE33</f>
        <v>0</v>
      </c>
      <c r="AH33" s="401">
        <f>AG33*$E33</f>
        <v>0</v>
      </c>
      <c r="AI33" s="513"/>
      <c r="AJ33" s="401">
        <f>AI33*$E33</f>
        <v>0</v>
      </c>
      <c r="AK33" s="513">
        <f>AG33+AI33</f>
        <v>0</v>
      </c>
      <c r="AL33" s="401">
        <f>AK33*$E33</f>
        <v>0</v>
      </c>
      <c r="AM33" s="519"/>
      <c r="AN33" s="429">
        <f t="shared" si="53"/>
        <v>0</v>
      </c>
      <c r="AO33" s="519">
        <f>AK33+AM33</f>
        <v>0</v>
      </c>
      <c r="AP33" s="429">
        <f>AO33*$E33</f>
        <v>0</v>
      </c>
      <c r="AQ33" s="592"/>
      <c r="AR33" s="401">
        <f t="shared" si="54"/>
        <v>0</v>
      </c>
      <c r="AS33" s="519">
        <f>AO33+AQ33</f>
        <v>0</v>
      </c>
      <c r="AT33" s="429">
        <f>AS33*$E33</f>
        <v>0</v>
      </c>
      <c r="AU33" s="515"/>
      <c r="AV33" s="401">
        <f t="shared" si="55"/>
        <v>0</v>
      </c>
      <c r="AW33" s="519">
        <f>AS33+AU33</f>
        <v>0</v>
      </c>
      <c r="AX33" s="429">
        <f>AW33*$E33</f>
        <v>0</v>
      </c>
      <c r="AY33" s="515"/>
      <c r="AZ33" s="682">
        <f t="shared" si="56"/>
        <v>0</v>
      </c>
      <c r="BA33" s="519">
        <f>AW33+AY33</f>
        <v>0</v>
      </c>
      <c r="BB33" s="429">
        <f>BA33*$E33</f>
        <v>0</v>
      </c>
      <c r="BC33" s="696"/>
      <c r="BD33" s="682">
        <f>BC33*$E33</f>
        <v>0</v>
      </c>
      <c r="BE33" s="696">
        <f>BA33+BC33</f>
        <v>0</v>
      </c>
      <c r="BF33" s="682">
        <f>BE33*$E33</f>
        <v>0</v>
      </c>
      <c r="BG33" s="519"/>
      <c r="BH33" s="429">
        <f>BG33*$E33</f>
        <v>0</v>
      </c>
      <c r="BI33" s="519">
        <f>BE33+BG33</f>
        <v>0</v>
      </c>
      <c r="BJ33" s="429">
        <f>BI33*$E33</f>
        <v>0</v>
      </c>
      <c r="BK33" s="519"/>
      <c r="BL33" s="429">
        <f>BK33*$E33</f>
        <v>0</v>
      </c>
      <c r="BM33" s="519">
        <f>BI33+BK33</f>
        <v>0</v>
      </c>
      <c r="BN33" s="429">
        <f>BM33*$E33</f>
        <v>0</v>
      </c>
      <c r="BO33" s="718"/>
      <c r="BP33" s="706">
        <f>BO33*$E33</f>
        <v>0</v>
      </c>
      <c r="BQ33" s="718">
        <f>BM33+BO33</f>
        <v>0</v>
      </c>
      <c r="BR33" s="706">
        <f>BQ33*$E33</f>
        <v>0</v>
      </c>
      <c r="BS33" s="718"/>
      <c r="BT33" s="706">
        <f>BS33*$E33</f>
        <v>0</v>
      </c>
      <c r="BU33" s="718">
        <f>BQ33+BS33</f>
        <v>0</v>
      </c>
      <c r="BV33" s="706">
        <f>BU33*$E33</f>
        <v>0</v>
      </c>
      <c r="BW33" s="718"/>
      <c r="BX33" s="706">
        <f>BW33*$E33</f>
        <v>0</v>
      </c>
      <c r="BY33" s="718">
        <f>BU33+BW33</f>
        <v>0</v>
      </c>
      <c r="BZ33" s="706">
        <f>BY33*$E33</f>
        <v>0</v>
      </c>
      <c r="CA33" s="718"/>
      <c r="CB33" s="706">
        <f>CA33*$E33</f>
        <v>0</v>
      </c>
      <c r="CC33" s="718">
        <f>BY33+CA33</f>
        <v>0</v>
      </c>
      <c r="CD33" s="706">
        <f>CC33*$E33</f>
        <v>0</v>
      </c>
      <c r="CE33" s="706"/>
      <c r="CF33" s="402">
        <f t="shared" si="0"/>
        <v>0</v>
      </c>
    </row>
    <row r="34" spans="1:84">
      <c r="B34" s="395" t="s">
        <v>423</v>
      </c>
      <c r="C34" s="396" t="s">
        <v>424</v>
      </c>
      <c r="D34" s="397" t="s">
        <v>404</v>
      </c>
      <c r="E34" s="398">
        <v>543857.49</v>
      </c>
      <c r="F34" s="399">
        <v>550</v>
      </c>
      <c r="G34" s="400">
        <f>F34*E34</f>
        <v>299121619.5</v>
      </c>
      <c r="H34" s="400"/>
      <c r="I34" s="401"/>
      <c r="J34" s="401"/>
      <c r="K34" s="513"/>
      <c r="L34" s="401"/>
      <c r="M34" s="513">
        <f>I34+K34</f>
        <v>0</v>
      </c>
      <c r="N34" s="401">
        <f>M34*$E34</f>
        <v>0</v>
      </c>
      <c r="O34" s="401"/>
      <c r="P34" s="401"/>
      <c r="Q34" s="513">
        <f>M34+O34</f>
        <v>0</v>
      </c>
      <c r="R34" s="401">
        <f>Q34*$E34</f>
        <v>0</v>
      </c>
      <c r="S34" s="540"/>
      <c r="T34" s="401">
        <f>S34*E34</f>
        <v>0</v>
      </c>
      <c r="U34" s="513">
        <f>Q34+S34</f>
        <v>0</v>
      </c>
      <c r="V34" s="401">
        <f>U34*$E34</f>
        <v>0</v>
      </c>
      <c r="W34" s="401"/>
      <c r="X34" s="401">
        <f>W34*$E34</f>
        <v>0</v>
      </c>
      <c r="Y34" s="513">
        <f>U34+W34</f>
        <v>0</v>
      </c>
      <c r="Z34" s="401">
        <f>Y34*$E34</f>
        <v>0</v>
      </c>
      <c r="AA34" s="513"/>
      <c r="AB34" s="401">
        <f>AA34*$E34</f>
        <v>0</v>
      </c>
      <c r="AC34" s="513">
        <f>Y34+AA34</f>
        <v>0</v>
      </c>
      <c r="AD34" s="401">
        <f>AC34*$E34</f>
        <v>0</v>
      </c>
      <c r="AE34" s="513">
        <v>0.81</v>
      </c>
      <c r="AF34" s="401">
        <f>AE34*$E34</f>
        <v>440524.56690000003</v>
      </c>
      <c r="AG34" s="513">
        <f>AC34+AE34</f>
        <v>0.81</v>
      </c>
      <c r="AH34" s="401">
        <f>AG34*$E34</f>
        <v>440524.56690000003</v>
      </c>
      <c r="AI34" s="513"/>
      <c r="AJ34" s="401">
        <f>AI34*$E34</f>
        <v>0</v>
      </c>
      <c r="AK34" s="513">
        <f>AG34+AI34</f>
        <v>0.81</v>
      </c>
      <c r="AL34" s="401">
        <f>AK34*$E34</f>
        <v>440524.56690000003</v>
      </c>
      <c r="AM34" s="519"/>
      <c r="AN34" s="429">
        <f t="shared" si="53"/>
        <v>0</v>
      </c>
      <c r="AO34" s="519">
        <f>AK34+AM34</f>
        <v>0.81</v>
      </c>
      <c r="AP34" s="429">
        <f>AO34*$E34</f>
        <v>440524.56690000003</v>
      </c>
      <c r="AQ34" s="591"/>
      <c r="AR34" s="401">
        <f t="shared" si="54"/>
        <v>0</v>
      </c>
      <c r="AS34" s="519">
        <f>AO34+AQ34</f>
        <v>0.81</v>
      </c>
      <c r="AT34" s="429">
        <f>AS34*$E34</f>
        <v>440524.56690000003</v>
      </c>
      <c r="AU34" s="513"/>
      <c r="AV34" s="401">
        <f t="shared" si="55"/>
        <v>0</v>
      </c>
      <c r="AW34" s="519">
        <f>AS34+AU34</f>
        <v>0.81</v>
      </c>
      <c r="AX34" s="429">
        <f>AW34*$E34</f>
        <v>440524.56690000003</v>
      </c>
      <c r="AY34" s="513"/>
      <c r="AZ34" s="681">
        <f t="shared" si="56"/>
        <v>0</v>
      </c>
      <c r="BA34" s="519">
        <f>AW34+AY34</f>
        <v>0.81</v>
      </c>
      <c r="BB34" s="429">
        <f>BA34*$E34</f>
        <v>440524.56690000003</v>
      </c>
      <c r="BC34" s="695"/>
      <c r="BD34" s="681">
        <f>BC34*$E34</f>
        <v>0</v>
      </c>
      <c r="BE34" s="695">
        <f>BA34+BC34</f>
        <v>0.81</v>
      </c>
      <c r="BF34" s="681">
        <f>BE34*$E34</f>
        <v>440524.56690000003</v>
      </c>
      <c r="BG34" s="519">
        <v>4.5</v>
      </c>
      <c r="BH34" s="429">
        <f>BG34*$E34</f>
        <v>2447358.7050000001</v>
      </c>
      <c r="BI34" s="519">
        <f>BE34+BG34</f>
        <v>5.3100000000000005</v>
      </c>
      <c r="BJ34" s="429">
        <f>BI34*$E34</f>
        <v>2887883.2719000001</v>
      </c>
      <c r="BK34" s="519"/>
      <c r="BL34" s="429">
        <f>BK34*$E34</f>
        <v>0</v>
      </c>
      <c r="BM34" s="519">
        <f>BI34+BK34</f>
        <v>5.3100000000000005</v>
      </c>
      <c r="BN34" s="429">
        <f>BM34*$E34</f>
        <v>2887883.2719000001</v>
      </c>
      <c r="BO34" s="718"/>
      <c r="BP34" s="706">
        <f>BO34*$E34</f>
        <v>0</v>
      </c>
      <c r="BQ34" s="718">
        <f>BM34+BO34</f>
        <v>5.3100000000000005</v>
      </c>
      <c r="BR34" s="706">
        <f>BQ34*$E34</f>
        <v>2887883.2719000001</v>
      </c>
      <c r="BS34" s="718"/>
      <c r="BT34" s="706">
        <f>BS34*$E34</f>
        <v>0</v>
      </c>
      <c r="BU34" s="718">
        <f>BQ34+BS34</f>
        <v>5.3100000000000005</v>
      </c>
      <c r="BV34" s="706">
        <f>BU34*$E34</f>
        <v>2887883.2719000001</v>
      </c>
      <c r="BW34" s="718"/>
      <c r="BX34" s="706">
        <f>BW34*$E34</f>
        <v>0</v>
      </c>
      <c r="BY34" s="718">
        <f>BU34+BW34</f>
        <v>5.3100000000000005</v>
      </c>
      <c r="BZ34" s="706">
        <f>BY34*$E34</f>
        <v>2887883.2719000001</v>
      </c>
      <c r="CA34" s="718"/>
      <c r="CB34" s="706">
        <f>CA34*$E34</f>
        <v>0</v>
      </c>
      <c r="CC34" s="718">
        <f>BY34+CA34</f>
        <v>5.3100000000000005</v>
      </c>
      <c r="CD34" s="706">
        <f>CC34*$E34</f>
        <v>2887883.2719000001</v>
      </c>
      <c r="CE34" s="706"/>
      <c r="CF34" s="402">
        <f t="shared" si="0"/>
        <v>299121619.5</v>
      </c>
    </row>
    <row r="35" spans="1:84" s="387" customFormat="1">
      <c r="A35" s="387" t="s">
        <v>1786</v>
      </c>
      <c r="B35" s="388" t="s">
        <v>425</v>
      </c>
      <c r="C35" s="389" t="s">
        <v>36</v>
      </c>
      <c r="D35" s="390"/>
      <c r="E35" s="391"/>
      <c r="F35" s="392"/>
      <c r="G35" s="393"/>
      <c r="H35" s="393">
        <f>+SUM(G36:G42)</f>
        <v>658048118.35949993</v>
      </c>
      <c r="I35" s="393"/>
      <c r="J35" s="393"/>
      <c r="K35" s="514"/>
      <c r="L35" s="393"/>
      <c r="M35" s="514"/>
      <c r="N35" s="393">
        <f>SUM(N36:N42)</f>
        <v>0</v>
      </c>
      <c r="O35" s="393"/>
      <c r="P35" s="393"/>
      <c r="Q35" s="514"/>
      <c r="R35" s="393">
        <f>SUM(R36:R42)</f>
        <v>0</v>
      </c>
      <c r="S35" s="539"/>
      <c r="T35" s="393">
        <f>SUM(T36:T42)</f>
        <v>15986025</v>
      </c>
      <c r="U35" s="514"/>
      <c r="V35" s="393">
        <f>SUM(V36:V42)</f>
        <v>15986025</v>
      </c>
      <c r="W35" s="393"/>
      <c r="X35" s="393">
        <f>SUM(X36:X42)</f>
        <v>0</v>
      </c>
      <c r="Y35" s="514"/>
      <c r="Z35" s="393">
        <f>SUM(Z36:Z42)</f>
        <v>15986025</v>
      </c>
      <c r="AA35" s="514"/>
      <c r="AB35" s="393">
        <f>SUM(AB36:AB42)</f>
        <v>40620346.608599998</v>
      </c>
      <c r="AC35" s="514"/>
      <c r="AD35" s="393">
        <f>SUM(AD36:AD42)</f>
        <v>56606371.608600006</v>
      </c>
      <c r="AE35" s="514"/>
      <c r="AF35" s="393">
        <f>SUM(AF36:AF42)</f>
        <v>0</v>
      </c>
      <c r="AG35" s="514"/>
      <c r="AH35" s="393">
        <f>SUM(AH36:AH42)</f>
        <v>56606371.608600006</v>
      </c>
      <c r="AI35" s="514"/>
      <c r="AJ35" s="393">
        <f>SUM(AJ36:AJ42)</f>
        <v>9692921.8782000002</v>
      </c>
      <c r="AK35" s="514"/>
      <c r="AL35" s="393">
        <f>SUM(AL36:AL42)</f>
        <v>66299293.486800008</v>
      </c>
      <c r="AM35" s="393"/>
      <c r="AN35" s="393">
        <f>SUM(AN36:AN42)</f>
        <v>9915978.6197999995</v>
      </c>
      <c r="AO35" s="514"/>
      <c r="AP35" s="393">
        <f>SUM(AP36:AP42)</f>
        <v>76215272.106600001</v>
      </c>
      <c r="AQ35" s="590"/>
      <c r="AR35" s="393">
        <f>SUM(AR36:AR42)</f>
        <v>8344023.8508000001</v>
      </c>
      <c r="AS35" s="514"/>
      <c r="AT35" s="393">
        <f>SUM(AT36:AT42)</f>
        <v>84559295.957399994</v>
      </c>
      <c r="AU35" s="514"/>
      <c r="AV35" s="393">
        <f>SUM(AV36:AV42)</f>
        <v>16713179.9901</v>
      </c>
      <c r="AW35" s="514"/>
      <c r="AX35" s="393">
        <f>SUM(AX36:AX42)</f>
        <v>101272475.94749999</v>
      </c>
      <c r="AY35" s="393"/>
      <c r="AZ35" s="393">
        <f>SUM(AZ36:AZ42)</f>
        <v>2992562.7632999998</v>
      </c>
      <c r="BA35" s="514"/>
      <c r="BB35" s="393">
        <f>SUM(BB36:BB42)</f>
        <v>104265038.71079999</v>
      </c>
      <c r="BC35" s="393"/>
      <c r="BD35" s="393">
        <f>SUM(BD36:BD42)</f>
        <v>32906232.730800003</v>
      </c>
      <c r="BE35" s="514"/>
      <c r="BF35" s="393">
        <f>SUM(BF36:BF42)</f>
        <v>137171271.44159999</v>
      </c>
      <c r="BG35" s="393"/>
      <c r="BH35" s="393">
        <f>SUM(BH36:BH42)</f>
        <v>18587145.119400002</v>
      </c>
      <c r="BI35" s="514"/>
      <c r="BJ35" s="393">
        <f>SUM(BJ36:BJ42)</f>
        <v>155758416.56099999</v>
      </c>
      <c r="BK35" s="393"/>
      <c r="BL35" s="393">
        <f>SUM(BL36:BL42)</f>
        <v>1771110.4950000001</v>
      </c>
      <c r="BM35" s="514"/>
      <c r="BN35" s="393">
        <f>SUM(BN36:BN42)</f>
        <v>157529527.05599999</v>
      </c>
      <c r="BO35" s="717"/>
      <c r="BP35" s="705">
        <f>SUM(BP36:BP42)</f>
        <v>8545813.8480000012</v>
      </c>
      <c r="BQ35" s="717"/>
      <c r="BR35" s="705">
        <f>SUM(BR36:BR42)</f>
        <v>166075340.90399998</v>
      </c>
      <c r="BS35" s="717"/>
      <c r="BT35" s="705">
        <f>SUM(BT36:BT42)</f>
        <v>498960</v>
      </c>
      <c r="BU35" s="717"/>
      <c r="BV35" s="705">
        <f>SUM(BV36:BV42)</f>
        <v>166574300.90399998</v>
      </c>
      <c r="BW35" s="717"/>
      <c r="BX35" s="705">
        <f>SUM(BX36:BX42)</f>
        <v>25424066.378699999</v>
      </c>
      <c r="BY35" s="717"/>
      <c r="BZ35" s="705">
        <f>SUM(BZ36:BZ42)</f>
        <v>191998367.2827</v>
      </c>
      <c r="CA35" s="717"/>
      <c r="CB35" s="705">
        <f>SUM(CB36:CB42)</f>
        <v>-16017210</v>
      </c>
      <c r="CC35" s="717"/>
      <c r="CD35" s="705">
        <f>SUM(CD36:CD42)</f>
        <v>175981157.2827</v>
      </c>
      <c r="CE35" s="705"/>
      <c r="CF35" s="394">
        <f t="shared" si="0"/>
        <v>658048118.35949993</v>
      </c>
    </row>
    <row r="36" spans="1:84">
      <c r="B36" s="395" t="s">
        <v>426</v>
      </c>
      <c r="C36" s="396" t="s">
        <v>427</v>
      </c>
      <c r="D36" s="397" t="s">
        <v>404</v>
      </c>
      <c r="E36" s="398">
        <v>774150.3</v>
      </c>
      <c r="F36" s="399">
        <v>92</v>
      </c>
      <c r="G36" s="400">
        <f t="shared" ref="G36:G42" si="57">F36*E36</f>
        <v>71221827.600000009</v>
      </c>
      <c r="H36" s="400"/>
      <c r="I36" s="401"/>
      <c r="J36" s="401"/>
      <c r="K36" s="513"/>
      <c r="L36" s="401"/>
      <c r="M36" s="513">
        <f t="shared" ref="M36:M42" si="58">I36+K36</f>
        <v>0</v>
      </c>
      <c r="N36" s="401">
        <f t="shared" ref="N36:N42" si="59">M36*$E36</f>
        <v>0</v>
      </c>
      <c r="O36" s="401"/>
      <c r="P36" s="401"/>
      <c r="Q36" s="513">
        <f t="shared" ref="Q36:Q42" si="60">M36+O36</f>
        <v>0</v>
      </c>
      <c r="R36" s="401">
        <f t="shared" ref="R36:R42" si="61">Q36*$E36</f>
        <v>0</v>
      </c>
      <c r="S36" s="540"/>
      <c r="T36" s="401">
        <f t="shared" ref="T36:T42" si="62">S36*E36</f>
        <v>0</v>
      </c>
      <c r="U36" s="513">
        <f t="shared" ref="U36:U42" si="63">Q36+S36</f>
        <v>0</v>
      </c>
      <c r="V36" s="401">
        <f t="shared" ref="V36:V42" si="64">U36*$E36</f>
        <v>0</v>
      </c>
      <c r="W36" s="401"/>
      <c r="X36" s="401">
        <f t="shared" ref="X36:X42" si="65">W36*$E36</f>
        <v>0</v>
      </c>
      <c r="Y36" s="513">
        <f t="shared" ref="Y36:Y42" si="66">U36+W36</f>
        <v>0</v>
      </c>
      <c r="Z36" s="401">
        <f t="shared" ref="Z36:Z42" si="67">Y36*$E36</f>
        <v>0</v>
      </c>
      <c r="AA36" s="513"/>
      <c r="AB36" s="401">
        <f t="shared" ref="AB36:AB42" si="68">AA36*$E36</f>
        <v>0</v>
      </c>
      <c r="AC36" s="513">
        <f t="shared" ref="AC36:AC42" si="69">Y36+AA36</f>
        <v>0</v>
      </c>
      <c r="AD36" s="401">
        <f t="shared" ref="AD36:AD42" si="70">AC36*$E36</f>
        <v>0</v>
      </c>
      <c r="AE36" s="513"/>
      <c r="AF36" s="401">
        <f t="shared" ref="AF36:AF42" si="71">AE36*$E36</f>
        <v>0</v>
      </c>
      <c r="AG36" s="513">
        <f t="shared" ref="AG36:AG42" si="72">AC36+AE36</f>
        <v>0</v>
      </c>
      <c r="AH36" s="401">
        <f t="shared" ref="AH36:AH42" si="73">AG36*$E36</f>
        <v>0</v>
      </c>
      <c r="AI36" s="513"/>
      <c r="AJ36" s="401">
        <f t="shared" ref="AJ36:AJ42" si="74">AI36*$E36</f>
        <v>0</v>
      </c>
      <c r="AK36" s="513">
        <f t="shared" ref="AK36:AK42" si="75">AG36+AI36</f>
        <v>0</v>
      </c>
      <c r="AL36" s="401">
        <f t="shared" ref="AL36:AL42" si="76">AK36*$E36</f>
        <v>0</v>
      </c>
      <c r="AM36" s="519"/>
      <c r="AN36" s="429">
        <f t="shared" ref="AN36:AN42" si="77">AM36*$E36</f>
        <v>0</v>
      </c>
      <c r="AO36" s="519">
        <f t="shared" ref="AO36:AO42" si="78">AK36+AM36</f>
        <v>0</v>
      </c>
      <c r="AP36" s="429">
        <f t="shared" ref="AP36:AP42" si="79">AO36*$E36</f>
        <v>0</v>
      </c>
      <c r="AQ36" s="591"/>
      <c r="AR36" s="401">
        <f t="shared" ref="AR36:AR42" si="80">AQ36*$E36</f>
        <v>0</v>
      </c>
      <c r="AS36" s="519">
        <f t="shared" ref="AS36:AS42" si="81">AO36+AQ36</f>
        <v>0</v>
      </c>
      <c r="AT36" s="429">
        <f t="shared" ref="AT36:AT42" si="82">AS36*$E36</f>
        <v>0</v>
      </c>
      <c r="AU36" s="513"/>
      <c r="AV36" s="401">
        <f t="shared" ref="AV36:AV42" si="83">AU36*$E36</f>
        <v>0</v>
      </c>
      <c r="AW36" s="519">
        <f t="shared" ref="AW36:AW42" si="84">AS36+AU36</f>
        <v>0</v>
      </c>
      <c r="AX36" s="429">
        <f t="shared" ref="AX36:AX42" si="85">AW36*$E36</f>
        <v>0</v>
      </c>
      <c r="AY36" s="513"/>
      <c r="AZ36" s="681">
        <f t="shared" ref="AZ36:AZ42" si="86">AY36*$E36</f>
        <v>0</v>
      </c>
      <c r="BA36" s="519">
        <f t="shared" ref="BA36:BA42" si="87">AW36+AY36</f>
        <v>0</v>
      </c>
      <c r="BB36" s="429">
        <f t="shared" ref="BB36:BB42" si="88">BA36*$E36</f>
        <v>0</v>
      </c>
      <c r="BC36" s="695"/>
      <c r="BD36" s="681">
        <f t="shared" ref="BD36:BD42" si="89">BC36*$E36</f>
        <v>0</v>
      </c>
      <c r="BE36" s="695">
        <f t="shared" ref="BE36:BE42" si="90">BA36+BC36</f>
        <v>0</v>
      </c>
      <c r="BF36" s="681">
        <f t="shared" ref="BF36:BF42" si="91">BE36*$E36</f>
        <v>0</v>
      </c>
      <c r="BG36" s="519"/>
      <c r="BH36" s="429">
        <f t="shared" ref="BH36:BH42" si="92">BG36*$E36</f>
        <v>0</v>
      </c>
      <c r="BI36" s="519">
        <f t="shared" ref="BI36:BI42" si="93">BE36+BG36</f>
        <v>0</v>
      </c>
      <c r="BJ36" s="429">
        <f t="shared" ref="BJ36:BJ42" si="94">BI36*$E36</f>
        <v>0</v>
      </c>
      <c r="BK36" s="519"/>
      <c r="BL36" s="429">
        <f t="shared" ref="BL36:BL42" si="95">BK36*$E36</f>
        <v>0</v>
      </c>
      <c r="BM36" s="519">
        <f t="shared" ref="BM36:BM42" si="96">BI36+BK36</f>
        <v>0</v>
      </c>
      <c r="BN36" s="429">
        <f t="shared" ref="BN36:BN42" si="97">BM36*$E36</f>
        <v>0</v>
      </c>
      <c r="BO36" s="718"/>
      <c r="BP36" s="706">
        <f t="shared" ref="BP36:BP42" si="98">BO36*$E36</f>
        <v>0</v>
      </c>
      <c r="BQ36" s="718">
        <f t="shared" ref="BQ36:BQ42" si="99">BM36+BO36</f>
        <v>0</v>
      </c>
      <c r="BR36" s="706">
        <f t="shared" ref="BR36:BR42" si="100">BQ36*$E36</f>
        <v>0</v>
      </c>
      <c r="BS36" s="718"/>
      <c r="BT36" s="706">
        <f t="shared" ref="BT36:BT42" si="101">BS36*$E36</f>
        <v>0</v>
      </c>
      <c r="BU36" s="718">
        <f t="shared" ref="BU36:BU42" si="102">BQ36+BS36</f>
        <v>0</v>
      </c>
      <c r="BV36" s="706">
        <f t="shared" ref="BV36:BV42" si="103">BU36*$E36</f>
        <v>0</v>
      </c>
      <c r="BW36" s="718">
        <v>0</v>
      </c>
      <c r="BX36" s="706">
        <f t="shared" ref="BX36:BX42" si="104">BW36*$E36</f>
        <v>0</v>
      </c>
      <c r="BY36" s="718">
        <f t="shared" ref="BY36:BY42" si="105">BU36+BW36</f>
        <v>0</v>
      </c>
      <c r="BZ36" s="706">
        <f t="shared" ref="BZ36:BZ42" si="106">BY36*$E36</f>
        <v>0</v>
      </c>
      <c r="CA36" s="718"/>
      <c r="CB36" s="706">
        <f t="shared" ref="CB36:CB42" si="107">CA36*$E36</f>
        <v>0</v>
      </c>
      <c r="CC36" s="718">
        <f t="shared" ref="CC36:CC42" si="108">BY36+CA36</f>
        <v>0</v>
      </c>
      <c r="CD36" s="706">
        <f t="shared" ref="CD36:CD42" si="109">CC36*$E36</f>
        <v>0</v>
      </c>
      <c r="CE36" s="706"/>
      <c r="CF36" s="402">
        <f t="shared" si="0"/>
        <v>71221827.600000009</v>
      </c>
    </row>
    <row r="37" spans="1:84">
      <c r="B37" s="395" t="s">
        <v>428</v>
      </c>
      <c r="C37" s="396" t="s">
        <v>429</v>
      </c>
      <c r="D37" s="397" t="s">
        <v>404</v>
      </c>
      <c r="E37" s="398">
        <v>1028701.08</v>
      </c>
      <c r="F37" s="399">
        <v>0</v>
      </c>
      <c r="G37" s="400">
        <f t="shared" si="57"/>
        <v>0</v>
      </c>
      <c r="H37" s="400"/>
      <c r="I37" s="401"/>
      <c r="J37" s="401"/>
      <c r="K37" s="513"/>
      <c r="L37" s="401"/>
      <c r="M37" s="513">
        <f t="shared" si="58"/>
        <v>0</v>
      </c>
      <c r="N37" s="401">
        <f t="shared" si="59"/>
        <v>0</v>
      </c>
      <c r="O37" s="401"/>
      <c r="P37" s="401"/>
      <c r="Q37" s="513">
        <f t="shared" si="60"/>
        <v>0</v>
      </c>
      <c r="R37" s="401">
        <f t="shared" si="61"/>
        <v>0</v>
      </c>
      <c r="S37" s="540"/>
      <c r="T37" s="401">
        <f t="shared" si="62"/>
        <v>0</v>
      </c>
      <c r="U37" s="513">
        <f t="shared" si="63"/>
        <v>0</v>
      </c>
      <c r="V37" s="401">
        <f t="shared" si="64"/>
        <v>0</v>
      </c>
      <c r="W37" s="401"/>
      <c r="X37" s="401">
        <f t="shared" si="65"/>
        <v>0</v>
      </c>
      <c r="Y37" s="513">
        <f t="shared" si="66"/>
        <v>0</v>
      </c>
      <c r="Z37" s="401">
        <f t="shared" si="67"/>
        <v>0</v>
      </c>
      <c r="AA37" s="513"/>
      <c r="AB37" s="401">
        <f t="shared" si="68"/>
        <v>0</v>
      </c>
      <c r="AC37" s="513">
        <f t="shared" si="69"/>
        <v>0</v>
      </c>
      <c r="AD37" s="401">
        <f t="shared" si="70"/>
        <v>0</v>
      </c>
      <c r="AE37" s="513"/>
      <c r="AF37" s="401">
        <f t="shared" si="71"/>
        <v>0</v>
      </c>
      <c r="AG37" s="513">
        <f t="shared" si="72"/>
        <v>0</v>
      </c>
      <c r="AH37" s="401">
        <f t="shared" si="73"/>
        <v>0</v>
      </c>
      <c r="AI37" s="513"/>
      <c r="AJ37" s="401">
        <f t="shared" si="74"/>
        <v>0</v>
      </c>
      <c r="AK37" s="513">
        <f t="shared" si="75"/>
        <v>0</v>
      </c>
      <c r="AL37" s="401">
        <f t="shared" si="76"/>
        <v>0</v>
      </c>
      <c r="AM37" s="519"/>
      <c r="AN37" s="429">
        <f t="shared" si="77"/>
        <v>0</v>
      </c>
      <c r="AO37" s="519">
        <f t="shared" si="78"/>
        <v>0</v>
      </c>
      <c r="AP37" s="429">
        <f t="shared" si="79"/>
        <v>0</v>
      </c>
      <c r="AQ37" s="591"/>
      <c r="AR37" s="401">
        <f t="shared" si="80"/>
        <v>0</v>
      </c>
      <c r="AS37" s="519">
        <f t="shared" si="81"/>
        <v>0</v>
      </c>
      <c r="AT37" s="429">
        <f t="shared" si="82"/>
        <v>0</v>
      </c>
      <c r="AU37" s="513"/>
      <c r="AV37" s="401">
        <f t="shared" si="83"/>
        <v>0</v>
      </c>
      <c r="AW37" s="519">
        <f t="shared" si="84"/>
        <v>0</v>
      </c>
      <c r="AX37" s="429">
        <f t="shared" si="85"/>
        <v>0</v>
      </c>
      <c r="AY37" s="513"/>
      <c r="AZ37" s="681">
        <f t="shared" si="86"/>
        <v>0</v>
      </c>
      <c r="BA37" s="519">
        <f t="shared" si="87"/>
        <v>0</v>
      </c>
      <c r="BB37" s="429">
        <f t="shared" si="88"/>
        <v>0</v>
      </c>
      <c r="BC37" s="695"/>
      <c r="BD37" s="681">
        <f t="shared" si="89"/>
        <v>0</v>
      </c>
      <c r="BE37" s="695">
        <f t="shared" si="90"/>
        <v>0</v>
      </c>
      <c r="BF37" s="681">
        <f t="shared" si="91"/>
        <v>0</v>
      </c>
      <c r="BG37" s="519"/>
      <c r="BH37" s="429">
        <f t="shared" si="92"/>
        <v>0</v>
      </c>
      <c r="BI37" s="519">
        <f t="shared" si="93"/>
        <v>0</v>
      </c>
      <c r="BJ37" s="429">
        <f t="shared" si="94"/>
        <v>0</v>
      </c>
      <c r="BK37" s="519"/>
      <c r="BL37" s="429">
        <f t="shared" si="95"/>
        <v>0</v>
      </c>
      <c r="BM37" s="519">
        <f t="shared" si="96"/>
        <v>0</v>
      </c>
      <c r="BN37" s="429">
        <f t="shared" si="97"/>
        <v>0</v>
      </c>
      <c r="BO37" s="718"/>
      <c r="BP37" s="706">
        <f t="shared" si="98"/>
        <v>0</v>
      </c>
      <c r="BQ37" s="718">
        <f t="shared" si="99"/>
        <v>0</v>
      </c>
      <c r="BR37" s="706">
        <f t="shared" si="100"/>
        <v>0</v>
      </c>
      <c r="BS37" s="718"/>
      <c r="BT37" s="706">
        <f t="shared" si="101"/>
        <v>0</v>
      </c>
      <c r="BU37" s="718">
        <f t="shared" si="102"/>
        <v>0</v>
      </c>
      <c r="BV37" s="706">
        <f t="shared" si="103"/>
        <v>0</v>
      </c>
      <c r="BW37" s="718"/>
      <c r="BX37" s="706">
        <f t="shared" si="104"/>
        <v>0</v>
      </c>
      <c r="BY37" s="718">
        <f t="shared" si="105"/>
        <v>0</v>
      </c>
      <c r="BZ37" s="706">
        <f t="shared" si="106"/>
        <v>0</v>
      </c>
      <c r="CA37" s="718"/>
      <c r="CB37" s="706">
        <f t="shared" si="107"/>
        <v>0</v>
      </c>
      <c r="CC37" s="718">
        <f t="shared" si="108"/>
        <v>0</v>
      </c>
      <c r="CD37" s="706">
        <f t="shared" si="109"/>
        <v>0</v>
      </c>
      <c r="CE37" s="706"/>
      <c r="CF37" s="402">
        <f t="shared" si="0"/>
        <v>0</v>
      </c>
    </row>
    <row r="38" spans="1:84" ht="36">
      <c r="B38" s="395" t="s">
        <v>430</v>
      </c>
      <c r="C38" s="396" t="s">
        <v>431</v>
      </c>
      <c r="D38" s="397" t="s">
        <v>432</v>
      </c>
      <c r="E38" s="398">
        <v>5325.21</v>
      </c>
      <c r="F38" s="399">
        <v>44385.95</v>
      </c>
      <c r="G38" s="400">
        <f t="shared" si="57"/>
        <v>236364504.79949999</v>
      </c>
      <c r="H38" s="400"/>
      <c r="I38" s="401"/>
      <c r="J38" s="401"/>
      <c r="K38" s="513"/>
      <c r="L38" s="401"/>
      <c r="M38" s="513">
        <f t="shared" si="58"/>
        <v>0</v>
      </c>
      <c r="N38" s="401">
        <f t="shared" si="59"/>
        <v>0</v>
      </c>
      <c r="O38" s="401"/>
      <c r="P38" s="401"/>
      <c r="Q38" s="513">
        <f t="shared" si="60"/>
        <v>0</v>
      </c>
      <c r="R38" s="401">
        <f t="shared" si="61"/>
        <v>0</v>
      </c>
      <c r="S38" s="540"/>
      <c r="T38" s="401">
        <f t="shared" si="62"/>
        <v>0</v>
      </c>
      <c r="U38" s="513">
        <f t="shared" si="63"/>
        <v>0</v>
      </c>
      <c r="V38" s="401">
        <f t="shared" si="64"/>
        <v>0</v>
      </c>
      <c r="W38" s="401"/>
      <c r="X38" s="401">
        <f t="shared" si="65"/>
        <v>0</v>
      </c>
      <c r="Y38" s="513">
        <f t="shared" si="66"/>
        <v>0</v>
      </c>
      <c r="Z38" s="401">
        <f t="shared" si="67"/>
        <v>0</v>
      </c>
      <c r="AA38" s="513">
        <v>2557.66</v>
      </c>
      <c r="AB38" s="401">
        <f t="shared" si="68"/>
        <v>13620076.6086</v>
      </c>
      <c r="AC38" s="513">
        <f t="shared" si="69"/>
        <v>2557.66</v>
      </c>
      <c r="AD38" s="401">
        <f t="shared" si="70"/>
        <v>13620076.6086</v>
      </c>
      <c r="AE38" s="513"/>
      <c r="AF38" s="401">
        <f t="shared" si="71"/>
        <v>0</v>
      </c>
      <c r="AG38" s="513">
        <f t="shared" si="72"/>
        <v>2557.66</v>
      </c>
      <c r="AH38" s="401">
        <f t="shared" si="73"/>
        <v>13620076.6086</v>
      </c>
      <c r="AI38" s="513">
        <v>49.42</v>
      </c>
      <c r="AJ38" s="401">
        <f t="shared" si="74"/>
        <v>263171.87820000004</v>
      </c>
      <c r="AK38" s="513">
        <f t="shared" si="75"/>
        <v>2607.08</v>
      </c>
      <c r="AL38" s="401">
        <f t="shared" si="76"/>
        <v>13883248.4868</v>
      </c>
      <c r="AM38" s="519">
        <v>274.38</v>
      </c>
      <c r="AN38" s="429">
        <f t="shared" si="77"/>
        <v>1461131.1198</v>
      </c>
      <c r="AO38" s="519">
        <f t="shared" si="78"/>
        <v>2881.46</v>
      </c>
      <c r="AP38" s="429">
        <f t="shared" si="79"/>
        <v>15344379.6066</v>
      </c>
      <c r="AQ38" s="591">
        <v>525.48</v>
      </c>
      <c r="AR38" s="401">
        <f t="shared" si="80"/>
        <v>2798291.3508000001</v>
      </c>
      <c r="AS38" s="519">
        <f t="shared" si="81"/>
        <v>3406.94</v>
      </c>
      <c r="AT38" s="429">
        <f t="shared" si="82"/>
        <v>18142670.957400002</v>
      </c>
      <c r="AU38" s="513">
        <v>368.94</v>
      </c>
      <c r="AV38" s="401">
        <f t="shared" si="83"/>
        <v>1964682.9774</v>
      </c>
      <c r="AW38" s="519">
        <f t="shared" si="84"/>
        <v>3775.88</v>
      </c>
      <c r="AX38" s="429">
        <f t="shared" si="85"/>
        <v>20107353.934799999</v>
      </c>
      <c r="AY38" s="513">
        <v>216.73</v>
      </c>
      <c r="AZ38" s="513">
        <f t="shared" si="86"/>
        <v>1154132.7633</v>
      </c>
      <c r="BA38" s="519">
        <f t="shared" si="87"/>
        <v>3992.61</v>
      </c>
      <c r="BB38" s="429">
        <f t="shared" si="88"/>
        <v>21261486.698100001</v>
      </c>
      <c r="BC38" s="519">
        <v>3103.48</v>
      </c>
      <c r="BD38" s="429">
        <f t="shared" si="89"/>
        <v>16526682.730800001</v>
      </c>
      <c r="BE38" s="519">
        <f t="shared" si="90"/>
        <v>7096.09</v>
      </c>
      <c r="BF38" s="429">
        <f t="shared" si="91"/>
        <v>37788169.428900003</v>
      </c>
      <c r="BG38" s="519"/>
      <c r="BH38" s="429">
        <f t="shared" si="92"/>
        <v>0</v>
      </c>
      <c r="BI38" s="519">
        <f t="shared" si="93"/>
        <v>7096.09</v>
      </c>
      <c r="BJ38" s="429">
        <f t="shared" si="94"/>
        <v>37788169.428900003</v>
      </c>
      <c r="BK38" s="519">
        <v>109.5</v>
      </c>
      <c r="BL38" s="429">
        <f t="shared" si="95"/>
        <v>583110.495</v>
      </c>
      <c r="BM38" s="519">
        <f t="shared" si="96"/>
        <v>7205.59</v>
      </c>
      <c r="BN38" s="429">
        <f t="shared" si="97"/>
        <v>38371279.923900001</v>
      </c>
      <c r="BO38" s="718"/>
      <c r="BP38" s="706">
        <f t="shared" si="98"/>
        <v>0</v>
      </c>
      <c r="BQ38" s="718">
        <f t="shared" si="99"/>
        <v>7205.59</v>
      </c>
      <c r="BR38" s="706">
        <f t="shared" si="100"/>
        <v>38371279.923900001</v>
      </c>
      <c r="BS38" s="718"/>
      <c r="BT38" s="706">
        <f t="shared" si="101"/>
        <v>0</v>
      </c>
      <c r="BU38" s="718">
        <f t="shared" si="102"/>
        <v>7205.59</v>
      </c>
      <c r="BV38" s="706">
        <f t="shared" si="103"/>
        <v>38371279.923900001</v>
      </c>
      <c r="BW38" s="718">
        <v>1517.69</v>
      </c>
      <c r="BX38" s="706">
        <f t="shared" si="104"/>
        <v>8082017.9649</v>
      </c>
      <c r="BY38" s="718">
        <f t="shared" si="105"/>
        <v>8723.2800000000007</v>
      </c>
      <c r="BZ38" s="706">
        <f t="shared" si="106"/>
        <v>46453297.888800003</v>
      </c>
      <c r="CA38" s="718"/>
      <c r="CB38" s="706">
        <f t="shared" si="107"/>
        <v>0</v>
      </c>
      <c r="CC38" s="718">
        <f t="shared" si="108"/>
        <v>8723.2800000000007</v>
      </c>
      <c r="CD38" s="706">
        <f t="shared" si="109"/>
        <v>46453297.888800003</v>
      </c>
      <c r="CE38" s="706"/>
      <c r="CF38" s="402">
        <f t="shared" si="0"/>
        <v>236364504.79949999</v>
      </c>
    </row>
    <row r="39" spans="1:84" ht="36">
      <c r="B39" s="395" t="s">
        <v>433</v>
      </c>
      <c r="C39" s="396" t="s">
        <v>434</v>
      </c>
      <c r="D39" s="397" t="s">
        <v>404</v>
      </c>
      <c r="E39" s="398">
        <v>821712.87</v>
      </c>
      <c r="F39" s="399">
        <v>200</v>
      </c>
      <c r="G39" s="400">
        <f t="shared" si="57"/>
        <v>164342574</v>
      </c>
      <c r="H39" s="400"/>
      <c r="I39" s="401"/>
      <c r="J39" s="401"/>
      <c r="K39" s="513"/>
      <c r="L39" s="401"/>
      <c r="M39" s="513">
        <f t="shared" si="58"/>
        <v>0</v>
      </c>
      <c r="N39" s="401">
        <f t="shared" si="59"/>
        <v>0</v>
      </c>
      <c r="O39" s="401"/>
      <c r="P39" s="401"/>
      <c r="Q39" s="513">
        <f t="shared" si="60"/>
        <v>0</v>
      </c>
      <c r="R39" s="401">
        <f t="shared" si="61"/>
        <v>0</v>
      </c>
      <c r="S39" s="540"/>
      <c r="T39" s="401">
        <f t="shared" si="62"/>
        <v>0</v>
      </c>
      <c r="U39" s="513">
        <f t="shared" si="63"/>
        <v>0</v>
      </c>
      <c r="V39" s="401">
        <f t="shared" si="64"/>
        <v>0</v>
      </c>
      <c r="W39" s="401"/>
      <c r="X39" s="401">
        <f t="shared" si="65"/>
        <v>0</v>
      </c>
      <c r="Y39" s="513">
        <f t="shared" si="66"/>
        <v>0</v>
      </c>
      <c r="Z39" s="401">
        <f t="shared" si="67"/>
        <v>0</v>
      </c>
      <c r="AA39" s="513"/>
      <c r="AB39" s="401">
        <f t="shared" si="68"/>
        <v>0</v>
      </c>
      <c r="AC39" s="513">
        <f t="shared" si="69"/>
        <v>0</v>
      </c>
      <c r="AD39" s="401">
        <f t="shared" si="70"/>
        <v>0</v>
      </c>
      <c r="AE39" s="513"/>
      <c r="AF39" s="401">
        <f t="shared" si="71"/>
        <v>0</v>
      </c>
      <c r="AG39" s="513">
        <f t="shared" si="72"/>
        <v>0</v>
      </c>
      <c r="AH39" s="401">
        <f t="shared" si="73"/>
        <v>0</v>
      </c>
      <c r="AI39" s="513"/>
      <c r="AJ39" s="401">
        <f t="shared" si="74"/>
        <v>0</v>
      </c>
      <c r="AK39" s="513">
        <f t="shared" si="75"/>
        <v>0</v>
      </c>
      <c r="AL39" s="401">
        <f t="shared" si="76"/>
        <v>0</v>
      </c>
      <c r="AM39" s="519"/>
      <c r="AN39" s="429">
        <f t="shared" si="77"/>
        <v>0</v>
      </c>
      <c r="AO39" s="519">
        <f t="shared" si="78"/>
        <v>0</v>
      </c>
      <c r="AP39" s="429">
        <f t="shared" si="79"/>
        <v>0</v>
      </c>
      <c r="AQ39" s="591"/>
      <c r="AR39" s="401">
        <f t="shared" si="80"/>
        <v>0</v>
      </c>
      <c r="AS39" s="519">
        <f t="shared" si="81"/>
        <v>0</v>
      </c>
      <c r="AT39" s="429">
        <f t="shared" si="82"/>
        <v>0</v>
      </c>
      <c r="AU39" s="513">
        <v>13.21</v>
      </c>
      <c r="AV39" s="401">
        <f t="shared" si="83"/>
        <v>10854827.012700001</v>
      </c>
      <c r="AW39" s="519">
        <f t="shared" si="84"/>
        <v>13.21</v>
      </c>
      <c r="AX39" s="429">
        <f t="shared" si="85"/>
        <v>10854827.012700001</v>
      </c>
      <c r="AY39" s="513"/>
      <c r="AZ39" s="681">
        <f t="shared" si="86"/>
        <v>0</v>
      </c>
      <c r="BA39" s="519">
        <f t="shared" si="87"/>
        <v>13.21</v>
      </c>
      <c r="BB39" s="429">
        <f t="shared" si="88"/>
        <v>10854827.012700001</v>
      </c>
      <c r="BC39" s="695"/>
      <c r="BD39" s="681">
        <f t="shared" si="89"/>
        <v>0</v>
      </c>
      <c r="BE39" s="695">
        <f t="shared" si="90"/>
        <v>13.21</v>
      </c>
      <c r="BF39" s="681">
        <f t="shared" si="91"/>
        <v>10854827.012700001</v>
      </c>
      <c r="BG39" s="519">
        <v>22.62</v>
      </c>
      <c r="BH39" s="429">
        <f t="shared" si="92"/>
        <v>18587145.119400002</v>
      </c>
      <c r="BI39" s="519">
        <f t="shared" si="93"/>
        <v>35.83</v>
      </c>
      <c r="BJ39" s="429">
        <f t="shared" si="94"/>
        <v>29441972.132099997</v>
      </c>
      <c r="BK39" s="519"/>
      <c r="BL39" s="429">
        <f t="shared" si="95"/>
        <v>0</v>
      </c>
      <c r="BM39" s="519">
        <f t="shared" si="96"/>
        <v>35.83</v>
      </c>
      <c r="BN39" s="429">
        <f t="shared" si="97"/>
        <v>29441972.132099997</v>
      </c>
      <c r="BO39" s="718">
        <v>10.4</v>
      </c>
      <c r="BP39" s="706">
        <f t="shared" si="98"/>
        <v>8545813.8480000012</v>
      </c>
      <c r="BQ39" s="718">
        <f t="shared" si="99"/>
        <v>46.23</v>
      </c>
      <c r="BR39" s="706">
        <f t="shared" si="100"/>
        <v>37987785.980099998</v>
      </c>
      <c r="BS39" s="718"/>
      <c r="BT39" s="706">
        <f t="shared" si="101"/>
        <v>0</v>
      </c>
      <c r="BU39" s="718">
        <f t="shared" si="102"/>
        <v>46.23</v>
      </c>
      <c r="BV39" s="706">
        <f t="shared" si="103"/>
        <v>37987785.980099998</v>
      </c>
      <c r="BW39" s="718"/>
      <c r="BX39" s="706">
        <f t="shared" si="104"/>
        <v>0</v>
      </c>
      <c r="BY39" s="718">
        <f t="shared" si="105"/>
        <v>46.23</v>
      </c>
      <c r="BZ39" s="706">
        <f t="shared" si="106"/>
        <v>37987785.980099998</v>
      </c>
      <c r="CA39" s="718"/>
      <c r="CB39" s="706">
        <f t="shared" si="107"/>
        <v>0</v>
      </c>
      <c r="CC39" s="718">
        <f t="shared" si="108"/>
        <v>46.23</v>
      </c>
      <c r="CD39" s="706">
        <f t="shared" si="109"/>
        <v>37987785.980099998</v>
      </c>
      <c r="CE39" s="706"/>
      <c r="CF39" s="402">
        <f t="shared" si="0"/>
        <v>164342574</v>
      </c>
    </row>
    <row r="40" spans="1:84">
      <c r="B40" s="395" t="s">
        <v>435</v>
      </c>
      <c r="C40" s="396" t="s">
        <v>436</v>
      </c>
      <c r="D40" s="397" t="s">
        <v>404</v>
      </c>
      <c r="E40" s="398">
        <v>785145.24</v>
      </c>
      <c r="F40" s="399">
        <v>29</v>
      </c>
      <c r="G40" s="400">
        <f t="shared" si="57"/>
        <v>22769211.960000001</v>
      </c>
      <c r="H40" s="400"/>
      <c r="I40" s="401"/>
      <c r="J40" s="401"/>
      <c r="K40" s="513"/>
      <c r="L40" s="401"/>
      <c r="M40" s="513">
        <f t="shared" si="58"/>
        <v>0</v>
      </c>
      <c r="N40" s="401">
        <f t="shared" si="59"/>
        <v>0</v>
      </c>
      <c r="O40" s="401"/>
      <c r="P40" s="401"/>
      <c r="Q40" s="513">
        <f t="shared" si="60"/>
        <v>0</v>
      </c>
      <c r="R40" s="401">
        <f t="shared" si="61"/>
        <v>0</v>
      </c>
      <c r="S40" s="540"/>
      <c r="T40" s="401">
        <f t="shared" si="62"/>
        <v>0</v>
      </c>
      <c r="U40" s="513">
        <f t="shared" si="63"/>
        <v>0</v>
      </c>
      <c r="V40" s="401">
        <f t="shared" si="64"/>
        <v>0</v>
      </c>
      <c r="W40" s="401"/>
      <c r="X40" s="401">
        <f t="shared" si="65"/>
        <v>0</v>
      </c>
      <c r="Y40" s="513">
        <f t="shared" si="66"/>
        <v>0</v>
      </c>
      <c r="Z40" s="401">
        <f t="shared" si="67"/>
        <v>0</v>
      </c>
      <c r="AA40" s="513"/>
      <c r="AB40" s="401">
        <f t="shared" si="68"/>
        <v>0</v>
      </c>
      <c r="AC40" s="513">
        <f t="shared" si="69"/>
        <v>0</v>
      </c>
      <c r="AD40" s="401">
        <f t="shared" si="70"/>
        <v>0</v>
      </c>
      <c r="AE40" s="513"/>
      <c r="AF40" s="401">
        <f t="shared" si="71"/>
        <v>0</v>
      </c>
      <c r="AG40" s="513">
        <f t="shared" si="72"/>
        <v>0</v>
      </c>
      <c r="AH40" s="401">
        <f t="shared" si="73"/>
        <v>0</v>
      </c>
      <c r="AI40" s="513"/>
      <c r="AJ40" s="401">
        <f t="shared" si="74"/>
        <v>0</v>
      </c>
      <c r="AK40" s="513">
        <f t="shared" si="75"/>
        <v>0</v>
      </c>
      <c r="AL40" s="401">
        <f t="shared" si="76"/>
        <v>0</v>
      </c>
      <c r="AM40" s="519"/>
      <c r="AN40" s="429">
        <f t="shared" si="77"/>
        <v>0</v>
      </c>
      <c r="AO40" s="519">
        <f t="shared" si="78"/>
        <v>0</v>
      </c>
      <c r="AP40" s="429">
        <f t="shared" si="79"/>
        <v>0</v>
      </c>
      <c r="AQ40" s="591"/>
      <c r="AR40" s="401">
        <f t="shared" si="80"/>
        <v>0</v>
      </c>
      <c r="AS40" s="519">
        <f t="shared" si="81"/>
        <v>0</v>
      </c>
      <c r="AT40" s="429">
        <f t="shared" si="82"/>
        <v>0</v>
      </c>
      <c r="AU40" s="513"/>
      <c r="AV40" s="401">
        <f t="shared" si="83"/>
        <v>0</v>
      </c>
      <c r="AW40" s="519">
        <f t="shared" si="84"/>
        <v>0</v>
      </c>
      <c r="AX40" s="429">
        <f t="shared" si="85"/>
        <v>0</v>
      </c>
      <c r="AY40" s="513"/>
      <c r="AZ40" s="681">
        <f t="shared" si="86"/>
        <v>0</v>
      </c>
      <c r="BA40" s="519">
        <f t="shared" si="87"/>
        <v>0</v>
      </c>
      <c r="BB40" s="429">
        <f t="shared" si="88"/>
        <v>0</v>
      </c>
      <c r="BC40" s="695"/>
      <c r="BD40" s="681">
        <f t="shared" si="89"/>
        <v>0</v>
      </c>
      <c r="BE40" s="695">
        <f t="shared" si="90"/>
        <v>0</v>
      </c>
      <c r="BF40" s="681">
        <f t="shared" si="91"/>
        <v>0</v>
      </c>
      <c r="BG40" s="519"/>
      <c r="BH40" s="429">
        <f t="shared" si="92"/>
        <v>0</v>
      </c>
      <c r="BI40" s="519">
        <f t="shared" si="93"/>
        <v>0</v>
      </c>
      <c r="BJ40" s="429">
        <f t="shared" si="94"/>
        <v>0</v>
      </c>
      <c r="BK40" s="519"/>
      <c r="BL40" s="429">
        <f t="shared" si="95"/>
        <v>0</v>
      </c>
      <c r="BM40" s="519">
        <f t="shared" si="96"/>
        <v>0</v>
      </c>
      <c r="BN40" s="429">
        <f t="shared" si="97"/>
        <v>0</v>
      </c>
      <c r="BO40" s="718"/>
      <c r="BP40" s="706">
        <f t="shared" si="98"/>
        <v>0</v>
      </c>
      <c r="BQ40" s="718">
        <f t="shared" si="99"/>
        <v>0</v>
      </c>
      <c r="BR40" s="706">
        <f t="shared" si="100"/>
        <v>0</v>
      </c>
      <c r="BS40" s="718"/>
      <c r="BT40" s="706">
        <f t="shared" si="101"/>
        <v>0</v>
      </c>
      <c r="BU40" s="718">
        <f t="shared" si="102"/>
        <v>0</v>
      </c>
      <c r="BV40" s="706">
        <f t="shared" si="103"/>
        <v>0</v>
      </c>
      <c r="BW40" s="718">
        <v>0</v>
      </c>
      <c r="BX40" s="706">
        <f t="shared" si="104"/>
        <v>0</v>
      </c>
      <c r="BY40" s="718">
        <f t="shared" si="105"/>
        <v>0</v>
      </c>
      <c r="BZ40" s="706">
        <f t="shared" si="106"/>
        <v>0</v>
      </c>
      <c r="CA40" s="718"/>
      <c r="CB40" s="706">
        <f t="shared" si="107"/>
        <v>0</v>
      </c>
      <c r="CC40" s="718">
        <f t="shared" si="108"/>
        <v>0</v>
      </c>
      <c r="CD40" s="706">
        <f t="shared" si="109"/>
        <v>0</v>
      </c>
      <c r="CE40" s="706"/>
      <c r="CF40" s="402">
        <f t="shared" si="0"/>
        <v>22769211.960000001</v>
      </c>
    </row>
    <row r="41" spans="1:84" ht="36">
      <c r="B41" s="395" t="s">
        <v>437</v>
      </c>
      <c r="C41" s="396" t="s">
        <v>438</v>
      </c>
      <c r="D41" s="397" t="s">
        <v>397</v>
      </c>
      <c r="E41" s="398">
        <v>92194.74</v>
      </c>
      <c r="F41" s="399">
        <v>0</v>
      </c>
      <c r="G41" s="400">
        <f t="shared" si="57"/>
        <v>0</v>
      </c>
      <c r="H41" s="400"/>
      <c r="I41" s="403"/>
      <c r="J41" s="403"/>
      <c r="K41" s="515"/>
      <c r="L41" s="403"/>
      <c r="M41" s="513">
        <f t="shared" si="58"/>
        <v>0</v>
      </c>
      <c r="N41" s="401">
        <f t="shared" si="59"/>
        <v>0</v>
      </c>
      <c r="O41" s="403"/>
      <c r="P41" s="403"/>
      <c r="Q41" s="513">
        <f t="shared" si="60"/>
        <v>0</v>
      </c>
      <c r="R41" s="401">
        <f t="shared" si="61"/>
        <v>0</v>
      </c>
      <c r="S41" s="541"/>
      <c r="T41" s="401">
        <f t="shared" si="62"/>
        <v>0</v>
      </c>
      <c r="U41" s="513">
        <f t="shared" si="63"/>
        <v>0</v>
      </c>
      <c r="V41" s="401">
        <f t="shared" si="64"/>
        <v>0</v>
      </c>
      <c r="W41" s="401"/>
      <c r="X41" s="401">
        <f t="shared" si="65"/>
        <v>0</v>
      </c>
      <c r="Y41" s="513">
        <f t="shared" si="66"/>
        <v>0</v>
      </c>
      <c r="Z41" s="401">
        <f t="shared" si="67"/>
        <v>0</v>
      </c>
      <c r="AA41" s="513"/>
      <c r="AB41" s="401">
        <f t="shared" si="68"/>
        <v>0</v>
      </c>
      <c r="AC41" s="513">
        <f t="shared" si="69"/>
        <v>0</v>
      </c>
      <c r="AD41" s="401">
        <f t="shared" si="70"/>
        <v>0</v>
      </c>
      <c r="AE41" s="513"/>
      <c r="AF41" s="401">
        <f t="shared" si="71"/>
        <v>0</v>
      </c>
      <c r="AG41" s="513">
        <f t="shared" si="72"/>
        <v>0</v>
      </c>
      <c r="AH41" s="401">
        <f t="shared" si="73"/>
        <v>0</v>
      </c>
      <c r="AI41" s="513"/>
      <c r="AJ41" s="401">
        <f t="shared" si="74"/>
        <v>0</v>
      </c>
      <c r="AK41" s="513">
        <f t="shared" si="75"/>
        <v>0</v>
      </c>
      <c r="AL41" s="401">
        <f t="shared" si="76"/>
        <v>0</v>
      </c>
      <c r="AM41" s="519"/>
      <c r="AN41" s="429">
        <f t="shared" si="77"/>
        <v>0</v>
      </c>
      <c r="AO41" s="519">
        <f t="shared" si="78"/>
        <v>0</v>
      </c>
      <c r="AP41" s="429">
        <f t="shared" si="79"/>
        <v>0</v>
      </c>
      <c r="AQ41" s="592"/>
      <c r="AR41" s="401">
        <f t="shared" si="80"/>
        <v>0</v>
      </c>
      <c r="AS41" s="519">
        <f t="shared" si="81"/>
        <v>0</v>
      </c>
      <c r="AT41" s="429">
        <f t="shared" si="82"/>
        <v>0</v>
      </c>
      <c r="AU41" s="515"/>
      <c r="AV41" s="401">
        <f t="shared" si="83"/>
        <v>0</v>
      </c>
      <c r="AW41" s="519">
        <f t="shared" si="84"/>
        <v>0</v>
      </c>
      <c r="AX41" s="429">
        <f t="shared" si="85"/>
        <v>0</v>
      </c>
      <c r="AY41" s="515"/>
      <c r="AZ41" s="682">
        <f t="shared" si="86"/>
        <v>0</v>
      </c>
      <c r="BA41" s="519">
        <f t="shared" si="87"/>
        <v>0</v>
      </c>
      <c r="BB41" s="429">
        <f t="shared" si="88"/>
        <v>0</v>
      </c>
      <c r="BC41" s="696"/>
      <c r="BD41" s="682">
        <f t="shared" si="89"/>
        <v>0</v>
      </c>
      <c r="BE41" s="696">
        <f t="shared" si="90"/>
        <v>0</v>
      </c>
      <c r="BF41" s="682">
        <f t="shared" si="91"/>
        <v>0</v>
      </c>
      <c r="BG41" s="519"/>
      <c r="BH41" s="429">
        <f t="shared" si="92"/>
        <v>0</v>
      </c>
      <c r="BI41" s="519">
        <f t="shared" si="93"/>
        <v>0</v>
      </c>
      <c r="BJ41" s="429">
        <f t="shared" si="94"/>
        <v>0</v>
      </c>
      <c r="BK41" s="519"/>
      <c r="BL41" s="429">
        <f t="shared" si="95"/>
        <v>0</v>
      </c>
      <c r="BM41" s="519">
        <f t="shared" si="96"/>
        <v>0</v>
      </c>
      <c r="BN41" s="429">
        <f t="shared" si="97"/>
        <v>0</v>
      </c>
      <c r="BO41" s="718"/>
      <c r="BP41" s="706">
        <f t="shared" si="98"/>
        <v>0</v>
      </c>
      <c r="BQ41" s="718">
        <f t="shared" si="99"/>
        <v>0</v>
      </c>
      <c r="BR41" s="706">
        <f t="shared" si="100"/>
        <v>0</v>
      </c>
      <c r="BS41" s="718"/>
      <c r="BT41" s="706">
        <f t="shared" si="101"/>
        <v>0</v>
      </c>
      <c r="BU41" s="718">
        <f t="shared" si="102"/>
        <v>0</v>
      </c>
      <c r="BV41" s="706">
        <f t="shared" si="103"/>
        <v>0</v>
      </c>
      <c r="BW41" s="718">
        <v>14.37</v>
      </c>
      <c r="BX41" s="706">
        <f t="shared" si="104"/>
        <v>1324838.4138</v>
      </c>
      <c r="BY41" s="718">
        <f t="shared" si="105"/>
        <v>14.37</v>
      </c>
      <c r="BZ41" s="706">
        <f t="shared" si="106"/>
        <v>1324838.4138</v>
      </c>
      <c r="CA41" s="718"/>
      <c r="CB41" s="706">
        <f t="shared" si="107"/>
        <v>0</v>
      </c>
      <c r="CC41" s="718">
        <f t="shared" si="108"/>
        <v>14.37</v>
      </c>
      <c r="CD41" s="706">
        <f t="shared" si="109"/>
        <v>1324838.4138</v>
      </c>
      <c r="CE41" s="706"/>
      <c r="CF41" s="402">
        <f t="shared" si="0"/>
        <v>0</v>
      </c>
    </row>
    <row r="42" spans="1:84">
      <c r="B42" s="395" t="s">
        <v>439</v>
      </c>
      <c r="C42" s="396" t="s">
        <v>37</v>
      </c>
      <c r="D42" s="397" t="s">
        <v>397</v>
      </c>
      <c r="E42" s="398">
        <v>74250</v>
      </c>
      <c r="F42" s="399">
        <v>2200</v>
      </c>
      <c r="G42" s="400">
        <f t="shared" si="57"/>
        <v>163350000</v>
      </c>
      <c r="H42" s="400"/>
      <c r="I42" s="401"/>
      <c r="J42" s="401"/>
      <c r="K42" s="513"/>
      <c r="L42" s="401"/>
      <c r="M42" s="513">
        <f t="shared" si="58"/>
        <v>0</v>
      </c>
      <c r="N42" s="401">
        <f t="shared" si="59"/>
        <v>0</v>
      </c>
      <c r="O42" s="401"/>
      <c r="P42" s="401"/>
      <c r="Q42" s="513">
        <f t="shared" si="60"/>
        <v>0</v>
      </c>
      <c r="R42" s="401">
        <f t="shared" si="61"/>
        <v>0</v>
      </c>
      <c r="S42" s="540">
        <f>105.48+109.82</f>
        <v>215.3</v>
      </c>
      <c r="T42" s="401">
        <f t="shared" si="62"/>
        <v>15986025</v>
      </c>
      <c r="U42" s="513">
        <f t="shared" si="63"/>
        <v>215.3</v>
      </c>
      <c r="V42" s="401">
        <f t="shared" si="64"/>
        <v>15986025</v>
      </c>
      <c r="W42" s="513"/>
      <c r="X42" s="401">
        <f t="shared" si="65"/>
        <v>0</v>
      </c>
      <c r="Y42" s="513">
        <f t="shared" si="66"/>
        <v>215.3</v>
      </c>
      <c r="Z42" s="401">
        <f t="shared" si="67"/>
        <v>15986025</v>
      </c>
      <c r="AA42" s="513">
        <v>363.64</v>
      </c>
      <c r="AB42" s="401">
        <f t="shared" si="68"/>
        <v>27000270</v>
      </c>
      <c r="AC42" s="513">
        <f t="shared" si="69"/>
        <v>578.94000000000005</v>
      </c>
      <c r="AD42" s="401">
        <f t="shared" si="70"/>
        <v>42986295.000000007</v>
      </c>
      <c r="AE42" s="513"/>
      <c r="AF42" s="401">
        <f t="shared" si="71"/>
        <v>0</v>
      </c>
      <c r="AG42" s="513">
        <f t="shared" si="72"/>
        <v>578.94000000000005</v>
      </c>
      <c r="AH42" s="401">
        <f t="shared" si="73"/>
        <v>42986295.000000007</v>
      </c>
      <c r="AI42" s="513">
        <v>127</v>
      </c>
      <c r="AJ42" s="401">
        <f t="shared" si="74"/>
        <v>9429750</v>
      </c>
      <c r="AK42" s="513">
        <f t="shared" si="75"/>
        <v>705.94</v>
      </c>
      <c r="AL42" s="401">
        <f t="shared" si="76"/>
        <v>52416045.000000007</v>
      </c>
      <c r="AM42" s="519">
        <v>113.87</v>
      </c>
      <c r="AN42" s="429">
        <f t="shared" si="77"/>
        <v>8454847.5</v>
      </c>
      <c r="AO42" s="519">
        <f t="shared" si="78"/>
        <v>819.81000000000006</v>
      </c>
      <c r="AP42" s="429">
        <f t="shared" si="79"/>
        <v>60870892.500000007</v>
      </c>
      <c r="AQ42" s="591">
        <v>74.69</v>
      </c>
      <c r="AR42" s="401">
        <f t="shared" si="80"/>
        <v>5545732.5</v>
      </c>
      <c r="AS42" s="519">
        <f t="shared" si="81"/>
        <v>894.5</v>
      </c>
      <c r="AT42" s="429">
        <f t="shared" si="82"/>
        <v>66416625</v>
      </c>
      <c r="AU42" s="513">
        <v>52.44</v>
      </c>
      <c r="AV42" s="401">
        <f t="shared" si="83"/>
        <v>3893670</v>
      </c>
      <c r="AW42" s="519">
        <f t="shared" si="84"/>
        <v>946.94</v>
      </c>
      <c r="AX42" s="429">
        <f t="shared" si="85"/>
        <v>70310295</v>
      </c>
      <c r="AY42" s="513">
        <v>24.76</v>
      </c>
      <c r="AZ42" s="513">
        <f t="shared" si="86"/>
        <v>1838430</v>
      </c>
      <c r="BA42" s="519">
        <f t="shared" si="87"/>
        <v>971.7</v>
      </c>
      <c r="BB42" s="429">
        <f t="shared" si="88"/>
        <v>72148725</v>
      </c>
      <c r="BC42" s="513">
        <v>220.6</v>
      </c>
      <c r="BD42" s="513">
        <f t="shared" si="89"/>
        <v>16379550</v>
      </c>
      <c r="BE42" s="519">
        <f t="shared" si="90"/>
        <v>1192.3</v>
      </c>
      <c r="BF42" s="429">
        <f t="shared" si="91"/>
        <v>88528275</v>
      </c>
      <c r="BG42" s="519"/>
      <c r="BH42" s="429">
        <f t="shared" si="92"/>
        <v>0</v>
      </c>
      <c r="BI42" s="519">
        <f t="shared" si="93"/>
        <v>1192.3</v>
      </c>
      <c r="BJ42" s="429">
        <f t="shared" si="94"/>
        <v>88528275</v>
      </c>
      <c r="BK42" s="519">
        <v>16</v>
      </c>
      <c r="BL42" s="429">
        <f t="shared" si="95"/>
        <v>1188000</v>
      </c>
      <c r="BM42" s="519">
        <f t="shared" si="96"/>
        <v>1208.3</v>
      </c>
      <c r="BN42" s="429">
        <f t="shared" si="97"/>
        <v>89716275</v>
      </c>
      <c r="BO42" s="718"/>
      <c r="BP42" s="706">
        <f t="shared" si="98"/>
        <v>0</v>
      </c>
      <c r="BQ42" s="718">
        <f t="shared" si="99"/>
        <v>1208.3</v>
      </c>
      <c r="BR42" s="706">
        <f t="shared" si="100"/>
        <v>89716275</v>
      </c>
      <c r="BS42" s="718">
        <v>6.72</v>
      </c>
      <c r="BT42" s="706">
        <f t="shared" si="101"/>
        <v>498960</v>
      </c>
      <c r="BU42" s="718">
        <f t="shared" si="102"/>
        <v>1215.02</v>
      </c>
      <c r="BV42" s="706">
        <f t="shared" si="103"/>
        <v>90215235</v>
      </c>
      <c r="BW42" s="718">
        <v>215.72</v>
      </c>
      <c r="BX42" s="706">
        <f t="shared" si="104"/>
        <v>16017210</v>
      </c>
      <c r="BY42" s="718">
        <f t="shared" si="105"/>
        <v>1430.74</v>
      </c>
      <c r="BZ42" s="706">
        <f t="shared" si="106"/>
        <v>106232445</v>
      </c>
      <c r="CA42" s="718">
        <v>-215.72</v>
      </c>
      <c r="CB42" s="706">
        <f t="shared" si="107"/>
        <v>-16017210</v>
      </c>
      <c r="CC42" s="718">
        <f t="shared" si="108"/>
        <v>1215.02</v>
      </c>
      <c r="CD42" s="706">
        <f t="shared" si="109"/>
        <v>90215235</v>
      </c>
      <c r="CE42" s="706"/>
      <c r="CF42" s="402">
        <f t="shared" si="0"/>
        <v>163350000</v>
      </c>
    </row>
    <row r="43" spans="1:84" s="387" customFormat="1">
      <c r="A43" s="387" t="s">
        <v>1786</v>
      </c>
      <c r="B43" s="388" t="s">
        <v>440</v>
      </c>
      <c r="C43" s="389" t="s">
        <v>38</v>
      </c>
      <c r="D43" s="390"/>
      <c r="E43" s="391"/>
      <c r="F43" s="392"/>
      <c r="G43" s="393"/>
      <c r="H43" s="393">
        <f>+SUM(G44:G47)</f>
        <v>5097456540</v>
      </c>
      <c r="I43" s="393"/>
      <c r="J43" s="393">
        <f>+SUM(J44:J47)</f>
        <v>1937542152.1500001</v>
      </c>
      <c r="K43" s="514"/>
      <c r="L43" s="393">
        <f>SUM(L44:L47)</f>
        <v>60225397.650000006</v>
      </c>
      <c r="M43" s="514"/>
      <c r="N43" s="393">
        <f>SUM(N44:N47)</f>
        <v>1997767549.8</v>
      </c>
      <c r="O43" s="393"/>
      <c r="P43" s="393">
        <f>SUM(P44:P47)</f>
        <v>279598077</v>
      </c>
      <c r="Q43" s="514"/>
      <c r="R43" s="393">
        <f>SUM(R44:R47)</f>
        <v>2277365626.8000002</v>
      </c>
      <c r="S43" s="539"/>
      <c r="T43" s="393">
        <f>SUM(T44:T47)</f>
        <v>70172407.799999997</v>
      </c>
      <c r="U43" s="514"/>
      <c r="V43" s="393">
        <f>SUM(V44:V47)</f>
        <v>2347538034.5999994</v>
      </c>
      <c r="W43" s="514"/>
      <c r="X43" s="393">
        <f>SUM(X44:X47)</f>
        <v>157219118.09999999</v>
      </c>
      <c r="Y43" s="514"/>
      <c r="Z43" s="393">
        <f>SUM(Z44:Z47)</f>
        <v>2504757152.6999998</v>
      </c>
      <c r="AA43" s="514"/>
      <c r="AB43" s="393">
        <f>SUM(AB44:AB47)</f>
        <v>21898552.5</v>
      </c>
      <c r="AC43" s="514"/>
      <c r="AD43" s="393">
        <f>SUM(AD44:AD47)</f>
        <v>2526655705.1999998</v>
      </c>
      <c r="AE43" s="514"/>
      <c r="AF43" s="393">
        <f>SUM(AF44:AF47)</f>
        <v>0</v>
      </c>
      <c r="AG43" s="514"/>
      <c r="AH43" s="393">
        <f>SUM(AH44:AH47)</f>
        <v>2526655705.1999998</v>
      </c>
      <c r="AI43" s="514"/>
      <c r="AJ43" s="393">
        <f>SUM(AJ44:AJ47)</f>
        <v>675294115.32000017</v>
      </c>
      <c r="AK43" s="514"/>
      <c r="AL43" s="393">
        <f>SUM(AL44:AL47)</f>
        <v>3201949820.52</v>
      </c>
      <c r="AM43" s="393"/>
      <c r="AN43" s="393">
        <f>SUM(AN44:AN47)</f>
        <v>0</v>
      </c>
      <c r="AO43" s="514"/>
      <c r="AP43" s="393">
        <f>SUM(AP44:AP47)</f>
        <v>3201949820.52</v>
      </c>
      <c r="AQ43" s="590"/>
      <c r="AR43" s="393">
        <f>SUM(AR44:AR47)</f>
        <v>0</v>
      </c>
      <c r="AS43" s="514"/>
      <c r="AT43" s="393">
        <f>SUM(AT44:AT47)</f>
        <v>3201949820.52</v>
      </c>
      <c r="AU43" s="514"/>
      <c r="AV43" s="393">
        <f>SUM(AV44:AV47)</f>
        <v>599132854.01970005</v>
      </c>
      <c r="AW43" s="514"/>
      <c r="AX43" s="393">
        <f>SUM(AX44:AX47)</f>
        <v>3801082674.5397</v>
      </c>
      <c r="AY43" s="393"/>
      <c r="AZ43" s="393">
        <f>SUM(AZ44:AZ47)</f>
        <v>0</v>
      </c>
      <c r="BA43" s="514"/>
      <c r="BB43" s="393">
        <f>SUM(BB44:BB47)</f>
        <v>3801082674.5397</v>
      </c>
      <c r="BC43" s="393"/>
      <c r="BD43" s="393">
        <f>SUM(BD44:BD47)</f>
        <v>0</v>
      </c>
      <c r="BE43" s="514"/>
      <c r="BF43" s="393">
        <f>SUM(BF44:BF47)</f>
        <v>3801082674.5397</v>
      </c>
      <c r="BG43" s="393"/>
      <c r="BH43" s="393">
        <f>SUM(BH44:BH47)</f>
        <v>0</v>
      </c>
      <c r="BI43" s="514"/>
      <c r="BJ43" s="393">
        <f>SUM(BJ44:BJ47)</f>
        <v>3801082674.5397</v>
      </c>
      <c r="BK43" s="393"/>
      <c r="BL43" s="393">
        <f>SUM(BL44:BL47)</f>
        <v>0</v>
      </c>
      <c r="BM43" s="514"/>
      <c r="BN43" s="393">
        <f>SUM(BN44:BN47)</f>
        <v>3801082674.5397</v>
      </c>
      <c r="BO43" s="717"/>
      <c r="BP43" s="705">
        <f>SUM(BP44:BP47)</f>
        <v>0</v>
      </c>
      <c r="BQ43" s="717"/>
      <c r="BR43" s="705">
        <f>SUM(BR44:BR47)</f>
        <v>3801082674.5397</v>
      </c>
      <c r="BS43" s="717"/>
      <c r="BT43" s="705">
        <f>SUM(BT44:BT47)</f>
        <v>344040927.35512501</v>
      </c>
      <c r="BU43" s="717"/>
      <c r="BV43" s="705">
        <f>SUM(BV44:BV47)</f>
        <v>4145123601.8948255</v>
      </c>
      <c r="BW43" s="717"/>
      <c r="BX43" s="705">
        <f>SUM(BX44:BX47)</f>
        <v>344040927.35512501</v>
      </c>
      <c r="BY43" s="717"/>
      <c r="BZ43" s="705">
        <f>SUM(BZ44:BZ47)</f>
        <v>4489164529.2499504</v>
      </c>
      <c r="CA43" s="717"/>
      <c r="CB43" s="705">
        <f>SUM(CB44:CB47)</f>
        <v>115220912.41484997</v>
      </c>
      <c r="CC43" s="717"/>
      <c r="CD43" s="705">
        <f>SUM(CD44:CD47)</f>
        <v>4604385441.6647997</v>
      </c>
      <c r="CE43" s="705"/>
      <c r="CF43" s="394">
        <f t="shared" si="0"/>
        <v>5097456540</v>
      </c>
    </row>
    <row r="44" spans="1:84" ht="216">
      <c r="B44" s="395" t="s">
        <v>39</v>
      </c>
      <c r="C44" s="396" t="s">
        <v>441</v>
      </c>
      <c r="D44" s="397" t="s">
        <v>432</v>
      </c>
      <c r="E44" s="398">
        <v>14355</v>
      </c>
      <c r="F44" s="399">
        <v>87500</v>
      </c>
      <c r="G44" s="400">
        <f>F44*E44</f>
        <v>1256062500</v>
      </c>
      <c r="H44" s="400"/>
      <c r="I44" s="513">
        <f>8500.56+6026.8+11484.66+11298+18390.3</f>
        <v>55700.320000000007</v>
      </c>
      <c r="J44" s="401">
        <f>I44*E44</f>
        <v>799578093.60000014</v>
      </c>
      <c r="K44" s="513">
        <v>1934.76</v>
      </c>
      <c r="L44" s="401">
        <f>K44*E44</f>
        <v>27773479.800000001</v>
      </c>
      <c r="M44" s="513">
        <f>I44+K44</f>
        <v>57635.080000000009</v>
      </c>
      <c r="N44" s="401">
        <f>M44*$E44</f>
        <v>827351573.4000001</v>
      </c>
      <c r="O44" s="401">
        <v>18337.36</v>
      </c>
      <c r="P44" s="401">
        <f>O44*E44</f>
        <v>263232802.80000001</v>
      </c>
      <c r="Q44" s="513">
        <f>M44+O44</f>
        <v>75972.44</v>
      </c>
      <c r="R44" s="401">
        <f>Q44*$E44</f>
        <v>1090584376.2</v>
      </c>
      <c r="S44" s="540">
        <f>978.4+1660.44+368.8+782.4</f>
        <v>3790.0400000000004</v>
      </c>
      <c r="T44" s="401">
        <f>S44*E44</f>
        <v>54406024.200000003</v>
      </c>
      <c r="U44" s="513">
        <f>Q44+S44</f>
        <v>79762.48</v>
      </c>
      <c r="V44" s="401">
        <f>U44*$E44</f>
        <v>1144990400.3999999</v>
      </c>
      <c r="W44" s="513">
        <v>2463.7199999999998</v>
      </c>
      <c r="X44" s="401">
        <f>W44*E44</f>
        <v>35366700.599999994</v>
      </c>
      <c r="Y44" s="513">
        <f>U44+W44</f>
        <v>82226.2</v>
      </c>
      <c r="Z44" s="401">
        <f>Y44*$E44</f>
        <v>1180357101</v>
      </c>
      <c r="AA44" s="513"/>
      <c r="AB44" s="401">
        <f>AA44*$E44</f>
        <v>0</v>
      </c>
      <c r="AC44" s="513">
        <f>Y44+AA44</f>
        <v>82226.2</v>
      </c>
      <c r="AD44" s="401">
        <f>AC44*$E44</f>
        <v>1180357101</v>
      </c>
      <c r="AE44" s="513"/>
      <c r="AF44" s="401">
        <f>AE44*$E44</f>
        <v>0</v>
      </c>
      <c r="AG44" s="513">
        <f>AC44+AE44</f>
        <v>82226.2</v>
      </c>
      <c r="AH44" s="401">
        <f>AG44*$E44</f>
        <v>1180357101</v>
      </c>
      <c r="AI44" s="513">
        <f>5273.8*0.9</f>
        <v>4746.42</v>
      </c>
      <c r="AJ44" s="401">
        <f>AI44*$E44</f>
        <v>68134859.099999994</v>
      </c>
      <c r="AK44" s="513">
        <f>AG44+AI44</f>
        <v>86972.62</v>
      </c>
      <c r="AL44" s="401">
        <f>AK44*$E44</f>
        <v>1248491960.0999999</v>
      </c>
      <c r="AM44" s="519"/>
      <c r="AN44" s="429">
        <f>AM44*$E44</f>
        <v>0</v>
      </c>
      <c r="AO44" s="519">
        <f>AK44+AM44</f>
        <v>86972.62</v>
      </c>
      <c r="AP44" s="429">
        <f>AO44*$E44</f>
        <v>1248491960.0999999</v>
      </c>
      <c r="AQ44" s="591"/>
      <c r="AR44" s="401">
        <f>AQ44*$E44</f>
        <v>0</v>
      </c>
      <c r="AS44" s="519">
        <f>AO44+AQ44</f>
        <v>86972.62</v>
      </c>
      <c r="AT44" s="429">
        <f>AS44*$E44</f>
        <v>1248491960.0999999</v>
      </c>
      <c r="AU44" s="513"/>
      <c r="AV44" s="401">
        <f>AU44*$E44</f>
        <v>0</v>
      </c>
      <c r="AW44" s="519">
        <f>AS44+AU44</f>
        <v>86972.62</v>
      </c>
      <c r="AX44" s="429">
        <f>AW44*$E44</f>
        <v>1248491960.0999999</v>
      </c>
      <c r="AY44" s="513"/>
      <c r="AZ44" s="401">
        <f>AY44*$E44</f>
        <v>0</v>
      </c>
      <c r="BA44" s="519">
        <f>AW44+AY44</f>
        <v>86972.62</v>
      </c>
      <c r="BB44" s="429">
        <f>BA44*$E44</f>
        <v>1248491960.0999999</v>
      </c>
      <c r="BC44" s="695"/>
      <c r="BD44" s="681">
        <f>BC44*$E44</f>
        <v>0</v>
      </c>
      <c r="BE44" s="695">
        <f>BA44+BC44</f>
        <v>86972.62</v>
      </c>
      <c r="BF44" s="681">
        <f>BE44*$E44</f>
        <v>1248491960.0999999</v>
      </c>
      <c r="BG44" s="519"/>
      <c r="BH44" s="429">
        <f>BG44*$E44</f>
        <v>0</v>
      </c>
      <c r="BI44" s="519">
        <f>BE44+BG44</f>
        <v>86972.62</v>
      </c>
      <c r="BJ44" s="429">
        <f>BI44*$E44</f>
        <v>1248491960.0999999</v>
      </c>
      <c r="BK44" s="519"/>
      <c r="BL44" s="429">
        <f>BK44*$E44</f>
        <v>0</v>
      </c>
      <c r="BM44" s="519">
        <f>BI44+BK44</f>
        <v>86972.62</v>
      </c>
      <c r="BN44" s="429">
        <f>BM44*$E44</f>
        <v>1248491960.0999999</v>
      </c>
      <c r="BO44" s="718"/>
      <c r="BP44" s="706">
        <f>BO44*$E44</f>
        <v>0</v>
      </c>
      <c r="BQ44" s="718">
        <f>BM44+BO44</f>
        <v>86972.62</v>
      </c>
      <c r="BR44" s="706">
        <f>BQ44*$E44</f>
        <v>1248491960.0999999</v>
      </c>
      <c r="BS44" s="718">
        <f>527.38*0.5</f>
        <v>263.69</v>
      </c>
      <c r="BT44" s="706">
        <f>BS44*$E44</f>
        <v>3785269.95</v>
      </c>
      <c r="BU44" s="718">
        <f>BQ44+BS44</f>
        <v>87236.31</v>
      </c>
      <c r="BV44" s="706">
        <f>BU44*$E44</f>
        <v>1252277230.05</v>
      </c>
      <c r="BW44" s="718">
        <f>527.38*0.5</f>
        <v>263.69</v>
      </c>
      <c r="BX44" s="706">
        <f>BW44*$E44</f>
        <v>3785269.95</v>
      </c>
      <c r="BY44" s="718">
        <f>BU44+BW44</f>
        <v>87500</v>
      </c>
      <c r="BZ44" s="706">
        <f>BY44*$E44</f>
        <v>1256062500</v>
      </c>
      <c r="CA44" s="718"/>
      <c r="CB44" s="706">
        <f>CA44*$E44</f>
        <v>0</v>
      </c>
      <c r="CC44" s="718">
        <f>BY44+CA44</f>
        <v>87500</v>
      </c>
      <c r="CD44" s="706">
        <f>CC44*$E44</f>
        <v>1256062500</v>
      </c>
      <c r="CE44" s="706"/>
      <c r="CF44" s="402">
        <f t="shared" si="0"/>
        <v>1256062500</v>
      </c>
    </row>
    <row r="45" spans="1:84" ht="144">
      <c r="B45" s="395" t="s">
        <v>40</v>
      </c>
      <c r="C45" s="396" t="s">
        <v>442</v>
      </c>
      <c r="D45" s="397" t="s">
        <v>432</v>
      </c>
      <c r="E45" s="398">
        <v>14355</v>
      </c>
      <c r="F45" s="399">
        <v>175000</v>
      </c>
      <c r="G45" s="400">
        <f>F45*E45</f>
        <v>2512125000</v>
      </c>
      <c r="H45" s="400"/>
      <c r="I45" s="513">
        <f>23067.25+9013.1+4498.73+18973.34+4747.25+17663.46+397.01+912.87</f>
        <v>79273.009999999995</v>
      </c>
      <c r="J45" s="401">
        <f>I45*E45</f>
        <v>1137964058.55</v>
      </c>
      <c r="K45" s="513">
        <v>2260.67</v>
      </c>
      <c r="L45" s="401">
        <f>K45*E45</f>
        <v>32451917.850000001</v>
      </c>
      <c r="M45" s="513">
        <f>I45+K45</f>
        <v>81533.679999999993</v>
      </c>
      <c r="N45" s="401">
        <f>M45*$E45</f>
        <v>1170415976.3999999</v>
      </c>
      <c r="O45" s="401">
        <v>1140.04</v>
      </c>
      <c r="P45" s="401">
        <f>O45*E45</f>
        <v>16365274.199999999</v>
      </c>
      <c r="Q45" s="513">
        <f>M45+O45</f>
        <v>82673.719999999987</v>
      </c>
      <c r="R45" s="401">
        <f>Q45*$E45</f>
        <v>1186781250.5999999</v>
      </c>
      <c r="S45" s="540">
        <v>1098.32</v>
      </c>
      <c r="T45" s="401">
        <f>S45*E45</f>
        <v>15766383.6</v>
      </c>
      <c r="U45" s="513">
        <f>Q45+S45</f>
        <v>83772.039999999994</v>
      </c>
      <c r="V45" s="401">
        <f>U45*$E45</f>
        <v>1202547634.1999998</v>
      </c>
      <c r="W45" s="513">
        <v>8488.5</v>
      </c>
      <c r="X45" s="401">
        <f>W45*E45</f>
        <v>121852417.5</v>
      </c>
      <c r="Y45" s="513">
        <f>U45+W45</f>
        <v>92260.54</v>
      </c>
      <c r="Z45" s="401">
        <f>Y45*$E45</f>
        <v>1324400051.6999998</v>
      </c>
      <c r="AA45" s="513">
        <v>1525.5</v>
      </c>
      <c r="AB45" s="401">
        <f>AA45*$E45</f>
        <v>21898552.5</v>
      </c>
      <c r="AC45" s="513">
        <f>Y45+AA45</f>
        <v>93786.04</v>
      </c>
      <c r="AD45" s="401">
        <f>AC45*$E45</f>
        <v>1346298604.1999998</v>
      </c>
      <c r="AE45" s="513"/>
      <c r="AF45" s="401">
        <f>AE45*$E45</f>
        <v>0</v>
      </c>
      <c r="AG45" s="513">
        <f>AC45+AE45</f>
        <v>93786.04</v>
      </c>
      <c r="AH45" s="401">
        <f>AG45*$E45</f>
        <v>1346298604.1999998</v>
      </c>
      <c r="AI45" s="513">
        <f>81213.96*0.9-75000*0.5</f>
        <v>35592.564000000013</v>
      </c>
      <c r="AJ45" s="401">
        <f>AI45*$E45</f>
        <v>510931256.22000021</v>
      </c>
      <c r="AK45" s="513">
        <f>AG45+AI45</f>
        <v>129378.60400000001</v>
      </c>
      <c r="AL45" s="401">
        <f>AK45*$E45</f>
        <v>1857229860.4200001</v>
      </c>
      <c r="AM45" s="519"/>
      <c r="AN45" s="429">
        <f>AM45*$E45</f>
        <v>0</v>
      </c>
      <c r="AO45" s="519">
        <f>AK45+AM45</f>
        <v>129378.60400000001</v>
      </c>
      <c r="AP45" s="429">
        <f>AO45*$E45</f>
        <v>1857229860.4200001</v>
      </c>
      <c r="AQ45" s="591"/>
      <c r="AR45" s="401">
        <f>AQ45*$E45</f>
        <v>0</v>
      </c>
      <c r="AS45" s="519">
        <f>AO45+AQ45</f>
        <v>129378.60400000001</v>
      </c>
      <c r="AT45" s="429">
        <f>AS45*$E45</f>
        <v>1857229860.4200001</v>
      </c>
      <c r="AU45" s="513"/>
      <c r="AV45" s="401">
        <f>AU45*$E45</f>
        <v>0</v>
      </c>
      <c r="AW45" s="519">
        <f>AS45+AU45</f>
        <v>129378.60400000001</v>
      </c>
      <c r="AX45" s="429">
        <f>AW45*$E45</f>
        <v>1857229860.4200001</v>
      </c>
      <c r="AY45" s="513"/>
      <c r="AZ45" s="401">
        <f>AY45*$E45</f>
        <v>0</v>
      </c>
      <c r="BA45" s="519">
        <f>AW45+AY45</f>
        <v>129378.60400000001</v>
      </c>
      <c r="BB45" s="429">
        <f>BA45*$E45</f>
        <v>1857229860.4200001</v>
      </c>
      <c r="BC45" s="695"/>
      <c r="BD45" s="681">
        <f>BC45*$E45</f>
        <v>0</v>
      </c>
      <c r="BE45" s="695">
        <f>BA45+BC45</f>
        <v>129378.60400000001</v>
      </c>
      <c r="BF45" s="681">
        <f>BE45*$E45</f>
        <v>1857229860.4200001</v>
      </c>
      <c r="BG45" s="519"/>
      <c r="BH45" s="429">
        <f>BG45*$E45</f>
        <v>0</v>
      </c>
      <c r="BI45" s="519">
        <f>BE45+BG45</f>
        <v>129378.60400000001</v>
      </c>
      <c r="BJ45" s="429">
        <f>BI45*$E45</f>
        <v>1857229860.4200001</v>
      </c>
      <c r="BK45" s="519"/>
      <c r="BL45" s="429">
        <f>BK45*$E45</f>
        <v>0</v>
      </c>
      <c r="BM45" s="519">
        <f>BI45+BK45</f>
        <v>129378.60400000001</v>
      </c>
      <c r="BN45" s="429">
        <f>BM45*$E45</f>
        <v>1857229860.4200001</v>
      </c>
      <c r="BO45" s="718"/>
      <c r="BP45" s="706">
        <f>BO45*$E45</f>
        <v>0</v>
      </c>
      <c r="BQ45" s="718">
        <f>BM45+BO45</f>
        <v>129378.60400000001</v>
      </c>
      <c r="BR45" s="706">
        <f>BQ45*$E45</f>
        <v>1857229860.4200001</v>
      </c>
      <c r="BS45" s="718">
        <f>45621.4*0.5</f>
        <v>22810.7</v>
      </c>
      <c r="BT45" s="706">
        <f>BS45*$E45</f>
        <v>327447598.5</v>
      </c>
      <c r="BU45" s="718">
        <f>BQ45+BS45</f>
        <v>152189.304</v>
      </c>
      <c r="BV45" s="706">
        <f>BU45*$E45</f>
        <v>2184677458.9200001</v>
      </c>
      <c r="BW45" s="718">
        <f>45621.4*0.5</f>
        <v>22810.7</v>
      </c>
      <c r="BX45" s="706">
        <f>BW45*$E45</f>
        <v>327447598.5</v>
      </c>
      <c r="BY45" s="718">
        <f>BU45+BW45</f>
        <v>175000.00400000002</v>
      </c>
      <c r="BZ45" s="706">
        <f>BY45*$E45</f>
        <v>2512125057.4200001</v>
      </c>
      <c r="CA45" s="718"/>
      <c r="CB45" s="706">
        <f>CA45*$E45</f>
        <v>0</v>
      </c>
      <c r="CC45" s="718">
        <f>BY45+CA45</f>
        <v>175000.00400000002</v>
      </c>
      <c r="CD45" s="706">
        <f>CC45*$E45</f>
        <v>2512125057.4200001</v>
      </c>
      <c r="CE45" s="706"/>
      <c r="CF45" s="402">
        <f t="shared" si="0"/>
        <v>2512125000</v>
      </c>
    </row>
    <row r="46" spans="1:84" ht="162">
      <c r="B46" s="395" t="s">
        <v>41</v>
      </c>
      <c r="C46" s="396" t="s">
        <v>443</v>
      </c>
      <c r="D46" s="397" t="s">
        <v>432</v>
      </c>
      <c r="E46" s="398">
        <v>13365</v>
      </c>
      <c r="F46" s="399">
        <v>8000</v>
      </c>
      <c r="G46" s="400">
        <f>F46*E46</f>
        <v>106920000</v>
      </c>
      <c r="H46" s="400"/>
      <c r="I46" s="513"/>
      <c r="J46" s="401"/>
      <c r="K46" s="513"/>
      <c r="L46" s="401"/>
      <c r="M46" s="513">
        <f>I46+K46</f>
        <v>0</v>
      </c>
      <c r="N46" s="401">
        <f>M46*$E46</f>
        <v>0</v>
      </c>
      <c r="O46" s="401"/>
      <c r="P46" s="401"/>
      <c r="Q46" s="513">
        <f>M46+O46</f>
        <v>0</v>
      </c>
      <c r="R46" s="401">
        <f>Q46*$E46</f>
        <v>0</v>
      </c>
      <c r="S46" s="540"/>
      <c r="T46" s="401">
        <f>S46*E46</f>
        <v>0</v>
      </c>
      <c r="U46" s="513">
        <f>Q46+S46</f>
        <v>0</v>
      </c>
      <c r="V46" s="401">
        <f>U46*$E46</f>
        <v>0</v>
      </c>
      <c r="W46" s="513"/>
      <c r="X46" s="401">
        <f>W46*E46</f>
        <v>0</v>
      </c>
      <c r="Y46" s="513">
        <f>U46+W46</f>
        <v>0</v>
      </c>
      <c r="Z46" s="401">
        <f>Y46*$E46</f>
        <v>0</v>
      </c>
      <c r="AA46" s="513"/>
      <c r="AB46" s="401">
        <f>AA46*$E46</f>
        <v>0</v>
      </c>
      <c r="AC46" s="513">
        <f>Y46+AA46</f>
        <v>0</v>
      </c>
      <c r="AD46" s="401">
        <f>AC46*$E46</f>
        <v>0</v>
      </c>
      <c r="AE46" s="513"/>
      <c r="AF46" s="401">
        <f>AE46*$E46</f>
        <v>0</v>
      </c>
      <c r="AG46" s="513">
        <f>AC46+AE46</f>
        <v>0</v>
      </c>
      <c r="AH46" s="401">
        <f>AG46*$E46</f>
        <v>0</v>
      </c>
      <c r="AI46" s="513">
        <f>8000*0.9</f>
        <v>7200</v>
      </c>
      <c r="AJ46" s="401">
        <f>AI46*$E46</f>
        <v>96228000</v>
      </c>
      <c r="AK46" s="513">
        <f>AG46+AI46</f>
        <v>7200</v>
      </c>
      <c r="AL46" s="401">
        <f>AK46*$E46</f>
        <v>96228000</v>
      </c>
      <c r="AM46" s="519"/>
      <c r="AN46" s="429">
        <f>AM46*$E46</f>
        <v>0</v>
      </c>
      <c r="AO46" s="519">
        <f>AK46+AM46</f>
        <v>7200</v>
      </c>
      <c r="AP46" s="429">
        <f>AO46*$E46</f>
        <v>96228000</v>
      </c>
      <c r="AQ46" s="591"/>
      <c r="AR46" s="401">
        <f>AQ46*$E46</f>
        <v>0</v>
      </c>
      <c r="AS46" s="519">
        <f>AO46+AQ46</f>
        <v>7200</v>
      </c>
      <c r="AT46" s="429">
        <f>AS46*$E46</f>
        <v>96228000</v>
      </c>
      <c r="AU46" s="513"/>
      <c r="AV46" s="401">
        <f>AU46*$E46</f>
        <v>0</v>
      </c>
      <c r="AW46" s="519">
        <f>AS46+AU46</f>
        <v>7200</v>
      </c>
      <c r="AX46" s="429">
        <f>AW46*$E46</f>
        <v>96228000</v>
      </c>
      <c r="AY46" s="513"/>
      <c r="AZ46" s="401">
        <f>AY46*$E46</f>
        <v>0</v>
      </c>
      <c r="BA46" s="519">
        <f>AW46+AY46</f>
        <v>7200</v>
      </c>
      <c r="BB46" s="429">
        <f>BA46*$E46</f>
        <v>96228000</v>
      </c>
      <c r="BC46" s="695"/>
      <c r="BD46" s="681">
        <f>BC46*$E46</f>
        <v>0</v>
      </c>
      <c r="BE46" s="695">
        <f>BA46+BC46</f>
        <v>7200</v>
      </c>
      <c r="BF46" s="681">
        <f>BE46*$E46</f>
        <v>96228000</v>
      </c>
      <c r="BG46" s="519"/>
      <c r="BH46" s="429">
        <f>BG46*$E46</f>
        <v>0</v>
      </c>
      <c r="BI46" s="519">
        <f>BE46+BG46</f>
        <v>7200</v>
      </c>
      <c r="BJ46" s="429">
        <f>BI46*$E46</f>
        <v>96228000</v>
      </c>
      <c r="BK46" s="519"/>
      <c r="BL46" s="429">
        <f>BK46*$E46</f>
        <v>0</v>
      </c>
      <c r="BM46" s="519">
        <f>BI46+BK46</f>
        <v>7200</v>
      </c>
      <c r="BN46" s="429">
        <f>BM46*$E46</f>
        <v>96228000</v>
      </c>
      <c r="BO46" s="718"/>
      <c r="BP46" s="706">
        <f>BO46*$E46</f>
        <v>0</v>
      </c>
      <c r="BQ46" s="718">
        <f>BM46+BO46</f>
        <v>7200</v>
      </c>
      <c r="BR46" s="706">
        <f>BQ46*$E46</f>
        <v>96228000</v>
      </c>
      <c r="BS46" s="718">
        <f>800*0.5</f>
        <v>400</v>
      </c>
      <c r="BT46" s="706">
        <f>BS46*$E46</f>
        <v>5346000</v>
      </c>
      <c r="BU46" s="718">
        <f>BQ46+BS46</f>
        <v>7600</v>
      </c>
      <c r="BV46" s="706">
        <f>BU46*$E46</f>
        <v>101574000</v>
      </c>
      <c r="BW46" s="718">
        <f>800*0.5</f>
        <v>400</v>
      </c>
      <c r="BX46" s="706">
        <f>BW46*$E46</f>
        <v>5346000</v>
      </c>
      <c r="BY46" s="718">
        <f>BU46+BW46</f>
        <v>8000</v>
      </c>
      <c r="BZ46" s="706">
        <f>BY46*$E46</f>
        <v>106920000</v>
      </c>
      <c r="CA46" s="718"/>
      <c r="CB46" s="706">
        <f>CA46*$E46</f>
        <v>0</v>
      </c>
      <c r="CC46" s="718">
        <f>BY46+CA46</f>
        <v>8000</v>
      </c>
      <c r="CD46" s="706">
        <f>CC46*$E46</f>
        <v>106920000</v>
      </c>
      <c r="CE46" s="706"/>
      <c r="CF46" s="402">
        <f t="shared" si="0"/>
        <v>106920000</v>
      </c>
    </row>
    <row r="47" spans="1:84" ht="72">
      <c r="B47" s="395" t="s">
        <v>444</v>
      </c>
      <c r="C47" s="396" t="s">
        <v>445</v>
      </c>
      <c r="D47" s="397" t="s">
        <v>397</v>
      </c>
      <c r="E47" s="398">
        <v>152793.63</v>
      </c>
      <c r="F47" s="399">
        <v>8000</v>
      </c>
      <c r="G47" s="400">
        <f>F47*E47</f>
        <v>1222349040</v>
      </c>
      <c r="H47" s="400"/>
      <c r="I47" s="513"/>
      <c r="J47" s="401"/>
      <c r="K47" s="513"/>
      <c r="L47" s="401"/>
      <c r="M47" s="513">
        <f>I47+K47</f>
        <v>0</v>
      </c>
      <c r="N47" s="401">
        <f>M47*$E47</f>
        <v>0</v>
      </c>
      <c r="O47" s="401"/>
      <c r="P47" s="401"/>
      <c r="Q47" s="513">
        <f>M47+O47</f>
        <v>0</v>
      </c>
      <c r="R47" s="401">
        <f>Q47*$E47</f>
        <v>0</v>
      </c>
      <c r="S47" s="540"/>
      <c r="T47" s="401">
        <f>S47*E47</f>
        <v>0</v>
      </c>
      <c r="U47" s="513">
        <f>Q47+S47</f>
        <v>0</v>
      </c>
      <c r="V47" s="401">
        <f>U47*$E47</f>
        <v>0</v>
      </c>
      <c r="W47" s="513"/>
      <c r="X47" s="401">
        <f>W47*E47</f>
        <v>0</v>
      </c>
      <c r="Y47" s="513">
        <f>U47+W47</f>
        <v>0</v>
      </c>
      <c r="Z47" s="401">
        <f>Y47*$E47</f>
        <v>0</v>
      </c>
      <c r="AA47" s="513"/>
      <c r="AB47" s="401">
        <f>AA47*$E47</f>
        <v>0</v>
      </c>
      <c r="AC47" s="513">
        <f>Y47+AA47</f>
        <v>0</v>
      </c>
      <c r="AD47" s="401">
        <f>AC47*$E47</f>
        <v>0</v>
      </c>
      <c r="AE47" s="513"/>
      <c r="AF47" s="401">
        <f>AE47*$E47</f>
        <v>0</v>
      </c>
      <c r="AG47" s="513">
        <f>AC47+AE47</f>
        <v>0</v>
      </c>
      <c r="AH47" s="401">
        <f>AG47*$E47</f>
        <v>0</v>
      </c>
      <c r="AI47" s="513"/>
      <c r="AJ47" s="401">
        <f>AI47*$E47</f>
        <v>0</v>
      </c>
      <c r="AK47" s="513">
        <f>AG47+AI47</f>
        <v>0</v>
      </c>
      <c r="AL47" s="401">
        <f>AK47*$E47</f>
        <v>0</v>
      </c>
      <c r="AM47" s="519"/>
      <c r="AN47" s="429">
        <f>AM47*$E47</f>
        <v>0</v>
      </c>
      <c r="AO47" s="519">
        <f>AK47+AM47</f>
        <v>0</v>
      </c>
      <c r="AP47" s="429">
        <f>AO47*$E47</f>
        <v>0</v>
      </c>
      <c r="AQ47" s="591"/>
      <c r="AR47" s="401">
        <f>AQ47*$E47</f>
        <v>0</v>
      </c>
      <c r="AS47" s="519">
        <f>AO47+AQ47</f>
        <v>0</v>
      </c>
      <c r="AT47" s="429">
        <f>AS47*$E47</f>
        <v>0</v>
      </c>
      <c r="AU47" s="513">
        <v>3921.19</v>
      </c>
      <c r="AV47" s="401">
        <f>AU47*$E47</f>
        <v>599132854.01970005</v>
      </c>
      <c r="AW47" s="519">
        <f>AS47+AU47</f>
        <v>3921.19</v>
      </c>
      <c r="AX47" s="429">
        <f>AW47*$E47</f>
        <v>599132854.01970005</v>
      </c>
      <c r="AY47" s="513"/>
      <c r="AZ47" s="401">
        <f>AY47*$E47</f>
        <v>0</v>
      </c>
      <c r="BA47" s="519">
        <f>AW47+AY47</f>
        <v>3921.19</v>
      </c>
      <c r="BB47" s="429">
        <f>BA47*$E47</f>
        <v>599132854.01970005</v>
      </c>
      <c r="BC47" s="695"/>
      <c r="BD47" s="681">
        <f>BC47*$E47</f>
        <v>0</v>
      </c>
      <c r="BE47" s="695">
        <f>BA47+BC47</f>
        <v>3921.19</v>
      </c>
      <c r="BF47" s="681">
        <f>BE47*$E47</f>
        <v>599132854.01970005</v>
      </c>
      <c r="BG47" s="519"/>
      <c r="BH47" s="429">
        <f>BG47*$E47</f>
        <v>0</v>
      </c>
      <c r="BI47" s="519">
        <f>BE47+BG47</f>
        <v>3921.19</v>
      </c>
      <c r="BJ47" s="429">
        <f>BI47*$E47</f>
        <v>599132854.01970005</v>
      </c>
      <c r="BK47" s="519"/>
      <c r="BL47" s="429">
        <f>BK47*$E47</f>
        <v>0</v>
      </c>
      <c r="BM47" s="519">
        <f>BI47+BK47</f>
        <v>3921.19</v>
      </c>
      <c r="BN47" s="429">
        <f>BM47*$E47</f>
        <v>599132854.01970005</v>
      </c>
      <c r="BO47" s="718"/>
      <c r="BP47" s="706">
        <f>BO47*$E47</f>
        <v>0</v>
      </c>
      <c r="BQ47" s="718">
        <f>BM47+BO47</f>
        <v>3921.19</v>
      </c>
      <c r="BR47" s="706">
        <f>BQ47*$E47</f>
        <v>599132854.01970005</v>
      </c>
      <c r="BS47" s="718">
        <v>48.837499999999999</v>
      </c>
      <c r="BT47" s="706">
        <f>BS47*$E47</f>
        <v>7462058.9051249996</v>
      </c>
      <c r="BU47" s="718">
        <f>BQ47+BS47</f>
        <v>3970.0275000000001</v>
      </c>
      <c r="BV47" s="706">
        <f>BU47*$E47</f>
        <v>606594912.92482507</v>
      </c>
      <c r="BW47" s="718">
        <v>48.837499999999999</v>
      </c>
      <c r="BX47" s="706">
        <f>BW47*$E47</f>
        <v>7462058.9051249996</v>
      </c>
      <c r="BY47" s="718">
        <f>BU47+BW47</f>
        <v>4018.8650000000002</v>
      </c>
      <c r="BZ47" s="706">
        <f>BY47*$E47</f>
        <v>614056971.82995009</v>
      </c>
      <c r="CA47" s="718">
        <f>4772.96-BY47</f>
        <v>754.0949999999998</v>
      </c>
      <c r="CB47" s="706">
        <f>CA47*$E47</f>
        <v>115220912.41484997</v>
      </c>
      <c r="CC47" s="718">
        <f>BY47+CA47</f>
        <v>4772.96</v>
      </c>
      <c r="CD47" s="706">
        <f>CC47*$E47</f>
        <v>729277884.24479997</v>
      </c>
      <c r="CE47" s="706"/>
      <c r="CF47" s="402">
        <f t="shared" si="0"/>
        <v>1222349040</v>
      </c>
    </row>
    <row r="48" spans="1:84" s="387" customFormat="1">
      <c r="A48" s="387" t="s">
        <v>1786</v>
      </c>
      <c r="B48" s="388" t="s">
        <v>446</v>
      </c>
      <c r="C48" s="389" t="s">
        <v>42</v>
      </c>
      <c r="D48" s="390"/>
      <c r="E48" s="391"/>
      <c r="F48" s="392"/>
      <c r="G48" s="393"/>
      <c r="H48" s="393">
        <f>+SUM(G49:G51)</f>
        <v>314008067.1024</v>
      </c>
      <c r="I48" s="393"/>
      <c r="J48" s="393"/>
      <c r="K48" s="514"/>
      <c r="L48" s="393"/>
      <c r="M48" s="514"/>
      <c r="N48" s="393">
        <f>SUM(N49:N51)</f>
        <v>0</v>
      </c>
      <c r="O48" s="393"/>
      <c r="P48" s="393">
        <f>SUM(P49:P51)</f>
        <v>3919063.3614000003</v>
      </c>
      <c r="Q48" s="514"/>
      <c r="R48" s="393">
        <f>SUM(R49:R51)</f>
        <v>3919063.3614000003</v>
      </c>
      <c r="S48" s="539"/>
      <c r="T48" s="393">
        <f>SUM(T49:T51)</f>
        <v>889553.25359999994</v>
      </c>
      <c r="U48" s="514"/>
      <c r="V48" s="393">
        <f>SUM(V49:V51)</f>
        <v>4808616.6150000002</v>
      </c>
      <c r="W48" s="514"/>
      <c r="X48" s="393">
        <f>SUM(X49:X51)</f>
        <v>5367036.6090000002</v>
      </c>
      <c r="Y48" s="514"/>
      <c r="Z48" s="393">
        <f>SUM(Z49:Z51)</f>
        <v>10175653.224000001</v>
      </c>
      <c r="AA48" s="514"/>
      <c r="AB48" s="393">
        <f>SUM(AB49:AB51)</f>
        <v>10297190.534399999</v>
      </c>
      <c r="AC48" s="514"/>
      <c r="AD48" s="393">
        <f>SUM(AD49:AD51)</f>
        <v>20472843.758400001</v>
      </c>
      <c r="AE48" s="514"/>
      <c r="AF48" s="393">
        <f>SUM(AF49:AF51)</f>
        <v>918290.6568</v>
      </c>
      <c r="AG48" s="514"/>
      <c r="AH48" s="393">
        <f>SUM(AH49:AH51)</f>
        <v>21391134.415199999</v>
      </c>
      <c r="AI48" s="514"/>
      <c r="AJ48" s="393">
        <f>SUM(AJ49:AJ51)</f>
        <v>3858322.9410000001</v>
      </c>
      <c r="AK48" s="514"/>
      <c r="AL48" s="393">
        <f>SUM(AL49:AL51)</f>
        <v>25249457.356199998</v>
      </c>
      <c r="AM48" s="393"/>
      <c r="AN48" s="393">
        <f>SUM(AN49:AN51)</f>
        <v>1009727.8488</v>
      </c>
      <c r="AO48" s="514"/>
      <c r="AP48" s="393">
        <f>SUM(AP49:AP51)</f>
        <v>26259185.204999998</v>
      </c>
      <c r="AQ48" s="590"/>
      <c r="AR48" s="393">
        <f>SUM(AR49:AR51)</f>
        <v>3866160.4145999998</v>
      </c>
      <c r="AS48" s="514"/>
      <c r="AT48" s="393">
        <f>SUM(AT49:AT51)</f>
        <v>30125345.619599998</v>
      </c>
      <c r="AU48" s="514"/>
      <c r="AV48" s="393">
        <f>SUM(AV49:AV51)</f>
        <v>2959299.4068</v>
      </c>
      <c r="AW48" s="514"/>
      <c r="AX48" s="393">
        <f>SUM(AX49:AX51)</f>
        <v>33084645.026399996</v>
      </c>
      <c r="AY48" s="393"/>
      <c r="AZ48" s="393">
        <f>SUM(AZ49:AZ51)</f>
        <v>2008352.6099999999</v>
      </c>
      <c r="BA48" s="514"/>
      <c r="BB48" s="393">
        <f>SUM(BB49:BB51)</f>
        <v>35092997.636399999</v>
      </c>
      <c r="BC48" s="514"/>
      <c r="BD48" s="393">
        <f>SUM(BD49:BD51)</f>
        <v>6913304.8379999995</v>
      </c>
      <c r="BE48" s="514"/>
      <c r="BF48" s="393">
        <f>SUM(BF49:BF51)</f>
        <v>42006302.474399999</v>
      </c>
      <c r="BG48" s="514"/>
      <c r="BH48" s="393">
        <f>SUM(BH49:BH51)</f>
        <v>0</v>
      </c>
      <c r="BI48" s="514"/>
      <c r="BJ48" s="393">
        <f>SUM(BJ49:BJ51)</f>
        <v>42006302.474399999</v>
      </c>
      <c r="BK48" s="514"/>
      <c r="BL48" s="393">
        <f>SUM(BL49:BL51)</f>
        <v>8454674.6459999997</v>
      </c>
      <c r="BM48" s="514"/>
      <c r="BN48" s="393">
        <f>SUM(BN49:BN51)</f>
        <v>50460977.120400004</v>
      </c>
      <c r="BO48" s="717"/>
      <c r="BP48" s="705">
        <f>SUM(BP49:BP51)</f>
        <v>1110961.8828</v>
      </c>
      <c r="BQ48" s="717"/>
      <c r="BR48" s="705">
        <f>SUM(BR49:BR51)</f>
        <v>51571939.003200002</v>
      </c>
      <c r="BS48" s="717"/>
      <c r="BT48" s="705">
        <f>SUM(BT49:BT51)</f>
        <v>-422570.45159999997</v>
      </c>
      <c r="BU48" s="717"/>
      <c r="BV48" s="705">
        <f>SUM(BV49:BV51)</f>
        <v>51149368.551600002</v>
      </c>
      <c r="BW48" s="717"/>
      <c r="BX48" s="705">
        <f>SUM(BX49:BX51)</f>
        <v>0</v>
      </c>
      <c r="BY48" s="717"/>
      <c r="BZ48" s="705">
        <f>SUM(BZ49:BZ51)</f>
        <v>51149368.551600002</v>
      </c>
      <c r="CA48" s="717"/>
      <c r="CB48" s="705">
        <f>SUM(CB49:CB51)</f>
        <v>0</v>
      </c>
      <c r="CC48" s="717"/>
      <c r="CD48" s="705">
        <f>SUM(CD49:CD51)</f>
        <v>51149368.551600002</v>
      </c>
      <c r="CE48" s="705"/>
      <c r="CF48" s="394">
        <f t="shared" si="0"/>
        <v>314008067.1024</v>
      </c>
    </row>
    <row r="49" spans="1:84" ht="36">
      <c r="B49" s="395" t="s">
        <v>447</v>
      </c>
      <c r="C49" s="396" t="s">
        <v>448</v>
      </c>
      <c r="D49" s="397" t="s">
        <v>397</v>
      </c>
      <c r="E49" s="398">
        <v>71136.45</v>
      </c>
      <c r="F49" s="399">
        <v>2067.46</v>
      </c>
      <c r="G49" s="400">
        <f>F49*E49</f>
        <v>147071764.917</v>
      </c>
      <c r="H49" s="400"/>
      <c r="I49" s="401"/>
      <c r="J49" s="401"/>
      <c r="K49" s="513"/>
      <c r="L49" s="401"/>
      <c r="M49" s="513">
        <f>I49+K49</f>
        <v>0</v>
      </c>
      <c r="N49" s="401">
        <f>M49*$E49</f>
        <v>0</v>
      </c>
      <c r="O49" s="401"/>
      <c r="P49" s="401"/>
      <c r="Q49" s="513">
        <f>M49+O49</f>
        <v>0</v>
      </c>
      <c r="R49" s="401">
        <f>Q49*$E49</f>
        <v>0</v>
      </c>
      <c r="S49" s="540"/>
      <c r="T49" s="401"/>
      <c r="U49" s="513">
        <f>Q49+S49</f>
        <v>0</v>
      </c>
      <c r="V49" s="401">
        <f>U49*$E49</f>
        <v>0</v>
      </c>
      <c r="W49" s="513"/>
      <c r="X49" s="401">
        <f>W49*E49</f>
        <v>0</v>
      </c>
      <c r="Y49" s="513">
        <f>U49+W49</f>
        <v>0</v>
      </c>
      <c r="Z49" s="401">
        <f>Y49*$E49</f>
        <v>0</v>
      </c>
      <c r="AA49" s="513">
        <v>59.5</v>
      </c>
      <c r="AB49" s="401">
        <f>AA49*$E49</f>
        <v>4232618.7749999994</v>
      </c>
      <c r="AC49" s="513">
        <f>Y49+AA49</f>
        <v>59.5</v>
      </c>
      <c r="AD49" s="401">
        <f>AC49*$E49</f>
        <v>4232618.7749999994</v>
      </c>
      <c r="AE49" s="513"/>
      <c r="AF49" s="401">
        <f>AE49*$E49</f>
        <v>0</v>
      </c>
      <c r="AG49" s="513">
        <f>AC49+AE49</f>
        <v>59.5</v>
      </c>
      <c r="AH49" s="401">
        <f>AG49*$E49</f>
        <v>4232618.7749999994</v>
      </c>
      <c r="AI49" s="513"/>
      <c r="AJ49" s="401">
        <f>AI49*$E49</f>
        <v>0</v>
      </c>
      <c r="AK49" s="513">
        <f>AG49+AI49</f>
        <v>59.5</v>
      </c>
      <c r="AL49" s="401">
        <f>AK49*$E49</f>
        <v>4232618.7749999994</v>
      </c>
      <c r="AM49" s="519"/>
      <c r="AN49" s="429">
        <f>AM49*$E49</f>
        <v>0</v>
      </c>
      <c r="AO49" s="519">
        <f>AK49+AM49</f>
        <v>59.5</v>
      </c>
      <c r="AP49" s="429">
        <f>AO49*$E49</f>
        <v>4232618.7749999994</v>
      </c>
      <c r="AQ49" s="591"/>
      <c r="AR49" s="401">
        <f>AQ49*$E49</f>
        <v>0</v>
      </c>
      <c r="AS49" s="519">
        <f>AO49+AQ49</f>
        <v>59.5</v>
      </c>
      <c r="AT49" s="429">
        <f>AS49*$E49</f>
        <v>4232618.7749999994</v>
      </c>
      <c r="AU49" s="513"/>
      <c r="AV49" s="401">
        <f>AU49*$E49</f>
        <v>0</v>
      </c>
      <c r="AW49" s="519">
        <f>AS49+AU49</f>
        <v>59.5</v>
      </c>
      <c r="AX49" s="429">
        <f>AW49*$E49</f>
        <v>4232618.7749999994</v>
      </c>
      <c r="AY49" s="513"/>
      <c r="AZ49" s="681">
        <f>AY49*$E49</f>
        <v>0</v>
      </c>
      <c r="BA49" s="519">
        <f>AW49+AY49</f>
        <v>59.5</v>
      </c>
      <c r="BB49" s="429">
        <f>BA49*$E49</f>
        <v>4232618.7749999994</v>
      </c>
      <c r="BC49" s="695"/>
      <c r="BD49" s="681">
        <f>BC49*$E49</f>
        <v>0</v>
      </c>
      <c r="BE49" s="695">
        <f>BA49+BC49</f>
        <v>59.5</v>
      </c>
      <c r="BF49" s="681">
        <f>BE49*$E49</f>
        <v>4232618.7749999994</v>
      </c>
      <c r="BG49" s="519"/>
      <c r="BH49" s="429">
        <f>BG49*$E49</f>
        <v>0</v>
      </c>
      <c r="BI49" s="519">
        <f>BE49+BG49</f>
        <v>59.5</v>
      </c>
      <c r="BJ49" s="429">
        <f>BI49*$E49</f>
        <v>4232618.7749999994</v>
      </c>
      <c r="BK49" s="519"/>
      <c r="BL49" s="429">
        <f>BK49*$E49</f>
        <v>0</v>
      </c>
      <c r="BM49" s="519">
        <f>BI49+BK49</f>
        <v>59.5</v>
      </c>
      <c r="BN49" s="429">
        <f>BM49*$E49</f>
        <v>4232618.7749999994</v>
      </c>
      <c r="BO49" s="718"/>
      <c r="BP49" s="706">
        <f>BO49*$E49</f>
        <v>0</v>
      </c>
      <c r="BQ49" s="718">
        <f>BM49+BO49</f>
        <v>59.5</v>
      </c>
      <c r="BR49" s="706">
        <f>BQ49*$E49</f>
        <v>4232618.7749999994</v>
      </c>
      <c r="BS49" s="718"/>
      <c r="BT49" s="706">
        <f>BS49*$E49</f>
        <v>0</v>
      </c>
      <c r="BU49" s="718">
        <f>BQ49+BS49</f>
        <v>59.5</v>
      </c>
      <c r="BV49" s="706">
        <f>BU49*$E49</f>
        <v>4232618.7749999994</v>
      </c>
      <c r="BW49" s="718"/>
      <c r="BX49" s="706">
        <f>BW49*$E49</f>
        <v>0</v>
      </c>
      <c r="BY49" s="718">
        <f>BU49+BW49</f>
        <v>59.5</v>
      </c>
      <c r="BZ49" s="706">
        <f>BY49*$E49</f>
        <v>4232618.7749999994</v>
      </c>
      <c r="CA49" s="718"/>
      <c r="CB49" s="706">
        <f>CA49*$E49</f>
        <v>0</v>
      </c>
      <c r="CC49" s="718">
        <f>BY49+CA49</f>
        <v>59.5</v>
      </c>
      <c r="CD49" s="706">
        <f>CC49*$E49</f>
        <v>4232618.7749999994</v>
      </c>
      <c r="CE49" s="706"/>
      <c r="CF49" s="402">
        <f t="shared" si="0"/>
        <v>147071764.917</v>
      </c>
    </row>
    <row r="50" spans="1:84">
      <c r="B50" s="395" t="s">
        <v>449</v>
      </c>
      <c r="C50" s="396" t="s">
        <v>450</v>
      </c>
      <c r="D50" s="397" t="s">
        <v>397</v>
      </c>
      <c r="E50" s="398">
        <v>32656.14</v>
      </c>
      <c r="F50" s="399">
        <v>4176.88</v>
      </c>
      <c r="G50" s="400">
        <f>F50*E50</f>
        <v>136400778.04320002</v>
      </c>
      <c r="H50" s="400"/>
      <c r="I50" s="401"/>
      <c r="J50" s="401"/>
      <c r="K50" s="513"/>
      <c r="L50" s="401"/>
      <c r="M50" s="513">
        <f>I50+K50</f>
        <v>0</v>
      </c>
      <c r="N50" s="401">
        <f>M50*$E50</f>
        <v>0</v>
      </c>
      <c r="O50" s="401">
        <v>120.01</v>
      </c>
      <c r="P50" s="401">
        <f>O50*E50</f>
        <v>3919063.3614000003</v>
      </c>
      <c r="Q50" s="513">
        <f>M50+O50</f>
        <v>120.01</v>
      </c>
      <c r="R50" s="401">
        <f>Q50*$E50</f>
        <v>3919063.3614000003</v>
      </c>
      <c r="S50" s="540">
        <v>27.24</v>
      </c>
      <c r="T50" s="401">
        <f>S50*E50</f>
        <v>889553.25359999994</v>
      </c>
      <c r="U50" s="513">
        <f>Q50+S50</f>
        <v>147.25</v>
      </c>
      <c r="V50" s="401">
        <f>U50*$E50</f>
        <v>4808616.6150000002</v>
      </c>
      <c r="W50" s="513">
        <v>164.35</v>
      </c>
      <c r="X50" s="401">
        <f>W50*E50</f>
        <v>5367036.6090000002</v>
      </c>
      <c r="Y50" s="513">
        <f>U50+W50</f>
        <v>311.60000000000002</v>
      </c>
      <c r="Z50" s="401">
        <f>Y50*$E50</f>
        <v>10175653.224000001</v>
      </c>
      <c r="AA50" s="513">
        <v>185.71</v>
      </c>
      <c r="AB50" s="401">
        <f>AA50*$E50</f>
        <v>6064571.7593999999</v>
      </c>
      <c r="AC50" s="513">
        <f>Y50+AA50</f>
        <v>497.31000000000006</v>
      </c>
      <c r="AD50" s="401">
        <f>AC50*$E50</f>
        <v>16240224.983400002</v>
      </c>
      <c r="AE50" s="513">
        <v>28.12</v>
      </c>
      <c r="AF50" s="401">
        <f>AE50*$E50</f>
        <v>918290.6568</v>
      </c>
      <c r="AG50" s="513">
        <f>AC50+AE50</f>
        <v>525.43000000000006</v>
      </c>
      <c r="AH50" s="401">
        <f>AG50*$E50</f>
        <v>17158515.6402</v>
      </c>
      <c r="AI50" s="513">
        <v>118.15</v>
      </c>
      <c r="AJ50" s="401">
        <f>AI50*$E50</f>
        <v>3858322.9410000001</v>
      </c>
      <c r="AK50" s="513">
        <f>AG50+AI50</f>
        <v>643.58000000000004</v>
      </c>
      <c r="AL50" s="401">
        <f>AK50*$E50</f>
        <v>21016838.5812</v>
      </c>
      <c r="AM50" s="519">
        <v>30.92</v>
      </c>
      <c r="AN50" s="429">
        <f>AM50*$E50</f>
        <v>1009727.8488</v>
      </c>
      <c r="AO50" s="519">
        <f>AK50+AM50</f>
        <v>674.5</v>
      </c>
      <c r="AP50" s="429">
        <f>AO50*$E50</f>
        <v>22026566.43</v>
      </c>
      <c r="AQ50" s="591">
        <v>118.39</v>
      </c>
      <c r="AR50" s="401">
        <f>AQ50*$E50</f>
        <v>3866160.4145999998</v>
      </c>
      <c r="AS50" s="519">
        <f>AO50+AQ50</f>
        <v>792.89</v>
      </c>
      <c r="AT50" s="429">
        <f>AS50*$E50</f>
        <v>25892726.844599999</v>
      </c>
      <c r="AU50" s="513">
        <v>90.62</v>
      </c>
      <c r="AV50" s="401">
        <f>AU50*$E50</f>
        <v>2959299.4068</v>
      </c>
      <c r="AW50" s="519">
        <f>AS50+AU50</f>
        <v>883.51</v>
      </c>
      <c r="AX50" s="429">
        <f>AW50*$E50</f>
        <v>28852026.251399998</v>
      </c>
      <c r="AY50" s="519">
        <v>61.5</v>
      </c>
      <c r="AZ50" s="429">
        <f>AY50*$E50</f>
        <v>2008352.6099999999</v>
      </c>
      <c r="BA50" s="519">
        <f>AW50+AY50</f>
        <v>945.01</v>
      </c>
      <c r="BB50" s="429">
        <f>BA50*$E50</f>
        <v>30860378.861400001</v>
      </c>
      <c r="BC50" s="519">
        <v>211.7</v>
      </c>
      <c r="BD50" s="429">
        <f>BC50*$E50</f>
        <v>6913304.8379999995</v>
      </c>
      <c r="BE50" s="519">
        <f>BA50+BC50</f>
        <v>1156.71</v>
      </c>
      <c r="BF50" s="429">
        <f>BE50*$E50</f>
        <v>37773683.6994</v>
      </c>
      <c r="BG50" s="519"/>
      <c r="BH50" s="429">
        <f>BG50*$E50</f>
        <v>0</v>
      </c>
      <c r="BI50" s="519">
        <f>BE50+BG50</f>
        <v>1156.71</v>
      </c>
      <c r="BJ50" s="429">
        <f>BI50*$E50</f>
        <v>37773683.6994</v>
      </c>
      <c r="BK50" s="714">
        <v>258.89999999999998</v>
      </c>
      <c r="BL50" s="429">
        <f>BK50*$E50</f>
        <v>8454674.6459999997</v>
      </c>
      <c r="BM50" s="519">
        <f>BI50+BK50</f>
        <v>1415.6100000000001</v>
      </c>
      <c r="BN50" s="429">
        <f>BM50*$E50</f>
        <v>46228358.345400006</v>
      </c>
      <c r="BO50" s="718">
        <v>34.020000000000003</v>
      </c>
      <c r="BP50" s="706">
        <f>BO50*$E50</f>
        <v>1110961.8828</v>
      </c>
      <c r="BQ50" s="718">
        <f>BM50+BO50</f>
        <v>1449.63</v>
      </c>
      <c r="BR50" s="706">
        <f>BQ50*$E50</f>
        <v>47339320.228200004</v>
      </c>
      <c r="BS50" s="718">
        <v>-12.94</v>
      </c>
      <c r="BT50" s="706">
        <f>BS50*$E50</f>
        <v>-422570.45159999997</v>
      </c>
      <c r="BU50" s="718">
        <f>BQ50+BS50</f>
        <v>1436.69</v>
      </c>
      <c r="BV50" s="706">
        <f>BU50*$E50</f>
        <v>46916749.776600003</v>
      </c>
      <c r="BW50" s="718"/>
      <c r="BX50" s="706">
        <f>BW50*$E50</f>
        <v>0</v>
      </c>
      <c r="BY50" s="718">
        <f>BU50+BW50</f>
        <v>1436.69</v>
      </c>
      <c r="BZ50" s="706">
        <f>BY50*$E50</f>
        <v>46916749.776600003</v>
      </c>
      <c r="CA50" s="718"/>
      <c r="CB50" s="706">
        <f>CA50*$E50</f>
        <v>0</v>
      </c>
      <c r="CC50" s="718">
        <f>BY50+CA50</f>
        <v>1436.69</v>
      </c>
      <c r="CD50" s="706">
        <f>CC50*$E50</f>
        <v>46916749.776600003</v>
      </c>
      <c r="CE50" s="706"/>
      <c r="CF50" s="402">
        <f t="shared" si="0"/>
        <v>136400778.04320002</v>
      </c>
    </row>
    <row r="51" spans="1:84" ht="54">
      <c r="B51" s="395" t="s">
        <v>451</v>
      </c>
      <c r="C51" s="396" t="s">
        <v>452</v>
      </c>
      <c r="D51" s="397" t="s">
        <v>397</v>
      </c>
      <c r="E51" s="398">
        <v>72501.66</v>
      </c>
      <c r="F51" s="399">
        <v>421.17</v>
      </c>
      <c r="G51" s="400">
        <f>F51*E51</f>
        <v>30535524.142200004</v>
      </c>
      <c r="H51" s="400"/>
      <c r="I51" s="401"/>
      <c r="J51" s="401"/>
      <c r="K51" s="513"/>
      <c r="L51" s="401"/>
      <c r="M51" s="513">
        <f>I51+K51</f>
        <v>0</v>
      </c>
      <c r="N51" s="401">
        <f>M51*$E51</f>
        <v>0</v>
      </c>
      <c r="O51" s="401"/>
      <c r="P51" s="401"/>
      <c r="Q51" s="513">
        <f>M51+O51</f>
        <v>0</v>
      </c>
      <c r="R51" s="401">
        <f>Q51*$E51</f>
        <v>0</v>
      </c>
      <c r="S51" s="540"/>
      <c r="T51" s="401"/>
      <c r="U51" s="513">
        <f>Q51+S51</f>
        <v>0</v>
      </c>
      <c r="V51" s="401">
        <f>U51*$E51</f>
        <v>0</v>
      </c>
      <c r="W51" s="513"/>
      <c r="X51" s="401">
        <f>W51*E51</f>
        <v>0</v>
      </c>
      <c r="Y51" s="513">
        <f>U51+W51</f>
        <v>0</v>
      </c>
      <c r="Z51" s="401">
        <f>Y51*$E51</f>
        <v>0</v>
      </c>
      <c r="AA51" s="513"/>
      <c r="AB51" s="401">
        <f>AA51*$E51</f>
        <v>0</v>
      </c>
      <c r="AC51" s="513">
        <f>Y51+AA51</f>
        <v>0</v>
      </c>
      <c r="AD51" s="401">
        <f>AC51*$E51</f>
        <v>0</v>
      </c>
      <c r="AE51" s="513"/>
      <c r="AF51" s="401">
        <f>AE51*$E51</f>
        <v>0</v>
      </c>
      <c r="AG51" s="513">
        <f>AC51+AE51</f>
        <v>0</v>
      </c>
      <c r="AH51" s="401">
        <f>AG51*$E51</f>
        <v>0</v>
      </c>
      <c r="AI51" s="513"/>
      <c r="AJ51" s="401">
        <f>AI51*$E51</f>
        <v>0</v>
      </c>
      <c r="AK51" s="513">
        <f>AG51+AI51</f>
        <v>0</v>
      </c>
      <c r="AL51" s="401">
        <f>AK51*$E51</f>
        <v>0</v>
      </c>
      <c r="AM51" s="519"/>
      <c r="AN51" s="429">
        <f>AM51*$E51</f>
        <v>0</v>
      </c>
      <c r="AO51" s="519">
        <f>AK51+AM51</f>
        <v>0</v>
      </c>
      <c r="AP51" s="429">
        <f>AO51*$E51</f>
        <v>0</v>
      </c>
      <c r="AQ51" s="591"/>
      <c r="AR51" s="401">
        <f>AQ51*$E51</f>
        <v>0</v>
      </c>
      <c r="AS51" s="519">
        <f>AO51+AQ51</f>
        <v>0</v>
      </c>
      <c r="AT51" s="429">
        <f>AS51*$E51</f>
        <v>0</v>
      </c>
      <c r="AU51" s="513"/>
      <c r="AV51" s="401">
        <f>AU51*$E51</f>
        <v>0</v>
      </c>
      <c r="AW51" s="519">
        <f>AS51+AU51</f>
        <v>0</v>
      </c>
      <c r="AX51" s="429">
        <f>AW51*$E51</f>
        <v>0</v>
      </c>
      <c r="AY51" s="513"/>
      <c r="AZ51" s="681">
        <f>AY51*$E51</f>
        <v>0</v>
      </c>
      <c r="BA51" s="519">
        <f>AW51+AY51</f>
        <v>0</v>
      </c>
      <c r="BB51" s="429">
        <f>BA51*$E51</f>
        <v>0</v>
      </c>
      <c r="BC51" s="695"/>
      <c r="BD51" s="681">
        <f>BC51*$E51</f>
        <v>0</v>
      </c>
      <c r="BE51" s="695">
        <f>BA51+BC51</f>
        <v>0</v>
      </c>
      <c r="BF51" s="681">
        <f>BE51*$E51</f>
        <v>0</v>
      </c>
      <c r="BG51" s="519"/>
      <c r="BH51" s="429">
        <f>BG51*$E51</f>
        <v>0</v>
      </c>
      <c r="BI51" s="519">
        <f>BE51+BG51</f>
        <v>0</v>
      </c>
      <c r="BJ51" s="429">
        <f>BI51*$E51</f>
        <v>0</v>
      </c>
      <c r="BK51" s="519"/>
      <c r="BL51" s="429">
        <f>BK51*$E51</f>
        <v>0</v>
      </c>
      <c r="BM51" s="519">
        <f>BI51+BK51</f>
        <v>0</v>
      </c>
      <c r="BN51" s="429">
        <f>BM51*$E51</f>
        <v>0</v>
      </c>
      <c r="BO51" s="718"/>
      <c r="BP51" s="706">
        <f>BO51*$E51</f>
        <v>0</v>
      </c>
      <c r="BQ51" s="718">
        <f>BM51+BO51</f>
        <v>0</v>
      </c>
      <c r="BR51" s="706">
        <f>BQ51*$E51</f>
        <v>0</v>
      </c>
      <c r="BS51" s="718"/>
      <c r="BT51" s="706">
        <f>BS51*$E51</f>
        <v>0</v>
      </c>
      <c r="BU51" s="718">
        <f>BQ51+BS51</f>
        <v>0</v>
      </c>
      <c r="BV51" s="706">
        <f>BU51*$E51</f>
        <v>0</v>
      </c>
      <c r="BW51" s="718"/>
      <c r="BX51" s="706">
        <f>BW51*$E51</f>
        <v>0</v>
      </c>
      <c r="BY51" s="718">
        <f>BU51+BW51</f>
        <v>0</v>
      </c>
      <c r="BZ51" s="706">
        <f>BY51*$E51</f>
        <v>0</v>
      </c>
      <c r="CA51" s="718"/>
      <c r="CB51" s="706">
        <f>CA51*$E51</f>
        <v>0</v>
      </c>
      <c r="CC51" s="718">
        <f>BY51+CA51</f>
        <v>0</v>
      </c>
      <c r="CD51" s="706">
        <f>CC51*$E51</f>
        <v>0</v>
      </c>
      <c r="CE51" s="706"/>
      <c r="CF51" s="402">
        <f t="shared" si="0"/>
        <v>30535524.142200004</v>
      </c>
    </row>
    <row r="52" spans="1:84" s="387" customFormat="1">
      <c r="A52" s="387" t="s">
        <v>1786</v>
      </c>
      <c r="B52" s="388" t="s">
        <v>453</v>
      </c>
      <c r="C52" s="389" t="s">
        <v>43</v>
      </c>
      <c r="D52" s="390"/>
      <c r="E52" s="391"/>
      <c r="F52" s="392"/>
      <c r="G52" s="393"/>
      <c r="H52" s="393">
        <f>+SUM(G53:G59)</f>
        <v>7900596</v>
      </c>
      <c r="I52" s="393"/>
      <c r="J52" s="393"/>
      <c r="K52" s="514"/>
      <c r="L52" s="393"/>
      <c r="M52" s="514"/>
      <c r="N52" s="393">
        <f>SUM(N53:N59)</f>
        <v>0</v>
      </c>
      <c r="O52" s="393"/>
      <c r="P52" s="393"/>
      <c r="Q52" s="514"/>
      <c r="R52" s="393">
        <f>SUM(R53:R59)</f>
        <v>0</v>
      </c>
      <c r="S52" s="539"/>
      <c r="T52" s="393">
        <f>SUM(T53:T59)</f>
        <v>0</v>
      </c>
      <c r="U52" s="514"/>
      <c r="V52" s="393">
        <f>SUM(V53:V59)</f>
        <v>0</v>
      </c>
      <c r="W52" s="514"/>
      <c r="X52" s="393">
        <f>SUM(X53:X59)</f>
        <v>0</v>
      </c>
      <c r="Y52" s="514"/>
      <c r="Z52" s="393">
        <f>SUM(Z53:Z59)</f>
        <v>0</v>
      </c>
      <c r="AA52" s="514"/>
      <c r="AB52" s="393">
        <f>SUM(AB53:AB59)</f>
        <v>0</v>
      </c>
      <c r="AC52" s="514"/>
      <c r="AD52" s="393">
        <f>SUM(AD53:AD59)</f>
        <v>0</v>
      </c>
      <c r="AE52" s="514"/>
      <c r="AF52" s="393">
        <f>SUM(AF53:AF59)</f>
        <v>0</v>
      </c>
      <c r="AG52" s="514"/>
      <c r="AH52" s="393">
        <f>SUM(AH53:AH59)</f>
        <v>0</v>
      </c>
      <c r="AI52" s="514"/>
      <c r="AJ52" s="393">
        <f>SUM(AJ53:AJ59)</f>
        <v>0</v>
      </c>
      <c r="AK52" s="514"/>
      <c r="AL52" s="393">
        <f>SUM(AL53:AL59)</f>
        <v>0</v>
      </c>
      <c r="AM52" s="393"/>
      <c r="AN52" s="393">
        <f>SUM(AN53:AN59)</f>
        <v>0</v>
      </c>
      <c r="AO52" s="514"/>
      <c r="AP52" s="393">
        <f>SUM(AP53:AP59)</f>
        <v>0</v>
      </c>
      <c r="AQ52" s="590"/>
      <c r="AR52" s="393">
        <f>SUM(AR53:AR59)</f>
        <v>0</v>
      </c>
      <c r="AS52" s="514"/>
      <c r="AT52" s="393">
        <f>SUM(AT53:AT59)</f>
        <v>0</v>
      </c>
      <c r="AU52" s="514"/>
      <c r="AV52" s="393">
        <f>SUM(AV53:AV59)</f>
        <v>0</v>
      </c>
      <c r="AW52" s="514"/>
      <c r="AX52" s="393">
        <f>SUM(AX53:AX59)</f>
        <v>0</v>
      </c>
      <c r="AY52" s="608"/>
      <c r="AZ52" s="680">
        <f>SUM(AZ53:AZ59)</f>
        <v>0</v>
      </c>
      <c r="BA52" s="514"/>
      <c r="BB52" s="393">
        <f>SUM(BB53:BB59)</f>
        <v>0</v>
      </c>
      <c r="BC52" s="514"/>
      <c r="BD52" s="393">
        <f>SUM(BD53:BD59)</f>
        <v>0</v>
      </c>
      <c r="BE52" s="514"/>
      <c r="BF52" s="393">
        <f>SUM(BF53:BF59)</f>
        <v>0</v>
      </c>
      <c r="BG52" s="514"/>
      <c r="BH52" s="393">
        <f>SUM(BH53:BH59)</f>
        <v>0</v>
      </c>
      <c r="BI52" s="514"/>
      <c r="BJ52" s="393">
        <f>SUM(BJ53:BJ59)</f>
        <v>0</v>
      </c>
      <c r="BK52" s="514"/>
      <c r="BL52" s="393">
        <f>SUM(BL53:BL59)</f>
        <v>0</v>
      </c>
      <c r="BM52" s="514"/>
      <c r="BN52" s="393">
        <f>SUM(BN53:BN59)</f>
        <v>0</v>
      </c>
      <c r="BO52" s="717"/>
      <c r="BP52" s="705">
        <f>SUM(BP53:BP59)</f>
        <v>0</v>
      </c>
      <c r="BQ52" s="717"/>
      <c r="BR52" s="705">
        <f>SUM(BR53:BR59)</f>
        <v>0</v>
      </c>
      <c r="BS52" s="717"/>
      <c r="BT52" s="705">
        <f>SUM(BT53:BT59)</f>
        <v>0</v>
      </c>
      <c r="BU52" s="717"/>
      <c r="BV52" s="705">
        <f>SUM(BV53:BV59)</f>
        <v>0</v>
      </c>
      <c r="BW52" s="717"/>
      <c r="BX52" s="705">
        <f>SUM(BX53:BX59)</f>
        <v>0</v>
      </c>
      <c r="BY52" s="717"/>
      <c r="BZ52" s="705">
        <f>SUM(BZ53:BZ59)</f>
        <v>0</v>
      </c>
      <c r="CA52" s="717"/>
      <c r="CB52" s="705">
        <f>SUM(CB53:CB59)</f>
        <v>3298541.4</v>
      </c>
      <c r="CC52" s="717"/>
      <c r="CD52" s="705">
        <f>SUM(CD53:CD59)</f>
        <v>3298541.4</v>
      </c>
      <c r="CE52" s="705"/>
      <c r="CF52" s="394">
        <f t="shared" si="0"/>
        <v>7900596</v>
      </c>
    </row>
    <row r="53" spans="1:84" ht="72">
      <c r="B53" s="395" t="s">
        <v>44</v>
      </c>
      <c r="C53" s="396" t="s">
        <v>454</v>
      </c>
      <c r="D53" s="397" t="s">
        <v>397</v>
      </c>
      <c r="E53" s="398">
        <v>314476.46999999997</v>
      </c>
      <c r="F53" s="399">
        <v>0</v>
      </c>
      <c r="G53" s="400">
        <f t="shared" ref="G53:G59" si="110">F53*E53</f>
        <v>0</v>
      </c>
      <c r="H53" s="400"/>
      <c r="I53" s="403"/>
      <c r="J53" s="403"/>
      <c r="K53" s="515"/>
      <c r="L53" s="403"/>
      <c r="M53" s="513">
        <f t="shared" ref="M53:M59" si="111">I53+K53</f>
        <v>0</v>
      </c>
      <c r="N53" s="401">
        <f t="shared" ref="N53:N59" si="112">M53*$E53</f>
        <v>0</v>
      </c>
      <c r="O53" s="403"/>
      <c r="P53" s="403"/>
      <c r="Q53" s="513">
        <f t="shared" ref="Q53:Q59" si="113">M53+O53</f>
        <v>0</v>
      </c>
      <c r="R53" s="401">
        <f t="shared" ref="R53:R59" si="114">Q53*$E53</f>
        <v>0</v>
      </c>
      <c r="S53" s="541"/>
      <c r="T53" s="403"/>
      <c r="U53" s="513">
        <f t="shared" ref="U53:U59" si="115">Q53+S53</f>
        <v>0</v>
      </c>
      <c r="V53" s="401">
        <f t="shared" ref="V53:V59" si="116">U53*$E53</f>
        <v>0</v>
      </c>
      <c r="W53" s="515"/>
      <c r="X53" s="401">
        <f t="shared" ref="X53:X59" si="117">W53*E53</f>
        <v>0</v>
      </c>
      <c r="Y53" s="513">
        <f t="shared" ref="Y53:Y59" si="118">U53+W53</f>
        <v>0</v>
      </c>
      <c r="Z53" s="401">
        <f t="shared" ref="Z53:Z59" si="119">Y53*$E53</f>
        <v>0</v>
      </c>
      <c r="AA53" s="513"/>
      <c r="AB53" s="401">
        <f t="shared" ref="AB53:AB59" si="120">AA53*$E53</f>
        <v>0</v>
      </c>
      <c r="AC53" s="513">
        <f t="shared" ref="AC53:AC59" si="121">Y53+AA53</f>
        <v>0</v>
      </c>
      <c r="AD53" s="401">
        <f t="shared" ref="AD53:AD59" si="122">AC53*$E53</f>
        <v>0</v>
      </c>
      <c r="AE53" s="513"/>
      <c r="AF53" s="401">
        <f t="shared" ref="AF53:AF59" si="123">AE53*$E53</f>
        <v>0</v>
      </c>
      <c r="AG53" s="513">
        <f t="shared" ref="AG53:AG59" si="124">AC53+AE53</f>
        <v>0</v>
      </c>
      <c r="AH53" s="401">
        <f t="shared" ref="AH53:AH59" si="125">AG53*$E53</f>
        <v>0</v>
      </c>
      <c r="AI53" s="513"/>
      <c r="AJ53" s="401">
        <f t="shared" ref="AJ53:AJ59" si="126">AI53*$E53</f>
        <v>0</v>
      </c>
      <c r="AK53" s="513">
        <f t="shared" ref="AK53:AK59" si="127">AG53+AI53</f>
        <v>0</v>
      </c>
      <c r="AL53" s="401">
        <f t="shared" ref="AL53:AL59" si="128">AK53*$E53</f>
        <v>0</v>
      </c>
      <c r="AM53" s="519"/>
      <c r="AN53" s="429">
        <f t="shared" ref="AN53:AN59" si="129">AM53*$E53</f>
        <v>0</v>
      </c>
      <c r="AO53" s="519">
        <f t="shared" ref="AO53:AO59" si="130">AK53+AM53</f>
        <v>0</v>
      </c>
      <c r="AP53" s="429">
        <f t="shared" ref="AP53:AP59" si="131">AO53*$E53</f>
        <v>0</v>
      </c>
      <c r="AQ53" s="592"/>
      <c r="AR53" s="401">
        <f t="shared" ref="AR53:AR59" si="132">AQ53*$E53</f>
        <v>0</v>
      </c>
      <c r="AS53" s="519">
        <f t="shared" ref="AS53:AS59" si="133">AO53+AQ53</f>
        <v>0</v>
      </c>
      <c r="AT53" s="429">
        <f t="shared" ref="AT53:AT59" si="134">AS53*$E53</f>
        <v>0</v>
      </c>
      <c r="AU53" s="515"/>
      <c r="AV53" s="401">
        <f t="shared" ref="AV53:AV59" si="135">AU53*$E53</f>
        <v>0</v>
      </c>
      <c r="AW53" s="519">
        <f t="shared" ref="AW53:AW59" si="136">AS53+AU53</f>
        <v>0</v>
      </c>
      <c r="AX53" s="429">
        <f t="shared" ref="AX53:AX59" si="137">AW53*$E53</f>
        <v>0</v>
      </c>
      <c r="AY53" s="515"/>
      <c r="AZ53" s="682">
        <f t="shared" ref="AZ53:AZ59" si="138">AY53*$E53</f>
        <v>0</v>
      </c>
      <c r="BA53" s="519">
        <f t="shared" ref="BA53:BA59" si="139">AW53+AY53</f>
        <v>0</v>
      </c>
      <c r="BB53" s="429">
        <f t="shared" ref="BB53:BB59" si="140">BA53*$E53</f>
        <v>0</v>
      </c>
      <c r="BC53" s="696"/>
      <c r="BD53" s="682">
        <f t="shared" ref="BD53:BD59" si="141">BC53*$E53</f>
        <v>0</v>
      </c>
      <c r="BE53" s="696">
        <f t="shared" ref="BE53:BE59" si="142">BA53+BC53</f>
        <v>0</v>
      </c>
      <c r="BF53" s="682">
        <f t="shared" ref="BF53:BF59" si="143">BE53*$E53</f>
        <v>0</v>
      </c>
      <c r="BG53" s="696"/>
      <c r="BH53" s="682">
        <f t="shared" ref="BH53:BH59" si="144">BG53*$E53</f>
        <v>0</v>
      </c>
      <c r="BI53" s="519">
        <f t="shared" ref="BI53:BI59" si="145">BE53+BG53</f>
        <v>0</v>
      </c>
      <c r="BJ53" s="429">
        <f t="shared" ref="BJ53:BJ59" si="146">BI53*$E53</f>
        <v>0</v>
      </c>
      <c r="BK53" s="696"/>
      <c r="BL53" s="682">
        <f t="shared" ref="BL53:BL59" si="147">BK53*$E53</f>
        <v>0</v>
      </c>
      <c r="BM53" s="519">
        <f t="shared" ref="BM53:BM59" si="148">BI53+BK53</f>
        <v>0</v>
      </c>
      <c r="BN53" s="429">
        <f t="shared" ref="BN53:BN59" si="149">BM53*$E53</f>
        <v>0</v>
      </c>
      <c r="BO53" s="718"/>
      <c r="BP53" s="706">
        <f t="shared" ref="BP53:BP59" si="150">BO53*$E53</f>
        <v>0</v>
      </c>
      <c r="BQ53" s="718">
        <f t="shared" ref="BQ53:BQ59" si="151">BM53+BO53</f>
        <v>0</v>
      </c>
      <c r="BR53" s="706">
        <f t="shared" ref="BR53:BR59" si="152">BQ53*$E53</f>
        <v>0</v>
      </c>
      <c r="BS53" s="718"/>
      <c r="BT53" s="706">
        <f t="shared" ref="BT53:BT59" si="153">BS53*$E53</f>
        <v>0</v>
      </c>
      <c r="BU53" s="718">
        <f t="shared" ref="BU53:BU59" si="154">BQ53+BS53</f>
        <v>0</v>
      </c>
      <c r="BV53" s="706">
        <f t="shared" ref="BV53:BV59" si="155">BU53*$E53</f>
        <v>0</v>
      </c>
      <c r="BW53" s="718"/>
      <c r="BX53" s="706">
        <f t="shared" ref="BX53:BX59" si="156">BW53*$E53</f>
        <v>0</v>
      </c>
      <c r="BY53" s="718">
        <f t="shared" ref="BY53:BY59" si="157">BU53+BW53</f>
        <v>0</v>
      </c>
      <c r="BZ53" s="706">
        <f t="shared" ref="BZ53:BZ59" si="158">BY53*$E53</f>
        <v>0</v>
      </c>
      <c r="CA53" s="718"/>
      <c r="CB53" s="706">
        <f t="shared" ref="CB53:CB59" si="159">CA53*$E53</f>
        <v>0</v>
      </c>
      <c r="CC53" s="718">
        <f t="shared" ref="CC53:CC59" si="160">BY53+CA53</f>
        <v>0</v>
      </c>
      <c r="CD53" s="706">
        <f t="shared" ref="CD53:CD59" si="161">CC53*$E53</f>
        <v>0</v>
      </c>
      <c r="CE53" s="707"/>
      <c r="CF53" s="402">
        <f t="shared" si="0"/>
        <v>0</v>
      </c>
    </row>
    <row r="54" spans="1:84" ht="36">
      <c r="B54" s="395" t="s">
        <v>45</v>
      </c>
      <c r="C54" s="396" t="s">
        <v>455</v>
      </c>
      <c r="D54" s="397" t="s">
        <v>392</v>
      </c>
      <c r="E54" s="398">
        <v>39268.35</v>
      </c>
      <c r="F54" s="399">
        <v>80</v>
      </c>
      <c r="G54" s="400">
        <f t="shared" si="110"/>
        <v>3141468</v>
      </c>
      <c r="H54" s="400"/>
      <c r="I54" s="401"/>
      <c r="J54" s="401"/>
      <c r="K54" s="513"/>
      <c r="L54" s="401"/>
      <c r="M54" s="513">
        <f t="shared" si="111"/>
        <v>0</v>
      </c>
      <c r="N54" s="401">
        <f t="shared" si="112"/>
        <v>0</v>
      </c>
      <c r="O54" s="401"/>
      <c r="P54" s="401"/>
      <c r="Q54" s="513">
        <f t="shared" si="113"/>
        <v>0</v>
      </c>
      <c r="R54" s="401">
        <f t="shared" si="114"/>
        <v>0</v>
      </c>
      <c r="S54" s="540"/>
      <c r="T54" s="401"/>
      <c r="U54" s="513">
        <f t="shared" si="115"/>
        <v>0</v>
      </c>
      <c r="V54" s="401">
        <f t="shared" si="116"/>
        <v>0</v>
      </c>
      <c r="W54" s="513"/>
      <c r="X54" s="401">
        <f t="shared" si="117"/>
        <v>0</v>
      </c>
      <c r="Y54" s="513">
        <f t="shared" si="118"/>
        <v>0</v>
      </c>
      <c r="Z54" s="401">
        <f t="shared" si="119"/>
        <v>0</v>
      </c>
      <c r="AA54" s="513"/>
      <c r="AB54" s="401">
        <f t="shared" si="120"/>
        <v>0</v>
      </c>
      <c r="AC54" s="513">
        <f t="shared" si="121"/>
        <v>0</v>
      </c>
      <c r="AD54" s="401">
        <f t="shared" si="122"/>
        <v>0</v>
      </c>
      <c r="AE54" s="513"/>
      <c r="AF54" s="401">
        <f t="shared" si="123"/>
        <v>0</v>
      </c>
      <c r="AG54" s="513">
        <f t="shared" si="124"/>
        <v>0</v>
      </c>
      <c r="AH54" s="401">
        <f t="shared" si="125"/>
        <v>0</v>
      </c>
      <c r="AI54" s="513"/>
      <c r="AJ54" s="401">
        <f t="shared" si="126"/>
        <v>0</v>
      </c>
      <c r="AK54" s="513">
        <f t="shared" si="127"/>
        <v>0</v>
      </c>
      <c r="AL54" s="401">
        <f t="shared" si="128"/>
        <v>0</v>
      </c>
      <c r="AM54" s="519"/>
      <c r="AN54" s="429">
        <f t="shared" si="129"/>
        <v>0</v>
      </c>
      <c r="AO54" s="519">
        <f t="shared" si="130"/>
        <v>0</v>
      </c>
      <c r="AP54" s="429">
        <f t="shared" si="131"/>
        <v>0</v>
      </c>
      <c r="AQ54" s="591"/>
      <c r="AR54" s="401">
        <f t="shared" si="132"/>
        <v>0</v>
      </c>
      <c r="AS54" s="519">
        <f t="shared" si="133"/>
        <v>0</v>
      </c>
      <c r="AT54" s="429">
        <f t="shared" si="134"/>
        <v>0</v>
      </c>
      <c r="AU54" s="513"/>
      <c r="AV54" s="401">
        <f t="shared" si="135"/>
        <v>0</v>
      </c>
      <c r="AW54" s="519">
        <f t="shared" si="136"/>
        <v>0</v>
      </c>
      <c r="AX54" s="429">
        <f t="shared" si="137"/>
        <v>0</v>
      </c>
      <c r="AY54" s="513"/>
      <c r="AZ54" s="681">
        <f t="shared" si="138"/>
        <v>0</v>
      </c>
      <c r="BA54" s="519">
        <f t="shared" si="139"/>
        <v>0</v>
      </c>
      <c r="BB54" s="429">
        <f t="shared" si="140"/>
        <v>0</v>
      </c>
      <c r="BC54" s="695"/>
      <c r="BD54" s="681">
        <f t="shared" si="141"/>
        <v>0</v>
      </c>
      <c r="BE54" s="695">
        <f t="shared" si="142"/>
        <v>0</v>
      </c>
      <c r="BF54" s="681">
        <f t="shared" si="143"/>
        <v>0</v>
      </c>
      <c r="BG54" s="695"/>
      <c r="BH54" s="681">
        <f t="shared" si="144"/>
        <v>0</v>
      </c>
      <c r="BI54" s="519">
        <f t="shared" si="145"/>
        <v>0</v>
      </c>
      <c r="BJ54" s="429">
        <f t="shared" si="146"/>
        <v>0</v>
      </c>
      <c r="BK54" s="695"/>
      <c r="BL54" s="681">
        <f t="shared" si="147"/>
        <v>0</v>
      </c>
      <c r="BM54" s="519">
        <f t="shared" si="148"/>
        <v>0</v>
      </c>
      <c r="BN54" s="429">
        <f t="shared" si="149"/>
        <v>0</v>
      </c>
      <c r="BO54" s="718"/>
      <c r="BP54" s="706">
        <f t="shared" si="150"/>
        <v>0</v>
      </c>
      <c r="BQ54" s="718">
        <f t="shared" si="151"/>
        <v>0</v>
      </c>
      <c r="BR54" s="706">
        <f t="shared" si="152"/>
        <v>0</v>
      </c>
      <c r="BS54" s="718"/>
      <c r="BT54" s="706">
        <f t="shared" si="153"/>
        <v>0</v>
      </c>
      <c r="BU54" s="718">
        <f t="shared" si="154"/>
        <v>0</v>
      </c>
      <c r="BV54" s="706">
        <f t="shared" si="155"/>
        <v>0</v>
      </c>
      <c r="BW54" s="718"/>
      <c r="BX54" s="706">
        <f t="shared" si="156"/>
        <v>0</v>
      </c>
      <c r="BY54" s="718">
        <f t="shared" si="157"/>
        <v>0</v>
      </c>
      <c r="BZ54" s="706">
        <f t="shared" si="158"/>
        <v>0</v>
      </c>
      <c r="CA54" s="718">
        <v>84</v>
      </c>
      <c r="CB54" s="706">
        <f t="shared" si="159"/>
        <v>3298541.4</v>
      </c>
      <c r="CC54" s="718">
        <f t="shared" si="160"/>
        <v>84</v>
      </c>
      <c r="CD54" s="706">
        <f t="shared" si="161"/>
        <v>3298541.4</v>
      </c>
      <c r="CE54" s="708"/>
      <c r="CF54" s="402">
        <f t="shared" si="0"/>
        <v>3141468</v>
      </c>
    </row>
    <row r="55" spans="1:84" ht="90">
      <c r="B55" s="395" t="s">
        <v>456</v>
      </c>
      <c r="C55" s="396" t="s">
        <v>457</v>
      </c>
      <c r="D55" s="397" t="s">
        <v>397</v>
      </c>
      <c r="E55" s="398">
        <v>133465.85999999999</v>
      </c>
      <c r="F55" s="399">
        <v>0</v>
      </c>
      <c r="G55" s="400">
        <f t="shared" si="110"/>
        <v>0</v>
      </c>
      <c r="H55" s="400"/>
      <c r="I55" s="403"/>
      <c r="J55" s="403"/>
      <c r="K55" s="515"/>
      <c r="L55" s="403"/>
      <c r="M55" s="513">
        <f t="shared" si="111"/>
        <v>0</v>
      </c>
      <c r="N55" s="401">
        <f t="shared" si="112"/>
        <v>0</v>
      </c>
      <c r="O55" s="403"/>
      <c r="P55" s="403"/>
      <c r="Q55" s="513">
        <f t="shared" si="113"/>
        <v>0</v>
      </c>
      <c r="R55" s="401">
        <f t="shared" si="114"/>
        <v>0</v>
      </c>
      <c r="S55" s="541"/>
      <c r="T55" s="403"/>
      <c r="U55" s="513">
        <f t="shared" si="115"/>
        <v>0</v>
      </c>
      <c r="V55" s="401">
        <f t="shared" si="116"/>
        <v>0</v>
      </c>
      <c r="W55" s="515"/>
      <c r="X55" s="401">
        <f t="shared" si="117"/>
        <v>0</v>
      </c>
      <c r="Y55" s="513">
        <f t="shared" si="118"/>
        <v>0</v>
      </c>
      <c r="Z55" s="401">
        <f t="shared" si="119"/>
        <v>0</v>
      </c>
      <c r="AA55" s="513"/>
      <c r="AB55" s="401">
        <f t="shared" si="120"/>
        <v>0</v>
      </c>
      <c r="AC55" s="513">
        <f t="shared" si="121"/>
        <v>0</v>
      </c>
      <c r="AD55" s="401">
        <f t="shared" si="122"/>
        <v>0</v>
      </c>
      <c r="AE55" s="513"/>
      <c r="AF55" s="401">
        <f t="shared" si="123"/>
        <v>0</v>
      </c>
      <c r="AG55" s="513">
        <f t="shared" si="124"/>
        <v>0</v>
      </c>
      <c r="AH55" s="401">
        <f t="shared" si="125"/>
        <v>0</v>
      </c>
      <c r="AI55" s="513"/>
      <c r="AJ55" s="401">
        <f t="shared" si="126"/>
        <v>0</v>
      </c>
      <c r="AK55" s="513">
        <f t="shared" si="127"/>
        <v>0</v>
      </c>
      <c r="AL55" s="401">
        <f t="shared" si="128"/>
        <v>0</v>
      </c>
      <c r="AM55" s="519"/>
      <c r="AN55" s="429">
        <f t="shared" si="129"/>
        <v>0</v>
      </c>
      <c r="AO55" s="519">
        <f t="shared" si="130"/>
        <v>0</v>
      </c>
      <c r="AP55" s="429">
        <f t="shared" si="131"/>
        <v>0</v>
      </c>
      <c r="AQ55" s="592"/>
      <c r="AR55" s="401">
        <f t="shared" si="132"/>
        <v>0</v>
      </c>
      <c r="AS55" s="519">
        <f t="shared" si="133"/>
        <v>0</v>
      </c>
      <c r="AT55" s="429">
        <f t="shared" si="134"/>
        <v>0</v>
      </c>
      <c r="AU55" s="515"/>
      <c r="AV55" s="401">
        <f t="shared" si="135"/>
        <v>0</v>
      </c>
      <c r="AW55" s="519">
        <f t="shared" si="136"/>
        <v>0</v>
      </c>
      <c r="AX55" s="429">
        <f t="shared" si="137"/>
        <v>0</v>
      </c>
      <c r="AY55" s="515"/>
      <c r="AZ55" s="682">
        <f t="shared" si="138"/>
        <v>0</v>
      </c>
      <c r="BA55" s="519">
        <f t="shared" si="139"/>
        <v>0</v>
      </c>
      <c r="BB55" s="429">
        <f t="shared" si="140"/>
        <v>0</v>
      </c>
      <c r="BC55" s="696"/>
      <c r="BD55" s="682">
        <f t="shared" si="141"/>
        <v>0</v>
      </c>
      <c r="BE55" s="696">
        <f t="shared" si="142"/>
        <v>0</v>
      </c>
      <c r="BF55" s="682">
        <f t="shared" si="143"/>
        <v>0</v>
      </c>
      <c r="BG55" s="696"/>
      <c r="BH55" s="682">
        <f t="shared" si="144"/>
        <v>0</v>
      </c>
      <c r="BI55" s="519">
        <f t="shared" si="145"/>
        <v>0</v>
      </c>
      <c r="BJ55" s="429">
        <f t="shared" si="146"/>
        <v>0</v>
      </c>
      <c r="BK55" s="696"/>
      <c r="BL55" s="682">
        <f t="shared" si="147"/>
        <v>0</v>
      </c>
      <c r="BM55" s="519">
        <f t="shared" si="148"/>
        <v>0</v>
      </c>
      <c r="BN55" s="429">
        <f t="shared" si="149"/>
        <v>0</v>
      </c>
      <c r="BO55" s="718"/>
      <c r="BP55" s="706">
        <f t="shared" si="150"/>
        <v>0</v>
      </c>
      <c r="BQ55" s="718">
        <f t="shared" si="151"/>
        <v>0</v>
      </c>
      <c r="BR55" s="706">
        <f t="shared" si="152"/>
        <v>0</v>
      </c>
      <c r="BS55" s="718"/>
      <c r="BT55" s="706">
        <f t="shared" si="153"/>
        <v>0</v>
      </c>
      <c r="BU55" s="718">
        <f t="shared" si="154"/>
        <v>0</v>
      </c>
      <c r="BV55" s="706">
        <f t="shared" si="155"/>
        <v>0</v>
      </c>
      <c r="BW55" s="718"/>
      <c r="BX55" s="706">
        <f t="shared" si="156"/>
        <v>0</v>
      </c>
      <c r="BY55" s="718">
        <f t="shared" si="157"/>
        <v>0</v>
      </c>
      <c r="BZ55" s="706">
        <f t="shared" si="158"/>
        <v>0</v>
      </c>
      <c r="CA55" s="718"/>
      <c r="CB55" s="706">
        <f t="shared" si="159"/>
        <v>0</v>
      </c>
      <c r="CC55" s="718">
        <f t="shared" si="160"/>
        <v>0</v>
      </c>
      <c r="CD55" s="706">
        <f t="shared" si="161"/>
        <v>0</v>
      </c>
      <c r="CE55" s="706"/>
      <c r="CF55" s="402">
        <f t="shared" si="0"/>
        <v>0</v>
      </c>
    </row>
    <row r="56" spans="1:84" ht="90">
      <c r="B56" s="395" t="s">
        <v>458</v>
      </c>
      <c r="C56" s="396" t="s">
        <v>459</v>
      </c>
      <c r="D56" s="397" t="s">
        <v>397</v>
      </c>
      <c r="E56" s="398">
        <v>125516.16</v>
      </c>
      <c r="F56" s="399">
        <v>0</v>
      </c>
      <c r="G56" s="400">
        <f t="shared" si="110"/>
        <v>0</v>
      </c>
      <c r="H56" s="400"/>
      <c r="I56" s="403"/>
      <c r="J56" s="403"/>
      <c r="K56" s="515"/>
      <c r="L56" s="403"/>
      <c r="M56" s="513">
        <f t="shared" si="111"/>
        <v>0</v>
      </c>
      <c r="N56" s="401">
        <f t="shared" si="112"/>
        <v>0</v>
      </c>
      <c r="O56" s="403"/>
      <c r="P56" s="403"/>
      <c r="Q56" s="513">
        <f t="shared" si="113"/>
        <v>0</v>
      </c>
      <c r="R56" s="401">
        <f t="shared" si="114"/>
        <v>0</v>
      </c>
      <c r="S56" s="541"/>
      <c r="T56" s="403"/>
      <c r="U56" s="513">
        <f t="shared" si="115"/>
        <v>0</v>
      </c>
      <c r="V56" s="401">
        <f t="shared" si="116"/>
        <v>0</v>
      </c>
      <c r="W56" s="515"/>
      <c r="X56" s="401">
        <f t="shared" si="117"/>
        <v>0</v>
      </c>
      <c r="Y56" s="513">
        <f t="shared" si="118"/>
        <v>0</v>
      </c>
      <c r="Z56" s="401">
        <f t="shared" si="119"/>
        <v>0</v>
      </c>
      <c r="AA56" s="513"/>
      <c r="AB56" s="401">
        <f t="shared" si="120"/>
        <v>0</v>
      </c>
      <c r="AC56" s="513">
        <f t="shared" si="121"/>
        <v>0</v>
      </c>
      <c r="AD56" s="401">
        <f t="shared" si="122"/>
        <v>0</v>
      </c>
      <c r="AE56" s="513"/>
      <c r="AF56" s="401">
        <f t="shared" si="123"/>
        <v>0</v>
      </c>
      <c r="AG56" s="513">
        <f t="shared" si="124"/>
        <v>0</v>
      </c>
      <c r="AH56" s="401">
        <f t="shared" si="125"/>
        <v>0</v>
      </c>
      <c r="AI56" s="513"/>
      <c r="AJ56" s="401">
        <f t="shared" si="126"/>
        <v>0</v>
      </c>
      <c r="AK56" s="513">
        <f t="shared" si="127"/>
        <v>0</v>
      </c>
      <c r="AL56" s="401">
        <f t="shared" si="128"/>
        <v>0</v>
      </c>
      <c r="AM56" s="519"/>
      <c r="AN56" s="429">
        <f t="shared" si="129"/>
        <v>0</v>
      </c>
      <c r="AO56" s="519">
        <f t="shared" si="130"/>
        <v>0</v>
      </c>
      <c r="AP56" s="429">
        <f t="shared" si="131"/>
        <v>0</v>
      </c>
      <c r="AQ56" s="592"/>
      <c r="AR56" s="401">
        <f t="shared" si="132"/>
        <v>0</v>
      </c>
      <c r="AS56" s="519">
        <f t="shared" si="133"/>
        <v>0</v>
      </c>
      <c r="AT56" s="429">
        <f t="shared" si="134"/>
        <v>0</v>
      </c>
      <c r="AU56" s="515"/>
      <c r="AV56" s="401">
        <f t="shared" si="135"/>
        <v>0</v>
      </c>
      <c r="AW56" s="519">
        <f t="shared" si="136"/>
        <v>0</v>
      </c>
      <c r="AX56" s="429">
        <f t="shared" si="137"/>
        <v>0</v>
      </c>
      <c r="AY56" s="515"/>
      <c r="AZ56" s="682">
        <f t="shared" si="138"/>
        <v>0</v>
      </c>
      <c r="BA56" s="519">
        <f t="shared" si="139"/>
        <v>0</v>
      </c>
      <c r="BB56" s="429">
        <f t="shared" si="140"/>
        <v>0</v>
      </c>
      <c r="BC56" s="696"/>
      <c r="BD56" s="682">
        <f t="shared" si="141"/>
        <v>0</v>
      </c>
      <c r="BE56" s="696">
        <f t="shared" si="142"/>
        <v>0</v>
      </c>
      <c r="BF56" s="682">
        <f t="shared" si="143"/>
        <v>0</v>
      </c>
      <c r="BG56" s="696"/>
      <c r="BH56" s="682">
        <f t="shared" si="144"/>
        <v>0</v>
      </c>
      <c r="BI56" s="519">
        <f t="shared" si="145"/>
        <v>0</v>
      </c>
      <c r="BJ56" s="429">
        <f t="shared" si="146"/>
        <v>0</v>
      </c>
      <c r="BK56" s="696"/>
      <c r="BL56" s="682">
        <f t="shared" si="147"/>
        <v>0</v>
      </c>
      <c r="BM56" s="519">
        <f t="shared" si="148"/>
        <v>0</v>
      </c>
      <c r="BN56" s="429">
        <f t="shared" si="149"/>
        <v>0</v>
      </c>
      <c r="BO56" s="718"/>
      <c r="BP56" s="706">
        <f t="shared" si="150"/>
        <v>0</v>
      </c>
      <c r="BQ56" s="718">
        <f t="shared" si="151"/>
        <v>0</v>
      </c>
      <c r="BR56" s="706">
        <f t="shared" si="152"/>
        <v>0</v>
      </c>
      <c r="BS56" s="718"/>
      <c r="BT56" s="706">
        <f t="shared" si="153"/>
        <v>0</v>
      </c>
      <c r="BU56" s="718">
        <f t="shared" si="154"/>
        <v>0</v>
      </c>
      <c r="BV56" s="706">
        <f t="shared" si="155"/>
        <v>0</v>
      </c>
      <c r="BW56" s="718"/>
      <c r="BX56" s="706">
        <f t="shared" si="156"/>
        <v>0</v>
      </c>
      <c r="BY56" s="718">
        <f t="shared" si="157"/>
        <v>0</v>
      </c>
      <c r="BZ56" s="706">
        <f t="shared" si="158"/>
        <v>0</v>
      </c>
      <c r="CA56" s="718"/>
      <c r="CB56" s="706">
        <f t="shared" si="159"/>
        <v>0</v>
      </c>
      <c r="CC56" s="718">
        <f t="shared" si="160"/>
        <v>0</v>
      </c>
      <c r="CD56" s="706">
        <f t="shared" si="161"/>
        <v>0</v>
      </c>
      <c r="CE56" s="706"/>
      <c r="CF56" s="402">
        <f t="shared" si="0"/>
        <v>0</v>
      </c>
    </row>
    <row r="57" spans="1:84">
      <c r="B57" s="395" t="s">
        <v>460</v>
      </c>
      <c r="C57" s="396" t="s">
        <v>461</v>
      </c>
      <c r="D57" s="397" t="s">
        <v>397</v>
      </c>
      <c r="E57" s="398">
        <v>207900</v>
      </c>
      <c r="F57" s="399">
        <v>0</v>
      </c>
      <c r="G57" s="400">
        <f t="shared" si="110"/>
        <v>0</v>
      </c>
      <c r="H57" s="400"/>
      <c r="I57" s="403"/>
      <c r="J57" s="403"/>
      <c r="K57" s="515"/>
      <c r="L57" s="403"/>
      <c r="M57" s="513">
        <f t="shared" si="111"/>
        <v>0</v>
      </c>
      <c r="N57" s="401">
        <f t="shared" si="112"/>
        <v>0</v>
      </c>
      <c r="O57" s="403"/>
      <c r="P57" s="403"/>
      <c r="Q57" s="513">
        <f t="shared" si="113"/>
        <v>0</v>
      </c>
      <c r="R57" s="401">
        <f t="shared" si="114"/>
        <v>0</v>
      </c>
      <c r="S57" s="541"/>
      <c r="T57" s="403"/>
      <c r="U57" s="513">
        <f t="shared" si="115"/>
        <v>0</v>
      </c>
      <c r="V57" s="401">
        <f t="shared" si="116"/>
        <v>0</v>
      </c>
      <c r="W57" s="515"/>
      <c r="X57" s="401">
        <f t="shared" si="117"/>
        <v>0</v>
      </c>
      <c r="Y57" s="513">
        <f t="shared" si="118"/>
        <v>0</v>
      </c>
      <c r="Z57" s="401">
        <f t="shared" si="119"/>
        <v>0</v>
      </c>
      <c r="AA57" s="513"/>
      <c r="AB57" s="401">
        <f t="shared" si="120"/>
        <v>0</v>
      </c>
      <c r="AC57" s="513">
        <f t="shared" si="121"/>
        <v>0</v>
      </c>
      <c r="AD57" s="401">
        <f t="shared" si="122"/>
        <v>0</v>
      </c>
      <c r="AE57" s="513"/>
      <c r="AF57" s="401">
        <f t="shared" si="123"/>
        <v>0</v>
      </c>
      <c r="AG57" s="513">
        <f t="shared" si="124"/>
        <v>0</v>
      </c>
      <c r="AH57" s="401">
        <f t="shared" si="125"/>
        <v>0</v>
      </c>
      <c r="AI57" s="513"/>
      <c r="AJ57" s="401">
        <f t="shared" si="126"/>
        <v>0</v>
      </c>
      <c r="AK57" s="513">
        <f t="shared" si="127"/>
        <v>0</v>
      </c>
      <c r="AL57" s="401">
        <f t="shared" si="128"/>
        <v>0</v>
      </c>
      <c r="AM57" s="519"/>
      <c r="AN57" s="429">
        <f t="shared" si="129"/>
        <v>0</v>
      </c>
      <c r="AO57" s="519">
        <f t="shared" si="130"/>
        <v>0</v>
      </c>
      <c r="AP57" s="429">
        <f t="shared" si="131"/>
        <v>0</v>
      </c>
      <c r="AQ57" s="592"/>
      <c r="AR57" s="401">
        <f t="shared" si="132"/>
        <v>0</v>
      </c>
      <c r="AS57" s="519">
        <f t="shared" si="133"/>
        <v>0</v>
      </c>
      <c r="AT57" s="429">
        <f t="shared" si="134"/>
        <v>0</v>
      </c>
      <c r="AU57" s="515"/>
      <c r="AV57" s="401">
        <f t="shared" si="135"/>
        <v>0</v>
      </c>
      <c r="AW57" s="519">
        <f t="shared" si="136"/>
        <v>0</v>
      </c>
      <c r="AX57" s="429">
        <f t="shared" si="137"/>
        <v>0</v>
      </c>
      <c r="AY57" s="515"/>
      <c r="AZ57" s="682">
        <f t="shared" si="138"/>
        <v>0</v>
      </c>
      <c r="BA57" s="519">
        <f t="shared" si="139"/>
        <v>0</v>
      </c>
      <c r="BB57" s="429">
        <f t="shared" si="140"/>
        <v>0</v>
      </c>
      <c r="BC57" s="696"/>
      <c r="BD57" s="682">
        <f t="shared" si="141"/>
        <v>0</v>
      </c>
      <c r="BE57" s="696">
        <f t="shared" si="142"/>
        <v>0</v>
      </c>
      <c r="BF57" s="682">
        <f t="shared" si="143"/>
        <v>0</v>
      </c>
      <c r="BG57" s="696"/>
      <c r="BH57" s="682">
        <f t="shared" si="144"/>
        <v>0</v>
      </c>
      <c r="BI57" s="519">
        <f t="shared" si="145"/>
        <v>0</v>
      </c>
      <c r="BJ57" s="429">
        <f t="shared" si="146"/>
        <v>0</v>
      </c>
      <c r="BK57" s="696"/>
      <c r="BL57" s="682">
        <f t="shared" si="147"/>
        <v>0</v>
      </c>
      <c r="BM57" s="519">
        <f t="shared" si="148"/>
        <v>0</v>
      </c>
      <c r="BN57" s="429">
        <f t="shared" si="149"/>
        <v>0</v>
      </c>
      <c r="BO57" s="718"/>
      <c r="BP57" s="706">
        <f t="shared" si="150"/>
        <v>0</v>
      </c>
      <c r="BQ57" s="718">
        <f t="shared" si="151"/>
        <v>0</v>
      </c>
      <c r="BR57" s="706">
        <f t="shared" si="152"/>
        <v>0</v>
      </c>
      <c r="BS57" s="718"/>
      <c r="BT57" s="706">
        <f t="shared" si="153"/>
        <v>0</v>
      </c>
      <c r="BU57" s="718">
        <f t="shared" si="154"/>
        <v>0</v>
      </c>
      <c r="BV57" s="706">
        <f t="shared" si="155"/>
        <v>0</v>
      </c>
      <c r="BW57" s="718"/>
      <c r="BX57" s="706">
        <f t="shared" si="156"/>
        <v>0</v>
      </c>
      <c r="BY57" s="718">
        <f t="shared" si="157"/>
        <v>0</v>
      </c>
      <c r="BZ57" s="706">
        <f t="shared" si="158"/>
        <v>0</v>
      </c>
      <c r="CA57" s="718"/>
      <c r="CB57" s="706">
        <f t="shared" si="159"/>
        <v>0</v>
      </c>
      <c r="CC57" s="718">
        <f t="shared" si="160"/>
        <v>0</v>
      </c>
      <c r="CD57" s="706">
        <f t="shared" si="161"/>
        <v>0</v>
      </c>
      <c r="CE57" s="706"/>
      <c r="CF57" s="402">
        <f t="shared" si="0"/>
        <v>0</v>
      </c>
    </row>
    <row r="58" spans="1:84" ht="90">
      <c r="B58" s="395" t="s">
        <v>462</v>
      </c>
      <c r="C58" s="396" t="s">
        <v>463</v>
      </c>
      <c r="D58" s="397" t="s">
        <v>392</v>
      </c>
      <c r="E58" s="398">
        <v>158637.6</v>
      </c>
      <c r="F58" s="399">
        <v>30</v>
      </c>
      <c r="G58" s="400">
        <f t="shared" si="110"/>
        <v>4759128</v>
      </c>
      <c r="H58" s="400"/>
      <c r="I58" s="401"/>
      <c r="J58" s="401"/>
      <c r="K58" s="513"/>
      <c r="L58" s="401"/>
      <c r="M58" s="513">
        <f t="shared" si="111"/>
        <v>0</v>
      </c>
      <c r="N58" s="401">
        <f t="shared" si="112"/>
        <v>0</v>
      </c>
      <c r="O58" s="401"/>
      <c r="P58" s="401"/>
      <c r="Q58" s="513">
        <f t="shared" si="113"/>
        <v>0</v>
      </c>
      <c r="R58" s="401">
        <f t="shared" si="114"/>
        <v>0</v>
      </c>
      <c r="S58" s="540"/>
      <c r="T58" s="401"/>
      <c r="U58" s="513">
        <f t="shared" si="115"/>
        <v>0</v>
      </c>
      <c r="V58" s="401">
        <f t="shared" si="116"/>
        <v>0</v>
      </c>
      <c r="W58" s="513"/>
      <c r="X58" s="401">
        <f t="shared" si="117"/>
        <v>0</v>
      </c>
      <c r="Y58" s="513">
        <f t="shared" si="118"/>
        <v>0</v>
      </c>
      <c r="Z58" s="401">
        <f t="shared" si="119"/>
        <v>0</v>
      </c>
      <c r="AA58" s="513"/>
      <c r="AB58" s="401">
        <f t="shared" si="120"/>
        <v>0</v>
      </c>
      <c r="AC58" s="513">
        <f t="shared" si="121"/>
        <v>0</v>
      </c>
      <c r="AD58" s="401">
        <f t="shared" si="122"/>
        <v>0</v>
      </c>
      <c r="AE58" s="513"/>
      <c r="AF58" s="401">
        <f t="shared" si="123"/>
        <v>0</v>
      </c>
      <c r="AG58" s="513">
        <f t="shared" si="124"/>
        <v>0</v>
      </c>
      <c r="AH58" s="401">
        <f t="shared" si="125"/>
        <v>0</v>
      </c>
      <c r="AI58" s="513"/>
      <c r="AJ58" s="401">
        <f t="shared" si="126"/>
        <v>0</v>
      </c>
      <c r="AK58" s="513">
        <f t="shared" si="127"/>
        <v>0</v>
      </c>
      <c r="AL58" s="401">
        <f t="shared" si="128"/>
        <v>0</v>
      </c>
      <c r="AM58" s="519"/>
      <c r="AN58" s="429">
        <f t="shared" si="129"/>
        <v>0</v>
      </c>
      <c r="AO58" s="519">
        <f t="shared" si="130"/>
        <v>0</v>
      </c>
      <c r="AP58" s="429">
        <f t="shared" si="131"/>
        <v>0</v>
      </c>
      <c r="AQ58" s="591"/>
      <c r="AR58" s="401">
        <f t="shared" si="132"/>
        <v>0</v>
      </c>
      <c r="AS58" s="519">
        <f t="shared" si="133"/>
        <v>0</v>
      </c>
      <c r="AT58" s="429">
        <f t="shared" si="134"/>
        <v>0</v>
      </c>
      <c r="AU58" s="513"/>
      <c r="AV58" s="401">
        <f t="shared" si="135"/>
        <v>0</v>
      </c>
      <c r="AW58" s="519">
        <f t="shared" si="136"/>
        <v>0</v>
      </c>
      <c r="AX58" s="429">
        <f t="shared" si="137"/>
        <v>0</v>
      </c>
      <c r="AY58" s="513"/>
      <c r="AZ58" s="681">
        <f t="shared" si="138"/>
        <v>0</v>
      </c>
      <c r="BA58" s="519">
        <f t="shared" si="139"/>
        <v>0</v>
      </c>
      <c r="BB58" s="429">
        <f t="shared" si="140"/>
        <v>0</v>
      </c>
      <c r="BC58" s="695"/>
      <c r="BD58" s="681">
        <f t="shared" si="141"/>
        <v>0</v>
      </c>
      <c r="BE58" s="695">
        <f t="shared" si="142"/>
        <v>0</v>
      </c>
      <c r="BF58" s="681">
        <f t="shared" si="143"/>
        <v>0</v>
      </c>
      <c r="BG58" s="695"/>
      <c r="BH58" s="681">
        <f t="shared" si="144"/>
        <v>0</v>
      </c>
      <c r="BI58" s="519">
        <f t="shared" si="145"/>
        <v>0</v>
      </c>
      <c r="BJ58" s="429">
        <f t="shared" si="146"/>
        <v>0</v>
      </c>
      <c r="BK58" s="695"/>
      <c r="BL58" s="681">
        <f t="shared" si="147"/>
        <v>0</v>
      </c>
      <c r="BM58" s="519">
        <f t="shared" si="148"/>
        <v>0</v>
      </c>
      <c r="BN58" s="429">
        <f t="shared" si="149"/>
        <v>0</v>
      </c>
      <c r="BO58" s="718"/>
      <c r="BP58" s="706">
        <f t="shared" si="150"/>
        <v>0</v>
      </c>
      <c r="BQ58" s="718">
        <f t="shared" si="151"/>
        <v>0</v>
      </c>
      <c r="BR58" s="706">
        <f t="shared" si="152"/>
        <v>0</v>
      </c>
      <c r="BS58" s="718"/>
      <c r="BT58" s="706">
        <f t="shared" si="153"/>
        <v>0</v>
      </c>
      <c r="BU58" s="718">
        <f t="shared" si="154"/>
        <v>0</v>
      </c>
      <c r="BV58" s="706">
        <f t="shared" si="155"/>
        <v>0</v>
      </c>
      <c r="BW58" s="718"/>
      <c r="BX58" s="706">
        <f t="shared" si="156"/>
        <v>0</v>
      </c>
      <c r="BY58" s="718">
        <f t="shared" si="157"/>
        <v>0</v>
      </c>
      <c r="BZ58" s="706">
        <f t="shared" si="158"/>
        <v>0</v>
      </c>
      <c r="CA58" s="718"/>
      <c r="CB58" s="706">
        <f t="shared" si="159"/>
        <v>0</v>
      </c>
      <c r="CC58" s="718">
        <f t="shared" si="160"/>
        <v>0</v>
      </c>
      <c r="CD58" s="706">
        <f t="shared" si="161"/>
        <v>0</v>
      </c>
      <c r="CE58" s="706"/>
      <c r="CF58" s="402">
        <f t="shared" si="0"/>
        <v>4759128</v>
      </c>
    </row>
    <row r="59" spans="1:84">
      <c r="B59" s="395" t="s">
        <v>464</v>
      </c>
      <c r="C59" s="396" t="s">
        <v>465</v>
      </c>
      <c r="D59" s="397" t="s">
        <v>397</v>
      </c>
      <c r="E59" s="398">
        <v>87442.74</v>
      </c>
      <c r="F59" s="399">
        <v>0</v>
      </c>
      <c r="G59" s="400">
        <f t="shared" si="110"/>
        <v>0</v>
      </c>
      <c r="H59" s="400"/>
      <c r="I59" s="403"/>
      <c r="J59" s="403"/>
      <c r="K59" s="515"/>
      <c r="L59" s="403"/>
      <c r="M59" s="513">
        <f t="shared" si="111"/>
        <v>0</v>
      </c>
      <c r="N59" s="401">
        <f t="shared" si="112"/>
        <v>0</v>
      </c>
      <c r="O59" s="403"/>
      <c r="P59" s="403"/>
      <c r="Q59" s="513">
        <f t="shared" si="113"/>
        <v>0</v>
      </c>
      <c r="R59" s="401">
        <f t="shared" si="114"/>
        <v>0</v>
      </c>
      <c r="S59" s="541"/>
      <c r="T59" s="403"/>
      <c r="U59" s="513">
        <f t="shared" si="115"/>
        <v>0</v>
      </c>
      <c r="V59" s="401">
        <f t="shared" si="116"/>
        <v>0</v>
      </c>
      <c r="W59" s="515"/>
      <c r="X59" s="401">
        <f t="shared" si="117"/>
        <v>0</v>
      </c>
      <c r="Y59" s="513">
        <f t="shared" si="118"/>
        <v>0</v>
      </c>
      <c r="Z59" s="401">
        <f t="shared" si="119"/>
        <v>0</v>
      </c>
      <c r="AA59" s="513"/>
      <c r="AB59" s="401">
        <f t="shared" si="120"/>
        <v>0</v>
      </c>
      <c r="AC59" s="513">
        <f t="shared" si="121"/>
        <v>0</v>
      </c>
      <c r="AD59" s="401">
        <f t="shared" si="122"/>
        <v>0</v>
      </c>
      <c r="AE59" s="513"/>
      <c r="AF59" s="401">
        <f t="shared" si="123"/>
        <v>0</v>
      </c>
      <c r="AG59" s="513">
        <f t="shared" si="124"/>
        <v>0</v>
      </c>
      <c r="AH59" s="401">
        <f t="shared" si="125"/>
        <v>0</v>
      </c>
      <c r="AI59" s="513"/>
      <c r="AJ59" s="401">
        <f t="shared" si="126"/>
        <v>0</v>
      </c>
      <c r="AK59" s="513">
        <f t="shared" si="127"/>
        <v>0</v>
      </c>
      <c r="AL59" s="401">
        <f t="shared" si="128"/>
        <v>0</v>
      </c>
      <c r="AM59" s="519"/>
      <c r="AN59" s="429">
        <f t="shared" si="129"/>
        <v>0</v>
      </c>
      <c r="AO59" s="519">
        <f t="shared" si="130"/>
        <v>0</v>
      </c>
      <c r="AP59" s="429">
        <f t="shared" si="131"/>
        <v>0</v>
      </c>
      <c r="AQ59" s="592"/>
      <c r="AR59" s="401">
        <f t="shared" si="132"/>
        <v>0</v>
      </c>
      <c r="AS59" s="519">
        <f t="shared" si="133"/>
        <v>0</v>
      </c>
      <c r="AT59" s="429">
        <f t="shared" si="134"/>
        <v>0</v>
      </c>
      <c r="AU59" s="515"/>
      <c r="AV59" s="401">
        <f t="shared" si="135"/>
        <v>0</v>
      </c>
      <c r="AW59" s="519">
        <f t="shared" si="136"/>
        <v>0</v>
      </c>
      <c r="AX59" s="429">
        <f t="shared" si="137"/>
        <v>0</v>
      </c>
      <c r="AY59" s="515"/>
      <c r="AZ59" s="682">
        <f t="shared" si="138"/>
        <v>0</v>
      </c>
      <c r="BA59" s="519">
        <f t="shared" si="139"/>
        <v>0</v>
      </c>
      <c r="BB59" s="429">
        <f t="shared" si="140"/>
        <v>0</v>
      </c>
      <c r="BC59" s="696"/>
      <c r="BD59" s="682">
        <f t="shared" si="141"/>
        <v>0</v>
      </c>
      <c r="BE59" s="696">
        <f t="shared" si="142"/>
        <v>0</v>
      </c>
      <c r="BF59" s="682">
        <f t="shared" si="143"/>
        <v>0</v>
      </c>
      <c r="BG59" s="696"/>
      <c r="BH59" s="682">
        <f t="shared" si="144"/>
        <v>0</v>
      </c>
      <c r="BI59" s="519">
        <f t="shared" si="145"/>
        <v>0</v>
      </c>
      <c r="BJ59" s="429">
        <f t="shared" si="146"/>
        <v>0</v>
      </c>
      <c r="BK59" s="696"/>
      <c r="BL59" s="682">
        <f t="shared" si="147"/>
        <v>0</v>
      </c>
      <c r="BM59" s="519">
        <f t="shared" si="148"/>
        <v>0</v>
      </c>
      <c r="BN59" s="429">
        <f t="shared" si="149"/>
        <v>0</v>
      </c>
      <c r="BO59" s="718"/>
      <c r="BP59" s="706">
        <f t="shared" si="150"/>
        <v>0</v>
      </c>
      <c r="BQ59" s="718">
        <f t="shared" si="151"/>
        <v>0</v>
      </c>
      <c r="BR59" s="706">
        <f t="shared" si="152"/>
        <v>0</v>
      </c>
      <c r="BS59" s="718"/>
      <c r="BT59" s="706">
        <f t="shared" si="153"/>
        <v>0</v>
      </c>
      <c r="BU59" s="718">
        <f t="shared" si="154"/>
        <v>0</v>
      </c>
      <c r="BV59" s="706">
        <f t="shared" si="155"/>
        <v>0</v>
      </c>
      <c r="BW59" s="718"/>
      <c r="BX59" s="706">
        <f t="shared" si="156"/>
        <v>0</v>
      </c>
      <c r="BY59" s="718">
        <f t="shared" si="157"/>
        <v>0</v>
      </c>
      <c r="BZ59" s="706">
        <f t="shared" si="158"/>
        <v>0</v>
      </c>
      <c r="CA59" s="718"/>
      <c r="CB59" s="706">
        <f t="shared" si="159"/>
        <v>0</v>
      </c>
      <c r="CC59" s="718">
        <f t="shared" si="160"/>
        <v>0</v>
      </c>
      <c r="CD59" s="706">
        <f t="shared" si="161"/>
        <v>0</v>
      </c>
      <c r="CE59" s="706"/>
      <c r="CF59" s="402">
        <f t="shared" si="0"/>
        <v>0</v>
      </c>
    </row>
    <row r="60" spans="1:84" s="387" customFormat="1">
      <c r="A60" s="387" t="s">
        <v>1786</v>
      </c>
      <c r="B60" s="388" t="s">
        <v>466</v>
      </c>
      <c r="C60" s="389" t="s">
        <v>46</v>
      </c>
      <c r="D60" s="390"/>
      <c r="E60" s="391"/>
      <c r="F60" s="392"/>
      <c r="G60" s="393"/>
      <c r="H60" s="393">
        <f>SUM(H61+H69+H71+H80+H96+H101+H127+H129+H131+H142)</f>
        <v>266134571.66339996</v>
      </c>
      <c r="I60" s="393"/>
      <c r="J60" s="393"/>
      <c r="K60" s="514"/>
      <c r="L60" s="393"/>
      <c r="M60" s="514"/>
      <c r="N60" s="393">
        <f>N61+N69+N71+N80+N96+N101+N127+N129+N131+N142</f>
        <v>0</v>
      </c>
      <c r="O60" s="393"/>
      <c r="P60" s="393"/>
      <c r="Q60" s="514"/>
      <c r="R60" s="393">
        <f>R61+R69+R71+R80+R96+R101+R127+R129+R131+R142</f>
        <v>0</v>
      </c>
      <c r="S60" s="539"/>
      <c r="T60" s="393">
        <f>T61+T69+T71+T80+T96+T101+T127+T129+T131+T142</f>
        <v>0</v>
      </c>
      <c r="U60" s="514"/>
      <c r="V60" s="393">
        <f>V61+V69+V71+V80+V96+V101+V127+V129+V131+V142</f>
        <v>0</v>
      </c>
      <c r="W60" s="514"/>
      <c r="X60" s="393">
        <f>X61+X69+X71+X80+X96+X101+X127+X129+X131+X142</f>
        <v>0</v>
      </c>
      <c r="Y60" s="514"/>
      <c r="Z60" s="393">
        <f>Z61+Z69+Z71+Z80+Z96+Z101+Z127+Z129+Z131+Z142</f>
        <v>0</v>
      </c>
      <c r="AA60" s="514"/>
      <c r="AB60" s="393">
        <f>AB61+AB69+AB71+AB80+AB96+AB101+AB127+AB129+AB131+AB142</f>
        <v>314200.26</v>
      </c>
      <c r="AC60" s="514"/>
      <c r="AD60" s="393">
        <f>AD61+AD69+AD71+AD80+AD96+AD101+AD127+AD129+AD131+AD142</f>
        <v>314200.26</v>
      </c>
      <c r="AE60" s="514"/>
      <c r="AF60" s="393">
        <f>AF61+AF69+AF71+AF80+AF96+AF101+AF127+AF129+AF131+AF142</f>
        <v>0</v>
      </c>
      <c r="AG60" s="514"/>
      <c r="AH60" s="393">
        <f>AH61+AH69+AH71+AH80+AH96+AH101+AH127+AH129+AH131+AH142</f>
        <v>314200.26</v>
      </c>
      <c r="AI60" s="514"/>
      <c r="AJ60" s="393">
        <f>AJ61+AJ69+AJ71+AJ80+AJ96+AJ101+AJ127+AJ129+AJ131+AJ142</f>
        <v>0</v>
      </c>
      <c r="AK60" s="514"/>
      <c r="AL60" s="393">
        <f>AL61+AL69+AL71+AL80+AL96+AL101+AL127+AL129+AL131+AL142</f>
        <v>314200.26</v>
      </c>
      <c r="AM60" s="393"/>
      <c r="AN60" s="393">
        <f>AN61+AN69+AN71+AN80+AN96+AN101+AN127+AN129+AN131+AN142</f>
        <v>0</v>
      </c>
      <c r="AO60" s="514"/>
      <c r="AP60" s="393">
        <f>AP61+AP69+AP71+AP80+AP96+AP101+AP127+AP129+AP131+AP142</f>
        <v>314200.26</v>
      </c>
      <c r="AQ60" s="590"/>
      <c r="AR60" s="393">
        <f>AR61+AR69+AR71+AR80+AR96+AR101+AR127+AR129+AR131+AR142</f>
        <v>314200.26</v>
      </c>
      <c r="AS60" s="514"/>
      <c r="AT60" s="393">
        <f>AT61+AT69+AT71+AT80+AT96+AT101+AT127+AT129+AT131+AT142</f>
        <v>628400.52</v>
      </c>
      <c r="AU60" s="514"/>
      <c r="AV60" s="393">
        <f>AV61+AV69+AV71+AV80+AV96+AV101+AV127+AV129+AV131+AV142</f>
        <v>17281014.300000001</v>
      </c>
      <c r="AW60" s="514"/>
      <c r="AX60" s="393">
        <f>AX61+AX69+AX71+AX80+AX96+AX101+AX127+AX129+AX131+AX142</f>
        <v>17909414.82</v>
      </c>
      <c r="AY60" s="608"/>
      <c r="AZ60" s="680">
        <f>AZ61+AZ69+AZ71+AZ80+AZ96+AZ101+AZ127+AZ129+AZ131+AZ142</f>
        <v>0</v>
      </c>
      <c r="BA60" s="514"/>
      <c r="BB60" s="393">
        <f>BB61+BB69+BB71+BB80+BB96+BB101+BB127+BB129+BB131+BB142</f>
        <v>17909414.82</v>
      </c>
      <c r="BC60" s="514"/>
      <c r="BD60" s="393">
        <f>BD61+BD69+BD71+BD80+BD96+BD101+BD127+BD129+BD131+BD142</f>
        <v>0</v>
      </c>
      <c r="BE60" s="514"/>
      <c r="BF60" s="393">
        <f>BF61+BF69+BF71+BF80+BF96+BF101+BF127+BF129+BF131+BF142</f>
        <v>17909414.82</v>
      </c>
      <c r="BG60" s="514"/>
      <c r="BH60" s="393">
        <f>BH61+BH69+BH71+BH80+BH96+BH101+BH127+BH129+BH131+BH142</f>
        <v>0</v>
      </c>
      <c r="BI60" s="514"/>
      <c r="BJ60" s="393">
        <f>BJ61+BJ69+BJ71+BJ80+BJ96+BJ101+BJ127+BJ129+BJ131+BJ142</f>
        <v>17909414.82</v>
      </c>
      <c r="BK60" s="514"/>
      <c r="BL60" s="393">
        <f>BL61+BL69+BL71+BL80+BL96+BL101+BL127+BL129+BL131+BL142</f>
        <v>7042745.1600000001</v>
      </c>
      <c r="BM60" s="514"/>
      <c r="BN60" s="393">
        <f>BN61+BN69+BN71+BN80+BN96+BN101+BN127+BN129+BN131+BN142</f>
        <v>24952159.98</v>
      </c>
      <c r="BO60" s="717"/>
      <c r="BP60" s="705">
        <f>BP61+BP69+BP71+BP80+BP96+BP101+BP127+BP129+BP131+BP142</f>
        <v>0</v>
      </c>
      <c r="BQ60" s="717"/>
      <c r="BR60" s="705">
        <f>BR61+BR69+BR71+BR80+BR96+BR101+BR127+BR129+BR131+BR142</f>
        <v>24952159.98</v>
      </c>
      <c r="BS60" s="717"/>
      <c r="BT60" s="705">
        <f>BT61+BT69+BT71+BT80+BT96+BT101+BT127+BT129+BT131+BT142</f>
        <v>0</v>
      </c>
      <c r="BU60" s="717"/>
      <c r="BV60" s="705">
        <f>BV61+BV69+BV71+BV80+BV96+BV101+BV127+BV129+BV131+BV142</f>
        <v>24952159.98</v>
      </c>
      <c r="BW60" s="717"/>
      <c r="BX60" s="705">
        <f>BX61+BX69+BX71+BX80+BX96+BX101+BX127+BX129+BX131+BX142</f>
        <v>0</v>
      </c>
      <c r="BY60" s="717"/>
      <c r="BZ60" s="705">
        <f>BZ61+BZ69+BZ71+BZ80+BZ96+BZ101+BZ127+BZ129+BZ131+BZ142</f>
        <v>24952159.98</v>
      </c>
      <c r="CA60" s="717"/>
      <c r="CB60" s="705">
        <f>CB61+CB69+CB71+CB80+CB96+CB101+CB127+CB129+CB131+CB142</f>
        <v>0</v>
      </c>
      <c r="CC60" s="717"/>
      <c r="CD60" s="705">
        <f>CD61+CD69+CD71+CD80+CD96+CD101+CD127+CD129+CD131+CD142</f>
        <v>24952159.98</v>
      </c>
      <c r="CE60" s="705"/>
      <c r="CF60" s="394">
        <f t="shared" si="0"/>
        <v>266134571.66339996</v>
      </c>
    </row>
    <row r="61" spans="1:84" s="387" customFormat="1">
      <c r="B61" s="404"/>
      <c r="C61" s="405" t="s">
        <v>46</v>
      </c>
      <c r="D61" s="406"/>
      <c r="E61" s="407"/>
      <c r="F61" s="408">
        <v>0</v>
      </c>
      <c r="G61" s="409"/>
      <c r="H61" s="409">
        <f>+SUM(G62:G68)</f>
        <v>102214353.77999999</v>
      </c>
      <c r="I61" s="409"/>
      <c r="J61" s="409"/>
      <c r="K61" s="516"/>
      <c r="L61" s="409"/>
      <c r="M61" s="516"/>
      <c r="N61" s="409">
        <f>SUM(N62:N68)</f>
        <v>0</v>
      </c>
      <c r="O61" s="409"/>
      <c r="P61" s="409"/>
      <c r="Q61" s="516"/>
      <c r="R61" s="409">
        <f>SUM(R62:R68)</f>
        <v>0</v>
      </c>
      <c r="S61" s="542"/>
      <c r="T61" s="409">
        <f>SUM(T62:T68)</f>
        <v>0</v>
      </c>
      <c r="U61" s="516"/>
      <c r="V61" s="409">
        <f>SUM(V62:V68)</f>
        <v>0</v>
      </c>
      <c r="W61" s="516"/>
      <c r="X61" s="409">
        <f>SUM(X62:X68)</f>
        <v>0</v>
      </c>
      <c r="Y61" s="516"/>
      <c r="Z61" s="409">
        <f>SUM(Z62:Z68)</f>
        <v>0</v>
      </c>
      <c r="AA61" s="516"/>
      <c r="AB61" s="409">
        <f>SUM(AB62:AB68)</f>
        <v>314200.26</v>
      </c>
      <c r="AC61" s="516"/>
      <c r="AD61" s="409">
        <f>SUM(AD62:AD68)</f>
        <v>314200.26</v>
      </c>
      <c r="AE61" s="516"/>
      <c r="AF61" s="409">
        <f>SUM(AF62:AF68)</f>
        <v>0</v>
      </c>
      <c r="AG61" s="516"/>
      <c r="AH61" s="409">
        <f>SUM(AH62:AH68)</f>
        <v>314200.26</v>
      </c>
      <c r="AI61" s="516"/>
      <c r="AJ61" s="409">
        <f>SUM(AJ62:AJ68)</f>
        <v>0</v>
      </c>
      <c r="AK61" s="516"/>
      <c r="AL61" s="409">
        <f>SUM(AL62:AL68)</f>
        <v>314200.26</v>
      </c>
      <c r="AM61" s="409"/>
      <c r="AN61" s="409">
        <f>SUM(AN62:AN68)</f>
        <v>0</v>
      </c>
      <c r="AO61" s="516"/>
      <c r="AP61" s="409">
        <f>SUM(AP62:AP68)</f>
        <v>314200.26</v>
      </c>
      <c r="AQ61" s="593"/>
      <c r="AR61" s="409">
        <f>SUM(AR62:AR68)</f>
        <v>314200.26</v>
      </c>
      <c r="AS61" s="516"/>
      <c r="AT61" s="409">
        <f>SUM(AT62:AT68)</f>
        <v>628400.52</v>
      </c>
      <c r="AU61" s="516"/>
      <c r="AV61" s="409">
        <f>SUM(AV62:AV68)</f>
        <v>17281014.300000001</v>
      </c>
      <c r="AW61" s="516"/>
      <c r="AX61" s="409">
        <f>SUM(AX62:AX68)</f>
        <v>17909414.82</v>
      </c>
      <c r="AY61" s="608"/>
      <c r="AZ61" s="680">
        <f>SUM(AZ62:AZ68)</f>
        <v>0</v>
      </c>
      <c r="BA61" s="516"/>
      <c r="BB61" s="409">
        <f>SUM(BB62:BB68)</f>
        <v>17909414.82</v>
      </c>
      <c r="BC61" s="409"/>
      <c r="BD61" s="409">
        <f>SUM(BD62:BD68)</f>
        <v>0</v>
      </c>
      <c r="BE61" s="409"/>
      <c r="BF61" s="409">
        <f>SUM(BF62:BF68)</f>
        <v>17909414.82</v>
      </c>
      <c r="BG61" s="409"/>
      <c r="BH61" s="409">
        <f>SUM(BH62:BH68)</f>
        <v>0</v>
      </c>
      <c r="BI61" s="409"/>
      <c r="BJ61" s="409">
        <f>SUM(BJ62:BJ68)</f>
        <v>17909414.82</v>
      </c>
      <c r="BK61" s="409"/>
      <c r="BL61" s="409">
        <f>SUM(BL62:BL68)</f>
        <v>5027204.16</v>
      </c>
      <c r="BM61" s="409"/>
      <c r="BN61" s="409">
        <f>SUM(BN62:BN68)</f>
        <v>22936618.98</v>
      </c>
      <c r="BO61" s="719"/>
      <c r="BP61" s="715">
        <f>SUM(BP62:BP68)</f>
        <v>0</v>
      </c>
      <c r="BQ61" s="719"/>
      <c r="BR61" s="715">
        <f>SUM(BR62:BR68)</f>
        <v>22936618.98</v>
      </c>
      <c r="BS61" s="719"/>
      <c r="BT61" s="715">
        <f>SUM(BT62:BT68)</f>
        <v>0</v>
      </c>
      <c r="BU61" s="719"/>
      <c r="BV61" s="715">
        <f>SUM(BV62:BV68)</f>
        <v>22936618.98</v>
      </c>
      <c r="BW61" s="719"/>
      <c r="BX61" s="715">
        <f>SUM(BX62:BX68)</f>
        <v>0</v>
      </c>
      <c r="BY61" s="719"/>
      <c r="BZ61" s="715">
        <f>SUM(BZ62:BZ68)</f>
        <v>22936618.98</v>
      </c>
      <c r="CA61" s="719"/>
      <c r="CB61" s="715">
        <f>SUM(CB62:CB68)</f>
        <v>0</v>
      </c>
      <c r="CC61" s="719"/>
      <c r="CD61" s="715">
        <f>SUM(CD62:CD68)</f>
        <v>22936618.98</v>
      </c>
      <c r="CE61" s="715"/>
      <c r="CF61" s="410">
        <f t="shared" si="0"/>
        <v>102214353.77999999</v>
      </c>
    </row>
    <row r="62" spans="1:84" ht="72">
      <c r="B62" s="395" t="s">
        <v>47</v>
      </c>
      <c r="C62" s="396" t="s">
        <v>467</v>
      </c>
      <c r="D62" s="397" t="s">
        <v>389</v>
      </c>
      <c r="E62" s="398">
        <v>564587.1</v>
      </c>
      <c r="F62" s="399">
        <v>0</v>
      </c>
      <c r="G62" s="400">
        <f t="shared" ref="G62:G68" si="162">F62*E62</f>
        <v>0</v>
      </c>
      <c r="H62" s="400"/>
      <c r="I62" s="401"/>
      <c r="J62" s="401"/>
      <c r="K62" s="513"/>
      <c r="L62" s="401"/>
      <c r="M62" s="513">
        <f t="shared" ref="M62:M68" si="163">I62+K62</f>
        <v>0</v>
      </c>
      <c r="N62" s="401">
        <f t="shared" ref="N62:N68" si="164">M62*$E62</f>
        <v>0</v>
      </c>
      <c r="O62" s="401"/>
      <c r="P62" s="401"/>
      <c r="Q62" s="513">
        <f t="shared" ref="Q62:Q68" si="165">M62+O62</f>
        <v>0</v>
      </c>
      <c r="R62" s="401">
        <f t="shared" ref="R62:R68" si="166">Q62*$E62</f>
        <v>0</v>
      </c>
      <c r="S62" s="540"/>
      <c r="T62" s="401"/>
      <c r="U62" s="513">
        <f t="shared" ref="U62:U68" si="167">Q62+S62</f>
        <v>0</v>
      </c>
      <c r="V62" s="401">
        <f t="shared" ref="V62:V68" si="168">U62*$E62</f>
        <v>0</v>
      </c>
      <c r="W62" s="513"/>
      <c r="X62" s="401">
        <f t="shared" ref="X62:X68" si="169">W62*E62</f>
        <v>0</v>
      </c>
      <c r="Y62" s="513">
        <f t="shared" ref="Y62:Y68" si="170">U62+W62</f>
        <v>0</v>
      </c>
      <c r="Z62" s="401">
        <f t="shared" ref="Z62:Z68" si="171">Y62*$E62</f>
        <v>0</v>
      </c>
      <c r="AA62" s="513"/>
      <c r="AB62" s="401">
        <f t="shared" ref="AB62:AB68" si="172">AA62*$E62</f>
        <v>0</v>
      </c>
      <c r="AC62" s="513">
        <f t="shared" ref="AC62:AC68" si="173">Y62+AA62</f>
        <v>0</v>
      </c>
      <c r="AD62" s="401">
        <f t="shared" ref="AD62:AD68" si="174">AC62*$E62</f>
        <v>0</v>
      </c>
      <c r="AE62" s="513"/>
      <c r="AF62" s="401">
        <f t="shared" ref="AF62:AF68" si="175">AE62*$E62</f>
        <v>0</v>
      </c>
      <c r="AG62" s="513">
        <f t="shared" ref="AG62:AG68" si="176">AC62+AE62</f>
        <v>0</v>
      </c>
      <c r="AH62" s="401">
        <f t="shared" ref="AH62:AH68" si="177">AG62*$E62</f>
        <v>0</v>
      </c>
      <c r="AI62" s="513"/>
      <c r="AJ62" s="401">
        <f t="shared" ref="AJ62:AJ68" si="178">AI62*$E62</f>
        <v>0</v>
      </c>
      <c r="AK62" s="513">
        <f t="shared" ref="AK62:AK68" si="179">AG62+AI62</f>
        <v>0</v>
      </c>
      <c r="AL62" s="401">
        <f t="shared" ref="AL62:AL68" si="180">AK62*$E62</f>
        <v>0</v>
      </c>
      <c r="AM62" s="519"/>
      <c r="AN62" s="429">
        <f t="shared" ref="AN62:AN68" si="181">AM62*$E62</f>
        <v>0</v>
      </c>
      <c r="AO62" s="519">
        <f t="shared" ref="AO62:AO68" si="182">AK62+AM62</f>
        <v>0</v>
      </c>
      <c r="AP62" s="429">
        <f t="shared" ref="AP62:AP68" si="183">AO62*$E62</f>
        <v>0</v>
      </c>
      <c r="AQ62" s="591"/>
      <c r="AR62" s="401">
        <f t="shared" ref="AR62:AR68" si="184">AQ62*$E62</f>
        <v>0</v>
      </c>
      <c r="AS62" s="519">
        <f t="shared" ref="AS62:AS68" si="185">AO62+AQ62</f>
        <v>0</v>
      </c>
      <c r="AT62" s="429">
        <f t="shared" ref="AT62:AT68" si="186">AS62*$E62</f>
        <v>0</v>
      </c>
      <c r="AU62" s="513"/>
      <c r="AV62" s="401">
        <f t="shared" ref="AV62:AV68" si="187">AU62*$E62</f>
        <v>0</v>
      </c>
      <c r="AW62" s="519">
        <f t="shared" ref="AW62:AW68" si="188">AS62+AU62</f>
        <v>0</v>
      </c>
      <c r="AX62" s="429">
        <f t="shared" ref="AX62:AX68" si="189">AW62*$E62</f>
        <v>0</v>
      </c>
      <c r="AY62" s="513"/>
      <c r="AZ62" s="681">
        <f t="shared" ref="AZ62:AZ68" si="190">AY62*$E62</f>
        <v>0</v>
      </c>
      <c r="BA62" s="519">
        <f t="shared" ref="BA62:BA68" si="191">AW62+AY62</f>
        <v>0</v>
      </c>
      <c r="BB62" s="429">
        <f t="shared" ref="BB62:BB68" si="192">BA62*$E62</f>
        <v>0</v>
      </c>
      <c r="BC62" s="695"/>
      <c r="BD62" s="681">
        <f t="shared" ref="BD62:BD68" si="193">BC62*$E62</f>
        <v>0</v>
      </c>
      <c r="BE62" s="695">
        <f t="shared" ref="BE62:BE68" si="194">BA62+BC62</f>
        <v>0</v>
      </c>
      <c r="BF62" s="681">
        <f t="shared" ref="BF62:BF68" si="195">BE62*$E62</f>
        <v>0</v>
      </c>
      <c r="BG62" s="695"/>
      <c r="BH62" s="681">
        <f t="shared" ref="BH62:BH68" si="196">BG62*$E62</f>
        <v>0</v>
      </c>
      <c r="BI62" s="519">
        <f t="shared" ref="BI62:BI68" si="197">BE62+BG62</f>
        <v>0</v>
      </c>
      <c r="BJ62" s="429">
        <f t="shared" ref="BJ62:BJ68" si="198">BI62*$E62</f>
        <v>0</v>
      </c>
      <c r="BK62" s="695"/>
      <c r="BL62" s="681">
        <f t="shared" ref="BL62:BL68" si="199">BK62*$E62</f>
        <v>0</v>
      </c>
      <c r="BM62" s="519">
        <f t="shared" ref="BM62:BM68" si="200">BI62+BK62</f>
        <v>0</v>
      </c>
      <c r="BN62" s="429">
        <f t="shared" ref="BN62:BN68" si="201">BM62*$E62</f>
        <v>0</v>
      </c>
      <c r="BO62" s="718"/>
      <c r="BP62" s="706">
        <f t="shared" ref="BP62:BP68" si="202">BO62*$E62</f>
        <v>0</v>
      </c>
      <c r="BQ62" s="718">
        <f t="shared" ref="BQ62:BQ68" si="203">BM62+BO62</f>
        <v>0</v>
      </c>
      <c r="BR62" s="706">
        <f t="shared" ref="BR62:BR68" si="204">BQ62*$E62</f>
        <v>0</v>
      </c>
      <c r="BS62" s="718"/>
      <c r="BT62" s="706">
        <f t="shared" ref="BT62:BT68" si="205">BS62*$E62</f>
        <v>0</v>
      </c>
      <c r="BU62" s="718">
        <f t="shared" ref="BU62:BU68" si="206">BQ62+BS62</f>
        <v>0</v>
      </c>
      <c r="BV62" s="706">
        <f t="shared" ref="BV62:BV68" si="207">BU62*$E62</f>
        <v>0</v>
      </c>
      <c r="BW62" s="718"/>
      <c r="BX62" s="706">
        <f t="shared" ref="BX62:BX68" si="208">BW62*$E62</f>
        <v>0</v>
      </c>
      <c r="BY62" s="718">
        <f t="shared" ref="BY62:BY68" si="209">BU62+BW62</f>
        <v>0</v>
      </c>
      <c r="BZ62" s="706">
        <f t="shared" ref="BZ62:BZ68" si="210">BY62*$E62</f>
        <v>0</v>
      </c>
      <c r="CA62" s="718"/>
      <c r="CB62" s="706">
        <f t="shared" ref="CB62:CB68" si="211">CA62*$E62</f>
        <v>0</v>
      </c>
      <c r="CC62" s="718">
        <f t="shared" ref="CC62:CC68" si="212">BY62+CA62</f>
        <v>0</v>
      </c>
      <c r="CD62" s="706">
        <f t="shared" ref="CD62:CD68" si="213">CC62*$E62</f>
        <v>0</v>
      </c>
      <c r="CE62" s="706"/>
      <c r="CF62" s="402">
        <f t="shared" si="0"/>
        <v>0</v>
      </c>
    </row>
    <row r="63" spans="1:84" ht="72">
      <c r="B63" s="395" t="s">
        <v>48</v>
      </c>
      <c r="C63" s="396" t="s">
        <v>468</v>
      </c>
      <c r="D63" s="397" t="s">
        <v>389</v>
      </c>
      <c r="E63" s="398">
        <v>676867.95</v>
      </c>
      <c r="F63" s="399">
        <v>0</v>
      </c>
      <c r="G63" s="400">
        <f t="shared" si="162"/>
        <v>0</v>
      </c>
      <c r="H63" s="400"/>
      <c r="I63" s="401"/>
      <c r="J63" s="401"/>
      <c r="K63" s="513"/>
      <c r="L63" s="401"/>
      <c r="M63" s="513">
        <f t="shared" si="163"/>
        <v>0</v>
      </c>
      <c r="N63" s="401">
        <f t="shared" si="164"/>
        <v>0</v>
      </c>
      <c r="O63" s="401"/>
      <c r="P63" s="401"/>
      <c r="Q63" s="513">
        <f t="shared" si="165"/>
        <v>0</v>
      </c>
      <c r="R63" s="401">
        <f t="shared" si="166"/>
        <v>0</v>
      </c>
      <c r="S63" s="540"/>
      <c r="T63" s="401"/>
      <c r="U63" s="513">
        <f t="shared" si="167"/>
        <v>0</v>
      </c>
      <c r="V63" s="401">
        <f t="shared" si="168"/>
        <v>0</v>
      </c>
      <c r="W63" s="513"/>
      <c r="X63" s="401">
        <f t="shared" si="169"/>
        <v>0</v>
      </c>
      <c r="Y63" s="513">
        <f t="shared" si="170"/>
        <v>0</v>
      </c>
      <c r="Z63" s="401">
        <f t="shared" si="171"/>
        <v>0</v>
      </c>
      <c r="AA63" s="513"/>
      <c r="AB63" s="401">
        <f t="shared" si="172"/>
        <v>0</v>
      </c>
      <c r="AC63" s="513">
        <f t="shared" si="173"/>
        <v>0</v>
      </c>
      <c r="AD63" s="401">
        <f t="shared" si="174"/>
        <v>0</v>
      </c>
      <c r="AE63" s="513"/>
      <c r="AF63" s="401">
        <f t="shared" si="175"/>
        <v>0</v>
      </c>
      <c r="AG63" s="513">
        <f t="shared" si="176"/>
        <v>0</v>
      </c>
      <c r="AH63" s="401">
        <f t="shared" si="177"/>
        <v>0</v>
      </c>
      <c r="AI63" s="513"/>
      <c r="AJ63" s="401">
        <f t="shared" si="178"/>
        <v>0</v>
      </c>
      <c r="AK63" s="513">
        <f t="shared" si="179"/>
        <v>0</v>
      </c>
      <c r="AL63" s="401">
        <f t="shared" si="180"/>
        <v>0</v>
      </c>
      <c r="AM63" s="519"/>
      <c r="AN63" s="429">
        <f t="shared" si="181"/>
        <v>0</v>
      </c>
      <c r="AO63" s="519">
        <f t="shared" si="182"/>
        <v>0</v>
      </c>
      <c r="AP63" s="429">
        <f t="shared" si="183"/>
        <v>0</v>
      </c>
      <c r="AQ63" s="591"/>
      <c r="AR63" s="401">
        <f t="shared" si="184"/>
        <v>0</v>
      </c>
      <c r="AS63" s="519">
        <f t="shared" si="185"/>
        <v>0</v>
      </c>
      <c r="AT63" s="429">
        <f t="shared" si="186"/>
        <v>0</v>
      </c>
      <c r="AU63" s="513"/>
      <c r="AV63" s="401">
        <f t="shared" si="187"/>
        <v>0</v>
      </c>
      <c r="AW63" s="519">
        <f t="shared" si="188"/>
        <v>0</v>
      </c>
      <c r="AX63" s="429">
        <f t="shared" si="189"/>
        <v>0</v>
      </c>
      <c r="AY63" s="513"/>
      <c r="AZ63" s="681">
        <f t="shared" si="190"/>
        <v>0</v>
      </c>
      <c r="BA63" s="519">
        <f t="shared" si="191"/>
        <v>0</v>
      </c>
      <c r="BB63" s="429">
        <f t="shared" si="192"/>
        <v>0</v>
      </c>
      <c r="BC63" s="695"/>
      <c r="BD63" s="681">
        <f t="shared" si="193"/>
        <v>0</v>
      </c>
      <c r="BE63" s="695">
        <f t="shared" si="194"/>
        <v>0</v>
      </c>
      <c r="BF63" s="681">
        <f t="shared" si="195"/>
        <v>0</v>
      </c>
      <c r="BG63" s="695"/>
      <c r="BH63" s="681">
        <f t="shared" si="196"/>
        <v>0</v>
      </c>
      <c r="BI63" s="519">
        <f t="shared" si="197"/>
        <v>0</v>
      </c>
      <c r="BJ63" s="429">
        <f t="shared" si="198"/>
        <v>0</v>
      </c>
      <c r="BK63" s="695"/>
      <c r="BL63" s="681">
        <f t="shared" si="199"/>
        <v>0</v>
      </c>
      <c r="BM63" s="519">
        <f t="shared" si="200"/>
        <v>0</v>
      </c>
      <c r="BN63" s="429">
        <f t="shared" si="201"/>
        <v>0</v>
      </c>
      <c r="BO63" s="718"/>
      <c r="BP63" s="706">
        <f t="shared" si="202"/>
        <v>0</v>
      </c>
      <c r="BQ63" s="718">
        <f t="shared" si="203"/>
        <v>0</v>
      </c>
      <c r="BR63" s="706">
        <f t="shared" si="204"/>
        <v>0</v>
      </c>
      <c r="BS63" s="718"/>
      <c r="BT63" s="706">
        <f t="shared" si="205"/>
        <v>0</v>
      </c>
      <c r="BU63" s="718">
        <f t="shared" si="206"/>
        <v>0</v>
      </c>
      <c r="BV63" s="706">
        <f t="shared" si="207"/>
        <v>0</v>
      </c>
      <c r="BW63" s="718"/>
      <c r="BX63" s="706">
        <f t="shared" si="208"/>
        <v>0</v>
      </c>
      <c r="BY63" s="718">
        <f t="shared" si="209"/>
        <v>0</v>
      </c>
      <c r="BZ63" s="706">
        <f t="shared" si="210"/>
        <v>0</v>
      </c>
      <c r="CA63" s="718"/>
      <c r="CB63" s="706">
        <f t="shared" si="211"/>
        <v>0</v>
      </c>
      <c r="CC63" s="718">
        <f t="shared" si="212"/>
        <v>0</v>
      </c>
      <c r="CD63" s="706">
        <f t="shared" si="213"/>
        <v>0</v>
      </c>
      <c r="CE63" s="706"/>
      <c r="CF63" s="402">
        <f t="shared" si="0"/>
        <v>0</v>
      </c>
    </row>
    <row r="64" spans="1:84" ht="72">
      <c r="B64" s="395" t="s">
        <v>49</v>
      </c>
      <c r="C64" s="396" t="s">
        <v>469</v>
      </c>
      <c r="D64" s="397" t="s">
        <v>389</v>
      </c>
      <c r="E64" s="398">
        <v>964293.66</v>
      </c>
      <c r="F64" s="399">
        <v>6</v>
      </c>
      <c r="G64" s="400">
        <f t="shared" si="162"/>
        <v>5785761.96</v>
      </c>
      <c r="H64" s="400"/>
      <c r="I64" s="401"/>
      <c r="J64" s="401"/>
      <c r="K64" s="513"/>
      <c r="L64" s="401"/>
      <c r="M64" s="513">
        <f t="shared" si="163"/>
        <v>0</v>
      </c>
      <c r="N64" s="401">
        <f t="shared" si="164"/>
        <v>0</v>
      </c>
      <c r="O64" s="401"/>
      <c r="P64" s="401"/>
      <c r="Q64" s="513">
        <f t="shared" si="165"/>
        <v>0</v>
      </c>
      <c r="R64" s="401">
        <f t="shared" si="166"/>
        <v>0</v>
      </c>
      <c r="S64" s="540"/>
      <c r="T64" s="401"/>
      <c r="U64" s="513">
        <f t="shared" si="167"/>
        <v>0</v>
      </c>
      <c r="V64" s="401">
        <f t="shared" si="168"/>
        <v>0</v>
      </c>
      <c r="W64" s="513"/>
      <c r="X64" s="401">
        <f t="shared" si="169"/>
        <v>0</v>
      </c>
      <c r="Y64" s="513">
        <f t="shared" si="170"/>
        <v>0</v>
      </c>
      <c r="Z64" s="401">
        <f t="shared" si="171"/>
        <v>0</v>
      </c>
      <c r="AA64" s="513"/>
      <c r="AB64" s="401">
        <f t="shared" si="172"/>
        <v>0</v>
      </c>
      <c r="AC64" s="513">
        <f t="shared" si="173"/>
        <v>0</v>
      </c>
      <c r="AD64" s="401">
        <f t="shared" si="174"/>
        <v>0</v>
      </c>
      <c r="AE64" s="513"/>
      <c r="AF64" s="401">
        <f t="shared" si="175"/>
        <v>0</v>
      </c>
      <c r="AG64" s="513">
        <f t="shared" si="176"/>
        <v>0</v>
      </c>
      <c r="AH64" s="401">
        <f t="shared" si="177"/>
        <v>0</v>
      </c>
      <c r="AI64" s="513"/>
      <c r="AJ64" s="401">
        <f t="shared" si="178"/>
        <v>0</v>
      </c>
      <c r="AK64" s="513">
        <f t="shared" si="179"/>
        <v>0</v>
      </c>
      <c r="AL64" s="401">
        <f t="shared" si="180"/>
        <v>0</v>
      </c>
      <c r="AM64" s="519"/>
      <c r="AN64" s="429">
        <f t="shared" si="181"/>
        <v>0</v>
      </c>
      <c r="AO64" s="519">
        <f t="shared" si="182"/>
        <v>0</v>
      </c>
      <c r="AP64" s="429">
        <f t="shared" si="183"/>
        <v>0</v>
      </c>
      <c r="AQ64" s="591"/>
      <c r="AR64" s="401">
        <f t="shared" si="184"/>
        <v>0</v>
      </c>
      <c r="AS64" s="519">
        <f t="shared" si="185"/>
        <v>0</v>
      </c>
      <c r="AT64" s="429">
        <f t="shared" si="186"/>
        <v>0</v>
      </c>
      <c r="AU64" s="513"/>
      <c r="AV64" s="401">
        <f t="shared" si="187"/>
        <v>0</v>
      </c>
      <c r="AW64" s="519">
        <f t="shared" si="188"/>
        <v>0</v>
      </c>
      <c r="AX64" s="429">
        <f t="shared" si="189"/>
        <v>0</v>
      </c>
      <c r="AY64" s="513"/>
      <c r="AZ64" s="681">
        <f t="shared" si="190"/>
        <v>0</v>
      </c>
      <c r="BA64" s="519">
        <f t="shared" si="191"/>
        <v>0</v>
      </c>
      <c r="BB64" s="429">
        <f t="shared" si="192"/>
        <v>0</v>
      </c>
      <c r="BC64" s="695"/>
      <c r="BD64" s="681">
        <f t="shared" si="193"/>
        <v>0</v>
      </c>
      <c r="BE64" s="695">
        <f t="shared" si="194"/>
        <v>0</v>
      </c>
      <c r="BF64" s="681">
        <f t="shared" si="195"/>
        <v>0</v>
      </c>
      <c r="BG64" s="695"/>
      <c r="BH64" s="681">
        <f t="shared" si="196"/>
        <v>0</v>
      </c>
      <c r="BI64" s="519">
        <f t="shared" si="197"/>
        <v>0</v>
      </c>
      <c r="BJ64" s="429">
        <f t="shared" si="198"/>
        <v>0</v>
      </c>
      <c r="BK64" s="695"/>
      <c r="BL64" s="681">
        <f t="shared" si="199"/>
        <v>0</v>
      </c>
      <c r="BM64" s="519">
        <f t="shared" si="200"/>
        <v>0</v>
      </c>
      <c r="BN64" s="429">
        <f t="shared" si="201"/>
        <v>0</v>
      </c>
      <c r="BO64" s="718"/>
      <c r="BP64" s="706">
        <f t="shared" si="202"/>
        <v>0</v>
      </c>
      <c r="BQ64" s="718">
        <f t="shared" si="203"/>
        <v>0</v>
      </c>
      <c r="BR64" s="706">
        <f t="shared" si="204"/>
        <v>0</v>
      </c>
      <c r="BS64" s="718"/>
      <c r="BT64" s="706">
        <f t="shared" si="205"/>
        <v>0</v>
      </c>
      <c r="BU64" s="718">
        <f t="shared" si="206"/>
        <v>0</v>
      </c>
      <c r="BV64" s="706">
        <f t="shared" si="207"/>
        <v>0</v>
      </c>
      <c r="BW64" s="718"/>
      <c r="BX64" s="706">
        <f t="shared" si="208"/>
        <v>0</v>
      </c>
      <c r="BY64" s="718">
        <f t="shared" si="209"/>
        <v>0</v>
      </c>
      <c r="BZ64" s="706">
        <f t="shared" si="210"/>
        <v>0</v>
      </c>
      <c r="CA64" s="718"/>
      <c r="CB64" s="706">
        <f t="shared" si="211"/>
        <v>0</v>
      </c>
      <c r="CC64" s="718">
        <f t="shared" si="212"/>
        <v>0</v>
      </c>
      <c r="CD64" s="706">
        <f t="shared" si="213"/>
        <v>0</v>
      </c>
      <c r="CE64" s="706"/>
      <c r="CF64" s="402">
        <f t="shared" si="0"/>
        <v>5785761.96</v>
      </c>
    </row>
    <row r="65" spans="2:84" ht="54">
      <c r="B65" s="395" t="s">
        <v>50</v>
      </c>
      <c r="C65" s="396" t="s">
        <v>470</v>
      </c>
      <c r="D65" s="397" t="s">
        <v>389</v>
      </c>
      <c r="E65" s="398">
        <v>155121.12</v>
      </c>
      <c r="F65" s="399">
        <v>0</v>
      </c>
      <c r="G65" s="400">
        <f t="shared" si="162"/>
        <v>0</v>
      </c>
      <c r="H65" s="400"/>
      <c r="I65" s="401"/>
      <c r="J65" s="401"/>
      <c r="K65" s="513"/>
      <c r="L65" s="401"/>
      <c r="M65" s="513">
        <f t="shared" si="163"/>
        <v>0</v>
      </c>
      <c r="N65" s="401">
        <f t="shared" si="164"/>
        <v>0</v>
      </c>
      <c r="O65" s="401"/>
      <c r="P65" s="401"/>
      <c r="Q65" s="513">
        <f t="shared" si="165"/>
        <v>0</v>
      </c>
      <c r="R65" s="401">
        <f t="shared" si="166"/>
        <v>0</v>
      </c>
      <c r="S65" s="540"/>
      <c r="T65" s="401"/>
      <c r="U65" s="513">
        <f t="shared" si="167"/>
        <v>0</v>
      </c>
      <c r="V65" s="401">
        <f t="shared" si="168"/>
        <v>0</v>
      </c>
      <c r="W65" s="513"/>
      <c r="X65" s="401">
        <f t="shared" si="169"/>
        <v>0</v>
      </c>
      <c r="Y65" s="513">
        <f t="shared" si="170"/>
        <v>0</v>
      </c>
      <c r="Z65" s="401">
        <f t="shared" si="171"/>
        <v>0</v>
      </c>
      <c r="AA65" s="513"/>
      <c r="AB65" s="401">
        <f t="shared" si="172"/>
        <v>0</v>
      </c>
      <c r="AC65" s="513">
        <f t="shared" si="173"/>
        <v>0</v>
      </c>
      <c r="AD65" s="401">
        <f t="shared" si="174"/>
        <v>0</v>
      </c>
      <c r="AE65" s="513"/>
      <c r="AF65" s="401">
        <f t="shared" si="175"/>
        <v>0</v>
      </c>
      <c r="AG65" s="513">
        <f t="shared" si="176"/>
        <v>0</v>
      </c>
      <c r="AH65" s="401">
        <f t="shared" si="177"/>
        <v>0</v>
      </c>
      <c r="AI65" s="513"/>
      <c r="AJ65" s="401">
        <f t="shared" si="178"/>
        <v>0</v>
      </c>
      <c r="AK65" s="513">
        <f t="shared" si="179"/>
        <v>0</v>
      </c>
      <c r="AL65" s="401">
        <f t="shared" si="180"/>
        <v>0</v>
      </c>
      <c r="AM65" s="519"/>
      <c r="AN65" s="429">
        <f t="shared" si="181"/>
        <v>0</v>
      </c>
      <c r="AO65" s="519">
        <f t="shared" si="182"/>
        <v>0</v>
      </c>
      <c r="AP65" s="429">
        <f t="shared" si="183"/>
        <v>0</v>
      </c>
      <c r="AQ65" s="591"/>
      <c r="AR65" s="401">
        <f t="shared" si="184"/>
        <v>0</v>
      </c>
      <c r="AS65" s="519">
        <f t="shared" si="185"/>
        <v>0</v>
      </c>
      <c r="AT65" s="429">
        <f t="shared" si="186"/>
        <v>0</v>
      </c>
      <c r="AU65" s="513"/>
      <c r="AV65" s="401">
        <f t="shared" si="187"/>
        <v>0</v>
      </c>
      <c r="AW65" s="519">
        <f t="shared" si="188"/>
        <v>0</v>
      </c>
      <c r="AX65" s="429">
        <f t="shared" si="189"/>
        <v>0</v>
      </c>
      <c r="AY65" s="513"/>
      <c r="AZ65" s="681">
        <f t="shared" si="190"/>
        <v>0</v>
      </c>
      <c r="BA65" s="519">
        <f t="shared" si="191"/>
        <v>0</v>
      </c>
      <c r="BB65" s="429">
        <f t="shared" si="192"/>
        <v>0</v>
      </c>
      <c r="BC65" s="695"/>
      <c r="BD65" s="681">
        <f t="shared" si="193"/>
        <v>0</v>
      </c>
      <c r="BE65" s="695">
        <f t="shared" si="194"/>
        <v>0</v>
      </c>
      <c r="BF65" s="681">
        <f t="shared" si="195"/>
        <v>0</v>
      </c>
      <c r="BG65" s="695"/>
      <c r="BH65" s="681">
        <f t="shared" si="196"/>
        <v>0</v>
      </c>
      <c r="BI65" s="519">
        <f t="shared" si="197"/>
        <v>0</v>
      </c>
      <c r="BJ65" s="429">
        <f t="shared" si="198"/>
        <v>0</v>
      </c>
      <c r="BK65" s="695"/>
      <c r="BL65" s="681">
        <f t="shared" si="199"/>
        <v>0</v>
      </c>
      <c r="BM65" s="519">
        <f t="shared" si="200"/>
        <v>0</v>
      </c>
      <c r="BN65" s="429">
        <f t="shared" si="201"/>
        <v>0</v>
      </c>
      <c r="BO65" s="718"/>
      <c r="BP65" s="706">
        <f t="shared" si="202"/>
        <v>0</v>
      </c>
      <c r="BQ65" s="718">
        <f t="shared" si="203"/>
        <v>0</v>
      </c>
      <c r="BR65" s="706">
        <f t="shared" si="204"/>
        <v>0</v>
      </c>
      <c r="BS65" s="718"/>
      <c r="BT65" s="706">
        <f t="shared" si="205"/>
        <v>0</v>
      </c>
      <c r="BU65" s="718">
        <f t="shared" si="206"/>
        <v>0</v>
      </c>
      <c r="BV65" s="706">
        <f t="shared" si="207"/>
        <v>0</v>
      </c>
      <c r="BW65" s="718"/>
      <c r="BX65" s="706">
        <f t="shared" si="208"/>
        <v>0</v>
      </c>
      <c r="BY65" s="718">
        <f t="shared" si="209"/>
        <v>0</v>
      </c>
      <c r="BZ65" s="706">
        <f t="shared" si="210"/>
        <v>0</v>
      </c>
      <c r="CA65" s="718"/>
      <c r="CB65" s="706">
        <f t="shared" si="211"/>
        <v>0</v>
      </c>
      <c r="CC65" s="718">
        <f t="shared" si="212"/>
        <v>0</v>
      </c>
      <c r="CD65" s="706">
        <f t="shared" si="213"/>
        <v>0</v>
      </c>
      <c r="CE65" s="706"/>
      <c r="CF65" s="402">
        <f t="shared" si="0"/>
        <v>0</v>
      </c>
    </row>
    <row r="66" spans="2:84" ht="54">
      <c r="B66" s="395" t="s">
        <v>51</v>
      </c>
      <c r="C66" s="396" t="s">
        <v>471</v>
      </c>
      <c r="D66" s="397" t="s">
        <v>389</v>
      </c>
      <c r="E66" s="398">
        <v>157100.13</v>
      </c>
      <c r="F66" s="399">
        <v>600</v>
      </c>
      <c r="G66" s="400">
        <f t="shared" si="162"/>
        <v>94260078</v>
      </c>
      <c r="H66" s="400"/>
      <c r="I66" s="401"/>
      <c r="J66" s="401"/>
      <c r="K66" s="513"/>
      <c r="L66" s="401"/>
      <c r="M66" s="513">
        <f t="shared" si="163"/>
        <v>0</v>
      </c>
      <c r="N66" s="401">
        <f t="shared" si="164"/>
        <v>0</v>
      </c>
      <c r="O66" s="401"/>
      <c r="P66" s="401"/>
      <c r="Q66" s="513">
        <f t="shared" si="165"/>
        <v>0</v>
      </c>
      <c r="R66" s="401">
        <f t="shared" si="166"/>
        <v>0</v>
      </c>
      <c r="S66" s="540"/>
      <c r="T66" s="401"/>
      <c r="U66" s="513">
        <f t="shared" si="167"/>
        <v>0</v>
      </c>
      <c r="V66" s="401">
        <f t="shared" si="168"/>
        <v>0</v>
      </c>
      <c r="W66" s="513"/>
      <c r="X66" s="401">
        <f t="shared" si="169"/>
        <v>0</v>
      </c>
      <c r="Y66" s="513">
        <f t="shared" si="170"/>
        <v>0</v>
      </c>
      <c r="Z66" s="401">
        <f t="shared" si="171"/>
        <v>0</v>
      </c>
      <c r="AA66" s="513">
        <v>2</v>
      </c>
      <c r="AB66" s="401">
        <f t="shared" si="172"/>
        <v>314200.26</v>
      </c>
      <c r="AC66" s="513">
        <f t="shared" si="173"/>
        <v>2</v>
      </c>
      <c r="AD66" s="401">
        <f t="shared" si="174"/>
        <v>314200.26</v>
      </c>
      <c r="AE66" s="513"/>
      <c r="AF66" s="401">
        <f t="shared" si="175"/>
        <v>0</v>
      </c>
      <c r="AG66" s="513">
        <f t="shared" si="176"/>
        <v>2</v>
      </c>
      <c r="AH66" s="401">
        <f t="shared" si="177"/>
        <v>314200.26</v>
      </c>
      <c r="AI66" s="513"/>
      <c r="AJ66" s="401">
        <f t="shared" si="178"/>
        <v>0</v>
      </c>
      <c r="AK66" s="513">
        <f t="shared" si="179"/>
        <v>2</v>
      </c>
      <c r="AL66" s="401">
        <f t="shared" si="180"/>
        <v>314200.26</v>
      </c>
      <c r="AM66" s="519"/>
      <c r="AN66" s="429">
        <f t="shared" si="181"/>
        <v>0</v>
      </c>
      <c r="AO66" s="519">
        <f t="shared" si="182"/>
        <v>2</v>
      </c>
      <c r="AP66" s="429">
        <f t="shared" si="183"/>
        <v>314200.26</v>
      </c>
      <c r="AQ66" s="591">
        <v>2</v>
      </c>
      <c r="AR66" s="401">
        <f t="shared" si="184"/>
        <v>314200.26</v>
      </c>
      <c r="AS66" s="519">
        <f t="shared" si="185"/>
        <v>4</v>
      </c>
      <c r="AT66" s="429">
        <f t="shared" si="186"/>
        <v>628400.52</v>
      </c>
      <c r="AU66" s="513">
        <v>110</v>
      </c>
      <c r="AV66" s="401">
        <f t="shared" si="187"/>
        <v>17281014.300000001</v>
      </c>
      <c r="AW66" s="519">
        <f t="shared" si="188"/>
        <v>114</v>
      </c>
      <c r="AX66" s="429">
        <f t="shared" si="189"/>
        <v>17909414.82</v>
      </c>
      <c r="AY66" s="513"/>
      <c r="AZ66" s="681">
        <f t="shared" si="190"/>
        <v>0</v>
      </c>
      <c r="BA66" s="519">
        <f t="shared" si="191"/>
        <v>114</v>
      </c>
      <c r="BB66" s="429">
        <f t="shared" si="192"/>
        <v>17909414.82</v>
      </c>
      <c r="BC66" s="695"/>
      <c r="BD66" s="681">
        <f t="shared" si="193"/>
        <v>0</v>
      </c>
      <c r="BE66" s="695">
        <f t="shared" si="194"/>
        <v>114</v>
      </c>
      <c r="BF66" s="681">
        <f t="shared" si="195"/>
        <v>17909414.82</v>
      </c>
      <c r="BG66" s="695"/>
      <c r="BH66" s="681">
        <f t="shared" si="196"/>
        <v>0</v>
      </c>
      <c r="BI66" s="519">
        <f t="shared" si="197"/>
        <v>114</v>
      </c>
      <c r="BJ66" s="429">
        <f t="shared" si="198"/>
        <v>17909414.82</v>
      </c>
      <c r="BK66" s="519">
        <v>32</v>
      </c>
      <c r="BL66" s="429">
        <f t="shared" si="199"/>
        <v>5027204.16</v>
      </c>
      <c r="BM66" s="519">
        <f t="shared" si="200"/>
        <v>146</v>
      </c>
      <c r="BN66" s="429">
        <f t="shared" si="201"/>
        <v>22936618.98</v>
      </c>
      <c r="BO66" s="718"/>
      <c r="BP66" s="706">
        <f t="shared" si="202"/>
        <v>0</v>
      </c>
      <c r="BQ66" s="718">
        <f t="shared" si="203"/>
        <v>146</v>
      </c>
      <c r="BR66" s="706">
        <f t="shared" si="204"/>
        <v>22936618.98</v>
      </c>
      <c r="BS66" s="718"/>
      <c r="BT66" s="706">
        <f t="shared" si="205"/>
        <v>0</v>
      </c>
      <c r="BU66" s="718">
        <f t="shared" si="206"/>
        <v>146</v>
      </c>
      <c r="BV66" s="706">
        <f t="shared" si="207"/>
        <v>22936618.98</v>
      </c>
      <c r="BW66" s="718"/>
      <c r="BX66" s="706">
        <f t="shared" si="208"/>
        <v>0</v>
      </c>
      <c r="BY66" s="718">
        <f t="shared" si="209"/>
        <v>146</v>
      </c>
      <c r="BZ66" s="706">
        <f t="shared" si="210"/>
        <v>22936618.98</v>
      </c>
      <c r="CA66" s="718"/>
      <c r="CB66" s="706">
        <f t="shared" si="211"/>
        <v>0</v>
      </c>
      <c r="CC66" s="718">
        <f t="shared" si="212"/>
        <v>146</v>
      </c>
      <c r="CD66" s="706">
        <f t="shared" si="213"/>
        <v>22936618.98</v>
      </c>
      <c r="CE66" s="706"/>
      <c r="CF66" s="402">
        <f t="shared" si="0"/>
        <v>94260078</v>
      </c>
    </row>
    <row r="67" spans="2:84" ht="54">
      <c r="B67" s="395" t="s">
        <v>52</v>
      </c>
      <c r="C67" s="396" t="s">
        <v>472</v>
      </c>
      <c r="D67" s="397" t="s">
        <v>389</v>
      </c>
      <c r="E67" s="398">
        <v>152382.78</v>
      </c>
      <c r="F67" s="399">
        <v>9</v>
      </c>
      <c r="G67" s="400">
        <f t="shared" si="162"/>
        <v>1371445.02</v>
      </c>
      <c r="H67" s="400"/>
      <c r="I67" s="401"/>
      <c r="J67" s="401"/>
      <c r="K67" s="513"/>
      <c r="L67" s="401"/>
      <c r="M67" s="513">
        <f t="shared" si="163"/>
        <v>0</v>
      </c>
      <c r="N67" s="401">
        <f t="shared" si="164"/>
        <v>0</v>
      </c>
      <c r="O67" s="401"/>
      <c r="P67" s="401"/>
      <c r="Q67" s="513">
        <f t="shared" si="165"/>
        <v>0</v>
      </c>
      <c r="R67" s="401">
        <f t="shared" si="166"/>
        <v>0</v>
      </c>
      <c r="S67" s="540"/>
      <c r="T67" s="401"/>
      <c r="U67" s="513">
        <f t="shared" si="167"/>
        <v>0</v>
      </c>
      <c r="V67" s="401">
        <f t="shared" si="168"/>
        <v>0</v>
      </c>
      <c r="W67" s="513"/>
      <c r="X67" s="401">
        <f t="shared" si="169"/>
        <v>0</v>
      </c>
      <c r="Y67" s="513">
        <f t="shared" si="170"/>
        <v>0</v>
      </c>
      <c r="Z67" s="401">
        <f t="shared" si="171"/>
        <v>0</v>
      </c>
      <c r="AA67" s="513"/>
      <c r="AB67" s="401">
        <f t="shared" si="172"/>
        <v>0</v>
      </c>
      <c r="AC67" s="513">
        <f t="shared" si="173"/>
        <v>0</v>
      </c>
      <c r="AD67" s="401">
        <f t="shared" si="174"/>
        <v>0</v>
      </c>
      <c r="AE67" s="513"/>
      <c r="AF67" s="401">
        <f t="shared" si="175"/>
        <v>0</v>
      </c>
      <c r="AG67" s="513">
        <f t="shared" si="176"/>
        <v>0</v>
      </c>
      <c r="AH67" s="401">
        <f t="shared" si="177"/>
        <v>0</v>
      </c>
      <c r="AI67" s="513"/>
      <c r="AJ67" s="401">
        <f t="shared" si="178"/>
        <v>0</v>
      </c>
      <c r="AK67" s="513">
        <f t="shared" si="179"/>
        <v>0</v>
      </c>
      <c r="AL67" s="401">
        <f t="shared" si="180"/>
        <v>0</v>
      </c>
      <c r="AM67" s="519"/>
      <c r="AN67" s="429">
        <f t="shared" si="181"/>
        <v>0</v>
      </c>
      <c r="AO67" s="519">
        <f t="shared" si="182"/>
        <v>0</v>
      </c>
      <c r="AP67" s="429">
        <f t="shared" si="183"/>
        <v>0</v>
      </c>
      <c r="AQ67" s="591"/>
      <c r="AR67" s="401">
        <f t="shared" si="184"/>
        <v>0</v>
      </c>
      <c r="AS67" s="519">
        <f t="shared" si="185"/>
        <v>0</v>
      </c>
      <c r="AT67" s="429">
        <f t="shared" si="186"/>
        <v>0</v>
      </c>
      <c r="AU67" s="513"/>
      <c r="AV67" s="401">
        <f t="shared" si="187"/>
        <v>0</v>
      </c>
      <c r="AW67" s="519">
        <f t="shared" si="188"/>
        <v>0</v>
      </c>
      <c r="AX67" s="429">
        <f t="shared" si="189"/>
        <v>0</v>
      </c>
      <c r="AY67" s="513"/>
      <c r="AZ67" s="681">
        <f t="shared" si="190"/>
        <v>0</v>
      </c>
      <c r="BA67" s="519">
        <f t="shared" si="191"/>
        <v>0</v>
      </c>
      <c r="BB67" s="429">
        <f t="shared" si="192"/>
        <v>0</v>
      </c>
      <c r="BC67" s="695"/>
      <c r="BD67" s="681">
        <f t="shared" si="193"/>
        <v>0</v>
      </c>
      <c r="BE67" s="695">
        <f t="shared" si="194"/>
        <v>0</v>
      </c>
      <c r="BF67" s="681">
        <f t="shared" si="195"/>
        <v>0</v>
      </c>
      <c r="BG67" s="695"/>
      <c r="BH67" s="681">
        <f t="shared" si="196"/>
        <v>0</v>
      </c>
      <c r="BI67" s="519">
        <f t="shared" si="197"/>
        <v>0</v>
      </c>
      <c r="BJ67" s="429">
        <f t="shared" si="198"/>
        <v>0</v>
      </c>
      <c r="BK67" s="695"/>
      <c r="BL67" s="681">
        <f t="shared" si="199"/>
        <v>0</v>
      </c>
      <c r="BM67" s="519">
        <f t="shared" si="200"/>
        <v>0</v>
      </c>
      <c r="BN67" s="429">
        <f t="shared" si="201"/>
        <v>0</v>
      </c>
      <c r="BO67" s="718"/>
      <c r="BP67" s="706">
        <f t="shared" si="202"/>
        <v>0</v>
      </c>
      <c r="BQ67" s="718">
        <f t="shared" si="203"/>
        <v>0</v>
      </c>
      <c r="BR67" s="706">
        <f t="shared" si="204"/>
        <v>0</v>
      </c>
      <c r="BS67" s="718"/>
      <c r="BT67" s="706">
        <f t="shared" si="205"/>
        <v>0</v>
      </c>
      <c r="BU67" s="718">
        <f t="shared" si="206"/>
        <v>0</v>
      </c>
      <c r="BV67" s="706">
        <f t="shared" si="207"/>
        <v>0</v>
      </c>
      <c r="BW67" s="718"/>
      <c r="BX67" s="706">
        <f t="shared" si="208"/>
        <v>0</v>
      </c>
      <c r="BY67" s="718">
        <f t="shared" si="209"/>
        <v>0</v>
      </c>
      <c r="BZ67" s="706">
        <f t="shared" si="210"/>
        <v>0</v>
      </c>
      <c r="CA67" s="718"/>
      <c r="CB67" s="706">
        <f t="shared" si="211"/>
        <v>0</v>
      </c>
      <c r="CC67" s="718">
        <f t="shared" si="212"/>
        <v>0</v>
      </c>
      <c r="CD67" s="706">
        <f t="shared" si="213"/>
        <v>0</v>
      </c>
      <c r="CE67" s="706"/>
      <c r="CF67" s="402">
        <f t="shared" si="0"/>
        <v>1371445.02</v>
      </c>
    </row>
    <row r="68" spans="2:84" ht="54">
      <c r="B68" s="395" t="s">
        <v>53</v>
      </c>
      <c r="C68" s="396" t="s">
        <v>473</v>
      </c>
      <c r="D68" s="397" t="s">
        <v>389</v>
      </c>
      <c r="E68" s="398">
        <v>199267.20000000001</v>
      </c>
      <c r="F68" s="399">
        <v>4</v>
      </c>
      <c r="G68" s="400">
        <f t="shared" si="162"/>
        <v>797068.80000000005</v>
      </c>
      <c r="H68" s="400"/>
      <c r="I68" s="401"/>
      <c r="J68" s="401"/>
      <c r="K68" s="513"/>
      <c r="L68" s="401"/>
      <c r="M68" s="513">
        <f t="shared" si="163"/>
        <v>0</v>
      </c>
      <c r="N68" s="401">
        <f t="shared" si="164"/>
        <v>0</v>
      </c>
      <c r="O68" s="401"/>
      <c r="P68" s="401"/>
      <c r="Q68" s="513">
        <f t="shared" si="165"/>
        <v>0</v>
      </c>
      <c r="R68" s="401">
        <f t="shared" si="166"/>
        <v>0</v>
      </c>
      <c r="S68" s="540"/>
      <c r="T68" s="401"/>
      <c r="U68" s="513">
        <f t="shared" si="167"/>
        <v>0</v>
      </c>
      <c r="V68" s="401">
        <f t="shared" si="168"/>
        <v>0</v>
      </c>
      <c r="W68" s="513"/>
      <c r="X68" s="401">
        <f t="shared" si="169"/>
        <v>0</v>
      </c>
      <c r="Y68" s="513">
        <f t="shared" si="170"/>
        <v>0</v>
      </c>
      <c r="Z68" s="401">
        <f t="shared" si="171"/>
        <v>0</v>
      </c>
      <c r="AA68" s="513"/>
      <c r="AB68" s="401">
        <f t="shared" si="172"/>
        <v>0</v>
      </c>
      <c r="AC68" s="513">
        <f t="shared" si="173"/>
        <v>0</v>
      </c>
      <c r="AD68" s="401">
        <f t="shared" si="174"/>
        <v>0</v>
      </c>
      <c r="AE68" s="513"/>
      <c r="AF68" s="401">
        <f t="shared" si="175"/>
        <v>0</v>
      </c>
      <c r="AG68" s="513">
        <f t="shared" si="176"/>
        <v>0</v>
      </c>
      <c r="AH68" s="401">
        <f t="shared" si="177"/>
        <v>0</v>
      </c>
      <c r="AI68" s="513"/>
      <c r="AJ68" s="401">
        <f t="shared" si="178"/>
        <v>0</v>
      </c>
      <c r="AK68" s="513">
        <f t="shared" si="179"/>
        <v>0</v>
      </c>
      <c r="AL68" s="401">
        <f t="shared" si="180"/>
        <v>0</v>
      </c>
      <c r="AM68" s="519"/>
      <c r="AN68" s="429">
        <f t="shared" si="181"/>
        <v>0</v>
      </c>
      <c r="AO68" s="519">
        <f t="shared" si="182"/>
        <v>0</v>
      </c>
      <c r="AP68" s="429">
        <f t="shared" si="183"/>
        <v>0</v>
      </c>
      <c r="AQ68" s="591"/>
      <c r="AR68" s="401">
        <f t="shared" si="184"/>
        <v>0</v>
      </c>
      <c r="AS68" s="519">
        <f t="shared" si="185"/>
        <v>0</v>
      </c>
      <c r="AT68" s="429">
        <f t="shared" si="186"/>
        <v>0</v>
      </c>
      <c r="AU68" s="513"/>
      <c r="AV68" s="401">
        <f t="shared" si="187"/>
        <v>0</v>
      </c>
      <c r="AW68" s="519">
        <f t="shared" si="188"/>
        <v>0</v>
      </c>
      <c r="AX68" s="429">
        <f t="shared" si="189"/>
        <v>0</v>
      </c>
      <c r="AY68" s="513"/>
      <c r="AZ68" s="681">
        <f t="shared" si="190"/>
        <v>0</v>
      </c>
      <c r="BA68" s="519">
        <f t="shared" si="191"/>
        <v>0</v>
      </c>
      <c r="BB68" s="429">
        <f t="shared" si="192"/>
        <v>0</v>
      </c>
      <c r="BC68" s="695"/>
      <c r="BD68" s="681">
        <f t="shared" si="193"/>
        <v>0</v>
      </c>
      <c r="BE68" s="695">
        <f t="shared" si="194"/>
        <v>0</v>
      </c>
      <c r="BF68" s="681">
        <f t="shared" si="195"/>
        <v>0</v>
      </c>
      <c r="BG68" s="695"/>
      <c r="BH68" s="681">
        <f t="shared" si="196"/>
        <v>0</v>
      </c>
      <c r="BI68" s="519">
        <f t="shared" si="197"/>
        <v>0</v>
      </c>
      <c r="BJ68" s="429">
        <f t="shared" si="198"/>
        <v>0</v>
      </c>
      <c r="BK68" s="695"/>
      <c r="BL68" s="681">
        <f t="shared" si="199"/>
        <v>0</v>
      </c>
      <c r="BM68" s="519">
        <f t="shared" si="200"/>
        <v>0</v>
      </c>
      <c r="BN68" s="429">
        <f t="shared" si="201"/>
        <v>0</v>
      </c>
      <c r="BO68" s="718"/>
      <c r="BP68" s="706">
        <f t="shared" si="202"/>
        <v>0</v>
      </c>
      <c r="BQ68" s="718">
        <f t="shared" si="203"/>
        <v>0</v>
      </c>
      <c r="BR68" s="706">
        <f t="shared" si="204"/>
        <v>0</v>
      </c>
      <c r="BS68" s="718"/>
      <c r="BT68" s="706">
        <f t="shared" si="205"/>
        <v>0</v>
      </c>
      <c r="BU68" s="718">
        <f t="shared" si="206"/>
        <v>0</v>
      </c>
      <c r="BV68" s="706">
        <f t="shared" si="207"/>
        <v>0</v>
      </c>
      <c r="BW68" s="718"/>
      <c r="BX68" s="706">
        <f t="shared" si="208"/>
        <v>0</v>
      </c>
      <c r="BY68" s="718">
        <f t="shared" si="209"/>
        <v>0</v>
      </c>
      <c r="BZ68" s="706">
        <f t="shared" si="210"/>
        <v>0</v>
      </c>
      <c r="CA68" s="718"/>
      <c r="CB68" s="706">
        <f t="shared" si="211"/>
        <v>0</v>
      </c>
      <c r="CC68" s="718">
        <f t="shared" si="212"/>
        <v>0</v>
      </c>
      <c r="CD68" s="706">
        <f t="shared" si="213"/>
        <v>0</v>
      </c>
      <c r="CE68" s="706"/>
      <c r="CF68" s="402">
        <f t="shared" si="0"/>
        <v>797068.80000000005</v>
      </c>
    </row>
    <row r="69" spans="2:84" s="387" customFormat="1" ht="72">
      <c r="B69" s="404" t="s">
        <v>47</v>
      </c>
      <c r="C69" s="405" t="s">
        <v>474</v>
      </c>
      <c r="D69" s="406"/>
      <c r="E69" s="407"/>
      <c r="F69" s="408">
        <v>0</v>
      </c>
      <c r="G69" s="409"/>
      <c r="H69" s="409">
        <f>+G70</f>
        <v>0</v>
      </c>
      <c r="I69" s="409"/>
      <c r="J69" s="409"/>
      <c r="K69" s="516"/>
      <c r="L69" s="409"/>
      <c r="M69" s="516"/>
      <c r="N69" s="409">
        <f>SUM(N70)</f>
        <v>0</v>
      </c>
      <c r="O69" s="409"/>
      <c r="P69" s="409"/>
      <c r="Q69" s="516"/>
      <c r="R69" s="409">
        <f>SUM(R70)</f>
        <v>0</v>
      </c>
      <c r="S69" s="542"/>
      <c r="T69" s="409">
        <f>SUM(T70)</f>
        <v>0</v>
      </c>
      <c r="U69" s="516"/>
      <c r="V69" s="409">
        <f>SUM(V70)</f>
        <v>0</v>
      </c>
      <c r="W69" s="516"/>
      <c r="X69" s="409">
        <f>SUM(X70)</f>
        <v>0</v>
      </c>
      <c r="Y69" s="516"/>
      <c r="Z69" s="409">
        <f>SUM(Z70)</f>
        <v>0</v>
      </c>
      <c r="AA69" s="516"/>
      <c r="AB69" s="409">
        <f>SUM(AB70)</f>
        <v>0</v>
      </c>
      <c r="AC69" s="516"/>
      <c r="AD69" s="409">
        <f>SUM(AD70)</f>
        <v>0</v>
      </c>
      <c r="AE69" s="516"/>
      <c r="AF69" s="409">
        <f>SUM(AF70)</f>
        <v>0</v>
      </c>
      <c r="AG69" s="516"/>
      <c r="AH69" s="409">
        <f>SUM(AH70)</f>
        <v>0</v>
      </c>
      <c r="AI69" s="516"/>
      <c r="AJ69" s="409">
        <f>SUM(AJ70)</f>
        <v>0</v>
      </c>
      <c r="AK69" s="516"/>
      <c r="AL69" s="409">
        <f>SUM(AL70)</f>
        <v>0</v>
      </c>
      <c r="AM69" s="611"/>
      <c r="AN69" s="612">
        <f>SUM(AN70)</f>
        <v>0</v>
      </c>
      <c r="AO69" s="611"/>
      <c r="AP69" s="612">
        <f>SUM(AP70)</f>
        <v>0</v>
      </c>
      <c r="AQ69" s="593"/>
      <c r="AR69" s="409">
        <f>SUM(AR70)</f>
        <v>0</v>
      </c>
      <c r="AS69" s="611"/>
      <c r="AT69" s="612">
        <f>SUM(AT70)</f>
        <v>0</v>
      </c>
      <c r="AU69" s="516"/>
      <c r="AV69" s="409">
        <f>SUM(AV70)</f>
        <v>0</v>
      </c>
      <c r="AW69" s="611"/>
      <c r="AX69" s="612">
        <f>SUM(AX70)</f>
        <v>0</v>
      </c>
      <c r="AY69" s="608"/>
      <c r="AZ69" s="680">
        <f>SUM(AZ70)</f>
        <v>0</v>
      </c>
      <c r="BA69" s="611"/>
      <c r="BB69" s="612">
        <f>SUM(BB70)</f>
        <v>0</v>
      </c>
      <c r="BC69" s="409"/>
      <c r="BD69" s="409">
        <f>SUM(BD70)</f>
        <v>0</v>
      </c>
      <c r="BE69" s="409"/>
      <c r="BF69" s="409">
        <f>SUM(BF70)</f>
        <v>0</v>
      </c>
      <c r="BG69" s="409"/>
      <c r="BH69" s="409">
        <f>SUM(BH70)</f>
        <v>0</v>
      </c>
      <c r="BI69" s="409"/>
      <c r="BJ69" s="409">
        <f>SUM(BJ70)</f>
        <v>0</v>
      </c>
      <c r="BK69" s="409"/>
      <c r="BL69" s="409">
        <f>SUM(BL70)</f>
        <v>0</v>
      </c>
      <c r="BM69" s="409"/>
      <c r="BN69" s="409">
        <f>SUM(BN70)</f>
        <v>0</v>
      </c>
      <c r="BO69" s="719"/>
      <c r="BP69" s="715">
        <f>SUM(BP70)</f>
        <v>0</v>
      </c>
      <c r="BQ69" s="719"/>
      <c r="BR69" s="715">
        <f>SUM(BR70)</f>
        <v>0</v>
      </c>
      <c r="BS69" s="719"/>
      <c r="BT69" s="715">
        <f>SUM(BT70)</f>
        <v>0</v>
      </c>
      <c r="BU69" s="719"/>
      <c r="BV69" s="715">
        <f>SUM(BV70)</f>
        <v>0</v>
      </c>
      <c r="BW69" s="719"/>
      <c r="BX69" s="715">
        <f>SUM(BX70)</f>
        <v>0</v>
      </c>
      <c r="BY69" s="719"/>
      <c r="BZ69" s="715">
        <f>SUM(BZ70)</f>
        <v>0</v>
      </c>
      <c r="CA69" s="719"/>
      <c r="CB69" s="715">
        <f>SUM(CB70)</f>
        <v>0</v>
      </c>
      <c r="CC69" s="719"/>
      <c r="CD69" s="715">
        <f>SUM(CD70)</f>
        <v>0</v>
      </c>
      <c r="CE69" s="715"/>
      <c r="CF69" s="410">
        <f t="shared" si="0"/>
        <v>0</v>
      </c>
    </row>
    <row r="70" spans="2:84" ht="72">
      <c r="B70" s="395" t="s">
        <v>475</v>
      </c>
      <c r="C70" s="396" t="s">
        <v>476</v>
      </c>
      <c r="D70" s="397" t="s">
        <v>389</v>
      </c>
      <c r="E70" s="398">
        <v>122046.20999999999</v>
      </c>
      <c r="F70" s="399">
        <v>0</v>
      </c>
      <c r="G70" s="400">
        <f>F70*E70</f>
        <v>0</v>
      </c>
      <c r="H70" s="400"/>
      <c r="I70" s="401"/>
      <c r="J70" s="401"/>
      <c r="K70" s="513"/>
      <c r="L70" s="401"/>
      <c r="M70" s="513">
        <f>I70+K70</f>
        <v>0</v>
      </c>
      <c r="N70" s="401">
        <f>M70*$E70</f>
        <v>0</v>
      </c>
      <c r="O70" s="401"/>
      <c r="P70" s="401"/>
      <c r="Q70" s="513">
        <f>M70+O70</f>
        <v>0</v>
      </c>
      <c r="R70" s="401">
        <f>Q70*$E70</f>
        <v>0</v>
      </c>
      <c r="S70" s="540"/>
      <c r="T70" s="401"/>
      <c r="U70" s="513">
        <f>Q70+S70</f>
        <v>0</v>
      </c>
      <c r="V70" s="401">
        <f>U70*$E70</f>
        <v>0</v>
      </c>
      <c r="W70" s="513"/>
      <c r="X70" s="401">
        <f>W70*E70</f>
        <v>0</v>
      </c>
      <c r="Y70" s="513">
        <f>U70+W70</f>
        <v>0</v>
      </c>
      <c r="Z70" s="401">
        <f>Y70*$E70</f>
        <v>0</v>
      </c>
      <c r="AA70" s="513"/>
      <c r="AB70" s="401">
        <f>AA70*$E70</f>
        <v>0</v>
      </c>
      <c r="AC70" s="513">
        <f>Y70+AA70</f>
        <v>0</v>
      </c>
      <c r="AD70" s="401">
        <f>AC70*$E70</f>
        <v>0</v>
      </c>
      <c r="AE70" s="513"/>
      <c r="AF70" s="401">
        <f>AE70*$E70</f>
        <v>0</v>
      </c>
      <c r="AG70" s="513">
        <f>AC70+AE70</f>
        <v>0</v>
      </c>
      <c r="AH70" s="401">
        <f>AG70*$E70</f>
        <v>0</v>
      </c>
      <c r="AI70" s="513"/>
      <c r="AJ70" s="401">
        <f>AI70*$E70</f>
        <v>0</v>
      </c>
      <c r="AK70" s="513">
        <f>AG70+AI70</f>
        <v>0</v>
      </c>
      <c r="AL70" s="401">
        <f>AK70*$E70</f>
        <v>0</v>
      </c>
      <c r="AM70" s="519"/>
      <c r="AN70" s="429">
        <f>AM70*$E70</f>
        <v>0</v>
      </c>
      <c r="AO70" s="519">
        <f>AK70+AM70</f>
        <v>0</v>
      </c>
      <c r="AP70" s="429">
        <f>AO70*$E70</f>
        <v>0</v>
      </c>
      <c r="AQ70" s="591"/>
      <c r="AR70" s="401">
        <f>AQ70*$E70</f>
        <v>0</v>
      </c>
      <c r="AS70" s="519">
        <f>AO70+AQ70</f>
        <v>0</v>
      </c>
      <c r="AT70" s="429">
        <f>AS70*$E70</f>
        <v>0</v>
      </c>
      <c r="AU70" s="513"/>
      <c r="AV70" s="401">
        <f>AU70*$E70</f>
        <v>0</v>
      </c>
      <c r="AW70" s="519">
        <f>AS70+AU70</f>
        <v>0</v>
      </c>
      <c r="AX70" s="429">
        <f>AW70*$E70</f>
        <v>0</v>
      </c>
      <c r="AY70" s="513"/>
      <c r="AZ70" s="681">
        <f>AY70*$E70</f>
        <v>0</v>
      </c>
      <c r="BA70" s="519">
        <f>AW70+AY70</f>
        <v>0</v>
      </c>
      <c r="BB70" s="429">
        <f>BA70*$E70</f>
        <v>0</v>
      </c>
      <c r="BC70" s="695"/>
      <c r="BD70" s="681">
        <f>BC70*$E70</f>
        <v>0</v>
      </c>
      <c r="BE70" s="695">
        <f>BA70+BC70</f>
        <v>0</v>
      </c>
      <c r="BF70" s="681">
        <f>BE70*$E70</f>
        <v>0</v>
      </c>
      <c r="BG70" s="695"/>
      <c r="BH70" s="681">
        <f>BG70*$E70</f>
        <v>0</v>
      </c>
      <c r="BI70" s="519">
        <f>BE70+BG70</f>
        <v>0</v>
      </c>
      <c r="BJ70" s="429">
        <f>BI70*$E70</f>
        <v>0</v>
      </c>
      <c r="BK70" s="695"/>
      <c r="BL70" s="681">
        <f>BK70*$E70</f>
        <v>0</v>
      </c>
      <c r="BM70" s="519">
        <f>BI70+BK70</f>
        <v>0</v>
      </c>
      <c r="BN70" s="429">
        <f>BM70*$E70</f>
        <v>0</v>
      </c>
      <c r="BO70" s="718"/>
      <c r="BP70" s="706">
        <f>BO70*$E70</f>
        <v>0</v>
      </c>
      <c r="BQ70" s="718">
        <f>BM70+BO70</f>
        <v>0</v>
      </c>
      <c r="BR70" s="706">
        <f>BQ70*$E70</f>
        <v>0</v>
      </c>
      <c r="BS70" s="718"/>
      <c r="BT70" s="706">
        <f>BS70*$E70</f>
        <v>0</v>
      </c>
      <c r="BU70" s="718">
        <f>BQ70+BS70</f>
        <v>0</v>
      </c>
      <c r="BV70" s="706">
        <f>BU70*$E70</f>
        <v>0</v>
      </c>
      <c r="BW70" s="718"/>
      <c r="BX70" s="706">
        <f>BW70*$E70</f>
        <v>0</v>
      </c>
      <c r="BY70" s="718">
        <f>BU70+BW70</f>
        <v>0</v>
      </c>
      <c r="BZ70" s="706">
        <f>BY70*$E70</f>
        <v>0</v>
      </c>
      <c r="CA70" s="718"/>
      <c r="CB70" s="706">
        <f>CA70*$E70</f>
        <v>0</v>
      </c>
      <c r="CC70" s="718">
        <f>BY70+CA70</f>
        <v>0</v>
      </c>
      <c r="CD70" s="706">
        <f>CC70*$E70</f>
        <v>0</v>
      </c>
      <c r="CE70" s="706"/>
      <c r="CF70" s="402">
        <f t="shared" si="0"/>
        <v>0</v>
      </c>
    </row>
    <row r="71" spans="2:84" s="387" customFormat="1" ht="54">
      <c r="B71" s="404" t="s">
        <v>48</v>
      </c>
      <c r="C71" s="405" t="s">
        <v>477</v>
      </c>
      <c r="D71" s="406"/>
      <c r="E71" s="407"/>
      <c r="F71" s="408">
        <v>0</v>
      </c>
      <c r="G71" s="409"/>
      <c r="H71" s="409">
        <f>+SUM(G72:G79)</f>
        <v>38443940.369999997</v>
      </c>
      <c r="I71" s="409"/>
      <c r="J71" s="409"/>
      <c r="K71" s="516"/>
      <c r="L71" s="409"/>
      <c r="M71" s="516"/>
      <c r="N71" s="409">
        <f>SUM(N72:N79)</f>
        <v>0</v>
      </c>
      <c r="O71" s="409"/>
      <c r="P71" s="409"/>
      <c r="Q71" s="516"/>
      <c r="R71" s="409">
        <f>SUM(R72:R79)</f>
        <v>0</v>
      </c>
      <c r="S71" s="542"/>
      <c r="T71" s="409">
        <f>SUM(T72:T79)</f>
        <v>0</v>
      </c>
      <c r="U71" s="516"/>
      <c r="V71" s="409">
        <f>SUM(V72:V79)</f>
        <v>0</v>
      </c>
      <c r="W71" s="516"/>
      <c r="X71" s="409">
        <f>SUM(X72:X79)</f>
        <v>0</v>
      </c>
      <c r="Y71" s="516"/>
      <c r="Z71" s="409">
        <f>SUM(Z72:Z79)</f>
        <v>0</v>
      </c>
      <c r="AA71" s="516"/>
      <c r="AB71" s="409">
        <f>SUM(AB72:AB79)</f>
        <v>0</v>
      </c>
      <c r="AC71" s="516"/>
      <c r="AD71" s="409">
        <f>SUM(AD72:AD79)</f>
        <v>0</v>
      </c>
      <c r="AE71" s="516"/>
      <c r="AF71" s="409">
        <f>SUM(AF72:AF79)</f>
        <v>0</v>
      </c>
      <c r="AG71" s="516"/>
      <c r="AH71" s="409">
        <f>SUM(AH72:AH79)</f>
        <v>0</v>
      </c>
      <c r="AI71" s="516"/>
      <c r="AJ71" s="409">
        <f>SUM(AJ72:AJ79)</f>
        <v>0</v>
      </c>
      <c r="AK71" s="516"/>
      <c r="AL71" s="409">
        <f>SUM(AL72:AL79)</f>
        <v>0</v>
      </c>
      <c r="AM71" s="611"/>
      <c r="AN71" s="612">
        <f>SUM(AN72:AN79)</f>
        <v>0</v>
      </c>
      <c r="AO71" s="611"/>
      <c r="AP71" s="612">
        <f>SUM(AP72:AP79)</f>
        <v>0</v>
      </c>
      <c r="AQ71" s="593"/>
      <c r="AR71" s="409">
        <f>SUM(AR72:AR79)</f>
        <v>0</v>
      </c>
      <c r="AS71" s="611"/>
      <c r="AT71" s="612">
        <f>SUM(AT72:AT79)</f>
        <v>0</v>
      </c>
      <c r="AU71" s="516"/>
      <c r="AV71" s="409">
        <f>SUM(AV72:AV79)</f>
        <v>0</v>
      </c>
      <c r="AW71" s="611"/>
      <c r="AX71" s="612">
        <f>SUM(AX72:AX79)</f>
        <v>0</v>
      </c>
      <c r="AY71" s="608"/>
      <c r="AZ71" s="680">
        <f>SUM(AZ72:AZ79)</f>
        <v>0</v>
      </c>
      <c r="BA71" s="611"/>
      <c r="BB71" s="612">
        <f>SUM(BB72:BB79)</f>
        <v>0</v>
      </c>
      <c r="BC71" s="409"/>
      <c r="BD71" s="409">
        <f>SUM(BD72:BD79)</f>
        <v>0</v>
      </c>
      <c r="BE71" s="409"/>
      <c r="BF71" s="409">
        <f>SUM(BF72:BF79)</f>
        <v>0</v>
      </c>
      <c r="BG71" s="409"/>
      <c r="BH71" s="409">
        <f>SUM(BH72:BH79)</f>
        <v>0</v>
      </c>
      <c r="BI71" s="409"/>
      <c r="BJ71" s="409">
        <f>SUM(BJ72:BJ79)</f>
        <v>0</v>
      </c>
      <c r="BK71" s="409"/>
      <c r="BL71" s="409">
        <f>SUM(BL72:BL79)</f>
        <v>2015541</v>
      </c>
      <c r="BM71" s="409"/>
      <c r="BN71" s="409">
        <f>SUM(BN72:BN79)</f>
        <v>2015541</v>
      </c>
      <c r="BO71" s="719"/>
      <c r="BP71" s="715">
        <f>SUM(BP72:BP79)</f>
        <v>0</v>
      </c>
      <c r="BQ71" s="719"/>
      <c r="BR71" s="715">
        <f>SUM(BR72:BR79)</f>
        <v>2015541</v>
      </c>
      <c r="BS71" s="719"/>
      <c r="BT71" s="715">
        <f>SUM(BT72:BT79)</f>
        <v>0</v>
      </c>
      <c r="BU71" s="719"/>
      <c r="BV71" s="715">
        <f>SUM(BV72:BV79)</f>
        <v>2015541</v>
      </c>
      <c r="BW71" s="719"/>
      <c r="BX71" s="715">
        <f>SUM(BX72:BX79)</f>
        <v>0</v>
      </c>
      <c r="BY71" s="719"/>
      <c r="BZ71" s="715">
        <f>SUM(BZ72:BZ79)</f>
        <v>2015541</v>
      </c>
      <c r="CA71" s="719"/>
      <c r="CB71" s="715">
        <f>SUM(CB72:CB79)</f>
        <v>0</v>
      </c>
      <c r="CC71" s="719"/>
      <c r="CD71" s="715">
        <f>SUM(CD72:CD79)</f>
        <v>2015541</v>
      </c>
      <c r="CE71" s="715"/>
      <c r="CF71" s="410">
        <f t="shared" si="0"/>
        <v>38443940.369999997</v>
      </c>
    </row>
    <row r="72" spans="2:84" ht="72">
      <c r="B72" s="395" t="s">
        <v>478</v>
      </c>
      <c r="C72" s="396" t="s">
        <v>479</v>
      </c>
      <c r="D72" s="397" t="s">
        <v>389</v>
      </c>
      <c r="E72" s="398">
        <v>146613.06</v>
      </c>
      <c r="F72" s="399">
        <v>125</v>
      </c>
      <c r="G72" s="400">
        <f t="shared" ref="G72:G79" si="214">F72*E72</f>
        <v>18326632.5</v>
      </c>
      <c r="H72" s="400"/>
      <c r="I72" s="401"/>
      <c r="J72" s="401"/>
      <c r="K72" s="513"/>
      <c r="L72" s="401"/>
      <c r="M72" s="513">
        <f t="shared" ref="M72:M79" si="215">I72+K72</f>
        <v>0</v>
      </c>
      <c r="N72" s="401">
        <f t="shared" ref="N72:N79" si="216">M72*$E72</f>
        <v>0</v>
      </c>
      <c r="O72" s="401"/>
      <c r="P72" s="401"/>
      <c r="Q72" s="513">
        <f t="shared" ref="Q72:Q79" si="217">M72+O72</f>
        <v>0</v>
      </c>
      <c r="R72" s="401">
        <f t="shared" ref="R72:R79" si="218">Q72*$E72</f>
        <v>0</v>
      </c>
      <c r="S72" s="540"/>
      <c r="T72" s="401"/>
      <c r="U72" s="513">
        <f t="shared" ref="U72:U79" si="219">Q72+S72</f>
        <v>0</v>
      </c>
      <c r="V72" s="401">
        <f t="shared" ref="V72:V79" si="220">U72*$E72</f>
        <v>0</v>
      </c>
      <c r="W72" s="513"/>
      <c r="X72" s="401">
        <f t="shared" ref="X72:X79" si="221">W72*E72</f>
        <v>0</v>
      </c>
      <c r="Y72" s="513">
        <f t="shared" ref="Y72:Y79" si="222">U72+W72</f>
        <v>0</v>
      </c>
      <c r="Z72" s="401">
        <f t="shared" ref="Z72:Z79" si="223">Y72*$E72</f>
        <v>0</v>
      </c>
      <c r="AA72" s="513"/>
      <c r="AB72" s="401">
        <f t="shared" ref="AB72:AB79" si="224">AA72*$E72</f>
        <v>0</v>
      </c>
      <c r="AC72" s="513">
        <f t="shared" ref="AC72:AC79" si="225">Y72+AA72</f>
        <v>0</v>
      </c>
      <c r="AD72" s="401">
        <f t="shared" ref="AD72:AD79" si="226">AC72*$E72</f>
        <v>0</v>
      </c>
      <c r="AE72" s="513"/>
      <c r="AF72" s="401">
        <f t="shared" ref="AF72:AF79" si="227">AE72*$E72</f>
        <v>0</v>
      </c>
      <c r="AG72" s="513">
        <f t="shared" ref="AG72:AG79" si="228">AC72+AE72</f>
        <v>0</v>
      </c>
      <c r="AH72" s="401">
        <f t="shared" ref="AH72:AH79" si="229">AG72*$E72</f>
        <v>0</v>
      </c>
      <c r="AI72" s="513"/>
      <c r="AJ72" s="401">
        <f t="shared" ref="AJ72:AJ79" si="230">AI72*$E72</f>
        <v>0</v>
      </c>
      <c r="AK72" s="513">
        <f t="shared" ref="AK72:AK79" si="231">AG72+AI72</f>
        <v>0</v>
      </c>
      <c r="AL72" s="401">
        <f t="shared" ref="AL72:AL79" si="232">AK72*$E72</f>
        <v>0</v>
      </c>
      <c r="AM72" s="519"/>
      <c r="AN72" s="429">
        <f t="shared" ref="AN72:AN79" si="233">AM72*$E72</f>
        <v>0</v>
      </c>
      <c r="AO72" s="519">
        <f t="shared" ref="AO72:AO79" si="234">AK72+AM72</f>
        <v>0</v>
      </c>
      <c r="AP72" s="429">
        <f t="shared" ref="AP72:AP79" si="235">AO72*$E72</f>
        <v>0</v>
      </c>
      <c r="AQ72" s="591"/>
      <c r="AR72" s="401">
        <f t="shared" ref="AR72:AR79" si="236">AQ72*$E72</f>
        <v>0</v>
      </c>
      <c r="AS72" s="519">
        <f t="shared" ref="AS72:AS79" si="237">AO72+AQ72</f>
        <v>0</v>
      </c>
      <c r="AT72" s="429">
        <f t="shared" ref="AT72:AT79" si="238">AS72*$E72</f>
        <v>0</v>
      </c>
      <c r="AU72" s="513"/>
      <c r="AV72" s="401">
        <f t="shared" ref="AV72:AV79" si="239">AU72*$E72</f>
        <v>0</v>
      </c>
      <c r="AW72" s="519">
        <f t="shared" ref="AW72:AW79" si="240">AS72+AU72</f>
        <v>0</v>
      </c>
      <c r="AX72" s="429">
        <f t="shared" ref="AX72:AX79" si="241">AW72*$E72</f>
        <v>0</v>
      </c>
      <c r="AY72" s="513"/>
      <c r="AZ72" s="681">
        <f t="shared" ref="AZ72:AZ79" si="242">AY72*$E72</f>
        <v>0</v>
      </c>
      <c r="BA72" s="519">
        <f t="shared" ref="BA72:BA79" si="243">AW72+AY72</f>
        <v>0</v>
      </c>
      <c r="BB72" s="429">
        <f t="shared" ref="BB72:BB79" si="244">BA72*$E72</f>
        <v>0</v>
      </c>
      <c r="BC72" s="695"/>
      <c r="BD72" s="681">
        <f t="shared" ref="BD72:BD79" si="245">BC72*$E72</f>
        <v>0</v>
      </c>
      <c r="BE72" s="695">
        <f t="shared" ref="BE72:BE79" si="246">BA72+BC72</f>
        <v>0</v>
      </c>
      <c r="BF72" s="681">
        <f t="shared" ref="BF72:BF79" si="247">BE72*$E72</f>
        <v>0</v>
      </c>
      <c r="BG72" s="695"/>
      <c r="BH72" s="681">
        <f t="shared" ref="BH72:BH79" si="248">BG72*$E72</f>
        <v>0</v>
      </c>
      <c r="BI72" s="519">
        <f t="shared" ref="BI72:BI79" si="249">BE72+BG72</f>
        <v>0</v>
      </c>
      <c r="BJ72" s="429">
        <f t="shared" ref="BJ72:BJ79" si="250">BI72*$E72</f>
        <v>0</v>
      </c>
      <c r="BK72" s="519"/>
      <c r="BL72" s="429">
        <f t="shared" ref="BL72:BL79" si="251">BK72*$E72</f>
        <v>0</v>
      </c>
      <c r="BM72" s="519">
        <f t="shared" ref="BM72:BM79" si="252">BI72+BK72</f>
        <v>0</v>
      </c>
      <c r="BN72" s="429">
        <f t="shared" ref="BN72:BN79" si="253">BM72*$E72</f>
        <v>0</v>
      </c>
      <c r="BO72" s="718"/>
      <c r="BP72" s="706">
        <f t="shared" ref="BP72:BP79" si="254">BO72*$E72</f>
        <v>0</v>
      </c>
      <c r="BQ72" s="718">
        <f t="shared" ref="BQ72:BQ79" si="255">BM72+BO72</f>
        <v>0</v>
      </c>
      <c r="BR72" s="706">
        <f t="shared" ref="BR72:BR79" si="256">BQ72*$E72</f>
        <v>0</v>
      </c>
      <c r="BS72" s="718"/>
      <c r="BT72" s="706">
        <f t="shared" ref="BT72:BT79" si="257">BS72*$E72</f>
        <v>0</v>
      </c>
      <c r="BU72" s="718">
        <f t="shared" ref="BU72:BU79" si="258">BQ72+BS72</f>
        <v>0</v>
      </c>
      <c r="BV72" s="706">
        <f t="shared" ref="BV72:BV79" si="259">BU72*$E72</f>
        <v>0</v>
      </c>
      <c r="BW72" s="718"/>
      <c r="BX72" s="706">
        <f t="shared" ref="BX72:BX79" si="260">BW72*$E72</f>
        <v>0</v>
      </c>
      <c r="BY72" s="718">
        <f t="shared" ref="BY72:BY79" si="261">BU72+BW72</f>
        <v>0</v>
      </c>
      <c r="BZ72" s="706">
        <f t="shared" ref="BZ72:BZ79" si="262">BY72*$E72</f>
        <v>0</v>
      </c>
      <c r="CA72" s="718"/>
      <c r="CB72" s="706">
        <f t="shared" ref="CB72:CB79" si="263">CA72*$E72</f>
        <v>0</v>
      </c>
      <c r="CC72" s="718">
        <f t="shared" ref="CC72:CC79" si="264">BY72+CA72</f>
        <v>0</v>
      </c>
      <c r="CD72" s="706">
        <f t="shared" ref="CD72:CD79" si="265">CC72*$E72</f>
        <v>0</v>
      </c>
      <c r="CE72" s="706"/>
      <c r="CF72" s="402">
        <f t="shared" si="0"/>
        <v>18326632.5</v>
      </c>
    </row>
    <row r="73" spans="2:84" ht="90">
      <c r="B73" s="395" t="s">
        <v>480</v>
      </c>
      <c r="C73" s="396" t="s">
        <v>481</v>
      </c>
      <c r="D73" s="397" t="s">
        <v>389</v>
      </c>
      <c r="E73" s="398">
        <v>224838.9</v>
      </c>
      <c r="F73" s="399">
        <v>2</v>
      </c>
      <c r="G73" s="400">
        <f t="shared" si="214"/>
        <v>449677.8</v>
      </c>
      <c r="H73" s="400"/>
      <c r="I73" s="401"/>
      <c r="J73" s="401"/>
      <c r="K73" s="513"/>
      <c r="L73" s="401"/>
      <c r="M73" s="513">
        <f t="shared" si="215"/>
        <v>0</v>
      </c>
      <c r="N73" s="401">
        <f t="shared" si="216"/>
        <v>0</v>
      </c>
      <c r="O73" s="401"/>
      <c r="P73" s="401"/>
      <c r="Q73" s="513">
        <f t="shared" si="217"/>
        <v>0</v>
      </c>
      <c r="R73" s="401">
        <f t="shared" si="218"/>
        <v>0</v>
      </c>
      <c r="S73" s="540"/>
      <c r="T73" s="401"/>
      <c r="U73" s="513">
        <f t="shared" si="219"/>
        <v>0</v>
      </c>
      <c r="V73" s="401">
        <f t="shared" si="220"/>
        <v>0</v>
      </c>
      <c r="W73" s="513"/>
      <c r="X73" s="401">
        <f t="shared" si="221"/>
        <v>0</v>
      </c>
      <c r="Y73" s="513">
        <f t="shared" si="222"/>
        <v>0</v>
      </c>
      <c r="Z73" s="401">
        <f t="shared" si="223"/>
        <v>0</v>
      </c>
      <c r="AA73" s="513"/>
      <c r="AB73" s="401">
        <f t="shared" si="224"/>
        <v>0</v>
      </c>
      <c r="AC73" s="513">
        <f t="shared" si="225"/>
        <v>0</v>
      </c>
      <c r="AD73" s="401">
        <f t="shared" si="226"/>
        <v>0</v>
      </c>
      <c r="AE73" s="513"/>
      <c r="AF73" s="401">
        <f t="shared" si="227"/>
        <v>0</v>
      </c>
      <c r="AG73" s="513">
        <f t="shared" si="228"/>
        <v>0</v>
      </c>
      <c r="AH73" s="401">
        <f t="shared" si="229"/>
        <v>0</v>
      </c>
      <c r="AI73" s="513"/>
      <c r="AJ73" s="401">
        <f t="shared" si="230"/>
        <v>0</v>
      </c>
      <c r="AK73" s="513">
        <f t="shared" si="231"/>
        <v>0</v>
      </c>
      <c r="AL73" s="401">
        <f t="shared" si="232"/>
        <v>0</v>
      </c>
      <c r="AM73" s="519"/>
      <c r="AN73" s="429">
        <f t="shared" si="233"/>
        <v>0</v>
      </c>
      <c r="AO73" s="519">
        <f t="shared" si="234"/>
        <v>0</v>
      </c>
      <c r="AP73" s="429">
        <f t="shared" si="235"/>
        <v>0</v>
      </c>
      <c r="AQ73" s="591"/>
      <c r="AR73" s="401">
        <f t="shared" si="236"/>
        <v>0</v>
      </c>
      <c r="AS73" s="519">
        <f t="shared" si="237"/>
        <v>0</v>
      </c>
      <c r="AT73" s="429">
        <f t="shared" si="238"/>
        <v>0</v>
      </c>
      <c r="AU73" s="513"/>
      <c r="AV73" s="401">
        <f t="shared" si="239"/>
        <v>0</v>
      </c>
      <c r="AW73" s="519">
        <f t="shared" si="240"/>
        <v>0</v>
      </c>
      <c r="AX73" s="429">
        <f t="shared" si="241"/>
        <v>0</v>
      </c>
      <c r="AY73" s="513"/>
      <c r="AZ73" s="681">
        <f t="shared" si="242"/>
        <v>0</v>
      </c>
      <c r="BA73" s="519">
        <f t="shared" si="243"/>
        <v>0</v>
      </c>
      <c r="BB73" s="429">
        <f t="shared" si="244"/>
        <v>0</v>
      </c>
      <c r="BC73" s="695"/>
      <c r="BD73" s="681">
        <f t="shared" si="245"/>
        <v>0</v>
      </c>
      <c r="BE73" s="695">
        <f t="shared" si="246"/>
        <v>0</v>
      </c>
      <c r="BF73" s="681">
        <f t="shared" si="247"/>
        <v>0</v>
      </c>
      <c r="BG73" s="695"/>
      <c r="BH73" s="681">
        <f t="shared" si="248"/>
        <v>0</v>
      </c>
      <c r="BI73" s="519">
        <f t="shared" si="249"/>
        <v>0</v>
      </c>
      <c r="BJ73" s="429">
        <f t="shared" si="250"/>
        <v>0</v>
      </c>
      <c r="BK73" s="519"/>
      <c r="BL73" s="429">
        <f t="shared" si="251"/>
        <v>0</v>
      </c>
      <c r="BM73" s="519">
        <f t="shared" si="252"/>
        <v>0</v>
      </c>
      <c r="BN73" s="429">
        <f t="shared" si="253"/>
        <v>0</v>
      </c>
      <c r="BO73" s="718"/>
      <c r="BP73" s="706">
        <f t="shared" si="254"/>
        <v>0</v>
      </c>
      <c r="BQ73" s="718">
        <f t="shared" si="255"/>
        <v>0</v>
      </c>
      <c r="BR73" s="706">
        <f t="shared" si="256"/>
        <v>0</v>
      </c>
      <c r="BS73" s="718"/>
      <c r="BT73" s="706">
        <f t="shared" si="257"/>
        <v>0</v>
      </c>
      <c r="BU73" s="718">
        <f t="shared" si="258"/>
        <v>0</v>
      </c>
      <c r="BV73" s="706">
        <f t="shared" si="259"/>
        <v>0</v>
      </c>
      <c r="BW73" s="718"/>
      <c r="BX73" s="706">
        <f t="shared" si="260"/>
        <v>0</v>
      </c>
      <c r="BY73" s="718">
        <f t="shared" si="261"/>
        <v>0</v>
      </c>
      <c r="BZ73" s="706">
        <f t="shared" si="262"/>
        <v>0</v>
      </c>
      <c r="CA73" s="718"/>
      <c r="CB73" s="706">
        <f t="shared" si="263"/>
        <v>0</v>
      </c>
      <c r="CC73" s="718">
        <f t="shared" si="264"/>
        <v>0</v>
      </c>
      <c r="CD73" s="706">
        <f t="shared" si="265"/>
        <v>0</v>
      </c>
      <c r="CE73" s="706"/>
      <c r="CF73" s="402">
        <f t="shared" si="0"/>
        <v>449677.8</v>
      </c>
    </row>
    <row r="74" spans="2:84" ht="90">
      <c r="B74" s="395" t="s">
        <v>482</v>
      </c>
      <c r="C74" s="396" t="s">
        <v>483</v>
      </c>
      <c r="D74" s="397" t="s">
        <v>389</v>
      </c>
      <c r="E74" s="398">
        <v>194320.16999999998</v>
      </c>
      <c r="F74" s="399">
        <v>0</v>
      </c>
      <c r="G74" s="400">
        <f t="shared" si="214"/>
        <v>0</v>
      </c>
      <c r="H74" s="400"/>
      <c r="I74" s="401"/>
      <c r="J74" s="401"/>
      <c r="K74" s="513"/>
      <c r="L74" s="401"/>
      <c r="M74" s="513">
        <f t="shared" si="215"/>
        <v>0</v>
      </c>
      <c r="N74" s="401">
        <f t="shared" si="216"/>
        <v>0</v>
      </c>
      <c r="O74" s="401"/>
      <c r="P74" s="401"/>
      <c r="Q74" s="513">
        <f t="shared" si="217"/>
        <v>0</v>
      </c>
      <c r="R74" s="401">
        <f t="shared" si="218"/>
        <v>0</v>
      </c>
      <c r="S74" s="540"/>
      <c r="T74" s="401"/>
      <c r="U74" s="513">
        <f t="shared" si="219"/>
        <v>0</v>
      </c>
      <c r="V74" s="401">
        <f t="shared" si="220"/>
        <v>0</v>
      </c>
      <c r="W74" s="513"/>
      <c r="X74" s="401">
        <f t="shared" si="221"/>
        <v>0</v>
      </c>
      <c r="Y74" s="513">
        <f t="shared" si="222"/>
        <v>0</v>
      </c>
      <c r="Z74" s="401">
        <f t="shared" si="223"/>
        <v>0</v>
      </c>
      <c r="AA74" s="513"/>
      <c r="AB74" s="401">
        <f t="shared" si="224"/>
        <v>0</v>
      </c>
      <c r="AC74" s="513">
        <f t="shared" si="225"/>
        <v>0</v>
      </c>
      <c r="AD74" s="401">
        <f t="shared" si="226"/>
        <v>0</v>
      </c>
      <c r="AE74" s="513"/>
      <c r="AF74" s="401">
        <f t="shared" si="227"/>
        <v>0</v>
      </c>
      <c r="AG74" s="513">
        <f t="shared" si="228"/>
        <v>0</v>
      </c>
      <c r="AH74" s="401">
        <f t="shared" si="229"/>
        <v>0</v>
      </c>
      <c r="AI74" s="513"/>
      <c r="AJ74" s="401">
        <f t="shared" si="230"/>
        <v>0</v>
      </c>
      <c r="AK74" s="513">
        <f t="shared" si="231"/>
        <v>0</v>
      </c>
      <c r="AL74" s="401">
        <f t="shared" si="232"/>
        <v>0</v>
      </c>
      <c r="AM74" s="519"/>
      <c r="AN74" s="429">
        <f t="shared" si="233"/>
        <v>0</v>
      </c>
      <c r="AO74" s="519">
        <f t="shared" si="234"/>
        <v>0</v>
      </c>
      <c r="AP74" s="429">
        <f t="shared" si="235"/>
        <v>0</v>
      </c>
      <c r="AQ74" s="591"/>
      <c r="AR74" s="401">
        <f t="shared" si="236"/>
        <v>0</v>
      </c>
      <c r="AS74" s="519">
        <f t="shared" si="237"/>
        <v>0</v>
      </c>
      <c r="AT74" s="429">
        <f t="shared" si="238"/>
        <v>0</v>
      </c>
      <c r="AU74" s="513"/>
      <c r="AV74" s="401">
        <f t="shared" si="239"/>
        <v>0</v>
      </c>
      <c r="AW74" s="519">
        <f t="shared" si="240"/>
        <v>0</v>
      </c>
      <c r="AX74" s="429">
        <f t="shared" si="241"/>
        <v>0</v>
      </c>
      <c r="AY74" s="513"/>
      <c r="AZ74" s="681">
        <f t="shared" si="242"/>
        <v>0</v>
      </c>
      <c r="BA74" s="519">
        <f t="shared" si="243"/>
        <v>0</v>
      </c>
      <c r="BB74" s="429">
        <f t="shared" si="244"/>
        <v>0</v>
      </c>
      <c r="BC74" s="695"/>
      <c r="BD74" s="681">
        <f t="shared" si="245"/>
        <v>0</v>
      </c>
      <c r="BE74" s="695">
        <f t="shared" si="246"/>
        <v>0</v>
      </c>
      <c r="BF74" s="681">
        <f t="shared" si="247"/>
        <v>0</v>
      </c>
      <c r="BG74" s="695"/>
      <c r="BH74" s="681">
        <f t="shared" si="248"/>
        <v>0</v>
      </c>
      <c r="BI74" s="519">
        <f t="shared" si="249"/>
        <v>0</v>
      </c>
      <c r="BJ74" s="429">
        <f t="shared" si="250"/>
        <v>0</v>
      </c>
      <c r="BK74" s="519"/>
      <c r="BL74" s="429">
        <f t="shared" si="251"/>
        <v>0</v>
      </c>
      <c r="BM74" s="519">
        <f t="shared" si="252"/>
        <v>0</v>
      </c>
      <c r="BN74" s="429">
        <f t="shared" si="253"/>
        <v>0</v>
      </c>
      <c r="BO74" s="718"/>
      <c r="BP74" s="706">
        <f t="shared" si="254"/>
        <v>0</v>
      </c>
      <c r="BQ74" s="718">
        <f t="shared" si="255"/>
        <v>0</v>
      </c>
      <c r="BR74" s="706">
        <f t="shared" si="256"/>
        <v>0</v>
      </c>
      <c r="BS74" s="718"/>
      <c r="BT74" s="706">
        <f t="shared" si="257"/>
        <v>0</v>
      </c>
      <c r="BU74" s="718">
        <f t="shared" si="258"/>
        <v>0</v>
      </c>
      <c r="BV74" s="706">
        <f t="shared" si="259"/>
        <v>0</v>
      </c>
      <c r="BW74" s="718"/>
      <c r="BX74" s="706">
        <f t="shared" si="260"/>
        <v>0</v>
      </c>
      <c r="BY74" s="718">
        <f t="shared" si="261"/>
        <v>0</v>
      </c>
      <c r="BZ74" s="706">
        <f t="shared" si="262"/>
        <v>0</v>
      </c>
      <c r="CA74" s="718"/>
      <c r="CB74" s="706">
        <f t="shared" si="263"/>
        <v>0</v>
      </c>
      <c r="CC74" s="718">
        <f t="shared" si="264"/>
        <v>0</v>
      </c>
      <c r="CD74" s="706">
        <f t="shared" si="265"/>
        <v>0</v>
      </c>
      <c r="CE74" s="706"/>
      <c r="CF74" s="402">
        <f t="shared" si="0"/>
        <v>0</v>
      </c>
    </row>
    <row r="75" spans="2:84" ht="108">
      <c r="B75" s="395" t="s">
        <v>484</v>
      </c>
      <c r="C75" s="396" t="s">
        <v>485</v>
      </c>
      <c r="D75" s="397" t="s">
        <v>389</v>
      </c>
      <c r="E75" s="398">
        <v>100777.05</v>
      </c>
      <c r="F75" s="399">
        <v>117</v>
      </c>
      <c r="G75" s="400">
        <f t="shared" si="214"/>
        <v>11790914.85</v>
      </c>
      <c r="H75" s="400"/>
      <c r="I75" s="401"/>
      <c r="J75" s="401"/>
      <c r="K75" s="513"/>
      <c r="L75" s="401"/>
      <c r="M75" s="513">
        <f t="shared" si="215"/>
        <v>0</v>
      </c>
      <c r="N75" s="401">
        <f t="shared" si="216"/>
        <v>0</v>
      </c>
      <c r="O75" s="401"/>
      <c r="P75" s="401"/>
      <c r="Q75" s="513">
        <f t="shared" si="217"/>
        <v>0</v>
      </c>
      <c r="R75" s="401">
        <f t="shared" si="218"/>
        <v>0</v>
      </c>
      <c r="S75" s="540"/>
      <c r="T75" s="401"/>
      <c r="U75" s="513">
        <f t="shared" si="219"/>
        <v>0</v>
      </c>
      <c r="V75" s="401">
        <f t="shared" si="220"/>
        <v>0</v>
      </c>
      <c r="W75" s="513"/>
      <c r="X75" s="401">
        <f t="shared" si="221"/>
        <v>0</v>
      </c>
      <c r="Y75" s="513">
        <f t="shared" si="222"/>
        <v>0</v>
      </c>
      <c r="Z75" s="401">
        <f t="shared" si="223"/>
        <v>0</v>
      </c>
      <c r="AA75" s="513"/>
      <c r="AB75" s="401">
        <f t="shared" si="224"/>
        <v>0</v>
      </c>
      <c r="AC75" s="513">
        <f t="shared" si="225"/>
        <v>0</v>
      </c>
      <c r="AD75" s="401">
        <f t="shared" si="226"/>
        <v>0</v>
      </c>
      <c r="AE75" s="513"/>
      <c r="AF75" s="401">
        <f t="shared" si="227"/>
        <v>0</v>
      </c>
      <c r="AG75" s="513">
        <f t="shared" si="228"/>
        <v>0</v>
      </c>
      <c r="AH75" s="401">
        <f t="shared" si="229"/>
        <v>0</v>
      </c>
      <c r="AI75" s="513"/>
      <c r="AJ75" s="401">
        <f t="shared" si="230"/>
        <v>0</v>
      </c>
      <c r="AK75" s="513">
        <f t="shared" si="231"/>
        <v>0</v>
      </c>
      <c r="AL75" s="401">
        <f t="shared" si="232"/>
        <v>0</v>
      </c>
      <c r="AM75" s="519"/>
      <c r="AN75" s="429">
        <f t="shared" si="233"/>
        <v>0</v>
      </c>
      <c r="AO75" s="519">
        <f t="shared" si="234"/>
        <v>0</v>
      </c>
      <c r="AP75" s="429">
        <f t="shared" si="235"/>
        <v>0</v>
      </c>
      <c r="AQ75" s="591"/>
      <c r="AR75" s="401">
        <f t="shared" si="236"/>
        <v>0</v>
      </c>
      <c r="AS75" s="519">
        <f t="shared" si="237"/>
        <v>0</v>
      </c>
      <c r="AT75" s="429">
        <f t="shared" si="238"/>
        <v>0</v>
      </c>
      <c r="AU75" s="513"/>
      <c r="AV75" s="401">
        <f t="shared" si="239"/>
        <v>0</v>
      </c>
      <c r="AW75" s="519">
        <f t="shared" si="240"/>
        <v>0</v>
      </c>
      <c r="AX75" s="429">
        <f t="shared" si="241"/>
        <v>0</v>
      </c>
      <c r="AY75" s="513"/>
      <c r="AZ75" s="681">
        <f t="shared" si="242"/>
        <v>0</v>
      </c>
      <c r="BA75" s="519">
        <f t="shared" si="243"/>
        <v>0</v>
      </c>
      <c r="BB75" s="429">
        <f t="shared" si="244"/>
        <v>0</v>
      </c>
      <c r="BC75" s="695"/>
      <c r="BD75" s="681">
        <f t="shared" si="245"/>
        <v>0</v>
      </c>
      <c r="BE75" s="695">
        <f t="shared" si="246"/>
        <v>0</v>
      </c>
      <c r="BF75" s="681">
        <f t="shared" si="247"/>
        <v>0</v>
      </c>
      <c r="BG75" s="695"/>
      <c r="BH75" s="681">
        <f t="shared" si="248"/>
        <v>0</v>
      </c>
      <c r="BI75" s="519">
        <f t="shared" si="249"/>
        <v>0</v>
      </c>
      <c r="BJ75" s="429">
        <f t="shared" si="250"/>
        <v>0</v>
      </c>
      <c r="BK75" s="519">
        <v>20</v>
      </c>
      <c r="BL75" s="429">
        <f t="shared" si="251"/>
        <v>2015541</v>
      </c>
      <c r="BM75" s="519">
        <f t="shared" si="252"/>
        <v>20</v>
      </c>
      <c r="BN75" s="429">
        <f t="shared" si="253"/>
        <v>2015541</v>
      </c>
      <c r="BO75" s="718"/>
      <c r="BP75" s="706">
        <f t="shared" si="254"/>
        <v>0</v>
      </c>
      <c r="BQ75" s="718">
        <f t="shared" si="255"/>
        <v>20</v>
      </c>
      <c r="BR75" s="706">
        <f t="shared" si="256"/>
        <v>2015541</v>
      </c>
      <c r="BS75" s="718"/>
      <c r="BT75" s="706">
        <f t="shared" si="257"/>
        <v>0</v>
      </c>
      <c r="BU75" s="718">
        <f t="shared" si="258"/>
        <v>20</v>
      </c>
      <c r="BV75" s="706">
        <f t="shared" si="259"/>
        <v>2015541</v>
      </c>
      <c r="BW75" s="718"/>
      <c r="BX75" s="706">
        <f t="shared" si="260"/>
        <v>0</v>
      </c>
      <c r="BY75" s="718">
        <f t="shared" si="261"/>
        <v>20</v>
      </c>
      <c r="BZ75" s="706">
        <f t="shared" si="262"/>
        <v>2015541</v>
      </c>
      <c r="CA75" s="718"/>
      <c r="CB75" s="706">
        <f t="shared" si="263"/>
        <v>0</v>
      </c>
      <c r="CC75" s="718">
        <f t="shared" si="264"/>
        <v>20</v>
      </c>
      <c r="CD75" s="706">
        <f t="shared" si="265"/>
        <v>2015541</v>
      </c>
      <c r="CE75" s="706"/>
      <c r="CF75" s="402">
        <f t="shared" si="0"/>
        <v>11790914.85</v>
      </c>
    </row>
    <row r="76" spans="2:84" ht="108">
      <c r="B76" s="395" t="s">
        <v>486</v>
      </c>
      <c r="C76" s="396" t="s">
        <v>487</v>
      </c>
      <c r="D76" s="397" t="s">
        <v>389</v>
      </c>
      <c r="E76" s="398">
        <v>119348.45999999999</v>
      </c>
      <c r="F76" s="399">
        <v>5</v>
      </c>
      <c r="G76" s="400">
        <f t="shared" si="214"/>
        <v>596742.29999999993</v>
      </c>
      <c r="H76" s="400"/>
      <c r="I76" s="401"/>
      <c r="J76" s="401"/>
      <c r="K76" s="513"/>
      <c r="L76" s="401"/>
      <c r="M76" s="513">
        <f t="shared" si="215"/>
        <v>0</v>
      </c>
      <c r="N76" s="401">
        <f t="shared" si="216"/>
        <v>0</v>
      </c>
      <c r="O76" s="401"/>
      <c r="P76" s="401"/>
      <c r="Q76" s="513">
        <f t="shared" si="217"/>
        <v>0</v>
      </c>
      <c r="R76" s="401">
        <f t="shared" si="218"/>
        <v>0</v>
      </c>
      <c r="S76" s="540"/>
      <c r="T76" s="401"/>
      <c r="U76" s="513">
        <f t="shared" si="219"/>
        <v>0</v>
      </c>
      <c r="V76" s="401">
        <f t="shared" si="220"/>
        <v>0</v>
      </c>
      <c r="W76" s="513"/>
      <c r="X76" s="401">
        <f t="shared" si="221"/>
        <v>0</v>
      </c>
      <c r="Y76" s="513">
        <f t="shared" si="222"/>
        <v>0</v>
      </c>
      <c r="Z76" s="401">
        <f t="shared" si="223"/>
        <v>0</v>
      </c>
      <c r="AA76" s="513"/>
      <c r="AB76" s="401">
        <f t="shared" si="224"/>
        <v>0</v>
      </c>
      <c r="AC76" s="513">
        <f t="shared" si="225"/>
        <v>0</v>
      </c>
      <c r="AD76" s="401">
        <f t="shared" si="226"/>
        <v>0</v>
      </c>
      <c r="AE76" s="513"/>
      <c r="AF76" s="401">
        <f t="shared" si="227"/>
        <v>0</v>
      </c>
      <c r="AG76" s="513">
        <f t="shared" si="228"/>
        <v>0</v>
      </c>
      <c r="AH76" s="401">
        <f t="shared" si="229"/>
        <v>0</v>
      </c>
      <c r="AI76" s="513"/>
      <c r="AJ76" s="401">
        <f t="shared" si="230"/>
        <v>0</v>
      </c>
      <c r="AK76" s="513">
        <f t="shared" si="231"/>
        <v>0</v>
      </c>
      <c r="AL76" s="401">
        <f t="shared" si="232"/>
        <v>0</v>
      </c>
      <c r="AM76" s="519"/>
      <c r="AN76" s="429">
        <f t="shared" si="233"/>
        <v>0</v>
      </c>
      <c r="AO76" s="519">
        <f t="shared" si="234"/>
        <v>0</v>
      </c>
      <c r="AP76" s="429">
        <f t="shared" si="235"/>
        <v>0</v>
      </c>
      <c r="AQ76" s="591"/>
      <c r="AR76" s="401">
        <f t="shared" si="236"/>
        <v>0</v>
      </c>
      <c r="AS76" s="519">
        <f t="shared" si="237"/>
        <v>0</v>
      </c>
      <c r="AT76" s="429">
        <f t="shared" si="238"/>
        <v>0</v>
      </c>
      <c r="AU76" s="513"/>
      <c r="AV76" s="401">
        <f t="shared" si="239"/>
        <v>0</v>
      </c>
      <c r="AW76" s="519">
        <f t="shared" si="240"/>
        <v>0</v>
      </c>
      <c r="AX76" s="429">
        <f t="shared" si="241"/>
        <v>0</v>
      </c>
      <c r="AY76" s="513"/>
      <c r="AZ76" s="681">
        <f t="shared" si="242"/>
        <v>0</v>
      </c>
      <c r="BA76" s="519">
        <f t="shared" si="243"/>
        <v>0</v>
      </c>
      <c r="BB76" s="429">
        <f t="shared" si="244"/>
        <v>0</v>
      </c>
      <c r="BC76" s="695"/>
      <c r="BD76" s="681">
        <f t="shared" si="245"/>
        <v>0</v>
      </c>
      <c r="BE76" s="695">
        <f t="shared" si="246"/>
        <v>0</v>
      </c>
      <c r="BF76" s="681">
        <f t="shared" si="247"/>
        <v>0</v>
      </c>
      <c r="BG76" s="695"/>
      <c r="BH76" s="681">
        <f t="shared" si="248"/>
        <v>0</v>
      </c>
      <c r="BI76" s="519">
        <f t="shared" si="249"/>
        <v>0</v>
      </c>
      <c r="BJ76" s="429">
        <f t="shared" si="250"/>
        <v>0</v>
      </c>
      <c r="BK76" s="519"/>
      <c r="BL76" s="429">
        <f t="shared" si="251"/>
        <v>0</v>
      </c>
      <c r="BM76" s="519">
        <f t="shared" si="252"/>
        <v>0</v>
      </c>
      <c r="BN76" s="429">
        <f t="shared" si="253"/>
        <v>0</v>
      </c>
      <c r="BO76" s="718"/>
      <c r="BP76" s="706">
        <f t="shared" si="254"/>
        <v>0</v>
      </c>
      <c r="BQ76" s="718">
        <f t="shared" si="255"/>
        <v>0</v>
      </c>
      <c r="BR76" s="706">
        <f t="shared" si="256"/>
        <v>0</v>
      </c>
      <c r="BS76" s="718"/>
      <c r="BT76" s="706">
        <f t="shared" si="257"/>
        <v>0</v>
      </c>
      <c r="BU76" s="718">
        <f t="shared" si="258"/>
        <v>0</v>
      </c>
      <c r="BV76" s="706">
        <f t="shared" si="259"/>
        <v>0</v>
      </c>
      <c r="BW76" s="718"/>
      <c r="BX76" s="706">
        <f t="shared" si="260"/>
        <v>0</v>
      </c>
      <c r="BY76" s="718">
        <f t="shared" si="261"/>
        <v>0</v>
      </c>
      <c r="BZ76" s="706">
        <f t="shared" si="262"/>
        <v>0</v>
      </c>
      <c r="CA76" s="718"/>
      <c r="CB76" s="706">
        <f t="shared" si="263"/>
        <v>0</v>
      </c>
      <c r="CC76" s="718">
        <f t="shared" si="264"/>
        <v>0</v>
      </c>
      <c r="CD76" s="706">
        <f t="shared" si="265"/>
        <v>0</v>
      </c>
      <c r="CE76" s="706"/>
      <c r="CF76" s="402">
        <f t="shared" si="0"/>
        <v>596742.29999999993</v>
      </c>
    </row>
    <row r="77" spans="2:84" ht="72">
      <c r="B77" s="395" t="s">
        <v>488</v>
      </c>
      <c r="C77" s="396" t="s">
        <v>489</v>
      </c>
      <c r="D77" s="397" t="s">
        <v>389</v>
      </c>
      <c r="E77" s="398">
        <v>264375.53999999998</v>
      </c>
      <c r="F77" s="399">
        <v>6</v>
      </c>
      <c r="G77" s="400">
        <f t="shared" si="214"/>
        <v>1586253.2399999998</v>
      </c>
      <c r="H77" s="400"/>
      <c r="I77" s="401"/>
      <c r="J77" s="401"/>
      <c r="K77" s="513"/>
      <c r="L77" s="401"/>
      <c r="M77" s="513">
        <f t="shared" si="215"/>
        <v>0</v>
      </c>
      <c r="N77" s="401">
        <f t="shared" si="216"/>
        <v>0</v>
      </c>
      <c r="O77" s="401"/>
      <c r="P77" s="401"/>
      <c r="Q77" s="513">
        <f t="shared" si="217"/>
        <v>0</v>
      </c>
      <c r="R77" s="401">
        <f t="shared" si="218"/>
        <v>0</v>
      </c>
      <c r="S77" s="540"/>
      <c r="T77" s="401"/>
      <c r="U77" s="513">
        <f t="shared" si="219"/>
        <v>0</v>
      </c>
      <c r="V77" s="401">
        <f t="shared" si="220"/>
        <v>0</v>
      </c>
      <c r="W77" s="513"/>
      <c r="X77" s="401">
        <f t="shared" si="221"/>
        <v>0</v>
      </c>
      <c r="Y77" s="513">
        <f t="shared" si="222"/>
        <v>0</v>
      </c>
      <c r="Z77" s="401">
        <f t="shared" si="223"/>
        <v>0</v>
      </c>
      <c r="AA77" s="513"/>
      <c r="AB77" s="401">
        <f t="shared" si="224"/>
        <v>0</v>
      </c>
      <c r="AC77" s="513">
        <f t="shared" si="225"/>
        <v>0</v>
      </c>
      <c r="AD77" s="401">
        <f t="shared" si="226"/>
        <v>0</v>
      </c>
      <c r="AE77" s="513"/>
      <c r="AF77" s="401">
        <f t="shared" si="227"/>
        <v>0</v>
      </c>
      <c r="AG77" s="513">
        <f t="shared" si="228"/>
        <v>0</v>
      </c>
      <c r="AH77" s="401">
        <f t="shared" si="229"/>
        <v>0</v>
      </c>
      <c r="AI77" s="513"/>
      <c r="AJ77" s="401">
        <f t="shared" si="230"/>
        <v>0</v>
      </c>
      <c r="AK77" s="513">
        <f t="shared" si="231"/>
        <v>0</v>
      </c>
      <c r="AL77" s="401">
        <f t="shared" si="232"/>
        <v>0</v>
      </c>
      <c r="AM77" s="519"/>
      <c r="AN77" s="429">
        <f t="shared" si="233"/>
        <v>0</v>
      </c>
      <c r="AO77" s="519">
        <f t="shared" si="234"/>
        <v>0</v>
      </c>
      <c r="AP77" s="429">
        <f t="shared" si="235"/>
        <v>0</v>
      </c>
      <c r="AQ77" s="591"/>
      <c r="AR77" s="401">
        <f t="shared" si="236"/>
        <v>0</v>
      </c>
      <c r="AS77" s="519">
        <f t="shared" si="237"/>
        <v>0</v>
      </c>
      <c r="AT77" s="429">
        <f t="shared" si="238"/>
        <v>0</v>
      </c>
      <c r="AU77" s="513"/>
      <c r="AV77" s="401">
        <f t="shared" si="239"/>
        <v>0</v>
      </c>
      <c r="AW77" s="519">
        <f t="shared" si="240"/>
        <v>0</v>
      </c>
      <c r="AX77" s="429">
        <f t="shared" si="241"/>
        <v>0</v>
      </c>
      <c r="AY77" s="513"/>
      <c r="AZ77" s="681">
        <f t="shared" si="242"/>
        <v>0</v>
      </c>
      <c r="BA77" s="519">
        <f t="shared" si="243"/>
        <v>0</v>
      </c>
      <c r="BB77" s="429">
        <f t="shared" si="244"/>
        <v>0</v>
      </c>
      <c r="BC77" s="695"/>
      <c r="BD77" s="681">
        <f t="shared" si="245"/>
        <v>0</v>
      </c>
      <c r="BE77" s="695">
        <f t="shared" si="246"/>
        <v>0</v>
      </c>
      <c r="BF77" s="681">
        <f t="shared" si="247"/>
        <v>0</v>
      </c>
      <c r="BG77" s="695"/>
      <c r="BH77" s="681">
        <f t="shared" si="248"/>
        <v>0</v>
      </c>
      <c r="BI77" s="519">
        <f t="shared" si="249"/>
        <v>0</v>
      </c>
      <c r="BJ77" s="429">
        <f t="shared" si="250"/>
        <v>0</v>
      </c>
      <c r="BK77" s="519"/>
      <c r="BL77" s="429">
        <f t="shared" si="251"/>
        <v>0</v>
      </c>
      <c r="BM77" s="519">
        <f t="shared" si="252"/>
        <v>0</v>
      </c>
      <c r="BN77" s="429">
        <f t="shared" si="253"/>
        <v>0</v>
      </c>
      <c r="BO77" s="718"/>
      <c r="BP77" s="706">
        <f t="shared" si="254"/>
        <v>0</v>
      </c>
      <c r="BQ77" s="718">
        <f t="shared" si="255"/>
        <v>0</v>
      </c>
      <c r="BR77" s="706">
        <f t="shared" si="256"/>
        <v>0</v>
      </c>
      <c r="BS77" s="718"/>
      <c r="BT77" s="706">
        <f t="shared" si="257"/>
        <v>0</v>
      </c>
      <c r="BU77" s="718">
        <f t="shared" si="258"/>
        <v>0</v>
      </c>
      <c r="BV77" s="706">
        <f t="shared" si="259"/>
        <v>0</v>
      </c>
      <c r="BW77" s="718"/>
      <c r="BX77" s="706">
        <f t="shared" si="260"/>
        <v>0</v>
      </c>
      <c r="BY77" s="718">
        <f t="shared" si="261"/>
        <v>0</v>
      </c>
      <c r="BZ77" s="706">
        <f t="shared" si="262"/>
        <v>0</v>
      </c>
      <c r="CA77" s="718"/>
      <c r="CB77" s="706">
        <f t="shared" si="263"/>
        <v>0</v>
      </c>
      <c r="CC77" s="718">
        <f t="shared" si="264"/>
        <v>0</v>
      </c>
      <c r="CD77" s="706">
        <f t="shared" si="265"/>
        <v>0</v>
      </c>
      <c r="CE77" s="706"/>
      <c r="CF77" s="402">
        <f t="shared" ref="CF77:CF140" si="266">+G77+H77</f>
        <v>1586253.2399999998</v>
      </c>
    </row>
    <row r="78" spans="2:84" ht="72">
      <c r="B78" s="395" t="s">
        <v>490</v>
      </c>
      <c r="C78" s="396" t="s">
        <v>491</v>
      </c>
      <c r="D78" s="397" t="s">
        <v>389</v>
      </c>
      <c r="E78" s="398">
        <v>177928.74</v>
      </c>
      <c r="F78" s="399">
        <v>32</v>
      </c>
      <c r="G78" s="400">
        <f t="shared" si="214"/>
        <v>5693719.6799999997</v>
      </c>
      <c r="H78" s="400"/>
      <c r="I78" s="401"/>
      <c r="J78" s="401"/>
      <c r="K78" s="513"/>
      <c r="L78" s="401"/>
      <c r="M78" s="513">
        <f t="shared" si="215"/>
        <v>0</v>
      </c>
      <c r="N78" s="401">
        <f t="shared" si="216"/>
        <v>0</v>
      </c>
      <c r="O78" s="401"/>
      <c r="P78" s="401"/>
      <c r="Q78" s="513">
        <f t="shared" si="217"/>
        <v>0</v>
      </c>
      <c r="R78" s="401">
        <f t="shared" si="218"/>
        <v>0</v>
      </c>
      <c r="S78" s="540"/>
      <c r="T78" s="401"/>
      <c r="U78" s="513">
        <f t="shared" si="219"/>
        <v>0</v>
      </c>
      <c r="V78" s="401">
        <f t="shared" si="220"/>
        <v>0</v>
      </c>
      <c r="W78" s="513"/>
      <c r="X78" s="401">
        <f t="shared" si="221"/>
        <v>0</v>
      </c>
      <c r="Y78" s="513">
        <f t="shared" si="222"/>
        <v>0</v>
      </c>
      <c r="Z78" s="401">
        <f t="shared" si="223"/>
        <v>0</v>
      </c>
      <c r="AA78" s="513"/>
      <c r="AB78" s="401">
        <f t="shared" si="224"/>
        <v>0</v>
      </c>
      <c r="AC78" s="513">
        <f t="shared" si="225"/>
        <v>0</v>
      </c>
      <c r="AD78" s="401">
        <f t="shared" si="226"/>
        <v>0</v>
      </c>
      <c r="AE78" s="513"/>
      <c r="AF78" s="401">
        <f t="shared" si="227"/>
        <v>0</v>
      </c>
      <c r="AG78" s="513">
        <f t="shared" si="228"/>
        <v>0</v>
      </c>
      <c r="AH78" s="401">
        <f t="shared" si="229"/>
        <v>0</v>
      </c>
      <c r="AI78" s="513"/>
      <c r="AJ78" s="401">
        <f t="shared" si="230"/>
        <v>0</v>
      </c>
      <c r="AK78" s="513">
        <f t="shared" si="231"/>
        <v>0</v>
      </c>
      <c r="AL78" s="401">
        <f t="shared" si="232"/>
        <v>0</v>
      </c>
      <c r="AM78" s="519"/>
      <c r="AN78" s="429">
        <f t="shared" si="233"/>
        <v>0</v>
      </c>
      <c r="AO78" s="519">
        <f t="shared" si="234"/>
        <v>0</v>
      </c>
      <c r="AP78" s="429">
        <f t="shared" si="235"/>
        <v>0</v>
      </c>
      <c r="AQ78" s="591"/>
      <c r="AR78" s="401">
        <f t="shared" si="236"/>
        <v>0</v>
      </c>
      <c r="AS78" s="519">
        <f t="shared" si="237"/>
        <v>0</v>
      </c>
      <c r="AT78" s="429">
        <f t="shared" si="238"/>
        <v>0</v>
      </c>
      <c r="AU78" s="513"/>
      <c r="AV78" s="401">
        <f t="shared" si="239"/>
        <v>0</v>
      </c>
      <c r="AW78" s="519">
        <f t="shared" si="240"/>
        <v>0</v>
      </c>
      <c r="AX78" s="429">
        <f t="shared" si="241"/>
        <v>0</v>
      </c>
      <c r="AY78" s="513"/>
      <c r="AZ78" s="681">
        <f t="shared" si="242"/>
        <v>0</v>
      </c>
      <c r="BA78" s="519">
        <f t="shared" si="243"/>
        <v>0</v>
      </c>
      <c r="BB78" s="429">
        <f t="shared" si="244"/>
        <v>0</v>
      </c>
      <c r="BC78" s="695"/>
      <c r="BD78" s="681">
        <f t="shared" si="245"/>
        <v>0</v>
      </c>
      <c r="BE78" s="695">
        <f t="shared" si="246"/>
        <v>0</v>
      </c>
      <c r="BF78" s="681">
        <f t="shared" si="247"/>
        <v>0</v>
      </c>
      <c r="BG78" s="695"/>
      <c r="BH78" s="681">
        <f t="shared" si="248"/>
        <v>0</v>
      </c>
      <c r="BI78" s="519">
        <f t="shared" si="249"/>
        <v>0</v>
      </c>
      <c r="BJ78" s="429">
        <f t="shared" si="250"/>
        <v>0</v>
      </c>
      <c r="BK78" s="519"/>
      <c r="BL78" s="429">
        <f t="shared" si="251"/>
        <v>0</v>
      </c>
      <c r="BM78" s="519">
        <f t="shared" si="252"/>
        <v>0</v>
      </c>
      <c r="BN78" s="429">
        <f t="shared" si="253"/>
        <v>0</v>
      </c>
      <c r="BO78" s="718"/>
      <c r="BP78" s="706">
        <f t="shared" si="254"/>
        <v>0</v>
      </c>
      <c r="BQ78" s="718">
        <f t="shared" si="255"/>
        <v>0</v>
      </c>
      <c r="BR78" s="706">
        <f t="shared" si="256"/>
        <v>0</v>
      </c>
      <c r="BS78" s="718"/>
      <c r="BT78" s="706">
        <f t="shared" si="257"/>
        <v>0</v>
      </c>
      <c r="BU78" s="718">
        <f t="shared" si="258"/>
        <v>0</v>
      </c>
      <c r="BV78" s="706">
        <f t="shared" si="259"/>
        <v>0</v>
      </c>
      <c r="BW78" s="718"/>
      <c r="BX78" s="706">
        <f t="shared" si="260"/>
        <v>0</v>
      </c>
      <c r="BY78" s="718">
        <f t="shared" si="261"/>
        <v>0</v>
      </c>
      <c r="BZ78" s="706">
        <f t="shared" si="262"/>
        <v>0</v>
      </c>
      <c r="CA78" s="718"/>
      <c r="CB78" s="706">
        <f t="shared" si="263"/>
        <v>0</v>
      </c>
      <c r="CC78" s="718">
        <f t="shared" si="264"/>
        <v>0</v>
      </c>
      <c r="CD78" s="706">
        <f t="shared" si="265"/>
        <v>0</v>
      </c>
      <c r="CE78" s="706"/>
      <c r="CF78" s="402">
        <f t="shared" si="266"/>
        <v>5693719.6799999997</v>
      </c>
    </row>
    <row r="79" spans="2:84" ht="54">
      <c r="B79" s="395" t="s">
        <v>492</v>
      </c>
      <c r="C79" s="396" t="s">
        <v>493</v>
      </c>
      <c r="D79" s="397" t="s">
        <v>389</v>
      </c>
      <c r="E79" s="398">
        <v>293187.51</v>
      </c>
      <c r="F79" s="399">
        <v>0</v>
      </c>
      <c r="G79" s="400">
        <f t="shared" si="214"/>
        <v>0</v>
      </c>
      <c r="H79" s="400"/>
      <c r="I79" s="401"/>
      <c r="J79" s="401"/>
      <c r="K79" s="513"/>
      <c r="L79" s="401"/>
      <c r="M79" s="513">
        <f t="shared" si="215"/>
        <v>0</v>
      </c>
      <c r="N79" s="401">
        <f t="shared" si="216"/>
        <v>0</v>
      </c>
      <c r="O79" s="401"/>
      <c r="P79" s="401"/>
      <c r="Q79" s="513">
        <f t="shared" si="217"/>
        <v>0</v>
      </c>
      <c r="R79" s="401">
        <f t="shared" si="218"/>
        <v>0</v>
      </c>
      <c r="S79" s="540"/>
      <c r="T79" s="401"/>
      <c r="U79" s="513">
        <f t="shared" si="219"/>
        <v>0</v>
      </c>
      <c r="V79" s="401">
        <f t="shared" si="220"/>
        <v>0</v>
      </c>
      <c r="W79" s="513"/>
      <c r="X79" s="401">
        <f t="shared" si="221"/>
        <v>0</v>
      </c>
      <c r="Y79" s="513">
        <f t="shared" si="222"/>
        <v>0</v>
      </c>
      <c r="Z79" s="401">
        <f t="shared" si="223"/>
        <v>0</v>
      </c>
      <c r="AA79" s="513"/>
      <c r="AB79" s="401">
        <f t="shared" si="224"/>
        <v>0</v>
      </c>
      <c r="AC79" s="513">
        <f t="shared" si="225"/>
        <v>0</v>
      </c>
      <c r="AD79" s="401">
        <f t="shared" si="226"/>
        <v>0</v>
      </c>
      <c r="AE79" s="513"/>
      <c r="AF79" s="401">
        <f t="shared" si="227"/>
        <v>0</v>
      </c>
      <c r="AG79" s="513">
        <f t="shared" si="228"/>
        <v>0</v>
      </c>
      <c r="AH79" s="401">
        <f t="shared" si="229"/>
        <v>0</v>
      </c>
      <c r="AI79" s="513"/>
      <c r="AJ79" s="401">
        <f t="shared" si="230"/>
        <v>0</v>
      </c>
      <c r="AK79" s="513">
        <f t="shared" si="231"/>
        <v>0</v>
      </c>
      <c r="AL79" s="401">
        <f t="shared" si="232"/>
        <v>0</v>
      </c>
      <c r="AM79" s="519"/>
      <c r="AN79" s="429">
        <f t="shared" si="233"/>
        <v>0</v>
      </c>
      <c r="AO79" s="519">
        <f t="shared" si="234"/>
        <v>0</v>
      </c>
      <c r="AP79" s="429">
        <f t="shared" si="235"/>
        <v>0</v>
      </c>
      <c r="AQ79" s="591"/>
      <c r="AR79" s="401">
        <f t="shared" si="236"/>
        <v>0</v>
      </c>
      <c r="AS79" s="519">
        <f t="shared" si="237"/>
        <v>0</v>
      </c>
      <c r="AT79" s="429">
        <f t="shared" si="238"/>
        <v>0</v>
      </c>
      <c r="AU79" s="513"/>
      <c r="AV79" s="401">
        <f t="shared" si="239"/>
        <v>0</v>
      </c>
      <c r="AW79" s="519">
        <f t="shared" si="240"/>
        <v>0</v>
      </c>
      <c r="AX79" s="429">
        <f t="shared" si="241"/>
        <v>0</v>
      </c>
      <c r="AY79" s="513"/>
      <c r="AZ79" s="681">
        <f t="shared" si="242"/>
        <v>0</v>
      </c>
      <c r="BA79" s="519">
        <f t="shared" si="243"/>
        <v>0</v>
      </c>
      <c r="BB79" s="429">
        <f t="shared" si="244"/>
        <v>0</v>
      </c>
      <c r="BC79" s="695"/>
      <c r="BD79" s="681">
        <f t="shared" si="245"/>
        <v>0</v>
      </c>
      <c r="BE79" s="695">
        <f t="shared" si="246"/>
        <v>0</v>
      </c>
      <c r="BF79" s="681">
        <f t="shared" si="247"/>
        <v>0</v>
      </c>
      <c r="BG79" s="695"/>
      <c r="BH79" s="681">
        <f t="shared" si="248"/>
        <v>0</v>
      </c>
      <c r="BI79" s="519">
        <f t="shared" si="249"/>
        <v>0</v>
      </c>
      <c r="BJ79" s="429">
        <f t="shared" si="250"/>
        <v>0</v>
      </c>
      <c r="BK79" s="519"/>
      <c r="BL79" s="429">
        <f t="shared" si="251"/>
        <v>0</v>
      </c>
      <c r="BM79" s="519">
        <f t="shared" si="252"/>
        <v>0</v>
      </c>
      <c r="BN79" s="429">
        <f t="shared" si="253"/>
        <v>0</v>
      </c>
      <c r="BO79" s="718"/>
      <c r="BP79" s="706">
        <f t="shared" si="254"/>
        <v>0</v>
      </c>
      <c r="BQ79" s="718">
        <f t="shared" si="255"/>
        <v>0</v>
      </c>
      <c r="BR79" s="706">
        <f t="shared" si="256"/>
        <v>0</v>
      </c>
      <c r="BS79" s="718"/>
      <c r="BT79" s="706">
        <f t="shared" si="257"/>
        <v>0</v>
      </c>
      <c r="BU79" s="718">
        <f t="shared" si="258"/>
        <v>0</v>
      </c>
      <c r="BV79" s="706">
        <f t="shared" si="259"/>
        <v>0</v>
      </c>
      <c r="BW79" s="718"/>
      <c r="BX79" s="706">
        <f t="shared" si="260"/>
        <v>0</v>
      </c>
      <c r="BY79" s="718">
        <f t="shared" si="261"/>
        <v>0</v>
      </c>
      <c r="BZ79" s="706">
        <f t="shared" si="262"/>
        <v>0</v>
      </c>
      <c r="CA79" s="718"/>
      <c r="CB79" s="706">
        <f t="shared" si="263"/>
        <v>0</v>
      </c>
      <c r="CC79" s="718">
        <f t="shared" si="264"/>
        <v>0</v>
      </c>
      <c r="CD79" s="706">
        <f t="shared" si="265"/>
        <v>0</v>
      </c>
      <c r="CE79" s="706"/>
      <c r="CF79" s="402">
        <f t="shared" si="266"/>
        <v>0</v>
      </c>
    </row>
    <row r="80" spans="2:84" s="387" customFormat="1" ht="72">
      <c r="B80" s="404" t="s">
        <v>49</v>
      </c>
      <c r="C80" s="405" t="s">
        <v>494</v>
      </c>
      <c r="D80" s="406"/>
      <c r="E80" s="407"/>
      <c r="F80" s="408">
        <v>0</v>
      </c>
      <c r="G80" s="409"/>
      <c r="H80" s="409">
        <f>+SUM(G81:G95)</f>
        <v>32814134.753400002</v>
      </c>
      <c r="I80" s="409"/>
      <c r="J80" s="409"/>
      <c r="K80" s="516"/>
      <c r="L80" s="409"/>
      <c r="M80" s="516"/>
      <c r="N80" s="409">
        <f>SUM(N81:N95)</f>
        <v>0</v>
      </c>
      <c r="O80" s="409"/>
      <c r="P80" s="409"/>
      <c r="Q80" s="516"/>
      <c r="R80" s="409">
        <f>SUM(R81:R95)</f>
        <v>0</v>
      </c>
      <c r="S80" s="542"/>
      <c r="T80" s="409">
        <f>SUM(T81:T95)</f>
        <v>0</v>
      </c>
      <c r="U80" s="516"/>
      <c r="V80" s="409">
        <f>SUM(V81:V95)</f>
        <v>0</v>
      </c>
      <c r="W80" s="516"/>
      <c r="X80" s="409">
        <f>SUM(X81:X95)</f>
        <v>0</v>
      </c>
      <c r="Y80" s="516"/>
      <c r="Z80" s="409">
        <f>SUM(Z81:Z95)</f>
        <v>0</v>
      </c>
      <c r="AA80" s="516"/>
      <c r="AB80" s="409">
        <f>SUM(AB81:AB95)</f>
        <v>0</v>
      </c>
      <c r="AC80" s="516"/>
      <c r="AD80" s="409">
        <f>SUM(AD81:AD95)</f>
        <v>0</v>
      </c>
      <c r="AE80" s="516"/>
      <c r="AF80" s="409">
        <f>SUM(AF81:AF95)</f>
        <v>0</v>
      </c>
      <c r="AG80" s="516"/>
      <c r="AH80" s="409">
        <f>SUM(AH81:AH95)</f>
        <v>0</v>
      </c>
      <c r="AI80" s="516"/>
      <c r="AJ80" s="409">
        <f>SUM(AJ81:AJ95)</f>
        <v>0</v>
      </c>
      <c r="AK80" s="516"/>
      <c r="AL80" s="409">
        <f>SUM(AL81:AL95)</f>
        <v>0</v>
      </c>
      <c r="AM80" s="611"/>
      <c r="AN80" s="612">
        <f>SUM(AN81:AN95)</f>
        <v>0</v>
      </c>
      <c r="AO80" s="611"/>
      <c r="AP80" s="612">
        <f>SUM(AP81:AP95)</f>
        <v>0</v>
      </c>
      <c r="AQ80" s="593"/>
      <c r="AR80" s="409">
        <f>SUM(AR81:AR95)</f>
        <v>0</v>
      </c>
      <c r="AS80" s="611"/>
      <c r="AT80" s="612">
        <f>SUM(AT81:AT95)</f>
        <v>0</v>
      </c>
      <c r="AU80" s="516"/>
      <c r="AV80" s="409">
        <f>SUM(AV81:AV95)</f>
        <v>0</v>
      </c>
      <c r="AW80" s="611"/>
      <c r="AX80" s="612">
        <f>SUM(AX81:AX95)</f>
        <v>0</v>
      </c>
      <c r="AY80" s="608"/>
      <c r="AZ80" s="680">
        <f>SUM(AZ81:AZ95)</f>
        <v>0</v>
      </c>
      <c r="BA80" s="611"/>
      <c r="BB80" s="612">
        <f>SUM(BB81:BB95)</f>
        <v>0</v>
      </c>
      <c r="BC80" s="694"/>
      <c r="BD80" s="680">
        <f>SUM(BD81:BD95)</f>
        <v>0</v>
      </c>
      <c r="BE80" s="694"/>
      <c r="BF80" s="680">
        <f>SUM(BF81:BF95)</f>
        <v>0</v>
      </c>
      <c r="BG80" s="694"/>
      <c r="BH80" s="680">
        <f>SUM(BH81:BH95)</f>
        <v>0</v>
      </c>
      <c r="BI80" s="694"/>
      <c r="BJ80" s="680">
        <f>SUM(BJ81:BJ95)</f>
        <v>0</v>
      </c>
      <c r="BK80" s="519"/>
      <c r="BL80" s="429">
        <f>SUM(BL81:BL95)</f>
        <v>0</v>
      </c>
      <c r="BM80" s="694"/>
      <c r="BN80" s="680">
        <f>SUM(BN81:BN95)</f>
        <v>0</v>
      </c>
      <c r="BO80" s="409"/>
      <c r="BP80" s="409">
        <f>SUM(BP81:BP95)</f>
        <v>0</v>
      </c>
      <c r="BQ80" s="409"/>
      <c r="BR80" s="409">
        <f>SUM(BR81:BR95)</f>
        <v>0</v>
      </c>
      <c r="BS80" s="409"/>
      <c r="BT80" s="409">
        <f>SUM(BT81:BT95)</f>
        <v>0</v>
      </c>
      <c r="BU80" s="409"/>
      <c r="BV80" s="409">
        <f>SUM(BV81:BV95)</f>
        <v>0</v>
      </c>
      <c r="BW80" s="516"/>
      <c r="BX80" s="409">
        <f>SUM(BX81:BX95)</f>
        <v>0</v>
      </c>
      <c r="BY80" s="409"/>
      <c r="BZ80" s="409">
        <f>SUM(BZ81:BZ95)</f>
        <v>0</v>
      </c>
      <c r="CA80" s="516"/>
      <c r="CB80" s="409">
        <f>SUM(CB81:CB95)</f>
        <v>0</v>
      </c>
      <c r="CC80" s="409"/>
      <c r="CD80" s="409">
        <f>SUM(CD81:CD95)</f>
        <v>0</v>
      </c>
      <c r="CE80" s="409"/>
      <c r="CF80" s="410">
        <f t="shared" si="266"/>
        <v>32814134.753400002</v>
      </c>
    </row>
    <row r="81" spans="2:84" ht="72">
      <c r="B81" s="395" t="s">
        <v>495</v>
      </c>
      <c r="C81" s="396" t="s">
        <v>496</v>
      </c>
      <c r="D81" s="397" t="s">
        <v>392</v>
      </c>
      <c r="E81" s="398">
        <v>50645.43</v>
      </c>
      <c r="F81" s="399">
        <v>8.4</v>
      </c>
      <c r="G81" s="400">
        <f t="shared" ref="G81:G95" si="267">F81*E81</f>
        <v>425421.61200000002</v>
      </c>
      <c r="H81" s="400"/>
      <c r="I81" s="401"/>
      <c r="J81" s="401"/>
      <c r="K81" s="513"/>
      <c r="L81" s="401"/>
      <c r="M81" s="513">
        <f t="shared" ref="M81:M95" si="268">I81+K81</f>
        <v>0</v>
      </c>
      <c r="N81" s="401">
        <f t="shared" ref="N81:N95" si="269">M81*$E81</f>
        <v>0</v>
      </c>
      <c r="O81" s="401"/>
      <c r="P81" s="401"/>
      <c r="Q81" s="513">
        <f t="shared" ref="Q81:Q95" si="270">M81+O81</f>
        <v>0</v>
      </c>
      <c r="R81" s="401">
        <f t="shared" ref="R81:R95" si="271">Q81*$E81</f>
        <v>0</v>
      </c>
      <c r="S81" s="540"/>
      <c r="T81" s="401"/>
      <c r="U81" s="513">
        <f t="shared" ref="U81:U95" si="272">Q81+S81</f>
        <v>0</v>
      </c>
      <c r="V81" s="401">
        <f t="shared" ref="V81:V95" si="273">U81*$E81</f>
        <v>0</v>
      </c>
      <c r="W81" s="513"/>
      <c r="X81" s="401">
        <f t="shared" ref="X81:X95" si="274">W81*E81</f>
        <v>0</v>
      </c>
      <c r="Y81" s="513">
        <f t="shared" ref="Y81:Y95" si="275">U81+W81</f>
        <v>0</v>
      </c>
      <c r="Z81" s="401">
        <f t="shared" ref="Z81:Z95" si="276">Y81*$E81</f>
        <v>0</v>
      </c>
      <c r="AA81" s="513"/>
      <c r="AB81" s="401">
        <f t="shared" ref="AB81:AB95" si="277">AA81*$E81</f>
        <v>0</v>
      </c>
      <c r="AC81" s="513">
        <f t="shared" ref="AC81:AC95" si="278">Y81+AA81</f>
        <v>0</v>
      </c>
      <c r="AD81" s="401">
        <f t="shared" ref="AD81:AD95" si="279">AC81*$E81</f>
        <v>0</v>
      </c>
      <c r="AE81" s="513"/>
      <c r="AF81" s="401">
        <f t="shared" ref="AF81:AF95" si="280">AE81*$E81</f>
        <v>0</v>
      </c>
      <c r="AG81" s="513">
        <f t="shared" ref="AG81:AG95" si="281">AC81+AE81</f>
        <v>0</v>
      </c>
      <c r="AH81" s="401">
        <f t="shared" ref="AH81:AH95" si="282">AG81*$E81</f>
        <v>0</v>
      </c>
      <c r="AI81" s="513"/>
      <c r="AJ81" s="401">
        <f t="shared" ref="AJ81:AJ95" si="283">AI81*$E81</f>
        <v>0</v>
      </c>
      <c r="AK81" s="513">
        <f t="shared" ref="AK81:AK95" si="284">AG81+AI81</f>
        <v>0</v>
      </c>
      <c r="AL81" s="401">
        <f t="shared" ref="AL81:AL95" si="285">AK81*$E81</f>
        <v>0</v>
      </c>
      <c r="AM81" s="519"/>
      <c r="AN81" s="429">
        <f t="shared" ref="AN81:AN95" si="286">AM81*$E81</f>
        <v>0</v>
      </c>
      <c r="AO81" s="519">
        <f t="shared" ref="AO81:AO95" si="287">AK81+AM81</f>
        <v>0</v>
      </c>
      <c r="AP81" s="429">
        <f t="shared" ref="AP81:AP95" si="288">AO81*$E81</f>
        <v>0</v>
      </c>
      <c r="AQ81" s="591"/>
      <c r="AR81" s="401">
        <f t="shared" ref="AR81:AR95" si="289">AQ81*$E81</f>
        <v>0</v>
      </c>
      <c r="AS81" s="519">
        <f t="shared" ref="AS81:AS95" si="290">AO81+AQ81</f>
        <v>0</v>
      </c>
      <c r="AT81" s="429">
        <f t="shared" ref="AT81:AT95" si="291">AS81*$E81</f>
        <v>0</v>
      </c>
      <c r="AU81" s="513"/>
      <c r="AV81" s="401">
        <f t="shared" ref="AV81:AV95" si="292">AU81*$E81</f>
        <v>0</v>
      </c>
      <c r="AW81" s="519">
        <f t="shared" ref="AW81:AW95" si="293">AS81+AU81</f>
        <v>0</v>
      </c>
      <c r="AX81" s="429">
        <f t="shared" ref="AX81:AX95" si="294">AW81*$E81</f>
        <v>0</v>
      </c>
      <c r="AY81" s="513"/>
      <c r="AZ81" s="681">
        <f t="shared" ref="AZ81:AZ95" si="295">AY81*$E81</f>
        <v>0</v>
      </c>
      <c r="BA81" s="519">
        <f t="shared" ref="BA81:BA95" si="296">AW81+AY81</f>
        <v>0</v>
      </c>
      <c r="BB81" s="429">
        <f t="shared" ref="BB81:BB95" si="297">BA81*$E81</f>
        <v>0</v>
      </c>
      <c r="BC81" s="695"/>
      <c r="BD81" s="681">
        <f t="shared" ref="BD81:BD95" si="298">BC81*$E81</f>
        <v>0</v>
      </c>
      <c r="BE81" s="695">
        <f t="shared" ref="BE81:BE95" si="299">BA81+BC81</f>
        <v>0</v>
      </c>
      <c r="BF81" s="681">
        <f t="shared" ref="BF81:BF95" si="300">BE81*$E81</f>
        <v>0</v>
      </c>
      <c r="BG81" s="695"/>
      <c r="BH81" s="681">
        <f t="shared" ref="BH81:BH95" si="301">BG81*$E81</f>
        <v>0</v>
      </c>
      <c r="BI81" s="519">
        <f t="shared" ref="BI81:BI95" si="302">BE81+BG81</f>
        <v>0</v>
      </c>
      <c r="BJ81" s="429">
        <f t="shared" ref="BJ81:BJ95" si="303">BI81*$E81</f>
        <v>0</v>
      </c>
      <c r="BK81" s="519"/>
      <c r="BL81" s="429">
        <f t="shared" ref="BL81:BL95" si="304">BK81*$E81</f>
        <v>0</v>
      </c>
      <c r="BM81" s="519">
        <f t="shared" ref="BM81:BM95" si="305">BI81+BK81</f>
        <v>0</v>
      </c>
      <c r="BN81" s="429">
        <f t="shared" ref="BN81:BN95" si="306">BM81*$E81</f>
        <v>0</v>
      </c>
      <c r="BO81" s="718"/>
      <c r="BP81" s="706">
        <f t="shared" ref="BP81:BP95" si="307">BO81*$E81</f>
        <v>0</v>
      </c>
      <c r="BQ81" s="718">
        <f t="shared" ref="BQ81:BQ95" si="308">BM81+BO81</f>
        <v>0</v>
      </c>
      <c r="BR81" s="706">
        <f t="shared" ref="BR81:BR95" si="309">BQ81*$E81</f>
        <v>0</v>
      </c>
      <c r="BS81" s="718"/>
      <c r="BT81" s="706">
        <f t="shared" ref="BT81:BT95" si="310">BS81*$E81</f>
        <v>0</v>
      </c>
      <c r="BU81" s="718">
        <f t="shared" ref="BU81:BU95" si="311">BQ81+BS81</f>
        <v>0</v>
      </c>
      <c r="BV81" s="706">
        <f t="shared" ref="BV81:BV95" si="312">BU81*$E81</f>
        <v>0</v>
      </c>
      <c r="BW81" s="718"/>
      <c r="BX81" s="706">
        <f t="shared" ref="BX81:BX95" si="313">BW81*$E81</f>
        <v>0</v>
      </c>
      <c r="BY81" s="718">
        <f t="shared" ref="BY81:BY95" si="314">BU81+BW81</f>
        <v>0</v>
      </c>
      <c r="BZ81" s="706">
        <f t="shared" ref="BZ81:BZ95" si="315">BY81*$E81</f>
        <v>0</v>
      </c>
      <c r="CA81" s="718"/>
      <c r="CB81" s="706">
        <f t="shared" ref="CB81:CB95" si="316">CA81*$E81</f>
        <v>0</v>
      </c>
      <c r="CC81" s="718">
        <f t="shared" ref="CC81:CC95" si="317">BY81+CA81</f>
        <v>0</v>
      </c>
      <c r="CD81" s="706">
        <f t="shared" ref="CD81:CD95" si="318">CC81*$E81</f>
        <v>0</v>
      </c>
      <c r="CE81" s="706"/>
      <c r="CF81" s="402">
        <f t="shared" si="266"/>
        <v>425421.61200000002</v>
      </c>
    </row>
    <row r="82" spans="2:84" ht="72">
      <c r="B82" s="395" t="s">
        <v>497</v>
      </c>
      <c r="C82" s="396" t="s">
        <v>498</v>
      </c>
      <c r="D82" s="397" t="s">
        <v>389</v>
      </c>
      <c r="E82" s="398">
        <v>10742179.140000001</v>
      </c>
      <c r="F82" s="399">
        <v>0</v>
      </c>
      <c r="G82" s="400">
        <f t="shared" si="267"/>
        <v>0</v>
      </c>
      <c r="H82" s="400"/>
      <c r="I82" s="401"/>
      <c r="J82" s="401"/>
      <c r="K82" s="513"/>
      <c r="L82" s="401"/>
      <c r="M82" s="513">
        <f t="shared" si="268"/>
        <v>0</v>
      </c>
      <c r="N82" s="401">
        <f t="shared" si="269"/>
        <v>0</v>
      </c>
      <c r="O82" s="401"/>
      <c r="P82" s="401"/>
      <c r="Q82" s="513">
        <f t="shared" si="270"/>
        <v>0</v>
      </c>
      <c r="R82" s="401">
        <f t="shared" si="271"/>
        <v>0</v>
      </c>
      <c r="S82" s="540"/>
      <c r="T82" s="401"/>
      <c r="U82" s="513">
        <f t="shared" si="272"/>
        <v>0</v>
      </c>
      <c r="V82" s="401">
        <f t="shared" si="273"/>
        <v>0</v>
      </c>
      <c r="W82" s="513"/>
      <c r="X82" s="401">
        <f t="shared" si="274"/>
        <v>0</v>
      </c>
      <c r="Y82" s="513">
        <f t="shared" si="275"/>
        <v>0</v>
      </c>
      <c r="Z82" s="401">
        <f t="shared" si="276"/>
        <v>0</v>
      </c>
      <c r="AA82" s="513"/>
      <c r="AB82" s="401">
        <f t="shared" si="277"/>
        <v>0</v>
      </c>
      <c r="AC82" s="513">
        <f t="shared" si="278"/>
        <v>0</v>
      </c>
      <c r="AD82" s="401">
        <f t="shared" si="279"/>
        <v>0</v>
      </c>
      <c r="AE82" s="513"/>
      <c r="AF82" s="401">
        <f t="shared" si="280"/>
        <v>0</v>
      </c>
      <c r="AG82" s="513">
        <f t="shared" si="281"/>
        <v>0</v>
      </c>
      <c r="AH82" s="401">
        <f t="shared" si="282"/>
        <v>0</v>
      </c>
      <c r="AI82" s="513"/>
      <c r="AJ82" s="401">
        <f t="shared" si="283"/>
        <v>0</v>
      </c>
      <c r="AK82" s="513">
        <f t="shared" si="284"/>
        <v>0</v>
      </c>
      <c r="AL82" s="401">
        <f t="shared" si="285"/>
        <v>0</v>
      </c>
      <c r="AM82" s="519"/>
      <c r="AN82" s="429">
        <f t="shared" si="286"/>
        <v>0</v>
      </c>
      <c r="AO82" s="519">
        <f t="shared" si="287"/>
        <v>0</v>
      </c>
      <c r="AP82" s="429">
        <f t="shared" si="288"/>
        <v>0</v>
      </c>
      <c r="AQ82" s="591"/>
      <c r="AR82" s="401">
        <f t="shared" si="289"/>
        <v>0</v>
      </c>
      <c r="AS82" s="519">
        <f t="shared" si="290"/>
        <v>0</v>
      </c>
      <c r="AT82" s="429">
        <f t="shared" si="291"/>
        <v>0</v>
      </c>
      <c r="AU82" s="513"/>
      <c r="AV82" s="401">
        <f t="shared" si="292"/>
        <v>0</v>
      </c>
      <c r="AW82" s="519">
        <f t="shared" si="293"/>
        <v>0</v>
      </c>
      <c r="AX82" s="429">
        <f t="shared" si="294"/>
        <v>0</v>
      </c>
      <c r="AY82" s="513"/>
      <c r="AZ82" s="681">
        <f t="shared" si="295"/>
        <v>0</v>
      </c>
      <c r="BA82" s="519">
        <f t="shared" si="296"/>
        <v>0</v>
      </c>
      <c r="BB82" s="429">
        <f t="shared" si="297"/>
        <v>0</v>
      </c>
      <c r="BC82" s="695"/>
      <c r="BD82" s="681">
        <f t="shared" si="298"/>
        <v>0</v>
      </c>
      <c r="BE82" s="695">
        <f t="shared" si="299"/>
        <v>0</v>
      </c>
      <c r="BF82" s="681">
        <f t="shared" si="300"/>
        <v>0</v>
      </c>
      <c r="BG82" s="695"/>
      <c r="BH82" s="681">
        <f t="shared" si="301"/>
        <v>0</v>
      </c>
      <c r="BI82" s="519">
        <f t="shared" si="302"/>
        <v>0</v>
      </c>
      <c r="BJ82" s="429">
        <f t="shared" si="303"/>
        <v>0</v>
      </c>
      <c r="BK82" s="519"/>
      <c r="BL82" s="429">
        <f t="shared" si="304"/>
        <v>0</v>
      </c>
      <c r="BM82" s="519">
        <f t="shared" si="305"/>
        <v>0</v>
      </c>
      <c r="BN82" s="429">
        <f t="shared" si="306"/>
        <v>0</v>
      </c>
      <c r="BO82" s="718"/>
      <c r="BP82" s="706">
        <f t="shared" si="307"/>
        <v>0</v>
      </c>
      <c r="BQ82" s="718">
        <f t="shared" si="308"/>
        <v>0</v>
      </c>
      <c r="BR82" s="706">
        <f t="shared" si="309"/>
        <v>0</v>
      </c>
      <c r="BS82" s="718"/>
      <c r="BT82" s="706">
        <f t="shared" si="310"/>
        <v>0</v>
      </c>
      <c r="BU82" s="718">
        <f t="shared" si="311"/>
        <v>0</v>
      </c>
      <c r="BV82" s="706">
        <f t="shared" si="312"/>
        <v>0</v>
      </c>
      <c r="BW82" s="718"/>
      <c r="BX82" s="706">
        <f t="shared" si="313"/>
        <v>0</v>
      </c>
      <c r="BY82" s="718">
        <f t="shared" si="314"/>
        <v>0</v>
      </c>
      <c r="BZ82" s="706">
        <f t="shared" si="315"/>
        <v>0</v>
      </c>
      <c r="CA82" s="718"/>
      <c r="CB82" s="706">
        <f t="shared" si="316"/>
        <v>0</v>
      </c>
      <c r="CC82" s="718">
        <f t="shared" si="317"/>
        <v>0</v>
      </c>
      <c r="CD82" s="706">
        <f t="shared" si="318"/>
        <v>0</v>
      </c>
      <c r="CE82" s="706"/>
      <c r="CF82" s="402">
        <f t="shared" si="266"/>
        <v>0</v>
      </c>
    </row>
    <row r="83" spans="2:84" ht="90">
      <c r="B83" s="395" t="s">
        <v>499</v>
      </c>
      <c r="C83" s="396" t="s">
        <v>500</v>
      </c>
      <c r="D83" s="397" t="s">
        <v>389</v>
      </c>
      <c r="E83" s="398">
        <v>10186015.949999999</v>
      </c>
      <c r="F83" s="399">
        <v>0</v>
      </c>
      <c r="G83" s="400">
        <f t="shared" si="267"/>
        <v>0</v>
      </c>
      <c r="H83" s="400"/>
      <c r="I83" s="401"/>
      <c r="J83" s="401"/>
      <c r="K83" s="513"/>
      <c r="L83" s="401"/>
      <c r="M83" s="513">
        <f t="shared" si="268"/>
        <v>0</v>
      </c>
      <c r="N83" s="401">
        <f t="shared" si="269"/>
        <v>0</v>
      </c>
      <c r="O83" s="401"/>
      <c r="P83" s="401"/>
      <c r="Q83" s="513">
        <f t="shared" si="270"/>
        <v>0</v>
      </c>
      <c r="R83" s="401">
        <f t="shared" si="271"/>
        <v>0</v>
      </c>
      <c r="S83" s="540"/>
      <c r="T83" s="401"/>
      <c r="U83" s="513">
        <f t="shared" si="272"/>
        <v>0</v>
      </c>
      <c r="V83" s="401">
        <f t="shared" si="273"/>
        <v>0</v>
      </c>
      <c r="W83" s="513"/>
      <c r="X83" s="401">
        <f t="shared" si="274"/>
        <v>0</v>
      </c>
      <c r="Y83" s="513">
        <f t="shared" si="275"/>
        <v>0</v>
      </c>
      <c r="Z83" s="401">
        <f t="shared" si="276"/>
        <v>0</v>
      </c>
      <c r="AA83" s="513"/>
      <c r="AB83" s="401">
        <f t="shared" si="277"/>
        <v>0</v>
      </c>
      <c r="AC83" s="513">
        <f t="shared" si="278"/>
        <v>0</v>
      </c>
      <c r="AD83" s="401">
        <f t="shared" si="279"/>
        <v>0</v>
      </c>
      <c r="AE83" s="513"/>
      <c r="AF83" s="401">
        <f t="shared" si="280"/>
        <v>0</v>
      </c>
      <c r="AG83" s="513">
        <f t="shared" si="281"/>
        <v>0</v>
      </c>
      <c r="AH83" s="401">
        <f t="shared" si="282"/>
        <v>0</v>
      </c>
      <c r="AI83" s="513"/>
      <c r="AJ83" s="401">
        <f t="shared" si="283"/>
        <v>0</v>
      </c>
      <c r="AK83" s="513">
        <f t="shared" si="284"/>
        <v>0</v>
      </c>
      <c r="AL83" s="401">
        <f t="shared" si="285"/>
        <v>0</v>
      </c>
      <c r="AM83" s="519"/>
      <c r="AN83" s="429">
        <f t="shared" si="286"/>
        <v>0</v>
      </c>
      <c r="AO83" s="519">
        <f t="shared" si="287"/>
        <v>0</v>
      </c>
      <c r="AP83" s="429">
        <f t="shared" si="288"/>
        <v>0</v>
      </c>
      <c r="AQ83" s="591"/>
      <c r="AR83" s="401">
        <f t="shared" si="289"/>
        <v>0</v>
      </c>
      <c r="AS83" s="519">
        <f t="shared" si="290"/>
        <v>0</v>
      </c>
      <c r="AT83" s="429">
        <f t="shared" si="291"/>
        <v>0</v>
      </c>
      <c r="AU83" s="513"/>
      <c r="AV83" s="401">
        <f t="shared" si="292"/>
        <v>0</v>
      </c>
      <c r="AW83" s="519">
        <f t="shared" si="293"/>
        <v>0</v>
      </c>
      <c r="AX83" s="429">
        <f t="shared" si="294"/>
        <v>0</v>
      </c>
      <c r="AY83" s="513"/>
      <c r="AZ83" s="681">
        <f t="shared" si="295"/>
        <v>0</v>
      </c>
      <c r="BA83" s="519">
        <f t="shared" si="296"/>
        <v>0</v>
      </c>
      <c r="BB83" s="429">
        <f t="shared" si="297"/>
        <v>0</v>
      </c>
      <c r="BC83" s="695"/>
      <c r="BD83" s="681">
        <f t="shared" si="298"/>
        <v>0</v>
      </c>
      <c r="BE83" s="695">
        <f t="shared" si="299"/>
        <v>0</v>
      </c>
      <c r="BF83" s="681">
        <f t="shared" si="300"/>
        <v>0</v>
      </c>
      <c r="BG83" s="695"/>
      <c r="BH83" s="681">
        <f t="shared" si="301"/>
        <v>0</v>
      </c>
      <c r="BI83" s="519">
        <f t="shared" si="302"/>
        <v>0</v>
      </c>
      <c r="BJ83" s="429">
        <f t="shared" si="303"/>
        <v>0</v>
      </c>
      <c r="BK83" s="519"/>
      <c r="BL83" s="429">
        <f t="shared" si="304"/>
        <v>0</v>
      </c>
      <c r="BM83" s="519">
        <f t="shared" si="305"/>
        <v>0</v>
      </c>
      <c r="BN83" s="429">
        <f t="shared" si="306"/>
        <v>0</v>
      </c>
      <c r="BO83" s="718"/>
      <c r="BP83" s="706">
        <f t="shared" si="307"/>
        <v>0</v>
      </c>
      <c r="BQ83" s="718">
        <f t="shared" si="308"/>
        <v>0</v>
      </c>
      <c r="BR83" s="706">
        <f t="shared" si="309"/>
        <v>0</v>
      </c>
      <c r="BS83" s="718"/>
      <c r="BT83" s="706">
        <f t="shared" si="310"/>
        <v>0</v>
      </c>
      <c r="BU83" s="718">
        <f t="shared" si="311"/>
        <v>0</v>
      </c>
      <c r="BV83" s="706">
        <f t="shared" si="312"/>
        <v>0</v>
      </c>
      <c r="BW83" s="718"/>
      <c r="BX83" s="706">
        <f t="shared" si="313"/>
        <v>0</v>
      </c>
      <c r="BY83" s="718">
        <f t="shared" si="314"/>
        <v>0</v>
      </c>
      <c r="BZ83" s="706">
        <f t="shared" si="315"/>
        <v>0</v>
      </c>
      <c r="CA83" s="718"/>
      <c r="CB83" s="706">
        <f t="shared" si="316"/>
        <v>0</v>
      </c>
      <c r="CC83" s="718">
        <f t="shared" si="317"/>
        <v>0</v>
      </c>
      <c r="CD83" s="706">
        <f t="shared" si="318"/>
        <v>0</v>
      </c>
      <c r="CE83" s="706"/>
      <c r="CF83" s="402">
        <f t="shared" si="266"/>
        <v>0</v>
      </c>
    </row>
    <row r="84" spans="2:84" ht="72">
      <c r="B84" s="395" t="s">
        <v>501</v>
      </c>
      <c r="C84" s="396" t="s">
        <v>502</v>
      </c>
      <c r="D84" s="397" t="s">
        <v>392</v>
      </c>
      <c r="E84" s="398">
        <v>371361.87</v>
      </c>
      <c r="F84" s="399">
        <v>0</v>
      </c>
      <c r="G84" s="400">
        <f t="shared" si="267"/>
        <v>0</v>
      </c>
      <c r="H84" s="400"/>
      <c r="I84" s="401"/>
      <c r="J84" s="401"/>
      <c r="K84" s="513"/>
      <c r="L84" s="401"/>
      <c r="M84" s="513">
        <f t="shared" si="268"/>
        <v>0</v>
      </c>
      <c r="N84" s="401">
        <f t="shared" si="269"/>
        <v>0</v>
      </c>
      <c r="O84" s="401"/>
      <c r="P84" s="401"/>
      <c r="Q84" s="513">
        <f t="shared" si="270"/>
        <v>0</v>
      </c>
      <c r="R84" s="401">
        <f t="shared" si="271"/>
        <v>0</v>
      </c>
      <c r="S84" s="540"/>
      <c r="T84" s="401"/>
      <c r="U84" s="513">
        <f t="shared" si="272"/>
        <v>0</v>
      </c>
      <c r="V84" s="401">
        <f t="shared" si="273"/>
        <v>0</v>
      </c>
      <c r="W84" s="513"/>
      <c r="X84" s="401">
        <f t="shared" si="274"/>
        <v>0</v>
      </c>
      <c r="Y84" s="513">
        <f t="shared" si="275"/>
        <v>0</v>
      </c>
      <c r="Z84" s="401">
        <f t="shared" si="276"/>
        <v>0</v>
      </c>
      <c r="AA84" s="513"/>
      <c r="AB84" s="401">
        <f t="shared" si="277"/>
        <v>0</v>
      </c>
      <c r="AC84" s="513">
        <f t="shared" si="278"/>
        <v>0</v>
      </c>
      <c r="AD84" s="401">
        <f t="shared" si="279"/>
        <v>0</v>
      </c>
      <c r="AE84" s="513"/>
      <c r="AF84" s="401">
        <f t="shared" si="280"/>
        <v>0</v>
      </c>
      <c r="AG84" s="513">
        <f t="shared" si="281"/>
        <v>0</v>
      </c>
      <c r="AH84" s="401">
        <f t="shared" si="282"/>
        <v>0</v>
      </c>
      <c r="AI84" s="513"/>
      <c r="AJ84" s="401">
        <f t="shared" si="283"/>
        <v>0</v>
      </c>
      <c r="AK84" s="513">
        <f t="shared" si="284"/>
        <v>0</v>
      </c>
      <c r="AL84" s="401">
        <f t="shared" si="285"/>
        <v>0</v>
      </c>
      <c r="AM84" s="519"/>
      <c r="AN84" s="429">
        <f t="shared" si="286"/>
        <v>0</v>
      </c>
      <c r="AO84" s="519">
        <f t="shared" si="287"/>
        <v>0</v>
      </c>
      <c r="AP84" s="429">
        <f t="shared" si="288"/>
        <v>0</v>
      </c>
      <c r="AQ84" s="591"/>
      <c r="AR84" s="401">
        <f t="shared" si="289"/>
        <v>0</v>
      </c>
      <c r="AS84" s="519">
        <f t="shared" si="290"/>
        <v>0</v>
      </c>
      <c r="AT84" s="429">
        <f t="shared" si="291"/>
        <v>0</v>
      </c>
      <c r="AU84" s="513"/>
      <c r="AV84" s="401">
        <f t="shared" si="292"/>
        <v>0</v>
      </c>
      <c r="AW84" s="519">
        <f t="shared" si="293"/>
        <v>0</v>
      </c>
      <c r="AX84" s="429">
        <f t="shared" si="294"/>
        <v>0</v>
      </c>
      <c r="AY84" s="513"/>
      <c r="AZ84" s="681">
        <f t="shared" si="295"/>
        <v>0</v>
      </c>
      <c r="BA84" s="519">
        <f t="shared" si="296"/>
        <v>0</v>
      </c>
      <c r="BB84" s="429">
        <f t="shared" si="297"/>
        <v>0</v>
      </c>
      <c r="BC84" s="695"/>
      <c r="BD84" s="681">
        <f t="shared" si="298"/>
        <v>0</v>
      </c>
      <c r="BE84" s="695">
        <f t="shared" si="299"/>
        <v>0</v>
      </c>
      <c r="BF84" s="681">
        <f t="shared" si="300"/>
        <v>0</v>
      </c>
      <c r="BG84" s="695"/>
      <c r="BH84" s="681">
        <f t="shared" si="301"/>
        <v>0</v>
      </c>
      <c r="BI84" s="519">
        <f t="shared" si="302"/>
        <v>0</v>
      </c>
      <c r="BJ84" s="429">
        <f t="shared" si="303"/>
        <v>0</v>
      </c>
      <c r="BK84" s="519"/>
      <c r="BL84" s="429">
        <f t="shared" si="304"/>
        <v>0</v>
      </c>
      <c r="BM84" s="519">
        <f t="shared" si="305"/>
        <v>0</v>
      </c>
      <c r="BN84" s="429">
        <f t="shared" si="306"/>
        <v>0</v>
      </c>
      <c r="BO84" s="718"/>
      <c r="BP84" s="706">
        <f t="shared" si="307"/>
        <v>0</v>
      </c>
      <c r="BQ84" s="718">
        <f t="shared" si="308"/>
        <v>0</v>
      </c>
      <c r="BR84" s="706">
        <f t="shared" si="309"/>
        <v>0</v>
      </c>
      <c r="BS84" s="718"/>
      <c r="BT84" s="706">
        <f t="shared" si="310"/>
        <v>0</v>
      </c>
      <c r="BU84" s="718">
        <f t="shared" si="311"/>
        <v>0</v>
      </c>
      <c r="BV84" s="706">
        <f t="shared" si="312"/>
        <v>0</v>
      </c>
      <c r="BW84" s="718"/>
      <c r="BX84" s="706">
        <f t="shared" si="313"/>
        <v>0</v>
      </c>
      <c r="BY84" s="718">
        <f t="shared" si="314"/>
        <v>0</v>
      </c>
      <c r="BZ84" s="706">
        <f t="shared" si="315"/>
        <v>0</v>
      </c>
      <c r="CA84" s="718"/>
      <c r="CB84" s="706">
        <f t="shared" si="316"/>
        <v>0</v>
      </c>
      <c r="CC84" s="718">
        <f t="shared" si="317"/>
        <v>0</v>
      </c>
      <c r="CD84" s="706">
        <f t="shared" si="318"/>
        <v>0</v>
      </c>
      <c r="CE84" s="706"/>
      <c r="CF84" s="402">
        <f t="shared" si="266"/>
        <v>0</v>
      </c>
    </row>
    <row r="85" spans="2:84" ht="72">
      <c r="B85" s="395" t="s">
        <v>503</v>
      </c>
      <c r="C85" s="396" t="s">
        <v>504</v>
      </c>
      <c r="D85" s="397" t="s">
        <v>392</v>
      </c>
      <c r="E85" s="398">
        <v>621964.53</v>
      </c>
      <c r="F85" s="399">
        <v>0</v>
      </c>
      <c r="G85" s="400">
        <f t="shared" si="267"/>
        <v>0</v>
      </c>
      <c r="H85" s="400"/>
      <c r="I85" s="401"/>
      <c r="J85" s="401"/>
      <c r="K85" s="513"/>
      <c r="L85" s="401"/>
      <c r="M85" s="513">
        <f t="shared" si="268"/>
        <v>0</v>
      </c>
      <c r="N85" s="401">
        <f t="shared" si="269"/>
        <v>0</v>
      </c>
      <c r="O85" s="401"/>
      <c r="P85" s="401"/>
      <c r="Q85" s="513">
        <f t="shared" si="270"/>
        <v>0</v>
      </c>
      <c r="R85" s="401">
        <f t="shared" si="271"/>
        <v>0</v>
      </c>
      <c r="S85" s="540"/>
      <c r="T85" s="401"/>
      <c r="U85" s="513">
        <f t="shared" si="272"/>
        <v>0</v>
      </c>
      <c r="V85" s="401">
        <f t="shared" si="273"/>
        <v>0</v>
      </c>
      <c r="W85" s="513"/>
      <c r="X85" s="401">
        <f t="shared" si="274"/>
        <v>0</v>
      </c>
      <c r="Y85" s="513">
        <f t="shared" si="275"/>
        <v>0</v>
      </c>
      <c r="Z85" s="401">
        <f t="shared" si="276"/>
        <v>0</v>
      </c>
      <c r="AA85" s="513"/>
      <c r="AB85" s="401">
        <f t="shared" si="277"/>
        <v>0</v>
      </c>
      <c r="AC85" s="513">
        <f t="shared" si="278"/>
        <v>0</v>
      </c>
      <c r="AD85" s="401">
        <f t="shared" si="279"/>
        <v>0</v>
      </c>
      <c r="AE85" s="513"/>
      <c r="AF85" s="401">
        <f t="shared" si="280"/>
        <v>0</v>
      </c>
      <c r="AG85" s="513">
        <f t="shared" si="281"/>
        <v>0</v>
      </c>
      <c r="AH85" s="401">
        <f t="shared" si="282"/>
        <v>0</v>
      </c>
      <c r="AI85" s="513"/>
      <c r="AJ85" s="401">
        <f t="shared" si="283"/>
        <v>0</v>
      </c>
      <c r="AK85" s="513">
        <f t="shared" si="284"/>
        <v>0</v>
      </c>
      <c r="AL85" s="401">
        <f t="shared" si="285"/>
        <v>0</v>
      </c>
      <c r="AM85" s="519"/>
      <c r="AN85" s="429">
        <f t="shared" si="286"/>
        <v>0</v>
      </c>
      <c r="AO85" s="519">
        <f t="shared" si="287"/>
        <v>0</v>
      </c>
      <c r="AP85" s="429">
        <f t="shared" si="288"/>
        <v>0</v>
      </c>
      <c r="AQ85" s="591"/>
      <c r="AR85" s="401">
        <f t="shared" si="289"/>
        <v>0</v>
      </c>
      <c r="AS85" s="519">
        <f t="shared" si="290"/>
        <v>0</v>
      </c>
      <c r="AT85" s="429">
        <f t="shared" si="291"/>
        <v>0</v>
      </c>
      <c r="AU85" s="513"/>
      <c r="AV85" s="401">
        <f t="shared" si="292"/>
        <v>0</v>
      </c>
      <c r="AW85" s="519">
        <f t="shared" si="293"/>
        <v>0</v>
      </c>
      <c r="AX85" s="429">
        <f t="shared" si="294"/>
        <v>0</v>
      </c>
      <c r="AY85" s="513"/>
      <c r="AZ85" s="681">
        <f t="shared" si="295"/>
        <v>0</v>
      </c>
      <c r="BA85" s="519">
        <f t="shared" si="296"/>
        <v>0</v>
      </c>
      <c r="BB85" s="429">
        <f t="shared" si="297"/>
        <v>0</v>
      </c>
      <c r="BC85" s="695"/>
      <c r="BD85" s="681">
        <f t="shared" si="298"/>
        <v>0</v>
      </c>
      <c r="BE85" s="695">
        <f t="shared" si="299"/>
        <v>0</v>
      </c>
      <c r="BF85" s="681">
        <f t="shared" si="300"/>
        <v>0</v>
      </c>
      <c r="BG85" s="695"/>
      <c r="BH85" s="681">
        <f t="shared" si="301"/>
        <v>0</v>
      </c>
      <c r="BI85" s="519">
        <f t="shared" si="302"/>
        <v>0</v>
      </c>
      <c r="BJ85" s="429">
        <f t="shared" si="303"/>
        <v>0</v>
      </c>
      <c r="BK85" s="519"/>
      <c r="BL85" s="429">
        <f t="shared" si="304"/>
        <v>0</v>
      </c>
      <c r="BM85" s="519">
        <f t="shared" si="305"/>
        <v>0</v>
      </c>
      <c r="BN85" s="429">
        <f t="shared" si="306"/>
        <v>0</v>
      </c>
      <c r="BO85" s="718"/>
      <c r="BP85" s="706">
        <f t="shared" si="307"/>
        <v>0</v>
      </c>
      <c r="BQ85" s="718">
        <f t="shared" si="308"/>
        <v>0</v>
      </c>
      <c r="BR85" s="706">
        <f t="shared" si="309"/>
        <v>0</v>
      </c>
      <c r="BS85" s="718"/>
      <c r="BT85" s="706">
        <f t="shared" si="310"/>
        <v>0</v>
      </c>
      <c r="BU85" s="718">
        <f t="shared" si="311"/>
        <v>0</v>
      </c>
      <c r="BV85" s="706">
        <f t="shared" si="312"/>
        <v>0</v>
      </c>
      <c r="BW85" s="718"/>
      <c r="BX85" s="706">
        <f t="shared" si="313"/>
        <v>0</v>
      </c>
      <c r="BY85" s="718">
        <f t="shared" si="314"/>
        <v>0</v>
      </c>
      <c r="BZ85" s="706">
        <f t="shared" si="315"/>
        <v>0</v>
      </c>
      <c r="CA85" s="718"/>
      <c r="CB85" s="706">
        <f t="shared" si="316"/>
        <v>0</v>
      </c>
      <c r="CC85" s="718">
        <f t="shared" si="317"/>
        <v>0</v>
      </c>
      <c r="CD85" s="706">
        <f t="shared" si="318"/>
        <v>0</v>
      </c>
      <c r="CE85" s="706"/>
      <c r="CF85" s="402">
        <f t="shared" si="266"/>
        <v>0</v>
      </c>
    </row>
    <row r="86" spans="2:84" ht="54">
      <c r="B86" s="395" t="s">
        <v>505</v>
      </c>
      <c r="C86" s="396" t="s">
        <v>506</v>
      </c>
      <c r="D86" s="397" t="s">
        <v>392</v>
      </c>
      <c r="E86" s="398">
        <v>109232.64</v>
      </c>
      <c r="F86" s="399">
        <v>0</v>
      </c>
      <c r="G86" s="400">
        <f t="shared" si="267"/>
        <v>0</v>
      </c>
      <c r="H86" s="400"/>
      <c r="I86" s="401"/>
      <c r="J86" s="401"/>
      <c r="K86" s="513"/>
      <c r="L86" s="401"/>
      <c r="M86" s="513">
        <f t="shared" si="268"/>
        <v>0</v>
      </c>
      <c r="N86" s="401">
        <f t="shared" si="269"/>
        <v>0</v>
      </c>
      <c r="O86" s="401"/>
      <c r="P86" s="401"/>
      <c r="Q86" s="513">
        <f t="shared" si="270"/>
        <v>0</v>
      </c>
      <c r="R86" s="401">
        <f t="shared" si="271"/>
        <v>0</v>
      </c>
      <c r="S86" s="540"/>
      <c r="T86" s="401"/>
      <c r="U86" s="513">
        <f t="shared" si="272"/>
        <v>0</v>
      </c>
      <c r="V86" s="401">
        <f t="shared" si="273"/>
        <v>0</v>
      </c>
      <c r="W86" s="513"/>
      <c r="X86" s="401">
        <f t="shared" si="274"/>
        <v>0</v>
      </c>
      <c r="Y86" s="513">
        <f t="shared" si="275"/>
        <v>0</v>
      </c>
      <c r="Z86" s="401">
        <f t="shared" si="276"/>
        <v>0</v>
      </c>
      <c r="AA86" s="513"/>
      <c r="AB86" s="401">
        <f t="shared" si="277"/>
        <v>0</v>
      </c>
      <c r="AC86" s="513">
        <f t="shared" si="278"/>
        <v>0</v>
      </c>
      <c r="AD86" s="401">
        <f t="shared" si="279"/>
        <v>0</v>
      </c>
      <c r="AE86" s="513"/>
      <c r="AF86" s="401">
        <f t="shared" si="280"/>
        <v>0</v>
      </c>
      <c r="AG86" s="513">
        <f t="shared" si="281"/>
        <v>0</v>
      </c>
      <c r="AH86" s="401">
        <f t="shared" si="282"/>
        <v>0</v>
      </c>
      <c r="AI86" s="513"/>
      <c r="AJ86" s="401">
        <f t="shared" si="283"/>
        <v>0</v>
      </c>
      <c r="AK86" s="513">
        <f t="shared" si="284"/>
        <v>0</v>
      </c>
      <c r="AL86" s="401">
        <f t="shared" si="285"/>
        <v>0</v>
      </c>
      <c r="AM86" s="519"/>
      <c r="AN86" s="429">
        <f t="shared" si="286"/>
        <v>0</v>
      </c>
      <c r="AO86" s="519">
        <f t="shared" si="287"/>
        <v>0</v>
      </c>
      <c r="AP86" s="429">
        <f t="shared" si="288"/>
        <v>0</v>
      </c>
      <c r="AQ86" s="591"/>
      <c r="AR86" s="401">
        <f t="shared" si="289"/>
        <v>0</v>
      </c>
      <c r="AS86" s="519">
        <f t="shared" si="290"/>
        <v>0</v>
      </c>
      <c r="AT86" s="429">
        <f t="shared" si="291"/>
        <v>0</v>
      </c>
      <c r="AU86" s="513"/>
      <c r="AV86" s="401">
        <f t="shared" si="292"/>
        <v>0</v>
      </c>
      <c r="AW86" s="519">
        <f t="shared" si="293"/>
        <v>0</v>
      </c>
      <c r="AX86" s="429">
        <f t="shared" si="294"/>
        <v>0</v>
      </c>
      <c r="AY86" s="513"/>
      <c r="AZ86" s="681">
        <f t="shared" si="295"/>
        <v>0</v>
      </c>
      <c r="BA86" s="519">
        <f t="shared" si="296"/>
        <v>0</v>
      </c>
      <c r="BB86" s="429">
        <f t="shared" si="297"/>
        <v>0</v>
      </c>
      <c r="BC86" s="695"/>
      <c r="BD86" s="681">
        <f t="shared" si="298"/>
        <v>0</v>
      </c>
      <c r="BE86" s="695">
        <f t="shared" si="299"/>
        <v>0</v>
      </c>
      <c r="BF86" s="681">
        <f t="shared" si="300"/>
        <v>0</v>
      </c>
      <c r="BG86" s="695"/>
      <c r="BH86" s="681">
        <f t="shared" si="301"/>
        <v>0</v>
      </c>
      <c r="BI86" s="519">
        <f t="shared" si="302"/>
        <v>0</v>
      </c>
      <c r="BJ86" s="429">
        <f t="shared" si="303"/>
        <v>0</v>
      </c>
      <c r="BK86" s="519"/>
      <c r="BL86" s="429">
        <f t="shared" si="304"/>
        <v>0</v>
      </c>
      <c r="BM86" s="519">
        <f t="shared" si="305"/>
        <v>0</v>
      </c>
      <c r="BN86" s="429">
        <f t="shared" si="306"/>
        <v>0</v>
      </c>
      <c r="BO86" s="718"/>
      <c r="BP86" s="706">
        <f t="shared" si="307"/>
        <v>0</v>
      </c>
      <c r="BQ86" s="718">
        <f t="shared" si="308"/>
        <v>0</v>
      </c>
      <c r="BR86" s="706">
        <f t="shared" si="309"/>
        <v>0</v>
      </c>
      <c r="BS86" s="718"/>
      <c r="BT86" s="706">
        <f t="shared" si="310"/>
        <v>0</v>
      </c>
      <c r="BU86" s="718">
        <f t="shared" si="311"/>
        <v>0</v>
      </c>
      <c r="BV86" s="706">
        <f t="shared" si="312"/>
        <v>0</v>
      </c>
      <c r="BW86" s="718"/>
      <c r="BX86" s="706">
        <f t="shared" si="313"/>
        <v>0</v>
      </c>
      <c r="BY86" s="718">
        <f t="shared" si="314"/>
        <v>0</v>
      </c>
      <c r="BZ86" s="706">
        <f t="shared" si="315"/>
        <v>0</v>
      </c>
      <c r="CA86" s="718"/>
      <c r="CB86" s="706">
        <f t="shared" si="316"/>
        <v>0</v>
      </c>
      <c r="CC86" s="718">
        <f t="shared" si="317"/>
        <v>0</v>
      </c>
      <c r="CD86" s="706">
        <f t="shared" si="318"/>
        <v>0</v>
      </c>
      <c r="CE86" s="706"/>
      <c r="CF86" s="402">
        <f t="shared" si="266"/>
        <v>0</v>
      </c>
    </row>
    <row r="87" spans="2:84" ht="54">
      <c r="B87" s="395" t="s">
        <v>507</v>
      </c>
      <c r="C87" s="396" t="s">
        <v>508</v>
      </c>
      <c r="D87" s="397" t="s">
        <v>392</v>
      </c>
      <c r="E87" s="398">
        <v>159340.5</v>
      </c>
      <c r="F87" s="399">
        <v>0</v>
      </c>
      <c r="G87" s="400">
        <f t="shared" si="267"/>
        <v>0</v>
      </c>
      <c r="H87" s="400"/>
      <c r="I87" s="401"/>
      <c r="J87" s="401"/>
      <c r="K87" s="513"/>
      <c r="L87" s="401"/>
      <c r="M87" s="513">
        <f t="shared" si="268"/>
        <v>0</v>
      </c>
      <c r="N87" s="401">
        <f t="shared" si="269"/>
        <v>0</v>
      </c>
      <c r="O87" s="401"/>
      <c r="P87" s="401"/>
      <c r="Q87" s="513">
        <f t="shared" si="270"/>
        <v>0</v>
      </c>
      <c r="R87" s="401">
        <f t="shared" si="271"/>
        <v>0</v>
      </c>
      <c r="S87" s="540"/>
      <c r="T87" s="401"/>
      <c r="U87" s="513">
        <f t="shared" si="272"/>
        <v>0</v>
      </c>
      <c r="V87" s="401">
        <f t="shared" si="273"/>
        <v>0</v>
      </c>
      <c r="W87" s="513"/>
      <c r="X87" s="401">
        <f t="shared" si="274"/>
        <v>0</v>
      </c>
      <c r="Y87" s="513">
        <f t="shared" si="275"/>
        <v>0</v>
      </c>
      <c r="Z87" s="401">
        <f t="shared" si="276"/>
        <v>0</v>
      </c>
      <c r="AA87" s="513"/>
      <c r="AB87" s="401">
        <f t="shared" si="277"/>
        <v>0</v>
      </c>
      <c r="AC87" s="513">
        <f t="shared" si="278"/>
        <v>0</v>
      </c>
      <c r="AD87" s="401">
        <f t="shared" si="279"/>
        <v>0</v>
      </c>
      <c r="AE87" s="513"/>
      <c r="AF87" s="401">
        <f t="shared" si="280"/>
        <v>0</v>
      </c>
      <c r="AG87" s="513">
        <f t="shared" si="281"/>
        <v>0</v>
      </c>
      <c r="AH87" s="401">
        <f t="shared" si="282"/>
        <v>0</v>
      </c>
      <c r="AI87" s="513"/>
      <c r="AJ87" s="401">
        <f t="shared" si="283"/>
        <v>0</v>
      </c>
      <c r="AK87" s="513">
        <f t="shared" si="284"/>
        <v>0</v>
      </c>
      <c r="AL87" s="401">
        <f t="shared" si="285"/>
        <v>0</v>
      </c>
      <c r="AM87" s="519"/>
      <c r="AN87" s="429">
        <f t="shared" si="286"/>
        <v>0</v>
      </c>
      <c r="AO87" s="519">
        <f t="shared" si="287"/>
        <v>0</v>
      </c>
      <c r="AP87" s="429">
        <f t="shared" si="288"/>
        <v>0</v>
      </c>
      <c r="AQ87" s="591"/>
      <c r="AR87" s="401">
        <f t="shared" si="289"/>
        <v>0</v>
      </c>
      <c r="AS87" s="519">
        <f t="shared" si="290"/>
        <v>0</v>
      </c>
      <c r="AT87" s="429">
        <f t="shared" si="291"/>
        <v>0</v>
      </c>
      <c r="AU87" s="513"/>
      <c r="AV87" s="401">
        <f t="shared" si="292"/>
        <v>0</v>
      </c>
      <c r="AW87" s="519">
        <f t="shared" si="293"/>
        <v>0</v>
      </c>
      <c r="AX87" s="429">
        <f t="shared" si="294"/>
        <v>0</v>
      </c>
      <c r="AY87" s="513"/>
      <c r="AZ87" s="681">
        <f t="shared" si="295"/>
        <v>0</v>
      </c>
      <c r="BA87" s="519">
        <f t="shared" si="296"/>
        <v>0</v>
      </c>
      <c r="BB87" s="429">
        <f t="shared" si="297"/>
        <v>0</v>
      </c>
      <c r="BC87" s="695"/>
      <c r="BD87" s="681">
        <f t="shared" si="298"/>
        <v>0</v>
      </c>
      <c r="BE87" s="695">
        <f t="shared" si="299"/>
        <v>0</v>
      </c>
      <c r="BF87" s="681">
        <f t="shared" si="300"/>
        <v>0</v>
      </c>
      <c r="BG87" s="695"/>
      <c r="BH87" s="681">
        <f t="shared" si="301"/>
        <v>0</v>
      </c>
      <c r="BI87" s="519">
        <f t="shared" si="302"/>
        <v>0</v>
      </c>
      <c r="BJ87" s="429">
        <f t="shared" si="303"/>
        <v>0</v>
      </c>
      <c r="BK87" s="519"/>
      <c r="BL87" s="429">
        <f t="shared" si="304"/>
        <v>0</v>
      </c>
      <c r="BM87" s="519">
        <f t="shared" si="305"/>
        <v>0</v>
      </c>
      <c r="BN87" s="429">
        <f t="shared" si="306"/>
        <v>0</v>
      </c>
      <c r="BO87" s="718"/>
      <c r="BP87" s="706">
        <f t="shared" si="307"/>
        <v>0</v>
      </c>
      <c r="BQ87" s="718">
        <f t="shared" si="308"/>
        <v>0</v>
      </c>
      <c r="BR87" s="706">
        <f t="shared" si="309"/>
        <v>0</v>
      </c>
      <c r="BS87" s="718"/>
      <c r="BT87" s="706">
        <f t="shared" si="310"/>
        <v>0</v>
      </c>
      <c r="BU87" s="718">
        <f t="shared" si="311"/>
        <v>0</v>
      </c>
      <c r="BV87" s="706">
        <f t="shared" si="312"/>
        <v>0</v>
      </c>
      <c r="BW87" s="718"/>
      <c r="BX87" s="706">
        <f t="shared" si="313"/>
        <v>0</v>
      </c>
      <c r="BY87" s="718">
        <f t="shared" si="314"/>
        <v>0</v>
      </c>
      <c r="BZ87" s="706">
        <f t="shared" si="315"/>
        <v>0</v>
      </c>
      <c r="CA87" s="718"/>
      <c r="CB87" s="706">
        <f t="shared" si="316"/>
        <v>0</v>
      </c>
      <c r="CC87" s="718">
        <f t="shared" si="317"/>
        <v>0</v>
      </c>
      <c r="CD87" s="706">
        <f t="shared" si="318"/>
        <v>0</v>
      </c>
      <c r="CE87" s="706"/>
      <c r="CF87" s="402">
        <f t="shared" si="266"/>
        <v>0</v>
      </c>
    </row>
    <row r="88" spans="2:84" ht="54">
      <c r="B88" s="395" t="s">
        <v>509</v>
      </c>
      <c r="C88" s="396" t="s">
        <v>510</v>
      </c>
      <c r="D88" s="397" t="s">
        <v>392</v>
      </c>
      <c r="E88" s="398">
        <v>191807.55</v>
      </c>
      <c r="F88" s="399">
        <v>6.3</v>
      </c>
      <c r="G88" s="400">
        <f t="shared" si="267"/>
        <v>1208387.5649999999</v>
      </c>
      <c r="H88" s="400"/>
      <c r="I88" s="401"/>
      <c r="J88" s="401"/>
      <c r="K88" s="513"/>
      <c r="L88" s="401"/>
      <c r="M88" s="513">
        <f t="shared" si="268"/>
        <v>0</v>
      </c>
      <c r="N88" s="401">
        <f t="shared" si="269"/>
        <v>0</v>
      </c>
      <c r="O88" s="401"/>
      <c r="P88" s="401"/>
      <c r="Q88" s="513">
        <f t="shared" si="270"/>
        <v>0</v>
      </c>
      <c r="R88" s="401">
        <f t="shared" si="271"/>
        <v>0</v>
      </c>
      <c r="S88" s="540"/>
      <c r="T88" s="401"/>
      <c r="U88" s="513">
        <f t="shared" si="272"/>
        <v>0</v>
      </c>
      <c r="V88" s="401">
        <f t="shared" si="273"/>
        <v>0</v>
      </c>
      <c r="W88" s="513"/>
      <c r="X88" s="401">
        <f t="shared" si="274"/>
        <v>0</v>
      </c>
      <c r="Y88" s="513">
        <f t="shared" si="275"/>
        <v>0</v>
      </c>
      <c r="Z88" s="401">
        <f t="shared" si="276"/>
        <v>0</v>
      </c>
      <c r="AA88" s="513"/>
      <c r="AB88" s="401">
        <f t="shared" si="277"/>
        <v>0</v>
      </c>
      <c r="AC88" s="513">
        <f t="shared" si="278"/>
        <v>0</v>
      </c>
      <c r="AD88" s="401">
        <f t="shared" si="279"/>
        <v>0</v>
      </c>
      <c r="AE88" s="513"/>
      <c r="AF88" s="401">
        <f t="shared" si="280"/>
        <v>0</v>
      </c>
      <c r="AG88" s="513">
        <f t="shared" si="281"/>
        <v>0</v>
      </c>
      <c r="AH88" s="401">
        <f t="shared" si="282"/>
        <v>0</v>
      </c>
      <c r="AI88" s="513"/>
      <c r="AJ88" s="401">
        <f t="shared" si="283"/>
        <v>0</v>
      </c>
      <c r="AK88" s="513">
        <f t="shared" si="284"/>
        <v>0</v>
      </c>
      <c r="AL88" s="401">
        <f t="shared" si="285"/>
        <v>0</v>
      </c>
      <c r="AM88" s="519"/>
      <c r="AN88" s="429">
        <f t="shared" si="286"/>
        <v>0</v>
      </c>
      <c r="AO88" s="519">
        <f t="shared" si="287"/>
        <v>0</v>
      </c>
      <c r="AP88" s="429">
        <f t="shared" si="288"/>
        <v>0</v>
      </c>
      <c r="AQ88" s="591"/>
      <c r="AR88" s="401">
        <f t="shared" si="289"/>
        <v>0</v>
      </c>
      <c r="AS88" s="519">
        <f t="shared" si="290"/>
        <v>0</v>
      </c>
      <c r="AT88" s="429">
        <f t="shared" si="291"/>
        <v>0</v>
      </c>
      <c r="AU88" s="513"/>
      <c r="AV88" s="401">
        <f t="shared" si="292"/>
        <v>0</v>
      </c>
      <c r="AW88" s="519">
        <f t="shared" si="293"/>
        <v>0</v>
      </c>
      <c r="AX88" s="429">
        <f t="shared" si="294"/>
        <v>0</v>
      </c>
      <c r="AY88" s="513"/>
      <c r="AZ88" s="681">
        <f t="shared" si="295"/>
        <v>0</v>
      </c>
      <c r="BA88" s="519">
        <f t="shared" si="296"/>
        <v>0</v>
      </c>
      <c r="BB88" s="429">
        <f t="shared" si="297"/>
        <v>0</v>
      </c>
      <c r="BC88" s="695"/>
      <c r="BD88" s="681">
        <f t="shared" si="298"/>
        <v>0</v>
      </c>
      <c r="BE88" s="695">
        <f t="shared" si="299"/>
        <v>0</v>
      </c>
      <c r="BF88" s="681">
        <f t="shared" si="300"/>
        <v>0</v>
      </c>
      <c r="BG88" s="695"/>
      <c r="BH88" s="681">
        <f t="shared" si="301"/>
        <v>0</v>
      </c>
      <c r="BI88" s="519">
        <f t="shared" si="302"/>
        <v>0</v>
      </c>
      <c r="BJ88" s="429">
        <f t="shared" si="303"/>
        <v>0</v>
      </c>
      <c r="BK88" s="519"/>
      <c r="BL88" s="429">
        <f t="shared" si="304"/>
        <v>0</v>
      </c>
      <c r="BM88" s="519">
        <f t="shared" si="305"/>
        <v>0</v>
      </c>
      <c r="BN88" s="429">
        <f t="shared" si="306"/>
        <v>0</v>
      </c>
      <c r="BO88" s="718"/>
      <c r="BP88" s="706">
        <f t="shared" si="307"/>
        <v>0</v>
      </c>
      <c r="BQ88" s="718">
        <f t="shared" si="308"/>
        <v>0</v>
      </c>
      <c r="BR88" s="706">
        <f t="shared" si="309"/>
        <v>0</v>
      </c>
      <c r="BS88" s="718"/>
      <c r="BT88" s="706">
        <f t="shared" si="310"/>
        <v>0</v>
      </c>
      <c r="BU88" s="718">
        <f t="shared" si="311"/>
        <v>0</v>
      </c>
      <c r="BV88" s="706">
        <f t="shared" si="312"/>
        <v>0</v>
      </c>
      <c r="BW88" s="718"/>
      <c r="BX88" s="706">
        <f t="shared" si="313"/>
        <v>0</v>
      </c>
      <c r="BY88" s="718">
        <f t="shared" si="314"/>
        <v>0</v>
      </c>
      <c r="BZ88" s="706">
        <f t="shared" si="315"/>
        <v>0</v>
      </c>
      <c r="CA88" s="718"/>
      <c r="CB88" s="706">
        <f t="shared" si="316"/>
        <v>0</v>
      </c>
      <c r="CC88" s="718">
        <f t="shared" si="317"/>
        <v>0</v>
      </c>
      <c r="CD88" s="706">
        <f t="shared" si="318"/>
        <v>0</v>
      </c>
      <c r="CE88" s="706"/>
      <c r="CF88" s="402">
        <f t="shared" si="266"/>
        <v>1208387.5649999999</v>
      </c>
    </row>
    <row r="89" spans="2:84" ht="72">
      <c r="B89" s="395" t="s">
        <v>511</v>
      </c>
      <c r="C89" s="396" t="s">
        <v>512</v>
      </c>
      <c r="D89" s="397" t="s">
        <v>392</v>
      </c>
      <c r="E89" s="398">
        <v>1244486.43</v>
      </c>
      <c r="F89" s="399">
        <v>0</v>
      </c>
      <c r="G89" s="400">
        <f t="shared" si="267"/>
        <v>0</v>
      </c>
      <c r="H89" s="400"/>
      <c r="I89" s="401"/>
      <c r="J89" s="401"/>
      <c r="K89" s="513"/>
      <c r="L89" s="401"/>
      <c r="M89" s="513">
        <f t="shared" si="268"/>
        <v>0</v>
      </c>
      <c r="N89" s="401">
        <f t="shared" si="269"/>
        <v>0</v>
      </c>
      <c r="O89" s="401"/>
      <c r="P89" s="401"/>
      <c r="Q89" s="513">
        <f t="shared" si="270"/>
        <v>0</v>
      </c>
      <c r="R89" s="401">
        <f t="shared" si="271"/>
        <v>0</v>
      </c>
      <c r="S89" s="540"/>
      <c r="T89" s="401"/>
      <c r="U89" s="513">
        <f t="shared" si="272"/>
        <v>0</v>
      </c>
      <c r="V89" s="401">
        <f t="shared" si="273"/>
        <v>0</v>
      </c>
      <c r="W89" s="513"/>
      <c r="X89" s="401">
        <f t="shared" si="274"/>
        <v>0</v>
      </c>
      <c r="Y89" s="513">
        <f t="shared" si="275"/>
        <v>0</v>
      </c>
      <c r="Z89" s="401">
        <f t="shared" si="276"/>
        <v>0</v>
      </c>
      <c r="AA89" s="513"/>
      <c r="AB89" s="401">
        <f t="shared" si="277"/>
        <v>0</v>
      </c>
      <c r="AC89" s="513">
        <f t="shared" si="278"/>
        <v>0</v>
      </c>
      <c r="AD89" s="401">
        <f t="shared" si="279"/>
        <v>0</v>
      </c>
      <c r="AE89" s="513"/>
      <c r="AF89" s="401">
        <f t="shared" si="280"/>
        <v>0</v>
      </c>
      <c r="AG89" s="513">
        <f t="shared" si="281"/>
        <v>0</v>
      </c>
      <c r="AH89" s="401">
        <f t="shared" si="282"/>
        <v>0</v>
      </c>
      <c r="AI89" s="513"/>
      <c r="AJ89" s="401">
        <f t="shared" si="283"/>
        <v>0</v>
      </c>
      <c r="AK89" s="513">
        <f t="shared" si="284"/>
        <v>0</v>
      </c>
      <c r="AL89" s="401">
        <f t="shared" si="285"/>
        <v>0</v>
      </c>
      <c r="AM89" s="519"/>
      <c r="AN89" s="429">
        <f t="shared" si="286"/>
        <v>0</v>
      </c>
      <c r="AO89" s="519">
        <f t="shared" si="287"/>
        <v>0</v>
      </c>
      <c r="AP89" s="429">
        <f t="shared" si="288"/>
        <v>0</v>
      </c>
      <c r="AQ89" s="591"/>
      <c r="AR89" s="401">
        <f t="shared" si="289"/>
        <v>0</v>
      </c>
      <c r="AS89" s="519">
        <f t="shared" si="290"/>
        <v>0</v>
      </c>
      <c r="AT89" s="429">
        <f t="shared" si="291"/>
        <v>0</v>
      </c>
      <c r="AU89" s="513"/>
      <c r="AV89" s="401">
        <f t="shared" si="292"/>
        <v>0</v>
      </c>
      <c r="AW89" s="519">
        <f t="shared" si="293"/>
        <v>0</v>
      </c>
      <c r="AX89" s="429">
        <f t="shared" si="294"/>
        <v>0</v>
      </c>
      <c r="AY89" s="513"/>
      <c r="AZ89" s="681">
        <f t="shared" si="295"/>
        <v>0</v>
      </c>
      <c r="BA89" s="519">
        <f t="shared" si="296"/>
        <v>0</v>
      </c>
      <c r="BB89" s="429">
        <f t="shared" si="297"/>
        <v>0</v>
      </c>
      <c r="BC89" s="695"/>
      <c r="BD89" s="681">
        <f t="shared" si="298"/>
        <v>0</v>
      </c>
      <c r="BE89" s="695">
        <f t="shared" si="299"/>
        <v>0</v>
      </c>
      <c r="BF89" s="681">
        <f t="shared" si="300"/>
        <v>0</v>
      </c>
      <c r="BG89" s="695"/>
      <c r="BH89" s="681">
        <f t="shared" si="301"/>
        <v>0</v>
      </c>
      <c r="BI89" s="519">
        <f t="shared" si="302"/>
        <v>0</v>
      </c>
      <c r="BJ89" s="429">
        <f t="shared" si="303"/>
        <v>0</v>
      </c>
      <c r="BK89" s="519"/>
      <c r="BL89" s="429">
        <f t="shared" si="304"/>
        <v>0</v>
      </c>
      <c r="BM89" s="519">
        <f t="shared" si="305"/>
        <v>0</v>
      </c>
      <c r="BN89" s="429">
        <f t="shared" si="306"/>
        <v>0</v>
      </c>
      <c r="BO89" s="718"/>
      <c r="BP89" s="706">
        <f t="shared" si="307"/>
        <v>0</v>
      </c>
      <c r="BQ89" s="718">
        <f t="shared" si="308"/>
        <v>0</v>
      </c>
      <c r="BR89" s="706">
        <f t="shared" si="309"/>
        <v>0</v>
      </c>
      <c r="BS89" s="718"/>
      <c r="BT89" s="706">
        <f t="shared" si="310"/>
        <v>0</v>
      </c>
      <c r="BU89" s="718">
        <f t="shared" si="311"/>
        <v>0</v>
      </c>
      <c r="BV89" s="706">
        <f t="shared" si="312"/>
        <v>0</v>
      </c>
      <c r="BW89" s="718"/>
      <c r="BX89" s="706">
        <f t="shared" si="313"/>
        <v>0</v>
      </c>
      <c r="BY89" s="718">
        <f t="shared" si="314"/>
        <v>0</v>
      </c>
      <c r="BZ89" s="706">
        <f t="shared" si="315"/>
        <v>0</v>
      </c>
      <c r="CA89" s="718"/>
      <c r="CB89" s="706">
        <f t="shared" si="316"/>
        <v>0</v>
      </c>
      <c r="CC89" s="718">
        <f t="shared" si="317"/>
        <v>0</v>
      </c>
      <c r="CD89" s="706">
        <f t="shared" si="318"/>
        <v>0</v>
      </c>
      <c r="CE89" s="706"/>
      <c r="CF89" s="402">
        <f t="shared" si="266"/>
        <v>0</v>
      </c>
    </row>
    <row r="90" spans="2:84" ht="72">
      <c r="B90" s="395" t="s">
        <v>513</v>
      </c>
      <c r="C90" s="396" t="s">
        <v>514</v>
      </c>
      <c r="D90" s="397" t="s">
        <v>392</v>
      </c>
      <c r="E90" s="398">
        <v>701881.29</v>
      </c>
      <c r="F90" s="399">
        <v>0</v>
      </c>
      <c r="G90" s="400">
        <f t="shared" si="267"/>
        <v>0</v>
      </c>
      <c r="H90" s="400"/>
      <c r="I90" s="401"/>
      <c r="J90" s="401"/>
      <c r="K90" s="513"/>
      <c r="L90" s="401"/>
      <c r="M90" s="513">
        <f t="shared" si="268"/>
        <v>0</v>
      </c>
      <c r="N90" s="401">
        <f t="shared" si="269"/>
        <v>0</v>
      </c>
      <c r="O90" s="401"/>
      <c r="P90" s="401"/>
      <c r="Q90" s="513">
        <f t="shared" si="270"/>
        <v>0</v>
      </c>
      <c r="R90" s="401">
        <f t="shared" si="271"/>
        <v>0</v>
      </c>
      <c r="S90" s="540"/>
      <c r="T90" s="401"/>
      <c r="U90" s="513">
        <f t="shared" si="272"/>
        <v>0</v>
      </c>
      <c r="V90" s="401">
        <f t="shared" si="273"/>
        <v>0</v>
      </c>
      <c r="W90" s="513"/>
      <c r="X90" s="401">
        <f t="shared" si="274"/>
        <v>0</v>
      </c>
      <c r="Y90" s="513">
        <f t="shared" si="275"/>
        <v>0</v>
      </c>
      <c r="Z90" s="401">
        <f t="shared" si="276"/>
        <v>0</v>
      </c>
      <c r="AA90" s="513"/>
      <c r="AB90" s="401">
        <f t="shared" si="277"/>
        <v>0</v>
      </c>
      <c r="AC90" s="513">
        <f t="shared" si="278"/>
        <v>0</v>
      </c>
      <c r="AD90" s="401">
        <f t="shared" si="279"/>
        <v>0</v>
      </c>
      <c r="AE90" s="513"/>
      <c r="AF90" s="401">
        <f t="shared" si="280"/>
        <v>0</v>
      </c>
      <c r="AG90" s="513">
        <f t="shared" si="281"/>
        <v>0</v>
      </c>
      <c r="AH90" s="401">
        <f t="shared" si="282"/>
        <v>0</v>
      </c>
      <c r="AI90" s="513"/>
      <c r="AJ90" s="401">
        <f t="shared" si="283"/>
        <v>0</v>
      </c>
      <c r="AK90" s="513">
        <f t="shared" si="284"/>
        <v>0</v>
      </c>
      <c r="AL90" s="401">
        <f t="shared" si="285"/>
        <v>0</v>
      </c>
      <c r="AM90" s="519"/>
      <c r="AN90" s="429">
        <f t="shared" si="286"/>
        <v>0</v>
      </c>
      <c r="AO90" s="519">
        <f t="shared" si="287"/>
        <v>0</v>
      </c>
      <c r="AP90" s="429">
        <f t="shared" si="288"/>
        <v>0</v>
      </c>
      <c r="AQ90" s="591"/>
      <c r="AR90" s="401">
        <f t="shared" si="289"/>
        <v>0</v>
      </c>
      <c r="AS90" s="519">
        <f t="shared" si="290"/>
        <v>0</v>
      </c>
      <c r="AT90" s="429">
        <f t="shared" si="291"/>
        <v>0</v>
      </c>
      <c r="AU90" s="513"/>
      <c r="AV90" s="401">
        <f t="shared" si="292"/>
        <v>0</v>
      </c>
      <c r="AW90" s="519">
        <f t="shared" si="293"/>
        <v>0</v>
      </c>
      <c r="AX90" s="429">
        <f t="shared" si="294"/>
        <v>0</v>
      </c>
      <c r="AY90" s="513"/>
      <c r="AZ90" s="681">
        <f t="shared" si="295"/>
        <v>0</v>
      </c>
      <c r="BA90" s="519">
        <f t="shared" si="296"/>
        <v>0</v>
      </c>
      <c r="BB90" s="429">
        <f t="shared" si="297"/>
        <v>0</v>
      </c>
      <c r="BC90" s="695"/>
      <c r="BD90" s="681">
        <f t="shared" si="298"/>
        <v>0</v>
      </c>
      <c r="BE90" s="695">
        <f t="shared" si="299"/>
        <v>0</v>
      </c>
      <c r="BF90" s="681">
        <f t="shared" si="300"/>
        <v>0</v>
      </c>
      <c r="BG90" s="695"/>
      <c r="BH90" s="681">
        <f t="shared" si="301"/>
        <v>0</v>
      </c>
      <c r="BI90" s="519">
        <f t="shared" si="302"/>
        <v>0</v>
      </c>
      <c r="BJ90" s="429">
        <f t="shared" si="303"/>
        <v>0</v>
      </c>
      <c r="BK90" s="519"/>
      <c r="BL90" s="429">
        <f t="shared" si="304"/>
        <v>0</v>
      </c>
      <c r="BM90" s="519">
        <f t="shared" si="305"/>
        <v>0</v>
      </c>
      <c r="BN90" s="429">
        <f t="shared" si="306"/>
        <v>0</v>
      </c>
      <c r="BO90" s="718"/>
      <c r="BP90" s="706">
        <f t="shared" si="307"/>
        <v>0</v>
      </c>
      <c r="BQ90" s="718">
        <f t="shared" si="308"/>
        <v>0</v>
      </c>
      <c r="BR90" s="706">
        <f t="shared" si="309"/>
        <v>0</v>
      </c>
      <c r="BS90" s="718"/>
      <c r="BT90" s="706">
        <f t="shared" si="310"/>
        <v>0</v>
      </c>
      <c r="BU90" s="718">
        <f t="shared" si="311"/>
        <v>0</v>
      </c>
      <c r="BV90" s="706">
        <f t="shared" si="312"/>
        <v>0</v>
      </c>
      <c r="BW90" s="718"/>
      <c r="BX90" s="706">
        <f t="shared" si="313"/>
        <v>0</v>
      </c>
      <c r="BY90" s="718">
        <f t="shared" si="314"/>
        <v>0</v>
      </c>
      <c r="BZ90" s="706">
        <f t="shared" si="315"/>
        <v>0</v>
      </c>
      <c r="CA90" s="718"/>
      <c r="CB90" s="706">
        <f t="shared" si="316"/>
        <v>0</v>
      </c>
      <c r="CC90" s="718">
        <f t="shared" si="317"/>
        <v>0</v>
      </c>
      <c r="CD90" s="706">
        <f t="shared" si="318"/>
        <v>0</v>
      </c>
      <c r="CE90" s="706"/>
      <c r="CF90" s="402">
        <f t="shared" si="266"/>
        <v>0</v>
      </c>
    </row>
    <row r="91" spans="2:84" ht="72">
      <c r="B91" s="395" t="s">
        <v>515</v>
      </c>
      <c r="C91" s="396" t="s">
        <v>516</v>
      </c>
      <c r="D91" s="397" t="s">
        <v>392</v>
      </c>
      <c r="E91" s="398">
        <v>35463.78</v>
      </c>
      <c r="F91" s="399">
        <v>133.35</v>
      </c>
      <c r="G91" s="400">
        <f t="shared" si="267"/>
        <v>4729095.0630000001</v>
      </c>
      <c r="H91" s="400"/>
      <c r="I91" s="401"/>
      <c r="J91" s="401"/>
      <c r="K91" s="513"/>
      <c r="L91" s="401"/>
      <c r="M91" s="513">
        <f t="shared" si="268"/>
        <v>0</v>
      </c>
      <c r="N91" s="401">
        <f t="shared" si="269"/>
        <v>0</v>
      </c>
      <c r="O91" s="401"/>
      <c r="P91" s="401"/>
      <c r="Q91" s="513">
        <f t="shared" si="270"/>
        <v>0</v>
      </c>
      <c r="R91" s="401">
        <f t="shared" si="271"/>
        <v>0</v>
      </c>
      <c r="S91" s="540"/>
      <c r="T91" s="401"/>
      <c r="U91" s="513">
        <f t="shared" si="272"/>
        <v>0</v>
      </c>
      <c r="V91" s="401">
        <f t="shared" si="273"/>
        <v>0</v>
      </c>
      <c r="W91" s="513"/>
      <c r="X91" s="401">
        <f t="shared" si="274"/>
        <v>0</v>
      </c>
      <c r="Y91" s="513">
        <f t="shared" si="275"/>
        <v>0</v>
      </c>
      <c r="Z91" s="401">
        <f t="shared" si="276"/>
        <v>0</v>
      </c>
      <c r="AA91" s="513"/>
      <c r="AB91" s="401">
        <f t="shared" si="277"/>
        <v>0</v>
      </c>
      <c r="AC91" s="513">
        <f t="shared" si="278"/>
        <v>0</v>
      </c>
      <c r="AD91" s="401">
        <f t="shared" si="279"/>
        <v>0</v>
      </c>
      <c r="AE91" s="513"/>
      <c r="AF91" s="401">
        <f t="shared" si="280"/>
        <v>0</v>
      </c>
      <c r="AG91" s="513">
        <f t="shared" si="281"/>
        <v>0</v>
      </c>
      <c r="AH91" s="401">
        <f t="shared" si="282"/>
        <v>0</v>
      </c>
      <c r="AI91" s="513"/>
      <c r="AJ91" s="401">
        <f t="shared" si="283"/>
        <v>0</v>
      </c>
      <c r="AK91" s="513">
        <f t="shared" si="284"/>
        <v>0</v>
      </c>
      <c r="AL91" s="401">
        <f t="shared" si="285"/>
        <v>0</v>
      </c>
      <c r="AM91" s="519"/>
      <c r="AN91" s="429">
        <f t="shared" si="286"/>
        <v>0</v>
      </c>
      <c r="AO91" s="519">
        <f t="shared" si="287"/>
        <v>0</v>
      </c>
      <c r="AP91" s="429">
        <f t="shared" si="288"/>
        <v>0</v>
      </c>
      <c r="AQ91" s="591"/>
      <c r="AR91" s="401">
        <f t="shared" si="289"/>
        <v>0</v>
      </c>
      <c r="AS91" s="519">
        <f t="shared" si="290"/>
        <v>0</v>
      </c>
      <c r="AT91" s="429">
        <f t="shared" si="291"/>
        <v>0</v>
      </c>
      <c r="AU91" s="513"/>
      <c r="AV91" s="401">
        <f t="shared" si="292"/>
        <v>0</v>
      </c>
      <c r="AW91" s="519">
        <f t="shared" si="293"/>
        <v>0</v>
      </c>
      <c r="AX91" s="429">
        <f t="shared" si="294"/>
        <v>0</v>
      </c>
      <c r="AY91" s="513"/>
      <c r="AZ91" s="681">
        <f t="shared" si="295"/>
        <v>0</v>
      </c>
      <c r="BA91" s="519">
        <f t="shared" si="296"/>
        <v>0</v>
      </c>
      <c r="BB91" s="429">
        <f t="shared" si="297"/>
        <v>0</v>
      </c>
      <c r="BC91" s="695"/>
      <c r="BD91" s="681">
        <f t="shared" si="298"/>
        <v>0</v>
      </c>
      <c r="BE91" s="695">
        <f t="shared" si="299"/>
        <v>0</v>
      </c>
      <c r="BF91" s="681">
        <f t="shared" si="300"/>
        <v>0</v>
      </c>
      <c r="BG91" s="695"/>
      <c r="BH91" s="681">
        <f t="shared" si="301"/>
        <v>0</v>
      </c>
      <c r="BI91" s="519">
        <f t="shared" si="302"/>
        <v>0</v>
      </c>
      <c r="BJ91" s="429">
        <f t="shared" si="303"/>
        <v>0</v>
      </c>
      <c r="BK91" s="519"/>
      <c r="BL91" s="429">
        <f t="shared" si="304"/>
        <v>0</v>
      </c>
      <c r="BM91" s="519">
        <f t="shared" si="305"/>
        <v>0</v>
      </c>
      <c r="BN91" s="429">
        <f t="shared" si="306"/>
        <v>0</v>
      </c>
      <c r="BO91" s="718"/>
      <c r="BP91" s="706">
        <f t="shared" si="307"/>
        <v>0</v>
      </c>
      <c r="BQ91" s="718">
        <f t="shared" si="308"/>
        <v>0</v>
      </c>
      <c r="BR91" s="706">
        <f t="shared" si="309"/>
        <v>0</v>
      </c>
      <c r="BS91" s="718"/>
      <c r="BT91" s="706">
        <f t="shared" si="310"/>
        <v>0</v>
      </c>
      <c r="BU91" s="718">
        <f t="shared" si="311"/>
        <v>0</v>
      </c>
      <c r="BV91" s="706">
        <f t="shared" si="312"/>
        <v>0</v>
      </c>
      <c r="BW91" s="718"/>
      <c r="BX91" s="706">
        <f t="shared" si="313"/>
        <v>0</v>
      </c>
      <c r="BY91" s="718">
        <f t="shared" si="314"/>
        <v>0</v>
      </c>
      <c r="BZ91" s="706">
        <f t="shared" si="315"/>
        <v>0</v>
      </c>
      <c r="CA91" s="718"/>
      <c r="CB91" s="706">
        <f t="shared" si="316"/>
        <v>0</v>
      </c>
      <c r="CC91" s="718">
        <f t="shared" si="317"/>
        <v>0</v>
      </c>
      <c r="CD91" s="706">
        <f t="shared" si="318"/>
        <v>0</v>
      </c>
      <c r="CE91" s="706"/>
      <c r="CF91" s="402">
        <f t="shared" si="266"/>
        <v>4729095.0630000001</v>
      </c>
    </row>
    <row r="92" spans="2:84" ht="72">
      <c r="B92" s="395" t="s">
        <v>517</v>
      </c>
      <c r="C92" s="396" t="s">
        <v>518</v>
      </c>
      <c r="D92" s="397" t="s">
        <v>392</v>
      </c>
      <c r="E92" s="398">
        <v>71397.81</v>
      </c>
      <c r="F92" s="399">
        <v>178.5</v>
      </c>
      <c r="G92" s="400">
        <f t="shared" si="267"/>
        <v>12744509.084999999</v>
      </c>
      <c r="H92" s="400"/>
      <c r="I92" s="401"/>
      <c r="J92" s="401"/>
      <c r="K92" s="513"/>
      <c r="L92" s="401"/>
      <c r="M92" s="513">
        <f t="shared" si="268"/>
        <v>0</v>
      </c>
      <c r="N92" s="401">
        <f t="shared" si="269"/>
        <v>0</v>
      </c>
      <c r="O92" s="401"/>
      <c r="P92" s="401"/>
      <c r="Q92" s="513">
        <f t="shared" si="270"/>
        <v>0</v>
      </c>
      <c r="R92" s="401">
        <f t="shared" si="271"/>
        <v>0</v>
      </c>
      <c r="S92" s="540"/>
      <c r="T92" s="401"/>
      <c r="U92" s="513">
        <f t="shared" si="272"/>
        <v>0</v>
      </c>
      <c r="V92" s="401">
        <f t="shared" si="273"/>
        <v>0</v>
      </c>
      <c r="W92" s="513"/>
      <c r="X92" s="401">
        <f t="shared" si="274"/>
        <v>0</v>
      </c>
      <c r="Y92" s="513">
        <f t="shared" si="275"/>
        <v>0</v>
      </c>
      <c r="Z92" s="401">
        <f t="shared" si="276"/>
        <v>0</v>
      </c>
      <c r="AA92" s="513"/>
      <c r="AB92" s="401">
        <f t="shared" si="277"/>
        <v>0</v>
      </c>
      <c r="AC92" s="513">
        <f t="shared" si="278"/>
        <v>0</v>
      </c>
      <c r="AD92" s="401">
        <f t="shared" si="279"/>
        <v>0</v>
      </c>
      <c r="AE92" s="513"/>
      <c r="AF92" s="401">
        <f t="shared" si="280"/>
        <v>0</v>
      </c>
      <c r="AG92" s="513">
        <f t="shared" si="281"/>
        <v>0</v>
      </c>
      <c r="AH92" s="401">
        <f t="shared" si="282"/>
        <v>0</v>
      </c>
      <c r="AI92" s="513"/>
      <c r="AJ92" s="401">
        <f t="shared" si="283"/>
        <v>0</v>
      </c>
      <c r="AK92" s="513">
        <f t="shared" si="284"/>
        <v>0</v>
      </c>
      <c r="AL92" s="401">
        <f t="shared" si="285"/>
        <v>0</v>
      </c>
      <c r="AM92" s="519"/>
      <c r="AN92" s="429">
        <f t="shared" si="286"/>
        <v>0</v>
      </c>
      <c r="AO92" s="519">
        <f t="shared" si="287"/>
        <v>0</v>
      </c>
      <c r="AP92" s="429">
        <f t="shared" si="288"/>
        <v>0</v>
      </c>
      <c r="AQ92" s="591"/>
      <c r="AR92" s="401">
        <f t="shared" si="289"/>
        <v>0</v>
      </c>
      <c r="AS92" s="519">
        <f t="shared" si="290"/>
        <v>0</v>
      </c>
      <c r="AT92" s="429">
        <f t="shared" si="291"/>
        <v>0</v>
      </c>
      <c r="AU92" s="513"/>
      <c r="AV92" s="401">
        <f t="shared" si="292"/>
        <v>0</v>
      </c>
      <c r="AW92" s="519">
        <f t="shared" si="293"/>
        <v>0</v>
      </c>
      <c r="AX92" s="429">
        <f t="shared" si="294"/>
        <v>0</v>
      </c>
      <c r="AY92" s="513"/>
      <c r="AZ92" s="681">
        <f t="shared" si="295"/>
        <v>0</v>
      </c>
      <c r="BA92" s="519">
        <f t="shared" si="296"/>
        <v>0</v>
      </c>
      <c r="BB92" s="429">
        <f t="shared" si="297"/>
        <v>0</v>
      </c>
      <c r="BC92" s="695"/>
      <c r="BD92" s="681">
        <f t="shared" si="298"/>
        <v>0</v>
      </c>
      <c r="BE92" s="695">
        <f t="shared" si="299"/>
        <v>0</v>
      </c>
      <c r="BF92" s="681">
        <f t="shared" si="300"/>
        <v>0</v>
      </c>
      <c r="BG92" s="695"/>
      <c r="BH92" s="681">
        <f t="shared" si="301"/>
        <v>0</v>
      </c>
      <c r="BI92" s="519">
        <f t="shared" si="302"/>
        <v>0</v>
      </c>
      <c r="BJ92" s="429">
        <f t="shared" si="303"/>
        <v>0</v>
      </c>
      <c r="BK92" s="519"/>
      <c r="BL92" s="429">
        <f t="shared" si="304"/>
        <v>0</v>
      </c>
      <c r="BM92" s="519">
        <f t="shared" si="305"/>
        <v>0</v>
      </c>
      <c r="BN92" s="429">
        <f t="shared" si="306"/>
        <v>0</v>
      </c>
      <c r="BO92" s="718"/>
      <c r="BP92" s="706">
        <f t="shared" si="307"/>
        <v>0</v>
      </c>
      <c r="BQ92" s="718">
        <f t="shared" si="308"/>
        <v>0</v>
      </c>
      <c r="BR92" s="706">
        <f t="shared" si="309"/>
        <v>0</v>
      </c>
      <c r="BS92" s="718"/>
      <c r="BT92" s="706">
        <f t="shared" si="310"/>
        <v>0</v>
      </c>
      <c r="BU92" s="718">
        <f t="shared" si="311"/>
        <v>0</v>
      </c>
      <c r="BV92" s="706">
        <f t="shared" si="312"/>
        <v>0</v>
      </c>
      <c r="BW92" s="718"/>
      <c r="BX92" s="706">
        <f t="shared" si="313"/>
        <v>0</v>
      </c>
      <c r="BY92" s="718">
        <f t="shared" si="314"/>
        <v>0</v>
      </c>
      <c r="BZ92" s="706">
        <f t="shared" si="315"/>
        <v>0</v>
      </c>
      <c r="CA92" s="718"/>
      <c r="CB92" s="706">
        <f t="shared" si="316"/>
        <v>0</v>
      </c>
      <c r="CC92" s="718">
        <f t="shared" si="317"/>
        <v>0</v>
      </c>
      <c r="CD92" s="706">
        <f t="shared" si="318"/>
        <v>0</v>
      </c>
      <c r="CE92" s="706"/>
      <c r="CF92" s="402">
        <f t="shared" si="266"/>
        <v>12744509.084999999</v>
      </c>
    </row>
    <row r="93" spans="2:84" ht="72">
      <c r="B93" s="395" t="s">
        <v>519</v>
      </c>
      <c r="C93" s="396" t="s">
        <v>520</v>
      </c>
      <c r="D93" s="397" t="s">
        <v>392</v>
      </c>
      <c r="E93" s="398">
        <v>54550.979999999996</v>
      </c>
      <c r="F93" s="399">
        <v>8.4</v>
      </c>
      <c r="G93" s="400">
        <f t="shared" si="267"/>
        <v>458228.23199999996</v>
      </c>
      <c r="H93" s="400"/>
      <c r="I93" s="401"/>
      <c r="J93" s="401"/>
      <c r="K93" s="513"/>
      <c r="L93" s="401"/>
      <c r="M93" s="513">
        <f t="shared" si="268"/>
        <v>0</v>
      </c>
      <c r="N93" s="401">
        <f t="shared" si="269"/>
        <v>0</v>
      </c>
      <c r="O93" s="401"/>
      <c r="P93" s="401"/>
      <c r="Q93" s="513">
        <f t="shared" si="270"/>
        <v>0</v>
      </c>
      <c r="R93" s="401">
        <f t="shared" si="271"/>
        <v>0</v>
      </c>
      <c r="S93" s="540"/>
      <c r="T93" s="401"/>
      <c r="U93" s="513">
        <f t="shared" si="272"/>
        <v>0</v>
      </c>
      <c r="V93" s="401">
        <f t="shared" si="273"/>
        <v>0</v>
      </c>
      <c r="W93" s="513"/>
      <c r="X93" s="401">
        <f t="shared" si="274"/>
        <v>0</v>
      </c>
      <c r="Y93" s="513">
        <f t="shared" si="275"/>
        <v>0</v>
      </c>
      <c r="Z93" s="401">
        <f t="shared" si="276"/>
        <v>0</v>
      </c>
      <c r="AA93" s="513"/>
      <c r="AB93" s="401">
        <f t="shared" si="277"/>
        <v>0</v>
      </c>
      <c r="AC93" s="513">
        <f t="shared" si="278"/>
        <v>0</v>
      </c>
      <c r="AD93" s="401">
        <f t="shared" si="279"/>
        <v>0</v>
      </c>
      <c r="AE93" s="513"/>
      <c r="AF93" s="401">
        <f t="shared" si="280"/>
        <v>0</v>
      </c>
      <c r="AG93" s="513">
        <f t="shared" si="281"/>
        <v>0</v>
      </c>
      <c r="AH93" s="401">
        <f t="shared" si="282"/>
        <v>0</v>
      </c>
      <c r="AI93" s="513"/>
      <c r="AJ93" s="401">
        <f t="shared" si="283"/>
        <v>0</v>
      </c>
      <c r="AK93" s="513">
        <f t="shared" si="284"/>
        <v>0</v>
      </c>
      <c r="AL93" s="401">
        <f t="shared" si="285"/>
        <v>0</v>
      </c>
      <c r="AM93" s="519"/>
      <c r="AN93" s="429">
        <f t="shared" si="286"/>
        <v>0</v>
      </c>
      <c r="AO93" s="519">
        <f t="shared" si="287"/>
        <v>0</v>
      </c>
      <c r="AP93" s="429">
        <f t="shared" si="288"/>
        <v>0</v>
      </c>
      <c r="AQ93" s="591"/>
      <c r="AR93" s="401">
        <f t="shared" si="289"/>
        <v>0</v>
      </c>
      <c r="AS93" s="519">
        <f t="shared" si="290"/>
        <v>0</v>
      </c>
      <c r="AT93" s="429">
        <f t="shared" si="291"/>
        <v>0</v>
      </c>
      <c r="AU93" s="513"/>
      <c r="AV93" s="401">
        <f t="shared" si="292"/>
        <v>0</v>
      </c>
      <c r="AW93" s="519">
        <f t="shared" si="293"/>
        <v>0</v>
      </c>
      <c r="AX93" s="429">
        <f t="shared" si="294"/>
        <v>0</v>
      </c>
      <c r="AY93" s="513"/>
      <c r="AZ93" s="681">
        <f t="shared" si="295"/>
        <v>0</v>
      </c>
      <c r="BA93" s="519">
        <f t="shared" si="296"/>
        <v>0</v>
      </c>
      <c r="BB93" s="429">
        <f t="shared" si="297"/>
        <v>0</v>
      </c>
      <c r="BC93" s="695"/>
      <c r="BD93" s="681">
        <f t="shared" si="298"/>
        <v>0</v>
      </c>
      <c r="BE93" s="695">
        <f t="shared" si="299"/>
        <v>0</v>
      </c>
      <c r="BF93" s="681">
        <f t="shared" si="300"/>
        <v>0</v>
      </c>
      <c r="BG93" s="695"/>
      <c r="BH93" s="681">
        <f t="shared" si="301"/>
        <v>0</v>
      </c>
      <c r="BI93" s="519">
        <f t="shared" si="302"/>
        <v>0</v>
      </c>
      <c r="BJ93" s="429">
        <f t="shared" si="303"/>
        <v>0</v>
      </c>
      <c r="BK93" s="519"/>
      <c r="BL93" s="429">
        <f t="shared" si="304"/>
        <v>0</v>
      </c>
      <c r="BM93" s="519">
        <f t="shared" si="305"/>
        <v>0</v>
      </c>
      <c r="BN93" s="429">
        <f t="shared" si="306"/>
        <v>0</v>
      </c>
      <c r="BO93" s="718"/>
      <c r="BP93" s="706">
        <f t="shared" si="307"/>
        <v>0</v>
      </c>
      <c r="BQ93" s="718">
        <f t="shared" si="308"/>
        <v>0</v>
      </c>
      <c r="BR93" s="706">
        <f t="shared" si="309"/>
        <v>0</v>
      </c>
      <c r="BS93" s="718"/>
      <c r="BT93" s="706">
        <f t="shared" si="310"/>
        <v>0</v>
      </c>
      <c r="BU93" s="718">
        <f t="shared" si="311"/>
        <v>0</v>
      </c>
      <c r="BV93" s="706">
        <f t="shared" si="312"/>
        <v>0</v>
      </c>
      <c r="BW93" s="718"/>
      <c r="BX93" s="706">
        <f t="shared" si="313"/>
        <v>0</v>
      </c>
      <c r="BY93" s="718">
        <f t="shared" si="314"/>
        <v>0</v>
      </c>
      <c r="BZ93" s="706">
        <f t="shared" si="315"/>
        <v>0</v>
      </c>
      <c r="CA93" s="718"/>
      <c r="CB93" s="706">
        <f t="shared" si="316"/>
        <v>0</v>
      </c>
      <c r="CC93" s="718">
        <f t="shared" si="317"/>
        <v>0</v>
      </c>
      <c r="CD93" s="706">
        <f t="shared" si="318"/>
        <v>0</v>
      </c>
      <c r="CE93" s="706"/>
      <c r="CF93" s="402">
        <f t="shared" si="266"/>
        <v>458228.23199999996</v>
      </c>
    </row>
    <row r="94" spans="2:84" ht="72">
      <c r="B94" s="395" t="s">
        <v>521</v>
      </c>
      <c r="C94" s="396" t="s">
        <v>522</v>
      </c>
      <c r="D94" s="397" t="s">
        <v>392</v>
      </c>
      <c r="E94" s="398">
        <v>39903.93</v>
      </c>
      <c r="F94" s="399">
        <v>295.68</v>
      </c>
      <c r="G94" s="400">
        <f t="shared" si="267"/>
        <v>11798794.022400001</v>
      </c>
      <c r="H94" s="400"/>
      <c r="I94" s="401"/>
      <c r="J94" s="401"/>
      <c r="K94" s="513"/>
      <c r="L94" s="401"/>
      <c r="M94" s="513">
        <f t="shared" si="268"/>
        <v>0</v>
      </c>
      <c r="N94" s="401">
        <f t="shared" si="269"/>
        <v>0</v>
      </c>
      <c r="O94" s="401"/>
      <c r="P94" s="401"/>
      <c r="Q94" s="513">
        <f t="shared" si="270"/>
        <v>0</v>
      </c>
      <c r="R94" s="401">
        <f t="shared" si="271"/>
        <v>0</v>
      </c>
      <c r="S94" s="540"/>
      <c r="T94" s="401"/>
      <c r="U94" s="513">
        <f t="shared" si="272"/>
        <v>0</v>
      </c>
      <c r="V94" s="401">
        <f t="shared" si="273"/>
        <v>0</v>
      </c>
      <c r="W94" s="513"/>
      <c r="X94" s="401">
        <f t="shared" si="274"/>
        <v>0</v>
      </c>
      <c r="Y94" s="513">
        <f t="shared" si="275"/>
        <v>0</v>
      </c>
      <c r="Z94" s="401">
        <f t="shared" si="276"/>
        <v>0</v>
      </c>
      <c r="AA94" s="513"/>
      <c r="AB94" s="401">
        <f t="shared" si="277"/>
        <v>0</v>
      </c>
      <c r="AC94" s="513">
        <f t="shared" si="278"/>
        <v>0</v>
      </c>
      <c r="AD94" s="401">
        <f t="shared" si="279"/>
        <v>0</v>
      </c>
      <c r="AE94" s="513"/>
      <c r="AF94" s="401">
        <f t="shared" si="280"/>
        <v>0</v>
      </c>
      <c r="AG94" s="513">
        <f t="shared" si="281"/>
        <v>0</v>
      </c>
      <c r="AH94" s="401">
        <f t="shared" si="282"/>
        <v>0</v>
      </c>
      <c r="AI94" s="513"/>
      <c r="AJ94" s="401">
        <f t="shared" si="283"/>
        <v>0</v>
      </c>
      <c r="AK94" s="513">
        <f t="shared" si="284"/>
        <v>0</v>
      </c>
      <c r="AL94" s="401">
        <f t="shared" si="285"/>
        <v>0</v>
      </c>
      <c r="AM94" s="519"/>
      <c r="AN94" s="429">
        <f t="shared" si="286"/>
        <v>0</v>
      </c>
      <c r="AO94" s="519">
        <f t="shared" si="287"/>
        <v>0</v>
      </c>
      <c r="AP94" s="429">
        <f t="shared" si="288"/>
        <v>0</v>
      </c>
      <c r="AQ94" s="591"/>
      <c r="AR94" s="401">
        <f t="shared" si="289"/>
        <v>0</v>
      </c>
      <c r="AS94" s="519">
        <f t="shared" si="290"/>
        <v>0</v>
      </c>
      <c r="AT94" s="429">
        <f t="shared" si="291"/>
        <v>0</v>
      </c>
      <c r="AU94" s="513"/>
      <c r="AV94" s="401">
        <f t="shared" si="292"/>
        <v>0</v>
      </c>
      <c r="AW94" s="519">
        <f t="shared" si="293"/>
        <v>0</v>
      </c>
      <c r="AX94" s="429">
        <f t="shared" si="294"/>
        <v>0</v>
      </c>
      <c r="AY94" s="513"/>
      <c r="AZ94" s="681">
        <f t="shared" si="295"/>
        <v>0</v>
      </c>
      <c r="BA94" s="519">
        <f t="shared" si="296"/>
        <v>0</v>
      </c>
      <c r="BB94" s="429">
        <f t="shared" si="297"/>
        <v>0</v>
      </c>
      <c r="BC94" s="695"/>
      <c r="BD94" s="681">
        <f t="shared" si="298"/>
        <v>0</v>
      </c>
      <c r="BE94" s="695">
        <f t="shared" si="299"/>
        <v>0</v>
      </c>
      <c r="BF94" s="681">
        <f t="shared" si="300"/>
        <v>0</v>
      </c>
      <c r="BG94" s="695"/>
      <c r="BH94" s="681">
        <f t="shared" si="301"/>
        <v>0</v>
      </c>
      <c r="BI94" s="519">
        <f t="shared" si="302"/>
        <v>0</v>
      </c>
      <c r="BJ94" s="429">
        <f t="shared" si="303"/>
        <v>0</v>
      </c>
      <c r="BK94" s="519"/>
      <c r="BL94" s="429">
        <f t="shared" si="304"/>
        <v>0</v>
      </c>
      <c r="BM94" s="519">
        <f t="shared" si="305"/>
        <v>0</v>
      </c>
      <c r="BN94" s="429">
        <f t="shared" si="306"/>
        <v>0</v>
      </c>
      <c r="BO94" s="718"/>
      <c r="BP94" s="706">
        <f t="shared" si="307"/>
        <v>0</v>
      </c>
      <c r="BQ94" s="718">
        <f t="shared" si="308"/>
        <v>0</v>
      </c>
      <c r="BR94" s="706">
        <f t="shared" si="309"/>
        <v>0</v>
      </c>
      <c r="BS94" s="718"/>
      <c r="BT94" s="706">
        <f t="shared" si="310"/>
        <v>0</v>
      </c>
      <c r="BU94" s="718">
        <f t="shared" si="311"/>
        <v>0</v>
      </c>
      <c r="BV94" s="706">
        <f t="shared" si="312"/>
        <v>0</v>
      </c>
      <c r="BW94" s="718"/>
      <c r="BX94" s="706">
        <f t="shared" si="313"/>
        <v>0</v>
      </c>
      <c r="BY94" s="718">
        <f t="shared" si="314"/>
        <v>0</v>
      </c>
      <c r="BZ94" s="706">
        <f t="shared" si="315"/>
        <v>0</v>
      </c>
      <c r="CA94" s="718"/>
      <c r="CB94" s="706">
        <f t="shared" si="316"/>
        <v>0</v>
      </c>
      <c r="CC94" s="718">
        <f t="shared" si="317"/>
        <v>0</v>
      </c>
      <c r="CD94" s="706">
        <f t="shared" si="318"/>
        <v>0</v>
      </c>
      <c r="CE94" s="706"/>
      <c r="CF94" s="402">
        <f t="shared" si="266"/>
        <v>11798794.022400001</v>
      </c>
    </row>
    <row r="95" spans="2:84" ht="72">
      <c r="B95" s="395" t="s">
        <v>523</v>
      </c>
      <c r="C95" s="396" t="s">
        <v>524</v>
      </c>
      <c r="D95" s="397" t="s">
        <v>392</v>
      </c>
      <c r="E95" s="398">
        <v>20303.91</v>
      </c>
      <c r="F95" s="399">
        <v>71.400000000000006</v>
      </c>
      <c r="G95" s="400">
        <f t="shared" si="267"/>
        <v>1449699.1740000001</v>
      </c>
      <c r="H95" s="400"/>
      <c r="I95" s="401"/>
      <c r="J95" s="401"/>
      <c r="K95" s="513"/>
      <c r="L95" s="401"/>
      <c r="M95" s="513">
        <f t="shared" si="268"/>
        <v>0</v>
      </c>
      <c r="N95" s="401">
        <f t="shared" si="269"/>
        <v>0</v>
      </c>
      <c r="O95" s="401"/>
      <c r="P95" s="401"/>
      <c r="Q95" s="513">
        <f t="shared" si="270"/>
        <v>0</v>
      </c>
      <c r="R95" s="401">
        <f t="shared" si="271"/>
        <v>0</v>
      </c>
      <c r="S95" s="540"/>
      <c r="T95" s="401"/>
      <c r="U95" s="513">
        <f t="shared" si="272"/>
        <v>0</v>
      </c>
      <c r="V95" s="401">
        <f t="shared" si="273"/>
        <v>0</v>
      </c>
      <c r="W95" s="513"/>
      <c r="X95" s="401">
        <f t="shared" si="274"/>
        <v>0</v>
      </c>
      <c r="Y95" s="513">
        <f t="shared" si="275"/>
        <v>0</v>
      </c>
      <c r="Z95" s="401">
        <f t="shared" si="276"/>
        <v>0</v>
      </c>
      <c r="AA95" s="513"/>
      <c r="AB95" s="401">
        <f t="shared" si="277"/>
        <v>0</v>
      </c>
      <c r="AC95" s="513">
        <f t="shared" si="278"/>
        <v>0</v>
      </c>
      <c r="AD95" s="401">
        <f t="shared" si="279"/>
        <v>0</v>
      </c>
      <c r="AE95" s="513"/>
      <c r="AF95" s="401">
        <f t="shared" si="280"/>
        <v>0</v>
      </c>
      <c r="AG95" s="513">
        <f t="shared" si="281"/>
        <v>0</v>
      </c>
      <c r="AH95" s="401">
        <f t="shared" si="282"/>
        <v>0</v>
      </c>
      <c r="AI95" s="513"/>
      <c r="AJ95" s="401">
        <f t="shared" si="283"/>
        <v>0</v>
      </c>
      <c r="AK95" s="513">
        <f t="shared" si="284"/>
        <v>0</v>
      </c>
      <c r="AL95" s="401">
        <f t="shared" si="285"/>
        <v>0</v>
      </c>
      <c r="AM95" s="519"/>
      <c r="AN95" s="429">
        <f t="shared" si="286"/>
        <v>0</v>
      </c>
      <c r="AO95" s="519">
        <f t="shared" si="287"/>
        <v>0</v>
      </c>
      <c r="AP95" s="429">
        <f t="shared" si="288"/>
        <v>0</v>
      </c>
      <c r="AQ95" s="591"/>
      <c r="AR95" s="401">
        <f t="shared" si="289"/>
        <v>0</v>
      </c>
      <c r="AS95" s="519">
        <f t="shared" si="290"/>
        <v>0</v>
      </c>
      <c r="AT95" s="429">
        <f t="shared" si="291"/>
        <v>0</v>
      </c>
      <c r="AU95" s="513"/>
      <c r="AV95" s="401">
        <f t="shared" si="292"/>
        <v>0</v>
      </c>
      <c r="AW95" s="519">
        <f t="shared" si="293"/>
        <v>0</v>
      </c>
      <c r="AX95" s="429">
        <f t="shared" si="294"/>
        <v>0</v>
      </c>
      <c r="AY95" s="513"/>
      <c r="AZ95" s="681">
        <f t="shared" si="295"/>
        <v>0</v>
      </c>
      <c r="BA95" s="519">
        <f t="shared" si="296"/>
        <v>0</v>
      </c>
      <c r="BB95" s="429">
        <f t="shared" si="297"/>
        <v>0</v>
      </c>
      <c r="BC95" s="695"/>
      <c r="BD95" s="681">
        <f t="shared" si="298"/>
        <v>0</v>
      </c>
      <c r="BE95" s="695">
        <f t="shared" si="299"/>
        <v>0</v>
      </c>
      <c r="BF95" s="681">
        <f t="shared" si="300"/>
        <v>0</v>
      </c>
      <c r="BG95" s="695"/>
      <c r="BH95" s="681">
        <f t="shared" si="301"/>
        <v>0</v>
      </c>
      <c r="BI95" s="519">
        <f t="shared" si="302"/>
        <v>0</v>
      </c>
      <c r="BJ95" s="429">
        <f t="shared" si="303"/>
        <v>0</v>
      </c>
      <c r="BK95" s="519"/>
      <c r="BL95" s="429">
        <f t="shared" si="304"/>
        <v>0</v>
      </c>
      <c r="BM95" s="519">
        <f t="shared" si="305"/>
        <v>0</v>
      </c>
      <c r="BN95" s="429">
        <f t="shared" si="306"/>
        <v>0</v>
      </c>
      <c r="BO95" s="718"/>
      <c r="BP95" s="706">
        <f t="shared" si="307"/>
        <v>0</v>
      </c>
      <c r="BQ95" s="718">
        <f t="shared" si="308"/>
        <v>0</v>
      </c>
      <c r="BR95" s="706">
        <f t="shared" si="309"/>
        <v>0</v>
      </c>
      <c r="BS95" s="718"/>
      <c r="BT95" s="706">
        <f t="shared" si="310"/>
        <v>0</v>
      </c>
      <c r="BU95" s="718">
        <f t="shared" si="311"/>
        <v>0</v>
      </c>
      <c r="BV95" s="706">
        <f t="shared" si="312"/>
        <v>0</v>
      </c>
      <c r="BW95" s="718"/>
      <c r="BX95" s="706">
        <f t="shared" si="313"/>
        <v>0</v>
      </c>
      <c r="BY95" s="718">
        <f t="shared" si="314"/>
        <v>0</v>
      </c>
      <c r="BZ95" s="706">
        <f t="shared" si="315"/>
        <v>0</v>
      </c>
      <c r="CA95" s="718"/>
      <c r="CB95" s="706">
        <f t="shared" si="316"/>
        <v>0</v>
      </c>
      <c r="CC95" s="718">
        <f t="shared" si="317"/>
        <v>0</v>
      </c>
      <c r="CD95" s="706">
        <f t="shared" si="318"/>
        <v>0</v>
      </c>
      <c r="CE95" s="706"/>
      <c r="CF95" s="402">
        <f t="shared" si="266"/>
        <v>1449699.1740000001</v>
      </c>
    </row>
    <row r="96" spans="2:84" s="387" customFormat="1" ht="126">
      <c r="B96" s="404" t="s">
        <v>50</v>
      </c>
      <c r="C96" s="405" t="s">
        <v>525</v>
      </c>
      <c r="D96" s="406"/>
      <c r="E96" s="407"/>
      <c r="F96" s="408">
        <v>0</v>
      </c>
      <c r="G96" s="409"/>
      <c r="H96" s="409">
        <f>+SUM(G97:G100)</f>
        <v>61178140.979999997</v>
      </c>
      <c r="I96" s="409"/>
      <c r="J96" s="409"/>
      <c r="K96" s="516"/>
      <c r="L96" s="409"/>
      <c r="M96" s="516"/>
      <c r="N96" s="409">
        <f>SUM(N97:N100)</f>
        <v>0</v>
      </c>
      <c r="O96" s="409"/>
      <c r="P96" s="409"/>
      <c r="Q96" s="516"/>
      <c r="R96" s="409">
        <f>SUM(R97:R100)</f>
        <v>0</v>
      </c>
      <c r="S96" s="542"/>
      <c r="T96" s="409">
        <f>SUM(T97:T100)</f>
        <v>0</v>
      </c>
      <c r="U96" s="516"/>
      <c r="V96" s="409">
        <f>SUM(V97:V100)</f>
        <v>0</v>
      </c>
      <c r="W96" s="516"/>
      <c r="X96" s="409">
        <f>SUM(X97:X100)</f>
        <v>0</v>
      </c>
      <c r="Y96" s="516"/>
      <c r="Z96" s="409">
        <f>SUM(Z97:Z100)</f>
        <v>0</v>
      </c>
      <c r="AA96" s="516"/>
      <c r="AB96" s="409">
        <f>SUM(AB97:AB100)</f>
        <v>0</v>
      </c>
      <c r="AC96" s="516"/>
      <c r="AD96" s="409">
        <f>SUM(AD97:AD100)</f>
        <v>0</v>
      </c>
      <c r="AE96" s="516"/>
      <c r="AF96" s="409">
        <f>SUM(AF97:AF100)</f>
        <v>0</v>
      </c>
      <c r="AG96" s="516"/>
      <c r="AH96" s="409">
        <f>SUM(AH97:AH100)</f>
        <v>0</v>
      </c>
      <c r="AI96" s="516"/>
      <c r="AJ96" s="409">
        <f>SUM(AJ97:AJ100)</f>
        <v>0</v>
      </c>
      <c r="AK96" s="516"/>
      <c r="AL96" s="409">
        <f>SUM(AL97:AL100)</f>
        <v>0</v>
      </c>
      <c r="AM96" s="611"/>
      <c r="AN96" s="612">
        <f>SUM(AN97:AN100)</f>
        <v>0</v>
      </c>
      <c r="AO96" s="611"/>
      <c r="AP96" s="612">
        <f>SUM(AP97:AP100)</f>
        <v>0</v>
      </c>
      <c r="AQ96" s="593"/>
      <c r="AR96" s="409">
        <f>SUM(AR97:AR100)</f>
        <v>0</v>
      </c>
      <c r="AS96" s="611"/>
      <c r="AT96" s="612">
        <f>SUM(AT97:AT100)</f>
        <v>0</v>
      </c>
      <c r="AU96" s="516"/>
      <c r="AV96" s="409">
        <f>SUM(AV97:AV100)</f>
        <v>0</v>
      </c>
      <c r="AW96" s="611"/>
      <c r="AX96" s="612">
        <f>SUM(AX97:AX100)</f>
        <v>0</v>
      </c>
      <c r="AY96" s="608"/>
      <c r="AZ96" s="680">
        <f>SUM(AZ97:AZ100)</f>
        <v>0</v>
      </c>
      <c r="BA96" s="611"/>
      <c r="BB96" s="612">
        <f>SUM(BB97:BB100)</f>
        <v>0</v>
      </c>
      <c r="BC96" s="409"/>
      <c r="BD96" s="409">
        <f>SUM(BD97:BD100)</f>
        <v>0</v>
      </c>
      <c r="BE96" s="409"/>
      <c r="BF96" s="409">
        <f>SUM(BF97:BF100)</f>
        <v>0</v>
      </c>
      <c r="BG96" s="409"/>
      <c r="BH96" s="409">
        <f>SUM(BH97:BH100)</f>
        <v>0</v>
      </c>
      <c r="BI96" s="409"/>
      <c r="BJ96" s="409">
        <f>SUM(BJ97:BJ100)</f>
        <v>0</v>
      </c>
      <c r="BK96" s="409"/>
      <c r="BL96" s="409">
        <f>SUM(BL97:BL100)</f>
        <v>0</v>
      </c>
      <c r="BM96" s="409"/>
      <c r="BN96" s="409">
        <f>SUM(BN97:BN100)</f>
        <v>0</v>
      </c>
      <c r="BO96" s="719"/>
      <c r="BP96" s="715">
        <f>SUM(BP97:BP100)</f>
        <v>0</v>
      </c>
      <c r="BQ96" s="719"/>
      <c r="BR96" s="715">
        <f>SUM(BR97:BR100)</f>
        <v>0</v>
      </c>
      <c r="BS96" s="719"/>
      <c r="BT96" s="715">
        <f>SUM(BT97:BT100)</f>
        <v>0</v>
      </c>
      <c r="BU96" s="719"/>
      <c r="BV96" s="715">
        <f>SUM(BV97:BV100)</f>
        <v>0</v>
      </c>
      <c r="BW96" s="719"/>
      <c r="BX96" s="715">
        <f>SUM(BX97:BX100)</f>
        <v>0</v>
      </c>
      <c r="BY96" s="719"/>
      <c r="BZ96" s="715">
        <f>SUM(BZ97:BZ100)</f>
        <v>0</v>
      </c>
      <c r="CA96" s="719"/>
      <c r="CB96" s="715">
        <f>SUM(CB97:CB100)</f>
        <v>0</v>
      </c>
      <c r="CC96" s="719"/>
      <c r="CD96" s="715">
        <f>SUM(CD97:CD100)</f>
        <v>0</v>
      </c>
      <c r="CE96" s="715"/>
      <c r="CF96" s="410">
        <f t="shared" si="266"/>
        <v>61178140.979999997</v>
      </c>
    </row>
    <row r="97" spans="2:84" ht="72">
      <c r="B97" s="395" t="s">
        <v>526</v>
      </c>
      <c r="C97" s="396" t="s">
        <v>527</v>
      </c>
      <c r="D97" s="397" t="s">
        <v>389</v>
      </c>
      <c r="E97" s="398">
        <v>558333.27</v>
      </c>
      <c r="F97" s="399">
        <v>35</v>
      </c>
      <c r="G97" s="400">
        <f>F97*E97</f>
        <v>19541664.449999999</v>
      </c>
      <c r="H97" s="400"/>
      <c r="I97" s="401"/>
      <c r="J97" s="401"/>
      <c r="K97" s="513"/>
      <c r="L97" s="401"/>
      <c r="M97" s="513">
        <f>I97+K97</f>
        <v>0</v>
      </c>
      <c r="N97" s="401">
        <f>M97*$E97</f>
        <v>0</v>
      </c>
      <c r="O97" s="401"/>
      <c r="P97" s="401"/>
      <c r="Q97" s="513">
        <f>M97+O97</f>
        <v>0</v>
      </c>
      <c r="R97" s="401">
        <f>Q97*$E97</f>
        <v>0</v>
      </c>
      <c r="S97" s="540"/>
      <c r="T97" s="401"/>
      <c r="U97" s="513">
        <f>Q97+S97</f>
        <v>0</v>
      </c>
      <c r="V97" s="401">
        <f>U97*$E97</f>
        <v>0</v>
      </c>
      <c r="W97" s="513"/>
      <c r="X97" s="401"/>
      <c r="Y97" s="513">
        <f>U97+W97</f>
        <v>0</v>
      </c>
      <c r="Z97" s="401">
        <f>Y97*$E97</f>
        <v>0</v>
      </c>
      <c r="AA97" s="513"/>
      <c r="AB97" s="401">
        <f>AA97*$E97</f>
        <v>0</v>
      </c>
      <c r="AC97" s="513">
        <f>Y97+AA97</f>
        <v>0</v>
      </c>
      <c r="AD97" s="401">
        <f>AC97*$E97</f>
        <v>0</v>
      </c>
      <c r="AE97" s="513"/>
      <c r="AF97" s="401">
        <f>AE97*$E97</f>
        <v>0</v>
      </c>
      <c r="AG97" s="513">
        <f>AC97+AE97</f>
        <v>0</v>
      </c>
      <c r="AH97" s="401">
        <f>AG97*$E97</f>
        <v>0</v>
      </c>
      <c r="AI97" s="513"/>
      <c r="AJ97" s="401">
        <f>AI97*$E97</f>
        <v>0</v>
      </c>
      <c r="AK97" s="513">
        <f>AG97+AI97</f>
        <v>0</v>
      </c>
      <c r="AL97" s="401">
        <f>AK97*$E97</f>
        <v>0</v>
      </c>
      <c r="AM97" s="519"/>
      <c r="AN97" s="429">
        <f>AM97*$E97</f>
        <v>0</v>
      </c>
      <c r="AO97" s="519">
        <f>AK97+AM97</f>
        <v>0</v>
      </c>
      <c r="AP97" s="429">
        <f>AO97*$E97</f>
        <v>0</v>
      </c>
      <c r="AQ97" s="591"/>
      <c r="AR97" s="401">
        <f>AQ97*$E97</f>
        <v>0</v>
      </c>
      <c r="AS97" s="519">
        <f>AO97+AQ97</f>
        <v>0</v>
      </c>
      <c r="AT97" s="429">
        <f>AS97*$E97</f>
        <v>0</v>
      </c>
      <c r="AU97" s="513"/>
      <c r="AV97" s="401">
        <f>AU97*$E97</f>
        <v>0</v>
      </c>
      <c r="AW97" s="519">
        <f>AS97+AU97</f>
        <v>0</v>
      </c>
      <c r="AX97" s="429">
        <f>AW97*$E97</f>
        <v>0</v>
      </c>
      <c r="AY97" s="513"/>
      <c r="AZ97" s="681">
        <f>AY97*$E97</f>
        <v>0</v>
      </c>
      <c r="BA97" s="519">
        <f>AW97+AY97</f>
        <v>0</v>
      </c>
      <c r="BB97" s="429">
        <f>BA97*$E97</f>
        <v>0</v>
      </c>
      <c r="BC97" s="695"/>
      <c r="BD97" s="681">
        <f>BC97*$E97</f>
        <v>0</v>
      </c>
      <c r="BE97" s="695">
        <f>BA97+BC97</f>
        <v>0</v>
      </c>
      <c r="BF97" s="681">
        <f>BE97*$E97</f>
        <v>0</v>
      </c>
      <c r="BG97" s="695"/>
      <c r="BH97" s="681">
        <f>BG97*$E97</f>
        <v>0</v>
      </c>
      <c r="BI97" s="519">
        <f>BE97+BG97</f>
        <v>0</v>
      </c>
      <c r="BJ97" s="429">
        <f>BI97*$E97</f>
        <v>0</v>
      </c>
      <c r="BK97" s="519"/>
      <c r="BL97" s="429">
        <f>BK97*$E97</f>
        <v>0</v>
      </c>
      <c r="BM97" s="519">
        <f>BI97+BK97</f>
        <v>0</v>
      </c>
      <c r="BN97" s="429">
        <f>BM97*$E97</f>
        <v>0</v>
      </c>
      <c r="BO97" s="718"/>
      <c r="BP97" s="706">
        <f>BO97*$E97</f>
        <v>0</v>
      </c>
      <c r="BQ97" s="718">
        <f>BM97+BO97</f>
        <v>0</v>
      </c>
      <c r="BR97" s="706">
        <f>BQ97*$E97</f>
        <v>0</v>
      </c>
      <c r="BS97" s="718"/>
      <c r="BT97" s="706">
        <f>BS97*$E97</f>
        <v>0</v>
      </c>
      <c r="BU97" s="718">
        <f>BQ97+BS97</f>
        <v>0</v>
      </c>
      <c r="BV97" s="706">
        <f>BU97*$E97</f>
        <v>0</v>
      </c>
      <c r="BW97" s="718"/>
      <c r="BX97" s="706">
        <f>BW97*$E97</f>
        <v>0</v>
      </c>
      <c r="BY97" s="718">
        <f>BU97+BW97</f>
        <v>0</v>
      </c>
      <c r="BZ97" s="706">
        <f>BY97*$E97</f>
        <v>0</v>
      </c>
      <c r="CA97" s="718"/>
      <c r="CB97" s="706">
        <f>CA97*$E97</f>
        <v>0</v>
      </c>
      <c r="CC97" s="718">
        <f>BY97+CA97</f>
        <v>0</v>
      </c>
      <c r="CD97" s="706">
        <f>CC97*$E97</f>
        <v>0</v>
      </c>
      <c r="CE97" s="706"/>
      <c r="CF97" s="402">
        <f t="shared" si="266"/>
        <v>19541664.449999999</v>
      </c>
    </row>
    <row r="98" spans="2:84">
      <c r="B98" s="395" t="s">
        <v>528</v>
      </c>
      <c r="C98" s="396" t="s">
        <v>529</v>
      </c>
      <c r="D98" s="397" t="s">
        <v>530</v>
      </c>
      <c r="E98" s="398">
        <v>42517.53</v>
      </c>
      <c r="F98" s="399">
        <v>498</v>
      </c>
      <c r="G98" s="400">
        <f>F98*E98</f>
        <v>21173729.939999998</v>
      </c>
      <c r="H98" s="400"/>
      <c r="I98" s="401"/>
      <c r="J98" s="401"/>
      <c r="K98" s="513"/>
      <c r="L98" s="401"/>
      <c r="M98" s="513">
        <f>I98+K98</f>
        <v>0</v>
      </c>
      <c r="N98" s="401">
        <f>M98*$E98</f>
        <v>0</v>
      </c>
      <c r="O98" s="401"/>
      <c r="P98" s="401"/>
      <c r="Q98" s="513">
        <f>M98+O98</f>
        <v>0</v>
      </c>
      <c r="R98" s="401">
        <f>Q98*$E98</f>
        <v>0</v>
      </c>
      <c r="S98" s="540"/>
      <c r="T98" s="401"/>
      <c r="U98" s="513">
        <f>Q98+S98</f>
        <v>0</v>
      </c>
      <c r="V98" s="401">
        <f>U98*$E98</f>
        <v>0</v>
      </c>
      <c r="W98" s="513"/>
      <c r="X98" s="401"/>
      <c r="Y98" s="513">
        <f>U98+W98</f>
        <v>0</v>
      </c>
      <c r="Z98" s="401">
        <f>Y98*$E98</f>
        <v>0</v>
      </c>
      <c r="AA98" s="513"/>
      <c r="AB98" s="401">
        <f>AA98*$E98</f>
        <v>0</v>
      </c>
      <c r="AC98" s="513">
        <f>Y98+AA98</f>
        <v>0</v>
      </c>
      <c r="AD98" s="401">
        <f>AC98*$E98</f>
        <v>0</v>
      </c>
      <c r="AE98" s="513"/>
      <c r="AF98" s="401">
        <f>AE98*$E98</f>
        <v>0</v>
      </c>
      <c r="AG98" s="513">
        <f>AC98+AE98</f>
        <v>0</v>
      </c>
      <c r="AH98" s="401">
        <f>AG98*$E98</f>
        <v>0</v>
      </c>
      <c r="AI98" s="513"/>
      <c r="AJ98" s="401">
        <f>AI98*$E98</f>
        <v>0</v>
      </c>
      <c r="AK98" s="513">
        <f>AG98+AI98</f>
        <v>0</v>
      </c>
      <c r="AL98" s="401">
        <f>AK98*$E98</f>
        <v>0</v>
      </c>
      <c r="AM98" s="519"/>
      <c r="AN98" s="429">
        <f>AM98*$E98</f>
        <v>0</v>
      </c>
      <c r="AO98" s="519">
        <f>AK98+AM98</f>
        <v>0</v>
      </c>
      <c r="AP98" s="429">
        <f>AO98*$E98</f>
        <v>0</v>
      </c>
      <c r="AQ98" s="591"/>
      <c r="AR98" s="401">
        <f>AQ98*$E98</f>
        <v>0</v>
      </c>
      <c r="AS98" s="519">
        <f>AO98+AQ98</f>
        <v>0</v>
      </c>
      <c r="AT98" s="429">
        <f>AS98*$E98</f>
        <v>0</v>
      </c>
      <c r="AU98" s="513"/>
      <c r="AV98" s="401">
        <f>AU98*$E98</f>
        <v>0</v>
      </c>
      <c r="AW98" s="519">
        <f>AS98+AU98</f>
        <v>0</v>
      </c>
      <c r="AX98" s="429">
        <f>AW98*$E98</f>
        <v>0</v>
      </c>
      <c r="AY98" s="513"/>
      <c r="AZ98" s="681">
        <f>AY98*$E98</f>
        <v>0</v>
      </c>
      <c r="BA98" s="519">
        <f>AW98+AY98</f>
        <v>0</v>
      </c>
      <c r="BB98" s="429">
        <f>BA98*$E98</f>
        <v>0</v>
      </c>
      <c r="BC98" s="695"/>
      <c r="BD98" s="681">
        <f>BC98*$E98</f>
        <v>0</v>
      </c>
      <c r="BE98" s="695">
        <f>BA98+BC98</f>
        <v>0</v>
      </c>
      <c r="BF98" s="681">
        <f>BE98*$E98</f>
        <v>0</v>
      </c>
      <c r="BG98" s="695"/>
      <c r="BH98" s="681">
        <f>BG98*$E98</f>
        <v>0</v>
      </c>
      <c r="BI98" s="519">
        <f>BE98+BG98</f>
        <v>0</v>
      </c>
      <c r="BJ98" s="429">
        <f>BI98*$E98</f>
        <v>0</v>
      </c>
      <c r="BK98" s="519"/>
      <c r="BL98" s="429">
        <f>BK98*$E98</f>
        <v>0</v>
      </c>
      <c r="BM98" s="519">
        <f>BI98+BK98</f>
        <v>0</v>
      </c>
      <c r="BN98" s="429">
        <f>BM98*$E98</f>
        <v>0</v>
      </c>
      <c r="BO98" s="718"/>
      <c r="BP98" s="706">
        <f>BO98*$E98</f>
        <v>0</v>
      </c>
      <c r="BQ98" s="718">
        <f>BM98+BO98</f>
        <v>0</v>
      </c>
      <c r="BR98" s="706">
        <f>BQ98*$E98</f>
        <v>0</v>
      </c>
      <c r="BS98" s="718"/>
      <c r="BT98" s="706">
        <f>BS98*$E98</f>
        <v>0</v>
      </c>
      <c r="BU98" s="718">
        <f>BQ98+BS98</f>
        <v>0</v>
      </c>
      <c r="BV98" s="706">
        <f>BU98*$E98</f>
        <v>0</v>
      </c>
      <c r="BW98" s="718"/>
      <c r="BX98" s="706">
        <f>BW98*$E98</f>
        <v>0</v>
      </c>
      <c r="BY98" s="718">
        <f>BU98+BW98</f>
        <v>0</v>
      </c>
      <c r="BZ98" s="706">
        <f>BY98*$E98</f>
        <v>0</v>
      </c>
      <c r="CA98" s="718"/>
      <c r="CB98" s="706">
        <f>CA98*$E98</f>
        <v>0</v>
      </c>
      <c r="CC98" s="718">
        <f>BY98+CA98</f>
        <v>0</v>
      </c>
      <c r="CD98" s="706">
        <f>CC98*$E98</f>
        <v>0</v>
      </c>
      <c r="CE98" s="706"/>
      <c r="CF98" s="402">
        <f t="shared" si="266"/>
        <v>21173729.939999998</v>
      </c>
    </row>
    <row r="99" spans="2:84">
      <c r="B99" s="395" t="s">
        <v>531</v>
      </c>
      <c r="C99" s="396" t="s">
        <v>532</v>
      </c>
      <c r="D99" s="397" t="s">
        <v>389</v>
      </c>
      <c r="E99" s="398">
        <v>36846.81</v>
      </c>
      <c r="F99" s="399">
        <v>498</v>
      </c>
      <c r="G99" s="400">
        <f>F99*E99</f>
        <v>18349711.379999999</v>
      </c>
      <c r="H99" s="400"/>
      <c r="I99" s="401"/>
      <c r="J99" s="401"/>
      <c r="K99" s="513"/>
      <c r="L99" s="401"/>
      <c r="M99" s="513">
        <f>I99+K99</f>
        <v>0</v>
      </c>
      <c r="N99" s="401">
        <f>M99*$E99</f>
        <v>0</v>
      </c>
      <c r="O99" s="401"/>
      <c r="P99" s="401"/>
      <c r="Q99" s="513">
        <f>M99+O99</f>
        <v>0</v>
      </c>
      <c r="R99" s="401">
        <f>Q99*$E99</f>
        <v>0</v>
      </c>
      <c r="S99" s="540"/>
      <c r="T99" s="401"/>
      <c r="U99" s="513">
        <f>Q99+S99</f>
        <v>0</v>
      </c>
      <c r="V99" s="401">
        <f>U99*$E99</f>
        <v>0</v>
      </c>
      <c r="W99" s="513"/>
      <c r="X99" s="401"/>
      <c r="Y99" s="513">
        <f>U99+W99</f>
        <v>0</v>
      </c>
      <c r="Z99" s="401">
        <f>Y99*$E99</f>
        <v>0</v>
      </c>
      <c r="AA99" s="513"/>
      <c r="AB99" s="401">
        <f>AA99*$E99</f>
        <v>0</v>
      </c>
      <c r="AC99" s="513">
        <f>Y99+AA99</f>
        <v>0</v>
      </c>
      <c r="AD99" s="401">
        <f>AC99*$E99</f>
        <v>0</v>
      </c>
      <c r="AE99" s="513"/>
      <c r="AF99" s="401">
        <f>AE99*$E99</f>
        <v>0</v>
      </c>
      <c r="AG99" s="513">
        <f>AC99+AE99</f>
        <v>0</v>
      </c>
      <c r="AH99" s="401">
        <f>AG99*$E99</f>
        <v>0</v>
      </c>
      <c r="AI99" s="513"/>
      <c r="AJ99" s="401">
        <f>AI99*$E99</f>
        <v>0</v>
      </c>
      <c r="AK99" s="513">
        <f>AG99+AI99</f>
        <v>0</v>
      </c>
      <c r="AL99" s="401">
        <f>AK99*$E99</f>
        <v>0</v>
      </c>
      <c r="AM99" s="519"/>
      <c r="AN99" s="429">
        <f>AM99*$E99</f>
        <v>0</v>
      </c>
      <c r="AO99" s="519">
        <f>AK99+AM99</f>
        <v>0</v>
      </c>
      <c r="AP99" s="429">
        <f>AO99*$E99</f>
        <v>0</v>
      </c>
      <c r="AQ99" s="591"/>
      <c r="AR99" s="401">
        <f>AQ99*$E99</f>
        <v>0</v>
      </c>
      <c r="AS99" s="519">
        <f>AO99+AQ99</f>
        <v>0</v>
      </c>
      <c r="AT99" s="429">
        <f>AS99*$E99</f>
        <v>0</v>
      </c>
      <c r="AU99" s="513"/>
      <c r="AV99" s="401">
        <f>AU99*$E99</f>
        <v>0</v>
      </c>
      <c r="AW99" s="519">
        <f>AS99+AU99</f>
        <v>0</v>
      </c>
      <c r="AX99" s="429">
        <f>AW99*$E99</f>
        <v>0</v>
      </c>
      <c r="AY99" s="513"/>
      <c r="AZ99" s="681">
        <f>AY99*$E99</f>
        <v>0</v>
      </c>
      <c r="BA99" s="519">
        <f>AW99+AY99</f>
        <v>0</v>
      </c>
      <c r="BB99" s="429">
        <f>BA99*$E99</f>
        <v>0</v>
      </c>
      <c r="BC99" s="695"/>
      <c r="BD99" s="681">
        <f>BC99*$E99</f>
        <v>0</v>
      </c>
      <c r="BE99" s="695">
        <f>BA99+BC99</f>
        <v>0</v>
      </c>
      <c r="BF99" s="681">
        <f>BE99*$E99</f>
        <v>0</v>
      </c>
      <c r="BG99" s="695"/>
      <c r="BH99" s="681">
        <f>BG99*$E99</f>
        <v>0</v>
      </c>
      <c r="BI99" s="519">
        <f>BE99+BG99</f>
        <v>0</v>
      </c>
      <c r="BJ99" s="429">
        <f>BI99*$E99</f>
        <v>0</v>
      </c>
      <c r="BK99" s="519"/>
      <c r="BL99" s="429">
        <f>BK99*$E99</f>
        <v>0</v>
      </c>
      <c r="BM99" s="519">
        <f>BI99+BK99</f>
        <v>0</v>
      </c>
      <c r="BN99" s="429">
        <f>BM99*$E99</f>
        <v>0</v>
      </c>
      <c r="BO99" s="718"/>
      <c r="BP99" s="706">
        <f>BO99*$E99</f>
        <v>0</v>
      </c>
      <c r="BQ99" s="718">
        <f>BM99+BO99</f>
        <v>0</v>
      </c>
      <c r="BR99" s="706">
        <f>BQ99*$E99</f>
        <v>0</v>
      </c>
      <c r="BS99" s="718"/>
      <c r="BT99" s="706">
        <f>BS99*$E99</f>
        <v>0</v>
      </c>
      <c r="BU99" s="718">
        <f>BQ99+BS99</f>
        <v>0</v>
      </c>
      <c r="BV99" s="706">
        <f>BU99*$E99</f>
        <v>0</v>
      </c>
      <c r="BW99" s="718"/>
      <c r="BX99" s="706">
        <f>BW99*$E99</f>
        <v>0</v>
      </c>
      <c r="BY99" s="718">
        <f>BU99+BW99</f>
        <v>0</v>
      </c>
      <c r="BZ99" s="706">
        <f>BY99*$E99</f>
        <v>0</v>
      </c>
      <c r="CA99" s="718"/>
      <c r="CB99" s="706">
        <f>CA99*$E99</f>
        <v>0</v>
      </c>
      <c r="CC99" s="718">
        <f>BY99+CA99</f>
        <v>0</v>
      </c>
      <c r="CD99" s="706">
        <f>CC99*$E99</f>
        <v>0</v>
      </c>
      <c r="CE99" s="706"/>
      <c r="CF99" s="402">
        <f t="shared" si="266"/>
        <v>18349711.379999999</v>
      </c>
    </row>
    <row r="100" spans="2:84" ht="36">
      <c r="B100" s="395" t="s">
        <v>533</v>
      </c>
      <c r="C100" s="396" t="s">
        <v>534</v>
      </c>
      <c r="D100" s="397" t="s">
        <v>389</v>
      </c>
      <c r="E100" s="398">
        <v>162541.17000000001</v>
      </c>
      <c r="F100" s="399">
        <v>13</v>
      </c>
      <c r="G100" s="400">
        <f>F100*E100</f>
        <v>2113035.21</v>
      </c>
      <c r="H100" s="400"/>
      <c r="I100" s="401"/>
      <c r="J100" s="401"/>
      <c r="K100" s="513"/>
      <c r="L100" s="401"/>
      <c r="M100" s="513">
        <f>I100+K100</f>
        <v>0</v>
      </c>
      <c r="N100" s="401">
        <f>M100*$E100</f>
        <v>0</v>
      </c>
      <c r="O100" s="401"/>
      <c r="P100" s="401"/>
      <c r="Q100" s="513">
        <f>M100+O100</f>
        <v>0</v>
      </c>
      <c r="R100" s="401">
        <f>Q100*$E100</f>
        <v>0</v>
      </c>
      <c r="S100" s="540"/>
      <c r="T100" s="401"/>
      <c r="U100" s="513">
        <f>Q100+S100</f>
        <v>0</v>
      </c>
      <c r="V100" s="401">
        <f>U100*$E100</f>
        <v>0</v>
      </c>
      <c r="W100" s="513"/>
      <c r="X100" s="401"/>
      <c r="Y100" s="513">
        <f>U100+W100</f>
        <v>0</v>
      </c>
      <c r="Z100" s="401">
        <f>Y100*$E100</f>
        <v>0</v>
      </c>
      <c r="AA100" s="513"/>
      <c r="AB100" s="401">
        <f>AA100*$E100</f>
        <v>0</v>
      </c>
      <c r="AC100" s="513">
        <f>Y100+AA100</f>
        <v>0</v>
      </c>
      <c r="AD100" s="401">
        <f>AC100*$E100</f>
        <v>0</v>
      </c>
      <c r="AE100" s="513"/>
      <c r="AF100" s="401">
        <f>AE100*$E100</f>
        <v>0</v>
      </c>
      <c r="AG100" s="513">
        <f>AC100+AE100</f>
        <v>0</v>
      </c>
      <c r="AH100" s="401">
        <f>AG100*$E100</f>
        <v>0</v>
      </c>
      <c r="AI100" s="513"/>
      <c r="AJ100" s="401">
        <f>AI100*$E100</f>
        <v>0</v>
      </c>
      <c r="AK100" s="513">
        <f>AG100+AI100</f>
        <v>0</v>
      </c>
      <c r="AL100" s="401">
        <f>AK100*$E100</f>
        <v>0</v>
      </c>
      <c r="AM100" s="519"/>
      <c r="AN100" s="429">
        <f>AM100*$E100</f>
        <v>0</v>
      </c>
      <c r="AO100" s="519">
        <f>AK100+AM100</f>
        <v>0</v>
      </c>
      <c r="AP100" s="429">
        <f>AO100*$E100</f>
        <v>0</v>
      </c>
      <c r="AQ100" s="591"/>
      <c r="AR100" s="401">
        <f>AQ100*$E100</f>
        <v>0</v>
      </c>
      <c r="AS100" s="519">
        <f>AO100+AQ100</f>
        <v>0</v>
      </c>
      <c r="AT100" s="429">
        <f>AS100*$E100</f>
        <v>0</v>
      </c>
      <c r="AU100" s="513"/>
      <c r="AV100" s="401">
        <f>AU100*$E100</f>
        <v>0</v>
      </c>
      <c r="AW100" s="519">
        <f>AS100+AU100</f>
        <v>0</v>
      </c>
      <c r="AX100" s="429">
        <f>AW100*$E100</f>
        <v>0</v>
      </c>
      <c r="AY100" s="513"/>
      <c r="AZ100" s="681">
        <f>AY100*$E100</f>
        <v>0</v>
      </c>
      <c r="BA100" s="519">
        <f>AW100+AY100</f>
        <v>0</v>
      </c>
      <c r="BB100" s="429">
        <f>BA100*$E100</f>
        <v>0</v>
      </c>
      <c r="BC100" s="695"/>
      <c r="BD100" s="681">
        <f>BC100*$E100</f>
        <v>0</v>
      </c>
      <c r="BE100" s="695">
        <f>BA100+BC100</f>
        <v>0</v>
      </c>
      <c r="BF100" s="681">
        <f>BE100*$E100</f>
        <v>0</v>
      </c>
      <c r="BG100" s="695"/>
      <c r="BH100" s="681">
        <f>BG100*$E100</f>
        <v>0</v>
      </c>
      <c r="BI100" s="519">
        <f>BE100+BG100</f>
        <v>0</v>
      </c>
      <c r="BJ100" s="429">
        <f>BI100*$E100</f>
        <v>0</v>
      </c>
      <c r="BK100" s="519"/>
      <c r="BL100" s="429">
        <f>BK100*$E100</f>
        <v>0</v>
      </c>
      <c r="BM100" s="519">
        <f>BI100+BK100</f>
        <v>0</v>
      </c>
      <c r="BN100" s="429">
        <f>BM100*$E100</f>
        <v>0</v>
      </c>
      <c r="BO100" s="718"/>
      <c r="BP100" s="706">
        <f>BO100*$E100</f>
        <v>0</v>
      </c>
      <c r="BQ100" s="718">
        <f>BM100+BO100</f>
        <v>0</v>
      </c>
      <c r="BR100" s="706">
        <f>BQ100*$E100</f>
        <v>0</v>
      </c>
      <c r="BS100" s="718"/>
      <c r="BT100" s="706">
        <f>BS100*$E100</f>
        <v>0</v>
      </c>
      <c r="BU100" s="718">
        <f>BQ100+BS100</f>
        <v>0</v>
      </c>
      <c r="BV100" s="706">
        <f>BU100*$E100</f>
        <v>0</v>
      </c>
      <c r="BW100" s="718"/>
      <c r="BX100" s="706">
        <f>BW100*$E100</f>
        <v>0</v>
      </c>
      <c r="BY100" s="718">
        <f>BU100+BW100</f>
        <v>0</v>
      </c>
      <c r="BZ100" s="706">
        <f>BY100*$E100</f>
        <v>0</v>
      </c>
      <c r="CA100" s="718"/>
      <c r="CB100" s="706">
        <f>CA100*$E100</f>
        <v>0</v>
      </c>
      <c r="CC100" s="718">
        <f>BY100+CA100</f>
        <v>0</v>
      </c>
      <c r="CD100" s="706">
        <f>CC100*$E100</f>
        <v>0</v>
      </c>
      <c r="CE100" s="706"/>
      <c r="CF100" s="402">
        <f t="shared" si="266"/>
        <v>2113035.21</v>
      </c>
    </row>
    <row r="101" spans="2:84" s="387" customFormat="1" ht="36">
      <c r="B101" s="404" t="s">
        <v>51</v>
      </c>
      <c r="C101" s="405" t="s">
        <v>535</v>
      </c>
      <c r="D101" s="406"/>
      <c r="E101" s="407"/>
      <c r="F101" s="408">
        <v>0</v>
      </c>
      <c r="G101" s="409"/>
      <c r="H101" s="409">
        <f>+SUM(G102:G126)</f>
        <v>21657094.470000003</v>
      </c>
      <c r="I101" s="409"/>
      <c r="J101" s="409"/>
      <c r="K101" s="516"/>
      <c r="L101" s="409"/>
      <c r="M101" s="516"/>
      <c r="N101" s="409">
        <f>SUM(N102:N126)</f>
        <v>0</v>
      </c>
      <c r="O101" s="409"/>
      <c r="P101" s="409"/>
      <c r="Q101" s="516"/>
      <c r="R101" s="409">
        <f>SUM(R102:R126)</f>
        <v>0</v>
      </c>
      <c r="S101" s="542"/>
      <c r="T101" s="409">
        <f>SUM(T102:T126)</f>
        <v>0</v>
      </c>
      <c r="U101" s="516"/>
      <c r="V101" s="409">
        <f>SUM(V102:V126)</f>
        <v>0</v>
      </c>
      <c r="W101" s="516"/>
      <c r="X101" s="409">
        <f>SUM(X102:X126)</f>
        <v>0</v>
      </c>
      <c r="Y101" s="516"/>
      <c r="Z101" s="409">
        <f>SUM(Z102:Z126)</f>
        <v>0</v>
      </c>
      <c r="AA101" s="516"/>
      <c r="AB101" s="409">
        <f>SUM(AB102:AB126)</f>
        <v>0</v>
      </c>
      <c r="AC101" s="516"/>
      <c r="AD101" s="409">
        <f>SUM(AD102:AD126)</f>
        <v>0</v>
      </c>
      <c r="AE101" s="516"/>
      <c r="AF101" s="409">
        <f>SUM(AF102:AF126)</f>
        <v>0</v>
      </c>
      <c r="AG101" s="516"/>
      <c r="AH101" s="409">
        <f>SUM(AH102:AH126)</f>
        <v>0</v>
      </c>
      <c r="AI101" s="516"/>
      <c r="AJ101" s="409">
        <f>SUM(AJ102:AJ126)</f>
        <v>0</v>
      </c>
      <c r="AK101" s="516"/>
      <c r="AL101" s="409">
        <f>SUM(AL102:AL126)</f>
        <v>0</v>
      </c>
      <c r="AM101" s="611"/>
      <c r="AN101" s="612">
        <f>SUM(AN102:AN126)</f>
        <v>0</v>
      </c>
      <c r="AO101" s="611"/>
      <c r="AP101" s="612">
        <f>SUM(AP102:AP126)</f>
        <v>0</v>
      </c>
      <c r="AQ101" s="593"/>
      <c r="AR101" s="409">
        <f>SUM(AR102:AR126)</f>
        <v>0</v>
      </c>
      <c r="AS101" s="611"/>
      <c r="AT101" s="612">
        <f>SUM(AT102:AT126)</f>
        <v>0</v>
      </c>
      <c r="AU101" s="516"/>
      <c r="AV101" s="409">
        <f>SUM(AV102:AV126)</f>
        <v>0</v>
      </c>
      <c r="AW101" s="611"/>
      <c r="AX101" s="612">
        <f>SUM(AX102:AX126)</f>
        <v>0</v>
      </c>
      <c r="AY101" s="608"/>
      <c r="AZ101" s="680">
        <f>SUM(AZ102:AZ126)</f>
        <v>0</v>
      </c>
      <c r="BA101" s="611"/>
      <c r="BB101" s="612">
        <f>SUM(BB102:BB126)</f>
        <v>0</v>
      </c>
      <c r="BC101" s="409"/>
      <c r="BD101" s="409">
        <f>SUM(BD102:BD126)</f>
        <v>0</v>
      </c>
      <c r="BE101" s="409"/>
      <c r="BF101" s="409">
        <f>SUM(BF102:BF126)</f>
        <v>0</v>
      </c>
      <c r="BG101" s="409"/>
      <c r="BH101" s="409">
        <f>SUM(BH102:BH126)</f>
        <v>0</v>
      </c>
      <c r="BI101" s="409"/>
      <c r="BJ101" s="409">
        <f>SUM(BJ102:BJ126)</f>
        <v>0</v>
      </c>
      <c r="BK101" s="409"/>
      <c r="BL101" s="409">
        <f>SUM(BL102:BL126)</f>
        <v>0</v>
      </c>
      <c r="BM101" s="409"/>
      <c r="BN101" s="409">
        <f>SUM(BN102:BN126)</f>
        <v>0</v>
      </c>
      <c r="BO101" s="719"/>
      <c r="BP101" s="715">
        <f>SUM(BP102:BP126)</f>
        <v>0</v>
      </c>
      <c r="BQ101" s="719"/>
      <c r="BR101" s="715">
        <f>SUM(BR102:BR126)</f>
        <v>0</v>
      </c>
      <c r="BS101" s="719"/>
      <c r="BT101" s="715">
        <f>SUM(BT102:BT126)</f>
        <v>0</v>
      </c>
      <c r="BU101" s="719"/>
      <c r="BV101" s="715">
        <f>SUM(BV102:BV126)</f>
        <v>0</v>
      </c>
      <c r="BW101" s="719"/>
      <c r="BX101" s="715">
        <f>SUM(BX102:BX126)</f>
        <v>0</v>
      </c>
      <c r="BY101" s="719"/>
      <c r="BZ101" s="715">
        <f>SUM(BZ102:BZ126)</f>
        <v>0</v>
      </c>
      <c r="CA101" s="719"/>
      <c r="CB101" s="715">
        <f>SUM(CB102:CB126)</f>
        <v>0</v>
      </c>
      <c r="CC101" s="719"/>
      <c r="CD101" s="715">
        <f>SUM(CD102:CD126)</f>
        <v>0</v>
      </c>
      <c r="CE101" s="715"/>
      <c r="CF101" s="410">
        <f t="shared" si="266"/>
        <v>21657094.470000003</v>
      </c>
    </row>
    <row r="102" spans="2:84" ht="72">
      <c r="B102" s="395" t="s">
        <v>536</v>
      </c>
      <c r="C102" s="396" t="s">
        <v>537</v>
      </c>
      <c r="D102" s="397" t="s">
        <v>389</v>
      </c>
      <c r="E102" s="398">
        <v>736722.36</v>
      </c>
      <c r="F102" s="399">
        <v>0</v>
      </c>
      <c r="G102" s="400">
        <f t="shared" ref="G102:G126" si="319">F102*E102</f>
        <v>0</v>
      </c>
      <c r="H102" s="400"/>
      <c r="I102" s="401"/>
      <c r="J102" s="401"/>
      <c r="K102" s="513"/>
      <c r="L102" s="401"/>
      <c r="M102" s="513">
        <f t="shared" ref="M102:M126" si="320">I102+K102</f>
        <v>0</v>
      </c>
      <c r="N102" s="401">
        <f t="shared" ref="N102:N126" si="321">M102*$E102</f>
        <v>0</v>
      </c>
      <c r="O102" s="401"/>
      <c r="P102" s="401"/>
      <c r="Q102" s="513">
        <f t="shared" ref="Q102:Q126" si="322">M102+O102</f>
        <v>0</v>
      </c>
      <c r="R102" s="401">
        <f t="shared" ref="R102:R126" si="323">Q102*$E102</f>
        <v>0</v>
      </c>
      <c r="S102" s="540"/>
      <c r="T102" s="401"/>
      <c r="U102" s="513">
        <f t="shared" ref="U102:U126" si="324">Q102+S102</f>
        <v>0</v>
      </c>
      <c r="V102" s="401">
        <f t="shared" ref="V102:V126" si="325">U102*$E102</f>
        <v>0</v>
      </c>
      <c r="W102" s="513"/>
      <c r="X102" s="401"/>
      <c r="Y102" s="513">
        <f t="shared" ref="Y102:Y126" si="326">U102+W102</f>
        <v>0</v>
      </c>
      <c r="Z102" s="401">
        <f t="shared" ref="Z102:Z126" si="327">Y102*$E102</f>
        <v>0</v>
      </c>
      <c r="AA102" s="513"/>
      <c r="AB102" s="401">
        <f t="shared" ref="AB102:AB126" si="328">AA102*$E102</f>
        <v>0</v>
      </c>
      <c r="AC102" s="513">
        <f t="shared" ref="AC102:AC126" si="329">Y102+AA102</f>
        <v>0</v>
      </c>
      <c r="AD102" s="401">
        <f t="shared" ref="AD102:AD126" si="330">AC102*$E102</f>
        <v>0</v>
      </c>
      <c r="AE102" s="513"/>
      <c r="AF102" s="401">
        <f t="shared" ref="AF102:AF126" si="331">AE102*$E102</f>
        <v>0</v>
      </c>
      <c r="AG102" s="513">
        <f t="shared" ref="AG102:AG126" si="332">AC102+AE102</f>
        <v>0</v>
      </c>
      <c r="AH102" s="401">
        <f t="shared" ref="AH102:AH126" si="333">AG102*$E102</f>
        <v>0</v>
      </c>
      <c r="AI102" s="513"/>
      <c r="AJ102" s="401">
        <f t="shared" ref="AJ102:AJ126" si="334">AI102*$E102</f>
        <v>0</v>
      </c>
      <c r="AK102" s="513">
        <f t="shared" ref="AK102:AK126" si="335">AG102+AI102</f>
        <v>0</v>
      </c>
      <c r="AL102" s="401">
        <f t="shared" ref="AL102:AL126" si="336">AK102*$E102</f>
        <v>0</v>
      </c>
      <c r="AM102" s="519"/>
      <c r="AN102" s="429">
        <f t="shared" ref="AN102:AN126" si="337">AM102*$E102</f>
        <v>0</v>
      </c>
      <c r="AO102" s="519">
        <f t="shared" ref="AO102:AO126" si="338">AK102+AM102</f>
        <v>0</v>
      </c>
      <c r="AP102" s="429">
        <f t="shared" ref="AP102:AP126" si="339">AO102*$E102</f>
        <v>0</v>
      </c>
      <c r="AQ102" s="591"/>
      <c r="AR102" s="401">
        <f t="shared" ref="AR102:AR126" si="340">AQ102*$E102</f>
        <v>0</v>
      </c>
      <c r="AS102" s="519">
        <f t="shared" ref="AS102:AS126" si="341">AO102+AQ102</f>
        <v>0</v>
      </c>
      <c r="AT102" s="429">
        <f t="shared" ref="AT102:AT126" si="342">AS102*$E102</f>
        <v>0</v>
      </c>
      <c r="AU102" s="513"/>
      <c r="AV102" s="401">
        <f t="shared" ref="AV102:AV126" si="343">AU102*$E102</f>
        <v>0</v>
      </c>
      <c r="AW102" s="519">
        <f t="shared" ref="AW102:AW126" si="344">AS102+AU102</f>
        <v>0</v>
      </c>
      <c r="AX102" s="429">
        <f t="shared" ref="AX102:AX126" si="345">AW102*$E102</f>
        <v>0</v>
      </c>
      <c r="AY102" s="513"/>
      <c r="AZ102" s="681">
        <f t="shared" ref="AZ102:AZ126" si="346">AY102*$E102</f>
        <v>0</v>
      </c>
      <c r="BA102" s="519">
        <f t="shared" ref="BA102:BA126" si="347">AW102+AY102</f>
        <v>0</v>
      </c>
      <c r="BB102" s="429">
        <f t="shared" ref="BB102:BB126" si="348">BA102*$E102</f>
        <v>0</v>
      </c>
      <c r="BC102" s="695"/>
      <c r="BD102" s="681">
        <f t="shared" ref="BD102:BD126" si="349">BC102*$E102</f>
        <v>0</v>
      </c>
      <c r="BE102" s="695">
        <f t="shared" ref="BE102:BE126" si="350">BA102+BC102</f>
        <v>0</v>
      </c>
      <c r="BF102" s="681">
        <f t="shared" ref="BF102:BF126" si="351">BE102*$E102</f>
        <v>0</v>
      </c>
      <c r="BG102" s="695"/>
      <c r="BH102" s="681">
        <f t="shared" ref="BH102:BH126" si="352">BG102*$E102</f>
        <v>0</v>
      </c>
      <c r="BI102" s="519">
        <f t="shared" ref="BI102:BI126" si="353">BE102+BG102</f>
        <v>0</v>
      </c>
      <c r="BJ102" s="429">
        <f t="shared" ref="BJ102:BJ126" si="354">BI102*$E102</f>
        <v>0</v>
      </c>
      <c r="BK102" s="519"/>
      <c r="BL102" s="429">
        <f t="shared" ref="BL102:BL126" si="355">BK102*$E102</f>
        <v>0</v>
      </c>
      <c r="BM102" s="519">
        <f t="shared" ref="BM102:BM126" si="356">BI102+BK102</f>
        <v>0</v>
      </c>
      <c r="BN102" s="429">
        <f t="shared" ref="BN102:BN126" si="357">BM102*$E102</f>
        <v>0</v>
      </c>
      <c r="BO102" s="718"/>
      <c r="BP102" s="706">
        <f t="shared" ref="BP102:BP126" si="358">BO102*$E102</f>
        <v>0</v>
      </c>
      <c r="BQ102" s="718">
        <f t="shared" ref="BQ102:BQ126" si="359">BM102+BO102</f>
        <v>0</v>
      </c>
      <c r="BR102" s="706">
        <f t="shared" ref="BR102:BR126" si="360">BQ102*$E102</f>
        <v>0</v>
      </c>
      <c r="BS102" s="718"/>
      <c r="BT102" s="706">
        <f t="shared" ref="BT102:BT126" si="361">BS102*$E102</f>
        <v>0</v>
      </c>
      <c r="BU102" s="718">
        <f t="shared" ref="BU102:BU126" si="362">BQ102+BS102</f>
        <v>0</v>
      </c>
      <c r="BV102" s="706">
        <f t="shared" ref="BV102:BV126" si="363">BU102*$E102</f>
        <v>0</v>
      </c>
      <c r="BW102" s="718"/>
      <c r="BX102" s="706">
        <f t="shared" ref="BX102:BX126" si="364">BW102*$E102</f>
        <v>0</v>
      </c>
      <c r="BY102" s="718">
        <f t="shared" ref="BY102:BY126" si="365">BU102+BW102</f>
        <v>0</v>
      </c>
      <c r="BZ102" s="706">
        <f t="shared" ref="BZ102:BZ126" si="366">BY102*$E102</f>
        <v>0</v>
      </c>
      <c r="CA102" s="718"/>
      <c r="CB102" s="706">
        <f t="shared" ref="CB102:CB126" si="367">CA102*$E102</f>
        <v>0</v>
      </c>
      <c r="CC102" s="718">
        <f t="shared" ref="CC102:CC126" si="368">BY102+CA102</f>
        <v>0</v>
      </c>
      <c r="CD102" s="706">
        <f t="shared" ref="CD102:CD126" si="369">CC102*$E102</f>
        <v>0</v>
      </c>
      <c r="CE102" s="706"/>
      <c r="CF102" s="402">
        <f t="shared" si="266"/>
        <v>0</v>
      </c>
    </row>
    <row r="103" spans="2:84">
      <c r="B103" s="395" t="s">
        <v>538</v>
      </c>
      <c r="C103" s="396" t="s">
        <v>539</v>
      </c>
      <c r="D103" s="397" t="s">
        <v>389</v>
      </c>
      <c r="E103" s="398">
        <v>138942.54</v>
      </c>
      <c r="F103" s="399">
        <v>0</v>
      </c>
      <c r="G103" s="400">
        <f t="shared" si="319"/>
        <v>0</v>
      </c>
      <c r="H103" s="400"/>
      <c r="I103" s="401"/>
      <c r="J103" s="401"/>
      <c r="K103" s="513"/>
      <c r="L103" s="401"/>
      <c r="M103" s="513">
        <f t="shared" si="320"/>
        <v>0</v>
      </c>
      <c r="N103" s="401">
        <f t="shared" si="321"/>
        <v>0</v>
      </c>
      <c r="O103" s="401"/>
      <c r="P103" s="401"/>
      <c r="Q103" s="513">
        <f t="shared" si="322"/>
        <v>0</v>
      </c>
      <c r="R103" s="401">
        <f t="shared" si="323"/>
        <v>0</v>
      </c>
      <c r="S103" s="540"/>
      <c r="T103" s="401"/>
      <c r="U103" s="513">
        <f t="shared" si="324"/>
        <v>0</v>
      </c>
      <c r="V103" s="401">
        <f t="shared" si="325"/>
        <v>0</v>
      </c>
      <c r="W103" s="513"/>
      <c r="X103" s="401"/>
      <c r="Y103" s="513">
        <f t="shared" si="326"/>
        <v>0</v>
      </c>
      <c r="Z103" s="401">
        <f t="shared" si="327"/>
        <v>0</v>
      </c>
      <c r="AA103" s="513"/>
      <c r="AB103" s="401">
        <f t="shared" si="328"/>
        <v>0</v>
      </c>
      <c r="AC103" s="513">
        <f t="shared" si="329"/>
        <v>0</v>
      </c>
      <c r="AD103" s="401">
        <f t="shared" si="330"/>
        <v>0</v>
      </c>
      <c r="AE103" s="513"/>
      <c r="AF103" s="401">
        <f t="shared" si="331"/>
        <v>0</v>
      </c>
      <c r="AG103" s="513">
        <f t="shared" si="332"/>
        <v>0</v>
      </c>
      <c r="AH103" s="401">
        <f t="shared" si="333"/>
        <v>0</v>
      </c>
      <c r="AI103" s="513"/>
      <c r="AJ103" s="401">
        <f t="shared" si="334"/>
        <v>0</v>
      </c>
      <c r="AK103" s="513">
        <f t="shared" si="335"/>
        <v>0</v>
      </c>
      <c r="AL103" s="401">
        <f t="shared" si="336"/>
        <v>0</v>
      </c>
      <c r="AM103" s="519"/>
      <c r="AN103" s="429">
        <f t="shared" si="337"/>
        <v>0</v>
      </c>
      <c r="AO103" s="519">
        <f t="shared" si="338"/>
        <v>0</v>
      </c>
      <c r="AP103" s="429">
        <f t="shared" si="339"/>
        <v>0</v>
      </c>
      <c r="AQ103" s="591"/>
      <c r="AR103" s="401">
        <f t="shared" si="340"/>
        <v>0</v>
      </c>
      <c r="AS103" s="519">
        <f t="shared" si="341"/>
        <v>0</v>
      </c>
      <c r="AT103" s="429">
        <f t="shared" si="342"/>
        <v>0</v>
      </c>
      <c r="AU103" s="513"/>
      <c r="AV103" s="401">
        <f t="shared" si="343"/>
        <v>0</v>
      </c>
      <c r="AW103" s="519">
        <f t="shared" si="344"/>
        <v>0</v>
      </c>
      <c r="AX103" s="429">
        <f t="shared" si="345"/>
        <v>0</v>
      </c>
      <c r="AY103" s="513"/>
      <c r="AZ103" s="681">
        <f t="shared" si="346"/>
        <v>0</v>
      </c>
      <c r="BA103" s="519">
        <f t="shared" si="347"/>
        <v>0</v>
      </c>
      <c r="BB103" s="429">
        <f t="shared" si="348"/>
        <v>0</v>
      </c>
      <c r="BC103" s="695"/>
      <c r="BD103" s="681">
        <f t="shared" si="349"/>
        <v>0</v>
      </c>
      <c r="BE103" s="695">
        <f t="shared" si="350"/>
        <v>0</v>
      </c>
      <c r="BF103" s="681">
        <f t="shared" si="351"/>
        <v>0</v>
      </c>
      <c r="BG103" s="695"/>
      <c r="BH103" s="681">
        <f t="shared" si="352"/>
        <v>0</v>
      </c>
      <c r="BI103" s="519">
        <f t="shared" si="353"/>
        <v>0</v>
      </c>
      <c r="BJ103" s="429">
        <f t="shared" si="354"/>
        <v>0</v>
      </c>
      <c r="BK103" s="519"/>
      <c r="BL103" s="429">
        <f t="shared" si="355"/>
        <v>0</v>
      </c>
      <c r="BM103" s="519">
        <f t="shared" si="356"/>
        <v>0</v>
      </c>
      <c r="BN103" s="429">
        <f t="shared" si="357"/>
        <v>0</v>
      </c>
      <c r="BO103" s="718"/>
      <c r="BP103" s="706">
        <f t="shared" si="358"/>
        <v>0</v>
      </c>
      <c r="BQ103" s="718">
        <f t="shared" si="359"/>
        <v>0</v>
      </c>
      <c r="BR103" s="706">
        <f t="shared" si="360"/>
        <v>0</v>
      </c>
      <c r="BS103" s="718"/>
      <c r="BT103" s="706">
        <f t="shared" si="361"/>
        <v>0</v>
      </c>
      <c r="BU103" s="718">
        <f t="shared" si="362"/>
        <v>0</v>
      </c>
      <c r="BV103" s="706">
        <f t="shared" si="363"/>
        <v>0</v>
      </c>
      <c r="BW103" s="718"/>
      <c r="BX103" s="706">
        <f t="shared" si="364"/>
        <v>0</v>
      </c>
      <c r="BY103" s="718">
        <f t="shared" si="365"/>
        <v>0</v>
      </c>
      <c r="BZ103" s="706">
        <f t="shared" si="366"/>
        <v>0</v>
      </c>
      <c r="CA103" s="718"/>
      <c r="CB103" s="706">
        <f t="shared" si="367"/>
        <v>0</v>
      </c>
      <c r="CC103" s="718">
        <f t="shared" si="368"/>
        <v>0</v>
      </c>
      <c r="CD103" s="706">
        <f t="shared" si="369"/>
        <v>0</v>
      </c>
      <c r="CE103" s="706"/>
      <c r="CF103" s="402">
        <f t="shared" si="266"/>
        <v>0</v>
      </c>
    </row>
    <row r="104" spans="2:84">
      <c r="B104" s="395" t="s">
        <v>540</v>
      </c>
      <c r="C104" s="396" t="s">
        <v>541</v>
      </c>
      <c r="D104" s="397" t="s">
        <v>389</v>
      </c>
      <c r="E104" s="398">
        <v>61504.74</v>
      </c>
      <c r="F104" s="399">
        <v>0</v>
      </c>
      <c r="G104" s="400">
        <f t="shared" si="319"/>
        <v>0</v>
      </c>
      <c r="H104" s="400"/>
      <c r="I104" s="401"/>
      <c r="J104" s="401"/>
      <c r="K104" s="513"/>
      <c r="L104" s="401"/>
      <c r="M104" s="513">
        <f t="shared" si="320"/>
        <v>0</v>
      </c>
      <c r="N104" s="401">
        <f t="shared" si="321"/>
        <v>0</v>
      </c>
      <c r="O104" s="401"/>
      <c r="P104" s="401"/>
      <c r="Q104" s="513">
        <f t="shared" si="322"/>
        <v>0</v>
      </c>
      <c r="R104" s="401">
        <f t="shared" si="323"/>
        <v>0</v>
      </c>
      <c r="S104" s="540"/>
      <c r="T104" s="401"/>
      <c r="U104" s="513">
        <f t="shared" si="324"/>
        <v>0</v>
      </c>
      <c r="V104" s="401">
        <f t="shared" si="325"/>
        <v>0</v>
      </c>
      <c r="W104" s="513"/>
      <c r="X104" s="401"/>
      <c r="Y104" s="513">
        <f t="shared" si="326"/>
        <v>0</v>
      </c>
      <c r="Z104" s="401">
        <f t="shared" si="327"/>
        <v>0</v>
      </c>
      <c r="AA104" s="513"/>
      <c r="AB104" s="401">
        <f t="shared" si="328"/>
        <v>0</v>
      </c>
      <c r="AC104" s="513">
        <f t="shared" si="329"/>
        <v>0</v>
      </c>
      <c r="AD104" s="401">
        <f t="shared" si="330"/>
        <v>0</v>
      </c>
      <c r="AE104" s="513"/>
      <c r="AF104" s="401">
        <f t="shared" si="331"/>
        <v>0</v>
      </c>
      <c r="AG104" s="513">
        <f t="shared" si="332"/>
        <v>0</v>
      </c>
      <c r="AH104" s="401">
        <f t="shared" si="333"/>
        <v>0</v>
      </c>
      <c r="AI104" s="513"/>
      <c r="AJ104" s="401">
        <f t="shared" si="334"/>
        <v>0</v>
      </c>
      <c r="AK104" s="513">
        <f t="shared" si="335"/>
        <v>0</v>
      </c>
      <c r="AL104" s="401">
        <f t="shared" si="336"/>
        <v>0</v>
      </c>
      <c r="AM104" s="519"/>
      <c r="AN104" s="429">
        <f t="shared" si="337"/>
        <v>0</v>
      </c>
      <c r="AO104" s="519">
        <f t="shared" si="338"/>
        <v>0</v>
      </c>
      <c r="AP104" s="429">
        <f t="shared" si="339"/>
        <v>0</v>
      </c>
      <c r="AQ104" s="591"/>
      <c r="AR104" s="401">
        <f t="shared" si="340"/>
        <v>0</v>
      </c>
      <c r="AS104" s="519">
        <f t="shared" si="341"/>
        <v>0</v>
      </c>
      <c r="AT104" s="429">
        <f t="shared" si="342"/>
        <v>0</v>
      </c>
      <c r="AU104" s="513"/>
      <c r="AV104" s="401">
        <f t="shared" si="343"/>
        <v>0</v>
      </c>
      <c r="AW104" s="519">
        <f t="shared" si="344"/>
        <v>0</v>
      </c>
      <c r="AX104" s="429">
        <f t="shared" si="345"/>
        <v>0</v>
      </c>
      <c r="AY104" s="513"/>
      <c r="AZ104" s="681">
        <f t="shared" si="346"/>
        <v>0</v>
      </c>
      <c r="BA104" s="519">
        <f t="shared" si="347"/>
        <v>0</v>
      </c>
      <c r="BB104" s="429">
        <f t="shared" si="348"/>
        <v>0</v>
      </c>
      <c r="BC104" s="695"/>
      <c r="BD104" s="681">
        <f t="shared" si="349"/>
        <v>0</v>
      </c>
      <c r="BE104" s="695">
        <f t="shared" si="350"/>
        <v>0</v>
      </c>
      <c r="BF104" s="681">
        <f t="shared" si="351"/>
        <v>0</v>
      </c>
      <c r="BG104" s="695"/>
      <c r="BH104" s="681">
        <f t="shared" si="352"/>
        <v>0</v>
      </c>
      <c r="BI104" s="519">
        <f t="shared" si="353"/>
        <v>0</v>
      </c>
      <c r="BJ104" s="429">
        <f t="shared" si="354"/>
        <v>0</v>
      </c>
      <c r="BK104" s="519"/>
      <c r="BL104" s="429">
        <f t="shared" si="355"/>
        <v>0</v>
      </c>
      <c r="BM104" s="519">
        <f t="shared" si="356"/>
        <v>0</v>
      </c>
      <c r="BN104" s="429">
        <f t="shared" si="357"/>
        <v>0</v>
      </c>
      <c r="BO104" s="718"/>
      <c r="BP104" s="706">
        <f t="shared" si="358"/>
        <v>0</v>
      </c>
      <c r="BQ104" s="718">
        <f t="shared" si="359"/>
        <v>0</v>
      </c>
      <c r="BR104" s="706">
        <f t="shared" si="360"/>
        <v>0</v>
      </c>
      <c r="BS104" s="718"/>
      <c r="BT104" s="706">
        <f t="shared" si="361"/>
        <v>0</v>
      </c>
      <c r="BU104" s="718">
        <f t="shared" si="362"/>
        <v>0</v>
      </c>
      <c r="BV104" s="706">
        <f t="shared" si="363"/>
        <v>0</v>
      </c>
      <c r="BW104" s="718"/>
      <c r="BX104" s="706">
        <f t="shared" si="364"/>
        <v>0</v>
      </c>
      <c r="BY104" s="718">
        <f t="shared" si="365"/>
        <v>0</v>
      </c>
      <c r="BZ104" s="706">
        <f t="shared" si="366"/>
        <v>0</v>
      </c>
      <c r="CA104" s="718"/>
      <c r="CB104" s="706">
        <f t="shared" si="367"/>
        <v>0</v>
      </c>
      <c r="CC104" s="718">
        <f t="shared" si="368"/>
        <v>0</v>
      </c>
      <c r="CD104" s="706">
        <f t="shared" si="369"/>
        <v>0</v>
      </c>
      <c r="CE104" s="706"/>
      <c r="CF104" s="402">
        <f t="shared" si="266"/>
        <v>0</v>
      </c>
    </row>
    <row r="105" spans="2:84" ht="54">
      <c r="B105" s="395" t="s">
        <v>542</v>
      </c>
      <c r="C105" s="396" t="s">
        <v>543</v>
      </c>
      <c r="D105" s="397" t="s">
        <v>389</v>
      </c>
      <c r="E105" s="398">
        <v>856722.24</v>
      </c>
      <c r="F105" s="399">
        <v>0</v>
      </c>
      <c r="G105" s="400">
        <f t="shared" si="319"/>
        <v>0</v>
      </c>
      <c r="H105" s="400"/>
      <c r="I105" s="401"/>
      <c r="J105" s="401"/>
      <c r="K105" s="513"/>
      <c r="L105" s="401"/>
      <c r="M105" s="513">
        <f t="shared" si="320"/>
        <v>0</v>
      </c>
      <c r="N105" s="401">
        <f t="shared" si="321"/>
        <v>0</v>
      </c>
      <c r="O105" s="401"/>
      <c r="P105" s="401"/>
      <c r="Q105" s="513">
        <f t="shared" si="322"/>
        <v>0</v>
      </c>
      <c r="R105" s="401">
        <f t="shared" si="323"/>
        <v>0</v>
      </c>
      <c r="S105" s="540"/>
      <c r="T105" s="401"/>
      <c r="U105" s="513">
        <f t="shared" si="324"/>
        <v>0</v>
      </c>
      <c r="V105" s="401">
        <f t="shared" si="325"/>
        <v>0</v>
      </c>
      <c r="W105" s="513"/>
      <c r="X105" s="401"/>
      <c r="Y105" s="513">
        <f t="shared" si="326"/>
        <v>0</v>
      </c>
      <c r="Z105" s="401">
        <f t="shared" si="327"/>
        <v>0</v>
      </c>
      <c r="AA105" s="513"/>
      <c r="AB105" s="401">
        <f t="shared" si="328"/>
        <v>0</v>
      </c>
      <c r="AC105" s="513">
        <f t="shared" si="329"/>
        <v>0</v>
      </c>
      <c r="AD105" s="401">
        <f t="shared" si="330"/>
        <v>0</v>
      </c>
      <c r="AE105" s="513"/>
      <c r="AF105" s="401">
        <f t="shared" si="331"/>
        <v>0</v>
      </c>
      <c r="AG105" s="513">
        <f t="shared" si="332"/>
        <v>0</v>
      </c>
      <c r="AH105" s="401">
        <f t="shared" si="333"/>
        <v>0</v>
      </c>
      <c r="AI105" s="513"/>
      <c r="AJ105" s="401">
        <f t="shared" si="334"/>
        <v>0</v>
      </c>
      <c r="AK105" s="513">
        <f t="shared" si="335"/>
        <v>0</v>
      </c>
      <c r="AL105" s="401">
        <f t="shared" si="336"/>
        <v>0</v>
      </c>
      <c r="AM105" s="519"/>
      <c r="AN105" s="429">
        <f t="shared" si="337"/>
        <v>0</v>
      </c>
      <c r="AO105" s="519">
        <f t="shared" si="338"/>
        <v>0</v>
      </c>
      <c r="AP105" s="429">
        <f t="shared" si="339"/>
        <v>0</v>
      </c>
      <c r="AQ105" s="591"/>
      <c r="AR105" s="401">
        <f t="shared" si="340"/>
        <v>0</v>
      </c>
      <c r="AS105" s="519">
        <f t="shared" si="341"/>
        <v>0</v>
      </c>
      <c r="AT105" s="429">
        <f t="shared" si="342"/>
        <v>0</v>
      </c>
      <c r="AU105" s="513"/>
      <c r="AV105" s="401">
        <f t="shared" si="343"/>
        <v>0</v>
      </c>
      <c r="AW105" s="519">
        <f t="shared" si="344"/>
        <v>0</v>
      </c>
      <c r="AX105" s="429">
        <f t="shared" si="345"/>
        <v>0</v>
      </c>
      <c r="AY105" s="513"/>
      <c r="AZ105" s="681">
        <f t="shared" si="346"/>
        <v>0</v>
      </c>
      <c r="BA105" s="519">
        <f t="shared" si="347"/>
        <v>0</v>
      </c>
      <c r="BB105" s="429">
        <f t="shared" si="348"/>
        <v>0</v>
      </c>
      <c r="BC105" s="695"/>
      <c r="BD105" s="681">
        <f t="shared" si="349"/>
        <v>0</v>
      </c>
      <c r="BE105" s="695">
        <f t="shared" si="350"/>
        <v>0</v>
      </c>
      <c r="BF105" s="681">
        <f t="shared" si="351"/>
        <v>0</v>
      </c>
      <c r="BG105" s="695"/>
      <c r="BH105" s="681">
        <f t="shared" si="352"/>
        <v>0</v>
      </c>
      <c r="BI105" s="519">
        <f t="shared" si="353"/>
        <v>0</v>
      </c>
      <c r="BJ105" s="429">
        <f t="shared" si="354"/>
        <v>0</v>
      </c>
      <c r="BK105" s="519"/>
      <c r="BL105" s="429">
        <f t="shared" si="355"/>
        <v>0</v>
      </c>
      <c r="BM105" s="519">
        <f t="shared" si="356"/>
        <v>0</v>
      </c>
      <c r="BN105" s="429">
        <f t="shared" si="357"/>
        <v>0</v>
      </c>
      <c r="BO105" s="718"/>
      <c r="BP105" s="706">
        <f t="shared" si="358"/>
        <v>0</v>
      </c>
      <c r="BQ105" s="718">
        <f t="shared" si="359"/>
        <v>0</v>
      </c>
      <c r="BR105" s="706">
        <f t="shared" si="360"/>
        <v>0</v>
      </c>
      <c r="BS105" s="718"/>
      <c r="BT105" s="706">
        <f t="shared" si="361"/>
        <v>0</v>
      </c>
      <c r="BU105" s="718">
        <f t="shared" si="362"/>
        <v>0</v>
      </c>
      <c r="BV105" s="706">
        <f t="shared" si="363"/>
        <v>0</v>
      </c>
      <c r="BW105" s="718"/>
      <c r="BX105" s="706">
        <f t="shared" si="364"/>
        <v>0</v>
      </c>
      <c r="BY105" s="718">
        <f t="shared" si="365"/>
        <v>0</v>
      </c>
      <c r="BZ105" s="706">
        <f t="shared" si="366"/>
        <v>0</v>
      </c>
      <c r="CA105" s="718"/>
      <c r="CB105" s="706">
        <f t="shared" si="367"/>
        <v>0</v>
      </c>
      <c r="CC105" s="718">
        <f t="shared" si="368"/>
        <v>0</v>
      </c>
      <c r="CD105" s="706">
        <f t="shared" si="369"/>
        <v>0</v>
      </c>
      <c r="CE105" s="706"/>
      <c r="CF105" s="402">
        <f t="shared" si="266"/>
        <v>0</v>
      </c>
    </row>
    <row r="106" spans="2:84" ht="54">
      <c r="B106" s="395" t="s">
        <v>544</v>
      </c>
      <c r="C106" s="396" t="s">
        <v>545</v>
      </c>
      <c r="D106" s="397" t="s">
        <v>389</v>
      </c>
      <c r="E106" s="398">
        <v>821198.07</v>
      </c>
      <c r="F106" s="399">
        <v>0</v>
      </c>
      <c r="G106" s="400">
        <f t="shared" si="319"/>
        <v>0</v>
      </c>
      <c r="H106" s="400"/>
      <c r="I106" s="401"/>
      <c r="J106" s="401"/>
      <c r="K106" s="513"/>
      <c r="L106" s="401"/>
      <c r="M106" s="513">
        <f t="shared" si="320"/>
        <v>0</v>
      </c>
      <c r="N106" s="401">
        <f t="shared" si="321"/>
        <v>0</v>
      </c>
      <c r="O106" s="401"/>
      <c r="P106" s="401"/>
      <c r="Q106" s="513">
        <f t="shared" si="322"/>
        <v>0</v>
      </c>
      <c r="R106" s="401">
        <f t="shared" si="323"/>
        <v>0</v>
      </c>
      <c r="S106" s="540"/>
      <c r="T106" s="401"/>
      <c r="U106" s="513">
        <f t="shared" si="324"/>
        <v>0</v>
      </c>
      <c r="V106" s="401">
        <f t="shared" si="325"/>
        <v>0</v>
      </c>
      <c r="W106" s="513"/>
      <c r="X106" s="401"/>
      <c r="Y106" s="513">
        <f t="shared" si="326"/>
        <v>0</v>
      </c>
      <c r="Z106" s="401">
        <f t="shared" si="327"/>
        <v>0</v>
      </c>
      <c r="AA106" s="513"/>
      <c r="AB106" s="401">
        <f t="shared" si="328"/>
        <v>0</v>
      </c>
      <c r="AC106" s="513">
        <f t="shared" si="329"/>
        <v>0</v>
      </c>
      <c r="AD106" s="401">
        <f t="shared" si="330"/>
        <v>0</v>
      </c>
      <c r="AE106" s="513"/>
      <c r="AF106" s="401">
        <f t="shared" si="331"/>
        <v>0</v>
      </c>
      <c r="AG106" s="513">
        <f t="shared" si="332"/>
        <v>0</v>
      </c>
      <c r="AH106" s="401">
        <f t="shared" si="333"/>
        <v>0</v>
      </c>
      <c r="AI106" s="513"/>
      <c r="AJ106" s="401">
        <f t="shared" si="334"/>
        <v>0</v>
      </c>
      <c r="AK106" s="513">
        <f t="shared" si="335"/>
        <v>0</v>
      </c>
      <c r="AL106" s="401">
        <f t="shared" si="336"/>
        <v>0</v>
      </c>
      <c r="AM106" s="519"/>
      <c r="AN106" s="429">
        <f t="shared" si="337"/>
        <v>0</v>
      </c>
      <c r="AO106" s="519">
        <f t="shared" si="338"/>
        <v>0</v>
      </c>
      <c r="AP106" s="429">
        <f t="shared" si="339"/>
        <v>0</v>
      </c>
      <c r="AQ106" s="591"/>
      <c r="AR106" s="401">
        <f t="shared" si="340"/>
        <v>0</v>
      </c>
      <c r="AS106" s="519">
        <f t="shared" si="341"/>
        <v>0</v>
      </c>
      <c r="AT106" s="429">
        <f t="shared" si="342"/>
        <v>0</v>
      </c>
      <c r="AU106" s="513"/>
      <c r="AV106" s="401">
        <f t="shared" si="343"/>
        <v>0</v>
      </c>
      <c r="AW106" s="519">
        <f t="shared" si="344"/>
        <v>0</v>
      </c>
      <c r="AX106" s="429">
        <f t="shared" si="345"/>
        <v>0</v>
      </c>
      <c r="AY106" s="513"/>
      <c r="AZ106" s="681">
        <f t="shared" si="346"/>
        <v>0</v>
      </c>
      <c r="BA106" s="519">
        <f t="shared" si="347"/>
        <v>0</v>
      </c>
      <c r="BB106" s="429">
        <f t="shared" si="348"/>
        <v>0</v>
      </c>
      <c r="BC106" s="695"/>
      <c r="BD106" s="681">
        <f t="shared" si="349"/>
        <v>0</v>
      </c>
      <c r="BE106" s="695">
        <f t="shared" si="350"/>
        <v>0</v>
      </c>
      <c r="BF106" s="681">
        <f t="shared" si="351"/>
        <v>0</v>
      </c>
      <c r="BG106" s="695"/>
      <c r="BH106" s="681">
        <f t="shared" si="352"/>
        <v>0</v>
      </c>
      <c r="BI106" s="519">
        <f t="shared" si="353"/>
        <v>0</v>
      </c>
      <c r="BJ106" s="429">
        <f t="shared" si="354"/>
        <v>0</v>
      </c>
      <c r="BK106" s="519"/>
      <c r="BL106" s="429">
        <f t="shared" si="355"/>
        <v>0</v>
      </c>
      <c r="BM106" s="519">
        <f t="shared" si="356"/>
        <v>0</v>
      </c>
      <c r="BN106" s="429">
        <f t="shared" si="357"/>
        <v>0</v>
      </c>
      <c r="BO106" s="718"/>
      <c r="BP106" s="706">
        <f t="shared" si="358"/>
        <v>0</v>
      </c>
      <c r="BQ106" s="718">
        <f t="shared" si="359"/>
        <v>0</v>
      </c>
      <c r="BR106" s="706">
        <f t="shared" si="360"/>
        <v>0</v>
      </c>
      <c r="BS106" s="718"/>
      <c r="BT106" s="706">
        <f t="shared" si="361"/>
        <v>0</v>
      </c>
      <c r="BU106" s="718">
        <f t="shared" si="362"/>
        <v>0</v>
      </c>
      <c r="BV106" s="706">
        <f t="shared" si="363"/>
        <v>0</v>
      </c>
      <c r="BW106" s="718"/>
      <c r="BX106" s="706">
        <f t="shared" si="364"/>
        <v>0</v>
      </c>
      <c r="BY106" s="718">
        <f t="shared" si="365"/>
        <v>0</v>
      </c>
      <c r="BZ106" s="706">
        <f t="shared" si="366"/>
        <v>0</v>
      </c>
      <c r="CA106" s="718"/>
      <c r="CB106" s="706">
        <f t="shared" si="367"/>
        <v>0</v>
      </c>
      <c r="CC106" s="718">
        <f t="shared" si="368"/>
        <v>0</v>
      </c>
      <c r="CD106" s="706">
        <f t="shared" si="369"/>
        <v>0</v>
      </c>
      <c r="CE106" s="706"/>
      <c r="CF106" s="402">
        <f t="shared" si="266"/>
        <v>0</v>
      </c>
    </row>
    <row r="107" spans="2:84" ht="54">
      <c r="B107" s="395" t="s">
        <v>546</v>
      </c>
      <c r="C107" s="396" t="s">
        <v>547</v>
      </c>
      <c r="D107" s="397" t="s">
        <v>389</v>
      </c>
      <c r="E107" s="398">
        <v>9704438.3699999992</v>
      </c>
      <c r="F107" s="399">
        <v>0</v>
      </c>
      <c r="G107" s="400">
        <f t="shared" si="319"/>
        <v>0</v>
      </c>
      <c r="H107" s="400"/>
      <c r="I107" s="401"/>
      <c r="J107" s="401"/>
      <c r="K107" s="513"/>
      <c r="L107" s="401"/>
      <c r="M107" s="513">
        <f t="shared" si="320"/>
        <v>0</v>
      </c>
      <c r="N107" s="401">
        <f t="shared" si="321"/>
        <v>0</v>
      </c>
      <c r="O107" s="401"/>
      <c r="P107" s="401"/>
      <c r="Q107" s="513">
        <f t="shared" si="322"/>
        <v>0</v>
      </c>
      <c r="R107" s="401">
        <f t="shared" si="323"/>
        <v>0</v>
      </c>
      <c r="S107" s="540"/>
      <c r="T107" s="401"/>
      <c r="U107" s="513">
        <f t="shared" si="324"/>
        <v>0</v>
      </c>
      <c r="V107" s="401">
        <f t="shared" si="325"/>
        <v>0</v>
      </c>
      <c r="W107" s="513"/>
      <c r="X107" s="401"/>
      <c r="Y107" s="513">
        <f t="shared" si="326"/>
        <v>0</v>
      </c>
      <c r="Z107" s="401">
        <f t="shared" si="327"/>
        <v>0</v>
      </c>
      <c r="AA107" s="513"/>
      <c r="AB107" s="401">
        <f t="shared" si="328"/>
        <v>0</v>
      </c>
      <c r="AC107" s="513">
        <f t="shared" si="329"/>
        <v>0</v>
      </c>
      <c r="AD107" s="401">
        <f t="shared" si="330"/>
        <v>0</v>
      </c>
      <c r="AE107" s="513"/>
      <c r="AF107" s="401">
        <f t="shared" si="331"/>
        <v>0</v>
      </c>
      <c r="AG107" s="513">
        <f t="shared" si="332"/>
        <v>0</v>
      </c>
      <c r="AH107" s="401">
        <f t="shared" si="333"/>
        <v>0</v>
      </c>
      <c r="AI107" s="513"/>
      <c r="AJ107" s="401">
        <f t="shared" si="334"/>
        <v>0</v>
      </c>
      <c r="AK107" s="513">
        <f t="shared" si="335"/>
        <v>0</v>
      </c>
      <c r="AL107" s="401">
        <f t="shared" si="336"/>
        <v>0</v>
      </c>
      <c r="AM107" s="519"/>
      <c r="AN107" s="429">
        <f t="shared" si="337"/>
        <v>0</v>
      </c>
      <c r="AO107" s="519">
        <f t="shared" si="338"/>
        <v>0</v>
      </c>
      <c r="AP107" s="429">
        <f t="shared" si="339"/>
        <v>0</v>
      </c>
      <c r="AQ107" s="591"/>
      <c r="AR107" s="401">
        <f t="shared" si="340"/>
        <v>0</v>
      </c>
      <c r="AS107" s="519">
        <f t="shared" si="341"/>
        <v>0</v>
      </c>
      <c r="AT107" s="429">
        <f t="shared" si="342"/>
        <v>0</v>
      </c>
      <c r="AU107" s="513"/>
      <c r="AV107" s="401">
        <f t="shared" si="343"/>
        <v>0</v>
      </c>
      <c r="AW107" s="519">
        <f t="shared" si="344"/>
        <v>0</v>
      </c>
      <c r="AX107" s="429">
        <f t="shared" si="345"/>
        <v>0</v>
      </c>
      <c r="AY107" s="513"/>
      <c r="AZ107" s="681">
        <f t="shared" si="346"/>
        <v>0</v>
      </c>
      <c r="BA107" s="519">
        <f t="shared" si="347"/>
        <v>0</v>
      </c>
      <c r="BB107" s="429">
        <f t="shared" si="348"/>
        <v>0</v>
      </c>
      <c r="BC107" s="695"/>
      <c r="BD107" s="681">
        <f t="shared" si="349"/>
        <v>0</v>
      </c>
      <c r="BE107" s="695">
        <f t="shared" si="350"/>
        <v>0</v>
      </c>
      <c r="BF107" s="681">
        <f t="shared" si="351"/>
        <v>0</v>
      </c>
      <c r="BG107" s="695"/>
      <c r="BH107" s="681">
        <f t="shared" si="352"/>
        <v>0</v>
      </c>
      <c r="BI107" s="519">
        <f t="shared" si="353"/>
        <v>0</v>
      </c>
      <c r="BJ107" s="429">
        <f t="shared" si="354"/>
        <v>0</v>
      </c>
      <c r="BK107" s="519"/>
      <c r="BL107" s="429">
        <f t="shared" si="355"/>
        <v>0</v>
      </c>
      <c r="BM107" s="519">
        <f t="shared" si="356"/>
        <v>0</v>
      </c>
      <c r="BN107" s="429">
        <f t="shared" si="357"/>
        <v>0</v>
      </c>
      <c r="BO107" s="718"/>
      <c r="BP107" s="706">
        <f t="shared" si="358"/>
        <v>0</v>
      </c>
      <c r="BQ107" s="718">
        <f t="shared" si="359"/>
        <v>0</v>
      </c>
      <c r="BR107" s="706">
        <f t="shared" si="360"/>
        <v>0</v>
      </c>
      <c r="BS107" s="718"/>
      <c r="BT107" s="706">
        <f t="shared" si="361"/>
        <v>0</v>
      </c>
      <c r="BU107" s="718">
        <f t="shared" si="362"/>
        <v>0</v>
      </c>
      <c r="BV107" s="706">
        <f t="shared" si="363"/>
        <v>0</v>
      </c>
      <c r="BW107" s="718"/>
      <c r="BX107" s="706">
        <f t="shared" si="364"/>
        <v>0</v>
      </c>
      <c r="BY107" s="718">
        <f t="shared" si="365"/>
        <v>0</v>
      </c>
      <c r="BZ107" s="706">
        <f t="shared" si="366"/>
        <v>0</v>
      </c>
      <c r="CA107" s="718"/>
      <c r="CB107" s="706">
        <f t="shared" si="367"/>
        <v>0</v>
      </c>
      <c r="CC107" s="718">
        <f t="shared" si="368"/>
        <v>0</v>
      </c>
      <c r="CD107" s="706">
        <f t="shared" si="369"/>
        <v>0</v>
      </c>
      <c r="CE107" s="706"/>
      <c r="CF107" s="402">
        <f t="shared" si="266"/>
        <v>0</v>
      </c>
    </row>
    <row r="108" spans="2:84" ht="54">
      <c r="B108" s="395" t="s">
        <v>548</v>
      </c>
      <c r="C108" s="396" t="s">
        <v>549</v>
      </c>
      <c r="D108" s="397" t="s">
        <v>389</v>
      </c>
      <c r="E108" s="398">
        <v>624908.79</v>
      </c>
      <c r="F108" s="399">
        <v>1</v>
      </c>
      <c r="G108" s="400">
        <f t="shared" si="319"/>
        <v>624908.79</v>
      </c>
      <c r="H108" s="400"/>
      <c r="I108" s="401"/>
      <c r="J108" s="401"/>
      <c r="K108" s="513"/>
      <c r="L108" s="401"/>
      <c r="M108" s="513">
        <f t="shared" si="320"/>
        <v>0</v>
      </c>
      <c r="N108" s="401">
        <f t="shared" si="321"/>
        <v>0</v>
      </c>
      <c r="O108" s="401"/>
      <c r="P108" s="401"/>
      <c r="Q108" s="513">
        <f t="shared" si="322"/>
        <v>0</v>
      </c>
      <c r="R108" s="401">
        <f t="shared" si="323"/>
        <v>0</v>
      </c>
      <c r="S108" s="540"/>
      <c r="T108" s="401"/>
      <c r="U108" s="513">
        <f t="shared" si="324"/>
        <v>0</v>
      </c>
      <c r="V108" s="401">
        <f t="shared" si="325"/>
        <v>0</v>
      </c>
      <c r="W108" s="513"/>
      <c r="X108" s="401"/>
      <c r="Y108" s="513">
        <f t="shared" si="326"/>
        <v>0</v>
      </c>
      <c r="Z108" s="401">
        <f t="shared" si="327"/>
        <v>0</v>
      </c>
      <c r="AA108" s="513"/>
      <c r="AB108" s="401">
        <f t="shared" si="328"/>
        <v>0</v>
      </c>
      <c r="AC108" s="513">
        <f t="shared" si="329"/>
        <v>0</v>
      </c>
      <c r="AD108" s="401">
        <f t="shared" si="330"/>
        <v>0</v>
      </c>
      <c r="AE108" s="513"/>
      <c r="AF108" s="401">
        <f t="shared" si="331"/>
        <v>0</v>
      </c>
      <c r="AG108" s="513">
        <f t="shared" si="332"/>
        <v>0</v>
      </c>
      <c r="AH108" s="401">
        <f t="shared" si="333"/>
        <v>0</v>
      </c>
      <c r="AI108" s="513"/>
      <c r="AJ108" s="401">
        <f t="shared" si="334"/>
        <v>0</v>
      </c>
      <c r="AK108" s="513">
        <f t="shared" si="335"/>
        <v>0</v>
      </c>
      <c r="AL108" s="401">
        <f t="shared" si="336"/>
        <v>0</v>
      </c>
      <c r="AM108" s="519"/>
      <c r="AN108" s="429">
        <f t="shared" si="337"/>
        <v>0</v>
      </c>
      <c r="AO108" s="519">
        <f t="shared" si="338"/>
        <v>0</v>
      </c>
      <c r="AP108" s="429">
        <f t="shared" si="339"/>
        <v>0</v>
      </c>
      <c r="AQ108" s="591"/>
      <c r="AR108" s="401">
        <f t="shared" si="340"/>
        <v>0</v>
      </c>
      <c r="AS108" s="519">
        <f t="shared" si="341"/>
        <v>0</v>
      </c>
      <c r="AT108" s="429">
        <f t="shared" si="342"/>
        <v>0</v>
      </c>
      <c r="AU108" s="513"/>
      <c r="AV108" s="401">
        <f t="shared" si="343"/>
        <v>0</v>
      </c>
      <c r="AW108" s="519">
        <f t="shared" si="344"/>
        <v>0</v>
      </c>
      <c r="AX108" s="429">
        <f t="shared" si="345"/>
        <v>0</v>
      </c>
      <c r="AY108" s="513"/>
      <c r="AZ108" s="681">
        <f t="shared" si="346"/>
        <v>0</v>
      </c>
      <c r="BA108" s="519">
        <f t="shared" si="347"/>
        <v>0</v>
      </c>
      <c r="BB108" s="429">
        <f t="shared" si="348"/>
        <v>0</v>
      </c>
      <c r="BC108" s="695"/>
      <c r="BD108" s="681">
        <f t="shared" si="349"/>
        <v>0</v>
      </c>
      <c r="BE108" s="695">
        <f t="shared" si="350"/>
        <v>0</v>
      </c>
      <c r="BF108" s="681">
        <f t="shared" si="351"/>
        <v>0</v>
      </c>
      <c r="BG108" s="695"/>
      <c r="BH108" s="681">
        <f t="shared" si="352"/>
        <v>0</v>
      </c>
      <c r="BI108" s="519">
        <f t="shared" si="353"/>
        <v>0</v>
      </c>
      <c r="BJ108" s="429">
        <f t="shared" si="354"/>
        <v>0</v>
      </c>
      <c r="BK108" s="519"/>
      <c r="BL108" s="429">
        <f t="shared" si="355"/>
        <v>0</v>
      </c>
      <c r="BM108" s="519">
        <f t="shared" si="356"/>
        <v>0</v>
      </c>
      <c r="BN108" s="429">
        <f t="shared" si="357"/>
        <v>0</v>
      </c>
      <c r="BO108" s="718"/>
      <c r="BP108" s="706">
        <f t="shared" si="358"/>
        <v>0</v>
      </c>
      <c r="BQ108" s="718">
        <f t="shared" si="359"/>
        <v>0</v>
      </c>
      <c r="BR108" s="706">
        <f t="shared" si="360"/>
        <v>0</v>
      </c>
      <c r="BS108" s="718"/>
      <c r="BT108" s="706">
        <f t="shared" si="361"/>
        <v>0</v>
      </c>
      <c r="BU108" s="718">
        <f t="shared" si="362"/>
        <v>0</v>
      </c>
      <c r="BV108" s="706">
        <f t="shared" si="363"/>
        <v>0</v>
      </c>
      <c r="BW108" s="718"/>
      <c r="BX108" s="706">
        <f t="shared" si="364"/>
        <v>0</v>
      </c>
      <c r="BY108" s="718">
        <f t="shared" si="365"/>
        <v>0</v>
      </c>
      <c r="BZ108" s="706">
        <f t="shared" si="366"/>
        <v>0</v>
      </c>
      <c r="CA108" s="718"/>
      <c r="CB108" s="706">
        <f t="shared" si="367"/>
        <v>0</v>
      </c>
      <c r="CC108" s="718">
        <f t="shared" si="368"/>
        <v>0</v>
      </c>
      <c r="CD108" s="706">
        <f t="shared" si="369"/>
        <v>0</v>
      </c>
      <c r="CE108" s="706"/>
      <c r="CF108" s="402">
        <f t="shared" si="266"/>
        <v>624908.79</v>
      </c>
    </row>
    <row r="109" spans="2:84" ht="54">
      <c r="B109" s="395" t="s">
        <v>550</v>
      </c>
      <c r="C109" s="396" t="s">
        <v>551</v>
      </c>
      <c r="D109" s="397" t="s">
        <v>389</v>
      </c>
      <c r="E109" s="398">
        <v>2209237.4700000002</v>
      </c>
      <c r="F109" s="399">
        <v>0</v>
      </c>
      <c r="G109" s="400">
        <f t="shared" si="319"/>
        <v>0</v>
      </c>
      <c r="H109" s="400"/>
      <c r="I109" s="401"/>
      <c r="J109" s="401"/>
      <c r="K109" s="513"/>
      <c r="L109" s="401"/>
      <c r="M109" s="513">
        <f t="shared" si="320"/>
        <v>0</v>
      </c>
      <c r="N109" s="401">
        <f t="shared" si="321"/>
        <v>0</v>
      </c>
      <c r="O109" s="401"/>
      <c r="P109" s="401"/>
      <c r="Q109" s="513">
        <f t="shared" si="322"/>
        <v>0</v>
      </c>
      <c r="R109" s="401">
        <f t="shared" si="323"/>
        <v>0</v>
      </c>
      <c r="S109" s="540"/>
      <c r="T109" s="401"/>
      <c r="U109" s="513">
        <f t="shared" si="324"/>
        <v>0</v>
      </c>
      <c r="V109" s="401">
        <f t="shared" si="325"/>
        <v>0</v>
      </c>
      <c r="W109" s="513"/>
      <c r="X109" s="401"/>
      <c r="Y109" s="513">
        <f t="shared" si="326"/>
        <v>0</v>
      </c>
      <c r="Z109" s="401">
        <f t="shared" si="327"/>
        <v>0</v>
      </c>
      <c r="AA109" s="513"/>
      <c r="AB109" s="401">
        <f t="shared" si="328"/>
        <v>0</v>
      </c>
      <c r="AC109" s="513">
        <f t="shared" si="329"/>
        <v>0</v>
      </c>
      <c r="AD109" s="401">
        <f t="shared" si="330"/>
        <v>0</v>
      </c>
      <c r="AE109" s="513"/>
      <c r="AF109" s="401">
        <f t="shared" si="331"/>
        <v>0</v>
      </c>
      <c r="AG109" s="513">
        <f t="shared" si="332"/>
        <v>0</v>
      </c>
      <c r="AH109" s="401">
        <f t="shared" si="333"/>
        <v>0</v>
      </c>
      <c r="AI109" s="513"/>
      <c r="AJ109" s="401">
        <f t="shared" si="334"/>
        <v>0</v>
      </c>
      <c r="AK109" s="513">
        <f t="shared" si="335"/>
        <v>0</v>
      </c>
      <c r="AL109" s="401">
        <f t="shared" si="336"/>
        <v>0</v>
      </c>
      <c r="AM109" s="519"/>
      <c r="AN109" s="429">
        <f t="shared" si="337"/>
        <v>0</v>
      </c>
      <c r="AO109" s="519">
        <f t="shared" si="338"/>
        <v>0</v>
      </c>
      <c r="AP109" s="429">
        <f t="shared" si="339"/>
        <v>0</v>
      </c>
      <c r="AQ109" s="591"/>
      <c r="AR109" s="401">
        <f t="shared" si="340"/>
        <v>0</v>
      </c>
      <c r="AS109" s="519">
        <f t="shared" si="341"/>
        <v>0</v>
      </c>
      <c r="AT109" s="429">
        <f t="shared" si="342"/>
        <v>0</v>
      </c>
      <c r="AU109" s="513"/>
      <c r="AV109" s="401">
        <f t="shared" si="343"/>
        <v>0</v>
      </c>
      <c r="AW109" s="519">
        <f t="shared" si="344"/>
        <v>0</v>
      </c>
      <c r="AX109" s="429">
        <f t="shared" si="345"/>
        <v>0</v>
      </c>
      <c r="AY109" s="513"/>
      <c r="AZ109" s="681">
        <f t="shared" si="346"/>
        <v>0</v>
      </c>
      <c r="BA109" s="519">
        <f t="shared" si="347"/>
        <v>0</v>
      </c>
      <c r="BB109" s="429">
        <f t="shared" si="348"/>
        <v>0</v>
      </c>
      <c r="BC109" s="695"/>
      <c r="BD109" s="681">
        <f t="shared" si="349"/>
        <v>0</v>
      </c>
      <c r="BE109" s="695">
        <f t="shared" si="350"/>
        <v>0</v>
      </c>
      <c r="BF109" s="681">
        <f t="shared" si="351"/>
        <v>0</v>
      </c>
      <c r="BG109" s="695"/>
      <c r="BH109" s="681">
        <f t="shared" si="352"/>
        <v>0</v>
      </c>
      <c r="BI109" s="519">
        <f t="shared" si="353"/>
        <v>0</v>
      </c>
      <c r="BJ109" s="429">
        <f t="shared" si="354"/>
        <v>0</v>
      </c>
      <c r="BK109" s="519"/>
      <c r="BL109" s="429">
        <f t="shared" si="355"/>
        <v>0</v>
      </c>
      <c r="BM109" s="519">
        <f t="shared" si="356"/>
        <v>0</v>
      </c>
      <c r="BN109" s="429">
        <f t="shared" si="357"/>
        <v>0</v>
      </c>
      <c r="BO109" s="718"/>
      <c r="BP109" s="706">
        <f t="shared" si="358"/>
        <v>0</v>
      </c>
      <c r="BQ109" s="718">
        <f t="shared" si="359"/>
        <v>0</v>
      </c>
      <c r="BR109" s="706">
        <f t="shared" si="360"/>
        <v>0</v>
      </c>
      <c r="BS109" s="718"/>
      <c r="BT109" s="706">
        <f t="shared" si="361"/>
        <v>0</v>
      </c>
      <c r="BU109" s="718">
        <f t="shared" si="362"/>
        <v>0</v>
      </c>
      <c r="BV109" s="706">
        <f t="shared" si="363"/>
        <v>0</v>
      </c>
      <c r="BW109" s="718"/>
      <c r="BX109" s="706">
        <f t="shared" si="364"/>
        <v>0</v>
      </c>
      <c r="BY109" s="718">
        <f t="shared" si="365"/>
        <v>0</v>
      </c>
      <c r="BZ109" s="706">
        <f t="shared" si="366"/>
        <v>0</v>
      </c>
      <c r="CA109" s="718"/>
      <c r="CB109" s="706">
        <f t="shared" si="367"/>
        <v>0</v>
      </c>
      <c r="CC109" s="718">
        <f t="shared" si="368"/>
        <v>0</v>
      </c>
      <c r="CD109" s="706">
        <f t="shared" si="369"/>
        <v>0</v>
      </c>
      <c r="CE109" s="706"/>
      <c r="CF109" s="402">
        <f t="shared" si="266"/>
        <v>0</v>
      </c>
    </row>
    <row r="110" spans="2:84">
      <c r="B110" s="395" t="s">
        <v>552</v>
      </c>
      <c r="C110" s="396" t="s">
        <v>553</v>
      </c>
      <c r="D110" s="397" t="s">
        <v>389</v>
      </c>
      <c r="E110" s="398">
        <v>21029.579999999998</v>
      </c>
      <c r="F110" s="399">
        <v>0</v>
      </c>
      <c r="G110" s="400">
        <f t="shared" si="319"/>
        <v>0</v>
      </c>
      <c r="H110" s="400"/>
      <c r="I110" s="401"/>
      <c r="J110" s="401"/>
      <c r="K110" s="513"/>
      <c r="L110" s="401"/>
      <c r="M110" s="513">
        <f t="shared" si="320"/>
        <v>0</v>
      </c>
      <c r="N110" s="401">
        <f t="shared" si="321"/>
        <v>0</v>
      </c>
      <c r="O110" s="401"/>
      <c r="P110" s="401"/>
      <c r="Q110" s="513">
        <f t="shared" si="322"/>
        <v>0</v>
      </c>
      <c r="R110" s="401">
        <f t="shared" si="323"/>
        <v>0</v>
      </c>
      <c r="S110" s="540"/>
      <c r="T110" s="401"/>
      <c r="U110" s="513">
        <f t="shared" si="324"/>
        <v>0</v>
      </c>
      <c r="V110" s="401">
        <f t="shared" si="325"/>
        <v>0</v>
      </c>
      <c r="W110" s="513"/>
      <c r="X110" s="401"/>
      <c r="Y110" s="513">
        <f t="shared" si="326"/>
        <v>0</v>
      </c>
      <c r="Z110" s="401">
        <f t="shared" si="327"/>
        <v>0</v>
      </c>
      <c r="AA110" s="513"/>
      <c r="AB110" s="401">
        <f t="shared" si="328"/>
        <v>0</v>
      </c>
      <c r="AC110" s="513">
        <f t="shared" si="329"/>
        <v>0</v>
      </c>
      <c r="AD110" s="401">
        <f t="shared" si="330"/>
        <v>0</v>
      </c>
      <c r="AE110" s="513"/>
      <c r="AF110" s="401">
        <f t="shared" si="331"/>
        <v>0</v>
      </c>
      <c r="AG110" s="513">
        <f t="shared" si="332"/>
        <v>0</v>
      </c>
      <c r="AH110" s="401">
        <f t="shared" si="333"/>
        <v>0</v>
      </c>
      <c r="AI110" s="513"/>
      <c r="AJ110" s="401">
        <f t="shared" si="334"/>
        <v>0</v>
      </c>
      <c r="AK110" s="513">
        <f t="shared" si="335"/>
        <v>0</v>
      </c>
      <c r="AL110" s="401">
        <f t="shared" si="336"/>
        <v>0</v>
      </c>
      <c r="AM110" s="519"/>
      <c r="AN110" s="429">
        <f t="shared" si="337"/>
        <v>0</v>
      </c>
      <c r="AO110" s="519">
        <f t="shared" si="338"/>
        <v>0</v>
      </c>
      <c r="AP110" s="429">
        <f t="shared" si="339"/>
        <v>0</v>
      </c>
      <c r="AQ110" s="591"/>
      <c r="AR110" s="401">
        <f t="shared" si="340"/>
        <v>0</v>
      </c>
      <c r="AS110" s="519">
        <f t="shared" si="341"/>
        <v>0</v>
      </c>
      <c r="AT110" s="429">
        <f t="shared" si="342"/>
        <v>0</v>
      </c>
      <c r="AU110" s="513"/>
      <c r="AV110" s="401">
        <f t="shared" si="343"/>
        <v>0</v>
      </c>
      <c r="AW110" s="519">
        <f t="shared" si="344"/>
        <v>0</v>
      </c>
      <c r="AX110" s="429">
        <f t="shared" si="345"/>
        <v>0</v>
      </c>
      <c r="AY110" s="513"/>
      <c r="AZ110" s="681">
        <f t="shared" si="346"/>
        <v>0</v>
      </c>
      <c r="BA110" s="519">
        <f t="shared" si="347"/>
        <v>0</v>
      </c>
      <c r="BB110" s="429">
        <f t="shared" si="348"/>
        <v>0</v>
      </c>
      <c r="BC110" s="695"/>
      <c r="BD110" s="681">
        <f t="shared" si="349"/>
        <v>0</v>
      </c>
      <c r="BE110" s="695">
        <f t="shared" si="350"/>
        <v>0</v>
      </c>
      <c r="BF110" s="681">
        <f t="shared" si="351"/>
        <v>0</v>
      </c>
      <c r="BG110" s="695"/>
      <c r="BH110" s="681">
        <f t="shared" si="352"/>
        <v>0</v>
      </c>
      <c r="BI110" s="519">
        <f t="shared" si="353"/>
        <v>0</v>
      </c>
      <c r="BJ110" s="429">
        <f t="shared" si="354"/>
        <v>0</v>
      </c>
      <c r="BK110" s="519"/>
      <c r="BL110" s="429">
        <f t="shared" si="355"/>
        <v>0</v>
      </c>
      <c r="BM110" s="519">
        <f t="shared" si="356"/>
        <v>0</v>
      </c>
      <c r="BN110" s="429">
        <f t="shared" si="357"/>
        <v>0</v>
      </c>
      <c r="BO110" s="718"/>
      <c r="BP110" s="706">
        <f t="shared" si="358"/>
        <v>0</v>
      </c>
      <c r="BQ110" s="718">
        <f t="shared" si="359"/>
        <v>0</v>
      </c>
      <c r="BR110" s="706">
        <f t="shared" si="360"/>
        <v>0</v>
      </c>
      <c r="BS110" s="718"/>
      <c r="BT110" s="706">
        <f t="shared" si="361"/>
        <v>0</v>
      </c>
      <c r="BU110" s="718">
        <f t="shared" si="362"/>
        <v>0</v>
      </c>
      <c r="BV110" s="706">
        <f t="shared" si="363"/>
        <v>0</v>
      </c>
      <c r="BW110" s="718"/>
      <c r="BX110" s="706">
        <f t="shared" si="364"/>
        <v>0</v>
      </c>
      <c r="BY110" s="718">
        <f t="shared" si="365"/>
        <v>0</v>
      </c>
      <c r="BZ110" s="706">
        <f t="shared" si="366"/>
        <v>0</v>
      </c>
      <c r="CA110" s="718"/>
      <c r="CB110" s="706">
        <f t="shared" si="367"/>
        <v>0</v>
      </c>
      <c r="CC110" s="718">
        <f t="shared" si="368"/>
        <v>0</v>
      </c>
      <c r="CD110" s="706">
        <f t="shared" si="369"/>
        <v>0</v>
      </c>
      <c r="CE110" s="706"/>
      <c r="CF110" s="402">
        <f t="shared" si="266"/>
        <v>0</v>
      </c>
    </row>
    <row r="111" spans="2:84">
      <c r="B111" s="395" t="s">
        <v>554</v>
      </c>
      <c r="C111" s="396" t="s">
        <v>555</v>
      </c>
      <c r="D111" s="397" t="s">
        <v>389</v>
      </c>
      <c r="E111" s="398">
        <v>22801.68</v>
      </c>
      <c r="F111" s="399">
        <v>0</v>
      </c>
      <c r="G111" s="400">
        <f t="shared" si="319"/>
        <v>0</v>
      </c>
      <c r="H111" s="400"/>
      <c r="I111" s="401"/>
      <c r="J111" s="401"/>
      <c r="K111" s="513"/>
      <c r="L111" s="401"/>
      <c r="M111" s="513">
        <f t="shared" si="320"/>
        <v>0</v>
      </c>
      <c r="N111" s="401">
        <f t="shared" si="321"/>
        <v>0</v>
      </c>
      <c r="O111" s="401"/>
      <c r="P111" s="401"/>
      <c r="Q111" s="513">
        <f t="shared" si="322"/>
        <v>0</v>
      </c>
      <c r="R111" s="401">
        <f t="shared" si="323"/>
        <v>0</v>
      </c>
      <c r="S111" s="540"/>
      <c r="T111" s="401"/>
      <c r="U111" s="513">
        <f t="shared" si="324"/>
        <v>0</v>
      </c>
      <c r="V111" s="401">
        <f t="shared" si="325"/>
        <v>0</v>
      </c>
      <c r="W111" s="513"/>
      <c r="X111" s="401"/>
      <c r="Y111" s="513">
        <f t="shared" si="326"/>
        <v>0</v>
      </c>
      <c r="Z111" s="401">
        <f t="shared" si="327"/>
        <v>0</v>
      </c>
      <c r="AA111" s="513"/>
      <c r="AB111" s="401">
        <f t="shared" si="328"/>
        <v>0</v>
      </c>
      <c r="AC111" s="513">
        <f t="shared" si="329"/>
        <v>0</v>
      </c>
      <c r="AD111" s="401">
        <f t="shared" si="330"/>
        <v>0</v>
      </c>
      <c r="AE111" s="513"/>
      <c r="AF111" s="401">
        <f t="shared" si="331"/>
        <v>0</v>
      </c>
      <c r="AG111" s="513">
        <f t="shared" si="332"/>
        <v>0</v>
      </c>
      <c r="AH111" s="401">
        <f t="shared" si="333"/>
        <v>0</v>
      </c>
      <c r="AI111" s="513"/>
      <c r="AJ111" s="401">
        <f t="shared" si="334"/>
        <v>0</v>
      </c>
      <c r="AK111" s="513">
        <f t="shared" si="335"/>
        <v>0</v>
      </c>
      <c r="AL111" s="401">
        <f t="shared" si="336"/>
        <v>0</v>
      </c>
      <c r="AM111" s="519"/>
      <c r="AN111" s="429">
        <f t="shared" si="337"/>
        <v>0</v>
      </c>
      <c r="AO111" s="519">
        <f t="shared" si="338"/>
        <v>0</v>
      </c>
      <c r="AP111" s="429">
        <f t="shared" si="339"/>
        <v>0</v>
      </c>
      <c r="AQ111" s="591"/>
      <c r="AR111" s="401">
        <f t="shared" si="340"/>
        <v>0</v>
      </c>
      <c r="AS111" s="519">
        <f t="shared" si="341"/>
        <v>0</v>
      </c>
      <c r="AT111" s="429">
        <f t="shared" si="342"/>
        <v>0</v>
      </c>
      <c r="AU111" s="513"/>
      <c r="AV111" s="401">
        <f t="shared" si="343"/>
        <v>0</v>
      </c>
      <c r="AW111" s="519">
        <f t="shared" si="344"/>
        <v>0</v>
      </c>
      <c r="AX111" s="429">
        <f t="shared" si="345"/>
        <v>0</v>
      </c>
      <c r="AY111" s="513"/>
      <c r="AZ111" s="681">
        <f t="shared" si="346"/>
        <v>0</v>
      </c>
      <c r="BA111" s="519">
        <f t="shared" si="347"/>
        <v>0</v>
      </c>
      <c r="BB111" s="429">
        <f t="shared" si="348"/>
        <v>0</v>
      </c>
      <c r="BC111" s="695"/>
      <c r="BD111" s="681">
        <f t="shared" si="349"/>
        <v>0</v>
      </c>
      <c r="BE111" s="695">
        <f t="shared" si="350"/>
        <v>0</v>
      </c>
      <c r="BF111" s="681">
        <f t="shared" si="351"/>
        <v>0</v>
      </c>
      <c r="BG111" s="695"/>
      <c r="BH111" s="681">
        <f t="shared" si="352"/>
        <v>0</v>
      </c>
      <c r="BI111" s="519">
        <f t="shared" si="353"/>
        <v>0</v>
      </c>
      <c r="BJ111" s="429">
        <f t="shared" si="354"/>
        <v>0</v>
      </c>
      <c r="BK111" s="519"/>
      <c r="BL111" s="429">
        <f t="shared" si="355"/>
        <v>0</v>
      </c>
      <c r="BM111" s="519">
        <f t="shared" si="356"/>
        <v>0</v>
      </c>
      <c r="BN111" s="429">
        <f t="shared" si="357"/>
        <v>0</v>
      </c>
      <c r="BO111" s="718"/>
      <c r="BP111" s="706">
        <f t="shared" si="358"/>
        <v>0</v>
      </c>
      <c r="BQ111" s="718">
        <f t="shared" si="359"/>
        <v>0</v>
      </c>
      <c r="BR111" s="706">
        <f t="shared" si="360"/>
        <v>0</v>
      </c>
      <c r="BS111" s="718"/>
      <c r="BT111" s="706">
        <f t="shared" si="361"/>
        <v>0</v>
      </c>
      <c r="BU111" s="718">
        <f t="shared" si="362"/>
        <v>0</v>
      </c>
      <c r="BV111" s="706">
        <f t="shared" si="363"/>
        <v>0</v>
      </c>
      <c r="BW111" s="718"/>
      <c r="BX111" s="706">
        <f t="shared" si="364"/>
        <v>0</v>
      </c>
      <c r="BY111" s="718">
        <f t="shared" si="365"/>
        <v>0</v>
      </c>
      <c r="BZ111" s="706">
        <f t="shared" si="366"/>
        <v>0</v>
      </c>
      <c r="CA111" s="718"/>
      <c r="CB111" s="706">
        <f t="shared" si="367"/>
        <v>0</v>
      </c>
      <c r="CC111" s="718">
        <f t="shared" si="368"/>
        <v>0</v>
      </c>
      <c r="CD111" s="706">
        <f t="shared" si="369"/>
        <v>0</v>
      </c>
      <c r="CE111" s="706"/>
      <c r="CF111" s="402">
        <f t="shared" si="266"/>
        <v>0</v>
      </c>
    </row>
    <row r="112" spans="2:84">
      <c r="B112" s="395" t="s">
        <v>556</v>
      </c>
      <c r="C112" s="396" t="s">
        <v>557</v>
      </c>
      <c r="D112" s="397" t="s">
        <v>389</v>
      </c>
      <c r="E112" s="398">
        <v>24509.43</v>
      </c>
      <c r="F112" s="399">
        <v>0</v>
      </c>
      <c r="G112" s="400">
        <f t="shared" si="319"/>
        <v>0</v>
      </c>
      <c r="H112" s="400"/>
      <c r="I112" s="401"/>
      <c r="J112" s="401"/>
      <c r="K112" s="513"/>
      <c r="L112" s="401"/>
      <c r="M112" s="513">
        <f t="shared" si="320"/>
        <v>0</v>
      </c>
      <c r="N112" s="401">
        <f t="shared" si="321"/>
        <v>0</v>
      </c>
      <c r="O112" s="401"/>
      <c r="P112" s="401"/>
      <c r="Q112" s="513">
        <f t="shared" si="322"/>
        <v>0</v>
      </c>
      <c r="R112" s="401">
        <f t="shared" si="323"/>
        <v>0</v>
      </c>
      <c r="S112" s="540"/>
      <c r="T112" s="401"/>
      <c r="U112" s="513">
        <f t="shared" si="324"/>
        <v>0</v>
      </c>
      <c r="V112" s="401">
        <f t="shared" si="325"/>
        <v>0</v>
      </c>
      <c r="W112" s="513"/>
      <c r="X112" s="401"/>
      <c r="Y112" s="513">
        <f t="shared" si="326"/>
        <v>0</v>
      </c>
      <c r="Z112" s="401">
        <f t="shared" si="327"/>
        <v>0</v>
      </c>
      <c r="AA112" s="513"/>
      <c r="AB112" s="401">
        <f t="shared" si="328"/>
        <v>0</v>
      </c>
      <c r="AC112" s="513">
        <f t="shared" si="329"/>
        <v>0</v>
      </c>
      <c r="AD112" s="401">
        <f t="shared" si="330"/>
        <v>0</v>
      </c>
      <c r="AE112" s="513"/>
      <c r="AF112" s="401">
        <f t="shared" si="331"/>
        <v>0</v>
      </c>
      <c r="AG112" s="513">
        <f t="shared" si="332"/>
        <v>0</v>
      </c>
      <c r="AH112" s="401">
        <f t="shared" si="333"/>
        <v>0</v>
      </c>
      <c r="AI112" s="513"/>
      <c r="AJ112" s="401">
        <f t="shared" si="334"/>
        <v>0</v>
      </c>
      <c r="AK112" s="513">
        <f t="shared" si="335"/>
        <v>0</v>
      </c>
      <c r="AL112" s="401">
        <f t="shared" si="336"/>
        <v>0</v>
      </c>
      <c r="AM112" s="519"/>
      <c r="AN112" s="429">
        <f t="shared" si="337"/>
        <v>0</v>
      </c>
      <c r="AO112" s="519">
        <f t="shared" si="338"/>
        <v>0</v>
      </c>
      <c r="AP112" s="429">
        <f t="shared" si="339"/>
        <v>0</v>
      </c>
      <c r="AQ112" s="591"/>
      <c r="AR112" s="401">
        <f t="shared" si="340"/>
        <v>0</v>
      </c>
      <c r="AS112" s="519">
        <f t="shared" si="341"/>
        <v>0</v>
      </c>
      <c r="AT112" s="429">
        <f t="shared" si="342"/>
        <v>0</v>
      </c>
      <c r="AU112" s="513"/>
      <c r="AV112" s="401">
        <f t="shared" si="343"/>
        <v>0</v>
      </c>
      <c r="AW112" s="519">
        <f t="shared" si="344"/>
        <v>0</v>
      </c>
      <c r="AX112" s="429">
        <f t="shared" si="345"/>
        <v>0</v>
      </c>
      <c r="AY112" s="513"/>
      <c r="AZ112" s="681">
        <f t="shared" si="346"/>
        <v>0</v>
      </c>
      <c r="BA112" s="519">
        <f t="shared" si="347"/>
        <v>0</v>
      </c>
      <c r="BB112" s="429">
        <f t="shared" si="348"/>
        <v>0</v>
      </c>
      <c r="BC112" s="695"/>
      <c r="BD112" s="681">
        <f t="shared" si="349"/>
        <v>0</v>
      </c>
      <c r="BE112" s="695">
        <f t="shared" si="350"/>
        <v>0</v>
      </c>
      <c r="BF112" s="681">
        <f t="shared" si="351"/>
        <v>0</v>
      </c>
      <c r="BG112" s="695"/>
      <c r="BH112" s="681">
        <f t="shared" si="352"/>
        <v>0</v>
      </c>
      <c r="BI112" s="519">
        <f t="shared" si="353"/>
        <v>0</v>
      </c>
      <c r="BJ112" s="429">
        <f t="shared" si="354"/>
        <v>0</v>
      </c>
      <c r="BK112" s="519"/>
      <c r="BL112" s="429">
        <f t="shared" si="355"/>
        <v>0</v>
      </c>
      <c r="BM112" s="519">
        <f t="shared" si="356"/>
        <v>0</v>
      </c>
      <c r="BN112" s="429">
        <f t="shared" si="357"/>
        <v>0</v>
      </c>
      <c r="BO112" s="718"/>
      <c r="BP112" s="706">
        <f t="shared" si="358"/>
        <v>0</v>
      </c>
      <c r="BQ112" s="718">
        <f t="shared" si="359"/>
        <v>0</v>
      </c>
      <c r="BR112" s="706">
        <f t="shared" si="360"/>
        <v>0</v>
      </c>
      <c r="BS112" s="718"/>
      <c r="BT112" s="706">
        <f t="shared" si="361"/>
        <v>0</v>
      </c>
      <c r="BU112" s="718">
        <f t="shared" si="362"/>
        <v>0</v>
      </c>
      <c r="BV112" s="706">
        <f t="shared" si="363"/>
        <v>0</v>
      </c>
      <c r="BW112" s="718"/>
      <c r="BX112" s="706">
        <f t="shared" si="364"/>
        <v>0</v>
      </c>
      <c r="BY112" s="718">
        <f t="shared" si="365"/>
        <v>0</v>
      </c>
      <c r="BZ112" s="706">
        <f t="shared" si="366"/>
        <v>0</v>
      </c>
      <c r="CA112" s="718"/>
      <c r="CB112" s="706">
        <f t="shared" si="367"/>
        <v>0</v>
      </c>
      <c r="CC112" s="718">
        <f t="shared" si="368"/>
        <v>0</v>
      </c>
      <c r="CD112" s="706">
        <f t="shared" si="369"/>
        <v>0</v>
      </c>
      <c r="CE112" s="706"/>
      <c r="CF112" s="402">
        <f t="shared" si="266"/>
        <v>0</v>
      </c>
    </row>
    <row r="113" spans="2:84">
      <c r="B113" s="395" t="s">
        <v>558</v>
      </c>
      <c r="C113" s="396" t="s">
        <v>559</v>
      </c>
      <c r="D113" s="397" t="s">
        <v>389</v>
      </c>
      <c r="E113" s="398">
        <v>74902.41</v>
      </c>
      <c r="F113" s="399">
        <v>0</v>
      </c>
      <c r="G113" s="400">
        <f t="shared" si="319"/>
        <v>0</v>
      </c>
      <c r="H113" s="400"/>
      <c r="I113" s="401"/>
      <c r="J113" s="401"/>
      <c r="K113" s="513"/>
      <c r="L113" s="401"/>
      <c r="M113" s="513">
        <f t="shared" si="320"/>
        <v>0</v>
      </c>
      <c r="N113" s="401">
        <f t="shared" si="321"/>
        <v>0</v>
      </c>
      <c r="O113" s="401"/>
      <c r="P113" s="401"/>
      <c r="Q113" s="513">
        <f t="shared" si="322"/>
        <v>0</v>
      </c>
      <c r="R113" s="401">
        <f t="shared" si="323"/>
        <v>0</v>
      </c>
      <c r="S113" s="540"/>
      <c r="T113" s="401"/>
      <c r="U113" s="513">
        <f t="shared" si="324"/>
        <v>0</v>
      </c>
      <c r="V113" s="401">
        <f t="shared" si="325"/>
        <v>0</v>
      </c>
      <c r="W113" s="513"/>
      <c r="X113" s="401"/>
      <c r="Y113" s="513">
        <f t="shared" si="326"/>
        <v>0</v>
      </c>
      <c r="Z113" s="401">
        <f t="shared" si="327"/>
        <v>0</v>
      </c>
      <c r="AA113" s="513"/>
      <c r="AB113" s="401">
        <f t="shared" si="328"/>
        <v>0</v>
      </c>
      <c r="AC113" s="513">
        <f t="shared" si="329"/>
        <v>0</v>
      </c>
      <c r="AD113" s="401">
        <f t="shared" si="330"/>
        <v>0</v>
      </c>
      <c r="AE113" s="513"/>
      <c r="AF113" s="401">
        <f t="shared" si="331"/>
        <v>0</v>
      </c>
      <c r="AG113" s="513">
        <f t="shared" si="332"/>
        <v>0</v>
      </c>
      <c r="AH113" s="401">
        <f t="shared" si="333"/>
        <v>0</v>
      </c>
      <c r="AI113" s="513"/>
      <c r="AJ113" s="401">
        <f t="shared" si="334"/>
        <v>0</v>
      </c>
      <c r="AK113" s="513">
        <f t="shared" si="335"/>
        <v>0</v>
      </c>
      <c r="AL113" s="401">
        <f t="shared" si="336"/>
        <v>0</v>
      </c>
      <c r="AM113" s="519"/>
      <c r="AN113" s="429">
        <f t="shared" si="337"/>
        <v>0</v>
      </c>
      <c r="AO113" s="519">
        <f t="shared" si="338"/>
        <v>0</v>
      </c>
      <c r="AP113" s="429">
        <f t="shared" si="339"/>
        <v>0</v>
      </c>
      <c r="AQ113" s="591"/>
      <c r="AR113" s="401">
        <f t="shared" si="340"/>
        <v>0</v>
      </c>
      <c r="AS113" s="519">
        <f t="shared" si="341"/>
        <v>0</v>
      </c>
      <c r="AT113" s="429">
        <f t="shared" si="342"/>
        <v>0</v>
      </c>
      <c r="AU113" s="513"/>
      <c r="AV113" s="401">
        <f t="shared" si="343"/>
        <v>0</v>
      </c>
      <c r="AW113" s="519">
        <f t="shared" si="344"/>
        <v>0</v>
      </c>
      <c r="AX113" s="429">
        <f t="shared" si="345"/>
        <v>0</v>
      </c>
      <c r="AY113" s="513"/>
      <c r="AZ113" s="681">
        <f t="shared" si="346"/>
        <v>0</v>
      </c>
      <c r="BA113" s="519">
        <f t="shared" si="347"/>
        <v>0</v>
      </c>
      <c r="BB113" s="429">
        <f t="shared" si="348"/>
        <v>0</v>
      </c>
      <c r="BC113" s="695"/>
      <c r="BD113" s="681">
        <f t="shared" si="349"/>
        <v>0</v>
      </c>
      <c r="BE113" s="695">
        <f t="shared" si="350"/>
        <v>0</v>
      </c>
      <c r="BF113" s="681">
        <f t="shared" si="351"/>
        <v>0</v>
      </c>
      <c r="BG113" s="695"/>
      <c r="BH113" s="681">
        <f t="shared" si="352"/>
        <v>0</v>
      </c>
      <c r="BI113" s="519">
        <f t="shared" si="353"/>
        <v>0</v>
      </c>
      <c r="BJ113" s="429">
        <f t="shared" si="354"/>
        <v>0</v>
      </c>
      <c r="BK113" s="519"/>
      <c r="BL113" s="429">
        <f t="shared" si="355"/>
        <v>0</v>
      </c>
      <c r="BM113" s="519">
        <f t="shared" si="356"/>
        <v>0</v>
      </c>
      <c r="BN113" s="429">
        <f t="shared" si="357"/>
        <v>0</v>
      </c>
      <c r="BO113" s="718"/>
      <c r="BP113" s="706">
        <f t="shared" si="358"/>
        <v>0</v>
      </c>
      <c r="BQ113" s="718">
        <f t="shared" si="359"/>
        <v>0</v>
      </c>
      <c r="BR113" s="706">
        <f t="shared" si="360"/>
        <v>0</v>
      </c>
      <c r="BS113" s="718"/>
      <c r="BT113" s="706">
        <f t="shared" si="361"/>
        <v>0</v>
      </c>
      <c r="BU113" s="718">
        <f t="shared" si="362"/>
        <v>0</v>
      </c>
      <c r="BV113" s="706">
        <f t="shared" si="363"/>
        <v>0</v>
      </c>
      <c r="BW113" s="718"/>
      <c r="BX113" s="706">
        <f t="shared" si="364"/>
        <v>0</v>
      </c>
      <c r="BY113" s="718">
        <f t="shared" si="365"/>
        <v>0</v>
      </c>
      <c r="BZ113" s="706">
        <f t="shared" si="366"/>
        <v>0</v>
      </c>
      <c r="CA113" s="718"/>
      <c r="CB113" s="706">
        <f t="shared" si="367"/>
        <v>0</v>
      </c>
      <c r="CC113" s="718">
        <f t="shared" si="368"/>
        <v>0</v>
      </c>
      <c r="CD113" s="706">
        <f t="shared" si="369"/>
        <v>0</v>
      </c>
      <c r="CE113" s="706"/>
      <c r="CF113" s="402">
        <f t="shared" si="266"/>
        <v>0</v>
      </c>
    </row>
    <row r="114" spans="2:84" ht="54">
      <c r="B114" s="395" t="s">
        <v>560</v>
      </c>
      <c r="C114" s="396" t="s">
        <v>561</v>
      </c>
      <c r="D114" s="397" t="s">
        <v>389</v>
      </c>
      <c r="E114" s="398">
        <v>160777.98000000001</v>
      </c>
      <c r="F114" s="399">
        <v>0</v>
      </c>
      <c r="G114" s="400">
        <f t="shared" si="319"/>
        <v>0</v>
      </c>
      <c r="H114" s="400"/>
      <c r="I114" s="401"/>
      <c r="J114" s="401"/>
      <c r="K114" s="513"/>
      <c r="L114" s="401"/>
      <c r="M114" s="513">
        <f t="shared" si="320"/>
        <v>0</v>
      </c>
      <c r="N114" s="401">
        <f t="shared" si="321"/>
        <v>0</v>
      </c>
      <c r="O114" s="401"/>
      <c r="P114" s="401"/>
      <c r="Q114" s="513">
        <f t="shared" si="322"/>
        <v>0</v>
      </c>
      <c r="R114" s="401">
        <f t="shared" si="323"/>
        <v>0</v>
      </c>
      <c r="S114" s="540"/>
      <c r="T114" s="401"/>
      <c r="U114" s="513">
        <f t="shared" si="324"/>
        <v>0</v>
      </c>
      <c r="V114" s="401">
        <f t="shared" si="325"/>
        <v>0</v>
      </c>
      <c r="W114" s="513"/>
      <c r="X114" s="401"/>
      <c r="Y114" s="513">
        <f t="shared" si="326"/>
        <v>0</v>
      </c>
      <c r="Z114" s="401">
        <f t="shared" si="327"/>
        <v>0</v>
      </c>
      <c r="AA114" s="513"/>
      <c r="AB114" s="401">
        <f t="shared" si="328"/>
        <v>0</v>
      </c>
      <c r="AC114" s="513">
        <f t="shared" si="329"/>
        <v>0</v>
      </c>
      <c r="AD114" s="401">
        <f t="shared" si="330"/>
        <v>0</v>
      </c>
      <c r="AE114" s="513"/>
      <c r="AF114" s="401">
        <f t="shared" si="331"/>
        <v>0</v>
      </c>
      <c r="AG114" s="513">
        <f t="shared" si="332"/>
        <v>0</v>
      </c>
      <c r="AH114" s="401">
        <f t="shared" si="333"/>
        <v>0</v>
      </c>
      <c r="AI114" s="513"/>
      <c r="AJ114" s="401">
        <f t="shared" si="334"/>
        <v>0</v>
      </c>
      <c r="AK114" s="513">
        <f t="shared" si="335"/>
        <v>0</v>
      </c>
      <c r="AL114" s="401">
        <f t="shared" si="336"/>
        <v>0</v>
      </c>
      <c r="AM114" s="519"/>
      <c r="AN114" s="429">
        <f t="shared" si="337"/>
        <v>0</v>
      </c>
      <c r="AO114" s="519">
        <f t="shared" si="338"/>
        <v>0</v>
      </c>
      <c r="AP114" s="429">
        <f t="shared" si="339"/>
        <v>0</v>
      </c>
      <c r="AQ114" s="591"/>
      <c r="AR114" s="401">
        <f t="shared" si="340"/>
        <v>0</v>
      </c>
      <c r="AS114" s="519">
        <f t="shared" si="341"/>
        <v>0</v>
      </c>
      <c r="AT114" s="429">
        <f t="shared" si="342"/>
        <v>0</v>
      </c>
      <c r="AU114" s="513"/>
      <c r="AV114" s="401">
        <f t="shared" si="343"/>
        <v>0</v>
      </c>
      <c r="AW114" s="519">
        <f t="shared" si="344"/>
        <v>0</v>
      </c>
      <c r="AX114" s="429">
        <f t="shared" si="345"/>
        <v>0</v>
      </c>
      <c r="AY114" s="513"/>
      <c r="AZ114" s="681">
        <f t="shared" si="346"/>
        <v>0</v>
      </c>
      <c r="BA114" s="519">
        <f t="shared" si="347"/>
        <v>0</v>
      </c>
      <c r="BB114" s="429">
        <f t="shared" si="348"/>
        <v>0</v>
      </c>
      <c r="BC114" s="695"/>
      <c r="BD114" s="681">
        <f t="shared" si="349"/>
        <v>0</v>
      </c>
      <c r="BE114" s="695">
        <f t="shared" si="350"/>
        <v>0</v>
      </c>
      <c r="BF114" s="681">
        <f t="shared" si="351"/>
        <v>0</v>
      </c>
      <c r="BG114" s="695"/>
      <c r="BH114" s="681">
        <f t="shared" si="352"/>
        <v>0</v>
      </c>
      <c r="BI114" s="519">
        <f t="shared" si="353"/>
        <v>0</v>
      </c>
      <c r="BJ114" s="429">
        <f t="shared" si="354"/>
        <v>0</v>
      </c>
      <c r="BK114" s="519"/>
      <c r="BL114" s="429">
        <f t="shared" si="355"/>
        <v>0</v>
      </c>
      <c r="BM114" s="519">
        <f t="shared" si="356"/>
        <v>0</v>
      </c>
      <c r="BN114" s="429">
        <f t="shared" si="357"/>
        <v>0</v>
      </c>
      <c r="BO114" s="718"/>
      <c r="BP114" s="706">
        <f t="shared" si="358"/>
        <v>0</v>
      </c>
      <c r="BQ114" s="718">
        <f t="shared" si="359"/>
        <v>0</v>
      </c>
      <c r="BR114" s="706">
        <f t="shared" si="360"/>
        <v>0</v>
      </c>
      <c r="BS114" s="718"/>
      <c r="BT114" s="706">
        <f t="shared" si="361"/>
        <v>0</v>
      </c>
      <c r="BU114" s="718">
        <f t="shared" si="362"/>
        <v>0</v>
      </c>
      <c r="BV114" s="706">
        <f t="shared" si="363"/>
        <v>0</v>
      </c>
      <c r="BW114" s="718"/>
      <c r="BX114" s="706">
        <f t="shared" si="364"/>
        <v>0</v>
      </c>
      <c r="BY114" s="718">
        <f t="shared" si="365"/>
        <v>0</v>
      </c>
      <c r="BZ114" s="706">
        <f t="shared" si="366"/>
        <v>0</v>
      </c>
      <c r="CA114" s="718"/>
      <c r="CB114" s="706">
        <f t="shared" si="367"/>
        <v>0</v>
      </c>
      <c r="CC114" s="718">
        <f t="shared" si="368"/>
        <v>0</v>
      </c>
      <c r="CD114" s="706">
        <f t="shared" si="369"/>
        <v>0</v>
      </c>
      <c r="CE114" s="706"/>
      <c r="CF114" s="402">
        <f t="shared" si="266"/>
        <v>0</v>
      </c>
    </row>
    <row r="115" spans="2:84" ht="54">
      <c r="B115" s="395" t="s">
        <v>562</v>
      </c>
      <c r="C115" s="396" t="s">
        <v>563</v>
      </c>
      <c r="D115" s="397" t="s">
        <v>389</v>
      </c>
      <c r="E115" s="398">
        <v>160777.98000000001</v>
      </c>
      <c r="F115" s="399">
        <v>10</v>
      </c>
      <c r="G115" s="400">
        <f t="shared" si="319"/>
        <v>1607779.8</v>
      </c>
      <c r="H115" s="400"/>
      <c r="I115" s="401"/>
      <c r="J115" s="401"/>
      <c r="K115" s="513"/>
      <c r="L115" s="401"/>
      <c r="M115" s="513">
        <f t="shared" si="320"/>
        <v>0</v>
      </c>
      <c r="N115" s="401">
        <f t="shared" si="321"/>
        <v>0</v>
      </c>
      <c r="O115" s="401"/>
      <c r="P115" s="401"/>
      <c r="Q115" s="513">
        <f t="shared" si="322"/>
        <v>0</v>
      </c>
      <c r="R115" s="401">
        <f t="shared" si="323"/>
        <v>0</v>
      </c>
      <c r="S115" s="540"/>
      <c r="T115" s="401"/>
      <c r="U115" s="513">
        <f t="shared" si="324"/>
        <v>0</v>
      </c>
      <c r="V115" s="401">
        <f t="shared" si="325"/>
        <v>0</v>
      </c>
      <c r="W115" s="513"/>
      <c r="X115" s="401"/>
      <c r="Y115" s="513">
        <f t="shared" si="326"/>
        <v>0</v>
      </c>
      <c r="Z115" s="401">
        <f t="shared" si="327"/>
        <v>0</v>
      </c>
      <c r="AA115" s="513"/>
      <c r="AB115" s="401">
        <f t="shared" si="328"/>
        <v>0</v>
      </c>
      <c r="AC115" s="513">
        <f t="shared" si="329"/>
        <v>0</v>
      </c>
      <c r="AD115" s="401">
        <f t="shared" si="330"/>
        <v>0</v>
      </c>
      <c r="AE115" s="513"/>
      <c r="AF115" s="401">
        <f t="shared" si="331"/>
        <v>0</v>
      </c>
      <c r="AG115" s="513">
        <f t="shared" si="332"/>
        <v>0</v>
      </c>
      <c r="AH115" s="401">
        <f t="shared" si="333"/>
        <v>0</v>
      </c>
      <c r="AI115" s="513"/>
      <c r="AJ115" s="401">
        <f t="shared" si="334"/>
        <v>0</v>
      </c>
      <c r="AK115" s="513">
        <f t="shared" si="335"/>
        <v>0</v>
      </c>
      <c r="AL115" s="401">
        <f t="shared" si="336"/>
        <v>0</v>
      </c>
      <c r="AM115" s="519"/>
      <c r="AN115" s="429">
        <f t="shared" si="337"/>
        <v>0</v>
      </c>
      <c r="AO115" s="519">
        <f t="shared" si="338"/>
        <v>0</v>
      </c>
      <c r="AP115" s="429">
        <f t="shared" si="339"/>
        <v>0</v>
      </c>
      <c r="AQ115" s="591"/>
      <c r="AR115" s="401">
        <f t="shared" si="340"/>
        <v>0</v>
      </c>
      <c r="AS115" s="519">
        <f t="shared" si="341"/>
        <v>0</v>
      </c>
      <c r="AT115" s="429">
        <f t="shared" si="342"/>
        <v>0</v>
      </c>
      <c r="AU115" s="513"/>
      <c r="AV115" s="401">
        <f t="shared" si="343"/>
        <v>0</v>
      </c>
      <c r="AW115" s="519">
        <f t="shared" si="344"/>
        <v>0</v>
      </c>
      <c r="AX115" s="429">
        <f t="shared" si="345"/>
        <v>0</v>
      </c>
      <c r="AY115" s="513"/>
      <c r="AZ115" s="681">
        <f t="shared" si="346"/>
        <v>0</v>
      </c>
      <c r="BA115" s="519">
        <f t="shared" si="347"/>
        <v>0</v>
      </c>
      <c r="BB115" s="429">
        <f t="shared" si="348"/>
        <v>0</v>
      </c>
      <c r="BC115" s="695"/>
      <c r="BD115" s="681">
        <f t="shared" si="349"/>
        <v>0</v>
      </c>
      <c r="BE115" s="695">
        <f t="shared" si="350"/>
        <v>0</v>
      </c>
      <c r="BF115" s="681">
        <f t="shared" si="351"/>
        <v>0</v>
      </c>
      <c r="BG115" s="695"/>
      <c r="BH115" s="681">
        <f t="shared" si="352"/>
        <v>0</v>
      </c>
      <c r="BI115" s="519">
        <f t="shared" si="353"/>
        <v>0</v>
      </c>
      <c r="BJ115" s="429">
        <f t="shared" si="354"/>
        <v>0</v>
      </c>
      <c r="BK115" s="519"/>
      <c r="BL115" s="429">
        <f t="shared" si="355"/>
        <v>0</v>
      </c>
      <c r="BM115" s="519">
        <f t="shared" si="356"/>
        <v>0</v>
      </c>
      <c r="BN115" s="429">
        <f t="shared" si="357"/>
        <v>0</v>
      </c>
      <c r="BO115" s="718"/>
      <c r="BP115" s="706">
        <f t="shared" si="358"/>
        <v>0</v>
      </c>
      <c r="BQ115" s="718">
        <f t="shared" si="359"/>
        <v>0</v>
      </c>
      <c r="BR115" s="706">
        <f t="shared" si="360"/>
        <v>0</v>
      </c>
      <c r="BS115" s="718"/>
      <c r="BT115" s="706">
        <f t="shared" si="361"/>
        <v>0</v>
      </c>
      <c r="BU115" s="718">
        <f t="shared" si="362"/>
        <v>0</v>
      </c>
      <c r="BV115" s="706">
        <f t="shared" si="363"/>
        <v>0</v>
      </c>
      <c r="BW115" s="718"/>
      <c r="BX115" s="706">
        <f t="shared" si="364"/>
        <v>0</v>
      </c>
      <c r="BY115" s="718">
        <f t="shared" si="365"/>
        <v>0</v>
      </c>
      <c r="BZ115" s="706">
        <f t="shared" si="366"/>
        <v>0</v>
      </c>
      <c r="CA115" s="718"/>
      <c r="CB115" s="706">
        <f t="shared" si="367"/>
        <v>0</v>
      </c>
      <c r="CC115" s="718">
        <f t="shared" si="368"/>
        <v>0</v>
      </c>
      <c r="CD115" s="706">
        <f t="shared" si="369"/>
        <v>0</v>
      </c>
      <c r="CE115" s="706"/>
      <c r="CF115" s="402">
        <f t="shared" si="266"/>
        <v>1607779.8</v>
      </c>
    </row>
    <row r="116" spans="2:84" ht="54">
      <c r="B116" s="395" t="s">
        <v>564</v>
      </c>
      <c r="C116" s="396" t="s">
        <v>565</v>
      </c>
      <c r="D116" s="397" t="s">
        <v>389</v>
      </c>
      <c r="E116" s="398">
        <v>160777.98000000001</v>
      </c>
      <c r="F116" s="399">
        <v>0</v>
      </c>
      <c r="G116" s="400">
        <f t="shared" si="319"/>
        <v>0</v>
      </c>
      <c r="H116" s="400"/>
      <c r="I116" s="401"/>
      <c r="J116" s="401"/>
      <c r="K116" s="513"/>
      <c r="L116" s="401"/>
      <c r="M116" s="513">
        <f t="shared" si="320"/>
        <v>0</v>
      </c>
      <c r="N116" s="401">
        <f t="shared" si="321"/>
        <v>0</v>
      </c>
      <c r="O116" s="401"/>
      <c r="P116" s="401"/>
      <c r="Q116" s="513">
        <f t="shared" si="322"/>
        <v>0</v>
      </c>
      <c r="R116" s="401">
        <f t="shared" si="323"/>
        <v>0</v>
      </c>
      <c r="S116" s="540"/>
      <c r="T116" s="401"/>
      <c r="U116" s="513">
        <f t="shared" si="324"/>
        <v>0</v>
      </c>
      <c r="V116" s="401">
        <f t="shared" si="325"/>
        <v>0</v>
      </c>
      <c r="W116" s="513"/>
      <c r="X116" s="401"/>
      <c r="Y116" s="513">
        <f t="shared" si="326"/>
        <v>0</v>
      </c>
      <c r="Z116" s="401">
        <f t="shared" si="327"/>
        <v>0</v>
      </c>
      <c r="AA116" s="513"/>
      <c r="AB116" s="401">
        <f t="shared" si="328"/>
        <v>0</v>
      </c>
      <c r="AC116" s="513">
        <f t="shared" si="329"/>
        <v>0</v>
      </c>
      <c r="AD116" s="401">
        <f t="shared" si="330"/>
        <v>0</v>
      </c>
      <c r="AE116" s="513"/>
      <c r="AF116" s="401">
        <f t="shared" si="331"/>
        <v>0</v>
      </c>
      <c r="AG116" s="513">
        <f t="shared" si="332"/>
        <v>0</v>
      </c>
      <c r="AH116" s="401">
        <f t="shared" si="333"/>
        <v>0</v>
      </c>
      <c r="AI116" s="513"/>
      <c r="AJ116" s="401">
        <f t="shared" si="334"/>
        <v>0</v>
      </c>
      <c r="AK116" s="513">
        <f t="shared" si="335"/>
        <v>0</v>
      </c>
      <c r="AL116" s="401">
        <f t="shared" si="336"/>
        <v>0</v>
      </c>
      <c r="AM116" s="519"/>
      <c r="AN116" s="429">
        <f t="shared" si="337"/>
        <v>0</v>
      </c>
      <c r="AO116" s="519">
        <f t="shared" si="338"/>
        <v>0</v>
      </c>
      <c r="AP116" s="429">
        <f t="shared" si="339"/>
        <v>0</v>
      </c>
      <c r="AQ116" s="591"/>
      <c r="AR116" s="401">
        <f t="shared" si="340"/>
        <v>0</v>
      </c>
      <c r="AS116" s="519">
        <f t="shared" si="341"/>
        <v>0</v>
      </c>
      <c r="AT116" s="429">
        <f t="shared" si="342"/>
        <v>0</v>
      </c>
      <c r="AU116" s="513"/>
      <c r="AV116" s="401">
        <f t="shared" si="343"/>
        <v>0</v>
      </c>
      <c r="AW116" s="519">
        <f t="shared" si="344"/>
        <v>0</v>
      </c>
      <c r="AX116" s="429">
        <f t="shared" si="345"/>
        <v>0</v>
      </c>
      <c r="AY116" s="513"/>
      <c r="AZ116" s="681">
        <f t="shared" si="346"/>
        <v>0</v>
      </c>
      <c r="BA116" s="519">
        <f t="shared" si="347"/>
        <v>0</v>
      </c>
      <c r="BB116" s="429">
        <f t="shared" si="348"/>
        <v>0</v>
      </c>
      <c r="BC116" s="695"/>
      <c r="BD116" s="681">
        <f t="shared" si="349"/>
        <v>0</v>
      </c>
      <c r="BE116" s="695">
        <f t="shared" si="350"/>
        <v>0</v>
      </c>
      <c r="BF116" s="681">
        <f t="shared" si="351"/>
        <v>0</v>
      </c>
      <c r="BG116" s="695"/>
      <c r="BH116" s="681">
        <f t="shared" si="352"/>
        <v>0</v>
      </c>
      <c r="BI116" s="519">
        <f t="shared" si="353"/>
        <v>0</v>
      </c>
      <c r="BJ116" s="429">
        <f t="shared" si="354"/>
        <v>0</v>
      </c>
      <c r="BK116" s="519"/>
      <c r="BL116" s="429">
        <f t="shared" si="355"/>
        <v>0</v>
      </c>
      <c r="BM116" s="519">
        <f t="shared" si="356"/>
        <v>0</v>
      </c>
      <c r="BN116" s="429">
        <f t="shared" si="357"/>
        <v>0</v>
      </c>
      <c r="BO116" s="718"/>
      <c r="BP116" s="706">
        <f t="shared" si="358"/>
        <v>0</v>
      </c>
      <c r="BQ116" s="718">
        <f t="shared" si="359"/>
        <v>0</v>
      </c>
      <c r="BR116" s="706">
        <f t="shared" si="360"/>
        <v>0</v>
      </c>
      <c r="BS116" s="718"/>
      <c r="BT116" s="706">
        <f t="shared" si="361"/>
        <v>0</v>
      </c>
      <c r="BU116" s="718">
        <f t="shared" si="362"/>
        <v>0</v>
      </c>
      <c r="BV116" s="706">
        <f t="shared" si="363"/>
        <v>0</v>
      </c>
      <c r="BW116" s="718"/>
      <c r="BX116" s="706">
        <f t="shared" si="364"/>
        <v>0</v>
      </c>
      <c r="BY116" s="718">
        <f t="shared" si="365"/>
        <v>0</v>
      </c>
      <c r="BZ116" s="706">
        <f t="shared" si="366"/>
        <v>0</v>
      </c>
      <c r="CA116" s="718"/>
      <c r="CB116" s="706">
        <f t="shared" si="367"/>
        <v>0</v>
      </c>
      <c r="CC116" s="718">
        <f t="shared" si="368"/>
        <v>0</v>
      </c>
      <c r="CD116" s="706">
        <f t="shared" si="369"/>
        <v>0</v>
      </c>
      <c r="CE116" s="706"/>
      <c r="CF116" s="402">
        <f t="shared" si="266"/>
        <v>0</v>
      </c>
    </row>
    <row r="117" spans="2:84" ht="54">
      <c r="B117" s="395" t="s">
        <v>566</v>
      </c>
      <c r="C117" s="396" t="s">
        <v>567</v>
      </c>
      <c r="D117" s="397" t="s">
        <v>389</v>
      </c>
      <c r="E117" s="398">
        <v>153054</v>
      </c>
      <c r="F117" s="399">
        <v>10</v>
      </c>
      <c r="G117" s="400">
        <f t="shared" si="319"/>
        <v>1530540</v>
      </c>
      <c r="H117" s="400"/>
      <c r="I117" s="401"/>
      <c r="J117" s="401"/>
      <c r="K117" s="513"/>
      <c r="L117" s="401"/>
      <c r="M117" s="513">
        <f t="shared" si="320"/>
        <v>0</v>
      </c>
      <c r="N117" s="401">
        <f t="shared" si="321"/>
        <v>0</v>
      </c>
      <c r="O117" s="401"/>
      <c r="P117" s="401"/>
      <c r="Q117" s="513">
        <f t="shared" si="322"/>
        <v>0</v>
      </c>
      <c r="R117" s="401">
        <f t="shared" si="323"/>
        <v>0</v>
      </c>
      <c r="S117" s="540"/>
      <c r="T117" s="401"/>
      <c r="U117" s="513">
        <f t="shared" si="324"/>
        <v>0</v>
      </c>
      <c r="V117" s="401">
        <f t="shared" si="325"/>
        <v>0</v>
      </c>
      <c r="W117" s="513"/>
      <c r="X117" s="401"/>
      <c r="Y117" s="513">
        <f t="shared" si="326"/>
        <v>0</v>
      </c>
      <c r="Z117" s="401">
        <f t="shared" si="327"/>
        <v>0</v>
      </c>
      <c r="AA117" s="513"/>
      <c r="AB117" s="401">
        <f t="shared" si="328"/>
        <v>0</v>
      </c>
      <c r="AC117" s="513">
        <f t="shared" si="329"/>
        <v>0</v>
      </c>
      <c r="AD117" s="401">
        <f t="shared" si="330"/>
        <v>0</v>
      </c>
      <c r="AE117" s="513"/>
      <c r="AF117" s="401">
        <f t="shared" si="331"/>
        <v>0</v>
      </c>
      <c r="AG117" s="513">
        <f t="shared" si="332"/>
        <v>0</v>
      </c>
      <c r="AH117" s="401">
        <f t="shared" si="333"/>
        <v>0</v>
      </c>
      <c r="AI117" s="513"/>
      <c r="AJ117" s="401">
        <f t="shared" si="334"/>
        <v>0</v>
      </c>
      <c r="AK117" s="513">
        <f t="shared" si="335"/>
        <v>0</v>
      </c>
      <c r="AL117" s="401">
        <f t="shared" si="336"/>
        <v>0</v>
      </c>
      <c r="AM117" s="519"/>
      <c r="AN117" s="429">
        <f t="shared" si="337"/>
        <v>0</v>
      </c>
      <c r="AO117" s="519">
        <f t="shared" si="338"/>
        <v>0</v>
      </c>
      <c r="AP117" s="429">
        <f t="shared" si="339"/>
        <v>0</v>
      </c>
      <c r="AQ117" s="591"/>
      <c r="AR117" s="401">
        <f t="shared" si="340"/>
        <v>0</v>
      </c>
      <c r="AS117" s="519">
        <f t="shared" si="341"/>
        <v>0</v>
      </c>
      <c r="AT117" s="429">
        <f t="shared" si="342"/>
        <v>0</v>
      </c>
      <c r="AU117" s="513"/>
      <c r="AV117" s="401">
        <f t="shared" si="343"/>
        <v>0</v>
      </c>
      <c r="AW117" s="519">
        <f t="shared" si="344"/>
        <v>0</v>
      </c>
      <c r="AX117" s="429">
        <f t="shared" si="345"/>
        <v>0</v>
      </c>
      <c r="AY117" s="513"/>
      <c r="AZ117" s="681">
        <f t="shared" si="346"/>
        <v>0</v>
      </c>
      <c r="BA117" s="519">
        <f t="shared" si="347"/>
        <v>0</v>
      </c>
      <c r="BB117" s="429">
        <f t="shared" si="348"/>
        <v>0</v>
      </c>
      <c r="BC117" s="695"/>
      <c r="BD117" s="681">
        <f t="shared" si="349"/>
        <v>0</v>
      </c>
      <c r="BE117" s="695">
        <f t="shared" si="350"/>
        <v>0</v>
      </c>
      <c r="BF117" s="681">
        <f t="shared" si="351"/>
        <v>0</v>
      </c>
      <c r="BG117" s="695"/>
      <c r="BH117" s="681">
        <f t="shared" si="352"/>
        <v>0</v>
      </c>
      <c r="BI117" s="519">
        <f t="shared" si="353"/>
        <v>0</v>
      </c>
      <c r="BJ117" s="429">
        <f t="shared" si="354"/>
        <v>0</v>
      </c>
      <c r="BK117" s="519"/>
      <c r="BL117" s="429">
        <f t="shared" si="355"/>
        <v>0</v>
      </c>
      <c r="BM117" s="519">
        <f t="shared" si="356"/>
        <v>0</v>
      </c>
      <c r="BN117" s="429">
        <f t="shared" si="357"/>
        <v>0</v>
      </c>
      <c r="BO117" s="718"/>
      <c r="BP117" s="706">
        <f t="shared" si="358"/>
        <v>0</v>
      </c>
      <c r="BQ117" s="718">
        <f t="shared" si="359"/>
        <v>0</v>
      </c>
      <c r="BR117" s="706">
        <f t="shared" si="360"/>
        <v>0</v>
      </c>
      <c r="BS117" s="718"/>
      <c r="BT117" s="706">
        <f t="shared" si="361"/>
        <v>0</v>
      </c>
      <c r="BU117" s="718">
        <f t="shared" si="362"/>
        <v>0</v>
      </c>
      <c r="BV117" s="706">
        <f t="shared" si="363"/>
        <v>0</v>
      </c>
      <c r="BW117" s="718"/>
      <c r="BX117" s="706">
        <f t="shared" si="364"/>
        <v>0</v>
      </c>
      <c r="BY117" s="718">
        <f t="shared" si="365"/>
        <v>0</v>
      </c>
      <c r="BZ117" s="706">
        <f t="shared" si="366"/>
        <v>0</v>
      </c>
      <c r="CA117" s="718"/>
      <c r="CB117" s="706">
        <f t="shared" si="367"/>
        <v>0</v>
      </c>
      <c r="CC117" s="718">
        <f t="shared" si="368"/>
        <v>0</v>
      </c>
      <c r="CD117" s="706">
        <f t="shared" si="369"/>
        <v>0</v>
      </c>
      <c r="CE117" s="706"/>
      <c r="CF117" s="402">
        <f t="shared" si="266"/>
        <v>1530540</v>
      </c>
    </row>
    <row r="118" spans="2:84" ht="54">
      <c r="B118" s="395" t="s">
        <v>568</v>
      </c>
      <c r="C118" s="396" t="s">
        <v>569</v>
      </c>
      <c r="D118" s="397" t="s">
        <v>389</v>
      </c>
      <c r="E118" s="398">
        <v>200698.74</v>
      </c>
      <c r="F118" s="399">
        <v>0</v>
      </c>
      <c r="G118" s="400">
        <f t="shared" si="319"/>
        <v>0</v>
      </c>
      <c r="H118" s="400"/>
      <c r="I118" s="401"/>
      <c r="J118" s="401"/>
      <c r="K118" s="513"/>
      <c r="L118" s="401"/>
      <c r="M118" s="513">
        <f t="shared" si="320"/>
        <v>0</v>
      </c>
      <c r="N118" s="401">
        <f t="shared" si="321"/>
        <v>0</v>
      </c>
      <c r="O118" s="401"/>
      <c r="P118" s="401"/>
      <c r="Q118" s="513">
        <f t="shared" si="322"/>
        <v>0</v>
      </c>
      <c r="R118" s="401">
        <f t="shared" si="323"/>
        <v>0</v>
      </c>
      <c r="S118" s="540"/>
      <c r="T118" s="401"/>
      <c r="U118" s="513">
        <f t="shared" si="324"/>
        <v>0</v>
      </c>
      <c r="V118" s="401">
        <f t="shared" si="325"/>
        <v>0</v>
      </c>
      <c r="W118" s="513"/>
      <c r="X118" s="401"/>
      <c r="Y118" s="513">
        <f t="shared" si="326"/>
        <v>0</v>
      </c>
      <c r="Z118" s="401">
        <f t="shared" si="327"/>
        <v>0</v>
      </c>
      <c r="AA118" s="513"/>
      <c r="AB118" s="401">
        <f t="shared" si="328"/>
        <v>0</v>
      </c>
      <c r="AC118" s="513">
        <f t="shared" si="329"/>
        <v>0</v>
      </c>
      <c r="AD118" s="401">
        <f t="shared" si="330"/>
        <v>0</v>
      </c>
      <c r="AE118" s="513"/>
      <c r="AF118" s="401">
        <f t="shared" si="331"/>
        <v>0</v>
      </c>
      <c r="AG118" s="513">
        <f t="shared" si="332"/>
        <v>0</v>
      </c>
      <c r="AH118" s="401">
        <f t="shared" si="333"/>
        <v>0</v>
      </c>
      <c r="AI118" s="513"/>
      <c r="AJ118" s="401">
        <f t="shared" si="334"/>
        <v>0</v>
      </c>
      <c r="AK118" s="513">
        <f t="shared" si="335"/>
        <v>0</v>
      </c>
      <c r="AL118" s="401">
        <f t="shared" si="336"/>
        <v>0</v>
      </c>
      <c r="AM118" s="519"/>
      <c r="AN118" s="429">
        <f t="shared" si="337"/>
        <v>0</v>
      </c>
      <c r="AO118" s="519">
        <f t="shared" si="338"/>
        <v>0</v>
      </c>
      <c r="AP118" s="429">
        <f t="shared" si="339"/>
        <v>0</v>
      </c>
      <c r="AQ118" s="591"/>
      <c r="AR118" s="401">
        <f t="shared" si="340"/>
        <v>0</v>
      </c>
      <c r="AS118" s="519">
        <f t="shared" si="341"/>
        <v>0</v>
      </c>
      <c r="AT118" s="429">
        <f t="shared" si="342"/>
        <v>0</v>
      </c>
      <c r="AU118" s="513"/>
      <c r="AV118" s="401">
        <f t="shared" si="343"/>
        <v>0</v>
      </c>
      <c r="AW118" s="519">
        <f t="shared" si="344"/>
        <v>0</v>
      </c>
      <c r="AX118" s="429">
        <f t="shared" si="345"/>
        <v>0</v>
      </c>
      <c r="AY118" s="513"/>
      <c r="AZ118" s="681">
        <f t="shared" si="346"/>
        <v>0</v>
      </c>
      <c r="BA118" s="519">
        <f t="shared" si="347"/>
        <v>0</v>
      </c>
      <c r="BB118" s="429">
        <f t="shared" si="348"/>
        <v>0</v>
      </c>
      <c r="BC118" s="695"/>
      <c r="BD118" s="681">
        <f t="shared" si="349"/>
        <v>0</v>
      </c>
      <c r="BE118" s="695">
        <f t="shared" si="350"/>
        <v>0</v>
      </c>
      <c r="BF118" s="681">
        <f t="shared" si="351"/>
        <v>0</v>
      </c>
      <c r="BG118" s="695"/>
      <c r="BH118" s="681">
        <f t="shared" si="352"/>
        <v>0</v>
      </c>
      <c r="BI118" s="519">
        <f t="shared" si="353"/>
        <v>0</v>
      </c>
      <c r="BJ118" s="429">
        <f t="shared" si="354"/>
        <v>0</v>
      </c>
      <c r="BK118" s="519"/>
      <c r="BL118" s="429">
        <f t="shared" si="355"/>
        <v>0</v>
      </c>
      <c r="BM118" s="519">
        <f t="shared" si="356"/>
        <v>0</v>
      </c>
      <c r="BN118" s="429">
        <f t="shared" si="357"/>
        <v>0</v>
      </c>
      <c r="BO118" s="718"/>
      <c r="BP118" s="706">
        <f t="shared" si="358"/>
        <v>0</v>
      </c>
      <c r="BQ118" s="718">
        <f t="shared" si="359"/>
        <v>0</v>
      </c>
      <c r="BR118" s="706">
        <f t="shared" si="360"/>
        <v>0</v>
      </c>
      <c r="BS118" s="718"/>
      <c r="BT118" s="706">
        <f t="shared" si="361"/>
        <v>0</v>
      </c>
      <c r="BU118" s="718">
        <f t="shared" si="362"/>
        <v>0</v>
      </c>
      <c r="BV118" s="706">
        <f t="shared" si="363"/>
        <v>0</v>
      </c>
      <c r="BW118" s="718"/>
      <c r="BX118" s="706">
        <f t="shared" si="364"/>
        <v>0</v>
      </c>
      <c r="BY118" s="718">
        <f t="shared" si="365"/>
        <v>0</v>
      </c>
      <c r="BZ118" s="706">
        <f t="shared" si="366"/>
        <v>0</v>
      </c>
      <c r="CA118" s="718"/>
      <c r="CB118" s="706">
        <f t="shared" si="367"/>
        <v>0</v>
      </c>
      <c r="CC118" s="718">
        <f t="shared" si="368"/>
        <v>0</v>
      </c>
      <c r="CD118" s="706">
        <f t="shared" si="369"/>
        <v>0</v>
      </c>
      <c r="CE118" s="706"/>
      <c r="CF118" s="402">
        <f t="shared" si="266"/>
        <v>0</v>
      </c>
    </row>
    <row r="119" spans="2:84" ht="54">
      <c r="B119" s="395" t="s">
        <v>570</v>
      </c>
      <c r="C119" s="396" t="s">
        <v>571</v>
      </c>
      <c r="D119" s="397" t="s">
        <v>389</v>
      </c>
      <c r="E119" s="398">
        <v>370817.37</v>
      </c>
      <c r="F119" s="399">
        <v>1</v>
      </c>
      <c r="G119" s="400">
        <f t="shared" si="319"/>
        <v>370817.37</v>
      </c>
      <c r="H119" s="400"/>
      <c r="I119" s="401"/>
      <c r="J119" s="401"/>
      <c r="K119" s="513"/>
      <c r="L119" s="401"/>
      <c r="M119" s="513">
        <f t="shared" si="320"/>
        <v>0</v>
      </c>
      <c r="N119" s="401">
        <f t="shared" si="321"/>
        <v>0</v>
      </c>
      <c r="O119" s="401"/>
      <c r="P119" s="401"/>
      <c r="Q119" s="513">
        <f t="shared" si="322"/>
        <v>0</v>
      </c>
      <c r="R119" s="401">
        <f t="shared" si="323"/>
        <v>0</v>
      </c>
      <c r="S119" s="540"/>
      <c r="T119" s="401"/>
      <c r="U119" s="513">
        <f t="shared" si="324"/>
        <v>0</v>
      </c>
      <c r="V119" s="401">
        <f t="shared" si="325"/>
        <v>0</v>
      </c>
      <c r="W119" s="513"/>
      <c r="X119" s="401"/>
      <c r="Y119" s="513">
        <f t="shared" si="326"/>
        <v>0</v>
      </c>
      <c r="Z119" s="401">
        <f t="shared" si="327"/>
        <v>0</v>
      </c>
      <c r="AA119" s="513"/>
      <c r="AB119" s="401">
        <f t="shared" si="328"/>
        <v>0</v>
      </c>
      <c r="AC119" s="513">
        <f t="shared" si="329"/>
        <v>0</v>
      </c>
      <c r="AD119" s="401">
        <f t="shared" si="330"/>
        <v>0</v>
      </c>
      <c r="AE119" s="513"/>
      <c r="AF119" s="401">
        <f t="shared" si="331"/>
        <v>0</v>
      </c>
      <c r="AG119" s="513">
        <f t="shared" si="332"/>
        <v>0</v>
      </c>
      <c r="AH119" s="401">
        <f t="shared" si="333"/>
        <v>0</v>
      </c>
      <c r="AI119" s="513"/>
      <c r="AJ119" s="401">
        <f t="shared" si="334"/>
        <v>0</v>
      </c>
      <c r="AK119" s="513">
        <f t="shared" si="335"/>
        <v>0</v>
      </c>
      <c r="AL119" s="401">
        <f t="shared" si="336"/>
        <v>0</v>
      </c>
      <c r="AM119" s="519"/>
      <c r="AN119" s="429">
        <f t="shared" si="337"/>
        <v>0</v>
      </c>
      <c r="AO119" s="519">
        <f t="shared" si="338"/>
        <v>0</v>
      </c>
      <c r="AP119" s="429">
        <f t="shared" si="339"/>
        <v>0</v>
      </c>
      <c r="AQ119" s="591"/>
      <c r="AR119" s="401">
        <f t="shared" si="340"/>
        <v>0</v>
      </c>
      <c r="AS119" s="519">
        <f t="shared" si="341"/>
        <v>0</v>
      </c>
      <c r="AT119" s="429">
        <f t="shared" si="342"/>
        <v>0</v>
      </c>
      <c r="AU119" s="513"/>
      <c r="AV119" s="401">
        <f t="shared" si="343"/>
        <v>0</v>
      </c>
      <c r="AW119" s="519">
        <f t="shared" si="344"/>
        <v>0</v>
      </c>
      <c r="AX119" s="429">
        <f t="shared" si="345"/>
        <v>0</v>
      </c>
      <c r="AY119" s="513"/>
      <c r="AZ119" s="681">
        <f t="shared" si="346"/>
        <v>0</v>
      </c>
      <c r="BA119" s="519">
        <f t="shared" si="347"/>
        <v>0</v>
      </c>
      <c r="BB119" s="429">
        <f t="shared" si="348"/>
        <v>0</v>
      </c>
      <c r="BC119" s="695"/>
      <c r="BD119" s="681">
        <f t="shared" si="349"/>
        <v>0</v>
      </c>
      <c r="BE119" s="695">
        <f t="shared" si="350"/>
        <v>0</v>
      </c>
      <c r="BF119" s="681">
        <f t="shared" si="351"/>
        <v>0</v>
      </c>
      <c r="BG119" s="695"/>
      <c r="BH119" s="681">
        <f t="shared" si="352"/>
        <v>0</v>
      </c>
      <c r="BI119" s="519">
        <f t="shared" si="353"/>
        <v>0</v>
      </c>
      <c r="BJ119" s="429">
        <f t="shared" si="354"/>
        <v>0</v>
      </c>
      <c r="BK119" s="519"/>
      <c r="BL119" s="429">
        <f t="shared" si="355"/>
        <v>0</v>
      </c>
      <c r="BM119" s="519">
        <f t="shared" si="356"/>
        <v>0</v>
      </c>
      <c r="BN119" s="429">
        <f t="shared" si="357"/>
        <v>0</v>
      </c>
      <c r="BO119" s="718"/>
      <c r="BP119" s="706">
        <f t="shared" si="358"/>
        <v>0</v>
      </c>
      <c r="BQ119" s="718">
        <f t="shared" si="359"/>
        <v>0</v>
      </c>
      <c r="BR119" s="706">
        <f t="shared" si="360"/>
        <v>0</v>
      </c>
      <c r="BS119" s="718"/>
      <c r="BT119" s="706">
        <f t="shared" si="361"/>
        <v>0</v>
      </c>
      <c r="BU119" s="718">
        <f t="shared" si="362"/>
        <v>0</v>
      </c>
      <c r="BV119" s="706">
        <f t="shared" si="363"/>
        <v>0</v>
      </c>
      <c r="BW119" s="718"/>
      <c r="BX119" s="706">
        <f t="shared" si="364"/>
        <v>0</v>
      </c>
      <c r="BY119" s="718">
        <f t="shared" si="365"/>
        <v>0</v>
      </c>
      <c r="BZ119" s="706">
        <f t="shared" si="366"/>
        <v>0</v>
      </c>
      <c r="CA119" s="718"/>
      <c r="CB119" s="706">
        <f t="shared" si="367"/>
        <v>0</v>
      </c>
      <c r="CC119" s="718">
        <f t="shared" si="368"/>
        <v>0</v>
      </c>
      <c r="CD119" s="706">
        <f t="shared" si="369"/>
        <v>0</v>
      </c>
      <c r="CE119" s="706"/>
      <c r="CF119" s="402">
        <f t="shared" si="266"/>
        <v>370817.37</v>
      </c>
    </row>
    <row r="120" spans="2:84" ht="54">
      <c r="B120" s="395" t="s">
        <v>572</v>
      </c>
      <c r="C120" s="396" t="s">
        <v>573</v>
      </c>
      <c r="D120" s="397" t="s">
        <v>389</v>
      </c>
      <c r="E120" s="398">
        <v>1539706.41</v>
      </c>
      <c r="F120" s="399">
        <v>0</v>
      </c>
      <c r="G120" s="400">
        <f t="shared" si="319"/>
        <v>0</v>
      </c>
      <c r="H120" s="400"/>
      <c r="I120" s="401"/>
      <c r="J120" s="401"/>
      <c r="K120" s="513"/>
      <c r="L120" s="401"/>
      <c r="M120" s="513">
        <f t="shared" si="320"/>
        <v>0</v>
      </c>
      <c r="N120" s="401">
        <f t="shared" si="321"/>
        <v>0</v>
      </c>
      <c r="O120" s="401"/>
      <c r="P120" s="401"/>
      <c r="Q120" s="513">
        <f t="shared" si="322"/>
        <v>0</v>
      </c>
      <c r="R120" s="401">
        <f t="shared" si="323"/>
        <v>0</v>
      </c>
      <c r="S120" s="540"/>
      <c r="T120" s="401"/>
      <c r="U120" s="513">
        <f t="shared" si="324"/>
        <v>0</v>
      </c>
      <c r="V120" s="401">
        <f t="shared" si="325"/>
        <v>0</v>
      </c>
      <c r="W120" s="513"/>
      <c r="X120" s="401"/>
      <c r="Y120" s="513">
        <f t="shared" si="326"/>
        <v>0</v>
      </c>
      <c r="Z120" s="401">
        <f t="shared" si="327"/>
        <v>0</v>
      </c>
      <c r="AA120" s="513"/>
      <c r="AB120" s="401">
        <f t="shared" si="328"/>
        <v>0</v>
      </c>
      <c r="AC120" s="513">
        <f t="shared" si="329"/>
        <v>0</v>
      </c>
      <c r="AD120" s="401">
        <f t="shared" si="330"/>
        <v>0</v>
      </c>
      <c r="AE120" s="513"/>
      <c r="AF120" s="401">
        <f t="shared" si="331"/>
        <v>0</v>
      </c>
      <c r="AG120" s="513">
        <f t="shared" si="332"/>
        <v>0</v>
      </c>
      <c r="AH120" s="401">
        <f t="shared" si="333"/>
        <v>0</v>
      </c>
      <c r="AI120" s="513"/>
      <c r="AJ120" s="401">
        <f t="shared" si="334"/>
        <v>0</v>
      </c>
      <c r="AK120" s="513">
        <f t="shared" si="335"/>
        <v>0</v>
      </c>
      <c r="AL120" s="401">
        <f t="shared" si="336"/>
        <v>0</v>
      </c>
      <c r="AM120" s="519"/>
      <c r="AN120" s="429">
        <f t="shared" si="337"/>
        <v>0</v>
      </c>
      <c r="AO120" s="519">
        <f t="shared" si="338"/>
        <v>0</v>
      </c>
      <c r="AP120" s="429">
        <f t="shared" si="339"/>
        <v>0</v>
      </c>
      <c r="AQ120" s="591"/>
      <c r="AR120" s="401">
        <f t="shared" si="340"/>
        <v>0</v>
      </c>
      <c r="AS120" s="519">
        <f t="shared" si="341"/>
        <v>0</v>
      </c>
      <c r="AT120" s="429">
        <f t="shared" si="342"/>
        <v>0</v>
      </c>
      <c r="AU120" s="513"/>
      <c r="AV120" s="401">
        <f t="shared" si="343"/>
        <v>0</v>
      </c>
      <c r="AW120" s="519">
        <f t="shared" si="344"/>
        <v>0</v>
      </c>
      <c r="AX120" s="429">
        <f t="shared" si="345"/>
        <v>0</v>
      </c>
      <c r="AY120" s="513"/>
      <c r="AZ120" s="681">
        <f t="shared" si="346"/>
        <v>0</v>
      </c>
      <c r="BA120" s="519">
        <f t="shared" si="347"/>
        <v>0</v>
      </c>
      <c r="BB120" s="429">
        <f t="shared" si="348"/>
        <v>0</v>
      </c>
      <c r="BC120" s="695"/>
      <c r="BD120" s="681">
        <f t="shared" si="349"/>
        <v>0</v>
      </c>
      <c r="BE120" s="695">
        <f t="shared" si="350"/>
        <v>0</v>
      </c>
      <c r="BF120" s="681">
        <f t="shared" si="351"/>
        <v>0</v>
      </c>
      <c r="BG120" s="695"/>
      <c r="BH120" s="681">
        <f t="shared" si="352"/>
        <v>0</v>
      </c>
      <c r="BI120" s="519">
        <f t="shared" si="353"/>
        <v>0</v>
      </c>
      <c r="BJ120" s="429">
        <f t="shared" si="354"/>
        <v>0</v>
      </c>
      <c r="BK120" s="519"/>
      <c r="BL120" s="429">
        <f t="shared" si="355"/>
        <v>0</v>
      </c>
      <c r="BM120" s="519">
        <f t="shared" si="356"/>
        <v>0</v>
      </c>
      <c r="BN120" s="429">
        <f t="shared" si="357"/>
        <v>0</v>
      </c>
      <c r="BO120" s="718"/>
      <c r="BP120" s="706">
        <f t="shared" si="358"/>
        <v>0</v>
      </c>
      <c r="BQ120" s="718">
        <f t="shared" si="359"/>
        <v>0</v>
      </c>
      <c r="BR120" s="706">
        <f t="shared" si="360"/>
        <v>0</v>
      </c>
      <c r="BS120" s="718"/>
      <c r="BT120" s="706">
        <f t="shared" si="361"/>
        <v>0</v>
      </c>
      <c r="BU120" s="718">
        <f t="shared" si="362"/>
        <v>0</v>
      </c>
      <c r="BV120" s="706">
        <f t="shared" si="363"/>
        <v>0</v>
      </c>
      <c r="BW120" s="718"/>
      <c r="BX120" s="706">
        <f t="shared" si="364"/>
        <v>0</v>
      </c>
      <c r="BY120" s="718">
        <f t="shared" si="365"/>
        <v>0</v>
      </c>
      <c r="BZ120" s="706">
        <f t="shared" si="366"/>
        <v>0</v>
      </c>
      <c r="CA120" s="718"/>
      <c r="CB120" s="706">
        <f t="shared" si="367"/>
        <v>0</v>
      </c>
      <c r="CC120" s="718">
        <f t="shared" si="368"/>
        <v>0</v>
      </c>
      <c r="CD120" s="706">
        <f t="shared" si="369"/>
        <v>0</v>
      </c>
      <c r="CE120" s="706"/>
      <c r="CF120" s="402">
        <f t="shared" si="266"/>
        <v>0</v>
      </c>
    </row>
    <row r="121" spans="2:84" ht="126">
      <c r="B121" s="395" t="s">
        <v>574</v>
      </c>
      <c r="C121" s="396" t="s">
        <v>575</v>
      </c>
      <c r="D121" s="397" t="s">
        <v>389</v>
      </c>
      <c r="E121" s="398">
        <v>7106603.1299999999</v>
      </c>
      <c r="F121" s="399">
        <v>0</v>
      </c>
      <c r="G121" s="400">
        <f t="shared" si="319"/>
        <v>0</v>
      </c>
      <c r="H121" s="400"/>
      <c r="I121" s="401"/>
      <c r="J121" s="401"/>
      <c r="K121" s="513"/>
      <c r="L121" s="401"/>
      <c r="M121" s="513">
        <f t="shared" si="320"/>
        <v>0</v>
      </c>
      <c r="N121" s="401">
        <f t="shared" si="321"/>
        <v>0</v>
      </c>
      <c r="O121" s="401"/>
      <c r="P121" s="401"/>
      <c r="Q121" s="513">
        <f t="shared" si="322"/>
        <v>0</v>
      </c>
      <c r="R121" s="401">
        <f t="shared" si="323"/>
        <v>0</v>
      </c>
      <c r="S121" s="540"/>
      <c r="T121" s="401"/>
      <c r="U121" s="513">
        <f t="shared" si="324"/>
        <v>0</v>
      </c>
      <c r="V121" s="401">
        <f t="shared" si="325"/>
        <v>0</v>
      </c>
      <c r="W121" s="513"/>
      <c r="X121" s="401"/>
      <c r="Y121" s="513">
        <f t="shared" si="326"/>
        <v>0</v>
      </c>
      <c r="Z121" s="401">
        <f t="shared" si="327"/>
        <v>0</v>
      </c>
      <c r="AA121" s="513"/>
      <c r="AB121" s="401">
        <f t="shared" si="328"/>
        <v>0</v>
      </c>
      <c r="AC121" s="513">
        <f t="shared" si="329"/>
        <v>0</v>
      </c>
      <c r="AD121" s="401">
        <f t="shared" si="330"/>
        <v>0</v>
      </c>
      <c r="AE121" s="513"/>
      <c r="AF121" s="401">
        <f t="shared" si="331"/>
        <v>0</v>
      </c>
      <c r="AG121" s="513">
        <f t="shared" si="332"/>
        <v>0</v>
      </c>
      <c r="AH121" s="401">
        <f t="shared" si="333"/>
        <v>0</v>
      </c>
      <c r="AI121" s="513"/>
      <c r="AJ121" s="401">
        <f t="shared" si="334"/>
        <v>0</v>
      </c>
      <c r="AK121" s="513">
        <f t="shared" si="335"/>
        <v>0</v>
      </c>
      <c r="AL121" s="401">
        <f t="shared" si="336"/>
        <v>0</v>
      </c>
      <c r="AM121" s="519"/>
      <c r="AN121" s="429">
        <f t="shared" si="337"/>
        <v>0</v>
      </c>
      <c r="AO121" s="519">
        <f t="shared" si="338"/>
        <v>0</v>
      </c>
      <c r="AP121" s="429">
        <f t="shared" si="339"/>
        <v>0</v>
      </c>
      <c r="AQ121" s="591"/>
      <c r="AR121" s="401">
        <f t="shared" si="340"/>
        <v>0</v>
      </c>
      <c r="AS121" s="519">
        <f t="shared" si="341"/>
        <v>0</v>
      </c>
      <c r="AT121" s="429">
        <f t="shared" si="342"/>
        <v>0</v>
      </c>
      <c r="AU121" s="513"/>
      <c r="AV121" s="401">
        <f t="shared" si="343"/>
        <v>0</v>
      </c>
      <c r="AW121" s="519">
        <f t="shared" si="344"/>
        <v>0</v>
      </c>
      <c r="AX121" s="429">
        <f t="shared" si="345"/>
        <v>0</v>
      </c>
      <c r="AY121" s="513"/>
      <c r="AZ121" s="681">
        <f t="shared" si="346"/>
        <v>0</v>
      </c>
      <c r="BA121" s="519">
        <f t="shared" si="347"/>
        <v>0</v>
      </c>
      <c r="BB121" s="429">
        <f t="shared" si="348"/>
        <v>0</v>
      </c>
      <c r="BC121" s="695"/>
      <c r="BD121" s="681">
        <f t="shared" si="349"/>
        <v>0</v>
      </c>
      <c r="BE121" s="695">
        <f t="shared" si="350"/>
        <v>0</v>
      </c>
      <c r="BF121" s="681">
        <f t="shared" si="351"/>
        <v>0</v>
      </c>
      <c r="BG121" s="695"/>
      <c r="BH121" s="681">
        <f t="shared" si="352"/>
        <v>0</v>
      </c>
      <c r="BI121" s="519">
        <f t="shared" si="353"/>
        <v>0</v>
      </c>
      <c r="BJ121" s="429">
        <f t="shared" si="354"/>
        <v>0</v>
      </c>
      <c r="BK121" s="519"/>
      <c r="BL121" s="429">
        <f t="shared" si="355"/>
        <v>0</v>
      </c>
      <c r="BM121" s="519">
        <f t="shared" si="356"/>
        <v>0</v>
      </c>
      <c r="BN121" s="429">
        <f t="shared" si="357"/>
        <v>0</v>
      </c>
      <c r="BO121" s="718"/>
      <c r="BP121" s="706">
        <f t="shared" si="358"/>
        <v>0</v>
      </c>
      <c r="BQ121" s="718">
        <f t="shared" si="359"/>
        <v>0</v>
      </c>
      <c r="BR121" s="706">
        <f t="shared" si="360"/>
        <v>0</v>
      </c>
      <c r="BS121" s="718"/>
      <c r="BT121" s="706">
        <f t="shared" si="361"/>
        <v>0</v>
      </c>
      <c r="BU121" s="718">
        <f t="shared" si="362"/>
        <v>0</v>
      </c>
      <c r="BV121" s="706">
        <f t="shared" si="363"/>
        <v>0</v>
      </c>
      <c r="BW121" s="718"/>
      <c r="BX121" s="706">
        <f t="shared" si="364"/>
        <v>0</v>
      </c>
      <c r="BY121" s="718">
        <f t="shared" si="365"/>
        <v>0</v>
      </c>
      <c r="BZ121" s="706">
        <f t="shared" si="366"/>
        <v>0</v>
      </c>
      <c r="CA121" s="718"/>
      <c r="CB121" s="706">
        <f t="shared" si="367"/>
        <v>0</v>
      </c>
      <c r="CC121" s="718">
        <f t="shared" si="368"/>
        <v>0</v>
      </c>
      <c r="CD121" s="706">
        <f t="shared" si="369"/>
        <v>0</v>
      </c>
      <c r="CE121" s="706"/>
      <c r="CF121" s="402">
        <f t="shared" si="266"/>
        <v>0</v>
      </c>
    </row>
    <row r="122" spans="2:84" ht="54">
      <c r="B122" s="395" t="s">
        <v>576</v>
      </c>
      <c r="C122" s="396" t="s">
        <v>577</v>
      </c>
      <c r="D122" s="397" t="s">
        <v>389</v>
      </c>
      <c r="E122" s="398">
        <v>15894795.51</v>
      </c>
      <c r="F122" s="399">
        <v>1</v>
      </c>
      <c r="G122" s="400">
        <f t="shared" si="319"/>
        <v>15894795.51</v>
      </c>
      <c r="H122" s="400"/>
      <c r="I122" s="401"/>
      <c r="J122" s="401"/>
      <c r="K122" s="513"/>
      <c r="L122" s="401"/>
      <c r="M122" s="513">
        <f t="shared" si="320"/>
        <v>0</v>
      </c>
      <c r="N122" s="401">
        <f t="shared" si="321"/>
        <v>0</v>
      </c>
      <c r="O122" s="401"/>
      <c r="P122" s="401"/>
      <c r="Q122" s="513">
        <f t="shared" si="322"/>
        <v>0</v>
      </c>
      <c r="R122" s="401">
        <f t="shared" si="323"/>
        <v>0</v>
      </c>
      <c r="S122" s="540"/>
      <c r="T122" s="401"/>
      <c r="U122" s="513">
        <f t="shared" si="324"/>
        <v>0</v>
      </c>
      <c r="V122" s="401">
        <f t="shared" si="325"/>
        <v>0</v>
      </c>
      <c r="W122" s="513"/>
      <c r="X122" s="401"/>
      <c r="Y122" s="513">
        <f t="shared" si="326"/>
        <v>0</v>
      </c>
      <c r="Z122" s="401">
        <f t="shared" si="327"/>
        <v>0</v>
      </c>
      <c r="AA122" s="513"/>
      <c r="AB122" s="401">
        <f t="shared" si="328"/>
        <v>0</v>
      </c>
      <c r="AC122" s="513">
        <f t="shared" si="329"/>
        <v>0</v>
      </c>
      <c r="AD122" s="401">
        <f t="shared" si="330"/>
        <v>0</v>
      </c>
      <c r="AE122" s="513"/>
      <c r="AF122" s="401">
        <f t="shared" si="331"/>
        <v>0</v>
      </c>
      <c r="AG122" s="513">
        <f t="shared" si="332"/>
        <v>0</v>
      </c>
      <c r="AH122" s="401">
        <f t="shared" si="333"/>
        <v>0</v>
      </c>
      <c r="AI122" s="513"/>
      <c r="AJ122" s="401">
        <f t="shared" si="334"/>
        <v>0</v>
      </c>
      <c r="AK122" s="513">
        <f t="shared" si="335"/>
        <v>0</v>
      </c>
      <c r="AL122" s="401">
        <f t="shared" si="336"/>
        <v>0</v>
      </c>
      <c r="AM122" s="519"/>
      <c r="AN122" s="429">
        <f t="shared" si="337"/>
        <v>0</v>
      </c>
      <c r="AO122" s="519">
        <f t="shared" si="338"/>
        <v>0</v>
      </c>
      <c r="AP122" s="429">
        <f t="shared" si="339"/>
        <v>0</v>
      </c>
      <c r="AQ122" s="591"/>
      <c r="AR122" s="401">
        <f t="shared" si="340"/>
        <v>0</v>
      </c>
      <c r="AS122" s="519">
        <f t="shared" si="341"/>
        <v>0</v>
      </c>
      <c r="AT122" s="429">
        <f t="shared" si="342"/>
        <v>0</v>
      </c>
      <c r="AU122" s="513"/>
      <c r="AV122" s="401">
        <f t="shared" si="343"/>
        <v>0</v>
      </c>
      <c r="AW122" s="519">
        <f t="shared" si="344"/>
        <v>0</v>
      </c>
      <c r="AX122" s="429">
        <f t="shared" si="345"/>
        <v>0</v>
      </c>
      <c r="AY122" s="513"/>
      <c r="AZ122" s="681">
        <f t="shared" si="346"/>
        <v>0</v>
      </c>
      <c r="BA122" s="519">
        <f t="shared" si="347"/>
        <v>0</v>
      </c>
      <c r="BB122" s="429">
        <f t="shared" si="348"/>
        <v>0</v>
      </c>
      <c r="BC122" s="695"/>
      <c r="BD122" s="681">
        <f t="shared" si="349"/>
        <v>0</v>
      </c>
      <c r="BE122" s="695">
        <f t="shared" si="350"/>
        <v>0</v>
      </c>
      <c r="BF122" s="681">
        <f t="shared" si="351"/>
        <v>0</v>
      </c>
      <c r="BG122" s="695"/>
      <c r="BH122" s="681">
        <f t="shared" si="352"/>
        <v>0</v>
      </c>
      <c r="BI122" s="519">
        <f t="shared" si="353"/>
        <v>0</v>
      </c>
      <c r="BJ122" s="429">
        <f t="shared" si="354"/>
        <v>0</v>
      </c>
      <c r="BK122" s="519"/>
      <c r="BL122" s="429">
        <f t="shared" si="355"/>
        <v>0</v>
      </c>
      <c r="BM122" s="519">
        <f t="shared" si="356"/>
        <v>0</v>
      </c>
      <c r="BN122" s="429">
        <f t="shared" si="357"/>
        <v>0</v>
      </c>
      <c r="BO122" s="718"/>
      <c r="BP122" s="706">
        <f t="shared" si="358"/>
        <v>0</v>
      </c>
      <c r="BQ122" s="718">
        <f t="shared" si="359"/>
        <v>0</v>
      </c>
      <c r="BR122" s="706">
        <f t="shared" si="360"/>
        <v>0</v>
      </c>
      <c r="BS122" s="718"/>
      <c r="BT122" s="706">
        <f t="shared" si="361"/>
        <v>0</v>
      </c>
      <c r="BU122" s="718">
        <f t="shared" si="362"/>
        <v>0</v>
      </c>
      <c r="BV122" s="706">
        <f t="shared" si="363"/>
        <v>0</v>
      </c>
      <c r="BW122" s="718"/>
      <c r="BX122" s="706">
        <f t="shared" si="364"/>
        <v>0</v>
      </c>
      <c r="BY122" s="718">
        <f t="shared" si="365"/>
        <v>0</v>
      </c>
      <c r="BZ122" s="706">
        <f t="shared" si="366"/>
        <v>0</v>
      </c>
      <c r="CA122" s="718"/>
      <c r="CB122" s="706">
        <f t="shared" si="367"/>
        <v>0</v>
      </c>
      <c r="CC122" s="718">
        <f t="shared" si="368"/>
        <v>0</v>
      </c>
      <c r="CD122" s="706">
        <f t="shared" si="369"/>
        <v>0</v>
      </c>
      <c r="CE122" s="706"/>
      <c r="CF122" s="402">
        <f t="shared" si="266"/>
        <v>15894795.51</v>
      </c>
    </row>
    <row r="123" spans="2:84" ht="54">
      <c r="B123" s="395" t="s">
        <v>578</v>
      </c>
      <c r="C123" s="396" t="s">
        <v>579</v>
      </c>
      <c r="D123" s="397" t="s">
        <v>389</v>
      </c>
      <c r="E123" s="398">
        <v>218001.96</v>
      </c>
      <c r="F123" s="399">
        <v>2</v>
      </c>
      <c r="G123" s="400">
        <f t="shared" si="319"/>
        <v>436003.92</v>
      </c>
      <c r="H123" s="400"/>
      <c r="I123" s="401"/>
      <c r="J123" s="401"/>
      <c r="K123" s="513"/>
      <c r="L123" s="401"/>
      <c r="M123" s="513">
        <f t="shared" si="320"/>
        <v>0</v>
      </c>
      <c r="N123" s="401">
        <f t="shared" si="321"/>
        <v>0</v>
      </c>
      <c r="O123" s="401"/>
      <c r="P123" s="401"/>
      <c r="Q123" s="513">
        <f t="shared" si="322"/>
        <v>0</v>
      </c>
      <c r="R123" s="401">
        <f t="shared" si="323"/>
        <v>0</v>
      </c>
      <c r="S123" s="540"/>
      <c r="T123" s="401"/>
      <c r="U123" s="513">
        <f t="shared" si="324"/>
        <v>0</v>
      </c>
      <c r="V123" s="401">
        <f t="shared" si="325"/>
        <v>0</v>
      </c>
      <c r="W123" s="513"/>
      <c r="X123" s="401"/>
      <c r="Y123" s="513">
        <f t="shared" si="326"/>
        <v>0</v>
      </c>
      <c r="Z123" s="401">
        <f t="shared" si="327"/>
        <v>0</v>
      </c>
      <c r="AA123" s="513"/>
      <c r="AB123" s="401">
        <f t="shared" si="328"/>
        <v>0</v>
      </c>
      <c r="AC123" s="513">
        <f t="shared" si="329"/>
        <v>0</v>
      </c>
      <c r="AD123" s="401">
        <f t="shared" si="330"/>
        <v>0</v>
      </c>
      <c r="AE123" s="513"/>
      <c r="AF123" s="401">
        <f t="shared" si="331"/>
        <v>0</v>
      </c>
      <c r="AG123" s="513">
        <f t="shared" si="332"/>
        <v>0</v>
      </c>
      <c r="AH123" s="401">
        <f t="shared" si="333"/>
        <v>0</v>
      </c>
      <c r="AI123" s="513"/>
      <c r="AJ123" s="401">
        <f t="shared" si="334"/>
        <v>0</v>
      </c>
      <c r="AK123" s="513">
        <f t="shared" si="335"/>
        <v>0</v>
      </c>
      <c r="AL123" s="401">
        <f t="shared" si="336"/>
        <v>0</v>
      </c>
      <c r="AM123" s="519"/>
      <c r="AN123" s="429">
        <f t="shared" si="337"/>
        <v>0</v>
      </c>
      <c r="AO123" s="519">
        <f t="shared" si="338"/>
        <v>0</v>
      </c>
      <c r="AP123" s="429">
        <f t="shared" si="339"/>
        <v>0</v>
      </c>
      <c r="AQ123" s="591"/>
      <c r="AR123" s="401">
        <f t="shared" si="340"/>
        <v>0</v>
      </c>
      <c r="AS123" s="519">
        <f t="shared" si="341"/>
        <v>0</v>
      </c>
      <c r="AT123" s="429">
        <f t="shared" si="342"/>
        <v>0</v>
      </c>
      <c r="AU123" s="513"/>
      <c r="AV123" s="401">
        <f t="shared" si="343"/>
        <v>0</v>
      </c>
      <c r="AW123" s="519">
        <f t="shared" si="344"/>
        <v>0</v>
      </c>
      <c r="AX123" s="429">
        <f t="shared" si="345"/>
        <v>0</v>
      </c>
      <c r="AY123" s="513"/>
      <c r="AZ123" s="681">
        <f t="shared" si="346"/>
        <v>0</v>
      </c>
      <c r="BA123" s="519">
        <f t="shared" si="347"/>
        <v>0</v>
      </c>
      <c r="BB123" s="429">
        <f t="shared" si="348"/>
        <v>0</v>
      </c>
      <c r="BC123" s="695"/>
      <c r="BD123" s="681">
        <f t="shared" si="349"/>
        <v>0</v>
      </c>
      <c r="BE123" s="695">
        <f t="shared" si="350"/>
        <v>0</v>
      </c>
      <c r="BF123" s="681">
        <f t="shared" si="351"/>
        <v>0</v>
      </c>
      <c r="BG123" s="695"/>
      <c r="BH123" s="681">
        <f t="shared" si="352"/>
        <v>0</v>
      </c>
      <c r="BI123" s="519">
        <f t="shared" si="353"/>
        <v>0</v>
      </c>
      <c r="BJ123" s="429">
        <f t="shared" si="354"/>
        <v>0</v>
      </c>
      <c r="BK123" s="519"/>
      <c r="BL123" s="429">
        <f t="shared" si="355"/>
        <v>0</v>
      </c>
      <c r="BM123" s="519">
        <f t="shared" si="356"/>
        <v>0</v>
      </c>
      <c r="BN123" s="429">
        <f t="shared" si="357"/>
        <v>0</v>
      </c>
      <c r="BO123" s="718"/>
      <c r="BP123" s="706">
        <f t="shared" si="358"/>
        <v>0</v>
      </c>
      <c r="BQ123" s="718">
        <f t="shared" si="359"/>
        <v>0</v>
      </c>
      <c r="BR123" s="706">
        <f t="shared" si="360"/>
        <v>0</v>
      </c>
      <c r="BS123" s="718"/>
      <c r="BT123" s="706">
        <f t="shared" si="361"/>
        <v>0</v>
      </c>
      <c r="BU123" s="718">
        <f t="shared" si="362"/>
        <v>0</v>
      </c>
      <c r="BV123" s="706">
        <f t="shared" si="363"/>
        <v>0</v>
      </c>
      <c r="BW123" s="718"/>
      <c r="BX123" s="706">
        <f t="shared" si="364"/>
        <v>0</v>
      </c>
      <c r="BY123" s="718">
        <f t="shared" si="365"/>
        <v>0</v>
      </c>
      <c r="BZ123" s="706">
        <f t="shared" si="366"/>
        <v>0</v>
      </c>
      <c r="CA123" s="718"/>
      <c r="CB123" s="706">
        <f t="shared" si="367"/>
        <v>0</v>
      </c>
      <c r="CC123" s="718">
        <f t="shared" si="368"/>
        <v>0</v>
      </c>
      <c r="CD123" s="706">
        <f t="shared" si="369"/>
        <v>0</v>
      </c>
      <c r="CE123" s="706"/>
      <c r="CF123" s="402">
        <f t="shared" si="266"/>
        <v>436003.92</v>
      </c>
    </row>
    <row r="124" spans="2:84" ht="72">
      <c r="B124" s="395" t="s">
        <v>580</v>
      </c>
      <c r="C124" s="396" t="s">
        <v>581</v>
      </c>
      <c r="D124" s="397" t="s">
        <v>389</v>
      </c>
      <c r="E124" s="398">
        <v>121144.31999999999</v>
      </c>
      <c r="F124" s="399">
        <v>4</v>
      </c>
      <c r="G124" s="400">
        <f t="shared" si="319"/>
        <v>484577.27999999997</v>
      </c>
      <c r="H124" s="400"/>
      <c r="I124" s="401"/>
      <c r="J124" s="401"/>
      <c r="K124" s="513"/>
      <c r="L124" s="401"/>
      <c r="M124" s="513">
        <f t="shared" si="320"/>
        <v>0</v>
      </c>
      <c r="N124" s="401">
        <f t="shared" si="321"/>
        <v>0</v>
      </c>
      <c r="O124" s="401"/>
      <c r="P124" s="401"/>
      <c r="Q124" s="513">
        <f t="shared" si="322"/>
        <v>0</v>
      </c>
      <c r="R124" s="401">
        <f t="shared" si="323"/>
        <v>0</v>
      </c>
      <c r="S124" s="540"/>
      <c r="T124" s="401"/>
      <c r="U124" s="513">
        <f t="shared" si="324"/>
        <v>0</v>
      </c>
      <c r="V124" s="401">
        <f t="shared" si="325"/>
        <v>0</v>
      </c>
      <c r="W124" s="513"/>
      <c r="X124" s="401"/>
      <c r="Y124" s="513">
        <f t="shared" si="326"/>
        <v>0</v>
      </c>
      <c r="Z124" s="401">
        <f t="shared" si="327"/>
        <v>0</v>
      </c>
      <c r="AA124" s="513"/>
      <c r="AB124" s="401">
        <f t="shared" si="328"/>
        <v>0</v>
      </c>
      <c r="AC124" s="513">
        <f t="shared" si="329"/>
        <v>0</v>
      </c>
      <c r="AD124" s="401">
        <f t="shared" si="330"/>
        <v>0</v>
      </c>
      <c r="AE124" s="513"/>
      <c r="AF124" s="401">
        <f t="shared" si="331"/>
        <v>0</v>
      </c>
      <c r="AG124" s="513">
        <f t="shared" si="332"/>
        <v>0</v>
      </c>
      <c r="AH124" s="401">
        <f t="shared" si="333"/>
        <v>0</v>
      </c>
      <c r="AI124" s="513"/>
      <c r="AJ124" s="401">
        <f t="shared" si="334"/>
        <v>0</v>
      </c>
      <c r="AK124" s="513">
        <f t="shared" si="335"/>
        <v>0</v>
      </c>
      <c r="AL124" s="401">
        <f t="shared" si="336"/>
        <v>0</v>
      </c>
      <c r="AM124" s="519"/>
      <c r="AN124" s="429">
        <f t="shared" si="337"/>
        <v>0</v>
      </c>
      <c r="AO124" s="519">
        <f t="shared" si="338"/>
        <v>0</v>
      </c>
      <c r="AP124" s="429">
        <f t="shared" si="339"/>
        <v>0</v>
      </c>
      <c r="AQ124" s="591"/>
      <c r="AR124" s="401">
        <f t="shared" si="340"/>
        <v>0</v>
      </c>
      <c r="AS124" s="519">
        <f t="shared" si="341"/>
        <v>0</v>
      </c>
      <c r="AT124" s="429">
        <f t="shared" si="342"/>
        <v>0</v>
      </c>
      <c r="AU124" s="513"/>
      <c r="AV124" s="401">
        <f t="shared" si="343"/>
        <v>0</v>
      </c>
      <c r="AW124" s="519">
        <f t="shared" si="344"/>
        <v>0</v>
      </c>
      <c r="AX124" s="429">
        <f t="shared" si="345"/>
        <v>0</v>
      </c>
      <c r="AY124" s="513"/>
      <c r="AZ124" s="681">
        <f t="shared" si="346"/>
        <v>0</v>
      </c>
      <c r="BA124" s="519">
        <f t="shared" si="347"/>
        <v>0</v>
      </c>
      <c r="BB124" s="429">
        <f t="shared" si="348"/>
        <v>0</v>
      </c>
      <c r="BC124" s="695"/>
      <c r="BD124" s="681">
        <f t="shared" si="349"/>
        <v>0</v>
      </c>
      <c r="BE124" s="695">
        <f t="shared" si="350"/>
        <v>0</v>
      </c>
      <c r="BF124" s="681">
        <f t="shared" si="351"/>
        <v>0</v>
      </c>
      <c r="BG124" s="695"/>
      <c r="BH124" s="681">
        <f t="shared" si="352"/>
        <v>0</v>
      </c>
      <c r="BI124" s="519">
        <f t="shared" si="353"/>
        <v>0</v>
      </c>
      <c r="BJ124" s="429">
        <f t="shared" si="354"/>
        <v>0</v>
      </c>
      <c r="BK124" s="519"/>
      <c r="BL124" s="429">
        <f t="shared" si="355"/>
        <v>0</v>
      </c>
      <c r="BM124" s="519">
        <f t="shared" si="356"/>
        <v>0</v>
      </c>
      <c r="BN124" s="429">
        <f t="shared" si="357"/>
        <v>0</v>
      </c>
      <c r="BO124" s="718"/>
      <c r="BP124" s="706">
        <f t="shared" si="358"/>
        <v>0</v>
      </c>
      <c r="BQ124" s="718">
        <f t="shared" si="359"/>
        <v>0</v>
      </c>
      <c r="BR124" s="706">
        <f t="shared" si="360"/>
        <v>0</v>
      </c>
      <c r="BS124" s="718"/>
      <c r="BT124" s="706">
        <f t="shared" si="361"/>
        <v>0</v>
      </c>
      <c r="BU124" s="718">
        <f t="shared" si="362"/>
        <v>0</v>
      </c>
      <c r="BV124" s="706">
        <f t="shared" si="363"/>
        <v>0</v>
      </c>
      <c r="BW124" s="718"/>
      <c r="BX124" s="706">
        <f t="shared" si="364"/>
        <v>0</v>
      </c>
      <c r="BY124" s="718">
        <f t="shared" si="365"/>
        <v>0</v>
      </c>
      <c r="BZ124" s="706">
        <f t="shared" si="366"/>
        <v>0</v>
      </c>
      <c r="CA124" s="718"/>
      <c r="CB124" s="706">
        <f t="shared" si="367"/>
        <v>0</v>
      </c>
      <c r="CC124" s="718">
        <f t="shared" si="368"/>
        <v>0</v>
      </c>
      <c r="CD124" s="706">
        <f t="shared" si="369"/>
        <v>0</v>
      </c>
      <c r="CE124" s="706"/>
      <c r="CF124" s="402">
        <f t="shared" si="266"/>
        <v>484577.27999999997</v>
      </c>
    </row>
    <row r="125" spans="2:84" ht="54">
      <c r="B125" s="395" t="s">
        <v>582</v>
      </c>
      <c r="C125" s="396" t="s">
        <v>583</v>
      </c>
      <c r="D125" s="397" t="s">
        <v>389</v>
      </c>
      <c r="E125" s="398">
        <v>176917.95</v>
      </c>
      <c r="F125" s="399">
        <v>4</v>
      </c>
      <c r="G125" s="400">
        <f t="shared" si="319"/>
        <v>707671.8</v>
      </c>
      <c r="H125" s="400"/>
      <c r="I125" s="401"/>
      <c r="J125" s="401"/>
      <c r="K125" s="513"/>
      <c r="L125" s="401"/>
      <c r="M125" s="513">
        <f t="shared" si="320"/>
        <v>0</v>
      </c>
      <c r="N125" s="401">
        <f t="shared" si="321"/>
        <v>0</v>
      </c>
      <c r="O125" s="401"/>
      <c r="P125" s="401"/>
      <c r="Q125" s="513">
        <f t="shared" si="322"/>
        <v>0</v>
      </c>
      <c r="R125" s="401">
        <f t="shared" si="323"/>
        <v>0</v>
      </c>
      <c r="S125" s="540"/>
      <c r="T125" s="401"/>
      <c r="U125" s="513">
        <f t="shared" si="324"/>
        <v>0</v>
      </c>
      <c r="V125" s="401">
        <f t="shared" si="325"/>
        <v>0</v>
      </c>
      <c r="W125" s="513"/>
      <c r="X125" s="401"/>
      <c r="Y125" s="513">
        <f t="shared" si="326"/>
        <v>0</v>
      </c>
      <c r="Z125" s="401">
        <f t="shared" si="327"/>
        <v>0</v>
      </c>
      <c r="AA125" s="513"/>
      <c r="AB125" s="401">
        <f t="shared" si="328"/>
        <v>0</v>
      </c>
      <c r="AC125" s="513">
        <f t="shared" si="329"/>
        <v>0</v>
      </c>
      <c r="AD125" s="401">
        <f t="shared" si="330"/>
        <v>0</v>
      </c>
      <c r="AE125" s="513"/>
      <c r="AF125" s="401">
        <f t="shared" si="331"/>
        <v>0</v>
      </c>
      <c r="AG125" s="513">
        <f t="shared" si="332"/>
        <v>0</v>
      </c>
      <c r="AH125" s="401">
        <f t="shared" si="333"/>
        <v>0</v>
      </c>
      <c r="AI125" s="513"/>
      <c r="AJ125" s="401">
        <f t="shared" si="334"/>
        <v>0</v>
      </c>
      <c r="AK125" s="513">
        <f t="shared" si="335"/>
        <v>0</v>
      </c>
      <c r="AL125" s="401">
        <f t="shared" si="336"/>
        <v>0</v>
      </c>
      <c r="AM125" s="519"/>
      <c r="AN125" s="429">
        <f t="shared" si="337"/>
        <v>0</v>
      </c>
      <c r="AO125" s="519">
        <f t="shared" si="338"/>
        <v>0</v>
      </c>
      <c r="AP125" s="429">
        <f t="shared" si="339"/>
        <v>0</v>
      </c>
      <c r="AQ125" s="591"/>
      <c r="AR125" s="401">
        <f t="shared" si="340"/>
        <v>0</v>
      </c>
      <c r="AS125" s="519">
        <f t="shared" si="341"/>
        <v>0</v>
      </c>
      <c r="AT125" s="429">
        <f t="shared" si="342"/>
        <v>0</v>
      </c>
      <c r="AU125" s="513"/>
      <c r="AV125" s="401">
        <f t="shared" si="343"/>
        <v>0</v>
      </c>
      <c r="AW125" s="519">
        <f t="shared" si="344"/>
        <v>0</v>
      </c>
      <c r="AX125" s="429">
        <f t="shared" si="345"/>
        <v>0</v>
      </c>
      <c r="AY125" s="513"/>
      <c r="AZ125" s="681">
        <f t="shared" si="346"/>
        <v>0</v>
      </c>
      <c r="BA125" s="519">
        <f t="shared" si="347"/>
        <v>0</v>
      </c>
      <c r="BB125" s="429">
        <f t="shared" si="348"/>
        <v>0</v>
      </c>
      <c r="BC125" s="695"/>
      <c r="BD125" s="681">
        <f t="shared" si="349"/>
        <v>0</v>
      </c>
      <c r="BE125" s="695">
        <f t="shared" si="350"/>
        <v>0</v>
      </c>
      <c r="BF125" s="681">
        <f t="shared" si="351"/>
        <v>0</v>
      </c>
      <c r="BG125" s="695"/>
      <c r="BH125" s="681">
        <f t="shared" si="352"/>
        <v>0</v>
      </c>
      <c r="BI125" s="519">
        <f t="shared" si="353"/>
        <v>0</v>
      </c>
      <c r="BJ125" s="429">
        <f t="shared" si="354"/>
        <v>0</v>
      </c>
      <c r="BK125" s="519"/>
      <c r="BL125" s="429">
        <f t="shared" si="355"/>
        <v>0</v>
      </c>
      <c r="BM125" s="519">
        <f t="shared" si="356"/>
        <v>0</v>
      </c>
      <c r="BN125" s="429">
        <f t="shared" si="357"/>
        <v>0</v>
      </c>
      <c r="BO125" s="718"/>
      <c r="BP125" s="706">
        <f t="shared" si="358"/>
        <v>0</v>
      </c>
      <c r="BQ125" s="718">
        <f t="shared" si="359"/>
        <v>0</v>
      </c>
      <c r="BR125" s="706">
        <f t="shared" si="360"/>
        <v>0</v>
      </c>
      <c r="BS125" s="718"/>
      <c r="BT125" s="706">
        <f t="shared" si="361"/>
        <v>0</v>
      </c>
      <c r="BU125" s="718">
        <f t="shared" si="362"/>
        <v>0</v>
      </c>
      <c r="BV125" s="706">
        <f t="shared" si="363"/>
        <v>0</v>
      </c>
      <c r="BW125" s="718"/>
      <c r="BX125" s="706">
        <f t="shared" si="364"/>
        <v>0</v>
      </c>
      <c r="BY125" s="718">
        <f t="shared" si="365"/>
        <v>0</v>
      </c>
      <c r="BZ125" s="706">
        <f t="shared" si="366"/>
        <v>0</v>
      </c>
      <c r="CA125" s="718"/>
      <c r="CB125" s="706">
        <f t="shared" si="367"/>
        <v>0</v>
      </c>
      <c r="CC125" s="718">
        <f t="shared" si="368"/>
        <v>0</v>
      </c>
      <c r="CD125" s="706">
        <f t="shared" si="369"/>
        <v>0</v>
      </c>
      <c r="CE125" s="706"/>
      <c r="CF125" s="402">
        <f t="shared" si="266"/>
        <v>707671.8</v>
      </c>
    </row>
    <row r="126" spans="2:84" ht="72">
      <c r="B126" s="395" t="s">
        <v>584</v>
      </c>
      <c r="C126" s="396" t="s">
        <v>585</v>
      </c>
      <c r="D126" s="397" t="s">
        <v>389</v>
      </c>
      <c r="E126" s="398">
        <v>233434.08</v>
      </c>
      <c r="F126" s="399">
        <v>0</v>
      </c>
      <c r="G126" s="400">
        <f t="shared" si="319"/>
        <v>0</v>
      </c>
      <c r="H126" s="400"/>
      <c r="I126" s="401"/>
      <c r="J126" s="401"/>
      <c r="K126" s="513"/>
      <c r="L126" s="401"/>
      <c r="M126" s="513">
        <f t="shared" si="320"/>
        <v>0</v>
      </c>
      <c r="N126" s="401">
        <f t="shared" si="321"/>
        <v>0</v>
      </c>
      <c r="O126" s="401"/>
      <c r="P126" s="401"/>
      <c r="Q126" s="513">
        <f t="shared" si="322"/>
        <v>0</v>
      </c>
      <c r="R126" s="401">
        <f t="shared" si="323"/>
        <v>0</v>
      </c>
      <c r="S126" s="540"/>
      <c r="T126" s="401"/>
      <c r="U126" s="513">
        <f t="shared" si="324"/>
        <v>0</v>
      </c>
      <c r="V126" s="401">
        <f t="shared" si="325"/>
        <v>0</v>
      </c>
      <c r="W126" s="513"/>
      <c r="X126" s="401"/>
      <c r="Y126" s="513">
        <f t="shared" si="326"/>
        <v>0</v>
      </c>
      <c r="Z126" s="401">
        <f t="shared" si="327"/>
        <v>0</v>
      </c>
      <c r="AA126" s="513"/>
      <c r="AB126" s="401">
        <f t="shared" si="328"/>
        <v>0</v>
      </c>
      <c r="AC126" s="513">
        <f t="shared" si="329"/>
        <v>0</v>
      </c>
      <c r="AD126" s="401">
        <f t="shared" si="330"/>
        <v>0</v>
      </c>
      <c r="AE126" s="513"/>
      <c r="AF126" s="401">
        <f t="shared" si="331"/>
        <v>0</v>
      </c>
      <c r="AG126" s="513">
        <f t="shared" si="332"/>
        <v>0</v>
      </c>
      <c r="AH126" s="401">
        <f t="shared" si="333"/>
        <v>0</v>
      </c>
      <c r="AI126" s="513"/>
      <c r="AJ126" s="401">
        <f t="shared" si="334"/>
        <v>0</v>
      </c>
      <c r="AK126" s="513">
        <f t="shared" si="335"/>
        <v>0</v>
      </c>
      <c r="AL126" s="401">
        <f t="shared" si="336"/>
        <v>0</v>
      </c>
      <c r="AM126" s="519"/>
      <c r="AN126" s="429">
        <f t="shared" si="337"/>
        <v>0</v>
      </c>
      <c r="AO126" s="519">
        <f t="shared" si="338"/>
        <v>0</v>
      </c>
      <c r="AP126" s="429">
        <f t="shared" si="339"/>
        <v>0</v>
      </c>
      <c r="AQ126" s="591"/>
      <c r="AR126" s="401">
        <f t="shared" si="340"/>
        <v>0</v>
      </c>
      <c r="AS126" s="519">
        <f t="shared" si="341"/>
        <v>0</v>
      </c>
      <c r="AT126" s="429">
        <f t="shared" si="342"/>
        <v>0</v>
      </c>
      <c r="AU126" s="513"/>
      <c r="AV126" s="401">
        <f t="shared" si="343"/>
        <v>0</v>
      </c>
      <c r="AW126" s="519">
        <f t="shared" si="344"/>
        <v>0</v>
      </c>
      <c r="AX126" s="429">
        <f t="shared" si="345"/>
        <v>0</v>
      </c>
      <c r="AY126" s="513"/>
      <c r="AZ126" s="681">
        <f t="shared" si="346"/>
        <v>0</v>
      </c>
      <c r="BA126" s="519">
        <f t="shared" si="347"/>
        <v>0</v>
      </c>
      <c r="BB126" s="429">
        <f t="shared" si="348"/>
        <v>0</v>
      </c>
      <c r="BC126" s="695"/>
      <c r="BD126" s="681">
        <f t="shared" si="349"/>
        <v>0</v>
      </c>
      <c r="BE126" s="695">
        <f t="shared" si="350"/>
        <v>0</v>
      </c>
      <c r="BF126" s="681">
        <f t="shared" si="351"/>
        <v>0</v>
      </c>
      <c r="BG126" s="695"/>
      <c r="BH126" s="681">
        <f t="shared" si="352"/>
        <v>0</v>
      </c>
      <c r="BI126" s="519">
        <f t="shared" si="353"/>
        <v>0</v>
      </c>
      <c r="BJ126" s="429">
        <f t="shared" si="354"/>
        <v>0</v>
      </c>
      <c r="BK126" s="519"/>
      <c r="BL126" s="429">
        <f t="shared" si="355"/>
        <v>0</v>
      </c>
      <c r="BM126" s="519">
        <f t="shared" si="356"/>
        <v>0</v>
      </c>
      <c r="BN126" s="429">
        <f t="shared" si="357"/>
        <v>0</v>
      </c>
      <c r="BO126" s="718"/>
      <c r="BP126" s="706">
        <f t="shared" si="358"/>
        <v>0</v>
      </c>
      <c r="BQ126" s="718">
        <f t="shared" si="359"/>
        <v>0</v>
      </c>
      <c r="BR126" s="706">
        <f t="shared" si="360"/>
        <v>0</v>
      </c>
      <c r="BS126" s="718"/>
      <c r="BT126" s="706">
        <f t="shared" si="361"/>
        <v>0</v>
      </c>
      <c r="BU126" s="718">
        <f t="shared" si="362"/>
        <v>0</v>
      </c>
      <c r="BV126" s="706">
        <f t="shared" si="363"/>
        <v>0</v>
      </c>
      <c r="BW126" s="718"/>
      <c r="BX126" s="706">
        <f t="shared" si="364"/>
        <v>0</v>
      </c>
      <c r="BY126" s="718">
        <f t="shared" si="365"/>
        <v>0</v>
      </c>
      <c r="BZ126" s="706">
        <f t="shared" si="366"/>
        <v>0</v>
      </c>
      <c r="CA126" s="718"/>
      <c r="CB126" s="706">
        <f t="shared" si="367"/>
        <v>0</v>
      </c>
      <c r="CC126" s="718">
        <f t="shared" si="368"/>
        <v>0</v>
      </c>
      <c r="CD126" s="706">
        <f t="shared" si="369"/>
        <v>0</v>
      </c>
      <c r="CE126" s="706"/>
      <c r="CF126" s="402">
        <f t="shared" si="266"/>
        <v>0</v>
      </c>
    </row>
    <row r="127" spans="2:84" s="387" customFormat="1" ht="36">
      <c r="B127" s="404" t="s">
        <v>52</v>
      </c>
      <c r="C127" s="405" t="s">
        <v>586</v>
      </c>
      <c r="D127" s="406"/>
      <c r="E127" s="407"/>
      <c r="F127" s="408">
        <v>0</v>
      </c>
      <c r="G127" s="409"/>
      <c r="H127" s="409">
        <f>+G128</f>
        <v>0</v>
      </c>
      <c r="I127" s="409"/>
      <c r="J127" s="409"/>
      <c r="K127" s="516"/>
      <c r="L127" s="409"/>
      <c r="M127" s="516"/>
      <c r="N127" s="409">
        <f>SUM(N128)</f>
        <v>0</v>
      </c>
      <c r="O127" s="409"/>
      <c r="P127" s="409"/>
      <c r="Q127" s="516"/>
      <c r="R127" s="409">
        <f>SUM(R128)</f>
        <v>0</v>
      </c>
      <c r="S127" s="542"/>
      <c r="T127" s="409">
        <f>SUM(T128)</f>
        <v>0</v>
      </c>
      <c r="U127" s="516"/>
      <c r="V127" s="409">
        <f>SUM(V128)</f>
        <v>0</v>
      </c>
      <c r="W127" s="516"/>
      <c r="X127" s="409">
        <f>SUM(X128)</f>
        <v>0</v>
      </c>
      <c r="Y127" s="516"/>
      <c r="Z127" s="409">
        <f>SUM(Z128)</f>
        <v>0</v>
      </c>
      <c r="AA127" s="516"/>
      <c r="AB127" s="409">
        <f>SUM(AB128)</f>
        <v>0</v>
      </c>
      <c r="AC127" s="516"/>
      <c r="AD127" s="409">
        <f>SUM(AD128)</f>
        <v>0</v>
      </c>
      <c r="AE127" s="516"/>
      <c r="AF127" s="409">
        <f>SUM(AF128)</f>
        <v>0</v>
      </c>
      <c r="AG127" s="516"/>
      <c r="AH127" s="409">
        <f>SUM(AH128)</f>
        <v>0</v>
      </c>
      <c r="AI127" s="516"/>
      <c r="AJ127" s="409">
        <f>SUM(AJ128)</f>
        <v>0</v>
      </c>
      <c r="AK127" s="516"/>
      <c r="AL127" s="409">
        <f>SUM(AL128)</f>
        <v>0</v>
      </c>
      <c r="AM127" s="611"/>
      <c r="AN127" s="612">
        <f>SUM(AN128)</f>
        <v>0</v>
      </c>
      <c r="AO127" s="611"/>
      <c r="AP127" s="612">
        <f>SUM(AP128)</f>
        <v>0</v>
      </c>
      <c r="AQ127" s="593"/>
      <c r="AR127" s="409">
        <f>SUM(AR128)</f>
        <v>0</v>
      </c>
      <c r="AS127" s="611"/>
      <c r="AT127" s="612">
        <f>SUM(AT128)</f>
        <v>0</v>
      </c>
      <c r="AU127" s="516"/>
      <c r="AV127" s="409">
        <f>SUM(AV128)</f>
        <v>0</v>
      </c>
      <c r="AW127" s="611"/>
      <c r="AX127" s="612">
        <f>SUM(AX128)</f>
        <v>0</v>
      </c>
      <c r="AY127" s="516" t="s">
        <v>126</v>
      </c>
      <c r="AZ127" s="680">
        <f>SUM(AZ128)</f>
        <v>0</v>
      </c>
      <c r="BA127" s="611"/>
      <c r="BB127" s="612">
        <f>SUM(BB128)</f>
        <v>0</v>
      </c>
      <c r="BC127" s="409" t="s">
        <v>126</v>
      </c>
      <c r="BD127" s="409">
        <f>SUM(BD128)</f>
        <v>0</v>
      </c>
      <c r="BE127" s="409"/>
      <c r="BF127" s="409">
        <f>SUM(BF128)</f>
        <v>0</v>
      </c>
      <c r="BG127" s="409"/>
      <c r="BH127" s="409">
        <f>SUM(BH128)</f>
        <v>0</v>
      </c>
      <c r="BI127" s="409"/>
      <c r="BJ127" s="409">
        <f>SUM(BJ128)</f>
        <v>0</v>
      </c>
      <c r="BK127" s="409"/>
      <c r="BL127" s="409">
        <f>SUM(BL128)</f>
        <v>0</v>
      </c>
      <c r="BM127" s="409"/>
      <c r="BN127" s="409">
        <f>SUM(BN128)</f>
        <v>0</v>
      </c>
      <c r="BO127" s="719"/>
      <c r="BP127" s="715">
        <f>SUM(BP128)</f>
        <v>0</v>
      </c>
      <c r="BQ127" s="719"/>
      <c r="BR127" s="715">
        <f>SUM(BR128)</f>
        <v>0</v>
      </c>
      <c r="BS127" s="719"/>
      <c r="BT127" s="715">
        <f>SUM(BT128)</f>
        <v>0</v>
      </c>
      <c r="BU127" s="719"/>
      <c r="BV127" s="715">
        <f>SUM(BV128)</f>
        <v>0</v>
      </c>
      <c r="BW127" s="719"/>
      <c r="BX127" s="715">
        <f>SUM(BX128)</f>
        <v>0</v>
      </c>
      <c r="BY127" s="719"/>
      <c r="BZ127" s="715">
        <f>SUM(BZ128)</f>
        <v>0</v>
      </c>
      <c r="CA127" s="719"/>
      <c r="CB127" s="715">
        <f>SUM(CB128)</f>
        <v>0</v>
      </c>
      <c r="CC127" s="719"/>
      <c r="CD127" s="715">
        <f>SUM(CD128)</f>
        <v>0</v>
      </c>
      <c r="CE127" s="715"/>
      <c r="CF127" s="410">
        <f t="shared" si="266"/>
        <v>0</v>
      </c>
    </row>
    <row r="128" spans="2:84" ht="126">
      <c r="B128" s="395" t="s">
        <v>587</v>
      </c>
      <c r="C128" s="396" t="s">
        <v>588</v>
      </c>
      <c r="D128" s="397" t="s">
        <v>389</v>
      </c>
      <c r="E128" s="398">
        <v>18941459.129999999</v>
      </c>
      <c r="F128" s="399">
        <v>0</v>
      </c>
      <c r="G128" s="400">
        <f>F128*E128</f>
        <v>0</v>
      </c>
      <c r="H128" s="400"/>
      <c r="I128" s="401"/>
      <c r="J128" s="401"/>
      <c r="K128" s="513"/>
      <c r="L128" s="401"/>
      <c r="M128" s="513">
        <f>I128+K128</f>
        <v>0</v>
      </c>
      <c r="N128" s="401">
        <f>M128*$E128</f>
        <v>0</v>
      </c>
      <c r="O128" s="401"/>
      <c r="P128" s="401"/>
      <c r="Q128" s="513">
        <f>M128+O128</f>
        <v>0</v>
      </c>
      <c r="R128" s="401">
        <f>Q128*$E128</f>
        <v>0</v>
      </c>
      <c r="S128" s="540"/>
      <c r="T128" s="401"/>
      <c r="U128" s="513">
        <f>Q128+S128</f>
        <v>0</v>
      </c>
      <c r="V128" s="401">
        <f>U128*$E128</f>
        <v>0</v>
      </c>
      <c r="W128" s="513"/>
      <c r="X128" s="401"/>
      <c r="Y128" s="513">
        <f>U128+W128</f>
        <v>0</v>
      </c>
      <c r="Z128" s="401">
        <f>Y128*$E128</f>
        <v>0</v>
      </c>
      <c r="AA128" s="513"/>
      <c r="AB128" s="401">
        <f>AA128*$E128</f>
        <v>0</v>
      </c>
      <c r="AC128" s="513">
        <f>Y128+AA128</f>
        <v>0</v>
      </c>
      <c r="AD128" s="401">
        <f>AC128*$E128</f>
        <v>0</v>
      </c>
      <c r="AE128" s="513"/>
      <c r="AF128" s="401">
        <f>AE128*$E128</f>
        <v>0</v>
      </c>
      <c r="AG128" s="513">
        <f>AC128+AE128</f>
        <v>0</v>
      </c>
      <c r="AH128" s="401">
        <f>AG128*$E128</f>
        <v>0</v>
      </c>
      <c r="AI128" s="513"/>
      <c r="AJ128" s="401">
        <f>AI128*$E128</f>
        <v>0</v>
      </c>
      <c r="AK128" s="513">
        <f>AG128+AI128</f>
        <v>0</v>
      </c>
      <c r="AL128" s="401">
        <f>AK128*$E128</f>
        <v>0</v>
      </c>
      <c r="AM128" s="519"/>
      <c r="AN128" s="429">
        <f>AM128*$E128</f>
        <v>0</v>
      </c>
      <c r="AO128" s="519">
        <f>AK128+AM128</f>
        <v>0</v>
      </c>
      <c r="AP128" s="429">
        <f>AO128*$E128</f>
        <v>0</v>
      </c>
      <c r="AQ128" s="591"/>
      <c r="AR128" s="401">
        <f>AQ128*$E128</f>
        <v>0</v>
      </c>
      <c r="AS128" s="519">
        <f>AO128+AQ128</f>
        <v>0</v>
      </c>
      <c r="AT128" s="429">
        <f>AS128*$E128</f>
        <v>0</v>
      </c>
      <c r="AU128" s="513"/>
      <c r="AV128" s="401">
        <f>AU128*$E128</f>
        <v>0</v>
      </c>
      <c r="AW128" s="519">
        <f>AS128+AU128</f>
        <v>0</v>
      </c>
      <c r="AX128" s="429">
        <f>AW128*$E128</f>
        <v>0</v>
      </c>
      <c r="AY128" s="513"/>
      <c r="AZ128" s="681">
        <f>AY128*$E128</f>
        <v>0</v>
      </c>
      <c r="BA128" s="519">
        <f>AW128+AY128</f>
        <v>0</v>
      </c>
      <c r="BB128" s="429">
        <f>BA128*$E128</f>
        <v>0</v>
      </c>
      <c r="BC128" s="695"/>
      <c r="BD128" s="681">
        <f>BC128*$E128</f>
        <v>0</v>
      </c>
      <c r="BE128" s="695">
        <f>BA128+BC128</f>
        <v>0</v>
      </c>
      <c r="BF128" s="681">
        <f>BE128*$E128</f>
        <v>0</v>
      </c>
      <c r="BG128" s="695"/>
      <c r="BH128" s="681">
        <f>BG128*$E128</f>
        <v>0</v>
      </c>
      <c r="BI128" s="519">
        <f>BE128+BG128</f>
        <v>0</v>
      </c>
      <c r="BJ128" s="429">
        <f>BI128*$E128</f>
        <v>0</v>
      </c>
      <c r="BK128" s="519"/>
      <c r="BL128" s="429">
        <f>BK128*$E128</f>
        <v>0</v>
      </c>
      <c r="BM128" s="519">
        <f>BI128+BK128</f>
        <v>0</v>
      </c>
      <c r="BN128" s="429">
        <f>BM128*$E128</f>
        <v>0</v>
      </c>
      <c r="BO128" s="718"/>
      <c r="BP128" s="706">
        <f>BO128*$E128</f>
        <v>0</v>
      </c>
      <c r="BQ128" s="718">
        <f>BM128+BO128</f>
        <v>0</v>
      </c>
      <c r="BR128" s="706">
        <f>BQ128*$E128</f>
        <v>0</v>
      </c>
      <c r="BS128" s="718"/>
      <c r="BT128" s="706">
        <f>BS128*$E128</f>
        <v>0</v>
      </c>
      <c r="BU128" s="718">
        <f>BQ128+BS128</f>
        <v>0</v>
      </c>
      <c r="BV128" s="706">
        <f>BU128*$E128</f>
        <v>0</v>
      </c>
      <c r="BW128" s="718"/>
      <c r="BX128" s="706">
        <f>BW128*$E128</f>
        <v>0</v>
      </c>
      <c r="BY128" s="718">
        <f>BU128+BW128</f>
        <v>0</v>
      </c>
      <c r="BZ128" s="706">
        <f>BY128*$E128</f>
        <v>0</v>
      </c>
      <c r="CA128" s="718"/>
      <c r="CB128" s="706">
        <f>CA128*$E128</f>
        <v>0</v>
      </c>
      <c r="CC128" s="718">
        <f>BY128+CA128</f>
        <v>0</v>
      </c>
      <c r="CD128" s="706">
        <f>CC128*$E128</f>
        <v>0</v>
      </c>
      <c r="CE128" s="706"/>
      <c r="CF128" s="402">
        <f t="shared" si="266"/>
        <v>0</v>
      </c>
    </row>
    <row r="129" spans="2:84" s="387" customFormat="1" ht="36">
      <c r="B129" s="404" t="s">
        <v>53</v>
      </c>
      <c r="C129" s="405" t="s">
        <v>589</v>
      </c>
      <c r="D129" s="406"/>
      <c r="E129" s="407"/>
      <c r="F129" s="408">
        <v>0</v>
      </c>
      <c r="G129" s="409"/>
      <c r="H129" s="409">
        <f>+G130</f>
        <v>0</v>
      </c>
      <c r="I129" s="409"/>
      <c r="J129" s="409"/>
      <c r="K129" s="516"/>
      <c r="L129" s="409"/>
      <c r="M129" s="516"/>
      <c r="N129" s="409">
        <f>SUM(N130)</f>
        <v>0</v>
      </c>
      <c r="O129" s="409"/>
      <c r="P129" s="409"/>
      <c r="Q129" s="516"/>
      <c r="R129" s="409">
        <f>SUM(R130)</f>
        <v>0</v>
      </c>
      <c r="S129" s="542"/>
      <c r="T129" s="409">
        <f>SUM(T130)</f>
        <v>0</v>
      </c>
      <c r="U129" s="516"/>
      <c r="V129" s="409">
        <f>SUM(V130)</f>
        <v>0</v>
      </c>
      <c r="W129" s="516"/>
      <c r="X129" s="409">
        <f>SUM(X130)</f>
        <v>0</v>
      </c>
      <c r="Y129" s="516"/>
      <c r="Z129" s="409">
        <f>SUM(Z130)</f>
        <v>0</v>
      </c>
      <c r="AA129" s="516"/>
      <c r="AB129" s="409">
        <f>SUM(AB130)</f>
        <v>0</v>
      </c>
      <c r="AC129" s="516"/>
      <c r="AD129" s="409">
        <f>SUM(AD130)</f>
        <v>0</v>
      </c>
      <c r="AE129" s="516"/>
      <c r="AF129" s="409">
        <f>SUM(AF130)</f>
        <v>0</v>
      </c>
      <c r="AG129" s="516"/>
      <c r="AH129" s="409">
        <f>SUM(AH130)</f>
        <v>0</v>
      </c>
      <c r="AI129" s="516"/>
      <c r="AJ129" s="409">
        <f>SUM(AJ130)</f>
        <v>0</v>
      </c>
      <c r="AK129" s="516"/>
      <c r="AL129" s="409">
        <f>SUM(AL130)</f>
        <v>0</v>
      </c>
      <c r="AM129" s="611"/>
      <c r="AN129" s="612">
        <f>SUM(AN130)</f>
        <v>0</v>
      </c>
      <c r="AO129" s="611"/>
      <c r="AP129" s="612">
        <f>SUM(AP130)</f>
        <v>0</v>
      </c>
      <c r="AQ129" s="593"/>
      <c r="AR129" s="409">
        <f>SUM(AR130)</f>
        <v>0</v>
      </c>
      <c r="AS129" s="611"/>
      <c r="AT129" s="612">
        <f>SUM(AT130)</f>
        <v>0</v>
      </c>
      <c r="AU129" s="516"/>
      <c r="AV129" s="409">
        <f>SUM(AV130)</f>
        <v>0</v>
      </c>
      <c r="AW129" s="611"/>
      <c r="AX129" s="612">
        <f>SUM(AX130)</f>
        <v>0</v>
      </c>
      <c r="AY129" s="516" t="s">
        <v>126</v>
      </c>
      <c r="AZ129" s="680">
        <f>SUM(AZ130)</f>
        <v>0</v>
      </c>
      <c r="BA129" s="611"/>
      <c r="BB129" s="612">
        <f>SUM(BB130)</f>
        <v>0</v>
      </c>
      <c r="BC129" s="409" t="s">
        <v>126</v>
      </c>
      <c r="BD129" s="409">
        <f>SUM(BD130)</f>
        <v>0</v>
      </c>
      <c r="BE129" s="409"/>
      <c r="BF129" s="409">
        <f>SUM(BF130)</f>
        <v>0</v>
      </c>
      <c r="BG129" s="409"/>
      <c r="BH129" s="409">
        <f>SUM(BH130)</f>
        <v>0</v>
      </c>
      <c r="BI129" s="409"/>
      <c r="BJ129" s="409">
        <f>SUM(BJ130)</f>
        <v>0</v>
      </c>
      <c r="BK129" s="409"/>
      <c r="BL129" s="409">
        <f>SUM(BL130)</f>
        <v>0</v>
      </c>
      <c r="BM129" s="409"/>
      <c r="BN129" s="409">
        <f>SUM(BN130)</f>
        <v>0</v>
      </c>
      <c r="BO129" s="719"/>
      <c r="BP129" s="715">
        <f>SUM(BP130)</f>
        <v>0</v>
      </c>
      <c r="BQ129" s="719"/>
      <c r="BR129" s="715">
        <f>SUM(BR130)</f>
        <v>0</v>
      </c>
      <c r="BS129" s="719"/>
      <c r="BT129" s="715">
        <f>SUM(BT130)</f>
        <v>0</v>
      </c>
      <c r="BU129" s="719"/>
      <c r="BV129" s="715">
        <f>SUM(BV130)</f>
        <v>0</v>
      </c>
      <c r="BW129" s="719"/>
      <c r="BX129" s="715">
        <f>SUM(BX130)</f>
        <v>0</v>
      </c>
      <c r="BY129" s="719"/>
      <c r="BZ129" s="715">
        <f>SUM(BZ130)</f>
        <v>0</v>
      </c>
      <c r="CA129" s="719"/>
      <c r="CB129" s="715">
        <f>SUM(CB130)</f>
        <v>0</v>
      </c>
      <c r="CC129" s="719"/>
      <c r="CD129" s="715">
        <f>SUM(CD130)</f>
        <v>0</v>
      </c>
      <c r="CE129" s="715"/>
      <c r="CF129" s="410">
        <f t="shared" si="266"/>
        <v>0</v>
      </c>
    </row>
    <row r="130" spans="2:84" ht="90">
      <c r="B130" s="395" t="s">
        <v>590</v>
      </c>
      <c r="C130" s="396" t="s">
        <v>591</v>
      </c>
      <c r="D130" s="397" t="s">
        <v>392</v>
      </c>
      <c r="E130" s="398">
        <v>159237.54</v>
      </c>
      <c r="F130" s="399">
        <v>0</v>
      </c>
      <c r="G130" s="400">
        <f>F130*E130</f>
        <v>0</v>
      </c>
      <c r="H130" s="400"/>
      <c r="I130" s="401"/>
      <c r="J130" s="401"/>
      <c r="K130" s="513"/>
      <c r="L130" s="401"/>
      <c r="M130" s="513">
        <f>I130+K130</f>
        <v>0</v>
      </c>
      <c r="N130" s="401">
        <f>M130*$E130</f>
        <v>0</v>
      </c>
      <c r="O130" s="401"/>
      <c r="P130" s="401"/>
      <c r="Q130" s="513">
        <f>M130+O130</f>
        <v>0</v>
      </c>
      <c r="R130" s="401">
        <f>Q130*$E130</f>
        <v>0</v>
      </c>
      <c r="S130" s="540"/>
      <c r="T130" s="401"/>
      <c r="U130" s="513">
        <f>Q130+S130</f>
        <v>0</v>
      </c>
      <c r="V130" s="401">
        <f>U130*$E130</f>
        <v>0</v>
      </c>
      <c r="W130" s="513"/>
      <c r="X130" s="401"/>
      <c r="Y130" s="513">
        <f>U130+W130</f>
        <v>0</v>
      </c>
      <c r="Z130" s="401">
        <f>Y130*$E130</f>
        <v>0</v>
      </c>
      <c r="AA130" s="513"/>
      <c r="AB130" s="401">
        <f>AA130*$E130</f>
        <v>0</v>
      </c>
      <c r="AC130" s="513">
        <f>Y130+AA130</f>
        <v>0</v>
      </c>
      <c r="AD130" s="401">
        <f>AC130*$E130</f>
        <v>0</v>
      </c>
      <c r="AE130" s="513"/>
      <c r="AF130" s="401">
        <f>AE130*$E130</f>
        <v>0</v>
      </c>
      <c r="AG130" s="513">
        <f>AC130+AE130</f>
        <v>0</v>
      </c>
      <c r="AH130" s="401">
        <f>AG130*$E130</f>
        <v>0</v>
      </c>
      <c r="AI130" s="513"/>
      <c r="AJ130" s="401">
        <f>AI130*$E130</f>
        <v>0</v>
      </c>
      <c r="AK130" s="513">
        <f>AG130+AI130</f>
        <v>0</v>
      </c>
      <c r="AL130" s="401">
        <f>AK130*$E130</f>
        <v>0</v>
      </c>
      <c r="AM130" s="519"/>
      <c r="AN130" s="429">
        <f>AM130*$E130</f>
        <v>0</v>
      </c>
      <c r="AO130" s="519">
        <f>AK130+AM130</f>
        <v>0</v>
      </c>
      <c r="AP130" s="429">
        <f>AO130*$E130</f>
        <v>0</v>
      </c>
      <c r="AQ130" s="591"/>
      <c r="AR130" s="401">
        <f>AQ130*$E130</f>
        <v>0</v>
      </c>
      <c r="AS130" s="519">
        <f>AO130+AQ130</f>
        <v>0</v>
      </c>
      <c r="AT130" s="429">
        <f>AS130*$E130</f>
        <v>0</v>
      </c>
      <c r="AU130" s="513"/>
      <c r="AV130" s="401">
        <f>AU130*$E130</f>
        <v>0</v>
      </c>
      <c r="AW130" s="519">
        <f>AS130+AU130</f>
        <v>0</v>
      </c>
      <c r="AX130" s="429">
        <f>AW130*$E130</f>
        <v>0</v>
      </c>
      <c r="AY130" s="513"/>
      <c r="AZ130" s="681">
        <f>AY130*$E130</f>
        <v>0</v>
      </c>
      <c r="BA130" s="519">
        <f>AW130+AY130</f>
        <v>0</v>
      </c>
      <c r="BB130" s="429">
        <f>BA130*$E130</f>
        <v>0</v>
      </c>
      <c r="BC130" s="695"/>
      <c r="BD130" s="681">
        <f>BC130*$E130</f>
        <v>0</v>
      </c>
      <c r="BE130" s="695">
        <f>BA130+BC130</f>
        <v>0</v>
      </c>
      <c r="BF130" s="681">
        <f>BE130*$E130</f>
        <v>0</v>
      </c>
      <c r="BG130" s="695"/>
      <c r="BH130" s="681">
        <f>BG130*$E130</f>
        <v>0</v>
      </c>
      <c r="BI130" s="519">
        <f>BE130+BG130</f>
        <v>0</v>
      </c>
      <c r="BJ130" s="429">
        <f>BI130*$E130</f>
        <v>0</v>
      </c>
      <c r="BK130" s="519"/>
      <c r="BL130" s="429">
        <f>BK130*$E130</f>
        <v>0</v>
      </c>
      <c r="BM130" s="519">
        <f>BI130+BK130</f>
        <v>0</v>
      </c>
      <c r="BN130" s="429">
        <f>BM130*$E130</f>
        <v>0</v>
      </c>
      <c r="BO130" s="718"/>
      <c r="BP130" s="706">
        <f>BO130*$E130</f>
        <v>0</v>
      </c>
      <c r="BQ130" s="718">
        <f>BM130+BO130</f>
        <v>0</v>
      </c>
      <c r="BR130" s="706">
        <f>BQ130*$E130</f>
        <v>0</v>
      </c>
      <c r="BS130" s="718"/>
      <c r="BT130" s="706">
        <f>BS130*$E130</f>
        <v>0</v>
      </c>
      <c r="BU130" s="718">
        <f>BQ130+BS130</f>
        <v>0</v>
      </c>
      <c r="BV130" s="706">
        <f>BU130*$E130</f>
        <v>0</v>
      </c>
      <c r="BW130" s="718"/>
      <c r="BX130" s="706">
        <f>BW130*$E130</f>
        <v>0</v>
      </c>
      <c r="BY130" s="718">
        <f>BU130+BW130</f>
        <v>0</v>
      </c>
      <c r="BZ130" s="706">
        <f>BY130*$E130</f>
        <v>0</v>
      </c>
      <c r="CA130" s="718"/>
      <c r="CB130" s="706">
        <f>CA130*$E130</f>
        <v>0</v>
      </c>
      <c r="CC130" s="718">
        <f>BY130+CA130</f>
        <v>0</v>
      </c>
      <c r="CD130" s="706">
        <f>CC130*$E130</f>
        <v>0</v>
      </c>
      <c r="CE130" s="706"/>
      <c r="CF130" s="402">
        <f t="shared" si="266"/>
        <v>0</v>
      </c>
    </row>
    <row r="131" spans="2:84" s="387" customFormat="1">
      <c r="B131" s="404" t="s">
        <v>55</v>
      </c>
      <c r="C131" s="405" t="s">
        <v>54</v>
      </c>
      <c r="D131" s="406"/>
      <c r="E131" s="407"/>
      <c r="F131" s="408">
        <v>0</v>
      </c>
      <c r="G131" s="409"/>
      <c r="H131" s="409">
        <f>+SUM(G132:G141)</f>
        <v>9318672</v>
      </c>
      <c r="I131" s="409"/>
      <c r="J131" s="409"/>
      <c r="K131" s="516"/>
      <c r="L131" s="409"/>
      <c r="M131" s="516"/>
      <c r="N131" s="409">
        <f>SUM(N132:N141)</f>
        <v>0</v>
      </c>
      <c r="O131" s="409"/>
      <c r="P131" s="409"/>
      <c r="Q131" s="516"/>
      <c r="R131" s="409">
        <f>SUM(R132:R141)</f>
        <v>0</v>
      </c>
      <c r="S131" s="542"/>
      <c r="T131" s="409">
        <f>SUM(T132:T141)</f>
        <v>0</v>
      </c>
      <c r="U131" s="516"/>
      <c r="V131" s="409">
        <f>SUM(V132:V141)</f>
        <v>0</v>
      </c>
      <c r="W131" s="516"/>
      <c r="X131" s="409">
        <f>SUM(X132:X141)</f>
        <v>0</v>
      </c>
      <c r="Y131" s="516"/>
      <c r="Z131" s="409">
        <f>SUM(Z132:Z141)</f>
        <v>0</v>
      </c>
      <c r="AA131" s="516"/>
      <c r="AB131" s="409">
        <f>SUM(AB132:AB141)</f>
        <v>0</v>
      </c>
      <c r="AC131" s="516"/>
      <c r="AD131" s="409">
        <f>SUM(AD132:AD141)</f>
        <v>0</v>
      </c>
      <c r="AE131" s="516"/>
      <c r="AF131" s="409">
        <f>SUM(AF132:AF141)</f>
        <v>0</v>
      </c>
      <c r="AG131" s="516"/>
      <c r="AH131" s="409">
        <f>SUM(AH132:AH141)</f>
        <v>0</v>
      </c>
      <c r="AI131" s="516"/>
      <c r="AJ131" s="409">
        <f>SUM(AJ132:AJ141)</f>
        <v>0</v>
      </c>
      <c r="AK131" s="516"/>
      <c r="AL131" s="409">
        <f>SUM(AL132:AL141)</f>
        <v>0</v>
      </c>
      <c r="AM131" s="611"/>
      <c r="AN131" s="612">
        <f>SUM(AN132:AN141)</f>
        <v>0</v>
      </c>
      <c r="AO131" s="611"/>
      <c r="AP131" s="612">
        <f>SUM(AP132:AP141)</f>
        <v>0</v>
      </c>
      <c r="AQ131" s="593"/>
      <c r="AR131" s="409">
        <f>SUM(AR132:AR141)</f>
        <v>0</v>
      </c>
      <c r="AS131" s="611"/>
      <c r="AT131" s="612">
        <f>SUM(AT132:AT141)</f>
        <v>0</v>
      </c>
      <c r="AU131" s="516"/>
      <c r="AV131" s="409">
        <f>SUM(AV132:AV141)</f>
        <v>0</v>
      </c>
      <c r="AW131" s="611"/>
      <c r="AX131" s="612">
        <f>SUM(AX132:AX141)</f>
        <v>0</v>
      </c>
      <c r="AY131" s="516" t="s">
        <v>126</v>
      </c>
      <c r="AZ131" s="680">
        <f>SUM(AZ132:AZ141)</f>
        <v>0</v>
      </c>
      <c r="BA131" s="611"/>
      <c r="BB131" s="612">
        <f>SUM(BB132:BB141)</f>
        <v>0</v>
      </c>
      <c r="BC131" s="409" t="s">
        <v>126</v>
      </c>
      <c r="BD131" s="409">
        <f>SUM(BD132:BD141)</f>
        <v>0</v>
      </c>
      <c r="BE131" s="409"/>
      <c r="BF131" s="409">
        <f>SUM(BF132:BF141)</f>
        <v>0</v>
      </c>
      <c r="BG131" s="409"/>
      <c r="BH131" s="409">
        <f>SUM(BH132:BH141)</f>
        <v>0</v>
      </c>
      <c r="BI131" s="409"/>
      <c r="BJ131" s="409">
        <f>SUM(BJ132:BJ141)</f>
        <v>0</v>
      </c>
      <c r="BK131" s="409"/>
      <c r="BL131" s="409">
        <f>SUM(BL132:BL141)</f>
        <v>0</v>
      </c>
      <c r="BM131" s="409"/>
      <c r="BN131" s="409">
        <f>SUM(BN132:BN141)</f>
        <v>0</v>
      </c>
      <c r="BO131" s="719"/>
      <c r="BP131" s="715">
        <f>SUM(BP132:BP141)</f>
        <v>0</v>
      </c>
      <c r="BQ131" s="719"/>
      <c r="BR131" s="715">
        <f>SUM(BR132:BR141)</f>
        <v>0</v>
      </c>
      <c r="BS131" s="719"/>
      <c r="BT131" s="715">
        <f>SUM(BT132:BT141)</f>
        <v>0</v>
      </c>
      <c r="BU131" s="719"/>
      <c r="BV131" s="715">
        <f>SUM(BV132:BV141)</f>
        <v>0</v>
      </c>
      <c r="BW131" s="719"/>
      <c r="BX131" s="715">
        <f>SUM(BX132:BX141)</f>
        <v>0</v>
      </c>
      <c r="BY131" s="719"/>
      <c r="BZ131" s="715">
        <f>SUM(BZ132:BZ141)</f>
        <v>0</v>
      </c>
      <c r="CA131" s="719"/>
      <c r="CB131" s="715">
        <f>SUM(CB132:CB141)</f>
        <v>0</v>
      </c>
      <c r="CC131" s="719"/>
      <c r="CD131" s="715">
        <f>SUM(CD132:CD141)</f>
        <v>0</v>
      </c>
      <c r="CE131" s="715"/>
      <c r="CF131" s="410">
        <f t="shared" si="266"/>
        <v>9318672</v>
      </c>
    </row>
    <row r="132" spans="2:84" ht="54">
      <c r="B132" s="395" t="s">
        <v>592</v>
      </c>
      <c r="C132" s="396" t="s">
        <v>593</v>
      </c>
      <c r="D132" s="397" t="s">
        <v>389</v>
      </c>
      <c r="E132" s="398">
        <v>4100129.55</v>
      </c>
      <c r="F132" s="399">
        <v>0</v>
      </c>
      <c r="G132" s="400">
        <f t="shared" ref="G132:G141" si="370">F132*E132</f>
        <v>0</v>
      </c>
      <c r="H132" s="400"/>
      <c r="I132" s="401"/>
      <c r="J132" s="401"/>
      <c r="K132" s="513"/>
      <c r="L132" s="401"/>
      <c r="M132" s="513">
        <f t="shared" ref="M132:M141" si="371">I132+K132</f>
        <v>0</v>
      </c>
      <c r="N132" s="401">
        <f t="shared" ref="N132:N141" si="372">M132*$E132</f>
        <v>0</v>
      </c>
      <c r="O132" s="401"/>
      <c r="P132" s="401"/>
      <c r="Q132" s="513">
        <f t="shared" ref="Q132:Q141" si="373">M132+O132</f>
        <v>0</v>
      </c>
      <c r="R132" s="401">
        <f t="shared" ref="R132:R141" si="374">Q132*$E132</f>
        <v>0</v>
      </c>
      <c r="S132" s="540"/>
      <c r="T132" s="401"/>
      <c r="U132" s="513">
        <f t="shared" ref="U132:U141" si="375">Q132+S132</f>
        <v>0</v>
      </c>
      <c r="V132" s="401">
        <f t="shared" ref="V132:V141" si="376">U132*$E132</f>
        <v>0</v>
      </c>
      <c r="W132" s="513"/>
      <c r="X132" s="401"/>
      <c r="Y132" s="513">
        <f t="shared" ref="Y132:Y141" si="377">U132+W132</f>
        <v>0</v>
      </c>
      <c r="Z132" s="401">
        <f t="shared" ref="Z132:Z141" si="378">Y132*$E132</f>
        <v>0</v>
      </c>
      <c r="AA132" s="513"/>
      <c r="AB132" s="401">
        <f t="shared" ref="AB132:AB141" si="379">AA132*$E132</f>
        <v>0</v>
      </c>
      <c r="AC132" s="513">
        <f t="shared" ref="AC132:AC141" si="380">Y132+AA132</f>
        <v>0</v>
      </c>
      <c r="AD132" s="401">
        <f t="shared" ref="AD132:AD141" si="381">AC132*$E132</f>
        <v>0</v>
      </c>
      <c r="AE132" s="513"/>
      <c r="AF132" s="401">
        <f t="shared" ref="AF132:AF141" si="382">AE132*$E132</f>
        <v>0</v>
      </c>
      <c r="AG132" s="513">
        <f t="shared" ref="AG132:AG141" si="383">AC132+AE132</f>
        <v>0</v>
      </c>
      <c r="AH132" s="401">
        <f t="shared" ref="AH132:AH141" si="384">AG132*$E132</f>
        <v>0</v>
      </c>
      <c r="AI132" s="513"/>
      <c r="AJ132" s="401">
        <f t="shared" ref="AJ132:AJ141" si="385">AI132*$E132</f>
        <v>0</v>
      </c>
      <c r="AK132" s="513">
        <f t="shared" ref="AK132:AK141" si="386">AG132+AI132</f>
        <v>0</v>
      </c>
      <c r="AL132" s="401">
        <f t="shared" ref="AL132:AL141" si="387">AK132*$E132</f>
        <v>0</v>
      </c>
      <c r="AM132" s="519"/>
      <c r="AN132" s="429">
        <f t="shared" ref="AN132:AN141" si="388">AM132*$E132</f>
        <v>0</v>
      </c>
      <c r="AO132" s="519">
        <f t="shared" ref="AO132:AO141" si="389">AK132+AM132</f>
        <v>0</v>
      </c>
      <c r="AP132" s="429">
        <f t="shared" ref="AP132:AP141" si="390">AO132*$E132</f>
        <v>0</v>
      </c>
      <c r="AQ132" s="591"/>
      <c r="AR132" s="401">
        <f t="shared" ref="AR132:AR141" si="391">AQ132*$E132</f>
        <v>0</v>
      </c>
      <c r="AS132" s="519">
        <f t="shared" ref="AS132:AS141" si="392">AO132+AQ132</f>
        <v>0</v>
      </c>
      <c r="AT132" s="429">
        <f t="shared" ref="AT132:AT141" si="393">AS132*$E132</f>
        <v>0</v>
      </c>
      <c r="AU132" s="513"/>
      <c r="AV132" s="401">
        <f t="shared" ref="AV132:AV141" si="394">AU132*$E132</f>
        <v>0</v>
      </c>
      <c r="AW132" s="519">
        <f t="shared" ref="AW132:AW141" si="395">AS132+AU132</f>
        <v>0</v>
      </c>
      <c r="AX132" s="429">
        <f t="shared" ref="AX132:AX141" si="396">AW132*$E132</f>
        <v>0</v>
      </c>
      <c r="AY132" s="513"/>
      <c r="AZ132" s="681">
        <f t="shared" ref="AZ132:AZ141" si="397">AY132*$E132</f>
        <v>0</v>
      </c>
      <c r="BA132" s="519">
        <f t="shared" ref="BA132:BA141" si="398">AW132+AY132</f>
        <v>0</v>
      </c>
      <c r="BB132" s="429">
        <f t="shared" ref="BB132:BB141" si="399">BA132*$E132</f>
        <v>0</v>
      </c>
      <c r="BC132" s="695"/>
      <c r="BD132" s="681">
        <f t="shared" ref="BD132:BD141" si="400">BC132*$E132</f>
        <v>0</v>
      </c>
      <c r="BE132" s="695">
        <f t="shared" ref="BE132:BE141" si="401">BA132+BC132</f>
        <v>0</v>
      </c>
      <c r="BF132" s="681">
        <f t="shared" ref="BF132:BF141" si="402">BE132*$E132</f>
        <v>0</v>
      </c>
      <c r="BG132" s="695"/>
      <c r="BH132" s="681">
        <f t="shared" ref="BH132:BH141" si="403">BG132*$E132</f>
        <v>0</v>
      </c>
      <c r="BI132" s="519">
        <f t="shared" ref="BI132:BI141" si="404">BE132+BG132</f>
        <v>0</v>
      </c>
      <c r="BJ132" s="429">
        <f t="shared" ref="BJ132:BJ141" si="405">BI132*$E132</f>
        <v>0</v>
      </c>
      <c r="BK132" s="519"/>
      <c r="BL132" s="429">
        <f t="shared" ref="BL132:BL141" si="406">BK132*$E132</f>
        <v>0</v>
      </c>
      <c r="BM132" s="519">
        <f t="shared" ref="BM132:BM141" si="407">BI132+BK132</f>
        <v>0</v>
      </c>
      <c r="BN132" s="429">
        <f t="shared" ref="BN132:BN141" si="408">BM132*$E132</f>
        <v>0</v>
      </c>
      <c r="BO132" s="718"/>
      <c r="BP132" s="706">
        <f t="shared" ref="BP132:BP141" si="409">BO132*$E132</f>
        <v>0</v>
      </c>
      <c r="BQ132" s="718">
        <f t="shared" ref="BQ132:BQ141" si="410">BM132+BO132</f>
        <v>0</v>
      </c>
      <c r="BR132" s="706">
        <f t="shared" ref="BR132:BR141" si="411">BQ132*$E132</f>
        <v>0</v>
      </c>
      <c r="BS132" s="718"/>
      <c r="BT132" s="706">
        <f t="shared" ref="BT132:BT141" si="412">BS132*$E132</f>
        <v>0</v>
      </c>
      <c r="BU132" s="718">
        <f t="shared" ref="BU132:BU141" si="413">BQ132+BS132</f>
        <v>0</v>
      </c>
      <c r="BV132" s="706">
        <f t="shared" ref="BV132:BV141" si="414">BU132*$E132</f>
        <v>0</v>
      </c>
      <c r="BW132" s="718"/>
      <c r="BX132" s="706">
        <f t="shared" ref="BX132:BX141" si="415">BW132*$E132</f>
        <v>0</v>
      </c>
      <c r="BY132" s="718">
        <f t="shared" ref="BY132:BY141" si="416">BU132+BW132</f>
        <v>0</v>
      </c>
      <c r="BZ132" s="706">
        <f t="shared" ref="BZ132:BZ141" si="417">BY132*$E132</f>
        <v>0</v>
      </c>
      <c r="CA132" s="718"/>
      <c r="CB132" s="706">
        <f t="shared" ref="CB132:CB141" si="418">CA132*$E132</f>
        <v>0</v>
      </c>
      <c r="CC132" s="718">
        <f t="shared" ref="CC132:CC141" si="419">BY132+CA132</f>
        <v>0</v>
      </c>
      <c r="CD132" s="706">
        <f t="shared" ref="CD132:CD141" si="420">CC132*$E132</f>
        <v>0</v>
      </c>
      <c r="CE132" s="706"/>
      <c r="CF132" s="402">
        <f t="shared" si="266"/>
        <v>0</v>
      </c>
    </row>
    <row r="133" spans="2:84" ht="54">
      <c r="B133" s="395" t="s">
        <v>594</v>
      </c>
      <c r="C133" s="396" t="s">
        <v>595</v>
      </c>
      <c r="D133" s="397" t="s">
        <v>389</v>
      </c>
      <c r="E133" s="398">
        <v>3406809.78</v>
      </c>
      <c r="F133" s="399">
        <v>0</v>
      </c>
      <c r="G133" s="400">
        <f t="shared" si="370"/>
        <v>0</v>
      </c>
      <c r="H133" s="400"/>
      <c r="I133" s="401"/>
      <c r="J133" s="401"/>
      <c r="K133" s="513"/>
      <c r="L133" s="401"/>
      <c r="M133" s="513">
        <f t="shared" si="371"/>
        <v>0</v>
      </c>
      <c r="N133" s="401">
        <f t="shared" si="372"/>
        <v>0</v>
      </c>
      <c r="O133" s="401"/>
      <c r="P133" s="401"/>
      <c r="Q133" s="513">
        <f t="shared" si="373"/>
        <v>0</v>
      </c>
      <c r="R133" s="401">
        <f t="shared" si="374"/>
        <v>0</v>
      </c>
      <c r="S133" s="540"/>
      <c r="T133" s="401"/>
      <c r="U133" s="513">
        <f t="shared" si="375"/>
        <v>0</v>
      </c>
      <c r="V133" s="401">
        <f t="shared" si="376"/>
        <v>0</v>
      </c>
      <c r="W133" s="513"/>
      <c r="X133" s="401"/>
      <c r="Y133" s="513">
        <f t="shared" si="377"/>
        <v>0</v>
      </c>
      <c r="Z133" s="401">
        <f t="shared" si="378"/>
        <v>0</v>
      </c>
      <c r="AA133" s="513"/>
      <c r="AB133" s="401">
        <f t="shared" si="379"/>
        <v>0</v>
      </c>
      <c r="AC133" s="513">
        <f t="shared" si="380"/>
        <v>0</v>
      </c>
      <c r="AD133" s="401">
        <f t="shared" si="381"/>
        <v>0</v>
      </c>
      <c r="AE133" s="513"/>
      <c r="AF133" s="401">
        <f t="shared" si="382"/>
        <v>0</v>
      </c>
      <c r="AG133" s="513">
        <f t="shared" si="383"/>
        <v>0</v>
      </c>
      <c r="AH133" s="401">
        <f t="shared" si="384"/>
        <v>0</v>
      </c>
      <c r="AI133" s="513"/>
      <c r="AJ133" s="401">
        <f t="shared" si="385"/>
        <v>0</v>
      </c>
      <c r="AK133" s="513">
        <f t="shared" si="386"/>
        <v>0</v>
      </c>
      <c r="AL133" s="401">
        <f t="shared" si="387"/>
        <v>0</v>
      </c>
      <c r="AM133" s="519"/>
      <c r="AN133" s="429">
        <f t="shared" si="388"/>
        <v>0</v>
      </c>
      <c r="AO133" s="519">
        <f t="shared" si="389"/>
        <v>0</v>
      </c>
      <c r="AP133" s="429">
        <f t="shared" si="390"/>
        <v>0</v>
      </c>
      <c r="AQ133" s="591"/>
      <c r="AR133" s="401">
        <f t="shared" si="391"/>
        <v>0</v>
      </c>
      <c r="AS133" s="519">
        <f t="shared" si="392"/>
        <v>0</v>
      </c>
      <c r="AT133" s="429">
        <f t="shared" si="393"/>
        <v>0</v>
      </c>
      <c r="AU133" s="513"/>
      <c r="AV133" s="401">
        <f t="shared" si="394"/>
        <v>0</v>
      </c>
      <c r="AW133" s="519">
        <f t="shared" si="395"/>
        <v>0</v>
      </c>
      <c r="AX133" s="429">
        <f t="shared" si="396"/>
        <v>0</v>
      </c>
      <c r="AY133" s="513"/>
      <c r="AZ133" s="681">
        <f t="shared" si="397"/>
        <v>0</v>
      </c>
      <c r="BA133" s="519">
        <f t="shared" si="398"/>
        <v>0</v>
      </c>
      <c r="BB133" s="429">
        <f t="shared" si="399"/>
        <v>0</v>
      </c>
      <c r="BC133" s="695"/>
      <c r="BD133" s="681">
        <f t="shared" si="400"/>
        <v>0</v>
      </c>
      <c r="BE133" s="695">
        <f t="shared" si="401"/>
        <v>0</v>
      </c>
      <c r="BF133" s="681">
        <f t="shared" si="402"/>
        <v>0</v>
      </c>
      <c r="BG133" s="695"/>
      <c r="BH133" s="681">
        <f t="shared" si="403"/>
        <v>0</v>
      </c>
      <c r="BI133" s="519">
        <f t="shared" si="404"/>
        <v>0</v>
      </c>
      <c r="BJ133" s="429">
        <f t="shared" si="405"/>
        <v>0</v>
      </c>
      <c r="BK133" s="519"/>
      <c r="BL133" s="429">
        <f t="shared" si="406"/>
        <v>0</v>
      </c>
      <c r="BM133" s="519">
        <f t="shared" si="407"/>
        <v>0</v>
      </c>
      <c r="BN133" s="429">
        <f t="shared" si="408"/>
        <v>0</v>
      </c>
      <c r="BO133" s="718"/>
      <c r="BP133" s="706">
        <f t="shared" si="409"/>
        <v>0</v>
      </c>
      <c r="BQ133" s="718">
        <f t="shared" si="410"/>
        <v>0</v>
      </c>
      <c r="BR133" s="706">
        <f t="shared" si="411"/>
        <v>0</v>
      </c>
      <c r="BS133" s="718"/>
      <c r="BT133" s="706">
        <f t="shared" si="412"/>
        <v>0</v>
      </c>
      <c r="BU133" s="718">
        <f t="shared" si="413"/>
        <v>0</v>
      </c>
      <c r="BV133" s="706">
        <f t="shared" si="414"/>
        <v>0</v>
      </c>
      <c r="BW133" s="718"/>
      <c r="BX133" s="706">
        <f t="shared" si="415"/>
        <v>0</v>
      </c>
      <c r="BY133" s="718">
        <f t="shared" si="416"/>
        <v>0</v>
      </c>
      <c r="BZ133" s="706">
        <f t="shared" si="417"/>
        <v>0</v>
      </c>
      <c r="CA133" s="718"/>
      <c r="CB133" s="706">
        <f t="shared" si="418"/>
        <v>0</v>
      </c>
      <c r="CC133" s="718">
        <f t="shared" si="419"/>
        <v>0</v>
      </c>
      <c r="CD133" s="706">
        <f t="shared" si="420"/>
        <v>0</v>
      </c>
      <c r="CE133" s="706"/>
      <c r="CF133" s="402">
        <f t="shared" si="266"/>
        <v>0</v>
      </c>
    </row>
    <row r="134" spans="2:84" ht="36">
      <c r="B134" s="395" t="s">
        <v>596</v>
      </c>
      <c r="C134" s="396" t="s">
        <v>597</v>
      </c>
      <c r="D134" s="397" t="s">
        <v>389</v>
      </c>
      <c r="E134" s="398">
        <v>2052367.02</v>
      </c>
      <c r="F134" s="399">
        <v>0</v>
      </c>
      <c r="G134" s="400">
        <f t="shared" si="370"/>
        <v>0</v>
      </c>
      <c r="H134" s="400"/>
      <c r="I134" s="401"/>
      <c r="J134" s="401"/>
      <c r="K134" s="513"/>
      <c r="L134" s="401"/>
      <c r="M134" s="513">
        <f t="shared" si="371"/>
        <v>0</v>
      </c>
      <c r="N134" s="401">
        <f t="shared" si="372"/>
        <v>0</v>
      </c>
      <c r="O134" s="401"/>
      <c r="P134" s="401"/>
      <c r="Q134" s="513">
        <f t="shared" si="373"/>
        <v>0</v>
      </c>
      <c r="R134" s="401">
        <f t="shared" si="374"/>
        <v>0</v>
      </c>
      <c r="S134" s="540"/>
      <c r="T134" s="401"/>
      <c r="U134" s="513">
        <f t="shared" si="375"/>
        <v>0</v>
      </c>
      <c r="V134" s="401">
        <f t="shared" si="376"/>
        <v>0</v>
      </c>
      <c r="W134" s="513"/>
      <c r="X134" s="401"/>
      <c r="Y134" s="513">
        <f t="shared" si="377"/>
        <v>0</v>
      </c>
      <c r="Z134" s="401">
        <f t="shared" si="378"/>
        <v>0</v>
      </c>
      <c r="AA134" s="513"/>
      <c r="AB134" s="401">
        <f t="shared" si="379"/>
        <v>0</v>
      </c>
      <c r="AC134" s="513">
        <f t="shared" si="380"/>
        <v>0</v>
      </c>
      <c r="AD134" s="401">
        <f t="shared" si="381"/>
        <v>0</v>
      </c>
      <c r="AE134" s="513"/>
      <c r="AF134" s="401">
        <f t="shared" si="382"/>
        <v>0</v>
      </c>
      <c r="AG134" s="513">
        <f t="shared" si="383"/>
        <v>0</v>
      </c>
      <c r="AH134" s="401">
        <f t="shared" si="384"/>
        <v>0</v>
      </c>
      <c r="AI134" s="513"/>
      <c r="AJ134" s="401">
        <f t="shared" si="385"/>
        <v>0</v>
      </c>
      <c r="AK134" s="513">
        <f t="shared" si="386"/>
        <v>0</v>
      </c>
      <c r="AL134" s="401">
        <f t="shared" si="387"/>
        <v>0</v>
      </c>
      <c r="AM134" s="519"/>
      <c r="AN134" s="429">
        <f t="shared" si="388"/>
        <v>0</v>
      </c>
      <c r="AO134" s="519">
        <f t="shared" si="389"/>
        <v>0</v>
      </c>
      <c r="AP134" s="429">
        <f t="shared" si="390"/>
        <v>0</v>
      </c>
      <c r="AQ134" s="591"/>
      <c r="AR134" s="401">
        <f t="shared" si="391"/>
        <v>0</v>
      </c>
      <c r="AS134" s="519">
        <f t="shared" si="392"/>
        <v>0</v>
      </c>
      <c r="AT134" s="429">
        <f t="shared" si="393"/>
        <v>0</v>
      </c>
      <c r="AU134" s="513"/>
      <c r="AV134" s="401">
        <f t="shared" si="394"/>
        <v>0</v>
      </c>
      <c r="AW134" s="519">
        <f t="shared" si="395"/>
        <v>0</v>
      </c>
      <c r="AX134" s="429">
        <f t="shared" si="396"/>
        <v>0</v>
      </c>
      <c r="AY134" s="513"/>
      <c r="AZ134" s="681">
        <f t="shared" si="397"/>
        <v>0</v>
      </c>
      <c r="BA134" s="519">
        <f t="shared" si="398"/>
        <v>0</v>
      </c>
      <c r="BB134" s="429">
        <f t="shared" si="399"/>
        <v>0</v>
      </c>
      <c r="BC134" s="695"/>
      <c r="BD134" s="681">
        <f t="shared" si="400"/>
        <v>0</v>
      </c>
      <c r="BE134" s="695">
        <f t="shared" si="401"/>
        <v>0</v>
      </c>
      <c r="BF134" s="681">
        <f t="shared" si="402"/>
        <v>0</v>
      </c>
      <c r="BG134" s="695"/>
      <c r="BH134" s="681">
        <f t="shared" si="403"/>
        <v>0</v>
      </c>
      <c r="BI134" s="519">
        <f t="shared" si="404"/>
        <v>0</v>
      </c>
      <c r="BJ134" s="429">
        <f t="shared" si="405"/>
        <v>0</v>
      </c>
      <c r="BK134" s="519"/>
      <c r="BL134" s="429">
        <f t="shared" si="406"/>
        <v>0</v>
      </c>
      <c r="BM134" s="519">
        <f t="shared" si="407"/>
        <v>0</v>
      </c>
      <c r="BN134" s="429">
        <f t="shared" si="408"/>
        <v>0</v>
      </c>
      <c r="BO134" s="718"/>
      <c r="BP134" s="706">
        <f t="shared" si="409"/>
        <v>0</v>
      </c>
      <c r="BQ134" s="718">
        <f t="shared" si="410"/>
        <v>0</v>
      </c>
      <c r="BR134" s="706">
        <f t="shared" si="411"/>
        <v>0</v>
      </c>
      <c r="BS134" s="718"/>
      <c r="BT134" s="706">
        <f t="shared" si="412"/>
        <v>0</v>
      </c>
      <c r="BU134" s="718">
        <f t="shared" si="413"/>
        <v>0</v>
      </c>
      <c r="BV134" s="706">
        <f t="shared" si="414"/>
        <v>0</v>
      </c>
      <c r="BW134" s="718"/>
      <c r="BX134" s="706">
        <f t="shared" si="415"/>
        <v>0</v>
      </c>
      <c r="BY134" s="718">
        <f t="shared" si="416"/>
        <v>0</v>
      </c>
      <c r="BZ134" s="706">
        <f t="shared" si="417"/>
        <v>0</v>
      </c>
      <c r="CA134" s="718"/>
      <c r="CB134" s="706">
        <f t="shared" si="418"/>
        <v>0</v>
      </c>
      <c r="CC134" s="718">
        <f t="shared" si="419"/>
        <v>0</v>
      </c>
      <c r="CD134" s="706">
        <f t="shared" si="420"/>
        <v>0</v>
      </c>
      <c r="CE134" s="706"/>
      <c r="CF134" s="402">
        <f t="shared" si="266"/>
        <v>0</v>
      </c>
    </row>
    <row r="135" spans="2:84" ht="54">
      <c r="B135" s="395" t="s">
        <v>598</v>
      </c>
      <c r="C135" s="396" t="s">
        <v>599</v>
      </c>
      <c r="D135" s="397" t="s">
        <v>389</v>
      </c>
      <c r="E135" s="398">
        <v>191423.43</v>
      </c>
      <c r="F135" s="399">
        <v>0</v>
      </c>
      <c r="G135" s="400">
        <f t="shared" si="370"/>
        <v>0</v>
      </c>
      <c r="H135" s="400"/>
      <c r="I135" s="401"/>
      <c r="J135" s="401"/>
      <c r="K135" s="513"/>
      <c r="L135" s="401"/>
      <c r="M135" s="513">
        <f t="shared" si="371"/>
        <v>0</v>
      </c>
      <c r="N135" s="401">
        <f t="shared" si="372"/>
        <v>0</v>
      </c>
      <c r="O135" s="401"/>
      <c r="P135" s="401"/>
      <c r="Q135" s="513">
        <f t="shared" si="373"/>
        <v>0</v>
      </c>
      <c r="R135" s="401">
        <f t="shared" si="374"/>
        <v>0</v>
      </c>
      <c r="S135" s="540"/>
      <c r="T135" s="401"/>
      <c r="U135" s="513">
        <f t="shared" si="375"/>
        <v>0</v>
      </c>
      <c r="V135" s="401">
        <f t="shared" si="376"/>
        <v>0</v>
      </c>
      <c r="W135" s="513"/>
      <c r="X135" s="401"/>
      <c r="Y135" s="513">
        <f t="shared" si="377"/>
        <v>0</v>
      </c>
      <c r="Z135" s="401">
        <f t="shared" si="378"/>
        <v>0</v>
      </c>
      <c r="AA135" s="513"/>
      <c r="AB135" s="401">
        <f t="shared" si="379"/>
        <v>0</v>
      </c>
      <c r="AC135" s="513">
        <f t="shared" si="380"/>
        <v>0</v>
      </c>
      <c r="AD135" s="401">
        <f t="shared" si="381"/>
        <v>0</v>
      </c>
      <c r="AE135" s="513"/>
      <c r="AF135" s="401">
        <f t="shared" si="382"/>
        <v>0</v>
      </c>
      <c r="AG135" s="513">
        <f t="shared" si="383"/>
        <v>0</v>
      </c>
      <c r="AH135" s="401">
        <f t="shared" si="384"/>
        <v>0</v>
      </c>
      <c r="AI135" s="513"/>
      <c r="AJ135" s="401">
        <f t="shared" si="385"/>
        <v>0</v>
      </c>
      <c r="AK135" s="513">
        <f t="shared" si="386"/>
        <v>0</v>
      </c>
      <c r="AL135" s="401">
        <f t="shared" si="387"/>
        <v>0</v>
      </c>
      <c r="AM135" s="519"/>
      <c r="AN135" s="429">
        <f t="shared" si="388"/>
        <v>0</v>
      </c>
      <c r="AO135" s="519">
        <f t="shared" si="389"/>
        <v>0</v>
      </c>
      <c r="AP135" s="429">
        <f t="shared" si="390"/>
        <v>0</v>
      </c>
      <c r="AQ135" s="591"/>
      <c r="AR135" s="401">
        <f t="shared" si="391"/>
        <v>0</v>
      </c>
      <c r="AS135" s="519">
        <f t="shared" si="392"/>
        <v>0</v>
      </c>
      <c r="AT135" s="429">
        <f t="shared" si="393"/>
        <v>0</v>
      </c>
      <c r="AU135" s="513"/>
      <c r="AV135" s="401">
        <f t="shared" si="394"/>
        <v>0</v>
      </c>
      <c r="AW135" s="519">
        <f t="shared" si="395"/>
        <v>0</v>
      </c>
      <c r="AX135" s="429">
        <f t="shared" si="396"/>
        <v>0</v>
      </c>
      <c r="AY135" s="513"/>
      <c r="AZ135" s="681">
        <f t="shared" si="397"/>
        <v>0</v>
      </c>
      <c r="BA135" s="519">
        <f t="shared" si="398"/>
        <v>0</v>
      </c>
      <c r="BB135" s="429">
        <f t="shared" si="399"/>
        <v>0</v>
      </c>
      <c r="BC135" s="695"/>
      <c r="BD135" s="681">
        <f t="shared" si="400"/>
        <v>0</v>
      </c>
      <c r="BE135" s="695">
        <f t="shared" si="401"/>
        <v>0</v>
      </c>
      <c r="BF135" s="681">
        <f t="shared" si="402"/>
        <v>0</v>
      </c>
      <c r="BG135" s="695"/>
      <c r="BH135" s="681">
        <f t="shared" si="403"/>
        <v>0</v>
      </c>
      <c r="BI135" s="519">
        <f t="shared" si="404"/>
        <v>0</v>
      </c>
      <c r="BJ135" s="429">
        <f t="shared" si="405"/>
        <v>0</v>
      </c>
      <c r="BK135" s="519"/>
      <c r="BL135" s="429">
        <f t="shared" si="406"/>
        <v>0</v>
      </c>
      <c r="BM135" s="519">
        <f t="shared" si="407"/>
        <v>0</v>
      </c>
      <c r="BN135" s="429">
        <f t="shared" si="408"/>
        <v>0</v>
      </c>
      <c r="BO135" s="718"/>
      <c r="BP135" s="706">
        <f t="shared" si="409"/>
        <v>0</v>
      </c>
      <c r="BQ135" s="718">
        <f t="shared" si="410"/>
        <v>0</v>
      </c>
      <c r="BR135" s="706">
        <f t="shared" si="411"/>
        <v>0</v>
      </c>
      <c r="BS135" s="718"/>
      <c r="BT135" s="706">
        <f t="shared" si="412"/>
        <v>0</v>
      </c>
      <c r="BU135" s="718">
        <f t="shared" si="413"/>
        <v>0</v>
      </c>
      <c r="BV135" s="706">
        <f t="shared" si="414"/>
        <v>0</v>
      </c>
      <c r="BW135" s="718"/>
      <c r="BX135" s="706">
        <f t="shared" si="415"/>
        <v>0</v>
      </c>
      <c r="BY135" s="718">
        <f t="shared" si="416"/>
        <v>0</v>
      </c>
      <c r="BZ135" s="706">
        <f t="shared" si="417"/>
        <v>0</v>
      </c>
      <c r="CA135" s="718"/>
      <c r="CB135" s="706">
        <f t="shared" si="418"/>
        <v>0</v>
      </c>
      <c r="CC135" s="718">
        <f t="shared" si="419"/>
        <v>0</v>
      </c>
      <c r="CD135" s="706">
        <f t="shared" si="420"/>
        <v>0</v>
      </c>
      <c r="CE135" s="706"/>
      <c r="CF135" s="402">
        <f t="shared" si="266"/>
        <v>0</v>
      </c>
    </row>
    <row r="136" spans="2:84" ht="54">
      <c r="B136" s="395" t="s">
        <v>600</v>
      </c>
      <c r="C136" s="396" t="s">
        <v>601</v>
      </c>
      <c r="D136" s="397" t="s">
        <v>389</v>
      </c>
      <c r="E136" s="398">
        <v>757783.62</v>
      </c>
      <c r="F136" s="399">
        <v>0</v>
      </c>
      <c r="G136" s="400">
        <f t="shared" si="370"/>
        <v>0</v>
      </c>
      <c r="H136" s="400"/>
      <c r="I136" s="401"/>
      <c r="J136" s="401"/>
      <c r="K136" s="513"/>
      <c r="L136" s="401"/>
      <c r="M136" s="513">
        <f t="shared" si="371"/>
        <v>0</v>
      </c>
      <c r="N136" s="401">
        <f t="shared" si="372"/>
        <v>0</v>
      </c>
      <c r="O136" s="401"/>
      <c r="P136" s="401"/>
      <c r="Q136" s="513">
        <f t="shared" si="373"/>
        <v>0</v>
      </c>
      <c r="R136" s="401">
        <f t="shared" si="374"/>
        <v>0</v>
      </c>
      <c r="S136" s="540"/>
      <c r="T136" s="401"/>
      <c r="U136" s="513">
        <f t="shared" si="375"/>
        <v>0</v>
      </c>
      <c r="V136" s="401">
        <f t="shared" si="376"/>
        <v>0</v>
      </c>
      <c r="W136" s="513"/>
      <c r="X136" s="401"/>
      <c r="Y136" s="513">
        <f t="shared" si="377"/>
        <v>0</v>
      </c>
      <c r="Z136" s="401">
        <f t="shared" si="378"/>
        <v>0</v>
      </c>
      <c r="AA136" s="513"/>
      <c r="AB136" s="401">
        <f t="shared" si="379"/>
        <v>0</v>
      </c>
      <c r="AC136" s="513">
        <f t="shared" si="380"/>
        <v>0</v>
      </c>
      <c r="AD136" s="401">
        <f t="shared" si="381"/>
        <v>0</v>
      </c>
      <c r="AE136" s="513"/>
      <c r="AF136" s="401">
        <f t="shared" si="382"/>
        <v>0</v>
      </c>
      <c r="AG136" s="513">
        <f t="shared" si="383"/>
        <v>0</v>
      </c>
      <c r="AH136" s="401">
        <f t="shared" si="384"/>
        <v>0</v>
      </c>
      <c r="AI136" s="513"/>
      <c r="AJ136" s="401">
        <f t="shared" si="385"/>
        <v>0</v>
      </c>
      <c r="AK136" s="513">
        <f t="shared" si="386"/>
        <v>0</v>
      </c>
      <c r="AL136" s="401">
        <f t="shared" si="387"/>
        <v>0</v>
      </c>
      <c r="AM136" s="519"/>
      <c r="AN136" s="429">
        <f t="shared" si="388"/>
        <v>0</v>
      </c>
      <c r="AO136" s="519">
        <f t="shared" si="389"/>
        <v>0</v>
      </c>
      <c r="AP136" s="429">
        <f t="shared" si="390"/>
        <v>0</v>
      </c>
      <c r="AQ136" s="591"/>
      <c r="AR136" s="401">
        <f t="shared" si="391"/>
        <v>0</v>
      </c>
      <c r="AS136" s="519">
        <f t="shared" si="392"/>
        <v>0</v>
      </c>
      <c r="AT136" s="429">
        <f t="shared" si="393"/>
        <v>0</v>
      </c>
      <c r="AU136" s="513"/>
      <c r="AV136" s="401">
        <f t="shared" si="394"/>
        <v>0</v>
      </c>
      <c r="AW136" s="519">
        <f t="shared" si="395"/>
        <v>0</v>
      </c>
      <c r="AX136" s="429">
        <f t="shared" si="396"/>
        <v>0</v>
      </c>
      <c r="AY136" s="513"/>
      <c r="AZ136" s="681">
        <f t="shared" si="397"/>
        <v>0</v>
      </c>
      <c r="BA136" s="519">
        <f t="shared" si="398"/>
        <v>0</v>
      </c>
      <c r="BB136" s="429">
        <f t="shared" si="399"/>
        <v>0</v>
      </c>
      <c r="BC136" s="695"/>
      <c r="BD136" s="681">
        <f t="shared" si="400"/>
        <v>0</v>
      </c>
      <c r="BE136" s="695">
        <f t="shared" si="401"/>
        <v>0</v>
      </c>
      <c r="BF136" s="681">
        <f t="shared" si="402"/>
        <v>0</v>
      </c>
      <c r="BG136" s="695"/>
      <c r="BH136" s="681">
        <f t="shared" si="403"/>
        <v>0</v>
      </c>
      <c r="BI136" s="519">
        <f t="shared" si="404"/>
        <v>0</v>
      </c>
      <c r="BJ136" s="429">
        <f t="shared" si="405"/>
        <v>0</v>
      </c>
      <c r="BK136" s="519"/>
      <c r="BL136" s="429">
        <f t="shared" si="406"/>
        <v>0</v>
      </c>
      <c r="BM136" s="519">
        <f t="shared" si="407"/>
        <v>0</v>
      </c>
      <c r="BN136" s="429">
        <f t="shared" si="408"/>
        <v>0</v>
      </c>
      <c r="BO136" s="718"/>
      <c r="BP136" s="706">
        <f t="shared" si="409"/>
        <v>0</v>
      </c>
      <c r="BQ136" s="718">
        <f t="shared" si="410"/>
        <v>0</v>
      </c>
      <c r="BR136" s="706">
        <f t="shared" si="411"/>
        <v>0</v>
      </c>
      <c r="BS136" s="718"/>
      <c r="BT136" s="706">
        <f t="shared" si="412"/>
        <v>0</v>
      </c>
      <c r="BU136" s="718">
        <f t="shared" si="413"/>
        <v>0</v>
      </c>
      <c r="BV136" s="706">
        <f t="shared" si="414"/>
        <v>0</v>
      </c>
      <c r="BW136" s="718"/>
      <c r="BX136" s="706">
        <f t="shared" si="415"/>
        <v>0</v>
      </c>
      <c r="BY136" s="718">
        <f t="shared" si="416"/>
        <v>0</v>
      </c>
      <c r="BZ136" s="706">
        <f t="shared" si="417"/>
        <v>0</v>
      </c>
      <c r="CA136" s="718"/>
      <c r="CB136" s="706">
        <f t="shared" si="418"/>
        <v>0</v>
      </c>
      <c r="CC136" s="718">
        <f t="shared" si="419"/>
        <v>0</v>
      </c>
      <c r="CD136" s="706">
        <f t="shared" si="420"/>
        <v>0</v>
      </c>
      <c r="CE136" s="706"/>
      <c r="CF136" s="402">
        <f t="shared" si="266"/>
        <v>0</v>
      </c>
    </row>
    <row r="137" spans="2:84" ht="54">
      <c r="B137" s="395" t="s">
        <v>602</v>
      </c>
      <c r="C137" s="396" t="s">
        <v>603</v>
      </c>
      <c r="D137" s="397" t="s">
        <v>389</v>
      </c>
      <c r="E137" s="398">
        <v>616188.87</v>
      </c>
      <c r="F137" s="399">
        <v>0</v>
      </c>
      <c r="G137" s="400">
        <f t="shared" si="370"/>
        <v>0</v>
      </c>
      <c r="H137" s="400"/>
      <c r="I137" s="401"/>
      <c r="J137" s="401"/>
      <c r="K137" s="513"/>
      <c r="L137" s="401"/>
      <c r="M137" s="513">
        <f t="shared" si="371"/>
        <v>0</v>
      </c>
      <c r="N137" s="401">
        <f t="shared" si="372"/>
        <v>0</v>
      </c>
      <c r="O137" s="401"/>
      <c r="P137" s="401"/>
      <c r="Q137" s="513">
        <f t="shared" si="373"/>
        <v>0</v>
      </c>
      <c r="R137" s="401">
        <f t="shared" si="374"/>
        <v>0</v>
      </c>
      <c r="S137" s="540"/>
      <c r="T137" s="401"/>
      <c r="U137" s="513">
        <f t="shared" si="375"/>
        <v>0</v>
      </c>
      <c r="V137" s="401">
        <f t="shared" si="376"/>
        <v>0</v>
      </c>
      <c r="W137" s="513"/>
      <c r="X137" s="401"/>
      <c r="Y137" s="513">
        <f t="shared" si="377"/>
        <v>0</v>
      </c>
      <c r="Z137" s="401">
        <f t="shared" si="378"/>
        <v>0</v>
      </c>
      <c r="AA137" s="513"/>
      <c r="AB137" s="401">
        <f t="shared" si="379"/>
        <v>0</v>
      </c>
      <c r="AC137" s="513">
        <f t="shared" si="380"/>
        <v>0</v>
      </c>
      <c r="AD137" s="401">
        <f t="shared" si="381"/>
        <v>0</v>
      </c>
      <c r="AE137" s="513"/>
      <c r="AF137" s="401">
        <f t="shared" si="382"/>
        <v>0</v>
      </c>
      <c r="AG137" s="513">
        <f t="shared" si="383"/>
        <v>0</v>
      </c>
      <c r="AH137" s="401">
        <f t="shared" si="384"/>
        <v>0</v>
      </c>
      <c r="AI137" s="513"/>
      <c r="AJ137" s="401">
        <f t="shared" si="385"/>
        <v>0</v>
      </c>
      <c r="AK137" s="513">
        <f t="shared" si="386"/>
        <v>0</v>
      </c>
      <c r="AL137" s="401">
        <f t="shared" si="387"/>
        <v>0</v>
      </c>
      <c r="AM137" s="519"/>
      <c r="AN137" s="429">
        <f t="shared" si="388"/>
        <v>0</v>
      </c>
      <c r="AO137" s="519">
        <f t="shared" si="389"/>
        <v>0</v>
      </c>
      <c r="AP137" s="429">
        <f t="shared" si="390"/>
        <v>0</v>
      </c>
      <c r="AQ137" s="591"/>
      <c r="AR137" s="401">
        <f t="shared" si="391"/>
        <v>0</v>
      </c>
      <c r="AS137" s="519">
        <f t="shared" si="392"/>
        <v>0</v>
      </c>
      <c r="AT137" s="429">
        <f t="shared" si="393"/>
        <v>0</v>
      </c>
      <c r="AU137" s="513"/>
      <c r="AV137" s="401">
        <f t="shared" si="394"/>
        <v>0</v>
      </c>
      <c r="AW137" s="519">
        <f t="shared" si="395"/>
        <v>0</v>
      </c>
      <c r="AX137" s="429">
        <f t="shared" si="396"/>
        <v>0</v>
      </c>
      <c r="AY137" s="513"/>
      <c r="AZ137" s="681">
        <f t="shared" si="397"/>
        <v>0</v>
      </c>
      <c r="BA137" s="519">
        <f t="shared" si="398"/>
        <v>0</v>
      </c>
      <c r="BB137" s="429">
        <f t="shared" si="399"/>
        <v>0</v>
      </c>
      <c r="BC137" s="695"/>
      <c r="BD137" s="681">
        <f t="shared" si="400"/>
        <v>0</v>
      </c>
      <c r="BE137" s="695">
        <f t="shared" si="401"/>
        <v>0</v>
      </c>
      <c r="BF137" s="681">
        <f t="shared" si="402"/>
        <v>0</v>
      </c>
      <c r="BG137" s="695"/>
      <c r="BH137" s="681">
        <f t="shared" si="403"/>
        <v>0</v>
      </c>
      <c r="BI137" s="519">
        <f t="shared" si="404"/>
        <v>0</v>
      </c>
      <c r="BJ137" s="429">
        <f t="shared" si="405"/>
        <v>0</v>
      </c>
      <c r="BK137" s="519"/>
      <c r="BL137" s="429">
        <f t="shared" si="406"/>
        <v>0</v>
      </c>
      <c r="BM137" s="519">
        <f t="shared" si="407"/>
        <v>0</v>
      </c>
      <c r="BN137" s="429">
        <f t="shared" si="408"/>
        <v>0</v>
      </c>
      <c r="BO137" s="718"/>
      <c r="BP137" s="706">
        <f t="shared" si="409"/>
        <v>0</v>
      </c>
      <c r="BQ137" s="718">
        <f t="shared" si="410"/>
        <v>0</v>
      </c>
      <c r="BR137" s="706">
        <f t="shared" si="411"/>
        <v>0</v>
      </c>
      <c r="BS137" s="718"/>
      <c r="BT137" s="706">
        <f t="shared" si="412"/>
        <v>0</v>
      </c>
      <c r="BU137" s="718">
        <f t="shared" si="413"/>
        <v>0</v>
      </c>
      <c r="BV137" s="706">
        <f t="shared" si="414"/>
        <v>0</v>
      </c>
      <c r="BW137" s="718"/>
      <c r="BX137" s="706">
        <f t="shared" si="415"/>
        <v>0</v>
      </c>
      <c r="BY137" s="718">
        <f t="shared" si="416"/>
        <v>0</v>
      </c>
      <c r="BZ137" s="706">
        <f t="shared" si="417"/>
        <v>0</v>
      </c>
      <c r="CA137" s="718"/>
      <c r="CB137" s="706">
        <f t="shared" si="418"/>
        <v>0</v>
      </c>
      <c r="CC137" s="718">
        <f t="shared" si="419"/>
        <v>0</v>
      </c>
      <c r="CD137" s="706">
        <f t="shared" si="420"/>
        <v>0</v>
      </c>
      <c r="CE137" s="706"/>
      <c r="CF137" s="402">
        <f t="shared" si="266"/>
        <v>0</v>
      </c>
    </row>
    <row r="138" spans="2:84" ht="54">
      <c r="B138" s="395" t="s">
        <v>604</v>
      </c>
      <c r="C138" s="396" t="s">
        <v>605</v>
      </c>
      <c r="D138" s="397" t="s">
        <v>389</v>
      </c>
      <c r="E138" s="398">
        <v>1202570.82</v>
      </c>
      <c r="F138" s="399">
        <v>0</v>
      </c>
      <c r="G138" s="400">
        <f t="shared" si="370"/>
        <v>0</v>
      </c>
      <c r="H138" s="400"/>
      <c r="I138" s="401"/>
      <c r="J138" s="401"/>
      <c r="K138" s="513"/>
      <c r="L138" s="401"/>
      <c r="M138" s="513">
        <f t="shared" si="371"/>
        <v>0</v>
      </c>
      <c r="N138" s="401">
        <f t="shared" si="372"/>
        <v>0</v>
      </c>
      <c r="O138" s="401"/>
      <c r="P138" s="401"/>
      <c r="Q138" s="513">
        <f t="shared" si="373"/>
        <v>0</v>
      </c>
      <c r="R138" s="401">
        <f t="shared" si="374"/>
        <v>0</v>
      </c>
      <c r="S138" s="540"/>
      <c r="T138" s="401"/>
      <c r="U138" s="513">
        <f t="shared" si="375"/>
        <v>0</v>
      </c>
      <c r="V138" s="401">
        <f t="shared" si="376"/>
        <v>0</v>
      </c>
      <c r="W138" s="513"/>
      <c r="X138" s="401"/>
      <c r="Y138" s="513">
        <f t="shared" si="377"/>
        <v>0</v>
      </c>
      <c r="Z138" s="401">
        <f t="shared" si="378"/>
        <v>0</v>
      </c>
      <c r="AA138" s="513"/>
      <c r="AB138" s="401">
        <f t="shared" si="379"/>
        <v>0</v>
      </c>
      <c r="AC138" s="513">
        <f t="shared" si="380"/>
        <v>0</v>
      </c>
      <c r="AD138" s="401">
        <f t="shared" si="381"/>
        <v>0</v>
      </c>
      <c r="AE138" s="513"/>
      <c r="AF138" s="401">
        <f t="shared" si="382"/>
        <v>0</v>
      </c>
      <c r="AG138" s="513">
        <f t="shared" si="383"/>
        <v>0</v>
      </c>
      <c r="AH138" s="401">
        <f t="shared" si="384"/>
        <v>0</v>
      </c>
      <c r="AI138" s="513"/>
      <c r="AJ138" s="401">
        <f t="shared" si="385"/>
        <v>0</v>
      </c>
      <c r="AK138" s="513">
        <f t="shared" si="386"/>
        <v>0</v>
      </c>
      <c r="AL138" s="401">
        <f t="shared" si="387"/>
        <v>0</v>
      </c>
      <c r="AM138" s="519"/>
      <c r="AN138" s="429">
        <f t="shared" si="388"/>
        <v>0</v>
      </c>
      <c r="AO138" s="519">
        <f t="shared" si="389"/>
        <v>0</v>
      </c>
      <c r="AP138" s="429">
        <f t="shared" si="390"/>
        <v>0</v>
      </c>
      <c r="AQ138" s="591"/>
      <c r="AR138" s="401">
        <f t="shared" si="391"/>
        <v>0</v>
      </c>
      <c r="AS138" s="519">
        <f t="shared" si="392"/>
        <v>0</v>
      </c>
      <c r="AT138" s="429">
        <f t="shared" si="393"/>
        <v>0</v>
      </c>
      <c r="AU138" s="513"/>
      <c r="AV138" s="401">
        <f t="shared" si="394"/>
        <v>0</v>
      </c>
      <c r="AW138" s="519">
        <f t="shared" si="395"/>
        <v>0</v>
      </c>
      <c r="AX138" s="429">
        <f t="shared" si="396"/>
        <v>0</v>
      </c>
      <c r="AY138" s="513"/>
      <c r="AZ138" s="681">
        <f t="shared" si="397"/>
        <v>0</v>
      </c>
      <c r="BA138" s="519">
        <f t="shared" si="398"/>
        <v>0</v>
      </c>
      <c r="BB138" s="429">
        <f t="shared" si="399"/>
        <v>0</v>
      </c>
      <c r="BC138" s="695"/>
      <c r="BD138" s="681">
        <f t="shared" si="400"/>
        <v>0</v>
      </c>
      <c r="BE138" s="695">
        <f t="shared" si="401"/>
        <v>0</v>
      </c>
      <c r="BF138" s="681">
        <f t="shared" si="402"/>
        <v>0</v>
      </c>
      <c r="BG138" s="695"/>
      <c r="BH138" s="681">
        <f t="shared" si="403"/>
        <v>0</v>
      </c>
      <c r="BI138" s="519">
        <f t="shared" si="404"/>
        <v>0</v>
      </c>
      <c r="BJ138" s="429">
        <f t="shared" si="405"/>
        <v>0</v>
      </c>
      <c r="BK138" s="519"/>
      <c r="BL138" s="429">
        <f t="shared" si="406"/>
        <v>0</v>
      </c>
      <c r="BM138" s="519">
        <f t="shared" si="407"/>
        <v>0</v>
      </c>
      <c r="BN138" s="429">
        <f t="shared" si="408"/>
        <v>0</v>
      </c>
      <c r="BO138" s="718"/>
      <c r="BP138" s="706">
        <f t="shared" si="409"/>
        <v>0</v>
      </c>
      <c r="BQ138" s="718">
        <f t="shared" si="410"/>
        <v>0</v>
      </c>
      <c r="BR138" s="706">
        <f t="shared" si="411"/>
        <v>0</v>
      </c>
      <c r="BS138" s="718"/>
      <c r="BT138" s="706">
        <f t="shared" si="412"/>
        <v>0</v>
      </c>
      <c r="BU138" s="718">
        <f t="shared" si="413"/>
        <v>0</v>
      </c>
      <c r="BV138" s="706">
        <f t="shared" si="414"/>
        <v>0</v>
      </c>
      <c r="BW138" s="718"/>
      <c r="BX138" s="706">
        <f t="shared" si="415"/>
        <v>0</v>
      </c>
      <c r="BY138" s="718">
        <f t="shared" si="416"/>
        <v>0</v>
      </c>
      <c r="BZ138" s="706">
        <f t="shared" si="417"/>
        <v>0</v>
      </c>
      <c r="CA138" s="718"/>
      <c r="CB138" s="706">
        <f t="shared" si="418"/>
        <v>0</v>
      </c>
      <c r="CC138" s="718">
        <f t="shared" si="419"/>
        <v>0</v>
      </c>
      <c r="CD138" s="706">
        <f t="shared" si="420"/>
        <v>0</v>
      </c>
      <c r="CE138" s="706"/>
      <c r="CF138" s="402">
        <f t="shared" si="266"/>
        <v>0</v>
      </c>
    </row>
    <row r="139" spans="2:84" ht="54">
      <c r="B139" s="395" t="s">
        <v>606</v>
      </c>
      <c r="C139" s="396" t="s">
        <v>607</v>
      </c>
      <c r="D139" s="397" t="s">
        <v>389</v>
      </c>
      <c r="E139" s="398">
        <v>403810.11</v>
      </c>
      <c r="F139" s="399">
        <v>0</v>
      </c>
      <c r="G139" s="400">
        <f t="shared" si="370"/>
        <v>0</v>
      </c>
      <c r="H139" s="400"/>
      <c r="I139" s="401"/>
      <c r="J139" s="401"/>
      <c r="K139" s="513"/>
      <c r="L139" s="401"/>
      <c r="M139" s="513">
        <f t="shared" si="371"/>
        <v>0</v>
      </c>
      <c r="N139" s="401">
        <f t="shared" si="372"/>
        <v>0</v>
      </c>
      <c r="O139" s="401"/>
      <c r="P139" s="401"/>
      <c r="Q139" s="513">
        <f t="shared" si="373"/>
        <v>0</v>
      </c>
      <c r="R139" s="401">
        <f t="shared" si="374"/>
        <v>0</v>
      </c>
      <c r="S139" s="540"/>
      <c r="T139" s="401"/>
      <c r="U139" s="513">
        <f t="shared" si="375"/>
        <v>0</v>
      </c>
      <c r="V139" s="401">
        <f t="shared" si="376"/>
        <v>0</v>
      </c>
      <c r="W139" s="513"/>
      <c r="X139" s="401"/>
      <c r="Y139" s="513">
        <f t="shared" si="377"/>
        <v>0</v>
      </c>
      <c r="Z139" s="401">
        <f t="shared" si="378"/>
        <v>0</v>
      </c>
      <c r="AA139" s="513"/>
      <c r="AB139" s="401">
        <f t="shared" si="379"/>
        <v>0</v>
      </c>
      <c r="AC139" s="513">
        <f t="shared" si="380"/>
        <v>0</v>
      </c>
      <c r="AD139" s="401">
        <f t="shared" si="381"/>
        <v>0</v>
      </c>
      <c r="AE139" s="513"/>
      <c r="AF139" s="401">
        <f t="shared" si="382"/>
        <v>0</v>
      </c>
      <c r="AG139" s="513">
        <f t="shared" si="383"/>
        <v>0</v>
      </c>
      <c r="AH139" s="401">
        <f t="shared" si="384"/>
        <v>0</v>
      </c>
      <c r="AI139" s="513"/>
      <c r="AJ139" s="401">
        <f t="shared" si="385"/>
        <v>0</v>
      </c>
      <c r="AK139" s="513">
        <f t="shared" si="386"/>
        <v>0</v>
      </c>
      <c r="AL139" s="401">
        <f t="shared" si="387"/>
        <v>0</v>
      </c>
      <c r="AM139" s="519"/>
      <c r="AN139" s="429">
        <f t="shared" si="388"/>
        <v>0</v>
      </c>
      <c r="AO139" s="519">
        <f t="shared" si="389"/>
        <v>0</v>
      </c>
      <c r="AP139" s="429">
        <f t="shared" si="390"/>
        <v>0</v>
      </c>
      <c r="AQ139" s="591"/>
      <c r="AR139" s="401">
        <f t="shared" si="391"/>
        <v>0</v>
      </c>
      <c r="AS139" s="519">
        <f t="shared" si="392"/>
        <v>0</v>
      </c>
      <c r="AT139" s="429">
        <f t="shared" si="393"/>
        <v>0</v>
      </c>
      <c r="AU139" s="513"/>
      <c r="AV139" s="401">
        <f t="shared" si="394"/>
        <v>0</v>
      </c>
      <c r="AW139" s="519">
        <f t="shared" si="395"/>
        <v>0</v>
      </c>
      <c r="AX139" s="429">
        <f t="shared" si="396"/>
        <v>0</v>
      </c>
      <c r="AY139" s="513"/>
      <c r="AZ139" s="681">
        <f t="shared" si="397"/>
        <v>0</v>
      </c>
      <c r="BA139" s="519">
        <f t="shared" si="398"/>
        <v>0</v>
      </c>
      <c r="BB139" s="429">
        <f t="shared" si="399"/>
        <v>0</v>
      </c>
      <c r="BC139" s="695"/>
      <c r="BD139" s="681">
        <f t="shared" si="400"/>
        <v>0</v>
      </c>
      <c r="BE139" s="695">
        <f t="shared" si="401"/>
        <v>0</v>
      </c>
      <c r="BF139" s="681">
        <f t="shared" si="402"/>
        <v>0</v>
      </c>
      <c r="BG139" s="695"/>
      <c r="BH139" s="681">
        <f t="shared" si="403"/>
        <v>0</v>
      </c>
      <c r="BI139" s="519">
        <f t="shared" si="404"/>
        <v>0</v>
      </c>
      <c r="BJ139" s="429">
        <f t="shared" si="405"/>
        <v>0</v>
      </c>
      <c r="BK139" s="519"/>
      <c r="BL139" s="429">
        <f t="shared" si="406"/>
        <v>0</v>
      </c>
      <c r="BM139" s="519">
        <f t="shared" si="407"/>
        <v>0</v>
      </c>
      <c r="BN139" s="429">
        <f t="shared" si="408"/>
        <v>0</v>
      </c>
      <c r="BO139" s="718"/>
      <c r="BP139" s="706">
        <f t="shared" si="409"/>
        <v>0</v>
      </c>
      <c r="BQ139" s="718">
        <f t="shared" si="410"/>
        <v>0</v>
      </c>
      <c r="BR139" s="706">
        <f t="shared" si="411"/>
        <v>0</v>
      </c>
      <c r="BS139" s="718"/>
      <c r="BT139" s="706">
        <f t="shared" si="412"/>
        <v>0</v>
      </c>
      <c r="BU139" s="718">
        <f t="shared" si="413"/>
        <v>0</v>
      </c>
      <c r="BV139" s="706">
        <f t="shared" si="414"/>
        <v>0</v>
      </c>
      <c r="BW139" s="718"/>
      <c r="BX139" s="706">
        <f t="shared" si="415"/>
        <v>0</v>
      </c>
      <c r="BY139" s="718">
        <f t="shared" si="416"/>
        <v>0</v>
      </c>
      <c r="BZ139" s="706">
        <f t="shared" si="417"/>
        <v>0</v>
      </c>
      <c r="CA139" s="718"/>
      <c r="CB139" s="706">
        <f t="shared" si="418"/>
        <v>0</v>
      </c>
      <c r="CC139" s="718">
        <f t="shared" si="419"/>
        <v>0</v>
      </c>
      <c r="CD139" s="706">
        <f t="shared" si="420"/>
        <v>0</v>
      </c>
      <c r="CE139" s="706"/>
      <c r="CF139" s="402">
        <f t="shared" si="266"/>
        <v>0</v>
      </c>
    </row>
    <row r="140" spans="2:84" ht="90">
      <c r="B140" s="395" t="s">
        <v>608</v>
      </c>
      <c r="C140" s="396" t="s">
        <v>609</v>
      </c>
      <c r="D140" s="397" t="s">
        <v>389</v>
      </c>
      <c r="E140" s="398">
        <v>3878425.98</v>
      </c>
      <c r="F140" s="399">
        <v>0</v>
      </c>
      <c r="G140" s="400">
        <f t="shared" si="370"/>
        <v>0</v>
      </c>
      <c r="H140" s="400"/>
      <c r="I140" s="401"/>
      <c r="J140" s="401"/>
      <c r="K140" s="513"/>
      <c r="L140" s="401"/>
      <c r="M140" s="513">
        <f t="shared" si="371"/>
        <v>0</v>
      </c>
      <c r="N140" s="401">
        <f t="shared" si="372"/>
        <v>0</v>
      </c>
      <c r="O140" s="401"/>
      <c r="P140" s="401"/>
      <c r="Q140" s="513">
        <f t="shared" si="373"/>
        <v>0</v>
      </c>
      <c r="R140" s="401">
        <f t="shared" si="374"/>
        <v>0</v>
      </c>
      <c r="S140" s="540"/>
      <c r="T140" s="401"/>
      <c r="U140" s="513">
        <f t="shared" si="375"/>
        <v>0</v>
      </c>
      <c r="V140" s="401">
        <f t="shared" si="376"/>
        <v>0</v>
      </c>
      <c r="W140" s="513"/>
      <c r="X140" s="401"/>
      <c r="Y140" s="513">
        <f t="shared" si="377"/>
        <v>0</v>
      </c>
      <c r="Z140" s="401">
        <f t="shared" si="378"/>
        <v>0</v>
      </c>
      <c r="AA140" s="513"/>
      <c r="AB140" s="401">
        <f t="shared" si="379"/>
        <v>0</v>
      </c>
      <c r="AC140" s="513">
        <f t="shared" si="380"/>
        <v>0</v>
      </c>
      <c r="AD140" s="401">
        <f t="shared" si="381"/>
        <v>0</v>
      </c>
      <c r="AE140" s="513"/>
      <c r="AF140" s="401">
        <f t="shared" si="382"/>
        <v>0</v>
      </c>
      <c r="AG140" s="513">
        <f t="shared" si="383"/>
        <v>0</v>
      </c>
      <c r="AH140" s="401">
        <f t="shared" si="384"/>
        <v>0</v>
      </c>
      <c r="AI140" s="513"/>
      <c r="AJ140" s="401">
        <f t="shared" si="385"/>
        <v>0</v>
      </c>
      <c r="AK140" s="513">
        <f t="shared" si="386"/>
        <v>0</v>
      </c>
      <c r="AL140" s="401">
        <f t="shared" si="387"/>
        <v>0</v>
      </c>
      <c r="AM140" s="519"/>
      <c r="AN140" s="429">
        <f t="shared" si="388"/>
        <v>0</v>
      </c>
      <c r="AO140" s="519">
        <f t="shared" si="389"/>
        <v>0</v>
      </c>
      <c r="AP140" s="429">
        <f t="shared" si="390"/>
        <v>0</v>
      </c>
      <c r="AQ140" s="591"/>
      <c r="AR140" s="401">
        <f t="shared" si="391"/>
        <v>0</v>
      </c>
      <c r="AS140" s="519">
        <f t="shared" si="392"/>
        <v>0</v>
      </c>
      <c r="AT140" s="429">
        <f t="shared" si="393"/>
        <v>0</v>
      </c>
      <c r="AU140" s="513"/>
      <c r="AV140" s="401">
        <f t="shared" si="394"/>
        <v>0</v>
      </c>
      <c r="AW140" s="519">
        <f t="shared" si="395"/>
        <v>0</v>
      </c>
      <c r="AX140" s="429">
        <f t="shared" si="396"/>
        <v>0</v>
      </c>
      <c r="AY140" s="513"/>
      <c r="AZ140" s="681">
        <f t="shared" si="397"/>
        <v>0</v>
      </c>
      <c r="BA140" s="519">
        <f t="shared" si="398"/>
        <v>0</v>
      </c>
      <c r="BB140" s="429">
        <f t="shared" si="399"/>
        <v>0</v>
      </c>
      <c r="BC140" s="695"/>
      <c r="BD140" s="681">
        <f t="shared" si="400"/>
        <v>0</v>
      </c>
      <c r="BE140" s="695">
        <f t="shared" si="401"/>
        <v>0</v>
      </c>
      <c r="BF140" s="681">
        <f t="shared" si="402"/>
        <v>0</v>
      </c>
      <c r="BG140" s="695"/>
      <c r="BH140" s="681">
        <f t="shared" si="403"/>
        <v>0</v>
      </c>
      <c r="BI140" s="519">
        <f t="shared" si="404"/>
        <v>0</v>
      </c>
      <c r="BJ140" s="429">
        <f t="shared" si="405"/>
        <v>0</v>
      </c>
      <c r="BK140" s="519"/>
      <c r="BL140" s="429">
        <f t="shared" si="406"/>
        <v>0</v>
      </c>
      <c r="BM140" s="519">
        <f t="shared" si="407"/>
        <v>0</v>
      </c>
      <c r="BN140" s="429">
        <f t="shared" si="408"/>
        <v>0</v>
      </c>
      <c r="BO140" s="718"/>
      <c r="BP140" s="706">
        <f t="shared" si="409"/>
        <v>0</v>
      </c>
      <c r="BQ140" s="718">
        <f t="shared" si="410"/>
        <v>0</v>
      </c>
      <c r="BR140" s="706">
        <f t="shared" si="411"/>
        <v>0</v>
      </c>
      <c r="BS140" s="718"/>
      <c r="BT140" s="706">
        <f t="shared" si="412"/>
        <v>0</v>
      </c>
      <c r="BU140" s="718">
        <f t="shared" si="413"/>
        <v>0</v>
      </c>
      <c r="BV140" s="706">
        <f t="shared" si="414"/>
        <v>0</v>
      </c>
      <c r="BW140" s="718"/>
      <c r="BX140" s="706">
        <f t="shared" si="415"/>
        <v>0</v>
      </c>
      <c r="BY140" s="718">
        <f t="shared" si="416"/>
        <v>0</v>
      </c>
      <c r="BZ140" s="706">
        <f t="shared" si="417"/>
        <v>0</v>
      </c>
      <c r="CA140" s="718"/>
      <c r="CB140" s="706">
        <f t="shared" si="418"/>
        <v>0</v>
      </c>
      <c r="CC140" s="718">
        <f t="shared" si="419"/>
        <v>0</v>
      </c>
      <c r="CD140" s="706">
        <f t="shared" si="420"/>
        <v>0</v>
      </c>
      <c r="CE140" s="706"/>
      <c r="CF140" s="402">
        <f t="shared" si="266"/>
        <v>0</v>
      </c>
    </row>
    <row r="141" spans="2:84" ht="54">
      <c r="B141" s="395" t="s">
        <v>610</v>
      </c>
      <c r="C141" s="396" t="s">
        <v>611</v>
      </c>
      <c r="D141" s="397" t="s">
        <v>389</v>
      </c>
      <c r="E141" s="398">
        <v>310622.40000000002</v>
      </c>
      <c r="F141" s="399">
        <v>30</v>
      </c>
      <c r="G141" s="400">
        <f t="shared" si="370"/>
        <v>9318672</v>
      </c>
      <c r="H141" s="400"/>
      <c r="I141" s="401"/>
      <c r="J141" s="401"/>
      <c r="K141" s="513"/>
      <c r="L141" s="401"/>
      <c r="M141" s="513">
        <f t="shared" si="371"/>
        <v>0</v>
      </c>
      <c r="N141" s="401">
        <f t="shared" si="372"/>
        <v>0</v>
      </c>
      <c r="O141" s="401"/>
      <c r="P141" s="401"/>
      <c r="Q141" s="513">
        <f t="shared" si="373"/>
        <v>0</v>
      </c>
      <c r="R141" s="401">
        <f t="shared" si="374"/>
        <v>0</v>
      </c>
      <c r="S141" s="540"/>
      <c r="T141" s="401"/>
      <c r="U141" s="513">
        <f t="shared" si="375"/>
        <v>0</v>
      </c>
      <c r="V141" s="401">
        <f t="shared" si="376"/>
        <v>0</v>
      </c>
      <c r="W141" s="513"/>
      <c r="X141" s="401"/>
      <c r="Y141" s="513">
        <f t="shared" si="377"/>
        <v>0</v>
      </c>
      <c r="Z141" s="401">
        <f t="shared" si="378"/>
        <v>0</v>
      </c>
      <c r="AA141" s="513"/>
      <c r="AB141" s="401">
        <f t="shared" si="379"/>
        <v>0</v>
      </c>
      <c r="AC141" s="513">
        <f t="shared" si="380"/>
        <v>0</v>
      </c>
      <c r="AD141" s="401">
        <f t="shared" si="381"/>
        <v>0</v>
      </c>
      <c r="AE141" s="513"/>
      <c r="AF141" s="401">
        <f t="shared" si="382"/>
        <v>0</v>
      </c>
      <c r="AG141" s="513">
        <f t="shared" si="383"/>
        <v>0</v>
      </c>
      <c r="AH141" s="401">
        <f t="shared" si="384"/>
        <v>0</v>
      </c>
      <c r="AI141" s="513"/>
      <c r="AJ141" s="401">
        <f t="shared" si="385"/>
        <v>0</v>
      </c>
      <c r="AK141" s="513">
        <f t="shared" si="386"/>
        <v>0</v>
      </c>
      <c r="AL141" s="401">
        <f t="shared" si="387"/>
        <v>0</v>
      </c>
      <c r="AM141" s="519"/>
      <c r="AN141" s="429">
        <f t="shared" si="388"/>
        <v>0</v>
      </c>
      <c r="AO141" s="519">
        <f t="shared" si="389"/>
        <v>0</v>
      </c>
      <c r="AP141" s="429">
        <f t="shared" si="390"/>
        <v>0</v>
      </c>
      <c r="AQ141" s="591"/>
      <c r="AR141" s="401">
        <f t="shared" si="391"/>
        <v>0</v>
      </c>
      <c r="AS141" s="519">
        <f t="shared" si="392"/>
        <v>0</v>
      </c>
      <c r="AT141" s="429">
        <f t="shared" si="393"/>
        <v>0</v>
      </c>
      <c r="AU141" s="513"/>
      <c r="AV141" s="401">
        <f t="shared" si="394"/>
        <v>0</v>
      </c>
      <c r="AW141" s="519">
        <f t="shared" si="395"/>
        <v>0</v>
      </c>
      <c r="AX141" s="429">
        <f t="shared" si="396"/>
        <v>0</v>
      </c>
      <c r="AY141" s="513"/>
      <c r="AZ141" s="681">
        <f t="shared" si="397"/>
        <v>0</v>
      </c>
      <c r="BA141" s="519">
        <f t="shared" si="398"/>
        <v>0</v>
      </c>
      <c r="BB141" s="429">
        <f t="shared" si="399"/>
        <v>0</v>
      </c>
      <c r="BC141" s="695"/>
      <c r="BD141" s="681">
        <f t="shared" si="400"/>
        <v>0</v>
      </c>
      <c r="BE141" s="695">
        <f t="shared" si="401"/>
        <v>0</v>
      </c>
      <c r="BF141" s="681">
        <f t="shared" si="402"/>
        <v>0</v>
      </c>
      <c r="BG141" s="695"/>
      <c r="BH141" s="681">
        <f t="shared" si="403"/>
        <v>0</v>
      </c>
      <c r="BI141" s="519">
        <f t="shared" si="404"/>
        <v>0</v>
      </c>
      <c r="BJ141" s="429">
        <f t="shared" si="405"/>
        <v>0</v>
      </c>
      <c r="BK141" s="519"/>
      <c r="BL141" s="429">
        <f t="shared" si="406"/>
        <v>0</v>
      </c>
      <c r="BM141" s="519">
        <f t="shared" si="407"/>
        <v>0</v>
      </c>
      <c r="BN141" s="429">
        <f t="shared" si="408"/>
        <v>0</v>
      </c>
      <c r="BO141" s="718"/>
      <c r="BP141" s="706">
        <f t="shared" si="409"/>
        <v>0</v>
      </c>
      <c r="BQ141" s="718">
        <f t="shared" si="410"/>
        <v>0</v>
      </c>
      <c r="BR141" s="706">
        <f t="shared" si="411"/>
        <v>0</v>
      </c>
      <c r="BS141" s="718"/>
      <c r="BT141" s="706">
        <f t="shared" si="412"/>
        <v>0</v>
      </c>
      <c r="BU141" s="718">
        <f t="shared" si="413"/>
        <v>0</v>
      </c>
      <c r="BV141" s="706">
        <f t="shared" si="414"/>
        <v>0</v>
      </c>
      <c r="BW141" s="718"/>
      <c r="BX141" s="706">
        <f t="shared" si="415"/>
        <v>0</v>
      </c>
      <c r="BY141" s="718">
        <f t="shared" si="416"/>
        <v>0</v>
      </c>
      <c r="BZ141" s="706">
        <f t="shared" si="417"/>
        <v>0</v>
      </c>
      <c r="CA141" s="718"/>
      <c r="CB141" s="706">
        <f t="shared" si="418"/>
        <v>0</v>
      </c>
      <c r="CC141" s="718">
        <f t="shared" si="419"/>
        <v>0</v>
      </c>
      <c r="CD141" s="706">
        <f t="shared" si="420"/>
        <v>0</v>
      </c>
      <c r="CE141" s="706"/>
      <c r="CF141" s="402">
        <f t="shared" ref="CF141:CF204" si="421">+G141+H141</f>
        <v>9318672</v>
      </c>
    </row>
    <row r="142" spans="2:84" s="387" customFormat="1">
      <c r="B142" s="404" t="s">
        <v>56</v>
      </c>
      <c r="C142" s="405" t="s">
        <v>612</v>
      </c>
      <c r="D142" s="406"/>
      <c r="E142" s="407"/>
      <c r="F142" s="408">
        <v>0</v>
      </c>
      <c r="G142" s="409"/>
      <c r="H142" s="409">
        <f>+SUM(G143:G144)</f>
        <v>508235.31</v>
      </c>
      <c r="I142" s="409"/>
      <c r="J142" s="409"/>
      <c r="K142" s="516"/>
      <c r="L142" s="409"/>
      <c r="M142" s="516"/>
      <c r="N142" s="409">
        <f>SUM(N143:N144)</f>
        <v>0</v>
      </c>
      <c r="O142" s="409"/>
      <c r="P142" s="409"/>
      <c r="Q142" s="516"/>
      <c r="R142" s="409">
        <f>SUM(R143:R144)</f>
        <v>0</v>
      </c>
      <c r="S142" s="542"/>
      <c r="T142" s="409">
        <f>SUM(T143:T144)</f>
        <v>0</v>
      </c>
      <c r="U142" s="516"/>
      <c r="V142" s="409">
        <f>SUM(V143:V144)</f>
        <v>0</v>
      </c>
      <c r="W142" s="516"/>
      <c r="X142" s="409">
        <f>SUM(X143:X144)</f>
        <v>0</v>
      </c>
      <c r="Y142" s="516"/>
      <c r="Z142" s="409">
        <f>SUM(Z143:Z144)</f>
        <v>0</v>
      </c>
      <c r="AA142" s="516"/>
      <c r="AB142" s="409">
        <f>SUM(AB143:AB144)</f>
        <v>0</v>
      </c>
      <c r="AC142" s="516"/>
      <c r="AD142" s="409">
        <f>SUM(AD143:AD144)</f>
        <v>0</v>
      </c>
      <c r="AE142" s="516"/>
      <c r="AF142" s="409">
        <f>SUM(AF143:AF144)</f>
        <v>0</v>
      </c>
      <c r="AG142" s="516"/>
      <c r="AH142" s="409">
        <f>SUM(AH143:AH144)</f>
        <v>0</v>
      </c>
      <c r="AI142" s="516"/>
      <c r="AJ142" s="409">
        <f>SUM(AJ143:AJ144)</f>
        <v>0</v>
      </c>
      <c r="AK142" s="516"/>
      <c r="AL142" s="409">
        <f>SUM(AL143:AL144)</f>
        <v>0</v>
      </c>
      <c r="AM142" s="611"/>
      <c r="AN142" s="612">
        <f>SUM(AN143:AN144)</f>
        <v>0</v>
      </c>
      <c r="AO142" s="611"/>
      <c r="AP142" s="612">
        <f>SUM(AP143:AP144)</f>
        <v>0</v>
      </c>
      <c r="AQ142" s="593"/>
      <c r="AR142" s="409">
        <f>SUM(AR143:AR144)</f>
        <v>0</v>
      </c>
      <c r="AS142" s="611"/>
      <c r="AT142" s="612">
        <f>SUM(AT143:AT144)</f>
        <v>0</v>
      </c>
      <c r="AU142" s="516"/>
      <c r="AV142" s="409">
        <f>SUM(AV143:AV144)</f>
        <v>0</v>
      </c>
      <c r="AW142" s="611"/>
      <c r="AX142" s="612">
        <f>SUM(AX143:AX144)</f>
        <v>0</v>
      </c>
      <c r="AY142" s="516" t="s">
        <v>126</v>
      </c>
      <c r="AZ142" s="680">
        <f>SUM(AZ143:AZ144)</f>
        <v>0</v>
      </c>
      <c r="BA142" s="611"/>
      <c r="BB142" s="612">
        <f>SUM(BB143:BB144)</f>
        <v>0</v>
      </c>
      <c r="BC142" s="409" t="s">
        <v>126</v>
      </c>
      <c r="BD142" s="409">
        <f>SUM(BD143:BD144)</f>
        <v>0</v>
      </c>
      <c r="BE142" s="409"/>
      <c r="BF142" s="409">
        <f>SUM(BF143:BF144)</f>
        <v>0</v>
      </c>
      <c r="BG142" s="409"/>
      <c r="BH142" s="409">
        <f>SUM(BH143:BH144)</f>
        <v>0</v>
      </c>
      <c r="BI142" s="409"/>
      <c r="BJ142" s="409">
        <f>SUM(BJ143:BJ144)</f>
        <v>0</v>
      </c>
      <c r="BK142" s="409"/>
      <c r="BL142" s="409">
        <f>SUM(BL143:BL144)</f>
        <v>0</v>
      </c>
      <c r="BM142" s="409"/>
      <c r="BN142" s="409">
        <f>SUM(BN143:BN144)</f>
        <v>0</v>
      </c>
      <c r="BO142" s="719"/>
      <c r="BP142" s="715">
        <f>SUM(BP143:BP144)</f>
        <v>0</v>
      </c>
      <c r="BQ142" s="719"/>
      <c r="BR142" s="715">
        <f>SUM(BR143:BR144)</f>
        <v>0</v>
      </c>
      <c r="BS142" s="719"/>
      <c r="BT142" s="715">
        <f>SUM(BT143:BT144)</f>
        <v>0</v>
      </c>
      <c r="BU142" s="719"/>
      <c r="BV142" s="715">
        <f>SUM(BV143:BV144)</f>
        <v>0</v>
      </c>
      <c r="BW142" s="719"/>
      <c r="BX142" s="715">
        <f>SUM(BX143:BX144)</f>
        <v>0</v>
      </c>
      <c r="BY142" s="719"/>
      <c r="BZ142" s="715">
        <f>SUM(BZ143:BZ144)</f>
        <v>0</v>
      </c>
      <c r="CA142" s="719"/>
      <c r="CB142" s="715">
        <f>SUM(CB143:CB144)</f>
        <v>0</v>
      </c>
      <c r="CC142" s="719"/>
      <c r="CD142" s="715">
        <f>SUM(CD143:CD144)</f>
        <v>0</v>
      </c>
      <c r="CE142" s="715"/>
      <c r="CF142" s="410">
        <f t="shared" si="421"/>
        <v>508235.31</v>
      </c>
    </row>
    <row r="143" spans="2:84" ht="36">
      <c r="B143" s="395" t="s">
        <v>613</v>
      </c>
      <c r="C143" s="396" t="s">
        <v>1787</v>
      </c>
      <c r="D143" s="397" t="s">
        <v>389</v>
      </c>
      <c r="E143" s="398">
        <v>191044.26</v>
      </c>
      <c r="F143" s="399">
        <v>1</v>
      </c>
      <c r="G143" s="400">
        <f>F143*E143</f>
        <v>191044.26</v>
      </c>
      <c r="H143" s="400"/>
      <c r="I143" s="401"/>
      <c r="J143" s="401"/>
      <c r="K143" s="513"/>
      <c r="L143" s="401"/>
      <c r="M143" s="513">
        <f>I143+K143</f>
        <v>0</v>
      </c>
      <c r="N143" s="401">
        <f>M143*$E143</f>
        <v>0</v>
      </c>
      <c r="O143" s="401"/>
      <c r="P143" s="401"/>
      <c r="Q143" s="513">
        <f>M143+O143</f>
        <v>0</v>
      </c>
      <c r="R143" s="401">
        <f>Q143*$E143</f>
        <v>0</v>
      </c>
      <c r="S143" s="540"/>
      <c r="T143" s="401"/>
      <c r="U143" s="513">
        <f>Q143+S143</f>
        <v>0</v>
      </c>
      <c r="V143" s="401">
        <f>U143*$E143</f>
        <v>0</v>
      </c>
      <c r="W143" s="513"/>
      <c r="X143" s="401"/>
      <c r="Y143" s="513">
        <f>U143+W143</f>
        <v>0</v>
      </c>
      <c r="Z143" s="401">
        <f>Y143*$E143</f>
        <v>0</v>
      </c>
      <c r="AA143" s="513"/>
      <c r="AB143" s="401">
        <f>AA143*$E143</f>
        <v>0</v>
      </c>
      <c r="AC143" s="513">
        <f>Y143+AA143</f>
        <v>0</v>
      </c>
      <c r="AD143" s="401">
        <f>AC143*$E143</f>
        <v>0</v>
      </c>
      <c r="AE143" s="513"/>
      <c r="AF143" s="401">
        <f>AE143*$E143</f>
        <v>0</v>
      </c>
      <c r="AG143" s="513">
        <f>AC143+AE143</f>
        <v>0</v>
      </c>
      <c r="AH143" s="401">
        <f>AG143*$E143</f>
        <v>0</v>
      </c>
      <c r="AI143" s="513"/>
      <c r="AJ143" s="401">
        <f>AI143*$E143</f>
        <v>0</v>
      </c>
      <c r="AK143" s="513">
        <f>AG143+AI143</f>
        <v>0</v>
      </c>
      <c r="AL143" s="401">
        <f>AK143*$E143</f>
        <v>0</v>
      </c>
      <c r="AM143" s="519"/>
      <c r="AN143" s="429">
        <f>AM143*$E143</f>
        <v>0</v>
      </c>
      <c r="AO143" s="519">
        <f>AK143+AM143</f>
        <v>0</v>
      </c>
      <c r="AP143" s="429">
        <f>AO143*$E143</f>
        <v>0</v>
      </c>
      <c r="AQ143" s="591"/>
      <c r="AR143" s="401">
        <f>AQ143*$E143</f>
        <v>0</v>
      </c>
      <c r="AS143" s="519">
        <f>AO143+AQ143</f>
        <v>0</v>
      </c>
      <c r="AT143" s="429">
        <f>AS143*$E143</f>
        <v>0</v>
      </c>
      <c r="AU143" s="513"/>
      <c r="AV143" s="401">
        <f>AU143*$E143</f>
        <v>0</v>
      </c>
      <c r="AW143" s="519">
        <f>AS143+AU143</f>
        <v>0</v>
      </c>
      <c r="AX143" s="429">
        <f>AW143*$E143</f>
        <v>0</v>
      </c>
      <c r="AY143" s="513"/>
      <c r="AZ143" s="681">
        <f>AY143*$E143</f>
        <v>0</v>
      </c>
      <c r="BA143" s="519">
        <f>AW143+AY143</f>
        <v>0</v>
      </c>
      <c r="BB143" s="429">
        <f>BA143*$E143</f>
        <v>0</v>
      </c>
      <c r="BC143" s="695"/>
      <c r="BD143" s="681">
        <f>BC143*$E143</f>
        <v>0</v>
      </c>
      <c r="BE143" s="695">
        <f>BA143+BC143</f>
        <v>0</v>
      </c>
      <c r="BF143" s="681">
        <f>BE143*$E143</f>
        <v>0</v>
      </c>
      <c r="BG143" s="695"/>
      <c r="BH143" s="681">
        <f>BG143*$E143</f>
        <v>0</v>
      </c>
      <c r="BI143" s="519">
        <f>BE143+BG143</f>
        <v>0</v>
      </c>
      <c r="BJ143" s="429">
        <f>BI143*$E143</f>
        <v>0</v>
      </c>
      <c r="BK143" s="519"/>
      <c r="BL143" s="429">
        <f>BK143*$E143</f>
        <v>0</v>
      </c>
      <c r="BM143" s="519">
        <f>BI143+BK143</f>
        <v>0</v>
      </c>
      <c r="BN143" s="429">
        <f>BM143*$E143</f>
        <v>0</v>
      </c>
      <c r="BO143" s="718"/>
      <c r="BP143" s="706">
        <f>BO143*$E143</f>
        <v>0</v>
      </c>
      <c r="BQ143" s="718">
        <f>BM143+BO143</f>
        <v>0</v>
      </c>
      <c r="BR143" s="706">
        <f>BQ143*$E143</f>
        <v>0</v>
      </c>
      <c r="BS143" s="718"/>
      <c r="BT143" s="706">
        <f>BS143*$E143</f>
        <v>0</v>
      </c>
      <c r="BU143" s="718">
        <f>BQ143+BS143</f>
        <v>0</v>
      </c>
      <c r="BV143" s="706">
        <f>BU143*$E143</f>
        <v>0</v>
      </c>
      <c r="BW143" s="718"/>
      <c r="BX143" s="706">
        <f>BW143*$E143</f>
        <v>0</v>
      </c>
      <c r="BY143" s="718">
        <f>BU143+BW143</f>
        <v>0</v>
      </c>
      <c r="BZ143" s="706">
        <f>BY143*$E143</f>
        <v>0</v>
      </c>
      <c r="CA143" s="718"/>
      <c r="CB143" s="706">
        <f>CA143*$E143</f>
        <v>0</v>
      </c>
      <c r="CC143" s="718">
        <f>BY143+CA143</f>
        <v>0</v>
      </c>
      <c r="CD143" s="706">
        <f>CC143*$E143</f>
        <v>0</v>
      </c>
      <c r="CE143" s="706"/>
      <c r="CF143" s="402">
        <f t="shared" si="421"/>
        <v>191044.26</v>
      </c>
    </row>
    <row r="144" spans="2:84" ht="54">
      <c r="B144" s="395" t="s">
        <v>615</v>
      </c>
      <c r="C144" s="396" t="s">
        <v>1788</v>
      </c>
      <c r="D144" s="397" t="s">
        <v>389</v>
      </c>
      <c r="E144" s="398">
        <v>317191.05</v>
      </c>
      <c r="F144" s="399">
        <v>1</v>
      </c>
      <c r="G144" s="400">
        <f>F144*E144</f>
        <v>317191.05</v>
      </c>
      <c r="H144" s="400"/>
      <c r="I144" s="401"/>
      <c r="J144" s="401"/>
      <c r="K144" s="513"/>
      <c r="L144" s="401"/>
      <c r="M144" s="513">
        <f>I144+K144</f>
        <v>0</v>
      </c>
      <c r="N144" s="401">
        <f>M144*$E144</f>
        <v>0</v>
      </c>
      <c r="O144" s="401"/>
      <c r="P144" s="401"/>
      <c r="Q144" s="513">
        <f>M144+O144</f>
        <v>0</v>
      </c>
      <c r="R144" s="401">
        <f>Q144*$E144</f>
        <v>0</v>
      </c>
      <c r="S144" s="540"/>
      <c r="T144" s="401"/>
      <c r="U144" s="513">
        <f>Q144+S144</f>
        <v>0</v>
      </c>
      <c r="V144" s="401">
        <f>U144*$E144</f>
        <v>0</v>
      </c>
      <c r="W144" s="513"/>
      <c r="X144" s="401"/>
      <c r="Y144" s="513">
        <f>U144+W144</f>
        <v>0</v>
      </c>
      <c r="Z144" s="401">
        <f>Y144*$E144</f>
        <v>0</v>
      </c>
      <c r="AA144" s="513"/>
      <c r="AB144" s="401">
        <f>AA144*$E144</f>
        <v>0</v>
      </c>
      <c r="AC144" s="513">
        <f>Y144+AA144</f>
        <v>0</v>
      </c>
      <c r="AD144" s="401">
        <f>AC144*$E144</f>
        <v>0</v>
      </c>
      <c r="AE144" s="513"/>
      <c r="AF144" s="401">
        <f>AE144*$E144</f>
        <v>0</v>
      </c>
      <c r="AG144" s="513">
        <f>AC144+AE144</f>
        <v>0</v>
      </c>
      <c r="AH144" s="401">
        <f>AG144*$E144</f>
        <v>0</v>
      </c>
      <c r="AI144" s="513"/>
      <c r="AJ144" s="401">
        <f>AI144*$E144</f>
        <v>0</v>
      </c>
      <c r="AK144" s="513">
        <f>AG144+AI144</f>
        <v>0</v>
      </c>
      <c r="AL144" s="401">
        <f>AK144*$E144</f>
        <v>0</v>
      </c>
      <c r="AM144" s="519"/>
      <c r="AN144" s="429">
        <f>AM144*$E144</f>
        <v>0</v>
      </c>
      <c r="AO144" s="519">
        <f>AK144+AM144</f>
        <v>0</v>
      </c>
      <c r="AP144" s="429">
        <f>AO144*$E144</f>
        <v>0</v>
      </c>
      <c r="AQ144" s="591"/>
      <c r="AR144" s="401">
        <f>AQ144*$E144</f>
        <v>0</v>
      </c>
      <c r="AS144" s="519">
        <f>AO144+AQ144</f>
        <v>0</v>
      </c>
      <c r="AT144" s="429">
        <f>AS144*$E144</f>
        <v>0</v>
      </c>
      <c r="AU144" s="513"/>
      <c r="AV144" s="401">
        <f>AU144*$E144</f>
        <v>0</v>
      </c>
      <c r="AW144" s="519">
        <f>AS144+AU144</f>
        <v>0</v>
      </c>
      <c r="AX144" s="429">
        <f>AW144*$E144</f>
        <v>0</v>
      </c>
      <c r="AY144" s="513"/>
      <c r="AZ144" s="681">
        <f>AY144*$E144</f>
        <v>0</v>
      </c>
      <c r="BA144" s="519">
        <f>AW144+AY144</f>
        <v>0</v>
      </c>
      <c r="BB144" s="429">
        <f>BA144*$E144</f>
        <v>0</v>
      </c>
      <c r="BC144" s="695"/>
      <c r="BD144" s="681">
        <f>BC144*$E144</f>
        <v>0</v>
      </c>
      <c r="BE144" s="695">
        <f>BA144+BC144</f>
        <v>0</v>
      </c>
      <c r="BF144" s="681">
        <f>BE144*$E144</f>
        <v>0</v>
      </c>
      <c r="BG144" s="695"/>
      <c r="BH144" s="681">
        <f>BG144*$E144</f>
        <v>0</v>
      </c>
      <c r="BI144" s="519">
        <f>BE144+BG144</f>
        <v>0</v>
      </c>
      <c r="BJ144" s="429">
        <f>BI144*$E144</f>
        <v>0</v>
      </c>
      <c r="BK144" s="519"/>
      <c r="BL144" s="429">
        <f>BK144*$E144</f>
        <v>0</v>
      </c>
      <c r="BM144" s="519">
        <f>BI144+BK144</f>
        <v>0</v>
      </c>
      <c r="BN144" s="429">
        <f>BM144*$E144</f>
        <v>0</v>
      </c>
      <c r="BO144" s="718"/>
      <c r="BP144" s="706">
        <f>BO144*$E144</f>
        <v>0</v>
      </c>
      <c r="BQ144" s="718">
        <f>BM144+BO144</f>
        <v>0</v>
      </c>
      <c r="BR144" s="706">
        <f>BQ144*$E144</f>
        <v>0</v>
      </c>
      <c r="BS144" s="718"/>
      <c r="BT144" s="706">
        <f>BS144*$E144</f>
        <v>0</v>
      </c>
      <c r="BU144" s="718">
        <f>BQ144+BS144</f>
        <v>0</v>
      </c>
      <c r="BV144" s="706">
        <f>BU144*$E144</f>
        <v>0</v>
      </c>
      <c r="BW144" s="718"/>
      <c r="BX144" s="706">
        <f>BW144*$E144</f>
        <v>0</v>
      </c>
      <c r="BY144" s="718">
        <f>BU144+BW144</f>
        <v>0</v>
      </c>
      <c r="BZ144" s="706">
        <f>BY144*$E144</f>
        <v>0</v>
      </c>
      <c r="CA144" s="718"/>
      <c r="CB144" s="706">
        <f>CA144*$E144</f>
        <v>0</v>
      </c>
      <c r="CC144" s="718">
        <f>BY144+CA144</f>
        <v>0</v>
      </c>
      <c r="CD144" s="706">
        <f>CC144*$E144</f>
        <v>0</v>
      </c>
      <c r="CE144" s="706"/>
      <c r="CF144" s="402">
        <f t="shared" si="421"/>
        <v>317191.05</v>
      </c>
    </row>
    <row r="145" spans="1:84" s="387" customFormat="1">
      <c r="A145" s="387" t="s">
        <v>1786</v>
      </c>
      <c r="B145" s="388" t="s">
        <v>617</v>
      </c>
      <c r="C145" s="389" t="s">
        <v>60</v>
      </c>
      <c r="D145" s="390"/>
      <c r="E145" s="391"/>
      <c r="F145" s="392"/>
      <c r="G145" s="393"/>
      <c r="H145" s="393">
        <f>SUM(H146+H157+H193)</f>
        <v>604955272.68000007</v>
      </c>
      <c r="I145" s="393"/>
      <c r="J145" s="393"/>
      <c r="K145" s="514"/>
      <c r="L145" s="393">
        <f>SUM(L146+L157+L193)</f>
        <v>0</v>
      </c>
      <c r="M145" s="514"/>
      <c r="N145" s="393">
        <f>SUM(N146+N157+N193)</f>
        <v>0</v>
      </c>
      <c r="O145" s="393"/>
      <c r="P145" s="393">
        <f>SUM(P146+P157+P193)</f>
        <v>0</v>
      </c>
      <c r="Q145" s="514"/>
      <c r="R145" s="393">
        <f>SUM(R146+R157+R193)</f>
        <v>0</v>
      </c>
      <c r="S145" s="539"/>
      <c r="T145" s="393">
        <f>SUM(T146+T157+T193)</f>
        <v>0</v>
      </c>
      <c r="U145" s="514"/>
      <c r="V145" s="393">
        <f>SUM(V146+V157+V193)</f>
        <v>0</v>
      </c>
      <c r="W145" s="514"/>
      <c r="X145" s="393">
        <f>SUM(X146+X157+X193)</f>
        <v>0</v>
      </c>
      <c r="Y145" s="514"/>
      <c r="Z145" s="393">
        <f>SUM(Z146+Z157+Z193)</f>
        <v>0</v>
      </c>
      <c r="AA145" s="514"/>
      <c r="AB145" s="393">
        <f>SUM(AB146+AB157+AB193)</f>
        <v>437635.44000000006</v>
      </c>
      <c r="AC145" s="514"/>
      <c r="AD145" s="393">
        <f>SUM(AD146+AD157+AD193)</f>
        <v>437635.44000000006</v>
      </c>
      <c r="AE145" s="514"/>
      <c r="AF145" s="393">
        <f>SUM(AF146+AF157+AF193)</f>
        <v>0</v>
      </c>
      <c r="AG145" s="514"/>
      <c r="AH145" s="393">
        <f>SUM(AH146+AH157+AH193)</f>
        <v>437635.44000000006</v>
      </c>
      <c r="AI145" s="514"/>
      <c r="AJ145" s="393">
        <f>SUM(AJ146+AJ157+AJ193)</f>
        <v>3866199.0839999998</v>
      </c>
      <c r="AK145" s="514"/>
      <c r="AL145" s="393">
        <f>SUM(AL146+AL157+AL193)</f>
        <v>4303834.5240000002</v>
      </c>
      <c r="AM145" s="393"/>
      <c r="AN145" s="393">
        <f>SUM(AN146+AN157+AN193)</f>
        <v>0</v>
      </c>
      <c r="AO145" s="514"/>
      <c r="AP145" s="393">
        <f>SUM(AP146+AP157+AP193)</f>
        <v>4303834.5240000002</v>
      </c>
      <c r="AQ145" s="590"/>
      <c r="AR145" s="393">
        <f>SUM(AR146+AR157+AR193)</f>
        <v>0</v>
      </c>
      <c r="AS145" s="514"/>
      <c r="AT145" s="393">
        <f>SUM(AT146+AT157+AT193)</f>
        <v>4303834.5240000002</v>
      </c>
      <c r="AU145" s="514"/>
      <c r="AV145" s="393">
        <f>SUM(AV146+AV157+AV193)</f>
        <v>118800000</v>
      </c>
      <c r="AW145" s="514"/>
      <c r="AX145" s="393">
        <f>SUM(AX146+AX157+AX193)</f>
        <v>123103834.524</v>
      </c>
      <c r="AY145" s="514" t="s">
        <v>126</v>
      </c>
      <c r="AZ145" s="680">
        <f>SUM(AZ146+AZ157+AZ193)</f>
        <v>0</v>
      </c>
      <c r="BA145" s="514"/>
      <c r="BB145" s="393">
        <f>SUM(BB146+BB157+BB193)</f>
        <v>123103834.524</v>
      </c>
      <c r="BC145" s="514" t="s">
        <v>126</v>
      </c>
      <c r="BD145" s="393">
        <f>SUM(BD146+BD157+BD193)</f>
        <v>0</v>
      </c>
      <c r="BE145" s="514"/>
      <c r="BF145" s="393">
        <f>SUM(BF146+BF157+BF193)</f>
        <v>123103834.524</v>
      </c>
      <c r="BG145" s="514"/>
      <c r="BH145" s="393">
        <f>SUM(BH146+BH157+BH193)</f>
        <v>1044598.5</v>
      </c>
      <c r="BI145" s="514"/>
      <c r="BJ145" s="393">
        <f>SUM(BJ146+BJ157+BJ193)</f>
        <v>124148433.024</v>
      </c>
      <c r="BK145" s="514"/>
      <c r="BL145" s="393">
        <f>SUM(BL146+BL157+BL193)</f>
        <v>76123.08</v>
      </c>
      <c r="BM145" s="514"/>
      <c r="BN145" s="393">
        <f>SUM(BN146+BN157+BN193)</f>
        <v>124224556.104</v>
      </c>
      <c r="BO145" s="717"/>
      <c r="BP145" s="705">
        <f>SUM(BP146+BP157+BP193)</f>
        <v>3071045.34</v>
      </c>
      <c r="BQ145" s="717"/>
      <c r="BR145" s="705">
        <f>SUM(BR146+BR157+BR193)</f>
        <v>127295601.44399999</v>
      </c>
      <c r="BS145" s="717"/>
      <c r="BT145" s="705">
        <f>SUM(BT146+BT157+BT193)</f>
        <v>4865425.8840000005</v>
      </c>
      <c r="BU145" s="717"/>
      <c r="BV145" s="705">
        <f>SUM(BV146+BV157+BV193)</f>
        <v>132161027.32800001</v>
      </c>
      <c r="BW145" s="717"/>
      <c r="BX145" s="705">
        <f>SUM(BX146+BX157+BX193)</f>
        <v>17111969.196300004</v>
      </c>
      <c r="BY145" s="717"/>
      <c r="BZ145" s="705">
        <f>SUM(BZ146+BZ157+BZ193)</f>
        <v>149272996.52430001</v>
      </c>
      <c r="CA145" s="717"/>
      <c r="CB145" s="705">
        <f>SUM(CB146+CB157+CB193)</f>
        <v>2147242.4325000001</v>
      </c>
      <c r="CC145" s="717"/>
      <c r="CD145" s="705">
        <f>SUM(CD146+CD157+CD193)</f>
        <v>151420238.95680001</v>
      </c>
      <c r="CE145" s="705"/>
      <c r="CF145" s="394">
        <f t="shared" si="421"/>
        <v>604955272.68000007</v>
      </c>
    </row>
    <row r="146" spans="1:84" s="387" customFormat="1">
      <c r="B146" s="404" t="s">
        <v>61</v>
      </c>
      <c r="C146" s="405" t="s">
        <v>62</v>
      </c>
      <c r="D146" s="406"/>
      <c r="E146" s="407"/>
      <c r="F146" s="408">
        <v>0</v>
      </c>
      <c r="G146" s="409"/>
      <c r="H146" s="409">
        <f>+SUM(G147:G156)</f>
        <v>157818981.87</v>
      </c>
      <c r="I146" s="409"/>
      <c r="J146" s="409"/>
      <c r="K146" s="516"/>
      <c r="L146" s="409"/>
      <c r="M146" s="516"/>
      <c r="N146" s="409">
        <f>SUM(N147:N156)</f>
        <v>0</v>
      </c>
      <c r="O146" s="409"/>
      <c r="P146" s="409"/>
      <c r="Q146" s="516"/>
      <c r="R146" s="409">
        <f>SUM(R147:R156)</f>
        <v>0</v>
      </c>
      <c r="S146" s="542"/>
      <c r="T146" s="409">
        <f>SUM(T147:T156)</f>
        <v>0</v>
      </c>
      <c r="U146" s="516"/>
      <c r="V146" s="409">
        <f>SUM(V147:V156)</f>
        <v>0</v>
      </c>
      <c r="W146" s="516"/>
      <c r="X146" s="409">
        <f>SUM(X147:X156)</f>
        <v>0</v>
      </c>
      <c r="Y146" s="516"/>
      <c r="Z146" s="409">
        <f>SUM(Z147:Z156)</f>
        <v>0</v>
      </c>
      <c r="AA146" s="516"/>
      <c r="AB146" s="409">
        <f>SUM(AB147:AB156)</f>
        <v>437635.44000000006</v>
      </c>
      <c r="AC146" s="516"/>
      <c r="AD146" s="409">
        <f>SUM(AD147:AD156)</f>
        <v>437635.44000000006</v>
      </c>
      <c r="AE146" s="516"/>
      <c r="AF146" s="409">
        <f>SUM(AF147:AF156)</f>
        <v>0</v>
      </c>
      <c r="AG146" s="516"/>
      <c r="AH146" s="409">
        <f>SUM(AH147:AH156)</f>
        <v>437635.44000000006</v>
      </c>
      <c r="AI146" s="516"/>
      <c r="AJ146" s="409">
        <f>SUM(AJ147:AJ156)</f>
        <v>0</v>
      </c>
      <c r="AK146" s="516"/>
      <c r="AL146" s="409">
        <f>SUM(AL147:AL156)</f>
        <v>437635.44000000006</v>
      </c>
      <c r="AM146" s="409"/>
      <c r="AN146" s="409">
        <f>SUM(AN147:AN156)</f>
        <v>0</v>
      </c>
      <c r="AO146" s="516"/>
      <c r="AP146" s="409">
        <f>SUM(AP147:AP156)</f>
        <v>437635.44000000006</v>
      </c>
      <c r="AQ146" s="593"/>
      <c r="AR146" s="409">
        <f>SUM(AR147:AR156)</f>
        <v>0</v>
      </c>
      <c r="AS146" s="516"/>
      <c r="AT146" s="409">
        <f>SUM(AT147:AT156)</f>
        <v>437635.44000000006</v>
      </c>
      <c r="AU146" s="516"/>
      <c r="AV146" s="409">
        <f>SUM(AV147:AV156)</f>
        <v>118800000</v>
      </c>
      <c r="AW146" s="516"/>
      <c r="AX146" s="409">
        <f>SUM(AX147:AX156)</f>
        <v>119237635.44</v>
      </c>
      <c r="AY146" s="516" t="s">
        <v>126</v>
      </c>
      <c r="AZ146" s="680">
        <f>SUM(AZ147:AZ156)</f>
        <v>0</v>
      </c>
      <c r="BA146" s="516"/>
      <c r="BB146" s="409">
        <f>SUM(BB147:BB156)</f>
        <v>119237635.44</v>
      </c>
      <c r="BC146" s="409" t="s">
        <v>126</v>
      </c>
      <c r="BD146" s="409">
        <f>SUM(BD147:BD156)</f>
        <v>0</v>
      </c>
      <c r="BE146" s="409"/>
      <c r="BF146" s="409">
        <f>SUM(BF147:BF156)</f>
        <v>119237635.44</v>
      </c>
      <c r="BG146" s="409"/>
      <c r="BH146" s="409">
        <f>SUM(BH147:BH156)</f>
        <v>0</v>
      </c>
      <c r="BI146" s="409"/>
      <c r="BJ146" s="409">
        <f>SUM(BJ147:BJ156)</f>
        <v>119237635.44</v>
      </c>
      <c r="BK146" s="409"/>
      <c r="BL146" s="409">
        <f>SUM(BL147:BL156)</f>
        <v>0</v>
      </c>
      <c r="BM146" s="409"/>
      <c r="BN146" s="409">
        <f>SUM(BN147:BN156)</f>
        <v>119237635.44</v>
      </c>
      <c r="BO146" s="719"/>
      <c r="BP146" s="715">
        <f>SUM(BP147:BP156)</f>
        <v>0</v>
      </c>
      <c r="BQ146" s="719"/>
      <c r="BR146" s="715">
        <f>SUM(BR147:BR156)</f>
        <v>119237635.44</v>
      </c>
      <c r="BS146" s="719"/>
      <c r="BT146" s="715">
        <f>SUM(BT147:BT156)</f>
        <v>0</v>
      </c>
      <c r="BU146" s="719"/>
      <c r="BV146" s="715">
        <f>SUM(BV147:BV156)</f>
        <v>119237635.44</v>
      </c>
      <c r="BW146" s="719"/>
      <c r="BX146" s="715">
        <f>SUM(BX147:BX156)</f>
        <v>0</v>
      </c>
      <c r="BY146" s="719"/>
      <c r="BZ146" s="715">
        <f>SUM(BZ147:BZ156)</f>
        <v>119237635.44</v>
      </c>
      <c r="CA146" s="719"/>
      <c r="CB146" s="715">
        <f>SUM(CB147:CB156)</f>
        <v>0</v>
      </c>
      <c r="CC146" s="719"/>
      <c r="CD146" s="715">
        <f>SUM(CD147:CD156)</f>
        <v>119237635.44</v>
      </c>
      <c r="CE146" s="706"/>
      <c r="CF146" s="410">
        <f t="shared" si="421"/>
        <v>157818981.87</v>
      </c>
    </row>
    <row r="147" spans="1:84" ht="36">
      <c r="B147" s="395" t="s">
        <v>618</v>
      </c>
      <c r="C147" s="396" t="s">
        <v>619</v>
      </c>
      <c r="D147" s="397" t="s">
        <v>392</v>
      </c>
      <c r="E147" s="398">
        <v>90696.87</v>
      </c>
      <c r="F147" s="399">
        <v>44</v>
      </c>
      <c r="G147" s="400">
        <f t="shared" ref="G147:G156" si="422">F147*E147</f>
        <v>3990662.28</v>
      </c>
      <c r="H147" s="400"/>
      <c r="I147" s="401"/>
      <c r="J147" s="401"/>
      <c r="K147" s="513"/>
      <c r="L147" s="401"/>
      <c r="M147" s="513">
        <f t="shared" ref="M147:M156" si="423">I147+K147</f>
        <v>0</v>
      </c>
      <c r="N147" s="401">
        <f t="shared" ref="N147:N156" si="424">M147*$E147</f>
        <v>0</v>
      </c>
      <c r="O147" s="401"/>
      <c r="P147" s="401"/>
      <c r="Q147" s="513">
        <f t="shared" ref="Q147:Q156" si="425">M147+O147</f>
        <v>0</v>
      </c>
      <c r="R147" s="401">
        <f t="shared" ref="R147:R156" si="426">Q147*$E147</f>
        <v>0</v>
      </c>
      <c r="S147" s="540"/>
      <c r="T147" s="401"/>
      <c r="U147" s="513">
        <f t="shared" ref="U147:U156" si="427">Q147+S147</f>
        <v>0</v>
      </c>
      <c r="V147" s="401">
        <f t="shared" ref="V147:V156" si="428">U147*$E147</f>
        <v>0</v>
      </c>
      <c r="W147" s="513"/>
      <c r="X147" s="401"/>
      <c r="Y147" s="513">
        <f t="shared" ref="Y147:Y156" si="429">U147+W147</f>
        <v>0</v>
      </c>
      <c r="Z147" s="401">
        <f t="shared" ref="Z147:Z156" si="430">Y147*$E147</f>
        <v>0</v>
      </c>
      <c r="AA147" s="513"/>
      <c r="AB147" s="401">
        <f t="shared" ref="AB147:AB156" si="431">AA147*$E147</f>
        <v>0</v>
      </c>
      <c r="AC147" s="513">
        <f t="shared" ref="AC147:AC156" si="432">Y147+AA147</f>
        <v>0</v>
      </c>
      <c r="AD147" s="401">
        <f t="shared" ref="AD147:AD156" si="433">AC147*$E147</f>
        <v>0</v>
      </c>
      <c r="AE147" s="513"/>
      <c r="AF147" s="401">
        <f t="shared" ref="AF147:AF156" si="434">AE147*$E147</f>
        <v>0</v>
      </c>
      <c r="AG147" s="513">
        <f t="shared" ref="AG147:AG156" si="435">AC147+AE147</f>
        <v>0</v>
      </c>
      <c r="AH147" s="401">
        <f t="shared" ref="AH147:AH156" si="436">AG147*$E147</f>
        <v>0</v>
      </c>
      <c r="AI147" s="513"/>
      <c r="AJ147" s="401">
        <f t="shared" ref="AJ147:AJ156" si="437">AI147*$E147</f>
        <v>0</v>
      </c>
      <c r="AK147" s="513">
        <f t="shared" ref="AK147:AK156" si="438">AG147+AI147</f>
        <v>0</v>
      </c>
      <c r="AL147" s="401">
        <f t="shared" ref="AL147:AL156" si="439">AK147*$E147</f>
        <v>0</v>
      </c>
      <c r="AM147" s="519"/>
      <c r="AN147" s="429">
        <f t="shared" ref="AN147:AN156" si="440">AM147*$E147</f>
        <v>0</v>
      </c>
      <c r="AO147" s="519">
        <f t="shared" ref="AO147:AO156" si="441">AK147+AM147</f>
        <v>0</v>
      </c>
      <c r="AP147" s="429">
        <f t="shared" ref="AP147:AP156" si="442">AO147*$E147</f>
        <v>0</v>
      </c>
      <c r="AQ147" s="591"/>
      <c r="AR147" s="401">
        <f t="shared" ref="AR147:AR156" si="443">AQ147*$E147</f>
        <v>0</v>
      </c>
      <c r="AS147" s="519">
        <f t="shared" ref="AS147:AS156" si="444">AO147+AQ147</f>
        <v>0</v>
      </c>
      <c r="AT147" s="429">
        <f t="shared" ref="AT147:AT156" si="445">AS147*$E147</f>
        <v>0</v>
      </c>
      <c r="AU147" s="513"/>
      <c r="AV147" s="401">
        <f t="shared" ref="AV147:AV156" si="446">AU147*$E147</f>
        <v>0</v>
      </c>
      <c r="AW147" s="519">
        <f t="shared" ref="AW147:AW156" si="447">AS147+AU147</f>
        <v>0</v>
      </c>
      <c r="AX147" s="429">
        <f t="shared" ref="AX147:AX156" si="448">AW147*$E147</f>
        <v>0</v>
      </c>
      <c r="AY147" s="513"/>
      <c r="AZ147" s="681">
        <f t="shared" ref="AZ147:AZ156" si="449">AY147*$E147</f>
        <v>0</v>
      </c>
      <c r="BA147" s="519">
        <f t="shared" ref="BA147:BA156" si="450">AW147+AY147</f>
        <v>0</v>
      </c>
      <c r="BB147" s="429">
        <f t="shared" ref="BB147:BB156" si="451">BA147*$E147</f>
        <v>0</v>
      </c>
      <c r="BC147" s="695"/>
      <c r="BD147" s="681">
        <f t="shared" ref="BD147:BD156" si="452">BC147*$E147</f>
        <v>0</v>
      </c>
      <c r="BE147" s="695">
        <f t="shared" ref="BE147:BE156" si="453">BA147+BC147</f>
        <v>0</v>
      </c>
      <c r="BF147" s="681">
        <f t="shared" ref="BF147:BF156" si="454">BE147*$E147</f>
        <v>0</v>
      </c>
      <c r="BG147" s="519"/>
      <c r="BH147" s="429">
        <f t="shared" ref="BH147:BH156" si="455">BG147*$E147</f>
        <v>0</v>
      </c>
      <c r="BI147" s="519">
        <f t="shared" ref="BI147:BI156" si="456">BE147+BG147</f>
        <v>0</v>
      </c>
      <c r="BJ147" s="429">
        <f t="shared" ref="BJ147:BJ156" si="457">BI147*$E147</f>
        <v>0</v>
      </c>
      <c r="BK147" s="519"/>
      <c r="BL147" s="429">
        <f t="shared" ref="BL147:BL156" si="458">BK147*$E147</f>
        <v>0</v>
      </c>
      <c r="BM147" s="519">
        <f t="shared" ref="BM147:BM156" si="459">BI147+BK147</f>
        <v>0</v>
      </c>
      <c r="BN147" s="429">
        <f t="shared" ref="BN147:BN156" si="460">BM147*$E147</f>
        <v>0</v>
      </c>
      <c r="BO147" s="718"/>
      <c r="BP147" s="706">
        <f t="shared" ref="BP147:BP156" si="461">BO147*$E147</f>
        <v>0</v>
      </c>
      <c r="BQ147" s="718">
        <f t="shared" ref="BQ147:BQ156" si="462">BM147+BO147</f>
        <v>0</v>
      </c>
      <c r="BR147" s="706">
        <f t="shared" ref="BR147:BR156" si="463">BQ147*$E147</f>
        <v>0</v>
      </c>
      <c r="BS147" s="718"/>
      <c r="BT147" s="706">
        <f t="shared" ref="BT147:BT156" si="464">BS147*$E147</f>
        <v>0</v>
      </c>
      <c r="BU147" s="718">
        <f t="shared" ref="BU147:BU156" si="465">BQ147+BS147</f>
        <v>0</v>
      </c>
      <c r="BV147" s="706">
        <f t="shared" ref="BV147:BV156" si="466">BU147*$E147</f>
        <v>0</v>
      </c>
      <c r="BW147" s="718"/>
      <c r="BX147" s="706">
        <f t="shared" ref="BX147:BX156" si="467">BW147*$E147</f>
        <v>0</v>
      </c>
      <c r="BY147" s="718">
        <f t="shared" ref="BY147:BY156" si="468">BU147+BW147</f>
        <v>0</v>
      </c>
      <c r="BZ147" s="706">
        <f t="shared" ref="BZ147:BZ156" si="469">BY147*$E147</f>
        <v>0</v>
      </c>
      <c r="CA147" s="718"/>
      <c r="CB147" s="706">
        <f t="shared" ref="CB147:CB156" si="470">CA147*$E147</f>
        <v>0</v>
      </c>
      <c r="CC147" s="718">
        <f t="shared" ref="CC147:CC156" si="471">BY147+CA147</f>
        <v>0</v>
      </c>
      <c r="CD147" s="706">
        <f t="shared" ref="CD147:CD156" si="472">CC147*$E147</f>
        <v>0</v>
      </c>
      <c r="CE147" s="706"/>
      <c r="CF147" s="402">
        <f t="shared" si="421"/>
        <v>3990662.28</v>
      </c>
    </row>
    <row r="148" spans="1:84">
      <c r="B148" s="395" t="s">
        <v>620</v>
      </c>
      <c r="C148" s="396" t="s">
        <v>621</v>
      </c>
      <c r="D148" s="397" t="s">
        <v>389</v>
      </c>
      <c r="E148" s="398">
        <v>276045.65999999997</v>
      </c>
      <c r="F148" s="399">
        <v>3</v>
      </c>
      <c r="G148" s="400">
        <f t="shared" si="422"/>
        <v>828136.98</v>
      </c>
      <c r="H148" s="400"/>
      <c r="I148" s="401"/>
      <c r="J148" s="401"/>
      <c r="K148" s="513"/>
      <c r="L148" s="401"/>
      <c r="M148" s="513">
        <f t="shared" si="423"/>
        <v>0</v>
      </c>
      <c r="N148" s="401">
        <f t="shared" si="424"/>
        <v>0</v>
      </c>
      <c r="O148" s="401"/>
      <c r="P148" s="401"/>
      <c r="Q148" s="513">
        <f t="shared" si="425"/>
        <v>0</v>
      </c>
      <c r="R148" s="401">
        <f t="shared" si="426"/>
        <v>0</v>
      </c>
      <c r="S148" s="540"/>
      <c r="T148" s="401"/>
      <c r="U148" s="513">
        <f t="shared" si="427"/>
        <v>0</v>
      </c>
      <c r="V148" s="401">
        <f t="shared" si="428"/>
        <v>0</v>
      </c>
      <c r="W148" s="513"/>
      <c r="X148" s="401"/>
      <c r="Y148" s="513">
        <f t="shared" si="429"/>
        <v>0</v>
      </c>
      <c r="Z148" s="401">
        <f t="shared" si="430"/>
        <v>0</v>
      </c>
      <c r="AA148" s="513"/>
      <c r="AB148" s="401">
        <f t="shared" si="431"/>
        <v>0</v>
      </c>
      <c r="AC148" s="513">
        <f t="shared" si="432"/>
        <v>0</v>
      </c>
      <c r="AD148" s="401">
        <f t="shared" si="433"/>
        <v>0</v>
      </c>
      <c r="AE148" s="513"/>
      <c r="AF148" s="401">
        <f t="shared" si="434"/>
        <v>0</v>
      </c>
      <c r="AG148" s="513">
        <f t="shared" si="435"/>
        <v>0</v>
      </c>
      <c r="AH148" s="401">
        <f t="shared" si="436"/>
        <v>0</v>
      </c>
      <c r="AI148" s="513"/>
      <c r="AJ148" s="401">
        <f t="shared" si="437"/>
        <v>0</v>
      </c>
      <c r="AK148" s="513">
        <f t="shared" si="438"/>
        <v>0</v>
      </c>
      <c r="AL148" s="401">
        <f t="shared" si="439"/>
        <v>0</v>
      </c>
      <c r="AM148" s="519"/>
      <c r="AN148" s="429">
        <f t="shared" si="440"/>
        <v>0</v>
      </c>
      <c r="AO148" s="519">
        <f t="shared" si="441"/>
        <v>0</v>
      </c>
      <c r="AP148" s="429">
        <f t="shared" si="442"/>
        <v>0</v>
      </c>
      <c r="AQ148" s="591"/>
      <c r="AR148" s="401">
        <f t="shared" si="443"/>
        <v>0</v>
      </c>
      <c r="AS148" s="519">
        <f t="shared" si="444"/>
        <v>0</v>
      </c>
      <c r="AT148" s="429">
        <f t="shared" si="445"/>
        <v>0</v>
      </c>
      <c r="AU148" s="513"/>
      <c r="AV148" s="401">
        <f t="shared" si="446"/>
        <v>0</v>
      </c>
      <c r="AW148" s="519">
        <f t="shared" si="447"/>
        <v>0</v>
      </c>
      <c r="AX148" s="429">
        <f t="shared" si="448"/>
        <v>0</v>
      </c>
      <c r="AY148" s="513"/>
      <c r="AZ148" s="681">
        <f t="shared" si="449"/>
        <v>0</v>
      </c>
      <c r="BA148" s="519">
        <f t="shared" si="450"/>
        <v>0</v>
      </c>
      <c r="BB148" s="429">
        <f t="shared" si="451"/>
        <v>0</v>
      </c>
      <c r="BC148" s="695"/>
      <c r="BD148" s="681">
        <f t="shared" si="452"/>
        <v>0</v>
      </c>
      <c r="BE148" s="695">
        <f t="shared" si="453"/>
        <v>0</v>
      </c>
      <c r="BF148" s="681">
        <f t="shared" si="454"/>
        <v>0</v>
      </c>
      <c r="BG148" s="519"/>
      <c r="BH148" s="429">
        <f t="shared" si="455"/>
        <v>0</v>
      </c>
      <c r="BI148" s="519">
        <f t="shared" si="456"/>
        <v>0</v>
      </c>
      <c r="BJ148" s="429">
        <f t="shared" si="457"/>
        <v>0</v>
      </c>
      <c r="BK148" s="519"/>
      <c r="BL148" s="429">
        <f t="shared" si="458"/>
        <v>0</v>
      </c>
      <c r="BM148" s="519">
        <f t="shared" si="459"/>
        <v>0</v>
      </c>
      <c r="BN148" s="429">
        <f t="shared" si="460"/>
        <v>0</v>
      </c>
      <c r="BO148" s="718"/>
      <c r="BP148" s="706">
        <f t="shared" si="461"/>
        <v>0</v>
      </c>
      <c r="BQ148" s="718">
        <f t="shared" si="462"/>
        <v>0</v>
      </c>
      <c r="BR148" s="706">
        <f t="shared" si="463"/>
        <v>0</v>
      </c>
      <c r="BS148" s="718"/>
      <c r="BT148" s="706">
        <f t="shared" si="464"/>
        <v>0</v>
      </c>
      <c r="BU148" s="718">
        <f t="shared" si="465"/>
        <v>0</v>
      </c>
      <c r="BV148" s="706">
        <f t="shared" si="466"/>
        <v>0</v>
      </c>
      <c r="BW148" s="718"/>
      <c r="BX148" s="706">
        <f t="shared" si="467"/>
        <v>0</v>
      </c>
      <c r="BY148" s="718">
        <f t="shared" si="468"/>
        <v>0</v>
      </c>
      <c r="BZ148" s="706">
        <f t="shared" si="469"/>
        <v>0</v>
      </c>
      <c r="CA148" s="718"/>
      <c r="CB148" s="706">
        <f t="shared" si="470"/>
        <v>0</v>
      </c>
      <c r="CC148" s="718">
        <f t="shared" si="471"/>
        <v>0</v>
      </c>
      <c r="CD148" s="706">
        <f t="shared" si="472"/>
        <v>0</v>
      </c>
      <c r="CE148" s="706"/>
      <c r="CF148" s="402">
        <f t="shared" si="421"/>
        <v>828136.98</v>
      </c>
    </row>
    <row r="149" spans="1:84">
      <c r="B149" s="395" t="s">
        <v>622</v>
      </c>
      <c r="C149" s="396" t="s">
        <v>623</v>
      </c>
      <c r="D149" s="397" t="s">
        <v>389</v>
      </c>
      <c r="E149" s="398">
        <v>73857.960000000006</v>
      </c>
      <c r="F149" s="399">
        <v>3</v>
      </c>
      <c r="G149" s="400">
        <f t="shared" si="422"/>
        <v>221573.88</v>
      </c>
      <c r="H149" s="400"/>
      <c r="I149" s="401"/>
      <c r="J149" s="401"/>
      <c r="K149" s="513"/>
      <c r="L149" s="401"/>
      <c r="M149" s="513">
        <f t="shared" si="423"/>
        <v>0</v>
      </c>
      <c r="N149" s="401">
        <f t="shared" si="424"/>
        <v>0</v>
      </c>
      <c r="O149" s="401"/>
      <c r="P149" s="401"/>
      <c r="Q149" s="513">
        <f t="shared" si="425"/>
        <v>0</v>
      </c>
      <c r="R149" s="401">
        <f t="shared" si="426"/>
        <v>0</v>
      </c>
      <c r="S149" s="540"/>
      <c r="T149" s="401"/>
      <c r="U149" s="513">
        <f t="shared" si="427"/>
        <v>0</v>
      </c>
      <c r="V149" s="401">
        <f t="shared" si="428"/>
        <v>0</v>
      </c>
      <c r="W149" s="513"/>
      <c r="X149" s="401"/>
      <c r="Y149" s="513">
        <f t="shared" si="429"/>
        <v>0</v>
      </c>
      <c r="Z149" s="401">
        <f t="shared" si="430"/>
        <v>0</v>
      </c>
      <c r="AA149" s="513"/>
      <c r="AB149" s="401">
        <f t="shared" si="431"/>
        <v>0</v>
      </c>
      <c r="AC149" s="513">
        <f t="shared" si="432"/>
        <v>0</v>
      </c>
      <c r="AD149" s="401">
        <f t="shared" si="433"/>
        <v>0</v>
      </c>
      <c r="AE149" s="513"/>
      <c r="AF149" s="401">
        <f t="shared" si="434"/>
        <v>0</v>
      </c>
      <c r="AG149" s="513">
        <f t="shared" si="435"/>
        <v>0</v>
      </c>
      <c r="AH149" s="401">
        <f t="shared" si="436"/>
        <v>0</v>
      </c>
      <c r="AI149" s="513"/>
      <c r="AJ149" s="401">
        <f t="shared" si="437"/>
        <v>0</v>
      </c>
      <c r="AK149" s="513">
        <f t="shared" si="438"/>
        <v>0</v>
      </c>
      <c r="AL149" s="401">
        <f t="shared" si="439"/>
        <v>0</v>
      </c>
      <c r="AM149" s="519"/>
      <c r="AN149" s="429">
        <f t="shared" si="440"/>
        <v>0</v>
      </c>
      <c r="AO149" s="519">
        <f t="shared" si="441"/>
        <v>0</v>
      </c>
      <c r="AP149" s="429">
        <f t="shared" si="442"/>
        <v>0</v>
      </c>
      <c r="AQ149" s="591"/>
      <c r="AR149" s="401">
        <f t="shared" si="443"/>
        <v>0</v>
      </c>
      <c r="AS149" s="519">
        <f t="shared" si="444"/>
        <v>0</v>
      </c>
      <c r="AT149" s="429">
        <f t="shared" si="445"/>
        <v>0</v>
      </c>
      <c r="AU149" s="513"/>
      <c r="AV149" s="401">
        <f t="shared" si="446"/>
        <v>0</v>
      </c>
      <c r="AW149" s="519">
        <f t="shared" si="447"/>
        <v>0</v>
      </c>
      <c r="AX149" s="429">
        <f t="shared" si="448"/>
        <v>0</v>
      </c>
      <c r="AY149" s="513"/>
      <c r="AZ149" s="681">
        <f t="shared" si="449"/>
        <v>0</v>
      </c>
      <c r="BA149" s="519">
        <f t="shared" si="450"/>
        <v>0</v>
      </c>
      <c r="BB149" s="429">
        <f t="shared" si="451"/>
        <v>0</v>
      </c>
      <c r="BC149" s="695"/>
      <c r="BD149" s="681">
        <f t="shared" si="452"/>
        <v>0</v>
      </c>
      <c r="BE149" s="695">
        <f t="shared" si="453"/>
        <v>0</v>
      </c>
      <c r="BF149" s="681">
        <f t="shared" si="454"/>
        <v>0</v>
      </c>
      <c r="BG149" s="519"/>
      <c r="BH149" s="429">
        <f t="shared" si="455"/>
        <v>0</v>
      </c>
      <c r="BI149" s="519">
        <f t="shared" si="456"/>
        <v>0</v>
      </c>
      <c r="BJ149" s="429">
        <f t="shared" si="457"/>
        <v>0</v>
      </c>
      <c r="BK149" s="519"/>
      <c r="BL149" s="429">
        <f t="shared" si="458"/>
        <v>0</v>
      </c>
      <c r="BM149" s="519">
        <f t="shared" si="459"/>
        <v>0</v>
      </c>
      <c r="BN149" s="429">
        <f t="shared" si="460"/>
        <v>0</v>
      </c>
      <c r="BO149" s="718"/>
      <c r="BP149" s="706">
        <f t="shared" si="461"/>
        <v>0</v>
      </c>
      <c r="BQ149" s="718">
        <f t="shared" si="462"/>
        <v>0</v>
      </c>
      <c r="BR149" s="706">
        <f t="shared" si="463"/>
        <v>0</v>
      </c>
      <c r="BS149" s="718"/>
      <c r="BT149" s="706">
        <f t="shared" si="464"/>
        <v>0</v>
      </c>
      <c r="BU149" s="718">
        <f t="shared" si="465"/>
        <v>0</v>
      </c>
      <c r="BV149" s="706">
        <f t="shared" si="466"/>
        <v>0</v>
      </c>
      <c r="BW149" s="718"/>
      <c r="BX149" s="706">
        <f t="shared" si="467"/>
        <v>0</v>
      </c>
      <c r="BY149" s="718">
        <f t="shared" si="468"/>
        <v>0</v>
      </c>
      <c r="BZ149" s="706">
        <f t="shared" si="469"/>
        <v>0</v>
      </c>
      <c r="CA149" s="718"/>
      <c r="CB149" s="706">
        <f t="shared" si="470"/>
        <v>0</v>
      </c>
      <c r="CC149" s="718">
        <f t="shared" si="471"/>
        <v>0</v>
      </c>
      <c r="CD149" s="706">
        <f t="shared" si="472"/>
        <v>0</v>
      </c>
      <c r="CE149" s="706"/>
      <c r="CF149" s="402">
        <f t="shared" si="421"/>
        <v>221573.88</v>
      </c>
    </row>
    <row r="150" spans="1:84">
      <c r="B150" s="395" t="s">
        <v>624</v>
      </c>
      <c r="C150" s="396" t="s">
        <v>625</v>
      </c>
      <c r="D150" s="397" t="s">
        <v>389</v>
      </c>
      <c r="E150" s="398">
        <v>153498.51</v>
      </c>
      <c r="F150" s="399">
        <v>1</v>
      </c>
      <c r="G150" s="400">
        <f t="shared" si="422"/>
        <v>153498.51</v>
      </c>
      <c r="H150" s="400"/>
      <c r="I150" s="401"/>
      <c r="J150" s="401"/>
      <c r="K150" s="513"/>
      <c r="L150" s="401"/>
      <c r="M150" s="513">
        <f t="shared" si="423"/>
        <v>0</v>
      </c>
      <c r="N150" s="401">
        <f t="shared" si="424"/>
        <v>0</v>
      </c>
      <c r="O150" s="401"/>
      <c r="P150" s="401"/>
      <c r="Q150" s="513">
        <f t="shared" si="425"/>
        <v>0</v>
      </c>
      <c r="R150" s="401">
        <f t="shared" si="426"/>
        <v>0</v>
      </c>
      <c r="S150" s="540"/>
      <c r="T150" s="401"/>
      <c r="U150" s="513">
        <f t="shared" si="427"/>
        <v>0</v>
      </c>
      <c r="V150" s="401">
        <f t="shared" si="428"/>
        <v>0</v>
      </c>
      <c r="W150" s="513"/>
      <c r="X150" s="401"/>
      <c r="Y150" s="513">
        <f t="shared" si="429"/>
        <v>0</v>
      </c>
      <c r="Z150" s="401">
        <f t="shared" si="430"/>
        <v>0</v>
      </c>
      <c r="AA150" s="513"/>
      <c r="AB150" s="401">
        <f t="shared" si="431"/>
        <v>0</v>
      </c>
      <c r="AC150" s="513">
        <f t="shared" si="432"/>
        <v>0</v>
      </c>
      <c r="AD150" s="401">
        <f t="shared" si="433"/>
        <v>0</v>
      </c>
      <c r="AE150" s="513"/>
      <c r="AF150" s="401">
        <f t="shared" si="434"/>
        <v>0</v>
      </c>
      <c r="AG150" s="513">
        <f t="shared" si="435"/>
        <v>0</v>
      </c>
      <c r="AH150" s="401">
        <f t="shared" si="436"/>
        <v>0</v>
      </c>
      <c r="AI150" s="513"/>
      <c r="AJ150" s="401">
        <f t="shared" si="437"/>
        <v>0</v>
      </c>
      <c r="AK150" s="513">
        <f t="shared" si="438"/>
        <v>0</v>
      </c>
      <c r="AL150" s="401">
        <f t="shared" si="439"/>
        <v>0</v>
      </c>
      <c r="AM150" s="519"/>
      <c r="AN150" s="429">
        <f t="shared" si="440"/>
        <v>0</v>
      </c>
      <c r="AO150" s="519">
        <f t="shared" si="441"/>
        <v>0</v>
      </c>
      <c r="AP150" s="429">
        <f t="shared" si="442"/>
        <v>0</v>
      </c>
      <c r="AQ150" s="591"/>
      <c r="AR150" s="401">
        <f t="shared" si="443"/>
        <v>0</v>
      </c>
      <c r="AS150" s="519">
        <f t="shared" si="444"/>
        <v>0</v>
      </c>
      <c r="AT150" s="429">
        <f t="shared" si="445"/>
        <v>0</v>
      </c>
      <c r="AU150" s="513"/>
      <c r="AV150" s="401">
        <f t="shared" si="446"/>
        <v>0</v>
      </c>
      <c r="AW150" s="519">
        <f t="shared" si="447"/>
        <v>0</v>
      </c>
      <c r="AX150" s="429">
        <f t="shared" si="448"/>
        <v>0</v>
      </c>
      <c r="AY150" s="513"/>
      <c r="AZ150" s="681">
        <f t="shared" si="449"/>
        <v>0</v>
      </c>
      <c r="BA150" s="519">
        <f t="shared" si="450"/>
        <v>0</v>
      </c>
      <c r="BB150" s="429">
        <f t="shared" si="451"/>
        <v>0</v>
      </c>
      <c r="BC150" s="695"/>
      <c r="BD150" s="681">
        <f t="shared" si="452"/>
        <v>0</v>
      </c>
      <c r="BE150" s="695">
        <f t="shared" si="453"/>
        <v>0</v>
      </c>
      <c r="BF150" s="681">
        <f t="shared" si="454"/>
        <v>0</v>
      </c>
      <c r="BG150" s="519"/>
      <c r="BH150" s="429">
        <f t="shared" si="455"/>
        <v>0</v>
      </c>
      <c r="BI150" s="519">
        <f t="shared" si="456"/>
        <v>0</v>
      </c>
      <c r="BJ150" s="429">
        <f t="shared" si="457"/>
        <v>0</v>
      </c>
      <c r="BK150" s="519"/>
      <c r="BL150" s="429">
        <f t="shared" si="458"/>
        <v>0</v>
      </c>
      <c r="BM150" s="519">
        <f t="shared" si="459"/>
        <v>0</v>
      </c>
      <c r="BN150" s="429">
        <f t="shared" si="460"/>
        <v>0</v>
      </c>
      <c r="BO150" s="718"/>
      <c r="BP150" s="706">
        <f t="shared" si="461"/>
        <v>0</v>
      </c>
      <c r="BQ150" s="718">
        <f t="shared" si="462"/>
        <v>0</v>
      </c>
      <c r="BR150" s="706">
        <f t="shared" si="463"/>
        <v>0</v>
      </c>
      <c r="BS150" s="718"/>
      <c r="BT150" s="706">
        <f t="shared" si="464"/>
        <v>0</v>
      </c>
      <c r="BU150" s="718">
        <f t="shared" si="465"/>
        <v>0</v>
      </c>
      <c r="BV150" s="706">
        <f t="shared" si="466"/>
        <v>0</v>
      </c>
      <c r="BW150" s="718"/>
      <c r="BX150" s="706">
        <f t="shared" si="467"/>
        <v>0</v>
      </c>
      <c r="BY150" s="718">
        <f t="shared" si="468"/>
        <v>0</v>
      </c>
      <c r="BZ150" s="706">
        <f t="shared" si="469"/>
        <v>0</v>
      </c>
      <c r="CA150" s="718"/>
      <c r="CB150" s="706">
        <f t="shared" si="470"/>
        <v>0</v>
      </c>
      <c r="CC150" s="718">
        <f t="shared" si="471"/>
        <v>0</v>
      </c>
      <c r="CD150" s="706">
        <f t="shared" si="472"/>
        <v>0</v>
      </c>
      <c r="CE150" s="706"/>
      <c r="CF150" s="402">
        <f t="shared" si="421"/>
        <v>153498.51</v>
      </c>
    </row>
    <row r="151" spans="1:84">
      <c r="B151" s="395" t="s">
        <v>626</v>
      </c>
      <c r="C151" s="396" t="s">
        <v>627</v>
      </c>
      <c r="D151" s="397" t="s">
        <v>389</v>
      </c>
      <c r="E151" s="398">
        <v>158853.42000000001</v>
      </c>
      <c r="F151" s="399">
        <v>1</v>
      </c>
      <c r="G151" s="400">
        <f t="shared" si="422"/>
        <v>158853.42000000001</v>
      </c>
      <c r="H151" s="400"/>
      <c r="I151" s="401"/>
      <c r="J151" s="401"/>
      <c r="K151" s="513"/>
      <c r="L151" s="401"/>
      <c r="M151" s="513">
        <f t="shared" si="423"/>
        <v>0</v>
      </c>
      <c r="N151" s="401">
        <f t="shared" si="424"/>
        <v>0</v>
      </c>
      <c r="O151" s="401"/>
      <c r="P151" s="401"/>
      <c r="Q151" s="513">
        <f t="shared" si="425"/>
        <v>0</v>
      </c>
      <c r="R151" s="401">
        <f t="shared" si="426"/>
        <v>0</v>
      </c>
      <c r="S151" s="540"/>
      <c r="T151" s="401"/>
      <c r="U151" s="513">
        <f t="shared" si="427"/>
        <v>0</v>
      </c>
      <c r="V151" s="401">
        <f t="shared" si="428"/>
        <v>0</v>
      </c>
      <c r="W151" s="513"/>
      <c r="X151" s="401"/>
      <c r="Y151" s="513">
        <f t="shared" si="429"/>
        <v>0</v>
      </c>
      <c r="Z151" s="401">
        <f t="shared" si="430"/>
        <v>0</v>
      </c>
      <c r="AA151" s="513"/>
      <c r="AB151" s="401">
        <f t="shared" si="431"/>
        <v>0</v>
      </c>
      <c r="AC151" s="513">
        <f t="shared" si="432"/>
        <v>0</v>
      </c>
      <c r="AD151" s="401">
        <f t="shared" si="433"/>
        <v>0</v>
      </c>
      <c r="AE151" s="513"/>
      <c r="AF151" s="401">
        <f t="shared" si="434"/>
        <v>0</v>
      </c>
      <c r="AG151" s="513">
        <f t="shared" si="435"/>
        <v>0</v>
      </c>
      <c r="AH151" s="401">
        <f t="shared" si="436"/>
        <v>0</v>
      </c>
      <c r="AI151" s="513"/>
      <c r="AJ151" s="401">
        <f t="shared" si="437"/>
        <v>0</v>
      </c>
      <c r="AK151" s="513">
        <f t="shared" si="438"/>
        <v>0</v>
      </c>
      <c r="AL151" s="401">
        <f t="shared" si="439"/>
        <v>0</v>
      </c>
      <c r="AM151" s="519"/>
      <c r="AN151" s="429">
        <f t="shared" si="440"/>
        <v>0</v>
      </c>
      <c r="AO151" s="519">
        <f t="shared" si="441"/>
        <v>0</v>
      </c>
      <c r="AP151" s="429">
        <f t="shared" si="442"/>
        <v>0</v>
      </c>
      <c r="AQ151" s="591"/>
      <c r="AR151" s="401">
        <f t="shared" si="443"/>
        <v>0</v>
      </c>
      <c r="AS151" s="519">
        <f t="shared" si="444"/>
        <v>0</v>
      </c>
      <c r="AT151" s="429">
        <f t="shared" si="445"/>
        <v>0</v>
      </c>
      <c r="AU151" s="513"/>
      <c r="AV151" s="401">
        <f t="shared" si="446"/>
        <v>0</v>
      </c>
      <c r="AW151" s="519">
        <f t="shared" si="447"/>
        <v>0</v>
      </c>
      <c r="AX151" s="429">
        <f t="shared" si="448"/>
        <v>0</v>
      </c>
      <c r="AY151" s="513"/>
      <c r="AZ151" s="681">
        <f t="shared" si="449"/>
        <v>0</v>
      </c>
      <c r="BA151" s="519">
        <f t="shared" si="450"/>
        <v>0</v>
      </c>
      <c r="BB151" s="429">
        <f t="shared" si="451"/>
        <v>0</v>
      </c>
      <c r="BC151" s="695"/>
      <c r="BD151" s="681">
        <f t="shared" si="452"/>
        <v>0</v>
      </c>
      <c r="BE151" s="695">
        <f t="shared" si="453"/>
        <v>0</v>
      </c>
      <c r="BF151" s="681">
        <f t="shared" si="454"/>
        <v>0</v>
      </c>
      <c r="BG151" s="519"/>
      <c r="BH151" s="429">
        <f t="shared" si="455"/>
        <v>0</v>
      </c>
      <c r="BI151" s="519">
        <f t="shared" si="456"/>
        <v>0</v>
      </c>
      <c r="BJ151" s="429">
        <f t="shared" si="457"/>
        <v>0</v>
      </c>
      <c r="BK151" s="519"/>
      <c r="BL151" s="429">
        <f t="shared" si="458"/>
        <v>0</v>
      </c>
      <c r="BM151" s="519">
        <f t="shared" si="459"/>
        <v>0</v>
      </c>
      <c r="BN151" s="429">
        <f t="shared" si="460"/>
        <v>0</v>
      </c>
      <c r="BO151" s="718"/>
      <c r="BP151" s="706">
        <f t="shared" si="461"/>
        <v>0</v>
      </c>
      <c r="BQ151" s="718">
        <f t="shared" si="462"/>
        <v>0</v>
      </c>
      <c r="BR151" s="706">
        <f t="shared" si="463"/>
        <v>0</v>
      </c>
      <c r="BS151" s="718"/>
      <c r="BT151" s="706">
        <f t="shared" si="464"/>
        <v>0</v>
      </c>
      <c r="BU151" s="718">
        <f t="shared" si="465"/>
        <v>0</v>
      </c>
      <c r="BV151" s="706">
        <f t="shared" si="466"/>
        <v>0</v>
      </c>
      <c r="BW151" s="718"/>
      <c r="BX151" s="706">
        <f t="shared" si="467"/>
        <v>0</v>
      </c>
      <c r="BY151" s="718">
        <f t="shared" si="468"/>
        <v>0</v>
      </c>
      <c r="BZ151" s="706">
        <f t="shared" si="469"/>
        <v>0</v>
      </c>
      <c r="CA151" s="718"/>
      <c r="CB151" s="706">
        <f t="shared" si="470"/>
        <v>0</v>
      </c>
      <c r="CC151" s="718">
        <f t="shared" si="471"/>
        <v>0</v>
      </c>
      <c r="CD151" s="706">
        <f t="shared" si="472"/>
        <v>0</v>
      </c>
      <c r="CE151" s="706"/>
      <c r="CF151" s="402">
        <f t="shared" si="421"/>
        <v>158853.42000000001</v>
      </c>
    </row>
    <row r="152" spans="1:84" ht="54">
      <c r="B152" s="395" t="s">
        <v>628</v>
      </c>
      <c r="C152" s="396" t="s">
        <v>629</v>
      </c>
      <c r="D152" s="397" t="s">
        <v>389</v>
      </c>
      <c r="E152" s="398">
        <v>932352.3</v>
      </c>
      <c r="F152" s="399">
        <v>1</v>
      </c>
      <c r="G152" s="400">
        <f t="shared" si="422"/>
        <v>932352.3</v>
      </c>
      <c r="H152" s="400"/>
      <c r="I152" s="401"/>
      <c r="J152" s="401"/>
      <c r="K152" s="513"/>
      <c r="L152" s="401"/>
      <c r="M152" s="513">
        <f t="shared" si="423"/>
        <v>0</v>
      </c>
      <c r="N152" s="401">
        <f t="shared" si="424"/>
        <v>0</v>
      </c>
      <c r="O152" s="401"/>
      <c r="P152" s="401"/>
      <c r="Q152" s="513">
        <f t="shared" si="425"/>
        <v>0</v>
      </c>
      <c r="R152" s="401">
        <f t="shared" si="426"/>
        <v>0</v>
      </c>
      <c r="S152" s="540"/>
      <c r="T152" s="401"/>
      <c r="U152" s="513">
        <f t="shared" si="427"/>
        <v>0</v>
      </c>
      <c r="V152" s="401">
        <f t="shared" si="428"/>
        <v>0</v>
      </c>
      <c r="W152" s="513"/>
      <c r="X152" s="401"/>
      <c r="Y152" s="513">
        <f t="shared" si="429"/>
        <v>0</v>
      </c>
      <c r="Z152" s="401">
        <f t="shared" si="430"/>
        <v>0</v>
      </c>
      <c r="AA152" s="513"/>
      <c r="AB152" s="401">
        <f t="shared" si="431"/>
        <v>0</v>
      </c>
      <c r="AC152" s="513">
        <f t="shared" si="432"/>
        <v>0</v>
      </c>
      <c r="AD152" s="401">
        <f t="shared" si="433"/>
        <v>0</v>
      </c>
      <c r="AE152" s="513"/>
      <c r="AF152" s="401">
        <f t="shared" si="434"/>
        <v>0</v>
      </c>
      <c r="AG152" s="513">
        <f t="shared" si="435"/>
        <v>0</v>
      </c>
      <c r="AH152" s="401">
        <f t="shared" si="436"/>
        <v>0</v>
      </c>
      <c r="AI152" s="513"/>
      <c r="AJ152" s="401">
        <f t="shared" si="437"/>
        <v>0</v>
      </c>
      <c r="AK152" s="513">
        <f t="shared" si="438"/>
        <v>0</v>
      </c>
      <c r="AL152" s="401">
        <f t="shared" si="439"/>
        <v>0</v>
      </c>
      <c r="AM152" s="519"/>
      <c r="AN152" s="429">
        <f t="shared" si="440"/>
        <v>0</v>
      </c>
      <c r="AO152" s="519">
        <f t="shared" si="441"/>
        <v>0</v>
      </c>
      <c r="AP152" s="429">
        <f t="shared" si="442"/>
        <v>0</v>
      </c>
      <c r="AQ152" s="591"/>
      <c r="AR152" s="401">
        <f t="shared" si="443"/>
        <v>0</v>
      </c>
      <c r="AS152" s="519">
        <f t="shared" si="444"/>
        <v>0</v>
      </c>
      <c r="AT152" s="429">
        <f t="shared" si="445"/>
        <v>0</v>
      </c>
      <c r="AU152" s="513"/>
      <c r="AV152" s="401">
        <f t="shared" si="446"/>
        <v>0</v>
      </c>
      <c r="AW152" s="519">
        <f t="shared" si="447"/>
        <v>0</v>
      </c>
      <c r="AX152" s="429">
        <f t="shared" si="448"/>
        <v>0</v>
      </c>
      <c r="AY152" s="513"/>
      <c r="AZ152" s="681">
        <f t="shared" si="449"/>
        <v>0</v>
      </c>
      <c r="BA152" s="519">
        <f t="shared" si="450"/>
        <v>0</v>
      </c>
      <c r="BB152" s="429">
        <f t="shared" si="451"/>
        <v>0</v>
      </c>
      <c r="BC152" s="695"/>
      <c r="BD152" s="681">
        <f t="shared" si="452"/>
        <v>0</v>
      </c>
      <c r="BE152" s="695">
        <f t="shared" si="453"/>
        <v>0</v>
      </c>
      <c r="BF152" s="681">
        <f t="shared" si="454"/>
        <v>0</v>
      </c>
      <c r="BG152" s="519"/>
      <c r="BH152" s="429">
        <f t="shared" si="455"/>
        <v>0</v>
      </c>
      <c r="BI152" s="519">
        <f t="shared" si="456"/>
        <v>0</v>
      </c>
      <c r="BJ152" s="429">
        <f t="shared" si="457"/>
        <v>0</v>
      </c>
      <c r="BK152" s="519"/>
      <c r="BL152" s="429">
        <f t="shared" si="458"/>
        <v>0</v>
      </c>
      <c r="BM152" s="519">
        <f t="shared" si="459"/>
        <v>0</v>
      </c>
      <c r="BN152" s="429">
        <f t="shared" si="460"/>
        <v>0</v>
      </c>
      <c r="BO152" s="718"/>
      <c r="BP152" s="706">
        <f t="shared" si="461"/>
        <v>0</v>
      </c>
      <c r="BQ152" s="718">
        <f t="shared" si="462"/>
        <v>0</v>
      </c>
      <c r="BR152" s="706">
        <f t="shared" si="463"/>
        <v>0</v>
      </c>
      <c r="BS152" s="718"/>
      <c r="BT152" s="706">
        <f t="shared" si="464"/>
        <v>0</v>
      </c>
      <c r="BU152" s="718">
        <f t="shared" si="465"/>
        <v>0</v>
      </c>
      <c r="BV152" s="706">
        <f t="shared" si="466"/>
        <v>0</v>
      </c>
      <c r="BW152" s="718"/>
      <c r="BX152" s="706">
        <f t="shared" si="467"/>
        <v>0</v>
      </c>
      <c r="BY152" s="718">
        <f t="shared" si="468"/>
        <v>0</v>
      </c>
      <c r="BZ152" s="706">
        <f t="shared" si="469"/>
        <v>0</v>
      </c>
      <c r="CA152" s="718"/>
      <c r="CB152" s="706">
        <f t="shared" si="470"/>
        <v>0</v>
      </c>
      <c r="CC152" s="718">
        <f t="shared" si="471"/>
        <v>0</v>
      </c>
      <c r="CD152" s="706">
        <f t="shared" si="472"/>
        <v>0</v>
      </c>
      <c r="CE152" s="706"/>
      <c r="CF152" s="402">
        <f t="shared" si="421"/>
        <v>932352.3</v>
      </c>
    </row>
    <row r="153" spans="1:84" ht="72">
      <c r="B153" s="395" t="s">
        <v>630</v>
      </c>
      <c r="C153" s="396" t="s">
        <v>631</v>
      </c>
      <c r="D153" s="397" t="s">
        <v>632</v>
      </c>
      <c r="E153" s="398">
        <v>74250000</v>
      </c>
      <c r="F153" s="399">
        <v>2</v>
      </c>
      <c r="G153" s="400">
        <f t="shared" si="422"/>
        <v>148500000</v>
      </c>
      <c r="H153" s="400"/>
      <c r="I153" s="401"/>
      <c r="J153" s="401"/>
      <c r="K153" s="513"/>
      <c r="L153" s="401"/>
      <c r="M153" s="513">
        <f t="shared" si="423"/>
        <v>0</v>
      </c>
      <c r="N153" s="401">
        <f t="shared" si="424"/>
        <v>0</v>
      </c>
      <c r="O153" s="401"/>
      <c r="P153" s="401"/>
      <c r="Q153" s="513">
        <f t="shared" si="425"/>
        <v>0</v>
      </c>
      <c r="R153" s="401">
        <f t="shared" si="426"/>
        <v>0</v>
      </c>
      <c r="S153" s="540"/>
      <c r="T153" s="401"/>
      <c r="U153" s="513">
        <f t="shared" si="427"/>
        <v>0</v>
      </c>
      <c r="V153" s="401">
        <f t="shared" si="428"/>
        <v>0</v>
      </c>
      <c r="W153" s="513"/>
      <c r="X153" s="401"/>
      <c r="Y153" s="513">
        <f t="shared" si="429"/>
        <v>0</v>
      </c>
      <c r="Z153" s="401">
        <f t="shared" si="430"/>
        <v>0</v>
      </c>
      <c r="AA153" s="513"/>
      <c r="AB153" s="401">
        <f t="shared" si="431"/>
        <v>0</v>
      </c>
      <c r="AC153" s="513">
        <f t="shared" si="432"/>
        <v>0</v>
      </c>
      <c r="AD153" s="401">
        <f t="shared" si="433"/>
        <v>0</v>
      </c>
      <c r="AE153" s="513"/>
      <c r="AF153" s="401">
        <f t="shared" si="434"/>
        <v>0</v>
      </c>
      <c r="AG153" s="513">
        <f t="shared" si="435"/>
        <v>0</v>
      </c>
      <c r="AH153" s="401">
        <f t="shared" si="436"/>
        <v>0</v>
      </c>
      <c r="AI153" s="513"/>
      <c r="AJ153" s="401">
        <f t="shared" si="437"/>
        <v>0</v>
      </c>
      <c r="AK153" s="513">
        <f t="shared" si="438"/>
        <v>0</v>
      </c>
      <c r="AL153" s="401">
        <f t="shared" si="439"/>
        <v>0</v>
      </c>
      <c r="AM153" s="519"/>
      <c r="AN153" s="429">
        <f t="shared" si="440"/>
        <v>0</v>
      </c>
      <c r="AO153" s="519">
        <f t="shared" si="441"/>
        <v>0</v>
      </c>
      <c r="AP153" s="429">
        <f t="shared" si="442"/>
        <v>0</v>
      </c>
      <c r="AQ153" s="591"/>
      <c r="AR153" s="401">
        <f t="shared" si="443"/>
        <v>0</v>
      </c>
      <c r="AS153" s="519">
        <f t="shared" si="444"/>
        <v>0</v>
      </c>
      <c r="AT153" s="429">
        <f t="shared" si="445"/>
        <v>0</v>
      </c>
      <c r="AU153" s="513">
        <v>1.6</v>
      </c>
      <c r="AV153" s="401">
        <f t="shared" si="446"/>
        <v>118800000</v>
      </c>
      <c r="AW153" s="519">
        <f t="shared" si="447"/>
        <v>1.6</v>
      </c>
      <c r="AX153" s="429">
        <f t="shared" si="448"/>
        <v>118800000</v>
      </c>
      <c r="AY153" s="513"/>
      <c r="AZ153" s="681">
        <f t="shared" si="449"/>
        <v>0</v>
      </c>
      <c r="BA153" s="519">
        <f t="shared" si="450"/>
        <v>1.6</v>
      </c>
      <c r="BB153" s="429">
        <f t="shared" si="451"/>
        <v>118800000</v>
      </c>
      <c r="BC153" s="695"/>
      <c r="BD153" s="681">
        <f t="shared" si="452"/>
        <v>0</v>
      </c>
      <c r="BE153" s="695">
        <f t="shared" si="453"/>
        <v>1.6</v>
      </c>
      <c r="BF153" s="681">
        <f t="shared" si="454"/>
        <v>118800000</v>
      </c>
      <c r="BG153" s="519"/>
      <c r="BH153" s="429">
        <f t="shared" si="455"/>
        <v>0</v>
      </c>
      <c r="BI153" s="519">
        <f t="shared" si="456"/>
        <v>1.6</v>
      </c>
      <c r="BJ153" s="429">
        <f t="shared" si="457"/>
        <v>118800000</v>
      </c>
      <c r="BK153" s="519"/>
      <c r="BL153" s="429">
        <f t="shared" si="458"/>
        <v>0</v>
      </c>
      <c r="BM153" s="519">
        <f t="shared" si="459"/>
        <v>1.6</v>
      </c>
      <c r="BN153" s="429">
        <f t="shared" si="460"/>
        <v>118800000</v>
      </c>
      <c r="BO153" s="718"/>
      <c r="BP153" s="706">
        <f t="shared" si="461"/>
        <v>0</v>
      </c>
      <c r="BQ153" s="718">
        <f t="shared" si="462"/>
        <v>1.6</v>
      </c>
      <c r="BR153" s="706">
        <f t="shared" si="463"/>
        <v>118800000</v>
      </c>
      <c r="BS153" s="718"/>
      <c r="BT153" s="706">
        <f t="shared" si="464"/>
        <v>0</v>
      </c>
      <c r="BU153" s="718">
        <f t="shared" si="465"/>
        <v>1.6</v>
      </c>
      <c r="BV153" s="706">
        <f t="shared" si="466"/>
        <v>118800000</v>
      </c>
      <c r="BW153" s="718"/>
      <c r="BX153" s="706">
        <f t="shared" si="467"/>
        <v>0</v>
      </c>
      <c r="BY153" s="718">
        <f t="shared" si="468"/>
        <v>1.6</v>
      </c>
      <c r="BZ153" s="706">
        <f t="shared" si="469"/>
        <v>118800000</v>
      </c>
      <c r="CA153" s="718"/>
      <c r="CB153" s="706">
        <f t="shared" si="470"/>
        <v>0</v>
      </c>
      <c r="CC153" s="718">
        <f t="shared" si="471"/>
        <v>1.6</v>
      </c>
      <c r="CD153" s="706">
        <f t="shared" si="472"/>
        <v>118800000</v>
      </c>
      <c r="CE153" s="706"/>
      <c r="CF153" s="402">
        <f t="shared" si="421"/>
        <v>148500000</v>
      </c>
    </row>
    <row r="154" spans="1:84">
      <c r="B154" s="395" t="s">
        <v>633</v>
      </c>
      <c r="C154" s="396" t="s">
        <v>634</v>
      </c>
      <c r="D154" s="397" t="s">
        <v>389</v>
      </c>
      <c r="E154" s="398">
        <v>72939.240000000005</v>
      </c>
      <c r="F154" s="399">
        <v>2</v>
      </c>
      <c r="G154" s="400">
        <f t="shared" si="422"/>
        <v>145878.48000000001</v>
      </c>
      <c r="H154" s="400"/>
      <c r="I154" s="401"/>
      <c r="J154" s="401"/>
      <c r="K154" s="513"/>
      <c r="L154" s="401"/>
      <c r="M154" s="513">
        <f t="shared" si="423"/>
        <v>0</v>
      </c>
      <c r="N154" s="401">
        <f t="shared" si="424"/>
        <v>0</v>
      </c>
      <c r="O154" s="401"/>
      <c r="P154" s="401"/>
      <c r="Q154" s="513">
        <f t="shared" si="425"/>
        <v>0</v>
      </c>
      <c r="R154" s="401">
        <f t="shared" si="426"/>
        <v>0</v>
      </c>
      <c r="S154" s="540"/>
      <c r="T154" s="401"/>
      <c r="U154" s="513">
        <f t="shared" si="427"/>
        <v>0</v>
      </c>
      <c r="V154" s="401">
        <f t="shared" si="428"/>
        <v>0</v>
      </c>
      <c r="W154" s="513"/>
      <c r="X154" s="401"/>
      <c r="Y154" s="513">
        <f t="shared" si="429"/>
        <v>0</v>
      </c>
      <c r="Z154" s="401">
        <f t="shared" si="430"/>
        <v>0</v>
      </c>
      <c r="AA154" s="513"/>
      <c r="AB154" s="401">
        <f t="shared" si="431"/>
        <v>0</v>
      </c>
      <c r="AC154" s="513">
        <f t="shared" si="432"/>
        <v>0</v>
      </c>
      <c r="AD154" s="401">
        <f t="shared" si="433"/>
        <v>0</v>
      </c>
      <c r="AE154" s="513"/>
      <c r="AF154" s="401">
        <f t="shared" si="434"/>
        <v>0</v>
      </c>
      <c r="AG154" s="513">
        <f t="shared" si="435"/>
        <v>0</v>
      </c>
      <c r="AH154" s="401">
        <f t="shared" si="436"/>
        <v>0</v>
      </c>
      <c r="AI154" s="513"/>
      <c r="AJ154" s="401">
        <f t="shared" si="437"/>
        <v>0</v>
      </c>
      <c r="AK154" s="513">
        <f t="shared" si="438"/>
        <v>0</v>
      </c>
      <c r="AL154" s="401">
        <f t="shared" si="439"/>
        <v>0</v>
      </c>
      <c r="AM154" s="519"/>
      <c r="AN154" s="429">
        <f t="shared" si="440"/>
        <v>0</v>
      </c>
      <c r="AO154" s="519">
        <f t="shared" si="441"/>
        <v>0</v>
      </c>
      <c r="AP154" s="429">
        <f t="shared" si="442"/>
        <v>0</v>
      </c>
      <c r="AQ154" s="591"/>
      <c r="AR154" s="401">
        <f t="shared" si="443"/>
        <v>0</v>
      </c>
      <c r="AS154" s="519">
        <f t="shared" si="444"/>
        <v>0</v>
      </c>
      <c r="AT154" s="429">
        <f t="shared" si="445"/>
        <v>0</v>
      </c>
      <c r="AU154" s="513"/>
      <c r="AV154" s="401">
        <f t="shared" si="446"/>
        <v>0</v>
      </c>
      <c r="AW154" s="519">
        <f t="shared" si="447"/>
        <v>0</v>
      </c>
      <c r="AX154" s="429">
        <f t="shared" si="448"/>
        <v>0</v>
      </c>
      <c r="AY154" s="513"/>
      <c r="AZ154" s="681">
        <f t="shared" si="449"/>
        <v>0</v>
      </c>
      <c r="BA154" s="519">
        <f t="shared" si="450"/>
        <v>0</v>
      </c>
      <c r="BB154" s="429">
        <f t="shared" si="451"/>
        <v>0</v>
      </c>
      <c r="BC154" s="695"/>
      <c r="BD154" s="681">
        <f t="shared" si="452"/>
        <v>0</v>
      </c>
      <c r="BE154" s="695">
        <f t="shared" si="453"/>
        <v>0</v>
      </c>
      <c r="BF154" s="681">
        <f t="shared" si="454"/>
        <v>0</v>
      </c>
      <c r="BG154" s="519"/>
      <c r="BH154" s="429">
        <f t="shared" si="455"/>
        <v>0</v>
      </c>
      <c r="BI154" s="519">
        <f t="shared" si="456"/>
        <v>0</v>
      </c>
      <c r="BJ154" s="429">
        <f t="shared" si="457"/>
        <v>0</v>
      </c>
      <c r="BK154" s="519"/>
      <c r="BL154" s="429">
        <f t="shared" si="458"/>
        <v>0</v>
      </c>
      <c r="BM154" s="519">
        <f t="shared" si="459"/>
        <v>0</v>
      </c>
      <c r="BN154" s="429">
        <f t="shared" si="460"/>
        <v>0</v>
      </c>
      <c r="BO154" s="718"/>
      <c r="BP154" s="706">
        <f t="shared" si="461"/>
        <v>0</v>
      </c>
      <c r="BQ154" s="718">
        <f t="shared" si="462"/>
        <v>0</v>
      </c>
      <c r="BR154" s="706">
        <f t="shared" si="463"/>
        <v>0</v>
      </c>
      <c r="BS154" s="718"/>
      <c r="BT154" s="706">
        <f t="shared" si="464"/>
        <v>0</v>
      </c>
      <c r="BU154" s="718">
        <f t="shared" si="465"/>
        <v>0</v>
      </c>
      <c r="BV154" s="706">
        <f t="shared" si="466"/>
        <v>0</v>
      </c>
      <c r="BW154" s="718"/>
      <c r="BX154" s="706">
        <f t="shared" si="467"/>
        <v>0</v>
      </c>
      <c r="BY154" s="718">
        <f t="shared" si="468"/>
        <v>0</v>
      </c>
      <c r="BZ154" s="706">
        <f t="shared" si="469"/>
        <v>0</v>
      </c>
      <c r="CA154" s="718"/>
      <c r="CB154" s="706">
        <f t="shared" si="470"/>
        <v>0</v>
      </c>
      <c r="CC154" s="718">
        <f t="shared" si="471"/>
        <v>0</v>
      </c>
      <c r="CD154" s="706">
        <f t="shared" si="472"/>
        <v>0</v>
      </c>
      <c r="CE154" s="706"/>
      <c r="CF154" s="402">
        <f t="shared" si="421"/>
        <v>145878.48000000001</v>
      </c>
    </row>
    <row r="155" spans="1:84">
      <c r="B155" s="395" t="s">
        <v>635</v>
      </c>
      <c r="C155" s="396" t="s">
        <v>634</v>
      </c>
      <c r="D155" s="397" t="s">
        <v>389</v>
      </c>
      <c r="E155" s="398">
        <v>72939.240000000005</v>
      </c>
      <c r="F155" s="399">
        <v>4</v>
      </c>
      <c r="G155" s="400">
        <f t="shared" si="422"/>
        <v>291756.96000000002</v>
      </c>
      <c r="H155" s="400"/>
      <c r="I155" s="401"/>
      <c r="J155" s="401"/>
      <c r="K155" s="513"/>
      <c r="L155" s="401"/>
      <c r="M155" s="513">
        <f t="shared" si="423"/>
        <v>0</v>
      </c>
      <c r="N155" s="401">
        <f t="shared" si="424"/>
        <v>0</v>
      </c>
      <c r="O155" s="401"/>
      <c r="P155" s="401"/>
      <c r="Q155" s="513">
        <f t="shared" si="425"/>
        <v>0</v>
      </c>
      <c r="R155" s="401">
        <f t="shared" si="426"/>
        <v>0</v>
      </c>
      <c r="S155" s="540"/>
      <c r="T155" s="401"/>
      <c r="U155" s="513">
        <f t="shared" si="427"/>
        <v>0</v>
      </c>
      <c r="V155" s="401">
        <f t="shared" si="428"/>
        <v>0</v>
      </c>
      <c r="W155" s="513"/>
      <c r="X155" s="401"/>
      <c r="Y155" s="513">
        <f t="shared" si="429"/>
        <v>0</v>
      </c>
      <c r="Z155" s="401">
        <f t="shared" si="430"/>
        <v>0</v>
      </c>
      <c r="AA155" s="513">
        <v>6</v>
      </c>
      <c r="AB155" s="401">
        <f t="shared" si="431"/>
        <v>437635.44000000006</v>
      </c>
      <c r="AC155" s="513">
        <f t="shared" si="432"/>
        <v>6</v>
      </c>
      <c r="AD155" s="401">
        <f t="shared" si="433"/>
        <v>437635.44000000006</v>
      </c>
      <c r="AE155" s="513"/>
      <c r="AF155" s="401">
        <f t="shared" si="434"/>
        <v>0</v>
      </c>
      <c r="AG155" s="513">
        <f t="shared" si="435"/>
        <v>6</v>
      </c>
      <c r="AH155" s="401">
        <f t="shared" si="436"/>
        <v>437635.44000000006</v>
      </c>
      <c r="AI155" s="513"/>
      <c r="AJ155" s="401">
        <f t="shared" si="437"/>
        <v>0</v>
      </c>
      <c r="AK155" s="513">
        <f t="shared" si="438"/>
        <v>6</v>
      </c>
      <c r="AL155" s="401">
        <f t="shared" si="439"/>
        <v>437635.44000000006</v>
      </c>
      <c r="AM155" s="519"/>
      <c r="AN155" s="429">
        <f t="shared" si="440"/>
        <v>0</v>
      </c>
      <c r="AO155" s="519">
        <f t="shared" si="441"/>
        <v>6</v>
      </c>
      <c r="AP155" s="429">
        <f t="shared" si="442"/>
        <v>437635.44000000006</v>
      </c>
      <c r="AQ155" s="591"/>
      <c r="AR155" s="401">
        <f t="shared" si="443"/>
        <v>0</v>
      </c>
      <c r="AS155" s="519">
        <f t="shared" si="444"/>
        <v>6</v>
      </c>
      <c r="AT155" s="429">
        <f t="shared" si="445"/>
        <v>437635.44000000006</v>
      </c>
      <c r="AU155" s="513"/>
      <c r="AV155" s="401">
        <f t="shared" si="446"/>
        <v>0</v>
      </c>
      <c r="AW155" s="519">
        <f t="shared" si="447"/>
        <v>6</v>
      </c>
      <c r="AX155" s="429">
        <f t="shared" si="448"/>
        <v>437635.44000000006</v>
      </c>
      <c r="AY155" s="513"/>
      <c r="AZ155" s="681">
        <f t="shared" si="449"/>
        <v>0</v>
      </c>
      <c r="BA155" s="519">
        <f t="shared" si="450"/>
        <v>6</v>
      </c>
      <c r="BB155" s="429">
        <f t="shared" si="451"/>
        <v>437635.44000000006</v>
      </c>
      <c r="BC155" s="695"/>
      <c r="BD155" s="681">
        <f t="shared" si="452"/>
        <v>0</v>
      </c>
      <c r="BE155" s="695">
        <f t="shared" si="453"/>
        <v>6</v>
      </c>
      <c r="BF155" s="681">
        <f t="shared" si="454"/>
        <v>437635.44000000006</v>
      </c>
      <c r="BG155" s="519"/>
      <c r="BH155" s="429">
        <f t="shared" si="455"/>
        <v>0</v>
      </c>
      <c r="BI155" s="519">
        <f t="shared" si="456"/>
        <v>6</v>
      </c>
      <c r="BJ155" s="429">
        <f t="shared" si="457"/>
        <v>437635.44000000006</v>
      </c>
      <c r="BK155" s="519"/>
      <c r="BL155" s="429">
        <f t="shared" si="458"/>
        <v>0</v>
      </c>
      <c r="BM155" s="519">
        <f t="shared" si="459"/>
        <v>6</v>
      </c>
      <c r="BN155" s="429">
        <f t="shared" si="460"/>
        <v>437635.44000000006</v>
      </c>
      <c r="BO155" s="718"/>
      <c r="BP155" s="706">
        <f t="shared" si="461"/>
        <v>0</v>
      </c>
      <c r="BQ155" s="718">
        <f t="shared" si="462"/>
        <v>6</v>
      </c>
      <c r="BR155" s="706">
        <f t="shared" si="463"/>
        <v>437635.44000000006</v>
      </c>
      <c r="BS155" s="718"/>
      <c r="BT155" s="706">
        <f t="shared" si="464"/>
        <v>0</v>
      </c>
      <c r="BU155" s="718">
        <f t="shared" si="465"/>
        <v>6</v>
      </c>
      <c r="BV155" s="706">
        <f t="shared" si="466"/>
        <v>437635.44000000006</v>
      </c>
      <c r="BW155" s="718"/>
      <c r="BX155" s="706">
        <f t="shared" si="467"/>
        <v>0</v>
      </c>
      <c r="BY155" s="718">
        <f t="shared" si="468"/>
        <v>6</v>
      </c>
      <c r="BZ155" s="706">
        <f t="shared" si="469"/>
        <v>437635.44000000006</v>
      </c>
      <c r="CA155" s="718"/>
      <c r="CB155" s="706">
        <f t="shared" si="470"/>
        <v>0</v>
      </c>
      <c r="CC155" s="718">
        <f t="shared" si="471"/>
        <v>6</v>
      </c>
      <c r="CD155" s="706">
        <f t="shared" si="472"/>
        <v>437635.44000000006</v>
      </c>
      <c r="CE155" s="706"/>
      <c r="CF155" s="402">
        <f t="shared" si="421"/>
        <v>291756.96000000002</v>
      </c>
    </row>
    <row r="156" spans="1:84" ht="36">
      <c r="B156" s="395" t="s">
        <v>636</v>
      </c>
      <c r="C156" s="396" t="s">
        <v>637</v>
      </c>
      <c r="D156" s="397" t="s">
        <v>632</v>
      </c>
      <c r="E156" s="398">
        <v>2596269.06</v>
      </c>
      <c r="F156" s="399">
        <v>1</v>
      </c>
      <c r="G156" s="400">
        <f t="shared" si="422"/>
        <v>2596269.06</v>
      </c>
      <c r="H156" s="400"/>
      <c r="I156" s="401"/>
      <c r="J156" s="401"/>
      <c r="K156" s="513"/>
      <c r="L156" s="401"/>
      <c r="M156" s="513">
        <f t="shared" si="423"/>
        <v>0</v>
      </c>
      <c r="N156" s="401">
        <f t="shared" si="424"/>
        <v>0</v>
      </c>
      <c r="O156" s="401"/>
      <c r="P156" s="401"/>
      <c r="Q156" s="513">
        <f t="shared" si="425"/>
        <v>0</v>
      </c>
      <c r="R156" s="401">
        <f t="shared" si="426"/>
        <v>0</v>
      </c>
      <c r="S156" s="540"/>
      <c r="T156" s="401"/>
      <c r="U156" s="513">
        <f t="shared" si="427"/>
        <v>0</v>
      </c>
      <c r="V156" s="401">
        <f t="shared" si="428"/>
        <v>0</v>
      </c>
      <c r="W156" s="513"/>
      <c r="X156" s="401"/>
      <c r="Y156" s="513">
        <f t="shared" si="429"/>
        <v>0</v>
      </c>
      <c r="Z156" s="401">
        <f t="shared" si="430"/>
        <v>0</v>
      </c>
      <c r="AA156" s="513"/>
      <c r="AB156" s="401">
        <f t="shared" si="431"/>
        <v>0</v>
      </c>
      <c r="AC156" s="513">
        <f t="shared" si="432"/>
        <v>0</v>
      </c>
      <c r="AD156" s="401">
        <f t="shared" si="433"/>
        <v>0</v>
      </c>
      <c r="AE156" s="513"/>
      <c r="AF156" s="401">
        <f t="shared" si="434"/>
        <v>0</v>
      </c>
      <c r="AG156" s="513">
        <f t="shared" si="435"/>
        <v>0</v>
      </c>
      <c r="AH156" s="401">
        <f t="shared" si="436"/>
        <v>0</v>
      </c>
      <c r="AI156" s="513"/>
      <c r="AJ156" s="401">
        <f t="shared" si="437"/>
        <v>0</v>
      </c>
      <c r="AK156" s="513">
        <f t="shared" si="438"/>
        <v>0</v>
      </c>
      <c r="AL156" s="401">
        <f t="shared" si="439"/>
        <v>0</v>
      </c>
      <c r="AM156" s="519"/>
      <c r="AN156" s="429">
        <f t="shared" si="440"/>
        <v>0</v>
      </c>
      <c r="AO156" s="519">
        <f t="shared" si="441"/>
        <v>0</v>
      </c>
      <c r="AP156" s="429">
        <f t="shared" si="442"/>
        <v>0</v>
      </c>
      <c r="AQ156" s="591"/>
      <c r="AR156" s="401">
        <f t="shared" si="443"/>
        <v>0</v>
      </c>
      <c r="AS156" s="519">
        <f t="shared" si="444"/>
        <v>0</v>
      </c>
      <c r="AT156" s="429">
        <f t="shared" si="445"/>
        <v>0</v>
      </c>
      <c r="AU156" s="513"/>
      <c r="AV156" s="401">
        <f t="shared" si="446"/>
        <v>0</v>
      </c>
      <c r="AW156" s="519">
        <f t="shared" si="447"/>
        <v>0</v>
      </c>
      <c r="AX156" s="429">
        <f t="shared" si="448"/>
        <v>0</v>
      </c>
      <c r="AY156" s="513"/>
      <c r="AZ156" s="681">
        <f t="shared" si="449"/>
        <v>0</v>
      </c>
      <c r="BA156" s="519">
        <f t="shared" si="450"/>
        <v>0</v>
      </c>
      <c r="BB156" s="429">
        <f t="shared" si="451"/>
        <v>0</v>
      </c>
      <c r="BC156" s="695"/>
      <c r="BD156" s="681">
        <f t="shared" si="452"/>
        <v>0</v>
      </c>
      <c r="BE156" s="695">
        <f t="shared" si="453"/>
        <v>0</v>
      </c>
      <c r="BF156" s="681">
        <f t="shared" si="454"/>
        <v>0</v>
      </c>
      <c r="BG156" s="519"/>
      <c r="BH156" s="429">
        <f t="shared" si="455"/>
        <v>0</v>
      </c>
      <c r="BI156" s="519">
        <f t="shared" si="456"/>
        <v>0</v>
      </c>
      <c r="BJ156" s="429">
        <f t="shared" si="457"/>
        <v>0</v>
      </c>
      <c r="BK156" s="519"/>
      <c r="BL156" s="429">
        <f t="shared" si="458"/>
        <v>0</v>
      </c>
      <c r="BM156" s="519">
        <f t="shared" si="459"/>
        <v>0</v>
      </c>
      <c r="BN156" s="429">
        <f t="shared" si="460"/>
        <v>0</v>
      </c>
      <c r="BO156" s="718"/>
      <c r="BP156" s="706">
        <f t="shared" si="461"/>
        <v>0</v>
      </c>
      <c r="BQ156" s="718">
        <f t="shared" si="462"/>
        <v>0</v>
      </c>
      <c r="BR156" s="706">
        <f t="shared" si="463"/>
        <v>0</v>
      </c>
      <c r="BS156" s="718"/>
      <c r="BT156" s="706">
        <f t="shared" si="464"/>
        <v>0</v>
      </c>
      <c r="BU156" s="718">
        <f t="shared" si="465"/>
        <v>0</v>
      </c>
      <c r="BV156" s="706">
        <f t="shared" si="466"/>
        <v>0</v>
      </c>
      <c r="BW156" s="718"/>
      <c r="BX156" s="706">
        <f t="shared" si="467"/>
        <v>0</v>
      </c>
      <c r="BY156" s="718">
        <f t="shared" si="468"/>
        <v>0</v>
      </c>
      <c r="BZ156" s="706">
        <f t="shared" si="469"/>
        <v>0</v>
      </c>
      <c r="CA156" s="718"/>
      <c r="CB156" s="706">
        <f t="shared" si="470"/>
        <v>0</v>
      </c>
      <c r="CC156" s="718">
        <f t="shared" si="471"/>
        <v>0</v>
      </c>
      <c r="CD156" s="706">
        <f t="shared" si="472"/>
        <v>0</v>
      </c>
      <c r="CE156" s="706"/>
      <c r="CF156" s="402">
        <f t="shared" si="421"/>
        <v>2596269.06</v>
      </c>
    </row>
    <row r="157" spans="1:84" s="387" customFormat="1" ht="36">
      <c r="B157" s="404" t="s">
        <v>63</v>
      </c>
      <c r="C157" s="405" t="s">
        <v>65</v>
      </c>
      <c r="D157" s="406"/>
      <c r="E157" s="407"/>
      <c r="F157" s="408">
        <v>0</v>
      </c>
      <c r="G157" s="409"/>
      <c r="H157" s="409">
        <f>+SUM(G158:G192)</f>
        <v>163141544.60999995</v>
      </c>
      <c r="I157" s="409"/>
      <c r="J157" s="409"/>
      <c r="K157" s="516"/>
      <c r="L157" s="409"/>
      <c r="M157" s="516"/>
      <c r="N157" s="409">
        <f>SUM(N158:N192)</f>
        <v>0</v>
      </c>
      <c r="O157" s="409"/>
      <c r="P157" s="409"/>
      <c r="Q157" s="516"/>
      <c r="R157" s="409">
        <f>SUM(R158:R192)</f>
        <v>0</v>
      </c>
      <c r="S157" s="542"/>
      <c r="T157" s="409">
        <f>SUM(T158:T192)</f>
        <v>0</v>
      </c>
      <c r="U157" s="516"/>
      <c r="V157" s="409">
        <f>SUM(V158:V192)</f>
        <v>0</v>
      </c>
      <c r="W157" s="516"/>
      <c r="X157" s="409">
        <f>SUM(X158:X192)</f>
        <v>0</v>
      </c>
      <c r="Y157" s="516"/>
      <c r="Z157" s="409">
        <f>SUM(Z158:Z192)</f>
        <v>0</v>
      </c>
      <c r="AA157" s="516"/>
      <c r="AB157" s="409">
        <f>SUM(AB158:AB192)</f>
        <v>0</v>
      </c>
      <c r="AC157" s="516"/>
      <c r="AD157" s="409">
        <f>SUM(AD158:AD192)</f>
        <v>0</v>
      </c>
      <c r="AE157" s="516"/>
      <c r="AF157" s="409">
        <f>SUM(AF158:AF192)</f>
        <v>0</v>
      </c>
      <c r="AG157" s="516"/>
      <c r="AH157" s="409">
        <f>SUM(AH158:AH192)</f>
        <v>0</v>
      </c>
      <c r="AI157" s="516"/>
      <c r="AJ157" s="409">
        <f>SUM(AJ158:AJ192)</f>
        <v>0</v>
      </c>
      <c r="AK157" s="516"/>
      <c r="AL157" s="409">
        <f>SUM(AL158:AL192)</f>
        <v>0</v>
      </c>
      <c r="AM157" s="611"/>
      <c r="AN157" s="612">
        <f>SUM(AN158:AN192)</f>
        <v>0</v>
      </c>
      <c r="AO157" s="611"/>
      <c r="AP157" s="612">
        <f>SUM(AP158:AP192)</f>
        <v>0</v>
      </c>
      <c r="AQ157" s="593"/>
      <c r="AR157" s="409">
        <f>SUM(AR158:AR192)</f>
        <v>0</v>
      </c>
      <c r="AS157" s="611"/>
      <c r="AT157" s="612">
        <f>SUM(AT158:AT192)</f>
        <v>0</v>
      </c>
      <c r="AU157" s="516"/>
      <c r="AV157" s="409">
        <f>SUM(AV158:AV192)</f>
        <v>0</v>
      </c>
      <c r="AW157" s="611"/>
      <c r="AX157" s="612">
        <f>SUM(AX158:AX192)</f>
        <v>0</v>
      </c>
      <c r="AY157" s="516" t="s">
        <v>126</v>
      </c>
      <c r="AZ157" s="680">
        <f>SUM(AZ158:AZ192)</f>
        <v>0</v>
      </c>
      <c r="BA157" s="611"/>
      <c r="BB157" s="612">
        <f>SUM(BB158:BB192)</f>
        <v>0</v>
      </c>
      <c r="BC157" s="409" t="s">
        <v>126</v>
      </c>
      <c r="BD157" s="409">
        <f>SUM(BD158:BD192)</f>
        <v>0</v>
      </c>
      <c r="BE157" s="409"/>
      <c r="BF157" s="409">
        <f>SUM(BF158:BF192)</f>
        <v>0</v>
      </c>
      <c r="BG157" s="409"/>
      <c r="BH157" s="409">
        <f>SUM(BH158:BH192)</f>
        <v>308979</v>
      </c>
      <c r="BI157" s="409"/>
      <c r="BJ157" s="409">
        <f>SUM(BJ158:BJ192)</f>
        <v>308979</v>
      </c>
      <c r="BK157" s="409"/>
      <c r="BL157" s="409">
        <f>SUM(BL158:BL192)</f>
        <v>76123.08</v>
      </c>
      <c r="BM157" s="409"/>
      <c r="BN157" s="409">
        <f>SUM(BN158:BN192)</f>
        <v>385102.08000000002</v>
      </c>
      <c r="BO157" s="719"/>
      <c r="BP157" s="715">
        <f>SUM(BP158:BP192)</f>
        <v>0</v>
      </c>
      <c r="BQ157" s="719"/>
      <c r="BR157" s="715">
        <f>SUM(BR158:BR192)</f>
        <v>385102.08000000002</v>
      </c>
      <c r="BS157" s="719"/>
      <c r="BT157" s="715">
        <f>SUM(BT158:BT192)</f>
        <v>1621527.9300000002</v>
      </c>
      <c r="BU157" s="719"/>
      <c r="BV157" s="715">
        <f>SUM(BV158:BV192)</f>
        <v>2006630.01</v>
      </c>
      <c r="BW157" s="719"/>
      <c r="BX157" s="715">
        <f>SUM(BX158:BX192)</f>
        <v>7976951.8983000005</v>
      </c>
      <c r="BY157" s="719"/>
      <c r="BZ157" s="715">
        <f>SUM(BZ158:BZ192)</f>
        <v>9983581.9082999993</v>
      </c>
      <c r="CA157" s="719"/>
      <c r="CB157" s="715">
        <f>SUM(CB158:CB192)</f>
        <v>372428.1</v>
      </c>
      <c r="CC157" s="719"/>
      <c r="CD157" s="715">
        <f>SUM(CD158:CD192)</f>
        <v>10356010.008299999</v>
      </c>
      <c r="CE157" s="706"/>
      <c r="CF157" s="410">
        <f t="shared" si="421"/>
        <v>163141544.60999995</v>
      </c>
    </row>
    <row r="158" spans="1:84" ht="36">
      <c r="B158" s="395" t="s">
        <v>638</v>
      </c>
      <c r="C158" s="396" t="s">
        <v>639</v>
      </c>
      <c r="D158" s="397" t="s">
        <v>640</v>
      </c>
      <c r="E158" s="398">
        <v>23381.82</v>
      </c>
      <c r="F158" s="399">
        <v>150</v>
      </c>
      <c r="G158" s="400">
        <f t="shared" ref="G158:G192" si="473">F158*E158</f>
        <v>3507273</v>
      </c>
      <c r="H158" s="400"/>
      <c r="I158" s="401"/>
      <c r="J158" s="401"/>
      <c r="K158" s="513"/>
      <c r="L158" s="401"/>
      <c r="M158" s="513">
        <f t="shared" ref="M158:M192" si="474">I158+K158</f>
        <v>0</v>
      </c>
      <c r="N158" s="401">
        <f t="shared" ref="N158:N192" si="475">M158*$E158</f>
        <v>0</v>
      </c>
      <c r="O158" s="401"/>
      <c r="P158" s="401"/>
      <c r="Q158" s="513">
        <f t="shared" ref="Q158:Q192" si="476">M158+O158</f>
        <v>0</v>
      </c>
      <c r="R158" s="401">
        <f t="shared" ref="R158:R192" si="477">Q158*$E158</f>
        <v>0</v>
      </c>
      <c r="S158" s="540"/>
      <c r="T158" s="401"/>
      <c r="U158" s="513">
        <f t="shared" ref="U158:U192" si="478">Q158+S158</f>
        <v>0</v>
      </c>
      <c r="V158" s="401">
        <f t="shared" ref="V158:V192" si="479">U158*$E158</f>
        <v>0</v>
      </c>
      <c r="W158" s="513"/>
      <c r="X158" s="401"/>
      <c r="Y158" s="513">
        <f t="shared" ref="Y158:Y192" si="480">U158+W158</f>
        <v>0</v>
      </c>
      <c r="Z158" s="401">
        <f t="shared" ref="Z158:Z192" si="481">Y158*$E158</f>
        <v>0</v>
      </c>
      <c r="AA158" s="513"/>
      <c r="AB158" s="401">
        <f t="shared" ref="AB158:AB192" si="482">AA158*$E158</f>
        <v>0</v>
      </c>
      <c r="AC158" s="513">
        <f t="shared" ref="AC158:AC192" si="483">Y158+AA158</f>
        <v>0</v>
      </c>
      <c r="AD158" s="401">
        <f t="shared" ref="AD158:AD192" si="484">AC158*$E158</f>
        <v>0</v>
      </c>
      <c r="AE158" s="513"/>
      <c r="AF158" s="401">
        <f t="shared" ref="AF158:AF192" si="485">AE158*$E158</f>
        <v>0</v>
      </c>
      <c r="AG158" s="513">
        <f t="shared" ref="AG158:AG192" si="486">AC158+AE158</f>
        <v>0</v>
      </c>
      <c r="AH158" s="401">
        <f t="shared" ref="AH158:AH192" si="487">AG158*$E158</f>
        <v>0</v>
      </c>
      <c r="AI158" s="513"/>
      <c r="AJ158" s="401">
        <f t="shared" ref="AJ158:AJ192" si="488">AI158*$E158</f>
        <v>0</v>
      </c>
      <c r="AK158" s="513">
        <f t="shared" ref="AK158:AK192" si="489">AG158+AI158</f>
        <v>0</v>
      </c>
      <c r="AL158" s="401">
        <f t="shared" ref="AL158:AL192" si="490">AK158*$E158</f>
        <v>0</v>
      </c>
      <c r="AM158" s="519"/>
      <c r="AN158" s="429">
        <f t="shared" ref="AN158:AN192" si="491">AM158*$E158</f>
        <v>0</v>
      </c>
      <c r="AO158" s="519">
        <f t="shared" ref="AO158:AO192" si="492">AK158+AM158</f>
        <v>0</v>
      </c>
      <c r="AP158" s="429">
        <f t="shared" ref="AP158:AP192" si="493">AO158*$E158</f>
        <v>0</v>
      </c>
      <c r="AQ158" s="591"/>
      <c r="AR158" s="401">
        <f t="shared" ref="AR158:AR192" si="494">AQ158*$E158</f>
        <v>0</v>
      </c>
      <c r="AS158" s="519">
        <f t="shared" ref="AS158:AS192" si="495">AO158+AQ158</f>
        <v>0</v>
      </c>
      <c r="AT158" s="429">
        <f t="shared" ref="AT158:AT192" si="496">AS158*$E158</f>
        <v>0</v>
      </c>
      <c r="AU158" s="513"/>
      <c r="AV158" s="401">
        <f t="shared" ref="AV158:AV192" si="497">AU158*$E158</f>
        <v>0</v>
      </c>
      <c r="AW158" s="519">
        <f t="shared" ref="AW158:AW192" si="498">AS158+AU158</f>
        <v>0</v>
      </c>
      <c r="AX158" s="429">
        <f t="shared" ref="AX158:AX192" si="499">AW158*$E158</f>
        <v>0</v>
      </c>
      <c r="AY158" s="513"/>
      <c r="AZ158" s="681">
        <f t="shared" ref="AZ158:AZ192" si="500">AY158*$E158</f>
        <v>0</v>
      </c>
      <c r="BA158" s="519">
        <f t="shared" ref="BA158:BA192" si="501">AW158+AY158</f>
        <v>0</v>
      </c>
      <c r="BB158" s="429">
        <f t="shared" ref="BB158:BB192" si="502">BA158*$E158</f>
        <v>0</v>
      </c>
      <c r="BC158" s="695"/>
      <c r="BD158" s="681">
        <f t="shared" ref="BD158:BD192" si="503">BC158*$E158</f>
        <v>0</v>
      </c>
      <c r="BE158" s="695">
        <f t="shared" ref="BE158:BE192" si="504">BA158+BC158</f>
        <v>0</v>
      </c>
      <c r="BF158" s="681">
        <f t="shared" ref="BF158:BF192" si="505">BE158*$E158</f>
        <v>0</v>
      </c>
      <c r="BG158" s="519"/>
      <c r="BH158" s="429">
        <f t="shared" ref="BH158:BH192" si="506">BG158*$E158</f>
        <v>0</v>
      </c>
      <c r="BI158" s="519">
        <f t="shared" ref="BI158:BI192" si="507">BE158+BG158</f>
        <v>0</v>
      </c>
      <c r="BJ158" s="429">
        <f t="shared" ref="BJ158:BJ192" si="508">BI158*$E158</f>
        <v>0</v>
      </c>
      <c r="BK158" s="519"/>
      <c r="BL158" s="429">
        <f t="shared" ref="BL158:BL192" si="509">BK158*$E158</f>
        <v>0</v>
      </c>
      <c r="BM158" s="519">
        <f t="shared" ref="BM158:BM192" si="510">BI158+BK158</f>
        <v>0</v>
      </c>
      <c r="BN158" s="429">
        <f t="shared" ref="BN158:BN192" si="511">BM158*$E158</f>
        <v>0</v>
      </c>
      <c r="BO158" s="718"/>
      <c r="BP158" s="706">
        <f t="shared" ref="BP158:BP192" si="512">BO158*$E158</f>
        <v>0</v>
      </c>
      <c r="BQ158" s="718">
        <f t="shared" ref="BQ158:BQ192" si="513">BM158+BO158</f>
        <v>0</v>
      </c>
      <c r="BR158" s="706">
        <f t="shared" ref="BR158:BR192" si="514">BQ158*$E158</f>
        <v>0</v>
      </c>
      <c r="BS158" s="718"/>
      <c r="BT158" s="706">
        <f t="shared" ref="BT158:BT192" si="515">BS158*$E158</f>
        <v>0</v>
      </c>
      <c r="BU158" s="718">
        <f t="shared" ref="BU158:BU192" si="516">BQ158+BS158</f>
        <v>0</v>
      </c>
      <c r="BV158" s="706">
        <f t="shared" ref="BV158:BV192" si="517">BU158*$E158</f>
        <v>0</v>
      </c>
      <c r="BW158" s="718"/>
      <c r="BX158" s="706">
        <f t="shared" ref="BX158:BX192" si="518">BW158*$E158</f>
        <v>0</v>
      </c>
      <c r="BY158" s="718">
        <f t="shared" ref="BY158:BY192" si="519">BU158+BW158</f>
        <v>0</v>
      </c>
      <c r="BZ158" s="706">
        <f t="shared" ref="BZ158:BZ192" si="520">BY158*$E158</f>
        <v>0</v>
      </c>
      <c r="CA158" s="718"/>
      <c r="CB158" s="706">
        <f t="shared" ref="CB158:CB192" si="521">CA158*$E158</f>
        <v>0</v>
      </c>
      <c r="CC158" s="718">
        <f t="shared" ref="CC158:CC192" si="522">BY158+CA158</f>
        <v>0</v>
      </c>
      <c r="CD158" s="706">
        <f t="shared" ref="CD158:CD192" si="523">CC158*$E158</f>
        <v>0</v>
      </c>
      <c r="CE158" s="706"/>
      <c r="CF158" s="402">
        <f t="shared" si="421"/>
        <v>3507273</v>
      </c>
    </row>
    <row r="159" spans="1:84" ht="36">
      <c r="B159" s="395" t="s">
        <v>641</v>
      </c>
      <c r="C159" s="396" t="s">
        <v>642</v>
      </c>
      <c r="D159" s="397" t="s">
        <v>640</v>
      </c>
      <c r="E159" s="398">
        <v>25522.596000000001</v>
      </c>
      <c r="F159" s="399">
        <v>275</v>
      </c>
      <c r="G159" s="400">
        <f t="shared" si="473"/>
        <v>7018713.9000000004</v>
      </c>
      <c r="H159" s="400"/>
      <c r="I159" s="401"/>
      <c r="J159" s="401"/>
      <c r="K159" s="513"/>
      <c r="L159" s="401"/>
      <c r="M159" s="513">
        <f t="shared" si="474"/>
        <v>0</v>
      </c>
      <c r="N159" s="401">
        <f t="shared" si="475"/>
        <v>0</v>
      </c>
      <c r="O159" s="401"/>
      <c r="P159" s="401"/>
      <c r="Q159" s="513">
        <f t="shared" si="476"/>
        <v>0</v>
      </c>
      <c r="R159" s="401">
        <f t="shared" si="477"/>
        <v>0</v>
      </c>
      <c r="S159" s="540"/>
      <c r="T159" s="401"/>
      <c r="U159" s="513">
        <f t="shared" si="478"/>
        <v>0</v>
      </c>
      <c r="V159" s="401">
        <f t="shared" si="479"/>
        <v>0</v>
      </c>
      <c r="W159" s="513"/>
      <c r="X159" s="401"/>
      <c r="Y159" s="513">
        <f t="shared" si="480"/>
        <v>0</v>
      </c>
      <c r="Z159" s="401">
        <f t="shared" si="481"/>
        <v>0</v>
      </c>
      <c r="AA159" s="513"/>
      <c r="AB159" s="401">
        <f t="shared" si="482"/>
        <v>0</v>
      </c>
      <c r="AC159" s="513">
        <f t="shared" si="483"/>
        <v>0</v>
      </c>
      <c r="AD159" s="401">
        <f t="shared" si="484"/>
        <v>0</v>
      </c>
      <c r="AE159" s="513"/>
      <c r="AF159" s="401">
        <f t="shared" si="485"/>
        <v>0</v>
      </c>
      <c r="AG159" s="513">
        <f t="shared" si="486"/>
        <v>0</v>
      </c>
      <c r="AH159" s="401">
        <f t="shared" si="487"/>
        <v>0</v>
      </c>
      <c r="AI159" s="513"/>
      <c r="AJ159" s="401">
        <f t="shared" si="488"/>
        <v>0</v>
      </c>
      <c r="AK159" s="513">
        <f t="shared" si="489"/>
        <v>0</v>
      </c>
      <c r="AL159" s="401">
        <f t="shared" si="490"/>
        <v>0</v>
      </c>
      <c r="AM159" s="519"/>
      <c r="AN159" s="429">
        <f t="shared" si="491"/>
        <v>0</v>
      </c>
      <c r="AO159" s="519">
        <f t="shared" si="492"/>
        <v>0</v>
      </c>
      <c r="AP159" s="429">
        <f t="shared" si="493"/>
        <v>0</v>
      </c>
      <c r="AQ159" s="591"/>
      <c r="AR159" s="401">
        <f t="shared" si="494"/>
        <v>0</v>
      </c>
      <c r="AS159" s="519">
        <f t="shared" si="495"/>
        <v>0</v>
      </c>
      <c r="AT159" s="429">
        <f t="shared" si="496"/>
        <v>0</v>
      </c>
      <c r="AU159" s="513"/>
      <c r="AV159" s="401">
        <f t="shared" si="497"/>
        <v>0</v>
      </c>
      <c r="AW159" s="519">
        <f t="shared" si="498"/>
        <v>0</v>
      </c>
      <c r="AX159" s="429">
        <f t="shared" si="499"/>
        <v>0</v>
      </c>
      <c r="AY159" s="513"/>
      <c r="AZ159" s="681">
        <f t="shared" si="500"/>
        <v>0</v>
      </c>
      <c r="BA159" s="519">
        <f t="shared" si="501"/>
        <v>0</v>
      </c>
      <c r="BB159" s="429">
        <f t="shared" si="502"/>
        <v>0</v>
      </c>
      <c r="BC159" s="695"/>
      <c r="BD159" s="681">
        <f t="shared" si="503"/>
        <v>0</v>
      </c>
      <c r="BE159" s="695">
        <f t="shared" si="504"/>
        <v>0</v>
      </c>
      <c r="BF159" s="681">
        <f t="shared" si="505"/>
        <v>0</v>
      </c>
      <c r="BG159" s="519"/>
      <c r="BH159" s="429">
        <f t="shared" si="506"/>
        <v>0</v>
      </c>
      <c r="BI159" s="519">
        <f t="shared" si="507"/>
        <v>0</v>
      </c>
      <c r="BJ159" s="429">
        <f t="shared" si="508"/>
        <v>0</v>
      </c>
      <c r="BK159" s="519"/>
      <c r="BL159" s="429">
        <f t="shared" si="509"/>
        <v>0</v>
      </c>
      <c r="BM159" s="519">
        <f t="shared" si="510"/>
        <v>0</v>
      </c>
      <c r="BN159" s="429">
        <f t="shared" si="511"/>
        <v>0</v>
      </c>
      <c r="BO159" s="718"/>
      <c r="BP159" s="706">
        <f t="shared" si="512"/>
        <v>0</v>
      </c>
      <c r="BQ159" s="718">
        <f t="shared" si="513"/>
        <v>0</v>
      </c>
      <c r="BR159" s="706">
        <f t="shared" si="514"/>
        <v>0</v>
      </c>
      <c r="BS159" s="718"/>
      <c r="BT159" s="706">
        <f t="shared" si="515"/>
        <v>0</v>
      </c>
      <c r="BU159" s="718">
        <f t="shared" si="516"/>
        <v>0</v>
      </c>
      <c r="BV159" s="706">
        <f t="shared" si="517"/>
        <v>0</v>
      </c>
      <c r="BW159" s="718"/>
      <c r="BX159" s="706">
        <f t="shared" si="518"/>
        <v>0</v>
      </c>
      <c r="BY159" s="718">
        <f t="shared" si="519"/>
        <v>0</v>
      </c>
      <c r="BZ159" s="706">
        <f t="shared" si="520"/>
        <v>0</v>
      </c>
      <c r="CA159" s="718"/>
      <c r="CB159" s="706">
        <f t="shared" si="521"/>
        <v>0</v>
      </c>
      <c r="CC159" s="718">
        <f t="shared" si="522"/>
        <v>0</v>
      </c>
      <c r="CD159" s="706">
        <f t="shared" si="523"/>
        <v>0</v>
      </c>
      <c r="CE159" s="706"/>
      <c r="CF159" s="402">
        <f t="shared" si="421"/>
        <v>7018713.9000000004</v>
      </c>
    </row>
    <row r="160" spans="1:84" ht="36">
      <c r="B160" s="395" t="s">
        <v>643</v>
      </c>
      <c r="C160" s="396" t="s">
        <v>644</v>
      </c>
      <c r="D160" s="397" t="s">
        <v>640</v>
      </c>
      <c r="E160" s="398">
        <v>26518.14</v>
      </c>
      <c r="F160" s="399">
        <v>275</v>
      </c>
      <c r="G160" s="400">
        <f t="shared" si="473"/>
        <v>7292488.5</v>
      </c>
      <c r="H160" s="400"/>
      <c r="I160" s="401"/>
      <c r="J160" s="401"/>
      <c r="K160" s="513"/>
      <c r="L160" s="401"/>
      <c r="M160" s="513">
        <f t="shared" si="474"/>
        <v>0</v>
      </c>
      <c r="N160" s="401">
        <f t="shared" si="475"/>
        <v>0</v>
      </c>
      <c r="O160" s="401"/>
      <c r="P160" s="401"/>
      <c r="Q160" s="513">
        <f t="shared" si="476"/>
        <v>0</v>
      </c>
      <c r="R160" s="401">
        <f t="shared" si="477"/>
        <v>0</v>
      </c>
      <c r="S160" s="540"/>
      <c r="T160" s="401"/>
      <c r="U160" s="513">
        <f t="shared" si="478"/>
        <v>0</v>
      </c>
      <c r="V160" s="401">
        <f t="shared" si="479"/>
        <v>0</v>
      </c>
      <c r="W160" s="513"/>
      <c r="X160" s="401"/>
      <c r="Y160" s="513">
        <f t="shared" si="480"/>
        <v>0</v>
      </c>
      <c r="Z160" s="401">
        <f t="shared" si="481"/>
        <v>0</v>
      </c>
      <c r="AA160" s="513"/>
      <c r="AB160" s="401">
        <f t="shared" si="482"/>
        <v>0</v>
      </c>
      <c r="AC160" s="513">
        <f t="shared" si="483"/>
        <v>0</v>
      </c>
      <c r="AD160" s="401">
        <f t="shared" si="484"/>
        <v>0</v>
      </c>
      <c r="AE160" s="513"/>
      <c r="AF160" s="401">
        <f t="shared" si="485"/>
        <v>0</v>
      </c>
      <c r="AG160" s="513">
        <f t="shared" si="486"/>
        <v>0</v>
      </c>
      <c r="AH160" s="401">
        <f t="shared" si="487"/>
        <v>0</v>
      </c>
      <c r="AI160" s="513"/>
      <c r="AJ160" s="401">
        <f t="shared" si="488"/>
        <v>0</v>
      </c>
      <c r="AK160" s="513">
        <f t="shared" si="489"/>
        <v>0</v>
      </c>
      <c r="AL160" s="401">
        <f t="shared" si="490"/>
        <v>0</v>
      </c>
      <c r="AM160" s="519"/>
      <c r="AN160" s="429">
        <f t="shared" si="491"/>
        <v>0</v>
      </c>
      <c r="AO160" s="519">
        <f t="shared" si="492"/>
        <v>0</v>
      </c>
      <c r="AP160" s="429">
        <f t="shared" si="493"/>
        <v>0</v>
      </c>
      <c r="AQ160" s="591"/>
      <c r="AR160" s="401">
        <f t="shared" si="494"/>
        <v>0</v>
      </c>
      <c r="AS160" s="519">
        <f t="shared" si="495"/>
        <v>0</v>
      </c>
      <c r="AT160" s="429">
        <f t="shared" si="496"/>
        <v>0</v>
      </c>
      <c r="AU160" s="513"/>
      <c r="AV160" s="401">
        <f t="shared" si="497"/>
        <v>0</v>
      </c>
      <c r="AW160" s="519">
        <f t="shared" si="498"/>
        <v>0</v>
      </c>
      <c r="AX160" s="429">
        <f t="shared" si="499"/>
        <v>0</v>
      </c>
      <c r="AY160" s="513"/>
      <c r="AZ160" s="681">
        <f t="shared" si="500"/>
        <v>0</v>
      </c>
      <c r="BA160" s="519">
        <f t="shared" si="501"/>
        <v>0</v>
      </c>
      <c r="BB160" s="429">
        <f t="shared" si="502"/>
        <v>0</v>
      </c>
      <c r="BC160" s="695"/>
      <c r="BD160" s="681">
        <f t="shared" si="503"/>
        <v>0</v>
      </c>
      <c r="BE160" s="695">
        <f t="shared" si="504"/>
        <v>0</v>
      </c>
      <c r="BF160" s="681">
        <f t="shared" si="505"/>
        <v>0</v>
      </c>
      <c r="BG160" s="519"/>
      <c r="BH160" s="429">
        <f t="shared" si="506"/>
        <v>0</v>
      </c>
      <c r="BI160" s="519">
        <f t="shared" si="507"/>
        <v>0</v>
      </c>
      <c r="BJ160" s="429">
        <f t="shared" si="508"/>
        <v>0</v>
      </c>
      <c r="BK160" s="519"/>
      <c r="BL160" s="429">
        <f t="shared" si="509"/>
        <v>0</v>
      </c>
      <c r="BM160" s="519">
        <f t="shared" si="510"/>
        <v>0</v>
      </c>
      <c r="BN160" s="429">
        <f t="shared" si="511"/>
        <v>0</v>
      </c>
      <c r="BO160" s="718"/>
      <c r="BP160" s="706">
        <f t="shared" si="512"/>
        <v>0</v>
      </c>
      <c r="BQ160" s="718">
        <f t="shared" si="513"/>
        <v>0</v>
      </c>
      <c r="BR160" s="706">
        <f t="shared" si="514"/>
        <v>0</v>
      </c>
      <c r="BS160" s="718"/>
      <c r="BT160" s="706">
        <f t="shared" si="515"/>
        <v>0</v>
      </c>
      <c r="BU160" s="718">
        <f t="shared" si="516"/>
        <v>0</v>
      </c>
      <c r="BV160" s="706">
        <f t="shared" si="517"/>
        <v>0</v>
      </c>
      <c r="BW160" s="718"/>
      <c r="BX160" s="706">
        <f t="shared" si="518"/>
        <v>0</v>
      </c>
      <c r="BY160" s="718">
        <f t="shared" si="519"/>
        <v>0</v>
      </c>
      <c r="BZ160" s="706">
        <f t="shared" si="520"/>
        <v>0</v>
      </c>
      <c r="CA160" s="718"/>
      <c r="CB160" s="706">
        <f t="shared" si="521"/>
        <v>0</v>
      </c>
      <c r="CC160" s="718">
        <f t="shared" si="522"/>
        <v>0</v>
      </c>
      <c r="CD160" s="706">
        <f t="shared" si="523"/>
        <v>0</v>
      </c>
      <c r="CE160" s="706"/>
      <c r="CF160" s="402">
        <f t="shared" si="421"/>
        <v>7292488.5</v>
      </c>
    </row>
    <row r="161" spans="2:84" ht="36">
      <c r="B161" s="395" t="s">
        <v>645</v>
      </c>
      <c r="C161" s="396" t="s">
        <v>646</v>
      </c>
      <c r="D161" s="397" t="s">
        <v>640</v>
      </c>
      <c r="E161" s="398">
        <v>31913.095499999999</v>
      </c>
      <c r="F161" s="399">
        <v>200</v>
      </c>
      <c r="G161" s="400">
        <f t="shared" si="473"/>
        <v>6382619.0999999996</v>
      </c>
      <c r="H161" s="400"/>
      <c r="I161" s="401"/>
      <c r="J161" s="401"/>
      <c r="K161" s="513"/>
      <c r="L161" s="401"/>
      <c r="M161" s="513">
        <f t="shared" si="474"/>
        <v>0</v>
      </c>
      <c r="N161" s="401">
        <f t="shared" si="475"/>
        <v>0</v>
      </c>
      <c r="O161" s="401"/>
      <c r="P161" s="401"/>
      <c r="Q161" s="513">
        <f t="shared" si="476"/>
        <v>0</v>
      </c>
      <c r="R161" s="401">
        <f t="shared" si="477"/>
        <v>0</v>
      </c>
      <c r="S161" s="540"/>
      <c r="T161" s="401"/>
      <c r="U161" s="513">
        <f t="shared" si="478"/>
        <v>0</v>
      </c>
      <c r="V161" s="401">
        <f t="shared" si="479"/>
        <v>0</v>
      </c>
      <c r="W161" s="513"/>
      <c r="X161" s="401"/>
      <c r="Y161" s="513">
        <f t="shared" si="480"/>
        <v>0</v>
      </c>
      <c r="Z161" s="401">
        <f t="shared" si="481"/>
        <v>0</v>
      </c>
      <c r="AA161" s="513"/>
      <c r="AB161" s="401">
        <f t="shared" si="482"/>
        <v>0</v>
      </c>
      <c r="AC161" s="513">
        <f t="shared" si="483"/>
        <v>0</v>
      </c>
      <c r="AD161" s="401">
        <f t="shared" si="484"/>
        <v>0</v>
      </c>
      <c r="AE161" s="513"/>
      <c r="AF161" s="401">
        <f t="shared" si="485"/>
        <v>0</v>
      </c>
      <c r="AG161" s="513">
        <f t="shared" si="486"/>
        <v>0</v>
      </c>
      <c r="AH161" s="401">
        <f t="shared" si="487"/>
        <v>0</v>
      </c>
      <c r="AI161" s="513"/>
      <c r="AJ161" s="401">
        <f t="shared" si="488"/>
        <v>0</v>
      </c>
      <c r="AK161" s="513">
        <f t="shared" si="489"/>
        <v>0</v>
      </c>
      <c r="AL161" s="401">
        <f t="shared" si="490"/>
        <v>0</v>
      </c>
      <c r="AM161" s="519"/>
      <c r="AN161" s="429">
        <f t="shared" si="491"/>
        <v>0</v>
      </c>
      <c r="AO161" s="519">
        <f t="shared" si="492"/>
        <v>0</v>
      </c>
      <c r="AP161" s="429">
        <f t="shared" si="493"/>
        <v>0</v>
      </c>
      <c r="AQ161" s="591"/>
      <c r="AR161" s="401">
        <f t="shared" si="494"/>
        <v>0</v>
      </c>
      <c r="AS161" s="519">
        <f t="shared" si="495"/>
        <v>0</v>
      </c>
      <c r="AT161" s="429">
        <f t="shared" si="496"/>
        <v>0</v>
      </c>
      <c r="AU161" s="513"/>
      <c r="AV161" s="401">
        <f t="shared" si="497"/>
        <v>0</v>
      </c>
      <c r="AW161" s="519">
        <f t="shared" si="498"/>
        <v>0</v>
      </c>
      <c r="AX161" s="429">
        <f t="shared" si="499"/>
        <v>0</v>
      </c>
      <c r="AY161" s="513"/>
      <c r="AZ161" s="681">
        <f t="shared" si="500"/>
        <v>0</v>
      </c>
      <c r="BA161" s="519">
        <f t="shared" si="501"/>
        <v>0</v>
      </c>
      <c r="BB161" s="429">
        <f t="shared" si="502"/>
        <v>0</v>
      </c>
      <c r="BC161" s="695"/>
      <c r="BD161" s="681">
        <f t="shared" si="503"/>
        <v>0</v>
      </c>
      <c r="BE161" s="695">
        <f t="shared" si="504"/>
        <v>0</v>
      </c>
      <c r="BF161" s="681">
        <f t="shared" si="505"/>
        <v>0</v>
      </c>
      <c r="BG161" s="519"/>
      <c r="BH161" s="429">
        <f t="shared" si="506"/>
        <v>0</v>
      </c>
      <c r="BI161" s="519">
        <f t="shared" si="507"/>
        <v>0</v>
      </c>
      <c r="BJ161" s="429">
        <f t="shared" si="508"/>
        <v>0</v>
      </c>
      <c r="BK161" s="519"/>
      <c r="BL161" s="429">
        <f t="shared" si="509"/>
        <v>0</v>
      </c>
      <c r="BM161" s="519">
        <f t="shared" si="510"/>
        <v>0</v>
      </c>
      <c r="BN161" s="429">
        <f t="shared" si="511"/>
        <v>0</v>
      </c>
      <c r="BO161" s="718"/>
      <c r="BP161" s="706">
        <f t="shared" si="512"/>
        <v>0</v>
      </c>
      <c r="BQ161" s="718">
        <f t="shared" si="513"/>
        <v>0</v>
      </c>
      <c r="BR161" s="706">
        <f t="shared" si="514"/>
        <v>0</v>
      </c>
      <c r="BS161" s="718"/>
      <c r="BT161" s="706">
        <f t="shared" si="515"/>
        <v>0</v>
      </c>
      <c r="BU161" s="718">
        <f t="shared" si="516"/>
        <v>0</v>
      </c>
      <c r="BV161" s="706">
        <f t="shared" si="517"/>
        <v>0</v>
      </c>
      <c r="BW161" s="718"/>
      <c r="BX161" s="706">
        <f t="shared" si="518"/>
        <v>0</v>
      </c>
      <c r="BY161" s="718">
        <f t="shared" si="519"/>
        <v>0</v>
      </c>
      <c r="BZ161" s="706">
        <f t="shared" si="520"/>
        <v>0</v>
      </c>
      <c r="CA161" s="718"/>
      <c r="CB161" s="706">
        <f t="shared" si="521"/>
        <v>0</v>
      </c>
      <c r="CC161" s="718">
        <f t="shared" si="522"/>
        <v>0</v>
      </c>
      <c r="CD161" s="706">
        <f t="shared" si="523"/>
        <v>0</v>
      </c>
      <c r="CE161" s="706"/>
      <c r="CF161" s="402">
        <f t="shared" si="421"/>
        <v>6382619.0999999996</v>
      </c>
    </row>
    <row r="162" spans="2:84" ht="36">
      <c r="B162" s="395" t="s">
        <v>647</v>
      </c>
      <c r="C162" s="396" t="s">
        <v>648</v>
      </c>
      <c r="D162" s="397" t="s">
        <v>640</v>
      </c>
      <c r="E162" s="398">
        <v>38126.998800000001</v>
      </c>
      <c r="F162" s="399">
        <v>150</v>
      </c>
      <c r="G162" s="400">
        <f t="shared" si="473"/>
        <v>5719049.8200000003</v>
      </c>
      <c r="H162" s="400"/>
      <c r="I162" s="401"/>
      <c r="J162" s="401"/>
      <c r="K162" s="513"/>
      <c r="L162" s="401"/>
      <c r="M162" s="513">
        <f t="shared" si="474"/>
        <v>0</v>
      </c>
      <c r="N162" s="401">
        <f t="shared" si="475"/>
        <v>0</v>
      </c>
      <c r="O162" s="401"/>
      <c r="P162" s="401"/>
      <c r="Q162" s="513">
        <f t="shared" si="476"/>
        <v>0</v>
      </c>
      <c r="R162" s="401">
        <f t="shared" si="477"/>
        <v>0</v>
      </c>
      <c r="S162" s="540"/>
      <c r="T162" s="401"/>
      <c r="U162" s="513">
        <f t="shared" si="478"/>
        <v>0</v>
      </c>
      <c r="V162" s="401">
        <f t="shared" si="479"/>
        <v>0</v>
      </c>
      <c r="W162" s="513"/>
      <c r="X162" s="401"/>
      <c r="Y162" s="513">
        <f t="shared" si="480"/>
        <v>0</v>
      </c>
      <c r="Z162" s="401">
        <f t="shared" si="481"/>
        <v>0</v>
      </c>
      <c r="AA162" s="513"/>
      <c r="AB162" s="401">
        <f t="shared" si="482"/>
        <v>0</v>
      </c>
      <c r="AC162" s="513">
        <f t="shared" si="483"/>
        <v>0</v>
      </c>
      <c r="AD162" s="401">
        <f t="shared" si="484"/>
        <v>0</v>
      </c>
      <c r="AE162" s="513"/>
      <c r="AF162" s="401">
        <f t="shared" si="485"/>
        <v>0</v>
      </c>
      <c r="AG162" s="513">
        <f t="shared" si="486"/>
        <v>0</v>
      </c>
      <c r="AH162" s="401">
        <f t="shared" si="487"/>
        <v>0</v>
      </c>
      <c r="AI162" s="513"/>
      <c r="AJ162" s="401">
        <f t="shared" si="488"/>
        <v>0</v>
      </c>
      <c r="AK162" s="513">
        <f t="shared" si="489"/>
        <v>0</v>
      </c>
      <c r="AL162" s="401">
        <f t="shared" si="490"/>
        <v>0</v>
      </c>
      <c r="AM162" s="519"/>
      <c r="AN162" s="429">
        <f t="shared" si="491"/>
        <v>0</v>
      </c>
      <c r="AO162" s="519">
        <f t="shared" si="492"/>
        <v>0</v>
      </c>
      <c r="AP162" s="429">
        <f t="shared" si="493"/>
        <v>0</v>
      </c>
      <c r="AQ162" s="591"/>
      <c r="AR162" s="401">
        <f t="shared" si="494"/>
        <v>0</v>
      </c>
      <c r="AS162" s="519">
        <f t="shared" si="495"/>
        <v>0</v>
      </c>
      <c r="AT162" s="429">
        <f t="shared" si="496"/>
        <v>0</v>
      </c>
      <c r="AU162" s="513"/>
      <c r="AV162" s="401">
        <f t="shared" si="497"/>
        <v>0</v>
      </c>
      <c r="AW162" s="519">
        <f t="shared" si="498"/>
        <v>0</v>
      </c>
      <c r="AX162" s="429">
        <f t="shared" si="499"/>
        <v>0</v>
      </c>
      <c r="AY162" s="513"/>
      <c r="AZ162" s="681">
        <f t="shared" si="500"/>
        <v>0</v>
      </c>
      <c r="BA162" s="519">
        <f t="shared" si="501"/>
        <v>0</v>
      </c>
      <c r="BB162" s="429">
        <f t="shared" si="502"/>
        <v>0</v>
      </c>
      <c r="BC162" s="695"/>
      <c r="BD162" s="681">
        <f t="shared" si="503"/>
        <v>0</v>
      </c>
      <c r="BE162" s="695">
        <f t="shared" si="504"/>
        <v>0</v>
      </c>
      <c r="BF162" s="681">
        <f t="shared" si="505"/>
        <v>0</v>
      </c>
      <c r="BG162" s="519"/>
      <c r="BH162" s="429">
        <f t="shared" si="506"/>
        <v>0</v>
      </c>
      <c r="BI162" s="519">
        <f t="shared" si="507"/>
        <v>0</v>
      </c>
      <c r="BJ162" s="429">
        <f t="shared" si="508"/>
        <v>0</v>
      </c>
      <c r="BK162" s="519"/>
      <c r="BL162" s="429">
        <f t="shared" si="509"/>
        <v>0</v>
      </c>
      <c r="BM162" s="519">
        <f t="shared" si="510"/>
        <v>0</v>
      </c>
      <c r="BN162" s="429">
        <f t="shared" si="511"/>
        <v>0</v>
      </c>
      <c r="BO162" s="718"/>
      <c r="BP162" s="706">
        <f t="shared" si="512"/>
        <v>0</v>
      </c>
      <c r="BQ162" s="718">
        <f t="shared" si="513"/>
        <v>0</v>
      </c>
      <c r="BR162" s="706">
        <f t="shared" si="514"/>
        <v>0</v>
      </c>
      <c r="BS162" s="718"/>
      <c r="BT162" s="706">
        <f t="shared" si="515"/>
        <v>0</v>
      </c>
      <c r="BU162" s="718">
        <f t="shared" si="516"/>
        <v>0</v>
      </c>
      <c r="BV162" s="706">
        <f t="shared" si="517"/>
        <v>0</v>
      </c>
      <c r="BW162" s="718"/>
      <c r="BX162" s="706">
        <f t="shared" si="518"/>
        <v>0</v>
      </c>
      <c r="BY162" s="718">
        <f t="shared" si="519"/>
        <v>0</v>
      </c>
      <c r="BZ162" s="706">
        <f t="shared" si="520"/>
        <v>0</v>
      </c>
      <c r="CA162" s="718"/>
      <c r="CB162" s="706">
        <f t="shared" si="521"/>
        <v>0</v>
      </c>
      <c r="CC162" s="718">
        <f t="shared" si="522"/>
        <v>0</v>
      </c>
      <c r="CD162" s="706">
        <f t="shared" si="523"/>
        <v>0</v>
      </c>
      <c r="CE162" s="706"/>
      <c r="CF162" s="402">
        <f t="shared" si="421"/>
        <v>5719049.8200000003</v>
      </c>
    </row>
    <row r="163" spans="2:84" ht="36">
      <c r="B163" s="395" t="s">
        <v>649</v>
      </c>
      <c r="C163" s="396" t="s">
        <v>650</v>
      </c>
      <c r="D163" s="397" t="s">
        <v>640</v>
      </c>
      <c r="E163" s="398">
        <v>49374.329399999995</v>
      </c>
      <c r="F163" s="399">
        <v>300</v>
      </c>
      <c r="G163" s="400">
        <f t="shared" si="473"/>
        <v>14812298.819999998</v>
      </c>
      <c r="H163" s="400"/>
      <c r="I163" s="401"/>
      <c r="J163" s="401"/>
      <c r="K163" s="513"/>
      <c r="L163" s="401"/>
      <c r="M163" s="513">
        <f t="shared" si="474"/>
        <v>0</v>
      </c>
      <c r="N163" s="401">
        <f t="shared" si="475"/>
        <v>0</v>
      </c>
      <c r="O163" s="401"/>
      <c r="P163" s="401"/>
      <c r="Q163" s="513">
        <f t="shared" si="476"/>
        <v>0</v>
      </c>
      <c r="R163" s="401">
        <f t="shared" si="477"/>
        <v>0</v>
      </c>
      <c r="S163" s="540"/>
      <c r="T163" s="401"/>
      <c r="U163" s="513">
        <f t="shared" si="478"/>
        <v>0</v>
      </c>
      <c r="V163" s="401">
        <f t="shared" si="479"/>
        <v>0</v>
      </c>
      <c r="W163" s="513"/>
      <c r="X163" s="401"/>
      <c r="Y163" s="513">
        <f t="shared" si="480"/>
        <v>0</v>
      </c>
      <c r="Z163" s="401">
        <f t="shared" si="481"/>
        <v>0</v>
      </c>
      <c r="AA163" s="513"/>
      <c r="AB163" s="401">
        <f t="shared" si="482"/>
        <v>0</v>
      </c>
      <c r="AC163" s="513">
        <f t="shared" si="483"/>
        <v>0</v>
      </c>
      <c r="AD163" s="401">
        <f t="shared" si="484"/>
        <v>0</v>
      </c>
      <c r="AE163" s="513"/>
      <c r="AF163" s="401">
        <f t="shared" si="485"/>
        <v>0</v>
      </c>
      <c r="AG163" s="513">
        <f t="shared" si="486"/>
        <v>0</v>
      </c>
      <c r="AH163" s="401">
        <f t="shared" si="487"/>
        <v>0</v>
      </c>
      <c r="AI163" s="513"/>
      <c r="AJ163" s="401">
        <f t="shared" si="488"/>
        <v>0</v>
      </c>
      <c r="AK163" s="513">
        <f t="shared" si="489"/>
        <v>0</v>
      </c>
      <c r="AL163" s="401">
        <f t="shared" si="490"/>
        <v>0</v>
      </c>
      <c r="AM163" s="519"/>
      <c r="AN163" s="429">
        <f t="shared" si="491"/>
        <v>0</v>
      </c>
      <c r="AO163" s="519">
        <f t="shared" si="492"/>
        <v>0</v>
      </c>
      <c r="AP163" s="429">
        <f t="shared" si="493"/>
        <v>0</v>
      </c>
      <c r="AQ163" s="591"/>
      <c r="AR163" s="401">
        <f t="shared" si="494"/>
        <v>0</v>
      </c>
      <c r="AS163" s="519">
        <f t="shared" si="495"/>
        <v>0</v>
      </c>
      <c r="AT163" s="429">
        <f t="shared" si="496"/>
        <v>0</v>
      </c>
      <c r="AU163" s="513"/>
      <c r="AV163" s="401">
        <f t="shared" si="497"/>
        <v>0</v>
      </c>
      <c r="AW163" s="519">
        <f t="shared" si="498"/>
        <v>0</v>
      </c>
      <c r="AX163" s="429">
        <f t="shared" si="499"/>
        <v>0</v>
      </c>
      <c r="AY163" s="513"/>
      <c r="AZ163" s="681">
        <f t="shared" si="500"/>
        <v>0</v>
      </c>
      <c r="BA163" s="519">
        <f t="shared" si="501"/>
        <v>0</v>
      </c>
      <c r="BB163" s="429">
        <f t="shared" si="502"/>
        <v>0</v>
      </c>
      <c r="BC163" s="695"/>
      <c r="BD163" s="681">
        <f t="shared" si="503"/>
        <v>0</v>
      </c>
      <c r="BE163" s="695">
        <f t="shared" si="504"/>
        <v>0</v>
      </c>
      <c r="BF163" s="681">
        <f t="shared" si="505"/>
        <v>0</v>
      </c>
      <c r="BG163" s="519"/>
      <c r="BH163" s="429">
        <f t="shared" si="506"/>
        <v>0</v>
      </c>
      <c r="BI163" s="519">
        <f t="shared" si="507"/>
        <v>0</v>
      </c>
      <c r="BJ163" s="429">
        <f t="shared" si="508"/>
        <v>0</v>
      </c>
      <c r="BK163" s="519"/>
      <c r="BL163" s="429">
        <f t="shared" si="509"/>
        <v>0</v>
      </c>
      <c r="BM163" s="519">
        <f t="shared" si="510"/>
        <v>0</v>
      </c>
      <c r="BN163" s="429">
        <f t="shared" si="511"/>
        <v>0</v>
      </c>
      <c r="BO163" s="718"/>
      <c r="BP163" s="706">
        <f t="shared" si="512"/>
        <v>0</v>
      </c>
      <c r="BQ163" s="718">
        <f t="shared" si="513"/>
        <v>0</v>
      </c>
      <c r="BR163" s="706">
        <f t="shared" si="514"/>
        <v>0</v>
      </c>
      <c r="BS163" s="718"/>
      <c r="BT163" s="706">
        <f t="shared" si="515"/>
        <v>0</v>
      </c>
      <c r="BU163" s="718">
        <f t="shared" si="516"/>
        <v>0</v>
      </c>
      <c r="BV163" s="706">
        <f t="shared" si="517"/>
        <v>0</v>
      </c>
      <c r="BW163" s="718"/>
      <c r="BX163" s="706">
        <f t="shared" si="518"/>
        <v>0</v>
      </c>
      <c r="BY163" s="718">
        <f t="shared" si="519"/>
        <v>0</v>
      </c>
      <c r="BZ163" s="706">
        <f t="shared" si="520"/>
        <v>0</v>
      </c>
      <c r="CA163" s="718"/>
      <c r="CB163" s="706">
        <f t="shared" si="521"/>
        <v>0</v>
      </c>
      <c r="CC163" s="718">
        <f t="shared" si="522"/>
        <v>0</v>
      </c>
      <c r="CD163" s="706">
        <f t="shared" si="523"/>
        <v>0</v>
      </c>
      <c r="CE163" s="706"/>
      <c r="CF163" s="402">
        <f t="shared" si="421"/>
        <v>14812298.819999998</v>
      </c>
    </row>
    <row r="164" spans="2:84" ht="36">
      <c r="B164" s="395" t="s">
        <v>651</v>
      </c>
      <c r="C164" s="396" t="s">
        <v>652</v>
      </c>
      <c r="D164" s="397" t="s">
        <v>640</v>
      </c>
      <c r="E164" s="398">
        <v>83925.27</v>
      </c>
      <c r="F164" s="399">
        <v>320</v>
      </c>
      <c r="G164" s="400">
        <f t="shared" si="473"/>
        <v>26856086.400000002</v>
      </c>
      <c r="H164" s="400"/>
      <c r="I164" s="401"/>
      <c r="J164" s="401"/>
      <c r="K164" s="513"/>
      <c r="L164" s="401"/>
      <c r="M164" s="513">
        <f t="shared" si="474"/>
        <v>0</v>
      </c>
      <c r="N164" s="401">
        <f t="shared" si="475"/>
        <v>0</v>
      </c>
      <c r="O164" s="401"/>
      <c r="P164" s="401"/>
      <c r="Q164" s="513">
        <f t="shared" si="476"/>
        <v>0</v>
      </c>
      <c r="R164" s="401">
        <f t="shared" si="477"/>
        <v>0</v>
      </c>
      <c r="S164" s="540"/>
      <c r="T164" s="401"/>
      <c r="U164" s="513">
        <f t="shared" si="478"/>
        <v>0</v>
      </c>
      <c r="V164" s="401">
        <f t="shared" si="479"/>
        <v>0</v>
      </c>
      <c r="W164" s="513"/>
      <c r="X164" s="401"/>
      <c r="Y164" s="513">
        <f t="shared" si="480"/>
        <v>0</v>
      </c>
      <c r="Z164" s="401">
        <f t="shared" si="481"/>
        <v>0</v>
      </c>
      <c r="AA164" s="513"/>
      <c r="AB164" s="401">
        <f t="shared" si="482"/>
        <v>0</v>
      </c>
      <c r="AC164" s="513">
        <f t="shared" si="483"/>
        <v>0</v>
      </c>
      <c r="AD164" s="401">
        <f t="shared" si="484"/>
        <v>0</v>
      </c>
      <c r="AE164" s="513"/>
      <c r="AF164" s="401">
        <f t="shared" si="485"/>
        <v>0</v>
      </c>
      <c r="AG164" s="513">
        <f t="shared" si="486"/>
        <v>0</v>
      </c>
      <c r="AH164" s="401">
        <f t="shared" si="487"/>
        <v>0</v>
      </c>
      <c r="AI164" s="513"/>
      <c r="AJ164" s="401">
        <f t="shared" si="488"/>
        <v>0</v>
      </c>
      <c r="AK164" s="513">
        <f t="shared" si="489"/>
        <v>0</v>
      </c>
      <c r="AL164" s="401">
        <f t="shared" si="490"/>
        <v>0</v>
      </c>
      <c r="AM164" s="519"/>
      <c r="AN164" s="429">
        <f t="shared" si="491"/>
        <v>0</v>
      </c>
      <c r="AO164" s="519">
        <f t="shared" si="492"/>
        <v>0</v>
      </c>
      <c r="AP164" s="429">
        <f t="shared" si="493"/>
        <v>0</v>
      </c>
      <c r="AQ164" s="591"/>
      <c r="AR164" s="401">
        <f t="shared" si="494"/>
        <v>0</v>
      </c>
      <c r="AS164" s="519">
        <f t="shared" si="495"/>
        <v>0</v>
      </c>
      <c r="AT164" s="429">
        <f t="shared" si="496"/>
        <v>0</v>
      </c>
      <c r="AU164" s="513"/>
      <c r="AV164" s="401">
        <f t="shared" si="497"/>
        <v>0</v>
      </c>
      <c r="AW164" s="519">
        <f t="shared" si="498"/>
        <v>0</v>
      </c>
      <c r="AX164" s="429">
        <f t="shared" si="499"/>
        <v>0</v>
      </c>
      <c r="AY164" s="513"/>
      <c r="AZ164" s="681">
        <f t="shared" si="500"/>
        <v>0</v>
      </c>
      <c r="BA164" s="519">
        <f t="shared" si="501"/>
        <v>0</v>
      </c>
      <c r="BB164" s="429">
        <f t="shared" si="502"/>
        <v>0</v>
      </c>
      <c r="BC164" s="695"/>
      <c r="BD164" s="681">
        <f t="shared" si="503"/>
        <v>0</v>
      </c>
      <c r="BE164" s="695">
        <f t="shared" si="504"/>
        <v>0</v>
      </c>
      <c r="BF164" s="681">
        <f t="shared" si="505"/>
        <v>0</v>
      </c>
      <c r="BG164" s="519"/>
      <c r="BH164" s="429">
        <f t="shared" si="506"/>
        <v>0</v>
      </c>
      <c r="BI164" s="519">
        <f t="shared" si="507"/>
        <v>0</v>
      </c>
      <c r="BJ164" s="429">
        <f t="shared" si="508"/>
        <v>0</v>
      </c>
      <c r="BK164" s="519"/>
      <c r="BL164" s="429">
        <f t="shared" si="509"/>
        <v>0</v>
      </c>
      <c r="BM164" s="519">
        <f t="shared" si="510"/>
        <v>0</v>
      </c>
      <c r="BN164" s="429">
        <f t="shared" si="511"/>
        <v>0</v>
      </c>
      <c r="BO164" s="718"/>
      <c r="BP164" s="706">
        <f t="shared" si="512"/>
        <v>0</v>
      </c>
      <c r="BQ164" s="718">
        <f t="shared" si="513"/>
        <v>0</v>
      </c>
      <c r="BR164" s="706">
        <f t="shared" si="514"/>
        <v>0</v>
      </c>
      <c r="BS164" s="718"/>
      <c r="BT164" s="706">
        <f t="shared" si="515"/>
        <v>0</v>
      </c>
      <c r="BU164" s="718">
        <f t="shared" si="516"/>
        <v>0</v>
      </c>
      <c r="BV164" s="706">
        <f t="shared" si="517"/>
        <v>0</v>
      </c>
      <c r="BW164" s="718"/>
      <c r="BX164" s="706">
        <f t="shared" si="518"/>
        <v>0</v>
      </c>
      <c r="BY164" s="718">
        <f t="shared" si="519"/>
        <v>0</v>
      </c>
      <c r="BZ164" s="706">
        <f t="shared" si="520"/>
        <v>0</v>
      </c>
      <c r="CA164" s="718"/>
      <c r="CB164" s="706">
        <f t="shared" si="521"/>
        <v>0</v>
      </c>
      <c r="CC164" s="718">
        <f t="shared" si="522"/>
        <v>0</v>
      </c>
      <c r="CD164" s="706">
        <f t="shared" si="523"/>
        <v>0</v>
      </c>
      <c r="CE164" s="706"/>
      <c r="CF164" s="402">
        <f t="shared" si="421"/>
        <v>26856086.400000002</v>
      </c>
    </row>
    <row r="165" spans="2:84" ht="36">
      <c r="B165" s="395" t="s">
        <v>653</v>
      </c>
      <c r="C165" s="396" t="s">
        <v>619</v>
      </c>
      <c r="D165" s="397" t="s">
        <v>640</v>
      </c>
      <c r="E165" s="398">
        <v>90697.315499999997</v>
      </c>
      <c r="F165" s="399">
        <v>100</v>
      </c>
      <c r="G165" s="400">
        <f t="shared" si="473"/>
        <v>9069731.5499999989</v>
      </c>
      <c r="H165" s="400"/>
      <c r="I165" s="401"/>
      <c r="J165" s="401"/>
      <c r="K165" s="513"/>
      <c r="L165" s="401"/>
      <c r="M165" s="513">
        <f t="shared" si="474"/>
        <v>0</v>
      </c>
      <c r="N165" s="401">
        <f t="shared" si="475"/>
        <v>0</v>
      </c>
      <c r="O165" s="401"/>
      <c r="P165" s="401"/>
      <c r="Q165" s="513">
        <f t="shared" si="476"/>
        <v>0</v>
      </c>
      <c r="R165" s="401">
        <f t="shared" si="477"/>
        <v>0</v>
      </c>
      <c r="S165" s="540"/>
      <c r="T165" s="401"/>
      <c r="U165" s="513">
        <f t="shared" si="478"/>
        <v>0</v>
      </c>
      <c r="V165" s="401">
        <f t="shared" si="479"/>
        <v>0</v>
      </c>
      <c r="W165" s="513"/>
      <c r="X165" s="401"/>
      <c r="Y165" s="513">
        <f t="shared" si="480"/>
        <v>0</v>
      </c>
      <c r="Z165" s="401">
        <f t="shared" si="481"/>
        <v>0</v>
      </c>
      <c r="AA165" s="513"/>
      <c r="AB165" s="401">
        <f t="shared" si="482"/>
        <v>0</v>
      </c>
      <c r="AC165" s="513">
        <f t="shared" si="483"/>
        <v>0</v>
      </c>
      <c r="AD165" s="401">
        <f t="shared" si="484"/>
        <v>0</v>
      </c>
      <c r="AE165" s="513"/>
      <c r="AF165" s="401">
        <f t="shared" si="485"/>
        <v>0</v>
      </c>
      <c r="AG165" s="513">
        <f t="shared" si="486"/>
        <v>0</v>
      </c>
      <c r="AH165" s="401">
        <f t="shared" si="487"/>
        <v>0</v>
      </c>
      <c r="AI165" s="513"/>
      <c r="AJ165" s="401">
        <f t="shared" si="488"/>
        <v>0</v>
      </c>
      <c r="AK165" s="513">
        <f t="shared" si="489"/>
        <v>0</v>
      </c>
      <c r="AL165" s="401">
        <f t="shared" si="490"/>
        <v>0</v>
      </c>
      <c r="AM165" s="519"/>
      <c r="AN165" s="429">
        <f t="shared" si="491"/>
        <v>0</v>
      </c>
      <c r="AO165" s="519">
        <f t="shared" si="492"/>
        <v>0</v>
      </c>
      <c r="AP165" s="429">
        <f t="shared" si="493"/>
        <v>0</v>
      </c>
      <c r="AQ165" s="591"/>
      <c r="AR165" s="401">
        <f t="shared" si="494"/>
        <v>0</v>
      </c>
      <c r="AS165" s="519">
        <f t="shared" si="495"/>
        <v>0</v>
      </c>
      <c r="AT165" s="429">
        <f t="shared" si="496"/>
        <v>0</v>
      </c>
      <c r="AU165" s="513"/>
      <c r="AV165" s="401">
        <f t="shared" si="497"/>
        <v>0</v>
      </c>
      <c r="AW165" s="519">
        <f t="shared" si="498"/>
        <v>0</v>
      </c>
      <c r="AX165" s="429">
        <f t="shared" si="499"/>
        <v>0</v>
      </c>
      <c r="AY165" s="513"/>
      <c r="AZ165" s="681">
        <f t="shared" si="500"/>
        <v>0</v>
      </c>
      <c r="BA165" s="519">
        <f t="shared" si="501"/>
        <v>0</v>
      </c>
      <c r="BB165" s="429">
        <f t="shared" si="502"/>
        <v>0</v>
      </c>
      <c r="BC165" s="695"/>
      <c r="BD165" s="681">
        <f t="shared" si="503"/>
        <v>0</v>
      </c>
      <c r="BE165" s="695">
        <f t="shared" si="504"/>
        <v>0</v>
      </c>
      <c r="BF165" s="681">
        <f t="shared" si="505"/>
        <v>0</v>
      </c>
      <c r="BG165" s="519"/>
      <c r="BH165" s="429">
        <f t="shared" si="506"/>
        <v>0</v>
      </c>
      <c r="BI165" s="519">
        <f t="shared" si="507"/>
        <v>0</v>
      </c>
      <c r="BJ165" s="429">
        <f t="shared" si="508"/>
        <v>0</v>
      </c>
      <c r="BK165" s="519"/>
      <c r="BL165" s="429">
        <f t="shared" si="509"/>
        <v>0</v>
      </c>
      <c r="BM165" s="519">
        <f t="shared" si="510"/>
        <v>0</v>
      </c>
      <c r="BN165" s="429">
        <f t="shared" si="511"/>
        <v>0</v>
      </c>
      <c r="BO165" s="718"/>
      <c r="BP165" s="706">
        <f t="shared" si="512"/>
        <v>0</v>
      </c>
      <c r="BQ165" s="718">
        <f t="shared" si="513"/>
        <v>0</v>
      </c>
      <c r="BR165" s="706">
        <f t="shared" si="514"/>
        <v>0</v>
      </c>
      <c r="BS165" s="718"/>
      <c r="BT165" s="706">
        <f t="shared" si="515"/>
        <v>0</v>
      </c>
      <c r="BU165" s="718">
        <f t="shared" si="516"/>
        <v>0</v>
      </c>
      <c r="BV165" s="706">
        <f t="shared" si="517"/>
        <v>0</v>
      </c>
      <c r="BW165" s="718"/>
      <c r="BX165" s="706">
        <f t="shared" si="518"/>
        <v>0</v>
      </c>
      <c r="BY165" s="718">
        <f t="shared" si="519"/>
        <v>0</v>
      </c>
      <c r="BZ165" s="706">
        <f t="shared" si="520"/>
        <v>0</v>
      </c>
      <c r="CA165" s="718"/>
      <c r="CB165" s="706">
        <f t="shared" si="521"/>
        <v>0</v>
      </c>
      <c r="CC165" s="718">
        <f t="shared" si="522"/>
        <v>0</v>
      </c>
      <c r="CD165" s="706">
        <f t="shared" si="523"/>
        <v>0</v>
      </c>
      <c r="CE165" s="706"/>
      <c r="CF165" s="402">
        <f t="shared" si="421"/>
        <v>9069731.5499999989</v>
      </c>
    </row>
    <row r="166" spans="2:84" ht="36">
      <c r="B166" s="395" t="s">
        <v>654</v>
      </c>
      <c r="C166" s="396" t="s">
        <v>655</v>
      </c>
      <c r="D166" s="397" t="s">
        <v>640</v>
      </c>
      <c r="E166" s="398">
        <v>157342.1355</v>
      </c>
      <c r="F166" s="399">
        <v>100</v>
      </c>
      <c r="G166" s="400">
        <f t="shared" si="473"/>
        <v>15734213.550000001</v>
      </c>
      <c r="H166" s="400"/>
      <c r="I166" s="401"/>
      <c r="J166" s="401"/>
      <c r="K166" s="513"/>
      <c r="L166" s="401"/>
      <c r="M166" s="513">
        <f t="shared" si="474"/>
        <v>0</v>
      </c>
      <c r="N166" s="401">
        <f t="shared" si="475"/>
        <v>0</v>
      </c>
      <c r="O166" s="401"/>
      <c r="P166" s="401"/>
      <c r="Q166" s="513">
        <f t="shared" si="476"/>
        <v>0</v>
      </c>
      <c r="R166" s="401">
        <f t="shared" si="477"/>
        <v>0</v>
      </c>
      <c r="S166" s="540"/>
      <c r="T166" s="401"/>
      <c r="U166" s="513">
        <f t="shared" si="478"/>
        <v>0</v>
      </c>
      <c r="V166" s="401">
        <f t="shared" si="479"/>
        <v>0</v>
      </c>
      <c r="W166" s="513"/>
      <c r="X166" s="401"/>
      <c r="Y166" s="513">
        <f t="shared" si="480"/>
        <v>0</v>
      </c>
      <c r="Z166" s="401">
        <f t="shared" si="481"/>
        <v>0</v>
      </c>
      <c r="AA166" s="513"/>
      <c r="AB166" s="401">
        <f t="shared" si="482"/>
        <v>0</v>
      </c>
      <c r="AC166" s="513">
        <f t="shared" si="483"/>
        <v>0</v>
      </c>
      <c r="AD166" s="401">
        <f t="shared" si="484"/>
        <v>0</v>
      </c>
      <c r="AE166" s="513"/>
      <c r="AF166" s="401">
        <f t="shared" si="485"/>
        <v>0</v>
      </c>
      <c r="AG166" s="513">
        <f t="shared" si="486"/>
        <v>0</v>
      </c>
      <c r="AH166" s="401">
        <f t="shared" si="487"/>
        <v>0</v>
      </c>
      <c r="AI166" s="513"/>
      <c r="AJ166" s="401">
        <f t="shared" si="488"/>
        <v>0</v>
      </c>
      <c r="AK166" s="513">
        <f t="shared" si="489"/>
        <v>0</v>
      </c>
      <c r="AL166" s="401">
        <f t="shared" si="490"/>
        <v>0</v>
      </c>
      <c r="AM166" s="519"/>
      <c r="AN166" s="429">
        <f t="shared" si="491"/>
        <v>0</v>
      </c>
      <c r="AO166" s="519">
        <f t="shared" si="492"/>
        <v>0</v>
      </c>
      <c r="AP166" s="429">
        <f t="shared" si="493"/>
        <v>0</v>
      </c>
      <c r="AQ166" s="591"/>
      <c r="AR166" s="401">
        <f t="shared" si="494"/>
        <v>0</v>
      </c>
      <c r="AS166" s="519">
        <f t="shared" si="495"/>
        <v>0</v>
      </c>
      <c r="AT166" s="429">
        <f t="shared" si="496"/>
        <v>0</v>
      </c>
      <c r="AU166" s="513"/>
      <c r="AV166" s="401">
        <f t="shared" si="497"/>
        <v>0</v>
      </c>
      <c r="AW166" s="519">
        <f t="shared" si="498"/>
        <v>0</v>
      </c>
      <c r="AX166" s="429">
        <f t="shared" si="499"/>
        <v>0</v>
      </c>
      <c r="AY166" s="513"/>
      <c r="AZ166" s="681">
        <f t="shared" si="500"/>
        <v>0</v>
      </c>
      <c r="BA166" s="519">
        <f t="shared" si="501"/>
        <v>0</v>
      </c>
      <c r="BB166" s="429">
        <f t="shared" si="502"/>
        <v>0</v>
      </c>
      <c r="BC166" s="695"/>
      <c r="BD166" s="681">
        <f t="shared" si="503"/>
        <v>0</v>
      </c>
      <c r="BE166" s="695">
        <f t="shared" si="504"/>
        <v>0</v>
      </c>
      <c r="BF166" s="681">
        <f t="shared" si="505"/>
        <v>0</v>
      </c>
      <c r="BG166" s="519"/>
      <c r="BH166" s="429">
        <f t="shared" si="506"/>
        <v>0</v>
      </c>
      <c r="BI166" s="519">
        <f t="shared" si="507"/>
        <v>0</v>
      </c>
      <c r="BJ166" s="429">
        <f t="shared" si="508"/>
        <v>0</v>
      </c>
      <c r="BK166" s="519"/>
      <c r="BL166" s="429">
        <f t="shared" si="509"/>
        <v>0</v>
      </c>
      <c r="BM166" s="519">
        <f t="shared" si="510"/>
        <v>0</v>
      </c>
      <c r="BN166" s="429">
        <f t="shared" si="511"/>
        <v>0</v>
      </c>
      <c r="BO166" s="718"/>
      <c r="BP166" s="706">
        <f t="shared" si="512"/>
        <v>0</v>
      </c>
      <c r="BQ166" s="718">
        <f t="shared" si="513"/>
        <v>0</v>
      </c>
      <c r="BR166" s="706">
        <f t="shared" si="514"/>
        <v>0</v>
      </c>
      <c r="BS166" s="718"/>
      <c r="BT166" s="706">
        <f t="shared" si="515"/>
        <v>0</v>
      </c>
      <c r="BU166" s="718">
        <f t="shared" si="516"/>
        <v>0</v>
      </c>
      <c r="BV166" s="706">
        <f t="shared" si="517"/>
        <v>0</v>
      </c>
      <c r="BW166" s="718"/>
      <c r="BX166" s="706">
        <f t="shared" si="518"/>
        <v>0</v>
      </c>
      <c r="BY166" s="718">
        <f t="shared" si="519"/>
        <v>0</v>
      </c>
      <c r="BZ166" s="706">
        <f t="shared" si="520"/>
        <v>0</v>
      </c>
      <c r="CA166" s="718"/>
      <c r="CB166" s="706">
        <f t="shared" si="521"/>
        <v>0</v>
      </c>
      <c r="CC166" s="718">
        <f t="shared" si="522"/>
        <v>0</v>
      </c>
      <c r="CD166" s="706">
        <f t="shared" si="523"/>
        <v>0</v>
      </c>
      <c r="CE166" s="706"/>
      <c r="CF166" s="402">
        <f t="shared" si="421"/>
        <v>15734213.550000001</v>
      </c>
    </row>
    <row r="167" spans="2:84" ht="72">
      <c r="B167" s="395" t="s">
        <v>656</v>
      </c>
      <c r="C167" s="396" t="s">
        <v>657</v>
      </c>
      <c r="D167" s="397" t="s">
        <v>658</v>
      </c>
      <c r="E167" s="398">
        <v>1643.4</v>
      </c>
      <c r="F167" s="399">
        <v>180</v>
      </c>
      <c r="G167" s="400">
        <f t="shared" si="473"/>
        <v>295812</v>
      </c>
      <c r="H167" s="400"/>
      <c r="I167" s="401"/>
      <c r="J167" s="401"/>
      <c r="K167" s="513"/>
      <c r="L167" s="401"/>
      <c r="M167" s="513">
        <f t="shared" si="474"/>
        <v>0</v>
      </c>
      <c r="N167" s="401">
        <f t="shared" si="475"/>
        <v>0</v>
      </c>
      <c r="O167" s="401"/>
      <c r="P167" s="401"/>
      <c r="Q167" s="513">
        <f t="shared" si="476"/>
        <v>0</v>
      </c>
      <c r="R167" s="401">
        <f t="shared" si="477"/>
        <v>0</v>
      </c>
      <c r="S167" s="540"/>
      <c r="T167" s="401"/>
      <c r="U167" s="513">
        <f t="shared" si="478"/>
        <v>0</v>
      </c>
      <c r="V167" s="401">
        <f t="shared" si="479"/>
        <v>0</v>
      </c>
      <c r="W167" s="513"/>
      <c r="X167" s="401"/>
      <c r="Y167" s="513">
        <f t="shared" si="480"/>
        <v>0</v>
      </c>
      <c r="Z167" s="401">
        <f t="shared" si="481"/>
        <v>0</v>
      </c>
      <c r="AA167" s="513"/>
      <c r="AB167" s="401">
        <f t="shared" si="482"/>
        <v>0</v>
      </c>
      <c r="AC167" s="513">
        <f t="shared" si="483"/>
        <v>0</v>
      </c>
      <c r="AD167" s="401">
        <f t="shared" si="484"/>
        <v>0</v>
      </c>
      <c r="AE167" s="513"/>
      <c r="AF167" s="401">
        <f t="shared" si="485"/>
        <v>0</v>
      </c>
      <c r="AG167" s="513">
        <f t="shared" si="486"/>
        <v>0</v>
      </c>
      <c r="AH167" s="401">
        <f t="shared" si="487"/>
        <v>0</v>
      </c>
      <c r="AI167" s="513"/>
      <c r="AJ167" s="401">
        <f t="shared" si="488"/>
        <v>0</v>
      </c>
      <c r="AK167" s="513">
        <f t="shared" si="489"/>
        <v>0</v>
      </c>
      <c r="AL167" s="401">
        <f t="shared" si="490"/>
        <v>0</v>
      </c>
      <c r="AM167" s="519"/>
      <c r="AN167" s="429">
        <f t="shared" si="491"/>
        <v>0</v>
      </c>
      <c r="AO167" s="519">
        <f t="shared" si="492"/>
        <v>0</v>
      </c>
      <c r="AP167" s="429">
        <f t="shared" si="493"/>
        <v>0</v>
      </c>
      <c r="AQ167" s="591"/>
      <c r="AR167" s="401">
        <f t="shared" si="494"/>
        <v>0</v>
      </c>
      <c r="AS167" s="519">
        <f t="shared" si="495"/>
        <v>0</v>
      </c>
      <c r="AT167" s="429">
        <f t="shared" si="496"/>
        <v>0</v>
      </c>
      <c r="AU167" s="513"/>
      <c r="AV167" s="401">
        <f t="shared" si="497"/>
        <v>0</v>
      </c>
      <c r="AW167" s="519">
        <f t="shared" si="498"/>
        <v>0</v>
      </c>
      <c r="AX167" s="429">
        <f t="shared" si="499"/>
        <v>0</v>
      </c>
      <c r="AY167" s="513"/>
      <c r="AZ167" s="681">
        <f t="shared" si="500"/>
        <v>0</v>
      </c>
      <c r="BA167" s="519">
        <f t="shared" si="501"/>
        <v>0</v>
      </c>
      <c r="BB167" s="429">
        <f t="shared" si="502"/>
        <v>0</v>
      </c>
      <c r="BC167" s="695"/>
      <c r="BD167" s="681">
        <f t="shared" si="503"/>
        <v>0</v>
      </c>
      <c r="BE167" s="695">
        <f t="shared" si="504"/>
        <v>0</v>
      </c>
      <c r="BF167" s="681">
        <f t="shared" si="505"/>
        <v>0</v>
      </c>
      <c r="BG167" s="519"/>
      <c r="BH167" s="429">
        <f t="shared" si="506"/>
        <v>0</v>
      </c>
      <c r="BI167" s="519">
        <f t="shared" si="507"/>
        <v>0</v>
      </c>
      <c r="BJ167" s="429">
        <f t="shared" si="508"/>
        <v>0</v>
      </c>
      <c r="BK167" s="519"/>
      <c r="BL167" s="429">
        <f t="shared" si="509"/>
        <v>0</v>
      </c>
      <c r="BM167" s="519">
        <f t="shared" si="510"/>
        <v>0</v>
      </c>
      <c r="BN167" s="429">
        <f t="shared" si="511"/>
        <v>0</v>
      </c>
      <c r="BO167" s="718"/>
      <c r="BP167" s="706">
        <f t="shared" si="512"/>
        <v>0</v>
      </c>
      <c r="BQ167" s="718">
        <f t="shared" si="513"/>
        <v>0</v>
      </c>
      <c r="BR167" s="706">
        <f t="shared" si="514"/>
        <v>0</v>
      </c>
      <c r="BS167" s="718"/>
      <c r="BT167" s="706">
        <f t="shared" si="515"/>
        <v>0</v>
      </c>
      <c r="BU167" s="718">
        <f t="shared" si="516"/>
        <v>0</v>
      </c>
      <c r="BV167" s="706">
        <f t="shared" si="517"/>
        <v>0</v>
      </c>
      <c r="BW167" s="718"/>
      <c r="BX167" s="706">
        <f t="shared" si="518"/>
        <v>0</v>
      </c>
      <c r="BY167" s="718">
        <f t="shared" si="519"/>
        <v>0</v>
      </c>
      <c r="BZ167" s="706">
        <f t="shared" si="520"/>
        <v>0</v>
      </c>
      <c r="CA167" s="718"/>
      <c r="CB167" s="706">
        <f t="shared" si="521"/>
        <v>0</v>
      </c>
      <c r="CC167" s="718">
        <f t="shared" si="522"/>
        <v>0</v>
      </c>
      <c r="CD167" s="706">
        <f t="shared" si="523"/>
        <v>0</v>
      </c>
      <c r="CE167" s="706"/>
      <c r="CF167" s="402">
        <f t="shared" si="421"/>
        <v>295812</v>
      </c>
    </row>
    <row r="168" spans="2:84" ht="72">
      <c r="B168" s="395" t="s">
        <v>659</v>
      </c>
      <c r="C168" s="396" t="s">
        <v>660</v>
      </c>
      <c r="D168" s="397" t="s">
        <v>658</v>
      </c>
      <c r="E168" s="398">
        <v>2250.27</v>
      </c>
      <c r="F168" s="399">
        <v>150</v>
      </c>
      <c r="G168" s="400">
        <f t="shared" si="473"/>
        <v>337540.5</v>
      </c>
      <c r="H168" s="400"/>
      <c r="I168" s="401"/>
      <c r="J168" s="401"/>
      <c r="K168" s="513"/>
      <c r="L168" s="401"/>
      <c r="M168" s="513">
        <f t="shared" si="474"/>
        <v>0</v>
      </c>
      <c r="N168" s="401">
        <f t="shared" si="475"/>
        <v>0</v>
      </c>
      <c r="O168" s="401"/>
      <c r="P168" s="401"/>
      <c r="Q168" s="513">
        <f t="shared" si="476"/>
        <v>0</v>
      </c>
      <c r="R168" s="401">
        <f t="shared" si="477"/>
        <v>0</v>
      </c>
      <c r="S168" s="540"/>
      <c r="T168" s="401"/>
      <c r="U168" s="513">
        <f t="shared" si="478"/>
        <v>0</v>
      </c>
      <c r="V168" s="401">
        <f t="shared" si="479"/>
        <v>0</v>
      </c>
      <c r="W168" s="513"/>
      <c r="X168" s="401"/>
      <c r="Y168" s="513">
        <f t="shared" si="480"/>
        <v>0</v>
      </c>
      <c r="Z168" s="401">
        <f t="shared" si="481"/>
        <v>0</v>
      </c>
      <c r="AA168" s="513"/>
      <c r="AB168" s="401">
        <f t="shared" si="482"/>
        <v>0</v>
      </c>
      <c r="AC168" s="513">
        <f t="shared" si="483"/>
        <v>0</v>
      </c>
      <c r="AD168" s="401">
        <f t="shared" si="484"/>
        <v>0</v>
      </c>
      <c r="AE168" s="513"/>
      <c r="AF168" s="401">
        <f t="shared" si="485"/>
        <v>0</v>
      </c>
      <c r="AG168" s="513">
        <f t="shared" si="486"/>
        <v>0</v>
      </c>
      <c r="AH168" s="401">
        <f t="shared" si="487"/>
        <v>0</v>
      </c>
      <c r="AI168" s="513"/>
      <c r="AJ168" s="401">
        <f t="shared" si="488"/>
        <v>0</v>
      </c>
      <c r="AK168" s="513">
        <f t="shared" si="489"/>
        <v>0</v>
      </c>
      <c r="AL168" s="401">
        <f t="shared" si="490"/>
        <v>0</v>
      </c>
      <c r="AM168" s="519"/>
      <c r="AN168" s="429">
        <f t="shared" si="491"/>
        <v>0</v>
      </c>
      <c r="AO168" s="519">
        <f t="shared" si="492"/>
        <v>0</v>
      </c>
      <c r="AP168" s="429">
        <f t="shared" si="493"/>
        <v>0</v>
      </c>
      <c r="AQ168" s="591"/>
      <c r="AR168" s="401">
        <f t="shared" si="494"/>
        <v>0</v>
      </c>
      <c r="AS168" s="519">
        <f t="shared" si="495"/>
        <v>0</v>
      </c>
      <c r="AT168" s="429">
        <f t="shared" si="496"/>
        <v>0</v>
      </c>
      <c r="AU168" s="513"/>
      <c r="AV168" s="401">
        <f t="shared" si="497"/>
        <v>0</v>
      </c>
      <c r="AW168" s="519">
        <f t="shared" si="498"/>
        <v>0</v>
      </c>
      <c r="AX168" s="429">
        <f t="shared" si="499"/>
        <v>0</v>
      </c>
      <c r="AY168" s="513"/>
      <c r="AZ168" s="681">
        <f t="shared" si="500"/>
        <v>0</v>
      </c>
      <c r="BA168" s="519">
        <f t="shared" si="501"/>
        <v>0</v>
      </c>
      <c r="BB168" s="429">
        <f t="shared" si="502"/>
        <v>0</v>
      </c>
      <c r="BC168" s="695"/>
      <c r="BD168" s="681">
        <f t="shared" si="503"/>
        <v>0</v>
      </c>
      <c r="BE168" s="695">
        <f t="shared" si="504"/>
        <v>0</v>
      </c>
      <c r="BF168" s="681">
        <f t="shared" si="505"/>
        <v>0</v>
      </c>
      <c r="BG168" s="519"/>
      <c r="BH168" s="429">
        <f t="shared" si="506"/>
        <v>0</v>
      </c>
      <c r="BI168" s="519">
        <f t="shared" si="507"/>
        <v>0</v>
      </c>
      <c r="BJ168" s="429">
        <f t="shared" si="508"/>
        <v>0</v>
      </c>
      <c r="BK168" s="519"/>
      <c r="BL168" s="429">
        <f t="shared" si="509"/>
        <v>0</v>
      </c>
      <c r="BM168" s="519">
        <f t="shared" si="510"/>
        <v>0</v>
      </c>
      <c r="BN168" s="429">
        <f t="shared" si="511"/>
        <v>0</v>
      </c>
      <c r="BO168" s="718"/>
      <c r="BP168" s="706">
        <f t="shared" si="512"/>
        <v>0</v>
      </c>
      <c r="BQ168" s="718">
        <f t="shared" si="513"/>
        <v>0</v>
      </c>
      <c r="BR168" s="706">
        <f t="shared" si="514"/>
        <v>0</v>
      </c>
      <c r="BS168" s="718"/>
      <c r="BT168" s="706">
        <f t="shared" si="515"/>
        <v>0</v>
      </c>
      <c r="BU168" s="718">
        <f t="shared" si="516"/>
        <v>0</v>
      </c>
      <c r="BV168" s="706">
        <f t="shared" si="517"/>
        <v>0</v>
      </c>
      <c r="BW168" s="718">
        <v>4</v>
      </c>
      <c r="BX168" s="706">
        <f t="shared" si="518"/>
        <v>9001.08</v>
      </c>
      <c r="BY168" s="718">
        <f t="shared" si="519"/>
        <v>4</v>
      </c>
      <c r="BZ168" s="706">
        <f t="shared" si="520"/>
        <v>9001.08</v>
      </c>
      <c r="CA168" s="718"/>
      <c r="CB168" s="706">
        <f t="shared" si="521"/>
        <v>0</v>
      </c>
      <c r="CC168" s="718">
        <f t="shared" si="522"/>
        <v>4</v>
      </c>
      <c r="CD168" s="706">
        <f t="shared" si="523"/>
        <v>9001.08</v>
      </c>
      <c r="CE168" s="706"/>
      <c r="CF168" s="402">
        <f t="shared" si="421"/>
        <v>337540.5</v>
      </c>
    </row>
    <row r="169" spans="2:84" ht="72">
      <c r="B169" s="395" t="s">
        <v>661</v>
      </c>
      <c r="C169" s="396" t="s">
        <v>662</v>
      </c>
      <c r="D169" s="397" t="s">
        <v>658</v>
      </c>
      <c r="E169" s="398">
        <v>2579.94</v>
      </c>
      <c r="F169" s="399">
        <v>180</v>
      </c>
      <c r="G169" s="400">
        <f t="shared" si="473"/>
        <v>464389.2</v>
      </c>
      <c r="H169" s="400"/>
      <c r="I169" s="401"/>
      <c r="J169" s="401"/>
      <c r="K169" s="513"/>
      <c r="L169" s="401"/>
      <c r="M169" s="513">
        <f t="shared" si="474"/>
        <v>0</v>
      </c>
      <c r="N169" s="401">
        <f t="shared" si="475"/>
        <v>0</v>
      </c>
      <c r="O169" s="401"/>
      <c r="P169" s="401"/>
      <c r="Q169" s="513">
        <f t="shared" si="476"/>
        <v>0</v>
      </c>
      <c r="R169" s="401">
        <f t="shared" si="477"/>
        <v>0</v>
      </c>
      <c r="S169" s="540"/>
      <c r="T169" s="401"/>
      <c r="U169" s="513">
        <f t="shared" si="478"/>
        <v>0</v>
      </c>
      <c r="V169" s="401">
        <f t="shared" si="479"/>
        <v>0</v>
      </c>
      <c r="W169" s="513"/>
      <c r="X169" s="401"/>
      <c r="Y169" s="513">
        <f t="shared" si="480"/>
        <v>0</v>
      </c>
      <c r="Z169" s="401">
        <f t="shared" si="481"/>
        <v>0</v>
      </c>
      <c r="AA169" s="513"/>
      <c r="AB169" s="401">
        <f t="shared" si="482"/>
        <v>0</v>
      </c>
      <c r="AC169" s="513">
        <f t="shared" si="483"/>
        <v>0</v>
      </c>
      <c r="AD169" s="401">
        <f t="shared" si="484"/>
        <v>0</v>
      </c>
      <c r="AE169" s="513"/>
      <c r="AF169" s="401">
        <f t="shared" si="485"/>
        <v>0</v>
      </c>
      <c r="AG169" s="513">
        <f t="shared" si="486"/>
        <v>0</v>
      </c>
      <c r="AH169" s="401">
        <f t="shared" si="487"/>
        <v>0</v>
      </c>
      <c r="AI169" s="513"/>
      <c r="AJ169" s="401">
        <f t="shared" si="488"/>
        <v>0</v>
      </c>
      <c r="AK169" s="513">
        <f t="shared" si="489"/>
        <v>0</v>
      </c>
      <c r="AL169" s="401">
        <f t="shared" si="490"/>
        <v>0</v>
      </c>
      <c r="AM169" s="519"/>
      <c r="AN169" s="429">
        <f t="shared" si="491"/>
        <v>0</v>
      </c>
      <c r="AO169" s="519">
        <f t="shared" si="492"/>
        <v>0</v>
      </c>
      <c r="AP169" s="429">
        <f t="shared" si="493"/>
        <v>0</v>
      </c>
      <c r="AQ169" s="591"/>
      <c r="AR169" s="401">
        <f t="shared" si="494"/>
        <v>0</v>
      </c>
      <c r="AS169" s="519">
        <f t="shared" si="495"/>
        <v>0</v>
      </c>
      <c r="AT169" s="429">
        <f t="shared" si="496"/>
        <v>0</v>
      </c>
      <c r="AU169" s="513"/>
      <c r="AV169" s="401">
        <f t="shared" si="497"/>
        <v>0</v>
      </c>
      <c r="AW169" s="519">
        <f t="shared" si="498"/>
        <v>0</v>
      </c>
      <c r="AX169" s="429">
        <f t="shared" si="499"/>
        <v>0</v>
      </c>
      <c r="AY169" s="513"/>
      <c r="AZ169" s="681">
        <f t="shared" si="500"/>
        <v>0</v>
      </c>
      <c r="BA169" s="519">
        <f t="shared" si="501"/>
        <v>0</v>
      </c>
      <c r="BB169" s="429">
        <f t="shared" si="502"/>
        <v>0</v>
      </c>
      <c r="BC169" s="695"/>
      <c r="BD169" s="681">
        <f t="shared" si="503"/>
        <v>0</v>
      </c>
      <c r="BE169" s="695">
        <f t="shared" si="504"/>
        <v>0</v>
      </c>
      <c r="BF169" s="681">
        <f t="shared" si="505"/>
        <v>0</v>
      </c>
      <c r="BG169" s="519"/>
      <c r="BH169" s="429">
        <f t="shared" si="506"/>
        <v>0</v>
      </c>
      <c r="BI169" s="519">
        <f t="shared" si="507"/>
        <v>0</v>
      </c>
      <c r="BJ169" s="429">
        <f t="shared" si="508"/>
        <v>0</v>
      </c>
      <c r="BK169" s="519"/>
      <c r="BL169" s="429">
        <f t="shared" si="509"/>
        <v>0</v>
      </c>
      <c r="BM169" s="519">
        <f t="shared" si="510"/>
        <v>0</v>
      </c>
      <c r="BN169" s="429">
        <f t="shared" si="511"/>
        <v>0</v>
      </c>
      <c r="BO169" s="718"/>
      <c r="BP169" s="706">
        <f t="shared" si="512"/>
        <v>0</v>
      </c>
      <c r="BQ169" s="718">
        <f t="shared" si="513"/>
        <v>0</v>
      </c>
      <c r="BR169" s="706">
        <f t="shared" si="514"/>
        <v>0</v>
      </c>
      <c r="BS169" s="718"/>
      <c r="BT169" s="706">
        <f t="shared" si="515"/>
        <v>0</v>
      </c>
      <c r="BU169" s="718">
        <f t="shared" si="516"/>
        <v>0</v>
      </c>
      <c r="BV169" s="706">
        <f t="shared" si="517"/>
        <v>0</v>
      </c>
      <c r="BW169" s="718"/>
      <c r="BX169" s="706">
        <f t="shared" si="518"/>
        <v>0</v>
      </c>
      <c r="BY169" s="718">
        <f t="shared" si="519"/>
        <v>0</v>
      </c>
      <c r="BZ169" s="706">
        <f t="shared" si="520"/>
        <v>0</v>
      </c>
      <c r="CA169" s="718"/>
      <c r="CB169" s="706">
        <f t="shared" si="521"/>
        <v>0</v>
      </c>
      <c r="CC169" s="718">
        <f t="shared" si="522"/>
        <v>0</v>
      </c>
      <c r="CD169" s="706">
        <f t="shared" si="523"/>
        <v>0</v>
      </c>
      <c r="CE169" s="706"/>
      <c r="CF169" s="402">
        <f t="shared" si="421"/>
        <v>464389.2</v>
      </c>
    </row>
    <row r="170" spans="2:84" ht="72">
      <c r="B170" s="395" t="s">
        <v>663</v>
      </c>
      <c r="C170" s="396" t="s">
        <v>664</v>
      </c>
      <c r="D170" s="397" t="s">
        <v>658</v>
      </c>
      <c r="E170" s="398">
        <v>2970</v>
      </c>
      <c r="F170" s="399">
        <v>150</v>
      </c>
      <c r="G170" s="400">
        <f t="shared" si="473"/>
        <v>445500</v>
      </c>
      <c r="H170" s="400"/>
      <c r="I170" s="401"/>
      <c r="J170" s="401"/>
      <c r="K170" s="513"/>
      <c r="L170" s="401"/>
      <c r="M170" s="513">
        <f t="shared" si="474"/>
        <v>0</v>
      </c>
      <c r="N170" s="401">
        <f t="shared" si="475"/>
        <v>0</v>
      </c>
      <c r="O170" s="401"/>
      <c r="P170" s="401"/>
      <c r="Q170" s="513">
        <f t="shared" si="476"/>
        <v>0</v>
      </c>
      <c r="R170" s="401">
        <f t="shared" si="477"/>
        <v>0</v>
      </c>
      <c r="S170" s="540"/>
      <c r="T170" s="401"/>
      <c r="U170" s="513">
        <f t="shared" si="478"/>
        <v>0</v>
      </c>
      <c r="V170" s="401">
        <f t="shared" si="479"/>
        <v>0</v>
      </c>
      <c r="W170" s="513"/>
      <c r="X170" s="401"/>
      <c r="Y170" s="513">
        <f t="shared" si="480"/>
        <v>0</v>
      </c>
      <c r="Z170" s="401">
        <f t="shared" si="481"/>
        <v>0</v>
      </c>
      <c r="AA170" s="513"/>
      <c r="AB170" s="401">
        <f t="shared" si="482"/>
        <v>0</v>
      </c>
      <c r="AC170" s="513">
        <f t="shared" si="483"/>
        <v>0</v>
      </c>
      <c r="AD170" s="401">
        <f t="shared" si="484"/>
        <v>0</v>
      </c>
      <c r="AE170" s="513"/>
      <c r="AF170" s="401">
        <f t="shared" si="485"/>
        <v>0</v>
      </c>
      <c r="AG170" s="513">
        <f t="shared" si="486"/>
        <v>0</v>
      </c>
      <c r="AH170" s="401">
        <f t="shared" si="487"/>
        <v>0</v>
      </c>
      <c r="AI170" s="513"/>
      <c r="AJ170" s="401">
        <f t="shared" si="488"/>
        <v>0</v>
      </c>
      <c r="AK170" s="513">
        <f t="shared" si="489"/>
        <v>0</v>
      </c>
      <c r="AL170" s="401">
        <f t="shared" si="490"/>
        <v>0</v>
      </c>
      <c r="AM170" s="519"/>
      <c r="AN170" s="429">
        <f t="shared" si="491"/>
        <v>0</v>
      </c>
      <c r="AO170" s="519">
        <f t="shared" si="492"/>
        <v>0</v>
      </c>
      <c r="AP170" s="429">
        <f t="shared" si="493"/>
        <v>0</v>
      </c>
      <c r="AQ170" s="591"/>
      <c r="AR170" s="401">
        <f t="shared" si="494"/>
        <v>0</v>
      </c>
      <c r="AS170" s="519">
        <f t="shared" si="495"/>
        <v>0</v>
      </c>
      <c r="AT170" s="429">
        <f t="shared" si="496"/>
        <v>0</v>
      </c>
      <c r="AU170" s="513"/>
      <c r="AV170" s="401">
        <f t="shared" si="497"/>
        <v>0</v>
      </c>
      <c r="AW170" s="519">
        <f t="shared" si="498"/>
        <v>0</v>
      </c>
      <c r="AX170" s="429">
        <f t="shared" si="499"/>
        <v>0</v>
      </c>
      <c r="AY170" s="513"/>
      <c r="AZ170" s="681">
        <f t="shared" si="500"/>
        <v>0</v>
      </c>
      <c r="BA170" s="519">
        <f t="shared" si="501"/>
        <v>0</v>
      </c>
      <c r="BB170" s="429">
        <f t="shared" si="502"/>
        <v>0</v>
      </c>
      <c r="BC170" s="695"/>
      <c r="BD170" s="681">
        <f t="shared" si="503"/>
        <v>0</v>
      </c>
      <c r="BE170" s="695">
        <f t="shared" si="504"/>
        <v>0</v>
      </c>
      <c r="BF170" s="681">
        <f t="shared" si="505"/>
        <v>0</v>
      </c>
      <c r="BG170" s="519"/>
      <c r="BH170" s="429">
        <f t="shared" si="506"/>
        <v>0</v>
      </c>
      <c r="BI170" s="519">
        <f t="shared" si="507"/>
        <v>0</v>
      </c>
      <c r="BJ170" s="429">
        <f t="shared" si="508"/>
        <v>0</v>
      </c>
      <c r="BK170" s="519"/>
      <c r="BL170" s="429">
        <f t="shared" si="509"/>
        <v>0</v>
      </c>
      <c r="BM170" s="519">
        <f t="shared" si="510"/>
        <v>0</v>
      </c>
      <c r="BN170" s="429">
        <f t="shared" si="511"/>
        <v>0</v>
      </c>
      <c r="BO170" s="718"/>
      <c r="BP170" s="706">
        <f t="shared" si="512"/>
        <v>0</v>
      </c>
      <c r="BQ170" s="718">
        <f t="shared" si="513"/>
        <v>0</v>
      </c>
      <c r="BR170" s="706">
        <f t="shared" si="514"/>
        <v>0</v>
      </c>
      <c r="BS170" s="718"/>
      <c r="BT170" s="706">
        <f t="shared" si="515"/>
        <v>0</v>
      </c>
      <c r="BU170" s="718">
        <f t="shared" si="516"/>
        <v>0</v>
      </c>
      <c r="BV170" s="706">
        <f t="shared" si="517"/>
        <v>0</v>
      </c>
      <c r="BW170" s="718">
        <v>2</v>
      </c>
      <c r="BX170" s="706">
        <f t="shared" si="518"/>
        <v>5940</v>
      </c>
      <c r="BY170" s="718">
        <f t="shared" si="519"/>
        <v>2</v>
      </c>
      <c r="BZ170" s="706">
        <f t="shared" si="520"/>
        <v>5940</v>
      </c>
      <c r="CA170" s="718"/>
      <c r="CB170" s="706">
        <f t="shared" si="521"/>
        <v>0</v>
      </c>
      <c r="CC170" s="718">
        <f t="shared" si="522"/>
        <v>2</v>
      </c>
      <c r="CD170" s="706">
        <f t="shared" si="523"/>
        <v>5940</v>
      </c>
      <c r="CE170" s="706"/>
      <c r="CF170" s="402">
        <f t="shared" si="421"/>
        <v>445500</v>
      </c>
    </row>
    <row r="171" spans="2:84" ht="72">
      <c r="B171" s="395" t="s">
        <v>665</v>
      </c>
      <c r="C171" s="396" t="s">
        <v>1789</v>
      </c>
      <c r="D171" s="397" t="s">
        <v>658</v>
      </c>
      <c r="E171" s="398">
        <v>3636.27</v>
      </c>
      <c r="F171" s="399">
        <v>80</v>
      </c>
      <c r="G171" s="400">
        <f t="shared" si="473"/>
        <v>290901.59999999998</v>
      </c>
      <c r="H171" s="400"/>
      <c r="I171" s="401"/>
      <c r="J171" s="401"/>
      <c r="K171" s="513"/>
      <c r="L171" s="401"/>
      <c r="M171" s="513">
        <f t="shared" si="474"/>
        <v>0</v>
      </c>
      <c r="N171" s="401">
        <f t="shared" si="475"/>
        <v>0</v>
      </c>
      <c r="O171" s="401"/>
      <c r="P171" s="401"/>
      <c r="Q171" s="513">
        <f t="shared" si="476"/>
        <v>0</v>
      </c>
      <c r="R171" s="401">
        <f t="shared" si="477"/>
        <v>0</v>
      </c>
      <c r="S171" s="540"/>
      <c r="T171" s="401"/>
      <c r="U171" s="513">
        <f t="shared" si="478"/>
        <v>0</v>
      </c>
      <c r="V171" s="401">
        <f t="shared" si="479"/>
        <v>0</v>
      </c>
      <c r="W171" s="513"/>
      <c r="X171" s="401"/>
      <c r="Y171" s="513">
        <f t="shared" si="480"/>
        <v>0</v>
      </c>
      <c r="Z171" s="401">
        <f t="shared" si="481"/>
        <v>0</v>
      </c>
      <c r="AA171" s="513"/>
      <c r="AB171" s="401">
        <f t="shared" si="482"/>
        <v>0</v>
      </c>
      <c r="AC171" s="513">
        <f t="shared" si="483"/>
        <v>0</v>
      </c>
      <c r="AD171" s="401">
        <f t="shared" si="484"/>
        <v>0</v>
      </c>
      <c r="AE171" s="513"/>
      <c r="AF171" s="401">
        <f t="shared" si="485"/>
        <v>0</v>
      </c>
      <c r="AG171" s="513">
        <f t="shared" si="486"/>
        <v>0</v>
      </c>
      <c r="AH171" s="401">
        <f t="shared" si="487"/>
        <v>0</v>
      </c>
      <c r="AI171" s="513"/>
      <c r="AJ171" s="401">
        <f t="shared" si="488"/>
        <v>0</v>
      </c>
      <c r="AK171" s="513">
        <f t="shared" si="489"/>
        <v>0</v>
      </c>
      <c r="AL171" s="401">
        <f t="shared" si="490"/>
        <v>0</v>
      </c>
      <c r="AM171" s="519"/>
      <c r="AN171" s="429">
        <f t="shared" si="491"/>
        <v>0</v>
      </c>
      <c r="AO171" s="519">
        <f t="shared" si="492"/>
        <v>0</v>
      </c>
      <c r="AP171" s="429">
        <f t="shared" si="493"/>
        <v>0</v>
      </c>
      <c r="AQ171" s="591"/>
      <c r="AR171" s="401">
        <f t="shared" si="494"/>
        <v>0</v>
      </c>
      <c r="AS171" s="519">
        <f t="shared" si="495"/>
        <v>0</v>
      </c>
      <c r="AT171" s="429">
        <f t="shared" si="496"/>
        <v>0</v>
      </c>
      <c r="AU171" s="513"/>
      <c r="AV171" s="401">
        <f t="shared" si="497"/>
        <v>0</v>
      </c>
      <c r="AW171" s="519">
        <f t="shared" si="498"/>
        <v>0</v>
      </c>
      <c r="AX171" s="429">
        <f t="shared" si="499"/>
        <v>0</v>
      </c>
      <c r="AY171" s="513"/>
      <c r="AZ171" s="681">
        <f t="shared" si="500"/>
        <v>0</v>
      </c>
      <c r="BA171" s="519">
        <f t="shared" si="501"/>
        <v>0</v>
      </c>
      <c r="BB171" s="429">
        <f t="shared" si="502"/>
        <v>0</v>
      </c>
      <c r="BC171" s="695"/>
      <c r="BD171" s="681">
        <f t="shared" si="503"/>
        <v>0</v>
      </c>
      <c r="BE171" s="695">
        <f t="shared" si="504"/>
        <v>0</v>
      </c>
      <c r="BF171" s="681">
        <f t="shared" si="505"/>
        <v>0</v>
      </c>
      <c r="BG171" s="519"/>
      <c r="BH171" s="429">
        <f t="shared" si="506"/>
        <v>0</v>
      </c>
      <c r="BI171" s="519">
        <f t="shared" si="507"/>
        <v>0</v>
      </c>
      <c r="BJ171" s="429">
        <f t="shared" si="508"/>
        <v>0</v>
      </c>
      <c r="BK171" s="519"/>
      <c r="BL171" s="429">
        <f t="shared" si="509"/>
        <v>0</v>
      </c>
      <c r="BM171" s="519">
        <f t="shared" si="510"/>
        <v>0</v>
      </c>
      <c r="BN171" s="429">
        <f t="shared" si="511"/>
        <v>0</v>
      </c>
      <c r="BO171" s="718"/>
      <c r="BP171" s="706">
        <f t="shared" si="512"/>
        <v>0</v>
      </c>
      <c r="BQ171" s="718">
        <f t="shared" si="513"/>
        <v>0</v>
      </c>
      <c r="BR171" s="706">
        <f t="shared" si="514"/>
        <v>0</v>
      </c>
      <c r="BS171" s="718"/>
      <c r="BT171" s="706">
        <f t="shared" si="515"/>
        <v>0</v>
      </c>
      <c r="BU171" s="718">
        <f t="shared" si="516"/>
        <v>0</v>
      </c>
      <c r="BV171" s="706">
        <f t="shared" si="517"/>
        <v>0</v>
      </c>
      <c r="BW171" s="718">
        <v>8</v>
      </c>
      <c r="BX171" s="706">
        <f t="shared" si="518"/>
        <v>29090.16</v>
      </c>
      <c r="BY171" s="718">
        <f t="shared" si="519"/>
        <v>8</v>
      </c>
      <c r="BZ171" s="706">
        <f t="shared" si="520"/>
        <v>29090.16</v>
      </c>
      <c r="CA171" s="718"/>
      <c r="CB171" s="706">
        <f t="shared" si="521"/>
        <v>0</v>
      </c>
      <c r="CC171" s="718">
        <f t="shared" si="522"/>
        <v>8</v>
      </c>
      <c r="CD171" s="706">
        <f t="shared" si="523"/>
        <v>29090.16</v>
      </c>
      <c r="CE171" s="706"/>
      <c r="CF171" s="402">
        <f t="shared" si="421"/>
        <v>290901.59999999998</v>
      </c>
    </row>
    <row r="172" spans="2:84" ht="72">
      <c r="B172" s="395" t="s">
        <v>667</v>
      </c>
      <c r="C172" s="396" t="s">
        <v>668</v>
      </c>
      <c r="D172" s="397" t="s">
        <v>658</v>
      </c>
      <c r="E172" s="398">
        <v>4304.5199999999995</v>
      </c>
      <c r="F172" s="399">
        <v>150</v>
      </c>
      <c r="G172" s="400">
        <f t="shared" si="473"/>
        <v>645677.99999999988</v>
      </c>
      <c r="H172" s="400"/>
      <c r="I172" s="401"/>
      <c r="J172" s="401"/>
      <c r="K172" s="513"/>
      <c r="L172" s="401"/>
      <c r="M172" s="513">
        <f t="shared" si="474"/>
        <v>0</v>
      </c>
      <c r="N172" s="401">
        <f t="shared" si="475"/>
        <v>0</v>
      </c>
      <c r="O172" s="401"/>
      <c r="P172" s="401"/>
      <c r="Q172" s="513">
        <f t="shared" si="476"/>
        <v>0</v>
      </c>
      <c r="R172" s="401">
        <f t="shared" si="477"/>
        <v>0</v>
      </c>
      <c r="S172" s="540"/>
      <c r="T172" s="401"/>
      <c r="U172" s="513">
        <f t="shared" si="478"/>
        <v>0</v>
      </c>
      <c r="V172" s="401">
        <f t="shared" si="479"/>
        <v>0</v>
      </c>
      <c r="W172" s="513"/>
      <c r="X172" s="401"/>
      <c r="Y172" s="513">
        <f t="shared" si="480"/>
        <v>0</v>
      </c>
      <c r="Z172" s="401">
        <f t="shared" si="481"/>
        <v>0</v>
      </c>
      <c r="AA172" s="513"/>
      <c r="AB172" s="401">
        <f t="shared" si="482"/>
        <v>0</v>
      </c>
      <c r="AC172" s="513">
        <f t="shared" si="483"/>
        <v>0</v>
      </c>
      <c r="AD172" s="401">
        <f t="shared" si="484"/>
        <v>0</v>
      </c>
      <c r="AE172" s="513"/>
      <c r="AF172" s="401">
        <f t="shared" si="485"/>
        <v>0</v>
      </c>
      <c r="AG172" s="513">
        <f t="shared" si="486"/>
        <v>0</v>
      </c>
      <c r="AH172" s="401">
        <f t="shared" si="487"/>
        <v>0</v>
      </c>
      <c r="AI172" s="513"/>
      <c r="AJ172" s="401">
        <f t="shared" si="488"/>
        <v>0</v>
      </c>
      <c r="AK172" s="513">
        <f t="shared" si="489"/>
        <v>0</v>
      </c>
      <c r="AL172" s="401">
        <f t="shared" si="490"/>
        <v>0</v>
      </c>
      <c r="AM172" s="519"/>
      <c r="AN172" s="429">
        <f t="shared" si="491"/>
        <v>0</v>
      </c>
      <c r="AO172" s="519">
        <f t="shared" si="492"/>
        <v>0</v>
      </c>
      <c r="AP172" s="429">
        <f t="shared" si="493"/>
        <v>0</v>
      </c>
      <c r="AQ172" s="591"/>
      <c r="AR172" s="401">
        <f t="shared" si="494"/>
        <v>0</v>
      </c>
      <c r="AS172" s="519">
        <f t="shared" si="495"/>
        <v>0</v>
      </c>
      <c r="AT172" s="429">
        <f t="shared" si="496"/>
        <v>0</v>
      </c>
      <c r="AU172" s="513"/>
      <c r="AV172" s="401">
        <f t="shared" si="497"/>
        <v>0</v>
      </c>
      <c r="AW172" s="519">
        <f t="shared" si="498"/>
        <v>0</v>
      </c>
      <c r="AX172" s="429">
        <f t="shared" si="499"/>
        <v>0</v>
      </c>
      <c r="AY172" s="513"/>
      <c r="AZ172" s="681">
        <f t="shared" si="500"/>
        <v>0</v>
      </c>
      <c r="BA172" s="519">
        <f t="shared" si="501"/>
        <v>0</v>
      </c>
      <c r="BB172" s="429">
        <f t="shared" si="502"/>
        <v>0</v>
      </c>
      <c r="BC172" s="695"/>
      <c r="BD172" s="681">
        <f t="shared" si="503"/>
        <v>0</v>
      </c>
      <c r="BE172" s="695">
        <f t="shared" si="504"/>
        <v>0</v>
      </c>
      <c r="BF172" s="681">
        <f t="shared" si="505"/>
        <v>0</v>
      </c>
      <c r="BG172" s="519"/>
      <c r="BH172" s="429">
        <f t="shared" si="506"/>
        <v>0</v>
      </c>
      <c r="BI172" s="519">
        <f t="shared" si="507"/>
        <v>0</v>
      </c>
      <c r="BJ172" s="429">
        <f t="shared" si="508"/>
        <v>0</v>
      </c>
      <c r="BK172" s="519"/>
      <c r="BL172" s="429">
        <f t="shared" si="509"/>
        <v>0</v>
      </c>
      <c r="BM172" s="519">
        <f t="shared" si="510"/>
        <v>0</v>
      </c>
      <c r="BN172" s="429">
        <f t="shared" si="511"/>
        <v>0</v>
      </c>
      <c r="BO172" s="718"/>
      <c r="BP172" s="706">
        <f t="shared" si="512"/>
        <v>0</v>
      </c>
      <c r="BQ172" s="718">
        <f t="shared" si="513"/>
        <v>0</v>
      </c>
      <c r="BR172" s="706">
        <f t="shared" si="514"/>
        <v>0</v>
      </c>
      <c r="BS172" s="718"/>
      <c r="BT172" s="706">
        <f t="shared" si="515"/>
        <v>0</v>
      </c>
      <c r="BU172" s="718">
        <f t="shared" si="516"/>
        <v>0</v>
      </c>
      <c r="BV172" s="706">
        <f t="shared" si="517"/>
        <v>0</v>
      </c>
      <c r="BW172" s="718"/>
      <c r="BX172" s="706">
        <f t="shared" si="518"/>
        <v>0</v>
      </c>
      <c r="BY172" s="718">
        <f t="shared" si="519"/>
        <v>0</v>
      </c>
      <c r="BZ172" s="706">
        <f t="shared" si="520"/>
        <v>0</v>
      </c>
      <c r="CA172" s="718"/>
      <c r="CB172" s="706">
        <f t="shared" si="521"/>
        <v>0</v>
      </c>
      <c r="CC172" s="718">
        <f t="shared" si="522"/>
        <v>0</v>
      </c>
      <c r="CD172" s="706">
        <f t="shared" si="523"/>
        <v>0</v>
      </c>
      <c r="CE172" s="706"/>
      <c r="CF172" s="402">
        <f t="shared" si="421"/>
        <v>645677.99999999988</v>
      </c>
    </row>
    <row r="173" spans="2:84" ht="72">
      <c r="B173" s="395" t="s">
        <v>669</v>
      </c>
      <c r="C173" s="396" t="s">
        <v>670</v>
      </c>
      <c r="D173" s="397" t="s">
        <v>658</v>
      </c>
      <c r="E173" s="398">
        <v>5504.4</v>
      </c>
      <c r="F173" s="399">
        <v>50</v>
      </c>
      <c r="G173" s="400">
        <f t="shared" si="473"/>
        <v>275220</v>
      </c>
      <c r="H173" s="400"/>
      <c r="I173" s="401"/>
      <c r="J173" s="401"/>
      <c r="K173" s="513"/>
      <c r="L173" s="401"/>
      <c r="M173" s="513">
        <f t="shared" si="474"/>
        <v>0</v>
      </c>
      <c r="N173" s="401">
        <f t="shared" si="475"/>
        <v>0</v>
      </c>
      <c r="O173" s="401"/>
      <c r="P173" s="401"/>
      <c r="Q173" s="513">
        <f t="shared" si="476"/>
        <v>0</v>
      </c>
      <c r="R173" s="401">
        <f t="shared" si="477"/>
        <v>0</v>
      </c>
      <c r="S173" s="540"/>
      <c r="T173" s="401"/>
      <c r="U173" s="513">
        <f t="shared" si="478"/>
        <v>0</v>
      </c>
      <c r="V173" s="401">
        <f t="shared" si="479"/>
        <v>0</v>
      </c>
      <c r="W173" s="513"/>
      <c r="X173" s="401"/>
      <c r="Y173" s="513">
        <f t="shared" si="480"/>
        <v>0</v>
      </c>
      <c r="Z173" s="401">
        <f t="shared" si="481"/>
        <v>0</v>
      </c>
      <c r="AA173" s="513"/>
      <c r="AB173" s="401">
        <f t="shared" si="482"/>
        <v>0</v>
      </c>
      <c r="AC173" s="513">
        <f t="shared" si="483"/>
        <v>0</v>
      </c>
      <c r="AD173" s="401">
        <f t="shared" si="484"/>
        <v>0</v>
      </c>
      <c r="AE173" s="513"/>
      <c r="AF173" s="401">
        <f t="shared" si="485"/>
        <v>0</v>
      </c>
      <c r="AG173" s="513">
        <f t="shared" si="486"/>
        <v>0</v>
      </c>
      <c r="AH173" s="401">
        <f t="shared" si="487"/>
        <v>0</v>
      </c>
      <c r="AI173" s="513"/>
      <c r="AJ173" s="401">
        <f t="shared" si="488"/>
        <v>0</v>
      </c>
      <c r="AK173" s="513">
        <f t="shared" si="489"/>
        <v>0</v>
      </c>
      <c r="AL173" s="401">
        <f t="shared" si="490"/>
        <v>0</v>
      </c>
      <c r="AM173" s="519"/>
      <c r="AN173" s="429">
        <f t="shared" si="491"/>
        <v>0</v>
      </c>
      <c r="AO173" s="519">
        <f t="shared" si="492"/>
        <v>0</v>
      </c>
      <c r="AP173" s="429">
        <f t="shared" si="493"/>
        <v>0</v>
      </c>
      <c r="AQ173" s="591"/>
      <c r="AR173" s="401">
        <f t="shared" si="494"/>
        <v>0</v>
      </c>
      <c r="AS173" s="519">
        <f t="shared" si="495"/>
        <v>0</v>
      </c>
      <c r="AT173" s="429">
        <f t="shared" si="496"/>
        <v>0</v>
      </c>
      <c r="AU173" s="513"/>
      <c r="AV173" s="401">
        <f t="shared" si="497"/>
        <v>0</v>
      </c>
      <c r="AW173" s="519">
        <f t="shared" si="498"/>
        <v>0</v>
      </c>
      <c r="AX173" s="429">
        <f t="shared" si="499"/>
        <v>0</v>
      </c>
      <c r="AY173" s="513"/>
      <c r="AZ173" s="681">
        <f t="shared" si="500"/>
        <v>0</v>
      </c>
      <c r="BA173" s="519">
        <f t="shared" si="501"/>
        <v>0</v>
      </c>
      <c r="BB173" s="429">
        <f t="shared" si="502"/>
        <v>0</v>
      </c>
      <c r="BC173" s="695"/>
      <c r="BD173" s="681">
        <f t="shared" si="503"/>
        <v>0</v>
      </c>
      <c r="BE173" s="695">
        <f t="shared" si="504"/>
        <v>0</v>
      </c>
      <c r="BF173" s="681">
        <f t="shared" si="505"/>
        <v>0</v>
      </c>
      <c r="BG173" s="519"/>
      <c r="BH173" s="429">
        <f t="shared" si="506"/>
        <v>0</v>
      </c>
      <c r="BI173" s="519">
        <f t="shared" si="507"/>
        <v>0</v>
      </c>
      <c r="BJ173" s="429">
        <f t="shared" si="508"/>
        <v>0</v>
      </c>
      <c r="BK173" s="519"/>
      <c r="BL173" s="429">
        <f t="shared" si="509"/>
        <v>0</v>
      </c>
      <c r="BM173" s="519">
        <f t="shared" si="510"/>
        <v>0</v>
      </c>
      <c r="BN173" s="429">
        <f t="shared" si="511"/>
        <v>0</v>
      </c>
      <c r="BO173" s="718"/>
      <c r="BP173" s="706">
        <f t="shared" si="512"/>
        <v>0</v>
      </c>
      <c r="BQ173" s="718">
        <f t="shared" si="513"/>
        <v>0</v>
      </c>
      <c r="BR173" s="706">
        <f t="shared" si="514"/>
        <v>0</v>
      </c>
      <c r="BS173" s="718"/>
      <c r="BT173" s="706">
        <f t="shared" si="515"/>
        <v>0</v>
      </c>
      <c r="BU173" s="718">
        <f t="shared" si="516"/>
        <v>0</v>
      </c>
      <c r="BV173" s="706">
        <f t="shared" si="517"/>
        <v>0</v>
      </c>
      <c r="BW173" s="718">
        <v>5</v>
      </c>
      <c r="BX173" s="706">
        <f t="shared" si="518"/>
        <v>27522</v>
      </c>
      <c r="BY173" s="718">
        <f t="shared" si="519"/>
        <v>5</v>
      </c>
      <c r="BZ173" s="706">
        <f t="shared" si="520"/>
        <v>27522</v>
      </c>
      <c r="CA173" s="718"/>
      <c r="CB173" s="706">
        <f t="shared" si="521"/>
        <v>0</v>
      </c>
      <c r="CC173" s="718">
        <f t="shared" si="522"/>
        <v>5</v>
      </c>
      <c r="CD173" s="706">
        <f t="shared" si="523"/>
        <v>27522</v>
      </c>
      <c r="CE173" s="706"/>
      <c r="CF173" s="402">
        <f t="shared" si="421"/>
        <v>275220</v>
      </c>
    </row>
    <row r="174" spans="2:84" ht="108">
      <c r="B174" s="395" t="s">
        <v>671</v>
      </c>
      <c r="C174" s="396" t="s">
        <v>672</v>
      </c>
      <c r="D174" s="397" t="s">
        <v>658</v>
      </c>
      <c r="E174" s="398">
        <v>61795.8</v>
      </c>
      <c r="F174" s="399">
        <v>120</v>
      </c>
      <c r="G174" s="400">
        <f t="shared" si="473"/>
        <v>7415496</v>
      </c>
      <c r="H174" s="400"/>
      <c r="I174" s="401"/>
      <c r="J174" s="401"/>
      <c r="K174" s="513"/>
      <c r="L174" s="401"/>
      <c r="M174" s="513">
        <f t="shared" si="474"/>
        <v>0</v>
      </c>
      <c r="N174" s="401">
        <f t="shared" si="475"/>
        <v>0</v>
      </c>
      <c r="O174" s="401"/>
      <c r="P174" s="401"/>
      <c r="Q174" s="513">
        <f t="shared" si="476"/>
        <v>0</v>
      </c>
      <c r="R174" s="401">
        <f t="shared" si="477"/>
        <v>0</v>
      </c>
      <c r="S174" s="540"/>
      <c r="T174" s="401"/>
      <c r="U174" s="513">
        <f t="shared" si="478"/>
        <v>0</v>
      </c>
      <c r="V174" s="401">
        <f t="shared" si="479"/>
        <v>0</v>
      </c>
      <c r="W174" s="513"/>
      <c r="X174" s="401"/>
      <c r="Y174" s="513">
        <f t="shared" si="480"/>
        <v>0</v>
      </c>
      <c r="Z174" s="401">
        <f t="shared" si="481"/>
        <v>0</v>
      </c>
      <c r="AA174" s="513"/>
      <c r="AB174" s="401">
        <f t="shared" si="482"/>
        <v>0</v>
      </c>
      <c r="AC174" s="513">
        <f t="shared" si="483"/>
        <v>0</v>
      </c>
      <c r="AD174" s="401">
        <f t="shared" si="484"/>
        <v>0</v>
      </c>
      <c r="AE174" s="513"/>
      <c r="AF174" s="401">
        <f t="shared" si="485"/>
        <v>0</v>
      </c>
      <c r="AG174" s="513">
        <f t="shared" si="486"/>
        <v>0</v>
      </c>
      <c r="AH174" s="401">
        <f t="shared" si="487"/>
        <v>0</v>
      </c>
      <c r="AI174" s="513"/>
      <c r="AJ174" s="401">
        <f t="shared" si="488"/>
        <v>0</v>
      </c>
      <c r="AK174" s="513">
        <f t="shared" si="489"/>
        <v>0</v>
      </c>
      <c r="AL174" s="401">
        <f t="shared" si="490"/>
        <v>0</v>
      </c>
      <c r="AM174" s="519"/>
      <c r="AN174" s="429">
        <f t="shared" si="491"/>
        <v>0</v>
      </c>
      <c r="AO174" s="519">
        <f t="shared" si="492"/>
        <v>0</v>
      </c>
      <c r="AP174" s="429">
        <f t="shared" si="493"/>
        <v>0</v>
      </c>
      <c r="AQ174" s="591"/>
      <c r="AR174" s="401">
        <f t="shared" si="494"/>
        <v>0</v>
      </c>
      <c r="AS174" s="519">
        <f t="shared" si="495"/>
        <v>0</v>
      </c>
      <c r="AT174" s="429">
        <f t="shared" si="496"/>
        <v>0</v>
      </c>
      <c r="AU174" s="513"/>
      <c r="AV174" s="401">
        <f t="shared" si="497"/>
        <v>0</v>
      </c>
      <c r="AW174" s="519">
        <f t="shared" si="498"/>
        <v>0</v>
      </c>
      <c r="AX174" s="429">
        <f t="shared" si="499"/>
        <v>0</v>
      </c>
      <c r="AY174" s="513"/>
      <c r="AZ174" s="681">
        <f t="shared" si="500"/>
        <v>0</v>
      </c>
      <c r="BA174" s="519">
        <f t="shared" si="501"/>
        <v>0</v>
      </c>
      <c r="BB174" s="429">
        <f t="shared" si="502"/>
        <v>0</v>
      </c>
      <c r="BC174" s="695"/>
      <c r="BD174" s="681">
        <f t="shared" si="503"/>
        <v>0</v>
      </c>
      <c r="BE174" s="695">
        <f t="shared" si="504"/>
        <v>0</v>
      </c>
      <c r="BF174" s="681">
        <f t="shared" si="505"/>
        <v>0</v>
      </c>
      <c r="BG174" s="519">
        <v>5</v>
      </c>
      <c r="BH174" s="429">
        <f t="shared" si="506"/>
        <v>308979</v>
      </c>
      <c r="BI174" s="519">
        <f t="shared" si="507"/>
        <v>5</v>
      </c>
      <c r="BJ174" s="429">
        <f t="shared" si="508"/>
        <v>308979</v>
      </c>
      <c r="BK174" s="519"/>
      <c r="BL174" s="429">
        <f t="shared" si="509"/>
        <v>0</v>
      </c>
      <c r="BM174" s="519">
        <f t="shared" si="510"/>
        <v>5</v>
      </c>
      <c r="BN174" s="429">
        <f t="shared" si="511"/>
        <v>308979</v>
      </c>
      <c r="BO174" s="718"/>
      <c r="BP174" s="706">
        <f t="shared" si="512"/>
        <v>0</v>
      </c>
      <c r="BQ174" s="718">
        <f t="shared" si="513"/>
        <v>5</v>
      </c>
      <c r="BR174" s="706">
        <f t="shared" si="514"/>
        <v>308979</v>
      </c>
      <c r="BS174" s="718">
        <v>6</v>
      </c>
      <c r="BT174" s="706">
        <f t="shared" si="515"/>
        <v>370774.80000000005</v>
      </c>
      <c r="BU174" s="718">
        <f t="shared" si="516"/>
        <v>11</v>
      </c>
      <c r="BV174" s="706">
        <f t="shared" si="517"/>
        <v>679753.8</v>
      </c>
      <c r="BW174" s="718"/>
      <c r="BX174" s="706">
        <f t="shared" si="518"/>
        <v>0</v>
      </c>
      <c r="BY174" s="718">
        <f t="shared" si="519"/>
        <v>11</v>
      </c>
      <c r="BZ174" s="706">
        <f t="shared" si="520"/>
        <v>679753.8</v>
      </c>
      <c r="CA174" s="718"/>
      <c r="CB174" s="706">
        <f t="shared" si="521"/>
        <v>0</v>
      </c>
      <c r="CC174" s="718">
        <f t="shared" si="522"/>
        <v>11</v>
      </c>
      <c r="CD174" s="706">
        <f t="shared" si="523"/>
        <v>679753.8</v>
      </c>
      <c r="CE174" s="706"/>
      <c r="CF174" s="402">
        <f t="shared" si="421"/>
        <v>7415496</v>
      </c>
    </row>
    <row r="175" spans="2:84" ht="108">
      <c r="B175" s="395" t="s">
        <v>673</v>
      </c>
      <c r="C175" s="396" t="s">
        <v>674</v>
      </c>
      <c r="D175" s="397" t="s">
        <v>658</v>
      </c>
      <c r="E175" s="398">
        <v>188046.54</v>
      </c>
      <c r="F175" s="399">
        <v>70</v>
      </c>
      <c r="G175" s="400">
        <f t="shared" si="473"/>
        <v>13163257.800000001</v>
      </c>
      <c r="H175" s="400"/>
      <c r="I175" s="401"/>
      <c r="J175" s="401"/>
      <c r="K175" s="513"/>
      <c r="L175" s="401"/>
      <c r="M175" s="513">
        <f t="shared" si="474"/>
        <v>0</v>
      </c>
      <c r="N175" s="401">
        <f t="shared" si="475"/>
        <v>0</v>
      </c>
      <c r="O175" s="401"/>
      <c r="P175" s="401"/>
      <c r="Q175" s="513">
        <f t="shared" si="476"/>
        <v>0</v>
      </c>
      <c r="R175" s="401">
        <f t="shared" si="477"/>
        <v>0</v>
      </c>
      <c r="S175" s="540"/>
      <c r="T175" s="401"/>
      <c r="U175" s="513">
        <f t="shared" si="478"/>
        <v>0</v>
      </c>
      <c r="V175" s="401">
        <f t="shared" si="479"/>
        <v>0</v>
      </c>
      <c r="W175" s="513"/>
      <c r="X175" s="401"/>
      <c r="Y175" s="513">
        <f t="shared" si="480"/>
        <v>0</v>
      </c>
      <c r="Z175" s="401">
        <f t="shared" si="481"/>
        <v>0</v>
      </c>
      <c r="AA175" s="513"/>
      <c r="AB175" s="401">
        <f t="shared" si="482"/>
        <v>0</v>
      </c>
      <c r="AC175" s="513">
        <f t="shared" si="483"/>
        <v>0</v>
      </c>
      <c r="AD175" s="401">
        <f t="shared" si="484"/>
        <v>0</v>
      </c>
      <c r="AE175" s="513"/>
      <c r="AF175" s="401">
        <f t="shared" si="485"/>
        <v>0</v>
      </c>
      <c r="AG175" s="513">
        <f t="shared" si="486"/>
        <v>0</v>
      </c>
      <c r="AH175" s="401">
        <f t="shared" si="487"/>
        <v>0</v>
      </c>
      <c r="AI175" s="513"/>
      <c r="AJ175" s="401">
        <f t="shared" si="488"/>
        <v>0</v>
      </c>
      <c r="AK175" s="513">
        <f t="shared" si="489"/>
        <v>0</v>
      </c>
      <c r="AL175" s="401">
        <f t="shared" si="490"/>
        <v>0</v>
      </c>
      <c r="AM175" s="519"/>
      <c r="AN175" s="429">
        <f t="shared" si="491"/>
        <v>0</v>
      </c>
      <c r="AO175" s="519">
        <f t="shared" si="492"/>
        <v>0</v>
      </c>
      <c r="AP175" s="429">
        <f t="shared" si="493"/>
        <v>0</v>
      </c>
      <c r="AQ175" s="591"/>
      <c r="AR175" s="401">
        <f t="shared" si="494"/>
        <v>0</v>
      </c>
      <c r="AS175" s="519">
        <f t="shared" si="495"/>
        <v>0</v>
      </c>
      <c r="AT175" s="429">
        <f t="shared" si="496"/>
        <v>0</v>
      </c>
      <c r="AU175" s="513"/>
      <c r="AV175" s="401">
        <f t="shared" si="497"/>
        <v>0</v>
      </c>
      <c r="AW175" s="519">
        <f t="shared" si="498"/>
        <v>0</v>
      </c>
      <c r="AX175" s="429">
        <f t="shared" si="499"/>
        <v>0</v>
      </c>
      <c r="AY175" s="513"/>
      <c r="AZ175" s="681">
        <f t="shared" si="500"/>
        <v>0</v>
      </c>
      <c r="BA175" s="519">
        <f t="shared" si="501"/>
        <v>0</v>
      </c>
      <c r="BB175" s="429">
        <f t="shared" si="502"/>
        <v>0</v>
      </c>
      <c r="BC175" s="695"/>
      <c r="BD175" s="681">
        <f t="shared" si="503"/>
        <v>0</v>
      </c>
      <c r="BE175" s="695">
        <f t="shared" si="504"/>
        <v>0</v>
      </c>
      <c r="BF175" s="681">
        <f t="shared" si="505"/>
        <v>0</v>
      </c>
      <c r="BG175" s="519"/>
      <c r="BH175" s="429">
        <f t="shared" si="506"/>
        <v>0</v>
      </c>
      <c r="BI175" s="519">
        <f t="shared" si="507"/>
        <v>0</v>
      </c>
      <c r="BJ175" s="429">
        <f t="shared" si="508"/>
        <v>0</v>
      </c>
      <c r="BK175" s="519"/>
      <c r="BL175" s="429">
        <f t="shared" si="509"/>
        <v>0</v>
      </c>
      <c r="BM175" s="519">
        <f t="shared" si="510"/>
        <v>0</v>
      </c>
      <c r="BN175" s="429">
        <f t="shared" si="511"/>
        <v>0</v>
      </c>
      <c r="BO175" s="718"/>
      <c r="BP175" s="706">
        <f t="shared" si="512"/>
        <v>0</v>
      </c>
      <c r="BQ175" s="718">
        <f t="shared" si="513"/>
        <v>0</v>
      </c>
      <c r="BR175" s="706">
        <f t="shared" si="514"/>
        <v>0</v>
      </c>
      <c r="BS175" s="718">
        <v>3</v>
      </c>
      <c r="BT175" s="706">
        <f t="shared" si="515"/>
        <v>564139.62</v>
      </c>
      <c r="BU175" s="718">
        <f t="shared" si="516"/>
        <v>3</v>
      </c>
      <c r="BV175" s="706">
        <f t="shared" si="517"/>
        <v>564139.62</v>
      </c>
      <c r="BW175" s="718"/>
      <c r="BX175" s="706">
        <f t="shared" si="518"/>
        <v>0</v>
      </c>
      <c r="BY175" s="718">
        <f t="shared" si="519"/>
        <v>3</v>
      </c>
      <c r="BZ175" s="706">
        <f t="shared" si="520"/>
        <v>564139.62</v>
      </c>
      <c r="CA175" s="718"/>
      <c r="CB175" s="706">
        <f t="shared" si="521"/>
        <v>0</v>
      </c>
      <c r="CC175" s="718">
        <f t="shared" si="522"/>
        <v>3</v>
      </c>
      <c r="CD175" s="706">
        <f t="shared" si="523"/>
        <v>564139.62</v>
      </c>
      <c r="CE175" s="706"/>
      <c r="CF175" s="402">
        <f t="shared" si="421"/>
        <v>13163257.800000001</v>
      </c>
    </row>
    <row r="176" spans="2:84" ht="108">
      <c r="B176" s="395" t="s">
        <v>675</v>
      </c>
      <c r="C176" s="396" t="s">
        <v>676</v>
      </c>
      <c r="D176" s="397" t="s">
        <v>658</v>
      </c>
      <c r="E176" s="398">
        <v>76123.08</v>
      </c>
      <c r="F176" s="399">
        <v>5</v>
      </c>
      <c r="G176" s="400">
        <f t="shared" si="473"/>
        <v>380615.4</v>
      </c>
      <c r="H176" s="400"/>
      <c r="I176" s="401"/>
      <c r="J176" s="401"/>
      <c r="K176" s="513"/>
      <c r="L176" s="401"/>
      <c r="M176" s="513">
        <f t="shared" si="474"/>
        <v>0</v>
      </c>
      <c r="N176" s="401">
        <f t="shared" si="475"/>
        <v>0</v>
      </c>
      <c r="O176" s="401"/>
      <c r="P176" s="401"/>
      <c r="Q176" s="513">
        <f t="shared" si="476"/>
        <v>0</v>
      </c>
      <c r="R176" s="401">
        <f t="shared" si="477"/>
        <v>0</v>
      </c>
      <c r="S176" s="540"/>
      <c r="T176" s="401"/>
      <c r="U176" s="513">
        <f t="shared" si="478"/>
        <v>0</v>
      </c>
      <c r="V176" s="401">
        <f t="shared" si="479"/>
        <v>0</v>
      </c>
      <c r="W176" s="513"/>
      <c r="X176" s="401"/>
      <c r="Y176" s="513">
        <f t="shared" si="480"/>
        <v>0</v>
      </c>
      <c r="Z176" s="401">
        <f t="shared" si="481"/>
        <v>0</v>
      </c>
      <c r="AA176" s="513"/>
      <c r="AB176" s="401">
        <f t="shared" si="482"/>
        <v>0</v>
      </c>
      <c r="AC176" s="513">
        <f t="shared" si="483"/>
        <v>0</v>
      </c>
      <c r="AD176" s="401">
        <f t="shared" si="484"/>
        <v>0</v>
      </c>
      <c r="AE176" s="513"/>
      <c r="AF176" s="401">
        <f t="shared" si="485"/>
        <v>0</v>
      </c>
      <c r="AG176" s="513">
        <f t="shared" si="486"/>
        <v>0</v>
      </c>
      <c r="AH176" s="401">
        <f t="shared" si="487"/>
        <v>0</v>
      </c>
      <c r="AI176" s="513"/>
      <c r="AJ176" s="401">
        <f t="shared" si="488"/>
        <v>0</v>
      </c>
      <c r="AK176" s="513">
        <f t="shared" si="489"/>
        <v>0</v>
      </c>
      <c r="AL176" s="401">
        <f t="shared" si="490"/>
        <v>0</v>
      </c>
      <c r="AM176" s="519"/>
      <c r="AN176" s="429">
        <f t="shared" si="491"/>
        <v>0</v>
      </c>
      <c r="AO176" s="519">
        <f t="shared" si="492"/>
        <v>0</v>
      </c>
      <c r="AP176" s="429">
        <f t="shared" si="493"/>
        <v>0</v>
      </c>
      <c r="AQ176" s="591"/>
      <c r="AR176" s="401">
        <f t="shared" si="494"/>
        <v>0</v>
      </c>
      <c r="AS176" s="519">
        <f t="shared" si="495"/>
        <v>0</v>
      </c>
      <c r="AT176" s="429">
        <f t="shared" si="496"/>
        <v>0</v>
      </c>
      <c r="AU176" s="513"/>
      <c r="AV176" s="401">
        <f t="shared" si="497"/>
        <v>0</v>
      </c>
      <c r="AW176" s="519">
        <f t="shared" si="498"/>
        <v>0</v>
      </c>
      <c r="AX176" s="429">
        <f t="shared" si="499"/>
        <v>0</v>
      </c>
      <c r="AY176" s="513"/>
      <c r="AZ176" s="681">
        <f t="shared" si="500"/>
        <v>0</v>
      </c>
      <c r="BA176" s="519">
        <f t="shared" si="501"/>
        <v>0</v>
      </c>
      <c r="BB176" s="429">
        <f t="shared" si="502"/>
        <v>0</v>
      </c>
      <c r="BC176" s="695"/>
      <c r="BD176" s="681">
        <f t="shared" si="503"/>
        <v>0</v>
      </c>
      <c r="BE176" s="695">
        <f t="shared" si="504"/>
        <v>0</v>
      </c>
      <c r="BF176" s="681">
        <f t="shared" si="505"/>
        <v>0</v>
      </c>
      <c r="BG176" s="519"/>
      <c r="BH176" s="429">
        <f t="shared" si="506"/>
        <v>0</v>
      </c>
      <c r="BI176" s="519">
        <f t="shared" si="507"/>
        <v>0</v>
      </c>
      <c r="BJ176" s="429">
        <f t="shared" si="508"/>
        <v>0</v>
      </c>
      <c r="BK176" s="519">
        <v>1</v>
      </c>
      <c r="BL176" s="429">
        <f t="shared" si="509"/>
        <v>76123.08</v>
      </c>
      <c r="BM176" s="519">
        <f t="shared" si="510"/>
        <v>1</v>
      </c>
      <c r="BN176" s="429">
        <f t="shared" si="511"/>
        <v>76123.08</v>
      </c>
      <c r="BO176" s="718"/>
      <c r="BP176" s="706">
        <f t="shared" si="512"/>
        <v>0</v>
      </c>
      <c r="BQ176" s="718">
        <f t="shared" si="513"/>
        <v>1</v>
      </c>
      <c r="BR176" s="706">
        <f t="shared" si="514"/>
        <v>76123.08</v>
      </c>
      <c r="BS176" s="718"/>
      <c r="BT176" s="706">
        <f t="shared" si="515"/>
        <v>0</v>
      </c>
      <c r="BU176" s="718">
        <f t="shared" si="516"/>
        <v>1</v>
      </c>
      <c r="BV176" s="706">
        <f t="shared" si="517"/>
        <v>76123.08</v>
      </c>
      <c r="BW176" s="718"/>
      <c r="BX176" s="706">
        <f t="shared" si="518"/>
        <v>0</v>
      </c>
      <c r="BY176" s="718">
        <f t="shared" si="519"/>
        <v>1</v>
      </c>
      <c r="BZ176" s="706">
        <f t="shared" si="520"/>
        <v>76123.08</v>
      </c>
      <c r="CA176" s="718"/>
      <c r="CB176" s="706">
        <f t="shared" si="521"/>
        <v>0</v>
      </c>
      <c r="CC176" s="718">
        <f t="shared" si="522"/>
        <v>1</v>
      </c>
      <c r="CD176" s="706">
        <f t="shared" si="523"/>
        <v>76123.08</v>
      </c>
      <c r="CE176" s="706"/>
      <c r="CF176" s="402">
        <f t="shared" si="421"/>
        <v>380615.4</v>
      </c>
    </row>
    <row r="177" spans="2:84" ht="108">
      <c r="B177" s="395" t="s">
        <v>677</v>
      </c>
      <c r="C177" s="396" t="s">
        <v>678</v>
      </c>
      <c r="D177" s="397" t="s">
        <v>658</v>
      </c>
      <c r="E177" s="398">
        <v>95111.28</v>
      </c>
      <c r="F177" s="399">
        <v>10</v>
      </c>
      <c r="G177" s="400">
        <f t="shared" si="473"/>
        <v>951112.8</v>
      </c>
      <c r="H177" s="400"/>
      <c r="I177" s="401"/>
      <c r="J177" s="401"/>
      <c r="K177" s="513"/>
      <c r="L177" s="401"/>
      <c r="M177" s="513">
        <f t="shared" si="474"/>
        <v>0</v>
      </c>
      <c r="N177" s="401">
        <f t="shared" si="475"/>
        <v>0</v>
      </c>
      <c r="O177" s="401"/>
      <c r="P177" s="401"/>
      <c r="Q177" s="513">
        <f t="shared" si="476"/>
        <v>0</v>
      </c>
      <c r="R177" s="401">
        <f t="shared" si="477"/>
        <v>0</v>
      </c>
      <c r="S177" s="540"/>
      <c r="T177" s="401"/>
      <c r="U177" s="513">
        <f t="shared" si="478"/>
        <v>0</v>
      </c>
      <c r="V177" s="401">
        <f t="shared" si="479"/>
        <v>0</v>
      </c>
      <c r="W177" s="513"/>
      <c r="X177" s="401"/>
      <c r="Y177" s="513">
        <f t="shared" si="480"/>
        <v>0</v>
      </c>
      <c r="Z177" s="401">
        <f t="shared" si="481"/>
        <v>0</v>
      </c>
      <c r="AA177" s="513"/>
      <c r="AB177" s="401">
        <f t="shared" si="482"/>
        <v>0</v>
      </c>
      <c r="AC177" s="513">
        <f t="shared" si="483"/>
        <v>0</v>
      </c>
      <c r="AD177" s="401">
        <f t="shared" si="484"/>
        <v>0</v>
      </c>
      <c r="AE177" s="513"/>
      <c r="AF177" s="401">
        <f t="shared" si="485"/>
        <v>0</v>
      </c>
      <c r="AG177" s="513">
        <f t="shared" si="486"/>
        <v>0</v>
      </c>
      <c r="AH177" s="401">
        <f t="shared" si="487"/>
        <v>0</v>
      </c>
      <c r="AI177" s="513"/>
      <c r="AJ177" s="401">
        <f t="shared" si="488"/>
        <v>0</v>
      </c>
      <c r="AK177" s="513">
        <f t="shared" si="489"/>
        <v>0</v>
      </c>
      <c r="AL177" s="401">
        <f t="shared" si="490"/>
        <v>0</v>
      </c>
      <c r="AM177" s="519"/>
      <c r="AN177" s="429">
        <f t="shared" si="491"/>
        <v>0</v>
      </c>
      <c r="AO177" s="519">
        <f t="shared" si="492"/>
        <v>0</v>
      </c>
      <c r="AP177" s="429">
        <f t="shared" si="493"/>
        <v>0</v>
      </c>
      <c r="AQ177" s="591"/>
      <c r="AR177" s="401">
        <f t="shared" si="494"/>
        <v>0</v>
      </c>
      <c r="AS177" s="519">
        <f t="shared" si="495"/>
        <v>0</v>
      </c>
      <c r="AT177" s="429">
        <f t="shared" si="496"/>
        <v>0</v>
      </c>
      <c r="AU177" s="513"/>
      <c r="AV177" s="401">
        <f t="shared" si="497"/>
        <v>0</v>
      </c>
      <c r="AW177" s="519">
        <f t="shared" si="498"/>
        <v>0</v>
      </c>
      <c r="AX177" s="429">
        <f t="shared" si="499"/>
        <v>0</v>
      </c>
      <c r="AY177" s="513"/>
      <c r="AZ177" s="681">
        <f t="shared" si="500"/>
        <v>0</v>
      </c>
      <c r="BA177" s="519">
        <f t="shared" si="501"/>
        <v>0</v>
      </c>
      <c r="BB177" s="429">
        <f t="shared" si="502"/>
        <v>0</v>
      </c>
      <c r="BC177" s="695"/>
      <c r="BD177" s="681">
        <f t="shared" si="503"/>
        <v>0</v>
      </c>
      <c r="BE177" s="695">
        <f t="shared" si="504"/>
        <v>0</v>
      </c>
      <c r="BF177" s="681">
        <f t="shared" si="505"/>
        <v>0</v>
      </c>
      <c r="BG177" s="519"/>
      <c r="BH177" s="429">
        <f t="shared" si="506"/>
        <v>0</v>
      </c>
      <c r="BI177" s="519">
        <f t="shared" si="507"/>
        <v>0</v>
      </c>
      <c r="BJ177" s="429">
        <f t="shared" si="508"/>
        <v>0</v>
      </c>
      <c r="BK177" s="519"/>
      <c r="BL177" s="429">
        <f t="shared" si="509"/>
        <v>0</v>
      </c>
      <c r="BM177" s="519">
        <f t="shared" si="510"/>
        <v>0</v>
      </c>
      <c r="BN177" s="429">
        <f t="shared" si="511"/>
        <v>0</v>
      </c>
      <c r="BO177" s="718"/>
      <c r="BP177" s="706">
        <f t="shared" si="512"/>
        <v>0</v>
      </c>
      <c r="BQ177" s="718">
        <f t="shared" si="513"/>
        <v>0</v>
      </c>
      <c r="BR177" s="706">
        <f t="shared" si="514"/>
        <v>0</v>
      </c>
      <c r="BS177" s="718"/>
      <c r="BT177" s="706">
        <f t="shared" si="515"/>
        <v>0</v>
      </c>
      <c r="BU177" s="718">
        <f t="shared" si="516"/>
        <v>0</v>
      </c>
      <c r="BV177" s="706">
        <f t="shared" si="517"/>
        <v>0</v>
      </c>
      <c r="BW177" s="718">
        <v>4</v>
      </c>
      <c r="BX177" s="706">
        <f t="shared" si="518"/>
        <v>380445.12</v>
      </c>
      <c r="BY177" s="718">
        <f t="shared" si="519"/>
        <v>4</v>
      </c>
      <c r="BZ177" s="706">
        <f t="shared" si="520"/>
        <v>380445.12</v>
      </c>
      <c r="CA177" s="718"/>
      <c r="CB177" s="706">
        <f t="shared" si="521"/>
        <v>0</v>
      </c>
      <c r="CC177" s="718">
        <f t="shared" si="522"/>
        <v>4</v>
      </c>
      <c r="CD177" s="706">
        <f t="shared" si="523"/>
        <v>380445.12</v>
      </c>
      <c r="CE177" s="706"/>
      <c r="CF177" s="402">
        <f t="shared" si="421"/>
        <v>951112.8</v>
      </c>
    </row>
    <row r="178" spans="2:84" ht="108">
      <c r="B178" s="395" t="s">
        <v>679</v>
      </c>
      <c r="C178" s="396" t="s">
        <v>680</v>
      </c>
      <c r="D178" s="397" t="s">
        <v>658</v>
      </c>
      <c r="E178" s="398">
        <v>228871.16999999998</v>
      </c>
      <c r="F178" s="399">
        <v>6</v>
      </c>
      <c r="G178" s="400">
        <f t="shared" si="473"/>
        <v>1373227.02</v>
      </c>
      <c r="H178" s="400"/>
      <c r="I178" s="401"/>
      <c r="J178" s="401"/>
      <c r="K178" s="513"/>
      <c r="L178" s="401"/>
      <c r="M178" s="513">
        <f t="shared" si="474"/>
        <v>0</v>
      </c>
      <c r="N178" s="401">
        <f t="shared" si="475"/>
        <v>0</v>
      </c>
      <c r="O178" s="401"/>
      <c r="P178" s="401"/>
      <c r="Q178" s="513">
        <f t="shared" si="476"/>
        <v>0</v>
      </c>
      <c r="R178" s="401">
        <f t="shared" si="477"/>
        <v>0</v>
      </c>
      <c r="S178" s="540"/>
      <c r="T178" s="401"/>
      <c r="U178" s="513">
        <f t="shared" si="478"/>
        <v>0</v>
      </c>
      <c r="V178" s="401">
        <f t="shared" si="479"/>
        <v>0</v>
      </c>
      <c r="W178" s="513"/>
      <c r="X178" s="401"/>
      <c r="Y178" s="513">
        <f t="shared" si="480"/>
        <v>0</v>
      </c>
      <c r="Z178" s="401">
        <f t="shared" si="481"/>
        <v>0</v>
      </c>
      <c r="AA178" s="513"/>
      <c r="AB178" s="401">
        <f t="shared" si="482"/>
        <v>0</v>
      </c>
      <c r="AC178" s="513">
        <f t="shared" si="483"/>
        <v>0</v>
      </c>
      <c r="AD178" s="401">
        <f t="shared" si="484"/>
        <v>0</v>
      </c>
      <c r="AE178" s="513"/>
      <c r="AF178" s="401">
        <f t="shared" si="485"/>
        <v>0</v>
      </c>
      <c r="AG178" s="513">
        <f t="shared" si="486"/>
        <v>0</v>
      </c>
      <c r="AH178" s="401">
        <f t="shared" si="487"/>
        <v>0</v>
      </c>
      <c r="AI178" s="513"/>
      <c r="AJ178" s="401">
        <f t="shared" si="488"/>
        <v>0</v>
      </c>
      <c r="AK178" s="513">
        <f t="shared" si="489"/>
        <v>0</v>
      </c>
      <c r="AL178" s="401">
        <f t="shared" si="490"/>
        <v>0</v>
      </c>
      <c r="AM178" s="519"/>
      <c r="AN178" s="429">
        <f t="shared" si="491"/>
        <v>0</v>
      </c>
      <c r="AO178" s="519">
        <f t="shared" si="492"/>
        <v>0</v>
      </c>
      <c r="AP178" s="429">
        <f t="shared" si="493"/>
        <v>0</v>
      </c>
      <c r="AQ178" s="591"/>
      <c r="AR178" s="401">
        <f t="shared" si="494"/>
        <v>0</v>
      </c>
      <c r="AS178" s="519">
        <f t="shared" si="495"/>
        <v>0</v>
      </c>
      <c r="AT178" s="429">
        <f t="shared" si="496"/>
        <v>0</v>
      </c>
      <c r="AU178" s="513"/>
      <c r="AV178" s="401">
        <f t="shared" si="497"/>
        <v>0</v>
      </c>
      <c r="AW178" s="519">
        <f t="shared" si="498"/>
        <v>0</v>
      </c>
      <c r="AX178" s="429">
        <f t="shared" si="499"/>
        <v>0</v>
      </c>
      <c r="AY178" s="513"/>
      <c r="AZ178" s="681">
        <f t="shared" si="500"/>
        <v>0</v>
      </c>
      <c r="BA178" s="519">
        <f t="shared" si="501"/>
        <v>0</v>
      </c>
      <c r="BB178" s="429">
        <f t="shared" si="502"/>
        <v>0</v>
      </c>
      <c r="BC178" s="695"/>
      <c r="BD178" s="681">
        <f t="shared" si="503"/>
        <v>0</v>
      </c>
      <c r="BE178" s="695">
        <f t="shared" si="504"/>
        <v>0</v>
      </c>
      <c r="BF178" s="681">
        <f t="shared" si="505"/>
        <v>0</v>
      </c>
      <c r="BG178" s="519"/>
      <c r="BH178" s="429">
        <f t="shared" si="506"/>
        <v>0</v>
      </c>
      <c r="BI178" s="519">
        <f t="shared" si="507"/>
        <v>0</v>
      </c>
      <c r="BJ178" s="429">
        <f t="shared" si="508"/>
        <v>0</v>
      </c>
      <c r="BK178" s="519"/>
      <c r="BL178" s="429">
        <f t="shared" si="509"/>
        <v>0</v>
      </c>
      <c r="BM178" s="519">
        <f t="shared" si="510"/>
        <v>0</v>
      </c>
      <c r="BN178" s="429">
        <f t="shared" si="511"/>
        <v>0</v>
      </c>
      <c r="BO178" s="718"/>
      <c r="BP178" s="706">
        <f t="shared" si="512"/>
        <v>0</v>
      </c>
      <c r="BQ178" s="718">
        <f t="shared" si="513"/>
        <v>0</v>
      </c>
      <c r="BR178" s="706">
        <f t="shared" si="514"/>
        <v>0</v>
      </c>
      <c r="BS178" s="718">
        <v>3</v>
      </c>
      <c r="BT178" s="706">
        <f t="shared" si="515"/>
        <v>686613.51</v>
      </c>
      <c r="BU178" s="718">
        <f t="shared" si="516"/>
        <v>3</v>
      </c>
      <c r="BV178" s="706">
        <f t="shared" si="517"/>
        <v>686613.51</v>
      </c>
      <c r="BW178" s="718"/>
      <c r="BX178" s="706">
        <f t="shared" si="518"/>
        <v>0</v>
      </c>
      <c r="BY178" s="718">
        <f t="shared" si="519"/>
        <v>3</v>
      </c>
      <c r="BZ178" s="706">
        <f t="shared" si="520"/>
        <v>686613.51</v>
      </c>
      <c r="CA178" s="718"/>
      <c r="CB178" s="706">
        <f t="shared" si="521"/>
        <v>0</v>
      </c>
      <c r="CC178" s="718">
        <f t="shared" si="522"/>
        <v>3</v>
      </c>
      <c r="CD178" s="706">
        <f t="shared" si="523"/>
        <v>686613.51</v>
      </c>
      <c r="CE178" s="706"/>
      <c r="CF178" s="402">
        <f t="shared" si="421"/>
        <v>1373227.02</v>
      </c>
    </row>
    <row r="179" spans="2:84" ht="108">
      <c r="B179" s="395" t="s">
        <v>681</v>
      </c>
      <c r="C179" s="396" t="s">
        <v>682</v>
      </c>
      <c r="D179" s="397" t="s">
        <v>658</v>
      </c>
      <c r="E179" s="398">
        <v>307935.53999999998</v>
      </c>
      <c r="F179" s="399">
        <v>5</v>
      </c>
      <c r="G179" s="400">
        <f t="shared" si="473"/>
        <v>1539677.7</v>
      </c>
      <c r="H179" s="400"/>
      <c r="I179" s="401"/>
      <c r="J179" s="401"/>
      <c r="K179" s="513"/>
      <c r="L179" s="401"/>
      <c r="M179" s="513">
        <f t="shared" si="474"/>
        <v>0</v>
      </c>
      <c r="N179" s="401">
        <f t="shared" si="475"/>
        <v>0</v>
      </c>
      <c r="O179" s="401"/>
      <c r="P179" s="401"/>
      <c r="Q179" s="513">
        <f t="shared" si="476"/>
        <v>0</v>
      </c>
      <c r="R179" s="401">
        <f t="shared" si="477"/>
        <v>0</v>
      </c>
      <c r="S179" s="540"/>
      <c r="T179" s="401"/>
      <c r="U179" s="513">
        <f t="shared" si="478"/>
        <v>0</v>
      </c>
      <c r="V179" s="401">
        <f t="shared" si="479"/>
        <v>0</v>
      </c>
      <c r="W179" s="513"/>
      <c r="X179" s="401"/>
      <c r="Y179" s="513">
        <f t="shared" si="480"/>
        <v>0</v>
      </c>
      <c r="Z179" s="401">
        <f t="shared" si="481"/>
        <v>0</v>
      </c>
      <c r="AA179" s="513"/>
      <c r="AB179" s="401">
        <f t="shared" si="482"/>
        <v>0</v>
      </c>
      <c r="AC179" s="513">
        <f t="shared" si="483"/>
        <v>0</v>
      </c>
      <c r="AD179" s="401">
        <f t="shared" si="484"/>
        <v>0</v>
      </c>
      <c r="AE179" s="513"/>
      <c r="AF179" s="401">
        <f t="shared" si="485"/>
        <v>0</v>
      </c>
      <c r="AG179" s="513">
        <f t="shared" si="486"/>
        <v>0</v>
      </c>
      <c r="AH179" s="401">
        <f t="shared" si="487"/>
        <v>0</v>
      </c>
      <c r="AI179" s="513"/>
      <c r="AJ179" s="401">
        <f t="shared" si="488"/>
        <v>0</v>
      </c>
      <c r="AK179" s="513">
        <f t="shared" si="489"/>
        <v>0</v>
      </c>
      <c r="AL179" s="401">
        <f t="shared" si="490"/>
        <v>0</v>
      </c>
      <c r="AM179" s="519"/>
      <c r="AN179" s="429">
        <f t="shared" si="491"/>
        <v>0</v>
      </c>
      <c r="AO179" s="519">
        <f t="shared" si="492"/>
        <v>0</v>
      </c>
      <c r="AP179" s="429">
        <f t="shared" si="493"/>
        <v>0</v>
      </c>
      <c r="AQ179" s="591"/>
      <c r="AR179" s="401">
        <f t="shared" si="494"/>
        <v>0</v>
      </c>
      <c r="AS179" s="519">
        <f t="shared" si="495"/>
        <v>0</v>
      </c>
      <c r="AT179" s="429">
        <f t="shared" si="496"/>
        <v>0</v>
      </c>
      <c r="AU179" s="513"/>
      <c r="AV179" s="401">
        <f t="shared" si="497"/>
        <v>0</v>
      </c>
      <c r="AW179" s="519">
        <f t="shared" si="498"/>
        <v>0</v>
      </c>
      <c r="AX179" s="429">
        <f t="shared" si="499"/>
        <v>0</v>
      </c>
      <c r="AY179" s="513"/>
      <c r="AZ179" s="681">
        <f t="shared" si="500"/>
        <v>0</v>
      </c>
      <c r="BA179" s="519">
        <f t="shared" si="501"/>
        <v>0</v>
      </c>
      <c r="BB179" s="429">
        <f t="shared" si="502"/>
        <v>0</v>
      </c>
      <c r="BC179" s="695"/>
      <c r="BD179" s="681">
        <f t="shared" si="503"/>
        <v>0</v>
      </c>
      <c r="BE179" s="695">
        <f t="shared" si="504"/>
        <v>0</v>
      </c>
      <c r="BF179" s="681">
        <f t="shared" si="505"/>
        <v>0</v>
      </c>
      <c r="BG179" s="519"/>
      <c r="BH179" s="429">
        <f t="shared" si="506"/>
        <v>0</v>
      </c>
      <c r="BI179" s="519">
        <f t="shared" si="507"/>
        <v>0</v>
      </c>
      <c r="BJ179" s="429">
        <f t="shared" si="508"/>
        <v>0</v>
      </c>
      <c r="BK179" s="519"/>
      <c r="BL179" s="429">
        <f t="shared" si="509"/>
        <v>0</v>
      </c>
      <c r="BM179" s="519">
        <f t="shared" si="510"/>
        <v>0</v>
      </c>
      <c r="BN179" s="429">
        <f t="shared" si="511"/>
        <v>0</v>
      </c>
      <c r="BO179" s="718"/>
      <c r="BP179" s="706">
        <f t="shared" si="512"/>
        <v>0</v>
      </c>
      <c r="BQ179" s="718">
        <f t="shared" si="513"/>
        <v>0</v>
      </c>
      <c r="BR179" s="706">
        <f t="shared" si="514"/>
        <v>0</v>
      </c>
      <c r="BS179" s="718"/>
      <c r="BT179" s="706">
        <f t="shared" si="515"/>
        <v>0</v>
      </c>
      <c r="BU179" s="718">
        <f t="shared" si="516"/>
        <v>0</v>
      </c>
      <c r="BV179" s="706">
        <f t="shared" si="517"/>
        <v>0</v>
      </c>
      <c r="BW179" s="718"/>
      <c r="BX179" s="706">
        <f t="shared" si="518"/>
        <v>0</v>
      </c>
      <c r="BY179" s="718">
        <f t="shared" si="519"/>
        <v>0</v>
      </c>
      <c r="BZ179" s="706">
        <f t="shared" si="520"/>
        <v>0</v>
      </c>
      <c r="CA179" s="718"/>
      <c r="CB179" s="706">
        <f t="shared" si="521"/>
        <v>0</v>
      </c>
      <c r="CC179" s="718">
        <f t="shared" si="522"/>
        <v>0</v>
      </c>
      <c r="CD179" s="706">
        <f t="shared" si="523"/>
        <v>0</v>
      </c>
      <c r="CE179" s="706"/>
      <c r="CF179" s="402">
        <f t="shared" si="421"/>
        <v>1539677.7</v>
      </c>
    </row>
    <row r="180" spans="2:84" ht="108">
      <c r="B180" s="395" t="s">
        <v>683</v>
      </c>
      <c r="C180" s="396" t="s">
        <v>684</v>
      </c>
      <c r="D180" s="397" t="s">
        <v>658</v>
      </c>
      <c r="E180" s="398">
        <v>1034187.66</v>
      </c>
      <c r="F180" s="399">
        <v>6</v>
      </c>
      <c r="G180" s="400">
        <f t="shared" si="473"/>
        <v>6205125.96</v>
      </c>
      <c r="H180" s="400"/>
      <c r="I180" s="401"/>
      <c r="J180" s="401"/>
      <c r="K180" s="513"/>
      <c r="L180" s="401"/>
      <c r="M180" s="513">
        <f t="shared" si="474"/>
        <v>0</v>
      </c>
      <c r="N180" s="401">
        <f t="shared" si="475"/>
        <v>0</v>
      </c>
      <c r="O180" s="401"/>
      <c r="P180" s="401"/>
      <c r="Q180" s="513">
        <f t="shared" si="476"/>
        <v>0</v>
      </c>
      <c r="R180" s="401">
        <f t="shared" si="477"/>
        <v>0</v>
      </c>
      <c r="S180" s="540"/>
      <c r="T180" s="401"/>
      <c r="U180" s="513">
        <f t="shared" si="478"/>
        <v>0</v>
      </c>
      <c r="V180" s="401">
        <f t="shared" si="479"/>
        <v>0</v>
      </c>
      <c r="W180" s="513"/>
      <c r="X180" s="401"/>
      <c r="Y180" s="513">
        <f t="shared" si="480"/>
        <v>0</v>
      </c>
      <c r="Z180" s="401">
        <f t="shared" si="481"/>
        <v>0</v>
      </c>
      <c r="AA180" s="513"/>
      <c r="AB180" s="401">
        <f t="shared" si="482"/>
        <v>0</v>
      </c>
      <c r="AC180" s="513">
        <f t="shared" si="483"/>
        <v>0</v>
      </c>
      <c r="AD180" s="401">
        <f t="shared" si="484"/>
        <v>0</v>
      </c>
      <c r="AE180" s="513"/>
      <c r="AF180" s="401">
        <f t="shared" si="485"/>
        <v>0</v>
      </c>
      <c r="AG180" s="513">
        <f t="shared" si="486"/>
        <v>0</v>
      </c>
      <c r="AH180" s="401">
        <f t="shared" si="487"/>
        <v>0</v>
      </c>
      <c r="AI180" s="513"/>
      <c r="AJ180" s="401">
        <f t="shared" si="488"/>
        <v>0</v>
      </c>
      <c r="AK180" s="513">
        <f t="shared" si="489"/>
        <v>0</v>
      </c>
      <c r="AL180" s="401">
        <f t="shared" si="490"/>
        <v>0</v>
      </c>
      <c r="AM180" s="519"/>
      <c r="AN180" s="429">
        <f t="shared" si="491"/>
        <v>0</v>
      </c>
      <c r="AO180" s="519">
        <f t="shared" si="492"/>
        <v>0</v>
      </c>
      <c r="AP180" s="429">
        <f t="shared" si="493"/>
        <v>0</v>
      </c>
      <c r="AQ180" s="591"/>
      <c r="AR180" s="401">
        <f t="shared" si="494"/>
        <v>0</v>
      </c>
      <c r="AS180" s="519">
        <f t="shared" si="495"/>
        <v>0</v>
      </c>
      <c r="AT180" s="429">
        <f t="shared" si="496"/>
        <v>0</v>
      </c>
      <c r="AU180" s="513"/>
      <c r="AV180" s="401">
        <f t="shared" si="497"/>
        <v>0</v>
      </c>
      <c r="AW180" s="519">
        <f t="shared" si="498"/>
        <v>0</v>
      </c>
      <c r="AX180" s="429">
        <f t="shared" si="499"/>
        <v>0</v>
      </c>
      <c r="AY180" s="513"/>
      <c r="AZ180" s="681">
        <f t="shared" si="500"/>
        <v>0</v>
      </c>
      <c r="BA180" s="519">
        <f t="shared" si="501"/>
        <v>0</v>
      </c>
      <c r="BB180" s="429">
        <f t="shared" si="502"/>
        <v>0</v>
      </c>
      <c r="BC180" s="695"/>
      <c r="BD180" s="681">
        <f t="shared" si="503"/>
        <v>0</v>
      </c>
      <c r="BE180" s="695">
        <f t="shared" si="504"/>
        <v>0</v>
      </c>
      <c r="BF180" s="681">
        <f t="shared" si="505"/>
        <v>0</v>
      </c>
      <c r="BG180" s="519"/>
      <c r="BH180" s="429">
        <f t="shared" si="506"/>
        <v>0</v>
      </c>
      <c r="BI180" s="519">
        <f t="shared" si="507"/>
        <v>0</v>
      </c>
      <c r="BJ180" s="429">
        <f t="shared" si="508"/>
        <v>0</v>
      </c>
      <c r="BK180" s="519"/>
      <c r="BL180" s="429">
        <f t="shared" si="509"/>
        <v>0</v>
      </c>
      <c r="BM180" s="519">
        <f t="shared" si="510"/>
        <v>0</v>
      </c>
      <c r="BN180" s="429">
        <f t="shared" si="511"/>
        <v>0</v>
      </c>
      <c r="BO180" s="718"/>
      <c r="BP180" s="706">
        <f t="shared" si="512"/>
        <v>0</v>
      </c>
      <c r="BQ180" s="718">
        <f t="shared" si="513"/>
        <v>0</v>
      </c>
      <c r="BR180" s="706">
        <f t="shared" si="514"/>
        <v>0</v>
      </c>
      <c r="BS180" s="718"/>
      <c r="BT180" s="706">
        <f t="shared" si="515"/>
        <v>0</v>
      </c>
      <c r="BU180" s="718">
        <f t="shared" si="516"/>
        <v>0</v>
      </c>
      <c r="BV180" s="706">
        <f t="shared" si="517"/>
        <v>0</v>
      </c>
      <c r="BW180" s="718">
        <v>4</v>
      </c>
      <c r="BX180" s="706">
        <f t="shared" si="518"/>
        <v>4136750.64</v>
      </c>
      <c r="BY180" s="718">
        <f t="shared" si="519"/>
        <v>4</v>
      </c>
      <c r="BZ180" s="706">
        <f t="shared" si="520"/>
        <v>4136750.64</v>
      </c>
      <c r="CA180" s="718"/>
      <c r="CB180" s="706">
        <f t="shared" si="521"/>
        <v>0</v>
      </c>
      <c r="CC180" s="718">
        <f t="shared" si="522"/>
        <v>4</v>
      </c>
      <c r="CD180" s="706">
        <f t="shared" si="523"/>
        <v>4136750.64</v>
      </c>
      <c r="CE180" s="706"/>
      <c r="CF180" s="402">
        <f t="shared" si="421"/>
        <v>6205125.96</v>
      </c>
    </row>
    <row r="181" spans="2:84" ht="108">
      <c r="B181" s="395" t="s">
        <v>685</v>
      </c>
      <c r="C181" s="396" t="s">
        <v>686</v>
      </c>
      <c r="D181" s="397" t="s">
        <v>658</v>
      </c>
      <c r="E181" s="398">
        <v>1308226.5900000001</v>
      </c>
      <c r="F181" s="399">
        <v>3</v>
      </c>
      <c r="G181" s="400">
        <f t="shared" si="473"/>
        <v>3924679.7700000005</v>
      </c>
      <c r="H181" s="400"/>
      <c r="I181" s="401"/>
      <c r="J181" s="401"/>
      <c r="K181" s="513"/>
      <c r="L181" s="401"/>
      <c r="M181" s="513">
        <f t="shared" si="474"/>
        <v>0</v>
      </c>
      <c r="N181" s="401">
        <f t="shared" si="475"/>
        <v>0</v>
      </c>
      <c r="O181" s="401"/>
      <c r="P181" s="401"/>
      <c r="Q181" s="513">
        <f t="shared" si="476"/>
        <v>0</v>
      </c>
      <c r="R181" s="401">
        <f t="shared" si="477"/>
        <v>0</v>
      </c>
      <c r="S181" s="540"/>
      <c r="T181" s="401"/>
      <c r="U181" s="513">
        <f t="shared" si="478"/>
        <v>0</v>
      </c>
      <c r="V181" s="401">
        <f t="shared" si="479"/>
        <v>0</v>
      </c>
      <c r="W181" s="513"/>
      <c r="X181" s="401"/>
      <c r="Y181" s="513">
        <f t="shared" si="480"/>
        <v>0</v>
      </c>
      <c r="Z181" s="401">
        <f t="shared" si="481"/>
        <v>0</v>
      </c>
      <c r="AA181" s="513"/>
      <c r="AB181" s="401">
        <f t="shared" si="482"/>
        <v>0</v>
      </c>
      <c r="AC181" s="513">
        <f t="shared" si="483"/>
        <v>0</v>
      </c>
      <c r="AD181" s="401">
        <f t="shared" si="484"/>
        <v>0</v>
      </c>
      <c r="AE181" s="513"/>
      <c r="AF181" s="401">
        <f t="shared" si="485"/>
        <v>0</v>
      </c>
      <c r="AG181" s="513">
        <f t="shared" si="486"/>
        <v>0</v>
      </c>
      <c r="AH181" s="401">
        <f t="shared" si="487"/>
        <v>0</v>
      </c>
      <c r="AI181" s="513"/>
      <c r="AJ181" s="401">
        <f t="shared" si="488"/>
        <v>0</v>
      </c>
      <c r="AK181" s="513">
        <f t="shared" si="489"/>
        <v>0</v>
      </c>
      <c r="AL181" s="401">
        <f t="shared" si="490"/>
        <v>0</v>
      </c>
      <c r="AM181" s="519"/>
      <c r="AN181" s="429">
        <f t="shared" si="491"/>
        <v>0</v>
      </c>
      <c r="AO181" s="519">
        <f t="shared" si="492"/>
        <v>0</v>
      </c>
      <c r="AP181" s="429">
        <f t="shared" si="493"/>
        <v>0</v>
      </c>
      <c r="AQ181" s="591"/>
      <c r="AR181" s="401">
        <f t="shared" si="494"/>
        <v>0</v>
      </c>
      <c r="AS181" s="519">
        <f t="shared" si="495"/>
        <v>0</v>
      </c>
      <c r="AT181" s="429">
        <f t="shared" si="496"/>
        <v>0</v>
      </c>
      <c r="AU181" s="513"/>
      <c r="AV181" s="401">
        <f t="shared" si="497"/>
        <v>0</v>
      </c>
      <c r="AW181" s="519">
        <f t="shared" si="498"/>
        <v>0</v>
      </c>
      <c r="AX181" s="429">
        <f t="shared" si="499"/>
        <v>0</v>
      </c>
      <c r="AY181" s="513"/>
      <c r="AZ181" s="681">
        <f t="shared" si="500"/>
        <v>0</v>
      </c>
      <c r="BA181" s="519">
        <f t="shared" si="501"/>
        <v>0</v>
      </c>
      <c r="BB181" s="429">
        <f t="shared" si="502"/>
        <v>0</v>
      </c>
      <c r="BC181" s="695"/>
      <c r="BD181" s="681">
        <f t="shared" si="503"/>
        <v>0</v>
      </c>
      <c r="BE181" s="695">
        <f t="shared" si="504"/>
        <v>0</v>
      </c>
      <c r="BF181" s="681">
        <f t="shared" si="505"/>
        <v>0</v>
      </c>
      <c r="BG181" s="519"/>
      <c r="BH181" s="429">
        <f t="shared" si="506"/>
        <v>0</v>
      </c>
      <c r="BI181" s="519">
        <f t="shared" si="507"/>
        <v>0</v>
      </c>
      <c r="BJ181" s="429">
        <f t="shared" si="508"/>
        <v>0</v>
      </c>
      <c r="BK181" s="519"/>
      <c r="BL181" s="429">
        <f t="shared" si="509"/>
        <v>0</v>
      </c>
      <c r="BM181" s="519">
        <f t="shared" si="510"/>
        <v>0</v>
      </c>
      <c r="BN181" s="429">
        <f t="shared" si="511"/>
        <v>0</v>
      </c>
      <c r="BO181" s="718"/>
      <c r="BP181" s="706">
        <f t="shared" si="512"/>
        <v>0</v>
      </c>
      <c r="BQ181" s="718">
        <f t="shared" si="513"/>
        <v>0</v>
      </c>
      <c r="BR181" s="706">
        <f t="shared" si="514"/>
        <v>0</v>
      </c>
      <c r="BS181" s="718"/>
      <c r="BT181" s="706">
        <f t="shared" si="515"/>
        <v>0</v>
      </c>
      <c r="BU181" s="718">
        <f t="shared" si="516"/>
        <v>0</v>
      </c>
      <c r="BV181" s="706">
        <f t="shared" si="517"/>
        <v>0</v>
      </c>
      <c r="BW181" s="718"/>
      <c r="BX181" s="706">
        <f t="shared" si="518"/>
        <v>0</v>
      </c>
      <c r="BY181" s="718">
        <f t="shared" si="519"/>
        <v>0</v>
      </c>
      <c r="BZ181" s="706">
        <f t="shared" si="520"/>
        <v>0</v>
      </c>
      <c r="CA181" s="718"/>
      <c r="CB181" s="706">
        <f t="shared" si="521"/>
        <v>0</v>
      </c>
      <c r="CC181" s="718">
        <f t="shared" si="522"/>
        <v>0</v>
      </c>
      <c r="CD181" s="706">
        <f t="shared" si="523"/>
        <v>0</v>
      </c>
      <c r="CE181" s="706"/>
      <c r="CF181" s="402">
        <f t="shared" si="421"/>
        <v>3924679.7700000005</v>
      </c>
    </row>
    <row r="182" spans="2:84" ht="108">
      <c r="B182" s="395" t="s">
        <v>687</v>
      </c>
      <c r="C182" s="396" t="s">
        <v>688</v>
      </c>
      <c r="D182" s="397" t="s">
        <v>658</v>
      </c>
      <c r="E182" s="398">
        <v>385407.99</v>
      </c>
      <c r="F182" s="399">
        <v>15</v>
      </c>
      <c r="G182" s="400">
        <f t="shared" si="473"/>
        <v>5781119.8499999996</v>
      </c>
      <c r="H182" s="400"/>
      <c r="I182" s="401"/>
      <c r="J182" s="401"/>
      <c r="K182" s="513"/>
      <c r="L182" s="401"/>
      <c r="M182" s="513">
        <f t="shared" si="474"/>
        <v>0</v>
      </c>
      <c r="N182" s="401">
        <f t="shared" si="475"/>
        <v>0</v>
      </c>
      <c r="O182" s="401"/>
      <c r="P182" s="401"/>
      <c r="Q182" s="513">
        <f t="shared" si="476"/>
        <v>0</v>
      </c>
      <c r="R182" s="401">
        <f t="shared" si="477"/>
        <v>0</v>
      </c>
      <c r="S182" s="540"/>
      <c r="T182" s="401"/>
      <c r="U182" s="513">
        <f t="shared" si="478"/>
        <v>0</v>
      </c>
      <c r="V182" s="401">
        <f t="shared" si="479"/>
        <v>0</v>
      </c>
      <c r="W182" s="513"/>
      <c r="X182" s="401"/>
      <c r="Y182" s="513">
        <f t="shared" si="480"/>
        <v>0</v>
      </c>
      <c r="Z182" s="401">
        <f t="shared" si="481"/>
        <v>0</v>
      </c>
      <c r="AA182" s="513"/>
      <c r="AB182" s="401">
        <f t="shared" si="482"/>
        <v>0</v>
      </c>
      <c r="AC182" s="513">
        <f t="shared" si="483"/>
        <v>0</v>
      </c>
      <c r="AD182" s="401">
        <f t="shared" si="484"/>
        <v>0</v>
      </c>
      <c r="AE182" s="513"/>
      <c r="AF182" s="401">
        <f t="shared" si="485"/>
        <v>0</v>
      </c>
      <c r="AG182" s="513">
        <f t="shared" si="486"/>
        <v>0</v>
      </c>
      <c r="AH182" s="401">
        <f t="shared" si="487"/>
        <v>0</v>
      </c>
      <c r="AI182" s="513"/>
      <c r="AJ182" s="401">
        <f t="shared" si="488"/>
        <v>0</v>
      </c>
      <c r="AK182" s="513">
        <f t="shared" si="489"/>
        <v>0</v>
      </c>
      <c r="AL182" s="401">
        <f t="shared" si="490"/>
        <v>0</v>
      </c>
      <c r="AM182" s="519"/>
      <c r="AN182" s="429">
        <f t="shared" si="491"/>
        <v>0</v>
      </c>
      <c r="AO182" s="519">
        <f t="shared" si="492"/>
        <v>0</v>
      </c>
      <c r="AP182" s="429">
        <f t="shared" si="493"/>
        <v>0</v>
      </c>
      <c r="AQ182" s="591"/>
      <c r="AR182" s="401">
        <f t="shared" si="494"/>
        <v>0</v>
      </c>
      <c r="AS182" s="519">
        <f t="shared" si="495"/>
        <v>0</v>
      </c>
      <c r="AT182" s="429">
        <f t="shared" si="496"/>
        <v>0</v>
      </c>
      <c r="AU182" s="513"/>
      <c r="AV182" s="401">
        <f t="shared" si="497"/>
        <v>0</v>
      </c>
      <c r="AW182" s="519">
        <f t="shared" si="498"/>
        <v>0</v>
      </c>
      <c r="AX182" s="429">
        <f t="shared" si="499"/>
        <v>0</v>
      </c>
      <c r="AY182" s="513"/>
      <c r="AZ182" s="681">
        <f t="shared" si="500"/>
        <v>0</v>
      </c>
      <c r="BA182" s="519">
        <f t="shared" si="501"/>
        <v>0</v>
      </c>
      <c r="BB182" s="429">
        <f t="shared" si="502"/>
        <v>0</v>
      </c>
      <c r="BC182" s="695"/>
      <c r="BD182" s="681">
        <f t="shared" si="503"/>
        <v>0</v>
      </c>
      <c r="BE182" s="695">
        <f t="shared" si="504"/>
        <v>0</v>
      </c>
      <c r="BF182" s="681">
        <f t="shared" si="505"/>
        <v>0</v>
      </c>
      <c r="BG182" s="519"/>
      <c r="BH182" s="429">
        <f t="shared" si="506"/>
        <v>0</v>
      </c>
      <c r="BI182" s="519">
        <f t="shared" si="507"/>
        <v>0</v>
      </c>
      <c r="BJ182" s="429">
        <f t="shared" si="508"/>
        <v>0</v>
      </c>
      <c r="BK182" s="519"/>
      <c r="BL182" s="429">
        <f t="shared" si="509"/>
        <v>0</v>
      </c>
      <c r="BM182" s="519">
        <f t="shared" si="510"/>
        <v>0</v>
      </c>
      <c r="BN182" s="429">
        <f t="shared" si="511"/>
        <v>0</v>
      </c>
      <c r="BO182" s="718"/>
      <c r="BP182" s="706">
        <f t="shared" si="512"/>
        <v>0</v>
      </c>
      <c r="BQ182" s="718">
        <f t="shared" si="513"/>
        <v>0</v>
      </c>
      <c r="BR182" s="706">
        <f t="shared" si="514"/>
        <v>0</v>
      </c>
      <c r="BS182" s="718"/>
      <c r="BT182" s="706">
        <f t="shared" si="515"/>
        <v>0</v>
      </c>
      <c r="BU182" s="718">
        <f t="shared" si="516"/>
        <v>0</v>
      </c>
      <c r="BV182" s="706">
        <f t="shared" si="517"/>
        <v>0</v>
      </c>
      <c r="BW182" s="718"/>
      <c r="BX182" s="706">
        <f t="shared" si="518"/>
        <v>0</v>
      </c>
      <c r="BY182" s="718">
        <f t="shared" si="519"/>
        <v>0</v>
      </c>
      <c r="BZ182" s="706">
        <f t="shared" si="520"/>
        <v>0</v>
      </c>
      <c r="CA182" s="718"/>
      <c r="CB182" s="706">
        <f t="shared" si="521"/>
        <v>0</v>
      </c>
      <c r="CC182" s="718">
        <f t="shared" si="522"/>
        <v>0</v>
      </c>
      <c r="CD182" s="706">
        <f t="shared" si="523"/>
        <v>0</v>
      </c>
      <c r="CE182" s="706"/>
      <c r="CF182" s="402">
        <f t="shared" si="421"/>
        <v>5781119.8499999996</v>
      </c>
    </row>
    <row r="183" spans="2:84" ht="126">
      <c r="B183" s="395" t="s">
        <v>689</v>
      </c>
      <c r="C183" s="396" t="s">
        <v>690</v>
      </c>
      <c r="D183" s="397" t="s">
        <v>658</v>
      </c>
      <c r="E183" s="398">
        <v>147346.65</v>
      </c>
      <c r="F183" s="399">
        <v>9</v>
      </c>
      <c r="G183" s="400">
        <f t="shared" si="473"/>
        <v>1326119.8499999999</v>
      </c>
      <c r="H183" s="400"/>
      <c r="I183" s="401"/>
      <c r="J183" s="401"/>
      <c r="K183" s="513"/>
      <c r="L183" s="401"/>
      <c r="M183" s="513">
        <f t="shared" si="474"/>
        <v>0</v>
      </c>
      <c r="N183" s="401">
        <f t="shared" si="475"/>
        <v>0</v>
      </c>
      <c r="O183" s="401"/>
      <c r="P183" s="401"/>
      <c r="Q183" s="513">
        <f t="shared" si="476"/>
        <v>0</v>
      </c>
      <c r="R183" s="401">
        <f t="shared" si="477"/>
        <v>0</v>
      </c>
      <c r="S183" s="540"/>
      <c r="T183" s="401"/>
      <c r="U183" s="513">
        <f t="shared" si="478"/>
        <v>0</v>
      </c>
      <c r="V183" s="401">
        <f t="shared" si="479"/>
        <v>0</v>
      </c>
      <c r="W183" s="513"/>
      <c r="X183" s="401"/>
      <c r="Y183" s="513">
        <f t="shared" si="480"/>
        <v>0</v>
      </c>
      <c r="Z183" s="401">
        <f t="shared" si="481"/>
        <v>0</v>
      </c>
      <c r="AA183" s="513"/>
      <c r="AB183" s="401">
        <f t="shared" si="482"/>
        <v>0</v>
      </c>
      <c r="AC183" s="513">
        <f t="shared" si="483"/>
        <v>0</v>
      </c>
      <c r="AD183" s="401">
        <f t="shared" si="484"/>
        <v>0</v>
      </c>
      <c r="AE183" s="513"/>
      <c r="AF183" s="401">
        <f t="shared" si="485"/>
        <v>0</v>
      </c>
      <c r="AG183" s="513">
        <f t="shared" si="486"/>
        <v>0</v>
      </c>
      <c r="AH183" s="401">
        <f t="shared" si="487"/>
        <v>0</v>
      </c>
      <c r="AI183" s="513"/>
      <c r="AJ183" s="401">
        <f t="shared" si="488"/>
        <v>0</v>
      </c>
      <c r="AK183" s="513">
        <f t="shared" si="489"/>
        <v>0</v>
      </c>
      <c r="AL183" s="401">
        <f t="shared" si="490"/>
        <v>0</v>
      </c>
      <c r="AM183" s="519"/>
      <c r="AN183" s="429">
        <f t="shared" si="491"/>
        <v>0</v>
      </c>
      <c r="AO183" s="519">
        <f t="shared" si="492"/>
        <v>0</v>
      </c>
      <c r="AP183" s="429">
        <f t="shared" si="493"/>
        <v>0</v>
      </c>
      <c r="AQ183" s="591"/>
      <c r="AR183" s="401">
        <f t="shared" si="494"/>
        <v>0</v>
      </c>
      <c r="AS183" s="519">
        <f t="shared" si="495"/>
        <v>0</v>
      </c>
      <c r="AT183" s="429">
        <f t="shared" si="496"/>
        <v>0</v>
      </c>
      <c r="AU183" s="513"/>
      <c r="AV183" s="401">
        <f t="shared" si="497"/>
        <v>0</v>
      </c>
      <c r="AW183" s="519">
        <f t="shared" si="498"/>
        <v>0</v>
      </c>
      <c r="AX183" s="429">
        <f t="shared" si="499"/>
        <v>0</v>
      </c>
      <c r="AY183" s="513"/>
      <c r="AZ183" s="681">
        <f t="shared" si="500"/>
        <v>0</v>
      </c>
      <c r="BA183" s="519">
        <f t="shared" si="501"/>
        <v>0</v>
      </c>
      <c r="BB183" s="429">
        <f t="shared" si="502"/>
        <v>0</v>
      </c>
      <c r="BC183" s="695"/>
      <c r="BD183" s="681">
        <f t="shared" si="503"/>
        <v>0</v>
      </c>
      <c r="BE183" s="695">
        <f t="shared" si="504"/>
        <v>0</v>
      </c>
      <c r="BF183" s="681">
        <f t="shared" si="505"/>
        <v>0</v>
      </c>
      <c r="BG183" s="519"/>
      <c r="BH183" s="429">
        <f t="shared" si="506"/>
        <v>0</v>
      </c>
      <c r="BI183" s="519">
        <f t="shared" si="507"/>
        <v>0</v>
      </c>
      <c r="BJ183" s="429">
        <f t="shared" si="508"/>
        <v>0</v>
      </c>
      <c r="BK183" s="519"/>
      <c r="BL183" s="429">
        <f t="shared" si="509"/>
        <v>0</v>
      </c>
      <c r="BM183" s="519">
        <f t="shared" si="510"/>
        <v>0</v>
      </c>
      <c r="BN183" s="429">
        <f t="shared" si="511"/>
        <v>0</v>
      </c>
      <c r="BO183" s="718"/>
      <c r="BP183" s="706">
        <f t="shared" si="512"/>
        <v>0</v>
      </c>
      <c r="BQ183" s="718">
        <f t="shared" si="513"/>
        <v>0</v>
      </c>
      <c r="BR183" s="706">
        <f t="shared" si="514"/>
        <v>0</v>
      </c>
      <c r="BS183" s="718"/>
      <c r="BT183" s="706">
        <f t="shared" si="515"/>
        <v>0</v>
      </c>
      <c r="BU183" s="718">
        <f t="shared" si="516"/>
        <v>0</v>
      </c>
      <c r="BV183" s="706">
        <f t="shared" si="517"/>
        <v>0</v>
      </c>
      <c r="BW183" s="718"/>
      <c r="BX183" s="706">
        <f t="shared" si="518"/>
        <v>0</v>
      </c>
      <c r="BY183" s="718">
        <f t="shared" si="519"/>
        <v>0</v>
      </c>
      <c r="BZ183" s="706">
        <f t="shared" si="520"/>
        <v>0</v>
      </c>
      <c r="CA183" s="718"/>
      <c r="CB183" s="706">
        <f t="shared" si="521"/>
        <v>0</v>
      </c>
      <c r="CC183" s="718">
        <f t="shared" si="522"/>
        <v>0</v>
      </c>
      <c r="CD183" s="706">
        <f t="shared" si="523"/>
        <v>0</v>
      </c>
      <c r="CE183" s="706"/>
      <c r="CF183" s="402">
        <f t="shared" si="421"/>
        <v>1326119.8499999999</v>
      </c>
    </row>
    <row r="184" spans="2:84">
      <c r="B184" s="395" t="s">
        <v>691</v>
      </c>
      <c r="C184" s="396" t="s">
        <v>692</v>
      </c>
      <c r="D184" s="397" t="s">
        <v>693</v>
      </c>
      <c r="E184" s="398">
        <v>22205.7</v>
      </c>
      <c r="F184" s="399">
        <v>26</v>
      </c>
      <c r="G184" s="400">
        <f t="shared" si="473"/>
        <v>577348.20000000007</v>
      </c>
      <c r="H184" s="400"/>
      <c r="I184" s="401"/>
      <c r="J184" s="401"/>
      <c r="K184" s="513"/>
      <c r="L184" s="401"/>
      <c r="M184" s="513">
        <f t="shared" si="474"/>
        <v>0</v>
      </c>
      <c r="N184" s="401">
        <f t="shared" si="475"/>
        <v>0</v>
      </c>
      <c r="O184" s="401"/>
      <c r="P184" s="401"/>
      <c r="Q184" s="513">
        <f t="shared" si="476"/>
        <v>0</v>
      </c>
      <c r="R184" s="401">
        <f t="shared" si="477"/>
        <v>0</v>
      </c>
      <c r="S184" s="540"/>
      <c r="T184" s="401"/>
      <c r="U184" s="513">
        <f t="shared" si="478"/>
        <v>0</v>
      </c>
      <c r="V184" s="401">
        <f t="shared" si="479"/>
        <v>0</v>
      </c>
      <c r="W184" s="513"/>
      <c r="X184" s="401"/>
      <c r="Y184" s="513">
        <f t="shared" si="480"/>
        <v>0</v>
      </c>
      <c r="Z184" s="401">
        <f t="shared" si="481"/>
        <v>0</v>
      </c>
      <c r="AA184" s="513"/>
      <c r="AB184" s="401">
        <f t="shared" si="482"/>
        <v>0</v>
      </c>
      <c r="AC184" s="513">
        <f t="shared" si="483"/>
        <v>0</v>
      </c>
      <c r="AD184" s="401">
        <f t="shared" si="484"/>
        <v>0</v>
      </c>
      <c r="AE184" s="513"/>
      <c r="AF184" s="401">
        <f t="shared" si="485"/>
        <v>0</v>
      </c>
      <c r="AG184" s="513">
        <f t="shared" si="486"/>
        <v>0</v>
      </c>
      <c r="AH184" s="401">
        <f t="shared" si="487"/>
        <v>0</v>
      </c>
      <c r="AI184" s="513"/>
      <c r="AJ184" s="401">
        <f t="shared" si="488"/>
        <v>0</v>
      </c>
      <c r="AK184" s="513">
        <f t="shared" si="489"/>
        <v>0</v>
      </c>
      <c r="AL184" s="401">
        <f t="shared" si="490"/>
        <v>0</v>
      </c>
      <c r="AM184" s="519"/>
      <c r="AN184" s="429">
        <f t="shared" si="491"/>
        <v>0</v>
      </c>
      <c r="AO184" s="519">
        <f t="shared" si="492"/>
        <v>0</v>
      </c>
      <c r="AP184" s="429">
        <f t="shared" si="493"/>
        <v>0</v>
      </c>
      <c r="AQ184" s="591"/>
      <c r="AR184" s="401">
        <f t="shared" si="494"/>
        <v>0</v>
      </c>
      <c r="AS184" s="519">
        <f t="shared" si="495"/>
        <v>0</v>
      </c>
      <c r="AT184" s="429">
        <f t="shared" si="496"/>
        <v>0</v>
      </c>
      <c r="AU184" s="513"/>
      <c r="AV184" s="401">
        <f t="shared" si="497"/>
        <v>0</v>
      </c>
      <c r="AW184" s="519">
        <f t="shared" si="498"/>
        <v>0</v>
      </c>
      <c r="AX184" s="429">
        <f t="shared" si="499"/>
        <v>0</v>
      </c>
      <c r="AY184" s="513"/>
      <c r="AZ184" s="681">
        <f t="shared" si="500"/>
        <v>0</v>
      </c>
      <c r="BA184" s="519">
        <f t="shared" si="501"/>
        <v>0</v>
      </c>
      <c r="BB184" s="429">
        <f t="shared" si="502"/>
        <v>0</v>
      </c>
      <c r="BC184" s="695"/>
      <c r="BD184" s="681">
        <f t="shared" si="503"/>
        <v>0</v>
      </c>
      <c r="BE184" s="695">
        <f t="shared" si="504"/>
        <v>0</v>
      </c>
      <c r="BF184" s="681">
        <f t="shared" si="505"/>
        <v>0</v>
      </c>
      <c r="BG184" s="519"/>
      <c r="BH184" s="429">
        <f t="shared" si="506"/>
        <v>0</v>
      </c>
      <c r="BI184" s="519">
        <f t="shared" si="507"/>
        <v>0</v>
      </c>
      <c r="BJ184" s="429">
        <f t="shared" si="508"/>
        <v>0</v>
      </c>
      <c r="BK184" s="519"/>
      <c r="BL184" s="429">
        <f t="shared" si="509"/>
        <v>0</v>
      </c>
      <c r="BM184" s="519">
        <f t="shared" si="510"/>
        <v>0</v>
      </c>
      <c r="BN184" s="429">
        <f t="shared" si="511"/>
        <v>0</v>
      </c>
      <c r="BO184" s="718"/>
      <c r="BP184" s="706">
        <f t="shared" si="512"/>
        <v>0</v>
      </c>
      <c r="BQ184" s="718">
        <f t="shared" si="513"/>
        <v>0</v>
      </c>
      <c r="BR184" s="706">
        <f t="shared" si="514"/>
        <v>0</v>
      </c>
      <c r="BS184" s="718"/>
      <c r="BT184" s="706">
        <f t="shared" si="515"/>
        <v>0</v>
      </c>
      <c r="BU184" s="718">
        <f t="shared" si="516"/>
        <v>0</v>
      </c>
      <c r="BV184" s="706">
        <f t="shared" si="517"/>
        <v>0</v>
      </c>
      <c r="BW184" s="718"/>
      <c r="BX184" s="706">
        <f t="shared" si="518"/>
        <v>0</v>
      </c>
      <c r="BY184" s="718">
        <f t="shared" si="519"/>
        <v>0</v>
      </c>
      <c r="BZ184" s="706">
        <f t="shared" si="520"/>
        <v>0</v>
      </c>
      <c r="CA184" s="718"/>
      <c r="CB184" s="706">
        <f t="shared" si="521"/>
        <v>0</v>
      </c>
      <c r="CC184" s="718">
        <f t="shared" si="522"/>
        <v>0</v>
      </c>
      <c r="CD184" s="706">
        <f t="shared" si="523"/>
        <v>0</v>
      </c>
      <c r="CE184" s="706"/>
      <c r="CF184" s="402">
        <f t="shared" si="421"/>
        <v>577348.20000000007</v>
      </c>
    </row>
    <row r="185" spans="2:84" ht="72">
      <c r="B185" s="395" t="s">
        <v>694</v>
      </c>
      <c r="C185" s="396" t="s">
        <v>695</v>
      </c>
      <c r="D185" s="397" t="s">
        <v>658</v>
      </c>
      <c r="E185" s="398">
        <v>103752</v>
      </c>
      <c r="F185" s="399">
        <v>18</v>
      </c>
      <c r="G185" s="400">
        <f t="shared" si="473"/>
        <v>1867536</v>
      </c>
      <c r="H185" s="400"/>
      <c r="I185" s="401"/>
      <c r="J185" s="401"/>
      <c r="K185" s="513"/>
      <c r="L185" s="401"/>
      <c r="M185" s="513">
        <f t="shared" si="474"/>
        <v>0</v>
      </c>
      <c r="N185" s="401">
        <f t="shared" si="475"/>
        <v>0</v>
      </c>
      <c r="O185" s="401"/>
      <c r="P185" s="401"/>
      <c r="Q185" s="513">
        <f t="shared" si="476"/>
        <v>0</v>
      </c>
      <c r="R185" s="401">
        <f t="shared" si="477"/>
        <v>0</v>
      </c>
      <c r="S185" s="540"/>
      <c r="T185" s="401"/>
      <c r="U185" s="513">
        <f t="shared" si="478"/>
        <v>0</v>
      </c>
      <c r="V185" s="401">
        <f t="shared" si="479"/>
        <v>0</v>
      </c>
      <c r="W185" s="513"/>
      <c r="X185" s="401"/>
      <c r="Y185" s="513">
        <f t="shared" si="480"/>
        <v>0</v>
      </c>
      <c r="Z185" s="401">
        <f t="shared" si="481"/>
        <v>0</v>
      </c>
      <c r="AA185" s="513"/>
      <c r="AB185" s="401">
        <f t="shared" si="482"/>
        <v>0</v>
      </c>
      <c r="AC185" s="513">
        <f t="shared" si="483"/>
        <v>0</v>
      </c>
      <c r="AD185" s="401">
        <f t="shared" si="484"/>
        <v>0</v>
      </c>
      <c r="AE185" s="513"/>
      <c r="AF185" s="401">
        <f t="shared" si="485"/>
        <v>0</v>
      </c>
      <c r="AG185" s="513">
        <f t="shared" si="486"/>
        <v>0</v>
      </c>
      <c r="AH185" s="401">
        <f t="shared" si="487"/>
        <v>0</v>
      </c>
      <c r="AI185" s="513"/>
      <c r="AJ185" s="401">
        <f t="shared" si="488"/>
        <v>0</v>
      </c>
      <c r="AK185" s="513">
        <f t="shared" si="489"/>
        <v>0</v>
      </c>
      <c r="AL185" s="401">
        <f t="shared" si="490"/>
        <v>0</v>
      </c>
      <c r="AM185" s="519"/>
      <c r="AN185" s="429">
        <f t="shared" si="491"/>
        <v>0</v>
      </c>
      <c r="AO185" s="519">
        <f t="shared" si="492"/>
        <v>0</v>
      </c>
      <c r="AP185" s="429">
        <f t="shared" si="493"/>
        <v>0</v>
      </c>
      <c r="AQ185" s="591"/>
      <c r="AR185" s="401">
        <f t="shared" si="494"/>
        <v>0</v>
      </c>
      <c r="AS185" s="519">
        <f t="shared" si="495"/>
        <v>0</v>
      </c>
      <c r="AT185" s="429">
        <f t="shared" si="496"/>
        <v>0</v>
      </c>
      <c r="AU185" s="513"/>
      <c r="AV185" s="401">
        <f t="shared" si="497"/>
        <v>0</v>
      </c>
      <c r="AW185" s="519">
        <f t="shared" si="498"/>
        <v>0</v>
      </c>
      <c r="AX185" s="429">
        <f t="shared" si="499"/>
        <v>0</v>
      </c>
      <c r="AY185" s="513"/>
      <c r="AZ185" s="681">
        <f t="shared" si="500"/>
        <v>0</v>
      </c>
      <c r="BA185" s="519">
        <f t="shared" si="501"/>
        <v>0</v>
      </c>
      <c r="BB185" s="429">
        <f t="shared" si="502"/>
        <v>0</v>
      </c>
      <c r="BC185" s="695"/>
      <c r="BD185" s="681">
        <f t="shared" si="503"/>
        <v>0</v>
      </c>
      <c r="BE185" s="695">
        <f t="shared" si="504"/>
        <v>0</v>
      </c>
      <c r="BF185" s="681">
        <f t="shared" si="505"/>
        <v>0</v>
      </c>
      <c r="BG185" s="519"/>
      <c r="BH185" s="429">
        <f t="shared" si="506"/>
        <v>0</v>
      </c>
      <c r="BI185" s="519">
        <f t="shared" si="507"/>
        <v>0</v>
      </c>
      <c r="BJ185" s="429">
        <f t="shared" si="508"/>
        <v>0</v>
      </c>
      <c r="BK185" s="519"/>
      <c r="BL185" s="429">
        <f t="shared" si="509"/>
        <v>0</v>
      </c>
      <c r="BM185" s="519">
        <f t="shared" si="510"/>
        <v>0</v>
      </c>
      <c r="BN185" s="429">
        <f t="shared" si="511"/>
        <v>0</v>
      </c>
      <c r="BO185" s="718"/>
      <c r="BP185" s="706">
        <f t="shared" si="512"/>
        <v>0</v>
      </c>
      <c r="BQ185" s="718">
        <f t="shared" si="513"/>
        <v>0</v>
      </c>
      <c r="BR185" s="706">
        <f t="shared" si="514"/>
        <v>0</v>
      </c>
      <c r="BS185" s="718"/>
      <c r="BT185" s="706">
        <f t="shared" si="515"/>
        <v>0</v>
      </c>
      <c r="BU185" s="718">
        <f t="shared" si="516"/>
        <v>0</v>
      </c>
      <c r="BV185" s="706">
        <f t="shared" si="517"/>
        <v>0</v>
      </c>
      <c r="BW185" s="718"/>
      <c r="BX185" s="706">
        <f t="shared" si="518"/>
        <v>0</v>
      </c>
      <c r="BY185" s="718">
        <f t="shared" si="519"/>
        <v>0</v>
      </c>
      <c r="BZ185" s="706">
        <f t="shared" si="520"/>
        <v>0</v>
      </c>
      <c r="CA185" s="718"/>
      <c r="CB185" s="706">
        <f t="shared" si="521"/>
        <v>0</v>
      </c>
      <c r="CC185" s="718">
        <f t="shared" si="522"/>
        <v>0</v>
      </c>
      <c r="CD185" s="706">
        <f t="shared" si="523"/>
        <v>0</v>
      </c>
      <c r="CE185" s="706"/>
      <c r="CF185" s="402">
        <f t="shared" si="421"/>
        <v>1867536</v>
      </c>
    </row>
    <row r="186" spans="2:84" ht="72">
      <c r="B186" s="395" t="s">
        <v>696</v>
      </c>
      <c r="C186" s="396" t="s">
        <v>697</v>
      </c>
      <c r="D186" s="397" t="s">
        <v>658</v>
      </c>
      <c r="E186" s="398">
        <v>1485629.64</v>
      </c>
      <c r="F186" s="399">
        <v>4</v>
      </c>
      <c r="G186" s="400">
        <f t="shared" si="473"/>
        <v>5942518.5599999996</v>
      </c>
      <c r="H186" s="400"/>
      <c r="I186" s="401"/>
      <c r="J186" s="401"/>
      <c r="K186" s="513"/>
      <c r="L186" s="401"/>
      <c r="M186" s="513">
        <f t="shared" si="474"/>
        <v>0</v>
      </c>
      <c r="N186" s="401">
        <f t="shared" si="475"/>
        <v>0</v>
      </c>
      <c r="O186" s="401"/>
      <c r="P186" s="401"/>
      <c r="Q186" s="513">
        <f t="shared" si="476"/>
        <v>0</v>
      </c>
      <c r="R186" s="401">
        <f t="shared" si="477"/>
        <v>0</v>
      </c>
      <c r="S186" s="540"/>
      <c r="T186" s="401"/>
      <c r="U186" s="513">
        <f t="shared" si="478"/>
        <v>0</v>
      </c>
      <c r="V186" s="401">
        <f t="shared" si="479"/>
        <v>0</v>
      </c>
      <c r="W186" s="513"/>
      <c r="X186" s="401"/>
      <c r="Y186" s="513">
        <f t="shared" si="480"/>
        <v>0</v>
      </c>
      <c r="Z186" s="401">
        <f t="shared" si="481"/>
        <v>0</v>
      </c>
      <c r="AA186" s="513"/>
      <c r="AB186" s="401">
        <f t="shared" si="482"/>
        <v>0</v>
      </c>
      <c r="AC186" s="513">
        <f t="shared" si="483"/>
        <v>0</v>
      </c>
      <c r="AD186" s="401">
        <f t="shared" si="484"/>
        <v>0</v>
      </c>
      <c r="AE186" s="513"/>
      <c r="AF186" s="401">
        <f t="shared" si="485"/>
        <v>0</v>
      </c>
      <c r="AG186" s="513">
        <f t="shared" si="486"/>
        <v>0</v>
      </c>
      <c r="AH186" s="401">
        <f t="shared" si="487"/>
        <v>0</v>
      </c>
      <c r="AI186" s="513"/>
      <c r="AJ186" s="401">
        <f t="shared" si="488"/>
        <v>0</v>
      </c>
      <c r="AK186" s="513">
        <f t="shared" si="489"/>
        <v>0</v>
      </c>
      <c r="AL186" s="401">
        <f t="shared" si="490"/>
        <v>0</v>
      </c>
      <c r="AM186" s="519"/>
      <c r="AN186" s="429">
        <f t="shared" si="491"/>
        <v>0</v>
      </c>
      <c r="AO186" s="519">
        <f t="shared" si="492"/>
        <v>0</v>
      </c>
      <c r="AP186" s="429">
        <f t="shared" si="493"/>
        <v>0</v>
      </c>
      <c r="AQ186" s="591"/>
      <c r="AR186" s="401">
        <f t="shared" si="494"/>
        <v>0</v>
      </c>
      <c r="AS186" s="519">
        <f t="shared" si="495"/>
        <v>0</v>
      </c>
      <c r="AT186" s="429">
        <f t="shared" si="496"/>
        <v>0</v>
      </c>
      <c r="AU186" s="513"/>
      <c r="AV186" s="401">
        <f t="shared" si="497"/>
        <v>0</v>
      </c>
      <c r="AW186" s="519">
        <f t="shared" si="498"/>
        <v>0</v>
      </c>
      <c r="AX186" s="429">
        <f t="shared" si="499"/>
        <v>0</v>
      </c>
      <c r="AY186" s="513"/>
      <c r="AZ186" s="681">
        <f t="shared" si="500"/>
        <v>0</v>
      </c>
      <c r="BA186" s="519">
        <f t="shared" si="501"/>
        <v>0</v>
      </c>
      <c r="BB186" s="429">
        <f t="shared" si="502"/>
        <v>0</v>
      </c>
      <c r="BC186" s="695"/>
      <c r="BD186" s="681">
        <f t="shared" si="503"/>
        <v>0</v>
      </c>
      <c r="BE186" s="695">
        <f t="shared" si="504"/>
        <v>0</v>
      </c>
      <c r="BF186" s="681">
        <f t="shared" si="505"/>
        <v>0</v>
      </c>
      <c r="BG186" s="519"/>
      <c r="BH186" s="429">
        <f t="shared" si="506"/>
        <v>0</v>
      </c>
      <c r="BI186" s="519">
        <f t="shared" si="507"/>
        <v>0</v>
      </c>
      <c r="BJ186" s="429">
        <f t="shared" si="508"/>
        <v>0</v>
      </c>
      <c r="BK186" s="519"/>
      <c r="BL186" s="429">
        <f t="shared" si="509"/>
        <v>0</v>
      </c>
      <c r="BM186" s="519">
        <f t="shared" si="510"/>
        <v>0</v>
      </c>
      <c r="BN186" s="429">
        <f t="shared" si="511"/>
        <v>0</v>
      </c>
      <c r="BO186" s="718"/>
      <c r="BP186" s="706">
        <f t="shared" si="512"/>
        <v>0</v>
      </c>
      <c r="BQ186" s="718">
        <f t="shared" si="513"/>
        <v>0</v>
      </c>
      <c r="BR186" s="706">
        <f t="shared" si="514"/>
        <v>0</v>
      </c>
      <c r="BS186" s="718"/>
      <c r="BT186" s="706">
        <f t="shared" si="515"/>
        <v>0</v>
      </c>
      <c r="BU186" s="718">
        <f t="shared" si="516"/>
        <v>0</v>
      </c>
      <c r="BV186" s="706">
        <f t="shared" si="517"/>
        <v>0</v>
      </c>
      <c r="BW186" s="718"/>
      <c r="BX186" s="706">
        <f t="shared" si="518"/>
        <v>0</v>
      </c>
      <c r="BY186" s="718">
        <f t="shared" si="519"/>
        <v>0</v>
      </c>
      <c r="BZ186" s="706">
        <f t="shared" si="520"/>
        <v>0</v>
      </c>
      <c r="CA186" s="718"/>
      <c r="CB186" s="706">
        <f t="shared" si="521"/>
        <v>0</v>
      </c>
      <c r="CC186" s="718">
        <f t="shared" si="522"/>
        <v>0</v>
      </c>
      <c r="CD186" s="706">
        <f t="shared" si="523"/>
        <v>0</v>
      </c>
      <c r="CE186" s="706"/>
      <c r="CF186" s="402">
        <f t="shared" si="421"/>
        <v>5942518.5599999996</v>
      </c>
    </row>
    <row r="187" spans="2:84" ht="108">
      <c r="B187" s="395" t="s">
        <v>698</v>
      </c>
      <c r="C187" s="396" t="s">
        <v>699</v>
      </c>
      <c r="D187" s="397" t="s">
        <v>658</v>
      </c>
      <c r="E187" s="398">
        <v>146283.38999999998</v>
      </c>
      <c r="F187" s="399">
        <v>15</v>
      </c>
      <c r="G187" s="400">
        <f t="shared" si="473"/>
        <v>2194250.8499999996</v>
      </c>
      <c r="H187" s="400"/>
      <c r="I187" s="401"/>
      <c r="J187" s="401"/>
      <c r="K187" s="513"/>
      <c r="L187" s="401"/>
      <c r="M187" s="513">
        <f t="shared" si="474"/>
        <v>0</v>
      </c>
      <c r="N187" s="401">
        <f t="shared" si="475"/>
        <v>0</v>
      </c>
      <c r="O187" s="401"/>
      <c r="P187" s="401"/>
      <c r="Q187" s="513">
        <f t="shared" si="476"/>
        <v>0</v>
      </c>
      <c r="R187" s="401">
        <f t="shared" si="477"/>
        <v>0</v>
      </c>
      <c r="S187" s="540"/>
      <c r="T187" s="401"/>
      <c r="U187" s="513">
        <f t="shared" si="478"/>
        <v>0</v>
      </c>
      <c r="V187" s="401">
        <f t="shared" si="479"/>
        <v>0</v>
      </c>
      <c r="W187" s="513"/>
      <c r="X187" s="401"/>
      <c r="Y187" s="513">
        <f t="shared" si="480"/>
        <v>0</v>
      </c>
      <c r="Z187" s="401">
        <f t="shared" si="481"/>
        <v>0</v>
      </c>
      <c r="AA187" s="513"/>
      <c r="AB187" s="401">
        <f t="shared" si="482"/>
        <v>0</v>
      </c>
      <c r="AC187" s="513">
        <f t="shared" si="483"/>
        <v>0</v>
      </c>
      <c r="AD187" s="401">
        <f t="shared" si="484"/>
        <v>0</v>
      </c>
      <c r="AE187" s="513"/>
      <c r="AF187" s="401">
        <f t="shared" si="485"/>
        <v>0</v>
      </c>
      <c r="AG187" s="513">
        <f t="shared" si="486"/>
        <v>0</v>
      </c>
      <c r="AH187" s="401">
        <f t="shared" si="487"/>
        <v>0</v>
      </c>
      <c r="AI187" s="513"/>
      <c r="AJ187" s="401">
        <f t="shared" si="488"/>
        <v>0</v>
      </c>
      <c r="AK187" s="513">
        <f t="shared" si="489"/>
        <v>0</v>
      </c>
      <c r="AL187" s="401">
        <f t="shared" si="490"/>
        <v>0</v>
      </c>
      <c r="AM187" s="519"/>
      <c r="AN187" s="429">
        <f t="shared" si="491"/>
        <v>0</v>
      </c>
      <c r="AO187" s="519">
        <f t="shared" si="492"/>
        <v>0</v>
      </c>
      <c r="AP187" s="429">
        <f t="shared" si="493"/>
        <v>0</v>
      </c>
      <c r="AQ187" s="591"/>
      <c r="AR187" s="401">
        <f t="shared" si="494"/>
        <v>0</v>
      </c>
      <c r="AS187" s="519">
        <f t="shared" si="495"/>
        <v>0</v>
      </c>
      <c r="AT187" s="429">
        <f t="shared" si="496"/>
        <v>0</v>
      </c>
      <c r="AU187" s="513"/>
      <c r="AV187" s="401">
        <f t="shared" si="497"/>
        <v>0</v>
      </c>
      <c r="AW187" s="519">
        <f t="shared" si="498"/>
        <v>0</v>
      </c>
      <c r="AX187" s="429">
        <f t="shared" si="499"/>
        <v>0</v>
      </c>
      <c r="AY187" s="513"/>
      <c r="AZ187" s="681">
        <f t="shared" si="500"/>
        <v>0</v>
      </c>
      <c r="BA187" s="519">
        <f t="shared" si="501"/>
        <v>0</v>
      </c>
      <c r="BB187" s="429">
        <f t="shared" si="502"/>
        <v>0</v>
      </c>
      <c r="BC187" s="695"/>
      <c r="BD187" s="681">
        <f t="shared" si="503"/>
        <v>0</v>
      </c>
      <c r="BE187" s="695">
        <f t="shared" si="504"/>
        <v>0</v>
      </c>
      <c r="BF187" s="681">
        <f t="shared" si="505"/>
        <v>0</v>
      </c>
      <c r="BG187" s="519"/>
      <c r="BH187" s="429">
        <f t="shared" si="506"/>
        <v>0</v>
      </c>
      <c r="BI187" s="519">
        <f t="shared" si="507"/>
        <v>0</v>
      </c>
      <c r="BJ187" s="429">
        <f t="shared" si="508"/>
        <v>0</v>
      </c>
      <c r="BK187" s="519"/>
      <c r="BL187" s="429">
        <f t="shared" si="509"/>
        <v>0</v>
      </c>
      <c r="BM187" s="519">
        <f t="shared" si="510"/>
        <v>0</v>
      </c>
      <c r="BN187" s="429">
        <f t="shared" si="511"/>
        <v>0</v>
      </c>
      <c r="BO187" s="718"/>
      <c r="BP187" s="706">
        <f t="shared" si="512"/>
        <v>0</v>
      </c>
      <c r="BQ187" s="718">
        <f t="shared" si="513"/>
        <v>0</v>
      </c>
      <c r="BR187" s="706">
        <f t="shared" si="514"/>
        <v>0</v>
      </c>
      <c r="BS187" s="718">
        <v>0</v>
      </c>
      <c r="BT187" s="706">
        <f t="shared" si="515"/>
        <v>0</v>
      </c>
      <c r="BU187" s="718">
        <f t="shared" si="516"/>
        <v>0</v>
      </c>
      <c r="BV187" s="706">
        <f t="shared" si="517"/>
        <v>0</v>
      </c>
      <c r="BW187" s="718">
        <v>20.47</v>
      </c>
      <c r="BX187" s="706">
        <f t="shared" si="518"/>
        <v>2994420.9932999997</v>
      </c>
      <c r="BY187" s="718">
        <f t="shared" si="519"/>
        <v>20.47</v>
      </c>
      <c r="BZ187" s="706">
        <f t="shared" si="520"/>
        <v>2994420.9932999997</v>
      </c>
      <c r="CA187" s="718"/>
      <c r="CB187" s="706">
        <f t="shared" si="521"/>
        <v>0</v>
      </c>
      <c r="CC187" s="718">
        <f t="shared" si="522"/>
        <v>20.47</v>
      </c>
      <c r="CD187" s="706">
        <f t="shared" si="523"/>
        <v>2994420.9932999997</v>
      </c>
      <c r="CE187" s="706"/>
      <c r="CF187" s="402">
        <f t="shared" si="421"/>
        <v>2194250.8499999996</v>
      </c>
    </row>
    <row r="188" spans="2:84" ht="126">
      <c r="B188" s="395" t="s">
        <v>700</v>
      </c>
      <c r="C188" s="396" t="s">
        <v>701</v>
      </c>
      <c r="D188" s="397" t="s">
        <v>658</v>
      </c>
      <c r="E188" s="398">
        <v>174663.72</v>
      </c>
      <c r="F188" s="399">
        <v>3</v>
      </c>
      <c r="G188" s="400">
        <f t="shared" si="473"/>
        <v>523991.16000000003</v>
      </c>
      <c r="H188" s="400"/>
      <c r="I188" s="401"/>
      <c r="J188" s="401"/>
      <c r="K188" s="513"/>
      <c r="L188" s="401"/>
      <c r="M188" s="513">
        <f t="shared" si="474"/>
        <v>0</v>
      </c>
      <c r="N188" s="401">
        <f t="shared" si="475"/>
        <v>0</v>
      </c>
      <c r="O188" s="401"/>
      <c r="P188" s="401"/>
      <c r="Q188" s="513">
        <f t="shared" si="476"/>
        <v>0</v>
      </c>
      <c r="R188" s="401">
        <f t="shared" si="477"/>
        <v>0</v>
      </c>
      <c r="S188" s="540"/>
      <c r="T188" s="401"/>
      <c r="U188" s="513">
        <f t="shared" si="478"/>
        <v>0</v>
      </c>
      <c r="V188" s="401">
        <f t="shared" si="479"/>
        <v>0</v>
      </c>
      <c r="W188" s="513"/>
      <c r="X188" s="401"/>
      <c r="Y188" s="513">
        <f t="shared" si="480"/>
        <v>0</v>
      </c>
      <c r="Z188" s="401">
        <f t="shared" si="481"/>
        <v>0</v>
      </c>
      <c r="AA188" s="513"/>
      <c r="AB188" s="401">
        <f t="shared" si="482"/>
        <v>0</v>
      </c>
      <c r="AC188" s="513">
        <f t="shared" si="483"/>
        <v>0</v>
      </c>
      <c r="AD188" s="401">
        <f t="shared" si="484"/>
        <v>0</v>
      </c>
      <c r="AE188" s="513"/>
      <c r="AF188" s="401">
        <f t="shared" si="485"/>
        <v>0</v>
      </c>
      <c r="AG188" s="513">
        <f t="shared" si="486"/>
        <v>0</v>
      </c>
      <c r="AH188" s="401">
        <f t="shared" si="487"/>
        <v>0</v>
      </c>
      <c r="AI188" s="513"/>
      <c r="AJ188" s="401">
        <f t="shared" si="488"/>
        <v>0</v>
      </c>
      <c r="AK188" s="513">
        <f t="shared" si="489"/>
        <v>0</v>
      </c>
      <c r="AL188" s="401">
        <f t="shared" si="490"/>
        <v>0</v>
      </c>
      <c r="AM188" s="519"/>
      <c r="AN188" s="429">
        <f t="shared" si="491"/>
        <v>0</v>
      </c>
      <c r="AO188" s="519">
        <f t="shared" si="492"/>
        <v>0</v>
      </c>
      <c r="AP188" s="429">
        <f t="shared" si="493"/>
        <v>0</v>
      </c>
      <c r="AQ188" s="591"/>
      <c r="AR188" s="401">
        <f t="shared" si="494"/>
        <v>0</v>
      </c>
      <c r="AS188" s="519">
        <f t="shared" si="495"/>
        <v>0</v>
      </c>
      <c r="AT188" s="429">
        <f t="shared" si="496"/>
        <v>0</v>
      </c>
      <c r="AU188" s="513"/>
      <c r="AV188" s="401">
        <f t="shared" si="497"/>
        <v>0</v>
      </c>
      <c r="AW188" s="519">
        <f t="shared" si="498"/>
        <v>0</v>
      </c>
      <c r="AX188" s="429">
        <f t="shared" si="499"/>
        <v>0</v>
      </c>
      <c r="AY188" s="513"/>
      <c r="AZ188" s="681">
        <f t="shared" si="500"/>
        <v>0</v>
      </c>
      <c r="BA188" s="519">
        <f t="shared" si="501"/>
        <v>0</v>
      </c>
      <c r="BB188" s="429">
        <f t="shared" si="502"/>
        <v>0</v>
      </c>
      <c r="BC188" s="695"/>
      <c r="BD188" s="681">
        <f t="shared" si="503"/>
        <v>0</v>
      </c>
      <c r="BE188" s="695">
        <f t="shared" si="504"/>
        <v>0</v>
      </c>
      <c r="BF188" s="681">
        <f t="shared" si="505"/>
        <v>0</v>
      </c>
      <c r="BG188" s="519"/>
      <c r="BH188" s="429">
        <f t="shared" si="506"/>
        <v>0</v>
      </c>
      <c r="BI188" s="519">
        <f t="shared" si="507"/>
        <v>0</v>
      </c>
      <c r="BJ188" s="429">
        <f t="shared" si="508"/>
        <v>0</v>
      </c>
      <c r="BK188" s="519"/>
      <c r="BL188" s="429">
        <f t="shared" si="509"/>
        <v>0</v>
      </c>
      <c r="BM188" s="519">
        <f t="shared" si="510"/>
        <v>0</v>
      </c>
      <c r="BN188" s="429">
        <f t="shared" si="511"/>
        <v>0</v>
      </c>
      <c r="BO188" s="718"/>
      <c r="BP188" s="706">
        <f t="shared" si="512"/>
        <v>0</v>
      </c>
      <c r="BQ188" s="718">
        <f t="shared" si="513"/>
        <v>0</v>
      </c>
      <c r="BR188" s="706">
        <f t="shared" si="514"/>
        <v>0</v>
      </c>
      <c r="BS188" s="718"/>
      <c r="BT188" s="706">
        <f t="shared" si="515"/>
        <v>0</v>
      </c>
      <c r="BU188" s="718">
        <f t="shared" si="516"/>
        <v>0</v>
      </c>
      <c r="BV188" s="706">
        <f t="shared" si="517"/>
        <v>0</v>
      </c>
      <c r="BW188" s="718"/>
      <c r="BX188" s="706">
        <f t="shared" si="518"/>
        <v>0</v>
      </c>
      <c r="BY188" s="718">
        <f t="shared" si="519"/>
        <v>0</v>
      </c>
      <c r="BZ188" s="706">
        <f t="shared" si="520"/>
        <v>0</v>
      </c>
      <c r="CA188" s="718"/>
      <c r="CB188" s="706">
        <f t="shared" si="521"/>
        <v>0</v>
      </c>
      <c r="CC188" s="718">
        <f t="shared" si="522"/>
        <v>0</v>
      </c>
      <c r="CD188" s="706">
        <f t="shared" si="523"/>
        <v>0</v>
      </c>
      <c r="CE188" s="706"/>
      <c r="CF188" s="402">
        <f t="shared" si="421"/>
        <v>523991.16000000003</v>
      </c>
    </row>
    <row r="189" spans="2:84" ht="54">
      <c r="B189" s="395" t="s">
        <v>702</v>
      </c>
      <c r="C189" s="396" t="s">
        <v>703</v>
      </c>
      <c r="D189" s="397" t="s">
        <v>658</v>
      </c>
      <c r="E189" s="398">
        <v>186214.05</v>
      </c>
      <c r="F189" s="399">
        <v>3</v>
      </c>
      <c r="G189" s="400">
        <f t="shared" si="473"/>
        <v>558642.14999999991</v>
      </c>
      <c r="H189" s="400"/>
      <c r="I189" s="401"/>
      <c r="J189" s="401"/>
      <c r="K189" s="513"/>
      <c r="L189" s="401"/>
      <c r="M189" s="513">
        <f t="shared" si="474"/>
        <v>0</v>
      </c>
      <c r="N189" s="401">
        <f t="shared" si="475"/>
        <v>0</v>
      </c>
      <c r="O189" s="401"/>
      <c r="P189" s="401"/>
      <c r="Q189" s="513">
        <f t="shared" si="476"/>
        <v>0</v>
      </c>
      <c r="R189" s="401">
        <f t="shared" si="477"/>
        <v>0</v>
      </c>
      <c r="S189" s="540"/>
      <c r="T189" s="401"/>
      <c r="U189" s="513">
        <f t="shared" si="478"/>
        <v>0</v>
      </c>
      <c r="V189" s="401">
        <f t="shared" si="479"/>
        <v>0</v>
      </c>
      <c r="W189" s="513"/>
      <c r="X189" s="401"/>
      <c r="Y189" s="513">
        <f t="shared" si="480"/>
        <v>0</v>
      </c>
      <c r="Z189" s="401">
        <f t="shared" si="481"/>
        <v>0</v>
      </c>
      <c r="AA189" s="513"/>
      <c r="AB189" s="401">
        <f t="shared" si="482"/>
        <v>0</v>
      </c>
      <c r="AC189" s="513">
        <f t="shared" si="483"/>
        <v>0</v>
      </c>
      <c r="AD189" s="401">
        <f t="shared" si="484"/>
        <v>0</v>
      </c>
      <c r="AE189" s="513"/>
      <c r="AF189" s="401">
        <f t="shared" si="485"/>
        <v>0</v>
      </c>
      <c r="AG189" s="513">
        <f t="shared" si="486"/>
        <v>0</v>
      </c>
      <c r="AH189" s="401">
        <f t="shared" si="487"/>
        <v>0</v>
      </c>
      <c r="AI189" s="513"/>
      <c r="AJ189" s="401">
        <f t="shared" si="488"/>
        <v>0</v>
      </c>
      <c r="AK189" s="513">
        <f t="shared" si="489"/>
        <v>0</v>
      </c>
      <c r="AL189" s="401">
        <f t="shared" si="490"/>
        <v>0</v>
      </c>
      <c r="AM189" s="519"/>
      <c r="AN189" s="429">
        <f t="shared" si="491"/>
        <v>0</v>
      </c>
      <c r="AO189" s="519">
        <f t="shared" si="492"/>
        <v>0</v>
      </c>
      <c r="AP189" s="429">
        <f t="shared" si="493"/>
        <v>0</v>
      </c>
      <c r="AQ189" s="591"/>
      <c r="AR189" s="401">
        <f t="shared" si="494"/>
        <v>0</v>
      </c>
      <c r="AS189" s="519">
        <f t="shared" si="495"/>
        <v>0</v>
      </c>
      <c r="AT189" s="429">
        <f t="shared" si="496"/>
        <v>0</v>
      </c>
      <c r="AU189" s="513"/>
      <c r="AV189" s="401">
        <f t="shared" si="497"/>
        <v>0</v>
      </c>
      <c r="AW189" s="519">
        <f t="shared" si="498"/>
        <v>0</v>
      </c>
      <c r="AX189" s="429">
        <f t="shared" si="499"/>
        <v>0</v>
      </c>
      <c r="AY189" s="513"/>
      <c r="AZ189" s="681">
        <f t="shared" si="500"/>
        <v>0</v>
      </c>
      <c r="BA189" s="519">
        <f t="shared" si="501"/>
        <v>0</v>
      </c>
      <c r="BB189" s="429">
        <f t="shared" si="502"/>
        <v>0</v>
      </c>
      <c r="BC189" s="695"/>
      <c r="BD189" s="681">
        <f t="shared" si="503"/>
        <v>0</v>
      </c>
      <c r="BE189" s="695">
        <f t="shared" si="504"/>
        <v>0</v>
      </c>
      <c r="BF189" s="681">
        <f t="shared" si="505"/>
        <v>0</v>
      </c>
      <c r="BG189" s="519"/>
      <c r="BH189" s="429">
        <f t="shared" si="506"/>
        <v>0</v>
      </c>
      <c r="BI189" s="519">
        <f t="shared" si="507"/>
        <v>0</v>
      </c>
      <c r="BJ189" s="429">
        <f t="shared" si="508"/>
        <v>0</v>
      </c>
      <c r="BK189" s="519"/>
      <c r="BL189" s="429">
        <f t="shared" si="509"/>
        <v>0</v>
      </c>
      <c r="BM189" s="519">
        <f t="shared" si="510"/>
        <v>0</v>
      </c>
      <c r="BN189" s="429">
        <f t="shared" si="511"/>
        <v>0</v>
      </c>
      <c r="BO189" s="718"/>
      <c r="BP189" s="706">
        <f t="shared" si="512"/>
        <v>0</v>
      </c>
      <c r="BQ189" s="718">
        <f t="shared" si="513"/>
        <v>0</v>
      </c>
      <c r="BR189" s="706">
        <f t="shared" si="514"/>
        <v>0</v>
      </c>
      <c r="BS189" s="718"/>
      <c r="BT189" s="706">
        <f t="shared" si="515"/>
        <v>0</v>
      </c>
      <c r="BU189" s="718">
        <f t="shared" si="516"/>
        <v>0</v>
      </c>
      <c r="BV189" s="706">
        <f t="shared" si="517"/>
        <v>0</v>
      </c>
      <c r="BW189" s="718"/>
      <c r="BX189" s="706">
        <f t="shared" si="518"/>
        <v>0</v>
      </c>
      <c r="BY189" s="718">
        <f t="shared" si="519"/>
        <v>0</v>
      </c>
      <c r="BZ189" s="706">
        <f t="shared" si="520"/>
        <v>0</v>
      </c>
      <c r="CA189" s="718">
        <v>2</v>
      </c>
      <c r="CB189" s="706">
        <f t="shared" si="521"/>
        <v>372428.1</v>
      </c>
      <c r="CC189" s="718">
        <f t="shared" si="522"/>
        <v>2</v>
      </c>
      <c r="CD189" s="706">
        <f t="shared" si="523"/>
        <v>372428.1</v>
      </c>
      <c r="CE189" s="706"/>
      <c r="CF189" s="402">
        <f t="shared" si="421"/>
        <v>558642.14999999991</v>
      </c>
    </row>
    <row r="190" spans="2:84" ht="72">
      <c r="B190" s="395" t="s">
        <v>704</v>
      </c>
      <c r="C190" s="396" t="s">
        <v>412</v>
      </c>
      <c r="D190" s="397" t="s">
        <v>705</v>
      </c>
      <c r="E190" s="398">
        <v>41802.75</v>
      </c>
      <c r="F190" s="399">
        <v>90</v>
      </c>
      <c r="G190" s="400">
        <f t="shared" si="473"/>
        <v>3762247.5</v>
      </c>
      <c r="H190" s="400"/>
      <c r="I190" s="401"/>
      <c r="J190" s="401"/>
      <c r="K190" s="513"/>
      <c r="L190" s="401"/>
      <c r="M190" s="513">
        <f t="shared" si="474"/>
        <v>0</v>
      </c>
      <c r="N190" s="401">
        <f t="shared" si="475"/>
        <v>0</v>
      </c>
      <c r="O190" s="401"/>
      <c r="P190" s="401"/>
      <c r="Q190" s="513">
        <f t="shared" si="476"/>
        <v>0</v>
      </c>
      <c r="R190" s="401">
        <f t="shared" si="477"/>
        <v>0</v>
      </c>
      <c r="S190" s="540"/>
      <c r="T190" s="401"/>
      <c r="U190" s="513">
        <f t="shared" si="478"/>
        <v>0</v>
      </c>
      <c r="V190" s="401">
        <f t="shared" si="479"/>
        <v>0</v>
      </c>
      <c r="W190" s="513"/>
      <c r="X190" s="401"/>
      <c r="Y190" s="513">
        <f t="shared" si="480"/>
        <v>0</v>
      </c>
      <c r="Z190" s="401">
        <f t="shared" si="481"/>
        <v>0</v>
      </c>
      <c r="AA190" s="513"/>
      <c r="AB190" s="401">
        <f t="shared" si="482"/>
        <v>0</v>
      </c>
      <c r="AC190" s="513">
        <f t="shared" si="483"/>
        <v>0</v>
      </c>
      <c r="AD190" s="401">
        <f t="shared" si="484"/>
        <v>0</v>
      </c>
      <c r="AE190" s="513"/>
      <c r="AF190" s="401">
        <f t="shared" si="485"/>
        <v>0</v>
      </c>
      <c r="AG190" s="513">
        <f t="shared" si="486"/>
        <v>0</v>
      </c>
      <c r="AH190" s="401">
        <f t="shared" si="487"/>
        <v>0</v>
      </c>
      <c r="AI190" s="513"/>
      <c r="AJ190" s="401">
        <f t="shared" si="488"/>
        <v>0</v>
      </c>
      <c r="AK190" s="513">
        <f t="shared" si="489"/>
        <v>0</v>
      </c>
      <c r="AL190" s="401">
        <f t="shared" si="490"/>
        <v>0</v>
      </c>
      <c r="AM190" s="519"/>
      <c r="AN190" s="429">
        <f t="shared" si="491"/>
        <v>0</v>
      </c>
      <c r="AO190" s="519">
        <f t="shared" si="492"/>
        <v>0</v>
      </c>
      <c r="AP190" s="429">
        <f t="shared" si="493"/>
        <v>0</v>
      </c>
      <c r="AQ190" s="591"/>
      <c r="AR190" s="401">
        <f t="shared" si="494"/>
        <v>0</v>
      </c>
      <c r="AS190" s="519">
        <f t="shared" si="495"/>
        <v>0</v>
      </c>
      <c r="AT190" s="429">
        <f t="shared" si="496"/>
        <v>0</v>
      </c>
      <c r="AU190" s="513"/>
      <c r="AV190" s="401">
        <f t="shared" si="497"/>
        <v>0</v>
      </c>
      <c r="AW190" s="519">
        <f t="shared" si="498"/>
        <v>0</v>
      </c>
      <c r="AX190" s="429">
        <f t="shared" si="499"/>
        <v>0</v>
      </c>
      <c r="AY190" s="513"/>
      <c r="AZ190" s="681">
        <f t="shared" si="500"/>
        <v>0</v>
      </c>
      <c r="BA190" s="519">
        <f t="shared" si="501"/>
        <v>0</v>
      </c>
      <c r="BB190" s="429">
        <f t="shared" si="502"/>
        <v>0</v>
      </c>
      <c r="BC190" s="695"/>
      <c r="BD190" s="681">
        <f t="shared" si="503"/>
        <v>0</v>
      </c>
      <c r="BE190" s="695">
        <f t="shared" si="504"/>
        <v>0</v>
      </c>
      <c r="BF190" s="681">
        <f t="shared" si="505"/>
        <v>0</v>
      </c>
      <c r="BG190" s="519"/>
      <c r="BH190" s="429">
        <f t="shared" si="506"/>
        <v>0</v>
      </c>
      <c r="BI190" s="519">
        <f t="shared" si="507"/>
        <v>0</v>
      </c>
      <c r="BJ190" s="429">
        <f t="shared" si="508"/>
        <v>0</v>
      </c>
      <c r="BK190" s="519"/>
      <c r="BL190" s="429">
        <f t="shared" si="509"/>
        <v>0</v>
      </c>
      <c r="BM190" s="519">
        <f t="shared" si="510"/>
        <v>0</v>
      </c>
      <c r="BN190" s="429">
        <f t="shared" si="511"/>
        <v>0</v>
      </c>
      <c r="BO190" s="718"/>
      <c r="BP190" s="706">
        <f t="shared" si="512"/>
        <v>0</v>
      </c>
      <c r="BQ190" s="718">
        <f t="shared" si="513"/>
        <v>0</v>
      </c>
      <c r="BR190" s="706">
        <f t="shared" si="514"/>
        <v>0</v>
      </c>
      <c r="BS190" s="718">
        <v>0</v>
      </c>
      <c r="BT190" s="706">
        <f t="shared" si="515"/>
        <v>0</v>
      </c>
      <c r="BU190" s="718">
        <f t="shared" si="516"/>
        <v>0</v>
      </c>
      <c r="BV190" s="706">
        <f t="shared" si="517"/>
        <v>0</v>
      </c>
      <c r="BW190" s="718">
        <v>9.42</v>
      </c>
      <c r="BX190" s="706">
        <f t="shared" si="518"/>
        <v>393781.90499999997</v>
      </c>
      <c r="BY190" s="718">
        <f t="shared" si="519"/>
        <v>9.42</v>
      </c>
      <c r="BZ190" s="706">
        <f t="shared" si="520"/>
        <v>393781.90499999997</v>
      </c>
      <c r="CA190" s="718"/>
      <c r="CB190" s="706">
        <f t="shared" si="521"/>
        <v>0</v>
      </c>
      <c r="CC190" s="718">
        <f t="shared" si="522"/>
        <v>9.42</v>
      </c>
      <c r="CD190" s="706">
        <f t="shared" si="523"/>
        <v>393781.90499999997</v>
      </c>
      <c r="CE190" s="706"/>
      <c r="CF190" s="402">
        <f t="shared" si="421"/>
        <v>3762247.5</v>
      </c>
    </row>
    <row r="191" spans="2:84" ht="36">
      <c r="B191" s="395" t="s">
        <v>706</v>
      </c>
      <c r="C191" s="396" t="s">
        <v>416</v>
      </c>
      <c r="D191" s="397" t="s">
        <v>705</v>
      </c>
      <c r="E191" s="398">
        <v>52049.25</v>
      </c>
      <c r="F191" s="399">
        <v>110</v>
      </c>
      <c r="G191" s="400">
        <f t="shared" si="473"/>
        <v>5725417.5</v>
      </c>
      <c r="H191" s="400"/>
      <c r="I191" s="401"/>
      <c r="J191" s="401"/>
      <c r="K191" s="513"/>
      <c r="L191" s="401"/>
      <c r="M191" s="513">
        <f t="shared" si="474"/>
        <v>0</v>
      </c>
      <c r="N191" s="401">
        <f t="shared" si="475"/>
        <v>0</v>
      </c>
      <c r="O191" s="401"/>
      <c r="P191" s="401"/>
      <c r="Q191" s="513">
        <f t="shared" si="476"/>
        <v>0</v>
      </c>
      <c r="R191" s="401">
        <f t="shared" si="477"/>
        <v>0</v>
      </c>
      <c r="S191" s="540"/>
      <c r="T191" s="401"/>
      <c r="U191" s="513">
        <f t="shared" si="478"/>
        <v>0</v>
      </c>
      <c r="V191" s="401">
        <f t="shared" si="479"/>
        <v>0</v>
      </c>
      <c r="W191" s="513"/>
      <c r="X191" s="401"/>
      <c r="Y191" s="513">
        <f t="shared" si="480"/>
        <v>0</v>
      </c>
      <c r="Z191" s="401">
        <f t="shared" si="481"/>
        <v>0</v>
      </c>
      <c r="AA191" s="513"/>
      <c r="AB191" s="401">
        <f t="shared" si="482"/>
        <v>0</v>
      </c>
      <c r="AC191" s="513">
        <f t="shared" si="483"/>
        <v>0</v>
      </c>
      <c r="AD191" s="401">
        <f t="shared" si="484"/>
        <v>0</v>
      </c>
      <c r="AE191" s="513"/>
      <c r="AF191" s="401">
        <f t="shared" si="485"/>
        <v>0</v>
      </c>
      <c r="AG191" s="513">
        <f t="shared" si="486"/>
        <v>0</v>
      </c>
      <c r="AH191" s="401">
        <f t="shared" si="487"/>
        <v>0</v>
      </c>
      <c r="AI191" s="513"/>
      <c r="AJ191" s="401">
        <f t="shared" si="488"/>
        <v>0</v>
      </c>
      <c r="AK191" s="513">
        <f t="shared" si="489"/>
        <v>0</v>
      </c>
      <c r="AL191" s="401">
        <f t="shared" si="490"/>
        <v>0</v>
      </c>
      <c r="AM191" s="519"/>
      <c r="AN191" s="429">
        <f t="shared" si="491"/>
        <v>0</v>
      </c>
      <c r="AO191" s="519">
        <f t="shared" si="492"/>
        <v>0</v>
      </c>
      <c r="AP191" s="429">
        <f t="shared" si="493"/>
        <v>0</v>
      </c>
      <c r="AQ191" s="591"/>
      <c r="AR191" s="401">
        <f t="shared" si="494"/>
        <v>0</v>
      </c>
      <c r="AS191" s="519">
        <f t="shared" si="495"/>
        <v>0</v>
      </c>
      <c r="AT191" s="429">
        <f t="shared" si="496"/>
        <v>0</v>
      </c>
      <c r="AU191" s="513"/>
      <c r="AV191" s="401">
        <f t="shared" si="497"/>
        <v>0</v>
      </c>
      <c r="AW191" s="519">
        <f t="shared" si="498"/>
        <v>0</v>
      </c>
      <c r="AX191" s="429">
        <f t="shared" si="499"/>
        <v>0</v>
      </c>
      <c r="AY191" s="513"/>
      <c r="AZ191" s="681">
        <f t="shared" si="500"/>
        <v>0</v>
      </c>
      <c r="BA191" s="519">
        <f t="shared" si="501"/>
        <v>0</v>
      </c>
      <c r="BB191" s="429">
        <f t="shared" si="502"/>
        <v>0</v>
      </c>
      <c r="BC191" s="695"/>
      <c r="BD191" s="681">
        <f t="shared" si="503"/>
        <v>0</v>
      </c>
      <c r="BE191" s="695">
        <f t="shared" si="504"/>
        <v>0</v>
      </c>
      <c r="BF191" s="681">
        <f t="shared" si="505"/>
        <v>0</v>
      </c>
      <c r="BG191" s="519"/>
      <c r="BH191" s="429">
        <f t="shared" si="506"/>
        <v>0</v>
      </c>
      <c r="BI191" s="519">
        <f t="shared" si="507"/>
        <v>0</v>
      </c>
      <c r="BJ191" s="429">
        <f t="shared" si="508"/>
        <v>0</v>
      </c>
      <c r="BK191" s="519"/>
      <c r="BL191" s="429">
        <f t="shared" si="509"/>
        <v>0</v>
      </c>
      <c r="BM191" s="519">
        <f t="shared" si="510"/>
        <v>0</v>
      </c>
      <c r="BN191" s="429">
        <f t="shared" si="511"/>
        <v>0</v>
      </c>
      <c r="BO191" s="718"/>
      <c r="BP191" s="706">
        <f t="shared" si="512"/>
        <v>0</v>
      </c>
      <c r="BQ191" s="718">
        <f t="shared" si="513"/>
        <v>0</v>
      </c>
      <c r="BR191" s="706">
        <f t="shared" si="514"/>
        <v>0</v>
      </c>
      <c r="BS191" s="718"/>
      <c r="BT191" s="706">
        <f t="shared" si="515"/>
        <v>0</v>
      </c>
      <c r="BU191" s="718">
        <f t="shared" si="516"/>
        <v>0</v>
      </c>
      <c r="BV191" s="706">
        <f t="shared" si="517"/>
        <v>0</v>
      </c>
      <c r="BW191" s="718"/>
      <c r="BX191" s="706">
        <f t="shared" si="518"/>
        <v>0</v>
      </c>
      <c r="BY191" s="718">
        <f t="shared" si="519"/>
        <v>0</v>
      </c>
      <c r="BZ191" s="706">
        <f t="shared" si="520"/>
        <v>0</v>
      </c>
      <c r="CA191" s="718"/>
      <c r="CB191" s="706">
        <f t="shared" si="521"/>
        <v>0</v>
      </c>
      <c r="CC191" s="718">
        <f t="shared" si="522"/>
        <v>0</v>
      </c>
      <c r="CD191" s="706">
        <f t="shared" si="523"/>
        <v>0</v>
      </c>
      <c r="CE191" s="706"/>
      <c r="CF191" s="402">
        <f t="shared" si="421"/>
        <v>5725417.5</v>
      </c>
    </row>
    <row r="192" spans="2:84" ht="36">
      <c r="B192" s="395" t="s">
        <v>707</v>
      </c>
      <c r="C192" s="396" t="s">
        <v>414</v>
      </c>
      <c r="D192" s="397" t="s">
        <v>705</v>
      </c>
      <c r="E192" s="398">
        <v>13027.41</v>
      </c>
      <c r="F192" s="399">
        <v>60</v>
      </c>
      <c r="G192" s="400">
        <f t="shared" si="473"/>
        <v>781644.6</v>
      </c>
      <c r="H192" s="400"/>
      <c r="I192" s="401"/>
      <c r="J192" s="401"/>
      <c r="K192" s="513"/>
      <c r="L192" s="401"/>
      <c r="M192" s="513">
        <f t="shared" si="474"/>
        <v>0</v>
      </c>
      <c r="N192" s="401">
        <f t="shared" si="475"/>
        <v>0</v>
      </c>
      <c r="O192" s="401"/>
      <c r="P192" s="401"/>
      <c r="Q192" s="513">
        <f t="shared" si="476"/>
        <v>0</v>
      </c>
      <c r="R192" s="401">
        <f t="shared" si="477"/>
        <v>0</v>
      </c>
      <c r="S192" s="540"/>
      <c r="T192" s="401"/>
      <c r="U192" s="513">
        <f t="shared" si="478"/>
        <v>0</v>
      </c>
      <c r="V192" s="401">
        <f t="shared" si="479"/>
        <v>0</v>
      </c>
      <c r="W192" s="513"/>
      <c r="X192" s="401"/>
      <c r="Y192" s="513">
        <f t="shared" si="480"/>
        <v>0</v>
      </c>
      <c r="Z192" s="401">
        <f t="shared" si="481"/>
        <v>0</v>
      </c>
      <c r="AA192" s="513"/>
      <c r="AB192" s="401">
        <f t="shared" si="482"/>
        <v>0</v>
      </c>
      <c r="AC192" s="513">
        <f t="shared" si="483"/>
        <v>0</v>
      </c>
      <c r="AD192" s="401">
        <f t="shared" si="484"/>
        <v>0</v>
      </c>
      <c r="AE192" s="513"/>
      <c r="AF192" s="401">
        <f t="shared" si="485"/>
        <v>0</v>
      </c>
      <c r="AG192" s="513">
        <f t="shared" si="486"/>
        <v>0</v>
      </c>
      <c r="AH192" s="401">
        <f t="shared" si="487"/>
        <v>0</v>
      </c>
      <c r="AI192" s="513"/>
      <c r="AJ192" s="401">
        <f t="shared" si="488"/>
        <v>0</v>
      </c>
      <c r="AK192" s="513">
        <f t="shared" si="489"/>
        <v>0</v>
      </c>
      <c r="AL192" s="401">
        <f t="shared" si="490"/>
        <v>0</v>
      </c>
      <c r="AM192" s="519"/>
      <c r="AN192" s="429">
        <f t="shared" si="491"/>
        <v>0</v>
      </c>
      <c r="AO192" s="519">
        <f t="shared" si="492"/>
        <v>0</v>
      </c>
      <c r="AP192" s="429">
        <f t="shared" si="493"/>
        <v>0</v>
      </c>
      <c r="AQ192" s="591"/>
      <c r="AR192" s="401">
        <f t="shared" si="494"/>
        <v>0</v>
      </c>
      <c r="AS192" s="519">
        <f t="shared" si="495"/>
        <v>0</v>
      </c>
      <c r="AT192" s="429">
        <f t="shared" si="496"/>
        <v>0</v>
      </c>
      <c r="AU192" s="513"/>
      <c r="AV192" s="401">
        <f t="shared" si="497"/>
        <v>0</v>
      </c>
      <c r="AW192" s="519">
        <f t="shared" si="498"/>
        <v>0</v>
      </c>
      <c r="AX192" s="429">
        <f t="shared" si="499"/>
        <v>0</v>
      </c>
      <c r="AY192" s="513"/>
      <c r="AZ192" s="681">
        <f t="shared" si="500"/>
        <v>0</v>
      </c>
      <c r="BA192" s="519">
        <f t="shared" si="501"/>
        <v>0</v>
      </c>
      <c r="BB192" s="429">
        <f t="shared" si="502"/>
        <v>0</v>
      </c>
      <c r="BC192" s="695"/>
      <c r="BD192" s="681">
        <f t="shared" si="503"/>
        <v>0</v>
      </c>
      <c r="BE192" s="695">
        <f t="shared" si="504"/>
        <v>0</v>
      </c>
      <c r="BF192" s="681">
        <f t="shared" si="505"/>
        <v>0</v>
      </c>
      <c r="BG192" s="519"/>
      <c r="BH192" s="429">
        <f t="shared" si="506"/>
        <v>0</v>
      </c>
      <c r="BI192" s="519">
        <f t="shared" si="507"/>
        <v>0</v>
      </c>
      <c r="BJ192" s="429">
        <f t="shared" si="508"/>
        <v>0</v>
      </c>
      <c r="BK192" s="519"/>
      <c r="BL192" s="429">
        <f t="shared" si="509"/>
        <v>0</v>
      </c>
      <c r="BM192" s="519">
        <f t="shared" si="510"/>
        <v>0</v>
      </c>
      <c r="BN192" s="429">
        <f t="shared" si="511"/>
        <v>0</v>
      </c>
      <c r="BO192" s="718"/>
      <c r="BP192" s="706">
        <f t="shared" si="512"/>
        <v>0</v>
      </c>
      <c r="BQ192" s="718">
        <f t="shared" si="513"/>
        <v>0</v>
      </c>
      <c r="BR192" s="706">
        <f t="shared" si="514"/>
        <v>0</v>
      </c>
      <c r="BS192" s="718"/>
      <c r="BT192" s="706">
        <f t="shared" si="515"/>
        <v>0</v>
      </c>
      <c r="BU192" s="718">
        <f t="shared" si="516"/>
        <v>0</v>
      </c>
      <c r="BV192" s="706">
        <f t="shared" si="517"/>
        <v>0</v>
      </c>
      <c r="BW192" s="718"/>
      <c r="BX192" s="706">
        <f t="shared" si="518"/>
        <v>0</v>
      </c>
      <c r="BY192" s="718">
        <f t="shared" si="519"/>
        <v>0</v>
      </c>
      <c r="BZ192" s="706">
        <f t="shared" si="520"/>
        <v>0</v>
      </c>
      <c r="CA192" s="718"/>
      <c r="CB192" s="706">
        <f t="shared" si="521"/>
        <v>0</v>
      </c>
      <c r="CC192" s="718">
        <f t="shared" si="522"/>
        <v>0</v>
      </c>
      <c r="CD192" s="706">
        <f t="shared" si="523"/>
        <v>0</v>
      </c>
      <c r="CE192" s="706"/>
      <c r="CF192" s="402">
        <f t="shared" si="421"/>
        <v>781644.6</v>
      </c>
    </row>
    <row r="193" spans="2:84" s="387" customFormat="1" ht="36">
      <c r="B193" s="404" t="s">
        <v>64</v>
      </c>
      <c r="C193" s="405" t="s">
        <v>66</v>
      </c>
      <c r="D193" s="406"/>
      <c r="E193" s="407"/>
      <c r="F193" s="408">
        <v>0</v>
      </c>
      <c r="G193" s="409"/>
      <c r="H193" s="409">
        <f>+SUM(G194:G227)</f>
        <v>283994746.20000005</v>
      </c>
      <c r="I193" s="409"/>
      <c r="J193" s="409"/>
      <c r="K193" s="516"/>
      <c r="L193" s="409"/>
      <c r="M193" s="516"/>
      <c r="N193" s="409">
        <f>SUM(N194:N227)</f>
        <v>0</v>
      </c>
      <c r="O193" s="409"/>
      <c r="P193" s="409"/>
      <c r="Q193" s="516"/>
      <c r="R193" s="409">
        <f>SUM(R194:R227)</f>
        <v>0</v>
      </c>
      <c r="S193" s="542"/>
      <c r="T193" s="409">
        <f>SUM(T194:T227)</f>
        <v>0</v>
      </c>
      <c r="U193" s="516"/>
      <c r="V193" s="409">
        <f>SUM(V194:V227)</f>
        <v>0</v>
      </c>
      <c r="W193" s="516"/>
      <c r="X193" s="409">
        <f>SUM(X194:X227)</f>
        <v>0</v>
      </c>
      <c r="Y193" s="516"/>
      <c r="Z193" s="409">
        <f>SUM(Z194:Z227)</f>
        <v>0</v>
      </c>
      <c r="AA193" s="516"/>
      <c r="AB193" s="409">
        <f>SUM(AB194:AB227)</f>
        <v>0</v>
      </c>
      <c r="AC193" s="516"/>
      <c r="AD193" s="409">
        <f>SUM(AD194:AD227)</f>
        <v>0</v>
      </c>
      <c r="AE193" s="516"/>
      <c r="AF193" s="409">
        <f>SUM(AF194:AF227)</f>
        <v>0</v>
      </c>
      <c r="AG193" s="516"/>
      <c r="AH193" s="409">
        <f>SUM(AH194:AH227)</f>
        <v>0</v>
      </c>
      <c r="AI193" s="516"/>
      <c r="AJ193" s="409">
        <f>SUM(AJ194:AJ227)</f>
        <v>3866199.0839999998</v>
      </c>
      <c r="AK193" s="516"/>
      <c r="AL193" s="409">
        <f>SUM(AL194:AL227)</f>
        <v>3866199.0839999998</v>
      </c>
      <c r="AM193" s="611"/>
      <c r="AN193" s="612">
        <f>SUM(AN194:AN227)</f>
        <v>0</v>
      </c>
      <c r="AO193" s="611"/>
      <c r="AP193" s="612">
        <f>SUM(AP194:AP227)</f>
        <v>3866199.0839999998</v>
      </c>
      <c r="AQ193" s="593"/>
      <c r="AR193" s="409">
        <f>SUM(AR194:AR227)</f>
        <v>0</v>
      </c>
      <c r="AS193" s="611"/>
      <c r="AT193" s="612">
        <f>SUM(AT194:AT227)</f>
        <v>3866199.0839999998</v>
      </c>
      <c r="AU193" s="516"/>
      <c r="AV193" s="409">
        <f>SUM(AV194:AV227)</f>
        <v>0</v>
      </c>
      <c r="AW193" s="611"/>
      <c r="AX193" s="612">
        <f>SUM(AX194:AX227)</f>
        <v>3866199.0839999998</v>
      </c>
      <c r="AY193" s="516" t="s">
        <v>126</v>
      </c>
      <c r="AZ193" s="680">
        <f>SUM(AZ194:AZ227)</f>
        <v>0</v>
      </c>
      <c r="BA193" s="611"/>
      <c r="BB193" s="612">
        <f>SUM(BB194:BB227)</f>
        <v>3866199.0839999998</v>
      </c>
      <c r="BC193" s="409" t="s">
        <v>126</v>
      </c>
      <c r="BD193" s="409">
        <f>SUM(BD194:BD227)</f>
        <v>0</v>
      </c>
      <c r="BE193" s="409"/>
      <c r="BF193" s="409">
        <f>SUM(BF194:BF227)</f>
        <v>3866199.0839999998</v>
      </c>
      <c r="BG193" s="409"/>
      <c r="BH193" s="409">
        <f>SUM(BH194:BH227)</f>
        <v>735619.5</v>
      </c>
      <c r="BI193" s="409"/>
      <c r="BJ193" s="409">
        <f>SUM(BJ194:BJ227)</f>
        <v>4601818.5839999998</v>
      </c>
      <c r="BK193" s="409"/>
      <c r="BL193" s="409">
        <f>SUM(BL194:BL227)</f>
        <v>0</v>
      </c>
      <c r="BM193" s="409"/>
      <c r="BN193" s="409">
        <f>SUM(BN194:BN227)</f>
        <v>4601818.5839999998</v>
      </c>
      <c r="BO193" s="719"/>
      <c r="BP193" s="715">
        <f>SUM(BP194:BP227)</f>
        <v>3071045.34</v>
      </c>
      <c r="BQ193" s="719"/>
      <c r="BR193" s="715">
        <f>SUM(BR194:BR227)</f>
        <v>7672863.9240000006</v>
      </c>
      <c r="BS193" s="719"/>
      <c r="BT193" s="715">
        <f>SUM(BT194:BT227)</f>
        <v>3243897.9540000004</v>
      </c>
      <c r="BU193" s="719"/>
      <c r="BV193" s="715">
        <f>SUM(BV194:BV227)</f>
        <v>10916761.878</v>
      </c>
      <c r="BW193" s="719"/>
      <c r="BX193" s="715">
        <f>SUM(BX194:BX227)</f>
        <v>9135017.2980000023</v>
      </c>
      <c r="BY193" s="719"/>
      <c r="BZ193" s="715">
        <f>SUM(BZ194:BZ227)</f>
        <v>20051779.176000006</v>
      </c>
      <c r="CA193" s="719"/>
      <c r="CB193" s="715">
        <f>SUM(CB194:CB227)</f>
        <v>1774814.3325</v>
      </c>
      <c r="CC193" s="719"/>
      <c r="CD193" s="715">
        <f>SUM(CD194:CD227)</f>
        <v>21826593.50850001</v>
      </c>
      <c r="CE193" s="706"/>
      <c r="CF193" s="386">
        <f t="shared" si="421"/>
        <v>283994746.20000005</v>
      </c>
    </row>
    <row r="194" spans="2:84" ht="36">
      <c r="B194" s="395" t="s">
        <v>708</v>
      </c>
      <c r="C194" s="396" t="s">
        <v>709</v>
      </c>
      <c r="D194" s="397" t="s">
        <v>640</v>
      </c>
      <c r="E194" s="398">
        <v>34493.58</v>
      </c>
      <c r="F194" s="399">
        <v>250</v>
      </c>
      <c r="G194" s="400">
        <f t="shared" ref="G194:G227" si="524">F194*E194</f>
        <v>8623395</v>
      </c>
      <c r="H194" s="400"/>
      <c r="I194" s="401"/>
      <c r="J194" s="401"/>
      <c r="K194" s="513"/>
      <c r="L194" s="401"/>
      <c r="M194" s="513">
        <f t="shared" ref="M194:M227" si="525">I194+K194</f>
        <v>0</v>
      </c>
      <c r="N194" s="401">
        <f t="shared" ref="N194:N227" si="526">M194*$E194</f>
        <v>0</v>
      </c>
      <c r="O194" s="401"/>
      <c r="P194" s="401"/>
      <c r="Q194" s="513">
        <f t="shared" ref="Q194:Q227" si="527">M194+O194</f>
        <v>0</v>
      </c>
      <c r="R194" s="401">
        <f t="shared" ref="R194:R227" si="528">Q194*$E194</f>
        <v>0</v>
      </c>
      <c r="S194" s="540"/>
      <c r="T194" s="401"/>
      <c r="U194" s="513">
        <f t="shared" ref="U194:U227" si="529">Q194+S194</f>
        <v>0</v>
      </c>
      <c r="V194" s="401">
        <f t="shared" ref="V194:V227" si="530">U194*$E194</f>
        <v>0</v>
      </c>
      <c r="W194" s="513"/>
      <c r="X194" s="401"/>
      <c r="Y194" s="513">
        <f t="shared" ref="Y194:Y227" si="531">U194+W194</f>
        <v>0</v>
      </c>
      <c r="Z194" s="401">
        <f t="shared" ref="Z194:Z227" si="532">Y194*$E194</f>
        <v>0</v>
      </c>
      <c r="AA194" s="513"/>
      <c r="AB194" s="401">
        <f t="shared" ref="AB194:AB227" si="533">AA194*$E194</f>
        <v>0</v>
      </c>
      <c r="AC194" s="513">
        <f t="shared" ref="AC194:AC227" si="534">Y194+AA194</f>
        <v>0</v>
      </c>
      <c r="AD194" s="401">
        <f t="shared" ref="AD194:AD227" si="535">AC194*$E194</f>
        <v>0</v>
      </c>
      <c r="AE194" s="513"/>
      <c r="AF194" s="401">
        <f t="shared" ref="AF194:AF227" si="536">AE194*$E194</f>
        <v>0</v>
      </c>
      <c r="AG194" s="513">
        <f t="shared" ref="AG194:AG227" si="537">AC194+AE194</f>
        <v>0</v>
      </c>
      <c r="AH194" s="401">
        <f t="shared" ref="AH194:AH227" si="538">AG194*$E194</f>
        <v>0</v>
      </c>
      <c r="AI194" s="513"/>
      <c r="AJ194" s="401">
        <f t="shared" ref="AJ194:AJ227" si="539">AI194*$E194</f>
        <v>0</v>
      </c>
      <c r="AK194" s="513">
        <f t="shared" ref="AK194:AK227" si="540">AG194+AI194</f>
        <v>0</v>
      </c>
      <c r="AL194" s="401">
        <f t="shared" ref="AL194:AL227" si="541">AK194*$E194</f>
        <v>0</v>
      </c>
      <c r="AM194" s="519"/>
      <c r="AN194" s="429">
        <f t="shared" ref="AN194:AN227" si="542">AM194*$E194</f>
        <v>0</v>
      </c>
      <c r="AO194" s="519">
        <f t="shared" ref="AO194:AO227" si="543">AK194+AM194</f>
        <v>0</v>
      </c>
      <c r="AP194" s="429">
        <f t="shared" ref="AP194:AP227" si="544">AO194*$E194</f>
        <v>0</v>
      </c>
      <c r="AQ194" s="591"/>
      <c r="AR194" s="401">
        <f t="shared" ref="AR194:AR227" si="545">AQ194*$E194</f>
        <v>0</v>
      </c>
      <c r="AS194" s="519">
        <f t="shared" ref="AS194:AS227" si="546">AO194+AQ194</f>
        <v>0</v>
      </c>
      <c r="AT194" s="429">
        <f t="shared" ref="AT194:AT227" si="547">AS194*$E194</f>
        <v>0</v>
      </c>
      <c r="AU194" s="513"/>
      <c r="AV194" s="401">
        <f t="shared" ref="AV194:AV227" si="548">AU194*$E194</f>
        <v>0</v>
      </c>
      <c r="AW194" s="519">
        <f t="shared" ref="AW194:AW227" si="549">AS194+AU194</f>
        <v>0</v>
      </c>
      <c r="AX194" s="429">
        <f t="shared" ref="AX194:AX227" si="550">AW194*$E194</f>
        <v>0</v>
      </c>
      <c r="AY194" s="513"/>
      <c r="AZ194" s="681">
        <f t="shared" ref="AZ194:AZ227" si="551">AY194*$E194</f>
        <v>0</v>
      </c>
      <c r="BA194" s="519">
        <f t="shared" ref="BA194:BA227" si="552">AW194+AY194</f>
        <v>0</v>
      </c>
      <c r="BB194" s="429">
        <f t="shared" ref="BB194:BB227" si="553">BA194*$E194</f>
        <v>0</v>
      </c>
      <c r="BC194" s="695"/>
      <c r="BD194" s="681">
        <f t="shared" ref="BD194:BD227" si="554">BC194*$E194</f>
        <v>0</v>
      </c>
      <c r="BE194" s="695">
        <f t="shared" ref="BE194:BE227" si="555">BA194+BC194</f>
        <v>0</v>
      </c>
      <c r="BF194" s="681">
        <f t="shared" ref="BF194:BF227" si="556">BE194*$E194</f>
        <v>0</v>
      </c>
      <c r="BG194" s="519"/>
      <c r="BH194" s="429">
        <f t="shared" ref="BH194:BH227" si="557">BG194*$E194</f>
        <v>0</v>
      </c>
      <c r="BI194" s="519">
        <f t="shared" ref="BI194:BI227" si="558">BE194+BG194</f>
        <v>0</v>
      </c>
      <c r="BJ194" s="429">
        <f t="shared" ref="BJ194:BJ227" si="559">BI194*$E194</f>
        <v>0</v>
      </c>
      <c r="BK194" s="519"/>
      <c r="BL194" s="429">
        <f t="shared" ref="BL194:BL227" si="560">BK194*$E194</f>
        <v>0</v>
      </c>
      <c r="BM194" s="519">
        <f t="shared" ref="BM194:BM227" si="561">BI194+BK194</f>
        <v>0</v>
      </c>
      <c r="BN194" s="429">
        <f t="shared" ref="BN194:BN227" si="562">BM194*$E194</f>
        <v>0</v>
      </c>
      <c r="BO194" s="718"/>
      <c r="BP194" s="706">
        <f t="shared" ref="BP194:BP227" si="563">BO194*$E194</f>
        <v>0</v>
      </c>
      <c r="BQ194" s="718">
        <f t="shared" ref="BQ194:BQ227" si="564">BM194+BO194</f>
        <v>0</v>
      </c>
      <c r="BR194" s="706">
        <f t="shared" ref="BR194:BR227" si="565">BQ194*$E194</f>
        <v>0</v>
      </c>
      <c r="BS194" s="718"/>
      <c r="BT194" s="706">
        <f t="shared" ref="BT194:BT227" si="566">BS194*$E194</f>
        <v>0</v>
      </c>
      <c r="BU194" s="718">
        <f t="shared" ref="BU194:BU227" si="567">BQ194+BS194</f>
        <v>0</v>
      </c>
      <c r="BV194" s="706">
        <f t="shared" ref="BV194:BV227" si="568">BU194*$E194</f>
        <v>0</v>
      </c>
      <c r="BW194" s="718"/>
      <c r="BX194" s="706">
        <f t="shared" ref="BX194:BX227" si="569">BW194*$E194</f>
        <v>0</v>
      </c>
      <c r="BY194" s="718">
        <f t="shared" ref="BY194:BY227" si="570">BU194+BW194</f>
        <v>0</v>
      </c>
      <c r="BZ194" s="706">
        <f t="shared" ref="BZ194:BZ227" si="571">BY194*$E194</f>
        <v>0</v>
      </c>
      <c r="CA194" s="718">
        <v>9.2200000000000006</v>
      </c>
      <c r="CB194" s="706">
        <f t="shared" ref="CB194:CB227" si="572">CA194*$E194</f>
        <v>318030.80760000006</v>
      </c>
      <c r="CC194" s="718">
        <f t="shared" ref="CC194:CC227" si="573">BY194+CA194</f>
        <v>9.2200000000000006</v>
      </c>
      <c r="CD194" s="706">
        <f t="shared" ref="CD194:CD227" si="574">CC194*$E194</f>
        <v>318030.80760000006</v>
      </c>
      <c r="CE194" s="706"/>
      <c r="CF194" s="402">
        <f t="shared" si="421"/>
        <v>8623395</v>
      </c>
    </row>
    <row r="195" spans="2:84" ht="36">
      <c r="B195" s="395" t="s">
        <v>710</v>
      </c>
      <c r="C195" s="396" t="s">
        <v>711</v>
      </c>
      <c r="D195" s="397" t="s">
        <v>640</v>
      </c>
      <c r="E195" s="398">
        <v>45766.71</v>
      </c>
      <c r="F195" s="399">
        <v>150</v>
      </c>
      <c r="G195" s="400">
        <f t="shared" si="524"/>
        <v>6865006.5</v>
      </c>
      <c r="H195" s="400"/>
      <c r="I195" s="401"/>
      <c r="J195" s="401"/>
      <c r="K195" s="513"/>
      <c r="L195" s="401"/>
      <c r="M195" s="513">
        <f t="shared" si="525"/>
        <v>0</v>
      </c>
      <c r="N195" s="401">
        <f t="shared" si="526"/>
        <v>0</v>
      </c>
      <c r="O195" s="401"/>
      <c r="P195" s="401"/>
      <c r="Q195" s="513">
        <f t="shared" si="527"/>
        <v>0</v>
      </c>
      <c r="R195" s="401">
        <f t="shared" si="528"/>
        <v>0</v>
      </c>
      <c r="S195" s="540"/>
      <c r="T195" s="401"/>
      <c r="U195" s="513">
        <f t="shared" si="529"/>
        <v>0</v>
      </c>
      <c r="V195" s="401">
        <f t="shared" si="530"/>
        <v>0</v>
      </c>
      <c r="W195" s="513"/>
      <c r="X195" s="401"/>
      <c r="Y195" s="513">
        <f t="shared" si="531"/>
        <v>0</v>
      </c>
      <c r="Z195" s="401">
        <f t="shared" si="532"/>
        <v>0</v>
      </c>
      <c r="AA195" s="513"/>
      <c r="AB195" s="401">
        <f t="shared" si="533"/>
        <v>0</v>
      </c>
      <c r="AC195" s="513">
        <f t="shared" si="534"/>
        <v>0</v>
      </c>
      <c r="AD195" s="401">
        <f t="shared" si="535"/>
        <v>0</v>
      </c>
      <c r="AE195" s="513"/>
      <c r="AF195" s="401">
        <f t="shared" si="536"/>
        <v>0</v>
      </c>
      <c r="AG195" s="513">
        <f t="shared" si="537"/>
        <v>0</v>
      </c>
      <c r="AH195" s="401">
        <f t="shared" si="538"/>
        <v>0</v>
      </c>
      <c r="AI195" s="513">
        <v>63.6</v>
      </c>
      <c r="AJ195" s="401">
        <f t="shared" si="539"/>
        <v>2910762.7560000001</v>
      </c>
      <c r="AK195" s="513">
        <f t="shared" si="540"/>
        <v>63.6</v>
      </c>
      <c r="AL195" s="401">
        <f t="shared" si="541"/>
        <v>2910762.7560000001</v>
      </c>
      <c r="AM195" s="519"/>
      <c r="AN195" s="429">
        <f t="shared" si="542"/>
        <v>0</v>
      </c>
      <c r="AO195" s="519">
        <f t="shared" si="543"/>
        <v>63.6</v>
      </c>
      <c r="AP195" s="429">
        <f t="shared" si="544"/>
        <v>2910762.7560000001</v>
      </c>
      <c r="AQ195" s="591"/>
      <c r="AR195" s="401">
        <f t="shared" si="545"/>
        <v>0</v>
      </c>
      <c r="AS195" s="519">
        <f t="shared" si="546"/>
        <v>63.6</v>
      </c>
      <c r="AT195" s="429">
        <f t="shared" si="547"/>
        <v>2910762.7560000001</v>
      </c>
      <c r="AU195" s="513"/>
      <c r="AV195" s="401">
        <f t="shared" si="548"/>
        <v>0</v>
      </c>
      <c r="AW195" s="519">
        <f t="shared" si="549"/>
        <v>63.6</v>
      </c>
      <c r="AX195" s="429">
        <f t="shared" si="550"/>
        <v>2910762.7560000001</v>
      </c>
      <c r="AY195" s="513"/>
      <c r="AZ195" s="681">
        <f t="shared" si="551"/>
        <v>0</v>
      </c>
      <c r="BA195" s="519">
        <f t="shared" si="552"/>
        <v>63.6</v>
      </c>
      <c r="BB195" s="429">
        <f t="shared" si="553"/>
        <v>2910762.7560000001</v>
      </c>
      <c r="BC195" s="695"/>
      <c r="BD195" s="681">
        <f t="shared" si="554"/>
        <v>0</v>
      </c>
      <c r="BE195" s="695">
        <f t="shared" si="555"/>
        <v>63.6</v>
      </c>
      <c r="BF195" s="681">
        <f t="shared" si="556"/>
        <v>2910762.7560000001</v>
      </c>
      <c r="BG195" s="519"/>
      <c r="BH195" s="429">
        <f t="shared" si="557"/>
        <v>0</v>
      </c>
      <c r="BI195" s="519">
        <f t="shared" si="558"/>
        <v>63.6</v>
      </c>
      <c r="BJ195" s="429">
        <f t="shared" si="559"/>
        <v>2910762.7560000001</v>
      </c>
      <c r="BK195" s="519"/>
      <c r="BL195" s="429">
        <f t="shared" si="560"/>
        <v>0</v>
      </c>
      <c r="BM195" s="519">
        <f t="shared" si="561"/>
        <v>63.6</v>
      </c>
      <c r="BN195" s="429">
        <f t="shared" si="562"/>
        <v>2910762.7560000001</v>
      </c>
      <c r="BO195" s="718"/>
      <c r="BP195" s="706">
        <f t="shared" si="563"/>
        <v>0</v>
      </c>
      <c r="BQ195" s="718">
        <f t="shared" si="564"/>
        <v>63.6</v>
      </c>
      <c r="BR195" s="706">
        <f t="shared" si="565"/>
        <v>2910762.7560000001</v>
      </c>
      <c r="BS195" s="718"/>
      <c r="BT195" s="706">
        <f t="shared" si="566"/>
        <v>0</v>
      </c>
      <c r="BU195" s="718">
        <f t="shared" si="567"/>
        <v>63.6</v>
      </c>
      <c r="BV195" s="706">
        <f t="shared" si="568"/>
        <v>2910762.7560000001</v>
      </c>
      <c r="BW195" s="718"/>
      <c r="BX195" s="706">
        <f t="shared" si="569"/>
        <v>0</v>
      </c>
      <c r="BY195" s="718">
        <f t="shared" si="570"/>
        <v>63.6</v>
      </c>
      <c r="BZ195" s="706">
        <f t="shared" si="571"/>
        <v>2910762.7560000001</v>
      </c>
      <c r="CA195" s="718">
        <v>7.89</v>
      </c>
      <c r="CB195" s="706">
        <f t="shared" si="572"/>
        <v>361099.3419</v>
      </c>
      <c r="CC195" s="718">
        <f t="shared" si="573"/>
        <v>71.489999999999995</v>
      </c>
      <c r="CD195" s="706">
        <f t="shared" si="574"/>
        <v>3271862.0978999999</v>
      </c>
      <c r="CE195" s="706"/>
      <c r="CF195" s="402">
        <f t="shared" si="421"/>
        <v>6865006.5</v>
      </c>
    </row>
    <row r="196" spans="2:84" ht="36">
      <c r="B196" s="395" t="s">
        <v>712</v>
      </c>
      <c r="C196" s="396" t="s">
        <v>713</v>
      </c>
      <c r="D196" s="397" t="s">
        <v>640</v>
      </c>
      <c r="E196" s="398">
        <v>59612.85</v>
      </c>
      <c r="F196" s="399">
        <v>300</v>
      </c>
      <c r="G196" s="400">
        <f t="shared" si="524"/>
        <v>17883855</v>
      </c>
      <c r="H196" s="400"/>
      <c r="I196" s="401"/>
      <c r="J196" s="401"/>
      <c r="K196" s="513"/>
      <c r="L196" s="401"/>
      <c r="M196" s="513">
        <f t="shared" si="525"/>
        <v>0</v>
      </c>
      <c r="N196" s="401">
        <f t="shared" si="526"/>
        <v>0</v>
      </c>
      <c r="O196" s="401"/>
      <c r="P196" s="401"/>
      <c r="Q196" s="513">
        <f t="shared" si="527"/>
        <v>0</v>
      </c>
      <c r="R196" s="401">
        <f t="shared" si="528"/>
        <v>0</v>
      </c>
      <c r="S196" s="540"/>
      <c r="T196" s="401"/>
      <c r="U196" s="513">
        <f t="shared" si="529"/>
        <v>0</v>
      </c>
      <c r="V196" s="401">
        <f t="shared" si="530"/>
        <v>0</v>
      </c>
      <c r="W196" s="513"/>
      <c r="X196" s="401"/>
      <c r="Y196" s="513">
        <f t="shared" si="531"/>
        <v>0</v>
      </c>
      <c r="Z196" s="401">
        <f t="shared" si="532"/>
        <v>0</v>
      </c>
      <c r="AA196" s="513"/>
      <c r="AB196" s="401">
        <f t="shared" si="533"/>
        <v>0</v>
      </c>
      <c r="AC196" s="513">
        <f t="shared" si="534"/>
        <v>0</v>
      </c>
      <c r="AD196" s="401">
        <f t="shared" si="535"/>
        <v>0</v>
      </c>
      <c r="AE196" s="513"/>
      <c r="AF196" s="401">
        <f t="shared" si="536"/>
        <v>0</v>
      </c>
      <c r="AG196" s="513">
        <f t="shared" si="537"/>
        <v>0</v>
      </c>
      <c r="AH196" s="401">
        <f t="shared" si="538"/>
        <v>0</v>
      </c>
      <c r="AI196" s="513"/>
      <c r="AJ196" s="401">
        <f t="shared" si="539"/>
        <v>0</v>
      </c>
      <c r="AK196" s="513">
        <f t="shared" si="540"/>
        <v>0</v>
      </c>
      <c r="AL196" s="401">
        <f t="shared" si="541"/>
        <v>0</v>
      </c>
      <c r="AM196" s="519"/>
      <c r="AN196" s="429">
        <f t="shared" si="542"/>
        <v>0</v>
      </c>
      <c r="AO196" s="519">
        <f t="shared" si="543"/>
        <v>0</v>
      </c>
      <c r="AP196" s="429">
        <f t="shared" si="544"/>
        <v>0</v>
      </c>
      <c r="AQ196" s="591"/>
      <c r="AR196" s="401">
        <f t="shared" si="545"/>
        <v>0</v>
      </c>
      <c r="AS196" s="519">
        <f t="shared" si="546"/>
        <v>0</v>
      </c>
      <c r="AT196" s="429">
        <f t="shared" si="547"/>
        <v>0</v>
      </c>
      <c r="AU196" s="513"/>
      <c r="AV196" s="401">
        <f t="shared" si="548"/>
        <v>0</v>
      </c>
      <c r="AW196" s="519">
        <f t="shared" si="549"/>
        <v>0</v>
      </c>
      <c r="AX196" s="429">
        <f t="shared" si="550"/>
        <v>0</v>
      </c>
      <c r="AY196" s="513"/>
      <c r="AZ196" s="681">
        <f t="shared" si="551"/>
        <v>0</v>
      </c>
      <c r="BA196" s="519">
        <f t="shared" si="552"/>
        <v>0</v>
      </c>
      <c r="BB196" s="429">
        <f t="shared" si="553"/>
        <v>0</v>
      </c>
      <c r="BC196" s="695"/>
      <c r="BD196" s="681">
        <f t="shared" si="554"/>
        <v>0</v>
      </c>
      <c r="BE196" s="695">
        <f t="shared" si="555"/>
        <v>0</v>
      </c>
      <c r="BF196" s="681">
        <f t="shared" si="556"/>
        <v>0</v>
      </c>
      <c r="BG196" s="519"/>
      <c r="BH196" s="429">
        <f t="shared" si="557"/>
        <v>0</v>
      </c>
      <c r="BI196" s="519">
        <f t="shared" si="558"/>
        <v>0</v>
      </c>
      <c r="BJ196" s="429">
        <f t="shared" si="559"/>
        <v>0</v>
      </c>
      <c r="BK196" s="519"/>
      <c r="BL196" s="429">
        <f t="shared" si="560"/>
        <v>0</v>
      </c>
      <c r="BM196" s="519">
        <f t="shared" si="561"/>
        <v>0</v>
      </c>
      <c r="BN196" s="429">
        <f t="shared" si="562"/>
        <v>0</v>
      </c>
      <c r="BO196" s="718"/>
      <c r="BP196" s="706">
        <f t="shared" si="563"/>
        <v>0</v>
      </c>
      <c r="BQ196" s="718">
        <f t="shared" si="564"/>
        <v>0</v>
      </c>
      <c r="BR196" s="706">
        <f t="shared" si="565"/>
        <v>0</v>
      </c>
      <c r="BS196" s="718">
        <v>21.94</v>
      </c>
      <c r="BT196" s="706">
        <f t="shared" si="566"/>
        <v>1307905.929</v>
      </c>
      <c r="BU196" s="718">
        <f t="shared" si="567"/>
        <v>21.94</v>
      </c>
      <c r="BV196" s="706">
        <f t="shared" si="568"/>
        <v>1307905.929</v>
      </c>
      <c r="BW196" s="718"/>
      <c r="BX196" s="706">
        <f t="shared" si="569"/>
        <v>0</v>
      </c>
      <c r="BY196" s="718">
        <f t="shared" si="570"/>
        <v>21.94</v>
      </c>
      <c r="BZ196" s="706">
        <f t="shared" si="571"/>
        <v>1307905.929</v>
      </c>
      <c r="CA196" s="718">
        <v>18.38</v>
      </c>
      <c r="CB196" s="706">
        <f t="shared" si="572"/>
        <v>1095684.183</v>
      </c>
      <c r="CC196" s="718">
        <f t="shared" si="573"/>
        <v>40.32</v>
      </c>
      <c r="CD196" s="706">
        <f t="shared" si="574"/>
        <v>2403590.1119999997</v>
      </c>
      <c r="CE196" s="706"/>
      <c r="CF196" s="402">
        <f t="shared" si="421"/>
        <v>17883855</v>
      </c>
    </row>
    <row r="197" spans="2:84" ht="36">
      <c r="B197" s="395" t="s">
        <v>714</v>
      </c>
      <c r="C197" s="396" t="s">
        <v>715</v>
      </c>
      <c r="D197" s="397" t="s">
        <v>640</v>
      </c>
      <c r="E197" s="398">
        <v>170613.63</v>
      </c>
      <c r="F197" s="399">
        <v>200</v>
      </c>
      <c r="G197" s="400">
        <f t="shared" si="524"/>
        <v>34122726</v>
      </c>
      <c r="H197" s="400"/>
      <c r="I197" s="401"/>
      <c r="J197" s="401"/>
      <c r="K197" s="513"/>
      <c r="L197" s="401"/>
      <c r="M197" s="513">
        <f t="shared" si="525"/>
        <v>0</v>
      </c>
      <c r="N197" s="401">
        <f t="shared" si="526"/>
        <v>0</v>
      </c>
      <c r="O197" s="401"/>
      <c r="P197" s="401"/>
      <c r="Q197" s="513">
        <f t="shared" si="527"/>
        <v>0</v>
      </c>
      <c r="R197" s="401">
        <f t="shared" si="528"/>
        <v>0</v>
      </c>
      <c r="S197" s="540"/>
      <c r="T197" s="401"/>
      <c r="U197" s="513">
        <f t="shared" si="529"/>
        <v>0</v>
      </c>
      <c r="V197" s="401">
        <f t="shared" si="530"/>
        <v>0</v>
      </c>
      <c r="W197" s="513"/>
      <c r="X197" s="401"/>
      <c r="Y197" s="513">
        <f t="shared" si="531"/>
        <v>0</v>
      </c>
      <c r="Z197" s="401">
        <f t="shared" si="532"/>
        <v>0</v>
      </c>
      <c r="AA197" s="513"/>
      <c r="AB197" s="401">
        <f t="shared" si="533"/>
        <v>0</v>
      </c>
      <c r="AC197" s="513">
        <f t="shared" si="534"/>
        <v>0</v>
      </c>
      <c r="AD197" s="401">
        <f t="shared" si="535"/>
        <v>0</v>
      </c>
      <c r="AE197" s="513"/>
      <c r="AF197" s="401">
        <f t="shared" si="536"/>
        <v>0</v>
      </c>
      <c r="AG197" s="513">
        <f t="shared" si="537"/>
        <v>0</v>
      </c>
      <c r="AH197" s="401">
        <f t="shared" si="538"/>
        <v>0</v>
      </c>
      <c r="AI197" s="513">
        <v>5.6</v>
      </c>
      <c r="AJ197" s="401">
        <f t="shared" si="539"/>
        <v>955436.32799999998</v>
      </c>
      <c r="AK197" s="513">
        <f t="shared" si="540"/>
        <v>5.6</v>
      </c>
      <c r="AL197" s="401">
        <f t="shared" si="541"/>
        <v>955436.32799999998</v>
      </c>
      <c r="AM197" s="519"/>
      <c r="AN197" s="429">
        <f t="shared" si="542"/>
        <v>0</v>
      </c>
      <c r="AO197" s="519">
        <f t="shared" si="543"/>
        <v>5.6</v>
      </c>
      <c r="AP197" s="429">
        <f t="shared" si="544"/>
        <v>955436.32799999998</v>
      </c>
      <c r="AQ197" s="591"/>
      <c r="AR197" s="401">
        <f t="shared" si="545"/>
        <v>0</v>
      </c>
      <c r="AS197" s="519">
        <f t="shared" si="546"/>
        <v>5.6</v>
      </c>
      <c r="AT197" s="429">
        <f t="shared" si="547"/>
        <v>955436.32799999998</v>
      </c>
      <c r="AU197" s="513"/>
      <c r="AV197" s="401">
        <f t="shared" si="548"/>
        <v>0</v>
      </c>
      <c r="AW197" s="519">
        <f t="shared" si="549"/>
        <v>5.6</v>
      </c>
      <c r="AX197" s="429">
        <f t="shared" si="550"/>
        <v>955436.32799999998</v>
      </c>
      <c r="AY197" s="513"/>
      <c r="AZ197" s="681">
        <f t="shared" si="551"/>
        <v>0</v>
      </c>
      <c r="BA197" s="519">
        <f t="shared" si="552"/>
        <v>5.6</v>
      </c>
      <c r="BB197" s="429">
        <f t="shared" si="553"/>
        <v>955436.32799999998</v>
      </c>
      <c r="BC197" s="695"/>
      <c r="BD197" s="681">
        <f t="shared" si="554"/>
        <v>0</v>
      </c>
      <c r="BE197" s="695">
        <f t="shared" si="555"/>
        <v>5.6</v>
      </c>
      <c r="BF197" s="681">
        <f t="shared" si="556"/>
        <v>955436.32799999998</v>
      </c>
      <c r="BG197" s="519"/>
      <c r="BH197" s="429">
        <f t="shared" si="557"/>
        <v>0</v>
      </c>
      <c r="BI197" s="519">
        <f t="shared" si="558"/>
        <v>5.6</v>
      </c>
      <c r="BJ197" s="429">
        <f t="shared" si="559"/>
        <v>955436.32799999998</v>
      </c>
      <c r="BK197" s="519"/>
      <c r="BL197" s="429">
        <f t="shared" si="560"/>
        <v>0</v>
      </c>
      <c r="BM197" s="519">
        <f t="shared" si="561"/>
        <v>5.6</v>
      </c>
      <c r="BN197" s="429">
        <f t="shared" si="562"/>
        <v>955436.32799999998</v>
      </c>
      <c r="BO197" s="718">
        <v>18</v>
      </c>
      <c r="BP197" s="706">
        <f t="shared" si="563"/>
        <v>3071045.34</v>
      </c>
      <c r="BQ197" s="718">
        <f t="shared" si="564"/>
        <v>23.6</v>
      </c>
      <c r="BR197" s="706">
        <f t="shared" si="565"/>
        <v>4026481.6680000005</v>
      </c>
      <c r="BS197" s="718">
        <v>6.5</v>
      </c>
      <c r="BT197" s="706">
        <f t="shared" si="566"/>
        <v>1108988.595</v>
      </c>
      <c r="BU197" s="718">
        <f t="shared" si="567"/>
        <v>30.1</v>
      </c>
      <c r="BV197" s="706">
        <f t="shared" si="568"/>
        <v>5135470.2630000003</v>
      </c>
      <c r="BW197" s="718">
        <v>41.6</v>
      </c>
      <c r="BX197" s="706">
        <f t="shared" si="569"/>
        <v>7097527.0080000004</v>
      </c>
      <c r="BY197" s="718">
        <f t="shared" si="570"/>
        <v>71.7</v>
      </c>
      <c r="BZ197" s="706">
        <f t="shared" si="571"/>
        <v>12232997.271000002</v>
      </c>
      <c r="CA197" s="718"/>
      <c r="CB197" s="706">
        <f t="shared" si="572"/>
        <v>0</v>
      </c>
      <c r="CC197" s="718">
        <f t="shared" si="573"/>
        <v>71.7</v>
      </c>
      <c r="CD197" s="706">
        <f t="shared" si="574"/>
        <v>12232997.271000002</v>
      </c>
      <c r="CE197" s="706"/>
      <c r="CF197" s="402">
        <f t="shared" si="421"/>
        <v>34122726</v>
      </c>
    </row>
    <row r="198" spans="2:84" ht="36">
      <c r="B198" s="395" t="s">
        <v>716</v>
      </c>
      <c r="C198" s="396" t="s">
        <v>717</v>
      </c>
      <c r="D198" s="397" t="s">
        <v>640</v>
      </c>
      <c r="E198" s="398">
        <v>150271.10999999999</v>
      </c>
      <c r="F198" s="399">
        <v>150</v>
      </c>
      <c r="G198" s="400">
        <f t="shared" si="524"/>
        <v>22540666.499999996</v>
      </c>
      <c r="H198" s="400"/>
      <c r="I198" s="401"/>
      <c r="J198" s="401"/>
      <c r="K198" s="513"/>
      <c r="L198" s="401"/>
      <c r="M198" s="513">
        <f t="shared" si="525"/>
        <v>0</v>
      </c>
      <c r="N198" s="401">
        <f t="shared" si="526"/>
        <v>0</v>
      </c>
      <c r="O198" s="401"/>
      <c r="P198" s="401"/>
      <c r="Q198" s="513">
        <f t="shared" si="527"/>
        <v>0</v>
      </c>
      <c r="R198" s="401">
        <f t="shared" si="528"/>
        <v>0</v>
      </c>
      <c r="S198" s="540"/>
      <c r="T198" s="401"/>
      <c r="U198" s="513">
        <f t="shared" si="529"/>
        <v>0</v>
      </c>
      <c r="V198" s="401">
        <f t="shared" si="530"/>
        <v>0</v>
      </c>
      <c r="W198" s="513"/>
      <c r="X198" s="401"/>
      <c r="Y198" s="513">
        <f t="shared" si="531"/>
        <v>0</v>
      </c>
      <c r="Z198" s="401">
        <f t="shared" si="532"/>
        <v>0</v>
      </c>
      <c r="AA198" s="513"/>
      <c r="AB198" s="401">
        <f t="shared" si="533"/>
        <v>0</v>
      </c>
      <c r="AC198" s="513">
        <f t="shared" si="534"/>
        <v>0</v>
      </c>
      <c r="AD198" s="401">
        <f t="shared" si="535"/>
        <v>0</v>
      </c>
      <c r="AE198" s="513"/>
      <c r="AF198" s="401">
        <f t="shared" si="536"/>
        <v>0</v>
      </c>
      <c r="AG198" s="513">
        <f t="shared" si="537"/>
        <v>0</v>
      </c>
      <c r="AH198" s="401">
        <f t="shared" si="538"/>
        <v>0</v>
      </c>
      <c r="AI198" s="513"/>
      <c r="AJ198" s="401">
        <f t="shared" si="539"/>
        <v>0</v>
      </c>
      <c r="AK198" s="513">
        <f t="shared" si="540"/>
        <v>0</v>
      </c>
      <c r="AL198" s="401">
        <f t="shared" si="541"/>
        <v>0</v>
      </c>
      <c r="AM198" s="519"/>
      <c r="AN198" s="429">
        <f t="shared" si="542"/>
        <v>0</v>
      </c>
      <c r="AO198" s="519">
        <f t="shared" si="543"/>
        <v>0</v>
      </c>
      <c r="AP198" s="429">
        <f t="shared" si="544"/>
        <v>0</v>
      </c>
      <c r="AQ198" s="591"/>
      <c r="AR198" s="401">
        <f t="shared" si="545"/>
        <v>0</v>
      </c>
      <c r="AS198" s="519">
        <f t="shared" si="546"/>
        <v>0</v>
      </c>
      <c r="AT198" s="429">
        <f t="shared" si="547"/>
        <v>0</v>
      </c>
      <c r="AU198" s="513"/>
      <c r="AV198" s="401">
        <f t="shared" si="548"/>
        <v>0</v>
      </c>
      <c r="AW198" s="519">
        <f t="shared" si="549"/>
        <v>0</v>
      </c>
      <c r="AX198" s="429">
        <f t="shared" si="550"/>
        <v>0</v>
      </c>
      <c r="AY198" s="513"/>
      <c r="AZ198" s="681">
        <f t="shared" si="551"/>
        <v>0</v>
      </c>
      <c r="BA198" s="519">
        <f t="shared" si="552"/>
        <v>0</v>
      </c>
      <c r="BB198" s="429">
        <f t="shared" si="553"/>
        <v>0</v>
      </c>
      <c r="BC198" s="695"/>
      <c r="BD198" s="681">
        <f t="shared" si="554"/>
        <v>0</v>
      </c>
      <c r="BE198" s="695">
        <f t="shared" si="555"/>
        <v>0</v>
      </c>
      <c r="BF198" s="681">
        <f t="shared" si="556"/>
        <v>0</v>
      </c>
      <c r="BG198" s="519"/>
      <c r="BH198" s="429">
        <f t="shared" si="557"/>
        <v>0</v>
      </c>
      <c r="BI198" s="519">
        <f t="shared" si="558"/>
        <v>0</v>
      </c>
      <c r="BJ198" s="429">
        <f t="shared" si="559"/>
        <v>0</v>
      </c>
      <c r="BK198" s="519"/>
      <c r="BL198" s="429">
        <f t="shared" si="560"/>
        <v>0</v>
      </c>
      <c r="BM198" s="519">
        <f t="shared" si="561"/>
        <v>0</v>
      </c>
      <c r="BN198" s="429">
        <f t="shared" si="562"/>
        <v>0</v>
      </c>
      <c r="BO198" s="718"/>
      <c r="BP198" s="706">
        <f t="shared" si="563"/>
        <v>0</v>
      </c>
      <c r="BQ198" s="718">
        <f t="shared" si="564"/>
        <v>0</v>
      </c>
      <c r="BR198" s="706">
        <f t="shared" si="565"/>
        <v>0</v>
      </c>
      <c r="BS198" s="718"/>
      <c r="BT198" s="706">
        <f t="shared" si="566"/>
        <v>0</v>
      </c>
      <c r="BU198" s="718">
        <f t="shared" si="567"/>
        <v>0</v>
      </c>
      <c r="BV198" s="706">
        <f t="shared" si="568"/>
        <v>0</v>
      </c>
      <c r="BW198" s="718"/>
      <c r="BX198" s="706">
        <f t="shared" si="569"/>
        <v>0</v>
      </c>
      <c r="BY198" s="718">
        <f t="shared" si="570"/>
        <v>0</v>
      </c>
      <c r="BZ198" s="706">
        <f t="shared" si="571"/>
        <v>0</v>
      </c>
      <c r="CA198" s="718"/>
      <c r="CB198" s="706">
        <f t="shared" si="572"/>
        <v>0</v>
      </c>
      <c r="CC198" s="718">
        <f t="shared" si="573"/>
        <v>0</v>
      </c>
      <c r="CD198" s="706">
        <f t="shared" si="574"/>
        <v>0</v>
      </c>
      <c r="CE198" s="706"/>
      <c r="CF198" s="402">
        <f t="shared" si="421"/>
        <v>22540666.499999996</v>
      </c>
    </row>
    <row r="199" spans="2:84" ht="36">
      <c r="B199" s="395" t="s">
        <v>718</v>
      </c>
      <c r="C199" s="396" t="s">
        <v>719</v>
      </c>
      <c r="D199" s="397" t="s">
        <v>640</v>
      </c>
      <c r="E199" s="398">
        <v>228249.45</v>
      </c>
      <c r="F199" s="399">
        <v>150</v>
      </c>
      <c r="G199" s="400">
        <f t="shared" si="524"/>
        <v>34237417.5</v>
      </c>
      <c r="H199" s="400"/>
      <c r="I199" s="401"/>
      <c r="J199" s="401"/>
      <c r="K199" s="513"/>
      <c r="L199" s="401"/>
      <c r="M199" s="513">
        <f t="shared" si="525"/>
        <v>0</v>
      </c>
      <c r="N199" s="401">
        <f t="shared" si="526"/>
        <v>0</v>
      </c>
      <c r="O199" s="401"/>
      <c r="P199" s="401"/>
      <c r="Q199" s="513">
        <f t="shared" si="527"/>
        <v>0</v>
      </c>
      <c r="R199" s="401">
        <f t="shared" si="528"/>
        <v>0</v>
      </c>
      <c r="S199" s="540"/>
      <c r="T199" s="401"/>
      <c r="U199" s="513">
        <f t="shared" si="529"/>
        <v>0</v>
      </c>
      <c r="V199" s="401">
        <f t="shared" si="530"/>
        <v>0</v>
      </c>
      <c r="W199" s="513"/>
      <c r="X199" s="401"/>
      <c r="Y199" s="513">
        <f t="shared" si="531"/>
        <v>0</v>
      </c>
      <c r="Z199" s="401">
        <f t="shared" si="532"/>
        <v>0</v>
      </c>
      <c r="AA199" s="513"/>
      <c r="AB199" s="401">
        <f t="shared" si="533"/>
        <v>0</v>
      </c>
      <c r="AC199" s="513">
        <f t="shared" si="534"/>
        <v>0</v>
      </c>
      <c r="AD199" s="401">
        <f t="shared" si="535"/>
        <v>0</v>
      </c>
      <c r="AE199" s="513"/>
      <c r="AF199" s="401">
        <f t="shared" si="536"/>
        <v>0</v>
      </c>
      <c r="AG199" s="513">
        <f t="shared" si="537"/>
        <v>0</v>
      </c>
      <c r="AH199" s="401">
        <f t="shared" si="538"/>
        <v>0</v>
      </c>
      <c r="AI199" s="513"/>
      <c r="AJ199" s="401">
        <f t="shared" si="539"/>
        <v>0</v>
      </c>
      <c r="AK199" s="513">
        <f t="shared" si="540"/>
        <v>0</v>
      </c>
      <c r="AL199" s="401">
        <f t="shared" si="541"/>
        <v>0</v>
      </c>
      <c r="AM199" s="519"/>
      <c r="AN199" s="429">
        <f t="shared" si="542"/>
        <v>0</v>
      </c>
      <c r="AO199" s="519">
        <f t="shared" si="543"/>
        <v>0</v>
      </c>
      <c r="AP199" s="429">
        <f t="shared" si="544"/>
        <v>0</v>
      </c>
      <c r="AQ199" s="591"/>
      <c r="AR199" s="401">
        <f t="shared" si="545"/>
        <v>0</v>
      </c>
      <c r="AS199" s="519">
        <f t="shared" si="546"/>
        <v>0</v>
      </c>
      <c r="AT199" s="429">
        <f t="shared" si="547"/>
        <v>0</v>
      </c>
      <c r="AU199" s="513"/>
      <c r="AV199" s="401">
        <f t="shared" si="548"/>
        <v>0</v>
      </c>
      <c r="AW199" s="519">
        <f t="shared" si="549"/>
        <v>0</v>
      </c>
      <c r="AX199" s="429">
        <f t="shared" si="550"/>
        <v>0</v>
      </c>
      <c r="AY199" s="513"/>
      <c r="AZ199" s="681">
        <f t="shared" si="551"/>
        <v>0</v>
      </c>
      <c r="BA199" s="519">
        <f t="shared" si="552"/>
        <v>0</v>
      </c>
      <c r="BB199" s="429">
        <f t="shared" si="553"/>
        <v>0</v>
      </c>
      <c r="BC199" s="695"/>
      <c r="BD199" s="681">
        <f t="shared" si="554"/>
        <v>0</v>
      </c>
      <c r="BE199" s="695">
        <f t="shared" si="555"/>
        <v>0</v>
      </c>
      <c r="BF199" s="681">
        <f t="shared" si="556"/>
        <v>0</v>
      </c>
      <c r="BG199" s="519"/>
      <c r="BH199" s="429">
        <f t="shared" si="557"/>
        <v>0</v>
      </c>
      <c r="BI199" s="519">
        <f t="shared" si="558"/>
        <v>0</v>
      </c>
      <c r="BJ199" s="429">
        <f t="shared" si="559"/>
        <v>0</v>
      </c>
      <c r="BK199" s="519"/>
      <c r="BL199" s="429">
        <f t="shared" si="560"/>
        <v>0</v>
      </c>
      <c r="BM199" s="519">
        <f t="shared" si="561"/>
        <v>0</v>
      </c>
      <c r="BN199" s="429">
        <f t="shared" si="562"/>
        <v>0</v>
      </c>
      <c r="BO199" s="718"/>
      <c r="BP199" s="706">
        <f t="shared" si="563"/>
        <v>0</v>
      </c>
      <c r="BQ199" s="718">
        <f t="shared" si="564"/>
        <v>0</v>
      </c>
      <c r="BR199" s="706">
        <f t="shared" si="565"/>
        <v>0</v>
      </c>
      <c r="BS199" s="718"/>
      <c r="BT199" s="706">
        <f t="shared" si="566"/>
        <v>0</v>
      </c>
      <c r="BU199" s="718">
        <f t="shared" si="567"/>
        <v>0</v>
      </c>
      <c r="BV199" s="706">
        <f t="shared" si="568"/>
        <v>0</v>
      </c>
      <c r="BW199" s="718"/>
      <c r="BX199" s="706">
        <f t="shared" si="569"/>
        <v>0</v>
      </c>
      <c r="BY199" s="718">
        <f t="shared" si="570"/>
        <v>0</v>
      </c>
      <c r="BZ199" s="706">
        <f t="shared" si="571"/>
        <v>0</v>
      </c>
      <c r="CA199" s="718"/>
      <c r="CB199" s="706">
        <f t="shared" si="572"/>
        <v>0</v>
      </c>
      <c r="CC199" s="718">
        <f t="shared" si="573"/>
        <v>0</v>
      </c>
      <c r="CD199" s="706">
        <f t="shared" si="574"/>
        <v>0</v>
      </c>
      <c r="CE199" s="706"/>
      <c r="CF199" s="402">
        <f t="shared" si="421"/>
        <v>34237417.5</v>
      </c>
    </row>
    <row r="200" spans="2:84" ht="36">
      <c r="B200" s="395" t="s">
        <v>720</v>
      </c>
      <c r="C200" s="396" t="s">
        <v>721</v>
      </c>
      <c r="D200" s="397" t="s">
        <v>640</v>
      </c>
      <c r="E200" s="398">
        <v>279292.86</v>
      </c>
      <c r="F200" s="399">
        <v>50</v>
      </c>
      <c r="G200" s="400">
        <f t="shared" si="524"/>
        <v>13964643</v>
      </c>
      <c r="H200" s="400"/>
      <c r="I200" s="401"/>
      <c r="J200" s="401"/>
      <c r="K200" s="513"/>
      <c r="L200" s="401"/>
      <c r="M200" s="513">
        <f t="shared" si="525"/>
        <v>0</v>
      </c>
      <c r="N200" s="401">
        <f t="shared" si="526"/>
        <v>0</v>
      </c>
      <c r="O200" s="401"/>
      <c r="P200" s="401"/>
      <c r="Q200" s="513">
        <f t="shared" si="527"/>
        <v>0</v>
      </c>
      <c r="R200" s="401">
        <f t="shared" si="528"/>
        <v>0</v>
      </c>
      <c r="S200" s="540"/>
      <c r="T200" s="401"/>
      <c r="U200" s="513">
        <f t="shared" si="529"/>
        <v>0</v>
      </c>
      <c r="V200" s="401">
        <f t="shared" si="530"/>
        <v>0</v>
      </c>
      <c r="W200" s="513"/>
      <c r="X200" s="401"/>
      <c r="Y200" s="513">
        <f t="shared" si="531"/>
        <v>0</v>
      </c>
      <c r="Z200" s="401">
        <f t="shared" si="532"/>
        <v>0</v>
      </c>
      <c r="AA200" s="513"/>
      <c r="AB200" s="401">
        <f t="shared" si="533"/>
        <v>0</v>
      </c>
      <c r="AC200" s="513">
        <f t="shared" si="534"/>
        <v>0</v>
      </c>
      <c r="AD200" s="401">
        <f t="shared" si="535"/>
        <v>0</v>
      </c>
      <c r="AE200" s="513"/>
      <c r="AF200" s="401">
        <f t="shared" si="536"/>
        <v>0</v>
      </c>
      <c r="AG200" s="513">
        <f t="shared" si="537"/>
        <v>0</v>
      </c>
      <c r="AH200" s="401">
        <f t="shared" si="538"/>
        <v>0</v>
      </c>
      <c r="AI200" s="513"/>
      <c r="AJ200" s="401">
        <f t="shared" si="539"/>
        <v>0</v>
      </c>
      <c r="AK200" s="513">
        <f t="shared" si="540"/>
        <v>0</v>
      </c>
      <c r="AL200" s="401">
        <f t="shared" si="541"/>
        <v>0</v>
      </c>
      <c r="AM200" s="519"/>
      <c r="AN200" s="429">
        <f t="shared" si="542"/>
        <v>0</v>
      </c>
      <c r="AO200" s="519">
        <f t="shared" si="543"/>
        <v>0</v>
      </c>
      <c r="AP200" s="429">
        <f t="shared" si="544"/>
        <v>0</v>
      </c>
      <c r="AQ200" s="591"/>
      <c r="AR200" s="401">
        <f t="shared" si="545"/>
        <v>0</v>
      </c>
      <c r="AS200" s="519">
        <f t="shared" si="546"/>
        <v>0</v>
      </c>
      <c r="AT200" s="429">
        <f t="shared" si="547"/>
        <v>0</v>
      </c>
      <c r="AU200" s="513"/>
      <c r="AV200" s="401">
        <f t="shared" si="548"/>
        <v>0</v>
      </c>
      <c r="AW200" s="519">
        <f t="shared" si="549"/>
        <v>0</v>
      </c>
      <c r="AX200" s="429">
        <f t="shared" si="550"/>
        <v>0</v>
      </c>
      <c r="AY200" s="513"/>
      <c r="AZ200" s="681">
        <f t="shared" si="551"/>
        <v>0</v>
      </c>
      <c r="BA200" s="519">
        <f t="shared" si="552"/>
        <v>0</v>
      </c>
      <c r="BB200" s="429">
        <f t="shared" si="553"/>
        <v>0</v>
      </c>
      <c r="BC200" s="695"/>
      <c r="BD200" s="681">
        <f t="shared" si="554"/>
        <v>0</v>
      </c>
      <c r="BE200" s="695">
        <f t="shared" si="555"/>
        <v>0</v>
      </c>
      <c r="BF200" s="681">
        <f t="shared" si="556"/>
        <v>0</v>
      </c>
      <c r="BG200" s="519"/>
      <c r="BH200" s="429">
        <f t="shared" si="557"/>
        <v>0</v>
      </c>
      <c r="BI200" s="519">
        <f t="shared" si="558"/>
        <v>0</v>
      </c>
      <c r="BJ200" s="429">
        <f t="shared" si="559"/>
        <v>0</v>
      </c>
      <c r="BK200" s="519"/>
      <c r="BL200" s="429">
        <f t="shared" si="560"/>
        <v>0</v>
      </c>
      <c r="BM200" s="519">
        <f t="shared" si="561"/>
        <v>0</v>
      </c>
      <c r="BN200" s="429">
        <f t="shared" si="562"/>
        <v>0</v>
      </c>
      <c r="BO200" s="718"/>
      <c r="BP200" s="706">
        <f t="shared" si="563"/>
        <v>0</v>
      </c>
      <c r="BQ200" s="718">
        <f t="shared" si="564"/>
        <v>0</v>
      </c>
      <c r="BR200" s="706">
        <f t="shared" si="565"/>
        <v>0</v>
      </c>
      <c r="BS200" s="718"/>
      <c r="BT200" s="706">
        <f t="shared" si="566"/>
        <v>0</v>
      </c>
      <c r="BU200" s="718">
        <f t="shared" si="567"/>
        <v>0</v>
      </c>
      <c r="BV200" s="706">
        <f t="shared" si="568"/>
        <v>0</v>
      </c>
      <c r="BW200" s="718"/>
      <c r="BX200" s="706">
        <f t="shared" si="569"/>
        <v>0</v>
      </c>
      <c r="BY200" s="718">
        <f t="shared" si="570"/>
        <v>0</v>
      </c>
      <c r="BZ200" s="706">
        <f t="shared" si="571"/>
        <v>0</v>
      </c>
      <c r="CA200" s="718"/>
      <c r="CB200" s="706">
        <f t="shared" si="572"/>
        <v>0</v>
      </c>
      <c r="CC200" s="718">
        <f t="shared" si="573"/>
        <v>0</v>
      </c>
      <c r="CD200" s="706">
        <f t="shared" si="574"/>
        <v>0</v>
      </c>
      <c r="CE200" s="706"/>
      <c r="CF200" s="402">
        <f t="shared" si="421"/>
        <v>13964643</v>
      </c>
    </row>
    <row r="201" spans="2:84" ht="36">
      <c r="B201" s="395" t="s">
        <v>722</v>
      </c>
      <c r="C201" s="396" t="s">
        <v>723</v>
      </c>
      <c r="D201" s="397" t="s">
        <v>640</v>
      </c>
      <c r="E201" s="398">
        <v>317358.36</v>
      </c>
      <c r="F201" s="399">
        <v>50</v>
      </c>
      <c r="G201" s="400">
        <f t="shared" si="524"/>
        <v>15867918</v>
      </c>
      <c r="H201" s="400"/>
      <c r="I201" s="401"/>
      <c r="J201" s="401"/>
      <c r="K201" s="513"/>
      <c r="L201" s="401"/>
      <c r="M201" s="513">
        <f t="shared" si="525"/>
        <v>0</v>
      </c>
      <c r="N201" s="401">
        <f t="shared" si="526"/>
        <v>0</v>
      </c>
      <c r="O201" s="401"/>
      <c r="P201" s="401"/>
      <c r="Q201" s="513">
        <f t="shared" si="527"/>
        <v>0</v>
      </c>
      <c r="R201" s="401">
        <f t="shared" si="528"/>
        <v>0</v>
      </c>
      <c r="S201" s="540"/>
      <c r="T201" s="401"/>
      <c r="U201" s="513">
        <f t="shared" si="529"/>
        <v>0</v>
      </c>
      <c r="V201" s="401">
        <f t="shared" si="530"/>
        <v>0</v>
      </c>
      <c r="W201" s="513"/>
      <c r="X201" s="401"/>
      <c r="Y201" s="513">
        <f t="shared" si="531"/>
        <v>0</v>
      </c>
      <c r="Z201" s="401">
        <f t="shared" si="532"/>
        <v>0</v>
      </c>
      <c r="AA201" s="513"/>
      <c r="AB201" s="401">
        <f t="shared" si="533"/>
        <v>0</v>
      </c>
      <c r="AC201" s="513">
        <f t="shared" si="534"/>
        <v>0</v>
      </c>
      <c r="AD201" s="401">
        <f t="shared" si="535"/>
        <v>0</v>
      </c>
      <c r="AE201" s="513"/>
      <c r="AF201" s="401">
        <f t="shared" si="536"/>
        <v>0</v>
      </c>
      <c r="AG201" s="513">
        <f t="shared" si="537"/>
        <v>0</v>
      </c>
      <c r="AH201" s="401">
        <f t="shared" si="538"/>
        <v>0</v>
      </c>
      <c r="AI201" s="513"/>
      <c r="AJ201" s="401">
        <f t="shared" si="539"/>
        <v>0</v>
      </c>
      <c r="AK201" s="513">
        <f t="shared" si="540"/>
        <v>0</v>
      </c>
      <c r="AL201" s="401">
        <f t="shared" si="541"/>
        <v>0</v>
      </c>
      <c r="AM201" s="519"/>
      <c r="AN201" s="429">
        <f t="shared" si="542"/>
        <v>0</v>
      </c>
      <c r="AO201" s="519">
        <f t="shared" si="543"/>
        <v>0</v>
      </c>
      <c r="AP201" s="429">
        <f t="shared" si="544"/>
        <v>0</v>
      </c>
      <c r="AQ201" s="591"/>
      <c r="AR201" s="401">
        <f t="shared" si="545"/>
        <v>0</v>
      </c>
      <c r="AS201" s="519">
        <f t="shared" si="546"/>
        <v>0</v>
      </c>
      <c r="AT201" s="429">
        <f t="shared" si="547"/>
        <v>0</v>
      </c>
      <c r="AU201" s="513"/>
      <c r="AV201" s="401">
        <f t="shared" si="548"/>
        <v>0</v>
      </c>
      <c r="AW201" s="519">
        <f t="shared" si="549"/>
        <v>0</v>
      </c>
      <c r="AX201" s="429">
        <f t="shared" si="550"/>
        <v>0</v>
      </c>
      <c r="AY201" s="513"/>
      <c r="AZ201" s="681">
        <f t="shared" si="551"/>
        <v>0</v>
      </c>
      <c r="BA201" s="519">
        <f t="shared" si="552"/>
        <v>0</v>
      </c>
      <c r="BB201" s="429">
        <f t="shared" si="553"/>
        <v>0</v>
      </c>
      <c r="BC201" s="695"/>
      <c r="BD201" s="681">
        <f t="shared" si="554"/>
        <v>0</v>
      </c>
      <c r="BE201" s="695">
        <f t="shared" si="555"/>
        <v>0</v>
      </c>
      <c r="BF201" s="681">
        <f t="shared" si="556"/>
        <v>0</v>
      </c>
      <c r="BG201" s="519"/>
      <c r="BH201" s="429">
        <f t="shared" si="557"/>
        <v>0</v>
      </c>
      <c r="BI201" s="519">
        <f t="shared" si="558"/>
        <v>0</v>
      </c>
      <c r="BJ201" s="429">
        <f t="shared" si="559"/>
        <v>0</v>
      </c>
      <c r="BK201" s="519"/>
      <c r="BL201" s="429">
        <f t="shared" si="560"/>
        <v>0</v>
      </c>
      <c r="BM201" s="519">
        <f t="shared" si="561"/>
        <v>0</v>
      </c>
      <c r="BN201" s="429">
        <f t="shared" si="562"/>
        <v>0</v>
      </c>
      <c r="BO201" s="718"/>
      <c r="BP201" s="706">
        <f t="shared" si="563"/>
        <v>0</v>
      </c>
      <c r="BQ201" s="718">
        <f t="shared" si="564"/>
        <v>0</v>
      </c>
      <c r="BR201" s="706">
        <f t="shared" si="565"/>
        <v>0</v>
      </c>
      <c r="BS201" s="718"/>
      <c r="BT201" s="706">
        <f t="shared" si="566"/>
        <v>0</v>
      </c>
      <c r="BU201" s="718">
        <f t="shared" si="567"/>
        <v>0</v>
      </c>
      <c r="BV201" s="706">
        <f t="shared" si="568"/>
        <v>0</v>
      </c>
      <c r="BW201" s="718"/>
      <c r="BX201" s="706">
        <f t="shared" si="569"/>
        <v>0</v>
      </c>
      <c r="BY201" s="718">
        <f t="shared" si="570"/>
        <v>0</v>
      </c>
      <c r="BZ201" s="706">
        <f t="shared" si="571"/>
        <v>0</v>
      </c>
      <c r="CA201" s="718"/>
      <c r="CB201" s="706">
        <f t="shared" si="572"/>
        <v>0</v>
      </c>
      <c r="CC201" s="718">
        <f t="shared" si="573"/>
        <v>0</v>
      </c>
      <c r="CD201" s="706">
        <f t="shared" si="574"/>
        <v>0</v>
      </c>
      <c r="CE201" s="706"/>
      <c r="CF201" s="402">
        <f t="shared" si="421"/>
        <v>15867918</v>
      </c>
    </row>
    <row r="202" spans="2:84" ht="54">
      <c r="B202" s="395" t="s">
        <v>724</v>
      </c>
      <c r="C202" s="396" t="s">
        <v>725</v>
      </c>
      <c r="D202" s="397" t="s">
        <v>640</v>
      </c>
      <c r="E202" s="398">
        <v>20499.93</v>
      </c>
      <c r="F202" s="399">
        <v>200</v>
      </c>
      <c r="G202" s="400">
        <f t="shared" si="524"/>
        <v>4099986</v>
      </c>
      <c r="H202" s="400"/>
      <c r="I202" s="401"/>
      <c r="J202" s="401"/>
      <c r="K202" s="513"/>
      <c r="L202" s="401"/>
      <c r="M202" s="513">
        <f t="shared" si="525"/>
        <v>0</v>
      </c>
      <c r="N202" s="401">
        <f t="shared" si="526"/>
        <v>0</v>
      </c>
      <c r="O202" s="401"/>
      <c r="P202" s="401"/>
      <c r="Q202" s="513">
        <f t="shared" si="527"/>
        <v>0</v>
      </c>
      <c r="R202" s="401">
        <f t="shared" si="528"/>
        <v>0</v>
      </c>
      <c r="S202" s="540"/>
      <c r="T202" s="401"/>
      <c r="U202" s="513">
        <f t="shared" si="529"/>
        <v>0</v>
      </c>
      <c r="V202" s="401">
        <f t="shared" si="530"/>
        <v>0</v>
      </c>
      <c r="W202" s="513"/>
      <c r="X202" s="401"/>
      <c r="Y202" s="513">
        <f t="shared" si="531"/>
        <v>0</v>
      </c>
      <c r="Z202" s="401">
        <f t="shared" si="532"/>
        <v>0</v>
      </c>
      <c r="AA202" s="513"/>
      <c r="AB202" s="401">
        <f t="shared" si="533"/>
        <v>0</v>
      </c>
      <c r="AC202" s="513">
        <f t="shared" si="534"/>
        <v>0</v>
      </c>
      <c r="AD202" s="401">
        <f t="shared" si="535"/>
        <v>0</v>
      </c>
      <c r="AE202" s="513"/>
      <c r="AF202" s="401">
        <f t="shared" si="536"/>
        <v>0</v>
      </c>
      <c r="AG202" s="513">
        <f t="shared" si="537"/>
        <v>0</v>
      </c>
      <c r="AH202" s="401">
        <f t="shared" si="538"/>
        <v>0</v>
      </c>
      <c r="AI202" s="513"/>
      <c r="AJ202" s="401">
        <f t="shared" si="539"/>
        <v>0</v>
      </c>
      <c r="AK202" s="513">
        <f t="shared" si="540"/>
        <v>0</v>
      </c>
      <c r="AL202" s="401">
        <f t="shared" si="541"/>
        <v>0</v>
      </c>
      <c r="AM202" s="519"/>
      <c r="AN202" s="429">
        <f t="shared" si="542"/>
        <v>0</v>
      </c>
      <c r="AO202" s="519">
        <f t="shared" si="543"/>
        <v>0</v>
      </c>
      <c r="AP202" s="429">
        <f t="shared" si="544"/>
        <v>0</v>
      </c>
      <c r="AQ202" s="591"/>
      <c r="AR202" s="401">
        <f t="shared" si="545"/>
        <v>0</v>
      </c>
      <c r="AS202" s="519">
        <f t="shared" si="546"/>
        <v>0</v>
      </c>
      <c r="AT202" s="429">
        <f t="shared" si="547"/>
        <v>0</v>
      </c>
      <c r="AU202" s="513"/>
      <c r="AV202" s="401">
        <f t="shared" si="548"/>
        <v>0</v>
      </c>
      <c r="AW202" s="519">
        <f t="shared" si="549"/>
        <v>0</v>
      </c>
      <c r="AX202" s="429">
        <f t="shared" si="550"/>
        <v>0</v>
      </c>
      <c r="AY202" s="513"/>
      <c r="AZ202" s="681">
        <f t="shared" si="551"/>
        <v>0</v>
      </c>
      <c r="BA202" s="519">
        <f t="shared" si="552"/>
        <v>0</v>
      </c>
      <c r="BB202" s="429">
        <f t="shared" si="553"/>
        <v>0</v>
      </c>
      <c r="BC202" s="695"/>
      <c r="BD202" s="681">
        <f t="shared" si="554"/>
        <v>0</v>
      </c>
      <c r="BE202" s="695">
        <f t="shared" si="555"/>
        <v>0</v>
      </c>
      <c r="BF202" s="681">
        <f t="shared" si="556"/>
        <v>0</v>
      </c>
      <c r="BG202" s="519"/>
      <c r="BH202" s="429">
        <f t="shared" si="557"/>
        <v>0</v>
      </c>
      <c r="BI202" s="519">
        <f t="shared" si="558"/>
        <v>0</v>
      </c>
      <c r="BJ202" s="429">
        <f t="shared" si="559"/>
        <v>0</v>
      </c>
      <c r="BK202" s="519"/>
      <c r="BL202" s="429">
        <f t="shared" si="560"/>
        <v>0</v>
      </c>
      <c r="BM202" s="519">
        <f t="shared" si="561"/>
        <v>0</v>
      </c>
      <c r="BN202" s="429">
        <f t="shared" si="562"/>
        <v>0</v>
      </c>
      <c r="BO202" s="718"/>
      <c r="BP202" s="706">
        <f t="shared" si="563"/>
        <v>0</v>
      </c>
      <c r="BQ202" s="718">
        <f t="shared" si="564"/>
        <v>0</v>
      </c>
      <c r="BR202" s="706">
        <f t="shared" si="565"/>
        <v>0</v>
      </c>
      <c r="BS202" s="718"/>
      <c r="BT202" s="706">
        <f t="shared" si="566"/>
        <v>0</v>
      </c>
      <c r="BU202" s="718">
        <f t="shared" si="567"/>
        <v>0</v>
      </c>
      <c r="BV202" s="706">
        <f t="shared" si="568"/>
        <v>0</v>
      </c>
      <c r="BW202" s="718"/>
      <c r="BX202" s="706">
        <f t="shared" si="569"/>
        <v>0</v>
      </c>
      <c r="BY202" s="718">
        <f t="shared" si="570"/>
        <v>0</v>
      </c>
      <c r="BZ202" s="706">
        <f t="shared" si="571"/>
        <v>0</v>
      </c>
      <c r="CA202" s="718"/>
      <c r="CB202" s="706">
        <f t="shared" si="572"/>
        <v>0</v>
      </c>
      <c r="CC202" s="718">
        <f t="shared" si="573"/>
        <v>0</v>
      </c>
      <c r="CD202" s="706">
        <f t="shared" si="574"/>
        <v>0</v>
      </c>
      <c r="CE202" s="706"/>
      <c r="CF202" s="402">
        <f t="shared" si="421"/>
        <v>4099986</v>
      </c>
    </row>
    <row r="203" spans="2:84" ht="54">
      <c r="B203" s="395" t="s">
        <v>726</v>
      </c>
      <c r="C203" s="396" t="s">
        <v>727</v>
      </c>
      <c r="D203" s="397" t="s">
        <v>640</v>
      </c>
      <c r="E203" s="398">
        <v>30215.79</v>
      </c>
      <c r="F203" s="399">
        <v>100</v>
      </c>
      <c r="G203" s="400">
        <f t="shared" si="524"/>
        <v>3021579</v>
      </c>
      <c r="H203" s="400"/>
      <c r="I203" s="401"/>
      <c r="J203" s="401"/>
      <c r="K203" s="513"/>
      <c r="L203" s="401"/>
      <c r="M203" s="513">
        <f t="shared" si="525"/>
        <v>0</v>
      </c>
      <c r="N203" s="401">
        <f t="shared" si="526"/>
        <v>0</v>
      </c>
      <c r="O203" s="401"/>
      <c r="P203" s="401"/>
      <c r="Q203" s="513">
        <f t="shared" si="527"/>
        <v>0</v>
      </c>
      <c r="R203" s="401">
        <f t="shared" si="528"/>
        <v>0</v>
      </c>
      <c r="S203" s="540"/>
      <c r="T203" s="401"/>
      <c r="U203" s="513">
        <f t="shared" si="529"/>
        <v>0</v>
      </c>
      <c r="V203" s="401">
        <f t="shared" si="530"/>
        <v>0</v>
      </c>
      <c r="W203" s="513"/>
      <c r="X203" s="401"/>
      <c r="Y203" s="513">
        <f t="shared" si="531"/>
        <v>0</v>
      </c>
      <c r="Z203" s="401">
        <f t="shared" si="532"/>
        <v>0</v>
      </c>
      <c r="AA203" s="513"/>
      <c r="AB203" s="401">
        <f t="shared" si="533"/>
        <v>0</v>
      </c>
      <c r="AC203" s="513">
        <f t="shared" si="534"/>
        <v>0</v>
      </c>
      <c r="AD203" s="401">
        <f t="shared" si="535"/>
        <v>0</v>
      </c>
      <c r="AE203" s="513"/>
      <c r="AF203" s="401">
        <f t="shared" si="536"/>
        <v>0</v>
      </c>
      <c r="AG203" s="513">
        <f t="shared" si="537"/>
        <v>0</v>
      </c>
      <c r="AH203" s="401">
        <f t="shared" si="538"/>
        <v>0</v>
      </c>
      <c r="AI203" s="513"/>
      <c r="AJ203" s="401">
        <f t="shared" si="539"/>
        <v>0</v>
      </c>
      <c r="AK203" s="513">
        <f t="shared" si="540"/>
        <v>0</v>
      </c>
      <c r="AL203" s="401">
        <f t="shared" si="541"/>
        <v>0</v>
      </c>
      <c r="AM203" s="519"/>
      <c r="AN203" s="429">
        <f t="shared" si="542"/>
        <v>0</v>
      </c>
      <c r="AO203" s="519">
        <f t="shared" si="543"/>
        <v>0</v>
      </c>
      <c r="AP203" s="429">
        <f t="shared" si="544"/>
        <v>0</v>
      </c>
      <c r="AQ203" s="591"/>
      <c r="AR203" s="401">
        <f t="shared" si="545"/>
        <v>0</v>
      </c>
      <c r="AS203" s="519">
        <f t="shared" si="546"/>
        <v>0</v>
      </c>
      <c r="AT203" s="429">
        <f t="shared" si="547"/>
        <v>0</v>
      </c>
      <c r="AU203" s="513"/>
      <c r="AV203" s="401">
        <f t="shared" si="548"/>
        <v>0</v>
      </c>
      <c r="AW203" s="519">
        <f t="shared" si="549"/>
        <v>0</v>
      </c>
      <c r="AX203" s="429">
        <f t="shared" si="550"/>
        <v>0</v>
      </c>
      <c r="AY203" s="513"/>
      <c r="AZ203" s="681">
        <f t="shared" si="551"/>
        <v>0</v>
      </c>
      <c r="BA203" s="519">
        <f t="shared" si="552"/>
        <v>0</v>
      </c>
      <c r="BB203" s="429">
        <f t="shared" si="553"/>
        <v>0</v>
      </c>
      <c r="BC203" s="695"/>
      <c r="BD203" s="681">
        <f t="shared" si="554"/>
        <v>0</v>
      </c>
      <c r="BE203" s="695">
        <f t="shared" si="555"/>
        <v>0</v>
      </c>
      <c r="BF203" s="681">
        <f t="shared" si="556"/>
        <v>0</v>
      </c>
      <c r="BG203" s="519"/>
      <c r="BH203" s="429">
        <f t="shared" si="557"/>
        <v>0</v>
      </c>
      <c r="BI203" s="519">
        <f t="shared" si="558"/>
        <v>0</v>
      </c>
      <c r="BJ203" s="429">
        <f t="shared" si="559"/>
        <v>0</v>
      </c>
      <c r="BK203" s="519"/>
      <c r="BL203" s="429">
        <f t="shared" si="560"/>
        <v>0</v>
      </c>
      <c r="BM203" s="519">
        <f t="shared" si="561"/>
        <v>0</v>
      </c>
      <c r="BN203" s="429">
        <f t="shared" si="562"/>
        <v>0</v>
      </c>
      <c r="BO203" s="718"/>
      <c r="BP203" s="706">
        <f t="shared" si="563"/>
        <v>0</v>
      </c>
      <c r="BQ203" s="718">
        <f t="shared" si="564"/>
        <v>0</v>
      </c>
      <c r="BR203" s="706">
        <f t="shared" si="565"/>
        <v>0</v>
      </c>
      <c r="BS203" s="718"/>
      <c r="BT203" s="706">
        <f t="shared" si="566"/>
        <v>0</v>
      </c>
      <c r="BU203" s="718">
        <f t="shared" si="567"/>
        <v>0</v>
      </c>
      <c r="BV203" s="706">
        <f t="shared" si="568"/>
        <v>0</v>
      </c>
      <c r="BW203" s="718"/>
      <c r="BX203" s="706">
        <f t="shared" si="569"/>
        <v>0</v>
      </c>
      <c r="BY203" s="718">
        <f t="shared" si="570"/>
        <v>0</v>
      </c>
      <c r="BZ203" s="706">
        <f t="shared" si="571"/>
        <v>0</v>
      </c>
      <c r="CA203" s="718"/>
      <c r="CB203" s="706">
        <f t="shared" si="572"/>
        <v>0</v>
      </c>
      <c r="CC203" s="718">
        <f t="shared" si="573"/>
        <v>0</v>
      </c>
      <c r="CD203" s="706">
        <f t="shared" si="574"/>
        <v>0</v>
      </c>
      <c r="CE203" s="706"/>
      <c r="CF203" s="402">
        <f t="shared" si="421"/>
        <v>3021579</v>
      </c>
    </row>
    <row r="204" spans="2:84" ht="72">
      <c r="B204" s="395" t="s">
        <v>728</v>
      </c>
      <c r="C204" s="396" t="s">
        <v>729</v>
      </c>
      <c r="D204" s="397" t="s">
        <v>658</v>
      </c>
      <c r="E204" s="398">
        <v>4304.5199999999995</v>
      </c>
      <c r="F204" s="399">
        <v>390</v>
      </c>
      <c r="G204" s="400">
        <f t="shared" si="524"/>
        <v>1678762.7999999998</v>
      </c>
      <c r="H204" s="400"/>
      <c r="I204" s="401"/>
      <c r="J204" s="401"/>
      <c r="K204" s="513"/>
      <c r="L204" s="401"/>
      <c r="M204" s="513">
        <f t="shared" si="525"/>
        <v>0</v>
      </c>
      <c r="N204" s="401">
        <f t="shared" si="526"/>
        <v>0</v>
      </c>
      <c r="O204" s="401"/>
      <c r="P204" s="401"/>
      <c r="Q204" s="513">
        <f t="shared" si="527"/>
        <v>0</v>
      </c>
      <c r="R204" s="401">
        <f t="shared" si="528"/>
        <v>0</v>
      </c>
      <c r="S204" s="540"/>
      <c r="T204" s="401"/>
      <c r="U204" s="513">
        <f t="shared" si="529"/>
        <v>0</v>
      </c>
      <c r="V204" s="401">
        <f t="shared" si="530"/>
        <v>0</v>
      </c>
      <c r="W204" s="513"/>
      <c r="X204" s="401"/>
      <c r="Y204" s="513">
        <f t="shared" si="531"/>
        <v>0</v>
      </c>
      <c r="Z204" s="401">
        <f t="shared" si="532"/>
        <v>0</v>
      </c>
      <c r="AA204" s="513"/>
      <c r="AB204" s="401">
        <f t="shared" si="533"/>
        <v>0</v>
      </c>
      <c r="AC204" s="513">
        <f t="shared" si="534"/>
        <v>0</v>
      </c>
      <c r="AD204" s="401">
        <f t="shared" si="535"/>
        <v>0</v>
      </c>
      <c r="AE204" s="513"/>
      <c r="AF204" s="401">
        <f t="shared" si="536"/>
        <v>0</v>
      </c>
      <c r="AG204" s="513">
        <f t="shared" si="537"/>
        <v>0</v>
      </c>
      <c r="AH204" s="401">
        <f t="shared" si="538"/>
        <v>0</v>
      </c>
      <c r="AI204" s="513"/>
      <c r="AJ204" s="401">
        <f t="shared" si="539"/>
        <v>0</v>
      </c>
      <c r="AK204" s="513">
        <f t="shared" si="540"/>
        <v>0</v>
      </c>
      <c r="AL204" s="401">
        <f t="shared" si="541"/>
        <v>0</v>
      </c>
      <c r="AM204" s="519"/>
      <c r="AN204" s="429">
        <f t="shared" si="542"/>
        <v>0</v>
      </c>
      <c r="AO204" s="519">
        <f t="shared" si="543"/>
        <v>0</v>
      </c>
      <c r="AP204" s="429">
        <f t="shared" si="544"/>
        <v>0</v>
      </c>
      <c r="AQ204" s="591"/>
      <c r="AR204" s="401">
        <f t="shared" si="545"/>
        <v>0</v>
      </c>
      <c r="AS204" s="519">
        <f t="shared" si="546"/>
        <v>0</v>
      </c>
      <c r="AT204" s="429">
        <f t="shared" si="547"/>
        <v>0</v>
      </c>
      <c r="AU204" s="513"/>
      <c r="AV204" s="401">
        <f t="shared" si="548"/>
        <v>0</v>
      </c>
      <c r="AW204" s="519">
        <f t="shared" si="549"/>
        <v>0</v>
      </c>
      <c r="AX204" s="429">
        <f t="shared" si="550"/>
        <v>0</v>
      </c>
      <c r="AY204" s="513"/>
      <c r="AZ204" s="681">
        <f t="shared" si="551"/>
        <v>0</v>
      </c>
      <c r="BA204" s="519">
        <f t="shared" si="552"/>
        <v>0</v>
      </c>
      <c r="BB204" s="429">
        <f t="shared" si="553"/>
        <v>0</v>
      </c>
      <c r="BC204" s="695"/>
      <c r="BD204" s="681">
        <f t="shared" si="554"/>
        <v>0</v>
      </c>
      <c r="BE204" s="695">
        <f t="shared" si="555"/>
        <v>0</v>
      </c>
      <c r="BF204" s="681">
        <f t="shared" si="556"/>
        <v>0</v>
      </c>
      <c r="BG204" s="519"/>
      <c r="BH204" s="429">
        <f t="shared" si="557"/>
        <v>0</v>
      </c>
      <c r="BI204" s="519">
        <f t="shared" si="558"/>
        <v>0</v>
      </c>
      <c r="BJ204" s="429">
        <f t="shared" si="559"/>
        <v>0</v>
      </c>
      <c r="BK204" s="519"/>
      <c r="BL204" s="429">
        <f t="shared" si="560"/>
        <v>0</v>
      </c>
      <c r="BM204" s="519">
        <f t="shared" si="561"/>
        <v>0</v>
      </c>
      <c r="BN204" s="429">
        <f t="shared" si="562"/>
        <v>0</v>
      </c>
      <c r="BO204" s="718"/>
      <c r="BP204" s="706">
        <f t="shared" si="563"/>
        <v>0</v>
      </c>
      <c r="BQ204" s="718">
        <f t="shared" si="564"/>
        <v>0</v>
      </c>
      <c r="BR204" s="706">
        <f t="shared" si="565"/>
        <v>0</v>
      </c>
      <c r="BS204" s="718"/>
      <c r="BT204" s="706">
        <f t="shared" si="566"/>
        <v>0</v>
      </c>
      <c r="BU204" s="718">
        <f t="shared" si="567"/>
        <v>0</v>
      </c>
      <c r="BV204" s="706">
        <f t="shared" si="568"/>
        <v>0</v>
      </c>
      <c r="BW204" s="718">
        <v>21</v>
      </c>
      <c r="BX204" s="706">
        <f t="shared" si="569"/>
        <v>90394.919999999984</v>
      </c>
      <c r="BY204" s="718">
        <f t="shared" si="570"/>
        <v>21</v>
      </c>
      <c r="BZ204" s="706">
        <f t="shared" si="571"/>
        <v>90394.919999999984</v>
      </c>
      <c r="CA204" s="718"/>
      <c r="CB204" s="706">
        <f t="shared" si="572"/>
        <v>0</v>
      </c>
      <c r="CC204" s="718">
        <f t="shared" si="573"/>
        <v>21</v>
      </c>
      <c r="CD204" s="706">
        <f t="shared" si="574"/>
        <v>90394.919999999984</v>
      </c>
      <c r="CE204" s="706"/>
      <c r="CF204" s="402">
        <f t="shared" si="421"/>
        <v>1678762.7999999998</v>
      </c>
    </row>
    <row r="205" spans="2:84" ht="72">
      <c r="B205" s="395" t="s">
        <v>730</v>
      </c>
      <c r="C205" s="396" t="s">
        <v>731</v>
      </c>
      <c r="D205" s="397" t="s">
        <v>658</v>
      </c>
      <c r="E205" s="398">
        <v>6199.38</v>
      </c>
      <c r="F205" s="399">
        <v>300</v>
      </c>
      <c r="G205" s="400">
        <f t="shared" si="524"/>
        <v>1859814</v>
      </c>
      <c r="H205" s="400"/>
      <c r="I205" s="401"/>
      <c r="J205" s="401"/>
      <c r="K205" s="513"/>
      <c r="L205" s="401"/>
      <c r="M205" s="513">
        <f t="shared" si="525"/>
        <v>0</v>
      </c>
      <c r="N205" s="401">
        <f t="shared" si="526"/>
        <v>0</v>
      </c>
      <c r="O205" s="401"/>
      <c r="P205" s="401"/>
      <c r="Q205" s="513">
        <f t="shared" si="527"/>
        <v>0</v>
      </c>
      <c r="R205" s="401">
        <f t="shared" si="528"/>
        <v>0</v>
      </c>
      <c r="S205" s="540"/>
      <c r="T205" s="401"/>
      <c r="U205" s="513">
        <f t="shared" si="529"/>
        <v>0</v>
      </c>
      <c r="V205" s="401">
        <f t="shared" si="530"/>
        <v>0</v>
      </c>
      <c r="W205" s="513"/>
      <c r="X205" s="401"/>
      <c r="Y205" s="513">
        <f t="shared" si="531"/>
        <v>0</v>
      </c>
      <c r="Z205" s="401">
        <f t="shared" si="532"/>
        <v>0</v>
      </c>
      <c r="AA205" s="513"/>
      <c r="AB205" s="401">
        <f t="shared" si="533"/>
        <v>0</v>
      </c>
      <c r="AC205" s="513">
        <f t="shared" si="534"/>
        <v>0</v>
      </c>
      <c r="AD205" s="401">
        <f t="shared" si="535"/>
        <v>0</v>
      </c>
      <c r="AE205" s="513"/>
      <c r="AF205" s="401">
        <f t="shared" si="536"/>
        <v>0</v>
      </c>
      <c r="AG205" s="513">
        <f t="shared" si="537"/>
        <v>0</v>
      </c>
      <c r="AH205" s="401">
        <f t="shared" si="538"/>
        <v>0</v>
      </c>
      <c r="AI205" s="513"/>
      <c r="AJ205" s="401">
        <f t="shared" si="539"/>
        <v>0</v>
      </c>
      <c r="AK205" s="513">
        <f t="shared" si="540"/>
        <v>0</v>
      </c>
      <c r="AL205" s="401">
        <f t="shared" si="541"/>
        <v>0</v>
      </c>
      <c r="AM205" s="519"/>
      <c r="AN205" s="429">
        <f t="shared" si="542"/>
        <v>0</v>
      </c>
      <c r="AO205" s="519">
        <f t="shared" si="543"/>
        <v>0</v>
      </c>
      <c r="AP205" s="429">
        <f t="shared" si="544"/>
        <v>0</v>
      </c>
      <c r="AQ205" s="591"/>
      <c r="AR205" s="401">
        <f t="shared" si="545"/>
        <v>0</v>
      </c>
      <c r="AS205" s="519">
        <f t="shared" si="546"/>
        <v>0</v>
      </c>
      <c r="AT205" s="429">
        <f t="shared" si="547"/>
        <v>0</v>
      </c>
      <c r="AU205" s="513"/>
      <c r="AV205" s="401">
        <f t="shared" si="548"/>
        <v>0</v>
      </c>
      <c r="AW205" s="519">
        <f t="shared" si="549"/>
        <v>0</v>
      </c>
      <c r="AX205" s="429">
        <f t="shared" si="550"/>
        <v>0</v>
      </c>
      <c r="AY205" s="513"/>
      <c r="AZ205" s="681">
        <f t="shared" si="551"/>
        <v>0</v>
      </c>
      <c r="BA205" s="519">
        <f t="shared" si="552"/>
        <v>0</v>
      </c>
      <c r="BB205" s="429">
        <f t="shared" si="553"/>
        <v>0</v>
      </c>
      <c r="BC205" s="695"/>
      <c r="BD205" s="681">
        <f t="shared" si="554"/>
        <v>0</v>
      </c>
      <c r="BE205" s="695">
        <f t="shared" si="555"/>
        <v>0</v>
      </c>
      <c r="BF205" s="681">
        <f t="shared" si="556"/>
        <v>0</v>
      </c>
      <c r="BG205" s="519"/>
      <c r="BH205" s="429">
        <f t="shared" si="557"/>
        <v>0</v>
      </c>
      <c r="BI205" s="519">
        <f t="shared" si="558"/>
        <v>0</v>
      </c>
      <c r="BJ205" s="429">
        <f t="shared" si="559"/>
        <v>0</v>
      </c>
      <c r="BK205" s="519"/>
      <c r="BL205" s="429">
        <f t="shared" si="560"/>
        <v>0</v>
      </c>
      <c r="BM205" s="519">
        <f t="shared" si="561"/>
        <v>0</v>
      </c>
      <c r="BN205" s="429">
        <f t="shared" si="562"/>
        <v>0</v>
      </c>
      <c r="BO205" s="718"/>
      <c r="BP205" s="706">
        <f t="shared" si="563"/>
        <v>0</v>
      </c>
      <c r="BQ205" s="718">
        <f t="shared" si="564"/>
        <v>0</v>
      </c>
      <c r="BR205" s="706">
        <f t="shared" si="565"/>
        <v>0</v>
      </c>
      <c r="BS205" s="718"/>
      <c r="BT205" s="706">
        <f t="shared" si="566"/>
        <v>0</v>
      </c>
      <c r="BU205" s="718">
        <f t="shared" si="567"/>
        <v>0</v>
      </c>
      <c r="BV205" s="706">
        <f t="shared" si="568"/>
        <v>0</v>
      </c>
      <c r="BW205" s="718">
        <v>21</v>
      </c>
      <c r="BX205" s="706">
        <f t="shared" si="569"/>
        <v>130186.98</v>
      </c>
      <c r="BY205" s="718">
        <f t="shared" si="570"/>
        <v>21</v>
      </c>
      <c r="BZ205" s="706">
        <f t="shared" si="571"/>
        <v>130186.98</v>
      </c>
      <c r="CA205" s="718"/>
      <c r="CB205" s="706">
        <f t="shared" si="572"/>
        <v>0</v>
      </c>
      <c r="CC205" s="718">
        <f t="shared" si="573"/>
        <v>21</v>
      </c>
      <c r="CD205" s="706">
        <f t="shared" si="574"/>
        <v>130186.98</v>
      </c>
      <c r="CE205" s="706"/>
      <c r="CF205" s="402">
        <f t="shared" ref="CF205:CF268" si="575">+G205+H205</f>
        <v>1859814</v>
      </c>
    </row>
    <row r="206" spans="2:84" ht="72">
      <c r="B206" s="395" t="s">
        <v>732</v>
      </c>
      <c r="C206" s="396" t="s">
        <v>733</v>
      </c>
      <c r="D206" s="397" t="s">
        <v>658</v>
      </c>
      <c r="E206" s="398">
        <v>11688.93</v>
      </c>
      <c r="F206" s="399">
        <v>260</v>
      </c>
      <c r="G206" s="400">
        <f t="shared" si="524"/>
        <v>3039121.8000000003</v>
      </c>
      <c r="H206" s="400"/>
      <c r="I206" s="401"/>
      <c r="J206" s="401"/>
      <c r="K206" s="513"/>
      <c r="L206" s="401"/>
      <c r="M206" s="513">
        <f t="shared" si="525"/>
        <v>0</v>
      </c>
      <c r="N206" s="401">
        <f t="shared" si="526"/>
        <v>0</v>
      </c>
      <c r="O206" s="401"/>
      <c r="P206" s="401"/>
      <c r="Q206" s="513">
        <f t="shared" si="527"/>
        <v>0</v>
      </c>
      <c r="R206" s="401">
        <f t="shared" si="528"/>
        <v>0</v>
      </c>
      <c r="S206" s="540"/>
      <c r="T206" s="401"/>
      <c r="U206" s="513">
        <f t="shared" si="529"/>
        <v>0</v>
      </c>
      <c r="V206" s="401">
        <f t="shared" si="530"/>
        <v>0</v>
      </c>
      <c r="W206" s="513"/>
      <c r="X206" s="401"/>
      <c r="Y206" s="513">
        <f t="shared" si="531"/>
        <v>0</v>
      </c>
      <c r="Z206" s="401">
        <f t="shared" si="532"/>
        <v>0</v>
      </c>
      <c r="AA206" s="513"/>
      <c r="AB206" s="401">
        <f t="shared" si="533"/>
        <v>0</v>
      </c>
      <c r="AC206" s="513">
        <f t="shared" si="534"/>
        <v>0</v>
      </c>
      <c r="AD206" s="401">
        <f t="shared" si="535"/>
        <v>0</v>
      </c>
      <c r="AE206" s="513"/>
      <c r="AF206" s="401">
        <f t="shared" si="536"/>
        <v>0</v>
      </c>
      <c r="AG206" s="513">
        <f t="shared" si="537"/>
        <v>0</v>
      </c>
      <c r="AH206" s="401">
        <f t="shared" si="538"/>
        <v>0</v>
      </c>
      <c r="AI206" s="513"/>
      <c r="AJ206" s="401">
        <f t="shared" si="539"/>
        <v>0</v>
      </c>
      <c r="AK206" s="513">
        <f t="shared" si="540"/>
        <v>0</v>
      </c>
      <c r="AL206" s="401">
        <f t="shared" si="541"/>
        <v>0</v>
      </c>
      <c r="AM206" s="519"/>
      <c r="AN206" s="429">
        <f t="shared" si="542"/>
        <v>0</v>
      </c>
      <c r="AO206" s="519">
        <f t="shared" si="543"/>
        <v>0</v>
      </c>
      <c r="AP206" s="429">
        <f t="shared" si="544"/>
        <v>0</v>
      </c>
      <c r="AQ206" s="591"/>
      <c r="AR206" s="401">
        <f t="shared" si="545"/>
        <v>0</v>
      </c>
      <c r="AS206" s="519">
        <f t="shared" si="546"/>
        <v>0</v>
      </c>
      <c r="AT206" s="429">
        <f t="shared" si="547"/>
        <v>0</v>
      </c>
      <c r="AU206" s="513"/>
      <c r="AV206" s="401">
        <f t="shared" si="548"/>
        <v>0</v>
      </c>
      <c r="AW206" s="519">
        <f t="shared" si="549"/>
        <v>0</v>
      </c>
      <c r="AX206" s="429">
        <f t="shared" si="550"/>
        <v>0</v>
      </c>
      <c r="AY206" s="513"/>
      <c r="AZ206" s="681">
        <f t="shared" si="551"/>
        <v>0</v>
      </c>
      <c r="BA206" s="519">
        <f t="shared" si="552"/>
        <v>0</v>
      </c>
      <c r="BB206" s="429">
        <f t="shared" si="553"/>
        <v>0</v>
      </c>
      <c r="BC206" s="695"/>
      <c r="BD206" s="681">
        <f t="shared" si="554"/>
        <v>0</v>
      </c>
      <c r="BE206" s="695">
        <f t="shared" si="555"/>
        <v>0</v>
      </c>
      <c r="BF206" s="681">
        <f t="shared" si="556"/>
        <v>0</v>
      </c>
      <c r="BG206" s="519"/>
      <c r="BH206" s="429">
        <f t="shared" si="557"/>
        <v>0</v>
      </c>
      <c r="BI206" s="519">
        <f t="shared" si="558"/>
        <v>0</v>
      </c>
      <c r="BJ206" s="429">
        <f t="shared" si="559"/>
        <v>0</v>
      </c>
      <c r="BK206" s="519"/>
      <c r="BL206" s="429">
        <f t="shared" si="560"/>
        <v>0</v>
      </c>
      <c r="BM206" s="519">
        <f t="shared" si="561"/>
        <v>0</v>
      </c>
      <c r="BN206" s="429">
        <f t="shared" si="562"/>
        <v>0</v>
      </c>
      <c r="BO206" s="718"/>
      <c r="BP206" s="706">
        <f t="shared" si="563"/>
        <v>0</v>
      </c>
      <c r="BQ206" s="718">
        <f t="shared" si="564"/>
        <v>0</v>
      </c>
      <c r="BR206" s="706">
        <f t="shared" si="565"/>
        <v>0</v>
      </c>
      <c r="BS206" s="718"/>
      <c r="BT206" s="706">
        <f t="shared" si="566"/>
        <v>0</v>
      </c>
      <c r="BU206" s="718">
        <f t="shared" si="567"/>
        <v>0</v>
      </c>
      <c r="BV206" s="706">
        <f t="shared" si="568"/>
        <v>0</v>
      </c>
      <c r="BW206" s="718">
        <v>12</v>
      </c>
      <c r="BX206" s="706">
        <f t="shared" si="569"/>
        <v>140267.16</v>
      </c>
      <c r="BY206" s="718">
        <f t="shared" si="570"/>
        <v>12</v>
      </c>
      <c r="BZ206" s="706">
        <f t="shared" si="571"/>
        <v>140267.16</v>
      </c>
      <c r="CA206" s="718"/>
      <c r="CB206" s="706">
        <f t="shared" si="572"/>
        <v>0</v>
      </c>
      <c r="CC206" s="718">
        <f t="shared" si="573"/>
        <v>12</v>
      </c>
      <c r="CD206" s="706">
        <f t="shared" si="574"/>
        <v>140267.16</v>
      </c>
      <c r="CE206" s="706"/>
      <c r="CF206" s="402">
        <f t="shared" si="575"/>
        <v>3039121.8000000003</v>
      </c>
    </row>
    <row r="207" spans="2:84" ht="72">
      <c r="B207" s="395" t="s">
        <v>734</v>
      </c>
      <c r="C207" s="396" t="s">
        <v>735</v>
      </c>
      <c r="D207" s="397" t="s">
        <v>658</v>
      </c>
      <c r="E207" s="398">
        <v>38837.699999999997</v>
      </c>
      <c r="F207" s="399">
        <v>90</v>
      </c>
      <c r="G207" s="400">
        <f t="shared" si="524"/>
        <v>3495392.9999999995</v>
      </c>
      <c r="H207" s="400"/>
      <c r="I207" s="401"/>
      <c r="J207" s="401"/>
      <c r="K207" s="513"/>
      <c r="L207" s="401"/>
      <c r="M207" s="513">
        <f t="shared" si="525"/>
        <v>0</v>
      </c>
      <c r="N207" s="401">
        <f t="shared" si="526"/>
        <v>0</v>
      </c>
      <c r="O207" s="401"/>
      <c r="P207" s="401"/>
      <c r="Q207" s="513">
        <f t="shared" si="527"/>
        <v>0</v>
      </c>
      <c r="R207" s="401">
        <f t="shared" si="528"/>
        <v>0</v>
      </c>
      <c r="S207" s="540"/>
      <c r="T207" s="401"/>
      <c r="U207" s="513">
        <f t="shared" si="529"/>
        <v>0</v>
      </c>
      <c r="V207" s="401">
        <f t="shared" si="530"/>
        <v>0</v>
      </c>
      <c r="W207" s="513"/>
      <c r="X207" s="401"/>
      <c r="Y207" s="513">
        <f t="shared" si="531"/>
        <v>0</v>
      </c>
      <c r="Z207" s="401">
        <f t="shared" si="532"/>
        <v>0</v>
      </c>
      <c r="AA207" s="513"/>
      <c r="AB207" s="401">
        <f t="shared" si="533"/>
        <v>0</v>
      </c>
      <c r="AC207" s="513">
        <f t="shared" si="534"/>
        <v>0</v>
      </c>
      <c r="AD207" s="401">
        <f t="shared" si="535"/>
        <v>0</v>
      </c>
      <c r="AE207" s="513"/>
      <c r="AF207" s="401">
        <f t="shared" si="536"/>
        <v>0</v>
      </c>
      <c r="AG207" s="513">
        <f t="shared" si="537"/>
        <v>0</v>
      </c>
      <c r="AH207" s="401">
        <f t="shared" si="538"/>
        <v>0</v>
      </c>
      <c r="AI207" s="513"/>
      <c r="AJ207" s="401">
        <f t="shared" si="539"/>
        <v>0</v>
      </c>
      <c r="AK207" s="513">
        <f t="shared" si="540"/>
        <v>0</v>
      </c>
      <c r="AL207" s="401">
        <f t="shared" si="541"/>
        <v>0</v>
      </c>
      <c r="AM207" s="519"/>
      <c r="AN207" s="429">
        <f t="shared" si="542"/>
        <v>0</v>
      </c>
      <c r="AO207" s="519">
        <f t="shared" si="543"/>
        <v>0</v>
      </c>
      <c r="AP207" s="429">
        <f t="shared" si="544"/>
        <v>0</v>
      </c>
      <c r="AQ207" s="591"/>
      <c r="AR207" s="401">
        <f t="shared" si="545"/>
        <v>0</v>
      </c>
      <c r="AS207" s="519">
        <f t="shared" si="546"/>
        <v>0</v>
      </c>
      <c r="AT207" s="429">
        <f t="shared" si="547"/>
        <v>0</v>
      </c>
      <c r="AU207" s="513"/>
      <c r="AV207" s="401">
        <f t="shared" si="548"/>
        <v>0</v>
      </c>
      <c r="AW207" s="519">
        <f t="shared" si="549"/>
        <v>0</v>
      </c>
      <c r="AX207" s="429">
        <f t="shared" si="550"/>
        <v>0</v>
      </c>
      <c r="AY207" s="513"/>
      <c r="AZ207" s="681">
        <f t="shared" si="551"/>
        <v>0</v>
      </c>
      <c r="BA207" s="519">
        <f t="shared" si="552"/>
        <v>0</v>
      </c>
      <c r="BB207" s="429">
        <f t="shared" si="553"/>
        <v>0</v>
      </c>
      <c r="BC207" s="695"/>
      <c r="BD207" s="681">
        <f t="shared" si="554"/>
        <v>0</v>
      </c>
      <c r="BE207" s="695">
        <f t="shared" si="555"/>
        <v>0</v>
      </c>
      <c r="BF207" s="681">
        <f t="shared" si="556"/>
        <v>0</v>
      </c>
      <c r="BG207" s="519">
        <v>7</v>
      </c>
      <c r="BH207" s="429">
        <f t="shared" si="557"/>
        <v>271863.89999999997</v>
      </c>
      <c r="BI207" s="519">
        <f t="shared" si="558"/>
        <v>7</v>
      </c>
      <c r="BJ207" s="429">
        <f t="shared" si="559"/>
        <v>271863.89999999997</v>
      </c>
      <c r="BK207" s="519"/>
      <c r="BL207" s="429">
        <f t="shared" si="560"/>
        <v>0</v>
      </c>
      <c r="BM207" s="519">
        <f t="shared" si="561"/>
        <v>7</v>
      </c>
      <c r="BN207" s="429">
        <f t="shared" si="562"/>
        <v>271863.89999999997</v>
      </c>
      <c r="BO207" s="718"/>
      <c r="BP207" s="706">
        <f t="shared" si="563"/>
        <v>0</v>
      </c>
      <c r="BQ207" s="718">
        <f t="shared" si="564"/>
        <v>7</v>
      </c>
      <c r="BR207" s="706">
        <f t="shared" si="565"/>
        <v>271863.89999999997</v>
      </c>
      <c r="BS207" s="718">
        <v>6</v>
      </c>
      <c r="BT207" s="706">
        <f t="shared" si="566"/>
        <v>233026.19999999998</v>
      </c>
      <c r="BU207" s="718">
        <f t="shared" si="567"/>
        <v>13</v>
      </c>
      <c r="BV207" s="706">
        <f t="shared" si="568"/>
        <v>504890.1</v>
      </c>
      <c r="BW207" s="718">
        <v>12</v>
      </c>
      <c r="BX207" s="706">
        <f t="shared" si="569"/>
        <v>466052.39999999997</v>
      </c>
      <c r="BY207" s="718">
        <f t="shared" si="570"/>
        <v>25</v>
      </c>
      <c r="BZ207" s="706">
        <f t="shared" si="571"/>
        <v>970942.49999999988</v>
      </c>
      <c r="CA207" s="718"/>
      <c r="CB207" s="706">
        <f t="shared" si="572"/>
        <v>0</v>
      </c>
      <c r="CC207" s="718">
        <f t="shared" si="573"/>
        <v>25</v>
      </c>
      <c r="CD207" s="706">
        <f t="shared" si="574"/>
        <v>970942.49999999988</v>
      </c>
      <c r="CE207" s="706"/>
      <c r="CF207" s="402">
        <f t="shared" si="575"/>
        <v>3495392.9999999995</v>
      </c>
    </row>
    <row r="208" spans="2:84" ht="72">
      <c r="B208" s="395" t="s">
        <v>736</v>
      </c>
      <c r="C208" s="396" t="s">
        <v>737</v>
      </c>
      <c r="D208" s="397" t="s">
        <v>658</v>
      </c>
      <c r="E208" s="398">
        <v>47047.77</v>
      </c>
      <c r="F208" s="399">
        <v>40</v>
      </c>
      <c r="G208" s="400">
        <f t="shared" si="524"/>
        <v>1881910.7999999998</v>
      </c>
      <c r="H208" s="400"/>
      <c r="I208" s="401"/>
      <c r="J208" s="401"/>
      <c r="K208" s="513"/>
      <c r="L208" s="401"/>
      <c r="M208" s="513">
        <f t="shared" si="525"/>
        <v>0</v>
      </c>
      <c r="N208" s="401">
        <f t="shared" si="526"/>
        <v>0</v>
      </c>
      <c r="O208" s="401"/>
      <c r="P208" s="401"/>
      <c r="Q208" s="513">
        <f t="shared" si="527"/>
        <v>0</v>
      </c>
      <c r="R208" s="401">
        <f t="shared" si="528"/>
        <v>0</v>
      </c>
      <c r="S208" s="540"/>
      <c r="T208" s="401"/>
      <c r="U208" s="513">
        <f t="shared" si="529"/>
        <v>0</v>
      </c>
      <c r="V208" s="401">
        <f t="shared" si="530"/>
        <v>0</v>
      </c>
      <c r="W208" s="513"/>
      <c r="X208" s="401"/>
      <c r="Y208" s="513">
        <f t="shared" si="531"/>
        <v>0</v>
      </c>
      <c r="Z208" s="401">
        <f t="shared" si="532"/>
        <v>0</v>
      </c>
      <c r="AA208" s="513"/>
      <c r="AB208" s="401">
        <f t="shared" si="533"/>
        <v>0</v>
      </c>
      <c r="AC208" s="513">
        <f t="shared" si="534"/>
        <v>0</v>
      </c>
      <c r="AD208" s="401">
        <f t="shared" si="535"/>
        <v>0</v>
      </c>
      <c r="AE208" s="513"/>
      <c r="AF208" s="401">
        <f t="shared" si="536"/>
        <v>0</v>
      </c>
      <c r="AG208" s="513">
        <f t="shared" si="537"/>
        <v>0</v>
      </c>
      <c r="AH208" s="401">
        <f t="shared" si="538"/>
        <v>0</v>
      </c>
      <c r="AI208" s="513"/>
      <c r="AJ208" s="401">
        <f t="shared" si="539"/>
        <v>0</v>
      </c>
      <c r="AK208" s="513">
        <f t="shared" si="540"/>
        <v>0</v>
      </c>
      <c r="AL208" s="401">
        <f t="shared" si="541"/>
        <v>0</v>
      </c>
      <c r="AM208" s="519"/>
      <c r="AN208" s="429">
        <f t="shared" si="542"/>
        <v>0</v>
      </c>
      <c r="AO208" s="519">
        <f t="shared" si="543"/>
        <v>0</v>
      </c>
      <c r="AP208" s="429">
        <f t="shared" si="544"/>
        <v>0</v>
      </c>
      <c r="AQ208" s="591"/>
      <c r="AR208" s="401">
        <f t="shared" si="545"/>
        <v>0</v>
      </c>
      <c r="AS208" s="519">
        <f t="shared" si="546"/>
        <v>0</v>
      </c>
      <c r="AT208" s="429">
        <f t="shared" si="547"/>
        <v>0</v>
      </c>
      <c r="AU208" s="513"/>
      <c r="AV208" s="401">
        <f t="shared" si="548"/>
        <v>0</v>
      </c>
      <c r="AW208" s="519">
        <f t="shared" si="549"/>
        <v>0</v>
      </c>
      <c r="AX208" s="429">
        <f t="shared" si="550"/>
        <v>0</v>
      </c>
      <c r="AY208" s="513"/>
      <c r="AZ208" s="681">
        <f t="shared" si="551"/>
        <v>0</v>
      </c>
      <c r="BA208" s="519">
        <f t="shared" si="552"/>
        <v>0</v>
      </c>
      <c r="BB208" s="429">
        <f t="shared" si="553"/>
        <v>0</v>
      </c>
      <c r="BC208" s="695"/>
      <c r="BD208" s="681">
        <f t="shared" si="554"/>
        <v>0</v>
      </c>
      <c r="BE208" s="695">
        <f t="shared" si="555"/>
        <v>0</v>
      </c>
      <c r="BF208" s="681">
        <f t="shared" si="556"/>
        <v>0</v>
      </c>
      <c r="BG208" s="519"/>
      <c r="BH208" s="429">
        <f t="shared" si="557"/>
        <v>0</v>
      </c>
      <c r="BI208" s="519">
        <f t="shared" si="558"/>
        <v>0</v>
      </c>
      <c r="BJ208" s="429">
        <f t="shared" si="559"/>
        <v>0</v>
      </c>
      <c r="BK208" s="519"/>
      <c r="BL208" s="429">
        <f t="shared" si="560"/>
        <v>0</v>
      </c>
      <c r="BM208" s="519">
        <f t="shared" si="561"/>
        <v>0</v>
      </c>
      <c r="BN208" s="429">
        <f t="shared" si="562"/>
        <v>0</v>
      </c>
      <c r="BO208" s="718"/>
      <c r="BP208" s="706">
        <f t="shared" si="563"/>
        <v>0</v>
      </c>
      <c r="BQ208" s="718">
        <f t="shared" si="564"/>
        <v>0</v>
      </c>
      <c r="BR208" s="706">
        <f t="shared" si="565"/>
        <v>0</v>
      </c>
      <c r="BS208" s="718">
        <v>4</v>
      </c>
      <c r="BT208" s="706">
        <f t="shared" si="566"/>
        <v>188191.08</v>
      </c>
      <c r="BU208" s="718">
        <f t="shared" si="567"/>
        <v>4</v>
      </c>
      <c r="BV208" s="706">
        <f t="shared" si="568"/>
        <v>188191.08</v>
      </c>
      <c r="BW208" s="718">
        <v>4</v>
      </c>
      <c r="BX208" s="706">
        <f t="shared" si="569"/>
        <v>188191.08</v>
      </c>
      <c r="BY208" s="718">
        <f t="shared" si="570"/>
        <v>8</v>
      </c>
      <c r="BZ208" s="706">
        <f t="shared" si="571"/>
        <v>376382.16</v>
      </c>
      <c r="CA208" s="718"/>
      <c r="CB208" s="706">
        <f t="shared" si="572"/>
        <v>0</v>
      </c>
      <c r="CC208" s="718">
        <f t="shared" si="573"/>
        <v>8</v>
      </c>
      <c r="CD208" s="706">
        <f t="shared" si="574"/>
        <v>376382.16</v>
      </c>
      <c r="CE208" s="706"/>
      <c r="CF208" s="402">
        <f t="shared" si="575"/>
        <v>1881910.7999999998</v>
      </c>
    </row>
    <row r="209" spans="2:84" ht="72">
      <c r="B209" s="395" t="s">
        <v>738</v>
      </c>
      <c r="C209" s="396" t="s">
        <v>739</v>
      </c>
      <c r="D209" s="397" t="s">
        <v>658</v>
      </c>
      <c r="E209" s="398">
        <v>57969.45</v>
      </c>
      <c r="F209" s="399">
        <v>70</v>
      </c>
      <c r="G209" s="400">
        <f t="shared" si="524"/>
        <v>4057861.5</v>
      </c>
      <c r="H209" s="400"/>
      <c r="I209" s="401"/>
      <c r="J209" s="401"/>
      <c r="K209" s="513"/>
      <c r="L209" s="401"/>
      <c r="M209" s="513">
        <f t="shared" si="525"/>
        <v>0</v>
      </c>
      <c r="N209" s="401">
        <f t="shared" si="526"/>
        <v>0</v>
      </c>
      <c r="O209" s="401"/>
      <c r="P209" s="401"/>
      <c r="Q209" s="513">
        <f t="shared" si="527"/>
        <v>0</v>
      </c>
      <c r="R209" s="401">
        <f t="shared" si="528"/>
        <v>0</v>
      </c>
      <c r="S209" s="540"/>
      <c r="T209" s="401"/>
      <c r="U209" s="513">
        <f t="shared" si="529"/>
        <v>0</v>
      </c>
      <c r="V209" s="401">
        <f t="shared" si="530"/>
        <v>0</v>
      </c>
      <c r="W209" s="513"/>
      <c r="X209" s="401"/>
      <c r="Y209" s="513">
        <f t="shared" si="531"/>
        <v>0</v>
      </c>
      <c r="Z209" s="401">
        <f t="shared" si="532"/>
        <v>0</v>
      </c>
      <c r="AA209" s="513"/>
      <c r="AB209" s="401">
        <f t="shared" si="533"/>
        <v>0</v>
      </c>
      <c r="AC209" s="513">
        <f t="shared" si="534"/>
        <v>0</v>
      </c>
      <c r="AD209" s="401">
        <f t="shared" si="535"/>
        <v>0</v>
      </c>
      <c r="AE209" s="513"/>
      <c r="AF209" s="401">
        <f t="shared" si="536"/>
        <v>0</v>
      </c>
      <c r="AG209" s="513">
        <f t="shared" si="537"/>
        <v>0</v>
      </c>
      <c r="AH209" s="401">
        <f t="shared" si="538"/>
        <v>0</v>
      </c>
      <c r="AI209" s="513"/>
      <c r="AJ209" s="401">
        <f t="shared" si="539"/>
        <v>0</v>
      </c>
      <c r="AK209" s="513">
        <f t="shared" si="540"/>
        <v>0</v>
      </c>
      <c r="AL209" s="401">
        <f t="shared" si="541"/>
        <v>0</v>
      </c>
      <c r="AM209" s="519"/>
      <c r="AN209" s="429">
        <f t="shared" si="542"/>
        <v>0</v>
      </c>
      <c r="AO209" s="519">
        <f t="shared" si="543"/>
        <v>0</v>
      </c>
      <c r="AP209" s="429">
        <f t="shared" si="544"/>
        <v>0</v>
      </c>
      <c r="AQ209" s="591"/>
      <c r="AR209" s="401">
        <f t="shared" si="545"/>
        <v>0</v>
      </c>
      <c r="AS209" s="519">
        <f t="shared" si="546"/>
        <v>0</v>
      </c>
      <c r="AT209" s="429">
        <f t="shared" si="547"/>
        <v>0</v>
      </c>
      <c r="AU209" s="513"/>
      <c r="AV209" s="401">
        <f t="shared" si="548"/>
        <v>0</v>
      </c>
      <c r="AW209" s="519">
        <f t="shared" si="549"/>
        <v>0</v>
      </c>
      <c r="AX209" s="429">
        <f t="shared" si="550"/>
        <v>0</v>
      </c>
      <c r="AY209" s="513"/>
      <c r="AZ209" s="681">
        <f t="shared" si="551"/>
        <v>0</v>
      </c>
      <c r="BA209" s="519">
        <f t="shared" si="552"/>
        <v>0</v>
      </c>
      <c r="BB209" s="429">
        <f t="shared" si="553"/>
        <v>0</v>
      </c>
      <c r="BC209" s="695"/>
      <c r="BD209" s="681">
        <f t="shared" si="554"/>
        <v>0</v>
      </c>
      <c r="BE209" s="695">
        <f t="shared" si="555"/>
        <v>0</v>
      </c>
      <c r="BF209" s="681">
        <f t="shared" si="556"/>
        <v>0</v>
      </c>
      <c r="BG209" s="519">
        <v>8</v>
      </c>
      <c r="BH209" s="429">
        <f t="shared" si="557"/>
        <v>463755.6</v>
      </c>
      <c r="BI209" s="519">
        <f t="shared" si="558"/>
        <v>8</v>
      </c>
      <c r="BJ209" s="429">
        <f t="shared" si="559"/>
        <v>463755.6</v>
      </c>
      <c r="BK209" s="519"/>
      <c r="BL209" s="429">
        <f t="shared" si="560"/>
        <v>0</v>
      </c>
      <c r="BM209" s="519">
        <f t="shared" si="561"/>
        <v>8</v>
      </c>
      <c r="BN209" s="429">
        <f t="shared" si="562"/>
        <v>463755.6</v>
      </c>
      <c r="BO209" s="718"/>
      <c r="BP209" s="706">
        <f t="shared" si="563"/>
        <v>0</v>
      </c>
      <c r="BQ209" s="718">
        <f t="shared" si="564"/>
        <v>8</v>
      </c>
      <c r="BR209" s="706">
        <f t="shared" si="565"/>
        <v>463755.6</v>
      </c>
      <c r="BS209" s="718">
        <v>7</v>
      </c>
      <c r="BT209" s="706">
        <f t="shared" si="566"/>
        <v>405786.14999999997</v>
      </c>
      <c r="BU209" s="718">
        <f t="shared" si="567"/>
        <v>15</v>
      </c>
      <c r="BV209" s="706">
        <f t="shared" si="568"/>
        <v>869541.75</v>
      </c>
      <c r="BW209" s="718">
        <v>8</v>
      </c>
      <c r="BX209" s="706">
        <f t="shared" si="569"/>
        <v>463755.6</v>
      </c>
      <c r="BY209" s="718">
        <f t="shared" si="570"/>
        <v>23</v>
      </c>
      <c r="BZ209" s="706">
        <f t="shared" si="571"/>
        <v>1333297.3499999999</v>
      </c>
      <c r="CA209" s="718"/>
      <c r="CB209" s="706">
        <f t="shared" si="572"/>
        <v>0</v>
      </c>
      <c r="CC209" s="718">
        <f t="shared" si="573"/>
        <v>23</v>
      </c>
      <c r="CD209" s="706">
        <f t="shared" si="574"/>
        <v>1333297.3499999999</v>
      </c>
      <c r="CE209" s="706"/>
      <c r="CF209" s="402">
        <f t="shared" si="575"/>
        <v>4057861.5</v>
      </c>
    </row>
    <row r="210" spans="2:84" ht="90">
      <c r="B210" s="395" t="s">
        <v>740</v>
      </c>
      <c r="C210" s="396" t="s">
        <v>741</v>
      </c>
      <c r="D210" s="397" t="s">
        <v>658</v>
      </c>
      <c r="E210" s="398">
        <v>94124.25</v>
      </c>
      <c r="F210" s="399">
        <v>70</v>
      </c>
      <c r="G210" s="400">
        <f t="shared" si="524"/>
        <v>6588697.5</v>
      </c>
      <c r="H210" s="400"/>
      <c r="I210" s="401"/>
      <c r="J210" s="401"/>
      <c r="K210" s="513"/>
      <c r="L210" s="401"/>
      <c r="M210" s="513">
        <f t="shared" si="525"/>
        <v>0</v>
      </c>
      <c r="N210" s="401">
        <f t="shared" si="526"/>
        <v>0</v>
      </c>
      <c r="O210" s="401"/>
      <c r="P210" s="401"/>
      <c r="Q210" s="513">
        <f t="shared" si="527"/>
        <v>0</v>
      </c>
      <c r="R210" s="401">
        <f t="shared" si="528"/>
        <v>0</v>
      </c>
      <c r="S210" s="540"/>
      <c r="T210" s="401"/>
      <c r="U210" s="513">
        <f t="shared" si="529"/>
        <v>0</v>
      </c>
      <c r="V210" s="401">
        <f t="shared" si="530"/>
        <v>0</v>
      </c>
      <c r="W210" s="513"/>
      <c r="X210" s="401"/>
      <c r="Y210" s="513">
        <f t="shared" si="531"/>
        <v>0</v>
      </c>
      <c r="Z210" s="401">
        <f t="shared" si="532"/>
        <v>0</v>
      </c>
      <c r="AA210" s="513"/>
      <c r="AB210" s="401">
        <f t="shared" si="533"/>
        <v>0</v>
      </c>
      <c r="AC210" s="513">
        <f t="shared" si="534"/>
        <v>0</v>
      </c>
      <c r="AD210" s="401">
        <f t="shared" si="535"/>
        <v>0</v>
      </c>
      <c r="AE210" s="513"/>
      <c r="AF210" s="401">
        <f t="shared" si="536"/>
        <v>0</v>
      </c>
      <c r="AG210" s="513">
        <f t="shared" si="537"/>
        <v>0</v>
      </c>
      <c r="AH210" s="401">
        <f t="shared" si="538"/>
        <v>0</v>
      </c>
      <c r="AI210" s="513"/>
      <c r="AJ210" s="401">
        <f t="shared" si="539"/>
        <v>0</v>
      </c>
      <c r="AK210" s="513">
        <f t="shared" si="540"/>
        <v>0</v>
      </c>
      <c r="AL210" s="401">
        <f t="shared" si="541"/>
        <v>0</v>
      </c>
      <c r="AM210" s="519"/>
      <c r="AN210" s="429">
        <f t="shared" si="542"/>
        <v>0</v>
      </c>
      <c r="AO210" s="519">
        <f t="shared" si="543"/>
        <v>0</v>
      </c>
      <c r="AP210" s="429">
        <f t="shared" si="544"/>
        <v>0</v>
      </c>
      <c r="AQ210" s="591"/>
      <c r="AR210" s="401">
        <f t="shared" si="545"/>
        <v>0</v>
      </c>
      <c r="AS210" s="519">
        <f t="shared" si="546"/>
        <v>0</v>
      </c>
      <c r="AT210" s="429">
        <f t="shared" si="547"/>
        <v>0</v>
      </c>
      <c r="AU210" s="513"/>
      <c r="AV210" s="401">
        <f t="shared" si="548"/>
        <v>0</v>
      </c>
      <c r="AW210" s="519">
        <f t="shared" si="549"/>
        <v>0</v>
      </c>
      <c r="AX210" s="429">
        <f t="shared" si="550"/>
        <v>0</v>
      </c>
      <c r="AY210" s="513"/>
      <c r="AZ210" s="681">
        <f t="shared" si="551"/>
        <v>0</v>
      </c>
      <c r="BA210" s="519">
        <f t="shared" si="552"/>
        <v>0</v>
      </c>
      <c r="BB210" s="429">
        <f t="shared" si="553"/>
        <v>0</v>
      </c>
      <c r="BC210" s="695"/>
      <c r="BD210" s="681">
        <f t="shared" si="554"/>
        <v>0</v>
      </c>
      <c r="BE210" s="695">
        <f t="shared" si="555"/>
        <v>0</v>
      </c>
      <c r="BF210" s="681">
        <f t="shared" si="556"/>
        <v>0</v>
      </c>
      <c r="BG210" s="519"/>
      <c r="BH210" s="429">
        <f t="shared" si="557"/>
        <v>0</v>
      </c>
      <c r="BI210" s="519">
        <f t="shared" si="558"/>
        <v>0</v>
      </c>
      <c r="BJ210" s="429">
        <f t="shared" si="559"/>
        <v>0</v>
      </c>
      <c r="BK210" s="519"/>
      <c r="BL210" s="429">
        <f t="shared" si="560"/>
        <v>0</v>
      </c>
      <c r="BM210" s="519">
        <f t="shared" si="561"/>
        <v>0</v>
      </c>
      <c r="BN210" s="429">
        <f t="shared" si="562"/>
        <v>0</v>
      </c>
      <c r="BO210" s="718"/>
      <c r="BP210" s="706">
        <f t="shared" si="563"/>
        <v>0</v>
      </c>
      <c r="BQ210" s="718">
        <f t="shared" si="564"/>
        <v>0</v>
      </c>
      <c r="BR210" s="706">
        <f t="shared" si="565"/>
        <v>0</v>
      </c>
      <c r="BS210" s="718"/>
      <c r="BT210" s="706">
        <f t="shared" si="566"/>
        <v>0</v>
      </c>
      <c r="BU210" s="718">
        <f t="shared" si="567"/>
        <v>0</v>
      </c>
      <c r="BV210" s="706">
        <f t="shared" si="568"/>
        <v>0</v>
      </c>
      <c r="BW210" s="718"/>
      <c r="BX210" s="706">
        <f t="shared" si="569"/>
        <v>0</v>
      </c>
      <c r="BY210" s="718">
        <f t="shared" si="570"/>
        <v>0</v>
      </c>
      <c r="BZ210" s="706">
        <f t="shared" si="571"/>
        <v>0</v>
      </c>
      <c r="CA210" s="718"/>
      <c r="CB210" s="706">
        <f t="shared" si="572"/>
        <v>0</v>
      </c>
      <c r="CC210" s="718">
        <f t="shared" si="573"/>
        <v>0</v>
      </c>
      <c r="CD210" s="706">
        <f t="shared" si="574"/>
        <v>0</v>
      </c>
      <c r="CE210" s="706"/>
      <c r="CF210" s="402">
        <f t="shared" si="575"/>
        <v>6588697.5</v>
      </c>
    </row>
    <row r="211" spans="2:84" ht="36">
      <c r="B211" s="395" t="s">
        <v>742</v>
      </c>
      <c r="C211" s="396" t="s">
        <v>743</v>
      </c>
      <c r="D211" s="397" t="s">
        <v>658</v>
      </c>
      <c r="E211" s="398">
        <v>74728.17</v>
      </c>
      <c r="F211" s="399">
        <v>30</v>
      </c>
      <c r="G211" s="400">
        <f t="shared" si="524"/>
        <v>2241845.1</v>
      </c>
      <c r="H211" s="400"/>
      <c r="I211" s="401"/>
      <c r="J211" s="401"/>
      <c r="K211" s="513"/>
      <c r="L211" s="401"/>
      <c r="M211" s="513">
        <f t="shared" si="525"/>
        <v>0</v>
      </c>
      <c r="N211" s="401">
        <f t="shared" si="526"/>
        <v>0</v>
      </c>
      <c r="O211" s="401"/>
      <c r="P211" s="401"/>
      <c r="Q211" s="513">
        <f t="shared" si="527"/>
        <v>0</v>
      </c>
      <c r="R211" s="401">
        <f t="shared" si="528"/>
        <v>0</v>
      </c>
      <c r="S211" s="540"/>
      <c r="T211" s="401"/>
      <c r="U211" s="513">
        <f t="shared" si="529"/>
        <v>0</v>
      </c>
      <c r="V211" s="401">
        <f t="shared" si="530"/>
        <v>0</v>
      </c>
      <c r="W211" s="513"/>
      <c r="X211" s="401"/>
      <c r="Y211" s="513">
        <f t="shared" si="531"/>
        <v>0</v>
      </c>
      <c r="Z211" s="401">
        <f t="shared" si="532"/>
        <v>0</v>
      </c>
      <c r="AA211" s="513"/>
      <c r="AB211" s="401">
        <f t="shared" si="533"/>
        <v>0</v>
      </c>
      <c r="AC211" s="513">
        <f t="shared" si="534"/>
        <v>0</v>
      </c>
      <c r="AD211" s="401">
        <f t="shared" si="535"/>
        <v>0</v>
      </c>
      <c r="AE211" s="513"/>
      <c r="AF211" s="401">
        <f t="shared" si="536"/>
        <v>0</v>
      </c>
      <c r="AG211" s="513">
        <f t="shared" si="537"/>
        <v>0</v>
      </c>
      <c r="AH211" s="401">
        <f t="shared" si="538"/>
        <v>0</v>
      </c>
      <c r="AI211" s="513"/>
      <c r="AJ211" s="401">
        <f t="shared" si="539"/>
        <v>0</v>
      </c>
      <c r="AK211" s="513">
        <f t="shared" si="540"/>
        <v>0</v>
      </c>
      <c r="AL211" s="401">
        <f t="shared" si="541"/>
        <v>0</v>
      </c>
      <c r="AM211" s="519"/>
      <c r="AN211" s="429">
        <f t="shared" si="542"/>
        <v>0</v>
      </c>
      <c r="AO211" s="519">
        <f t="shared" si="543"/>
        <v>0</v>
      </c>
      <c r="AP211" s="429">
        <f t="shared" si="544"/>
        <v>0</v>
      </c>
      <c r="AQ211" s="591"/>
      <c r="AR211" s="401">
        <f t="shared" si="545"/>
        <v>0</v>
      </c>
      <c r="AS211" s="519">
        <f t="shared" si="546"/>
        <v>0</v>
      </c>
      <c r="AT211" s="429">
        <f t="shared" si="547"/>
        <v>0</v>
      </c>
      <c r="AU211" s="513"/>
      <c r="AV211" s="401">
        <f t="shared" si="548"/>
        <v>0</v>
      </c>
      <c r="AW211" s="519">
        <f t="shared" si="549"/>
        <v>0</v>
      </c>
      <c r="AX211" s="429">
        <f t="shared" si="550"/>
        <v>0</v>
      </c>
      <c r="AY211" s="513"/>
      <c r="AZ211" s="681">
        <f t="shared" si="551"/>
        <v>0</v>
      </c>
      <c r="BA211" s="519">
        <f t="shared" si="552"/>
        <v>0</v>
      </c>
      <c r="BB211" s="429">
        <f t="shared" si="553"/>
        <v>0</v>
      </c>
      <c r="BC211" s="695"/>
      <c r="BD211" s="681">
        <f t="shared" si="554"/>
        <v>0</v>
      </c>
      <c r="BE211" s="695">
        <f t="shared" si="555"/>
        <v>0</v>
      </c>
      <c r="BF211" s="681">
        <f t="shared" si="556"/>
        <v>0</v>
      </c>
      <c r="BG211" s="519"/>
      <c r="BH211" s="429">
        <f t="shared" si="557"/>
        <v>0</v>
      </c>
      <c r="BI211" s="519">
        <f t="shared" si="558"/>
        <v>0</v>
      </c>
      <c r="BJ211" s="429">
        <f t="shared" si="559"/>
        <v>0</v>
      </c>
      <c r="BK211" s="519"/>
      <c r="BL211" s="429">
        <f t="shared" si="560"/>
        <v>0</v>
      </c>
      <c r="BM211" s="519">
        <f t="shared" si="561"/>
        <v>0</v>
      </c>
      <c r="BN211" s="429">
        <f t="shared" si="562"/>
        <v>0</v>
      </c>
      <c r="BO211" s="718"/>
      <c r="BP211" s="706">
        <f t="shared" si="563"/>
        <v>0</v>
      </c>
      <c r="BQ211" s="718">
        <f t="shared" si="564"/>
        <v>0</v>
      </c>
      <c r="BR211" s="706">
        <f t="shared" si="565"/>
        <v>0</v>
      </c>
      <c r="BS211" s="718"/>
      <c r="BT211" s="706">
        <f t="shared" si="566"/>
        <v>0</v>
      </c>
      <c r="BU211" s="718">
        <f t="shared" si="567"/>
        <v>0</v>
      </c>
      <c r="BV211" s="706">
        <f t="shared" si="568"/>
        <v>0</v>
      </c>
      <c r="BW211" s="718"/>
      <c r="BX211" s="706">
        <f t="shared" si="569"/>
        <v>0</v>
      </c>
      <c r="BY211" s="718">
        <f t="shared" si="570"/>
        <v>0</v>
      </c>
      <c r="BZ211" s="706">
        <f t="shared" si="571"/>
        <v>0</v>
      </c>
      <c r="CA211" s="718"/>
      <c r="CB211" s="706">
        <f t="shared" si="572"/>
        <v>0</v>
      </c>
      <c r="CC211" s="718">
        <f t="shared" si="573"/>
        <v>0</v>
      </c>
      <c r="CD211" s="706">
        <f t="shared" si="574"/>
        <v>0</v>
      </c>
      <c r="CE211" s="706"/>
      <c r="CF211" s="402">
        <f t="shared" si="575"/>
        <v>2241845.1</v>
      </c>
    </row>
    <row r="212" spans="2:84" ht="72">
      <c r="B212" s="395" t="s">
        <v>744</v>
      </c>
      <c r="C212" s="396" t="s">
        <v>745</v>
      </c>
      <c r="D212" s="397" t="s">
        <v>658</v>
      </c>
      <c r="E212" s="398">
        <v>56885.4</v>
      </c>
      <c r="F212" s="399">
        <v>40</v>
      </c>
      <c r="G212" s="400">
        <f t="shared" si="524"/>
        <v>2275416</v>
      </c>
      <c r="H212" s="400"/>
      <c r="I212" s="401"/>
      <c r="J212" s="401"/>
      <c r="K212" s="513"/>
      <c r="L212" s="401"/>
      <c r="M212" s="513">
        <f t="shared" si="525"/>
        <v>0</v>
      </c>
      <c r="N212" s="401">
        <f t="shared" si="526"/>
        <v>0</v>
      </c>
      <c r="O212" s="401"/>
      <c r="P212" s="401"/>
      <c r="Q212" s="513">
        <f t="shared" si="527"/>
        <v>0</v>
      </c>
      <c r="R212" s="401">
        <f t="shared" si="528"/>
        <v>0</v>
      </c>
      <c r="S212" s="540"/>
      <c r="T212" s="401"/>
      <c r="U212" s="513">
        <f t="shared" si="529"/>
        <v>0</v>
      </c>
      <c r="V212" s="401">
        <f t="shared" si="530"/>
        <v>0</v>
      </c>
      <c r="W212" s="513"/>
      <c r="X212" s="401"/>
      <c r="Y212" s="513">
        <f t="shared" si="531"/>
        <v>0</v>
      </c>
      <c r="Z212" s="401">
        <f t="shared" si="532"/>
        <v>0</v>
      </c>
      <c r="AA212" s="513"/>
      <c r="AB212" s="401">
        <f t="shared" si="533"/>
        <v>0</v>
      </c>
      <c r="AC212" s="513">
        <f t="shared" si="534"/>
        <v>0</v>
      </c>
      <c r="AD212" s="401">
        <f t="shared" si="535"/>
        <v>0</v>
      </c>
      <c r="AE212" s="513"/>
      <c r="AF212" s="401">
        <f t="shared" si="536"/>
        <v>0</v>
      </c>
      <c r="AG212" s="513">
        <f t="shared" si="537"/>
        <v>0</v>
      </c>
      <c r="AH212" s="401">
        <f t="shared" si="538"/>
        <v>0</v>
      </c>
      <c r="AI212" s="513"/>
      <c r="AJ212" s="401">
        <f t="shared" si="539"/>
        <v>0</v>
      </c>
      <c r="AK212" s="513">
        <f t="shared" si="540"/>
        <v>0</v>
      </c>
      <c r="AL212" s="401">
        <f t="shared" si="541"/>
        <v>0</v>
      </c>
      <c r="AM212" s="519"/>
      <c r="AN212" s="429">
        <f t="shared" si="542"/>
        <v>0</v>
      </c>
      <c r="AO212" s="519">
        <f t="shared" si="543"/>
        <v>0</v>
      </c>
      <c r="AP212" s="429">
        <f t="shared" si="544"/>
        <v>0</v>
      </c>
      <c r="AQ212" s="591"/>
      <c r="AR212" s="401">
        <f t="shared" si="545"/>
        <v>0</v>
      </c>
      <c r="AS212" s="519">
        <f t="shared" si="546"/>
        <v>0</v>
      </c>
      <c r="AT212" s="429">
        <f t="shared" si="547"/>
        <v>0</v>
      </c>
      <c r="AU212" s="513"/>
      <c r="AV212" s="401">
        <f t="shared" si="548"/>
        <v>0</v>
      </c>
      <c r="AW212" s="519">
        <f t="shared" si="549"/>
        <v>0</v>
      </c>
      <c r="AX212" s="429">
        <f t="shared" si="550"/>
        <v>0</v>
      </c>
      <c r="AY212" s="513"/>
      <c r="AZ212" s="681">
        <f t="shared" si="551"/>
        <v>0</v>
      </c>
      <c r="BA212" s="519">
        <f t="shared" si="552"/>
        <v>0</v>
      </c>
      <c r="BB212" s="429">
        <f t="shared" si="553"/>
        <v>0</v>
      </c>
      <c r="BC212" s="695"/>
      <c r="BD212" s="681">
        <f t="shared" si="554"/>
        <v>0</v>
      </c>
      <c r="BE212" s="695">
        <f t="shared" si="555"/>
        <v>0</v>
      </c>
      <c r="BF212" s="681">
        <f t="shared" si="556"/>
        <v>0</v>
      </c>
      <c r="BG212" s="519"/>
      <c r="BH212" s="429">
        <f t="shared" si="557"/>
        <v>0</v>
      </c>
      <c r="BI212" s="519">
        <f t="shared" si="558"/>
        <v>0</v>
      </c>
      <c r="BJ212" s="429">
        <f t="shared" si="559"/>
        <v>0</v>
      </c>
      <c r="BK212" s="519"/>
      <c r="BL212" s="429">
        <f t="shared" si="560"/>
        <v>0</v>
      </c>
      <c r="BM212" s="519">
        <f t="shared" si="561"/>
        <v>0</v>
      </c>
      <c r="BN212" s="429">
        <f t="shared" si="562"/>
        <v>0</v>
      </c>
      <c r="BO212" s="718"/>
      <c r="BP212" s="706">
        <f t="shared" si="563"/>
        <v>0</v>
      </c>
      <c r="BQ212" s="718">
        <f t="shared" si="564"/>
        <v>0</v>
      </c>
      <c r="BR212" s="706">
        <f t="shared" si="565"/>
        <v>0</v>
      </c>
      <c r="BS212" s="718"/>
      <c r="BT212" s="706">
        <f t="shared" si="566"/>
        <v>0</v>
      </c>
      <c r="BU212" s="718">
        <f t="shared" si="567"/>
        <v>0</v>
      </c>
      <c r="BV212" s="706">
        <f t="shared" si="568"/>
        <v>0</v>
      </c>
      <c r="BW212" s="718"/>
      <c r="BX212" s="706">
        <f t="shared" si="569"/>
        <v>0</v>
      </c>
      <c r="BY212" s="718">
        <f t="shared" si="570"/>
        <v>0</v>
      </c>
      <c r="BZ212" s="706">
        <f t="shared" si="571"/>
        <v>0</v>
      </c>
      <c r="CA212" s="718"/>
      <c r="CB212" s="706">
        <f t="shared" si="572"/>
        <v>0</v>
      </c>
      <c r="CC212" s="718">
        <f t="shared" si="573"/>
        <v>0</v>
      </c>
      <c r="CD212" s="706">
        <f t="shared" si="574"/>
        <v>0</v>
      </c>
      <c r="CE212" s="706"/>
      <c r="CF212" s="402">
        <f t="shared" si="575"/>
        <v>2275416</v>
      </c>
    </row>
    <row r="213" spans="2:84" ht="72">
      <c r="B213" s="395" t="s">
        <v>746</v>
      </c>
      <c r="C213" s="396" t="s">
        <v>747</v>
      </c>
      <c r="D213" s="397" t="s">
        <v>658</v>
      </c>
      <c r="E213" s="398">
        <v>64520.28</v>
      </c>
      <c r="F213" s="399">
        <v>5</v>
      </c>
      <c r="G213" s="400">
        <f t="shared" si="524"/>
        <v>322601.40000000002</v>
      </c>
      <c r="H213" s="400"/>
      <c r="I213" s="401"/>
      <c r="J213" s="401"/>
      <c r="K213" s="513"/>
      <c r="L213" s="401"/>
      <c r="M213" s="513">
        <f t="shared" si="525"/>
        <v>0</v>
      </c>
      <c r="N213" s="401">
        <f t="shared" si="526"/>
        <v>0</v>
      </c>
      <c r="O213" s="401"/>
      <c r="P213" s="401"/>
      <c r="Q213" s="513">
        <f t="shared" si="527"/>
        <v>0</v>
      </c>
      <c r="R213" s="401">
        <f t="shared" si="528"/>
        <v>0</v>
      </c>
      <c r="S213" s="540"/>
      <c r="T213" s="401"/>
      <c r="U213" s="513">
        <f t="shared" si="529"/>
        <v>0</v>
      </c>
      <c r="V213" s="401">
        <f t="shared" si="530"/>
        <v>0</v>
      </c>
      <c r="W213" s="513"/>
      <c r="X213" s="401"/>
      <c r="Y213" s="513">
        <f t="shared" si="531"/>
        <v>0</v>
      </c>
      <c r="Z213" s="401">
        <f t="shared" si="532"/>
        <v>0</v>
      </c>
      <c r="AA213" s="513"/>
      <c r="AB213" s="401">
        <f t="shared" si="533"/>
        <v>0</v>
      </c>
      <c r="AC213" s="513">
        <f t="shared" si="534"/>
        <v>0</v>
      </c>
      <c r="AD213" s="401">
        <f t="shared" si="535"/>
        <v>0</v>
      </c>
      <c r="AE213" s="513"/>
      <c r="AF213" s="401">
        <f t="shared" si="536"/>
        <v>0</v>
      </c>
      <c r="AG213" s="513">
        <f t="shared" si="537"/>
        <v>0</v>
      </c>
      <c r="AH213" s="401">
        <f t="shared" si="538"/>
        <v>0</v>
      </c>
      <c r="AI213" s="513"/>
      <c r="AJ213" s="401">
        <f t="shared" si="539"/>
        <v>0</v>
      </c>
      <c r="AK213" s="513">
        <f t="shared" si="540"/>
        <v>0</v>
      </c>
      <c r="AL213" s="401">
        <f t="shared" si="541"/>
        <v>0</v>
      </c>
      <c r="AM213" s="519"/>
      <c r="AN213" s="429">
        <f t="shared" si="542"/>
        <v>0</v>
      </c>
      <c r="AO213" s="519">
        <f t="shared" si="543"/>
        <v>0</v>
      </c>
      <c r="AP213" s="429">
        <f t="shared" si="544"/>
        <v>0</v>
      </c>
      <c r="AQ213" s="591"/>
      <c r="AR213" s="401">
        <f t="shared" si="545"/>
        <v>0</v>
      </c>
      <c r="AS213" s="519">
        <f t="shared" si="546"/>
        <v>0</v>
      </c>
      <c r="AT213" s="429">
        <f t="shared" si="547"/>
        <v>0</v>
      </c>
      <c r="AU213" s="513"/>
      <c r="AV213" s="401">
        <f t="shared" si="548"/>
        <v>0</v>
      </c>
      <c r="AW213" s="519">
        <f t="shared" si="549"/>
        <v>0</v>
      </c>
      <c r="AX213" s="429">
        <f t="shared" si="550"/>
        <v>0</v>
      </c>
      <c r="AY213" s="513"/>
      <c r="AZ213" s="681">
        <f t="shared" si="551"/>
        <v>0</v>
      </c>
      <c r="BA213" s="519">
        <f t="shared" si="552"/>
        <v>0</v>
      </c>
      <c r="BB213" s="429">
        <f t="shared" si="553"/>
        <v>0</v>
      </c>
      <c r="BC213" s="695"/>
      <c r="BD213" s="681">
        <f t="shared" si="554"/>
        <v>0</v>
      </c>
      <c r="BE213" s="695">
        <f t="shared" si="555"/>
        <v>0</v>
      </c>
      <c r="BF213" s="681">
        <f t="shared" si="556"/>
        <v>0</v>
      </c>
      <c r="BG213" s="519"/>
      <c r="BH213" s="429">
        <f t="shared" si="557"/>
        <v>0</v>
      </c>
      <c r="BI213" s="519">
        <f t="shared" si="558"/>
        <v>0</v>
      </c>
      <c r="BJ213" s="429">
        <f t="shared" si="559"/>
        <v>0</v>
      </c>
      <c r="BK213" s="519"/>
      <c r="BL213" s="429">
        <f t="shared" si="560"/>
        <v>0</v>
      </c>
      <c r="BM213" s="519">
        <f t="shared" si="561"/>
        <v>0</v>
      </c>
      <c r="BN213" s="429">
        <f t="shared" si="562"/>
        <v>0</v>
      </c>
      <c r="BO213" s="718"/>
      <c r="BP213" s="706">
        <f t="shared" si="563"/>
        <v>0</v>
      </c>
      <c r="BQ213" s="718">
        <f t="shared" si="564"/>
        <v>0</v>
      </c>
      <c r="BR213" s="706">
        <f t="shared" si="565"/>
        <v>0</v>
      </c>
      <c r="BS213" s="718"/>
      <c r="BT213" s="706">
        <f t="shared" si="566"/>
        <v>0</v>
      </c>
      <c r="BU213" s="718">
        <f t="shared" si="567"/>
        <v>0</v>
      </c>
      <c r="BV213" s="706">
        <f t="shared" si="568"/>
        <v>0</v>
      </c>
      <c r="BW213" s="718"/>
      <c r="BX213" s="706">
        <f t="shared" si="569"/>
        <v>0</v>
      </c>
      <c r="BY213" s="718">
        <f t="shared" si="570"/>
        <v>0</v>
      </c>
      <c r="BZ213" s="706">
        <f t="shared" si="571"/>
        <v>0</v>
      </c>
      <c r="CA213" s="718"/>
      <c r="CB213" s="706">
        <f t="shared" si="572"/>
        <v>0</v>
      </c>
      <c r="CC213" s="718">
        <f t="shared" si="573"/>
        <v>0</v>
      </c>
      <c r="CD213" s="706">
        <f t="shared" si="574"/>
        <v>0</v>
      </c>
      <c r="CE213" s="706"/>
      <c r="CF213" s="402">
        <f t="shared" si="575"/>
        <v>322601.40000000002</v>
      </c>
    </row>
    <row r="214" spans="2:84" ht="72">
      <c r="B214" s="395" t="s">
        <v>748</v>
      </c>
      <c r="C214" s="396" t="s">
        <v>749</v>
      </c>
      <c r="D214" s="397" t="s">
        <v>658</v>
      </c>
      <c r="E214" s="398">
        <v>56885.4</v>
      </c>
      <c r="F214" s="399">
        <v>5</v>
      </c>
      <c r="G214" s="400">
        <f t="shared" si="524"/>
        <v>284427</v>
      </c>
      <c r="H214" s="400"/>
      <c r="I214" s="401"/>
      <c r="J214" s="401"/>
      <c r="K214" s="513"/>
      <c r="L214" s="401"/>
      <c r="M214" s="513">
        <f t="shared" si="525"/>
        <v>0</v>
      </c>
      <c r="N214" s="401">
        <f t="shared" si="526"/>
        <v>0</v>
      </c>
      <c r="O214" s="401"/>
      <c r="P214" s="401"/>
      <c r="Q214" s="513">
        <f t="shared" si="527"/>
        <v>0</v>
      </c>
      <c r="R214" s="401">
        <f t="shared" si="528"/>
        <v>0</v>
      </c>
      <c r="S214" s="540"/>
      <c r="T214" s="401"/>
      <c r="U214" s="513">
        <f t="shared" si="529"/>
        <v>0</v>
      </c>
      <c r="V214" s="401">
        <f t="shared" si="530"/>
        <v>0</v>
      </c>
      <c r="W214" s="513"/>
      <c r="X214" s="401"/>
      <c r="Y214" s="513">
        <f t="shared" si="531"/>
        <v>0</v>
      </c>
      <c r="Z214" s="401">
        <f t="shared" si="532"/>
        <v>0</v>
      </c>
      <c r="AA214" s="513"/>
      <c r="AB214" s="401">
        <f t="shared" si="533"/>
        <v>0</v>
      </c>
      <c r="AC214" s="513">
        <f t="shared" si="534"/>
        <v>0</v>
      </c>
      <c r="AD214" s="401">
        <f t="shared" si="535"/>
        <v>0</v>
      </c>
      <c r="AE214" s="513"/>
      <c r="AF214" s="401">
        <f t="shared" si="536"/>
        <v>0</v>
      </c>
      <c r="AG214" s="513">
        <f t="shared" si="537"/>
        <v>0</v>
      </c>
      <c r="AH214" s="401">
        <f t="shared" si="538"/>
        <v>0</v>
      </c>
      <c r="AI214" s="513"/>
      <c r="AJ214" s="401">
        <f t="shared" si="539"/>
        <v>0</v>
      </c>
      <c r="AK214" s="513">
        <f t="shared" si="540"/>
        <v>0</v>
      </c>
      <c r="AL214" s="401">
        <f t="shared" si="541"/>
        <v>0</v>
      </c>
      <c r="AM214" s="519"/>
      <c r="AN214" s="429">
        <f t="shared" si="542"/>
        <v>0</v>
      </c>
      <c r="AO214" s="519">
        <f t="shared" si="543"/>
        <v>0</v>
      </c>
      <c r="AP214" s="429">
        <f t="shared" si="544"/>
        <v>0</v>
      </c>
      <c r="AQ214" s="591"/>
      <c r="AR214" s="401">
        <f t="shared" si="545"/>
        <v>0</v>
      </c>
      <c r="AS214" s="519">
        <f t="shared" si="546"/>
        <v>0</v>
      </c>
      <c r="AT214" s="429">
        <f t="shared" si="547"/>
        <v>0</v>
      </c>
      <c r="AU214" s="513"/>
      <c r="AV214" s="401">
        <f t="shared" si="548"/>
        <v>0</v>
      </c>
      <c r="AW214" s="519">
        <f t="shared" si="549"/>
        <v>0</v>
      </c>
      <c r="AX214" s="429">
        <f t="shared" si="550"/>
        <v>0</v>
      </c>
      <c r="AY214" s="513"/>
      <c r="AZ214" s="681">
        <f t="shared" si="551"/>
        <v>0</v>
      </c>
      <c r="BA214" s="519">
        <f t="shared" si="552"/>
        <v>0</v>
      </c>
      <c r="BB214" s="429">
        <f t="shared" si="553"/>
        <v>0</v>
      </c>
      <c r="BC214" s="695"/>
      <c r="BD214" s="681">
        <f t="shared" si="554"/>
        <v>0</v>
      </c>
      <c r="BE214" s="695">
        <f t="shared" si="555"/>
        <v>0</v>
      </c>
      <c r="BF214" s="681">
        <f t="shared" si="556"/>
        <v>0</v>
      </c>
      <c r="BG214" s="519"/>
      <c r="BH214" s="429">
        <f t="shared" si="557"/>
        <v>0</v>
      </c>
      <c r="BI214" s="519">
        <f t="shared" si="558"/>
        <v>0</v>
      </c>
      <c r="BJ214" s="429">
        <f t="shared" si="559"/>
        <v>0</v>
      </c>
      <c r="BK214" s="519"/>
      <c r="BL214" s="429">
        <f t="shared" si="560"/>
        <v>0</v>
      </c>
      <c r="BM214" s="519">
        <f t="shared" si="561"/>
        <v>0</v>
      </c>
      <c r="BN214" s="429">
        <f t="shared" si="562"/>
        <v>0</v>
      </c>
      <c r="BO214" s="718"/>
      <c r="BP214" s="706">
        <f t="shared" si="563"/>
        <v>0</v>
      </c>
      <c r="BQ214" s="718">
        <f t="shared" si="564"/>
        <v>0</v>
      </c>
      <c r="BR214" s="706">
        <f t="shared" si="565"/>
        <v>0</v>
      </c>
      <c r="BS214" s="718"/>
      <c r="BT214" s="706">
        <f t="shared" si="566"/>
        <v>0</v>
      </c>
      <c r="BU214" s="718">
        <f t="shared" si="567"/>
        <v>0</v>
      </c>
      <c r="BV214" s="706">
        <f t="shared" si="568"/>
        <v>0</v>
      </c>
      <c r="BW214" s="718"/>
      <c r="BX214" s="706">
        <f t="shared" si="569"/>
        <v>0</v>
      </c>
      <c r="BY214" s="718">
        <f t="shared" si="570"/>
        <v>0</v>
      </c>
      <c r="BZ214" s="706">
        <f t="shared" si="571"/>
        <v>0</v>
      </c>
      <c r="CA214" s="718"/>
      <c r="CB214" s="706">
        <f t="shared" si="572"/>
        <v>0</v>
      </c>
      <c r="CC214" s="718">
        <f t="shared" si="573"/>
        <v>0</v>
      </c>
      <c r="CD214" s="706">
        <f t="shared" si="574"/>
        <v>0</v>
      </c>
      <c r="CE214" s="706"/>
      <c r="CF214" s="402">
        <f t="shared" si="575"/>
        <v>284427</v>
      </c>
    </row>
    <row r="215" spans="2:84" ht="90">
      <c r="B215" s="395" t="s">
        <v>750</v>
      </c>
      <c r="C215" s="396" t="s">
        <v>751</v>
      </c>
      <c r="D215" s="397" t="s">
        <v>658</v>
      </c>
      <c r="E215" s="398">
        <v>42935.31</v>
      </c>
      <c r="F215" s="399">
        <v>15</v>
      </c>
      <c r="G215" s="400">
        <f t="shared" si="524"/>
        <v>644029.64999999991</v>
      </c>
      <c r="H215" s="400"/>
      <c r="I215" s="401"/>
      <c r="J215" s="401"/>
      <c r="K215" s="513"/>
      <c r="L215" s="401"/>
      <c r="M215" s="513">
        <f t="shared" si="525"/>
        <v>0</v>
      </c>
      <c r="N215" s="401">
        <f t="shared" si="526"/>
        <v>0</v>
      </c>
      <c r="O215" s="401"/>
      <c r="P215" s="401"/>
      <c r="Q215" s="513">
        <f t="shared" si="527"/>
        <v>0</v>
      </c>
      <c r="R215" s="401">
        <f t="shared" si="528"/>
        <v>0</v>
      </c>
      <c r="S215" s="540"/>
      <c r="T215" s="401"/>
      <c r="U215" s="513">
        <f t="shared" si="529"/>
        <v>0</v>
      </c>
      <c r="V215" s="401">
        <f t="shared" si="530"/>
        <v>0</v>
      </c>
      <c r="W215" s="513"/>
      <c r="X215" s="401"/>
      <c r="Y215" s="513">
        <f t="shared" si="531"/>
        <v>0</v>
      </c>
      <c r="Z215" s="401">
        <f t="shared" si="532"/>
        <v>0</v>
      </c>
      <c r="AA215" s="513"/>
      <c r="AB215" s="401">
        <f t="shared" si="533"/>
        <v>0</v>
      </c>
      <c r="AC215" s="513">
        <f t="shared" si="534"/>
        <v>0</v>
      </c>
      <c r="AD215" s="401">
        <f t="shared" si="535"/>
        <v>0</v>
      </c>
      <c r="AE215" s="513"/>
      <c r="AF215" s="401">
        <f t="shared" si="536"/>
        <v>0</v>
      </c>
      <c r="AG215" s="513">
        <f t="shared" si="537"/>
        <v>0</v>
      </c>
      <c r="AH215" s="401">
        <f t="shared" si="538"/>
        <v>0</v>
      </c>
      <c r="AI215" s="513"/>
      <c r="AJ215" s="401">
        <f t="shared" si="539"/>
        <v>0</v>
      </c>
      <c r="AK215" s="513">
        <f t="shared" si="540"/>
        <v>0</v>
      </c>
      <c r="AL215" s="401">
        <f t="shared" si="541"/>
        <v>0</v>
      </c>
      <c r="AM215" s="519"/>
      <c r="AN215" s="429">
        <f t="shared" si="542"/>
        <v>0</v>
      </c>
      <c r="AO215" s="519">
        <f t="shared" si="543"/>
        <v>0</v>
      </c>
      <c r="AP215" s="429">
        <f t="shared" si="544"/>
        <v>0</v>
      </c>
      <c r="AQ215" s="591"/>
      <c r="AR215" s="401">
        <f t="shared" si="545"/>
        <v>0</v>
      </c>
      <c r="AS215" s="519">
        <f t="shared" si="546"/>
        <v>0</v>
      </c>
      <c r="AT215" s="429">
        <f t="shared" si="547"/>
        <v>0</v>
      </c>
      <c r="AU215" s="513"/>
      <c r="AV215" s="401">
        <f t="shared" si="548"/>
        <v>0</v>
      </c>
      <c r="AW215" s="519">
        <f t="shared" si="549"/>
        <v>0</v>
      </c>
      <c r="AX215" s="429">
        <f t="shared" si="550"/>
        <v>0</v>
      </c>
      <c r="AY215" s="513"/>
      <c r="AZ215" s="681">
        <f t="shared" si="551"/>
        <v>0</v>
      </c>
      <c r="BA215" s="519">
        <f t="shared" si="552"/>
        <v>0</v>
      </c>
      <c r="BB215" s="429">
        <f t="shared" si="553"/>
        <v>0</v>
      </c>
      <c r="BC215" s="695"/>
      <c r="BD215" s="681">
        <f t="shared" si="554"/>
        <v>0</v>
      </c>
      <c r="BE215" s="695">
        <f t="shared" si="555"/>
        <v>0</v>
      </c>
      <c r="BF215" s="681">
        <f t="shared" si="556"/>
        <v>0</v>
      </c>
      <c r="BG215" s="519"/>
      <c r="BH215" s="429">
        <f t="shared" si="557"/>
        <v>0</v>
      </c>
      <c r="BI215" s="519">
        <f t="shared" si="558"/>
        <v>0</v>
      </c>
      <c r="BJ215" s="429">
        <f t="shared" si="559"/>
        <v>0</v>
      </c>
      <c r="BK215" s="519"/>
      <c r="BL215" s="429">
        <f t="shared" si="560"/>
        <v>0</v>
      </c>
      <c r="BM215" s="519">
        <f t="shared" si="561"/>
        <v>0</v>
      </c>
      <c r="BN215" s="429">
        <f t="shared" si="562"/>
        <v>0</v>
      </c>
      <c r="BO215" s="718"/>
      <c r="BP215" s="706">
        <f t="shared" si="563"/>
        <v>0</v>
      </c>
      <c r="BQ215" s="718">
        <f t="shared" si="564"/>
        <v>0</v>
      </c>
      <c r="BR215" s="706">
        <f t="shared" si="565"/>
        <v>0</v>
      </c>
      <c r="BS215" s="718"/>
      <c r="BT215" s="706">
        <f t="shared" si="566"/>
        <v>0</v>
      </c>
      <c r="BU215" s="718">
        <f t="shared" si="567"/>
        <v>0</v>
      </c>
      <c r="BV215" s="706">
        <f t="shared" si="568"/>
        <v>0</v>
      </c>
      <c r="BW215" s="718"/>
      <c r="BX215" s="706">
        <f t="shared" si="569"/>
        <v>0</v>
      </c>
      <c r="BY215" s="718">
        <f t="shared" si="570"/>
        <v>0</v>
      </c>
      <c r="BZ215" s="706">
        <f t="shared" si="571"/>
        <v>0</v>
      </c>
      <c r="CA215" s="718"/>
      <c r="CB215" s="706">
        <f t="shared" si="572"/>
        <v>0</v>
      </c>
      <c r="CC215" s="718">
        <f t="shared" si="573"/>
        <v>0</v>
      </c>
      <c r="CD215" s="706">
        <f t="shared" si="574"/>
        <v>0</v>
      </c>
      <c r="CE215" s="706"/>
      <c r="CF215" s="402">
        <f t="shared" si="575"/>
        <v>644029.64999999991</v>
      </c>
    </row>
    <row r="216" spans="2:84" ht="90">
      <c r="B216" s="395" t="s">
        <v>752</v>
      </c>
      <c r="C216" s="396" t="s">
        <v>753</v>
      </c>
      <c r="D216" s="397" t="s">
        <v>658</v>
      </c>
      <c r="E216" s="398">
        <v>42935.31</v>
      </c>
      <c r="F216" s="399">
        <v>20</v>
      </c>
      <c r="G216" s="400">
        <f t="shared" si="524"/>
        <v>858706.2</v>
      </c>
      <c r="H216" s="400"/>
      <c r="I216" s="401"/>
      <c r="J216" s="401"/>
      <c r="K216" s="513"/>
      <c r="L216" s="401"/>
      <c r="M216" s="513">
        <f t="shared" si="525"/>
        <v>0</v>
      </c>
      <c r="N216" s="401">
        <f t="shared" si="526"/>
        <v>0</v>
      </c>
      <c r="O216" s="401"/>
      <c r="P216" s="401"/>
      <c r="Q216" s="513">
        <f t="shared" si="527"/>
        <v>0</v>
      </c>
      <c r="R216" s="401">
        <f t="shared" si="528"/>
        <v>0</v>
      </c>
      <c r="S216" s="540"/>
      <c r="T216" s="401"/>
      <c r="U216" s="513">
        <f t="shared" si="529"/>
        <v>0</v>
      </c>
      <c r="V216" s="401">
        <f t="shared" si="530"/>
        <v>0</v>
      </c>
      <c r="W216" s="513"/>
      <c r="X216" s="401"/>
      <c r="Y216" s="513">
        <f t="shared" si="531"/>
        <v>0</v>
      </c>
      <c r="Z216" s="401">
        <f t="shared" si="532"/>
        <v>0</v>
      </c>
      <c r="AA216" s="513"/>
      <c r="AB216" s="401">
        <f t="shared" si="533"/>
        <v>0</v>
      </c>
      <c r="AC216" s="513">
        <f t="shared" si="534"/>
        <v>0</v>
      </c>
      <c r="AD216" s="401">
        <f t="shared" si="535"/>
        <v>0</v>
      </c>
      <c r="AE216" s="513"/>
      <c r="AF216" s="401">
        <f t="shared" si="536"/>
        <v>0</v>
      </c>
      <c r="AG216" s="513">
        <f t="shared" si="537"/>
        <v>0</v>
      </c>
      <c r="AH216" s="401">
        <f t="shared" si="538"/>
        <v>0</v>
      </c>
      <c r="AI216" s="513"/>
      <c r="AJ216" s="401">
        <f t="shared" si="539"/>
        <v>0</v>
      </c>
      <c r="AK216" s="513">
        <f t="shared" si="540"/>
        <v>0</v>
      </c>
      <c r="AL216" s="401">
        <f t="shared" si="541"/>
        <v>0</v>
      </c>
      <c r="AM216" s="519"/>
      <c r="AN216" s="429">
        <f t="shared" si="542"/>
        <v>0</v>
      </c>
      <c r="AO216" s="519">
        <f t="shared" si="543"/>
        <v>0</v>
      </c>
      <c r="AP216" s="429">
        <f t="shared" si="544"/>
        <v>0</v>
      </c>
      <c r="AQ216" s="591"/>
      <c r="AR216" s="401">
        <f t="shared" si="545"/>
        <v>0</v>
      </c>
      <c r="AS216" s="519">
        <f t="shared" si="546"/>
        <v>0</v>
      </c>
      <c r="AT216" s="429">
        <f t="shared" si="547"/>
        <v>0</v>
      </c>
      <c r="AU216" s="513"/>
      <c r="AV216" s="401">
        <f t="shared" si="548"/>
        <v>0</v>
      </c>
      <c r="AW216" s="519">
        <f t="shared" si="549"/>
        <v>0</v>
      </c>
      <c r="AX216" s="429">
        <f t="shared" si="550"/>
        <v>0</v>
      </c>
      <c r="AY216" s="513"/>
      <c r="AZ216" s="681">
        <f t="shared" si="551"/>
        <v>0</v>
      </c>
      <c r="BA216" s="519">
        <f t="shared" si="552"/>
        <v>0</v>
      </c>
      <c r="BB216" s="429">
        <f t="shared" si="553"/>
        <v>0</v>
      </c>
      <c r="BC216" s="695"/>
      <c r="BD216" s="681">
        <f t="shared" si="554"/>
        <v>0</v>
      </c>
      <c r="BE216" s="695">
        <f t="shared" si="555"/>
        <v>0</v>
      </c>
      <c r="BF216" s="681">
        <f t="shared" si="556"/>
        <v>0</v>
      </c>
      <c r="BG216" s="519"/>
      <c r="BH216" s="429">
        <f t="shared" si="557"/>
        <v>0</v>
      </c>
      <c r="BI216" s="519">
        <f t="shared" si="558"/>
        <v>0</v>
      </c>
      <c r="BJ216" s="429">
        <f t="shared" si="559"/>
        <v>0</v>
      </c>
      <c r="BK216" s="519"/>
      <c r="BL216" s="429">
        <f t="shared" si="560"/>
        <v>0</v>
      </c>
      <c r="BM216" s="519">
        <f t="shared" si="561"/>
        <v>0</v>
      </c>
      <c r="BN216" s="429">
        <f t="shared" si="562"/>
        <v>0</v>
      </c>
      <c r="BO216" s="718"/>
      <c r="BP216" s="706">
        <f t="shared" si="563"/>
        <v>0</v>
      </c>
      <c r="BQ216" s="718">
        <f t="shared" si="564"/>
        <v>0</v>
      </c>
      <c r="BR216" s="706">
        <f t="shared" si="565"/>
        <v>0</v>
      </c>
      <c r="BS216" s="718"/>
      <c r="BT216" s="706">
        <f t="shared" si="566"/>
        <v>0</v>
      </c>
      <c r="BU216" s="718">
        <f t="shared" si="567"/>
        <v>0</v>
      </c>
      <c r="BV216" s="706">
        <f t="shared" si="568"/>
        <v>0</v>
      </c>
      <c r="BW216" s="718"/>
      <c r="BX216" s="706">
        <f t="shared" si="569"/>
        <v>0</v>
      </c>
      <c r="BY216" s="718">
        <f t="shared" si="570"/>
        <v>0</v>
      </c>
      <c r="BZ216" s="706">
        <f t="shared" si="571"/>
        <v>0</v>
      </c>
      <c r="CA216" s="718"/>
      <c r="CB216" s="706">
        <f t="shared" si="572"/>
        <v>0</v>
      </c>
      <c r="CC216" s="718">
        <f t="shared" si="573"/>
        <v>0</v>
      </c>
      <c r="CD216" s="706">
        <f t="shared" si="574"/>
        <v>0</v>
      </c>
      <c r="CE216" s="706"/>
      <c r="CF216" s="402">
        <f t="shared" si="575"/>
        <v>858706.2</v>
      </c>
    </row>
    <row r="217" spans="2:84" ht="108">
      <c r="B217" s="395" t="s">
        <v>754</v>
      </c>
      <c r="C217" s="396" t="s">
        <v>755</v>
      </c>
      <c r="D217" s="397" t="s">
        <v>658</v>
      </c>
      <c r="E217" s="398">
        <v>596097.80999999994</v>
      </c>
      <c r="F217" s="399">
        <v>20</v>
      </c>
      <c r="G217" s="400">
        <f t="shared" si="524"/>
        <v>11921956.199999999</v>
      </c>
      <c r="H217" s="400"/>
      <c r="I217" s="401"/>
      <c r="J217" s="401"/>
      <c r="K217" s="513"/>
      <c r="L217" s="401"/>
      <c r="M217" s="513">
        <f t="shared" si="525"/>
        <v>0</v>
      </c>
      <c r="N217" s="401">
        <f t="shared" si="526"/>
        <v>0</v>
      </c>
      <c r="O217" s="401"/>
      <c r="P217" s="401"/>
      <c r="Q217" s="513">
        <f t="shared" si="527"/>
        <v>0</v>
      </c>
      <c r="R217" s="401">
        <f t="shared" si="528"/>
        <v>0</v>
      </c>
      <c r="S217" s="540"/>
      <c r="T217" s="401"/>
      <c r="U217" s="513">
        <f t="shared" si="529"/>
        <v>0</v>
      </c>
      <c r="V217" s="401">
        <f t="shared" si="530"/>
        <v>0</v>
      </c>
      <c r="W217" s="513"/>
      <c r="X217" s="401"/>
      <c r="Y217" s="513">
        <f t="shared" si="531"/>
        <v>0</v>
      </c>
      <c r="Z217" s="401">
        <f t="shared" si="532"/>
        <v>0</v>
      </c>
      <c r="AA217" s="513"/>
      <c r="AB217" s="401">
        <f t="shared" si="533"/>
        <v>0</v>
      </c>
      <c r="AC217" s="513">
        <f t="shared" si="534"/>
        <v>0</v>
      </c>
      <c r="AD217" s="401">
        <f t="shared" si="535"/>
        <v>0</v>
      </c>
      <c r="AE217" s="513"/>
      <c r="AF217" s="401">
        <f t="shared" si="536"/>
        <v>0</v>
      </c>
      <c r="AG217" s="513">
        <f t="shared" si="537"/>
        <v>0</v>
      </c>
      <c r="AH217" s="401">
        <f t="shared" si="538"/>
        <v>0</v>
      </c>
      <c r="AI217" s="513"/>
      <c r="AJ217" s="401">
        <f t="shared" si="539"/>
        <v>0</v>
      </c>
      <c r="AK217" s="513">
        <f t="shared" si="540"/>
        <v>0</v>
      </c>
      <c r="AL217" s="401">
        <f t="shared" si="541"/>
        <v>0</v>
      </c>
      <c r="AM217" s="519"/>
      <c r="AN217" s="429">
        <f t="shared" si="542"/>
        <v>0</v>
      </c>
      <c r="AO217" s="519">
        <f t="shared" si="543"/>
        <v>0</v>
      </c>
      <c r="AP217" s="429">
        <f t="shared" si="544"/>
        <v>0</v>
      </c>
      <c r="AQ217" s="591"/>
      <c r="AR217" s="401">
        <f t="shared" si="545"/>
        <v>0</v>
      </c>
      <c r="AS217" s="519">
        <f t="shared" si="546"/>
        <v>0</v>
      </c>
      <c r="AT217" s="429">
        <f t="shared" si="547"/>
        <v>0</v>
      </c>
      <c r="AU217" s="513"/>
      <c r="AV217" s="401">
        <f t="shared" si="548"/>
        <v>0</v>
      </c>
      <c r="AW217" s="519">
        <f t="shared" si="549"/>
        <v>0</v>
      </c>
      <c r="AX217" s="429">
        <f t="shared" si="550"/>
        <v>0</v>
      </c>
      <c r="AY217" s="513"/>
      <c r="AZ217" s="681">
        <f t="shared" si="551"/>
        <v>0</v>
      </c>
      <c r="BA217" s="519">
        <f t="shared" si="552"/>
        <v>0</v>
      </c>
      <c r="BB217" s="429">
        <f t="shared" si="553"/>
        <v>0</v>
      </c>
      <c r="BC217" s="695"/>
      <c r="BD217" s="681">
        <f t="shared" si="554"/>
        <v>0</v>
      </c>
      <c r="BE217" s="695">
        <f t="shared" si="555"/>
        <v>0</v>
      </c>
      <c r="BF217" s="681">
        <f t="shared" si="556"/>
        <v>0</v>
      </c>
      <c r="BG217" s="519"/>
      <c r="BH217" s="429">
        <f t="shared" si="557"/>
        <v>0</v>
      </c>
      <c r="BI217" s="519">
        <f t="shared" si="558"/>
        <v>0</v>
      </c>
      <c r="BJ217" s="429">
        <f t="shared" si="559"/>
        <v>0</v>
      </c>
      <c r="BK217" s="519"/>
      <c r="BL217" s="429">
        <f t="shared" si="560"/>
        <v>0</v>
      </c>
      <c r="BM217" s="519">
        <f t="shared" si="561"/>
        <v>0</v>
      </c>
      <c r="BN217" s="429">
        <f t="shared" si="562"/>
        <v>0</v>
      </c>
      <c r="BO217" s="718"/>
      <c r="BP217" s="706">
        <f t="shared" si="563"/>
        <v>0</v>
      </c>
      <c r="BQ217" s="718">
        <f t="shared" si="564"/>
        <v>0</v>
      </c>
      <c r="BR217" s="706">
        <f t="shared" si="565"/>
        <v>0</v>
      </c>
      <c r="BS217" s="718"/>
      <c r="BT217" s="706">
        <f t="shared" si="566"/>
        <v>0</v>
      </c>
      <c r="BU217" s="718">
        <f t="shared" si="567"/>
        <v>0</v>
      </c>
      <c r="BV217" s="706">
        <f t="shared" si="568"/>
        <v>0</v>
      </c>
      <c r="BW217" s="718"/>
      <c r="BX217" s="706">
        <f t="shared" si="569"/>
        <v>0</v>
      </c>
      <c r="BY217" s="718">
        <f t="shared" si="570"/>
        <v>0</v>
      </c>
      <c r="BZ217" s="706">
        <f t="shared" si="571"/>
        <v>0</v>
      </c>
      <c r="CA217" s="718"/>
      <c r="CB217" s="706">
        <f t="shared" si="572"/>
        <v>0</v>
      </c>
      <c r="CC217" s="718">
        <f t="shared" si="573"/>
        <v>0</v>
      </c>
      <c r="CD217" s="706">
        <f t="shared" si="574"/>
        <v>0</v>
      </c>
      <c r="CE217" s="706"/>
      <c r="CF217" s="402">
        <f t="shared" si="575"/>
        <v>11921956.199999999</v>
      </c>
    </row>
    <row r="218" spans="2:84" ht="108">
      <c r="B218" s="395" t="s">
        <v>756</v>
      </c>
      <c r="C218" s="396" t="s">
        <v>757</v>
      </c>
      <c r="D218" s="397" t="s">
        <v>658</v>
      </c>
      <c r="E218" s="398">
        <v>906047.01</v>
      </c>
      <c r="F218" s="399">
        <v>15</v>
      </c>
      <c r="G218" s="400">
        <f t="shared" si="524"/>
        <v>13590705.15</v>
      </c>
      <c r="H218" s="400"/>
      <c r="I218" s="401"/>
      <c r="J218" s="401"/>
      <c r="K218" s="513"/>
      <c r="L218" s="401"/>
      <c r="M218" s="513">
        <f t="shared" si="525"/>
        <v>0</v>
      </c>
      <c r="N218" s="401">
        <f t="shared" si="526"/>
        <v>0</v>
      </c>
      <c r="O218" s="401"/>
      <c r="P218" s="401"/>
      <c r="Q218" s="513">
        <f t="shared" si="527"/>
        <v>0</v>
      </c>
      <c r="R218" s="401">
        <f t="shared" si="528"/>
        <v>0</v>
      </c>
      <c r="S218" s="540"/>
      <c r="T218" s="401"/>
      <c r="U218" s="513">
        <f t="shared" si="529"/>
        <v>0</v>
      </c>
      <c r="V218" s="401">
        <f t="shared" si="530"/>
        <v>0</v>
      </c>
      <c r="W218" s="513"/>
      <c r="X218" s="401"/>
      <c r="Y218" s="513">
        <f t="shared" si="531"/>
        <v>0</v>
      </c>
      <c r="Z218" s="401">
        <f t="shared" si="532"/>
        <v>0</v>
      </c>
      <c r="AA218" s="513"/>
      <c r="AB218" s="401">
        <f t="shared" si="533"/>
        <v>0</v>
      </c>
      <c r="AC218" s="513">
        <f t="shared" si="534"/>
        <v>0</v>
      </c>
      <c r="AD218" s="401">
        <f t="shared" si="535"/>
        <v>0</v>
      </c>
      <c r="AE218" s="513"/>
      <c r="AF218" s="401">
        <f t="shared" si="536"/>
        <v>0</v>
      </c>
      <c r="AG218" s="513">
        <f t="shared" si="537"/>
        <v>0</v>
      </c>
      <c r="AH218" s="401">
        <f t="shared" si="538"/>
        <v>0</v>
      </c>
      <c r="AI218" s="513"/>
      <c r="AJ218" s="401">
        <f t="shared" si="539"/>
        <v>0</v>
      </c>
      <c r="AK218" s="513">
        <f t="shared" si="540"/>
        <v>0</v>
      </c>
      <c r="AL218" s="401">
        <f t="shared" si="541"/>
        <v>0</v>
      </c>
      <c r="AM218" s="519"/>
      <c r="AN218" s="429">
        <f t="shared" si="542"/>
        <v>0</v>
      </c>
      <c r="AO218" s="519">
        <f t="shared" si="543"/>
        <v>0</v>
      </c>
      <c r="AP218" s="429">
        <f t="shared" si="544"/>
        <v>0</v>
      </c>
      <c r="AQ218" s="591"/>
      <c r="AR218" s="401">
        <f t="shared" si="545"/>
        <v>0</v>
      </c>
      <c r="AS218" s="519">
        <f t="shared" si="546"/>
        <v>0</v>
      </c>
      <c r="AT218" s="429">
        <f t="shared" si="547"/>
        <v>0</v>
      </c>
      <c r="AU218" s="513"/>
      <c r="AV218" s="401">
        <f t="shared" si="548"/>
        <v>0</v>
      </c>
      <c r="AW218" s="519">
        <f t="shared" si="549"/>
        <v>0</v>
      </c>
      <c r="AX218" s="429">
        <f t="shared" si="550"/>
        <v>0</v>
      </c>
      <c r="AY218" s="513"/>
      <c r="AZ218" s="681">
        <f t="shared" si="551"/>
        <v>0</v>
      </c>
      <c r="BA218" s="519">
        <f t="shared" si="552"/>
        <v>0</v>
      </c>
      <c r="BB218" s="429">
        <f t="shared" si="553"/>
        <v>0</v>
      </c>
      <c r="BC218" s="695"/>
      <c r="BD218" s="681">
        <f t="shared" si="554"/>
        <v>0</v>
      </c>
      <c r="BE218" s="695">
        <f t="shared" si="555"/>
        <v>0</v>
      </c>
      <c r="BF218" s="681">
        <f t="shared" si="556"/>
        <v>0</v>
      </c>
      <c r="BG218" s="519"/>
      <c r="BH218" s="429">
        <f t="shared" si="557"/>
        <v>0</v>
      </c>
      <c r="BI218" s="519">
        <f t="shared" si="558"/>
        <v>0</v>
      </c>
      <c r="BJ218" s="429">
        <f t="shared" si="559"/>
        <v>0</v>
      </c>
      <c r="BK218" s="519"/>
      <c r="BL218" s="429">
        <f t="shared" si="560"/>
        <v>0</v>
      </c>
      <c r="BM218" s="519">
        <f t="shared" si="561"/>
        <v>0</v>
      </c>
      <c r="BN218" s="429">
        <f t="shared" si="562"/>
        <v>0</v>
      </c>
      <c r="BO218" s="718"/>
      <c r="BP218" s="706">
        <f t="shared" si="563"/>
        <v>0</v>
      </c>
      <c r="BQ218" s="718">
        <f t="shared" si="564"/>
        <v>0</v>
      </c>
      <c r="BR218" s="706">
        <f t="shared" si="565"/>
        <v>0</v>
      </c>
      <c r="BS218" s="718"/>
      <c r="BT218" s="706">
        <f t="shared" si="566"/>
        <v>0</v>
      </c>
      <c r="BU218" s="718">
        <f t="shared" si="567"/>
        <v>0</v>
      </c>
      <c r="BV218" s="706">
        <f t="shared" si="568"/>
        <v>0</v>
      </c>
      <c r="BW218" s="718"/>
      <c r="BX218" s="706">
        <f t="shared" si="569"/>
        <v>0</v>
      </c>
      <c r="BY218" s="718">
        <f t="shared" si="570"/>
        <v>0</v>
      </c>
      <c r="BZ218" s="706">
        <f t="shared" si="571"/>
        <v>0</v>
      </c>
      <c r="CA218" s="718"/>
      <c r="CB218" s="706">
        <f t="shared" si="572"/>
        <v>0</v>
      </c>
      <c r="CC218" s="718">
        <f t="shared" si="573"/>
        <v>0</v>
      </c>
      <c r="CD218" s="706">
        <f t="shared" si="574"/>
        <v>0</v>
      </c>
      <c r="CE218" s="706"/>
      <c r="CF218" s="402">
        <f t="shared" si="575"/>
        <v>13590705.15</v>
      </c>
    </row>
    <row r="219" spans="2:84" ht="108">
      <c r="B219" s="395" t="s">
        <v>758</v>
      </c>
      <c r="C219" s="396" t="s">
        <v>759</v>
      </c>
      <c r="D219" s="397" t="s">
        <v>658</v>
      </c>
      <c r="E219" s="398">
        <v>1086466.5900000001</v>
      </c>
      <c r="F219" s="399">
        <v>30</v>
      </c>
      <c r="G219" s="400">
        <f t="shared" si="524"/>
        <v>32593997.700000003</v>
      </c>
      <c r="H219" s="400"/>
      <c r="I219" s="401"/>
      <c r="J219" s="401"/>
      <c r="K219" s="513"/>
      <c r="L219" s="401"/>
      <c r="M219" s="513">
        <f t="shared" si="525"/>
        <v>0</v>
      </c>
      <c r="N219" s="401">
        <f t="shared" si="526"/>
        <v>0</v>
      </c>
      <c r="O219" s="401"/>
      <c r="P219" s="401"/>
      <c r="Q219" s="513">
        <f t="shared" si="527"/>
        <v>0</v>
      </c>
      <c r="R219" s="401">
        <f t="shared" si="528"/>
        <v>0</v>
      </c>
      <c r="S219" s="540"/>
      <c r="T219" s="401"/>
      <c r="U219" s="513">
        <f t="shared" si="529"/>
        <v>0</v>
      </c>
      <c r="V219" s="401">
        <f t="shared" si="530"/>
        <v>0</v>
      </c>
      <c r="W219" s="513"/>
      <c r="X219" s="401"/>
      <c r="Y219" s="513">
        <f t="shared" si="531"/>
        <v>0</v>
      </c>
      <c r="Z219" s="401">
        <f t="shared" si="532"/>
        <v>0</v>
      </c>
      <c r="AA219" s="513"/>
      <c r="AB219" s="401">
        <f t="shared" si="533"/>
        <v>0</v>
      </c>
      <c r="AC219" s="513">
        <f t="shared" si="534"/>
        <v>0</v>
      </c>
      <c r="AD219" s="401">
        <f t="shared" si="535"/>
        <v>0</v>
      </c>
      <c r="AE219" s="513"/>
      <c r="AF219" s="401">
        <f t="shared" si="536"/>
        <v>0</v>
      </c>
      <c r="AG219" s="513">
        <f t="shared" si="537"/>
        <v>0</v>
      </c>
      <c r="AH219" s="401">
        <f t="shared" si="538"/>
        <v>0</v>
      </c>
      <c r="AI219" s="513"/>
      <c r="AJ219" s="401">
        <f t="shared" si="539"/>
        <v>0</v>
      </c>
      <c r="AK219" s="513">
        <f t="shared" si="540"/>
        <v>0</v>
      </c>
      <c r="AL219" s="401">
        <f t="shared" si="541"/>
        <v>0</v>
      </c>
      <c r="AM219" s="519"/>
      <c r="AN219" s="429">
        <f t="shared" si="542"/>
        <v>0</v>
      </c>
      <c r="AO219" s="519">
        <f t="shared" si="543"/>
        <v>0</v>
      </c>
      <c r="AP219" s="429">
        <f t="shared" si="544"/>
        <v>0</v>
      </c>
      <c r="AQ219" s="591"/>
      <c r="AR219" s="401">
        <f t="shared" si="545"/>
        <v>0</v>
      </c>
      <c r="AS219" s="519">
        <f t="shared" si="546"/>
        <v>0</v>
      </c>
      <c r="AT219" s="429">
        <f t="shared" si="547"/>
        <v>0</v>
      </c>
      <c r="AU219" s="513"/>
      <c r="AV219" s="401">
        <f t="shared" si="548"/>
        <v>0</v>
      </c>
      <c r="AW219" s="519">
        <f t="shared" si="549"/>
        <v>0</v>
      </c>
      <c r="AX219" s="429">
        <f t="shared" si="550"/>
        <v>0</v>
      </c>
      <c r="AY219" s="513"/>
      <c r="AZ219" s="681">
        <f t="shared" si="551"/>
        <v>0</v>
      </c>
      <c r="BA219" s="519">
        <f t="shared" si="552"/>
        <v>0</v>
      </c>
      <c r="BB219" s="429">
        <f t="shared" si="553"/>
        <v>0</v>
      </c>
      <c r="BC219" s="695"/>
      <c r="BD219" s="681">
        <f t="shared" si="554"/>
        <v>0</v>
      </c>
      <c r="BE219" s="695">
        <f t="shared" si="555"/>
        <v>0</v>
      </c>
      <c r="BF219" s="681">
        <f t="shared" si="556"/>
        <v>0</v>
      </c>
      <c r="BG219" s="519"/>
      <c r="BH219" s="429">
        <f t="shared" si="557"/>
        <v>0</v>
      </c>
      <c r="BI219" s="519">
        <f t="shared" si="558"/>
        <v>0</v>
      </c>
      <c r="BJ219" s="429">
        <f t="shared" si="559"/>
        <v>0</v>
      </c>
      <c r="BK219" s="519"/>
      <c r="BL219" s="429">
        <f t="shared" si="560"/>
        <v>0</v>
      </c>
      <c r="BM219" s="519">
        <f t="shared" si="561"/>
        <v>0</v>
      </c>
      <c r="BN219" s="429">
        <f t="shared" si="562"/>
        <v>0</v>
      </c>
      <c r="BO219" s="718"/>
      <c r="BP219" s="706">
        <f t="shared" si="563"/>
        <v>0</v>
      </c>
      <c r="BQ219" s="718">
        <f t="shared" si="564"/>
        <v>0</v>
      </c>
      <c r="BR219" s="706">
        <f t="shared" si="565"/>
        <v>0</v>
      </c>
      <c r="BS219" s="718"/>
      <c r="BT219" s="706">
        <f t="shared" si="566"/>
        <v>0</v>
      </c>
      <c r="BU219" s="718">
        <f t="shared" si="567"/>
        <v>0</v>
      </c>
      <c r="BV219" s="706">
        <f t="shared" si="568"/>
        <v>0</v>
      </c>
      <c r="BW219" s="718"/>
      <c r="BX219" s="706">
        <f t="shared" si="569"/>
        <v>0</v>
      </c>
      <c r="BY219" s="718">
        <f t="shared" si="570"/>
        <v>0</v>
      </c>
      <c r="BZ219" s="706">
        <f t="shared" si="571"/>
        <v>0</v>
      </c>
      <c r="CA219" s="718"/>
      <c r="CB219" s="706">
        <f t="shared" si="572"/>
        <v>0</v>
      </c>
      <c r="CC219" s="718">
        <f t="shared" si="573"/>
        <v>0</v>
      </c>
      <c r="CD219" s="706">
        <f t="shared" si="574"/>
        <v>0</v>
      </c>
      <c r="CE219" s="706"/>
      <c r="CF219" s="402">
        <f t="shared" si="575"/>
        <v>32593997.700000003</v>
      </c>
    </row>
    <row r="220" spans="2:84" ht="54">
      <c r="B220" s="395" t="s">
        <v>760</v>
      </c>
      <c r="C220" s="396" t="s">
        <v>761</v>
      </c>
      <c r="D220" s="397" t="s">
        <v>658</v>
      </c>
      <c r="E220" s="398">
        <v>49985.1</v>
      </c>
      <c r="F220" s="399">
        <v>15</v>
      </c>
      <c r="G220" s="400">
        <f t="shared" si="524"/>
        <v>749776.5</v>
      </c>
      <c r="H220" s="400"/>
      <c r="I220" s="401"/>
      <c r="J220" s="401"/>
      <c r="K220" s="513"/>
      <c r="L220" s="401"/>
      <c r="M220" s="513">
        <f t="shared" si="525"/>
        <v>0</v>
      </c>
      <c r="N220" s="401">
        <f t="shared" si="526"/>
        <v>0</v>
      </c>
      <c r="O220" s="401"/>
      <c r="P220" s="401"/>
      <c r="Q220" s="513">
        <f t="shared" si="527"/>
        <v>0</v>
      </c>
      <c r="R220" s="401">
        <f t="shared" si="528"/>
        <v>0</v>
      </c>
      <c r="S220" s="540"/>
      <c r="T220" s="401"/>
      <c r="U220" s="513">
        <f t="shared" si="529"/>
        <v>0</v>
      </c>
      <c r="V220" s="401">
        <f t="shared" si="530"/>
        <v>0</v>
      </c>
      <c r="W220" s="513"/>
      <c r="X220" s="401"/>
      <c r="Y220" s="513">
        <f t="shared" si="531"/>
        <v>0</v>
      </c>
      <c r="Z220" s="401">
        <f t="shared" si="532"/>
        <v>0</v>
      </c>
      <c r="AA220" s="513"/>
      <c r="AB220" s="401">
        <f t="shared" si="533"/>
        <v>0</v>
      </c>
      <c r="AC220" s="513">
        <f t="shared" si="534"/>
        <v>0</v>
      </c>
      <c r="AD220" s="401">
        <f t="shared" si="535"/>
        <v>0</v>
      </c>
      <c r="AE220" s="513"/>
      <c r="AF220" s="401">
        <f t="shared" si="536"/>
        <v>0</v>
      </c>
      <c r="AG220" s="513">
        <f t="shared" si="537"/>
        <v>0</v>
      </c>
      <c r="AH220" s="401">
        <f t="shared" si="538"/>
        <v>0</v>
      </c>
      <c r="AI220" s="513"/>
      <c r="AJ220" s="401">
        <f t="shared" si="539"/>
        <v>0</v>
      </c>
      <c r="AK220" s="513">
        <f t="shared" si="540"/>
        <v>0</v>
      </c>
      <c r="AL220" s="401">
        <f t="shared" si="541"/>
        <v>0</v>
      </c>
      <c r="AM220" s="519"/>
      <c r="AN220" s="429">
        <f t="shared" si="542"/>
        <v>0</v>
      </c>
      <c r="AO220" s="519">
        <f t="shared" si="543"/>
        <v>0</v>
      </c>
      <c r="AP220" s="429">
        <f t="shared" si="544"/>
        <v>0</v>
      </c>
      <c r="AQ220" s="591"/>
      <c r="AR220" s="401">
        <f t="shared" si="545"/>
        <v>0</v>
      </c>
      <c r="AS220" s="519">
        <f t="shared" si="546"/>
        <v>0</v>
      </c>
      <c r="AT220" s="429">
        <f t="shared" si="547"/>
        <v>0</v>
      </c>
      <c r="AU220" s="513"/>
      <c r="AV220" s="401">
        <f t="shared" si="548"/>
        <v>0</v>
      </c>
      <c r="AW220" s="519">
        <f t="shared" si="549"/>
        <v>0</v>
      </c>
      <c r="AX220" s="429">
        <f t="shared" si="550"/>
        <v>0</v>
      </c>
      <c r="AY220" s="513"/>
      <c r="AZ220" s="681">
        <f t="shared" si="551"/>
        <v>0</v>
      </c>
      <c r="BA220" s="519">
        <f t="shared" si="552"/>
        <v>0</v>
      </c>
      <c r="BB220" s="429">
        <f t="shared" si="553"/>
        <v>0</v>
      </c>
      <c r="BC220" s="695"/>
      <c r="BD220" s="681">
        <f t="shared" si="554"/>
        <v>0</v>
      </c>
      <c r="BE220" s="695">
        <f t="shared" si="555"/>
        <v>0</v>
      </c>
      <c r="BF220" s="681">
        <f t="shared" si="556"/>
        <v>0</v>
      </c>
      <c r="BG220" s="519"/>
      <c r="BH220" s="429">
        <f t="shared" si="557"/>
        <v>0</v>
      </c>
      <c r="BI220" s="519">
        <f t="shared" si="558"/>
        <v>0</v>
      </c>
      <c r="BJ220" s="429">
        <f t="shared" si="559"/>
        <v>0</v>
      </c>
      <c r="BK220" s="519"/>
      <c r="BL220" s="429">
        <f t="shared" si="560"/>
        <v>0</v>
      </c>
      <c r="BM220" s="519">
        <f t="shared" si="561"/>
        <v>0</v>
      </c>
      <c r="BN220" s="429">
        <f t="shared" si="562"/>
        <v>0</v>
      </c>
      <c r="BO220" s="718"/>
      <c r="BP220" s="706">
        <f t="shared" si="563"/>
        <v>0</v>
      </c>
      <c r="BQ220" s="718">
        <f t="shared" si="564"/>
        <v>0</v>
      </c>
      <c r="BR220" s="706">
        <f t="shared" si="565"/>
        <v>0</v>
      </c>
      <c r="BS220" s="718"/>
      <c r="BT220" s="706">
        <f t="shared" si="566"/>
        <v>0</v>
      </c>
      <c r="BU220" s="718">
        <f t="shared" si="567"/>
        <v>0</v>
      </c>
      <c r="BV220" s="706">
        <f t="shared" si="568"/>
        <v>0</v>
      </c>
      <c r="BW220" s="718"/>
      <c r="BX220" s="706">
        <f t="shared" si="569"/>
        <v>0</v>
      </c>
      <c r="BY220" s="718">
        <f t="shared" si="570"/>
        <v>0</v>
      </c>
      <c r="BZ220" s="706">
        <f t="shared" si="571"/>
        <v>0</v>
      </c>
      <c r="CA220" s="718"/>
      <c r="CB220" s="706">
        <f t="shared" si="572"/>
        <v>0</v>
      </c>
      <c r="CC220" s="718">
        <f t="shared" si="573"/>
        <v>0</v>
      </c>
      <c r="CD220" s="706">
        <f t="shared" si="574"/>
        <v>0</v>
      </c>
      <c r="CE220" s="706"/>
      <c r="CF220" s="402">
        <f t="shared" si="575"/>
        <v>749776.5</v>
      </c>
    </row>
    <row r="221" spans="2:84" ht="54">
      <c r="B221" s="395" t="s">
        <v>762</v>
      </c>
      <c r="C221" s="396" t="s">
        <v>763</v>
      </c>
      <c r="D221" s="397" t="s">
        <v>658</v>
      </c>
      <c r="E221" s="398">
        <v>78834.69</v>
      </c>
      <c r="F221" s="399">
        <v>30</v>
      </c>
      <c r="G221" s="400">
        <f t="shared" si="524"/>
        <v>2365040.7000000002</v>
      </c>
      <c r="H221" s="400"/>
      <c r="I221" s="401"/>
      <c r="J221" s="401"/>
      <c r="K221" s="513"/>
      <c r="L221" s="401"/>
      <c r="M221" s="513">
        <f t="shared" si="525"/>
        <v>0</v>
      </c>
      <c r="N221" s="401">
        <f t="shared" si="526"/>
        <v>0</v>
      </c>
      <c r="O221" s="401"/>
      <c r="P221" s="401"/>
      <c r="Q221" s="513">
        <f t="shared" si="527"/>
        <v>0</v>
      </c>
      <c r="R221" s="401">
        <f t="shared" si="528"/>
        <v>0</v>
      </c>
      <c r="S221" s="540"/>
      <c r="T221" s="401"/>
      <c r="U221" s="513">
        <f t="shared" si="529"/>
        <v>0</v>
      </c>
      <c r="V221" s="401">
        <f t="shared" si="530"/>
        <v>0</v>
      </c>
      <c r="W221" s="513"/>
      <c r="X221" s="401"/>
      <c r="Y221" s="513">
        <f t="shared" si="531"/>
        <v>0</v>
      </c>
      <c r="Z221" s="401">
        <f t="shared" si="532"/>
        <v>0</v>
      </c>
      <c r="AA221" s="513"/>
      <c r="AB221" s="401">
        <f t="shared" si="533"/>
        <v>0</v>
      </c>
      <c r="AC221" s="513">
        <f t="shared" si="534"/>
        <v>0</v>
      </c>
      <c r="AD221" s="401">
        <f t="shared" si="535"/>
        <v>0</v>
      </c>
      <c r="AE221" s="513"/>
      <c r="AF221" s="401">
        <f t="shared" si="536"/>
        <v>0</v>
      </c>
      <c r="AG221" s="513">
        <f t="shared" si="537"/>
        <v>0</v>
      </c>
      <c r="AH221" s="401">
        <f t="shared" si="538"/>
        <v>0</v>
      </c>
      <c r="AI221" s="513"/>
      <c r="AJ221" s="401">
        <f t="shared" si="539"/>
        <v>0</v>
      </c>
      <c r="AK221" s="513">
        <f t="shared" si="540"/>
        <v>0</v>
      </c>
      <c r="AL221" s="401">
        <f t="shared" si="541"/>
        <v>0</v>
      </c>
      <c r="AM221" s="519"/>
      <c r="AN221" s="429">
        <f t="shared" si="542"/>
        <v>0</v>
      </c>
      <c r="AO221" s="519">
        <f t="shared" si="543"/>
        <v>0</v>
      </c>
      <c r="AP221" s="429">
        <f t="shared" si="544"/>
        <v>0</v>
      </c>
      <c r="AQ221" s="591"/>
      <c r="AR221" s="401">
        <f t="shared" si="545"/>
        <v>0</v>
      </c>
      <c r="AS221" s="519">
        <f t="shared" si="546"/>
        <v>0</v>
      </c>
      <c r="AT221" s="429">
        <f t="shared" si="547"/>
        <v>0</v>
      </c>
      <c r="AU221" s="513"/>
      <c r="AV221" s="401">
        <f t="shared" si="548"/>
        <v>0</v>
      </c>
      <c r="AW221" s="519">
        <f t="shared" si="549"/>
        <v>0</v>
      </c>
      <c r="AX221" s="429">
        <f t="shared" si="550"/>
        <v>0</v>
      </c>
      <c r="AY221" s="513"/>
      <c r="AZ221" s="681">
        <f t="shared" si="551"/>
        <v>0</v>
      </c>
      <c r="BA221" s="519">
        <f t="shared" si="552"/>
        <v>0</v>
      </c>
      <c r="BB221" s="429">
        <f t="shared" si="553"/>
        <v>0</v>
      </c>
      <c r="BC221" s="695"/>
      <c r="BD221" s="681">
        <f t="shared" si="554"/>
        <v>0</v>
      </c>
      <c r="BE221" s="695">
        <f t="shared" si="555"/>
        <v>0</v>
      </c>
      <c r="BF221" s="681">
        <f t="shared" si="556"/>
        <v>0</v>
      </c>
      <c r="BG221" s="519"/>
      <c r="BH221" s="429">
        <f t="shared" si="557"/>
        <v>0</v>
      </c>
      <c r="BI221" s="519">
        <f t="shared" si="558"/>
        <v>0</v>
      </c>
      <c r="BJ221" s="429">
        <f t="shared" si="559"/>
        <v>0</v>
      </c>
      <c r="BK221" s="519"/>
      <c r="BL221" s="429">
        <f t="shared" si="560"/>
        <v>0</v>
      </c>
      <c r="BM221" s="519">
        <f t="shared" si="561"/>
        <v>0</v>
      </c>
      <c r="BN221" s="429">
        <f t="shared" si="562"/>
        <v>0</v>
      </c>
      <c r="BO221" s="718"/>
      <c r="BP221" s="706">
        <f t="shared" si="563"/>
        <v>0</v>
      </c>
      <c r="BQ221" s="718">
        <f t="shared" si="564"/>
        <v>0</v>
      </c>
      <c r="BR221" s="706">
        <f t="shared" si="565"/>
        <v>0</v>
      </c>
      <c r="BS221" s="718"/>
      <c r="BT221" s="706">
        <f t="shared" si="566"/>
        <v>0</v>
      </c>
      <c r="BU221" s="718">
        <f t="shared" si="567"/>
        <v>0</v>
      </c>
      <c r="BV221" s="706">
        <f t="shared" si="568"/>
        <v>0</v>
      </c>
      <c r="BW221" s="718"/>
      <c r="BX221" s="706">
        <f t="shared" si="569"/>
        <v>0</v>
      </c>
      <c r="BY221" s="718">
        <f t="shared" si="570"/>
        <v>0</v>
      </c>
      <c r="BZ221" s="706">
        <f t="shared" si="571"/>
        <v>0</v>
      </c>
      <c r="CA221" s="718"/>
      <c r="CB221" s="706">
        <f t="shared" si="572"/>
        <v>0</v>
      </c>
      <c r="CC221" s="718">
        <f t="shared" si="573"/>
        <v>0</v>
      </c>
      <c r="CD221" s="706">
        <f t="shared" si="574"/>
        <v>0</v>
      </c>
      <c r="CE221" s="706"/>
      <c r="CF221" s="402">
        <f t="shared" si="575"/>
        <v>2365040.7000000002</v>
      </c>
    </row>
    <row r="222" spans="2:84" ht="72">
      <c r="B222" s="395" t="s">
        <v>764</v>
      </c>
      <c r="C222" s="396" t="s">
        <v>412</v>
      </c>
      <c r="D222" s="397" t="s">
        <v>705</v>
      </c>
      <c r="E222" s="398">
        <v>41802.75</v>
      </c>
      <c r="F222" s="399">
        <v>300</v>
      </c>
      <c r="G222" s="400">
        <f t="shared" si="524"/>
        <v>12540825</v>
      </c>
      <c r="H222" s="400"/>
      <c r="I222" s="401"/>
      <c r="J222" s="401"/>
      <c r="K222" s="513"/>
      <c r="L222" s="401"/>
      <c r="M222" s="513">
        <f t="shared" si="525"/>
        <v>0</v>
      </c>
      <c r="N222" s="401">
        <f t="shared" si="526"/>
        <v>0</v>
      </c>
      <c r="O222" s="401"/>
      <c r="P222" s="401"/>
      <c r="Q222" s="513">
        <f t="shared" si="527"/>
        <v>0</v>
      </c>
      <c r="R222" s="401">
        <f t="shared" si="528"/>
        <v>0</v>
      </c>
      <c r="S222" s="540"/>
      <c r="T222" s="401"/>
      <c r="U222" s="513">
        <f t="shared" si="529"/>
        <v>0</v>
      </c>
      <c r="V222" s="401">
        <f t="shared" si="530"/>
        <v>0</v>
      </c>
      <c r="W222" s="513"/>
      <c r="X222" s="401"/>
      <c r="Y222" s="513">
        <f t="shared" si="531"/>
        <v>0</v>
      </c>
      <c r="Z222" s="401">
        <f t="shared" si="532"/>
        <v>0</v>
      </c>
      <c r="AA222" s="513"/>
      <c r="AB222" s="401">
        <f t="shared" si="533"/>
        <v>0</v>
      </c>
      <c r="AC222" s="513">
        <f t="shared" si="534"/>
        <v>0</v>
      </c>
      <c r="AD222" s="401">
        <f t="shared" si="535"/>
        <v>0</v>
      </c>
      <c r="AE222" s="513"/>
      <c r="AF222" s="401">
        <f t="shared" si="536"/>
        <v>0</v>
      </c>
      <c r="AG222" s="513">
        <f t="shared" si="537"/>
        <v>0</v>
      </c>
      <c r="AH222" s="401">
        <f t="shared" si="538"/>
        <v>0</v>
      </c>
      <c r="AI222" s="513"/>
      <c r="AJ222" s="401">
        <f t="shared" si="539"/>
        <v>0</v>
      </c>
      <c r="AK222" s="513">
        <f t="shared" si="540"/>
        <v>0</v>
      </c>
      <c r="AL222" s="401">
        <f t="shared" si="541"/>
        <v>0</v>
      </c>
      <c r="AM222" s="519"/>
      <c r="AN222" s="429">
        <f t="shared" si="542"/>
        <v>0</v>
      </c>
      <c r="AO222" s="519">
        <f t="shared" si="543"/>
        <v>0</v>
      </c>
      <c r="AP222" s="429">
        <f t="shared" si="544"/>
        <v>0</v>
      </c>
      <c r="AQ222" s="591"/>
      <c r="AR222" s="401">
        <f t="shared" si="545"/>
        <v>0</v>
      </c>
      <c r="AS222" s="519">
        <f t="shared" si="546"/>
        <v>0</v>
      </c>
      <c r="AT222" s="429">
        <f t="shared" si="547"/>
        <v>0</v>
      </c>
      <c r="AU222" s="513"/>
      <c r="AV222" s="401">
        <f t="shared" si="548"/>
        <v>0</v>
      </c>
      <c r="AW222" s="519">
        <f t="shared" si="549"/>
        <v>0</v>
      </c>
      <c r="AX222" s="429">
        <f t="shared" si="550"/>
        <v>0</v>
      </c>
      <c r="AY222" s="513"/>
      <c r="AZ222" s="681">
        <f t="shared" si="551"/>
        <v>0</v>
      </c>
      <c r="BA222" s="519">
        <f t="shared" si="552"/>
        <v>0</v>
      </c>
      <c r="BB222" s="429">
        <f t="shared" si="553"/>
        <v>0</v>
      </c>
      <c r="BC222" s="695"/>
      <c r="BD222" s="681">
        <f t="shared" si="554"/>
        <v>0</v>
      </c>
      <c r="BE222" s="695">
        <f t="shared" si="555"/>
        <v>0</v>
      </c>
      <c r="BF222" s="681">
        <f t="shared" si="556"/>
        <v>0</v>
      </c>
      <c r="BG222" s="519"/>
      <c r="BH222" s="429">
        <f t="shared" si="557"/>
        <v>0</v>
      </c>
      <c r="BI222" s="519">
        <f t="shared" si="558"/>
        <v>0</v>
      </c>
      <c r="BJ222" s="429">
        <f t="shared" si="559"/>
        <v>0</v>
      </c>
      <c r="BK222" s="519"/>
      <c r="BL222" s="429">
        <f t="shared" si="560"/>
        <v>0</v>
      </c>
      <c r="BM222" s="519">
        <f t="shared" si="561"/>
        <v>0</v>
      </c>
      <c r="BN222" s="429">
        <f t="shared" si="562"/>
        <v>0</v>
      </c>
      <c r="BO222" s="718"/>
      <c r="BP222" s="706">
        <f t="shared" si="563"/>
        <v>0</v>
      </c>
      <c r="BQ222" s="718">
        <f t="shared" si="564"/>
        <v>0</v>
      </c>
      <c r="BR222" s="706">
        <f t="shared" si="565"/>
        <v>0</v>
      </c>
      <c r="BS222" s="718"/>
      <c r="BT222" s="706">
        <f t="shared" si="566"/>
        <v>0</v>
      </c>
      <c r="BU222" s="718">
        <f t="shared" si="567"/>
        <v>0</v>
      </c>
      <c r="BV222" s="706">
        <f t="shared" si="568"/>
        <v>0</v>
      </c>
      <c r="BW222" s="718"/>
      <c r="BX222" s="706">
        <f t="shared" si="569"/>
        <v>0</v>
      </c>
      <c r="BY222" s="718">
        <f t="shared" si="570"/>
        <v>0</v>
      </c>
      <c r="BZ222" s="706">
        <f t="shared" si="571"/>
        <v>0</v>
      </c>
      <c r="CA222" s="718"/>
      <c r="CB222" s="706">
        <f t="shared" si="572"/>
        <v>0</v>
      </c>
      <c r="CC222" s="718">
        <f t="shared" si="573"/>
        <v>0</v>
      </c>
      <c r="CD222" s="706">
        <f t="shared" si="574"/>
        <v>0</v>
      </c>
      <c r="CE222" s="706"/>
      <c r="CF222" s="402">
        <f t="shared" si="575"/>
        <v>12540825</v>
      </c>
    </row>
    <row r="223" spans="2:84" ht="36">
      <c r="B223" s="395" t="s">
        <v>765</v>
      </c>
      <c r="C223" s="396" t="s">
        <v>766</v>
      </c>
      <c r="D223" s="397" t="s">
        <v>705</v>
      </c>
      <c r="E223" s="398">
        <v>70320.69</v>
      </c>
      <c r="F223" s="399">
        <v>80</v>
      </c>
      <c r="G223" s="400">
        <f t="shared" si="524"/>
        <v>5625655.2000000002</v>
      </c>
      <c r="H223" s="400"/>
      <c r="I223" s="401"/>
      <c r="J223" s="401"/>
      <c r="K223" s="513"/>
      <c r="L223" s="401"/>
      <c r="M223" s="513">
        <f t="shared" si="525"/>
        <v>0</v>
      </c>
      <c r="N223" s="401">
        <f t="shared" si="526"/>
        <v>0</v>
      </c>
      <c r="O223" s="401"/>
      <c r="P223" s="401"/>
      <c r="Q223" s="513">
        <f t="shared" si="527"/>
        <v>0</v>
      </c>
      <c r="R223" s="401">
        <f t="shared" si="528"/>
        <v>0</v>
      </c>
      <c r="S223" s="540"/>
      <c r="T223" s="401"/>
      <c r="U223" s="513">
        <f t="shared" si="529"/>
        <v>0</v>
      </c>
      <c r="V223" s="401">
        <f t="shared" si="530"/>
        <v>0</v>
      </c>
      <c r="W223" s="513"/>
      <c r="X223" s="401"/>
      <c r="Y223" s="513">
        <f t="shared" si="531"/>
        <v>0</v>
      </c>
      <c r="Z223" s="401">
        <f t="shared" si="532"/>
        <v>0</v>
      </c>
      <c r="AA223" s="513"/>
      <c r="AB223" s="401">
        <f t="shared" si="533"/>
        <v>0</v>
      </c>
      <c r="AC223" s="513">
        <f t="shared" si="534"/>
        <v>0</v>
      </c>
      <c r="AD223" s="401">
        <f t="shared" si="535"/>
        <v>0</v>
      </c>
      <c r="AE223" s="513"/>
      <c r="AF223" s="401">
        <f t="shared" si="536"/>
        <v>0</v>
      </c>
      <c r="AG223" s="513">
        <f t="shared" si="537"/>
        <v>0</v>
      </c>
      <c r="AH223" s="401">
        <f t="shared" si="538"/>
        <v>0</v>
      </c>
      <c r="AI223" s="513"/>
      <c r="AJ223" s="401">
        <f t="shared" si="539"/>
        <v>0</v>
      </c>
      <c r="AK223" s="513">
        <f t="shared" si="540"/>
        <v>0</v>
      </c>
      <c r="AL223" s="401">
        <f t="shared" si="541"/>
        <v>0</v>
      </c>
      <c r="AM223" s="519"/>
      <c r="AN223" s="429">
        <f t="shared" si="542"/>
        <v>0</v>
      </c>
      <c r="AO223" s="519">
        <f t="shared" si="543"/>
        <v>0</v>
      </c>
      <c r="AP223" s="429">
        <f t="shared" si="544"/>
        <v>0</v>
      </c>
      <c r="AQ223" s="591"/>
      <c r="AR223" s="401">
        <f t="shared" si="545"/>
        <v>0</v>
      </c>
      <c r="AS223" s="519">
        <f t="shared" si="546"/>
        <v>0</v>
      </c>
      <c r="AT223" s="429">
        <f t="shared" si="547"/>
        <v>0</v>
      </c>
      <c r="AU223" s="513"/>
      <c r="AV223" s="401">
        <f t="shared" si="548"/>
        <v>0</v>
      </c>
      <c r="AW223" s="519">
        <f t="shared" si="549"/>
        <v>0</v>
      </c>
      <c r="AX223" s="429">
        <f t="shared" si="550"/>
        <v>0</v>
      </c>
      <c r="AY223" s="513"/>
      <c r="AZ223" s="681">
        <f t="shared" si="551"/>
        <v>0</v>
      </c>
      <c r="BA223" s="519">
        <f t="shared" si="552"/>
        <v>0</v>
      </c>
      <c r="BB223" s="429">
        <f t="shared" si="553"/>
        <v>0</v>
      </c>
      <c r="BC223" s="695"/>
      <c r="BD223" s="681">
        <f t="shared" si="554"/>
        <v>0</v>
      </c>
      <c r="BE223" s="695">
        <f t="shared" si="555"/>
        <v>0</v>
      </c>
      <c r="BF223" s="681">
        <f t="shared" si="556"/>
        <v>0</v>
      </c>
      <c r="BG223" s="519"/>
      <c r="BH223" s="429">
        <f t="shared" si="557"/>
        <v>0</v>
      </c>
      <c r="BI223" s="519">
        <f t="shared" si="558"/>
        <v>0</v>
      </c>
      <c r="BJ223" s="429">
        <f t="shared" si="559"/>
        <v>0</v>
      </c>
      <c r="BK223" s="519"/>
      <c r="BL223" s="429">
        <f t="shared" si="560"/>
        <v>0</v>
      </c>
      <c r="BM223" s="519">
        <f t="shared" si="561"/>
        <v>0</v>
      </c>
      <c r="BN223" s="429">
        <f t="shared" si="562"/>
        <v>0</v>
      </c>
      <c r="BO223" s="718"/>
      <c r="BP223" s="706">
        <f t="shared" si="563"/>
        <v>0</v>
      </c>
      <c r="BQ223" s="718">
        <f t="shared" si="564"/>
        <v>0</v>
      </c>
      <c r="BR223" s="706">
        <f t="shared" si="565"/>
        <v>0</v>
      </c>
      <c r="BS223" s="718"/>
      <c r="BT223" s="706">
        <f t="shared" si="566"/>
        <v>0</v>
      </c>
      <c r="BU223" s="718">
        <f t="shared" si="567"/>
        <v>0</v>
      </c>
      <c r="BV223" s="706">
        <f t="shared" si="568"/>
        <v>0</v>
      </c>
      <c r="BW223" s="718"/>
      <c r="BX223" s="706">
        <f t="shared" si="569"/>
        <v>0</v>
      </c>
      <c r="BY223" s="718">
        <f t="shared" si="570"/>
        <v>0</v>
      </c>
      <c r="BZ223" s="706">
        <f t="shared" si="571"/>
        <v>0</v>
      </c>
      <c r="CA223" s="718"/>
      <c r="CB223" s="706">
        <f t="shared" si="572"/>
        <v>0</v>
      </c>
      <c r="CC223" s="718">
        <f t="shared" si="573"/>
        <v>0</v>
      </c>
      <c r="CD223" s="706">
        <f t="shared" si="574"/>
        <v>0</v>
      </c>
      <c r="CE223" s="706"/>
      <c r="CF223" s="402">
        <f t="shared" si="575"/>
        <v>5625655.2000000002</v>
      </c>
    </row>
    <row r="224" spans="2:84" ht="36">
      <c r="B224" s="395" t="s">
        <v>767</v>
      </c>
      <c r="C224" s="396" t="s">
        <v>416</v>
      </c>
      <c r="D224" s="397" t="s">
        <v>705</v>
      </c>
      <c r="E224" s="398">
        <v>52049.25</v>
      </c>
      <c r="F224" s="399">
        <v>200</v>
      </c>
      <c r="G224" s="400">
        <f t="shared" si="524"/>
        <v>10409850</v>
      </c>
      <c r="H224" s="400"/>
      <c r="I224" s="401"/>
      <c r="J224" s="401"/>
      <c r="K224" s="513"/>
      <c r="L224" s="401"/>
      <c r="M224" s="513">
        <f t="shared" si="525"/>
        <v>0</v>
      </c>
      <c r="N224" s="401">
        <f t="shared" si="526"/>
        <v>0</v>
      </c>
      <c r="O224" s="401"/>
      <c r="P224" s="401"/>
      <c r="Q224" s="513">
        <f t="shared" si="527"/>
        <v>0</v>
      </c>
      <c r="R224" s="401">
        <f t="shared" si="528"/>
        <v>0</v>
      </c>
      <c r="S224" s="540"/>
      <c r="T224" s="401"/>
      <c r="U224" s="513">
        <f t="shared" si="529"/>
        <v>0</v>
      </c>
      <c r="V224" s="401">
        <f t="shared" si="530"/>
        <v>0</v>
      </c>
      <c r="W224" s="513"/>
      <c r="X224" s="401"/>
      <c r="Y224" s="513">
        <f t="shared" si="531"/>
        <v>0</v>
      </c>
      <c r="Z224" s="401">
        <f t="shared" si="532"/>
        <v>0</v>
      </c>
      <c r="AA224" s="513"/>
      <c r="AB224" s="401">
        <f t="shared" si="533"/>
        <v>0</v>
      </c>
      <c r="AC224" s="513">
        <f t="shared" si="534"/>
        <v>0</v>
      </c>
      <c r="AD224" s="401">
        <f t="shared" si="535"/>
        <v>0</v>
      </c>
      <c r="AE224" s="513"/>
      <c r="AF224" s="401">
        <f t="shared" si="536"/>
        <v>0</v>
      </c>
      <c r="AG224" s="513">
        <f t="shared" si="537"/>
        <v>0</v>
      </c>
      <c r="AH224" s="401">
        <f t="shared" si="538"/>
        <v>0</v>
      </c>
      <c r="AI224" s="513"/>
      <c r="AJ224" s="401">
        <f t="shared" si="539"/>
        <v>0</v>
      </c>
      <c r="AK224" s="513">
        <f t="shared" si="540"/>
        <v>0</v>
      </c>
      <c r="AL224" s="401">
        <f t="shared" si="541"/>
        <v>0</v>
      </c>
      <c r="AM224" s="519"/>
      <c r="AN224" s="429">
        <f t="shared" si="542"/>
        <v>0</v>
      </c>
      <c r="AO224" s="519">
        <f t="shared" si="543"/>
        <v>0</v>
      </c>
      <c r="AP224" s="429">
        <f t="shared" si="544"/>
        <v>0</v>
      </c>
      <c r="AQ224" s="591"/>
      <c r="AR224" s="401">
        <f t="shared" si="545"/>
        <v>0</v>
      </c>
      <c r="AS224" s="519">
        <f t="shared" si="546"/>
        <v>0</v>
      </c>
      <c r="AT224" s="429">
        <f t="shared" si="547"/>
        <v>0</v>
      </c>
      <c r="AU224" s="513"/>
      <c r="AV224" s="401">
        <f t="shared" si="548"/>
        <v>0</v>
      </c>
      <c r="AW224" s="519">
        <f t="shared" si="549"/>
        <v>0</v>
      </c>
      <c r="AX224" s="429">
        <f t="shared" si="550"/>
        <v>0</v>
      </c>
      <c r="AY224" s="513"/>
      <c r="AZ224" s="681">
        <f t="shared" si="551"/>
        <v>0</v>
      </c>
      <c r="BA224" s="519">
        <f t="shared" si="552"/>
        <v>0</v>
      </c>
      <c r="BB224" s="429">
        <f t="shared" si="553"/>
        <v>0</v>
      </c>
      <c r="BC224" s="695"/>
      <c r="BD224" s="681">
        <f t="shared" si="554"/>
        <v>0</v>
      </c>
      <c r="BE224" s="695">
        <f t="shared" si="555"/>
        <v>0</v>
      </c>
      <c r="BF224" s="681">
        <f t="shared" si="556"/>
        <v>0</v>
      </c>
      <c r="BG224" s="519"/>
      <c r="BH224" s="429">
        <f t="shared" si="557"/>
        <v>0</v>
      </c>
      <c r="BI224" s="519">
        <f t="shared" si="558"/>
        <v>0</v>
      </c>
      <c r="BJ224" s="429">
        <f t="shared" si="559"/>
        <v>0</v>
      </c>
      <c r="BK224" s="519"/>
      <c r="BL224" s="429">
        <f t="shared" si="560"/>
        <v>0</v>
      </c>
      <c r="BM224" s="519">
        <f t="shared" si="561"/>
        <v>0</v>
      </c>
      <c r="BN224" s="429">
        <f t="shared" si="562"/>
        <v>0</v>
      </c>
      <c r="BO224" s="718"/>
      <c r="BP224" s="706">
        <f t="shared" si="563"/>
        <v>0</v>
      </c>
      <c r="BQ224" s="718">
        <f t="shared" si="564"/>
        <v>0</v>
      </c>
      <c r="BR224" s="706">
        <f t="shared" si="565"/>
        <v>0</v>
      </c>
      <c r="BS224" s="718"/>
      <c r="BT224" s="706">
        <f t="shared" si="566"/>
        <v>0</v>
      </c>
      <c r="BU224" s="718">
        <f t="shared" si="567"/>
        <v>0</v>
      </c>
      <c r="BV224" s="706">
        <f t="shared" si="568"/>
        <v>0</v>
      </c>
      <c r="BW224" s="718"/>
      <c r="BX224" s="706">
        <f t="shared" si="569"/>
        <v>0</v>
      </c>
      <c r="BY224" s="718">
        <f t="shared" si="570"/>
        <v>0</v>
      </c>
      <c r="BZ224" s="706">
        <f t="shared" si="571"/>
        <v>0</v>
      </c>
      <c r="CA224" s="718"/>
      <c r="CB224" s="706">
        <f t="shared" si="572"/>
        <v>0</v>
      </c>
      <c r="CC224" s="718">
        <f t="shared" si="573"/>
        <v>0</v>
      </c>
      <c r="CD224" s="706">
        <f t="shared" si="574"/>
        <v>0</v>
      </c>
      <c r="CE224" s="706"/>
      <c r="CF224" s="402">
        <f t="shared" si="575"/>
        <v>10409850</v>
      </c>
    </row>
    <row r="225" spans="1:84" ht="36">
      <c r="B225" s="395" t="s">
        <v>768</v>
      </c>
      <c r="C225" s="396" t="s">
        <v>414</v>
      </c>
      <c r="D225" s="397" t="s">
        <v>705</v>
      </c>
      <c r="E225" s="398">
        <v>13027.41</v>
      </c>
      <c r="F225" s="399">
        <v>230</v>
      </c>
      <c r="G225" s="400">
        <f t="shared" si="524"/>
        <v>2996304.3</v>
      </c>
      <c r="H225" s="400"/>
      <c r="I225" s="401"/>
      <c r="J225" s="401"/>
      <c r="K225" s="513"/>
      <c r="L225" s="401"/>
      <c r="M225" s="513">
        <f t="shared" si="525"/>
        <v>0</v>
      </c>
      <c r="N225" s="401">
        <f t="shared" si="526"/>
        <v>0</v>
      </c>
      <c r="O225" s="401"/>
      <c r="P225" s="401"/>
      <c r="Q225" s="513">
        <f t="shared" si="527"/>
        <v>0</v>
      </c>
      <c r="R225" s="401">
        <f t="shared" si="528"/>
        <v>0</v>
      </c>
      <c r="S225" s="540"/>
      <c r="T225" s="401"/>
      <c r="U225" s="513">
        <f t="shared" si="529"/>
        <v>0</v>
      </c>
      <c r="V225" s="401">
        <f t="shared" si="530"/>
        <v>0</v>
      </c>
      <c r="W225" s="513"/>
      <c r="X225" s="401"/>
      <c r="Y225" s="513">
        <f t="shared" si="531"/>
        <v>0</v>
      </c>
      <c r="Z225" s="401">
        <f t="shared" si="532"/>
        <v>0</v>
      </c>
      <c r="AA225" s="513"/>
      <c r="AB225" s="401">
        <f t="shared" si="533"/>
        <v>0</v>
      </c>
      <c r="AC225" s="513">
        <f t="shared" si="534"/>
        <v>0</v>
      </c>
      <c r="AD225" s="401">
        <f t="shared" si="535"/>
        <v>0</v>
      </c>
      <c r="AE225" s="513"/>
      <c r="AF225" s="401">
        <f t="shared" si="536"/>
        <v>0</v>
      </c>
      <c r="AG225" s="513">
        <f t="shared" si="537"/>
        <v>0</v>
      </c>
      <c r="AH225" s="401">
        <f t="shared" si="538"/>
        <v>0</v>
      </c>
      <c r="AI225" s="513"/>
      <c r="AJ225" s="401">
        <f t="shared" si="539"/>
        <v>0</v>
      </c>
      <c r="AK225" s="513">
        <f t="shared" si="540"/>
        <v>0</v>
      </c>
      <c r="AL225" s="401">
        <f t="shared" si="541"/>
        <v>0</v>
      </c>
      <c r="AM225" s="519"/>
      <c r="AN225" s="429">
        <f t="shared" si="542"/>
        <v>0</v>
      </c>
      <c r="AO225" s="519">
        <f t="shared" si="543"/>
        <v>0</v>
      </c>
      <c r="AP225" s="429">
        <f t="shared" si="544"/>
        <v>0</v>
      </c>
      <c r="AQ225" s="591"/>
      <c r="AR225" s="401">
        <f t="shared" si="545"/>
        <v>0</v>
      </c>
      <c r="AS225" s="519">
        <f t="shared" si="546"/>
        <v>0</v>
      </c>
      <c r="AT225" s="429">
        <f t="shared" si="547"/>
        <v>0</v>
      </c>
      <c r="AU225" s="513"/>
      <c r="AV225" s="401">
        <f t="shared" si="548"/>
        <v>0</v>
      </c>
      <c r="AW225" s="519">
        <f t="shared" si="549"/>
        <v>0</v>
      </c>
      <c r="AX225" s="429">
        <f t="shared" si="550"/>
        <v>0</v>
      </c>
      <c r="AY225" s="513"/>
      <c r="AZ225" s="681">
        <f t="shared" si="551"/>
        <v>0</v>
      </c>
      <c r="BA225" s="519">
        <f t="shared" si="552"/>
        <v>0</v>
      </c>
      <c r="BB225" s="429">
        <f t="shared" si="553"/>
        <v>0</v>
      </c>
      <c r="BC225" s="695"/>
      <c r="BD225" s="681">
        <f t="shared" si="554"/>
        <v>0</v>
      </c>
      <c r="BE225" s="695">
        <f t="shared" si="555"/>
        <v>0</v>
      </c>
      <c r="BF225" s="681">
        <f t="shared" si="556"/>
        <v>0</v>
      </c>
      <c r="BG225" s="519"/>
      <c r="BH225" s="429">
        <f t="shared" si="557"/>
        <v>0</v>
      </c>
      <c r="BI225" s="519">
        <f t="shared" si="558"/>
        <v>0</v>
      </c>
      <c r="BJ225" s="429">
        <f t="shared" si="559"/>
        <v>0</v>
      </c>
      <c r="BK225" s="519"/>
      <c r="BL225" s="429">
        <f t="shared" si="560"/>
        <v>0</v>
      </c>
      <c r="BM225" s="519">
        <f t="shared" si="561"/>
        <v>0</v>
      </c>
      <c r="BN225" s="429">
        <f t="shared" si="562"/>
        <v>0</v>
      </c>
      <c r="BO225" s="718"/>
      <c r="BP225" s="706">
        <f t="shared" si="563"/>
        <v>0</v>
      </c>
      <c r="BQ225" s="718">
        <f t="shared" si="564"/>
        <v>0</v>
      </c>
      <c r="BR225" s="706">
        <f t="shared" si="565"/>
        <v>0</v>
      </c>
      <c r="BS225" s="718"/>
      <c r="BT225" s="706">
        <f t="shared" si="566"/>
        <v>0</v>
      </c>
      <c r="BU225" s="718">
        <f t="shared" si="567"/>
        <v>0</v>
      </c>
      <c r="BV225" s="706">
        <f t="shared" si="568"/>
        <v>0</v>
      </c>
      <c r="BW225" s="718"/>
      <c r="BX225" s="706">
        <f t="shared" si="569"/>
        <v>0</v>
      </c>
      <c r="BY225" s="718">
        <f t="shared" si="570"/>
        <v>0</v>
      </c>
      <c r="BZ225" s="706">
        <f t="shared" si="571"/>
        <v>0</v>
      </c>
      <c r="CA225" s="718"/>
      <c r="CB225" s="706">
        <f t="shared" si="572"/>
        <v>0</v>
      </c>
      <c r="CC225" s="718">
        <f t="shared" si="573"/>
        <v>0</v>
      </c>
      <c r="CD225" s="706">
        <f t="shared" si="574"/>
        <v>0</v>
      </c>
      <c r="CE225" s="706"/>
      <c r="CF225" s="402">
        <f t="shared" si="575"/>
        <v>2996304.3</v>
      </c>
    </row>
    <row r="226" spans="1:84" ht="36">
      <c r="B226" s="395" t="s">
        <v>769</v>
      </c>
      <c r="C226" s="396" t="s">
        <v>770</v>
      </c>
      <c r="D226" s="397" t="s">
        <v>658</v>
      </c>
      <c r="E226" s="398">
        <v>186214.05</v>
      </c>
      <c r="F226" s="399">
        <v>2</v>
      </c>
      <c r="G226" s="400">
        <f t="shared" si="524"/>
        <v>372428.1</v>
      </c>
      <c r="H226" s="400"/>
      <c r="I226" s="401"/>
      <c r="J226" s="401"/>
      <c r="K226" s="513"/>
      <c r="L226" s="401"/>
      <c r="M226" s="513">
        <f t="shared" si="525"/>
        <v>0</v>
      </c>
      <c r="N226" s="401">
        <f t="shared" si="526"/>
        <v>0</v>
      </c>
      <c r="O226" s="401"/>
      <c r="P226" s="401"/>
      <c r="Q226" s="513">
        <f t="shared" si="527"/>
        <v>0</v>
      </c>
      <c r="R226" s="401">
        <f t="shared" si="528"/>
        <v>0</v>
      </c>
      <c r="S226" s="540"/>
      <c r="T226" s="401"/>
      <c r="U226" s="513">
        <f t="shared" si="529"/>
        <v>0</v>
      </c>
      <c r="V226" s="401">
        <f t="shared" si="530"/>
        <v>0</v>
      </c>
      <c r="W226" s="513"/>
      <c r="X226" s="401"/>
      <c r="Y226" s="513">
        <f t="shared" si="531"/>
        <v>0</v>
      </c>
      <c r="Z226" s="401">
        <f t="shared" si="532"/>
        <v>0</v>
      </c>
      <c r="AA226" s="513"/>
      <c r="AB226" s="401">
        <f t="shared" si="533"/>
        <v>0</v>
      </c>
      <c r="AC226" s="513">
        <f t="shared" si="534"/>
        <v>0</v>
      </c>
      <c r="AD226" s="401">
        <f t="shared" si="535"/>
        <v>0</v>
      </c>
      <c r="AE226" s="513"/>
      <c r="AF226" s="401">
        <f t="shared" si="536"/>
        <v>0</v>
      </c>
      <c r="AG226" s="513">
        <f t="shared" si="537"/>
        <v>0</v>
      </c>
      <c r="AH226" s="401">
        <f t="shared" si="538"/>
        <v>0</v>
      </c>
      <c r="AI226" s="513"/>
      <c r="AJ226" s="401">
        <f t="shared" si="539"/>
        <v>0</v>
      </c>
      <c r="AK226" s="513">
        <f t="shared" si="540"/>
        <v>0</v>
      </c>
      <c r="AL226" s="401">
        <f t="shared" si="541"/>
        <v>0</v>
      </c>
      <c r="AM226" s="519"/>
      <c r="AN226" s="429">
        <f t="shared" si="542"/>
        <v>0</v>
      </c>
      <c r="AO226" s="519">
        <f t="shared" si="543"/>
        <v>0</v>
      </c>
      <c r="AP226" s="429">
        <f t="shared" si="544"/>
        <v>0</v>
      </c>
      <c r="AQ226" s="591"/>
      <c r="AR226" s="401">
        <f t="shared" si="545"/>
        <v>0</v>
      </c>
      <c r="AS226" s="519">
        <f t="shared" si="546"/>
        <v>0</v>
      </c>
      <c r="AT226" s="429">
        <f t="shared" si="547"/>
        <v>0</v>
      </c>
      <c r="AU226" s="513"/>
      <c r="AV226" s="401">
        <f t="shared" si="548"/>
        <v>0</v>
      </c>
      <c r="AW226" s="519">
        <f t="shared" si="549"/>
        <v>0</v>
      </c>
      <c r="AX226" s="429">
        <f t="shared" si="550"/>
        <v>0</v>
      </c>
      <c r="AY226" s="513"/>
      <c r="AZ226" s="681">
        <f t="shared" si="551"/>
        <v>0</v>
      </c>
      <c r="BA226" s="519">
        <f t="shared" si="552"/>
        <v>0</v>
      </c>
      <c r="BB226" s="429">
        <f t="shared" si="553"/>
        <v>0</v>
      </c>
      <c r="BC226" s="695"/>
      <c r="BD226" s="681">
        <f t="shared" si="554"/>
        <v>0</v>
      </c>
      <c r="BE226" s="695">
        <f t="shared" si="555"/>
        <v>0</v>
      </c>
      <c r="BF226" s="681">
        <f t="shared" si="556"/>
        <v>0</v>
      </c>
      <c r="BG226" s="519"/>
      <c r="BH226" s="429">
        <f t="shared" si="557"/>
        <v>0</v>
      </c>
      <c r="BI226" s="519">
        <f t="shared" si="558"/>
        <v>0</v>
      </c>
      <c r="BJ226" s="429">
        <f t="shared" si="559"/>
        <v>0</v>
      </c>
      <c r="BK226" s="519"/>
      <c r="BL226" s="429">
        <f t="shared" si="560"/>
        <v>0</v>
      </c>
      <c r="BM226" s="519">
        <f t="shared" si="561"/>
        <v>0</v>
      </c>
      <c r="BN226" s="429">
        <f t="shared" si="562"/>
        <v>0</v>
      </c>
      <c r="BO226" s="718"/>
      <c r="BP226" s="706">
        <f t="shared" si="563"/>
        <v>0</v>
      </c>
      <c r="BQ226" s="718">
        <f t="shared" si="564"/>
        <v>0</v>
      </c>
      <c r="BR226" s="706">
        <f t="shared" si="565"/>
        <v>0</v>
      </c>
      <c r="BS226" s="718"/>
      <c r="BT226" s="706">
        <f t="shared" si="566"/>
        <v>0</v>
      </c>
      <c r="BU226" s="718">
        <f t="shared" si="567"/>
        <v>0</v>
      </c>
      <c r="BV226" s="706">
        <f t="shared" si="568"/>
        <v>0</v>
      </c>
      <c r="BW226" s="718">
        <v>2</v>
      </c>
      <c r="BX226" s="706">
        <f t="shared" si="569"/>
        <v>372428.1</v>
      </c>
      <c r="BY226" s="718">
        <f t="shared" si="570"/>
        <v>2</v>
      </c>
      <c r="BZ226" s="706">
        <f t="shared" si="571"/>
        <v>372428.1</v>
      </c>
      <c r="CA226" s="718"/>
      <c r="CB226" s="706">
        <f t="shared" si="572"/>
        <v>0</v>
      </c>
      <c r="CC226" s="718">
        <f t="shared" si="573"/>
        <v>2</v>
      </c>
      <c r="CD226" s="706">
        <f t="shared" si="574"/>
        <v>372428.1</v>
      </c>
      <c r="CE226" s="706"/>
      <c r="CF226" s="402">
        <f t="shared" si="575"/>
        <v>372428.1</v>
      </c>
    </row>
    <row r="227" spans="1:84" ht="36">
      <c r="B227" s="395" t="s">
        <v>771</v>
      </c>
      <c r="C227" s="396" t="s">
        <v>772</v>
      </c>
      <c r="D227" s="397" t="s">
        <v>658</v>
      </c>
      <c r="E227" s="398">
        <v>186214.05</v>
      </c>
      <c r="F227" s="399">
        <v>2</v>
      </c>
      <c r="G227" s="400">
        <f t="shared" si="524"/>
        <v>372428.1</v>
      </c>
      <c r="H227" s="400"/>
      <c r="I227" s="401"/>
      <c r="J227" s="401"/>
      <c r="K227" s="513"/>
      <c r="L227" s="401"/>
      <c r="M227" s="513">
        <f t="shared" si="525"/>
        <v>0</v>
      </c>
      <c r="N227" s="401">
        <f t="shared" si="526"/>
        <v>0</v>
      </c>
      <c r="O227" s="401"/>
      <c r="P227" s="401"/>
      <c r="Q227" s="513">
        <f t="shared" si="527"/>
        <v>0</v>
      </c>
      <c r="R227" s="401">
        <f t="shared" si="528"/>
        <v>0</v>
      </c>
      <c r="S227" s="540"/>
      <c r="T227" s="401"/>
      <c r="U227" s="513">
        <f t="shared" si="529"/>
        <v>0</v>
      </c>
      <c r="V227" s="401">
        <f t="shared" si="530"/>
        <v>0</v>
      </c>
      <c r="W227" s="513"/>
      <c r="X227" s="401"/>
      <c r="Y227" s="513">
        <f t="shared" si="531"/>
        <v>0</v>
      </c>
      <c r="Z227" s="401">
        <f t="shared" si="532"/>
        <v>0</v>
      </c>
      <c r="AA227" s="513"/>
      <c r="AB227" s="401">
        <f t="shared" si="533"/>
        <v>0</v>
      </c>
      <c r="AC227" s="513">
        <f t="shared" si="534"/>
        <v>0</v>
      </c>
      <c r="AD227" s="401">
        <f t="shared" si="535"/>
        <v>0</v>
      </c>
      <c r="AE227" s="513"/>
      <c r="AF227" s="401">
        <f t="shared" si="536"/>
        <v>0</v>
      </c>
      <c r="AG227" s="513">
        <f t="shared" si="537"/>
        <v>0</v>
      </c>
      <c r="AH227" s="401">
        <f t="shared" si="538"/>
        <v>0</v>
      </c>
      <c r="AI227" s="513"/>
      <c r="AJ227" s="401">
        <f t="shared" si="539"/>
        <v>0</v>
      </c>
      <c r="AK227" s="513">
        <f t="shared" si="540"/>
        <v>0</v>
      </c>
      <c r="AL227" s="401">
        <f t="shared" si="541"/>
        <v>0</v>
      </c>
      <c r="AM227" s="519"/>
      <c r="AN227" s="429">
        <f t="shared" si="542"/>
        <v>0</v>
      </c>
      <c r="AO227" s="519">
        <f t="shared" si="543"/>
        <v>0</v>
      </c>
      <c r="AP227" s="429">
        <f t="shared" si="544"/>
        <v>0</v>
      </c>
      <c r="AQ227" s="591"/>
      <c r="AR227" s="401">
        <f t="shared" si="545"/>
        <v>0</v>
      </c>
      <c r="AS227" s="519">
        <f t="shared" si="546"/>
        <v>0</v>
      </c>
      <c r="AT227" s="429">
        <f t="shared" si="547"/>
        <v>0</v>
      </c>
      <c r="AU227" s="513"/>
      <c r="AV227" s="401">
        <f t="shared" si="548"/>
        <v>0</v>
      </c>
      <c r="AW227" s="519">
        <f t="shared" si="549"/>
        <v>0</v>
      </c>
      <c r="AX227" s="429">
        <f t="shared" si="550"/>
        <v>0</v>
      </c>
      <c r="AY227" s="513"/>
      <c r="AZ227" s="681">
        <f t="shared" si="551"/>
        <v>0</v>
      </c>
      <c r="BA227" s="519">
        <f t="shared" si="552"/>
        <v>0</v>
      </c>
      <c r="BB227" s="429">
        <f t="shared" si="553"/>
        <v>0</v>
      </c>
      <c r="BC227" s="695"/>
      <c r="BD227" s="681">
        <f t="shared" si="554"/>
        <v>0</v>
      </c>
      <c r="BE227" s="695">
        <f t="shared" si="555"/>
        <v>0</v>
      </c>
      <c r="BF227" s="681">
        <f t="shared" si="556"/>
        <v>0</v>
      </c>
      <c r="BG227" s="519"/>
      <c r="BH227" s="429">
        <f t="shared" si="557"/>
        <v>0</v>
      </c>
      <c r="BI227" s="519">
        <f t="shared" si="558"/>
        <v>0</v>
      </c>
      <c r="BJ227" s="429">
        <f t="shared" si="559"/>
        <v>0</v>
      </c>
      <c r="BK227" s="519"/>
      <c r="BL227" s="429">
        <f t="shared" si="560"/>
        <v>0</v>
      </c>
      <c r="BM227" s="519">
        <f t="shared" si="561"/>
        <v>0</v>
      </c>
      <c r="BN227" s="429">
        <f t="shared" si="562"/>
        <v>0</v>
      </c>
      <c r="BO227" s="718"/>
      <c r="BP227" s="706">
        <f t="shared" si="563"/>
        <v>0</v>
      </c>
      <c r="BQ227" s="718">
        <f t="shared" si="564"/>
        <v>0</v>
      </c>
      <c r="BR227" s="706">
        <f t="shared" si="565"/>
        <v>0</v>
      </c>
      <c r="BS227" s="718"/>
      <c r="BT227" s="706">
        <f t="shared" si="566"/>
        <v>0</v>
      </c>
      <c r="BU227" s="718">
        <f t="shared" si="567"/>
        <v>0</v>
      </c>
      <c r="BV227" s="706">
        <f t="shared" si="568"/>
        <v>0</v>
      </c>
      <c r="BW227" s="718">
        <v>1</v>
      </c>
      <c r="BX227" s="706">
        <f t="shared" si="569"/>
        <v>186214.05</v>
      </c>
      <c r="BY227" s="718">
        <f t="shared" si="570"/>
        <v>1</v>
      </c>
      <c r="BZ227" s="706">
        <f t="shared" si="571"/>
        <v>186214.05</v>
      </c>
      <c r="CA227" s="718"/>
      <c r="CB227" s="706">
        <f t="shared" si="572"/>
        <v>0</v>
      </c>
      <c r="CC227" s="718">
        <f t="shared" si="573"/>
        <v>1</v>
      </c>
      <c r="CD227" s="706">
        <f t="shared" si="574"/>
        <v>186214.05</v>
      </c>
      <c r="CE227" s="706"/>
      <c r="CF227" s="402">
        <f t="shared" si="575"/>
        <v>372428.1</v>
      </c>
    </row>
    <row r="228" spans="1:84" s="387" customFormat="1" ht="36">
      <c r="A228" s="387" t="s">
        <v>1786</v>
      </c>
      <c r="B228" s="388" t="s">
        <v>773</v>
      </c>
      <c r="C228" s="389" t="s">
        <v>68</v>
      </c>
      <c r="D228" s="390"/>
      <c r="E228" s="391"/>
      <c r="F228" s="392"/>
      <c r="G228" s="393"/>
      <c r="H228" s="393">
        <f>+SUM(G229:G302)</f>
        <v>876492938.41559982</v>
      </c>
      <c r="I228" s="393"/>
      <c r="J228" s="393"/>
      <c r="K228" s="514"/>
      <c r="L228" s="393"/>
      <c r="M228" s="514"/>
      <c r="N228" s="393">
        <f>SUM(N229:N302)</f>
        <v>0</v>
      </c>
      <c r="O228" s="393"/>
      <c r="P228" s="393"/>
      <c r="Q228" s="514"/>
      <c r="R228" s="393">
        <f>SUM(R229:R302)</f>
        <v>0</v>
      </c>
      <c r="S228" s="539"/>
      <c r="T228" s="393">
        <f>SUM(T229:T302)</f>
        <v>0</v>
      </c>
      <c r="U228" s="514"/>
      <c r="V228" s="393">
        <f>SUM(V229:V302)</f>
        <v>0</v>
      </c>
      <c r="W228" s="514"/>
      <c r="X228" s="393">
        <f>SUM(X229:X302)</f>
        <v>0</v>
      </c>
      <c r="Y228" s="514"/>
      <c r="Z228" s="393">
        <f>SUM(Z229:Z302)</f>
        <v>0</v>
      </c>
      <c r="AA228" s="514"/>
      <c r="AB228" s="393">
        <f>SUM(AB229:AB302)</f>
        <v>0</v>
      </c>
      <c r="AC228" s="514"/>
      <c r="AD228" s="393">
        <f>SUM(AD229:AD302)</f>
        <v>0</v>
      </c>
      <c r="AE228" s="514"/>
      <c r="AF228" s="393">
        <f>SUM(AF229:AF302)</f>
        <v>0</v>
      </c>
      <c r="AG228" s="514"/>
      <c r="AH228" s="393">
        <f>SUM(AH229:AH302)</f>
        <v>0</v>
      </c>
      <c r="AI228" s="514"/>
      <c r="AJ228" s="393">
        <f>SUM(AJ229:AJ302)</f>
        <v>0</v>
      </c>
      <c r="AK228" s="514"/>
      <c r="AL228" s="393">
        <f>SUM(AL229:AL302)</f>
        <v>0</v>
      </c>
      <c r="AM228" s="393"/>
      <c r="AN228" s="393">
        <f>SUM(AN229:AN302)</f>
        <v>0</v>
      </c>
      <c r="AO228" s="514"/>
      <c r="AP228" s="393">
        <f>SUM(AP229:AP302)</f>
        <v>0</v>
      </c>
      <c r="AQ228" s="590"/>
      <c r="AR228" s="393">
        <f>SUM(AR229:AR302)</f>
        <v>23166950.400000002</v>
      </c>
      <c r="AS228" s="514"/>
      <c r="AT228" s="393">
        <f>SUM(AT229:AT302)</f>
        <v>23166950.400000002</v>
      </c>
      <c r="AU228" s="514"/>
      <c r="AV228" s="393">
        <f>SUM(AV229:AV302)</f>
        <v>0</v>
      </c>
      <c r="AW228" s="514"/>
      <c r="AX228" s="393">
        <f>SUM(AX229:AX302)</f>
        <v>23166950.400000002</v>
      </c>
      <c r="AY228" s="514" t="s">
        <v>126</v>
      </c>
      <c r="AZ228" s="680">
        <f>SUM(AZ229:AZ302)</f>
        <v>0</v>
      </c>
      <c r="BA228" s="514"/>
      <c r="BB228" s="393">
        <f>SUM(BB229:BB302)</f>
        <v>23166950.400000002</v>
      </c>
      <c r="BC228" s="514" t="s">
        <v>126</v>
      </c>
      <c r="BD228" s="393">
        <f>SUM(BD229:BD302)</f>
        <v>0</v>
      </c>
      <c r="BE228" s="514"/>
      <c r="BF228" s="393">
        <f>SUM(BF229:BF302)</f>
        <v>23166950.400000002</v>
      </c>
      <c r="BG228" s="514"/>
      <c r="BH228" s="393">
        <f>SUM(BH229:BH302)</f>
        <v>48708889.178499997</v>
      </c>
      <c r="BI228" s="514"/>
      <c r="BJ228" s="393">
        <f>SUM(BJ229:BJ302)</f>
        <v>71875838.578499988</v>
      </c>
      <c r="BK228" s="514"/>
      <c r="BL228" s="393">
        <f>SUM(BL229:BL302)</f>
        <v>91031548.904999986</v>
      </c>
      <c r="BM228" s="514"/>
      <c r="BN228" s="393">
        <f>SUM(BN229:BN302)</f>
        <v>162907387.4835</v>
      </c>
      <c r="BO228" s="717"/>
      <c r="BP228" s="705">
        <f>SUM(BP229:BP302)</f>
        <v>32789497.058999997</v>
      </c>
      <c r="BQ228" s="717"/>
      <c r="BR228" s="705">
        <f>SUM(BR229:BR302)</f>
        <v>195696884.54250002</v>
      </c>
      <c r="BS228" s="717"/>
      <c r="BT228" s="705">
        <f>SUM(BT229:BT302)</f>
        <v>0</v>
      </c>
      <c r="BU228" s="717"/>
      <c r="BV228" s="705">
        <f>SUM(BV229:BV302)</f>
        <v>195696884.54250002</v>
      </c>
      <c r="BW228" s="717"/>
      <c r="BX228" s="705">
        <f>SUM(BX229:BX302)</f>
        <v>53683741.970100001</v>
      </c>
      <c r="BY228" s="717"/>
      <c r="BZ228" s="705">
        <f>SUM(BZ229:BZ302)</f>
        <v>249380626.5126</v>
      </c>
      <c r="CA228" s="717"/>
      <c r="CB228" s="705">
        <f>SUM(CB229:CB302)</f>
        <v>0</v>
      </c>
      <c r="CC228" s="717"/>
      <c r="CD228" s="705">
        <f>SUM(CD229:CD302)</f>
        <v>249380626.5126</v>
      </c>
      <c r="CE228" s="705"/>
      <c r="CF228" s="394">
        <f t="shared" si="575"/>
        <v>876492938.41559982</v>
      </c>
    </row>
    <row r="229" spans="1:84" ht="36">
      <c r="B229" s="395" t="s">
        <v>774</v>
      </c>
      <c r="C229" s="396" t="s">
        <v>775</v>
      </c>
      <c r="D229" s="397" t="s">
        <v>392</v>
      </c>
      <c r="E229" s="398">
        <v>66401.279999999999</v>
      </c>
      <c r="F229" s="399">
        <v>491.29</v>
      </c>
      <c r="G229" s="400">
        <f t="shared" ref="G229:G292" si="576">F229*E229</f>
        <v>32622284.851199999</v>
      </c>
      <c r="H229" s="400"/>
      <c r="I229" s="401"/>
      <c r="J229" s="401"/>
      <c r="K229" s="513"/>
      <c r="L229" s="401"/>
      <c r="M229" s="513">
        <f t="shared" ref="M229:M292" si="577">I229+K229</f>
        <v>0</v>
      </c>
      <c r="N229" s="401">
        <f t="shared" ref="N229:N292" si="578">M229*$E229</f>
        <v>0</v>
      </c>
      <c r="O229" s="401"/>
      <c r="P229" s="401"/>
      <c r="Q229" s="513">
        <f t="shared" ref="Q229:Q292" si="579">M229+O229</f>
        <v>0</v>
      </c>
      <c r="R229" s="401">
        <f t="shared" ref="R229:R292" si="580">Q229*$E229</f>
        <v>0</v>
      </c>
      <c r="S229" s="540"/>
      <c r="T229" s="401"/>
      <c r="U229" s="513">
        <f t="shared" ref="U229:U292" si="581">Q229+S229</f>
        <v>0</v>
      </c>
      <c r="V229" s="401">
        <f t="shared" ref="V229:V292" si="582">U229*$E229</f>
        <v>0</v>
      </c>
      <c r="W229" s="513"/>
      <c r="X229" s="401"/>
      <c r="Y229" s="513">
        <f t="shared" ref="Y229:Y292" si="583">U229+W229</f>
        <v>0</v>
      </c>
      <c r="Z229" s="401">
        <f t="shared" ref="Z229:Z292" si="584">Y229*$E229</f>
        <v>0</v>
      </c>
      <c r="AA229" s="513"/>
      <c r="AB229" s="401">
        <f t="shared" ref="AB229:AB260" si="585">AA229*$E229</f>
        <v>0</v>
      </c>
      <c r="AC229" s="513">
        <f t="shared" ref="AC229:AC292" si="586">Y229+AA229</f>
        <v>0</v>
      </c>
      <c r="AD229" s="401">
        <f t="shared" ref="AD229:AD292" si="587">AC229*$E229</f>
        <v>0</v>
      </c>
      <c r="AE229" s="513"/>
      <c r="AF229" s="401">
        <f t="shared" ref="AF229:AF260" si="588">AE229*$E229</f>
        <v>0</v>
      </c>
      <c r="AG229" s="513">
        <f t="shared" ref="AG229:AG292" si="589">AC229+AE229</f>
        <v>0</v>
      </c>
      <c r="AH229" s="401">
        <f t="shared" ref="AH229:AH292" si="590">AG229*$E229</f>
        <v>0</v>
      </c>
      <c r="AI229" s="513"/>
      <c r="AJ229" s="401">
        <f t="shared" ref="AJ229:AJ260" si="591">AI229*$E229</f>
        <v>0</v>
      </c>
      <c r="AK229" s="513">
        <f t="shared" ref="AK229:AK292" si="592">AG229+AI229</f>
        <v>0</v>
      </c>
      <c r="AL229" s="401">
        <f t="shared" ref="AL229:AL292" si="593">AK229*$E229</f>
        <v>0</v>
      </c>
      <c r="AM229" s="519"/>
      <c r="AN229" s="429">
        <f t="shared" ref="AN229:AN292" si="594">AM229*$E229</f>
        <v>0</v>
      </c>
      <c r="AO229" s="519">
        <f t="shared" ref="AO229:AO292" si="595">AK229+AM229</f>
        <v>0</v>
      </c>
      <c r="AP229" s="429">
        <f t="shared" ref="AP229:AP292" si="596">AO229*$E229</f>
        <v>0</v>
      </c>
      <c r="AQ229" s="591"/>
      <c r="AR229" s="401">
        <f t="shared" ref="AR229:AR292" si="597">AQ229*$E229</f>
        <v>0</v>
      </c>
      <c r="AS229" s="519">
        <f t="shared" ref="AS229:AS292" si="598">AO229+AQ229</f>
        <v>0</v>
      </c>
      <c r="AT229" s="429">
        <f t="shared" ref="AT229:AT292" si="599">AS229*$E229</f>
        <v>0</v>
      </c>
      <c r="AU229" s="513"/>
      <c r="AV229" s="401">
        <f t="shared" ref="AV229:AV292" si="600">AU229*$E229</f>
        <v>0</v>
      </c>
      <c r="AW229" s="519">
        <f t="shared" ref="AW229:AW292" si="601">AS229+AU229</f>
        <v>0</v>
      </c>
      <c r="AX229" s="429">
        <f t="shared" ref="AX229:AX292" si="602">AW229*$E229</f>
        <v>0</v>
      </c>
      <c r="AY229" s="513"/>
      <c r="AZ229" s="681">
        <f t="shared" ref="AZ229:AZ292" si="603">AY229*$E229</f>
        <v>0</v>
      </c>
      <c r="BA229" s="519">
        <f t="shared" ref="BA229:BA292" si="604">AW229+AY229</f>
        <v>0</v>
      </c>
      <c r="BB229" s="429">
        <f t="shared" ref="BB229:BB292" si="605">BA229*$E229</f>
        <v>0</v>
      </c>
      <c r="BC229" s="695"/>
      <c r="BD229" s="681">
        <f t="shared" ref="BD229:BD292" si="606">BC229*$E229</f>
        <v>0</v>
      </c>
      <c r="BE229" s="695">
        <f t="shared" ref="BE229:BE292" si="607">BA229+BC229</f>
        <v>0</v>
      </c>
      <c r="BF229" s="681">
        <f t="shared" ref="BF229:BF292" si="608">BE229*$E229</f>
        <v>0</v>
      </c>
      <c r="BG229" s="519">
        <v>0.2</v>
      </c>
      <c r="BH229" s="429">
        <f t="shared" ref="BH229:BH292" si="609">BG229*$E229</f>
        <v>13280.256000000001</v>
      </c>
      <c r="BI229" s="519">
        <f t="shared" ref="BI229:BI292" si="610">BE229+BG229</f>
        <v>0.2</v>
      </c>
      <c r="BJ229" s="429">
        <f t="shared" ref="BJ229:BJ292" si="611">BI229*$E229</f>
        <v>13280.256000000001</v>
      </c>
      <c r="BK229" s="519">
        <f>12.4+72.35</f>
        <v>84.75</v>
      </c>
      <c r="BL229" s="429">
        <f t="shared" ref="BL229:BL270" si="612">BK229*$E229</f>
        <v>5627508.4799999995</v>
      </c>
      <c r="BM229" s="519">
        <f t="shared" ref="BM229:BM292" si="613">BI229+BK229</f>
        <v>84.95</v>
      </c>
      <c r="BN229" s="429">
        <f t="shared" ref="BN229:BN292" si="614">BM229*$E229</f>
        <v>5640788.7360000005</v>
      </c>
      <c r="BO229" s="718">
        <f>10.9+73.4</f>
        <v>84.300000000000011</v>
      </c>
      <c r="BP229" s="706">
        <f t="shared" ref="BP229:BP292" si="615">BO229*$E229</f>
        <v>5597627.904000001</v>
      </c>
      <c r="BQ229" s="718">
        <f t="shared" ref="BQ229:BQ292" si="616">BM229+BO229</f>
        <v>169.25</v>
      </c>
      <c r="BR229" s="706">
        <f t="shared" ref="BR229:BR292" si="617">BQ229*$E229</f>
        <v>11238416.640000001</v>
      </c>
      <c r="BS229" s="718">
        <v>0</v>
      </c>
      <c r="BT229" s="706">
        <f t="shared" ref="BT229:BT292" si="618">BS229*$E229</f>
        <v>0</v>
      </c>
      <c r="BU229" s="718">
        <f t="shared" ref="BU229:BU292" si="619">BQ229+BS229</f>
        <v>169.25</v>
      </c>
      <c r="BV229" s="706">
        <f t="shared" ref="BV229:BV292" si="620">BU229*$E229</f>
        <v>11238416.640000001</v>
      </c>
      <c r="BW229" s="718">
        <v>11.37</v>
      </c>
      <c r="BX229" s="706">
        <f t="shared" ref="BX229:BX292" si="621">BW229*$E229</f>
        <v>754982.55359999998</v>
      </c>
      <c r="BY229" s="718">
        <f t="shared" ref="BY229:BY292" si="622">BU229+BW229</f>
        <v>180.62</v>
      </c>
      <c r="BZ229" s="706">
        <f t="shared" ref="BZ229:BZ292" si="623">BY229*$E229</f>
        <v>11993399.193600001</v>
      </c>
      <c r="CA229" s="718"/>
      <c r="CB229" s="706">
        <f t="shared" ref="CB229:CB292" si="624">CA229*$E229</f>
        <v>0</v>
      </c>
      <c r="CC229" s="718">
        <f t="shared" ref="CC229:CC292" si="625">BY229+CA229</f>
        <v>180.62</v>
      </c>
      <c r="CD229" s="706">
        <f t="shared" ref="CD229:CD292" si="626">CC229*$E229</f>
        <v>11993399.193600001</v>
      </c>
      <c r="CE229" s="706"/>
      <c r="CF229" s="402">
        <f t="shared" si="575"/>
        <v>32622284.851199999</v>
      </c>
    </row>
    <row r="230" spans="1:84" ht="36">
      <c r="B230" s="395" t="s">
        <v>776</v>
      </c>
      <c r="C230" s="396" t="s">
        <v>777</v>
      </c>
      <c r="D230" s="397" t="s">
        <v>392</v>
      </c>
      <c r="E230" s="398">
        <v>61695.81</v>
      </c>
      <c r="F230" s="399">
        <v>46.319999999999993</v>
      </c>
      <c r="G230" s="400">
        <f t="shared" si="576"/>
        <v>2857749.9191999994</v>
      </c>
      <c r="H230" s="400"/>
      <c r="I230" s="401"/>
      <c r="J230" s="401"/>
      <c r="K230" s="513"/>
      <c r="L230" s="401"/>
      <c r="M230" s="513">
        <f t="shared" si="577"/>
        <v>0</v>
      </c>
      <c r="N230" s="401">
        <f t="shared" si="578"/>
        <v>0</v>
      </c>
      <c r="O230" s="401"/>
      <c r="P230" s="401"/>
      <c r="Q230" s="513">
        <f t="shared" si="579"/>
        <v>0</v>
      </c>
      <c r="R230" s="401">
        <f t="shared" si="580"/>
        <v>0</v>
      </c>
      <c r="S230" s="540"/>
      <c r="T230" s="401"/>
      <c r="U230" s="513">
        <f t="shared" si="581"/>
        <v>0</v>
      </c>
      <c r="V230" s="401">
        <f t="shared" si="582"/>
        <v>0</v>
      </c>
      <c r="W230" s="513"/>
      <c r="X230" s="401"/>
      <c r="Y230" s="513">
        <f t="shared" si="583"/>
        <v>0</v>
      </c>
      <c r="Z230" s="401">
        <f t="shared" si="584"/>
        <v>0</v>
      </c>
      <c r="AA230" s="513"/>
      <c r="AB230" s="401">
        <f t="shared" si="585"/>
        <v>0</v>
      </c>
      <c r="AC230" s="513">
        <f t="shared" si="586"/>
        <v>0</v>
      </c>
      <c r="AD230" s="401">
        <f t="shared" si="587"/>
        <v>0</v>
      </c>
      <c r="AE230" s="513"/>
      <c r="AF230" s="401">
        <f t="shared" si="588"/>
        <v>0</v>
      </c>
      <c r="AG230" s="513">
        <f t="shared" si="589"/>
        <v>0</v>
      </c>
      <c r="AH230" s="401">
        <f t="shared" si="590"/>
        <v>0</v>
      </c>
      <c r="AI230" s="513"/>
      <c r="AJ230" s="401">
        <f t="shared" si="591"/>
        <v>0</v>
      </c>
      <c r="AK230" s="513">
        <f t="shared" si="592"/>
        <v>0</v>
      </c>
      <c r="AL230" s="401">
        <f t="shared" si="593"/>
        <v>0</v>
      </c>
      <c r="AM230" s="519"/>
      <c r="AN230" s="429">
        <f t="shared" si="594"/>
        <v>0</v>
      </c>
      <c r="AO230" s="519">
        <f t="shared" si="595"/>
        <v>0</v>
      </c>
      <c r="AP230" s="429">
        <f t="shared" si="596"/>
        <v>0</v>
      </c>
      <c r="AQ230" s="591"/>
      <c r="AR230" s="401">
        <f t="shared" si="597"/>
        <v>0</v>
      </c>
      <c r="AS230" s="519">
        <f t="shared" si="598"/>
        <v>0</v>
      </c>
      <c r="AT230" s="429">
        <f t="shared" si="599"/>
        <v>0</v>
      </c>
      <c r="AU230" s="513"/>
      <c r="AV230" s="401">
        <f t="shared" si="600"/>
        <v>0</v>
      </c>
      <c r="AW230" s="519">
        <f t="shared" si="601"/>
        <v>0</v>
      </c>
      <c r="AX230" s="429">
        <f t="shared" si="602"/>
        <v>0</v>
      </c>
      <c r="AY230" s="513"/>
      <c r="AZ230" s="681">
        <f t="shared" si="603"/>
        <v>0</v>
      </c>
      <c r="BA230" s="519">
        <f t="shared" si="604"/>
        <v>0</v>
      </c>
      <c r="BB230" s="429">
        <f t="shared" si="605"/>
        <v>0</v>
      </c>
      <c r="BC230" s="695"/>
      <c r="BD230" s="681">
        <f t="shared" si="606"/>
        <v>0</v>
      </c>
      <c r="BE230" s="695">
        <f t="shared" si="607"/>
        <v>0</v>
      </c>
      <c r="BF230" s="681">
        <f t="shared" si="608"/>
        <v>0</v>
      </c>
      <c r="BG230" s="519"/>
      <c r="BH230" s="429">
        <f t="shared" si="609"/>
        <v>0</v>
      </c>
      <c r="BI230" s="519">
        <f t="shared" si="610"/>
        <v>0</v>
      </c>
      <c r="BJ230" s="429">
        <f t="shared" si="611"/>
        <v>0</v>
      </c>
      <c r="BK230" s="519"/>
      <c r="BL230" s="429">
        <f t="shared" si="612"/>
        <v>0</v>
      </c>
      <c r="BM230" s="519">
        <f t="shared" si="613"/>
        <v>0</v>
      </c>
      <c r="BN230" s="429">
        <f t="shared" si="614"/>
        <v>0</v>
      </c>
      <c r="BO230" s="718"/>
      <c r="BP230" s="706">
        <f t="shared" si="615"/>
        <v>0</v>
      </c>
      <c r="BQ230" s="718">
        <f t="shared" si="616"/>
        <v>0</v>
      </c>
      <c r="BR230" s="706">
        <f t="shared" si="617"/>
        <v>0</v>
      </c>
      <c r="BS230" s="718"/>
      <c r="BT230" s="706">
        <f t="shared" si="618"/>
        <v>0</v>
      </c>
      <c r="BU230" s="718">
        <f t="shared" si="619"/>
        <v>0</v>
      </c>
      <c r="BV230" s="706">
        <f t="shared" si="620"/>
        <v>0</v>
      </c>
      <c r="BW230" s="718"/>
      <c r="BX230" s="706">
        <f t="shared" si="621"/>
        <v>0</v>
      </c>
      <c r="BY230" s="718">
        <f t="shared" si="622"/>
        <v>0</v>
      </c>
      <c r="BZ230" s="706">
        <f t="shared" si="623"/>
        <v>0</v>
      </c>
      <c r="CA230" s="718"/>
      <c r="CB230" s="706">
        <f t="shared" si="624"/>
        <v>0</v>
      </c>
      <c r="CC230" s="718">
        <f t="shared" si="625"/>
        <v>0</v>
      </c>
      <c r="CD230" s="706">
        <f t="shared" si="626"/>
        <v>0</v>
      </c>
      <c r="CE230" s="706"/>
      <c r="CF230" s="402">
        <f t="shared" si="575"/>
        <v>2857749.9191999994</v>
      </c>
    </row>
    <row r="231" spans="1:84" ht="36">
      <c r="B231" s="395" t="s">
        <v>778</v>
      </c>
      <c r="C231" s="396" t="s">
        <v>779</v>
      </c>
      <c r="D231" s="397" t="s">
        <v>392</v>
      </c>
      <c r="E231" s="398">
        <v>70661.25</v>
      </c>
      <c r="F231" s="399">
        <v>567.9</v>
      </c>
      <c r="G231" s="400">
        <f t="shared" si="576"/>
        <v>40128523.875</v>
      </c>
      <c r="H231" s="400"/>
      <c r="I231" s="401"/>
      <c r="J231" s="401"/>
      <c r="K231" s="513"/>
      <c r="L231" s="401"/>
      <c r="M231" s="513">
        <f t="shared" si="577"/>
        <v>0</v>
      </c>
      <c r="N231" s="401">
        <f t="shared" si="578"/>
        <v>0</v>
      </c>
      <c r="O231" s="401"/>
      <c r="P231" s="401"/>
      <c r="Q231" s="513">
        <f t="shared" si="579"/>
        <v>0</v>
      </c>
      <c r="R231" s="401">
        <f t="shared" si="580"/>
        <v>0</v>
      </c>
      <c r="S231" s="540"/>
      <c r="T231" s="401"/>
      <c r="U231" s="513">
        <f t="shared" si="581"/>
        <v>0</v>
      </c>
      <c r="V231" s="401">
        <f t="shared" si="582"/>
        <v>0</v>
      </c>
      <c r="W231" s="513"/>
      <c r="X231" s="401"/>
      <c r="Y231" s="513">
        <f t="shared" si="583"/>
        <v>0</v>
      </c>
      <c r="Z231" s="401">
        <f t="shared" si="584"/>
        <v>0</v>
      </c>
      <c r="AA231" s="513"/>
      <c r="AB231" s="401">
        <f t="shared" si="585"/>
        <v>0</v>
      </c>
      <c r="AC231" s="513">
        <f t="shared" si="586"/>
        <v>0</v>
      </c>
      <c r="AD231" s="401">
        <f t="shared" si="587"/>
        <v>0</v>
      </c>
      <c r="AE231" s="513"/>
      <c r="AF231" s="401">
        <f t="shared" si="588"/>
        <v>0</v>
      </c>
      <c r="AG231" s="513">
        <f t="shared" si="589"/>
        <v>0</v>
      </c>
      <c r="AH231" s="401">
        <f t="shared" si="590"/>
        <v>0</v>
      </c>
      <c r="AI231" s="513"/>
      <c r="AJ231" s="401">
        <f t="shared" si="591"/>
        <v>0</v>
      </c>
      <c r="AK231" s="513">
        <f t="shared" si="592"/>
        <v>0</v>
      </c>
      <c r="AL231" s="401">
        <f t="shared" si="593"/>
        <v>0</v>
      </c>
      <c r="AM231" s="519"/>
      <c r="AN231" s="429">
        <f t="shared" si="594"/>
        <v>0</v>
      </c>
      <c r="AO231" s="519">
        <f t="shared" si="595"/>
        <v>0</v>
      </c>
      <c r="AP231" s="429">
        <f t="shared" si="596"/>
        <v>0</v>
      </c>
      <c r="AQ231" s="591"/>
      <c r="AR231" s="401">
        <f t="shared" si="597"/>
        <v>0</v>
      </c>
      <c r="AS231" s="519">
        <f t="shared" si="598"/>
        <v>0</v>
      </c>
      <c r="AT231" s="429">
        <f t="shared" si="599"/>
        <v>0</v>
      </c>
      <c r="AU231" s="513"/>
      <c r="AV231" s="401">
        <f t="shared" si="600"/>
        <v>0</v>
      </c>
      <c r="AW231" s="519">
        <f t="shared" si="601"/>
        <v>0</v>
      </c>
      <c r="AX231" s="429">
        <f t="shared" si="602"/>
        <v>0</v>
      </c>
      <c r="AY231" s="513"/>
      <c r="AZ231" s="681">
        <f t="shared" si="603"/>
        <v>0</v>
      </c>
      <c r="BA231" s="519">
        <f t="shared" si="604"/>
        <v>0</v>
      </c>
      <c r="BB231" s="429">
        <f t="shared" si="605"/>
        <v>0</v>
      </c>
      <c r="BC231" s="695"/>
      <c r="BD231" s="681">
        <f t="shared" si="606"/>
        <v>0</v>
      </c>
      <c r="BE231" s="695">
        <f t="shared" si="607"/>
        <v>0</v>
      </c>
      <c r="BF231" s="681">
        <f t="shared" si="608"/>
        <v>0</v>
      </c>
      <c r="BG231" s="519">
        <f>17.4*6+7.9+0.6+0.6+1.65+5.7</f>
        <v>120.85</v>
      </c>
      <c r="BH231" s="429">
        <f t="shared" si="609"/>
        <v>8539412.0625</v>
      </c>
      <c r="BI231" s="519">
        <f t="shared" si="610"/>
        <v>120.85</v>
      </c>
      <c r="BJ231" s="429">
        <f t="shared" si="611"/>
        <v>8539412.0625</v>
      </c>
      <c r="BK231" s="519"/>
      <c r="BL231" s="429">
        <f t="shared" si="612"/>
        <v>0</v>
      </c>
      <c r="BM231" s="519">
        <f t="shared" si="613"/>
        <v>120.85</v>
      </c>
      <c r="BN231" s="429">
        <f t="shared" si="614"/>
        <v>8539412.0625</v>
      </c>
      <c r="BO231" s="718"/>
      <c r="BP231" s="706">
        <f t="shared" si="615"/>
        <v>0</v>
      </c>
      <c r="BQ231" s="718">
        <f t="shared" si="616"/>
        <v>120.85</v>
      </c>
      <c r="BR231" s="706">
        <f t="shared" si="617"/>
        <v>8539412.0625</v>
      </c>
      <c r="BS231" s="718">
        <v>0</v>
      </c>
      <c r="BT231" s="706">
        <f t="shared" si="618"/>
        <v>0</v>
      </c>
      <c r="BU231" s="718">
        <f t="shared" si="619"/>
        <v>120.85</v>
      </c>
      <c r="BV231" s="706">
        <f t="shared" si="620"/>
        <v>8539412.0625</v>
      </c>
      <c r="BW231" s="718">
        <v>85.25</v>
      </c>
      <c r="BX231" s="706">
        <f t="shared" si="621"/>
        <v>6023871.5625</v>
      </c>
      <c r="BY231" s="718">
        <f t="shared" si="622"/>
        <v>206.1</v>
      </c>
      <c r="BZ231" s="706">
        <f t="shared" si="623"/>
        <v>14563283.625</v>
      </c>
      <c r="CA231" s="718"/>
      <c r="CB231" s="706">
        <f t="shared" si="624"/>
        <v>0</v>
      </c>
      <c r="CC231" s="718">
        <f t="shared" si="625"/>
        <v>206.1</v>
      </c>
      <c r="CD231" s="706">
        <f t="shared" si="626"/>
        <v>14563283.625</v>
      </c>
      <c r="CE231" s="706"/>
      <c r="CF231" s="402">
        <f t="shared" si="575"/>
        <v>40128523.875</v>
      </c>
    </row>
    <row r="232" spans="1:84" ht="36">
      <c r="B232" s="395" t="s">
        <v>780</v>
      </c>
      <c r="C232" s="396" t="s">
        <v>781</v>
      </c>
      <c r="D232" s="397" t="s">
        <v>392</v>
      </c>
      <c r="E232" s="398">
        <v>99152.459999999992</v>
      </c>
      <c r="F232" s="399">
        <v>328.1</v>
      </c>
      <c r="G232" s="400">
        <f t="shared" si="576"/>
        <v>32531922.125999998</v>
      </c>
      <c r="H232" s="400"/>
      <c r="I232" s="401"/>
      <c r="J232" s="401"/>
      <c r="K232" s="513"/>
      <c r="L232" s="401"/>
      <c r="M232" s="513">
        <f t="shared" si="577"/>
        <v>0</v>
      </c>
      <c r="N232" s="401">
        <f t="shared" si="578"/>
        <v>0</v>
      </c>
      <c r="O232" s="401"/>
      <c r="P232" s="401"/>
      <c r="Q232" s="513">
        <f t="shared" si="579"/>
        <v>0</v>
      </c>
      <c r="R232" s="401">
        <f t="shared" si="580"/>
        <v>0</v>
      </c>
      <c r="S232" s="540"/>
      <c r="T232" s="401"/>
      <c r="U232" s="513">
        <f t="shared" si="581"/>
        <v>0</v>
      </c>
      <c r="V232" s="401">
        <f t="shared" si="582"/>
        <v>0</v>
      </c>
      <c r="W232" s="513"/>
      <c r="X232" s="401"/>
      <c r="Y232" s="513">
        <f t="shared" si="583"/>
        <v>0</v>
      </c>
      <c r="Z232" s="401">
        <f t="shared" si="584"/>
        <v>0</v>
      </c>
      <c r="AA232" s="513"/>
      <c r="AB232" s="401">
        <f t="shared" si="585"/>
        <v>0</v>
      </c>
      <c r="AC232" s="513">
        <f t="shared" si="586"/>
        <v>0</v>
      </c>
      <c r="AD232" s="401">
        <f t="shared" si="587"/>
        <v>0</v>
      </c>
      <c r="AE232" s="513"/>
      <c r="AF232" s="401">
        <f t="shared" si="588"/>
        <v>0</v>
      </c>
      <c r="AG232" s="513">
        <f t="shared" si="589"/>
        <v>0</v>
      </c>
      <c r="AH232" s="401">
        <f t="shared" si="590"/>
        <v>0</v>
      </c>
      <c r="AI232" s="513"/>
      <c r="AJ232" s="401">
        <f t="shared" si="591"/>
        <v>0</v>
      </c>
      <c r="AK232" s="513">
        <f t="shared" si="592"/>
        <v>0</v>
      </c>
      <c r="AL232" s="401">
        <f t="shared" si="593"/>
        <v>0</v>
      </c>
      <c r="AM232" s="519"/>
      <c r="AN232" s="429">
        <f t="shared" si="594"/>
        <v>0</v>
      </c>
      <c r="AO232" s="519">
        <f t="shared" si="595"/>
        <v>0</v>
      </c>
      <c r="AP232" s="429">
        <f t="shared" si="596"/>
        <v>0</v>
      </c>
      <c r="AQ232" s="591"/>
      <c r="AR232" s="401">
        <f t="shared" si="597"/>
        <v>0</v>
      </c>
      <c r="AS232" s="519">
        <f t="shared" si="598"/>
        <v>0</v>
      </c>
      <c r="AT232" s="429">
        <f t="shared" si="599"/>
        <v>0</v>
      </c>
      <c r="AU232" s="513"/>
      <c r="AV232" s="401">
        <f t="shared" si="600"/>
        <v>0</v>
      </c>
      <c r="AW232" s="519">
        <f t="shared" si="601"/>
        <v>0</v>
      </c>
      <c r="AX232" s="429">
        <f t="shared" si="602"/>
        <v>0</v>
      </c>
      <c r="AY232" s="513"/>
      <c r="AZ232" s="681">
        <f t="shared" si="603"/>
        <v>0</v>
      </c>
      <c r="BA232" s="519">
        <f t="shared" si="604"/>
        <v>0</v>
      </c>
      <c r="BB232" s="429">
        <f t="shared" si="605"/>
        <v>0</v>
      </c>
      <c r="BC232" s="695"/>
      <c r="BD232" s="681">
        <f t="shared" si="606"/>
        <v>0</v>
      </c>
      <c r="BE232" s="695">
        <f t="shared" si="607"/>
        <v>0</v>
      </c>
      <c r="BF232" s="681">
        <f t="shared" si="608"/>
        <v>0</v>
      </c>
      <c r="BG232" s="519">
        <f>3*5.8*9</f>
        <v>156.6</v>
      </c>
      <c r="BH232" s="429">
        <f t="shared" si="609"/>
        <v>15527275.235999998</v>
      </c>
      <c r="BI232" s="519">
        <f t="shared" si="610"/>
        <v>156.6</v>
      </c>
      <c r="BJ232" s="429">
        <f t="shared" si="611"/>
        <v>15527275.235999998</v>
      </c>
      <c r="BK232" s="519">
        <f>226.2-BG232+136.2</f>
        <v>205.79999999999998</v>
      </c>
      <c r="BL232" s="429">
        <f t="shared" si="612"/>
        <v>20405576.267999995</v>
      </c>
      <c r="BM232" s="519">
        <f t="shared" si="613"/>
        <v>362.4</v>
      </c>
      <c r="BN232" s="429">
        <f t="shared" si="614"/>
        <v>35932851.503999993</v>
      </c>
      <c r="BO232" s="718">
        <v>12</v>
      </c>
      <c r="BP232" s="706">
        <f t="shared" si="615"/>
        <v>1189829.52</v>
      </c>
      <c r="BQ232" s="718">
        <f t="shared" si="616"/>
        <v>374.4</v>
      </c>
      <c r="BR232" s="706">
        <f t="shared" si="617"/>
        <v>37122681.023999996</v>
      </c>
      <c r="BS232" s="718">
        <v>0</v>
      </c>
      <c r="BT232" s="706">
        <f t="shared" si="618"/>
        <v>0</v>
      </c>
      <c r="BU232" s="718">
        <f t="shared" si="619"/>
        <v>374.4</v>
      </c>
      <c r="BV232" s="706">
        <f t="shared" si="620"/>
        <v>37122681.023999996</v>
      </c>
      <c r="BW232" s="718">
        <v>17.8</v>
      </c>
      <c r="BX232" s="706">
        <f t="shared" si="621"/>
        <v>1764913.7879999999</v>
      </c>
      <c r="BY232" s="718">
        <f t="shared" si="622"/>
        <v>392.2</v>
      </c>
      <c r="BZ232" s="706">
        <f t="shared" si="623"/>
        <v>38887594.811999999</v>
      </c>
      <c r="CA232" s="718"/>
      <c r="CB232" s="706">
        <f t="shared" si="624"/>
        <v>0</v>
      </c>
      <c r="CC232" s="718">
        <f t="shared" si="625"/>
        <v>392.2</v>
      </c>
      <c r="CD232" s="706">
        <f t="shared" si="626"/>
        <v>38887594.811999999</v>
      </c>
      <c r="CE232" s="706"/>
      <c r="CF232" s="402">
        <f t="shared" si="575"/>
        <v>32531922.125999998</v>
      </c>
    </row>
    <row r="233" spans="1:84" ht="36">
      <c r="B233" s="395" t="s">
        <v>782</v>
      </c>
      <c r="C233" s="396" t="s">
        <v>783</v>
      </c>
      <c r="D233" s="397" t="s">
        <v>392</v>
      </c>
      <c r="E233" s="398">
        <v>155080.53</v>
      </c>
      <c r="F233" s="399">
        <v>268.54000000000002</v>
      </c>
      <c r="G233" s="400">
        <f t="shared" si="576"/>
        <v>41645325.526200004</v>
      </c>
      <c r="H233" s="400"/>
      <c r="I233" s="401"/>
      <c r="J233" s="401"/>
      <c r="K233" s="513"/>
      <c r="L233" s="401"/>
      <c r="M233" s="513">
        <f t="shared" si="577"/>
        <v>0</v>
      </c>
      <c r="N233" s="401">
        <f t="shared" si="578"/>
        <v>0</v>
      </c>
      <c r="O233" s="401"/>
      <c r="P233" s="401"/>
      <c r="Q233" s="513">
        <f t="shared" si="579"/>
        <v>0</v>
      </c>
      <c r="R233" s="401">
        <f t="shared" si="580"/>
        <v>0</v>
      </c>
      <c r="S233" s="540"/>
      <c r="T233" s="401"/>
      <c r="U233" s="513">
        <f t="shared" si="581"/>
        <v>0</v>
      </c>
      <c r="V233" s="401">
        <f t="shared" si="582"/>
        <v>0</v>
      </c>
      <c r="W233" s="513"/>
      <c r="X233" s="401"/>
      <c r="Y233" s="513">
        <f t="shared" si="583"/>
        <v>0</v>
      </c>
      <c r="Z233" s="401">
        <f t="shared" si="584"/>
        <v>0</v>
      </c>
      <c r="AA233" s="513"/>
      <c r="AB233" s="401">
        <f t="shared" si="585"/>
        <v>0</v>
      </c>
      <c r="AC233" s="513">
        <f t="shared" si="586"/>
        <v>0</v>
      </c>
      <c r="AD233" s="401">
        <f t="shared" si="587"/>
        <v>0</v>
      </c>
      <c r="AE233" s="513"/>
      <c r="AF233" s="401">
        <f t="shared" si="588"/>
        <v>0</v>
      </c>
      <c r="AG233" s="513">
        <f t="shared" si="589"/>
        <v>0</v>
      </c>
      <c r="AH233" s="401">
        <f t="shared" si="590"/>
        <v>0</v>
      </c>
      <c r="AI233" s="513"/>
      <c r="AJ233" s="401">
        <f t="shared" si="591"/>
        <v>0</v>
      </c>
      <c r="AK233" s="513">
        <f t="shared" si="592"/>
        <v>0</v>
      </c>
      <c r="AL233" s="401">
        <f t="shared" si="593"/>
        <v>0</v>
      </c>
      <c r="AM233" s="519"/>
      <c r="AN233" s="429">
        <f t="shared" si="594"/>
        <v>0</v>
      </c>
      <c r="AO233" s="519">
        <f t="shared" si="595"/>
        <v>0</v>
      </c>
      <c r="AP233" s="429">
        <f t="shared" si="596"/>
        <v>0</v>
      </c>
      <c r="AQ233" s="591"/>
      <c r="AR233" s="401">
        <f t="shared" si="597"/>
        <v>0</v>
      </c>
      <c r="AS233" s="519">
        <f t="shared" si="598"/>
        <v>0</v>
      </c>
      <c r="AT233" s="429">
        <f t="shared" si="599"/>
        <v>0</v>
      </c>
      <c r="AU233" s="513"/>
      <c r="AV233" s="401">
        <f t="shared" si="600"/>
        <v>0</v>
      </c>
      <c r="AW233" s="519">
        <f t="shared" si="601"/>
        <v>0</v>
      </c>
      <c r="AX233" s="429">
        <f t="shared" si="602"/>
        <v>0</v>
      </c>
      <c r="AY233" s="513"/>
      <c r="AZ233" s="681">
        <f t="shared" si="603"/>
        <v>0</v>
      </c>
      <c r="BA233" s="519">
        <f t="shared" si="604"/>
        <v>0</v>
      </c>
      <c r="BB233" s="429">
        <f t="shared" si="605"/>
        <v>0</v>
      </c>
      <c r="BC233" s="695"/>
      <c r="BD233" s="681">
        <f t="shared" si="606"/>
        <v>0</v>
      </c>
      <c r="BE233" s="695">
        <f t="shared" si="607"/>
        <v>0</v>
      </c>
      <c r="BF233" s="681">
        <f t="shared" si="608"/>
        <v>0</v>
      </c>
      <c r="BG233" s="519">
        <f>17.4+25+17.4</f>
        <v>59.8</v>
      </c>
      <c r="BH233" s="429">
        <f t="shared" si="609"/>
        <v>9273815.6940000001</v>
      </c>
      <c r="BI233" s="519">
        <f t="shared" si="610"/>
        <v>59.8</v>
      </c>
      <c r="BJ233" s="429">
        <f t="shared" si="611"/>
        <v>9273815.6940000001</v>
      </c>
      <c r="BK233" s="519"/>
      <c r="BL233" s="429">
        <f t="shared" si="612"/>
        <v>0</v>
      </c>
      <c r="BM233" s="519">
        <f t="shared" si="613"/>
        <v>59.8</v>
      </c>
      <c r="BN233" s="429">
        <f t="shared" si="614"/>
        <v>9273815.6940000001</v>
      </c>
      <c r="BO233" s="718">
        <v>7</v>
      </c>
      <c r="BP233" s="706">
        <f t="shared" si="615"/>
        <v>1085563.71</v>
      </c>
      <c r="BQ233" s="718">
        <f t="shared" si="616"/>
        <v>66.8</v>
      </c>
      <c r="BR233" s="706">
        <f t="shared" si="617"/>
        <v>10359379.403999999</v>
      </c>
      <c r="BS233" s="718"/>
      <c r="BT233" s="706">
        <f t="shared" si="618"/>
        <v>0</v>
      </c>
      <c r="BU233" s="718">
        <f t="shared" si="619"/>
        <v>66.8</v>
      </c>
      <c r="BV233" s="706">
        <f t="shared" si="620"/>
        <v>10359379.403999999</v>
      </c>
      <c r="BW233" s="718"/>
      <c r="BX233" s="706">
        <f t="shared" si="621"/>
        <v>0</v>
      </c>
      <c r="BY233" s="718">
        <f t="shared" si="622"/>
        <v>66.8</v>
      </c>
      <c r="BZ233" s="706">
        <f t="shared" si="623"/>
        <v>10359379.403999999</v>
      </c>
      <c r="CA233" s="718"/>
      <c r="CB233" s="706">
        <f t="shared" si="624"/>
        <v>0</v>
      </c>
      <c r="CC233" s="718">
        <f t="shared" si="625"/>
        <v>66.8</v>
      </c>
      <c r="CD233" s="706">
        <f t="shared" si="626"/>
        <v>10359379.403999999</v>
      </c>
      <c r="CE233" s="706"/>
      <c r="CF233" s="402">
        <f t="shared" si="575"/>
        <v>41645325.526200004</v>
      </c>
    </row>
    <row r="234" spans="1:84" ht="36">
      <c r="B234" s="395" t="s">
        <v>784</v>
      </c>
      <c r="C234" s="396" t="s">
        <v>785</v>
      </c>
      <c r="D234" s="397" t="s">
        <v>392</v>
      </c>
      <c r="E234" s="398">
        <v>171806.58</v>
      </c>
      <c r="F234" s="399">
        <v>152.83000000000001</v>
      </c>
      <c r="G234" s="400">
        <f t="shared" si="576"/>
        <v>26257199.621399999</v>
      </c>
      <c r="H234" s="400"/>
      <c r="I234" s="401"/>
      <c r="J234" s="401"/>
      <c r="K234" s="513"/>
      <c r="L234" s="401"/>
      <c r="M234" s="513">
        <f t="shared" si="577"/>
        <v>0</v>
      </c>
      <c r="N234" s="401">
        <f t="shared" si="578"/>
        <v>0</v>
      </c>
      <c r="O234" s="401"/>
      <c r="P234" s="401"/>
      <c r="Q234" s="513">
        <f t="shared" si="579"/>
        <v>0</v>
      </c>
      <c r="R234" s="401">
        <f t="shared" si="580"/>
        <v>0</v>
      </c>
      <c r="S234" s="540"/>
      <c r="T234" s="401"/>
      <c r="U234" s="513">
        <f t="shared" si="581"/>
        <v>0</v>
      </c>
      <c r="V234" s="401">
        <f t="shared" si="582"/>
        <v>0</v>
      </c>
      <c r="W234" s="513"/>
      <c r="X234" s="401"/>
      <c r="Y234" s="513">
        <f t="shared" si="583"/>
        <v>0</v>
      </c>
      <c r="Z234" s="401">
        <f t="shared" si="584"/>
        <v>0</v>
      </c>
      <c r="AA234" s="513"/>
      <c r="AB234" s="401">
        <f t="shared" si="585"/>
        <v>0</v>
      </c>
      <c r="AC234" s="513">
        <f t="shared" si="586"/>
        <v>0</v>
      </c>
      <c r="AD234" s="401">
        <f t="shared" si="587"/>
        <v>0</v>
      </c>
      <c r="AE234" s="513"/>
      <c r="AF234" s="401">
        <f t="shared" si="588"/>
        <v>0</v>
      </c>
      <c r="AG234" s="513">
        <f t="shared" si="589"/>
        <v>0</v>
      </c>
      <c r="AH234" s="401">
        <f t="shared" si="590"/>
        <v>0</v>
      </c>
      <c r="AI234" s="513"/>
      <c r="AJ234" s="401">
        <f t="shared" si="591"/>
        <v>0</v>
      </c>
      <c r="AK234" s="513">
        <f t="shared" si="592"/>
        <v>0</v>
      </c>
      <c r="AL234" s="401">
        <f t="shared" si="593"/>
        <v>0</v>
      </c>
      <c r="AM234" s="519"/>
      <c r="AN234" s="429">
        <f t="shared" si="594"/>
        <v>0</v>
      </c>
      <c r="AO234" s="519">
        <f t="shared" si="595"/>
        <v>0</v>
      </c>
      <c r="AP234" s="429">
        <f t="shared" si="596"/>
        <v>0</v>
      </c>
      <c r="AQ234" s="591"/>
      <c r="AR234" s="401">
        <f t="shared" si="597"/>
        <v>0</v>
      </c>
      <c r="AS234" s="519">
        <f t="shared" si="598"/>
        <v>0</v>
      </c>
      <c r="AT234" s="429">
        <f t="shared" si="599"/>
        <v>0</v>
      </c>
      <c r="AU234" s="513"/>
      <c r="AV234" s="401">
        <f t="shared" si="600"/>
        <v>0</v>
      </c>
      <c r="AW234" s="519">
        <f t="shared" si="601"/>
        <v>0</v>
      </c>
      <c r="AX234" s="429">
        <f t="shared" si="602"/>
        <v>0</v>
      </c>
      <c r="AY234" s="513"/>
      <c r="AZ234" s="681">
        <f t="shared" si="603"/>
        <v>0</v>
      </c>
      <c r="BA234" s="519">
        <f t="shared" si="604"/>
        <v>0</v>
      </c>
      <c r="BB234" s="429">
        <f t="shared" si="605"/>
        <v>0</v>
      </c>
      <c r="BC234" s="695"/>
      <c r="BD234" s="681">
        <f t="shared" si="606"/>
        <v>0</v>
      </c>
      <c r="BE234" s="695">
        <f t="shared" si="607"/>
        <v>0</v>
      </c>
      <c r="BF234" s="681">
        <f t="shared" si="608"/>
        <v>0</v>
      </c>
      <c r="BG234" s="519"/>
      <c r="BH234" s="429">
        <f t="shared" si="609"/>
        <v>0</v>
      </c>
      <c r="BI234" s="519">
        <f t="shared" si="610"/>
        <v>0</v>
      </c>
      <c r="BJ234" s="429">
        <f t="shared" si="611"/>
        <v>0</v>
      </c>
      <c r="BK234" s="519"/>
      <c r="BL234" s="429">
        <f t="shared" si="612"/>
        <v>0</v>
      </c>
      <c r="BM234" s="519">
        <f t="shared" si="613"/>
        <v>0</v>
      </c>
      <c r="BN234" s="429">
        <f t="shared" si="614"/>
        <v>0</v>
      </c>
      <c r="BO234" s="718"/>
      <c r="BP234" s="706">
        <f t="shared" si="615"/>
        <v>0</v>
      </c>
      <c r="BQ234" s="718">
        <f t="shared" si="616"/>
        <v>0</v>
      </c>
      <c r="BR234" s="706">
        <f t="shared" si="617"/>
        <v>0</v>
      </c>
      <c r="BS234" s="718">
        <v>0</v>
      </c>
      <c r="BT234" s="706">
        <f t="shared" si="618"/>
        <v>0</v>
      </c>
      <c r="BU234" s="718">
        <f t="shared" si="619"/>
        <v>0</v>
      </c>
      <c r="BV234" s="706">
        <f t="shared" si="620"/>
        <v>0</v>
      </c>
      <c r="BW234" s="718">
        <v>24.2</v>
      </c>
      <c r="BX234" s="706">
        <f t="shared" si="621"/>
        <v>4157719.2359999996</v>
      </c>
      <c r="BY234" s="718">
        <f t="shared" si="622"/>
        <v>24.2</v>
      </c>
      <c r="BZ234" s="706">
        <f t="shared" si="623"/>
        <v>4157719.2359999996</v>
      </c>
      <c r="CA234" s="718"/>
      <c r="CB234" s="706">
        <f t="shared" si="624"/>
        <v>0</v>
      </c>
      <c r="CC234" s="718">
        <f t="shared" si="625"/>
        <v>24.2</v>
      </c>
      <c r="CD234" s="706">
        <f t="shared" si="626"/>
        <v>4157719.2359999996</v>
      </c>
      <c r="CE234" s="706"/>
      <c r="CF234" s="402">
        <f t="shared" si="575"/>
        <v>26257199.621399999</v>
      </c>
    </row>
    <row r="235" spans="1:84" ht="36">
      <c r="B235" s="395" t="s">
        <v>786</v>
      </c>
      <c r="C235" s="396" t="s">
        <v>787</v>
      </c>
      <c r="D235" s="397" t="s">
        <v>392</v>
      </c>
      <c r="E235" s="398">
        <v>207019.88999999998</v>
      </c>
      <c r="F235" s="399">
        <v>177.94</v>
      </c>
      <c r="G235" s="400">
        <f t="shared" si="576"/>
        <v>36837119.226599999</v>
      </c>
      <c r="H235" s="400"/>
      <c r="I235" s="401"/>
      <c r="J235" s="401"/>
      <c r="K235" s="513"/>
      <c r="L235" s="401"/>
      <c r="M235" s="513">
        <f t="shared" si="577"/>
        <v>0</v>
      </c>
      <c r="N235" s="401">
        <f t="shared" si="578"/>
        <v>0</v>
      </c>
      <c r="O235" s="401"/>
      <c r="P235" s="401"/>
      <c r="Q235" s="513">
        <f t="shared" si="579"/>
        <v>0</v>
      </c>
      <c r="R235" s="401">
        <f t="shared" si="580"/>
        <v>0</v>
      </c>
      <c r="S235" s="540"/>
      <c r="T235" s="401"/>
      <c r="U235" s="513">
        <f t="shared" si="581"/>
        <v>0</v>
      </c>
      <c r="V235" s="401">
        <f t="shared" si="582"/>
        <v>0</v>
      </c>
      <c r="W235" s="513"/>
      <c r="X235" s="401"/>
      <c r="Y235" s="513">
        <f t="shared" si="583"/>
        <v>0</v>
      </c>
      <c r="Z235" s="401">
        <f t="shared" si="584"/>
        <v>0</v>
      </c>
      <c r="AA235" s="513"/>
      <c r="AB235" s="401">
        <f t="shared" si="585"/>
        <v>0</v>
      </c>
      <c r="AC235" s="513">
        <f t="shared" si="586"/>
        <v>0</v>
      </c>
      <c r="AD235" s="401">
        <f t="shared" si="587"/>
        <v>0</v>
      </c>
      <c r="AE235" s="513"/>
      <c r="AF235" s="401">
        <f t="shared" si="588"/>
        <v>0</v>
      </c>
      <c r="AG235" s="513">
        <f t="shared" si="589"/>
        <v>0</v>
      </c>
      <c r="AH235" s="401">
        <f t="shared" si="590"/>
        <v>0</v>
      </c>
      <c r="AI235" s="513"/>
      <c r="AJ235" s="401">
        <f t="shared" si="591"/>
        <v>0</v>
      </c>
      <c r="AK235" s="513">
        <f t="shared" si="592"/>
        <v>0</v>
      </c>
      <c r="AL235" s="401">
        <f t="shared" si="593"/>
        <v>0</v>
      </c>
      <c r="AM235" s="519"/>
      <c r="AN235" s="429">
        <f t="shared" si="594"/>
        <v>0</v>
      </c>
      <c r="AO235" s="519">
        <f t="shared" si="595"/>
        <v>0</v>
      </c>
      <c r="AP235" s="429">
        <f t="shared" si="596"/>
        <v>0</v>
      </c>
      <c r="AQ235" s="591"/>
      <c r="AR235" s="401">
        <f t="shared" si="597"/>
        <v>0</v>
      </c>
      <c r="AS235" s="519">
        <f t="shared" si="598"/>
        <v>0</v>
      </c>
      <c r="AT235" s="429">
        <f t="shared" si="599"/>
        <v>0</v>
      </c>
      <c r="AU235" s="513"/>
      <c r="AV235" s="401">
        <f t="shared" si="600"/>
        <v>0</v>
      </c>
      <c r="AW235" s="519">
        <f t="shared" si="601"/>
        <v>0</v>
      </c>
      <c r="AX235" s="429">
        <f t="shared" si="602"/>
        <v>0</v>
      </c>
      <c r="AY235" s="513"/>
      <c r="AZ235" s="681">
        <f t="shared" si="603"/>
        <v>0</v>
      </c>
      <c r="BA235" s="519">
        <f t="shared" si="604"/>
        <v>0</v>
      </c>
      <c r="BB235" s="429">
        <f t="shared" si="605"/>
        <v>0</v>
      </c>
      <c r="BC235" s="695"/>
      <c r="BD235" s="681">
        <f t="shared" si="606"/>
        <v>0</v>
      </c>
      <c r="BE235" s="695">
        <f t="shared" si="607"/>
        <v>0</v>
      </c>
      <c r="BF235" s="681">
        <f t="shared" si="608"/>
        <v>0</v>
      </c>
      <c r="BG235" s="519">
        <f>18+24+18</f>
        <v>60</v>
      </c>
      <c r="BH235" s="429">
        <f t="shared" si="609"/>
        <v>12421193.399999999</v>
      </c>
      <c r="BI235" s="519">
        <f t="shared" si="610"/>
        <v>60</v>
      </c>
      <c r="BJ235" s="429">
        <f t="shared" si="611"/>
        <v>12421193.399999999</v>
      </c>
      <c r="BK235" s="519">
        <f>42+64.3</f>
        <v>106.3</v>
      </c>
      <c r="BL235" s="429">
        <f t="shared" si="612"/>
        <v>22006214.306999996</v>
      </c>
      <c r="BM235" s="519">
        <f t="shared" si="613"/>
        <v>166.3</v>
      </c>
      <c r="BN235" s="429">
        <f t="shared" si="614"/>
        <v>34427407.707000002</v>
      </c>
      <c r="BO235" s="718">
        <v>25.5</v>
      </c>
      <c r="BP235" s="706">
        <f t="shared" si="615"/>
        <v>5279007.1949999994</v>
      </c>
      <c r="BQ235" s="718">
        <f t="shared" si="616"/>
        <v>191.8</v>
      </c>
      <c r="BR235" s="706">
        <f t="shared" si="617"/>
        <v>39706414.902000003</v>
      </c>
      <c r="BS235" s="718"/>
      <c r="BT235" s="706">
        <f t="shared" si="618"/>
        <v>0</v>
      </c>
      <c r="BU235" s="718">
        <f t="shared" si="619"/>
        <v>191.8</v>
      </c>
      <c r="BV235" s="706">
        <f t="shared" si="620"/>
        <v>39706414.902000003</v>
      </c>
      <c r="BW235" s="718"/>
      <c r="BX235" s="706">
        <f t="shared" si="621"/>
        <v>0</v>
      </c>
      <c r="BY235" s="718">
        <f t="shared" si="622"/>
        <v>191.8</v>
      </c>
      <c r="BZ235" s="706">
        <f t="shared" si="623"/>
        <v>39706414.902000003</v>
      </c>
      <c r="CA235" s="718"/>
      <c r="CB235" s="706">
        <f t="shared" si="624"/>
        <v>0</v>
      </c>
      <c r="CC235" s="718">
        <f t="shared" si="625"/>
        <v>191.8</v>
      </c>
      <c r="CD235" s="706">
        <f t="shared" si="626"/>
        <v>39706414.902000003</v>
      </c>
      <c r="CE235" s="706"/>
      <c r="CF235" s="402">
        <f t="shared" si="575"/>
        <v>36837119.226599999</v>
      </c>
    </row>
    <row r="236" spans="1:84" ht="36">
      <c r="B236" s="395" t="s">
        <v>788</v>
      </c>
      <c r="C236" s="396" t="s">
        <v>789</v>
      </c>
      <c r="D236" s="397" t="s">
        <v>389</v>
      </c>
      <c r="E236" s="398">
        <v>8825.85</v>
      </c>
      <c r="F236" s="399">
        <v>109</v>
      </c>
      <c r="G236" s="400">
        <f t="shared" si="576"/>
        <v>962017.65</v>
      </c>
      <c r="H236" s="400"/>
      <c r="I236" s="401"/>
      <c r="J236" s="401"/>
      <c r="K236" s="513"/>
      <c r="L236" s="401"/>
      <c r="M236" s="513">
        <f t="shared" si="577"/>
        <v>0</v>
      </c>
      <c r="N236" s="401">
        <f t="shared" si="578"/>
        <v>0</v>
      </c>
      <c r="O236" s="401"/>
      <c r="P236" s="401"/>
      <c r="Q236" s="513">
        <f t="shared" si="579"/>
        <v>0</v>
      </c>
      <c r="R236" s="401">
        <f t="shared" si="580"/>
        <v>0</v>
      </c>
      <c r="S236" s="540"/>
      <c r="T236" s="401"/>
      <c r="U236" s="513">
        <f t="shared" si="581"/>
        <v>0</v>
      </c>
      <c r="V236" s="401">
        <f t="shared" si="582"/>
        <v>0</v>
      </c>
      <c r="W236" s="513"/>
      <c r="X236" s="401"/>
      <c r="Y236" s="513">
        <f t="shared" si="583"/>
        <v>0</v>
      </c>
      <c r="Z236" s="401">
        <f t="shared" si="584"/>
        <v>0</v>
      </c>
      <c r="AA236" s="513"/>
      <c r="AB236" s="401">
        <f t="shared" si="585"/>
        <v>0</v>
      </c>
      <c r="AC236" s="513">
        <f t="shared" si="586"/>
        <v>0</v>
      </c>
      <c r="AD236" s="401">
        <f t="shared" si="587"/>
        <v>0</v>
      </c>
      <c r="AE236" s="513"/>
      <c r="AF236" s="401">
        <f t="shared" si="588"/>
        <v>0</v>
      </c>
      <c r="AG236" s="513">
        <f t="shared" si="589"/>
        <v>0</v>
      </c>
      <c r="AH236" s="401">
        <f t="shared" si="590"/>
        <v>0</v>
      </c>
      <c r="AI236" s="513"/>
      <c r="AJ236" s="401">
        <f t="shared" si="591"/>
        <v>0</v>
      </c>
      <c r="AK236" s="513">
        <f t="shared" si="592"/>
        <v>0</v>
      </c>
      <c r="AL236" s="401">
        <f t="shared" si="593"/>
        <v>0</v>
      </c>
      <c r="AM236" s="519"/>
      <c r="AN236" s="429">
        <f t="shared" si="594"/>
        <v>0</v>
      </c>
      <c r="AO236" s="519">
        <f t="shared" si="595"/>
        <v>0</v>
      </c>
      <c r="AP236" s="429">
        <f t="shared" si="596"/>
        <v>0</v>
      </c>
      <c r="AQ236" s="591"/>
      <c r="AR236" s="401">
        <f t="shared" si="597"/>
        <v>0</v>
      </c>
      <c r="AS236" s="519">
        <f t="shared" si="598"/>
        <v>0</v>
      </c>
      <c r="AT236" s="429">
        <f t="shared" si="599"/>
        <v>0</v>
      </c>
      <c r="AU236" s="513"/>
      <c r="AV236" s="401">
        <f t="shared" si="600"/>
        <v>0</v>
      </c>
      <c r="AW236" s="519">
        <f t="shared" si="601"/>
        <v>0</v>
      </c>
      <c r="AX236" s="429">
        <f t="shared" si="602"/>
        <v>0</v>
      </c>
      <c r="AY236" s="513"/>
      <c r="AZ236" s="681">
        <f t="shared" si="603"/>
        <v>0</v>
      </c>
      <c r="BA236" s="519">
        <f t="shared" si="604"/>
        <v>0</v>
      </c>
      <c r="BB236" s="429">
        <f t="shared" si="605"/>
        <v>0</v>
      </c>
      <c r="BC236" s="695"/>
      <c r="BD236" s="681">
        <f t="shared" si="606"/>
        <v>0</v>
      </c>
      <c r="BE236" s="695">
        <f t="shared" si="607"/>
        <v>0</v>
      </c>
      <c r="BF236" s="681">
        <f t="shared" si="608"/>
        <v>0</v>
      </c>
      <c r="BG236" s="519"/>
      <c r="BH236" s="429">
        <f t="shared" si="609"/>
        <v>0</v>
      </c>
      <c r="BI236" s="519">
        <f t="shared" si="610"/>
        <v>0</v>
      </c>
      <c r="BJ236" s="429">
        <f t="shared" si="611"/>
        <v>0</v>
      </c>
      <c r="BK236" s="519"/>
      <c r="BL236" s="429">
        <f t="shared" si="612"/>
        <v>0</v>
      </c>
      <c r="BM236" s="519">
        <f t="shared" si="613"/>
        <v>0</v>
      </c>
      <c r="BN236" s="429">
        <f t="shared" si="614"/>
        <v>0</v>
      </c>
      <c r="BO236" s="718"/>
      <c r="BP236" s="706">
        <f t="shared" si="615"/>
        <v>0</v>
      </c>
      <c r="BQ236" s="718">
        <f t="shared" si="616"/>
        <v>0</v>
      </c>
      <c r="BR236" s="706">
        <f t="shared" si="617"/>
        <v>0</v>
      </c>
      <c r="BS236" s="718"/>
      <c r="BT236" s="706">
        <f t="shared" si="618"/>
        <v>0</v>
      </c>
      <c r="BU236" s="718">
        <f t="shared" si="619"/>
        <v>0</v>
      </c>
      <c r="BV236" s="706">
        <f t="shared" si="620"/>
        <v>0</v>
      </c>
      <c r="BW236" s="718"/>
      <c r="BX236" s="706">
        <f t="shared" si="621"/>
        <v>0</v>
      </c>
      <c r="BY236" s="718">
        <f t="shared" si="622"/>
        <v>0</v>
      </c>
      <c r="BZ236" s="706">
        <f t="shared" si="623"/>
        <v>0</v>
      </c>
      <c r="CA236" s="718"/>
      <c r="CB236" s="706">
        <f t="shared" si="624"/>
        <v>0</v>
      </c>
      <c r="CC236" s="718">
        <f t="shared" si="625"/>
        <v>0</v>
      </c>
      <c r="CD236" s="706">
        <f t="shared" si="626"/>
        <v>0</v>
      </c>
      <c r="CE236" s="706"/>
      <c r="CF236" s="402">
        <f t="shared" si="575"/>
        <v>962017.65</v>
      </c>
    </row>
    <row r="237" spans="1:84" ht="36">
      <c r="B237" s="395" t="s">
        <v>790</v>
      </c>
      <c r="C237" s="396" t="s">
        <v>791</v>
      </c>
      <c r="D237" s="397" t="s">
        <v>389</v>
      </c>
      <c r="E237" s="398">
        <v>16452.810000000001</v>
      </c>
      <c r="F237" s="399">
        <v>18</v>
      </c>
      <c r="G237" s="400">
        <f t="shared" si="576"/>
        <v>296150.58</v>
      </c>
      <c r="H237" s="400"/>
      <c r="I237" s="401"/>
      <c r="J237" s="401"/>
      <c r="K237" s="513"/>
      <c r="L237" s="401"/>
      <c r="M237" s="513">
        <f t="shared" si="577"/>
        <v>0</v>
      </c>
      <c r="N237" s="401">
        <f t="shared" si="578"/>
        <v>0</v>
      </c>
      <c r="O237" s="401"/>
      <c r="P237" s="401"/>
      <c r="Q237" s="513">
        <f t="shared" si="579"/>
        <v>0</v>
      </c>
      <c r="R237" s="401">
        <f t="shared" si="580"/>
        <v>0</v>
      </c>
      <c r="S237" s="540"/>
      <c r="T237" s="401"/>
      <c r="U237" s="513">
        <f t="shared" si="581"/>
        <v>0</v>
      </c>
      <c r="V237" s="401">
        <f t="shared" si="582"/>
        <v>0</v>
      </c>
      <c r="W237" s="513"/>
      <c r="X237" s="401"/>
      <c r="Y237" s="513">
        <f t="shared" si="583"/>
        <v>0</v>
      </c>
      <c r="Z237" s="401">
        <f t="shared" si="584"/>
        <v>0</v>
      </c>
      <c r="AA237" s="513"/>
      <c r="AB237" s="401">
        <f t="shared" si="585"/>
        <v>0</v>
      </c>
      <c r="AC237" s="513">
        <f t="shared" si="586"/>
        <v>0</v>
      </c>
      <c r="AD237" s="401">
        <f t="shared" si="587"/>
        <v>0</v>
      </c>
      <c r="AE237" s="513"/>
      <c r="AF237" s="401">
        <f t="shared" si="588"/>
        <v>0</v>
      </c>
      <c r="AG237" s="513">
        <f t="shared" si="589"/>
        <v>0</v>
      </c>
      <c r="AH237" s="401">
        <f t="shared" si="590"/>
        <v>0</v>
      </c>
      <c r="AI237" s="513"/>
      <c r="AJ237" s="401">
        <f t="shared" si="591"/>
        <v>0</v>
      </c>
      <c r="AK237" s="513">
        <f t="shared" si="592"/>
        <v>0</v>
      </c>
      <c r="AL237" s="401">
        <f t="shared" si="593"/>
        <v>0</v>
      </c>
      <c r="AM237" s="519"/>
      <c r="AN237" s="429">
        <f t="shared" si="594"/>
        <v>0</v>
      </c>
      <c r="AO237" s="519">
        <f t="shared" si="595"/>
        <v>0</v>
      </c>
      <c r="AP237" s="429">
        <f t="shared" si="596"/>
        <v>0</v>
      </c>
      <c r="AQ237" s="591"/>
      <c r="AR237" s="401">
        <f t="shared" si="597"/>
        <v>0</v>
      </c>
      <c r="AS237" s="519">
        <f t="shared" si="598"/>
        <v>0</v>
      </c>
      <c r="AT237" s="429">
        <f t="shared" si="599"/>
        <v>0</v>
      </c>
      <c r="AU237" s="513"/>
      <c r="AV237" s="401">
        <f t="shared" si="600"/>
        <v>0</v>
      </c>
      <c r="AW237" s="519">
        <f t="shared" si="601"/>
        <v>0</v>
      </c>
      <c r="AX237" s="429">
        <f t="shared" si="602"/>
        <v>0</v>
      </c>
      <c r="AY237" s="513"/>
      <c r="AZ237" s="681">
        <f t="shared" si="603"/>
        <v>0</v>
      </c>
      <c r="BA237" s="519">
        <f t="shared" si="604"/>
        <v>0</v>
      </c>
      <c r="BB237" s="429">
        <f t="shared" si="605"/>
        <v>0</v>
      </c>
      <c r="BC237" s="695"/>
      <c r="BD237" s="681">
        <f t="shared" si="606"/>
        <v>0</v>
      </c>
      <c r="BE237" s="695">
        <f t="shared" si="607"/>
        <v>0</v>
      </c>
      <c r="BF237" s="681">
        <f t="shared" si="608"/>
        <v>0</v>
      </c>
      <c r="BG237" s="519"/>
      <c r="BH237" s="429">
        <f t="shared" si="609"/>
        <v>0</v>
      </c>
      <c r="BI237" s="519">
        <f t="shared" si="610"/>
        <v>0</v>
      </c>
      <c r="BJ237" s="429">
        <f t="shared" si="611"/>
        <v>0</v>
      </c>
      <c r="BK237" s="519"/>
      <c r="BL237" s="429">
        <f t="shared" si="612"/>
        <v>0</v>
      </c>
      <c r="BM237" s="519">
        <f t="shared" si="613"/>
        <v>0</v>
      </c>
      <c r="BN237" s="429">
        <f t="shared" si="614"/>
        <v>0</v>
      </c>
      <c r="BO237" s="718"/>
      <c r="BP237" s="706">
        <f t="shared" si="615"/>
        <v>0</v>
      </c>
      <c r="BQ237" s="718">
        <f t="shared" si="616"/>
        <v>0</v>
      </c>
      <c r="BR237" s="706">
        <f t="shared" si="617"/>
        <v>0</v>
      </c>
      <c r="BS237" s="718"/>
      <c r="BT237" s="706">
        <f t="shared" si="618"/>
        <v>0</v>
      </c>
      <c r="BU237" s="718">
        <f t="shared" si="619"/>
        <v>0</v>
      </c>
      <c r="BV237" s="706">
        <f t="shared" si="620"/>
        <v>0</v>
      </c>
      <c r="BW237" s="718"/>
      <c r="BX237" s="706">
        <f t="shared" si="621"/>
        <v>0</v>
      </c>
      <c r="BY237" s="718">
        <f t="shared" si="622"/>
        <v>0</v>
      </c>
      <c r="BZ237" s="706">
        <f t="shared" si="623"/>
        <v>0</v>
      </c>
      <c r="CA237" s="718"/>
      <c r="CB237" s="706">
        <f t="shared" si="624"/>
        <v>0</v>
      </c>
      <c r="CC237" s="718">
        <f t="shared" si="625"/>
        <v>0</v>
      </c>
      <c r="CD237" s="706">
        <f t="shared" si="626"/>
        <v>0</v>
      </c>
      <c r="CE237" s="706"/>
      <c r="CF237" s="402">
        <f t="shared" si="575"/>
        <v>296150.58</v>
      </c>
    </row>
    <row r="238" spans="1:84" ht="36">
      <c r="B238" s="395" t="s">
        <v>792</v>
      </c>
      <c r="C238" s="396" t="s">
        <v>793</v>
      </c>
      <c r="D238" s="397" t="s">
        <v>389</v>
      </c>
      <c r="E238" s="398">
        <v>16910.189999999999</v>
      </c>
      <c r="F238" s="399">
        <v>210</v>
      </c>
      <c r="G238" s="400">
        <f t="shared" si="576"/>
        <v>3551139.9</v>
      </c>
      <c r="H238" s="400"/>
      <c r="I238" s="401"/>
      <c r="J238" s="401"/>
      <c r="K238" s="513"/>
      <c r="L238" s="401"/>
      <c r="M238" s="513">
        <f t="shared" si="577"/>
        <v>0</v>
      </c>
      <c r="N238" s="401">
        <f t="shared" si="578"/>
        <v>0</v>
      </c>
      <c r="O238" s="401"/>
      <c r="P238" s="401"/>
      <c r="Q238" s="513">
        <f t="shared" si="579"/>
        <v>0</v>
      </c>
      <c r="R238" s="401">
        <f t="shared" si="580"/>
        <v>0</v>
      </c>
      <c r="S238" s="540"/>
      <c r="T238" s="401"/>
      <c r="U238" s="513">
        <f t="shared" si="581"/>
        <v>0</v>
      </c>
      <c r="V238" s="401">
        <f t="shared" si="582"/>
        <v>0</v>
      </c>
      <c r="W238" s="513"/>
      <c r="X238" s="401"/>
      <c r="Y238" s="513">
        <f t="shared" si="583"/>
        <v>0</v>
      </c>
      <c r="Z238" s="401">
        <f t="shared" si="584"/>
        <v>0</v>
      </c>
      <c r="AA238" s="513"/>
      <c r="AB238" s="401">
        <f t="shared" si="585"/>
        <v>0</v>
      </c>
      <c r="AC238" s="513">
        <f t="shared" si="586"/>
        <v>0</v>
      </c>
      <c r="AD238" s="401">
        <f t="shared" si="587"/>
        <v>0</v>
      </c>
      <c r="AE238" s="513"/>
      <c r="AF238" s="401">
        <f t="shared" si="588"/>
        <v>0</v>
      </c>
      <c r="AG238" s="513">
        <f t="shared" si="589"/>
        <v>0</v>
      </c>
      <c r="AH238" s="401">
        <f t="shared" si="590"/>
        <v>0</v>
      </c>
      <c r="AI238" s="513"/>
      <c r="AJ238" s="401">
        <f t="shared" si="591"/>
        <v>0</v>
      </c>
      <c r="AK238" s="513">
        <f t="shared" si="592"/>
        <v>0</v>
      </c>
      <c r="AL238" s="401">
        <f t="shared" si="593"/>
        <v>0</v>
      </c>
      <c r="AM238" s="519"/>
      <c r="AN238" s="429">
        <f t="shared" si="594"/>
        <v>0</v>
      </c>
      <c r="AO238" s="519">
        <f t="shared" si="595"/>
        <v>0</v>
      </c>
      <c r="AP238" s="429">
        <f t="shared" si="596"/>
        <v>0</v>
      </c>
      <c r="AQ238" s="591"/>
      <c r="AR238" s="401">
        <f t="shared" si="597"/>
        <v>0</v>
      </c>
      <c r="AS238" s="519">
        <f t="shared" si="598"/>
        <v>0</v>
      </c>
      <c r="AT238" s="429">
        <f t="shared" si="599"/>
        <v>0</v>
      </c>
      <c r="AU238" s="513"/>
      <c r="AV238" s="401">
        <f t="shared" si="600"/>
        <v>0</v>
      </c>
      <c r="AW238" s="519">
        <f t="shared" si="601"/>
        <v>0</v>
      </c>
      <c r="AX238" s="429">
        <f t="shared" si="602"/>
        <v>0</v>
      </c>
      <c r="AY238" s="513"/>
      <c r="AZ238" s="681">
        <f t="shared" si="603"/>
        <v>0</v>
      </c>
      <c r="BA238" s="519">
        <f t="shared" si="604"/>
        <v>0</v>
      </c>
      <c r="BB238" s="429">
        <f t="shared" si="605"/>
        <v>0</v>
      </c>
      <c r="BC238" s="695"/>
      <c r="BD238" s="681">
        <f t="shared" si="606"/>
        <v>0</v>
      </c>
      <c r="BE238" s="695">
        <f t="shared" si="607"/>
        <v>0</v>
      </c>
      <c r="BF238" s="681">
        <f t="shared" si="608"/>
        <v>0</v>
      </c>
      <c r="BG238" s="519">
        <f>7+12+9</f>
        <v>28</v>
      </c>
      <c r="BH238" s="429">
        <f t="shared" si="609"/>
        <v>473485.31999999995</v>
      </c>
      <c r="BI238" s="519">
        <f t="shared" si="610"/>
        <v>28</v>
      </c>
      <c r="BJ238" s="429">
        <f t="shared" si="611"/>
        <v>473485.31999999995</v>
      </c>
      <c r="BK238" s="519"/>
      <c r="BL238" s="429">
        <f t="shared" si="612"/>
        <v>0</v>
      </c>
      <c r="BM238" s="519">
        <f t="shared" si="613"/>
        <v>28</v>
      </c>
      <c r="BN238" s="429">
        <f t="shared" si="614"/>
        <v>473485.31999999995</v>
      </c>
      <c r="BO238" s="718"/>
      <c r="BP238" s="706">
        <f t="shared" si="615"/>
        <v>0</v>
      </c>
      <c r="BQ238" s="718">
        <f t="shared" si="616"/>
        <v>28</v>
      </c>
      <c r="BR238" s="706">
        <f t="shared" si="617"/>
        <v>473485.31999999995</v>
      </c>
      <c r="BS238" s="718">
        <v>0</v>
      </c>
      <c r="BT238" s="706">
        <f t="shared" si="618"/>
        <v>0</v>
      </c>
      <c r="BU238" s="718">
        <f t="shared" si="619"/>
        <v>28</v>
      </c>
      <c r="BV238" s="706">
        <f t="shared" si="620"/>
        <v>473485.31999999995</v>
      </c>
      <c r="BW238" s="718">
        <v>57</v>
      </c>
      <c r="BX238" s="706">
        <f t="shared" si="621"/>
        <v>963880.83</v>
      </c>
      <c r="BY238" s="718">
        <f t="shared" si="622"/>
        <v>85</v>
      </c>
      <c r="BZ238" s="706">
        <f t="shared" si="623"/>
        <v>1437366.15</v>
      </c>
      <c r="CA238" s="718"/>
      <c r="CB238" s="706">
        <f t="shared" si="624"/>
        <v>0</v>
      </c>
      <c r="CC238" s="718">
        <f t="shared" si="625"/>
        <v>85</v>
      </c>
      <c r="CD238" s="706">
        <f t="shared" si="626"/>
        <v>1437366.15</v>
      </c>
      <c r="CE238" s="706"/>
      <c r="CF238" s="402">
        <f t="shared" si="575"/>
        <v>3551139.9</v>
      </c>
    </row>
    <row r="239" spans="1:84" ht="36">
      <c r="B239" s="395" t="s">
        <v>794</v>
      </c>
      <c r="C239" s="396" t="s">
        <v>795</v>
      </c>
      <c r="D239" s="397" t="s">
        <v>389</v>
      </c>
      <c r="E239" s="398">
        <v>20849.400000000001</v>
      </c>
      <c r="F239" s="399">
        <v>177</v>
      </c>
      <c r="G239" s="400">
        <f t="shared" si="576"/>
        <v>3690343.8000000003</v>
      </c>
      <c r="H239" s="400"/>
      <c r="I239" s="401"/>
      <c r="J239" s="401"/>
      <c r="K239" s="513"/>
      <c r="L239" s="401"/>
      <c r="M239" s="513">
        <f t="shared" si="577"/>
        <v>0</v>
      </c>
      <c r="N239" s="401">
        <f t="shared" si="578"/>
        <v>0</v>
      </c>
      <c r="O239" s="401"/>
      <c r="P239" s="401"/>
      <c r="Q239" s="513">
        <f t="shared" si="579"/>
        <v>0</v>
      </c>
      <c r="R239" s="401">
        <f t="shared" si="580"/>
        <v>0</v>
      </c>
      <c r="S239" s="540"/>
      <c r="T239" s="401"/>
      <c r="U239" s="513">
        <f t="shared" si="581"/>
        <v>0</v>
      </c>
      <c r="V239" s="401">
        <f t="shared" si="582"/>
        <v>0</v>
      </c>
      <c r="W239" s="513"/>
      <c r="X239" s="401"/>
      <c r="Y239" s="513">
        <f t="shared" si="583"/>
        <v>0</v>
      </c>
      <c r="Z239" s="401">
        <f t="shared" si="584"/>
        <v>0</v>
      </c>
      <c r="AA239" s="513"/>
      <c r="AB239" s="401">
        <f t="shared" si="585"/>
        <v>0</v>
      </c>
      <c r="AC239" s="513">
        <f t="shared" si="586"/>
        <v>0</v>
      </c>
      <c r="AD239" s="401">
        <f t="shared" si="587"/>
        <v>0</v>
      </c>
      <c r="AE239" s="513"/>
      <c r="AF239" s="401">
        <f t="shared" si="588"/>
        <v>0</v>
      </c>
      <c r="AG239" s="513">
        <f t="shared" si="589"/>
        <v>0</v>
      </c>
      <c r="AH239" s="401">
        <f t="shared" si="590"/>
        <v>0</v>
      </c>
      <c r="AI239" s="513"/>
      <c r="AJ239" s="401">
        <f t="shared" si="591"/>
        <v>0</v>
      </c>
      <c r="AK239" s="513">
        <f t="shared" si="592"/>
        <v>0</v>
      </c>
      <c r="AL239" s="401">
        <f t="shared" si="593"/>
        <v>0</v>
      </c>
      <c r="AM239" s="519"/>
      <c r="AN239" s="429">
        <f t="shared" si="594"/>
        <v>0</v>
      </c>
      <c r="AO239" s="519">
        <f t="shared" si="595"/>
        <v>0</v>
      </c>
      <c r="AP239" s="429">
        <f t="shared" si="596"/>
        <v>0</v>
      </c>
      <c r="AQ239" s="591"/>
      <c r="AR239" s="401">
        <f t="shared" si="597"/>
        <v>0</v>
      </c>
      <c r="AS239" s="519">
        <f t="shared" si="598"/>
        <v>0</v>
      </c>
      <c r="AT239" s="429">
        <f t="shared" si="599"/>
        <v>0</v>
      </c>
      <c r="AU239" s="513"/>
      <c r="AV239" s="401">
        <f t="shared" si="600"/>
        <v>0</v>
      </c>
      <c r="AW239" s="519">
        <f t="shared" si="601"/>
        <v>0</v>
      </c>
      <c r="AX239" s="429">
        <f t="shared" si="602"/>
        <v>0</v>
      </c>
      <c r="AY239" s="513"/>
      <c r="AZ239" s="681">
        <f t="shared" si="603"/>
        <v>0</v>
      </c>
      <c r="BA239" s="519">
        <f t="shared" si="604"/>
        <v>0</v>
      </c>
      <c r="BB239" s="429">
        <f t="shared" si="605"/>
        <v>0</v>
      </c>
      <c r="BC239" s="695"/>
      <c r="BD239" s="681">
        <f t="shared" si="606"/>
        <v>0</v>
      </c>
      <c r="BE239" s="695">
        <f t="shared" si="607"/>
        <v>0</v>
      </c>
      <c r="BF239" s="681">
        <f t="shared" si="608"/>
        <v>0</v>
      </c>
      <c r="BG239" s="519">
        <f>2+3+3+3+3+3+3+2+2</f>
        <v>24</v>
      </c>
      <c r="BH239" s="429">
        <f t="shared" si="609"/>
        <v>500385.60000000003</v>
      </c>
      <c r="BI239" s="519">
        <f t="shared" si="610"/>
        <v>24</v>
      </c>
      <c r="BJ239" s="429">
        <f t="shared" si="611"/>
        <v>500385.60000000003</v>
      </c>
      <c r="BK239" s="519">
        <f>45-BG239+26</f>
        <v>47</v>
      </c>
      <c r="BL239" s="429">
        <f t="shared" si="612"/>
        <v>979921.8</v>
      </c>
      <c r="BM239" s="519">
        <f t="shared" si="613"/>
        <v>71</v>
      </c>
      <c r="BN239" s="429">
        <f t="shared" si="614"/>
        <v>1480307.4000000001</v>
      </c>
      <c r="BO239" s="718"/>
      <c r="BP239" s="706">
        <f t="shared" si="615"/>
        <v>0</v>
      </c>
      <c r="BQ239" s="718">
        <f t="shared" si="616"/>
        <v>71</v>
      </c>
      <c r="BR239" s="706">
        <f t="shared" si="617"/>
        <v>1480307.4000000001</v>
      </c>
      <c r="BS239" s="718">
        <v>0</v>
      </c>
      <c r="BT239" s="706">
        <f t="shared" si="618"/>
        <v>0</v>
      </c>
      <c r="BU239" s="718">
        <f t="shared" si="619"/>
        <v>71</v>
      </c>
      <c r="BV239" s="706">
        <f t="shared" si="620"/>
        <v>1480307.4000000001</v>
      </c>
      <c r="BW239" s="718">
        <v>19</v>
      </c>
      <c r="BX239" s="706">
        <f t="shared" si="621"/>
        <v>396138.60000000003</v>
      </c>
      <c r="BY239" s="718">
        <f t="shared" si="622"/>
        <v>90</v>
      </c>
      <c r="BZ239" s="706">
        <f t="shared" si="623"/>
        <v>1876446.0000000002</v>
      </c>
      <c r="CA239" s="718"/>
      <c r="CB239" s="706">
        <f t="shared" si="624"/>
        <v>0</v>
      </c>
      <c r="CC239" s="718">
        <f t="shared" si="625"/>
        <v>90</v>
      </c>
      <c r="CD239" s="706">
        <f t="shared" si="626"/>
        <v>1876446.0000000002</v>
      </c>
      <c r="CE239" s="706"/>
      <c r="CF239" s="402">
        <f t="shared" si="575"/>
        <v>3690343.8000000003</v>
      </c>
    </row>
    <row r="240" spans="1:84" ht="36">
      <c r="B240" s="395" t="s">
        <v>796</v>
      </c>
      <c r="C240" s="396" t="s">
        <v>797</v>
      </c>
      <c r="D240" s="397" t="s">
        <v>389</v>
      </c>
      <c r="E240" s="398">
        <v>24471.81</v>
      </c>
      <c r="F240" s="399">
        <v>195</v>
      </c>
      <c r="G240" s="400">
        <f t="shared" si="576"/>
        <v>4772002.95</v>
      </c>
      <c r="H240" s="400"/>
      <c r="I240" s="401"/>
      <c r="J240" s="401"/>
      <c r="K240" s="513"/>
      <c r="L240" s="401"/>
      <c r="M240" s="513">
        <f t="shared" si="577"/>
        <v>0</v>
      </c>
      <c r="N240" s="401">
        <f t="shared" si="578"/>
        <v>0</v>
      </c>
      <c r="O240" s="401"/>
      <c r="P240" s="401"/>
      <c r="Q240" s="513">
        <f t="shared" si="579"/>
        <v>0</v>
      </c>
      <c r="R240" s="401">
        <f t="shared" si="580"/>
        <v>0</v>
      </c>
      <c r="S240" s="540"/>
      <c r="T240" s="401"/>
      <c r="U240" s="513">
        <f t="shared" si="581"/>
        <v>0</v>
      </c>
      <c r="V240" s="401">
        <f t="shared" si="582"/>
        <v>0</v>
      </c>
      <c r="W240" s="513"/>
      <c r="X240" s="401"/>
      <c r="Y240" s="513">
        <f t="shared" si="583"/>
        <v>0</v>
      </c>
      <c r="Z240" s="401">
        <f t="shared" si="584"/>
        <v>0</v>
      </c>
      <c r="AA240" s="513"/>
      <c r="AB240" s="401">
        <f t="shared" si="585"/>
        <v>0</v>
      </c>
      <c r="AC240" s="513">
        <f t="shared" si="586"/>
        <v>0</v>
      </c>
      <c r="AD240" s="401">
        <f t="shared" si="587"/>
        <v>0</v>
      </c>
      <c r="AE240" s="513"/>
      <c r="AF240" s="401">
        <f t="shared" si="588"/>
        <v>0</v>
      </c>
      <c r="AG240" s="513">
        <f t="shared" si="589"/>
        <v>0</v>
      </c>
      <c r="AH240" s="401">
        <f t="shared" si="590"/>
        <v>0</v>
      </c>
      <c r="AI240" s="513"/>
      <c r="AJ240" s="401">
        <f t="shared" si="591"/>
        <v>0</v>
      </c>
      <c r="AK240" s="513">
        <f t="shared" si="592"/>
        <v>0</v>
      </c>
      <c r="AL240" s="401">
        <f t="shared" si="593"/>
        <v>0</v>
      </c>
      <c r="AM240" s="519"/>
      <c r="AN240" s="429">
        <f t="shared" si="594"/>
        <v>0</v>
      </c>
      <c r="AO240" s="519">
        <f t="shared" si="595"/>
        <v>0</v>
      </c>
      <c r="AP240" s="429">
        <f t="shared" si="596"/>
        <v>0</v>
      </c>
      <c r="AQ240" s="591"/>
      <c r="AR240" s="401">
        <f t="shared" si="597"/>
        <v>0</v>
      </c>
      <c r="AS240" s="519">
        <f t="shared" si="598"/>
        <v>0</v>
      </c>
      <c r="AT240" s="429">
        <f t="shared" si="599"/>
        <v>0</v>
      </c>
      <c r="AU240" s="513"/>
      <c r="AV240" s="401">
        <f t="shared" si="600"/>
        <v>0</v>
      </c>
      <c r="AW240" s="519">
        <f t="shared" si="601"/>
        <v>0</v>
      </c>
      <c r="AX240" s="429">
        <f t="shared" si="602"/>
        <v>0</v>
      </c>
      <c r="AY240" s="513"/>
      <c r="AZ240" s="681">
        <f t="shared" si="603"/>
        <v>0</v>
      </c>
      <c r="BA240" s="519">
        <f t="shared" si="604"/>
        <v>0</v>
      </c>
      <c r="BB240" s="429">
        <f t="shared" si="605"/>
        <v>0</v>
      </c>
      <c r="BC240" s="695"/>
      <c r="BD240" s="681">
        <f t="shared" si="606"/>
        <v>0</v>
      </c>
      <c r="BE240" s="695">
        <f t="shared" si="607"/>
        <v>0</v>
      </c>
      <c r="BF240" s="681">
        <f t="shared" si="608"/>
        <v>0</v>
      </c>
      <c r="BG240" s="519">
        <f>2+6+2</f>
        <v>10</v>
      </c>
      <c r="BH240" s="429">
        <f t="shared" si="609"/>
        <v>244718.1</v>
      </c>
      <c r="BI240" s="519">
        <f t="shared" si="610"/>
        <v>10</v>
      </c>
      <c r="BJ240" s="429">
        <f t="shared" si="611"/>
        <v>244718.1</v>
      </c>
      <c r="BK240" s="519"/>
      <c r="BL240" s="429">
        <f t="shared" si="612"/>
        <v>0</v>
      </c>
      <c r="BM240" s="519">
        <f t="shared" si="613"/>
        <v>10</v>
      </c>
      <c r="BN240" s="429">
        <f t="shared" si="614"/>
        <v>244718.1</v>
      </c>
      <c r="BO240" s="718">
        <v>4</v>
      </c>
      <c r="BP240" s="706">
        <f t="shared" si="615"/>
        <v>97887.24</v>
      </c>
      <c r="BQ240" s="718">
        <f t="shared" si="616"/>
        <v>14</v>
      </c>
      <c r="BR240" s="706">
        <f t="shared" si="617"/>
        <v>342605.34</v>
      </c>
      <c r="BS240" s="718"/>
      <c r="BT240" s="706">
        <f t="shared" si="618"/>
        <v>0</v>
      </c>
      <c r="BU240" s="718">
        <f t="shared" si="619"/>
        <v>14</v>
      </c>
      <c r="BV240" s="706">
        <f t="shared" si="620"/>
        <v>342605.34</v>
      </c>
      <c r="BW240" s="718"/>
      <c r="BX240" s="706">
        <f t="shared" si="621"/>
        <v>0</v>
      </c>
      <c r="BY240" s="718">
        <f t="shared" si="622"/>
        <v>14</v>
      </c>
      <c r="BZ240" s="706">
        <f t="shared" si="623"/>
        <v>342605.34</v>
      </c>
      <c r="CA240" s="718"/>
      <c r="CB240" s="706">
        <f t="shared" si="624"/>
        <v>0</v>
      </c>
      <c r="CC240" s="718">
        <f t="shared" si="625"/>
        <v>14</v>
      </c>
      <c r="CD240" s="706">
        <f t="shared" si="626"/>
        <v>342605.34</v>
      </c>
      <c r="CE240" s="706"/>
      <c r="CF240" s="402">
        <f t="shared" si="575"/>
        <v>4772002.95</v>
      </c>
    </row>
    <row r="241" spans="2:84" ht="36">
      <c r="B241" s="395" t="s">
        <v>798</v>
      </c>
      <c r="C241" s="396" t="s">
        <v>799</v>
      </c>
      <c r="D241" s="397" t="s">
        <v>389</v>
      </c>
      <c r="E241" s="398">
        <v>33054.120000000003</v>
      </c>
      <c r="F241" s="399">
        <v>35</v>
      </c>
      <c r="G241" s="400">
        <f t="shared" si="576"/>
        <v>1156894.2000000002</v>
      </c>
      <c r="H241" s="400"/>
      <c r="I241" s="401"/>
      <c r="J241" s="401"/>
      <c r="K241" s="513"/>
      <c r="L241" s="401"/>
      <c r="M241" s="513">
        <f t="shared" si="577"/>
        <v>0</v>
      </c>
      <c r="N241" s="401">
        <f t="shared" si="578"/>
        <v>0</v>
      </c>
      <c r="O241" s="401"/>
      <c r="P241" s="401"/>
      <c r="Q241" s="513">
        <f t="shared" si="579"/>
        <v>0</v>
      </c>
      <c r="R241" s="401">
        <f t="shared" si="580"/>
        <v>0</v>
      </c>
      <c r="S241" s="540"/>
      <c r="T241" s="401"/>
      <c r="U241" s="513">
        <f t="shared" si="581"/>
        <v>0</v>
      </c>
      <c r="V241" s="401">
        <f t="shared" si="582"/>
        <v>0</v>
      </c>
      <c r="W241" s="513"/>
      <c r="X241" s="401"/>
      <c r="Y241" s="513">
        <f t="shared" si="583"/>
        <v>0</v>
      </c>
      <c r="Z241" s="401">
        <f t="shared" si="584"/>
        <v>0</v>
      </c>
      <c r="AA241" s="513"/>
      <c r="AB241" s="401">
        <f t="shared" si="585"/>
        <v>0</v>
      </c>
      <c r="AC241" s="513">
        <f t="shared" si="586"/>
        <v>0</v>
      </c>
      <c r="AD241" s="401">
        <f t="shared" si="587"/>
        <v>0</v>
      </c>
      <c r="AE241" s="513"/>
      <c r="AF241" s="401">
        <f t="shared" si="588"/>
        <v>0</v>
      </c>
      <c r="AG241" s="513">
        <f t="shared" si="589"/>
        <v>0</v>
      </c>
      <c r="AH241" s="401">
        <f t="shared" si="590"/>
        <v>0</v>
      </c>
      <c r="AI241" s="513"/>
      <c r="AJ241" s="401">
        <f t="shared" si="591"/>
        <v>0</v>
      </c>
      <c r="AK241" s="513">
        <f t="shared" si="592"/>
        <v>0</v>
      </c>
      <c r="AL241" s="401">
        <f t="shared" si="593"/>
        <v>0</v>
      </c>
      <c r="AM241" s="519"/>
      <c r="AN241" s="429">
        <f t="shared" si="594"/>
        <v>0</v>
      </c>
      <c r="AO241" s="519">
        <f t="shared" si="595"/>
        <v>0</v>
      </c>
      <c r="AP241" s="429">
        <f t="shared" si="596"/>
        <v>0</v>
      </c>
      <c r="AQ241" s="591"/>
      <c r="AR241" s="401">
        <f t="shared" si="597"/>
        <v>0</v>
      </c>
      <c r="AS241" s="519">
        <f t="shared" si="598"/>
        <v>0</v>
      </c>
      <c r="AT241" s="429">
        <f t="shared" si="599"/>
        <v>0</v>
      </c>
      <c r="AU241" s="513"/>
      <c r="AV241" s="401">
        <f t="shared" si="600"/>
        <v>0</v>
      </c>
      <c r="AW241" s="519">
        <f t="shared" si="601"/>
        <v>0</v>
      </c>
      <c r="AX241" s="429">
        <f t="shared" si="602"/>
        <v>0</v>
      </c>
      <c r="AY241" s="513"/>
      <c r="AZ241" s="681">
        <f t="shared" si="603"/>
        <v>0</v>
      </c>
      <c r="BA241" s="519">
        <f t="shared" si="604"/>
        <v>0</v>
      </c>
      <c r="BB241" s="429">
        <f t="shared" si="605"/>
        <v>0</v>
      </c>
      <c r="BC241" s="695"/>
      <c r="BD241" s="681">
        <f t="shared" si="606"/>
        <v>0</v>
      </c>
      <c r="BE241" s="695">
        <f t="shared" si="607"/>
        <v>0</v>
      </c>
      <c r="BF241" s="681">
        <f t="shared" si="608"/>
        <v>0</v>
      </c>
      <c r="BG241" s="519"/>
      <c r="BH241" s="429">
        <f t="shared" si="609"/>
        <v>0</v>
      </c>
      <c r="BI241" s="519">
        <f t="shared" si="610"/>
        <v>0</v>
      </c>
      <c r="BJ241" s="429">
        <f t="shared" si="611"/>
        <v>0</v>
      </c>
      <c r="BK241" s="519"/>
      <c r="BL241" s="429">
        <f t="shared" si="612"/>
        <v>0</v>
      </c>
      <c r="BM241" s="519">
        <f t="shared" si="613"/>
        <v>0</v>
      </c>
      <c r="BN241" s="429">
        <f t="shared" si="614"/>
        <v>0</v>
      </c>
      <c r="BO241" s="718"/>
      <c r="BP241" s="706">
        <f t="shared" si="615"/>
        <v>0</v>
      </c>
      <c r="BQ241" s="718">
        <f t="shared" si="616"/>
        <v>0</v>
      </c>
      <c r="BR241" s="706">
        <f t="shared" si="617"/>
        <v>0</v>
      </c>
      <c r="BS241" s="718"/>
      <c r="BT241" s="706">
        <f t="shared" si="618"/>
        <v>0</v>
      </c>
      <c r="BU241" s="718">
        <f t="shared" si="619"/>
        <v>0</v>
      </c>
      <c r="BV241" s="706">
        <f t="shared" si="620"/>
        <v>0</v>
      </c>
      <c r="BW241" s="718"/>
      <c r="BX241" s="706">
        <f t="shared" si="621"/>
        <v>0</v>
      </c>
      <c r="BY241" s="718">
        <f t="shared" si="622"/>
        <v>0</v>
      </c>
      <c r="BZ241" s="706">
        <f t="shared" si="623"/>
        <v>0</v>
      </c>
      <c r="CA241" s="718"/>
      <c r="CB241" s="706">
        <f t="shared" si="624"/>
        <v>0</v>
      </c>
      <c r="CC241" s="718">
        <f t="shared" si="625"/>
        <v>0</v>
      </c>
      <c r="CD241" s="706">
        <f t="shared" si="626"/>
        <v>0</v>
      </c>
      <c r="CE241" s="706"/>
      <c r="CF241" s="402">
        <f t="shared" si="575"/>
        <v>1156894.2000000002</v>
      </c>
    </row>
    <row r="242" spans="2:84" ht="36">
      <c r="B242" s="395" t="s">
        <v>800</v>
      </c>
      <c r="C242" s="396" t="s">
        <v>801</v>
      </c>
      <c r="D242" s="397" t="s">
        <v>389</v>
      </c>
      <c r="E242" s="398">
        <v>35711.279999999999</v>
      </c>
      <c r="F242" s="399">
        <v>35</v>
      </c>
      <c r="G242" s="400">
        <f t="shared" si="576"/>
        <v>1249894.8</v>
      </c>
      <c r="H242" s="400"/>
      <c r="I242" s="401"/>
      <c r="J242" s="401"/>
      <c r="K242" s="513"/>
      <c r="L242" s="401"/>
      <c r="M242" s="513">
        <f t="shared" si="577"/>
        <v>0</v>
      </c>
      <c r="N242" s="401">
        <f t="shared" si="578"/>
        <v>0</v>
      </c>
      <c r="O242" s="401"/>
      <c r="P242" s="401"/>
      <c r="Q242" s="513">
        <f t="shared" si="579"/>
        <v>0</v>
      </c>
      <c r="R242" s="401">
        <f t="shared" si="580"/>
        <v>0</v>
      </c>
      <c r="S242" s="540"/>
      <c r="T242" s="401"/>
      <c r="U242" s="513">
        <f t="shared" si="581"/>
        <v>0</v>
      </c>
      <c r="V242" s="401">
        <f t="shared" si="582"/>
        <v>0</v>
      </c>
      <c r="W242" s="513"/>
      <c r="X242" s="401"/>
      <c r="Y242" s="513">
        <f t="shared" si="583"/>
        <v>0</v>
      </c>
      <c r="Z242" s="401">
        <f t="shared" si="584"/>
        <v>0</v>
      </c>
      <c r="AA242" s="513"/>
      <c r="AB242" s="401">
        <f t="shared" si="585"/>
        <v>0</v>
      </c>
      <c r="AC242" s="513">
        <f t="shared" si="586"/>
        <v>0</v>
      </c>
      <c r="AD242" s="401">
        <f t="shared" si="587"/>
        <v>0</v>
      </c>
      <c r="AE242" s="513"/>
      <c r="AF242" s="401">
        <f t="shared" si="588"/>
        <v>0</v>
      </c>
      <c r="AG242" s="513">
        <f t="shared" si="589"/>
        <v>0</v>
      </c>
      <c r="AH242" s="401">
        <f t="shared" si="590"/>
        <v>0</v>
      </c>
      <c r="AI242" s="513"/>
      <c r="AJ242" s="401">
        <f t="shared" si="591"/>
        <v>0</v>
      </c>
      <c r="AK242" s="513">
        <f t="shared" si="592"/>
        <v>0</v>
      </c>
      <c r="AL242" s="401">
        <f t="shared" si="593"/>
        <v>0</v>
      </c>
      <c r="AM242" s="519"/>
      <c r="AN242" s="429">
        <f t="shared" si="594"/>
        <v>0</v>
      </c>
      <c r="AO242" s="519">
        <f t="shared" si="595"/>
        <v>0</v>
      </c>
      <c r="AP242" s="429">
        <f t="shared" si="596"/>
        <v>0</v>
      </c>
      <c r="AQ242" s="591"/>
      <c r="AR242" s="401">
        <f t="shared" si="597"/>
        <v>0</v>
      </c>
      <c r="AS242" s="519">
        <f t="shared" si="598"/>
        <v>0</v>
      </c>
      <c r="AT242" s="429">
        <f t="shared" si="599"/>
        <v>0</v>
      </c>
      <c r="AU242" s="513"/>
      <c r="AV242" s="401">
        <f t="shared" si="600"/>
        <v>0</v>
      </c>
      <c r="AW242" s="519">
        <f t="shared" si="601"/>
        <v>0</v>
      </c>
      <c r="AX242" s="429">
        <f t="shared" si="602"/>
        <v>0</v>
      </c>
      <c r="AY242" s="513"/>
      <c r="AZ242" s="681">
        <f t="shared" si="603"/>
        <v>0</v>
      </c>
      <c r="BA242" s="519">
        <f t="shared" si="604"/>
        <v>0</v>
      </c>
      <c r="BB242" s="429">
        <f t="shared" si="605"/>
        <v>0</v>
      </c>
      <c r="BC242" s="695"/>
      <c r="BD242" s="681">
        <f t="shared" si="606"/>
        <v>0</v>
      </c>
      <c r="BE242" s="695">
        <f t="shared" si="607"/>
        <v>0</v>
      </c>
      <c r="BF242" s="681">
        <f t="shared" si="608"/>
        <v>0</v>
      </c>
      <c r="BG242" s="519">
        <f>4+5+4</f>
        <v>13</v>
      </c>
      <c r="BH242" s="429">
        <f t="shared" si="609"/>
        <v>464246.64</v>
      </c>
      <c r="BI242" s="519">
        <f t="shared" si="610"/>
        <v>13</v>
      </c>
      <c r="BJ242" s="429">
        <f t="shared" si="611"/>
        <v>464246.64</v>
      </c>
      <c r="BK242" s="519">
        <f>7+29</f>
        <v>36</v>
      </c>
      <c r="BL242" s="429">
        <f t="shared" si="612"/>
        <v>1285606.08</v>
      </c>
      <c r="BM242" s="519">
        <f t="shared" si="613"/>
        <v>49</v>
      </c>
      <c r="BN242" s="429">
        <f t="shared" si="614"/>
        <v>1749852.72</v>
      </c>
      <c r="BO242" s="718">
        <v>10</v>
      </c>
      <c r="BP242" s="706">
        <f t="shared" si="615"/>
        <v>357112.8</v>
      </c>
      <c r="BQ242" s="718">
        <f t="shared" si="616"/>
        <v>59</v>
      </c>
      <c r="BR242" s="706">
        <f t="shared" si="617"/>
        <v>2106965.52</v>
      </c>
      <c r="BS242" s="718">
        <v>0</v>
      </c>
      <c r="BT242" s="706">
        <f t="shared" si="618"/>
        <v>0</v>
      </c>
      <c r="BU242" s="718">
        <f t="shared" si="619"/>
        <v>59</v>
      </c>
      <c r="BV242" s="706">
        <f t="shared" si="620"/>
        <v>2106965.52</v>
      </c>
      <c r="BW242" s="718">
        <v>28</v>
      </c>
      <c r="BX242" s="706">
        <f t="shared" si="621"/>
        <v>999915.84</v>
      </c>
      <c r="BY242" s="718">
        <f t="shared" si="622"/>
        <v>87</v>
      </c>
      <c r="BZ242" s="706">
        <f t="shared" si="623"/>
        <v>3106881.36</v>
      </c>
      <c r="CA242" s="718"/>
      <c r="CB242" s="706">
        <f t="shared" si="624"/>
        <v>0</v>
      </c>
      <c r="CC242" s="718">
        <f t="shared" si="625"/>
        <v>87</v>
      </c>
      <c r="CD242" s="706">
        <f t="shared" si="626"/>
        <v>3106881.36</v>
      </c>
      <c r="CE242" s="706"/>
      <c r="CF242" s="402">
        <f t="shared" si="575"/>
        <v>1249894.8</v>
      </c>
    </row>
    <row r="243" spans="2:84" ht="36">
      <c r="B243" s="395" t="s">
        <v>802</v>
      </c>
      <c r="C243" s="396" t="s">
        <v>803</v>
      </c>
      <c r="D243" s="397" t="s">
        <v>389</v>
      </c>
      <c r="E243" s="398">
        <v>18465.48</v>
      </c>
      <c r="F243" s="399">
        <v>15</v>
      </c>
      <c r="G243" s="400">
        <f t="shared" si="576"/>
        <v>276982.2</v>
      </c>
      <c r="H243" s="400"/>
      <c r="I243" s="401"/>
      <c r="J243" s="401"/>
      <c r="K243" s="513"/>
      <c r="L243" s="401"/>
      <c r="M243" s="513">
        <f t="shared" si="577"/>
        <v>0</v>
      </c>
      <c r="N243" s="401">
        <f t="shared" si="578"/>
        <v>0</v>
      </c>
      <c r="O243" s="401"/>
      <c r="P243" s="401"/>
      <c r="Q243" s="513">
        <f t="shared" si="579"/>
        <v>0</v>
      </c>
      <c r="R243" s="401">
        <f t="shared" si="580"/>
        <v>0</v>
      </c>
      <c r="S243" s="540"/>
      <c r="T243" s="401"/>
      <c r="U243" s="513">
        <f t="shared" si="581"/>
        <v>0</v>
      </c>
      <c r="V243" s="401">
        <f t="shared" si="582"/>
        <v>0</v>
      </c>
      <c r="W243" s="513"/>
      <c r="X243" s="401"/>
      <c r="Y243" s="513">
        <f t="shared" si="583"/>
        <v>0</v>
      </c>
      <c r="Z243" s="401">
        <f t="shared" si="584"/>
        <v>0</v>
      </c>
      <c r="AA243" s="513"/>
      <c r="AB243" s="401">
        <f t="shared" si="585"/>
        <v>0</v>
      </c>
      <c r="AC243" s="513">
        <f t="shared" si="586"/>
        <v>0</v>
      </c>
      <c r="AD243" s="401">
        <f t="shared" si="587"/>
        <v>0</v>
      </c>
      <c r="AE243" s="513"/>
      <c r="AF243" s="401">
        <f t="shared" si="588"/>
        <v>0</v>
      </c>
      <c r="AG243" s="513">
        <f t="shared" si="589"/>
        <v>0</v>
      </c>
      <c r="AH243" s="401">
        <f t="shared" si="590"/>
        <v>0</v>
      </c>
      <c r="AI243" s="513"/>
      <c r="AJ243" s="401">
        <f t="shared" si="591"/>
        <v>0</v>
      </c>
      <c r="AK243" s="513">
        <f t="shared" si="592"/>
        <v>0</v>
      </c>
      <c r="AL243" s="401">
        <f t="shared" si="593"/>
        <v>0</v>
      </c>
      <c r="AM243" s="519"/>
      <c r="AN243" s="429">
        <f t="shared" si="594"/>
        <v>0</v>
      </c>
      <c r="AO243" s="519">
        <f t="shared" si="595"/>
        <v>0</v>
      </c>
      <c r="AP243" s="429">
        <f t="shared" si="596"/>
        <v>0</v>
      </c>
      <c r="AQ243" s="591"/>
      <c r="AR243" s="401">
        <f t="shared" si="597"/>
        <v>0</v>
      </c>
      <c r="AS243" s="519">
        <f t="shared" si="598"/>
        <v>0</v>
      </c>
      <c r="AT243" s="429">
        <f t="shared" si="599"/>
        <v>0</v>
      </c>
      <c r="AU243" s="513"/>
      <c r="AV243" s="401">
        <f t="shared" si="600"/>
        <v>0</v>
      </c>
      <c r="AW243" s="519">
        <f t="shared" si="601"/>
        <v>0</v>
      </c>
      <c r="AX243" s="429">
        <f t="shared" si="602"/>
        <v>0</v>
      </c>
      <c r="AY243" s="513"/>
      <c r="AZ243" s="681">
        <f t="shared" si="603"/>
        <v>0</v>
      </c>
      <c r="BA243" s="519">
        <f t="shared" si="604"/>
        <v>0</v>
      </c>
      <c r="BB243" s="429">
        <f t="shared" si="605"/>
        <v>0</v>
      </c>
      <c r="BC243" s="695"/>
      <c r="BD243" s="681">
        <f t="shared" si="606"/>
        <v>0</v>
      </c>
      <c r="BE243" s="695">
        <f t="shared" si="607"/>
        <v>0</v>
      </c>
      <c r="BF243" s="681">
        <f t="shared" si="608"/>
        <v>0</v>
      </c>
      <c r="BG243" s="519"/>
      <c r="BH243" s="429">
        <f t="shared" si="609"/>
        <v>0</v>
      </c>
      <c r="BI243" s="519">
        <f t="shared" si="610"/>
        <v>0</v>
      </c>
      <c r="BJ243" s="429">
        <f t="shared" si="611"/>
        <v>0</v>
      </c>
      <c r="BK243" s="519"/>
      <c r="BL243" s="429">
        <f t="shared" si="612"/>
        <v>0</v>
      </c>
      <c r="BM243" s="519">
        <f t="shared" si="613"/>
        <v>0</v>
      </c>
      <c r="BN243" s="429">
        <f t="shared" si="614"/>
        <v>0</v>
      </c>
      <c r="BO243" s="718"/>
      <c r="BP243" s="706">
        <f t="shared" si="615"/>
        <v>0</v>
      </c>
      <c r="BQ243" s="718">
        <f t="shared" si="616"/>
        <v>0</v>
      </c>
      <c r="BR243" s="706">
        <f t="shared" si="617"/>
        <v>0</v>
      </c>
      <c r="BS243" s="718"/>
      <c r="BT243" s="706">
        <f t="shared" si="618"/>
        <v>0</v>
      </c>
      <c r="BU243" s="718">
        <f t="shared" si="619"/>
        <v>0</v>
      </c>
      <c r="BV243" s="706">
        <f t="shared" si="620"/>
        <v>0</v>
      </c>
      <c r="BW243" s="718"/>
      <c r="BX243" s="706">
        <f t="shared" si="621"/>
        <v>0</v>
      </c>
      <c r="BY243" s="718">
        <f t="shared" si="622"/>
        <v>0</v>
      </c>
      <c r="BZ243" s="706">
        <f t="shared" si="623"/>
        <v>0</v>
      </c>
      <c r="CA243" s="718"/>
      <c r="CB243" s="706">
        <f t="shared" si="624"/>
        <v>0</v>
      </c>
      <c r="CC243" s="718">
        <f t="shared" si="625"/>
        <v>0</v>
      </c>
      <c r="CD243" s="706">
        <f t="shared" si="626"/>
        <v>0</v>
      </c>
      <c r="CE243" s="706"/>
      <c r="CF243" s="402">
        <f t="shared" si="575"/>
        <v>276982.2</v>
      </c>
    </row>
    <row r="244" spans="2:84" ht="36">
      <c r="B244" s="395" t="s">
        <v>804</v>
      </c>
      <c r="C244" s="396" t="s">
        <v>805</v>
      </c>
      <c r="D244" s="397" t="s">
        <v>389</v>
      </c>
      <c r="E244" s="398">
        <v>19785.150000000001</v>
      </c>
      <c r="F244" s="399">
        <v>210</v>
      </c>
      <c r="G244" s="400">
        <f t="shared" si="576"/>
        <v>4154881.5000000005</v>
      </c>
      <c r="H244" s="400"/>
      <c r="I244" s="401"/>
      <c r="J244" s="401"/>
      <c r="K244" s="513"/>
      <c r="L244" s="401"/>
      <c r="M244" s="513">
        <f t="shared" si="577"/>
        <v>0</v>
      </c>
      <c r="N244" s="401">
        <f t="shared" si="578"/>
        <v>0</v>
      </c>
      <c r="O244" s="401"/>
      <c r="P244" s="401"/>
      <c r="Q244" s="513">
        <f t="shared" si="579"/>
        <v>0</v>
      </c>
      <c r="R244" s="401">
        <f t="shared" si="580"/>
        <v>0</v>
      </c>
      <c r="S244" s="540"/>
      <c r="T244" s="401"/>
      <c r="U244" s="513">
        <f t="shared" si="581"/>
        <v>0</v>
      </c>
      <c r="V244" s="401">
        <f t="shared" si="582"/>
        <v>0</v>
      </c>
      <c r="W244" s="513"/>
      <c r="X244" s="401"/>
      <c r="Y244" s="513">
        <f t="shared" si="583"/>
        <v>0</v>
      </c>
      <c r="Z244" s="401">
        <f t="shared" si="584"/>
        <v>0</v>
      </c>
      <c r="AA244" s="513"/>
      <c r="AB244" s="401">
        <f t="shared" si="585"/>
        <v>0</v>
      </c>
      <c r="AC244" s="513">
        <f t="shared" si="586"/>
        <v>0</v>
      </c>
      <c r="AD244" s="401">
        <f t="shared" si="587"/>
        <v>0</v>
      </c>
      <c r="AE244" s="513"/>
      <c r="AF244" s="401">
        <f t="shared" si="588"/>
        <v>0</v>
      </c>
      <c r="AG244" s="513">
        <f t="shared" si="589"/>
        <v>0</v>
      </c>
      <c r="AH244" s="401">
        <f t="shared" si="590"/>
        <v>0</v>
      </c>
      <c r="AI244" s="513"/>
      <c r="AJ244" s="401">
        <f t="shared" si="591"/>
        <v>0</v>
      </c>
      <c r="AK244" s="513">
        <f t="shared" si="592"/>
        <v>0</v>
      </c>
      <c r="AL244" s="401">
        <f t="shared" si="593"/>
        <v>0</v>
      </c>
      <c r="AM244" s="519"/>
      <c r="AN244" s="429">
        <f t="shared" si="594"/>
        <v>0</v>
      </c>
      <c r="AO244" s="519">
        <f t="shared" si="595"/>
        <v>0</v>
      </c>
      <c r="AP244" s="429">
        <f t="shared" si="596"/>
        <v>0</v>
      </c>
      <c r="AQ244" s="591"/>
      <c r="AR244" s="401">
        <f t="shared" si="597"/>
        <v>0</v>
      </c>
      <c r="AS244" s="519">
        <f t="shared" si="598"/>
        <v>0</v>
      </c>
      <c r="AT244" s="429">
        <f t="shared" si="599"/>
        <v>0</v>
      </c>
      <c r="AU244" s="513"/>
      <c r="AV244" s="401">
        <f t="shared" si="600"/>
        <v>0</v>
      </c>
      <c r="AW244" s="519">
        <f t="shared" si="601"/>
        <v>0</v>
      </c>
      <c r="AX244" s="429">
        <f t="shared" si="602"/>
        <v>0</v>
      </c>
      <c r="AY244" s="513"/>
      <c r="AZ244" s="681">
        <f t="shared" si="603"/>
        <v>0</v>
      </c>
      <c r="BA244" s="519">
        <f t="shared" si="604"/>
        <v>0</v>
      </c>
      <c r="BB244" s="429">
        <f t="shared" si="605"/>
        <v>0</v>
      </c>
      <c r="BC244" s="695"/>
      <c r="BD244" s="681">
        <f t="shared" si="606"/>
        <v>0</v>
      </c>
      <c r="BE244" s="695">
        <f t="shared" si="607"/>
        <v>0</v>
      </c>
      <c r="BF244" s="681">
        <f t="shared" si="608"/>
        <v>0</v>
      </c>
      <c r="BG244" s="519"/>
      <c r="BH244" s="429">
        <f t="shared" si="609"/>
        <v>0</v>
      </c>
      <c r="BI244" s="519">
        <f t="shared" si="610"/>
        <v>0</v>
      </c>
      <c r="BJ244" s="429">
        <f t="shared" si="611"/>
        <v>0</v>
      </c>
      <c r="BK244" s="519">
        <v>28</v>
      </c>
      <c r="BL244" s="429">
        <f t="shared" si="612"/>
        <v>553984.20000000007</v>
      </c>
      <c r="BM244" s="519">
        <f t="shared" si="613"/>
        <v>28</v>
      </c>
      <c r="BN244" s="429">
        <f t="shared" si="614"/>
        <v>553984.20000000007</v>
      </c>
      <c r="BO244" s="718"/>
      <c r="BP244" s="706">
        <f t="shared" si="615"/>
        <v>0</v>
      </c>
      <c r="BQ244" s="718">
        <f t="shared" si="616"/>
        <v>28</v>
      </c>
      <c r="BR244" s="706">
        <f t="shared" si="617"/>
        <v>553984.20000000007</v>
      </c>
      <c r="BS244" s="718">
        <v>0</v>
      </c>
      <c r="BT244" s="706">
        <f t="shared" si="618"/>
        <v>0</v>
      </c>
      <c r="BU244" s="718">
        <f t="shared" si="619"/>
        <v>28</v>
      </c>
      <c r="BV244" s="706">
        <f t="shared" si="620"/>
        <v>553984.20000000007</v>
      </c>
      <c r="BW244" s="718">
        <v>35</v>
      </c>
      <c r="BX244" s="706">
        <f t="shared" si="621"/>
        <v>692480.25</v>
      </c>
      <c r="BY244" s="718">
        <f t="shared" si="622"/>
        <v>63</v>
      </c>
      <c r="BZ244" s="706">
        <f t="shared" si="623"/>
        <v>1246464.4500000002</v>
      </c>
      <c r="CA244" s="718"/>
      <c r="CB244" s="706">
        <f t="shared" si="624"/>
        <v>0</v>
      </c>
      <c r="CC244" s="718">
        <f t="shared" si="625"/>
        <v>63</v>
      </c>
      <c r="CD244" s="706">
        <f t="shared" si="626"/>
        <v>1246464.4500000002</v>
      </c>
      <c r="CE244" s="706"/>
      <c r="CF244" s="402">
        <f t="shared" si="575"/>
        <v>4154881.5000000005</v>
      </c>
    </row>
    <row r="245" spans="2:84" ht="36">
      <c r="B245" s="395" t="s">
        <v>806</v>
      </c>
      <c r="C245" s="396" t="s">
        <v>807</v>
      </c>
      <c r="D245" s="397" t="s">
        <v>389</v>
      </c>
      <c r="E245" s="398">
        <v>30412.799999999999</v>
      </c>
      <c r="F245" s="399">
        <v>100</v>
      </c>
      <c r="G245" s="400">
        <f t="shared" si="576"/>
        <v>3041280</v>
      </c>
      <c r="H245" s="400"/>
      <c r="I245" s="401"/>
      <c r="J245" s="401"/>
      <c r="K245" s="513"/>
      <c r="L245" s="401"/>
      <c r="M245" s="513">
        <f t="shared" si="577"/>
        <v>0</v>
      </c>
      <c r="N245" s="401">
        <f t="shared" si="578"/>
        <v>0</v>
      </c>
      <c r="O245" s="401"/>
      <c r="P245" s="401"/>
      <c r="Q245" s="513">
        <f t="shared" si="579"/>
        <v>0</v>
      </c>
      <c r="R245" s="401">
        <f t="shared" si="580"/>
        <v>0</v>
      </c>
      <c r="S245" s="540"/>
      <c r="T245" s="401"/>
      <c r="U245" s="513">
        <f t="shared" si="581"/>
        <v>0</v>
      </c>
      <c r="V245" s="401">
        <f t="shared" si="582"/>
        <v>0</v>
      </c>
      <c r="W245" s="513"/>
      <c r="X245" s="401"/>
      <c r="Y245" s="513">
        <f t="shared" si="583"/>
        <v>0</v>
      </c>
      <c r="Z245" s="401">
        <f t="shared" si="584"/>
        <v>0</v>
      </c>
      <c r="AA245" s="513"/>
      <c r="AB245" s="401">
        <f t="shared" si="585"/>
        <v>0</v>
      </c>
      <c r="AC245" s="513">
        <f t="shared" si="586"/>
        <v>0</v>
      </c>
      <c r="AD245" s="401">
        <f t="shared" si="587"/>
        <v>0</v>
      </c>
      <c r="AE245" s="513"/>
      <c r="AF245" s="401">
        <f t="shared" si="588"/>
        <v>0</v>
      </c>
      <c r="AG245" s="513">
        <f t="shared" si="589"/>
        <v>0</v>
      </c>
      <c r="AH245" s="401">
        <f t="shared" si="590"/>
        <v>0</v>
      </c>
      <c r="AI245" s="513"/>
      <c r="AJ245" s="401">
        <f t="shared" si="591"/>
        <v>0</v>
      </c>
      <c r="AK245" s="513">
        <f t="shared" si="592"/>
        <v>0</v>
      </c>
      <c r="AL245" s="401">
        <f t="shared" si="593"/>
        <v>0</v>
      </c>
      <c r="AM245" s="519"/>
      <c r="AN245" s="429">
        <f t="shared" si="594"/>
        <v>0</v>
      </c>
      <c r="AO245" s="519">
        <f t="shared" si="595"/>
        <v>0</v>
      </c>
      <c r="AP245" s="429">
        <f t="shared" si="596"/>
        <v>0</v>
      </c>
      <c r="AQ245" s="591"/>
      <c r="AR245" s="401">
        <f t="shared" si="597"/>
        <v>0</v>
      </c>
      <c r="AS245" s="519">
        <f t="shared" si="598"/>
        <v>0</v>
      </c>
      <c r="AT245" s="429">
        <f t="shared" si="599"/>
        <v>0</v>
      </c>
      <c r="AU245" s="513"/>
      <c r="AV245" s="401">
        <f t="shared" si="600"/>
        <v>0</v>
      </c>
      <c r="AW245" s="519">
        <f t="shared" si="601"/>
        <v>0</v>
      </c>
      <c r="AX245" s="429">
        <f t="shared" si="602"/>
        <v>0</v>
      </c>
      <c r="AY245" s="513"/>
      <c r="AZ245" s="681">
        <f t="shared" si="603"/>
        <v>0</v>
      </c>
      <c r="BA245" s="519">
        <f t="shared" si="604"/>
        <v>0</v>
      </c>
      <c r="BB245" s="429">
        <f t="shared" si="605"/>
        <v>0</v>
      </c>
      <c r="BC245" s="695"/>
      <c r="BD245" s="681">
        <f t="shared" si="606"/>
        <v>0</v>
      </c>
      <c r="BE245" s="695">
        <f t="shared" si="607"/>
        <v>0</v>
      </c>
      <c r="BF245" s="681">
        <f t="shared" si="608"/>
        <v>0</v>
      </c>
      <c r="BG245" s="519"/>
      <c r="BH245" s="429">
        <f t="shared" si="609"/>
        <v>0</v>
      </c>
      <c r="BI245" s="519">
        <f t="shared" si="610"/>
        <v>0</v>
      </c>
      <c r="BJ245" s="429">
        <f t="shared" si="611"/>
        <v>0</v>
      </c>
      <c r="BK245" s="519">
        <f>52+44</f>
        <v>96</v>
      </c>
      <c r="BL245" s="429">
        <f t="shared" si="612"/>
        <v>2919628.7999999998</v>
      </c>
      <c r="BM245" s="519">
        <f t="shared" si="613"/>
        <v>96</v>
      </c>
      <c r="BN245" s="429">
        <f t="shared" si="614"/>
        <v>2919628.7999999998</v>
      </c>
      <c r="BO245" s="718">
        <v>4</v>
      </c>
      <c r="BP245" s="706">
        <f t="shared" si="615"/>
        <v>121651.2</v>
      </c>
      <c r="BQ245" s="718">
        <f t="shared" si="616"/>
        <v>100</v>
      </c>
      <c r="BR245" s="706">
        <f t="shared" si="617"/>
        <v>3041280</v>
      </c>
      <c r="BS245" s="718">
        <v>0</v>
      </c>
      <c r="BT245" s="706">
        <f t="shared" si="618"/>
        <v>0</v>
      </c>
      <c r="BU245" s="718">
        <f t="shared" si="619"/>
        <v>100</v>
      </c>
      <c r="BV245" s="706">
        <f t="shared" si="620"/>
        <v>3041280</v>
      </c>
      <c r="BW245" s="718">
        <v>9</v>
      </c>
      <c r="BX245" s="706">
        <f t="shared" si="621"/>
        <v>273715.20000000001</v>
      </c>
      <c r="BY245" s="718">
        <f t="shared" si="622"/>
        <v>109</v>
      </c>
      <c r="BZ245" s="706">
        <f t="shared" si="623"/>
        <v>3314995.1999999997</v>
      </c>
      <c r="CA245" s="718"/>
      <c r="CB245" s="706">
        <f t="shared" si="624"/>
        <v>0</v>
      </c>
      <c r="CC245" s="718">
        <f t="shared" si="625"/>
        <v>109</v>
      </c>
      <c r="CD245" s="706">
        <f t="shared" si="626"/>
        <v>3314995.1999999997</v>
      </c>
      <c r="CE245" s="706"/>
      <c r="CF245" s="402">
        <f t="shared" si="575"/>
        <v>3041280</v>
      </c>
    </row>
    <row r="246" spans="2:84" ht="36">
      <c r="B246" s="395" t="s">
        <v>808</v>
      </c>
      <c r="C246" s="396" t="s">
        <v>809</v>
      </c>
      <c r="D246" s="397" t="s">
        <v>389</v>
      </c>
      <c r="E246" s="398">
        <v>43337.25</v>
      </c>
      <c r="F246" s="399">
        <v>40</v>
      </c>
      <c r="G246" s="400">
        <f t="shared" si="576"/>
        <v>1733490</v>
      </c>
      <c r="H246" s="400"/>
      <c r="I246" s="401"/>
      <c r="J246" s="401"/>
      <c r="K246" s="513"/>
      <c r="L246" s="401"/>
      <c r="M246" s="513">
        <f t="shared" si="577"/>
        <v>0</v>
      </c>
      <c r="N246" s="401">
        <f t="shared" si="578"/>
        <v>0</v>
      </c>
      <c r="O246" s="401"/>
      <c r="P246" s="401"/>
      <c r="Q246" s="513">
        <f t="shared" si="579"/>
        <v>0</v>
      </c>
      <c r="R246" s="401">
        <f t="shared" si="580"/>
        <v>0</v>
      </c>
      <c r="S246" s="540"/>
      <c r="T246" s="401"/>
      <c r="U246" s="513">
        <f t="shared" si="581"/>
        <v>0</v>
      </c>
      <c r="V246" s="401">
        <f t="shared" si="582"/>
        <v>0</v>
      </c>
      <c r="W246" s="513"/>
      <c r="X246" s="401"/>
      <c r="Y246" s="513">
        <f t="shared" si="583"/>
        <v>0</v>
      </c>
      <c r="Z246" s="401">
        <f t="shared" si="584"/>
        <v>0</v>
      </c>
      <c r="AA246" s="513"/>
      <c r="AB246" s="401">
        <f t="shared" si="585"/>
        <v>0</v>
      </c>
      <c r="AC246" s="513">
        <f t="shared" si="586"/>
        <v>0</v>
      </c>
      <c r="AD246" s="401">
        <f t="shared" si="587"/>
        <v>0</v>
      </c>
      <c r="AE246" s="513"/>
      <c r="AF246" s="401">
        <f t="shared" si="588"/>
        <v>0</v>
      </c>
      <c r="AG246" s="513">
        <f t="shared" si="589"/>
        <v>0</v>
      </c>
      <c r="AH246" s="401">
        <f t="shared" si="590"/>
        <v>0</v>
      </c>
      <c r="AI246" s="513"/>
      <c r="AJ246" s="401">
        <f t="shared" si="591"/>
        <v>0</v>
      </c>
      <c r="AK246" s="513">
        <f t="shared" si="592"/>
        <v>0</v>
      </c>
      <c r="AL246" s="401">
        <f t="shared" si="593"/>
        <v>0</v>
      </c>
      <c r="AM246" s="519"/>
      <c r="AN246" s="429">
        <f t="shared" si="594"/>
        <v>0</v>
      </c>
      <c r="AO246" s="519">
        <f t="shared" si="595"/>
        <v>0</v>
      </c>
      <c r="AP246" s="429">
        <f t="shared" si="596"/>
        <v>0</v>
      </c>
      <c r="AQ246" s="591"/>
      <c r="AR246" s="401">
        <f t="shared" si="597"/>
        <v>0</v>
      </c>
      <c r="AS246" s="519">
        <f t="shared" si="598"/>
        <v>0</v>
      </c>
      <c r="AT246" s="429">
        <f t="shared" si="599"/>
        <v>0</v>
      </c>
      <c r="AU246" s="513"/>
      <c r="AV246" s="401">
        <f t="shared" si="600"/>
        <v>0</v>
      </c>
      <c r="AW246" s="519">
        <f t="shared" si="601"/>
        <v>0</v>
      </c>
      <c r="AX246" s="429">
        <f t="shared" si="602"/>
        <v>0</v>
      </c>
      <c r="AY246" s="513"/>
      <c r="AZ246" s="681">
        <f t="shared" si="603"/>
        <v>0</v>
      </c>
      <c r="BA246" s="519">
        <f t="shared" si="604"/>
        <v>0</v>
      </c>
      <c r="BB246" s="429">
        <f t="shared" si="605"/>
        <v>0</v>
      </c>
      <c r="BC246" s="695"/>
      <c r="BD246" s="681">
        <f t="shared" si="606"/>
        <v>0</v>
      </c>
      <c r="BE246" s="695">
        <f t="shared" si="607"/>
        <v>0</v>
      </c>
      <c r="BF246" s="681">
        <f t="shared" si="608"/>
        <v>0</v>
      </c>
      <c r="BG246" s="519">
        <v>5</v>
      </c>
      <c r="BH246" s="429">
        <f t="shared" si="609"/>
        <v>216686.25</v>
      </c>
      <c r="BI246" s="519">
        <f t="shared" si="610"/>
        <v>5</v>
      </c>
      <c r="BJ246" s="429">
        <f t="shared" si="611"/>
        <v>216686.25</v>
      </c>
      <c r="BK246" s="519">
        <v>13</v>
      </c>
      <c r="BL246" s="429">
        <f t="shared" si="612"/>
        <v>563384.25</v>
      </c>
      <c r="BM246" s="519">
        <f t="shared" si="613"/>
        <v>18</v>
      </c>
      <c r="BN246" s="429">
        <f t="shared" si="614"/>
        <v>780070.5</v>
      </c>
      <c r="BO246" s="718"/>
      <c r="BP246" s="706">
        <f t="shared" si="615"/>
        <v>0</v>
      </c>
      <c r="BQ246" s="718">
        <f t="shared" si="616"/>
        <v>18</v>
      </c>
      <c r="BR246" s="706">
        <f t="shared" si="617"/>
        <v>780070.5</v>
      </c>
      <c r="BS246" s="718"/>
      <c r="BT246" s="706">
        <f t="shared" si="618"/>
        <v>0</v>
      </c>
      <c r="BU246" s="718">
        <f t="shared" si="619"/>
        <v>18</v>
      </c>
      <c r="BV246" s="706">
        <f t="shared" si="620"/>
        <v>780070.5</v>
      </c>
      <c r="BW246" s="718"/>
      <c r="BX246" s="706">
        <f t="shared" si="621"/>
        <v>0</v>
      </c>
      <c r="BY246" s="718">
        <f t="shared" si="622"/>
        <v>18</v>
      </c>
      <c r="BZ246" s="706">
        <f t="shared" si="623"/>
        <v>780070.5</v>
      </c>
      <c r="CA246" s="718"/>
      <c r="CB246" s="706">
        <f t="shared" si="624"/>
        <v>0</v>
      </c>
      <c r="CC246" s="718">
        <f t="shared" si="625"/>
        <v>18</v>
      </c>
      <c r="CD246" s="706">
        <f t="shared" si="626"/>
        <v>780070.5</v>
      </c>
      <c r="CE246" s="706"/>
      <c r="CF246" s="402">
        <f t="shared" si="575"/>
        <v>1733490</v>
      </c>
    </row>
    <row r="247" spans="2:84" ht="36">
      <c r="B247" s="395" t="s">
        <v>810</v>
      </c>
      <c r="C247" s="396" t="s">
        <v>811</v>
      </c>
      <c r="D247" s="397" t="s">
        <v>389</v>
      </c>
      <c r="E247" s="398">
        <v>56824.02</v>
      </c>
      <c r="F247" s="399">
        <v>30</v>
      </c>
      <c r="G247" s="400">
        <f t="shared" si="576"/>
        <v>1704720.5999999999</v>
      </c>
      <c r="H247" s="400"/>
      <c r="I247" s="401"/>
      <c r="J247" s="401"/>
      <c r="K247" s="513"/>
      <c r="L247" s="401"/>
      <c r="M247" s="513">
        <f t="shared" si="577"/>
        <v>0</v>
      </c>
      <c r="N247" s="401">
        <f t="shared" si="578"/>
        <v>0</v>
      </c>
      <c r="O247" s="401"/>
      <c r="P247" s="401"/>
      <c r="Q247" s="513">
        <f t="shared" si="579"/>
        <v>0</v>
      </c>
      <c r="R247" s="401">
        <f t="shared" si="580"/>
        <v>0</v>
      </c>
      <c r="S247" s="540"/>
      <c r="T247" s="401"/>
      <c r="U247" s="513">
        <f t="shared" si="581"/>
        <v>0</v>
      </c>
      <c r="V247" s="401">
        <f t="shared" si="582"/>
        <v>0</v>
      </c>
      <c r="W247" s="513"/>
      <c r="X247" s="401"/>
      <c r="Y247" s="513">
        <f t="shared" si="583"/>
        <v>0</v>
      </c>
      <c r="Z247" s="401">
        <f t="shared" si="584"/>
        <v>0</v>
      </c>
      <c r="AA247" s="513"/>
      <c r="AB247" s="401">
        <f t="shared" si="585"/>
        <v>0</v>
      </c>
      <c r="AC247" s="513">
        <f t="shared" si="586"/>
        <v>0</v>
      </c>
      <c r="AD247" s="401">
        <f t="shared" si="587"/>
        <v>0</v>
      </c>
      <c r="AE247" s="513"/>
      <c r="AF247" s="401">
        <f t="shared" si="588"/>
        <v>0</v>
      </c>
      <c r="AG247" s="513">
        <f t="shared" si="589"/>
        <v>0</v>
      </c>
      <c r="AH247" s="401">
        <f t="shared" si="590"/>
        <v>0</v>
      </c>
      <c r="AI247" s="513"/>
      <c r="AJ247" s="401">
        <f t="shared" si="591"/>
        <v>0</v>
      </c>
      <c r="AK247" s="513">
        <f t="shared" si="592"/>
        <v>0</v>
      </c>
      <c r="AL247" s="401">
        <f t="shared" si="593"/>
        <v>0</v>
      </c>
      <c r="AM247" s="519"/>
      <c r="AN247" s="429">
        <f t="shared" si="594"/>
        <v>0</v>
      </c>
      <c r="AO247" s="519">
        <f t="shared" si="595"/>
        <v>0</v>
      </c>
      <c r="AP247" s="429">
        <f t="shared" si="596"/>
        <v>0</v>
      </c>
      <c r="AQ247" s="591"/>
      <c r="AR247" s="401">
        <f t="shared" si="597"/>
        <v>0</v>
      </c>
      <c r="AS247" s="519">
        <f t="shared" si="598"/>
        <v>0</v>
      </c>
      <c r="AT247" s="429">
        <f t="shared" si="599"/>
        <v>0</v>
      </c>
      <c r="AU247" s="513"/>
      <c r="AV247" s="401">
        <f t="shared" si="600"/>
        <v>0</v>
      </c>
      <c r="AW247" s="519">
        <f t="shared" si="601"/>
        <v>0</v>
      </c>
      <c r="AX247" s="429">
        <f t="shared" si="602"/>
        <v>0</v>
      </c>
      <c r="AY247" s="513"/>
      <c r="AZ247" s="681">
        <f t="shared" si="603"/>
        <v>0</v>
      </c>
      <c r="BA247" s="519">
        <f t="shared" si="604"/>
        <v>0</v>
      </c>
      <c r="BB247" s="429">
        <f t="shared" si="605"/>
        <v>0</v>
      </c>
      <c r="BC247" s="695"/>
      <c r="BD247" s="681">
        <f t="shared" si="606"/>
        <v>0</v>
      </c>
      <c r="BE247" s="695">
        <f t="shared" si="607"/>
        <v>0</v>
      </c>
      <c r="BF247" s="681">
        <f t="shared" si="608"/>
        <v>0</v>
      </c>
      <c r="BG247" s="519"/>
      <c r="BH247" s="429">
        <f t="shared" si="609"/>
        <v>0</v>
      </c>
      <c r="BI247" s="519">
        <f t="shared" si="610"/>
        <v>0</v>
      </c>
      <c r="BJ247" s="429">
        <f t="shared" si="611"/>
        <v>0</v>
      </c>
      <c r="BK247" s="519"/>
      <c r="BL247" s="429">
        <f t="shared" si="612"/>
        <v>0</v>
      </c>
      <c r="BM247" s="519">
        <f t="shared" si="613"/>
        <v>0</v>
      </c>
      <c r="BN247" s="429">
        <f t="shared" si="614"/>
        <v>0</v>
      </c>
      <c r="BO247" s="718"/>
      <c r="BP247" s="706">
        <f t="shared" si="615"/>
        <v>0</v>
      </c>
      <c r="BQ247" s="718">
        <f t="shared" si="616"/>
        <v>0</v>
      </c>
      <c r="BR247" s="706">
        <f t="shared" si="617"/>
        <v>0</v>
      </c>
      <c r="BS247" s="718"/>
      <c r="BT247" s="706">
        <f t="shared" si="618"/>
        <v>0</v>
      </c>
      <c r="BU247" s="718">
        <f t="shared" si="619"/>
        <v>0</v>
      </c>
      <c r="BV247" s="706">
        <f t="shared" si="620"/>
        <v>0</v>
      </c>
      <c r="BW247" s="718"/>
      <c r="BX247" s="706">
        <f t="shared" si="621"/>
        <v>0</v>
      </c>
      <c r="BY247" s="718">
        <f t="shared" si="622"/>
        <v>0</v>
      </c>
      <c r="BZ247" s="706">
        <f t="shared" si="623"/>
        <v>0</v>
      </c>
      <c r="CA247" s="718"/>
      <c r="CB247" s="706">
        <f t="shared" si="624"/>
        <v>0</v>
      </c>
      <c r="CC247" s="718">
        <f t="shared" si="625"/>
        <v>0</v>
      </c>
      <c r="CD247" s="706">
        <f t="shared" si="626"/>
        <v>0</v>
      </c>
      <c r="CE247" s="706"/>
      <c r="CF247" s="402">
        <f t="shared" si="575"/>
        <v>1704720.5999999999</v>
      </c>
    </row>
    <row r="248" spans="2:84" ht="36">
      <c r="B248" s="395" t="s">
        <v>812</v>
      </c>
      <c r="C248" s="396" t="s">
        <v>813</v>
      </c>
      <c r="D248" s="397" t="s">
        <v>389</v>
      </c>
      <c r="E248" s="398">
        <v>83759.94</v>
      </c>
      <c r="F248" s="399">
        <v>30</v>
      </c>
      <c r="G248" s="400">
        <f t="shared" si="576"/>
        <v>2512798.2000000002</v>
      </c>
      <c r="H248" s="400"/>
      <c r="I248" s="401"/>
      <c r="J248" s="401"/>
      <c r="K248" s="513"/>
      <c r="L248" s="401"/>
      <c r="M248" s="513">
        <f t="shared" si="577"/>
        <v>0</v>
      </c>
      <c r="N248" s="401">
        <f t="shared" si="578"/>
        <v>0</v>
      </c>
      <c r="O248" s="401"/>
      <c r="P248" s="401"/>
      <c r="Q248" s="513">
        <f t="shared" si="579"/>
        <v>0</v>
      </c>
      <c r="R248" s="401">
        <f t="shared" si="580"/>
        <v>0</v>
      </c>
      <c r="S248" s="540"/>
      <c r="T248" s="401"/>
      <c r="U248" s="513">
        <f t="shared" si="581"/>
        <v>0</v>
      </c>
      <c r="V248" s="401">
        <f t="shared" si="582"/>
        <v>0</v>
      </c>
      <c r="W248" s="513"/>
      <c r="X248" s="401"/>
      <c r="Y248" s="513">
        <f t="shared" si="583"/>
        <v>0</v>
      </c>
      <c r="Z248" s="401">
        <f t="shared" si="584"/>
        <v>0</v>
      </c>
      <c r="AA248" s="513"/>
      <c r="AB248" s="401">
        <f t="shared" si="585"/>
        <v>0</v>
      </c>
      <c r="AC248" s="513">
        <f t="shared" si="586"/>
        <v>0</v>
      </c>
      <c r="AD248" s="401">
        <f t="shared" si="587"/>
        <v>0</v>
      </c>
      <c r="AE248" s="513"/>
      <c r="AF248" s="401">
        <f t="shared" si="588"/>
        <v>0</v>
      </c>
      <c r="AG248" s="513">
        <f t="shared" si="589"/>
        <v>0</v>
      </c>
      <c r="AH248" s="401">
        <f t="shared" si="590"/>
        <v>0</v>
      </c>
      <c r="AI248" s="513"/>
      <c r="AJ248" s="401">
        <f t="shared" si="591"/>
        <v>0</v>
      </c>
      <c r="AK248" s="513">
        <f t="shared" si="592"/>
        <v>0</v>
      </c>
      <c r="AL248" s="401">
        <f t="shared" si="593"/>
        <v>0</v>
      </c>
      <c r="AM248" s="519"/>
      <c r="AN248" s="429">
        <f t="shared" si="594"/>
        <v>0</v>
      </c>
      <c r="AO248" s="519">
        <f t="shared" si="595"/>
        <v>0</v>
      </c>
      <c r="AP248" s="429">
        <f t="shared" si="596"/>
        <v>0</v>
      </c>
      <c r="AQ248" s="591"/>
      <c r="AR248" s="401">
        <f t="shared" si="597"/>
        <v>0</v>
      </c>
      <c r="AS248" s="519">
        <f t="shared" si="598"/>
        <v>0</v>
      </c>
      <c r="AT248" s="429">
        <f t="shared" si="599"/>
        <v>0</v>
      </c>
      <c r="AU248" s="513"/>
      <c r="AV248" s="401">
        <f t="shared" si="600"/>
        <v>0</v>
      </c>
      <c r="AW248" s="519">
        <f t="shared" si="601"/>
        <v>0</v>
      </c>
      <c r="AX248" s="429">
        <f t="shared" si="602"/>
        <v>0</v>
      </c>
      <c r="AY248" s="513"/>
      <c r="AZ248" s="681">
        <f t="shared" si="603"/>
        <v>0</v>
      </c>
      <c r="BA248" s="519">
        <f t="shared" si="604"/>
        <v>0</v>
      </c>
      <c r="BB248" s="429">
        <f t="shared" si="605"/>
        <v>0</v>
      </c>
      <c r="BC248" s="695"/>
      <c r="BD248" s="681">
        <f t="shared" si="606"/>
        <v>0</v>
      </c>
      <c r="BE248" s="695">
        <f t="shared" si="607"/>
        <v>0</v>
      </c>
      <c r="BF248" s="681">
        <f t="shared" si="608"/>
        <v>0</v>
      </c>
      <c r="BG248" s="519"/>
      <c r="BH248" s="429">
        <f t="shared" si="609"/>
        <v>0</v>
      </c>
      <c r="BI248" s="519">
        <f t="shared" si="610"/>
        <v>0</v>
      </c>
      <c r="BJ248" s="429">
        <f t="shared" si="611"/>
        <v>0</v>
      </c>
      <c r="BK248" s="519">
        <f>23+31</f>
        <v>54</v>
      </c>
      <c r="BL248" s="429">
        <f t="shared" si="612"/>
        <v>4523036.76</v>
      </c>
      <c r="BM248" s="519">
        <f t="shared" si="613"/>
        <v>54</v>
      </c>
      <c r="BN248" s="429">
        <f t="shared" si="614"/>
        <v>4523036.76</v>
      </c>
      <c r="BO248" s="718">
        <v>3</v>
      </c>
      <c r="BP248" s="706">
        <f t="shared" si="615"/>
        <v>251279.82</v>
      </c>
      <c r="BQ248" s="718">
        <f t="shared" si="616"/>
        <v>57</v>
      </c>
      <c r="BR248" s="706">
        <f t="shared" si="617"/>
        <v>4774316.58</v>
      </c>
      <c r="BS248" s="718">
        <v>0</v>
      </c>
      <c r="BT248" s="706">
        <f t="shared" si="618"/>
        <v>0</v>
      </c>
      <c r="BU248" s="718">
        <f t="shared" si="619"/>
        <v>57</v>
      </c>
      <c r="BV248" s="706">
        <f t="shared" si="620"/>
        <v>4774316.58</v>
      </c>
      <c r="BW248" s="718">
        <v>6</v>
      </c>
      <c r="BX248" s="706">
        <f t="shared" si="621"/>
        <v>502559.64</v>
      </c>
      <c r="BY248" s="718">
        <f t="shared" si="622"/>
        <v>63</v>
      </c>
      <c r="BZ248" s="706">
        <f t="shared" si="623"/>
        <v>5276876.22</v>
      </c>
      <c r="CA248" s="718"/>
      <c r="CB248" s="706">
        <f t="shared" si="624"/>
        <v>0</v>
      </c>
      <c r="CC248" s="718">
        <f t="shared" si="625"/>
        <v>63</v>
      </c>
      <c r="CD248" s="706">
        <f t="shared" si="626"/>
        <v>5276876.22</v>
      </c>
      <c r="CE248" s="706"/>
      <c r="CF248" s="402">
        <f t="shared" si="575"/>
        <v>2512798.2000000002</v>
      </c>
    </row>
    <row r="249" spans="2:84" ht="36">
      <c r="B249" s="395" t="s">
        <v>814</v>
      </c>
      <c r="C249" s="396" t="s">
        <v>815</v>
      </c>
      <c r="D249" s="397" t="s">
        <v>389</v>
      </c>
      <c r="E249" s="398">
        <v>146566.53</v>
      </c>
      <c r="F249" s="399">
        <v>3</v>
      </c>
      <c r="G249" s="400">
        <f t="shared" si="576"/>
        <v>439699.58999999997</v>
      </c>
      <c r="H249" s="400"/>
      <c r="I249" s="401"/>
      <c r="J249" s="401"/>
      <c r="K249" s="513"/>
      <c r="L249" s="401"/>
      <c r="M249" s="513">
        <f t="shared" si="577"/>
        <v>0</v>
      </c>
      <c r="N249" s="401">
        <f t="shared" si="578"/>
        <v>0</v>
      </c>
      <c r="O249" s="401"/>
      <c r="P249" s="401"/>
      <c r="Q249" s="513">
        <f t="shared" si="579"/>
        <v>0</v>
      </c>
      <c r="R249" s="401">
        <f t="shared" si="580"/>
        <v>0</v>
      </c>
      <c r="S249" s="540"/>
      <c r="T249" s="401"/>
      <c r="U249" s="513">
        <f t="shared" si="581"/>
        <v>0</v>
      </c>
      <c r="V249" s="401">
        <f t="shared" si="582"/>
        <v>0</v>
      </c>
      <c r="W249" s="513"/>
      <c r="X249" s="401"/>
      <c r="Y249" s="513">
        <f t="shared" si="583"/>
        <v>0</v>
      </c>
      <c r="Z249" s="401">
        <f t="shared" si="584"/>
        <v>0</v>
      </c>
      <c r="AA249" s="513"/>
      <c r="AB249" s="401">
        <f t="shared" si="585"/>
        <v>0</v>
      </c>
      <c r="AC249" s="513">
        <f t="shared" si="586"/>
        <v>0</v>
      </c>
      <c r="AD249" s="401">
        <f t="shared" si="587"/>
        <v>0</v>
      </c>
      <c r="AE249" s="513"/>
      <c r="AF249" s="401">
        <f t="shared" si="588"/>
        <v>0</v>
      </c>
      <c r="AG249" s="513">
        <f t="shared" si="589"/>
        <v>0</v>
      </c>
      <c r="AH249" s="401">
        <f t="shared" si="590"/>
        <v>0</v>
      </c>
      <c r="AI249" s="513"/>
      <c r="AJ249" s="401">
        <f t="shared" si="591"/>
        <v>0</v>
      </c>
      <c r="AK249" s="513">
        <f t="shared" si="592"/>
        <v>0</v>
      </c>
      <c r="AL249" s="401">
        <f t="shared" si="593"/>
        <v>0</v>
      </c>
      <c r="AM249" s="519"/>
      <c r="AN249" s="429">
        <f t="shared" si="594"/>
        <v>0</v>
      </c>
      <c r="AO249" s="519">
        <f t="shared" si="595"/>
        <v>0</v>
      </c>
      <c r="AP249" s="429">
        <f t="shared" si="596"/>
        <v>0</v>
      </c>
      <c r="AQ249" s="591"/>
      <c r="AR249" s="401">
        <f t="shared" si="597"/>
        <v>0</v>
      </c>
      <c r="AS249" s="519">
        <f t="shared" si="598"/>
        <v>0</v>
      </c>
      <c r="AT249" s="429">
        <f t="shared" si="599"/>
        <v>0</v>
      </c>
      <c r="AU249" s="513"/>
      <c r="AV249" s="401">
        <f t="shared" si="600"/>
        <v>0</v>
      </c>
      <c r="AW249" s="519">
        <f t="shared" si="601"/>
        <v>0</v>
      </c>
      <c r="AX249" s="429">
        <f t="shared" si="602"/>
        <v>0</v>
      </c>
      <c r="AY249" s="513"/>
      <c r="AZ249" s="681">
        <f t="shared" si="603"/>
        <v>0</v>
      </c>
      <c r="BA249" s="519">
        <f t="shared" si="604"/>
        <v>0</v>
      </c>
      <c r="BB249" s="429">
        <f t="shared" si="605"/>
        <v>0</v>
      </c>
      <c r="BC249" s="695"/>
      <c r="BD249" s="681">
        <f t="shared" si="606"/>
        <v>0</v>
      </c>
      <c r="BE249" s="695">
        <f t="shared" si="607"/>
        <v>0</v>
      </c>
      <c r="BF249" s="681">
        <f t="shared" si="608"/>
        <v>0</v>
      </c>
      <c r="BG249" s="519"/>
      <c r="BH249" s="429">
        <f t="shared" si="609"/>
        <v>0</v>
      </c>
      <c r="BI249" s="519">
        <f t="shared" si="610"/>
        <v>0</v>
      </c>
      <c r="BJ249" s="429">
        <f t="shared" si="611"/>
        <v>0</v>
      </c>
      <c r="BK249" s="519">
        <v>1</v>
      </c>
      <c r="BL249" s="429">
        <f t="shared" si="612"/>
        <v>146566.53</v>
      </c>
      <c r="BM249" s="519">
        <f t="shared" si="613"/>
        <v>1</v>
      </c>
      <c r="BN249" s="429">
        <f t="shared" si="614"/>
        <v>146566.53</v>
      </c>
      <c r="BO249" s="718">
        <v>2</v>
      </c>
      <c r="BP249" s="706">
        <f t="shared" si="615"/>
        <v>293133.06</v>
      </c>
      <c r="BQ249" s="718">
        <f t="shared" si="616"/>
        <v>3</v>
      </c>
      <c r="BR249" s="706">
        <f t="shared" si="617"/>
        <v>439699.58999999997</v>
      </c>
      <c r="BS249" s="718"/>
      <c r="BT249" s="706">
        <f t="shared" si="618"/>
        <v>0</v>
      </c>
      <c r="BU249" s="718">
        <f t="shared" si="619"/>
        <v>3</v>
      </c>
      <c r="BV249" s="706">
        <f t="shared" si="620"/>
        <v>439699.58999999997</v>
      </c>
      <c r="BW249" s="718"/>
      <c r="BX249" s="706">
        <f t="shared" si="621"/>
        <v>0</v>
      </c>
      <c r="BY249" s="718">
        <f t="shared" si="622"/>
        <v>3</v>
      </c>
      <c r="BZ249" s="706">
        <f t="shared" si="623"/>
        <v>439699.58999999997</v>
      </c>
      <c r="CA249" s="718"/>
      <c r="CB249" s="706">
        <f t="shared" si="624"/>
        <v>0</v>
      </c>
      <c r="CC249" s="718">
        <f t="shared" si="625"/>
        <v>3</v>
      </c>
      <c r="CD249" s="706">
        <f t="shared" si="626"/>
        <v>439699.58999999997</v>
      </c>
      <c r="CE249" s="706"/>
      <c r="CF249" s="402">
        <f t="shared" si="575"/>
        <v>439699.58999999997</v>
      </c>
    </row>
    <row r="250" spans="2:84" ht="36">
      <c r="B250" s="395" t="s">
        <v>816</v>
      </c>
      <c r="C250" s="396" t="s">
        <v>817</v>
      </c>
      <c r="D250" s="397" t="s">
        <v>389</v>
      </c>
      <c r="E250" s="398">
        <v>9975.24</v>
      </c>
      <c r="F250" s="399">
        <v>100</v>
      </c>
      <c r="G250" s="400">
        <f t="shared" si="576"/>
        <v>997524</v>
      </c>
      <c r="H250" s="400"/>
      <c r="I250" s="401"/>
      <c r="J250" s="401"/>
      <c r="K250" s="513"/>
      <c r="L250" s="401"/>
      <c r="M250" s="513">
        <f t="shared" si="577"/>
        <v>0</v>
      </c>
      <c r="N250" s="401">
        <f t="shared" si="578"/>
        <v>0</v>
      </c>
      <c r="O250" s="401"/>
      <c r="P250" s="401"/>
      <c r="Q250" s="513">
        <f t="shared" si="579"/>
        <v>0</v>
      </c>
      <c r="R250" s="401">
        <f t="shared" si="580"/>
        <v>0</v>
      </c>
      <c r="S250" s="540"/>
      <c r="T250" s="401"/>
      <c r="U250" s="513">
        <f t="shared" si="581"/>
        <v>0</v>
      </c>
      <c r="V250" s="401">
        <f t="shared" si="582"/>
        <v>0</v>
      </c>
      <c r="W250" s="513"/>
      <c r="X250" s="401"/>
      <c r="Y250" s="513">
        <f t="shared" si="583"/>
        <v>0</v>
      </c>
      <c r="Z250" s="401">
        <f t="shared" si="584"/>
        <v>0</v>
      </c>
      <c r="AA250" s="513"/>
      <c r="AB250" s="401">
        <f t="shared" si="585"/>
        <v>0</v>
      </c>
      <c r="AC250" s="513">
        <f t="shared" si="586"/>
        <v>0</v>
      </c>
      <c r="AD250" s="401">
        <f t="shared" si="587"/>
        <v>0</v>
      </c>
      <c r="AE250" s="513"/>
      <c r="AF250" s="401">
        <f t="shared" si="588"/>
        <v>0</v>
      </c>
      <c r="AG250" s="513">
        <f t="shared" si="589"/>
        <v>0</v>
      </c>
      <c r="AH250" s="401">
        <f t="shared" si="590"/>
        <v>0</v>
      </c>
      <c r="AI250" s="513"/>
      <c r="AJ250" s="401">
        <f t="shared" si="591"/>
        <v>0</v>
      </c>
      <c r="AK250" s="513">
        <f t="shared" si="592"/>
        <v>0</v>
      </c>
      <c r="AL250" s="401">
        <f t="shared" si="593"/>
        <v>0</v>
      </c>
      <c r="AM250" s="519"/>
      <c r="AN250" s="429">
        <f t="shared" si="594"/>
        <v>0</v>
      </c>
      <c r="AO250" s="519">
        <f t="shared" si="595"/>
        <v>0</v>
      </c>
      <c r="AP250" s="429">
        <f t="shared" si="596"/>
        <v>0</v>
      </c>
      <c r="AQ250" s="591"/>
      <c r="AR250" s="401">
        <f t="shared" si="597"/>
        <v>0</v>
      </c>
      <c r="AS250" s="519">
        <f t="shared" si="598"/>
        <v>0</v>
      </c>
      <c r="AT250" s="429">
        <f t="shared" si="599"/>
        <v>0</v>
      </c>
      <c r="AU250" s="513"/>
      <c r="AV250" s="401">
        <f t="shared" si="600"/>
        <v>0</v>
      </c>
      <c r="AW250" s="519">
        <f t="shared" si="601"/>
        <v>0</v>
      </c>
      <c r="AX250" s="429">
        <f t="shared" si="602"/>
        <v>0</v>
      </c>
      <c r="AY250" s="513"/>
      <c r="AZ250" s="681">
        <f t="shared" si="603"/>
        <v>0</v>
      </c>
      <c r="BA250" s="519">
        <f t="shared" si="604"/>
        <v>0</v>
      </c>
      <c r="BB250" s="429">
        <f t="shared" si="605"/>
        <v>0</v>
      </c>
      <c r="BC250" s="695"/>
      <c r="BD250" s="681">
        <f t="shared" si="606"/>
        <v>0</v>
      </c>
      <c r="BE250" s="695">
        <f t="shared" si="607"/>
        <v>0</v>
      </c>
      <c r="BF250" s="681">
        <f t="shared" si="608"/>
        <v>0</v>
      </c>
      <c r="BG250" s="519"/>
      <c r="BH250" s="429">
        <f t="shared" si="609"/>
        <v>0</v>
      </c>
      <c r="BI250" s="519">
        <f t="shared" si="610"/>
        <v>0</v>
      </c>
      <c r="BJ250" s="429">
        <f t="shared" si="611"/>
        <v>0</v>
      </c>
      <c r="BK250" s="519"/>
      <c r="BL250" s="429">
        <f t="shared" si="612"/>
        <v>0</v>
      </c>
      <c r="BM250" s="519">
        <f t="shared" si="613"/>
        <v>0</v>
      </c>
      <c r="BN250" s="429">
        <f t="shared" si="614"/>
        <v>0</v>
      </c>
      <c r="BO250" s="718"/>
      <c r="BP250" s="706">
        <f t="shared" si="615"/>
        <v>0</v>
      </c>
      <c r="BQ250" s="718">
        <f t="shared" si="616"/>
        <v>0</v>
      </c>
      <c r="BR250" s="706">
        <f t="shared" si="617"/>
        <v>0</v>
      </c>
      <c r="BS250" s="718">
        <v>0</v>
      </c>
      <c r="BT250" s="706">
        <f t="shared" si="618"/>
        <v>0</v>
      </c>
      <c r="BU250" s="718">
        <f t="shared" si="619"/>
        <v>0</v>
      </c>
      <c r="BV250" s="706">
        <f t="shared" si="620"/>
        <v>0</v>
      </c>
      <c r="BW250" s="718">
        <v>9</v>
      </c>
      <c r="BX250" s="706">
        <f t="shared" si="621"/>
        <v>89777.16</v>
      </c>
      <c r="BY250" s="718">
        <f t="shared" si="622"/>
        <v>9</v>
      </c>
      <c r="BZ250" s="706">
        <f t="shared" si="623"/>
        <v>89777.16</v>
      </c>
      <c r="CA250" s="718"/>
      <c r="CB250" s="706">
        <f t="shared" si="624"/>
        <v>0</v>
      </c>
      <c r="CC250" s="718">
        <f t="shared" si="625"/>
        <v>9</v>
      </c>
      <c r="CD250" s="706">
        <f t="shared" si="626"/>
        <v>89777.16</v>
      </c>
      <c r="CE250" s="706"/>
      <c r="CF250" s="402">
        <f t="shared" si="575"/>
        <v>997524</v>
      </c>
    </row>
    <row r="251" spans="2:84" ht="36">
      <c r="B251" s="395" t="s">
        <v>818</v>
      </c>
      <c r="C251" s="396" t="s">
        <v>819</v>
      </c>
      <c r="D251" s="397" t="s">
        <v>389</v>
      </c>
      <c r="E251" s="398">
        <v>13517.46</v>
      </c>
      <c r="F251" s="399">
        <v>5</v>
      </c>
      <c r="G251" s="400">
        <f t="shared" si="576"/>
        <v>67587.299999999988</v>
      </c>
      <c r="H251" s="400"/>
      <c r="I251" s="401"/>
      <c r="J251" s="401"/>
      <c r="K251" s="513"/>
      <c r="L251" s="401"/>
      <c r="M251" s="513">
        <f t="shared" si="577"/>
        <v>0</v>
      </c>
      <c r="N251" s="401">
        <f t="shared" si="578"/>
        <v>0</v>
      </c>
      <c r="O251" s="401"/>
      <c r="P251" s="401"/>
      <c r="Q251" s="513">
        <f t="shared" si="579"/>
        <v>0</v>
      </c>
      <c r="R251" s="401">
        <f t="shared" si="580"/>
        <v>0</v>
      </c>
      <c r="S251" s="540"/>
      <c r="T251" s="401"/>
      <c r="U251" s="513">
        <f t="shared" si="581"/>
        <v>0</v>
      </c>
      <c r="V251" s="401">
        <f t="shared" si="582"/>
        <v>0</v>
      </c>
      <c r="W251" s="513"/>
      <c r="X251" s="401"/>
      <c r="Y251" s="513">
        <f t="shared" si="583"/>
        <v>0</v>
      </c>
      <c r="Z251" s="401">
        <f t="shared" si="584"/>
        <v>0</v>
      </c>
      <c r="AA251" s="513"/>
      <c r="AB251" s="401">
        <f t="shared" si="585"/>
        <v>0</v>
      </c>
      <c r="AC251" s="513">
        <f t="shared" si="586"/>
        <v>0</v>
      </c>
      <c r="AD251" s="401">
        <f t="shared" si="587"/>
        <v>0</v>
      </c>
      <c r="AE251" s="513"/>
      <c r="AF251" s="401">
        <f t="shared" si="588"/>
        <v>0</v>
      </c>
      <c r="AG251" s="513">
        <f t="shared" si="589"/>
        <v>0</v>
      </c>
      <c r="AH251" s="401">
        <f t="shared" si="590"/>
        <v>0</v>
      </c>
      <c r="AI251" s="513"/>
      <c r="AJ251" s="401">
        <f t="shared" si="591"/>
        <v>0</v>
      </c>
      <c r="AK251" s="513">
        <f t="shared" si="592"/>
        <v>0</v>
      </c>
      <c r="AL251" s="401">
        <f t="shared" si="593"/>
        <v>0</v>
      </c>
      <c r="AM251" s="519"/>
      <c r="AN251" s="429">
        <f t="shared" si="594"/>
        <v>0</v>
      </c>
      <c r="AO251" s="519">
        <f t="shared" si="595"/>
        <v>0</v>
      </c>
      <c r="AP251" s="429">
        <f t="shared" si="596"/>
        <v>0</v>
      </c>
      <c r="AQ251" s="591"/>
      <c r="AR251" s="401">
        <f t="shared" si="597"/>
        <v>0</v>
      </c>
      <c r="AS251" s="519">
        <f t="shared" si="598"/>
        <v>0</v>
      </c>
      <c r="AT251" s="429">
        <f t="shared" si="599"/>
        <v>0</v>
      </c>
      <c r="AU251" s="513"/>
      <c r="AV251" s="401">
        <f t="shared" si="600"/>
        <v>0</v>
      </c>
      <c r="AW251" s="519">
        <f t="shared" si="601"/>
        <v>0</v>
      </c>
      <c r="AX251" s="429">
        <f t="shared" si="602"/>
        <v>0</v>
      </c>
      <c r="AY251" s="513"/>
      <c r="AZ251" s="681">
        <f t="shared" si="603"/>
        <v>0</v>
      </c>
      <c r="BA251" s="519">
        <f t="shared" si="604"/>
        <v>0</v>
      </c>
      <c r="BB251" s="429">
        <f t="shared" si="605"/>
        <v>0</v>
      </c>
      <c r="BC251" s="695"/>
      <c r="BD251" s="681">
        <f t="shared" si="606"/>
        <v>0</v>
      </c>
      <c r="BE251" s="695">
        <f t="shared" si="607"/>
        <v>0</v>
      </c>
      <c r="BF251" s="681">
        <f t="shared" si="608"/>
        <v>0</v>
      </c>
      <c r="BG251" s="519"/>
      <c r="BH251" s="429">
        <f t="shared" si="609"/>
        <v>0</v>
      </c>
      <c r="BI251" s="519">
        <f t="shared" si="610"/>
        <v>0</v>
      </c>
      <c r="BJ251" s="429">
        <f t="shared" si="611"/>
        <v>0</v>
      </c>
      <c r="BK251" s="519"/>
      <c r="BL251" s="429">
        <f t="shared" si="612"/>
        <v>0</v>
      </c>
      <c r="BM251" s="519">
        <f t="shared" si="613"/>
        <v>0</v>
      </c>
      <c r="BN251" s="429">
        <f t="shared" si="614"/>
        <v>0</v>
      </c>
      <c r="BO251" s="718"/>
      <c r="BP251" s="706">
        <f t="shared" si="615"/>
        <v>0</v>
      </c>
      <c r="BQ251" s="718">
        <f t="shared" si="616"/>
        <v>0</v>
      </c>
      <c r="BR251" s="706">
        <f t="shared" si="617"/>
        <v>0</v>
      </c>
      <c r="BS251" s="718"/>
      <c r="BT251" s="706">
        <f t="shared" si="618"/>
        <v>0</v>
      </c>
      <c r="BU251" s="718">
        <f t="shared" si="619"/>
        <v>0</v>
      </c>
      <c r="BV251" s="706">
        <f t="shared" si="620"/>
        <v>0</v>
      </c>
      <c r="BW251" s="718"/>
      <c r="BX251" s="706">
        <f t="shared" si="621"/>
        <v>0</v>
      </c>
      <c r="BY251" s="718">
        <f t="shared" si="622"/>
        <v>0</v>
      </c>
      <c r="BZ251" s="706">
        <f t="shared" si="623"/>
        <v>0</v>
      </c>
      <c r="CA251" s="718"/>
      <c r="CB251" s="706">
        <f t="shared" si="624"/>
        <v>0</v>
      </c>
      <c r="CC251" s="718">
        <f t="shared" si="625"/>
        <v>0</v>
      </c>
      <c r="CD251" s="706">
        <f t="shared" si="626"/>
        <v>0</v>
      </c>
      <c r="CE251" s="706"/>
      <c r="CF251" s="402">
        <f t="shared" si="575"/>
        <v>67587.299999999988</v>
      </c>
    </row>
    <row r="252" spans="2:84" ht="36">
      <c r="B252" s="395" t="s">
        <v>820</v>
      </c>
      <c r="C252" s="396" t="s">
        <v>821</v>
      </c>
      <c r="D252" s="397" t="s">
        <v>389</v>
      </c>
      <c r="E252" s="398">
        <v>14241.15</v>
      </c>
      <c r="F252" s="399">
        <v>70</v>
      </c>
      <c r="G252" s="400">
        <f t="shared" si="576"/>
        <v>996880.5</v>
      </c>
      <c r="H252" s="400"/>
      <c r="I252" s="401"/>
      <c r="J252" s="401"/>
      <c r="K252" s="513"/>
      <c r="L252" s="401"/>
      <c r="M252" s="513">
        <f t="shared" si="577"/>
        <v>0</v>
      </c>
      <c r="N252" s="401">
        <f t="shared" si="578"/>
        <v>0</v>
      </c>
      <c r="O252" s="401"/>
      <c r="P252" s="401"/>
      <c r="Q252" s="513">
        <f t="shared" si="579"/>
        <v>0</v>
      </c>
      <c r="R252" s="401">
        <f t="shared" si="580"/>
        <v>0</v>
      </c>
      <c r="S252" s="540"/>
      <c r="T252" s="401"/>
      <c r="U252" s="513">
        <f t="shared" si="581"/>
        <v>0</v>
      </c>
      <c r="V252" s="401">
        <f t="shared" si="582"/>
        <v>0</v>
      </c>
      <c r="W252" s="513"/>
      <c r="X252" s="401"/>
      <c r="Y252" s="513">
        <f t="shared" si="583"/>
        <v>0</v>
      </c>
      <c r="Z252" s="401">
        <f t="shared" si="584"/>
        <v>0</v>
      </c>
      <c r="AA252" s="513"/>
      <c r="AB252" s="401">
        <f t="shared" si="585"/>
        <v>0</v>
      </c>
      <c r="AC252" s="513">
        <f t="shared" si="586"/>
        <v>0</v>
      </c>
      <c r="AD252" s="401">
        <f t="shared" si="587"/>
        <v>0</v>
      </c>
      <c r="AE252" s="513"/>
      <c r="AF252" s="401">
        <f t="shared" si="588"/>
        <v>0</v>
      </c>
      <c r="AG252" s="513">
        <f t="shared" si="589"/>
        <v>0</v>
      </c>
      <c r="AH252" s="401">
        <f t="shared" si="590"/>
        <v>0</v>
      </c>
      <c r="AI252" s="513"/>
      <c r="AJ252" s="401">
        <f t="shared" si="591"/>
        <v>0</v>
      </c>
      <c r="AK252" s="513">
        <f t="shared" si="592"/>
        <v>0</v>
      </c>
      <c r="AL252" s="401">
        <f t="shared" si="593"/>
        <v>0</v>
      </c>
      <c r="AM252" s="519"/>
      <c r="AN252" s="429">
        <f t="shared" si="594"/>
        <v>0</v>
      </c>
      <c r="AO252" s="519">
        <f t="shared" si="595"/>
        <v>0</v>
      </c>
      <c r="AP252" s="429">
        <f t="shared" si="596"/>
        <v>0</v>
      </c>
      <c r="AQ252" s="591"/>
      <c r="AR252" s="401">
        <f t="shared" si="597"/>
        <v>0</v>
      </c>
      <c r="AS252" s="519">
        <f t="shared" si="598"/>
        <v>0</v>
      </c>
      <c r="AT252" s="429">
        <f t="shared" si="599"/>
        <v>0</v>
      </c>
      <c r="AU252" s="513"/>
      <c r="AV252" s="401">
        <f t="shared" si="600"/>
        <v>0</v>
      </c>
      <c r="AW252" s="519">
        <f t="shared" si="601"/>
        <v>0</v>
      </c>
      <c r="AX252" s="429">
        <f t="shared" si="602"/>
        <v>0</v>
      </c>
      <c r="AY252" s="513"/>
      <c r="AZ252" s="681">
        <f t="shared" si="603"/>
        <v>0</v>
      </c>
      <c r="BA252" s="519">
        <f t="shared" si="604"/>
        <v>0</v>
      </c>
      <c r="BB252" s="429">
        <f t="shared" si="605"/>
        <v>0</v>
      </c>
      <c r="BC252" s="695"/>
      <c r="BD252" s="681">
        <f t="shared" si="606"/>
        <v>0</v>
      </c>
      <c r="BE252" s="695">
        <f t="shared" si="607"/>
        <v>0</v>
      </c>
      <c r="BF252" s="681">
        <f t="shared" si="608"/>
        <v>0</v>
      </c>
      <c r="BG252" s="519">
        <v>4</v>
      </c>
      <c r="BH252" s="429">
        <f t="shared" si="609"/>
        <v>56964.6</v>
      </c>
      <c r="BI252" s="519">
        <f t="shared" si="610"/>
        <v>4</v>
      </c>
      <c r="BJ252" s="429">
        <f t="shared" si="611"/>
        <v>56964.6</v>
      </c>
      <c r="BK252" s="519"/>
      <c r="BL252" s="429">
        <f t="shared" si="612"/>
        <v>0</v>
      </c>
      <c r="BM252" s="519">
        <f t="shared" si="613"/>
        <v>4</v>
      </c>
      <c r="BN252" s="429">
        <f t="shared" si="614"/>
        <v>56964.6</v>
      </c>
      <c r="BO252" s="718"/>
      <c r="BP252" s="706">
        <f t="shared" si="615"/>
        <v>0</v>
      </c>
      <c r="BQ252" s="718">
        <f t="shared" si="616"/>
        <v>4</v>
      </c>
      <c r="BR252" s="706">
        <f t="shared" si="617"/>
        <v>56964.6</v>
      </c>
      <c r="BS252" s="718">
        <v>0</v>
      </c>
      <c r="BT252" s="706">
        <f t="shared" si="618"/>
        <v>0</v>
      </c>
      <c r="BU252" s="718">
        <f t="shared" si="619"/>
        <v>4</v>
      </c>
      <c r="BV252" s="706">
        <f t="shared" si="620"/>
        <v>56964.6</v>
      </c>
      <c r="BW252" s="718">
        <v>13</v>
      </c>
      <c r="BX252" s="706">
        <f t="shared" si="621"/>
        <v>185134.94999999998</v>
      </c>
      <c r="BY252" s="718">
        <f t="shared" si="622"/>
        <v>17</v>
      </c>
      <c r="BZ252" s="706">
        <f t="shared" si="623"/>
        <v>242099.55</v>
      </c>
      <c r="CA252" s="718"/>
      <c r="CB252" s="706">
        <f t="shared" si="624"/>
        <v>0</v>
      </c>
      <c r="CC252" s="718">
        <f t="shared" si="625"/>
        <v>17</v>
      </c>
      <c r="CD252" s="706">
        <f t="shared" si="626"/>
        <v>242099.55</v>
      </c>
      <c r="CE252" s="706"/>
      <c r="CF252" s="402">
        <f t="shared" si="575"/>
        <v>996880.5</v>
      </c>
    </row>
    <row r="253" spans="2:84" ht="36">
      <c r="B253" s="395" t="s">
        <v>822</v>
      </c>
      <c r="C253" s="396" t="s">
        <v>823</v>
      </c>
      <c r="D253" s="397" t="s">
        <v>389</v>
      </c>
      <c r="E253" s="398">
        <v>22200.75</v>
      </c>
      <c r="F253" s="399">
        <v>60</v>
      </c>
      <c r="G253" s="400">
        <f t="shared" si="576"/>
        <v>1332045</v>
      </c>
      <c r="H253" s="400"/>
      <c r="I253" s="401"/>
      <c r="J253" s="401"/>
      <c r="K253" s="513"/>
      <c r="L253" s="401"/>
      <c r="M253" s="513">
        <f t="shared" si="577"/>
        <v>0</v>
      </c>
      <c r="N253" s="401">
        <f t="shared" si="578"/>
        <v>0</v>
      </c>
      <c r="O253" s="401"/>
      <c r="P253" s="401"/>
      <c r="Q253" s="513">
        <f t="shared" si="579"/>
        <v>0</v>
      </c>
      <c r="R253" s="401">
        <f t="shared" si="580"/>
        <v>0</v>
      </c>
      <c r="S253" s="540"/>
      <c r="T253" s="401"/>
      <c r="U253" s="513">
        <f t="shared" si="581"/>
        <v>0</v>
      </c>
      <c r="V253" s="401">
        <f t="shared" si="582"/>
        <v>0</v>
      </c>
      <c r="W253" s="513"/>
      <c r="X253" s="401"/>
      <c r="Y253" s="513">
        <f t="shared" si="583"/>
        <v>0</v>
      </c>
      <c r="Z253" s="401">
        <f t="shared" si="584"/>
        <v>0</v>
      </c>
      <c r="AA253" s="513"/>
      <c r="AB253" s="401">
        <f t="shared" si="585"/>
        <v>0</v>
      </c>
      <c r="AC253" s="513">
        <f t="shared" si="586"/>
        <v>0</v>
      </c>
      <c r="AD253" s="401">
        <f t="shared" si="587"/>
        <v>0</v>
      </c>
      <c r="AE253" s="513"/>
      <c r="AF253" s="401">
        <f t="shared" si="588"/>
        <v>0</v>
      </c>
      <c r="AG253" s="513">
        <f t="shared" si="589"/>
        <v>0</v>
      </c>
      <c r="AH253" s="401">
        <f t="shared" si="590"/>
        <v>0</v>
      </c>
      <c r="AI253" s="513"/>
      <c r="AJ253" s="401">
        <f t="shared" si="591"/>
        <v>0</v>
      </c>
      <c r="AK253" s="513">
        <f t="shared" si="592"/>
        <v>0</v>
      </c>
      <c r="AL253" s="401">
        <f t="shared" si="593"/>
        <v>0</v>
      </c>
      <c r="AM253" s="519"/>
      <c r="AN253" s="429">
        <f t="shared" si="594"/>
        <v>0</v>
      </c>
      <c r="AO253" s="519">
        <f t="shared" si="595"/>
        <v>0</v>
      </c>
      <c r="AP253" s="429">
        <f t="shared" si="596"/>
        <v>0</v>
      </c>
      <c r="AQ253" s="591"/>
      <c r="AR253" s="401">
        <f t="shared" si="597"/>
        <v>0</v>
      </c>
      <c r="AS253" s="519">
        <f t="shared" si="598"/>
        <v>0</v>
      </c>
      <c r="AT253" s="429">
        <f t="shared" si="599"/>
        <v>0</v>
      </c>
      <c r="AU253" s="513"/>
      <c r="AV253" s="401">
        <f t="shared" si="600"/>
        <v>0</v>
      </c>
      <c r="AW253" s="519">
        <f t="shared" si="601"/>
        <v>0</v>
      </c>
      <c r="AX253" s="429">
        <f t="shared" si="602"/>
        <v>0</v>
      </c>
      <c r="AY253" s="513"/>
      <c r="AZ253" s="681">
        <f t="shared" si="603"/>
        <v>0</v>
      </c>
      <c r="BA253" s="519">
        <f t="shared" si="604"/>
        <v>0</v>
      </c>
      <c r="BB253" s="429">
        <f t="shared" si="605"/>
        <v>0</v>
      </c>
      <c r="BC253" s="695"/>
      <c r="BD253" s="681">
        <f t="shared" si="606"/>
        <v>0</v>
      </c>
      <c r="BE253" s="695">
        <f t="shared" si="607"/>
        <v>0</v>
      </c>
      <c r="BF253" s="681">
        <f t="shared" si="608"/>
        <v>0</v>
      </c>
      <c r="BG253" s="519"/>
      <c r="BH253" s="429">
        <f t="shared" si="609"/>
        <v>0</v>
      </c>
      <c r="BI253" s="519">
        <f t="shared" si="610"/>
        <v>0</v>
      </c>
      <c r="BJ253" s="429">
        <f t="shared" si="611"/>
        <v>0</v>
      </c>
      <c r="BK253" s="519"/>
      <c r="BL253" s="429">
        <f t="shared" si="612"/>
        <v>0</v>
      </c>
      <c r="BM253" s="519">
        <f t="shared" si="613"/>
        <v>0</v>
      </c>
      <c r="BN253" s="429">
        <f t="shared" si="614"/>
        <v>0</v>
      </c>
      <c r="BO253" s="718"/>
      <c r="BP253" s="706">
        <f t="shared" si="615"/>
        <v>0</v>
      </c>
      <c r="BQ253" s="718">
        <f t="shared" si="616"/>
        <v>0</v>
      </c>
      <c r="BR253" s="706">
        <f t="shared" si="617"/>
        <v>0</v>
      </c>
      <c r="BS253" s="718">
        <v>0</v>
      </c>
      <c r="BT253" s="706">
        <f t="shared" si="618"/>
        <v>0</v>
      </c>
      <c r="BU253" s="718">
        <f t="shared" si="619"/>
        <v>0</v>
      </c>
      <c r="BV253" s="706">
        <f t="shared" si="620"/>
        <v>0</v>
      </c>
      <c r="BW253" s="718">
        <v>2</v>
      </c>
      <c r="BX253" s="706">
        <f t="shared" si="621"/>
        <v>44401.5</v>
      </c>
      <c r="BY253" s="718">
        <f t="shared" si="622"/>
        <v>2</v>
      </c>
      <c r="BZ253" s="706">
        <f t="shared" si="623"/>
        <v>44401.5</v>
      </c>
      <c r="CA253" s="718"/>
      <c r="CB253" s="706">
        <f t="shared" si="624"/>
        <v>0</v>
      </c>
      <c r="CC253" s="718">
        <f t="shared" si="625"/>
        <v>2</v>
      </c>
      <c r="CD253" s="706">
        <f t="shared" si="626"/>
        <v>44401.5</v>
      </c>
      <c r="CE253" s="706"/>
      <c r="CF253" s="402">
        <f t="shared" si="575"/>
        <v>1332045</v>
      </c>
    </row>
    <row r="254" spans="2:84" ht="36">
      <c r="B254" s="395" t="s">
        <v>824</v>
      </c>
      <c r="C254" s="396" t="s">
        <v>825</v>
      </c>
      <c r="D254" s="397" t="s">
        <v>389</v>
      </c>
      <c r="E254" s="398">
        <v>31016.7</v>
      </c>
      <c r="F254" s="399">
        <v>60</v>
      </c>
      <c r="G254" s="400">
        <f t="shared" si="576"/>
        <v>1861002</v>
      </c>
      <c r="H254" s="400"/>
      <c r="I254" s="401"/>
      <c r="J254" s="401"/>
      <c r="K254" s="513"/>
      <c r="L254" s="401"/>
      <c r="M254" s="513">
        <f t="shared" si="577"/>
        <v>0</v>
      </c>
      <c r="N254" s="401">
        <f t="shared" si="578"/>
        <v>0</v>
      </c>
      <c r="O254" s="401"/>
      <c r="P254" s="401"/>
      <c r="Q254" s="513">
        <f t="shared" si="579"/>
        <v>0</v>
      </c>
      <c r="R254" s="401">
        <f t="shared" si="580"/>
        <v>0</v>
      </c>
      <c r="S254" s="540"/>
      <c r="T254" s="401"/>
      <c r="U254" s="513">
        <f t="shared" si="581"/>
        <v>0</v>
      </c>
      <c r="V254" s="401">
        <f t="shared" si="582"/>
        <v>0</v>
      </c>
      <c r="W254" s="513"/>
      <c r="X254" s="401"/>
      <c r="Y254" s="513">
        <f t="shared" si="583"/>
        <v>0</v>
      </c>
      <c r="Z254" s="401">
        <f t="shared" si="584"/>
        <v>0</v>
      </c>
      <c r="AA254" s="513"/>
      <c r="AB254" s="401">
        <f t="shared" si="585"/>
        <v>0</v>
      </c>
      <c r="AC254" s="513">
        <f t="shared" si="586"/>
        <v>0</v>
      </c>
      <c r="AD254" s="401">
        <f t="shared" si="587"/>
        <v>0</v>
      </c>
      <c r="AE254" s="513"/>
      <c r="AF254" s="401">
        <f t="shared" si="588"/>
        <v>0</v>
      </c>
      <c r="AG254" s="513">
        <f t="shared" si="589"/>
        <v>0</v>
      </c>
      <c r="AH254" s="401">
        <f t="shared" si="590"/>
        <v>0</v>
      </c>
      <c r="AI254" s="513"/>
      <c r="AJ254" s="401">
        <f t="shared" si="591"/>
        <v>0</v>
      </c>
      <c r="AK254" s="513">
        <f t="shared" si="592"/>
        <v>0</v>
      </c>
      <c r="AL254" s="401">
        <f t="shared" si="593"/>
        <v>0</v>
      </c>
      <c r="AM254" s="519"/>
      <c r="AN254" s="429">
        <f t="shared" si="594"/>
        <v>0</v>
      </c>
      <c r="AO254" s="519">
        <f t="shared" si="595"/>
        <v>0</v>
      </c>
      <c r="AP254" s="429">
        <f t="shared" si="596"/>
        <v>0</v>
      </c>
      <c r="AQ254" s="591"/>
      <c r="AR254" s="401">
        <f t="shared" si="597"/>
        <v>0</v>
      </c>
      <c r="AS254" s="519">
        <f t="shared" si="598"/>
        <v>0</v>
      </c>
      <c r="AT254" s="429">
        <f t="shared" si="599"/>
        <v>0</v>
      </c>
      <c r="AU254" s="513"/>
      <c r="AV254" s="401">
        <f t="shared" si="600"/>
        <v>0</v>
      </c>
      <c r="AW254" s="519">
        <f t="shared" si="601"/>
        <v>0</v>
      </c>
      <c r="AX254" s="429">
        <f t="shared" si="602"/>
        <v>0</v>
      </c>
      <c r="AY254" s="513"/>
      <c r="AZ254" s="681">
        <f t="shared" si="603"/>
        <v>0</v>
      </c>
      <c r="BA254" s="519">
        <f t="shared" si="604"/>
        <v>0</v>
      </c>
      <c r="BB254" s="429">
        <f t="shared" si="605"/>
        <v>0</v>
      </c>
      <c r="BC254" s="695"/>
      <c r="BD254" s="681">
        <f t="shared" si="606"/>
        <v>0</v>
      </c>
      <c r="BE254" s="695">
        <f t="shared" si="607"/>
        <v>0</v>
      </c>
      <c r="BF254" s="681">
        <f t="shared" si="608"/>
        <v>0</v>
      </c>
      <c r="BG254" s="519">
        <f>1+1</f>
        <v>2</v>
      </c>
      <c r="BH254" s="429">
        <f t="shared" si="609"/>
        <v>62033.4</v>
      </c>
      <c r="BI254" s="519">
        <f t="shared" si="610"/>
        <v>2</v>
      </c>
      <c r="BJ254" s="429">
        <f t="shared" si="611"/>
        <v>62033.4</v>
      </c>
      <c r="BK254" s="519"/>
      <c r="BL254" s="429">
        <f t="shared" si="612"/>
        <v>0</v>
      </c>
      <c r="BM254" s="519">
        <f t="shared" si="613"/>
        <v>2</v>
      </c>
      <c r="BN254" s="429">
        <f t="shared" si="614"/>
        <v>62033.4</v>
      </c>
      <c r="BO254" s="718"/>
      <c r="BP254" s="706">
        <f t="shared" si="615"/>
        <v>0</v>
      </c>
      <c r="BQ254" s="718">
        <f t="shared" si="616"/>
        <v>2</v>
      </c>
      <c r="BR254" s="706">
        <f t="shared" si="617"/>
        <v>62033.4</v>
      </c>
      <c r="BS254" s="718"/>
      <c r="BT254" s="706">
        <f t="shared" si="618"/>
        <v>0</v>
      </c>
      <c r="BU254" s="718">
        <f t="shared" si="619"/>
        <v>2</v>
      </c>
      <c r="BV254" s="706">
        <f t="shared" si="620"/>
        <v>62033.4</v>
      </c>
      <c r="BW254" s="718"/>
      <c r="BX254" s="706">
        <f t="shared" si="621"/>
        <v>0</v>
      </c>
      <c r="BY254" s="718">
        <f t="shared" si="622"/>
        <v>2</v>
      </c>
      <c r="BZ254" s="706">
        <f t="shared" si="623"/>
        <v>62033.4</v>
      </c>
      <c r="CA254" s="718"/>
      <c r="CB254" s="706">
        <f t="shared" si="624"/>
        <v>0</v>
      </c>
      <c r="CC254" s="718">
        <f t="shared" si="625"/>
        <v>2</v>
      </c>
      <c r="CD254" s="706">
        <f t="shared" si="626"/>
        <v>62033.4</v>
      </c>
      <c r="CE254" s="706"/>
      <c r="CF254" s="402">
        <f t="shared" si="575"/>
        <v>1861002</v>
      </c>
    </row>
    <row r="255" spans="2:84" ht="36">
      <c r="B255" s="395" t="s">
        <v>826</v>
      </c>
      <c r="C255" s="396" t="s">
        <v>827</v>
      </c>
      <c r="D255" s="397" t="s">
        <v>389</v>
      </c>
      <c r="E255" s="398">
        <v>40398.93</v>
      </c>
      <c r="F255" s="399">
        <v>40</v>
      </c>
      <c r="G255" s="400">
        <f t="shared" si="576"/>
        <v>1615957.2</v>
      </c>
      <c r="H255" s="400"/>
      <c r="I255" s="401"/>
      <c r="J255" s="401"/>
      <c r="K255" s="513"/>
      <c r="L255" s="401"/>
      <c r="M255" s="513">
        <f t="shared" si="577"/>
        <v>0</v>
      </c>
      <c r="N255" s="401">
        <f t="shared" si="578"/>
        <v>0</v>
      </c>
      <c r="O255" s="401"/>
      <c r="P255" s="401"/>
      <c r="Q255" s="513">
        <f t="shared" si="579"/>
        <v>0</v>
      </c>
      <c r="R255" s="401">
        <f t="shared" si="580"/>
        <v>0</v>
      </c>
      <c r="S255" s="540"/>
      <c r="T255" s="401"/>
      <c r="U255" s="513">
        <f t="shared" si="581"/>
        <v>0</v>
      </c>
      <c r="V255" s="401">
        <f t="shared" si="582"/>
        <v>0</v>
      </c>
      <c r="W255" s="513"/>
      <c r="X255" s="401"/>
      <c r="Y255" s="513">
        <f t="shared" si="583"/>
        <v>0</v>
      </c>
      <c r="Z255" s="401">
        <f t="shared" si="584"/>
        <v>0</v>
      </c>
      <c r="AA255" s="513"/>
      <c r="AB255" s="401">
        <f t="shared" si="585"/>
        <v>0</v>
      </c>
      <c r="AC255" s="513">
        <f t="shared" si="586"/>
        <v>0</v>
      </c>
      <c r="AD255" s="401">
        <f t="shared" si="587"/>
        <v>0</v>
      </c>
      <c r="AE255" s="513"/>
      <c r="AF255" s="401">
        <f t="shared" si="588"/>
        <v>0</v>
      </c>
      <c r="AG255" s="513">
        <f t="shared" si="589"/>
        <v>0</v>
      </c>
      <c r="AH255" s="401">
        <f t="shared" si="590"/>
        <v>0</v>
      </c>
      <c r="AI255" s="513"/>
      <c r="AJ255" s="401">
        <f t="shared" si="591"/>
        <v>0</v>
      </c>
      <c r="AK255" s="513">
        <f t="shared" si="592"/>
        <v>0</v>
      </c>
      <c r="AL255" s="401">
        <f t="shared" si="593"/>
        <v>0</v>
      </c>
      <c r="AM255" s="519"/>
      <c r="AN255" s="429">
        <f t="shared" si="594"/>
        <v>0</v>
      </c>
      <c r="AO255" s="519">
        <f t="shared" si="595"/>
        <v>0</v>
      </c>
      <c r="AP255" s="429">
        <f t="shared" si="596"/>
        <v>0</v>
      </c>
      <c r="AQ255" s="591"/>
      <c r="AR255" s="401">
        <f t="shared" si="597"/>
        <v>0</v>
      </c>
      <c r="AS255" s="519">
        <f t="shared" si="598"/>
        <v>0</v>
      </c>
      <c r="AT255" s="429">
        <f t="shared" si="599"/>
        <v>0</v>
      </c>
      <c r="AU255" s="513"/>
      <c r="AV255" s="401">
        <f t="shared" si="600"/>
        <v>0</v>
      </c>
      <c r="AW255" s="519">
        <f t="shared" si="601"/>
        <v>0</v>
      </c>
      <c r="AX255" s="429">
        <f t="shared" si="602"/>
        <v>0</v>
      </c>
      <c r="AY255" s="513"/>
      <c r="AZ255" s="681">
        <f t="shared" si="603"/>
        <v>0</v>
      </c>
      <c r="BA255" s="519">
        <f t="shared" si="604"/>
        <v>0</v>
      </c>
      <c r="BB255" s="429">
        <f t="shared" si="605"/>
        <v>0</v>
      </c>
      <c r="BC255" s="695"/>
      <c r="BD255" s="681">
        <f t="shared" si="606"/>
        <v>0</v>
      </c>
      <c r="BE255" s="695">
        <f t="shared" si="607"/>
        <v>0</v>
      </c>
      <c r="BF255" s="681">
        <f t="shared" si="608"/>
        <v>0</v>
      </c>
      <c r="BG255" s="519"/>
      <c r="BH255" s="429">
        <f t="shared" si="609"/>
        <v>0</v>
      </c>
      <c r="BI255" s="519">
        <f t="shared" si="610"/>
        <v>0</v>
      </c>
      <c r="BJ255" s="429">
        <f t="shared" si="611"/>
        <v>0</v>
      </c>
      <c r="BK255" s="519"/>
      <c r="BL255" s="429">
        <f t="shared" si="612"/>
        <v>0</v>
      </c>
      <c r="BM255" s="519">
        <f t="shared" si="613"/>
        <v>0</v>
      </c>
      <c r="BN255" s="429">
        <f t="shared" si="614"/>
        <v>0</v>
      </c>
      <c r="BO255" s="718"/>
      <c r="BP255" s="706">
        <f t="shared" si="615"/>
        <v>0</v>
      </c>
      <c r="BQ255" s="718">
        <f t="shared" si="616"/>
        <v>0</v>
      </c>
      <c r="BR255" s="706">
        <f t="shared" si="617"/>
        <v>0</v>
      </c>
      <c r="BS255" s="718"/>
      <c r="BT255" s="706">
        <f t="shared" si="618"/>
        <v>0</v>
      </c>
      <c r="BU255" s="718">
        <f t="shared" si="619"/>
        <v>0</v>
      </c>
      <c r="BV255" s="706">
        <f t="shared" si="620"/>
        <v>0</v>
      </c>
      <c r="BW255" s="718"/>
      <c r="BX255" s="706">
        <f t="shared" si="621"/>
        <v>0</v>
      </c>
      <c r="BY255" s="718">
        <f t="shared" si="622"/>
        <v>0</v>
      </c>
      <c r="BZ255" s="706">
        <f t="shared" si="623"/>
        <v>0</v>
      </c>
      <c r="CA255" s="718"/>
      <c r="CB255" s="706">
        <f t="shared" si="624"/>
        <v>0</v>
      </c>
      <c r="CC255" s="718">
        <f t="shared" si="625"/>
        <v>0</v>
      </c>
      <c r="CD255" s="706">
        <f t="shared" si="626"/>
        <v>0</v>
      </c>
      <c r="CE255" s="706"/>
      <c r="CF255" s="402">
        <f t="shared" si="575"/>
        <v>1615957.2</v>
      </c>
    </row>
    <row r="256" spans="2:84" ht="36">
      <c r="B256" s="395" t="s">
        <v>828</v>
      </c>
      <c r="C256" s="396" t="s">
        <v>829</v>
      </c>
      <c r="D256" s="397" t="s">
        <v>389</v>
      </c>
      <c r="E256" s="398">
        <v>52139.34</v>
      </c>
      <c r="F256" s="399">
        <v>20</v>
      </c>
      <c r="G256" s="400">
        <f t="shared" si="576"/>
        <v>1042786.7999999999</v>
      </c>
      <c r="H256" s="400"/>
      <c r="I256" s="401"/>
      <c r="J256" s="401"/>
      <c r="K256" s="513"/>
      <c r="L256" s="401"/>
      <c r="M256" s="513">
        <f t="shared" si="577"/>
        <v>0</v>
      </c>
      <c r="N256" s="401">
        <f t="shared" si="578"/>
        <v>0</v>
      </c>
      <c r="O256" s="401"/>
      <c r="P256" s="401"/>
      <c r="Q256" s="513">
        <f t="shared" si="579"/>
        <v>0</v>
      </c>
      <c r="R256" s="401">
        <f t="shared" si="580"/>
        <v>0</v>
      </c>
      <c r="S256" s="540"/>
      <c r="T256" s="401"/>
      <c r="U256" s="513">
        <f t="shared" si="581"/>
        <v>0</v>
      </c>
      <c r="V256" s="401">
        <f t="shared" si="582"/>
        <v>0</v>
      </c>
      <c r="W256" s="513"/>
      <c r="X256" s="401"/>
      <c r="Y256" s="513">
        <f t="shared" si="583"/>
        <v>0</v>
      </c>
      <c r="Z256" s="401">
        <f t="shared" si="584"/>
        <v>0</v>
      </c>
      <c r="AA256" s="513"/>
      <c r="AB256" s="401">
        <f t="shared" si="585"/>
        <v>0</v>
      </c>
      <c r="AC256" s="513">
        <f t="shared" si="586"/>
        <v>0</v>
      </c>
      <c r="AD256" s="401">
        <f t="shared" si="587"/>
        <v>0</v>
      </c>
      <c r="AE256" s="513"/>
      <c r="AF256" s="401">
        <f t="shared" si="588"/>
        <v>0</v>
      </c>
      <c r="AG256" s="513">
        <f t="shared" si="589"/>
        <v>0</v>
      </c>
      <c r="AH256" s="401">
        <f t="shared" si="590"/>
        <v>0</v>
      </c>
      <c r="AI256" s="513"/>
      <c r="AJ256" s="401">
        <f t="shared" si="591"/>
        <v>0</v>
      </c>
      <c r="AK256" s="513">
        <f t="shared" si="592"/>
        <v>0</v>
      </c>
      <c r="AL256" s="401">
        <f t="shared" si="593"/>
        <v>0</v>
      </c>
      <c r="AM256" s="519"/>
      <c r="AN256" s="429">
        <f t="shared" si="594"/>
        <v>0</v>
      </c>
      <c r="AO256" s="519">
        <f t="shared" si="595"/>
        <v>0</v>
      </c>
      <c r="AP256" s="429">
        <f t="shared" si="596"/>
        <v>0</v>
      </c>
      <c r="AQ256" s="591"/>
      <c r="AR256" s="401">
        <f t="shared" si="597"/>
        <v>0</v>
      </c>
      <c r="AS256" s="519">
        <f t="shared" si="598"/>
        <v>0</v>
      </c>
      <c r="AT256" s="429">
        <f t="shared" si="599"/>
        <v>0</v>
      </c>
      <c r="AU256" s="513"/>
      <c r="AV256" s="401">
        <f t="shared" si="600"/>
        <v>0</v>
      </c>
      <c r="AW256" s="519">
        <f t="shared" si="601"/>
        <v>0</v>
      </c>
      <c r="AX256" s="429">
        <f t="shared" si="602"/>
        <v>0</v>
      </c>
      <c r="AY256" s="513"/>
      <c r="AZ256" s="681">
        <f t="shared" si="603"/>
        <v>0</v>
      </c>
      <c r="BA256" s="519">
        <f t="shared" si="604"/>
        <v>0</v>
      </c>
      <c r="BB256" s="429">
        <f t="shared" si="605"/>
        <v>0</v>
      </c>
      <c r="BC256" s="695"/>
      <c r="BD256" s="681">
        <f t="shared" si="606"/>
        <v>0</v>
      </c>
      <c r="BE256" s="695">
        <f t="shared" si="607"/>
        <v>0</v>
      </c>
      <c r="BF256" s="681">
        <f t="shared" si="608"/>
        <v>0</v>
      </c>
      <c r="BG256" s="519">
        <f>1+1</f>
        <v>2</v>
      </c>
      <c r="BH256" s="429">
        <f t="shared" si="609"/>
        <v>104278.68</v>
      </c>
      <c r="BI256" s="519">
        <f t="shared" si="610"/>
        <v>2</v>
      </c>
      <c r="BJ256" s="429">
        <f t="shared" si="611"/>
        <v>104278.68</v>
      </c>
      <c r="BK256" s="519">
        <v>7</v>
      </c>
      <c r="BL256" s="429">
        <f t="shared" si="612"/>
        <v>364975.38</v>
      </c>
      <c r="BM256" s="519">
        <f t="shared" si="613"/>
        <v>9</v>
      </c>
      <c r="BN256" s="429">
        <f t="shared" si="614"/>
        <v>469254.05999999994</v>
      </c>
      <c r="BO256" s="718">
        <v>6</v>
      </c>
      <c r="BP256" s="706">
        <f t="shared" si="615"/>
        <v>312836.03999999998</v>
      </c>
      <c r="BQ256" s="718">
        <f t="shared" si="616"/>
        <v>15</v>
      </c>
      <c r="BR256" s="706">
        <f t="shared" si="617"/>
        <v>782090.1</v>
      </c>
      <c r="BS256" s="718">
        <v>0</v>
      </c>
      <c r="BT256" s="706">
        <f t="shared" si="618"/>
        <v>0</v>
      </c>
      <c r="BU256" s="718">
        <f t="shared" si="619"/>
        <v>15</v>
      </c>
      <c r="BV256" s="706">
        <f t="shared" si="620"/>
        <v>782090.1</v>
      </c>
      <c r="BW256" s="718">
        <v>13</v>
      </c>
      <c r="BX256" s="706">
        <f t="shared" si="621"/>
        <v>677811.41999999993</v>
      </c>
      <c r="BY256" s="718">
        <f t="shared" si="622"/>
        <v>28</v>
      </c>
      <c r="BZ256" s="706">
        <f t="shared" si="623"/>
        <v>1459901.52</v>
      </c>
      <c r="CA256" s="718"/>
      <c r="CB256" s="706">
        <f t="shared" si="624"/>
        <v>0</v>
      </c>
      <c r="CC256" s="718">
        <f t="shared" si="625"/>
        <v>28</v>
      </c>
      <c r="CD256" s="706">
        <f t="shared" si="626"/>
        <v>1459901.52</v>
      </c>
      <c r="CE256" s="706"/>
      <c r="CF256" s="402">
        <f t="shared" si="575"/>
        <v>1042786.7999999999</v>
      </c>
    </row>
    <row r="257" spans="2:84" ht="36">
      <c r="B257" s="395" t="s">
        <v>830</v>
      </c>
      <c r="C257" s="396" t="s">
        <v>831</v>
      </c>
      <c r="D257" s="397" t="s">
        <v>389</v>
      </c>
      <c r="E257" s="398">
        <v>91126.53</v>
      </c>
      <c r="F257" s="399">
        <v>25</v>
      </c>
      <c r="G257" s="400">
        <f t="shared" si="576"/>
        <v>2278163.25</v>
      </c>
      <c r="H257" s="400"/>
      <c r="I257" s="401"/>
      <c r="J257" s="401"/>
      <c r="K257" s="513"/>
      <c r="L257" s="401"/>
      <c r="M257" s="513">
        <f t="shared" si="577"/>
        <v>0</v>
      </c>
      <c r="N257" s="401">
        <f t="shared" si="578"/>
        <v>0</v>
      </c>
      <c r="O257" s="401"/>
      <c r="P257" s="401"/>
      <c r="Q257" s="513">
        <f t="shared" si="579"/>
        <v>0</v>
      </c>
      <c r="R257" s="401">
        <f t="shared" si="580"/>
        <v>0</v>
      </c>
      <c r="S257" s="540"/>
      <c r="T257" s="401"/>
      <c r="U257" s="513">
        <f t="shared" si="581"/>
        <v>0</v>
      </c>
      <c r="V257" s="401">
        <f t="shared" si="582"/>
        <v>0</v>
      </c>
      <c r="W257" s="513"/>
      <c r="X257" s="401"/>
      <c r="Y257" s="513">
        <f t="shared" si="583"/>
        <v>0</v>
      </c>
      <c r="Z257" s="401">
        <f t="shared" si="584"/>
        <v>0</v>
      </c>
      <c r="AA257" s="513"/>
      <c r="AB257" s="401">
        <f t="shared" si="585"/>
        <v>0</v>
      </c>
      <c r="AC257" s="513">
        <f t="shared" si="586"/>
        <v>0</v>
      </c>
      <c r="AD257" s="401">
        <f t="shared" si="587"/>
        <v>0</v>
      </c>
      <c r="AE257" s="513"/>
      <c r="AF257" s="401">
        <f t="shared" si="588"/>
        <v>0</v>
      </c>
      <c r="AG257" s="513">
        <f t="shared" si="589"/>
        <v>0</v>
      </c>
      <c r="AH257" s="401">
        <f t="shared" si="590"/>
        <v>0</v>
      </c>
      <c r="AI257" s="513"/>
      <c r="AJ257" s="401">
        <f t="shared" si="591"/>
        <v>0</v>
      </c>
      <c r="AK257" s="513">
        <f t="shared" si="592"/>
        <v>0</v>
      </c>
      <c r="AL257" s="401">
        <f t="shared" si="593"/>
        <v>0</v>
      </c>
      <c r="AM257" s="519"/>
      <c r="AN257" s="429">
        <f t="shared" si="594"/>
        <v>0</v>
      </c>
      <c r="AO257" s="519">
        <f t="shared" si="595"/>
        <v>0</v>
      </c>
      <c r="AP257" s="429">
        <f t="shared" si="596"/>
        <v>0</v>
      </c>
      <c r="AQ257" s="591"/>
      <c r="AR257" s="401">
        <f t="shared" si="597"/>
        <v>0</v>
      </c>
      <c r="AS257" s="519">
        <f t="shared" si="598"/>
        <v>0</v>
      </c>
      <c r="AT257" s="429">
        <f t="shared" si="599"/>
        <v>0</v>
      </c>
      <c r="AU257" s="513"/>
      <c r="AV257" s="401">
        <f t="shared" si="600"/>
        <v>0</v>
      </c>
      <c r="AW257" s="519">
        <f t="shared" si="601"/>
        <v>0</v>
      </c>
      <c r="AX257" s="429">
        <f t="shared" si="602"/>
        <v>0</v>
      </c>
      <c r="AY257" s="513"/>
      <c r="AZ257" s="681">
        <f t="shared" si="603"/>
        <v>0</v>
      </c>
      <c r="BA257" s="519">
        <f t="shared" si="604"/>
        <v>0</v>
      </c>
      <c r="BB257" s="429">
        <f t="shared" si="605"/>
        <v>0</v>
      </c>
      <c r="BC257" s="695"/>
      <c r="BD257" s="681">
        <f t="shared" si="606"/>
        <v>0</v>
      </c>
      <c r="BE257" s="695">
        <f t="shared" si="607"/>
        <v>0</v>
      </c>
      <c r="BF257" s="681">
        <f t="shared" si="608"/>
        <v>0</v>
      </c>
      <c r="BG257" s="519"/>
      <c r="BH257" s="429">
        <f t="shared" si="609"/>
        <v>0</v>
      </c>
      <c r="BI257" s="519">
        <f t="shared" si="610"/>
        <v>0</v>
      </c>
      <c r="BJ257" s="429">
        <f t="shared" si="611"/>
        <v>0</v>
      </c>
      <c r="BK257" s="519"/>
      <c r="BL257" s="429">
        <f t="shared" si="612"/>
        <v>0</v>
      </c>
      <c r="BM257" s="519">
        <f t="shared" si="613"/>
        <v>0</v>
      </c>
      <c r="BN257" s="429">
        <f t="shared" si="614"/>
        <v>0</v>
      </c>
      <c r="BO257" s="718"/>
      <c r="BP257" s="706">
        <f t="shared" si="615"/>
        <v>0</v>
      </c>
      <c r="BQ257" s="718">
        <f t="shared" si="616"/>
        <v>0</v>
      </c>
      <c r="BR257" s="706">
        <f t="shared" si="617"/>
        <v>0</v>
      </c>
      <c r="BS257" s="718"/>
      <c r="BT257" s="706">
        <f t="shared" si="618"/>
        <v>0</v>
      </c>
      <c r="BU257" s="718">
        <f t="shared" si="619"/>
        <v>0</v>
      </c>
      <c r="BV257" s="706">
        <f t="shared" si="620"/>
        <v>0</v>
      </c>
      <c r="BW257" s="718"/>
      <c r="BX257" s="706">
        <f t="shared" si="621"/>
        <v>0</v>
      </c>
      <c r="BY257" s="718">
        <f t="shared" si="622"/>
        <v>0</v>
      </c>
      <c r="BZ257" s="706">
        <f t="shared" si="623"/>
        <v>0</v>
      </c>
      <c r="CA257" s="718"/>
      <c r="CB257" s="706">
        <f t="shared" si="624"/>
        <v>0</v>
      </c>
      <c r="CC257" s="718">
        <f t="shared" si="625"/>
        <v>0</v>
      </c>
      <c r="CD257" s="706">
        <f t="shared" si="626"/>
        <v>0</v>
      </c>
      <c r="CE257" s="706"/>
      <c r="CF257" s="402">
        <f t="shared" si="575"/>
        <v>2278163.25</v>
      </c>
    </row>
    <row r="258" spans="2:84" ht="72">
      <c r="B258" s="395" t="s">
        <v>832</v>
      </c>
      <c r="C258" s="396" t="s">
        <v>833</v>
      </c>
      <c r="D258" s="397" t="s">
        <v>389</v>
      </c>
      <c r="E258" s="398">
        <v>2579.94</v>
      </c>
      <c r="F258" s="399">
        <v>150</v>
      </c>
      <c r="G258" s="400">
        <f t="shared" si="576"/>
        <v>386991</v>
      </c>
      <c r="H258" s="400"/>
      <c r="I258" s="401"/>
      <c r="J258" s="401"/>
      <c r="K258" s="513"/>
      <c r="L258" s="401"/>
      <c r="M258" s="513">
        <f t="shared" si="577"/>
        <v>0</v>
      </c>
      <c r="N258" s="401">
        <f t="shared" si="578"/>
        <v>0</v>
      </c>
      <c r="O258" s="401"/>
      <c r="P258" s="401"/>
      <c r="Q258" s="513">
        <f t="shared" si="579"/>
        <v>0</v>
      </c>
      <c r="R258" s="401">
        <f t="shared" si="580"/>
        <v>0</v>
      </c>
      <c r="S258" s="540"/>
      <c r="T258" s="401"/>
      <c r="U258" s="513">
        <f t="shared" si="581"/>
        <v>0</v>
      </c>
      <c r="V258" s="401">
        <f t="shared" si="582"/>
        <v>0</v>
      </c>
      <c r="W258" s="513"/>
      <c r="X258" s="401"/>
      <c r="Y258" s="513">
        <f t="shared" si="583"/>
        <v>0</v>
      </c>
      <c r="Z258" s="401">
        <f t="shared" si="584"/>
        <v>0</v>
      </c>
      <c r="AA258" s="513"/>
      <c r="AB258" s="401">
        <f t="shared" si="585"/>
        <v>0</v>
      </c>
      <c r="AC258" s="513">
        <f t="shared" si="586"/>
        <v>0</v>
      </c>
      <c r="AD258" s="401">
        <f t="shared" si="587"/>
        <v>0</v>
      </c>
      <c r="AE258" s="513"/>
      <c r="AF258" s="401">
        <f t="shared" si="588"/>
        <v>0</v>
      </c>
      <c r="AG258" s="513">
        <f t="shared" si="589"/>
        <v>0</v>
      </c>
      <c r="AH258" s="401">
        <f t="shared" si="590"/>
        <v>0</v>
      </c>
      <c r="AI258" s="513"/>
      <c r="AJ258" s="401">
        <f t="shared" si="591"/>
        <v>0</v>
      </c>
      <c r="AK258" s="513">
        <f t="shared" si="592"/>
        <v>0</v>
      </c>
      <c r="AL258" s="401">
        <f t="shared" si="593"/>
        <v>0</v>
      </c>
      <c r="AM258" s="519"/>
      <c r="AN258" s="429">
        <f t="shared" si="594"/>
        <v>0</v>
      </c>
      <c r="AO258" s="519">
        <f t="shared" si="595"/>
        <v>0</v>
      </c>
      <c r="AP258" s="429">
        <f t="shared" si="596"/>
        <v>0</v>
      </c>
      <c r="AQ258" s="591"/>
      <c r="AR258" s="401">
        <f t="shared" si="597"/>
        <v>0</v>
      </c>
      <c r="AS258" s="519">
        <f t="shared" si="598"/>
        <v>0</v>
      </c>
      <c r="AT258" s="429">
        <f t="shared" si="599"/>
        <v>0</v>
      </c>
      <c r="AU258" s="513"/>
      <c r="AV258" s="401">
        <f t="shared" si="600"/>
        <v>0</v>
      </c>
      <c r="AW258" s="519">
        <f t="shared" si="601"/>
        <v>0</v>
      </c>
      <c r="AX258" s="429">
        <f t="shared" si="602"/>
        <v>0</v>
      </c>
      <c r="AY258" s="513"/>
      <c r="AZ258" s="681">
        <f t="shared" si="603"/>
        <v>0</v>
      </c>
      <c r="BA258" s="519">
        <f t="shared" si="604"/>
        <v>0</v>
      </c>
      <c r="BB258" s="429">
        <f t="shared" si="605"/>
        <v>0</v>
      </c>
      <c r="BC258" s="695"/>
      <c r="BD258" s="681">
        <f t="shared" si="606"/>
        <v>0</v>
      </c>
      <c r="BE258" s="695">
        <f t="shared" si="607"/>
        <v>0</v>
      </c>
      <c r="BF258" s="681">
        <f t="shared" si="608"/>
        <v>0</v>
      </c>
      <c r="BG258" s="519"/>
      <c r="BH258" s="429">
        <f t="shared" si="609"/>
        <v>0</v>
      </c>
      <c r="BI258" s="519">
        <f t="shared" si="610"/>
        <v>0</v>
      </c>
      <c r="BJ258" s="429">
        <f t="shared" si="611"/>
        <v>0</v>
      </c>
      <c r="BK258" s="519"/>
      <c r="BL258" s="429">
        <f t="shared" si="612"/>
        <v>0</v>
      </c>
      <c r="BM258" s="519">
        <f t="shared" si="613"/>
        <v>0</v>
      </c>
      <c r="BN258" s="429">
        <f t="shared" si="614"/>
        <v>0</v>
      </c>
      <c r="BO258" s="718"/>
      <c r="BP258" s="706">
        <f t="shared" si="615"/>
        <v>0</v>
      </c>
      <c r="BQ258" s="718">
        <f t="shared" si="616"/>
        <v>0</v>
      </c>
      <c r="BR258" s="706">
        <f t="shared" si="617"/>
        <v>0</v>
      </c>
      <c r="BS258" s="718"/>
      <c r="BT258" s="706">
        <f t="shared" si="618"/>
        <v>0</v>
      </c>
      <c r="BU258" s="718">
        <f t="shared" si="619"/>
        <v>0</v>
      </c>
      <c r="BV258" s="706">
        <f t="shared" si="620"/>
        <v>0</v>
      </c>
      <c r="BW258" s="718"/>
      <c r="BX258" s="706">
        <f t="shared" si="621"/>
        <v>0</v>
      </c>
      <c r="BY258" s="718">
        <f t="shared" si="622"/>
        <v>0</v>
      </c>
      <c r="BZ258" s="706">
        <f t="shared" si="623"/>
        <v>0</v>
      </c>
      <c r="CA258" s="718"/>
      <c r="CB258" s="706">
        <f t="shared" si="624"/>
        <v>0</v>
      </c>
      <c r="CC258" s="718">
        <f t="shared" si="625"/>
        <v>0</v>
      </c>
      <c r="CD258" s="706">
        <f t="shared" si="626"/>
        <v>0</v>
      </c>
      <c r="CE258" s="706"/>
      <c r="CF258" s="402">
        <f t="shared" si="575"/>
        <v>386991</v>
      </c>
    </row>
    <row r="259" spans="2:84" ht="72">
      <c r="B259" s="395" t="s">
        <v>834</v>
      </c>
      <c r="C259" s="396" t="s">
        <v>835</v>
      </c>
      <c r="D259" s="397" t="s">
        <v>389</v>
      </c>
      <c r="E259" s="398">
        <v>2970</v>
      </c>
      <c r="F259" s="399">
        <v>10</v>
      </c>
      <c r="G259" s="400">
        <f t="shared" si="576"/>
        <v>29700</v>
      </c>
      <c r="H259" s="400"/>
      <c r="I259" s="401"/>
      <c r="J259" s="401"/>
      <c r="K259" s="513"/>
      <c r="L259" s="401"/>
      <c r="M259" s="513">
        <f t="shared" si="577"/>
        <v>0</v>
      </c>
      <c r="N259" s="401">
        <f t="shared" si="578"/>
        <v>0</v>
      </c>
      <c r="O259" s="401"/>
      <c r="P259" s="401"/>
      <c r="Q259" s="513">
        <f t="shared" si="579"/>
        <v>0</v>
      </c>
      <c r="R259" s="401">
        <f t="shared" si="580"/>
        <v>0</v>
      </c>
      <c r="S259" s="540"/>
      <c r="T259" s="401"/>
      <c r="U259" s="513">
        <f t="shared" si="581"/>
        <v>0</v>
      </c>
      <c r="V259" s="401">
        <f t="shared" si="582"/>
        <v>0</v>
      </c>
      <c r="W259" s="513"/>
      <c r="X259" s="401"/>
      <c r="Y259" s="513">
        <f t="shared" si="583"/>
        <v>0</v>
      </c>
      <c r="Z259" s="401">
        <f t="shared" si="584"/>
        <v>0</v>
      </c>
      <c r="AA259" s="513"/>
      <c r="AB259" s="401">
        <f t="shared" si="585"/>
        <v>0</v>
      </c>
      <c r="AC259" s="513">
        <f t="shared" si="586"/>
        <v>0</v>
      </c>
      <c r="AD259" s="401">
        <f t="shared" si="587"/>
        <v>0</v>
      </c>
      <c r="AE259" s="513"/>
      <c r="AF259" s="401">
        <f t="shared" si="588"/>
        <v>0</v>
      </c>
      <c r="AG259" s="513">
        <f t="shared" si="589"/>
        <v>0</v>
      </c>
      <c r="AH259" s="401">
        <f t="shared" si="590"/>
        <v>0</v>
      </c>
      <c r="AI259" s="513"/>
      <c r="AJ259" s="401">
        <f t="shared" si="591"/>
        <v>0</v>
      </c>
      <c r="AK259" s="513">
        <f t="shared" si="592"/>
        <v>0</v>
      </c>
      <c r="AL259" s="401">
        <f t="shared" si="593"/>
        <v>0</v>
      </c>
      <c r="AM259" s="519"/>
      <c r="AN259" s="429">
        <f t="shared" si="594"/>
        <v>0</v>
      </c>
      <c r="AO259" s="519">
        <f t="shared" si="595"/>
        <v>0</v>
      </c>
      <c r="AP259" s="429">
        <f t="shared" si="596"/>
        <v>0</v>
      </c>
      <c r="AQ259" s="591"/>
      <c r="AR259" s="401">
        <f t="shared" si="597"/>
        <v>0</v>
      </c>
      <c r="AS259" s="519">
        <f t="shared" si="598"/>
        <v>0</v>
      </c>
      <c r="AT259" s="429">
        <f t="shared" si="599"/>
        <v>0</v>
      </c>
      <c r="AU259" s="513"/>
      <c r="AV259" s="401">
        <f t="shared" si="600"/>
        <v>0</v>
      </c>
      <c r="AW259" s="519">
        <f t="shared" si="601"/>
        <v>0</v>
      </c>
      <c r="AX259" s="429">
        <f t="shared" si="602"/>
        <v>0</v>
      </c>
      <c r="AY259" s="513"/>
      <c r="AZ259" s="681">
        <f t="shared" si="603"/>
        <v>0</v>
      </c>
      <c r="BA259" s="519">
        <f t="shared" si="604"/>
        <v>0</v>
      </c>
      <c r="BB259" s="429">
        <f t="shared" si="605"/>
        <v>0</v>
      </c>
      <c r="BC259" s="695"/>
      <c r="BD259" s="681">
        <f t="shared" si="606"/>
        <v>0</v>
      </c>
      <c r="BE259" s="695">
        <f t="shared" si="607"/>
        <v>0</v>
      </c>
      <c r="BF259" s="681">
        <f t="shared" si="608"/>
        <v>0</v>
      </c>
      <c r="BG259" s="519"/>
      <c r="BH259" s="429">
        <f t="shared" si="609"/>
        <v>0</v>
      </c>
      <c r="BI259" s="519">
        <f t="shared" si="610"/>
        <v>0</v>
      </c>
      <c r="BJ259" s="429">
        <f t="shared" si="611"/>
        <v>0</v>
      </c>
      <c r="BK259" s="519"/>
      <c r="BL259" s="429">
        <f t="shared" si="612"/>
        <v>0</v>
      </c>
      <c r="BM259" s="519">
        <f t="shared" si="613"/>
        <v>0</v>
      </c>
      <c r="BN259" s="429">
        <f t="shared" si="614"/>
        <v>0</v>
      </c>
      <c r="BO259" s="718"/>
      <c r="BP259" s="706">
        <f t="shared" si="615"/>
        <v>0</v>
      </c>
      <c r="BQ259" s="718">
        <f t="shared" si="616"/>
        <v>0</v>
      </c>
      <c r="BR259" s="706">
        <f t="shared" si="617"/>
        <v>0</v>
      </c>
      <c r="BS259" s="718"/>
      <c r="BT259" s="706">
        <f t="shared" si="618"/>
        <v>0</v>
      </c>
      <c r="BU259" s="718">
        <f t="shared" si="619"/>
        <v>0</v>
      </c>
      <c r="BV259" s="706">
        <f t="shared" si="620"/>
        <v>0</v>
      </c>
      <c r="BW259" s="718"/>
      <c r="BX259" s="706">
        <f t="shared" si="621"/>
        <v>0</v>
      </c>
      <c r="BY259" s="718">
        <f t="shared" si="622"/>
        <v>0</v>
      </c>
      <c r="BZ259" s="706">
        <f t="shared" si="623"/>
        <v>0</v>
      </c>
      <c r="CA259" s="718"/>
      <c r="CB259" s="706">
        <f t="shared" si="624"/>
        <v>0</v>
      </c>
      <c r="CC259" s="718">
        <f t="shared" si="625"/>
        <v>0</v>
      </c>
      <c r="CD259" s="706">
        <f t="shared" si="626"/>
        <v>0</v>
      </c>
      <c r="CE259" s="706"/>
      <c r="CF259" s="402">
        <f t="shared" si="575"/>
        <v>29700</v>
      </c>
    </row>
    <row r="260" spans="2:84" ht="72">
      <c r="B260" s="395" t="s">
        <v>836</v>
      </c>
      <c r="C260" s="396" t="s">
        <v>837</v>
      </c>
      <c r="D260" s="397" t="s">
        <v>389</v>
      </c>
      <c r="E260" s="398">
        <v>3636.27</v>
      </c>
      <c r="F260" s="399">
        <v>185</v>
      </c>
      <c r="G260" s="400">
        <f t="shared" si="576"/>
        <v>672709.95</v>
      </c>
      <c r="H260" s="400"/>
      <c r="I260" s="401"/>
      <c r="J260" s="401"/>
      <c r="K260" s="513"/>
      <c r="L260" s="401"/>
      <c r="M260" s="513">
        <f t="shared" si="577"/>
        <v>0</v>
      </c>
      <c r="N260" s="401">
        <f t="shared" si="578"/>
        <v>0</v>
      </c>
      <c r="O260" s="401"/>
      <c r="P260" s="401"/>
      <c r="Q260" s="513">
        <f t="shared" si="579"/>
        <v>0</v>
      </c>
      <c r="R260" s="401">
        <f t="shared" si="580"/>
        <v>0</v>
      </c>
      <c r="S260" s="540"/>
      <c r="T260" s="401"/>
      <c r="U260" s="513">
        <f t="shared" si="581"/>
        <v>0</v>
      </c>
      <c r="V260" s="401">
        <f t="shared" si="582"/>
        <v>0</v>
      </c>
      <c r="W260" s="513"/>
      <c r="X260" s="401"/>
      <c r="Y260" s="513">
        <f t="shared" si="583"/>
        <v>0</v>
      </c>
      <c r="Z260" s="401">
        <f t="shared" si="584"/>
        <v>0</v>
      </c>
      <c r="AA260" s="513"/>
      <c r="AB260" s="401">
        <f t="shared" si="585"/>
        <v>0</v>
      </c>
      <c r="AC260" s="513">
        <f t="shared" si="586"/>
        <v>0</v>
      </c>
      <c r="AD260" s="401">
        <f t="shared" si="587"/>
        <v>0</v>
      </c>
      <c r="AE260" s="513"/>
      <c r="AF260" s="401">
        <f t="shared" si="588"/>
        <v>0</v>
      </c>
      <c r="AG260" s="513">
        <f t="shared" si="589"/>
        <v>0</v>
      </c>
      <c r="AH260" s="401">
        <f t="shared" si="590"/>
        <v>0</v>
      </c>
      <c r="AI260" s="513"/>
      <c r="AJ260" s="401">
        <f t="shared" si="591"/>
        <v>0</v>
      </c>
      <c r="AK260" s="513">
        <f t="shared" si="592"/>
        <v>0</v>
      </c>
      <c r="AL260" s="401">
        <f t="shared" si="593"/>
        <v>0</v>
      </c>
      <c r="AM260" s="519"/>
      <c r="AN260" s="429">
        <f t="shared" si="594"/>
        <v>0</v>
      </c>
      <c r="AO260" s="519">
        <f t="shared" si="595"/>
        <v>0</v>
      </c>
      <c r="AP260" s="429">
        <f t="shared" si="596"/>
        <v>0</v>
      </c>
      <c r="AQ260" s="591"/>
      <c r="AR260" s="401">
        <f t="shared" si="597"/>
        <v>0</v>
      </c>
      <c r="AS260" s="519">
        <f t="shared" si="598"/>
        <v>0</v>
      </c>
      <c r="AT260" s="429">
        <f t="shared" si="599"/>
        <v>0</v>
      </c>
      <c r="AU260" s="513"/>
      <c r="AV260" s="401">
        <f t="shared" si="600"/>
        <v>0</v>
      </c>
      <c r="AW260" s="519">
        <f t="shared" si="601"/>
        <v>0</v>
      </c>
      <c r="AX260" s="429">
        <f t="shared" si="602"/>
        <v>0</v>
      </c>
      <c r="AY260" s="513"/>
      <c r="AZ260" s="681">
        <f t="shared" si="603"/>
        <v>0</v>
      </c>
      <c r="BA260" s="519">
        <f t="shared" si="604"/>
        <v>0</v>
      </c>
      <c r="BB260" s="429">
        <f t="shared" si="605"/>
        <v>0</v>
      </c>
      <c r="BC260" s="695"/>
      <c r="BD260" s="681">
        <f t="shared" si="606"/>
        <v>0</v>
      </c>
      <c r="BE260" s="695">
        <f t="shared" si="607"/>
        <v>0</v>
      </c>
      <c r="BF260" s="681">
        <f t="shared" si="608"/>
        <v>0</v>
      </c>
      <c r="BG260" s="519"/>
      <c r="BH260" s="429">
        <f t="shared" si="609"/>
        <v>0</v>
      </c>
      <c r="BI260" s="519">
        <f t="shared" si="610"/>
        <v>0</v>
      </c>
      <c r="BJ260" s="429">
        <f t="shared" si="611"/>
        <v>0</v>
      </c>
      <c r="BK260" s="519"/>
      <c r="BL260" s="429">
        <f t="shared" si="612"/>
        <v>0</v>
      </c>
      <c r="BM260" s="519">
        <f t="shared" si="613"/>
        <v>0</v>
      </c>
      <c r="BN260" s="429">
        <f t="shared" si="614"/>
        <v>0</v>
      </c>
      <c r="BO260" s="718"/>
      <c r="BP260" s="706">
        <f t="shared" si="615"/>
        <v>0</v>
      </c>
      <c r="BQ260" s="718">
        <f t="shared" si="616"/>
        <v>0</v>
      </c>
      <c r="BR260" s="706">
        <f t="shared" si="617"/>
        <v>0</v>
      </c>
      <c r="BS260" s="718"/>
      <c r="BT260" s="706">
        <f t="shared" si="618"/>
        <v>0</v>
      </c>
      <c r="BU260" s="718">
        <f t="shared" si="619"/>
        <v>0</v>
      </c>
      <c r="BV260" s="706">
        <f t="shared" si="620"/>
        <v>0</v>
      </c>
      <c r="BW260" s="718"/>
      <c r="BX260" s="706">
        <f t="shared" si="621"/>
        <v>0</v>
      </c>
      <c r="BY260" s="718">
        <f t="shared" si="622"/>
        <v>0</v>
      </c>
      <c r="BZ260" s="706">
        <f t="shared" si="623"/>
        <v>0</v>
      </c>
      <c r="CA260" s="718"/>
      <c r="CB260" s="706">
        <f t="shared" si="624"/>
        <v>0</v>
      </c>
      <c r="CC260" s="718">
        <f t="shared" si="625"/>
        <v>0</v>
      </c>
      <c r="CD260" s="706">
        <f t="shared" si="626"/>
        <v>0</v>
      </c>
      <c r="CE260" s="706"/>
      <c r="CF260" s="402">
        <f t="shared" si="575"/>
        <v>672709.95</v>
      </c>
    </row>
    <row r="261" spans="2:84" ht="72">
      <c r="B261" s="395" t="s">
        <v>838</v>
      </c>
      <c r="C261" s="396" t="s">
        <v>839</v>
      </c>
      <c r="D261" s="397" t="s">
        <v>389</v>
      </c>
      <c r="E261" s="398">
        <v>4304.5199999999995</v>
      </c>
      <c r="F261" s="399">
        <v>90</v>
      </c>
      <c r="G261" s="400">
        <f t="shared" si="576"/>
        <v>387406.79999999993</v>
      </c>
      <c r="H261" s="400"/>
      <c r="I261" s="401"/>
      <c r="J261" s="401"/>
      <c r="K261" s="513"/>
      <c r="L261" s="401"/>
      <c r="M261" s="513">
        <f t="shared" si="577"/>
        <v>0</v>
      </c>
      <c r="N261" s="401">
        <f t="shared" si="578"/>
        <v>0</v>
      </c>
      <c r="O261" s="401"/>
      <c r="P261" s="401"/>
      <c r="Q261" s="513">
        <f t="shared" si="579"/>
        <v>0</v>
      </c>
      <c r="R261" s="401">
        <f t="shared" si="580"/>
        <v>0</v>
      </c>
      <c r="S261" s="540"/>
      <c r="T261" s="401"/>
      <c r="U261" s="513">
        <f t="shared" si="581"/>
        <v>0</v>
      </c>
      <c r="V261" s="401">
        <f t="shared" si="582"/>
        <v>0</v>
      </c>
      <c r="W261" s="513"/>
      <c r="X261" s="401"/>
      <c r="Y261" s="513">
        <f t="shared" si="583"/>
        <v>0</v>
      </c>
      <c r="Z261" s="401">
        <f t="shared" si="584"/>
        <v>0</v>
      </c>
      <c r="AA261" s="513"/>
      <c r="AB261" s="401">
        <f t="shared" ref="AB261:AB292" si="627">AA261*$E261</f>
        <v>0</v>
      </c>
      <c r="AC261" s="513">
        <f t="shared" si="586"/>
        <v>0</v>
      </c>
      <c r="AD261" s="401">
        <f t="shared" si="587"/>
        <v>0</v>
      </c>
      <c r="AE261" s="513"/>
      <c r="AF261" s="401">
        <f t="shared" ref="AF261:AF292" si="628">AE261*$E261</f>
        <v>0</v>
      </c>
      <c r="AG261" s="513">
        <f t="shared" si="589"/>
        <v>0</v>
      </c>
      <c r="AH261" s="401">
        <f t="shared" si="590"/>
        <v>0</v>
      </c>
      <c r="AI261" s="513"/>
      <c r="AJ261" s="401">
        <f t="shared" ref="AJ261:AJ292" si="629">AI261*$E261</f>
        <v>0</v>
      </c>
      <c r="AK261" s="513">
        <f t="shared" si="592"/>
        <v>0</v>
      </c>
      <c r="AL261" s="401">
        <f t="shared" si="593"/>
        <v>0</v>
      </c>
      <c r="AM261" s="519"/>
      <c r="AN261" s="429">
        <f t="shared" si="594"/>
        <v>0</v>
      </c>
      <c r="AO261" s="519">
        <f t="shared" si="595"/>
        <v>0</v>
      </c>
      <c r="AP261" s="429">
        <f t="shared" si="596"/>
        <v>0</v>
      </c>
      <c r="AQ261" s="591"/>
      <c r="AR261" s="401">
        <f t="shared" si="597"/>
        <v>0</v>
      </c>
      <c r="AS261" s="519">
        <f t="shared" si="598"/>
        <v>0</v>
      </c>
      <c r="AT261" s="429">
        <f t="shared" si="599"/>
        <v>0</v>
      </c>
      <c r="AU261" s="513"/>
      <c r="AV261" s="401">
        <f t="shared" si="600"/>
        <v>0</v>
      </c>
      <c r="AW261" s="519">
        <f t="shared" si="601"/>
        <v>0</v>
      </c>
      <c r="AX261" s="429">
        <f t="shared" si="602"/>
        <v>0</v>
      </c>
      <c r="AY261" s="513"/>
      <c r="AZ261" s="681">
        <f t="shared" si="603"/>
        <v>0</v>
      </c>
      <c r="BA261" s="519">
        <f t="shared" si="604"/>
        <v>0</v>
      </c>
      <c r="BB261" s="429">
        <f t="shared" si="605"/>
        <v>0</v>
      </c>
      <c r="BC261" s="695"/>
      <c r="BD261" s="681">
        <f t="shared" si="606"/>
        <v>0</v>
      </c>
      <c r="BE261" s="695">
        <f t="shared" si="607"/>
        <v>0</v>
      </c>
      <c r="BF261" s="681">
        <f t="shared" si="608"/>
        <v>0</v>
      </c>
      <c r="BG261" s="519"/>
      <c r="BH261" s="429">
        <f t="shared" si="609"/>
        <v>0</v>
      </c>
      <c r="BI261" s="519">
        <f t="shared" si="610"/>
        <v>0</v>
      </c>
      <c r="BJ261" s="429">
        <f t="shared" si="611"/>
        <v>0</v>
      </c>
      <c r="BK261" s="519"/>
      <c r="BL261" s="429">
        <f t="shared" si="612"/>
        <v>0</v>
      </c>
      <c r="BM261" s="519">
        <f t="shared" si="613"/>
        <v>0</v>
      </c>
      <c r="BN261" s="429">
        <f t="shared" si="614"/>
        <v>0</v>
      </c>
      <c r="BO261" s="718"/>
      <c r="BP261" s="706">
        <f t="shared" si="615"/>
        <v>0</v>
      </c>
      <c r="BQ261" s="718">
        <f t="shared" si="616"/>
        <v>0</v>
      </c>
      <c r="BR261" s="706">
        <f t="shared" si="617"/>
        <v>0</v>
      </c>
      <c r="BS261" s="718"/>
      <c r="BT261" s="706">
        <f t="shared" si="618"/>
        <v>0</v>
      </c>
      <c r="BU261" s="718">
        <f t="shared" si="619"/>
        <v>0</v>
      </c>
      <c r="BV261" s="706">
        <f t="shared" si="620"/>
        <v>0</v>
      </c>
      <c r="BW261" s="718"/>
      <c r="BX261" s="706">
        <f t="shared" si="621"/>
        <v>0</v>
      </c>
      <c r="BY261" s="718">
        <f t="shared" si="622"/>
        <v>0</v>
      </c>
      <c r="BZ261" s="706">
        <f t="shared" si="623"/>
        <v>0</v>
      </c>
      <c r="CA261" s="718"/>
      <c r="CB261" s="706">
        <f t="shared" si="624"/>
        <v>0</v>
      </c>
      <c r="CC261" s="718">
        <f t="shared" si="625"/>
        <v>0</v>
      </c>
      <c r="CD261" s="706">
        <f t="shared" si="626"/>
        <v>0</v>
      </c>
      <c r="CE261" s="706"/>
      <c r="CF261" s="402">
        <f t="shared" si="575"/>
        <v>387406.79999999993</v>
      </c>
    </row>
    <row r="262" spans="2:84" ht="72">
      <c r="B262" s="395" t="s">
        <v>840</v>
      </c>
      <c r="C262" s="396" t="s">
        <v>841</v>
      </c>
      <c r="D262" s="397" t="s">
        <v>389</v>
      </c>
      <c r="E262" s="398">
        <v>5504.4</v>
      </c>
      <c r="F262" s="399">
        <v>70</v>
      </c>
      <c r="G262" s="400">
        <f t="shared" si="576"/>
        <v>385308</v>
      </c>
      <c r="H262" s="400"/>
      <c r="I262" s="401"/>
      <c r="J262" s="401"/>
      <c r="K262" s="513"/>
      <c r="L262" s="401"/>
      <c r="M262" s="513">
        <f t="shared" si="577"/>
        <v>0</v>
      </c>
      <c r="N262" s="401">
        <f t="shared" si="578"/>
        <v>0</v>
      </c>
      <c r="O262" s="401"/>
      <c r="P262" s="401"/>
      <c r="Q262" s="513">
        <f t="shared" si="579"/>
        <v>0</v>
      </c>
      <c r="R262" s="401">
        <f t="shared" si="580"/>
        <v>0</v>
      </c>
      <c r="S262" s="540"/>
      <c r="T262" s="401"/>
      <c r="U262" s="513">
        <f t="shared" si="581"/>
        <v>0</v>
      </c>
      <c r="V262" s="401">
        <f t="shared" si="582"/>
        <v>0</v>
      </c>
      <c r="W262" s="513"/>
      <c r="X262" s="401"/>
      <c r="Y262" s="513">
        <f t="shared" si="583"/>
        <v>0</v>
      </c>
      <c r="Z262" s="401">
        <f t="shared" si="584"/>
        <v>0</v>
      </c>
      <c r="AA262" s="513"/>
      <c r="AB262" s="401">
        <f t="shared" si="627"/>
        <v>0</v>
      </c>
      <c r="AC262" s="513">
        <f t="shared" si="586"/>
        <v>0</v>
      </c>
      <c r="AD262" s="401">
        <f t="shared" si="587"/>
        <v>0</v>
      </c>
      <c r="AE262" s="513"/>
      <c r="AF262" s="401">
        <f t="shared" si="628"/>
        <v>0</v>
      </c>
      <c r="AG262" s="513">
        <f t="shared" si="589"/>
        <v>0</v>
      </c>
      <c r="AH262" s="401">
        <f t="shared" si="590"/>
        <v>0</v>
      </c>
      <c r="AI262" s="513"/>
      <c r="AJ262" s="401">
        <f t="shared" si="629"/>
        <v>0</v>
      </c>
      <c r="AK262" s="513">
        <f t="shared" si="592"/>
        <v>0</v>
      </c>
      <c r="AL262" s="401">
        <f t="shared" si="593"/>
        <v>0</v>
      </c>
      <c r="AM262" s="519"/>
      <c r="AN262" s="429">
        <f t="shared" si="594"/>
        <v>0</v>
      </c>
      <c r="AO262" s="519">
        <f t="shared" si="595"/>
        <v>0</v>
      </c>
      <c r="AP262" s="429">
        <f t="shared" si="596"/>
        <v>0</v>
      </c>
      <c r="AQ262" s="591"/>
      <c r="AR262" s="401">
        <f t="shared" si="597"/>
        <v>0</v>
      </c>
      <c r="AS262" s="519">
        <f t="shared" si="598"/>
        <v>0</v>
      </c>
      <c r="AT262" s="429">
        <f t="shared" si="599"/>
        <v>0</v>
      </c>
      <c r="AU262" s="513"/>
      <c r="AV262" s="401">
        <f t="shared" si="600"/>
        <v>0</v>
      </c>
      <c r="AW262" s="519">
        <f t="shared" si="601"/>
        <v>0</v>
      </c>
      <c r="AX262" s="429">
        <f t="shared" si="602"/>
        <v>0</v>
      </c>
      <c r="AY262" s="513"/>
      <c r="AZ262" s="681">
        <f t="shared" si="603"/>
        <v>0</v>
      </c>
      <c r="BA262" s="519">
        <f t="shared" si="604"/>
        <v>0</v>
      </c>
      <c r="BB262" s="429">
        <f t="shared" si="605"/>
        <v>0</v>
      </c>
      <c r="BC262" s="695"/>
      <c r="BD262" s="681">
        <f t="shared" si="606"/>
        <v>0</v>
      </c>
      <c r="BE262" s="695">
        <f t="shared" si="607"/>
        <v>0</v>
      </c>
      <c r="BF262" s="681">
        <f t="shared" si="608"/>
        <v>0</v>
      </c>
      <c r="BG262" s="519"/>
      <c r="BH262" s="429">
        <f t="shared" si="609"/>
        <v>0</v>
      </c>
      <c r="BI262" s="519">
        <f t="shared" si="610"/>
        <v>0</v>
      </c>
      <c r="BJ262" s="429">
        <f t="shared" si="611"/>
        <v>0</v>
      </c>
      <c r="BK262" s="519"/>
      <c r="BL262" s="429">
        <f t="shared" si="612"/>
        <v>0</v>
      </c>
      <c r="BM262" s="519">
        <f t="shared" si="613"/>
        <v>0</v>
      </c>
      <c r="BN262" s="429">
        <f t="shared" si="614"/>
        <v>0</v>
      </c>
      <c r="BO262" s="718"/>
      <c r="BP262" s="706">
        <f t="shared" si="615"/>
        <v>0</v>
      </c>
      <c r="BQ262" s="718">
        <f t="shared" si="616"/>
        <v>0</v>
      </c>
      <c r="BR262" s="706">
        <f t="shared" si="617"/>
        <v>0</v>
      </c>
      <c r="BS262" s="718"/>
      <c r="BT262" s="706">
        <f t="shared" si="618"/>
        <v>0</v>
      </c>
      <c r="BU262" s="718">
        <f t="shared" si="619"/>
        <v>0</v>
      </c>
      <c r="BV262" s="706">
        <f t="shared" si="620"/>
        <v>0</v>
      </c>
      <c r="BW262" s="718"/>
      <c r="BX262" s="706">
        <f t="shared" si="621"/>
        <v>0</v>
      </c>
      <c r="BY262" s="718">
        <f t="shared" si="622"/>
        <v>0</v>
      </c>
      <c r="BZ262" s="706">
        <f t="shared" si="623"/>
        <v>0</v>
      </c>
      <c r="CA262" s="718"/>
      <c r="CB262" s="706">
        <f t="shared" si="624"/>
        <v>0</v>
      </c>
      <c r="CC262" s="718">
        <f t="shared" si="625"/>
        <v>0</v>
      </c>
      <c r="CD262" s="706">
        <f t="shared" si="626"/>
        <v>0</v>
      </c>
      <c r="CE262" s="706"/>
      <c r="CF262" s="402">
        <f t="shared" si="575"/>
        <v>385308</v>
      </c>
    </row>
    <row r="263" spans="2:84" ht="72">
      <c r="B263" s="395" t="s">
        <v>842</v>
      </c>
      <c r="C263" s="396" t="s">
        <v>843</v>
      </c>
      <c r="D263" s="397" t="s">
        <v>389</v>
      </c>
      <c r="E263" s="398">
        <v>6199.38</v>
      </c>
      <c r="F263" s="399">
        <v>100</v>
      </c>
      <c r="G263" s="400">
        <f t="shared" si="576"/>
        <v>619938</v>
      </c>
      <c r="H263" s="400"/>
      <c r="I263" s="401"/>
      <c r="J263" s="401"/>
      <c r="K263" s="513"/>
      <c r="L263" s="401"/>
      <c r="M263" s="513">
        <f t="shared" si="577"/>
        <v>0</v>
      </c>
      <c r="N263" s="401">
        <f t="shared" si="578"/>
        <v>0</v>
      </c>
      <c r="O263" s="401"/>
      <c r="P263" s="401"/>
      <c r="Q263" s="513">
        <f t="shared" si="579"/>
        <v>0</v>
      </c>
      <c r="R263" s="401">
        <f t="shared" si="580"/>
        <v>0</v>
      </c>
      <c r="S263" s="540"/>
      <c r="T263" s="401"/>
      <c r="U263" s="513">
        <f t="shared" si="581"/>
        <v>0</v>
      </c>
      <c r="V263" s="401">
        <f t="shared" si="582"/>
        <v>0</v>
      </c>
      <c r="W263" s="513"/>
      <c r="X263" s="401"/>
      <c r="Y263" s="513">
        <f t="shared" si="583"/>
        <v>0</v>
      </c>
      <c r="Z263" s="401">
        <f t="shared" si="584"/>
        <v>0</v>
      </c>
      <c r="AA263" s="513"/>
      <c r="AB263" s="401">
        <f t="shared" si="627"/>
        <v>0</v>
      </c>
      <c r="AC263" s="513">
        <f t="shared" si="586"/>
        <v>0</v>
      </c>
      <c r="AD263" s="401">
        <f t="shared" si="587"/>
        <v>0</v>
      </c>
      <c r="AE263" s="513"/>
      <c r="AF263" s="401">
        <f t="shared" si="628"/>
        <v>0</v>
      </c>
      <c r="AG263" s="513">
        <f t="shared" si="589"/>
        <v>0</v>
      </c>
      <c r="AH263" s="401">
        <f t="shared" si="590"/>
        <v>0</v>
      </c>
      <c r="AI263" s="513"/>
      <c r="AJ263" s="401">
        <f t="shared" si="629"/>
        <v>0</v>
      </c>
      <c r="AK263" s="513">
        <f t="shared" si="592"/>
        <v>0</v>
      </c>
      <c r="AL263" s="401">
        <f t="shared" si="593"/>
        <v>0</v>
      </c>
      <c r="AM263" s="519"/>
      <c r="AN263" s="429">
        <f t="shared" si="594"/>
        <v>0</v>
      </c>
      <c r="AO263" s="519">
        <f t="shared" si="595"/>
        <v>0</v>
      </c>
      <c r="AP263" s="429">
        <f t="shared" si="596"/>
        <v>0</v>
      </c>
      <c r="AQ263" s="591"/>
      <c r="AR263" s="401">
        <f t="shared" si="597"/>
        <v>0</v>
      </c>
      <c r="AS263" s="519">
        <f t="shared" si="598"/>
        <v>0</v>
      </c>
      <c r="AT263" s="429">
        <f t="shared" si="599"/>
        <v>0</v>
      </c>
      <c r="AU263" s="513"/>
      <c r="AV263" s="401">
        <f t="shared" si="600"/>
        <v>0</v>
      </c>
      <c r="AW263" s="519">
        <f t="shared" si="601"/>
        <v>0</v>
      </c>
      <c r="AX263" s="429">
        <f t="shared" si="602"/>
        <v>0</v>
      </c>
      <c r="AY263" s="513"/>
      <c r="AZ263" s="681">
        <f t="shared" si="603"/>
        <v>0</v>
      </c>
      <c r="BA263" s="519">
        <f t="shared" si="604"/>
        <v>0</v>
      </c>
      <c r="BB263" s="429">
        <f t="shared" si="605"/>
        <v>0</v>
      </c>
      <c r="BC263" s="695"/>
      <c r="BD263" s="681">
        <f t="shared" si="606"/>
        <v>0</v>
      </c>
      <c r="BE263" s="695">
        <f t="shared" si="607"/>
        <v>0</v>
      </c>
      <c r="BF263" s="681">
        <f t="shared" si="608"/>
        <v>0</v>
      </c>
      <c r="BG263" s="519"/>
      <c r="BH263" s="429">
        <f t="shared" si="609"/>
        <v>0</v>
      </c>
      <c r="BI263" s="519">
        <f t="shared" si="610"/>
        <v>0</v>
      </c>
      <c r="BJ263" s="429">
        <f t="shared" si="611"/>
        <v>0</v>
      </c>
      <c r="BK263" s="519"/>
      <c r="BL263" s="429">
        <f t="shared" si="612"/>
        <v>0</v>
      </c>
      <c r="BM263" s="519">
        <f t="shared" si="613"/>
        <v>0</v>
      </c>
      <c r="BN263" s="429">
        <f t="shared" si="614"/>
        <v>0</v>
      </c>
      <c r="BO263" s="718"/>
      <c r="BP263" s="706">
        <f t="shared" si="615"/>
        <v>0</v>
      </c>
      <c r="BQ263" s="718">
        <f t="shared" si="616"/>
        <v>0</v>
      </c>
      <c r="BR263" s="706">
        <f t="shared" si="617"/>
        <v>0</v>
      </c>
      <c r="BS263" s="718"/>
      <c r="BT263" s="706">
        <f t="shared" si="618"/>
        <v>0</v>
      </c>
      <c r="BU263" s="718">
        <f t="shared" si="619"/>
        <v>0</v>
      </c>
      <c r="BV263" s="706">
        <f t="shared" si="620"/>
        <v>0</v>
      </c>
      <c r="BW263" s="718"/>
      <c r="BX263" s="706">
        <f t="shared" si="621"/>
        <v>0</v>
      </c>
      <c r="BY263" s="718">
        <f t="shared" si="622"/>
        <v>0</v>
      </c>
      <c r="BZ263" s="706">
        <f t="shared" si="623"/>
        <v>0</v>
      </c>
      <c r="CA263" s="718"/>
      <c r="CB263" s="706">
        <f t="shared" si="624"/>
        <v>0</v>
      </c>
      <c r="CC263" s="718">
        <f t="shared" si="625"/>
        <v>0</v>
      </c>
      <c r="CD263" s="706">
        <f t="shared" si="626"/>
        <v>0</v>
      </c>
      <c r="CE263" s="706"/>
      <c r="CF263" s="402">
        <f t="shared" si="575"/>
        <v>619938</v>
      </c>
    </row>
    <row r="264" spans="2:84" ht="72">
      <c r="B264" s="395" t="s">
        <v>844</v>
      </c>
      <c r="C264" s="396" t="s">
        <v>845</v>
      </c>
      <c r="D264" s="397" t="s">
        <v>389</v>
      </c>
      <c r="E264" s="398">
        <v>11688.93</v>
      </c>
      <c r="F264" s="399">
        <v>100</v>
      </c>
      <c r="G264" s="400">
        <f t="shared" si="576"/>
        <v>1168893</v>
      </c>
      <c r="H264" s="400"/>
      <c r="I264" s="401"/>
      <c r="J264" s="401"/>
      <c r="K264" s="513"/>
      <c r="L264" s="401"/>
      <c r="M264" s="513">
        <f t="shared" si="577"/>
        <v>0</v>
      </c>
      <c r="N264" s="401">
        <f t="shared" si="578"/>
        <v>0</v>
      </c>
      <c r="O264" s="401"/>
      <c r="P264" s="401"/>
      <c r="Q264" s="513">
        <f t="shared" si="579"/>
        <v>0</v>
      </c>
      <c r="R264" s="401">
        <f t="shared" si="580"/>
        <v>0</v>
      </c>
      <c r="S264" s="540"/>
      <c r="T264" s="401"/>
      <c r="U264" s="513">
        <f t="shared" si="581"/>
        <v>0</v>
      </c>
      <c r="V264" s="401">
        <f t="shared" si="582"/>
        <v>0</v>
      </c>
      <c r="W264" s="513"/>
      <c r="X264" s="401"/>
      <c r="Y264" s="513">
        <f t="shared" si="583"/>
        <v>0</v>
      </c>
      <c r="Z264" s="401">
        <f t="shared" si="584"/>
        <v>0</v>
      </c>
      <c r="AA264" s="513"/>
      <c r="AB264" s="401">
        <f t="shared" si="627"/>
        <v>0</v>
      </c>
      <c r="AC264" s="513">
        <f t="shared" si="586"/>
        <v>0</v>
      </c>
      <c r="AD264" s="401">
        <f t="shared" si="587"/>
        <v>0</v>
      </c>
      <c r="AE264" s="513"/>
      <c r="AF264" s="401">
        <f t="shared" si="628"/>
        <v>0</v>
      </c>
      <c r="AG264" s="513">
        <f t="shared" si="589"/>
        <v>0</v>
      </c>
      <c r="AH264" s="401">
        <f t="shared" si="590"/>
        <v>0</v>
      </c>
      <c r="AI264" s="513"/>
      <c r="AJ264" s="401">
        <f t="shared" si="629"/>
        <v>0</v>
      </c>
      <c r="AK264" s="513">
        <f t="shared" si="592"/>
        <v>0</v>
      </c>
      <c r="AL264" s="401">
        <f t="shared" si="593"/>
        <v>0</v>
      </c>
      <c r="AM264" s="519"/>
      <c r="AN264" s="429">
        <f t="shared" si="594"/>
        <v>0</v>
      </c>
      <c r="AO264" s="519">
        <f t="shared" si="595"/>
        <v>0</v>
      </c>
      <c r="AP264" s="429">
        <f t="shared" si="596"/>
        <v>0</v>
      </c>
      <c r="AQ264" s="591"/>
      <c r="AR264" s="401">
        <f t="shared" si="597"/>
        <v>0</v>
      </c>
      <c r="AS264" s="519">
        <f t="shared" si="598"/>
        <v>0</v>
      </c>
      <c r="AT264" s="429">
        <f t="shared" si="599"/>
        <v>0</v>
      </c>
      <c r="AU264" s="513"/>
      <c r="AV264" s="401">
        <f t="shared" si="600"/>
        <v>0</v>
      </c>
      <c r="AW264" s="519">
        <f t="shared" si="601"/>
        <v>0</v>
      </c>
      <c r="AX264" s="429">
        <f t="shared" si="602"/>
        <v>0</v>
      </c>
      <c r="AY264" s="513"/>
      <c r="AZ264" s="681">
        <f t="shared" si="603"/>
        <v>0</v>
      </c>
      <c r="BA264" s="519">
        <f t="shared" si="604"/>
        <v>0</v>
      </c>
      <c r="BB264" s="429">
        <f t="shared" si="605"/>
        <v>0</v>
      </c>
      <c r="BC264" s="695"/>
      <c r="BD264" s="681">
        <f t="shared" si="606"/>
        <v>0</v>
      </c>
      <c r="BE264" s="695">
        <f t="shared" si="607"/>
        <v>0</v>
      </c>
      <c r="BF264" s="681">
        <f t="shared" si="608"/>
        <v>0</v>
      </c>
      <c r="BG264" s="519">
        <f>6+10+6</f>
        <v>22</v>
      </c>
      <c r="BH264" s="429">
        <f t="shared" si="609"/>
        <v>257156.46000000002</v>
      </c>
      <c r="BI264" s="519">
        <f t="shared" si="610"/>
        <v>22</v>
      </c>
      <c r="BJ264" s="429">
        <f t="shared" si="611"/>
        <v>257156.46000000002</v>
      </c>
      <c r="BK264" s="519"/>
      <c r="BL264" s="429">
        <f t="shared" si="612"/>
        <v>0</v>
      </c>
      <c r="BM264" s="519">
        <f t="shared" si="613"/>
        <v>22</v>
      </c>
      <c r="BN264" s="429">
        <f t="shared" si="614"/>
        <v>257156.46000000002</v>
      </c>
      <c r="BO264" s="718"/>
      <c r="BP264" s="706">
        <f t="shared" si="615"/>
        <v>0</v>
      </c>
      <c r="BQ264" s="718">
        <f t="shared" si="616"/>
        <v>22</v>
      </c>
      <c r="BR264" s="706">
        <f t="shared" si="617"/>
        <v>257156.46000000002</v>
      </c>
      <c r="BS264" s="718"/>
      <c r="BT264" s="706">
        <f t="shared" si="618"/>
        <v>0</v>
      </c>
      <c r="BU264" s="718">
        <f t="shared" si="619"/>
        <v>22</v>
      </c>
      <c r="BV264" s="706">
        <f t="shared" si="620"/>
        <v>257156.46000000002</v>
      </c>
      <c r="BW264" s="718"/>
      <c r="BX264" s="706">
        <f t="shared" si="621"/>
        <v>0</v>
      </c>
      <c r="BY264" s="718">
        <f t="shared" si="622"/>
        <v>22</v>
      </c>
      <c r="BZ264" s="706">
        <f t="shared" si="623"/>
        <v>257156.46000000002</v>
      </c>
      <c r="CA264" s="718"/>
      <c r="CB264" s="706">
        <f t="shared" si="624"/>
        <v>0</v>
      </c>
      <c r="CC264" s="718">
        <f t="shared" si="625"/>
        <v>22</v>
      </c>
      <c r="CD264" s="706">
        <f t="shared" si="626"/>
        <v>257156.46000000002</v>
      </c>
      <c r="CE264" s="706"/>
      <c r="CF264" s="402">
        <f t="shared" si="575"/>
        <v>1168893</v>
      </c>
    </row>
    <row r="265" spans="2:84" ht="72">
      <c r="B265" s="395" t="s">
        <v>846</v>
      </c>
      <c r="C265" s="396" t="s">
        <v>847</v>
      </c>
      <c r="D265" s="397" t="s">
        <v>389</v>
      </c>
      <c r="E265" s="398">
        <v>16507.259999999998</v>
      </c>
      <c r="F265" s="399">
        <v>8</v>
      </c>
      <c r="G265" s="400">
        <f t="shared" si="576"/>
        <v>132058.07999999999</v>
      </c>
      <c r="H265" s="400"/>
      <c r="I265" s="401"/>
      <c r="J265" s="401"/>
      <c r="K265" s="513"/>
      <c r="L265" s="401"/>
      <c r="M265" s="513">
        <f t="shared" si="577"/>
        <v>0</v>
      </c>
      <c r="N265" s="401">
        <f t="shared" si="578"/>
        <v>0</v>
      </c>
      <c r="O265" s="401"/>
      <c r="P265" s="401"/>
      <c r="Q265" s="513">
        <f t="shared" si="579"/>
        <v>0</v>
      </c>
      <c r="R265" s="401">
        <f t="shared" si="580"/>
        <v>0</v>
      </c>
      <c r="S265" s="540"/>
      <c r="T265" s="401"/>
      <c r="U265" s="513">
        <f t="shared" si="581"/>
        <v>0</v>
      </c>
      <c r="V265" s="401">
        <f t="shared" si="582"/>
        <v>0</v>
      </c>
      <c r="W265" s="513"/>
      <c r="X265" s="401"/>
      <c r="Y265" s="513">
        <f t="shared" si="583"/>
        <v>0</v>
      </c>
      <c r="Z265" s="401">
        <f t="shared" si="584"/>
        <v>0</v>
      </c>
      <c r="AA265" s="513"/>
      <c r="AB265" s="401">
        <f t="shared" si="627"/>
        <v>0</v>
      </c>
      <c r="AC265" s="513">
        <f t="shared" si="586"/>
        <v>0</v>
      </c>
      <c r="AD265" s="401">
        <f t="shared" si="587"/>
        <v>0</v>
      </c>
      <c r="AE265" s="513"/>
      <c r="AF265" s="401">
        <f t="shared" si="628"/>
        <v>0</v>
      </c>
      <c r="AG265" s="513">
        <f t="shared" si="589"/>
        <v>0</v>
      </c>
      <c r="AH265" s="401">
        <f t="shared" si="590"/>
        <v>0</v>
      </c>
      <c r="AI265" s="513"/>
      <c r="AJ265" s="401">
        <f t="shared" si="629"/>
        <v>0</v>
      </c>
      <c r="AK265" s="513">
        <f t="shared" si="592"/>
        <v>0</v>
      </c>
      <c r="AL265" s="401">
        <f t="shared" si="593"/>
        <v>0</v>
      </c>
      <c r="AM265" s="519"/>
      <c r="AN265" s="429">
        <f t="shared" si="594"/>
        <v>0</v>
      </c>
      <c r="AO265" s="519">
        <f t="shared" si="595"/>
        <v>0</v>
      </c>
      <c r="AP265" s="429">
        <f t="shared" si="596"/>
        <v>0</v>
      </c>
      <c r="AQ265" s="591"/>
      <c r="AR265" s="401">
        <f t="shared" si="597"/>
        <v>0</v>
      </c>
      <c r="AS265" s="519">
        <f t="shared" si="598"/>
        <v>0</v>
      </c>
      <c r="AT265" s="429">
        <f t="shared" si="599"/>
        <v>0</v>
      </c>
      <c r="AU265" s="513"/>
      <c r="AV265" s="401">
        <f t="shared" si="600"/>
        <v>0</v>
      </c>
      <c r="AW265" s="519">
        <f t="shared" si="601"/>
        <v>0</v>
      </c>
      <c r="AX265" s="429">
        <f t="shared" si="602"/>
        <v>0</v>
      </c>
      <c r="AY265" s="513"/>
      <c r="AZ265" s="681">
        <f t="shared" si="603"/>
        <v>0</v>
      </c>
      <c r="BA265" s="519">
        <f t="shared" si="604"/>
        <v>0</v>
      </c>
      <c r="BB265" s="429">
        <f t="shared" si="605"/>
        <v>0</v>
      </c>
      <c r="BC265" s="695"/>
      <c r="BD265" s="681">
        <f t="shared" si="606"/>
        <v>0</v>
      </c>
      <c r="BE265" s="695">
        <f t="shared" si="607"/>
        <v>0</v>
      </c>
      <c r="BF265" s="681">
        <f t="shared" si="608"/>
        <v>0</v>
      </c>
      <c r="BG265" s="519"/>
      <c r="BH265" s="429">
        <f t="shared" si="609"/>
        <v>0</v>
      </c>
      <c r="BI265" s="519">
        <f t="shared" si="610"/>
        <v>0</v>
      </c>
      <c r="BJ265" s="429">
        <f t="shared" si="611"/>
        <v>0</v>
      </c>
      <c r="BK265" s="519"/>
      <c r="BL265" s="429">
        <f t="shared" si="612"/>
        <v>0</v>
      </c>
      <c r="BM265" s="519">
        <f t="shared" si="613"/>
        <v>0</v>
      </c>
      <c r="BN265" s="429">
        <f t="shared" si="614"/>
        <v>0</v>
      </c>
      <c r="BO265" s="718"/>
      <c r="BP265" s="706">
        <f t="shared" si="615"/>
        <v>0</v>
      </c>
      <c r="BQ265" s="718">
        <f t="shared" si="616"/>
        <v>0</v>
      </c>
      <c r="BR265" s="706">
        <f t="shared" si="617"/>
        <v>0</v>
      </c>
      <c r="BS265" s="718"/>
      <c r="BT265" s="706">
        <f t="shared" si="618"/>
        <v>0</v>
      </c>
      <c r="BU265" s="718">
        <f t="shared" si="619"/>
        <v>0</v>
      </c>
      <c r="BV265" s="706">
        <f t="shared" si="620"/>
        <v>0</v>
      </c>
      <c r="BW265" s="718"/>
      <c r="BX265" s="706">
        <f t="shared" si="621"/>
        <v>0</v>
      </c>
      <c r="BY265" s="718">
        <f t="shared" si="622"/>
        <v>0</v>
      </c>
      <c r="BZ265" s="706">
        <f t="shared" si="623"/>
        <v>0</v>
      </c>
      <c r="CA265" s="718"/>
      <c r="CB265" s="706">
        <f t="shared" si="624"/>
        <v>0</v>
      </c>
      <c r="CC265" s="718">
        <f t="shared" si="625"/>
        <v>0</v>
      </c>
      <c r="CD265" s="706">
        <f t="shared" si="626"/>
        <v>0</v>
      </c>
      <c r="CE265" s="706"/>
      <c r="CF265" s="402">
        <f t="shared" si="575"/>
        <v>132058.07999999999</v>
      </c>
    </row>
    <row r="266" spans="2:84">
      <c r="B266" s="395" t="s">
        <v>848</v>
      </c>
      <c r="C266" s="396" t="s">
        <v>849</v>
      </c>
      <c r="D266" s="397" t="s">
        <v>389</v>
      </c>
      <c r="E266" s="398">
        <v>39431.699999999997</v>
      </c>
      <c r="F266" s="399">
        <v>600</v>
      </c>
      <c r="G266" s="400">
        <f t="shared" si="576"/>
        <v>23659020</v>
      </c>
      <c r="H266" s="400"/>
      <c r="I266" s="401"/>
      <c r="J266" s="401"/>
      <c r="K266" s="513"/>
      <c r="L266" s="401"/>
      <c r="M266" s="513">
        <f t="shared" si="577"/>
        <v>0</v>
      </c>
      <c r="N266" s="401">
        <f t="shared" si="578"/>
        <v>0</v>
      </c>
      <c r="O266" s="401"/>
      <c r="P266" s="401"/>
      <c r="Q266" s="513">
        <f t="shared" si="579"/>
        <v>0</v>
      </c>
      <c r="R266" s="401">
        <f t="shared" si="580"/>
        <v>0</v>
      </c>
      <c r="S266" s="540"/>
      <c r="T266" s="401"/>
      <c r="U266" s="513">
        <f t="shared" si="581"/>
        <v>0</v>
      </c>
      <c r="V266" s="401">
        <f t="shared" si="582"/>
        <v>0</v>
      </c>
      <c r="W266" s="513"/>
      <c r="X266" s="401"/>
      <c r="Y266" s="513">
        <f t="shared" si="583"/>
        <v>0</v>
      </c>
      <c r="Z266" s="401">
        <f t="shared" si="584"/>
        <v>0</v>
      </c>
      <c r="AA266" s="513"/>
      <c r="AB266" s="401">
        <f t="shared" si="627"/>
        <v>0</v>
      </c>
      <c r="AC266" s="513">
        <f t="shared" si="586"/>
        <v>0</v>
      </c>
      <c r="AD266" s="401">
        <f t="shared" si="587"/>
        <v>0</v>
      </c>
      <c r="AE266" s="513"/>
      <c r="AF266" s="401">
        <f t="shared" si="628"/>
        <v>0</v>
      </c>
      <c r="AG266" s="513">
        <f t="shared" si="589"/>
        <v>0</v>
      </c>
      <c r="AH266" s="401">
        <f t="shared" si="590"/>
        <v>0</v>
      </c>
      <c r="AI266" s="513"/>
      <c r="AJ266" s="401">
        <f t="shared" si="629"/>
        <v>0</v>
      </c>
      <c r="AK266" s="513">
        <f t="shared" si="592"/>
        <v>0</v>
      </c>
      <c r="AL266" s="401">
        <f t="shared" si="593"/>
        <v>0</v>
      </c>
      <c r="AM266" s="519"/>
      <c r="AN266" s="429">
        <f t="shared" si="594"/>
        <v>0</v>
      </c>
      <c r="AO266" s="519">
        <f t="shared" si="595"/>
        <v>0</v>
      </c>
      <c r="AP266" s="429">
        <f t="shared" si="596"/>
        <v>0</v>
      </c>
      <c r="AQ266" s="591"/>
      <c r="AR266" s="401">
        <f t="shared" si="597"/>
        <v>0</v>
      </c>
      <c r="AS266" s="519">
        <f t="shared" si="598"/>
        <v>0</v>
      </c>
      <c r="AT266" s="429">
        <f t="shared" si="599"/>
        <v>0</v>
      </c>
      <c r="AU266" s="513"/>
      <c r="AV266" s="401">
        <f t="shared" si="600"/>
        <v>0</v>
      </c>
      <c r="AW266" s="519">
        <f t="shared" si="601"/>
        <v>0</v>
      </c>
      <c r="AX266" s="429">
        <f t="shared" si="602"/>
        <v>0</v>
      </c>
      <c r="AY266" s="513"/>
      <c r="AZ266" s="681">
        <f t="shared" si="603"/>
        <v>0</v>
      </c>
      <c r="BA266" s="519">
        <f t="shared" si="604"/>
        <v>0</v>
      </c>
      <c r="BB266" s="429">
        <f t="shared" si="605"/>
        <v>0</v>
      </c>
      <c r="BC266" s="695"/>
      <c r="BD266" s="681">
        <f t="shared" si="606"/>
        <v>0</v>
      </c>
      <c r="BE266" s="695">
        <f t="shared" si="607"/>
        <v>0</v>
      </c>
      <c r="BF266" s="681">
        <f t="shared" si="608"/>
        <v>0</v>
      </c>
      <c r="BG266" s="519"/>
      <c r="BH266" s="429">
        <f t="shared" si="609"/>
        <v>0</v>
      </c>
      <c r="BI266" s="519">
        <f t="shared" si="610"/>
        <v>0</v>
      </c>
      <c r="BJ266" s="429">
        <f t="shared" si="611"/>
        <v>0</v>
      </c>
      <c r="BK266" s="519">
        <v>63</v>
      </c>
      <c r="BL266" s="429">
        <f t="shared" si="612"/>
        <v>2484197.0999999996</v>
      </c>
      <c r="BM266" s="519">
        <f t="shared" si="613"/>
        <v>63</v>
      </c>
      <c r="BN266" s="429">
        <f t="shared" si="614"/>
        <v>2484197.0999999996</v>
      </c>
      <c r="BO266" s="718">
        <f>71+48</f>
        <v>119</v>
      </c>
      <c r="BP266" s="706">
        <f t="shared" si="615"/>
        <v>4692372.3</v>
      </c>
      <c r="BQ266" s="718">
        <f t="shared" si="616"/>
        <v>182</v>
      </c>
      <c r="BR266" s="706">
        <f t="shared" si="617"/>
        <v>7176569.3999999994</v>
      </c>
      <c r="BS266" s="718">
        <v>0</v>
      </c>
      <c r="BT266" s="706">
        <f t="shared" si="618"/>
        <v>0</v>
      </c>
      <c r="BU266" s="718">
        <f t="shared" si="619"/>
        <v>182</v>
      </c>
      <c r="BV266" s="706">
        <f t="shared" si="620"/>
        <v>7176569.3999999994</v>
      </c>
      <c r="BW266" s="718">
        <v>39</v>
      </c>
      <c r="BX266" s="706">
        <f t="shared" si="621"/>
        <v>1537836.2999999998</v>
      </c>
      <c r="BY266" s="718">
        <f t="shared" si="622"/>
        <v>221</v>
      </c>
      <c r="BZ266" s="706">
        <f t="shared" si="623"/>
        <v>8714405.6999999993</v>
      </c>
      <c r="CA266" s="718"/>
      <c r="CB266" s="706">
        <f t="shared" si="624"/>
        <v>0</v>
      </c>
      <c r="CC266" s="718">
        <f t="shared" si="625"/>
        <v>221</v>
      </c>
      <c r="CD266" s="706">
        <f t="shared" si="626"/>
        <v>8714405.6999999993</v>
      </c>
      <c r="CE266" s="706"/>
      <c r="CF266" s="402">
        <f t="shared" si="575"/>
        <v>23659020</v>
      </c>
    </row>
    <row r="267" spans="2:84">
      <c r="B267" s="395" t="s">
        <v>850</v>
      </c>
      <c r="C267" s="396" t="s">
        <v>851</v>
      </c>
      <c r="D267" s="397" t="s">
        <v>389</v>
      </c>
      <c r="E267" s="398">
        <v>145180.53</v>
      </c>
      <c r="F267" s="399">
        <v>600</v>
      </c>
      <c r="G267" s="400">
        <f t="shared" si="576"/>
        <v>87108318</v>
      </c>
      <c r="H267" s="400"/>
      <c r="I267" s="401"/>
      <c r="J267" s="401"/>
      <c r="K267" s="513"/>
      <c r="L267" s="401"/>
      <c r="M267" s="513">
        <f t="shared" si="577"/>
        <v>0</v>
      </c>
      <c r="N267" s="401">
        <f t="shared" si="578"/>
        <v>0</v>
      </c>
      <c r="O267" s="401"/>
      <c r="P267" s="401"/>
      <c r="Q267" s="513">
        <f t="shared" si="579"/>
        <v>0</v>
      </c>
      <c r="R267" s="401">
        <f t="shared" si="580"/>
        <v>0</v>
      </c>
      <c r="S267" s="540"/>
      <c r="T267" s="401"/>
      <c r="U267" s="513">
        <f t="shared" si="581"/>
        <v>0</v>
      </c>
      <c r="V267" s="401">
        <f t="shared" si="582"/>
        <v>0</v>
      </c>
      <c r="W267" s="513"/>
      <c r="X267" s="401"/>
      <c r="Y267" s="513">
        <f t="shared" si="583"/>
        <v>0</v>
      </c>
      <c r="Z267" s="401">
        <f t="shared" si="584"/>
        <v>0</v>
      </c>
      <c r="AA267" s="513"/>
      <c r="AB267" s="401">
        <f t="shared" si="627"/>
        <v>0</v>
      </c>
      <c r="AC267" s="513">
        <f t="shared" si="586"/>
        <v>0</v>
      </c>
      <c r="AD267" s="401">
        <f t="shared" si="587"/>
        <v>0</v>
      </c>
      <c r="AE267" s="513"/>
      <c r="AF267" s="401">
        <f t="shared" si="628"/>
        <v>0</v>
      </c>
      <c r="AG267" s="513">
        <f t="shared" si="589"/>
        <v>0</v>
      </c>
      <c r="AH267" s="401">
        <f t="shared" si="590"/>
        <v>0</v>
      </c>
      <c r="AI267" s="513"/>
      <c r="AJ267" s="401">
        <f t="shared" si="629"/>
        <v>0</v>
      </c>
      <c r="AK267" s="513">
        <f t="shared" si="592"/>
        <v>0</v>
      </c>
      <c r="AL267" s="401">
        <f t="shared" si="593"/>
        <v>0</v>
      </c>
      <c r="AM267" s="519"/>
      <c r="AN267" s="429">
        <f t="shared" si="594"/>
        <v>0</v>
      </c>
      <c r="AO267" s="519">
        <f t="shared" si="595"/>
        <v>0</v>
      </c>
      <c r="AP267" s="429">
        <f t="shared" si="596"/>
        <v>0</v>
      </c>
      <c r="AQ267" s="591"/>
      <c r="AR267" s="401">
        <f t="shared" si="597"/>
        <v>0</v>
      </c>
      <c r="AS267" s="519">
        <f t="shared" si="598"/>
        <v>0</v>
      </c>
      <c r="AT267" s="429">
        <f t="shared" si="599"/>
        <v>0</v>
      </c>
      <c r="AU267" s="513"/>
      <c r="AV267" s="401">
        <f t="shared" si="600"/>
        <v>0</v>
      </c>
      <c r="AW267" s="519">
        <f t="shared" si="601"/>
        <v>0</v>
      </c>
      <c r="AX267" s="429">
        <f t="shared" si="602"/>
        <v>0</v>
      </c>
      <c r="AY267" s="513"/>
      <c r="AZ267" s="681">
        <f t="shared" si="603"/>
        <v>0</v>
      </c>
      <c r="BA267" s="519">
        <f t="shared" si="604"/>
        <v>0</v>
      </c>
      <c r="BB267" s="429">
        <f t="shared" si="605"/>
        <v>0</v>
      </c>
      <c r="BC267" s="695"/>
      <c r="BD267" s="681">
        <f t="shared" si="606"/>
        <v>0</v>
      </c>
      <c r="BE267" s="695">
        <f t="shared" si="607"/>
        <v>0</v>
      </c>
      <c r="BF267" s="681">
        <f t="shared" si="608"/>
        <v>0</v>
      </c>
      <c r="BG267" s="519"/>
      <c r="BH267" s="429">
        <f t="shared" si="609"/>
        <v>0</v>
      </c>
      <c r="BI267" s="519">
        <f t="shared" si="610"/>
        <v>0</v>
      </c>
      <c r="BJ267" s="429">
        <f t="shared" si="611"/>
        <v>0</v>
      </c>
      <c r="BK267" s="519">
        <v>63</v>
      </c>
      <c r="BL267" s="429">
        <f t="shared" si="612"/>
        <v>9146373.3900000006</v>
      </c>
      <c r="BM267" s="519">
        <f t="shared" si="613"/>
        <v>63</v>
      </c>
      <c r="BN267" s="429">
        <f t="shared" si="614"/>
        <v>9146373.3900000006</v>
      </c>
      <c r="BO267" s="718">
        <f>71+48</f>
        <v>119</v>
      </c>
      <c r="BP267" s="706">
        <f t="shared" si="615"/>
        <v>17276483.07</v>
      </c>
      <c r="BQ267" s="718">
        <f t="shared" si="616"/>
        <v>182</v>
      </c>
      <c r="BR267" s="706">
        <f t="shared" si="617"/>
        <v>26422856.460000001</v>
      </c>
      <c r="BS267" s="718">
        <v>0</v>
      </c>
      <c r="BT267" s="706">
        <f t="shared" si="618"/>
        <v>0</v>
      </c>
      <c r="BU267" s="718">
        <f t="shared" si="619"/>
        <v>182</v>
      </c>
      <c r="BV267" s="706">
        <f t="shared" si="620"/>
        <v>26422856.460000001</v>
      </c>
      <c r="BW267" s="718">
        <v>39</v>
      </c>
      <c r="BX267" s="706">
        <f t="shared" si="621"/>
        <v>5662040.6699999999</v>
      </c>
      <c r="BY267" s="718">
        <f t="shared" si="622"/>
        <v>221</v>
      </c>
      <c r="BZ267" s="706">
        <f t="shared" si="623"/>
        <v>32084897.129999999</v>
      </c>
      <c r="CA267" s="718"/>
      <c r="CB267" s="706">
        <f t="shared" si="624"/>
        <v>0</v>
      </c>
      <c r="CC267" s="718">
        <f t="shared" si="625"/>
        <v>221</v>
      </c>
      <c r="CD267" s="706">
        <f t="shared" si="626"/>
        <v>32084897.129999999</v>
      </c>
      <c r="CE267" s="706"/>
      <c r="CF267" s="402">
        <f t="shared" si="575"/>
        <v>87108318</v>
      </c>
    </row>
    <row r="268" spans="2:84">
      <c r="B268" s="395" t="s">
        <v>852</v>
      </c>
      <c r="C268" s="396" t="s">
        <v>853</v>
      </c>
      <c r="D268" s="397" t="s">
        <v>389</v>
      </c>
      <c r="E268" s="398">
        <v>3283379.55</v>
      </c>
      <c r="F268" s="399">
        <v>0</v>
      </c>
      <c r="G268" s="400">
        <f t="shared" si="576"/>
        <v>0</v>
      </c>
      <c r="H268" s="400"/>
      <c r="I268" s="401"/>
      <c r="J268" s="401"/>
      <c r="K268" s="513"/>
      <c r="L268" s="401"/>
      <c r="M268" s="513">
        <f t="shared" si="577"/>
        <v>0</v>
      </c>
      <c r="N268" s="401">
        <f t="shared" si="578"/>
        <v>0</v>
      </c>
      <c r="O268" s="401"/>
      <c r="P268" s="401"/>
      <c r="Q268" s="513">
        <f t="shared" si="579"/>
        <v>0</v>
      </c>
      <c r="R268" s="401">
        <f t="shared" si="580"/>
        <v>0</v>
      </c>
      <c r="S268" s="540"/>
      <c r="T268" s="401"/>
      <c r="U268" s="513">
        <f t="shared" si="581"/>
        <v>0</v>
      </c>
      <c r="V268" s="401">
        <f t="shared" si="582"/>
        <v>0</v>
      </c>
      <c r="W268" s="513"/>
      <c r="X268" s="401"/>
      <c r="Y268" s="513">
        <f t="shared" si="583"/>
        <v>0</v>
      </c>
      <c r="Z268" s="401">
        <f t="shared" si="584"/>
        <v>0</v>
      </c>
      <c r="AA268" s="513"/>
      <c r="AB268" s="401">
        <f t="shared" si="627"/>
        <v>0</v>
      </c>
      <c r="AC268" s="513">
        <f t="shared" si="586"/>
        <v>0</v>
      </c>
      <c r="AD268" s="401">
        <f t="shared" si="587"/>
        <v>0</v>
      </c>
      <c r="AE268" s="513"/>
      <c r="AF268" s="401">
        <f t="shared" si="628"/>
        <v>0</v>
      </c>
      <c r="AG268" s="513">
        <f t="shared" si="589"/>
        <v>0</v>
      </c>
      <c r="AH268" s="401">
        <f t="shared" si="590"/>
        <v>0</v>
      </c>
      <c r="AI268" s="513"/>
      <c r="AJ268" s="401">
        <f t="shared" si="629"/>
        <v>0</v>
      </c>
      <c r="AK268" s="513">
        <f t="shared" si="592"/>
        <v>0</v>
      </c>
      <c r="AL268" s="401">
        <f t="shared" si="593"/>
        <v>0</v>
      </c>
      <c r="AM268" s="519"/>
      <c r="AN268" s="429">
        <f t="shared" si="594"/>
        <v>0</v>
      </c>
      <c r="AO268" s="519">
        <f t="shared" si="595"/>
        <v>0</v>
      </c>
      <c r="AP268" s="429">
        <f t="shared" si="596"/>
        <v>0</v>
      </c>
      <c r="AQ268" s="591"/>
      <c r="AR268" s="401">
        <f t="shared" si="597"/>
        <v>0</v>
      </c>
      <c r="AS268" s="519">
        <f t="shared" si="598"/>
        <v>0</v>
      </c>
      <c r="AT268" s="429">
        <f t="shared" si="599"/>
        <v>0</v>
      </c>
      <c r="AU268" s="513"/>
      <c r="AV268" s="401">
        <f t="shared" si="600"/>
        <v>0</v>
      </c>
      <c r="AW268" s="519">
        <f t="shared" si="601"/>
        <v>0</v>
      </c>
      <c r="AX268" s="429">
        <f t="shared" si="602"/>
        <v>0</v>
      </c>
      <c r="AY268" s="513"/>
      <c r="AZ268" s="681">
        <f t="shared" si="603"/>
        <v>0</v>
      </c>
      <c r="BA268" s="519">
        <f t="shared" si="604"/>
        <v>0</v>
      </c>
      <c r="BB268" s="429">
        <f t="shared" si="605"/>
        <v>0</v>
      </c>
      <c r="BC268" s="695"/>
      <c r="BD268" s="681">
        <f t="shared" si="606"/>
        <v>0</v>
      </c>
      <c r="BE268" s="695">
        <f t="shared" si="607"/>
        <v>0</v>
      </c>
      <c r="BF268" s="681">
        <f t="shared" si="608"/>
        <v>0</v>
      </c>
      <c r="BG268" s="519"/>
      <c r="BH268" s="429">
        <f t="shared" si="609"/>
        <v>0</v>
      </c>
      <c r="BI268" s="519">
        <f t="shared" si="610"/>
        <v>0</v>
      </c>
      <c r="BJ268" s="429">
        <f t="shared" si="611"/>
        <v>0</v>
      </c>
      <c r="BK268" s="519">
        <v>1</v>
      </c>
      <c r="BL268" s="429">
        <f t="shared" si="612"/>
        <v>3283379.55</v>
      </c>
      <c r="BM268" s="519">
        <f t="shared" si="613"/>
        <v>1</v>
      </c>
      <c r="BN268" s="429">
        <f t="shared" si="614"/>
        <v>3283379.55</v>
      </c>
      <c r="BO268" s="718"/>
      <c r="BP268" s="706">
        <f t="shared" si="615"/>
        <v>0</v>
      </c>
      <c r="BQ268" s="718">
        <f t="shared" si="616"/>
        <v>1</v>
      </c>
      <c r="BR268" s="706">
        <f t="shared" si="617"/>
        <v>3283379.55</v>
      </c>
      <c r="BS268" s="718">
        <v>0</v>
      </c>
      <c r="BT268" s="706">
        <f t="shared" si="618"/>
        <v>0</v>
      </c>
      <c r="BU268" s="718">
        <f t="shared" si="619"/>
        <v>1</v>
      </c>
      <c r="BV268" s="706">
        <f t="shared" si="620"/>
        <v>3283379.55</v>
      </c>
      <c r="BW268" s="718">
        <v>3</v>
      </c>
      <c r="BX268" s="706">
        <f t="shared" si="621"/>
        <v>9850138.6499999985</v>
      </c>
      <c r="BY268" s="718">
        <f t="shared" si="622"/>
        <v>4</v>
      </c>
      <c r="BZ268" s="706">
        <f t="shared" si="623"/>
        <v>13133518.199999999</v>
      </c>
      <c r="CA268" s="718"/>
      <c r="CB268" s="706">
        <f t="shared" si="624"/>
        <v>0</v>
      </c>
      <c r="CC268" s="718">
        <f t="shared" si="625"/>
        <v>4</v>
      </c>
      <c r="CD268" s="706">
        <f t="shared" si="626"/>
        <v>13133518.199999999</v>
      </c>
      <c r="CE268" s="706"/>
      <c r="CF268" s="402">
        <f t="shared" si="575"/>
        <v>0</v>
      </c>
    </row>
    <row r="269" spans="2:84">
      <c r="B269" s="395" t="s">
        <v>854</v>
      </c>
      <c r="C269" s="396" t="s">
        <v>855</v>
      </c>
      <c r="D269" s="397" t="s">
        <v>389</v>
      </c>
      <c r="E269" s="398">
        <v>3695703.66</v>
      </c>
      <c r="F269" s="399">
        <v>0</v>
      </c>
      <c r="G269" s="400">
        <f t="shared" si="576"/>
        <v>0</v>
      </c>
      <c r="H269" s="400"/>
      <c r="I269" s="401"/>
      <c r="J269" s="401"/>
      <c r="K269" s="513"/>
      <c r="L269" s="401"/>
      <c r="M269" s="513">
        <f t="shared" si="577"/>
        <v>0</v>
      </c>
      <c r="N269" s="401">
        <f t="shared" si="578"/>
        <v>0</v>
      </c>
      <c r="O269" s="401"/>
      <c r="P269" s="401"/>
      <c r="Q269" s="513">
        <f t="shared" si="579"/>
        <v>0</v>
      </c>
      <c r="R269" s="401">
        <f t="shared" si="580"/>
        <v>0</v>
      </c>
      <c r="S269" s="540"/>
      <c r="T269" s="401"/>
      <c r="U269" s="513">
        <f t="shared" si="581"/>
        <v>0</v>
      </c>
      <c r="V269" s="401">
        <f t="shared" si="582"/>
        <v>0</v>
      </c>
      <c r="W269" s="513"/>
      <c r="X269" s="401"/>
      <c r="Y269" s="513">
        <f t="shared" si="583"/>
        <v>0</v>
      </c>
      <c r="Z269" s="401">
        <f t="shared" si="584"/>
        <v>0</v>
      </c>
      <c r="AA269" s="513"/>
      <c r="AB269" s="401">
        <f t="shared" si="627"/>
        <v>0</v>
      </c>
      <c r="AC269" s="513">
        <f t="shared" si="586"/>
        <v>0</v>
      </c>
      <c r="AD269" s="401">
        <f t="shared" si="587"/>
        <v>0</v>
      </c>
      <c r="AE269" s="513"/>
      <c r="AF269" s="401">
        <f t="shared" si="628"/>
        <v>0</v>
      </c>
      <c r="AG269" s="513">
        <f t="shared" si="589"/>
        <v>0</v>
      </c>
      <c r="AH269" s="401">
        <f t="shared" si="590"/>
        <v>0</v>
      </c>
      <c r="AI269" s="513"/>
      <c r="AJ269" s="401">
        <f t="shared" si="629"/>
        <v>0</v>
      </c>
      <c r="AK269" s="513">
        <f t="shared" si="592"/>
        <v>0</v>
      </c>
      <c r="AL269" s="401">
        <f t="shared" si="593"/>
        <v>0</v>
      </c>
      <c r="AM269" s="519"/>
      <c r="AN269" s="429">
        <f t="shared" si="594"/>
        <v>0</v>
      </c>
      <c r="AO269" s="519">
        <f t="shared" si="595"/>
        <v>0</v>
      </c>
      <c r="AP269" s="429">
        <f t="shared" si="596"/>
        <v>0</v>
      </c>
      <c r="AQ269" s="591"/>
      <c r="AR269" s="401">
        <f t="shared" si="597"/>
        <v>0</v>
      </c>
      <c r="AS269" s="519">
        <f t="shared" si="598"/>
        <v>0</v>
      </c>
      <c r="AT269" s="429">
        <f t="shared" si="599"/>
        <v>0</v>
      </c>
      <c r="AU269" s="513"/>
      <c r="AV269" s="401">
        <f t="shared" si="600"/>
        <v>0</v>
      </c>
      <c r="AW269" s="519">
        <f t="shared" si="601"/>
        <v>0</v>
      </c>
      <c r="AX269" s="429">
        <f t="shared" si="602"/>
        <v>0</v>
      </c>
      <c r="AY269" s="513"/>
      <c r="AZ269" s="681">
        <f t="shared" si="603"/>
        <v>0</v>
      </c>
      <c r="BA269" s="519">
        <f t="shared" si="604"/>
        <v>0</v>
      </c>
      <c r="BB269" s="429">
        <f t="shared" si="605"/>
        <v>0</v>
      </c>
      <c r="BC269" s="695"/>
      <c r="BD269" s="681">
        <f t="shared" si="606"/>
        <v>0</v>
      </c>
      <c r="BE269" s="695">
        <f t="shared" si="607"/>
        <v>0</v>
      </c>
      <c r="BF269" s="681">
        <f t="shared" si="608"/>
        <v>0</v>
      </c>
      <c r="BG269" s="519"/>
      <c r="BH269" s="429">
        <f t="shared" si="609"/>
        <v>0</v>
      </c>
      <c r="BI269" s="519">
        <f t="shared" si="610"/>
        <v>0</v>
      </c>
      <c r="BJ269" s="429">
        <f t="shared" si="611"/>
        <v>0</v>
      </c>
      <c r="BK269" s="519"/>
      <c r="BL269" s="429">
        <f t="shared" si="612"/>
        <v>0</v>
      </c>
      <c r="BM269" s="519">
        <f t="shared" si="613"/>
        <v>0</v>
      </c>
      <c r="BN269" s="429">
        <f t="shared" si="614"/>
        <v>0</v>
      </c>
      <c r="BO269" s="718"/>
      <c r="BP269" s="706">
        <f t="shared" si="615"/>
        <v>0</v>
      </c>
      <c r="BQ269" s="718">
        <f t="shared" si="616"/>
        <v>0</v>
      </c>
      <c r="BR269" s="706">
        <f t="shared" si="617"/>
        <v>0</v>
      </c>
      <c r="BS269" s="718"/>
      <c r="BT269" s="706">
        <f t="shared" si="618"/>
        <v>0</v>
      </c>
      <c r="BU269" s="718">
        <f t="shared" si="619"/>
        <v>0</v>
      </c>
      <c r="BV269" s="706">
        <f t="shared" si="620"/>
        <v>0</v>
      </c>
      <c r="BW269" s="718"/>
      <c r="BX269" s="706">
        <f t="shared" si="621"/>
        <v>0</v>
      </c>
      <c r="BY269" s="718">
        <f t="shared" si="622"/>
        <v>0</v>
      </c>
      <c r="BZ269" s="706">
        <f t="shared" si="623"/>
        <v>0</v>
      </c>
      <c r="CA269" s="718"/>
      <c r="CB269" s="706">
        <f t="shared" si="624"/>
        <v>0</v>
      </c>
      <c r="CC269" s="718">
        <f t="shared" si="625"/>
        <v>0</v>
      </c>
      <c r="CD269" s="706">
        <f t="shared" si="626"/>
        <v>0</v>
      </c>
      <c r="CE269" s="706"/>
      <c r="CF269" s="402">
        <f t="shared" ref="CF269:CF332" si="630">+G269+H269</f>
        <v>0</v>
      </c>
    </row>
    <row r="270" spans="2:84">
      <c r="B270" s="395" t="s">
        <v>856</v>
      </c>
      <c r="C270" s="396" t="s">
        <v>857</v>
      </c>
      <c r="D270" s="397" t="s">
        <v>389</v>
      </c>
      <c r="E270" s="398">
        <v>3775024.44</v>
      </c>
      <c r="F270" s="399">
        <v>0</v>
      </c>
      <c r="G270" s="400">
        <f t="shared" si="576"/>
        <v>0</v>
      </c>
      <c r="H270" s="400"/>
      <c r="I270" s="401"/>
      <c r="J270" s="401"/>
      <c r="K270" s="513"/>
      <c r="L270" s="401"/>
      <c r="M270" s="513">
        <f t="shared" si="577"/>
        <v>0</v>
      </c>
      <c r="N270" s="401">
        <f t="shared" si="578"/>
        <v>0</v>
      </c>
      <c r="O270" s="401"/>
      <c r="P270" s="401"/>
      <c r="Q270" s="513">
        <f t="shared" si="579"/>
        <v>0</v>
      </c>
      <c r="R270" s="401">
        <f t="shared" si="580"/>
        <v>0</v>
      </c>
      <c r="S270" s="540"/>
      <c r="T270" s="401"/>
      <c r="U270" s="513">
        <f t="shared" si="581"/>
        <v>0</v>
      </c>
      <c r="V270" s="401">
        <f t="shared" si="582"/>
        <v>0</v>
      </c>
      <c r="W270" s="513"/>
      <c r="X270" s="401"/>
      <c r="Y270" s="513">
        <f t="shared" si="583"/>
        <v>0</v>
      </c>
      <c r="Z270" s="401">
        <f t="shared" si="584"/>
        <v>0</v>
      </c>
      <c r="AA270" s="513"/>
      <c r="AB270" s="401">
        <f t="shared" si="627"/>
        <v>0</v>
      </c>
      <c r="AC270" s="513">
        <f t="shared" si="586"/>
        <v>0</v>
      </c>
      <c r="AD270" s="401">
        <f t="shared" si="587"/>
        <v>0</v>
      </c>
      <c r="AE270" s="513"/>
      <c r="AF270" s="401">
        <f t="shared" si="628"/>
        <v>0</v>
      </c>
      <c r="AG270" s="513">
        <f t="shared" si="589"/>
        <v>0</v>
      </c>
      <c r="AH270" s="401">
        <f t="shared" si="590"/>
        <v>0</v>
      </c>
      <c r="AI270" s="513"/>
      <c r="AJ270" s="401">
        <f t="shared" si="629"/>
        <v>0</v>
      </c>
      <c r="AK270" s="513">
        <f t="shared" si="592"/>
        <v>0</v>
      </c>
      <c r="AL270" s="401">
        <f t="shared" si="593"/>
        <v>0</v>
      </c>
      <c r="AM270" s="519"/>
      <c r="AN270" s="429">
        <f t="shared" si="594"/>
        <v>0</v>
      </c>
      <c r="AO270" s="519">
        <f t="shared" si="595"/>
        <v>0</v>
      </c>
      <c r="AP270" s="429">
        <f t="shared" si="596"/>
        <v>0</v>
      </c>
      <c r="AQ270" s="591"/>
      <c r="AR270" s="401">
        <f t="shared" si="597"/>
        <v>0</v>
      </c>
      <c r="AS270" s="519">
        <f t="shared" si="598"/>
        <v>0</v>
      </c>
      <c r="AT270" s="429">
        <f t="shared" si="599"/>
        <v>0</v>
      </c>
      <c r="AU270" s="513"/>
      <c r="AV270" s="401">
        <f t="shared" si="600"/>
        <v>0</v>
      </c>
      <c r="AW270" s="519">
        <f t="shared" si="601"/>
        <v>0</v>
      </c>
      <c r="AX270" s="429">
        <f t="shared" si="602"/>
        <v>0</v>
      </c>
      <c r="AY270" s="513"/>
      <c r="AZ270" s="681">
        <f t="shared" si="603"/>
        <v>0</v>
      </c>
      <c r="BA270" s="519">
        <f t="shared" si="604"/>
        <v>0</v>
      </c>
      <c r="BB270" s="429">
        <f t="shared" si="605"/>
        <v>0</v>
      </c>
      <c r="BC270" s="695"/>
      <c r="BD270" s="681">
        <f t="shared" si="606"/>
        <v>0</v>
      </c>
      <c r="BE270" s="695">
        <f t="shared" si="607"/>
        <v>0</v>
      </c>
      <c r="BF270" s="681">
        <f t="shared" si="608"/>
        <v>0</v>
      </c>
      <c r="BG270" s="519"/>
      <c r="BH270" s="429">
        <v>1</v>
      </c>
      <c r="BI270" s="519">
        <f t="shared" si="610"/>
        <v>0</v>
      </c>
      <c r="BJ270" s="429">
        <f t="shared" si="611"/>
        <v>0</v>
      </c>
      <c r="BK270" s="519">
        <v>1</v>
      </c>
      <c r="BL270" s="429">
        <f t="shared" si="612"/>
        <v>3775024.44</v>
      </c>
      <c r="BM270" s="519">
        <f t="shared" si="613"/>
        <v>1</v>
      </c>
      <c r="BN270" s="429">
        <f t="shared" si="614"/>
        <v>3775024.44</v>
      </c>
      <c r="BO270" s="718">
        <v>-1</v>
      </c>
      <c r="BP270" s="706">
        <f t="shared" si="615"/>
        <v>-3775024.44</v>
      </c>
      <c r="BQ270" s="718">
        <f t="shared" si="616"/>
        <v>0</v>
      </c>
      <c r="BR270" s="706">
        <f t="shared" si="617"/>
        <v>0</v>
      </c>
      <c r="BS270" s="718"/>
      <c r="BT270" s="706">
        <f t="shared" si="618"/>
        <v>0</v>
      </c>
      <c r="BU270" s="718">
        <f t="shared" si="619"/>
        <v>0</v>
      </c>
      <c r="BV270" s="706">
        <f t="shared" si="620"/>
        <v>0</v>
      </c>
      <c r="BW270" s="718"/>
      <c r="BX270" s="706">
        <f t="shared" si="621"/>
        <v>0</v>
      </c>
      <c r="BY270" s="718">
        <f t="shared" si="622"/>
        <v>0</v>
      </c>
      <c r="BZ270" s="706">
        <f t="shared" si="623"/>
        <v>0</v>
      </c>
      <c r="CA270" s="718"/>
      <c r="CB270" s="706">
        <f t="shared" si="624"/>
        <v>0</v>
      </c>
      <c r="CC270" s="718">
        <f t="shared" si="625"/>
        <v>0</v>
      </c>
      <c r="CD270" s="706">
        <f t="shared" si="626"/>
        <v>0</v>
      </c>
      <c r="CE270" s="706"/>
      <c r="CF270" s="402">
        <f t="shared" si="630"/>
        <v>0</v>
      </c>
    </row>
    <row r="271" spans="2:84">
      <c r="B271" s="395" t="s">
        <v>858</v>
      </c>
      <c r="C271" s="396" t="s">
        <v>859</v>
      </c>
      <c r="D271" s="397" t="s">
        <v>389</v>
      </c>
      <c r="E271" s="398">
        <v>4259509.6500000004</v>
      </c>
      <c r="F271" s="399">
        <v>0</v>
      </c>
      <c r="G271" s="400">
        <f t="shared" si="576"/>
        <v>0</v>
      </c>
      <c r="H271" s="400"/>
      <c r="I271" s="401"/>
      <c r="J271" s="401"/>
      <c r="K271" s="513"/>
      <c r="L271" s="401"/>
      <c r="M271" s="513">
        <f t="shared" si="577"/>
        <v>0</v>
      </c>
      <c r="N271" s="401">
        <f t="shared" si="578"/>
        <v>0</v>
      </c>
      <c r="O271" s="401"/>
      <c r="P271" s="401"/>
      <c r="Q271" s="513">
        <f t="shared" si="579"/>
        <v>0</v>
      </c>
      <c r="R271" s="401">
        <f t="shared" si="580"/>
        <v>0</v>
      </c>
      <c r="S271" s="540"/>
      <c r="T271" s="401"/>
      <c r="U271" s="513">
        <f t="shared" si="581"/>
        <v>0</v>
      </c>
      <c r="V271" s="401">
        <f t="shared" si="582"/>
        <v>0</v>
      </c>
      <c r="W271" s="513"/>
      <c r="X271" s="401"/>
      <c r="Y271" s="513">
        <f t="shared" si="583"/>
        <v>0</v>
      </c>
      <c r="Z271" s="401">
        <f t="shared" si="584"/>
        <v>0</v>
      </c>
      <c r="AA271" s="513"/>
      <c r="AB271" s="401">
        <f t="shared" si="627"/>
        <v>0</v>
      </c>
      <c r="AC271" s="513">
        <f t="shared" si="586"/>
        <v>0</v>
      </c>
      <c r="AD271" s="401">
        <f t="shared" si="587"/>
        <v>0</v>
      </c>
      <c r="AE271" s="513"/>
      <c r="AF271" s="401">
        <f t="shared" si="628"/>
        <v>0</v>
      </c>
      <c r="AG271" s="513">
        <f t="shared" si="589"/>
        <v>0</v>
      </c>
      <c r="AH271" s="401">
        <f t="shared" si="590"/>
        <v>0</v>
      </c>
      <c r="AI271" s="513"/>
      <c r="AJ271" s="401">
        <f t="shared" si="629"/>
        <v>0</v>
      </c>
      <c r="AK271" s="513">
        <f t="shared" si="592"/>
        <v>0</v>
      </c>
      <c r="AL271" s="401">
        <f t="shared" si="593"/>
        <v>0</v>
      </c>
      <c r="AM271" s="519"/>
      <c r="AN271" s="429">
        <f t="shared" si="594"/>
        <v>0</v>
      </c>
      <c r="AO271" s="519">
        <f t="shared" si="595"/>
        <v>0</v>
      </c>
      <c r="AP271" s="429">
        <f t="shared" si="596"/>
        <v>0</v>
      </c>
      <c r="AQ271" s="591"/>
      <c r="AR271" s="401">
        <f t="shared" si="597"/>
        <v>0</v>
      </c>
      <c r="AS271" s="519">
        <f t="shared" si="598"/>
        <v>0</v>
      </c>
      <c r="AT271" s="429">
        <f t="shared" si="599"/>
        <v>0</v>
      </c>
      <c r="AU271" s="513"/>
      <c r="AV271" s="401">
        <f t="shared" si="600"/>
        <v>0</v>
      </c>
      <c r="AW271" s="519">
        <f t="shared" si="601"/>
        <v>0</v>
      </c>
      <c r="AX271" s="429">
        <f t="shared" si="602"/>
        <v>0</v>
      </c>
      <c r="AY271" s="513"/>
      <c r="AZ271" s="681">
        <f t="shared" si="603"/>
        <v>0</v>
      </c>
      <c r="BA271" s="519">
        <f t="shared" si="604"/>
        <v>0</v>
      </c>
      <c r="BB271" s="429">
        <f t="shared" si="605"/>
        <v>0</v>
      </c>
      <c r="BC271" s="695"/>
      <c r="BD271" s="681">
        <f t="shared" si="606"/>
        <v>0</v>
      </c>
      <c r="BE271" s="695">
        <f t="shared" si="607"/>
        <v>0</v>
      </c>
      <c r="BF271" s="681">
        <f t="shared" si="608"/>
        <v>0</v>
      </c>
      <c r="BG271" s="519"/>
      <c r="BH271" s="429">
        <f t="shared" si="609"/>
        <v>0</v>
      </c>
      <c r="BI271" s="519">
        <f t="shared" si="610"/>
        <v>0</v>
      </c>
      <c r="BJ271" s="429">
        <f t="shared" si="611"/>
        <v>0</v>
      </c>
      <c r="BK271" s="519">
        <v>2</v>
      </c>
      <c r="BL271" s="429">
        <f t="shared" ref="BL271:BL302" si="631">BK271*$E271</f>
        <v>8519019.3000000007</v>
      </c>
      <c r="BM271" s="519">
        <f t="shared" si="613"/>
        <v>2</v>
      </c>
      <c r="BN271" s="429">
        <f t="shared" si="614"/>
        <v>8519019.3000000007</v>
      </c>
      <c r="BO271" s="718"/>
      <c r="BP271" s="706">
        <f t="shared" si="615"/>
        <v>0</v>
      </c>
      <c r="BQ271" s="718">
        <f t="shared" si="616"/>
        <v>2</v>
      </c>
      <c r="BR271" s="706">
        <f t="shared" si="617"/>
        <v>8519019.3000000007</v>
      </c>
      <c r="BS271" s="718"/>
      <c r="BT271" s="706">
        <f t="shared" si="618"/>
        <v>0</v>
      </c>
      <c r="BU271" s="718">
        <f t="shared" si="619"/>
        <v>2</v>
      </c>
      <c r="BV271" s="706">
        <f t="shared" si="620"/>
        <v>8519019.3000000007</v>
      </c>
      <c r="BW271" s="718"/>
      <c r="BX271" s="706">
        <f t="shared" si="621"/>
        <v>0</v>
      </c>
      <c r="BY271" s="718">
        <f t="shared" si="622"/>
        <v>2</v>
      </c>
      <c r="BZ271" s="706">
        <f t="shared" si="623"/>
        <v>8519019.3000000007</v>
      </c>
      <c r="CA271" s="718"/>
      <c r="CB271" s="706">
        <f t="shared" si="624"/>
        <v>0</v>
      </c>
      <c r="CC271" s="718">
        <f t="shared" si="625"/>
        <v>2</v>
      </c>
      <c r="CD271" s="706">
        <f t="shared" si="626"/>
        <v>8519019.3000000007</v>
      </c>
      <c r="CE271" s="706"/>
      <c r="CF271" s="402">
        <f t="shared" si="630"/>
        <v>0</v>
      </c>
    </row>
    <row r="272" spans="2:84" ht="36">
      <c r="B272" s="395" t="s">
        <v>860</v>
      </c>
      <c r="C272" s="396" t="s">
        <v>861</v>
      </c>
      <c r="D272" s="397" t="s">
        <v>389</v>
      </c>
      <c r="E272" s="398">
        <v>39248.550000000003</v>
      </c>
      <c r="F272" s="399">
        <v>0</v>
      </c>
      <c r="G272" s="400">
        <f t="shared" si="576"/>
        <v>0</v>
      </c>
      <c r="H272" s="400"/>
      <c r="I272" s="401"/>
      <c r="J272" s="401"/>
      <c r="K272" s="513"/>
      <c r="L272" s="401"/>
      <c r="M272" s="513">
        <f t="shared" si="577"/>
        <v>0</v>
      </c>
      <c r="N272" s="401">
        <f t="shared" si="578"/>
        <v>0</v>
      </c>
      <c r="O272" s="401"/>
      <c r="P272" s="401"/>
      <c r="Q272" s="513">
        <f t="shared" si="579"/>
        <v>0</v>
      </c>
      <c r="R272" s="401">
        <f t="shared" si="580"/>
        <v>0</v>
      </c>
      <c r="S272" s="540"/>
      <c r="T272" s="401"/>
      <c r="U272" s="513">
        <f t="shared" si="581"/>
        <v>0</v>
      </c>
      <c r="V272" s="401">
        <f t="shared" si="582"/>
        <v>0</v>
      </c>
      <c r="W272" s="513"/>
      <c r="X272" s="401"/>
      <c r="Y272" s="513">
        <f t="shared" si="583"/>
        <v>0</v>
      </c>
      <c r="Z272" s="401">
        <f t="shared" si="584"/>
        <v>0</v>
      </c>
      <c r="AA272" s="513"/>
      <c r="AB272" s="401">
        <f t="shared" si="627"/>
        <v>0</v>
      </c>
      <c r="AC272" s="513">
        <f t="shared" si="586"/>
        <v>0</v>
      </c>
      <c r="AD272" s="401">
        <f t="shared" si="587"/>
        <v>0</v>
      </c>
      <c r="AE272" s="513"/>
      <c r="AF272" s="401">
        <f t="shared" si="628"/>
        <v>0</v>
      </c>
      <c r="AG272" s="513">
        <f t="shared" si="589"/>
        <v>0</v>
      </c>
      <c r="AH272" s="401">
        <f t="shared" si="590"/>
        <v>0</v>
      </c>
      <c r="AI272" s="513"/>
      <c r="AJ272" s="401">
        <f t="shared" si="629"/>
        <v>0</v>
      </c>
      <c r="AK272" s="513">
        <f t="shared" si="592"/>
        <v>0</v>
      </c>
      <c r="AL272" s="401">
        <f t="shared" si="593"/>
        <v>0</v>
      </c>
      <c r="AM272" s="519"/>
      <c r="AN272" s="429">
        <f t="shared" si="594"/>
        <v>0</v>
      </c>
      <c r="AO272" s="519">
        <f t="shared" si="595"/>
        <v>0</v>
      </c>
      <c r="AP272" s="429">
        <f t="shared" si="596"/>
        <v>0</v>
      </c>
      <c r="AQ272" s="591"/>
      <c r="AR272" s="401">
        <f t="shared" si="597"/>
        <v>0</v>
      </c>
      <c r="AS272" s="519">
        <f t="shared" si="598"/>
        <v>0</v>
      </c>
      <c r="AT272" s="429">
        <f t="shared" si="599"/>
        <v>0</v>
      </c>
      <c r="AU272" s="513"/>
      <c r="AV272" s="401">
        <f t="shared" si="600"/>
        <v>0</v>
      </c>
      <c r="AW272" s="519">
        <f t="shared" si="601"/>
        <v>0</v>
      </c>
      <c r="AX272" s="429">
        <f t="shared" si="602"/>
        <v>0</v>
      </c>
      <c r="AY272" s="513"/>
      <c r="AZ272" s="681">
        <f t="shared" si="603"/>
        <v>0</v>
      </c>
      <c r="BA272" s="519">
        <f t="shared" si="604"/>
        <v>0</v>
      </c>
      <c r="BB272" s="429">
        <f t="shared" si="605"/>
        <v>0</v>
      </c>
      <c r="BC272" s="695"/>
      <c r="BD272" s="681">
        <f t="shared" si="606"/>
        <v>0</v>
      </c>
      <c r="BE272" s="695">
        <f t="shared" si="607"/>
        <v>0</v>
      </c>
      <c r="BF272" s="681">
        <f t="shared" si="608"/>
        <v>0</v>
      </c>
      <c r="BG272" s="519"/>
      <c r="BH272" s="429">
        <f t="shared" si="609"/>
        <v>0</v>
      </c>
      <c r="BI272" s="519">
        <f t="shared" si="610"/>
        <v>0</v>
      </c>
      <c r="BJ272" s="429">
        <f t="shared" si="611"/>
        <v>0</v>
      </c>
      <c r="BK272" s="519"/>
      <c r="BL272" s="429">
        <f t="shared" si="631"/>
        <v>0</v>
      </c>
      <c r="BM272" s="519">
        <f t="shared" si="613"/>
        <v>0</v>
      </c>
      <c r="BN272" s="429">
        <f t="shared" si="614"/>
        <v>0</v>
      </c>
      <c r="BO272" s="718"/>
      <c r="BP272" s="706">
        <f t="shared" si="615"/>
        <v>0</v>
      </c>
      <c r="BQ272" s="718">
        <f t="shared" si="616"/>
        <v>0</v>
      </c>
      <c r="BR272" s="706">
        <f t="shared" si="617"/>
        <v>0</v>
      </c>
      <c r="BS272" s="718"/>
      <c r="BT272" s="706">
        <f t="shared" si="618"/>
        <v>0</v>
      </c>
      <c r="BU272" s="718">
        <f t="shared" si="619"/>
        <v>0</v>
      </c>
      <c r="BV272" s="706">
        <f t="shared" si="620"/>
        <v>0</v>
      </c>
      <c r="BW272" s="718"/>
      <c r="BX272" s="706">
        <f t="shared" si="621"/>
        <v>0</v>
      </c>
      <c r="BY272" s="718">
        <f t="shared" si="622"/>
        <v>0</v>
      </c>
      <c r="BZ272" s="706">
        <f t="shared" si="623"/>
        <v>0</v>
      </c>
      <c r="CA272" s="718"/>
      <c r="CB272" s="706">
        <f t="shared" si="624"/>
        <v>0</v>
      </c>
      <c r="CC272" s="718">
        <f t="shared" si="625"/>
        <v>0</v>
      </c>
      <c r="CD272" s="706">
        <f t="shared" si="626"/>
        <v>0</v>
      </c>
      <c r="CE272" s="706"/>
      <c r="CF272" s="402">
        <f t="shared" si="630"/>
        <v>0</v>
      </c>
    </row>
    <row r="273" spans="2:84" ht="36">
      <c r="B273" s="395" t="s">
        <v>862</v>
      </c>
      <c r="C273" s="396" t="s">
        <v>863</v>
      </c>
      <c r="D273" s="397" t="s">
        <v>389</v>
      </c>
      <c r="E273" s="398">
        <v>26102.34</v>
      </c>
      <c r="F273" s="399">
        <v>80</v>
      </c>
      <c r="G273" s="400">
        <f t="shared" si="576"/>
        <v>2088187.2</v>
      </c>
      <c r="H273" s="400"/>
      <c r="I273" s="401"/>
      <c r="J273" s="401"/>
      <c r="K273" s="513"/>
      <c r="L273" s="401"/>
      <c r="M273" s="513">
        <f t="shared" si="577"/>
        <v>0</v>
      </c>
      <c r="N273" s="401">
        <f t="shared" si="578"/>
        <v>0</v>
      </c>
      <c r="O273" s="401"/>
      <c r="P273" s="401"/>
      <c r="Q273" s="513">
        <f t="shared" si="579"/>
        <v>0</v>
      </c>
      <c r="R273" s="401">
        <f t="shared" si="580"/>
        <v>0</v>
      </c>
      <c r="S273" s="540"/>
      <c r="T273" s="401"/>
      <c r="U273" s="513">
        <f t="shared" si="581"/>
        <v>0</v>
      </c>
      <c r="V273" s="401">
        <f t="shared" si="582"/>
        <v>0</v>
      </c>
      <c r="W273" s="513"/>
      <c r="X273" s="401"/>
      <c r="Y273" s="513">
        <f t="shared" si="583"/>
        <v>0</v>
      </c>
      <c r="Z273" s="401">
        <f t="shared" si="584"/>
        <v>0</v>
      </c>
      <c r="AA273" s="513"/>
      <c r="AB273" s="401">
        <f t="shared" si="627"/>
        <v>0</v>
      </c>
      <c r="AC273" s="513">
        <f t="shared" si="586"/>
        <v>0</v>
      </c>
      <c r="AD273" s="401">
        <f t="shared" si="587"/>
        <v>0</v>
      </c>
      <c r="AE273" s="513"/>
      <c r="AF273" s="401">
        <f t="shared" si="628"/>
        <v>0</v>
      </c>
      <c r="AG273" s="513">
        <f t="shared" si="589"/>
        <v>0</v>
      </c>
      <c r="AH273" s="401">
        <f t="shared" si="590"/>
        <v>0</v>
      </c>
      <c r="AI273" s="513"/>
      <c r="AJ273" s="401">
        <f t="shared" si="629"/>
        <v>0</v>
      </c>
      <c r="AK273" s="513">
        <f t="shared" si="592"/>
        <v>0</v>
      </c>
      <c r="AL273" s="401">
        <f t="shared" si="593"/>
        <v>0</v>
      </c>
      <c r="AM273" s="519"/>
      <c r="AN273" s="429">
        <f t="shared" si="594"/>
        <v>0</v>
      </c>
      <c r="AO273" s="519">
        <f t="shared" si="595"/>
        <v>0</v>
      </c>
      <c r="AP273" s="429">
        <f t="shared" si="596"/>
        <v>0</v>
      </c>
      <c r="AQ273" s="591"/>
      <c r="AR273" s="401">
        <f t="shared" si="597"/>
        <v>0</v>
      </c>
      <c r="AS273" s="519">
        <f t="shared" si="598"/>
        <v>0</v>
      </c>
      <c r="AT273" s="429">
        <f t="shared" si="599"/>
        <v>0</v>
      </c>
      <c r="AU273" s="513"/>
      <c r="AV273" s="401">
        <f t="shared" si="600"/>
        <v>0</v>
      </c>
      <c r="AW273" s="519">
        <f t="shared" si="601"/>
        <v>0</v>
      </c>
      <c r="AX273" s="429">
        <f t="shared" si="602"/>
        <v>0</v>
      </c>
      <c r="AY273" s="513"/>
      <c r="AZ273" s="681">
        <f t="shared" si="603"/>
        <v>0</v>
      </c>
      <c r="BA273" s="519">
        <f t="shared" si="604"/>
        <v>0</v>
      </c>
      <c r="BB273" s="429">
        <f t="shared" si="605"/>
        <v>0</v>
      </c>
      <c r="BC273" s="695"/>
      <c r="BD273" s="681">
        <f t="shared" si="606"/>
        <v>0</v>
      </c>
      <c r="BE273" s="695">
        <f t="shared" si="607"/>
        <v>0</v>
      </c>
      <c r="BF273" s="681">
        <f t="shared" si="608"/>
        <v>0</v>
      </c>
      <c r="BG273" s="519"/>
      <c r="BH273" s="429">
        <f t="shared" si="609"/>
        <v>0</v>
      </c>
      <c r="BI273" s="519">
        <f t="shared" si="610"/>
        <v>0</v>
      </c>
      <c r="BJ273" s="429">
        <f t="shared" si="611"/>
        <v>0</v>
      </c>
      <c r="BK273" s="519"/>
      <c r="BL273" s="429">
        <f t="shared" si="631"/>
        <v>0</v>
      </c>
      <c r="BM273" s="519">
        <f t="shared" si="613"/>
        <v>0</v>
      </c>
      <c r="BN273" s="429">
        <f t="shared" si="614"/>
        <v>0</v>
      </c>
      <c r="BO273" s="718"/>
      <c r="BP273" s="706">
        <f t="shared" si="615"/>
        <v>0</v>
      </c>
      <c r="BQ273" s="718">
        <f t="shared" si="616"/>
        <v>0</v>
      </c>
      <c r="BR273" s="706">
        <f t="shared" si="617"/>
        <v>0</v>
      </c>
      <c r="BS273" s="718"/>
      <c r="BT273" s="706">
        <f t="shared" si="618"/>
        <v>0</v>
      </c>
      <c r="BU273" s="718">
        <f t="shared" si="619"/>
        <v>0</v>
      </c>
      <c r="BV273" s="706">
        <f t="shared" si="620"/>
        <v>0</v>
      </c>
      <c r="BW273" s="718"/>
      <c r="BX273" s="706">
        <f t="shared" si="621"/>
        <v>0</v>
      </c>
      <c r="BY273" s="718">
        <f t="shared" si="622"/>
        <v>0</v>
      </c>
      <c r="BZ273" s="706">
        <f t="shared" si="623"/>
        <v>0</v>
      </c>
      <c r="CA273" s="718"/>
      <c r="CB273" s="706">
        <f t="shared" si="624"/>
        <v>0</v>
      </c>
      <c r="CC273" s="718">
        <f t="shared" si="625"/>
        <v>0</v>
      </c>
      <c r="CD273" s="706">
        <f t="shared" si="626"/>
        <v>0</v>
      </c>
      <c r="CE273" s="706"/>
      <c r="CF273" s="402">
        <f t="shared" si="630"/>
        <v>2088187.2</v>
      </c>
    </row>
    <row r="274" spans="2:84" ht="36">
      <c r="B274" s="395" t="s">
        <v>864</v>
      </c>
      <c r="C274" s="396" t="s">
        <v>865</v>
      </c>
      <c r="D274" s="397" t="s">
        <v>389</v>
      </c>
      <c r="E274" s="398">
        <v>28911.96</v>
      </c>
      <c r="F274" s="399">
        <v>65</v>
      </c>
      <c r="G274" s="400">
        <f t="shared" si="576"/>
        <v>1879277.4</v>
      </c>
      <c r="H274" s="400"/>
      <c r="I274" s="401"/>
      <c r="J274" s="401"/>
      <c r="K274" s="513"/>
      <c r="L274" s="401"/>
      <c r="M274" s="513">
        <f t="shared" si="577"/>
        <v>0</v>
      </c>
      <c r="N274" s="401">
        <f t="shared" si="578"/>
        <v>0</v>
      </c>
      <c r="O274" s="401"/>
      <c r="P274" s="401"/>
      <c r="Q274" s="513">
        <f t="shared" si="579"/>
        <v>0</v>
      </c>
      <c r="R274" s="401">
        <f t="shared" si="580"/>
        <v>0</v>
      </c>
      <c r="S274" s="540"/>
      <c r="T274" s="401"/>
      <c r="U274" s="513">
        <f t="shared" si="581"/>
        <v>0</v>
      </c>
      <c r="V274" s="401">
        <f t="shared" si="582"/>
        <v>0</v>
      </c>
      <c r="W274" s="513"/>
      <c r="X274" s="401"/>
      <c r="Y274" s="513">
        <f t="shared" si="583"/>
        <v>0</v>
      </c>
      <c r="Z274" s="401">
        <f t="shared" si="584"/>
        <v>0</v>
      </c>
      <c r="AA274" s="513"/>
      <c r="AB274" s="401">
        <f t="shared" si="627"/>
        <v>0</v>
      </c>
      <c r="AC274" s="513">
        <f t="shared" si="586"/>
        <v>0</v>
      </c>
      <c r="AD274" s="401">
        <f t="shared" si="587"/>
        <v>0</v>
      </c>
      <c r="AE274" s="513"/>
      <c r="AF274" s="401">
        <f t="shared" si="628"/>
        <v>0</v>
      </c>
      <c r="AG274" s="513">
        <f t="shared" si="589"/>
        <v>0</v>
      </c>
      <c r="AH274" s="401">
        <f t="shared" si="590"/>
        <v>0</v>
      </c>
      <c r="AI274" s="513"/>
      <c r="AJ274" s="401">
        <f t="shared" si="629"/>
        <v>0</v>
      </c>
      <c r="AK274" s="513">
        <f t="shared" si="592"/>
        <v>0</v>
      </c>
      <c r="AL274" s="401">
        <f t="shared" si="593"/>
        <v>0</v>
      </c>
      <c r="AM274" s="519"/>
      <c r="AN274" s="429">
        <f t="shared" si="594"/>
        <v>0</v>
      </c>
      <c r="AO274" s="519">
        <f t="shared" si="595"/>
        <v>0</v>
      </c>
      <c r="AP274" s="429">
        <f t="shared" si="596"/>
        <v>0</v>
      </c>
      <c r="AQ274" s="591"/>
      <c r="AR274" s="401">
        <f t="shared" si="597"/>
        <v>0</v>
      </c>
      <c r="AS274" s="519">
        <f t="shared" si="598"/>
        <v>0</v>
      </c>
      <c r="AT274" s="429">
        <f t="shared" si="599"/>
        <v>0</v>
      </c>
      <c r="AU274" s="513"/>
      <c r="AV274" s="401">
        <f t="shared" si="600"/>
        <v>0</v>
      </c>
      <c r="AW274" s="519">
        <f t="shared" si="601"/>
        <v>0</v>
      </c>
      <c r="AX274" s="429">
        <f t="shared" si="602"/>
        <v>0</v>
      </c>
      <c r="AY274" s="513"/>
      <c r="AZ274" s="681">
        <f t="shared" si="603"/>
        <v>0</v>
      </c>
      <c r="BA274" s="519">
        <f t="shared" si="604"/>
        <v>0</v>
      </c>
      <c r="BB274" s="429">
        <f t="shared" si="605"/>
        <v>0</v>
      </c>
      <c r="BC274" s="695"/>
      <c r="BD274" s="681">
        <f t="shared" si="606"/>
        <v>0</v>
      </c>
      <c r="BE274" s="695">
        <f t="shared" si="607"/>
        <v>0</v>
      </c>
      <c r="BF274" s="681">
        <f t="shared" si="608"/>
        <v>0</v>
      </c>
      <c r="BG274" s="519"/>
      <c r="BH274" s="429">
        <f t="shared" si="609"/>
        <v>0</v>
      </c>
      <c r="BI274" s="519">
        <f t="shared" si="610"/>
        <v>0</v>
      </c>
      <c r="BJ274" s="429">
        <f t="shared" si="611"/>
        <v>0</v>
      </c>
      <c r="BK274" s="519"/>
      <c r="BL274" s="429">
        <f t="shared" si="631"/>
        <v>0</v>
      </c>
      <c r="BM274" s="519">
        <f t="shared" si="613"/>
        <v>0</v>
      </c>
      <c r="BN274" s="429">
        <f t="shared" si="614"/>
        <v>0</v>
      </c>
      <c r="BO274" s="718"/>
      <c r="BP274" s="706">
        <f t="shared" si="615"/>
        <v>0</v>
      </c>
      <c r="BQ274" s="718">
        <f t="shared" si="616"/>
        <v>0</v>
      </c>
      <c r="BR274" s="706">
        <f t="shared" si="617"/>
        <v>0</v>
      </c>
      <c r="BS274" s="718"/>
      <c r="BT274" s="706">
        <f t="shared" si="618"/>
        <v>0</v>
      </c>
      <c r="BU274" s="718">
        <f t="shared" si="619"/>
        <v>0</v>
      </c>
      <c r="BV274" s="706">
        <f t="shared" si="620"/>
        <v>0</v>
      </c>
      <c r="BW274" s="718"/>
      <c r="BX274" s="706">
        <f t="shared" si="621"/>
        <v>0</v>
      </c>
      <c r="BY274" s="718">
        <f t="shared" si="622"/>
        <v>0</v>
      </c>
      <c r="BZ274" s="706">
        <f t="shared" si="623"/>
        <v>0</v>
      </c>
      <c r="CA274" s="718"/>
      <c r="CB274" s="706">
        <f t="shared" si="624"/>
        <v>0</v>
      </c>
      <c r="CC274" s="718">
        <f t="shared" si="625"/>
        <v>0</v>
      </c>
      <c r="CD274" s="706">
        <f t="shared" si="626"/>
        <v>0</v>
      </c>
      <c r="CE274" s="706"/>
      <c r="CF274" s="402">
        <f t="shared" si="630"/>
        <v>1879277.4</v>
      </c>
    </row>
    <row r="275" spans="2:84" ht="36">
      <c r="B275" s="395" t="s">
        <v>866</v>
      </c>
      <c r="C275" s="396" t="s">
        <v>867</v>
      </c>
      <c r="D275" s="397" t="s">
        <v>389</v>
      </c>
      <c r="E275" s="398">
        <v>32466.06</v>
      </c>
      <c r="F275" s="399">
        <v>120</v>
      </c>
      <c r="G275" s="400">
        <f t="shared" si="576"/>
        <v>3895927.2</v>
      </c>
      <c r="H275" s="400"/>
      <c r="I275" s="401"/>
      <c r="J275" s="401"/>
      <c r="K275" s="513"/>
      <c r="L275" s="401"/>
      <c r="M275" s="513">
        <f t="shared" si="577"/>
        <v>0</v>
      </c>
      <c r="N275" s="401">
        <f t="shared" si="578"/>
        <v>0</v>
      </c>
      <c r="O275" s="401"/>
      <c r="P275" s="401"/>
      <c r="Q275" s="513">
        <f t="shared" si="579"/>
        <v>0</v>
      </c>
      <c r="R275" s="401">
        <f t="shared" si="580"/>
        <v>0</v>
      </c>
      <c r="S275" s="540"/>
      <c r="T275" s="401"/>
      <c r="U275" s="513">
        <f t="shared" si="581"/>
        <v>0</v>
      </c>
      <c r="V275" s="401">
        <f t="shared" si="582"/>
        <v>0</v>
      </c>
      <c r="W275" s="513"/>
      <c r="X275" s="401"/>
      <c r="Y275" s="513">
        <f t="shared" si="583"/>
        <v>0</v>
      </c>
      <c r="Z275" s="401">
        <f t="shared" si="584"/>
        <v>0</v>
      </c>
      <c r="AA275" s="513"/>
      <c r="AB275" s="401">
        <f t="shared" si="627"/>
        <v>0</v>
      </c>
      <c r="AC275" s="513">
        <f t="shared" si="586"/>
        <v>0</v>
      </c>
      <c r="AD275" s="401">
        <f t="shared" si="587"/>
        <v>0</v>
      </c>
      <c r="AE275" s="513"/>
      <c r="AF275" s="401">
        <f t="shared" si="628"/>
        <v>0</v>
      </c>
      <c r="AG275" s="513">
        <f t="shared" si="589"/>
        <v>0</v>
      </c>
      <c r="AH275" s="401">
        <f t="shared" si="590"/>
        <v>0</v>
      </c>
      <c r="AI275" s="513"/>
      <c r="AJ275" s="401">
        <f t="shared" si="629"/>
        <v>0</v>
      </c>
      <c r="AK275" s="513">
        <f t="shared" si="592"/>
        <v>0</v>
      </c>
      <c r="AL275" s="401">
        <f t="shared" si="593"/>
        <v>0</v>
      </c>
      <c r="AM275" s="519"/>
      <c r="AN275" s="429">
        <f t="shared" si="594"/>
        <v>0</v>
      </c>
      <c r="AO275" s="519">
        <f t="shared" si="595"/>
        <v>0</v>
      </c>
      <c r="AP275" s="429">
        <f t="shared" si="596"/>
        <v>0</v>
      </c>
      <c r="AQ275" s="591"/>
      <c r="AR275" s="401">
        <f t="shared" si="597"/>
        <v>0</v>
      </c>
      <c r="AS275" s="519">
        <f t="shared" si="598"/>
        <v>0</v>
      </c>
      <c r="AT275" s="429">
        <f t="shared" si="599"/>
        <v>0</v>
      </c>
      <c r="AU275" s="513"/>
      <c r="AV275" s="401">
        <f t="shared" si="600"/>
        <v>0</v>
      </c>
      <c r="AW275" s="519">
        <f t="shared" si="601"/>
        <v>0</v>
      </c>
      <c r="AX275" s="429">
        <f t="shared" si="602"/>
        <v>0</v>
      </c>
      <c r="AY275" s="513"/>
      <c r="AZ275" s="681">
        <f t="shared" si="603"/>
        <v>0</v>
      </c>
      <c r="BA275" s="519">
        <f t="shared" si="604"/>
        <v>0</v>
      </c>
      <c r="BB275" s="429">
        <f t="shared" si="605"/>
        <v>0</v>
      </c>
      <c r="BC275" s="695"/>
      <c r="BD275" s="681">
        <f t="shared" si="606"/>
        <v>0</v>
      </c>
      <c r="BE275" s="695">
        <f t="shared" si="607"/>
        <v>0</v>
      </c>
      <c r="BF275" s="681">
        <f t="shared" si="608"/>
        <v>0</v>
      </c>
      <c r="BG275" s="519"/>
      <c r="BH275" s="429">
        <f t="shared" si="609"/>
        <v>0</v>
      </c>
      <c r="BI275" s="519">
        <f t="shared" si="610"/>
        <v>0</v>
      </c>
      <c r="BJ275" s="429">
        <f t="shared" si="611"/>
        <v>0</v>
      </c>
      <c r="BK275" s="519"/>
      <c r="BL275" s="429">
        <f t="shared" si="631"/>
        <v>0</v>
      </c>
      <c r="BM275" s="519">
        <f t="shared" si="613"/>
        <v>0</v>
      </c>
      <c r="BN275" s="429">
        <f t="shared" si="614"/>
        <v>0</v>
      </c>
      <c r="BO275" s="718"/>
      <c r="BP275" s="706">
        <f t="shared" si="615"/>
        <v>0</v>
      </c>
      <c r="BQ275" s="718">
        <f t="shared" si="616"/>
        <v>0</v>
      </c>
      <c r="BR275" s="706">
        <f t="shared" si="617"/>
        <v>0</v>
      </c>
      <c r="BS275" s="718"/>
      <c r="BT275" s="706">
        <f t="shared" si="618"/>
        <v>0</v>
      </c>
      <c r="BU275" s="718">
        <f t="shared" si="619"/>
        <v>0</v>
      </c>
      <c r="BV275" s="706">
        <f t="shared" si="620"/>
        <v>0</v>
      </c>
      <c r="BW275" s="718"/>
      <c r="BX275" s="706">
        <f t="shared" si="621"/>
        <v>0</v>
      </c>
      <c r="BY275" s="718">
        <f t="shared" si="622"/>
        <v>0</v>
      </c>
      <c r="BZ275" s="706">
        <f t="shared" si="623"/>
        <v>0</v>
      </c>
      <c r="CA275" s="718"/>
      <c r="CB275" s="706">
        <f t="shared" si="624"/>
        <v>0</v>
      </c>
      <c r="CC275" s="718">
        <f t="shared" si="625"/>
        <v>0</v>
      </c>
      <c r="CD275" s="706">
        <f t="shared" si="626"/>
        <v>0</v>
      </c>
      <c r="CE275" s="706"/>
      <c r="CF275" s="402">
        <f t="shared" si="630"/>
        <v>3895927.2</v>
      </c>
    </row>
    <row r="276" spans="2:84" ht="36">
      <c r="B276" s="395" t="s">
        <v>868</v>
      </c>
      <c r="C276" s="396" t="s">
        <v>869</v>
      </c>
      <c r="D276" s="397" t="s">
        <v>389</v>
      </c>
      <c r="E276" s="398">
        <v>45916.2</v>
      </c>
      <c r="F276" s="399">
        <v>40</v>
      </c>
      <c r="G276" s="400">
        <f t="shared" si="576"/>
        <v>1836648</v>
      </c>
      <c r="H276" s="400"/>
      <c r="I276" s="401"/>
      <c r="J276" s="401"/>
      <c r="K276" s="513"/>
      <c r="L276" s="401"/>
      <c r="M276" s="513">
        <f t="shared" si="577"/>
        <v>0</v>
      </c>
      <c r="N276" s="401">
        <f t="shared" si="578"/>
        <v>0</v>
      </c>
      <c r="O276" s="401"/>
      <c r="P276" s="401"/>
      <c r="Q276" s="513">
        <f t="shared" si="579"/>
        <v>0</v>
      </c>
      <c r="R276" s="401">
        <f t="shared" si="580"/>
        <v>0</v>
      </c>
      <c r="S276" s="540"/>
      <c r="T276" s="401"/>
      <c r="U276" s="513">
        <f t="shared" si="581"/>
        <v>0</v>
      </c>
      <c r="V276" s="401">
        <f t="shared" si="582"/>
        <v>0</v>
      </c>
      <c r="W276" s="513"/>
      <c r="X276" s="401"/>
      <c r="Y276" s="513">
        <f t="shared" si="583"/>
        <v>0</v>
      </c>
      <c r="Z276" s="401">
        <f t="shared" si="584"/>
        <v>0</v>
      </c>
      <c r="AA276" s="513"/>
      <c r="AB276" s="401">
        <f t="shared" si="627"/>
        <v>0</v>
      </c>
      <c r="AC276" s="513">
        <f t="shared" si="586"/>
        <v>0</v>
      </c>
      <c r="AD276" s="401">
        <f t="shared" si="587"/>
        <v>0</v>
      </c>
      <c r="AE276" s="513"/>
      <c r="AF276" s="401">
        <f t="shared" si="628"/>
        <v>0</v>
      </c>
      <c r="AG276" s="513">
        <f t="shared" si="589"/>
        <v>0</v>
      </c>
      <c r="AH276" s="401">
        <f t="shared" si="590"/>
        <v>0</v>
      </c>
      <c r="AI276" s="513"/>
      <c r="AJ276" s="401">
        <f t="shared" si="629"/>
        <v>0</v>
      </c>
      <c r="AK276" s="513">
        <f t="shared" si="592"/>
        <v>0</v>
      </c>
      <c r="AL276" s="401">
        <f t="shared" si="593"/>
        <v>0</v>
      </c>
      <c r="AM276" s="519"/>
      <c r="AN276" s="429">
        <f t="shared" si="594"/>
        <v>0</v>
      </c>
      <c r="AO276" s="519">
        <f t="shared" si="595"/>
        <v>0</v>
      </c>
      <c r="AP276" s="429">
        <f t="shared" si="596"/>
        <v>0</v>
      </c>
      <c r="AQ276" s="591"/>
      <c r="AR276" s="401">
        <f t="shared" si="597"/>
        <v>0</v>
      </c>
      <c r="AS276" s="519">
        <f t="shared" si="598"/>
        <v>0</v>
      </c>
      <c r="AT276" s="429">
        <f t="shared" si="599"/>
        <v>0</v>
      </c>
      <c r="AU276" s="513"/>
      <c r="AV276" s="401">
        <f t="shared" si="600"/>
        <v>0</v>
      </c>
      <c r="AW276" s="519">
        <f t="shared" si="601"/>
        <v>0</v>
      </c>
      <c r="AX276" s="429">
        <f t="shared" si="602"/>
        <v>0</v>
      </c>
      <c r="AY276" s="513"/>
      <c r="AZ276" s="681">
        <f t="shared" si="603"/>
        <v>0</v>
      </c>
      <c r="BA276" s="519">
        <f t="shared" si="604"/>
        <v>0</v>
      </c>
      <c r="BB276" s="429">
        <f t="shared" si="605"/>
        <v>0</v>
      </c>
      <c r="BC276" s="695"/>
      <c r="BD276" s="681">
        <f t="shared" si="606"/>
        <v>0</v>
      </c>
      <c r="BE276" s="695">
        <f t="shared" si="607"/>
        <v>0</v>
      </c>
      <c r="BF276" s="681">
        <f t="shared" si="608"/>
        <v>0</v>
      </c>
      <c r="BG276" s="519"/>
      <c r="BH276" s="429">
        <f t="shared" si="609"/>
        <v>0</v>
      </c>
      <c r="BI276" s="519">
        <f t="shared" si="610"/>
        <v>0</v>
      </c>
      <c r="BJ276" s="429">
        <f t="shared" si="611"/>
        <v>0</v>
      </c>
      <c r="BK276" s="519"/>
      <c r="BL276" s="429">
        <f t="shared" si="631"/>
        <v>0</v>
      </c>
      <c r="BM276" s="519">
        <f t="shared" si="613"/>
        <v>0</v>
      </c>
      <c r="BN276" s="429">
        <f t="shared" si="614"/>
        <v>0</v>
      </c>
      <c r="BO276" s="718"/>
      <c r="BP276" s="706">
        <f t="shared" si="615"/>
        <v>0</v>
      </c>
      <c r="BQ276" s="718">
        <f t="shared" si="616"/>
        <v>0</v>
      </c>
      <c r="BR276" s="706">
        <f t="shared" si="617"/>
        <v>0</v>
      </c>
      <c r="BS276" s="718"/>
      <c r="BT276" s="706">
        <f t="shared" si="618"/>
        <v>0</v>
      </c>
      <c r="BU276" s="718">
        <f t="shared" si="619"/>
        <v>0</v>
      </c>
      <c r="BV276" s="706">
        <f t="shared" si="620"/>
        <v>0</v>
      </c>
      <c r="BW276" s="718"/>
      <c r="BX276" s="706">
        <f t="shared" si="621"/>
        <v>0</v>
      </c>
      <c r="BY276" s="718">
        <f t="shared" si="622"/>
        <v>0</v>
      </c>
      <c r="BZ276" s="706">
        <f t="shared" si="623"/>
        <v>0</v>
      </c>
      <c r="CA276" s="718"/>
      <c r="CB276" s="706">
        <f t="shared" si="624"/>
        <v>0</v>
      </c>
      <c r="CC276" s="718">
        <f t="shared" si="625"/>
        <v>0</v>
      </c>
      <c r="CD276" s="706">
        <f t="shared" si="626"/>
        <v>0</v>
      </c>
      <c r="CE276" s="706"/>
      <c r="CF276" s="402">
        <f t="shared" si="630"/>
        <v>1836648</v>
      </c>
    </row>
    <row r="277" spans="2:84" ht="36">
      <c r="B277" s="395" t="s">
        <v>870</v>
      </c>
      <c r="C277" s="396" t="s">
        <v>871</v>
      </c>
      <c r="D277" s="397" t="s">
        <v>389</v>
      </c>
      <c r="E277" s="398">
        <v>91870.02</v>
      </c>
      <c r="F277" s="399">
        <v>20</v>
      </c>
      <c r="G277" s="400">
        <f t="shared" si="576"/>
        <v>1837400.4000000001</v>
      </c>
      <c r="H277" s="400"/>
      <c r="I277" s="401"/>
      <c r="J277" s="401"/>
      <c r="K277" s="513"/>
      <c r="L277" s="401"/>
      <c r="M277" s="513">
        <f t="shared" si="577"/>
        <v>0</v>
      </c>
      <c r="N277" s="401">
        <f t="shared" si="578"/>
        <v>0</v>
      </c>
      <c r="O277" s="401"/>
      <c r="P277" s="401"/>
      <c r="Q277" s="513">
        <f t="shared" si="579"/>
        <v>0</v>
      </c>
      <c r="R277" s="401">
        <f t="shared" si="580"/>
        <v>0</v>
      </c>
      <c r="S277" s="540"/>
      <c r="T277" s="401"/>
      <c r="U277" s="513">
        <f t="shared" si="581"/>
        <v>0</v>
      </c>
      <c r="V277" s="401">
        <f t="shared" si="582"/>
        <v>0</v>
      </c>
      <c r="W277" s="513"/>
      <c r="X277" s="401"/>
      <c r="Y277" s="513">
        <f t="shared" si="583"/>
        <v>0</v>
      </c>
      <c r="Z277" s="401">
        <f t="shared" si="584"/>
        <v>0</v>
      </c>
      <c r="AA277" s="513"/>
      <c r="AB277" s="401">
        <f t="shared" si="627"/>
        <v>0</v>
      </c>
      <c r="AC277" s="513">
        <f t="shared" si="586"/>
        <v>0</v>
      </c>
      <c r="AD277" s="401">
        <f t="shared" si="587"/>
        <v>0</v>
      </c>
      <c r="AE277" s="513"/>
      <c r="AF277" s="401">
        <f t="shared" si="628"/>
        <v>0</v>
      </c>
      <c r="AG277" s="513">
        <f t="shared" si="589"/>
        <v>0</v>
      </c>
      <c r="AH277" s="401">
        <f t="shared" si="590"/>
        <v>0</v>
      </c>
      <c r="AI277" s="513"/>
      <c r="AJ277" s="401">
        <f t="shared" si="629"/>
        <v>0</v>
      </c>
      <c r="AK277" s="513">
        <f t="shared" si="592"/>
        <v>0</v>
      </c>
      <c r="AL277" s="401">
        <f t="shared" si="593"/>
        <v>0</v>
      </c>
      <c r="AM277" s="519"/>
      <c r="AN277" s="429">
        <f t="shared" si="594"/>
        <v>0</v>
      </c>
      <c r="AO277" s="519">
        <f t="shared" si="595"/>
        <v>0</v>
      </c>
      <c r="AP277" s="429">
        <f t="shared" si="596"/>
        <v>0</v>
      </c>
      <c r="AQ277" s="591"/>
      <c r="AR277" s="401">
        <f t="shared" si="597"/>
        <v>0</v>
      </c>
      <c r="AS277" s="519">
        <f t="shared" si="598"/>
        <v>0</v>
      </c>
      <c r="AT277" s="429">
        <f t="shared" si="599"/>
        <v>0</v>
      </c>
      <c r="AU277" s="513"/>
      <c r="AV277" s="401">
        <f t="shared" si="600"/>
        <v>0</v>
      </c>
      <c r="AW277" s="519">
        <f t="shared" si="601"/>
        <v>0</v>
      </c>
      <c r="AX277" s="429">
        <f t="shared" si="602"/>
        <v>0</v>
      </c>
      <c r="AY277" s="513"/>
      <c r="AZ277" s="681">
        <f t="shared" si="603"/>
        <v>0</v>
      </c>
      <c r="BA277" s="519">
        <f t="shared" si="604"/>
        <v>0</v>
      </c>
      <c r="BB277" s="429">
        <f t="shared" si="605"/>
        <v>0</v>
      </c>
      <c r="BC277" s="695"/>
      <c r="BD277" s="681">
        <f t="shared" si="606"/>
        <v>0</v>
      </c>
      <c r="BE277" s="695">
        <f t="shared" si="607"/>
        <v>0</v>
      </c>
      <c r="BF277" s="681">
        <f t="shared" si="608"/>
        <v>0</v>
      </c>
      <c r="BG277" s="519"/>
      <c r="BH277" s="429">
        <f t="shared" si="609"/>
        <v>0</v>
      </c>
      <c r="BI277" s="519">
        <f t="shared" si="610"/>
        <v>0</v>
      </c>
      <c r="BJ277" s="429">
        <f t="shared" si="611"/>
        <v>0</v>
      </c>
      <c r="BK277" s="519"/>
      <c r="BL277" s="429">
        <f t="shared" si="631"/>
        <v>0</v>
      </c>
      <c r="BM277" s="519">
        <f t="shared" si="613"/>
        <v>0</v>
      </c>
      <c r="BN277" s="429">
        <f t="shared" si="614"/>
        <v>0</v>
      </c>
      <c r="BO277" s="718"/>
      <c r="BP277" s="706">
        <f t="shared" si="615"/>
        <v>0</v>
      </c>
      <c r="BQ277" s="718">
        <f t="shared" si="616"/>
        <v>0</v>
      </c>
      <c r="BR277" s="706">
        <f t="shared" si="617"/>
        <v>0</v>
      </c>
      <c r="BS277" s="718"/>
      <c r="BT277" s="706">
        <f t="shared" si="618"/>
        <v>0</v>
      </c>
      <c r="BU277" s="718">
        <f t="shared" si="619"/>
        <v>0</v>
      </c>
      <c r="BV277" s="706">
        <f t="shared" si="620"/>
        <v>0</v>
      </c>
      <c r="BW277" s="718"/>
      <c r="BX277" s="706">
        <f t="shared" si="621"/>
        <v>0</v>
      </c>
      <c r="BY277" s="718">
        <f t="shared" si="622"/>
        <v>0</v>
      </c>
      <c r="BZ277" s="706">
        <f t="shared" si="623"/>
        <v>0</v>
      </c>
      <c r="CA277" s="718"/>
      <c r="CB277" s="706">
        <f t="shared" si="624"/>
        <v>0</v>
      </c>
      <c r="CC277" s="718">
        <f t="shared" si="625"/>
        <v>0</v>
      </c>
      <c r="CD277" s="706">
        <f t="shared" si="626"/>
        <v>0</v>
      </c>
      <c r="CE277" s="706"/>
      <c r="CF277" s="402">
        <f t="shared" si="630"/>
        <v>1837400.4000000001</v>
      </c>
    </row>
    <row r="278" spans="2:84" ht="36">
      <c r="B278" s="395" t="s">
        <v>872</v>
      </c>
      <c r="C278" s="396" t="s">
        <v>873</v>
      </c>
      <c r="D278" s="397" t="s">
        <v>389</v>
      </c>
      <c r="E278" s="398">
        <v>739490.4</v>
      </c>
      <c r="F278" s="399">
        <v>8</v>
      </c>
      <c r="G278" s="400">
        <f t="shared" si="576"/>
        <v>5915923.2000000002</v>
      </c>
      <c r="H278" s="400"/>
      <c r="I278" s="401"/>
      <c r="J278" s="401"/>
      <c r="K278" s="513"/>
      <c r="L278" s="401"/>
      <c r="M278" s="513">
        <f t="shared" si="577"/>
        <v>0</v>
      </c>
      <c r="N278" s="401">
        <f t="shared" si="578"/>
        <v>0</v>
      </c>
      <c r="O278" s="401"/>
      <c r="P278" s="401"/>
      <c r="Q278" s="513">
        <f t="shared" si="579"/>
        <v>0</v>
      </c>
      <c r="R278" s="401">
        <f t="shared" si="580"/>
        <v>0</v>
      </c>
      <c r="S278" s="540"/>
      <c r="T278" s="401"/>
      <c r="U278" s="513">
        <f t="shared" si="581"/>
        <v>0</v>
      </c>
      <c r="V278" s="401">
        <f t="shared" si="582"/>
        <v>0</v>
      </c>
      <c r="W278" s="513"/>
      <c r="X278" s="401"/>
      <c r="Y278" s="513">
        <f t="shared" si="583"/>
        <v>0</v>
      </c>
      <c r="Z278" s="401">
        <f t="shared" si="584"/>
        <v>0</v>
      </c>
      <c r="AA278" s="513"/>
      <c r="AB278" s="401">
        <f t="shared" si="627"/>
        <v>0</v>
      </c>
      <c r="AC278" s="513">
        <f t="shared" si="586"/>
        <v>0</v>
      </c>
      <c r="AD278" s="401">
        <f t="shared" si="587"/>
        <v>0</v>
      </c>
      <c r="AE278" s="513"/>
      <c r="AF278" s="401">
        <f t="shared" si="628"/>
        <v>0</v>
      </c>
      <c r="AG278" s="513">
        <f t="shared" si="589"/>
        <v>0</v>
      </c>
      <c r="AH278" s="401">
        <f t="shared" si="590"/>
        <v>0</v>
      </c>
      <c r="AI278" s="513"/>
      <c r="AJ278" s="401">
        <f t="shared" si="629"/>
        <v>0</v>
      </c>
      <c r="AK278" s="513">
        <f t="shared" si="592"/>
        <v>0</v>
      </c>
      <c r="AL278" s="401">
        <f t="shared" si="593"/>
        <v>0</v>
      </c>
      <c r="AM278" s="519"/>
      <c r="AN278" s="429">
        <f t="shared" si="594"/>
        <v>0</v>
      </c>
      <c r="AO278" s="519">
        <f t="shared" si="595"/>
        <v>0</v>
      </c>
      <c r="AP278" s="429">
        <f t="shared" si="596"/>
        <v>0</v>
      </c>
      <c r="AQ278" s="591"/>
      <c r="AR278" s="401">
        <f t="shared" si="597"/>
        <v>0</v>
      </c>
      <c r="AS278" s="519">
        <f t="shared" si="598"/>
        <v>0</v>
      </c>
      <c r="AT278" s="429">
        <f t="shared" si="599"/>
        <v>0</v>
      </c>
      <c r="AU278" s="513"/>
      <c r="AV278" s="401">
        <f t="shared" si="600"/>
        <v>0</v>
      </c>
      <c r="AW278" s="519">
        <f t="shared" si="601"/>
        <v>0</v>
      </c>
      <c r="AX278" s="429">
        <f t="shared" si="602"/>
        <v>0</v>
      </c>
      <c r="AY278" s="513"/>
      <c r="AZ278" s="681">
        <f t="shared" si="603"/>
        <v>0</v>
      </c>
      <c r="BA278" s="519">
        <f t="shared" si="604"/>
        <v>0</v>
      </c>
      <c r="BB278" s="429">
        <f t="shared" si="605"/>
        <v>0</v>
      </c>
      <c r="BC278" s="695"/>
      <c r="BD278" s="681">
        <f t="shared" si="606"/>
        <v>0</v>
      </c>
      <c r="BE278" s="695">
        <f t="shared" si="607"/>
        <v>0</v>
      </c>
      <c r="BF278" s="681">
        <f t="shared" si="608"/>
        <v>0</v>
      </c>
      <c r="BG278" s="519"/>
      <c r="BH278" s="429">
        <f t="shared" si="609"/>
        <v>0</v>
      </c>
      <c r="BI278" s="519">
        <f t="shared" si="610"/>
        <v>0</v>
      </c>
      <c r="BJ278" s="429">
        <f t="shared" si="611"/>
        <v>0</v>
      </c>
      <c r="BK278" s="519"/>
      <c r="BL278" s="429">
        <f t="shared" si="631"/>
        <v>0</v>
      </c>
      <c r="BM278" s="519">
        <f t="shared" si="613"/>
        <v>0</v>
      </c>
      <c r="BN278" s="429">
        <f t="shared" si="614"/>
        <v>0</v>
      </c>
      <c r="BO278" s="718"/>
      <c r="BP278" s="706">
        <f t="shared" si="615"/>
        <v>0</v>
      </c>
      <c r="BQ278" s="718">
        <f t="shared" si="616"/>
        <v>0</v>
      </c>
      <c r="BR278" s="706">
        <f t="shared" si="617"/>
        <v>0</v>
      </c>
      <c r="BS278" s="718">
        <v>0</v>
      </c>
      <c r="BT278" s="706">
        <f t="shared" si="618"/>
        <v>0</v>
      </c>
      <c r="BU278" s="718">
        <f t="shared" si="619"/>
        <v>0</v>
      </c>
      <c r="BV278" s="706">
        <f t="shared" si="620"/>
        <v>0</v>
      </c>
      <c r="BW278" s="718">
        <v>3</v>
      </c>
      <c r="BX278" s="706">
        <f t="shared" si="621"/>
        <v>2218471.2000000002</v>
      </c>
      <c r="BY278" s="718">
        <f t="shared" si="622"/>
        <v>3</v>
      </c>
      <c r="BZ278" s="706">
        <f t="shared" si="623"/>
        <v>2218471.2000000002</v>
      </c>
      <c r="CA278" s="718"/>
      <c r="CB278" s="706">
        <f t="shared" si="624"/>
        <v>0</v>
      </c>
      <c r="CC278" s="718">
        <f t="shared" si="625"/>
        <v>3</v>
      </c>
      <c r="CD278" s="706">
        <f t="shared" si="626"/>
        <v>2218471.2000000002</v>
      </c>
      <c r="CE278" s="706"/>
      <c r="CF278" s="402">
        <f t="shared" si="630"/>
        <v>5915923.2000000002</v>
      </c>
    </row>
    <row r="279" spans="2:84" ht="36">
      <c r="B279" s="395" t="s">
        <v>874</v>
      </c>
      <c r="C279" s="396" t="s">
        <v>875</v>
      </c>
      <c r="D279" s="397" t="s">
        <v>389</v>
      </c>
      <c r="E279" s="398">
        <v>922639.41</v>
      </c>
      <c r="F279" s="399">
        <v>0</v>
      </c>
      <c r="G279" s="400">
        <f t="shared" si="576"/>
        <v>0</v>
      </c>
      <c r="H279" s="400"/>
      <c r="I279" s="401"/>
      <c r="J279" s="401"/>
      <c r="K279" s="513"/>
      <c r="L279" s="401"/>
      <c r="M279" s="513">
        <f t="shared" si="577"/>
        <v>0</v>
      </c>
      <c r="N279" s="401">
        <f t="shared" si="578"/>
        <v>0</v>
      </c>
      <c r="O279" s="401"/>
      <c r="P279" s="401"/>
      <c r="Q279" s="513">
        <f t="shared" si="579"/>
        <v>0</v>
      </c>
      <c r="R279" s="401">
        <f t="shared" si="580"/>
        <v>0</v>
      </c>
      <c r="S279" s="540"/>
      <c r="T279" s="401"/>
      <c r="U279" s="513">
        <f t="shared" si="581"/>
        <v>0</v>
      </c>
      <c r="V279" s="401">
        <f t="shared" si="582"/>
        <v>0</v>
      </c>
      <c r="W279" s="513"/>
      <c r="X279" s="401"/>
      <c r="Y279" s="513">
        <f t="shared" si="583"/>
        <v>0</v>
      </c>
      <c r="Z279" s="401">
        <f t="shared" si="584"/>
        <v>0</v>
      </c>
      <c r="AA279" s="513"/>
      <c r="AB279" s="401">
        <f t="shared" si="627"/>
        <v>0</v>
      </c>
      <c r="AC279" s="513">
        <f t="shared" si="586"/>
        <v>0</v>
      </c>
      <c r="AD279" s="401">
        <f t="shared" si="587"/>
        <v>0</v>
      </c>
      <c r="AE279" s="513"/>
      <c r="AF279" s="401">
        <f t="shared" si="628"/>
        <v>0</v>
      </c>
      <c r="AG279" s="513">
        <f t="shared" si="589"/>
        <v>0</v>
      </c>
      <c r="AH279" s="401">
        <f t="shared" si="590"/>
        <v>0</v>
      </c>
      <c r="AI279" s="513"/>
      <c r="AJ279" s="401">
        <f t="shared" si="629"/>
        <v>0</v>
      </c>
      <c r="AK279" s="513">
        <f t="shared" si="592"/>
        <v>0</v>
      </c>
      <c r="AL279" s="401">
        <f t="shared" si="593"/>
        <v>0</v>
      </c>
      <c r="AM279" s="519"/>
      <c r="AN279" s="429">
        <f t="shared" si="594"/>
        <v>0</v>
      </c>
      <c r="AO279" s="519">
        <f t="shared" si="595"/>
        <v>0</v>
      </c>
      <c r="AP279" s="429">
        <f t="shared" si="596"/>
        <v>0</v>
      </c>
      <c r="AQ279" s="591"/>
      <c r="AR279" s="401">
        <f t="shared" si="597"/>
        <v>0</v>
      </c>
      <c r="AS279" s="519">
        <f t="shared" si="598"/>
        <v>0</v>
      </c>
      <c r="AT279" s="429">
        <f t="shared" si="599"/>
        <v>0</v>
      </c>
      <c r="AU279" s="513"/>
      <c r="AV279" s="401">
        <f t="shared" si="600"/>
        <v>0</v>
      </c>
      <c r="AW279" s="519">
        <f t="shared" si="601"/>
        <v>0</v>
      </c>
      <c r="AX279" s="429">
        <f t="shared" si="602"/>
        <v>0</v>
      </c>
      <c r="AY279" s="513"/>
      <c r="AZ279" s="681">
        <f t="shared" si="603"/>
        <v>0</v>
      </c>
      <c r="BA279" s="519">
        <f t="shared" si="604"/>
        <v>0</v>
      </c>
      <c r="BB279" s="429">
        <f t="shared" si="605"/>
        <v>0</v>
      </c>
      <c r="BC279" s="695"/>
      <c r="BD279" s="681">
        <f t="shared" si="606"/>
        <v>0</v>
      </c>
      <c r="BE279" s="695">
        <f t="shared" si="607"/>
        <v>0</v>
      </c>
      <c r="BF279" s="681">
        <f t="shared" si="608"/>
        <v>0</v>
      </c>
      <c r="BG279" s="519"/>
      <c r="BH279" s="429">
        <f t="shared" si="609"/>
        <v>0</v>
      </c>
      <c r="BI279" s="519">
        <f t="shared" si="610"/>
        <v>0</v>
      </c>
      <c r="BJ279" s="429">
        <f t="shared" si="611"/>
        <v>0</v>
      </c>
      <c r="BK279" s="519">
        <v>1</v>
      </c>
      <c r="BL279" s="429">
        <f t="shared" si="631"/>
        <v>922639.41</v>
      </c>
      <c r="BM279" s="519">
        <f t="shared" si="613"/>
        <v>1</v>
      </c>
      <c r="BN279" s="429">
        <f t="shared" si="614"/>
        <v>922639.41</v>
      </c>
      <c r="BO279" s="718"/>
      <c r="BP279" s="706">
        <f t="shared" si="615"/>
        <v>0</v>
      </c>
      <c r="BQ279" s="718">
        <f t="shared" si="616"/>
        <v>1</v>
      </c>
      <c r="BR279" s="706">
        <f t="shared" si="617"/>
        <v>922639.41</v>
      </c>
      <c r="BS279" s="718">
        <v>0</v>
      </c>
      <c r="BT279" s="706">
        <f t="shared" si="618"/>
        <v>0</v>
      </c>
      <c r="BU279" s="718">
        <f t="shared" si="619"/>
        <v>1</v>
      </c>
      <c r="BV279" s="706">
        <f t="shared" si="620"/>
        <v>922639.41</v>
      </c>
      <c r="BW279" s="718">
        <v>3</v>
      </c>
      <c r="BX279" s="706">
        <f t="shared" si="621"/>
        <v>2767918.23</v>
      </c>
      <c r="BY279" s="718">
        <f t="shared" si="622"/>
        <v>4</v>
      </c>
      <c r="BZ279" s="706">
        <f t="shared" si="623"/>
        <v>3690557.64</v>
      </c>
      <c r="CA279" s="718"/>
      <c r="CB279" s="706">
        <f t="shared" si="624"/>
        <v>0</v>
      </c>
      <c r="CC279" s="718">
        <f t="shared" si="625"/>
        <v>4</v>
      </c>
      <c r="CD279" s="706">
        <f t="shared" si="626"/>
        <v>3690557.64</v>
      </c>
      <c r="CE279" s="706"/>
      <c r="CF279" s="402">
        <f t="shared" si="630"/>
        <v>0</v>
      </c>
    </row>
    <row r="280" spans="2:84" ht="36">
      <c r="B280" s="395" t="s">
        <v>876</v>
      </c>
      <c r="C280" s="396" t="s">
        <v>877</v>
      </c>
      <c r="D280" s="397" t="s">
        <v>389</v>
      </c>
      <c r="E280" s="398">
        <v>1059401.97</v>
      </c>
      <c r="F280" s="399">
        <v>0</v>
      </c>
      <c r="G280" s="400">
        <f t="shared" si="576"/>
        <v>0</v>
      </c>
      <c r="H280" s="400"/>
      <c r="I280" s="401"/>
      <c r="J280" s="401"/>
      <c r="K280" s="513"/>
      <c r="L280" s="401"/>
      <c r="M280" s="513">
        <f t="shared" si="577"/>
        <v>0</v>
      </c>
      <c r="N280" s="401">
        <f t="shared" si="578"/>
        <v>0</v>
      </c>
      <c r="O280" s="401"/>
      <c r="P280" s="401"/>
      <c r="Q280" s="513">
        <f t="shared" si="579"/>
        <v>0</v>
      </c>
      <c r="R280" s="401">
        <f t="shared" si="580"/>
        <v>0</v>
      </c>
      <c r="S280" s="540"/>
      <c r="T280" s="401"/>
      <c r="U280" s="513">
        <f t="shared" si="581"/>
        <v>0</v>
      </c>
      <c r="V280" s="401">
        <f t="shared" si="582"/>
        <v>0</v>
      </c>
      <c r="W280" s="513"/>
      <c r="X280" s="401"/>
      <c r="Y280" s="513">
        <f t="shared" si="583"/>
        <v>0</v>
      </c>
      <c r="Z280" s="401">
        <f t="shared" si="584"/>
        <v>0</v>
      </c>
      <c r="AA280" s="513"/>
      <c r="AB280" s="401">
        <f t="shared" si="627"/>
        <v>0</v>
      </c>
      <c r="AC280" s="513">
        <f t="shared" si="586"/>
        <v>0</v>
      </c>
      <c r="AD280" s="401">
        <f t="shared" si="587"/>
        <v>0</v>
      </c>
      <c r="AE280" s="513"/>
      <c r="AF280" s="401">
        <f t="shared" si="628"/>
        <v>0</v>
      </c>
      <c r="AG280" s="513">
        <f t="shared" si="589"/>
        <v>0</v>
      </c>
      <c r="AH280" s="401">
        <f t="shared" si="590"/>
        <v>0</v>
      </c>
      <c r="AI280" s="513"/>
      <c r="AJ280" s="401">
        <f t="shared" si="629"/>
        <v>0</v>
      </c>
      <c r="AK280" s="513">
        <f t="shared" si="592"/>
        <v>0</v>
      </c>
      <c r="AL280" s="401">
        <f t="shared" si="593"/>
        <v>0</v>
      </c>
      <c r="AM280" s="519"/>
      <c r="AN280" s="429">
        <f t="shared" si="594"/>
        <v>0</v>
      </c>
      <c r="AO280" s="519">
        <f t="shared" si="595"/>
        <v>0</v>
      </c>
      <c r="AP280" s="429">
        <f t="shared" si="596"/>
        <v>0</v>
      </c>
      <c r="AQ280" s="591"/>
      <c r="AR280" s="401">
        <f t="shared" si="597"/>
        <v>0</v>
      </c>
      <c r="AS280" s="519">
        <f t="shared" si="598"/>
        <v>0</v>
      </c>
      <c r="AT280" s="429">
        <f t="shared" si="599"/>
        <v>0</v>
      </c>
      <c r="AU280" s="513"/>
      <c r="AV280" s="401">
        <f t="shared" si="600"/>
        <v>0</v>
      </c>
      <c r="AW280" s="519">
        <f t="shared" si="601"/>
        <v>0</v>
      </c>
      <c r="AX280" s="429">
        <f t="shared" si="602"/>
        <v>0</v>
      </c>
      <c r="AY280" s="513"/>
      <c r="AZ280" s="681">
        <f t="shared" si="603"/>
        <v>0</v>
      </c>
      <c r="BA280" s="519">
        <f t="shared" si="604"/>
        <v>0</v>
      </c>
      <c r="BB280" s="429">
        <f t="shared" si="605"/>
        <v>0</v>
      </c>
      <c r="BC280" s="695"/>
      <c r="BD280" s="681">
        <f t="shared" si="606"/>
        <v>0</v>
      </c>
      <c r="BE280" s="695">
        <f t="shared" si="607"/>
        <v>0</v>
      </c>
      <c r="BF280" s="681">
        <f t="shared" si="608"/>
        <v>0</v>
      </c>
      <c r="BG280" s="519"/>
      <c r="BH280" s="429">
        <f t="shared" si="609"/>
        <v>0</v>
      </c>
      <c r="BI280" s="519">
        <f t="shared" si="610"/>
        <v>0</v>
      </c>
      <c r="BJ280" s="429">
        <f t="shared" si="611"/>
        <v>0</v>
      </c>
      <c r="BK280" s="519"/>
      <c r="BL280" s="429">
        <f t="shared" si="631"/>
        <v>0</v>
      </c>
      <c r="BM280" s="519">
        <f t="shared" si="613"/>
        <v>0</v>
      </c>
      <c r="BN280" s="429">
        <f t="shared" si="614"/>
        <v>0</v>
      </c>
      <c r="BO280" s="718"/>
      <c r="BP280" s="706">
        <f t="shared" si="615"/>
        <v>0</v>
      </c>
      <c r="BQ280" s="718">
        <f t="shared" si="616"/>
        <v>0</v>
      </c>
      <c r="BR280" s="706">
        <f t="shared" si="617"/>
        <v>0</v>
      </c>
      <c r="BS280" s="718"/>
      <c r="BT280" s="706">
        <f t="shared" si="618"/>
        <v>0</v>
      </c>
      <c r="BU280" s="718">
        <f t="shared" si="619"/>
        <v>0</v>
      </c>
      <c r="BV280" s="706">
        <f t="shared" si="620"/>
        <v>0</v>
      </c>
      <c r="BW280" s="718"/>
      <c r="BX280" s="706">
        <f t="shared" si="621"/>
        <v>0</v>
      </c>
      <c r="BY280" s="718">
        <f t="shared" si="622"/>
        <v>0</v>
      </c>
      <c r="BZ280" s="706">
        <f t="shared" si="623"/>
        <v>0</v>
      </c>
      <c r="CA280" s="718"/>
      <c r="CB280" s="706">
        <f t="shared" si="624"/>
        <v>0</v>
      </c>
      <c r="CC280" s="718">
        <f t="shared" si="625"/>
        <v>0</v>
      </c>
      <c r="CD280" s="706">
        <f t="shared" si="626"/>
        <v>0</v>
      </c>
      <c r="CE280" s="706"/>
      <c r="CF280" s="402">
        <f t="shared" si="630"/>
        <v>0</v>
      </c>
    </row>
    <row r="281" spans="2:84" ht="36">
      <c r="B281" s="395" t="s">
        <v>878</v>
      </c>
      <c r="C281" s="396" t="s">
        <v>879</v>
      </c>
      <c r="D281" s="397" t="s">
        <v>389</v>
      </c>
      <c r="E281" s="398">
        <v>1081190.8799999999</v>
      </c>
      <c r="F281" s="399">
        <v>0</v>
      </c>
      <c r="G281" s="400">
        <f t="shared" si="576"/>
        <v>0</v>
      </c>
      <c r="H281" s="400"/>
      <c r="I281" s="401"/>
      <c r="J281" s="401"/>
      <c r="K281" s="513"/>
      <c r="L281" s="401"/>
      <c r="M281" s="513">
        <f t="shared" si="577"/>
        <v>0</v>
      </c>
      <c r="N281" s="401">
        <f t="shared" si="578"/>
        <v>0</v>
      </c>
      <c r="O281" s="401"/>
      <c r="P281" s="401"/>
      <c r="Q281" s="513">
        <f t="shared" si="579"/>
        <v>0</v>
      </c>
      <c r="R281" s="401">
        <f t="shared" si="580"/>
        <v>0</v>
      </c>
      <c r="S281" s="540"/>
      <c r="T281" s="401"/>
      <c r="U281" s="513">
        <f t="shared" si="581"/>
        <v>0</v>
      </c>
      <c r="V281" s="401">
        <f t="shared" si="582"/>
        <v>0</v>
      </c>
      <c r="W281" s="513"/>
      <c r="X281" s="401"/>
      <c r="Y281" s="513">
        <f t="shared" si="583"/>
        <v>0</v>
      </c>
      <c r="Z281" s="401">
        <f t="shared" si="584"/>
        <v>0</v>
      </c>
      <c r="AA281" s="513"/>
      <c r="AB281" s="401">
        <f t="shared" si="627"/>
        <v>0</v>
      </c>
      <c r="AC281" s="513">
        <f t="shared" si="586"/>
        <v>0</v>
      </c>
      <c r="AD281" s="401">
        <f t="shared" si="587"/>
        <v>0</v>
      </c>
      <c r="AE281" s="513"/>
      <c r="AF281" s="401">
        <f t="shared" si="628"/>
        <v>0</v>
      </c>
      <c r="AG281" s="513">
        <f t="shared" si="589"/>
        <v>0</v>
      </c>
      <c r="AH281" s="401">
        <f t="shared" si="590"/>
        <v>0</v>
      </c>
      <c r="AI281" s="513"/>
      <c r="AJ281" s="401">
        <f t="shared" si="629"/>
        <v>0</v>
      </c>
      <c r="AK281" s="513">
        <f t="shared" si="592"/>
        <v>0</v>
      </c>
      <c r="AL281" s="401">
        <f t="shared" si="593"/>
        <v>0</v>
      </c>
      <c r="AM281" s="519"/>
      <c r="AN281" s="429">
        <f t="shared" si="594"/>
        <v>0</v>
      </c>
      <c r="AO281" s="519">
        <f t="shared" si="595"/>
        <v>0</v>
      </c>
      <c r="AP281" s="429">
        <f t="shared" si="596"/>
        <v>0</v>
      </c>
      <c r="AQ281" s="591"/>
      <c r="AR281" s="401">
        <f t="shared" si="597"/>
        <v>0</v>
      </c>
      <c r="AS281" s="519">
        <f t="shared" si="598"/>
        <v>0</v>
      </c>
      <c r="AT281" s="429">
        <f t="shared" si="599"/>
        <v>0</v>
      </c>
      <c r="AU281" s="513"/>
      <c r="AV281" s="401">
        <f t="shared" si="600"/>
        <v>0</v>
      </c>
      <c r="AW281" s="519">
        <f t="shared" si="601"/>
        <v>0</v>
      </c>
      <c r="AX281" s="429">
        <f t="shared" si="602"/>
        <v>0</v>
      </c>
      <c r="AY281" s="513"/>
      <c r="AZ281" s="681">
        <f t="shared" si="603"/>
        <v>0</v>
      </c>
      <c r="BA281" s="519">
        <f t="shared" si="604"/>
        <v>0</v>
      </c>
      <c r="BB281" s="429">
        <f t="shared" si="605"/>
        <v>0</v>
      </c>
      <c r="BC281" s="695"/>
      <c r="BD281" s="681">
        <f t="shared" si="606"/>
        <v>0</v>
      </c>
      <c r="BE281" s="695">
        <f t="shared" si="607"/>
        <v>0</v>
      </c>
      <c r="BF281" s="681">
        <f t="shared" si="608"/>
        <v>0</v>
      </c>
      <c r="BG281" s="519"/>
      <c r="BH281" s="429">
        <f t="shared" si="609"/>
        <v>0</v>
      </c>
      <c r="BI281" s="519">
        <f t="shared" si="610"/>
        <v>0</v>
      </c>
      <c r="BJ281" s="429">
        <f t="shared" si="611"/>
        <v>0</v>
      </c>
      <c r="BK281" s="519">
        <v>1</v>
      </c>
      <c r="BL281" s="429">
        <f t="shared" si="631"/>
        <v>1081190.8799999999</v>
      </c>
      <c r="BM281" s="519">
        <f t="shared" si="613"/>
        <v>1</v>
      </c>
      <c r="BN281" s="429">
        <f t="shared" si="614"/>
        <v>1081190.8799999999</v>
      </c>
      <c r="BO281" s="718"/>
      <c r="BP281" s="706">
        <f t="shared" si="615"/>
        <v>0</v>
      </c>
      <c r="BQ281" s="718">
        <f t="shared" si="616"/>
        <v>1</v>
      </c>
      <c r="BR281" s="706">
        <f t="shared" si="617"/>
        <v>1081190.8799999999</v>
      </c>
      <c r="BS281" s="718"/>
      <c r="BT281" s="706">
        <f t="shared" si="618"/>
        <v>0</v>
      </c>
      <c r="BU281" s="718">
        <f t="shared" si="619"/>
        <v>1</v>
      </c>
      <c r="BV281" s="706">
        <f t="shared" si="620"/>
        <v>1081190.8799999999</v>
      </c>
      <c r="BW281" s="718"/>
      <c r="BX281" s="706">
        <f t="shared" si="621"/>
        <v>0</v>
      </c>
      <c r="BY281" s="718">
        <f t="shared" si="622"/>
        <v>1</v>
      </c>
      <c r="BZ281" s="706">
        <f t="shared" si="623"/>
        <v>1081190.8799999999</v>
      </c>
      <c r="CA281" s="718"/>
      <c r="CB281" s="706">
        <f t="shared" si="624"/>
        <v>0</v>
      </c>
      <c r="CC281" s="718">
        <f t="shared" si="625"/>
        <v>1</v>
      </c>
      <c r="CD281" s="706">
        <f t="shared" si="626"/>
        <v>1081190.8799999999</v>
      </c>
      <c r="CE281" s="706"/>
      <c r="CF281" s="402">
        <f t="shared" si="630"/>
        <v>0</v>
      </c>
    </row>
    <row r="282" spans="2:84" ht="36">
      <c r="B282" s="395" t="s">
        <v>880</v>
      </c>
      <c r="C282" s="396" t="s">
        <v>881</v>
      </c>
      <c r="D282" s="397" t="s">
        <v>389</v>
      </c>
      <c r="E282" s="398">
        <v>1221660.99</v>
      </c>
      <c r="F282" s="399">
        <v>6</v>
      </c>
      <c r="G282" s="400">
        <f t="shared" si="576"/>
        <v>7329965.9399999995</v>
      </c>
      <c r="H282" s="400"/>
      <c r="I282" s="401"/>
      <c r="J282" s="401"/>
      <c r="K282" s="513"/>
      <c r="L282" s="401"/>
      <c r="M282" s="513">
        <f t="shared" si="577"/>
        <v>0</v>
      </c>
      <c r="N282" s="401">
        <f t="shared" si="578"/>
        <v>0</v>
      </c>
      <c r="O282" s="401"/>
      <c r="P282" s="401"/>
      <c r="Q282" s="513">
        <f t="shared" si="579"/>
        <v>0</v>
      </c>
      <c r="R282" s="401">
        <f t="shared" si="580"/>
        <v>0</v>
      </c>
      <c r="S282" s="540"/>
      <c r="T282" s="401"/>
      <c r="U282" s="513">
        <f t="shared" si="581"/>
        <v>0</v>
      </c>
      <c r="V282" s="401">
        <f t="shared" si="582"/>
        <v>0</v>
      </c>
      <c r="W282" s="513"/>
      <c r="X282" s="401"/>
      <c r="Y282" s="513">
        <f t="shared" si="583"/>
        <v>0</v>
      </c>
      <c r="Z282" s="401">
        <f t="shared" si="584"/>
        <v>0</v>
      </c>
      <c r="AA282" s="513"/>
      <c r="AB282" s="401">
        <f t="shared" si="627"/>
        <v>0</v>
      </c>
      <c r="AC282" s="513">
        <f t="shared" si="586"/>
        <v>0</v>
      </c>
      <c r="AD282" s="401">
        <f t="shared" si="587"/>
        <v>0</v>
      </c>
      <c r="AE282" s="513"/>
      <c r="AF282" s="401">
        <f t="shared" si="628"/>
        <v>0</v>
      </c>
      <c r="AG282" s="513">
        <f t="shared" si="589"/>
        <v>0</v>
      </c>
      <c r="AH282" s="401">
        <f t="shared" si="590"/>
        <v>0</v>
      </c>
      <c r="AI282" s="513"/>
      <c r="AJ282" s="401">
        <f t="shared" si="629"/>
        <v>0</v>
      </c>
      <c r="AK282" s="513">
        <f t="shared" si="592"/>
        <v>0</v>
      </c>
      <c r="AL282" s="401">
        <f t="shared" si="593"/>
        <v>0</v>
      </c>
      <c r="AM282" s="519"/>
      <c r="AN282" s="429">
        <f t="shared" si="594"/>
        <v>0</v>
      </c>
      <c r="AO282" s="519">
        <f t="shared" si="595"/>
        <v>0</v>
      </c>
      <c r="AP282" s="429">
        <f t="shared" si="596"/>
        <v>0</v>
      </c>
      <c r="AQ282" s="591"/>
      <c r="AR282" s="401">
        <f t="shared" si="597"/>
        <v>0</v>
      </c>
      <c r="AS282" s="519">
        <f t="shared" si="598"/>
        <v>0</v>
      </c>
      <c r="AT282" s="429">
        <f t="shared" si="599"/>
        <v>0</v>
      </c>
      <c r="AU282" s="513"/>
      <c r="AV282" s="401">
        <f t="shared" si="600"/>
        <v>0</v>
      </c>
      <c r="AW282" s="519">
        <f t="shared" si="601"/>
        <v>0</v>
      </c>
      <c r="AX282" s="429">
        <f t="shared" si="602"/>
        <v>0</v>
      </c>
      <c r="AY282" s="513"/>
      <c r="AZ282" s="681">
        <f t="shared" si="603"/>
        <v>0</v>
      </c>
      <c r="BA282" s="519">
        <f t="shared" si="604"/>
        <v>0</v>
      </c>
      <c r="BB282" s="429">
        <f t="shared" si="605"/>
        <v>0</v>
      </c>
      <c r="BC282" s="695"/>
      <c r="BD282" s="681">
        <f t="shared" si="606"/>
        <v>0</v>
      </c>
      <c r="BE282" s="695">
        <f t="shared" si="607"/>
        <v>0</v>
      </c>
      <c r="BF282" s="681">
        <f t="shared" si="608"/>
        <v>0</v>
      </c>
      <c r="BG282" s="519"/>
      <c r="BH282" s="429">
        <f t="shared" si="609"/>
        <v>0</v>
      </c>
      <c r="BI282" s="519">
        <f t="shared" si="610"/>
        <v>0</v>
      </c>
      <c r="BJ282" s="429">
        <f t="shared" si="611"/>
        <v>0</v>
      </c>
      <c r="BK282" s="519">
        <v>2</v>
      </c>
      <c r="BL282" s="429">
        <f t="shared" si="631"/>
        <v>2443321.98</v>
      </c>
      <c r="BM282" s="519">
        <f t="shared" si="613"/>
        <v>2</v>
      </c>
      <c r="BN282" s="429">
        <f t="shared" si="614"/>
        <v>2443321.98</v>
      </c>
      <c r="BO282" s="718"/>
      <c r="BP282" s="706">
        <f t="shared" si="615"/>
        <v>0</v>
      </c>
      <c r="BQ282" s="718">
        <f t="shared" si="616"/>
        <v>2</v>
      </c>
      <c r="BR282" s="706">
        <f t="shared" si="617"/>
        <v>2443321.98</v>
      </c>
      <c r="BS282" s="718"/>
      <c r="BT282" s="706">
        <f t="shared" si="618"/>
        <v>0</v>
      </c>
      <c r="BU282" s="718">
        <f t="shared" si="619"/>
        <v>2</v>
      </c>
      <c r="BV282" s="706">
        <f t="shared" si="620"/>
        <v>2443321.98</v>
      </c>
      <c r="BW282" s="718"/>
      <c r="BX282" s="706">
        <f t="shared" si="621"/>
        <v>0</v>
      </c>
      <c r="BY282" s="718">
        <f t="shared" si="622"/>
        <v>2</v>
      </c>
      <c r="BZ282" s="706">
        <f t="shared" si="623"/>
        <v>2443321.98</v>
      </c>
      <c r="CA282" s="718"/>
      <c r="CB282" s="706">
        <f t="shared" si="624"/>
        <v>0</v>
      </c>
      <c r="CC282" s="718">
        <f t="shared" si="625"/>
        <v>2</v>
      </c>
      <c r="CD282" s="706">
        <f t="shared" si="626"/>
        <v>2443321.98</v>
      </c>
      <c r="CE282" s="706"/>
      <c r="CF282" s="402">
        <f t="shared" si="630"/>
        <v>7329965.9399999995</v>
      </c>
    </row>
    <row r="283" spans="2:84" ht="36">
      <c r="B283" s="395" t="s">
        <v>882</v>
      </c>
      <c r="C283" s="396" t="s">
        <v>883</v>
      </c>
      <c r="D283" s="397" t="s">
        <v>389</v>
      </c>
      <c r="E283" s="398">
        <v>7612.11</v>
      </c>
      <c r="F283" s="399">
        <v>25</v>
      </c>
      <c r="G283" s="400">
        <f t="shared" si="576"/>
        <v>190302.75</v>
      </c>
      <c r="H283" s="400"/>
      <c r="I283" s="401"/>
      <c r="J283" s="401"/>
      <c r="K283" s="513"/>
      <c r="L283" s="401"/>
      <c r="M283" s="513">
        <f t="shared" si="577"/>
        <v>0</v>
      </c>
      <c r="N283" s="401">
        <f t="shared" si="578"/>
        <v>0</v>
      </c>
      <c r="O283" s="401"/>
      <c r="P283" s="401"/>
      <c r="Q283" s="513">
        <f t="shared" si="579"/>
        <v>0</v>
      </c>
      <c r="R283" s="401">
        <f t="shared" si="580"/>
        <v>0</v>
      </c>
      <c r="S283" s="540"/>
      <c r="T283" s="401"/>
      <c r="U283" s="513">
        <f t="shared" si="581"/>
        <v>0</v>
      </c>
      <c r="V283" s="401">
        <f t="shared" si="582"/>
        <v>0</v>
      </c>
      <c r="W283" s="513"/>
      <c r="X283" s="401"/>
      <c r="Y283" s="513">
        <f t="shared" si="583"/>
        <v>0</v>
      </c>
      <c r="Z283" s="401">
        <f t="shared" si="584"/>
        <v>0</v>
      </c>
      <c r="AA283" s="513"/>
      <c r="AB283" s="401">
        <f t="shared" si="627"/>
        <v>0</v>
      </c>
      <c r="AC283" s="513">
        <f t="shared" si="586"/>
        <v>0</v>
      </c>
      <c r="AD283" s="401">
        <f t="shared" si="587"/>
        <v>0</v>
      </c>
      <c r="AE283" s="513"/>
      <c r="AF283" s="401">
        <f t="shared" si="628"/>
        <v>0</v>
      </c>
      <c r="AG283" s="513">
        <f t="shared" si="589"/>
        <v>0</v>
      </c>
      <c r="AH283" s="401">
        <f t="shared" si="590"/>
        <v>0</v>
      </c>
      <c r="AI283" s="513"/>
      <c r="AJ283" s="401">
        <f t="shared" si="629"/>
        <v>0</v>
      </c>
      <c r="AK283" s="513">
        <f t="shared" si="592"/>
        <v>0</v>
      </c>
      <c r="AL283" s="401">
        <f t="shared" si="593"/>
        <v>0</v>
      </c>
      <c r="AM283" s="519"/>
      <c r="AN283" s="429">
        <f t="shared" si="594"/>
        <v>0</v>
      </c>
      <c r="AO283" s="519">
        <f t="shared" si="595"/>
        <v>0</v>
      </c>
      <c r="AP283" s="429">
        <f t="shared" si="596"/>
        <v>0</v>
      </c>
      <c r="AQ283" s="591"/>
      <c r="AR283" s="401">
        <f t="shared" si="597"/>
        <v>0</v>
      </c>
      <c r="AS283" s="519">
        <f t="shared" si="598"/>
        <v>0</v>
      </c>
      <c r="AT283" s="429">
        <f t="shared" si="599"/>
        <v>0</v>
      </c>
      <c r="AU283" s="513"/>
      <c r="AV283" s="401">
        <f t="shared" si="600"/>
        <v>0</v>
      </c>
      <c r="AW283" s="519">
        <f t="shared" si="601"/>
        <v>0</v>
      </c>
      <c r="AX283" s="429">
        <f t="shared" si="602"/>
        <v>0</v>
      </c>
      <c r="AY283" s="513"/>
      <c r="AZ283" s="681">
        <f t="shared" si="603"/>
        <v>0</v>
      </c>
      <c r="BA283" s="519">
        <f t="shared" si="604"/>
        <v>0</v>
      </c>
      <c r="BB283" s="429">
        <f t="shared" si="605"/>
        <v>0</v>
      </c>
      <c r="BC283" s="695"/>
      <c r="BD283" s="681">
        <f t="shared" si="606"/>
        <v>0</v>
      </c>
      <c r="BE283" s="695">
        <f t="shared" si="607"/>
        <v>0</v>
      </c>
      <c r="BF283" s="681">
        <f t="shared" si="608"/>
        <v>0</v>
      </c>
      <c r="BG283" s="519">
        <f>24+4</f>
        <v>28</v>
      </c>
      <c r="BH283" s="429">
        <f t="shared" si="609"/>
        <v>213139.08</v>
      </c>
      <c r="BI283" s="519">
        <f t="shared" si="610"/>
        <v>28</v>
      </c>
      <c r="BJ283" s="429">
        <f t="shared" si="611"/>
        <v>213139.08</v>
      </c>
      <c r="BK283" s="519"/>
      <c r="BL283" s="429">
        <f t="shared" si="631"/>
        <v>0</v>
      </c>
      <c r="BM283" s="519">
        <f t="shared" si="613"/>
        <v>28</v>
      </c>
      <c r="BN283" s="429">
        <f t="shared" si="614"/>
        <v>213139.08</v>
      </c>
      <c r="BO283" s="718"/>
      <c r="BP283" s="706">
        <f t="shared" si="615"/>
        <v>0</v>
      </c>
      <c r="BQ283" s="718">
        <f t="shared" si="616"/>
        <v>28</v>
      </c>
      <c r="BR283" s="706">
        <f t="shared" si="617"/>
        <v>213139.08</v>
      </c>
      <c r="BS283" s="718">
        <v>0</v>
      </c>
      <c r="BT283" s="706">
        <f t="shared" si="618"/>
        <v>0</v>
      </c>
      <c r="BU283" s="718">
        <f t="shared" si="619"/>
        <v>28</v>
      </c>
      <c r="BV283" s="706">
        <f t="shared" si="620"/>
        <v>213139.08</v>
      </c>
      <c r="BW283" s="718">
        <v>2</v>
      </c>
      <c r="BX283" s="706">
        <f t="shared" si="621"/>
        <v>15224.22</v>
      </c>
      <c r="BY283" s="718">
        <f t="shared" si="622"/>
        <v>30</v>
      </c>
      <c r="BZ283" s="706">
        <f t="shared" si="623"/>
        <v>228363.3</v>
      </c>
      <c r="CA283" s="718"/>
      <c r="CB283" s="706">
        <f t="shared" si="624"/>
        <v>0</v>
      </c>
      <c r="CC283" s="718">
        <f t="shared" si="625"/>
        <v>30</v>
      </c>
      <c r="CD283" s="706">
        <f t="shared" si="626"/>
        <v>228363.3</v>
      </c>
      <c r="CE283" s="706"/>
      <c r="CF283" s="402">
        <f t="shared" si="630"/>
        <v>190302.75</v>
      </c>
    </row>
    <row r="284" spans="2:84" ht="36">
      <c r="B284" s="395" t="s">
        <v>884</v>
      </c>
      <c r="C284" s="396" t="s">
        <v>885</v>
      </c>
      <c r="D284" s="397" t="s">
        <v>389</v>
      </c>
      <c r="E284" s="398">
        <v>8067.51</v>
      </c>
      <c r="F284" s="399">
        <v>120</v>
      </c>
      <c r="G284" s="400">
        <f t="shared" si="576"/>
        <v>968101.20000000007</v>
      </c>
      <c r="H284" s="400"/>
      <c r="I284" s="401"/>
      <c r="J284" s="401"/>
      <c r="K284" s="513"/>
      <c r="L284" s="401"/>
      <c r="M284" s="513">
        <f t="shared" si="577"/>
        <v>0</v>
      </c>
      <c r="N284" s="401">
        <f t="shared" si="578"/>
        <v>0</v>
      </c>
      <c r="O284" s="401"/>
      <c r="P284" s="401"/>
      <c r="Q284" s="513">
        <f t="shared" si="579"/>
        <v>0</v>
      </c>
      <c r="R284" s="401">
        <f t="shared" si="580"/>
        <v>0</v>
      </c>
      <c r="S284" s="540"/>
      <c r="T284" s="401"/>
      <c r="U284" s="513">
        <f t="shared" si="581"/>
        <v>0</v>
      </c>
      <c r="V284" s="401">
        <f t="shared" si="582"/>
        <v>0</v>
      </c>
      <c r="W284" s="513"/>
      <c r="X284" s="401"/>
      <c r="Y284" s="513">
        <f t="shared" si="583"/>
        <v>0</v>
      </c>
      <c r="Z284" s="401">
        <f t="shared" si="584"/>
        <v>0</v>
      </c>
      <c r="AA284" s="513"/>
      <c r="AB284" s="401">
        <f t="shared" si="627"/>
        <v>0</v>
      </c>
      <c r="AC284" s="513">
        <f t="shared" si="586"/>
        <v>0</v>
      </c>
      <c r="AD284" s="401">
        <f t="shared" si="587"/>
        <v>0</v>
      </c>
      <c r="AE284" s="513"/>
      <c r="AF284" s="401">
        <f t="shared" si="628"/>
        <v>0</v>
      </c>
      <c r="AG284" s="513">
        <f t="shared" si="589"/>
        <v>0</v>
      </c>
      <c r="AH284" s="401">
        <f t="shared" si="590"/>
        <v>0</v>
      </c>
      <c r="AI284" s="513"/>
      <c r="AJ284" s="401">
        <f t="shared" si="629"/>
        <v>0</v>
      </c>
      <c r="AK284" s="513">
        <f t="shared" si="592"/>
        <v>0</v>
      </c>
      <c r="AL284" s="401">
        <f t="shared" si="593"/>
        <v>0</v>
      </c>
      <c r="AM284" s="519"/>
      <c r="AN284" s="429">
        <f t="shared" si="594"/>
        <v>0</v>
      </c>
      <c r="AO284" s="519">
        <f t="shared" si="595"/>
        <v>0</v>
      </c>
      <c r="AP284" s="429">
        <f t="shared" si="596"/>
        <v>0</v>
      </c>
      <c r="AQ284" s="591"/>
      <c r="AR284" s="401">
        <f t="shared" si="597"/>
        <v>0</v>
      </c>
      <c r="AS284" s="519">
        <f t="shared" si="598"/>
        <v>0</v>
      </c>
      <c r="AT284" s="429">
        <f t="shared" si="599"/>
        <v>0</v>
      </c>
      <c r="AU284" s="513"/>
      <c r="AV284" s="401">
        <f t="shared" si="600"/>
        <v>0</v>
      </c>
      <c r="AW284" s="519">
        <f t="shared" si="601"/>
        <v>0</v>
      </c>
      <c r="AX284" s="429">
        <f t="shared" si="602"/>
        <v>0</v>
      </c>
      <c r="AY284" s="513"/>
      <c r="AZ284" s="681">
        <f t="shared" si="603"/>
        <v>0</v>
      </c>
      <c r="BA284" s="519">
        <f t="shared" si="604"/>
        <v>0</v>
      </c>
      <c r="BB284" s="429">
        <f t="shared" si="605"/>
        <v>0</v>
      </c>
      <c r="BC284" s="695"/>
      <c r="BD284" s="681">
        <f t="shared" si="606"/>
        <v>0</v>
      </c>
      <c r="BE284" s="695">
        <f t="shared" si="607"/>
        <v>0</v>
      </c>
      <c r="BF284" s="681">
        <f t="shared" si="608"/>
        <v>0</v>
      </c>
      <c r="BG284" s="519"/>
      <c r="BH284" s="429">
        <f t="shared" si="609"/>
        <v>0</v>
      </c>
      <c r="BI284" s="519">
        <f t="shared" si="610"/>
        <v>0</v>
      </c>
      <c r="BJ284" s="429">
        <f t="shared" si="611"/>
        <v>0</v>
      </c>
      <c r="BK284" s="519"/>
      <c r="BL284" s="429">
        <f t="shared" si="631"/>
        <v>0</v>
      </c>
      <c r="BM284" s="519">
        <f t="shared" si="613"/>
        <v>0</v>
      </c>
      <c r="BN284" s="429">
        <f t="shared" si="614"/>
        <v>0</v>
      </c>
      <c r="BO284" s="718"/>
      <c r="BP284" s="706">
        <f t="shared" si="615"/>
        <v>0</v>
      </c>
      <c r="BQ284" s="718">
        <f t="shared" si="616"/>
        <v>0</v>
      </c>
      <c r="BR284" s="706">
        <f t="shared" si="617"/>
        <v>0</v>
      </c>
      <c r="BS284" s="718"/>
      <c r="BT284" s="706">
        <f t="shared" si="618"/>
        <v>0</v>
      </c>
      <c r="BU284" s="718">
        <f t="shared" si="619"/>
        <v>0</v>
      </c>
      <c r="BV284" s="706">
        <f t="shared" si="620"/>
        <v>0</v>
      </c>
      <c r="BW284" s="718"/>
      <c r="BX284" s="706">
        <f t="shared" si="621"/>
        <v>0</v>
      </c>
      <c r="BY284" s="718">
        <f t="shared" si="622"/>
        <v>0</v>
      </c>
      <c r="BZ284" s="706">
        <f t="shared" si="623"/>
        <v>0</v>
      </c>
      <c r="CA284" s="718"/>
      <c r="CB284" s="706">
        <f t="shared" si="624"/>
        <v>0</v>
      </c>
      <c r="CC284" s="718">
        <f t="shared" si="625"/>
        <v>0</v>
      </c>
      <c r="CD284" s="706">
        <f t="shared" si="626"/>
        <v>0</v>
      </c>
      <c r="CE284" s="706"/>
      <c r="CF284" s="402">
        <f t="shared" si="630"/>
        <v>968101.20000000007</v>
      </c>
    </row>
    <row r="285" spans="2:84" ht="36">
      <c r="B285" s="395" t="s">
        <v>886</v>
      </c>
      <c r="C285" s="396" t="s">
        <v>887</v>
      </c>
      <c r="D285" s="397" t="s">
        <v>389</v>
      </c>
      <c r="E285" s="398">
        <v>9737.64</v>
      </c>
      <c r="F285" s="399">
        <v>22</v>
      </c>
      <c r="G285" s="400">
        <f t="shared" si="576"/>
        <v>214228.08</v>
      </c>
      <c r="H285" s="400"/>
      <c r="I285" s="401"/>
      <c r="J285" s="401"/>
      <c r="K285" s="513"/>
      <c r="L285" s="401"/>
      <c r="M285" s="513">
        <f t="shared" si="577"/>
        <v>0</v>
      </c>
      <c r="N285" s="401">
        <f t="shared" si="578"/>
        <v>0</v>
      </c>
      <c r="O285" s="401"/>
      <c r="P285" s="401"/>
      <c r="Q285" s="513">
        <f t="shared" si="579"/>
        <v>0</v>
      </c>
      <c r="R285" s="401">
        <f t="shared" si="580"/>
        <v>0</v>
      </c>
      <c r="S285" s="540"/>
      <c r="T285" s="401"/>
      <c r="U285" s="513">
        <f t="shared" si="581"/>
        <v>0</v>
      </c>
      <c r="V285" s="401">
        <f t="shared" si="582"/>
        <v>0</v>
      </c>
      <c r="W285" s="513"/>
      <c r="X285" s="401"/>
      <c r="Y285" s="513">
        <f t="shared" si="583"/>
        <v>0</v>
      </c>
      <c r="Z285" s="401">
        <f t="shared" si="584"/>
        <v>0</v>
      </c>
      <c r="AA285" s="513"/>
      <c r="AB285" s="401">
        <f t="shared" si="627"/>
        <v>0</v>
      </c>
      <c r="AC285" s="513">
        <f t="shared" si="586"/>
        <v>0</v>
      </c>
      <c r="AD285" s="401">
        <f t="shared" si="587"/>
        <v>0</v>
      </c>
      <c r="AE285" s="513"/>
      <c r="AF285" s="401">
        <f t="shared" si="628"/>
        <v>0</v>
      </c>
      <c r="AG285" s="513">
        <f t="shared" si="589"/>
        <v>0</v>
      </c>
      <c r="AH285" s="401">
        <f t="shared" si="590"/>
        <v>0</v>
      </c>
      <c r="AI285" s="513"/>
      <c r="AJ285" s="401">
        <f t="shared" si="629"/>
        <v>0</v>
      </c>
      <c r="AK285" s="513">
        <f t="shared" si="592"/>
        <v>0</v>
      </c>
      <c r="AL285" s="401">
        <f t="shared" si="593"/>
        <v>0</v>
      </c>
      <c r="AM285" s="519"/>
      <c r="AN285" s="429">
        <f t="shared" si="594"/>
        <v>0</v>
      </c>
      <c r="AO285" s="519">
        <f t="shared" si="595"/>
        <v>0</v>
      </c>
      <c r="AP285" s="429">
        <f t="shared" si="596"/>
        <v>0</v>
      </c>
      <c r="AQ285" s="591"/>
      <c r="AR285" s="401">
        <f t="shared" si="597"/>
        <v>0</v>
      </c>
      <c r="AS285" s="519">
        <f t="shared" si="598"/>
        <v>0</v>
      </c>
      <c r="AT285" s="429">
        <f t="shared" si="599"/>
        <v>0</v>
      </c>
      <c r="AU285" s="513"/>
      <c r="AV285" s="401">
        <f t="shared" si="600"/>
        <v>0</v>
      </c>
      <c r="AW285" s="519">
        <f t="shared" si="601"/>
        <v>0</v>
      </c>
      <c r="AX285" s="429">
        <f t="shared" si="602"/>
        <v>0</v>
      </c>
      <c r="AY285" s="513"/>
      <c r="AZ285" s="681">
        <f t="shared" si="603"/>
        <v>0</v>
      </c>
      <c r="BA285" s="519">
        <f t="shared" si="604"/>
        <v>0</v>
      </c>
      <c r="BB285" s="429">
        <f t="shared" si="605"/>
        <v>0</v>
      </c>
      <c r="BC285" s="695"/>
      <c r="BD285" s="681">
        <f t="shared" si="606"/>
        <v>0</v>
      </c>
      <c r="BE285" s="695">
        <f t="shared" si="607"/>
        <v>0</v>
      </c>
      <c r="BF285" s="681">
        <f t="shared" si="608"/>
        <v>0</v>
      </c>
      <c r="BG285" s="519">
        <f>5+4+4+4+4+4+4+3+3</f>
        <v>35</v>
      </c>
      <c r="BH285" s="429">
        <f t="shared" si="609"/>
        <v>340817.39999999997</v>
      </c>
      <c r="BI285" s="519">
        <f t="shared" si="610"/>
        <v>35</v>
      </c>
      <c r="BJ285" s="429">
        <f t="shared" si="611"/>
        <v>340817.39999999997</v>
      </c>
      <c r="BK285" s="519"/>
      <c r="BL285" s="429">
        <f t="shared" si="631"/>
        <v>0</v>
      </c>
      <c r="BM285" s="519">
        <f t="shared" si="613"/>
        <v>35</v>
      </c>
      <c r="BN285" s="429">
        <f t="shared" si="614"/>
        <v>340817.39999999997</v>
      </c>
      <c r="BO285" s="718">
        <v>1</v>
      </c>
      <c r="BP285" s="706">
        <f t="shared" si="615"/>
        <v>9737.64</v>
      </c>
      <c r="BQ285" s="718">
        <f t="shared" si="616"/>
        <v>36</v>
      </c>
      <c r="BR285" s="706">
        <f t="shared" si="617"/>
        <v>350555.04</v>
      </c>
      <c r="BS285" s="718"/>
      <c r="BT285" s="706">
        <f t="shared" si="618"/>
        <v>0</v>
      </c>
      <c r="BU285" s="718">
        <f t="shared" si="619"/>
        <v>36</v>
      </c>
      <c r="BV285" s="706">
        <f t="shared" si="620"/>
        <v>350555.04</v>
      </c>
      <c r="BW285" s="718"/>
      <c r="BX285" s="706">
        <f t="shared" si="621"/>
        <v>0</v>
      </c>
      <c r="BY285" s="718">
        <f t="shared" si="622"/>
        <v>36</v>
      </c>
      <c r="BZ285" s="706">
        <f t="shared" si="623"/>
        <v>350555.04</v>
      </c>
      <c r="CA285" s="718"/>
      <c r="CB285" s="706">
        <f t="shared" si="624"/>
        <v>0</v>
      </c>
      <c r="CC285" s="718">
        <f t="shared" si="625"/>
        <v>36</v>
      </c>
      <c r="CD285" s="706">
        <f t="shared" si="626"/>
        <v>350555.04</v>
      </c>
      <c r="CE285" s="706"/>
      <c r="CF285" s="402">
        <f t="shared" si="630"/>
        <v>214228.08</v>
      </c>
    </row>
    <row r="286" spans="2:84" ht="36">
      <c r="B286" s="395" t="s">
        <v>888</v>
      </c>
      <c r="C286" s="396" t="s">
        <v>889</v>
      </c>
      <c r="D286" s="397" t="s">
        <v>389</v>
      </c>
      <c r="E286" s="398">
        <v>11134.53</v>
      </c>
      <c r="F286" s="399">
        <v>30</v>
      </c>
      <c r="G286" s="400">
        <f t="shared" si="576"/>
        <v>334035.90000000002</v>
      </c>
      <c r="H286" s="400"/>
      <c r="I286" s="401"/>
      <c r="J286" s="401"/>
      <c r="K286" s="513"/>
      <c r="L286" s="401"/>
      <c r="M286" s="513">
        <f t="shared" si="577"/>
        <v>0</v>
      </c>
      <c r="N286" s="401">
        <f t="shared" si="578"/>
        <v>0</v>
      </c>
      <c r="O286" s="401"/>
      <c r="P286" s="401"/>
      <c r="Q286" s="513">
        <f t="shared" si="579"/>
        <v>0</v>
      </c>
      <c r="R286" s="401">
        <f t="shared" si="580"/>
        <v>0</v>
      </c>
      <c r="S286" s="540"/>
      <c r="T286" s="401"/>
      <c r="U286" s="513">
        <f t="shared" si="581"/>
        <v>0</v>
      </c>
      <c r="V286" s="401">
        <f t="shared" si="582"/>
        <v>0</v>
      </c>
      <c r="W286" s="513"/>
      <c r="X286" s="401"/>
      <c r="Y286" s="513">
        <f t="shared" si="583"/>
        <v>0</v>
      </c>
      <c r="Z286" s="401">
        <f t="shared" si="584"/>
        <v>0</v>
      </c>
      <c r="AA286" s="513"/>
      <c r="AB286" s="401">
        <f t="shared" si="627"/>
        <v>0</v>
      </c>
      <c r="AC286" s="513">
        <f t="shared" si="586"/>
        <v>0</v>
      </c>
      <c r="AD286" s="401">
        <f t="shared" si="587"/>
        <v>0</v>
      </c>
      <c r="AE286" s="513"/>
      <c r="AF286" s="401">
        <f t="shared" si="628"/>
        <v>0</v>
      </c>
      <c r="AG286" s="513">
        <f t="shared" si="589"/>
        <v>0</v>
      </c>
      <c r="AH286" s="401">
        <f t="shared" si="590"/>
        <v>0</v>
      </c>
      <c r="AI286" s="513"/>
      <c r="AJ286" s="401">
        <f t="shared" si="629"/>
        <v>0</v>
      </c>
      <c r="AK286" s="513">
        <f t="shared" si="592"/>
        <v>0</v>
      </c>
      <c r="AL286" s="401">
        <f t="shared" si="593"/>
        <v>0</v>
      </c>
      <c r="AM286" s="519"/>
      <c r="AN286" s="429">
        <f t="shared" si="594"/>
        <v>0</v>
      </c>
      <c r="AO286" s="519">
        <f t="shared" si="595"/>
        <v>0</v>
      </c>
      <c r="AP286" s="429">
        <f t="shared" si="596"/>
        <v>0</v>
      </c>
      <c r="AQ286" s="591"/>
      <c r="AR286" s="401">
        <f t="shared" si="597"/>
        <v>0</v>
      </c>
      <c r="AS286" s="519">
        <f t="shared" si="598"/>
        <v>0</v>
      </c>
      <c r="AT286" s="429">
        <f t="shared" si="599"/>
        <v>0</v>
      </c>
      <c r="AU286" s="513"/>
      <c r="AV286" s="401">
        <f t="shared" si="600"/>
        <v>0</v>
      </c>
      <c r="AW286" s="519">
        <f t="shared" si="601"/>
        <v>0</v>
      </c>
      <c r="AX286" s="429">
        <f t="shared" si="602"/>
        <v>0</v>
      </c>
      <c r="AY286" s="513"/>
      <c r="AZ286" s="681">
        <f t="shared" si="603"/>
        <v>0</v>
      </c>
      <c r="BA286" s="519">
        <f t="shared" si="604"/>
        <v>0</v>
      </c>
      <c r="BB286" s="429">
        <f t="shared" si="605"/>
        <v>0</v>
      </c>
      <c r="BC286" s="695"/>
      <c r="BD286" s="681">
        <f t="shared" si="606"/>
        <v>0</v>
      </c>
      <c r="BE286" s="695">
        <f t="shared" si="607"/>
        <v>0</v>
      </c>
      <c r="BF286" s="681">
        <f t="shared" si="608"/>
        <v>0</v>
      </c>
      <c r="BG286" s="519"/>
      <c r="BH286" s="429">
        <f t="shared" si="609"/>
        <v>0</v>
      </c>
      <c r="BI286" s="519">
        <f t="shared" si="610"/>
        <v>0</v>
      </c>
      <c r="BJ286" s="429">
        <f t="shared" si="611"/>
        <v>0</v>
      </c>
      <c r="BK286" s="519"/>
      <c r="BL286" s="429">
        <f t="shared" si="631"/>
        <v>0</v>
      </c>
      <c r="BM286" s="519">
        <f t="shared" si="613"/>
        <v>0</v>
      </c>
      <c r="BN286" s="429">
        <f t="shared" si="614"/>
        <v>0</v>
      </c>
      <c r="BO286" s="718"/>
      <c r="BP286" s="706">
        <f t="shared" si="615"/>
        <v>0</v>
      </c>
      <c r="BQ286" s="718">
        <f t="shared" si="616"/>
        <v>0</v>
      </c>
      <c r="BR286" s="706">
        <f t="shared" si="617"/>
        <v>0</v>
      </c>
      <c r="BS286" s="718"/>
      <c r="BT286" s="706">
        <f t="shared" si="618"/>
        <v>0</v>
      </c>
      <c r="BU286" s="718">
        <f t="shared" si="619"/>
        <v>0</v>
      </c>
      <c r="BV286" s="706">
        <f t="shared" si="620"/>
        <v>0</v>
      </c>
      <c r="BW286" s="718"/>
      <c r="BX286" s="706">
        <f t="shared" si="621"/>
        <v>0</v>
      </c>
      <c r="BY286" s="718">
        <f t="shared" si="622"/>
        <v>0</v>
      </c>
      <c r="BZ286" s="706">
        <f t="shared" si="623"/>
        <v>0</v>
      </c>
      <c r="CA286" s="718"/>
      <c r="CB286" s="706">
        <f t="shared" si="624"/>
        <v>0</v>
      </c>
      <c r="CC286" s="718">
        <f t="shared" si="625"/>
        <v>0</v>
      </c>
      <c r="CD286" s="706">
        <f t="shared" si="626"/>
        <v>0</v>
      </c>
      <c r="CE286" s="706"/>
      <c r="CF286" s="402">
        <f t="shared" si="630"/>
        <v>334035.90000000002</v>
      </c>
    </row>
    <row r="287" spans="2:84" ht="36">
      <c r="B287" s="395" t="s">
        <v>890</v>
      </c>
      <c r="C287" s="396" t="s">
        <v>891</v>
      </c>
      <c r="D287" s="397" t="s">
        <v>389</v>
      </c>
      <c r="E287" s="398">
        <v>8316.99</v>
      </c>
      <c r="F287" s="399">
        <v>100</v>
      </c>
      <c r="G287" s="400">
        <f t="shared" si="576"/>
        <v>831699</v>
      </c>
      <c r="H287" s="400"/>
      <c r="I287" s="401"/>
      <c r="J287" s="401"/>
      <c r="K287" s="513"/>
      <c r="L287" s="401"/>
      <c r="M287" s="513">
        <f t="shared" si="577"/>
        <v>0</v>
      </c>
      <c r="N287" s="401">
        <f t="shared" si="578"/>
        <v>0</v>
      </c>
      <c r="O287" s="401"/>
      <c r="P287" s="401"/>
      <c r="Q287" s="513">
        <f t="shared" si="579"/>
        <v>0</v>
      </c>
      <c r="R287" s="401">
        <f t="shared" si="580"/>
        <v>0</v>
      </c>
      <c r="S287" s="540"/>
      <c r="T287" s="401"/>
      <c r="U287" s="513">
        <f t="shared" si="581"/>
        <v>0</v>
      </c>
      <c r="V287" s="401">
        <f t="shared" si="582"/>
        <v>0</v>
      </c>
      <c r="W287" s="513"/>
      <c r="X287" s="401"/>
      <c r="Y287" s="513">
        <f t="shared" si="583"/>
        <v>0</v>
      </c>
      <c r="Z287" s="401">
        <f t="shared" si="584"/>
        <v>0</v>
      </c>
      <c r="AA287" s="513"/>
      <c r="AB287" s="401">
        <f t="shared" si="627"/>
        <v>0</v>
      </c>
      <c r="AC287" s="513">
        <f t="shared" si="586"/>
        <v>0</v>
      </c>
      <c r="AD287" s="401">
        <f t="shared" si="587"/>
        <v>0</v>
      </c>
      <c r="AE287" s="513"/>
      <c r="AF287" s="401">
        <f t="shared" si="628"/>
        <v>0</v>
      </c>
      <c r="AG287" s="513">
        <f t="shared" si="589"/>
        <v>0</v>
      </c>
      <c r="AH287" s="401">
        <f t="shared" si="590"/>
        <v>0</v>
      </c>
      <c r="AI287" s="513"/>
      <c r="AJ287" s="401">
        <f t="shared" si="629"/>
        <v>0</v>
      </c>
      <c r="AK287" s="513">
        <f t="shared" si="592"/>
        <v>0</v>
      </c>
      <c r="AL287" s="401">
        <f t="shared" si="593"/>
        <v>0</v>
      </c>
      <c r="AM287" s="519"/>
      <c r="AN287" s="429">
        <f t="shared" si="594"/>
        <v>0</v>
      </c>
      <c r="AO287" s="519">
        <f t="shared" si="595"/>
        <v>0</v>
      </c>
      <c r="AP287" s="429">
        <f t="shared" si="596"/>
        <v>0</v>
      </c>
      <c r="AQ287" s="591"/>
      <c r="AR287" s="401">
        <f t="shared" si="597"/>
        <v>0</v>
      </c>
      <c r="AS287" s="519">
        <f t="shared" si="598"/>
        <v>0</v>
      </c>
      <c r="AT287" s="429">
        <f t="shared" si="599"/>
        <v>0</v>
      </c>
      <c r="AU287" s="513"/>
      <c r="AV287" s="401">
        <f t="shared" si="600"/>
        <v>0</v>
      </c>
      <c r="AW287" s="519">
        <f t="shared" si="601"/>
        <v>0</v>
      </c>
      <c r="AX287" s="429">
        <f t="shared" si="602"/>
        <v>0</v>
      </c>
      <c r="AY287" s="513"/>
      <c r="AZ287" s="681">
        <f t="shared" si="603"/>
        <v>0</v>
      </c>
      <c r="BA287" s="519">
        <f t="shared" si="604"/>
        <v>0</v>
      </c>
      <c r="BB287" s="429">
        <f t="shared" si="605"/>
        <v>0</v>
      </c>
      <c r="BC287" s="695"/>
      <c r="BD287" s="681">
        <f t="shared" si="606"/>
        <v>0</v>
      </c>
      <c r="BE287" s="695">
        <f t="shared" si="607"/>
        <v>0</v>
      </c>
      <c r="BF287" s="681">
        <f t="shared" si="608"/>
        <v>0</v>
      </c>
      <c r="BG287" s="519"/>
      <c r="BH287" s="429">
        <f t="shared" si="609"/>
        <v>0</v>
      </c>
      <c r="BI287" s="519">
        <f t="shared" si="610"/>
        <v>0</v>
      </c>
      <c r="BJ287" s="429">
        <f t="shared" si="611"/>
        <v>0</v>
      </c>
      <c r="BK287" s="519"/>
      <c r="BL287" s="429">
        <f t="shared" si="631"/>
        <v>0</v>
      </c>
      <c r="BM287" s="519">
        <f t="shared" si="613"/>
        <v>0</v>
      </c>
      <c r="BN287" s="429">
        <f t="shared" si="614"/>
        <v>0</v>
      </c>
      <c r="BO287" s="718"/>
      <c r="BP287" s="706">
        <f t="shared" si="615"/>
        <v>0</v>
      </c>
      <c r="BQ287" s="718">
        <f t="shared" si="616"/>
        <v>0</v>
      </c>
      <c r="BR287" s="706">
        <f t="shared" si="617"/>
        <v>0</v>
      </c>
      <c r="BS287" s="718"/>
      <c r="BT287" s="706">
        <f t="shared" si="618"/>
        <v>0</v>
      </c>
      <c r="BU287" s="718">
        <f t="shared" si="619"/>
        <v>0</v>
      </c>
      <c r="BV287" s="706">
        <f t="shared" si="620"/>
        <v>0</v>
      </c>
      <c r="BW287" s="718"/>
      <c r="BX287" s="706">
        <f t="shared" si="621"/>
        <v>0</v>
      </c>
      <c r="BY287" s="718">
        <f t="shared" si="622"/>
        <v>0</v>
      </c>
      <c r="BZ287" s="706">
        <f t="shared" si="623"/>
        <v>0</v>
      </c>
      <c r="CA287" s="718"/>
      <c r="CB287" s="706">
        <f t="shared" si="624"/>
        <v>0</v>
      </c>
      <c r="CC287" s="718">
        <f t="shared" si="625"/>
        <v>0</v>
      </c>
      <c r="CD287" s="706">
        <f t="shared" si="626"/>
        <v>0</v>
      </c>
      <c r="CE287" s="706"/>
      <c r="CF287" s="402">
        <f t="shared" si="630"/>
        <v>831699</v>
      </c>
    </row>
    <row r="288" spans="2:84" ht="36">
      <c r="B288" s="395" t="s">
        <v>892</v>
      </c>
      <c r="C288" s="396" t="s">
        <v>893</v>
      </c>
      <c r="D288" s="397" t="s">
        <v>389</v>
      </c>
      <c r="E288" s="398">
        <v>11496.87</v>
      </c>
      <c r="F288" s="399">
        <v>100</v>
      </c>
      <c r="G288" s="400">
        <f t="shared" si="576"/>
        <v>1149687</v>
      </c>
      <c r="H288" s="400"/>
      <c r="I288" s="401"/>
      <c r="J288" s="401"/>
      <c r="K288" s="513"/>
      <c r="L288" s="401"/>
      <c r="M288" s="513">
        <f t="shared" si="577"/>
        <v>0</v>
      </c>
      <c r="N288" s="401">
        <f t="shared" si="578"/>
        <v>0</v>
      </c>
      <c r="O288" s="401"/>
      <c r="P288" s="401"/>
      <c r="Q288" s="513">
        <f t="shared" si="579"/>
        <v>0</v>
      </c>
      <c r="R288" s="401">
        <f t="shared" si="580"/>
        <v>0</v>
      </c>
      <c r="S288" s="540"/>
      <c r="T288" s="401"/>
      <c r="U288" s="513">
        <f t="shared" si="581"/>
        <v>0</v>
      </c>
      <c r="V288" s="401">
        <f t="shared" si="582"/>
        <v>0</v>
      </c>
      <c r="W288" s="513"/>
      <c r="X288" s="401"/>
      <c r="Y288" s="513">
        <f t="shared" si="583"/>
        <v>0</v>
      </c>
      <c r="Z288" s="401">
        <f t="shared" si="584"/>
        <v>0</v>
      </c>
      <c r="AA288" s="513"/>
      <c r="AB288" s="401">
        <f t="shared" si="627"/>
        <v>0</v>
      </c>
      <c r="AC288" s="513">
        <f t="shared" si="586"/>
        <v>0</v>
      </c>
      <c r="AD288" s="401">
        <f t="shared" si="587"/>
        <v>0</v>
      </c>
      <c r="AE288" s="513"/>
      <c r="AF288" s="401">
        <f t="shared" si="628"/>
        <v>0</v>
      </c>
      <c r="AG288" s="513">
        <f t="shared" si="589"/>
        <v>0</v>
      </c>
      <c r="AH288" s="401">
        <f t="shared" si="590"/>
        <v>0</v>
      </c>
      <c r="AI288" s="513"/>
      <c r="AJ288" s="401">
        <f t="shared" si="629"/>
        <v>0</v>
      </c>
      <c r="AK288" s="513">
        <f t="shared" si="592"/>
        <v>0</v>
      </c>
      <c r="AL288" s="401">
        <f t="shared" si="593"/>
        <v>0</v>
      </c>
      <c r="AM288" s="519"/>
      <c r="AN288" s="429">
        <f t="shared" si="594"/>
        <v>0</v>
      </c>
      <c r="AO288" s="519">
        <f t="shared" si="595"/>
        <v>0</v>
      </c>
      <c r="AP288" s="429">
        <f t="shared" si="596"/>
        <v>0</v>
      </c>
      <c r="AQ288" s="591"/>
      <c r="AR288" s="401">
        <f t="shared" si="597"/>
        <v>0</v>
      </c>
      <c r="AS288" s="519">
        <f t="shared" si="598"/>
        <v>0</v>
      </c>
      <c r="AT288" s="429">
        <f t="shared" si="599"/>
        <v>0</v>
      </c>
      <c r="AU288" s="513"/>
      <c r="AV288" s="401">
        <f t="shared" si="600"/>
        <v>0</v>
      </c>
      <c r="AW288" s="519">
        <f t="shared" si="601"/>
        <v>0</v>
      </c>
      <c r="AX288" s="429">
        <f t="shared" si="602"/>
        <v>0</v>
      </c>
      <c r="AY288" s="513"/>
      <c r="AZ288" s="681">
        <f t="shared" si="603"/>
        <v>0</v>
      </c>
      <c r="BA288" s="519">
        <f t="shared" si="604"/>
        <v>0</v>
      </c>
      <c r="BB288" s="429">
        <f t="shared" si="605"/>
        <v>0</v>
      </c>
      <c r="BC288" s="695"/>
      <c r="BD288" s="681">
        <f t="shared" si="606"/>
        <v>0</v>
      </c>
      <c r="BE288" s="695">
        <f t="shared" si="607"/>
        <v>0</v>
      </c>
      <c r="BF288" s="681">
        <f t="shared" si="608"/>
        <v>0</v>
      </c>
      <c r="BG288" s="519"/>
      <c r="BH288" s="429">
        <f t="shared" si="609"/>
        <v>0</v>
      </c>
      <c r="BI288" s="519">
        <f t="shared" si="610"/>
        <v>0</v>
      </c>
      <c r="BJ288" s="429">
        <f t="shared" si="611"/>
        <v>0</v>
      </c>
      <c r="BK288" s="519"/>
      <c r="BL288" s="429">
        <f t="shared" si="631"/>
        <v>0</v>
      </c>
      <c r="BM288" s="519">
        <f t="shared" si="613"/>
        <v>0</v>
      </c>
      <c r="BN288" s="429">
        <f t="shared" si="614"/>
        <v>0</v>
      </c>
      <c r="BO288" s="718"/>
      <c r="BP288" s="706">
        <f t="shared" si="615"/>
        <v>0</v>
      </c>
      <c r="BQ288" s="718">
        <f t="shared" si="616"/>
        <v>0</v>
      </c>
      <c r="BR288" s="706">
        <f t="shared" si="617"/>
        <v>0</v>
      </c>
      <c r="BS288" s="718"/>
      <c r="BT288" s="706">
        <f t="shared" si="618"/>
        <v>0</v>
      </c>
      <c r="BU288" s="718">
        <f t="shared" si="619"/>
        <v>0</v>
      </c>
      <c r="BV288" s="706">
        <f t="shared" si="620"/>
        <v>0</v>
      </c>
      <c r="BW288" s="718"/>
      <c r="BX288" s="706">
        <f t="shared" si="621"/>
        <v>0</v>
      </c>
      <c r="BY288" s="718">
        <f t="shared" si="622"/>
        <v>0</v>
      </c>
      <c r="BZ288" s="706">
        <f t="shared" si="623"/>
        <v>0</v>
      </c>
      <c r="CA288" s="718"/>
      <c r="CB288" s="706">
        <f t="shared" si="624"/>
        <v>0</v>
      </c>
      <c r="CC288" s="718">
        <f t="shared" si="625"/>
        <v>0</v>
      </c>
      <c r="CD288" s="706">
        <f t="shared" si="626"/>
        <v>0</v>
      </c>
      <c r="CE288" s="706"/>
      <c r="CF288" s="402">
        <f t="shared" si="630"/>
        <v>1149687</v>
      </c>
    </row>
    <row r="289" spans="1:84" ht="36">
      <c r="B289" s="395" t="s">
        <v>894</v>
      </c>
      <c r="C289" s="396" t="s">
        <v>895</v>
      </c>
      <c r="D289" s="397" t="s">
        <v>389</v>
      </c>
      <c r="E289" s="398">
        <v>12411.63</v>
      </c>
      <c r="F289" s="399">
        <v>70</v>
      </c>
      <c r="G289" s="400">
        <f t="shared" si="576"/>
        <v>868814.1</v>
      </c>
      <c r="H289" s="400"/>
      <c r="I289" s="401"/>
      <c r="J289" s="401"/>
      <c r="K289" s="513"/>
      <c r="L289" s="401"/>
      <c r="M289" s="513">
        <f t="shared" si="577"/>
        <v>0</v>
      </c>
      <c r="N289" s="401">
        <f t="shared" si="578"/>
        <v>0</v>
      </c>
      <c r="O289" s="401"/>
      <c r="P289" s="401"/>
      <c r="Q289" s="513">
        <f t="shared" si="579"/>
        <v>0</v>
      </c>
      <c r="R289" s="401">
        <f t="shared" si="580"/>
        <v>0</v>
      </c>
      <c r="S289" s="540"/>
      <c r="T289" s="401"/>
      <c r="U289" s="513">
        <f t="shared" si="581"/>
        <v>0</v>
      </c>
      <c r="V289" s="401">
        <f t="shared" si="582"/>
        <v>0</v>
      </c>
      <c r="W289" s="513"/>
      <c r="X289" s="401"/>
      <c r="Y289" s="513">
        <f t="shared" si="583"/>
        <v>0</v>
      </c>
      <c r="Z289" s="401">
        <f t="shared" si="584"/>
        <v>0</v>
      </c>
      <c r="AA289" s="513"/>
      <c r="AB289" s="401">
        <f t="shared" si="627"/>
        <v>0</v>
      </c>
      <c r="AC289" s="513">
        <f t="shared" si="586"/>
        <v>0</v>
      </c>
      <c r="AD289" s="401">
        <f t="shared" si="587"/>
        <v>0</v>
      </c>
      <c r="AE289" s="513"/>
      <c r="AF289" s="401">
        <f t="shared" si="628"/>
        <v>0</v>
      </c>
      <c r="AG289" s="513">
        <f t="shared" si="589"/>
        <v>0</v>
      </c>
      <c r="AH289" s="401">
        <f t="shared" si="590"/>
        <v>0</v>
      </c>
      <c r="AI289" s="513"/>
      <c r="AJ289" s="401">
        <f t="shared" si="629"/>
        <v>0</v>
      </c>
      <c r="AK289" s="513">
        <f t="shared" si="592"/>
        <v>0</v>
      </c>
      <c r="AL289" s="401">
        <f t="shared" si="593"/>
        <v>0</v>
      </c>
      <c r="AM289" s="519"/>
      <c r="AN289" s="429">
        <f t="shared" si="594"/>
        <v>0</v>
      </c>
      <c r="AO289" s="519">
        <f t="shared" si="595"/>
        <v>0</v>
      </c>
      <c r="AP289" s="429">
        <f t="shared" si="596"/>
        <v>0</v>
      </c>
      <c r="AQ289" s="591"/>
      <c r="AR289" s="401">
        <f t="shared" si="597"/>
        <v>0</v>
      </c>
      <c r="AS289" s="519">
        <f t="shared" si="598"/>
        <v>0</v>
      </c>
      <c r="AT289" s="429">
        <f t="shared" si="599"/>
        <v>0</v>
      </c>
      <c r="AU289" s="513"/>
      <c r="AV289" s="401">
        <f t="shared" si="600"/>
        <v>0</v>
      </c>
      <c r="AW289" s="519">
        <f t="shared" si="601"/>
        <v>0</v>
      </c>
      <c r="AX289" s="429">
        <f t="shared" si="602"/>
        <v>0</v>
      </c>
      <c r="AY289" s="513"/>
      <c r="AZ289" s="681">
        <f t="shared" si="603"/>
        <v>0</v>
      </c>
      <c r="BA289" s="519">
        <f t="shared" si="604"/>
        <v>0</v>
      </c>
      <c r="BB289" s="429">
        <f t="shared" si="605"/>
        <v>0</v>
      </c>
      <c r="BC289" s="695"/>
      <c r="BD289" s="681">
        <f t="shared" si="606"/>
        <v>0</v>
      </c>
      <c r="BE289" s="695">
        <f t="shared" si="607"/>
        <v>0</v>
      </c>
      <c r="BF289" s="681">
        <f t="shared" si="608"/>
        <v>0</v>
      </c>
      <c r="BG289" s="519"/>
      <c r="BH289" s="429">
        <f t="shared" si="609"/>
        <v>0</v>
      </c>
      <c r="BI289" s="519">
        <f t="shared" si="610"/>
        <v>0</v>
      </c>
      <c r="BJ289" s="429">
        <f t="shared" si="611"/>
        <v>0</v>
      </c>
      <c r="BK289" s="519"/>
      <c r="BL289" s="429">
        <f t="shared" si="631"/>
        <v>0</v>
      </c>
      <c r="BM289" s="519">
        <f t="shared" si="613"/>
        <v>0</v>
      </c>
      <c r="BN289" s="429">
        <f t="shared" si="614"/>
        <v>0</v>
      </c>
      <c r="BO289" s="718"/>
      <c r="BP289" s="706">
        <f t="shared" si="615"/>
        <v>0</v>
      </c>
      <c r="BQ289" s="718">
        <f t="shared" si="616"/>
        <v>0</v>
      </c>
      <c r="BR289" s="706">
        <f t="shared" si="617"/>
        <v>0</v>
      </c>
      <c r="BS289" s="718"/>
      <c r="BT289" s="706">
        <f t="shared" si="618"/>
        <v>0</v>
      </c>
      <c r="BU289" s="718">
        <f t="shared" si="619"/>
        <v>0</v>
      </c>
      <c r="BV289" s="706">
        <f t="shared" si="620"/>
        <v>0</v>
      </c>
      <c r="BW289" s="718"/>
      <c r="BX289" s="706">
        <f t="shared" si="621"/>
        <v>0</v>
      </c>
      <c r="BY289" s="718">
        <f t="shared" si="622"/>
        <v>0</v>
      </c>
      <c r="BZ289" s="706">
        <f t="shared" si="623"/>
        <v>0</v>
      </c>
      <c r="CA289" s="718"/>
      <c r="CB289" s="706">
        <f t="shared" si="624"/>
        <v>0</v>
      </c>
      <c r="CC289" s="718">
        <f t="shared" si="625"/>
        <v>0</v>
      </c>
      <c r="CD289" s="706">
        <f t="shared" si="626"/>
        <v>0</v>
      </c>
      <c r="CE289" s="706"/>
      <c r="CF289" s="402">
        <f t="shared" si="630"/>
        <v>868814.1</v>
      </c>
    </row>
    <row r="290" spans="1:84" ht="36">
      <c r="B290" s="395" t="s">
        <v>896</v>
      </c>
      <c r="C290" s="396" t="s">
        <v>897</v>
      </c>
      <c r="D290" s="397" t="s">
        <v>389</v>
      </c>
      <c r="E290" s="398">
        <v>23676.84</v>
      </c>
      <c r="F290" s="399">
        <v>30</v>
      </c>
      <c r="G290" s="400">
        <f t="shared" si="576"/>
        <v>710305.2</v>
      </c>
      <c r="H290" s="400"/>
      <c r="I290" s="401"/>
      <c r="J290" s="401"/>
      <c r="K290" s="513"/>
      <c r="L290" s="401"/>
      <c r="M290" s="513">
        <f t="shared" si="577"/>
        <v>0</v>
      </c>
      <c r="N290" s="401">
        <f t="shared" si="578"/>
        <v>0</v>
      </c>
      <c r="O290" s="401"/>
      <c r="P290" s="401"/>
      <c r="Q290" s="513">
        <f t="shared" si="579"/>
        <v>0</v>
      </c>
      <c r="R290" s="401">
        <f t="shared" si="580"/>
        <v>0</v>
      </c>
      <c r="S290" s="540"/>
      <c r="T290" s="401"/>
      <c r="U290" s="513">
        <f t="shared" si="581"/>
        <v>0</v>
      </c>
      <c r="V290" s="401">
        <f t="shared" si="582"/>
        <v>0</v>
      </c>
      <c r="W290" s="513"/>
      <c r="X290" s="401"/>
      <c r="Y290" s="513">
        <f t="shared" si="583"/>
        <v>0</v>
      </c>
      <c r="Z290" s="401">
        <f t="shared" si="584"/>
        <v>0</v>
      </c>
      <c r="AA290" s="513"/>
      <c r="AB290" s="401">
        <f t="shared" si="627"/>
        <v>0</v>
      </c>
      <c r="AC290" s="513">
        <f t="shared" si="586"/>
        <v>0</v>
      </c>
      <c r="AD290" s="401">
        <f t="shared" si="587"/>
        <v>0</v>
      </c>
      <c r="AE290" s="513"/>
      <c r="AF290" s="401">
        <f t="shared" si="628"/>
        <v>0</v>
      </c>
      <c r="AG290" s="513">
        <f t="shared" si="589"/>
        <v>0</v>
      </c>
      <c r="AH290" s="401">
        <f t="shared" si="590"/>
        <v>0</v>
      </c>
      <c r="AI290" s="513"/>
      <c r="AJ290" s="401">
        <f t="shared" si="629"/>
        <v>0</v>
      </c>
      <c r="AK290" s="513">
        <f t="shared" si="592"/>
        <v>0</v>
      </c>
      <c r="AL290" s="401">
        <f t="shared" si="593"/>
        <v>0</v>
      </c>
      <c r="AM290" s="519"/>
      <c r="AN290" s="429">
        <f t="shared" si="594"/>
        <v>0</v>
      </c>
      <c r="AO290" s="519">
        <f t="shared" si="595"/>
        <v>0</v>
      </c>
      <c r="AP290" s="429">
        <f t="shared" si="596"/>
        <v>0</v>
      </c>
      <c r="AQ290" s="591"/>
      <c r="AR290" s="401">
        <f t="shared" si="597"/>
        <v>0</v>
      </c>
      <c r="AS290" s="519">
        <f t="shared" si="598"/>
        <v>0</v>
      </c>
      <c r="AT290" s="429">
        <f t="shared" si="599"/>
        <v>0</v>
      </c>
      <c r="AU290" s="513"/>
      <c r="AV290" s="401">
        <f t="shared" si="600"/>
        <v>0</v>
      </c>
      <c r="AW290" s="519">
        <f t="shared" si="601"/>
        <v>0</v>
      </c>
      <c r="AX290" s="429">
        <f t="shared" si="602"/>
        <v>0</v>
      </c>
      <c r="AY290" s="513"/>
      <c r="AZ290" s="681">
        <f t="shared" si="603"/>
        <v>0</v>
      </c>
      <c r="BA290" s="519">
        <f t="shared" si="604"/>
        <v>0</v>
      </c>
      <c r="BB290" s="429">
        <f t="shared" si="605"/>
        <v>0</v>
      </c>
      <c r="BC290" s="695"/>
      <c r="BD290" s="681">
        <f t="shared" si="606"/>
        <v>0</v>
      </c>
      <c r="BE290" s="695">
        <f t="shared" si="607"/>
        <v>0</v>
      </c>
      <c r="BF290" s="681">
        <f t="shared" si="608"/>
        <v>0</v>
      </c>
      <c r="BG290" s="519"/>
      <c r="BH290" s="429">
        <f t="shared" si="609"/>
        <v>0</v>
      </c>
      <c r="BI290" s="519">
        <f t="shared" si="610"/>
        <v>0</v>
      </c>
      <c r="BJ290" s="429">
        <f t="shared" si="611"/>
        <v>0</v>
      </c>
      <c r="BK290" s="519"/>
      <c r="BL290" s="429">
        <f t="shared" si="631"/>
        <v>0</v>
      </c>
      <c r="BM290" s="519">
        <f t="shared" si="613"/>
        <v>0</v>
      </c>
      <c r="BN290" s="429">
        <f t="shared" si="614"/>
        <v>0</v>
      </c>
      <c r="BO290" s="718"/>
      <c r="BP290" s="706">
        <f t="shared" si="615"/>
        <v>0</v>
      </c>
      <c r="BQ290" s="718">
        <f t="shared" si="616"/>
        <v>0</v>
      </c>
      <c r="BR290" s="706">
        <f t="shared" si="617"/>
        <v>0</v>
      </c>
      <c r="BS290" s="718"/>
      <c r="BT290" s="706">
        <f t="shared" si="618"/>
        <v>0</v>
      </c>
      <c r="BU290" s="718">
        <f t="shared" si="619"/>
        <v>0</v>
      </c>
      <c r="BV290" s="706">
        <f t="shared" si="620"/>
        <v>0</v>
      </c>
      <c r="BW290" s="718"/>
      <c r="BX290" s="706">
        <f t="shared" si="621"/>
        <v>0</v>
      </c>
      <c r="BY290" s="718">
        <f t="shared" si="622"/>
        <v>0</v>
      </c>
      <c r="BZ290" s="706">
        <f t="shared" si="623"/>
        <v>0</v>
      </c>
      <c r="CA290" s="718"/>
      <c r="CB290" s="706">
        <f t="shared" si="624"/>
        <v>0</v>
      </c>
      <c r="CC290" s="718">
        <f t="shared" si="625"/>
        <v>0</v>
      </c>
      <c r="CD290" s="706">
        <f t="shared" si="626"/>
        <v>0</v>
      </c>
      <c r="CE290" s="706"/>
      <c r="CF290" s="402">
        <f t="shared" si="630"/>
        <v>710305.2</v>
      </c>
    </row>
    <row r="291" spans="1:84" ht="36">
      <c r="B291" s="395" t="s">
        <v>898</v>
      </c>
      <c r="C291" s="396" t="s">
        <v>899</v>
      </c>
      <c r="D291" s="397" t="s">
        <v>389</v>
      </c>
      <c r="E291" s="398">
        <v>29719.8</v>
      </c>
      <c r="F291" s="399">
        <v>20</v>
      </c>
      <c r="G291" s="400">
        <f t="shared" si="576"/>
        <v>594396</v>
      </c>
      <c r="H291" s="400"/>
      <c r="I291" s="401"/>
      <c r="J291" s="401"/>
      <c r="K291" s="513"/>
      <c r="L291" s="401"/>
      <c r="M291" s="513">
        <f t="shared" si="577"/>
        <v>0</v>
      </c>
      <c r="N291" s="401">
        <f t="shared" si="578"/>
        <v>0</v>
      </c>
      <c r="O291" s="401"/>
      <c r="P291" s="401"/>
      <c r="Q291" s="513">
        <f t="shared" si="579"/>
        <v>0</v>
      </c>
      <c r="R291" s="401">
        <f t="shared" si="580"/>
        <v>0</v>
      </c>
      <c r="S291" s="540"/>
      <c r="T291" s="401"/>
      <c r="U291" s="513">
        <f t="shared" si="581"/>
        <v>0</v>
      </c>
      <c r="V291" s="401">
        <f t="shared" si="582"/>
        <v>0</v>
      </c>
      <c r="W291" s="513"/>
      <c r="X291" s="401"/>
      <c r="Y291" s="513">
        <f t="shared" si="583"/>
        <v>0</v>
      </c>
      <c r="Z291" s="401">
        <f t="shared" si="584"/>
        <v>0</v>
      </c>
      <c r="AA291" s="513"/>
      <c r="AB291" s="401">
        <f t="shared" si="627"/>
        <v>0</v>
      </c>
      <c r="AC291" s="513">
        <f t="shared" si="586"/>
        <v>0</v>
      </c>
      <c r="AD291" s="401">
        <f t="shared" si="587"/>
        <v>0</v>
      </c>
      <c r="AE291" s="513"/>
      <c r="AF291" s="401">
        <f t="shared" si="628"/>
        <v>0</v>
      </c>
      <c r="AG291" s="513">
        <f t="shared" si="589"/>
        <v>0</v>
      </c>
      <c r="AH291" s="401">
        <f t="shared" si="590"/>
        <v>0</v>
      </c>
      <c r="AI291" s="513"/>
      <c r="AJ291" s="401">
        <f t="shared" si="629"/>
        <v>0</v>
      </c>
      <c r="AK291" s="513">
        <f t="shared" si="592"/>
        <v>0</v>
      </c>
      <c r="AL291" s="401">
        <f t="shared" si="593"/>
        <v>0</v>
      </c>
      <c r="AM291" s="519"/>
      <c r="AN291" s="429">
        <f t="shared" si="594"/>
        <v>0</v>
      </c>
      <c r="AO291" s="519">
        <f t="shared" si="595"/>
        <v>0</v>
      </c>
      <c r="AP291" s="429">
        <f t="shared" si="596"/>
        <v>0</v>
      </c>
      <c r="AQ291" s="591"/>
      <c r="AR291" s="401">
        <f t="shared" si="597"/>
        <v>0</v>
      </c>
      <c r="AS291" s="519">
        <f t="shared" si="598"/>
        <v>0</v>
      </c>
      <c r="AT291" s="429">
        <f t="shared" si="599"/>
        <v>0</v>
      </c>
      <c r="AU291" s="513"/>
      <c r="AV291" s="401">
        <f t="shared" si="600"/>
        <v>0</v>
      </c>
      <c r="AW291" s="519">
        <f t="shared" si="601"/>
        <v>0</v>
      </c>
      <c r="AX291" s="429">
        <f t="shared" si="602"/>
        <v>0</v>
      </c>
      <c r="AY291" s="513"/>
      <c r="AZ291" s="681">
        <f t="shared" si="603"/>
        <v>0</v>
      </c>
      <c r="BA291" s="519">
        <f t="shared" si="604"/>
        <v>0</v>
      </c>
      <c r="BB291" s="429">
        <f t="shared" si="605"/>
        <v>0</v>
      </c>
      <c r="BC291" s="695"/>
      <c r="BD291" s="681">
        <f t="shared" si="606"/>
        <v>0</v>
      </c>
      <c r="BE291" s="695">
        <f t="shared" si="607"/>
        <v>0</v>
      </c>
      <c r="BF291" s="681">
        <f t="shared" si="608"/>
        <v>0</v>
      </c>
      <c r="BG291" s="519"/>
      <c r="BH291" s="429">
        <f t="shared" si="609"/>
        <v>0</v>
      </c>
      <c r="BI291" s="519">
        <f t="shared" si="610"/>
        <v>0</v>
      </c>
      <c r="BJ291" s="429">
        <f t="shared" si="611"/>
        <v>0</v>
      </c>
      <c r="BK291" s="519"/>
      <c r="BL291" s="429">
        <f t="shared" si="631"/>
        <v>0</v>
      </c>
      <c r="BM291" s="519">
        <f t="shared" si="613"/>
        <v>0</v>
      </c>
      <c r="BN291" s="429">
        <f t="shared" si="614"/>
        <v>0</v>
      </c>
      <c r="BO291" s="718"/>
      <c r="BP291" s="706">
        <f t="shared" si="615"/>
        <v>0</v>
      </c>
      <c r="BQ291" s="718">
        <f t="shared" si="616"/>
        <v>0</v>
      </c>
      <c r="BR291" s="706">
        <f t="shared" si="617"/>
        <v>0</v>
      </c>
      <c r="BS291" s="718">
        <v>0</v>
      </c>
      <c r="BT291" s="706">
        <f t="shared" si="618"/>
        <v>0</v>
      </c>
      <c r="BU291" s="718">
        <f t="shared" si="619"/>
        <v>0</v>
      </c>
      <c r="BV291" s="706">
        <f t="shared" si="620"/>
        <v>0</v>
      </c>
      <c r="BW291" s="718">
        <v>2</v>
      </c>
      <c r="BX291" s="706">
        <f t="shared" si="621"/>
        <v>59439.6</v>
      </c>
      <c r="BY291" s="718">
        <f t="shared" si="622"/>
        <v>2</v>
      </c>
      <c r="BZ291" s="706">
        <f t="shared" si="623"/>
        <v>59439.6</v>
      </c>
      <c r="CA291" s="718"/>
      <c r="CB291" s="706">
        <f t="shared" si="624"/>
        <v>0</v>
      </c>
      <c r="CC291" s="718">
        <f t="shared" si="625"/>
        <v>2</v>
      </c>
      <c r="CD291" s="706">
        <f t="shared" si="626"/>
        <v>59439.6</v>
      </c>
      <c r="CE291" s="706"/>
      <c r="CF291" s="402">
        <f t="shared" si="630"/>
        <v>594396</v>
      </c>
    </row>
    <row r="292" spans="1:84">
      <c r="B292" s="395" t="s">
        <v>900</v>
      </c>
      <c r="C292" s="396" t="s">
        <v>901</v>
      </c>
      <c r="D292" s="397" t="s">
        <v>389</v>
      </c>
      <c r="E292" s="398">
        <v>534871.26</v>
      </c>
      <c r="F292" s="399">
        <v>15</v>
      </c>
      <c r="G292" s="400">
        <f t="shared" si="576"/>
        <v>8023068.9000000004</v>
      </c>
      <c r="H292" s="400"/>
      <c r="I292" s="401"/>
      <c r="J292" s="401"/>
      <c r="K292" s="513"/>
      <c r="L292" s="401"/>
      <c r="M292" s="513">
        <f t="shared" si="577"/>
        <v>0</v>
      </c>
      <c r="N292" s="401">
        <f t="shared" si="578"/>
        <v>0</v>
      </c>
      <c r="O292" s="401"/>
      <c r="P292" s="401"/>
      <c r="Q292" s="513">
        <f t="shared" si="579"/>
        <v>0</v>
      </c>
      <c r="R292" s="401">
        <f t="shared" si="580"/>
        <v>0</v>
      </c>
      <c r="S292" s="540"/>
      <c r="T292" s="401"/>
      <c r="U292" s="513">
        <f t="shared" si="581"/>
        <v>0</v>
      </c>
      <c r="V292" s="401">
        <f t="shared" si="582"/>
        <v>0</v>
      </c>
      <c r="W292" s="513"/>
      <c r="X292" s="401"/>
      <c r="Y292" s="513">
        <f t="shared" si="583"/>
        <v>0</v>
      </c>
      <c r="Z292" s="401">
        <f t="shared" si="584"/>
        <v>0</v>
      </c>
      <c r="AA292" s="513"/>
      <c r="AB292" s="401">
        <f t="shared" si="627"/>
        <v>0</v>
      </c>
      <c r="AC292" s="513">
        <f t="shared" si="586"/>
        <v>0</v>
      </c>
      <c r="AD292" s="401">
        <f t="shared" si="587"/>
        <v>0</v>
      </c>
      <c r="AE292" s="513"/>
      <c r="AF292" s="401">
        <f t="shared" si="628"/>
        <v>0</v>
      </c>
      <c r="AG292" s="513">
        <f t="shared" si="589"/>
        <v>0</v>
      </c>
      <c r="AH292" s="401">
        <f t="shared" si="590"/>
        <v>0</v>
      </c>
      <c r="AI292" s="513"/>
      <c r="AJ292" s="401">
        <f t="shared" si="629"/>
        <v>0</v>
      </c>
      <c r="AK292" s="513">
        <f t="shared" si="592"/>
        <v>0</v>
      </c>
      <c r="AL292" s="401">
        <f t="shared" si="593"/>
        <v>0</v>
      </c>
      <c r="AM292" s="519"/>
      <c r="AN292" s="429">
        <f t="shared" si="594"/>
        <v>0</v>
      </c>
      <c r="AO292" s="519">
        <f t="shared" si="595"/>
        <v>0</v>
      </c>
      <c r="AP292" s="429">
        <f t="shared" si="596"/>
        <v>0</v>
      </c>
      <c r="AQ292" s="591"/>
      <c r="AR292" s="401">
        <f t="shared" si="597"/>
        <v>0</v>
      </c>
      <c r="AS292" s="519">
        <f t="shared" si="598"/>
        <v>0</v>
      </c>
      <c r="AT292" s="429">
        <f t="shared" si="599"/>
        <v>0</v>
      </c>
      <c r="AU292" s="513"/>
      <c r="AV292" s="401">
        <f t="shared" si="600"/>
        <v>0</v>
      </c>
      <c r="AW292" s="519">
        <f t="shared" si="601"/>
        <v>0</v>
      </c>
      <c r="AX292" s="429">
        <f t="shared" si="602"/>
        <v>0</v>
      </c>
      <c r="AY292" s="513"/>
      <c r="AZ292" s="681">
        <f t="shared" si="603"/>
        <v>0</v>
      </c>
      <c r="BA292" s="519">
        <f t="shared" si="604"/>
        <v>0</v>
      </c>
      <c r="BB292" s="429">
        <f t="shared" si="605"/>
        <v>0</v>
      </c>
      <c r="BC292" s="695"/>
      <c r="BD292" s="681">
        <f t="shared" si="606"/>
        <v>0</v>
      </c>
      <c r="BE292" s="695">
        <f t="shared" si="607"/>
        <v>0</v>
      </c>
      <c r="BF292" s="681">
        <f t="shared" si="608"/>
        <v>0</v>
      </c>
      <c r="BG292" s="519"/>
      <c r="BH292" s="429">
        <f t="shared" si="609"/>
        <v>0</v>
      </c>
      <c r="BI292" s="519">
        <f t="shared" si="610"/>
        <v>0</v>
      </c>
      <c r="BJ292" s="429">
        <f t="shared" si="611"/>
        <v>0</v>
      </c>
      <c r="BK292" s="519"/>
      <c r="BL292" s="429">
        <f t="shared" si="631"/>
        <v>0</v>
      </c>
      <c r="BM292" s="519">
        <f t="shared" si="613"/>
        <v>0</v>
      </c>
      <c r="BN292" s="429">
        <f t="shared" si="614"/>
        <v>0</v>
      </c>
      <c r="BO292" s="718"/>
      <c r="BP292" s="706">
        <f t="shared" si="615"/>
        <v>0</v>
      </c>
      <c r="BQ292" s="718">
        <f t="shared" si="616"/>
        <v>0</v>
      </c>
      <c r="BR292" s="706">
        <f t="shared" si="617"/>
        <v>0</v>
      </c>
      <c r="BS292" s="718"/>
      <c r="BT292" s="706">
        <f t="shared" si="618"/>
        <v>0</v>
      </c>
      <c r="BU292" s="718">
        <f t="shared" si="619"/>
        <v>0</v>
      </c>
      <c r="BV292" s="706">
        <f t="shared" si="620"/>
        <v>0</v>
      </c>
      <c r="BW292" s="718"/>
      <c r="BX292" s="706">
        <f t="shared" si="621"/>
        <v>0</v>
      </c>
      <c r="BY292" s="718">
        <f t="shared" si="622"/>
        <v>0</v>
      </c>
      <c r="BZ292" s="706">
        <f t="shared" si="623"/>
        <v>0</v>
      </c>
      <c r="CA292" s="718"/>
      <c r="CB292" s="706">
        <f t="shared" si="624"/>
        <v>0</v>
      </c>
      <c r="CC292" s="718">
        <f t="shared" si="625"/>
        <v>0</v>
      </c>
      <c r="CD292" s="706">
        <f t="shared" si="626"/>
        <v>0</v>
      </c>
      <c r="CE292" s="706"/>
      <c r="CF292" s="402">
        <f t="shared" si="630"/>
        <v>8023068.9000000004</v>
      </c>
    </row>
    <row r="293" spans="1:84">
      <c r="B293" s="395" t="s">
        <v>902</v>
      </c>
      <c r="C293" s="396" t="s">
        <v>903</v>
      </c>
      <c r="D293" s="397" t="s">
        <v>389</v>
      </c>
      <c r="E293" s="398">
        <v>839336.85</v>
      </c>
      <c r="F293" s="399">
        <v>6</v>
      </c>
      <c r="G293" s="400">
        <f t="shared" ref="G293:G302" si="632">F293*E293</f>
        <v>5036021.0999999996</v>
      </c>
      <c r="H293" s="400"/>
      <c r="I293" s="401"/>
      <c r="J293" s="401"/>
      <c r="K293" s="513"/>
      <c r="L293" s="401"/>
      <c r="M293" s="513">
        <f t="shared" ref="M293:M302" si="633">I293+K293</f>
        <v>0</v>
      </c>
      <c r="N293" s="401">
        <f t="shared" ref="N293:N302" si="634">M293*$E293</f>
        <v>0</v>
      </c>
      <c r="O293" s="401"/>
      <c r="P293" s="401"/>
      <c r="Q293" s="513">
        <f t="shared" ref="Q293:Q302" si="635">M293+O293</f>
        <v>0</v>
      </c>
      <c r="R293" s="401">
        <f t="shared" ref="R293:R302" si="636">Q293*$E293</f>
        <v>0</v>
      </c>
      <c r="S293" s="540"/>
      <c r="T293" s="401"/>
      <c r="U293" s="513">
        <f t="shared" ref="U293:U302" si="637">Q293+S293</f>
        <v>0</v>
      </c>
      <c r="V293" s="401">
        <f t="shared" ref="V293:V302" si="638">U293*$E293</f>
        <v>0</v>
      </c>
      <c r="W293" s="513"/>
      <c r="X293" s="401"/>
      <c r="Y293" s="513">
        <f t="shared" ref="Y293:Y302" si="639">U293+W293</f>
        <v>0</v>
      </c>
      <c r="Z293" s="401">
        <f t="shared" ref="Z293:Z302" si="640">Y293*$E293</f>
        <v>0</v>
      </c>
      <c r="AA293" s="513"/>
      <c r="AB293" s="401">
        <f t="shared" ref="AB293:AB302" si="641">AA293*$E293</f>
        <v>0</v>
      </c>
      <c r="AC293" s="513">
        <f t="shared" ref="AC293:AC302" si="642">Y293+AA293</f>
        <v>0</v>
      </c>
      <c r="AD293" s="401">
        <f t="shared" ref="AD293:AD302" si="643">AC293*$E293</f>
        <v>0</v>
      </c>
      <c r="AE293" s="513"/>
      <c r="AF293" s="401">
        <f t="shared" ref="AF293:AF302" si="644">AE293*$E293</f>
        <v>0</v>
      </c>
      <c r="AG293" s="513">
        <f t="shared" ref="AG293:AG302" si="645">AC293+AE293</f>
        <v>0</v>
      </c>
      <c r="AH293" s="401">
        <f t="shared" ref="AH293:AH302" si="646">AG293*$E293</f>
        <v>0</v>
      </c>
      <c r="AI293" s="513"/>
      <c r="AJ293" s="401">
        <f t="shared" ref="AJ293:AJ302" si="647">AI293*$E293</f>
        <v>0</v>
      </c>
      <c r="AK293" s="513">
        <f t="shared" ref="AK293:AK302" si="648">AG293+AI293</f>
        <v>0</v>
      </c>
      <c r="AL293" s="401">
        <f t="shared" ref="AL293:AL302" si="649">AK293*$E293</f>
        <v>0</v>
      </c>
      <c r="AM293" s="519"/>
      <c r="AN293" s="429">
        <f t="shared" ref="AN293:AN302" si="650">AM293*$E293</f>
        <v>0</v>
      </c>
      <c r="AO293" s="519">
        <f t="shared" ref="AO293:AO302" si="651">AK293+AM293</f>
        <v>0</v>
      </c>
      <c r="AP293" s="429">
        <f t="shared" ref="AP293:AP302" si="652">AO293*$E293</f>
        <v>0</v>
      </c>
      <c r="AQ293" s="591"/>
      <c r="AR293" s="401">
        <f t="shared" ref="AR293:AR302" si="653">AQ293*$E293</f>
        <v>0</v>
      </c>
      <c r="AS293" s="519">
        <f t="shared" ref="AS293:AS302" si="654">AO293+AQ293</f>
        <v>0</v>
      </c>
      <c r="AT293" s="429">
        <f t="shared" ref="AT293:AT302" si="655">AS293*$E293</f>
        <v>0</v>
      </c>
      <c r="AU293" s="513"/>
      <c r="AV293" s="401">
        <f t="shared" ref="AV293:AV302" si="656">AU293*$E293</f>
        <v>0</v>
      </c>
      <c r="AW293" s="519">
        <f t="shared" ref="AW293:AW302" si="657">AS293+AU293</f>
        <v>0</v>
      </c>
      <c r="AX293" s="429">
        <f t="shared" ref="AX293:AX302" si="658">AW293*$E293</f>
        <v>0</v>
      </c>
      <c r="AY293" s="513"/>
      <c r="AZ293" s="681">
        <f t="shared" ref="AZ293:AZ302" si="659">AY293*$E293</f>
        <v>0</v>
      </c>
      <c r="BA293" s="519">
        <f t="shared" ref="BA293:BA302" si="660">AW293+AY293</f>
        <v>0</v>
      </c>
      <c r="BB293" s="429">
        <f t="shared" ref="BB293:BB302" si="661">BA293*$E293</f>
        <v>0</v>
      </c>
      <c r="BC293" s="695"/>
      <c r="BD293" s="681">
        <f t="shared" ref="BD293:BD302" si="662">BC293*$E293</f>
        <v>0</v>
      </c>
      <c r="BE293" s="695">
        <f t="shared" ref="BE293:BE302" si="663">BA293+BC293</f>
        <v>0</v>
      </c>
      <c r="BF293" s="681">
        <f t="shared" ref="BF293:BF302" si="664">BE293*$E293</f>
        <v>0</v>
      </c>
      <c r="BG293" s="519"/>
      <c r="BH293" s="429">
        <f t="shared" ref="BH293:BH302" si="665">BG293*$E293</f>
        <v>0</v>
      </c>
      <c r="BI293" s="519">
        <f t="shared" ref="BI293:BI302" si="666">BE293+BG293</f>
        <v>0</v>
      </c>
      <c r="BJ293" s="429">
        <f t="shared" ref="BJ293:BJ302" si="667">BI293*$E293</f>
        <v>0</v>
      </c>
      <c r="BK293" s="519"/>
      <c r="BL293" s="429">
        <f t="shared" si="631"/>
        <v>0</v>
      </c>
      <c r="BM293" s="519">
        <f t="shared" ref="BM293:BM302" si="668">BI293+BK293</f>
        <v>0</v>
      </c>
      <c r="BN293" s="429">
        <f t="shared" ref="BN293:BN302" si="669">BM293*$E293</f>
        <v>0</v>
      </c>
      <c r="BO293" s="718"/>
      <c r="BP293" s="706">
        <f t="shared" ref="BP293:BP302" si="670">BO293*$E293</f>
        <v>0</v>
      </c>
      <c r="BQ293" s="718">
        <f t="shared" ref="BQ293:BQ302" si="671">BM293+BO293</f>
        <v>0</v>
      </c>
      <c r="BR293" s="706">
        <f t="shared" ref="BR293:BR302" si="672">BQ293*$E293</f>
        <v>0</v>
      </c>
      <c r="BS293" s="718"/>
      <c r="BT293" s="706">
        <f t="shared" ref="BT293:BT302" si="673">BS293*$E293</f>
        <v>0</v>
      </c>
      <c r="BU293" s="718">
        <f t="shared" ref="BU293:BU302" si="674">BQ293+BS293</f>
        <v>0</v>
      </c>
      <c r="BV293" s="706">
        <f t="shared" ref="BV293:BV302" si="675">BU293*$E293</f>
        <v>0</v>
      </c>
      <c r="BW293" s="718"/>
      <c r="BX293" s="706">
        <f t="shared" ref="BX293:BX302" si="676">BW293*$E293</f>
        <v>0</v>
      </c>
      <c r="BY293" s="718">
        <f t="shared" ref="BY293:BY302" si="677">BU293+BW293</f>
        <v>0</v>
      </c>
      <c r="BZ293" s="706">
        <f t="shared" ref="BZ293:BZ302" si="678">BY293*$E293</f>
        <v>0</v>
      </c>
      <c r="CA293" s="718"/>
      <c r="CB293" s="706">
        <f t="shared" ref="CB293:CB302" si="679">CA293*$E293</f>
        <v>0</v>
      </c>
      <c r="CC293" s="718">
        <f t="shared" ref="CC293:CC302" si="680">BY293+CA293</f>
        <v>0</v>
      </c>
      <c r="CD293" s="706">
        <f t="shared" ref="CD293:CD302" si="681">CC293*$E293</f>
        <v>0</v>
      </c>
      <c r="CE293" s="706"/>
      <c r="CF293" s="402">
        <f t="shared" si="630"/>
        <v>5036021.0999999996</v>
      </c>
    </row>
    <row r="294" spans="1:84" ht="108">
      <c r="B294" s="395" t="s">
        <v>904</v>
      </c>
      <c r="C294" s="396" t="s">
        <v>905</v>
      </c>
      <c r="D294" s="397" t="s">
        <v>389</v>
      </c>
      <c r="E294" s="398">
        <v>3542633.82</v>
      </c>
      <c r="F294" s="399">
        <v>8</v>
      </c>
      <c r="G294" s="400">
        <f t="shared" si="632"/>
        <v>28341070.559999999</v>
      </c>
      <c r="H294" s="400"/>
      <c r="I294" s="401"/>
      <c r="J294" s="401"/>
      <c r="K294" s="513"/>
      <c r="L294" s="401"/>
      <c r="M294" s="513">
        <f t="shared" si="633"/>
        <v>0</v>
      </c>
      <c r="N294" s="401">
        <f t="shared" si="634"/>
        <v>0</v>
      </c>
      <c r="O294" s="401"/>
      <c r="P294" s="401"/>
      <c r="Q294" s="513">
        <f t="shared" si="635"/>
        <v>0</v>
      </c>
      <c r="R294" s="401">
        <f t="shared" si="636"/>
        <v>0</v>
      </c>
      <c r="S294" s="540"/>
      <c r="T294" s="401"/>
      <c r="U294" s="513">
        <f t="shared" si="637"/>
        <v>0</v>
      </c>
      <c r="V294" s="401">
        <f t="shared" si="638"/>
        <v>0</v>
      </c>
      <c r="W294" s="513"/>
      <c r="X294" s="401"/>
      <c r="Y294" s="513">
        <f t="shared" si="639"/>
        <v>0</v>
      </c>
      <c r="Z294" s="401">
        <f t="shared" si="640"/>
        <v>0</v>
      </c>
      <c r="AA294" s="513"/>
      <c r="AB294" s="401">
        <f t="shared" si="641"/>
        <v>0</v>
      </c>
      <c r="AC294" s="513">
        <f t="shared" si="642"/>
        <v>0</v>
      </c>
      <c r="AD294" s="401">
        <f t="shared" si="643"/>
        <v>0</v>
      </c>
      <c r="AE294" s="513"/>
      <c r="AF294" s="401">
        <f t="shared" si="644"/>
        <v>0</v>
      </c>
      <c r="AG294" s="513">
        <f t="shared" si="645"/>
        <v>0</v>
      </c>
      <c r="AH294" s="401">
        <f t="shared" si="646"/>
        <v>0</v>
      </c>
      <c r="AI294" s="513"/>
      <c r="AJ294" s="401">
        <f t="shared" si="647"/>
        <v>0</v>
      </c>
      <c r="AK294" s="513">
        <f t="shared" si="648"/>
        <v>0</v>
      </c>
      <c r="AL294" s="401">
        <f t="shared" si="649"/>
        <v>0</v>
      </c>
      <c r="AM294" s="519"/>
      <c r="AN294" s="429">
        <f t="shared" si="650"/>
        <v>0</v>
      </c>
      <c r="AO294" s="519">
        <f t="shared" si="651"/>
        <v>0</v>
      </c>
      <c r="AP294" s="429">
        <f t="shared" si="652"/>
        <v>0</v>
      </c>
      <c r="AQ294" s="591"/>
      <c r="AR294" s="401">
        <f t="shared" si="653"/>
        <v>0</v>
      </c>
      <c r="AS294" s="519">
        <f t="shared" si="654"/>
        <v>0</v>
      </c>
      <c r="AT294" s="429">
        <f t="shared" si="655"/>
        <v>0</v>
      </c>
      <c r="AU294" s="513"/>
      <c r="AV294" s="401">
        <f t="shared" si="656"/>
        <v>0</v>
      </c>
      <c r="AW294" s="519">
        <f t="shared" si="657"/>
        <v>0</v>
      </c>
      <c r="AX294" s="429">
        <f t="shared" si="658"/>
        <v>0</v>
      </c>
      <c r="AY294" s="513"/>
      <c r="AZ294" s="681">
        <f t="shared" si="659"/>
        <v>0</v>
      </c>
      <c r="BA294" s="519">
        <f t="shared" si="660"/>
        <v>0</v>
      </c>
      <c r="BB294" s="429">
        <f t="shared" si="661"/>
        <v>0</v>
      </c>
      <c r="BC294" s="695"/>
      <c r="BD294" s="681">
        <f t="shared" si="662"/>
        <v>0</v>
      </c>
      <c r="BE294" s="695">
        <f t="shared" si="663"/>
        <v>0</v>
      </c>
      <c r="BF294" s="681">
        <f t="shared" si="664"/>
        <v>0</v>
      </c>
      <c r="BG294" s="519"/>
      <c r="BH294" s="429">
        <f t="shared" si="665"/>
        <v>0</v>
      </c>
      <c r="BI294" s="519">
        <f t="shared" si="666"/>
        <v>0</v>
      </c>
      <c r="BJ294" s="429">
        <f t="shared" si="667"/>
        <v>0</v>
      </c>
      <c r="BK294" s="519"/>
      <c r="BL294" s="429">
        <f t="shared" si="631"/>
        <v>0</v>
      </c>
      <c r="BM294" s="519">
        <f t="shared" si="668"/>
        <v>0</v>
      </c>
      <c r="BN294" s="429">
        <f t="shared" si="669"/>
        <v>0</v>
      </c>
      <c r="BO294" s="718"/>
      <c r="BP294" s="706">
        <f t="shared" si="670"/>
        <v>0</v>
      </c>
      <c r="BQ294" s="718">
        <f t="shared" si="671"/>
        <v>0</v>
      </c>
      <c r="BR294" s="706">
        <f t="shared" si="672"/>
        <v>0</v>
      </c>
      <c r="BS294" s="718"/>
      <c r="BT294" s="706">
        <f t="shared" si="673"/>
        <v>0</v>
      </c>
      <c r="BU294" s="718">
        <f t="shared" si="674"/>
        <v>0</v>
      </c>
      <c r="BV294" s="706">
        <f t="shared" si="675"/>
        <v>0</v>
      </c>
      <c r="BW294" s="718"/>
      <c r="BX294" s="706">
        <f t="shared" si="676"/>
        <v>0</v>
      </c>
      <c r="BY294" s="718">
        <f t="shared" si="677"/>
        <v>0</v>
      </c>
      <c r="BZ294" s="706">
        <f t="shared" si="678"/>
        <v>0</v>
      </c>
      <c r="CA294" s="718"/>
      <c r="CB294" s="706">
        <f t="shared" si="679"/>
        <v>0</v>
      </c>
      <c r="CC294" s="718">
        <f t="shared" si="680"/>
        <v>0</v>
      </c>
      <c r="CD294" s="706">
        <f t="shared" si="681"/>
        <v>0</v>
      </c>
      <c r="CE294" s="706"/>
      <c r="CF294" s="402">
        <f t="shared" si="630"/>
        <v>28341070.559999999</v>
      </c>
    </row>
    <row r="295" spans="1:84" ht="36">
      <c r="B295" s="395" t="s">
        <v>906</v>
      </c>
      <c r="C295" s="396" t="s">
        <v>907</v>
      </c>
      <c r="D295" s="397" t="s">
        <v>389</v>
      </c>
      <c r="E295" s="398">
        <v>524983.14</v>
      </c>
      <c r="F295" s="399">
        <v>25</v>
      </c>
      <c r="G295" s="400">
        <f t="shared" si="632"/>
        <v>13124578.5</v>
      </c>
      <c r="H295" s="400"/>
      <c r="I295" s="401"/>
      <c r="J295" s="401"/>
      <c r="K295" s="513"/>
      <c r="L295" s="401"/>
      <c r="M295" s="513">
        <f t="shared" si="633"/>
        <v>0</v>
      </c>
      <c r="N295" s="401">
        <f t="shared" si="634"/>
        <v>0</v>
      </c>
      <c r="O295" s="401"/>
      <c r="P295" s="401"/>
      <c r="Q295" s="513">
        <f t="shared" si="635"/>
        <v>0</v>
      </c>
      <c r="R295" s="401">
        <f t="shared" si="636"/>
        <v>0</v>
      </c>
      <c r="S295" s="540"/>
      <c r="T295" s="401"/>
      <c r="U295" s="513">
        <f t="shared" si="637"/>
        <v>0</v>
      </c>
      <c r="V295" s="401">
        <f t="shared" si="638"/>
        <v>0</v>
      </c>
      <c r="W295" s="513"/>
      <c r="X295" s="401"/>
      <c r="Y295" s="513">
        <f t="shared" si="639"/>
        <v>0</v>
      </c>
      <c r="Z295" s="401">
        <f t="shared" si="640"/>
        <v>0</v>
      </c>
      <c r="AA295" s="513"/>
      <c r="AB295" s="401">
        <f t="shared" si="641"/>
        <v>0</v>
      </c>
      <c r="AC295" s="513">
        <f t="shared" si="642"/>
        <v>0</v>
      </c>
      <c r="AD295" s="401">
        <f t="shared" si="643"/>
        <v>0</v>
      </c>
      <c r="AE295" s="513"/>
      <c r="AF295" s="401">
        <f t="shared" si="644"/>
        <v>0</v>
      </c>
      <c r="AG295" s="513">
        <f t="shared" si="645"/>
        <v>0</v>
      </c>
      <c r="AH295" s="401">
        <f t="shared" si="646"/>
        <v>0</v>
      </c>
      <c r="AI295" s="513"/>
      <c r="AJ295" s="401">
        <f t="shared" si="647"/>
        <v>0</v>
      </c>
      <c r="AK295" s="513">
        <f t="shared" si="648"/>
        <v>0</v>
      </c>
      <c r="AL295" s="401">
        <f t="shared" si="649"/>
        <v>0</v>
      </c>
      <c r="AM295" s="519"/>
      <c r="AN295" s="429">
        <f t="shared" si="650"/>
        <v>0</v>
      </c>
      <c r="AO295" s="519">
        <f t="shared" si="651"/>
        <v>0</v>
      </c>
      <c r="AP295" s="429">
        <f t="shared" si="652"/>
        <v>0</v>
      </c>
      <c r="AQ295" s="591">
        <f>25*0.8</f>
        <v>20</v>
      </c>
      <c r="AR295" s="401">
        <f t="shared" si="653"/>
        <v>10499662.800000001</v>
      </c>
      <c r="AS295" s="519">
        <f t="shared" si="654"/>
        <v>20</v>
      </c>
      <c r="AT295" s="429">
        <f t="shared" si="655"/>
        <v>10499662.800000001</v>
      </c>
      <c r="AU295" s="513"/>
      <c r="AV295" s="401">
        <f t="shared" si="656"/>
        <v>0</v>
      </c>
      <c r="AW295" s="519">
        <f t="shared" si="657"/>
        <v>20</v>
      </c>
      <c r="AX295" s="429">
        <f t="shared" si="658"/>
        <v>10499662.800000001</v>
      </c>
      <c r="AY295" s="513"/>
      <c r="AZ295" s="681">
        <f t="shared" si="659"/>
        <v>0</v>
      </c>
      <c r="BA295" s="519">
        <f t="shared" si="660"/>
        <v>20</v>
      </c>
      <c r="BB295" s="429">
        <f t="shared" si="661"/>
        <v>10499662.800000001</v>
      </c>
      <c r="BC295" s="695"/>
      <c r="BD295" s="681">
        <f t="shared" si="662"/>
        <v>0</v>
      </c>
      <c r="BE295" s="695">
        <f t="shared" si="663"/>
        <v>20</v>
      </c>
      <c r="BF295" s="681">
        <f t="shared" si="664"/>
        <v>10499662.800000001</v>
      </c>
      <c r="BG295" s="519"/>
      <c r="BH295" s="429">
        <f t="shared" si="665"/>
        <v>0</v>
      </c>
      <c r="BI295" s="519">
        <f t="shared" si="666"/>
        <v>20</v>
      </c>
      <c r="BJ295" s="429">
        <f t="shared" si="667"/>
        <v>10499662.800000001</v>
      </c>
      <c r="BK295" s="519"/>
      <c r="BL295" s="429">
        <f t="shared" si="631"/>
        <v>0</v>
      </c>
      <c r="BM295" s="519">
        <f t="shared" si="668"/>
        <v>20</v>
      </c>
      <c r="BN295" s="429">
        <f t="shared" si="669"/>
        <v>10499662.800000001</v>
      </c>
      <c r="BO295" s="718"/>
      <c r="BP295" s="706">
        <f t="shared" si="670"/>
        <v>0</v>
      </c>
      <c r="BQ295" s="718">
        <f t="shared" si="671"/>
        <v>20</v>
      </c>
      <c r="BR295" s="706">
        <f t="shared" si="672"/>
        <v>10499662.800000001</v>
      </c>
      <c r="BS295" s="718"/>
      <c r="BT295" s="706">
        <f t="shared" si="673"/>
        <v>0</v>
      </c>
      <c r="BU295" s="718">
        <f t="shared" si="674"/>
        <v>20</v>
      </c>
      <c r="BV295" s="706">
        <f t="shared" si="675"/>
        <v>10499662.800000001</v>
      </c>
      <c r="BW295" s="718"/>
      <c r="BX295" s="706">
        <f t="shared" si="676"/>
        <v>0</v>
      </c>
      <c r="BY295" s="718">
        <f t="shared" si="677"/>
        <v>20</v>
      </c>
      <c r="BZ295" s="706">
        <f t="shared" si="678"/>
        <v>10499662.800000001</v>
      </c>
      <c r="CA295" s="718"/>
      <c r="CB295" s="706">
        <f t="shared" si="679"/>
        <v>0</v>
      </c>
      <c r="CC295" s="718">
        <f t="shared" si="680"/>
        <v>20</v>
      </c>
      <c r="CD295" s="706">
        <f t="shared" si="681"/>
        <v>10499662.800000001</v>
      </c>
      <c r="CE295" s="706"/>
      <c r="CF295" s="402">
        <f t="shared" si="630"/>
        <v>13124578.5</v>
      </c>
    </row>
    <row r="296" spans="1:84" ht="54">
      <c r="B296" s="395" t="s">
        <v>908</v>
      </c>
      <c r="C296" s="396" t="s">
        <v>909</v>
      </c>
      <c r="D296" s="397" t="s">
        <v>389</v>
      </c>
      <c r="E296" s="398">
        <v>125592.39</v>
      </c>
      <c r="F296" s="399">
        <v>0</v>
      </c>
      <c r="G296" s="400">
        <f t="shared" si="632"/>
        <v>0</v>
      </c>
      <c r="H296" s="400"/>
      <c r="I296" s="401"/>
      <c r="J296" s="401"/>
      <c r="K296" s="513"/>
      <c r="L296" s="401"/>
      <c r="M296" s="513">
        <f t="shared" si="633"/>
        <v>0</v>
      </c>
      <c r="N296" s="401">
        <f t="shared" si="634"/>
        <v>0</v>
      </c>
      <c r="O296" s="401"/>
      <c r="P296" s="401"/>
      <c r="Q296" s="513">
        <f t="shared" si="635"/>
        <v>0</v>
      </c>
      <c r="R296" s="401">
        <f t="shared" si="636"/>
        <v>0</v>
      </c>
      <c r="S296" s="540"/>
      <c r="T296" s="401"/>
      <c r="U296" s="513">
        <f t="shared" si="637"/>
        <v>0</v>
      </c>
      <c r="V296" s="401">
        <f t="shared" si="638"/>
        <v>0</v>
      </c>
      <c r="W296" s="513"/>
      <c r="X296" s="401"/>
      <c r="Y296" s="513">
        <f t="shared" si="639"/>
        <v>0</v>
      </c>
      <c r="Z296" s="401">
        <f t="shared" si="640"/>
        <v>0</v>
      </c>
      <c r="AA296" s="513"/>
      <c r="AB296" s="401">
        <f t="shared" si="641"/>
        <v>0</v>
      </c>
      <c r="AC296" s="513">
        <f t="shared" si="642"/>
        <v>0</v>
      </c>
      <c r="AD296" s="401">
        <f t="shared" si="643"/>
        <v>0</v>
      </c>
      <c r="AE296" s="513"/>
      <c r="AF296" s="401">
        <f t="shared" si="644"/>
        <v>0</v>
      </c>
      <c r="AG296" s="513">
        <f t="shared" si="645"/>
        <v>0</v>
      </c>
      <c r="AH296" s="401">
        <f t="shared" si="646"/>
        <v>0</v>
      </c>
      <c r="AI296" s="513"/>
      <c r="AJ296" s="401">
        <f t="shared" si="647"/>
        <v>0</v>
      </c>
      <c r="AK296" s="513">
        <f t="shared" si="648"/>
        <v>0</v>
      </c>
      <c r="AL296" s="401">
        <f t="shared" si="649"/>
        <v>0</v>
      </c>
      <c r="AM296" s="519"/>
      <c r="AN296" s="429">
        <f t="shared" si="650"/>
        <v>0</v>
      </c>
      <c r="AO296" s="519">
        <f t="shared" si="651"/>
        <v>0</v>
      </c>
      <c r="AP296" s="429">
        <f t="shared" si="652"/>
        <v>0</v>
      </c>
      <c r="AQ296" s="591"/>
      <c r="AR296" s="401">
        <f t="shared" si="653"/>
        <v>0</v>
      </c>
      <c r="AS296" s="519">
        <f t="shared" si="654"/>
        <v>0</v>
      </c>
      <c r="AT296" s="429">
        <f t="shared" si="655"/>
        <v>0</v>
      </c>
      <c r="AU296" s="513"/>
      <c r="AV296" s="401">
        <f t="shared" si="656"/>
        <v>0</v>
      </c>
      <c r="AW296" s="519">
        <f t="shared" si="657"/>
        <v>0</v>
      </c>
      <c r="AX296" s="429">
        <f t="shared" si="658"/>
        <v>0</v>
      </c>
      <c r="AY296" s="513"/>
      <c r="AZ296" s="681">
        <f t="shared" si="659"/>
        <v>0</v>
      </c>
      <c r="BA296" s="519">
        <f t="shared" si="660"/>
        <v>0</v>
      </c>
      <c r="BB296" s="429">
        <f t="shared" si="661"/>
        <v>0</v>
      </c>
      <c r="BC296" s="695"/>
      <c r="BD296" s="681">
        <f t="shared" si="662"/>
        <v>0</v>
      </c>
      <c r="BE296" s="695">
        <f t="shared" si="663"/>
        <v>0</v>
      </c>
      <c r="BF296" s="681">
        <f t="shared" si="664"/>
        <v>0</v>
      </c>
      <c r="BG296" s="519"/>
      <c r="BH296" s="429">
        <f t="shared" si="665"/>
        <v>0</v>
      </c>
      <c r="BI296" s="519">
        <f t="shared" si="666"/>
        <v>0</v>
      </c>
      <c r="BJ296" s="429">
        <f t="shared" si="667"/>
        <v>0</v>
      </c>
      <c r="BK296" s="519"/>
      <c r="BL296" s="429">
        <f t="shared" si="631"/>
        <v>0</v>
      </c>
      <c r="BM296" s="519">
        <f t="shared" si="668"/>
        <v>0</v>
      </c>
      <c r="BN296" s="429">
        <f t="shared" si="669"/>
        <v>0</v>
      </c>
      <c r="BO296" s="718"/>
      <c r="BP296" s="706">
        <f t="shared" si="670"/>
        <v>0</v>
      </c>
      <c r="BQ296" s="718">
        <f t="shared" si="671"/>
        <v>0</v>
      </c>
      <c r="BR296" s="706">
        <f t="shared" si="672"/>
        <v>0</v>
      </c>
      <c r="BS296" s="718"/>
      <c r="BT296" s="706">
        <f t="shared" si="673"/>
        <v>0</v>
      </c>
      <c r="BU296" s="718">
        <f t="shared" si="674"/>
        <v>0</v>
      </c>
      <c r="BV296" s="706">
        <f t="shared" si="675"/>
        <v>0</v>
      </c>
      <c r="BW296" s="718"/>
      <c r="BX296" s="706">
        <f t="shared" si="676"/>
        <v>0</v>
      </c>
      <c r="BY296" s="718">
        <f t="shared" si="677"/>
        <v>0</v>
      </c>
      <c r="BZ296" s="706">
        <f t="shared" si="678"/>
        <v>0</v>
      </c>
      <c r="CA296" s="718"/>
      <c r="CB296" s="706">
        <f t="shared" si="679"/>
        <v>0</v>
      </c>
      <c r="CC296" s="718">
        <f t="shared" si="680"/>
        <v>0</v>
      </c>
      <c r="CD296" s="706">
        <f t="shared" si="681"/>
        <v>0</v>
      </c>
      <c r="CE296" s="706"/>
      <c r="CF296" s="402">
        <f t="shared" si="630"/>
        <v>0</v>
      </c>
    </row>
    <row r="297" spans="1:84" ht="36">
      <c r="B297" s="395" t="s">
        <v>910</v>
      </c>
      <c r="C297" s="396" t="s">
        <v>911</v>
      </c>
      <c r="D297" s="397" t="s">
        <v>389</v>
      </c>
      <c r="E297" s="398">
        <v>2566973.9700000002</v>
      </c>
      <c r="F297" s="399">
        <v>1</v>
      </c>
      <c r="G297" s="400">
        <f t="shared" si="632"/>
        <v>2566973.9700000002</v>
      </c>
      <c r="H297" s="400"/>
      <c r="I297" s="401"/>
      <c r="J297" s="401"/>
      <c r="K297" s="513"/>
      <c r="L297" s="401"/>
      <c r="M297" s="513">
        <f t="shared" si="633"/>
        <v>0</v>
      </c>
      <c r="N297" s="401">
        <f t="shared" si="634"/>
        <v>0</v>
      </c>
      <c r="O297" s="401"/>
      <c r="P297" s="401"/>
      <c r="Q297" s="513">
        <f t="shared" si="635"/>
        <v>0</v>
      </c>
      <c r="R297" s="401">
        <f t="shared" si="636"/>
        <v>0</v>
      </c>
      <c r="S297" s="540"/>
      <c r="T297" s="401"/>
      <c r="U297" s="513">
        <f t="shared" si="637"/>
        <v>0</v>
      </c>
      <c r="V297" s="401">
        <f t="shared" si="638"/>
        <v>0</v>
      </c>
      <c r="W297" s="513"/>
      <c r="X297" s="401"/>
      <c r="Y297" s="513">
        <f t="shared" si="639"/>
        <v>0</v>
      </c>
      <c r="Z297" s="401">
        <f t="shared" si="640"/>
        <v>0</v>
      </c>
      <c r="AA297" s="513"/>
      <c r="AB297" s="401">
        <f t="shared" si="641"/>
        <v>0</v>
      </c>
      <c r="AC297" s="513">
        <f t="shared" si="642"/>
        <v>0</v>
      </c>
      <c r="AD297" s="401">
        <f t="shared" si="643"/>
        <v>0</v>
      </c>
      <c r="AE297" s="513"/>
      <c r="AF297" s="401">
        <f t="shared" si="644"/>
        <v>0</v>
      </c>
      <c r="AG297" s="513">
        <f t="shared" si="645"/>
        <v>0</v>
      </c>
      <c r="AH297" s="401">
        <f t="shared" si="646"/>
        <v>0</v>
      </c>
      <c r="AI297" s="513"/>
      <c r="AJ297" s="401">
        <f t="shared" si="647"/>
        <v>0</v>
      </c>
      <c r="AK297" s="513">
        <f t="shared" si="648"/>
        <v>0</v>
      </c>
      <c r="AL297" s="401">
        <f t="shared" si="649"/>
        <v>0</v>
      </c>
      <c r="AM297" s="519"/>
      <c r="AN297" s="429">
        <f t="shared" si="650"/>
        <v>0</v>
      </c>
      <c r="AO297" s="519">
        <f t="shared" si="651"/>
        <v>0</v>
      </c>
      <c r="AP297" s="429">
        <f t="shared" si="652"/>
        <v>0</v>
      </c>
      <c r="AQ297" s="591">
        <v>0.8</v>
      </c>
      <c r="AR297" s="401">
        <f t="shared" si="653"/>
        <v>2053579.1760000002</v>
      </c>
      <c r="AS297" s="519">
        <f t="shared" si="654"/>
        <v>0.8</v>
      </c>
      <c r="AT297" s="429">
        <f t="shared" si="655"/>
        <v>2053579.1760000002</v>
      </c>
      <c r="AU297" s="513"/>
      <c r="AV297" s="401">
        <f t="shared" si="656"/>
        <v>0</v>
      </c>
      <c r="AW297" s="519">
        <f t="shared" si="657"/>
        <v>0.8</v>
      </c>
      <c r="AX297" s="429">
        <f t="shared" si="658"/>
        <v>2053579.1760000002</v>
      </c>
      <c r="AY297" s="513"/>
      <c r="AZ297" s="681">
        <f t="shared" si="659"/>
        <v>0</v>
      </c>
      <c r="BA297" s="519">
        <f t="shared" si="660"/>
        <v>0.8</v>
      </c>
      <c r="BB297" s="429">
        <f t="shared" si="661"/>
        <v>2053579.1760000002</v>
      </c>
      <c r="BC297" s="695"/>
      <c r="BD297" s="681">
        <f t="shared" si="662"/>
        <v>0</v>
      </c>
      <c r="BE297" s="695">
        <f t="shared" si="663"/>
        <v>0.8</v>
      </c>
      <c r="BF297" s="681">
        <f t="shared" si="664"/>
        <v>2053579.1760000002</v>
      </c>
      <c r="BG297" s="519"/>
      <c r="BH297" s="429">
        <f t="shared" si="665"/>
        <v>0</v>
      </c>
      <c r="BI297" s="519">
        <f t="shared" si="666"/>
        <v>0.8</v>
      </c>
      <c r="BJ297" s="429">
        <f t="shared" si="667"/>
        <v>2053579.1760000002</v>
      </c>
      <c r="BK297" s="519"/>
      <c r="BL297" s="429">
        <f t="shared" si="631"/>
        <v>0</v>
      </c>
      <c r="BM297" s="519">
        <f t="shared" si="668"/>
        <v>0.8</v>
      </c>
      <c r="BN297" s="429">
        <f t="shared" si="669"/>
        <v>2053579.1760000002</v>
      </c>
      <c r="BO297" s="718"/>
      <c r="BP297" s="706">
        <f t="shared" si="670"/>
        <v>0</v>
      </c>
      <c r="BQ297" s="718">
        <f t="shared" si="671"/>
        <v>0.8</v>
      </c>
      <c r="BR297" s="706">
        <f t="shared" si="672"/>
        <v>2053579.1760000002</v>
      </c>
      <c r="BS297" s="718"/>
      <c r="BT297" s="706">
        <f t="shared" si="673"/>
        <v>0</v>
      </c>
      <c r="BU297" s="718">
        <f t="shared" si="674"/>
        <v>0.8</v>
      </c>
      <c r="BV297" s="706">
        <f t="shared" si="675"/>
        <v>2053579.1760000002</v>
      </c>
      <c r="BW297" s="718"/>
      <c r="BX297" s="706">
        <f t="shared" si="676"/>
        <v>0</v>
      </c>
      <c r="BY297" s="718">
        <f t="shared" si="677"/>
        <v>0.8</v>
      </c>
      <c r="BZ297" s="706">
        <f t="shared" si="678"/>
        <v>2053579.1760000002</v>
      </c>
      <c r="CA297" s="718"/>
      <c r="CB297" s="706">
        <f t="shared" si="679"/>
        <v>0</v>
      </c>
      <c r="CC297" s="718">
        <f t="shared" si="680"/>
        <v>0.8</v>
      </c>
      <c r="CD297" s="706">
        <f t="shared" si="681"/>
        <v>2053579.1760000002</v>
      </c>
      <c r="CE297" s="706"/>
      <c r="CF297" s="402">
        <f t="shared" si="630"/>
        <v>2566973.9700000002</v>
      </c>
    </row>
    <row r="298" spans="1:84" ht="54">
      <c r="B298" s="395" t="s">
        <v>912</v>
      </c>
      <c r="C298" s="396" t="s">
        <v>913</v>
      </c>
      <c r="D298" s="397" t="s">
        <v>389</v>
      </c>
      <c r="E298" s="398">
        <v>13267135.529999999</v>
      </c>
      <c r="F298" s="399">
        <v>1</v>
      </c>
      <c r="G298" s="400">
        <f t="shared" si="632"/>
        <v>13267135.529999999</v>
      </c>
      <c r="H298" s="400"/>
      <c r="I298" s="401"/>
      <c r="J298" s="401"/>
      <c r="K298" s="513"/>
      <c r="L298" s="401"/>
      <c r="M298" s="513">
        <f t="shared" si="633"/>
        <v>0</v>
      </c>
      <c r="N298" s="401">
        <f t="shared" si="634"/>
        <v>0</v>
      </c>
      <c r="O298" s="401"/>
      <c r="P298" s="401"/>
      <c r="Q298" s="513">
        <f t="shared" si="635"/>
        <v>0</v>
      </c>
      <c r="R298" s="401">
        <f t="shared" si="636"/>
        <v>0</v>
      </c>
      <c r="S298" s="540"/>
      <c r="T298" s="401"/>
      <c r="U298" s="513">
        <f t="shared" si="637"/>
        <v>0</v>
      </c>
      <c r="V298" s="401">
        <f t="shared" si="638"/>
        <v>0</v>
      </c>
      <c r="W298" s="513"/>
      <c r="X298" s="401"/>
      <c r="Y298" s="513">
        <f t="shared" si="639"/>
        <v>0</v>
      </c>
      <c r="Z298" s="401">
        <f t="shared" si="640"/>
        <v>0</v>
      </c>
      <c r="AA298" s="513"/>
      <c r="AB298" s="401">
        <f t="shared" si="641"/>
        <v>0</v>
      </c>
      <c r="AC298" s="513">
        <f t="shared" si="642"/>
        <v>0</v>
      </c>
      <c r="AD298" s="401">
        <f t="shared" si="643"/>
        <v>0</v>
      </c>
      <c r="AE298" s="513"/>
      <c r="AF298" s="401">
        <f t="shared" si="644"/>
        <v>0</v>
      </c>
      <c r="AG298" s="513">
        <f t="shared" si="645"/>
        <v>0</v>
      </c>
      <c r="AH298" s="401">
        <f t="shared" si="646"/>
        <v>0</v>
      </c>
      <c r="AI298" s="513"/>
      <c r="AJ298" s="401">
        <f t="shared" si="647"/>
        <v>0</v>
      </c>
      <c r="AK298" s="513">
        <f t="shared" si="648"/>
        <v>0</v>
      </c>
      <c r="AL298" s="401">
        <f t="shared" si="649"/>
        <v>0</v>
      </c>
      <c r="AM298" s="519"/>
      <c r="AN298" s="429">
        <f t="shared" si="650"/>
        <v>0</v>
      </c>
      <c r="AO298" s="519">
        <f t="shared" si="651"/>
        <v>0</v>
      </c>
      <c r="AP298" s="429">
        <f t="shared" si="652"/>
        <v>0</v>
      </c>
      <c r="AQ298" s="591">
        <v>0.8</v>
      </c>
      <c r="AR298" s="401">
        <f t="shared" si="653"/>
        <v>10613708.424000001</v>
      </c>
      <c r="AS298" s="519">
        <f t="shared" si="654"/>
        <v>0.8</v>
      </c>
      <c r="AT298" s="429">
        <f t="shared" si="655"/>
        <v>10613708.424000001</v>
      </c>
      <c r="AU298" s="513"/>
      <c r="AV298" s="401">
        <f t="shared" si="656"/>
        <v>0</v>
      </c>
      <c r="AW298" s="519">
        <f t="shared" si="657"/>
        <v>0.8</v>
      </c>
      <c r="AX298" s="429">
        <f t="shared" si="658"/>
        <v>10613708.424000001</v>
      </c>
      <c r="AY298" s="513"/>
      <c r="AZ298" s="681">
        <f t="shared" si="659"/>
        <v>0</v>
      </c>
      <c r="BA298" s="519">
        <f t="shared" si="660"/>
        <v>0.8</v>
      </c>
      <c r="BB298" s="429">
        <f t="shared" si="661"/>
        <v>10613708.424000001</v>
      </c>
      <c r="BC298" s="695"/>
      <c r="BD298" s="681">
        <f t="shared" si="662"/>
        <v>0</v>
      </c>
      <c r="BE298" s="695">
        <f t="shared" si="663"/>
        <v>0.8</v>
      </c>
      <c r="BF298" s="681">
        <f t="shared" si="664"/>
        <v>10613708.424000001</v>
      </c>
      <c r="BG298" s="519"/>
      <c r="BH298" s="429">
        <f t="shared" si="665"/>
        <v>0</v>
      </c>
      <c r="BI298" s="519">
        <f t="shared" si="666"/>
        <v>0.8</v>
      </c>
      <c r="BJ298" s="429">
        <f t="shared" si="667"/>
        <v>10613708.424000001</v>
      </c>
      <c r="BK298" s="519"/>
      <c r="BL298" s="429">
        <f t="shared" si="631"/>
        <v>0</v>
      </c>
      <c r="BM298" s="519">
        <f t="shared" si="668"/>
        <v>0.8</v>
      </c>
      <c r="BN298" s="429">
        <f t="shared" si="669"/>
        <v>10613708.424000001</v>
      </c>
      <c r="BO298" s="718"/>
      <c r="BP298" s="706">
        <f t="shared" si="670"/>
        <v>0</v>
      </c>
      <c r="BQ298" s="718">
        <f t="shared" si="671"/>
        <v>0.8</v>
      </c>
      <c r="BR298" s="706">
        <f t="shared" si="672"/>
        <v>10613708.424000001</v>
      </c>
      <c r="BS298" s="718"/>
      <c r="BT298" s="706">
        <f t="shared" si="673"/>
        <v>0</v>
      </c>
      <c r="BU298" s="718">
        <f t="shared" si="674"/>
        <v>0.8</v>
      </c>
      <c r="BV298" s="706">
        <f t="shared" si="675"/>
        <v>10613708.424000001</v>
      </c>
      <c r="BW298" s="718"/>
      <c r="BX298" s="706">
        <f t="shared" si="676"/>
        <v>0</v>
      </c>
      <c r="BY298" s="718">
        <f t="shared" si="677"/>
        <v>0.8</v>
      </c>
      <c r="BZ298" s="706">
        <f t="shared" si="678"/>
        <v>10613708.424000001</v>
      </c>
      <c r="CA298" s="718"/>
      <c r="CB298" s="706">
        <f t="shared" si="679"/>
        <v>0</v>
      </c>
      <c r="CC298" s="718">
        <f t="shared" si="680"/>
        <v>0.8</v>
      </c>
      <c r="CD298" s="706">
        <f t="shared" si="681"/>
        <v>10613708.424000001</v>
      </c>
      <c r="CE298" s="706"/>
      <c r="CF298" s="402">
        <f t="shared" si="630"/>
        <v>13267135.529999999</v>
      </c>
    </row>
    <row r="299" spans="1:84" ht="36">
      <c r="B299" s="395" t="s">
        <v>914</v>
      </c>
      <c r="C299" s="396" t="s">
        <v>915</v>
      </c>
      <c r="D299" s="397" t="s">
        <v>658</v>
      </c>
      <c r="E299" s="398">
        <v>688319.28</v>
      </c>
      <c r="F299" s="399">
        <v>15</v>
      </c>
      <c r="G299" s="400">
        <f t="shared" si="632"/>
        <v>10324789.200000001</v>
      </c>
      <c r="H299" s="400"/>
      <c r="I299" s="401"/>
      <c r="J299" s="401"/>
      <c r="K299" s="513"/>
      <c r="L299" s="401"/>
      <c r="M299" s="513">
        <f t="shared" si="633"/>
        <v>0</v>
      </c>
      <c r="N299" s="401">
        <f t="shared" si="634"/>
        <v>0</v>
      </c>
      <c r="O299" s="401"/>
      <c r="P299" s="401"/>
      <c r="Q299" s="513">
        <f t="shared" si="635"/>
        <v>0</v>
      </c>
      <c r="R299" s="401">
        <f t="shared" si="636"/>
        <v>0</v>
      </c>
      <c r="S299" s="540"/>
      <c r="T299" s="401"/>
      <c r="U299" s="513">
        <f t="shared" si="637"/>
        <v>0</v>
      </c>
      <c r="V299" s="401">
        <f t="shared" si="638"/>
        <v>0</v>
      </c>
      <c r="W299" s="513"/>
      <c r="X299" s="401"/>
      <c r="Y299" s="513">
        <f t="shared" si="639"/>
        <v>0</v>
      </c>
      <c r="Z299" s="401">
        <f t="shared" si="640"/>
        <v>0</v>
      </c>
      <c r="AA299" s="513"/>
      <c r="AB299" s="401">
        <f t="shared" si="641"/>
        <v>0</v>
      </c>
      <c r="AC299" s="513">
        <f t="shared" si="642"/>
        <v>0</v>
      </c>
      <c r="AD299" s="401">
        <f t="shared" si="643"/>
        <v>0</v>
      </c>
      <c r="AE299" s="513"/>
      <c r="AF299" s="401">
        <f t="shared" si="644"/>
        <v>0</v>
      </c>
      <c r="AG299" s="513">
        <f t="shared" si="645"/>
        <v>0</v>
      </c>
      <c r="AH299" s="401">
        <f t="shared" si="646"/>
        <v>0</v>
      </c>
      <c r="AI299" s="513"/>
      <c r="AJ299" s="401">
        <f t="shared" si="647"/>
        <v>0</v>
      </c>
      <c r="AK299" s="513">
        <f t="shared" si="648"/>
        <v>0</v>
      </c>
      <c r="AL299" s="401">
        <f t="shared" si="649"/>
        <v>0</v>
      </c>
      <c r="AM299" s="519"/>
      <c r="AN299" s="429">
        <f t="shared" si="650"/>
        <v>0</v>
      </c>
      <c r="AO299" s="519">
        <f t="shared" si="651"/>
        <v>0</v>
      </c>
      <c r="AP299" s="429">
        <f t="shared" si="652"/>
        <v>0</v>
      </c>
      <c r="AQ299" s="591"/>
      <c r="AR299" s="401">
        <f t="shared" si="653"/>
        <v>0</v>
      </c>
      <c r="AS299" s="519">
        <f t="shared" si="654"/>
        <v>0</v>
      </c>
      <c r="AT299" s="429">
        <f t="shared" si="655"/>
        <v>0</v>
      </c>
      <c r="AU299" s="513"/>
      <c r="AV299" s="401">
        <f t="shared" si="656"/>
        <v>0</v>
      </c>
      <c r="AW299" s="519">
        <f t="shared" si="657"/>
        <v>0</v>
      </c>
      <c r="AX299" s="429">
        <f t="shared" si="658"/>
        <v>0</v>
      </c>
      <c r="AY299" s="513"/>
      <c r="AZ299" s="681">
        <f t="shared" si="659"/>
        <v>0</v>
      </c>
      <c r="BA299" s="519">
        <f t="shared" si="660"/>
        <v>0</v>
      </c>
      <c r="BB299" s="429">
        <f t="shared" si="661"/>
        <v>0</v>
      </c>
      <c r="BC299" s="695"/>
      <c r="BD299" s="681">
        <f t="shared" si="662"/>
        <v>0</v>
      </c>
      <c r="BE299" s="695">
        <f t="shared" si="663"/>
        <v>0</v>
      </c>
      <c r="BF299" s="681">
        <f t="shared" si="664"/>
        <v>0</v>
      </c>
      <c r="BG299" s="519"/>
      <c r="BH299" s="429">
        <f t="shared" si="665"/>
        <v>0</v>
      </c>
      <c r="BI299" s="519">
        <f t="shared" si="666"/>
        <v>0</v>
      </c>
      <c r="BJ299" s="429">
        <f t="shared" si="667"/>
        <v>0</v>
      </c>
      <c r="BK299" s="519"/>
      <c r="BL299" s="429">
        <f t="shared" si="631"/>
        <v>0</v>
      </c>
      <c r="BM299" s="519">
        <f t="shared" si="668"/>
        <v>0</v>
      </c>
      <c r="BN299" s="429">
        <f t="shared" si="669"/>
        <v>0</v>
      </c>
      <c r="BO299" s="718"/>
      <c r="BP299" s="706">
        <f t="shared" si="670"/>
        <v>0</v>
      </c>
      <c r="BQ299" s="718">
        <f t="shared" si="671"/>
        <v>0</v>
      </c>
      <c r="BR299" s="706">
        <f t="shared" si="672"/>
        <v>0</v>
      </c>
      <c r="BS299" s="718"/>
      <c r="BT299" s="706">
        <f t="shared" si="673"/>
        <v>0</v>
      </c>
      <c r="BU299" s="718">
        <f t="shared" si="674"/>
        <v>0</v>
      </c>
      <c r="BV299" s="706">
        <f t="shared" si="675"/>
        <v>0</v>
      </c>
      <c r="BW299" s="718"/>
      <c r="BX299" s="706">
        <f t="shared" si="676"/>
        <v>0</v>
      </c>
      <c r="BY299" s="718">
        <f t="shared" si="677"/>
        <v>0</v>
      </c>
      <c r="BZ299" s="706">
        <f t="shared" si="678"/>
        <v>0</v>
      </c>
      <c r="CA299" s="718"/>
      <c r="CB299" s="706">
        <f t="shared" si="679"/>
        <v>0</v>
      </c>
      <c r="CC299" s="718">
        <f t="shared" si="680"/>
        <v>0</v>
      </c>
      <c r="CD299" s="706">
        <f t="shared" si="681"/>
        <v>0</v>
      </c>
      <c r="CE299" s="706"/>
      <c r="CF299" s="402">
        <f t="shared" si="630"/>
        <v>10324789.200000001</v>
      </c>
    </row>
    <row r="300" spans="1:84" ht="36">
      <c r="B300" s="395" t="s">
        <v>916</v>
      </c>
      <c r="C300" s="396" t="s">
        <v>917</v>
      </c>
      <c r="D300" s="397" t="s">
        <v>658</v>
      </c>
      <c r="E300" s="398">
        <v>4681790.1900000004</v>
      </c>
      <c r="F300" s="399">
        <v>11</v>
      </c>
      <c r="G300" s="400">
        <f t="shared" si="632"/>
        <v>51499692.090000004</v>
      </c>
      <c r="H300" s="400"/>
      <c r="I300" s="401"/>
      <c r="J300" s="401"/>
      <c r="K300" s="513"/>
      <c r="L300" s="401"/>
      <c r="M300" s="513">
        <f t="shared" si="633"/>
        <v>0</v>
      </c>
      <c r="N300" s="401">
        <f t="shared" si="634"/>
        <v>0</v>
      </c>
      <c r="O300" s="401"/>
      <c r="P300" s="401"/>
      <c r="Q300" s="513">
        <f t="shared" si="635"/>
        <v>0</v>
      </c>
      <c r="R300" s="401">
        <f t="shared" si="636"/>
        <v>0</v>
      </c>
      <c r="S300" s="540"/>
      <c r="T300" s="401"/>
      <c r="U300" s="513">
        <f t="shared" si="637"/>
        <v>0</v>
      </c>
      <c r="V300" s="401">
        <f t="shared" si="638"/>
        <v>0</v>
      </c>
      <c r="W300" s="513"/>
      <c r="X300" s="401"/>
      <c r="Y300" s="513">
        <f t="shared" si="639"/>
        <v>0</v>
      </c>
      <c r="Z300" s="401">
        <f t="shared" si="640"/>
        <v>0</v>
      </c>
      <c r="AA300" s="513"/>
      <c r="AB300" s="401">
        <f t="shared" si="641"/>
        <v>0</v>
      </c>
      <c r="AC300" s="513">
        <f t="shared" si="642"/>
        <v>0</v>
      </c>
      <c r="AD300" s="401">
        <f t="shared" si="643"/>
        <v>0</v>
      </c>
      <c r="AE300" s="513"/>
      <c r="AF300" s="401">
        <f t="shared" si="644"/>
        <v>0</v>
      </c>
      <c r="AG300" s="513">
        <f t="shared" si="645"/>
        <v>0</v>
      </c>
      <c r="AH300" s="401">
        <f t="shared" si="646"/>
        <v>0</v>
      </c>
      <c r="AI300" s="513"/>
      <c r="AJ300" s="401">
        <f t="shared" si="647"/>
        <v>0</v>
      </c>
      <c r="AK300" s="513">
        <f t="shared" si="648"/>
        <v>0</v>
      </c>
      <c r="AL300" s="401">
        <f t="shared" si="649"/>
        <v>0</v>
      </c>
      <c r="AM300" s="519"/>
      <c r="AN300" s="429">
        <f t="shared" si="650"/>
        <v>0</v>
      </c>
      <c r="AO300" s="519">
        <f t="shared" si="651"/>
        <v>0</v>
      </c>
      <c r="AP300" s="429">
        <f t="shared" si="652"/>
        <v>0</v>
      </c>
      <c r="AQ300" s="591"/>
      <c r="AR300" s="401">
        <f t="shared" si="653"/>
        <v>0</v>
      </c>
      <c r="AS300" s="519">
        <f t="shared" si="654"/>
        <v>0</v>
      </c>
      <c r="AT300" s="429">
        <f t="shared" si="655"/>
        <v>0</v>
      </c>
      <c r="AU300" s="513"/>
      <c r="AV300" s="401">
        <f t="shared" si="656"/>
        <v>0</v>
      </c>
      <c r="AW300" s="519">
        <f t="shared" si="657"/>
        <v>0</v>
      </c>
      <c r="AX300" s="429">
        <f t="shared" si="658"/>
        <v>0</v>
      </c>
      <c r="AY300" s="513"/>
      <c r="AZ300" s="681">
        <f t="shared" si="659"/>
        <v>0</v>
      </c>
      <c r="BA300" s="519">
        <f t="shared" si="660"/>
        <v>0</v>
      </c>
      <c r="BB300" s="429">
        <f t="shared" si="661"/>
        <v>0</v>
      </c>
      <c r="BC300" s="695"/>
      <c r="BD300" s="681">
        <f t="shared" si="662"/>
        <v>0</v>
      </c>
      <c r="BE300" s="695">
        <f t="shared" si="663"/>
        <v>0</v>
      </c>
      <c r="BF300" s="681">
        <f t="shared" si="664"/>
        <v>0</v>
      </c>
      <c r="BG300" s="519"/>
      <c r="BH300" s="429">
        <f t="shared" si="665"/>
        <v>0</v>
      </c>
      <c r="BI300" s="519">
        <f t="shared" si="666"/>
        <v>0</v>
      </c>
      <c r="BJ300" s="429">
        <f t="shared" si="667"/>
        <v>0</v>
      </c>
      <c r="BK300" s="519"/>
      <c r="BL300" s="429">
        <f t="shared" si="631"/>
        <v>0</v>
      </c>
      <c r="BM300" s="519">
        <f t="shared" si="668"/>
        <v>0</v>
      </c>
      <c r="BN300" s="429">
        <f t="shared" si="669"/>
        <v>0</v>
      </c>
      <c r="BO300" s="718"/>
      <c r="BP300" s="706">
        <f t="shared" si="670"/>
        <v>0</v>
      </c>
      <c r="BQ300" s="718">
        <f t="shared" si="671"/>
        <v>0</v>
      </c>
      <c r="BR300" s="706">
        <f t="shared" si="672"/>
        <v>0</v>
      </c>
      <c r="BS300" s="718">
        <v>0</v>
      </c>
      <c r="BT300" s="706">
        <f t="shared" si="673"/>
        <v>0</v>
      </c>
      <c r="BU300" s="718">
        <f t="shared" si="674"/>
        <v>0</v>
      </c>
      <c r="BV300" s="706">
        <f t="shared" si="675"/>
        <v>0</v>
      </c>
      <c r="BW300" s="718">
        <v>3</v>
      </c>
      <c r="BX300" s="706">
        <f t="shared" si="676"/>
        <v>14045370.57</v>
      </c>
      <c r="BY300" s="718">
        <f t="shared" si="677"/>
        <v>3</v>
      </c>
      <c r="BZ300" s="706">
        <f t="shared" si="678"/>
        <v>14045370.57</v>
      </c>
      <c r="CA300" s="718"/>
      <c r="CB300" s="706">
        <f t="shared" si="679"/>
        <v>0</v>
      </c>
      <c r="CC300" s="718">
        <f t="shared" si="680"/>
        <v>3</v>
      </c>
      <c r="CD300" s="706">
        <f t="shared" si="681"/>
        <v>14045370.57</v>
      </c>
      <c r="CE300" s="706"/>
      <c r="CF300" s="402">
        <f t="shared" si="630"/>
        <v>51499692.090000004</v>
      </c>
    </row>
    <row r="301" spans="1:84" ht="36">
      <c r="B301" s="395" t="s">
        <v>918</v>
      </c>
      <c r="C301" s="396" t="s">
        <v>919</v>
      </c>
      <c r="D301" s="397" t="s">
        <v>658</v>
      </c>
      <c r="E301" s="398">
        <v>4173883.56</v>
      </c>
      <c r="F301" s="399">
        <v>0</v>
      </c>
      <c r="G301" s="400">
        <f t="shared" si="632"/>
        <v>0</v>
      </c>
      <c r="H301" s="400"/>
      <c r="I301" s="401"/>
      <c r="J301" s="401"/>
      <c r="K301" s="513"/>
      <c r="L301" s="401"/>
      <c r="M301" s="513">
        <f t="shared" si="633"/>
        <v>0</v>
      </c>
      <c r="N301" s="401">
        <f t="shared" si="634"/>
        <v>0</v>
      </c>
      <c r="O301" s="401"/>
      <c r="P301" s="401"/>
      <c r="Q301" s="513">
        <f t="shared" si="635"/>
        <v>0</v>
      </c>
      <c r="R301" s="401">
        <f t="shared" si="636"/>
        <v>0</v>
      </c>
      <c r="S301" s="540"/>
      <c r="T301" s="401"/>
      <c r="U301" s="513">
        <f t="shared" si="637"/>
        <v>0</v>
      </c>
      <c r="V301" s="401">
        <f t="shared" si="638"/>
        <v>0</v>
      </c>
      <c r="W301" s="513"/>
      <c r="X301" s="401"/>
      <c r="Y301" s="513">
        <f t="shared" si="639"/>
        <v>0</v>
      </c>
      <c r="Z301" s="401">
        <f t="shared" si="640"/>
        <v>0</v>
      </c>
      <c r="AA301" s="513"/>
      <c r="AB301" s="401">
        <f t="shared" si="641"/>
        <v>0</v>
      </c>
      <c r="AC301" s="513">
        <f t="shared" si="642"/>
        <v>0</v>
      </c>
      <c r="AD301" s="401">
        <f t="shared" si="643"/>
        <v>0</v>
      </c>
      <c r="AE301" s="513"/>
      <c r="AF301" s="401">
        <f t="shared" si="644"/>
        <v>0</v>
      </c>
      <c r="AG301" s="513">
        <f t="shared" si="645"/>
        <v>0</v>
      </c>
      <c r="AH301" s="401">
        <f t="shared" si="646"/>
        <v>0</v>
      </c>
      <c r="AI301" s="513"/>
      <c r="AJ301" s="401">
        <f t="shared" si="647"/>
        <v>0</v>
      </c>
      <c r="AK301" s="513">
        <f t="shared" si="648"/>
        <v>0</v>
      </c>
      <c r="AL301" s="401">
        <f t="shared" si="649"/>
        <v>0</v>
      </c>
      <c r="AM301" s="519"/>
      <c r="AN301" s="429">
        <f t="shared" si="650"/>
        <v>0</v>
      </c>
      <c r="AO301" s="519">
        <f t="shared" si="651"/>
        <v>0</v>
      </c>
      <c r="AP301" s="429">
        <f t="shared" si="652"/>
        <v>0</v>
      </c>
      <c r="AQ301" s="591"/>
      <c r="AR301" s="401">
        <f t="shared" si="653"/>
        <v>0</v>
      </c>
      <c r="AS301" s="519">
        <f t="shared" si="654"/>
        <v>0</v>
      </c>
      <c r="AT301" s="429">
        <f t="shared" si="655"/>
        <v>0</v>
      </c>
      <c r="AU301" s="513"/>
      <c r="AV301" s="401">
        <f t="shared" si="656"/>
        <v>0</v>
      </c>
      <c r="AW301" s="519">
        <f t="shared" si="657"/>
        <v>0</v>
      </c>
      <c r="AX301" s="429">
        <f t="shared" si="658"/>
        <v>0</v>
      </c>
      <c r="AY301" s="513"/>
      <c r="AZ301" s="681">
        <f t="shared" si="659"/>
        <v>0</v>
      </c>
      <c r="BA301" s="519">
        <f t="shared" si="660"/>
        <v>0</v>
      </c>
      <c r="BB301" s="429">
        <f t="shared" si="661"/>
        <v>0</v>
      </c>
      <c r="BC301" s="695"/>
      <c r="BD301" s="681">
        <f t="shared" si="662"/>
        <v>0</v>
      </c>
      <c r="BE301" s="695">
        <f t="shared" si="663"/>
        <v>0</v>
      </c>
      <c r="BF301" s="681">
        <f t="shared" si="664"/>
        <v>0</v>
      </c>
      <c r="BG301" s="519"/>
      <c r="BH301" s="429">
        <f t="shared" si="665"/>
        <v>0</v>
      </c>
      <c r="BI301" s="519">
        <f t="shared" si="666"/>
        <v>0</v>
      </c>
      <c r="BJ301" s="429">
        <f t="shared" si="667"/>
        <v>0</v>
      </c>
      <c r="BK301" s="519"/>
      <c r="BL301" s="429">
        <f t="shared" si="631"/>
        <v>0</v>
      </c>
      <c r="BM301" s="519">
        <f t="shared" si="668"/>
        <v>0</v>
      </c>
      <c r="BN301" s="429">
        <f t="shared" si="669"/>
        <v>0</v>
      </c>
      <c r="BO301" s="718"/>
      <c r="BP301" s="706">
        <f t="shared" si="670"/>
        <v>0</v>
      </c>
      <c r="BQ301" s="718">
        <f t="shared" si="671"/>
        <v>0</v>
      </c>
      <c r="BR301" s="706">
        <f t="shared" si="672"/>
        <v>0</v>
      </c>
      <c r="BS301" s="718"/>
      <c r="BT301" s="706">
        <f t="shared" si="673"/>
        <v>0</v>
      </c>
      <c r="BU301" s="718">
        <f t="shared" si="674"/>
        <v>0</v>
      </c>
      <c r="BV301" s="706">
        <f t="shared" si="675"/>
        <v>0</v>
      </c>
      <c r="BW301" s="718"/>
      <c r="BX301" s="706">
        <f t="shared" si="676"/>
        <v>0</v>
      </c>
      <c r="BY301" s="718">
        <f t="shared" si="677"/>
        <v>0</v>
      </c>
      <c r="BZ301" s="706">
        <f t="shared" si="678"/>
        <v>0</v>
      </c>
      <c r="CA301" s="718"/>
      <c r="CB301" s="706">
        <f t="shared" si="679"/>
        <v>0</v>
      </c>
      <c r="CC301" s="718">
        <f t="shared" si="680"/>
        <v>0</v>
      </c>
      <c r="CD301" s="706">
        <f t="shared" si="681"/>
        <v>0</v>
      </c>
      <c r="CE301" s="706"/>
      <c r="CF301" s="402">
        <f t="shared" si="630"/>
        <v>0</v>
      </c>
    </row>
    <row r="302" spans="1:84" ht="54">
      <c r="B302" s="395" t="s">
        <v>920</v>
      </c>
      <c r="C302" s="396" t="s">
        <v>921</v>
      </c>
      <c r="D302" s="397" t="s">
        <v>632</v>
      </c>
      <c r="E302" s="398">
        <v>346500000</v>
      </c>
      <c r="F302" s="399">
        <v>1</v>
      </c>
      <c r="G302" s="400">
        <f t="shared" si="632"/>
        <v>346500000</v>
      </c>
      <c r="H302" s="400"/>
      <c r="I302" s="401"/>
      <c r="J302" s="401"/>
      <c r="K302" s="513"/>
      <c r="L302" s="401"/>
      <c r="M302" s="513">
        <f t="shared" si="633"/>
        <v>0</v>
      </c>
      <c r="N302" s="401">
        <f t="shared" si="634"/>
        <v>0</v>
      </c>
      <c r="O302" s="401"/>
      <c r="P302" s="401"/>
      <c r="Q302" s="513">
        <f t="shared" si="635"/>
        <v>0</v>
      </c>
      <c r="R302" s="401">
        <f t="shared" si="636"/>
        <v>0</v>
      </c>
      <c r="S302" s="540"/>
      <c r="T302" s="401"/>
      <c r="U302" s="513">
        <f t="shared" si="637"/>
        <v>0</v>
      </c>
      <c r="V302" s="401">
        <f t="shared" si="638"/>
        <v>0</v>
      </c>
      <c r="W302" s="513"/>
      <c r="X302" s="401"/>
      <c r="Y302" s="513">
        <f t="shared" si="639"/>
        <v>0</v>
      </c>
      <c r="Z302" s="401">
        <f t="shared" si="640"/>
        <v>0</v>
      </c>
      <c r="AA302" s="513"/>
      <c r="AB302" s="401">
        <f t="shared" si="641"/>
        <v>0</v>
      </c>
      <c r="AC302" s="513">
        <f t="shared" si="642"/>
        <v>0</v>
      </c>
      <c r="AD302" s="401">
        <f t="shared" si="643"/>
        <v>0</v>
      </c>
      <c r="AE302" s="513"/>
      <c r="AF302" s="401">
        <f t="shared" si="644"/>
        <v>0</v>
      </c>
      <c r="AG302" s="513">
        <f t="shared" si="645"/>
        <v>0</v>
      </c>
      <c r="AH302" s="401">
        <f t="shared" si="646"/>
        <v>0</v>
      </c>
      <c r="AI302" s="513"/>
      <c r="AJ302" s="401">
        <f t="shared" si="647"/>
        <v>0</v>
      </c>
      <c r="AK302" s="513">
        <f t="shared" si="648"/>
        <v>0</v>
      </c>
      <c r="AL302" s="401">
        <f t="shared" si="649"/>
        <v>0</v>
      </c>
      <c r="AM302" s="519"/>
      <c r="AN302" s="429">
        <f t="shared" si="650"/>
        <v>0</v>
      </c>
      <c r="AO302" s="519">
        <f t="shared" si="651"/>
        <v>0</v>
      </c>
      <c r="AP302" s="429">
        <f t="shared" si="652"/>
        <v>0</v>
      </c>
      <c r="AQ302" s="591"/>
      <c r="AR302" s="401">
        <f t="shared" si="653"/>
        <v>0</v>
      </c>
      <c r="AS302" s="519">
        <f t="shared" si="654"/>
        <v>0</v>
      </c>
      <c r="AT302" s="429">
        <f t="shared" si="655"/>
        <v>0</v>
      </c>
      <c r="AU302" s="513"/>
      <c r="AV302" s="401">
        <f t="shared" si="656"/>
        <v>0</v>
      </c>
      <c r="AW302" s="519">
        <f t="shared" si="657"/>
        <v>0</v>
      </c>
      <c r="AX302" s="429">
        <f t="shared" si="658"/>
        <v>0</v>
      </c>
      <c r="AY302" s="513"/>
      <c r="AZ302" s="681">
        <f t="shared" si="659"/>
        <v>0</v>
      </c>
      <c r="BA302" s="519">
        <f t="shared" si="660"/>
        <v>0</v>
      </c>
      <c r="BB302" s="429">
        <f t="shared" si="661"/>
        <v>0</v>
      </c>
      <c r="BC302" s="695"/>
      <c r="BD302" s="681">
        <f t="shared" si="662"/>
        <v>0</v>
      </c>
      <c r="BE302" s="695">
        <f t="shared" si="663"/>
        <v>0</v>
      </c>
      <c r="BF302" s="681">
        <f t="shared" si="664"/>
        <v>0</v>
      </c>
      <c r="BG302" s="519"/>
      <c r="BH302" s="429">
        <f t="shared" si="665"/>
        <v>0</v>
      </c>
      <c r="BI302" s="519">
        <f t="shared" si="666"/>
        <v>0</v>
      </c>
      <c r="BJ302" s="429">
        <f t="shared" si="667"/>
        <v>0</v>
      </c>
      <c r="BK302" s="519"/>
      <c r="BL302" s="429">
        <f t="shared" si="631"/>
        <v>0</v>
      </c>
      <c r="BM302" s="519">
        <f t="shared" si="668"/>
        <v>0</v>
      </c>
      <c r="BN302" s="429">
        <f t="shared" si="669"/>
        <v>0</v>
      </c>
      <c r="BO302" s="718"/>
      <c r="BP302" s="706">
        <f t="shared" si="670"/>
        <v>0</v>
      </c>
      <c r="BQ302" s="718">
        <f t="shared" si="671"/>
        <v>0</v>
      </c>
      <c r="BR302" s="706">
        <f t="shared" si="672"/>
        <v>0</v>
      </c>
      <c r="BS302" s="718"/>
      <c r="BT302" s="706">
        <f t="shared" si="673"/>
        <v>0</v>
      </c>
      <c r="BU302" s="718">
        <f t="shared" si="674"/>
        <v>0</v>
      </c>
      <c r="BV302" s="706">
        <f t="shared" si="675"/>
        <v>0</v>
      </c>
      <c r="BW302" s="718"/>
      <c r="BX302" s="706">
        <f t="shared" si="676"/>
        <v>0</v>
      </c>
      <c r="BY302" s="718">
        <f t="shared" si="677"/>
        <v>0</v>
      </c>
      <c r="BZ302" s="706">
        <f t="shared" si="678"/>
        <v>0</v>
      </c>
      <c r="CA302" s="718"/>
      <c r="CB302" s="706">
        <f t="shared" si="679"/>
        <v>0</v>
      </c>
      <c r="CC302" s="718">
        <f t="shared" si="680"/>
        <v>0</v>
      </c>
      <c r="CD302" s="706">
        <f t="shared" si="681"/>
        <v>0</v>
      </c>
      <c r="CE302" s="706"/>
      <c r="CF302" s="402">
        <f t="shared" si="630"/>
        <v>346500000</v>
      </c>
    </row>
    <row r="303" spans="1:84" s="387" customFormat="1">
      <c r="A303" s="387" t="s">
        <v>1786</v>
      </c>
      <c r="B303" s="388" t="s">
        <v>922</v>
      </c>
      <c r="C303" s="389" t="s">
        <v>69</v>
      </c>
      <c r="D303" s="390"/>
      <c r="E303" s="391"/>
      <c r="F303" s="392"/>
      <c r="G303" s="393"/>
      <c r="H303" s="393">
        <f>+SUM(G304:G310)</f>
        <v>0</v>
      </c>
      <c r="I303" s="393"/>
      <c r="J303" s="393"/>
      <c r="K303" s="514"/>
      <c r="L303" s="393"/>
      <c r="M303" s="514"/>
      <c r="N303" s="393">
        <f>SUM(N304:N310)</f>
        <v>0</v>
      </c>
      <c r="O303" s="393"/>
      <c r="P303" s="393"/>
      <c r="Q303" s="514"/>
      <c r="R303" s="393">
        <f>SUM(R304:R310)</f>
        <v>0</v>
      </c>
      <c r="S303" s="539"/>
      <c r="T303" s="393">
        <f>SUM(T304:T310)</f>
        <v>0</v>
      </c>
      <c r="U303" s="514"/>
      <c r="V303" s="393">
        <f>SUM(V304:V310)</f>
        <v>0</v>
      </c>
      <c r="W303" s="514"/>
      <c r="X303" s="393">
        <f>SUM(X304:X310)</f>
        <v>0</v>
      </c>
      <c r="Y303" s="514"/>
      <c r="Z303" s="393">
        <f>SUM(Z304:Z310)</f>
        <v>0</v>
      </c>
      <c r="AA303" s="514"/>
      <c r="AB303" s="393">
        <f>SUM(AB304:AB310)</f>
        <v>0</v>
      </c>
      <c r="AC303" s="514"/>
      <c r="AD303" s="393">
        <f>SUM(AD304:AD310)</f>
        <v>0</v>
      </c>
      <c r="AE303" s="514"/>
      <c r="AF303" s="393">
        <f>SUM(AF304:AF310)</f>
        <v>0</v>
      </c>
      <c r="AG303" s="514"/>
      <c r="AH303" s="393">
        <f>SUM(AH304:AH310)</f>
        <v>0</v>
      </c>
      <c r="AI303" s="514"/>
      <c r="AJ303" s="393">
        <f>SUM(AJ304:AJ310)</f>
        <v>0</v>
      </c>
      <c r="AK303" s="514"/>
      <c r="AL303" s="393">
        <f>SUM(AL304:AL310)</f>
        <v>0</v>
      </c>
      <c r="AM303" s="393"/>
      <c r="AN303" s="393">
        <f>SUM(AN304:AN310)</f>
        <v>0</v>
      </c>
      <c r="AO303" s="514"/>
      <c r="AP303" s="393">
        <f>SUM(AP304:AP310)</f>
        <v>0</v>
      </c>
      <c r="AQ303" s="590"/>
      <c r="AR303" s="393">
        <f>SUM(AR304:AR310)</f>
        <v>0</v>
      </c>
      <c r="AS303" s="514"/>
      <c r="AT303" s="393">
        <f>SUM(AT304:AT310)</f>
        <v>0</v>
      </c>
      <c r="AU303" s="514"/>
      <c r="AV303" s="393">
        <f>SUM(AV304:AV310)</f>
        <v>0</v>
      </c>
      <c r="AW303" s="514"/>
      <c r="AX303" s="393">
        <f>SUM(AX304:AX310)</f>
        <v>0</v>
      </c>
      <c r="AY303" s="514" t="s">
        <v>126</v>
      </c>
      <c r="AZ303" s="680">
        <f>SUM(AZ304:AZ310)</f>
        <v>0</v>
      </c>
      <c r="BA303" s="514"/>
      <c r="BB303" s="393">
        <f>SUM(BB304:BB310)</f>
        <v>0</v>
      </c>
      <c r="BC303" s="694" t="s">
        <v>126</v>
      </c>
      <c r="BD303" s="680">
        <f>SUM(BD304:BD310)</f>
        <v>0</v>
      </c>
      <c r="BE303" s="514"/>
      <c r="BF303" s="393">
        <f>SUM(BF304:BF310)</f>
        <v>0</v>
      </c>
      <c r="BG303" s="514"/>
      <c r="BH303" s="393">
        <f>SUM(BH304:BH310)</f>
        <v>0</v>
      </c>
      <c r="BI303" s="514"/>
      <c r="BJ303" s="393">
        <f>SUM(BJ304:BJ310)</f>
        <v>0</v>
      </c>
      <c r="BK303" s="514"/>
      <c r="BL303" s="393">
        <f>SUM(BL304:BL310)</f>
        <v>0</v>
      </c>
      <c r="BM303" s="514"/>
      <c r="BN303" s="393">
        <f>SUM(BN304:BN310)</f>
        <v>0</v>
      </c>
      <c r="BO303" s="717"/>
      <c r="BP303" s="705">
        <f>SUM(BP304:BP310)</f>
        <v>0</v>
      </c>
      <c r="BQ303" s="717"/>
      <c r="BR303" s="705">
        <f>SUM(BR304:BR310)</f>
        <v>0</v>
      </c>
      <c r="BS303" s="717"/>
      <c r="BT303" s="705">
        <f>SUM(BT304:BT310)</f>
        <v>0</v>
      </c>
      <c r="BU303" s="717"/>
      <c r="BV303" s="705">
        <f>SUM(BV304:BV310)</f>
        <v>0</v>
      </c>
      <c r="BW303" s="717"/>
      <c r="BX303" s="705">
        <f>SUM(BX304:BX310)</f>
        <v>0</v>
      </c>
      <c r="BY303" s="717"/>
      <c r="BZ303" s="705">
        <f>SUM(BZ304:BZ310)</f>
        <v>0</v>
      </c>
      <c r="CA303" s="717"/>
      <c r="CB303" s="705">
        <f>SUM(CB304:CB310)</f>
        <v>0</v>
      </c>
      <c r="CC303" s="717"/>
      <c r="CD303" s="705">
        <f>SUM(CD304:CD310)</f>
        <v>0</v>
      </c>
      <c r="CE303" s="705"/>
      <c r="CF303" s="394">
        <f t="shared" si="630"/>
        <v>0</v>
      </c>
    </row>
    <row r="304" spans="1:84" ht="54">
      <c r="B304" s="395" t="s">
        <v>923</v>
      </c>
      <c r="C304" s="411" t="s">
        <v>924</v>
      </c>
      <c r="D304" s="412" t="s">
        <v>392</v>
      </c>
      <c r="E304" s="398">
        <v>80104.86</v>
      </c>
      <c r="F304" s="399">
        <v>0</v>
      </c>
      <c r="G304" s="400">
        <f t="shared" ref="G304:G310" si="682">F304*E304</f>
        <v>0</v>
      </c>
      <c r="H304" s="400"/>
      <c r="I304" s="413"/>
      <c r="J304" s="413"/>
      <c r="K304" s="517"/>
      <c r="L304" s="413"/>
      <c r="M304" s="513">
        <f t="shared" ref="M304:M310" si="683">I304+K304</f>
        <v>0</v>
      </c>
      <c r="N304" s="401">
        <f t="shared" ref="N304:N310" si="684">M304*$E304</f>
        <v>0</v>
      </c>
      <c r="O304" s="413"/>
      <c r="P304" s="413"/>
      <c r="Q304" s="513">
        <f t="shared" ref="Q304:Q310" si="685">M304+O304</f>
        <v>0</v>
      </c>
      <c r="R304" s="401">
        <f t="shared" ref="R304:R310" si="686">Q304*$E304</f>
        <v>0</v>
      </c>
      <c r="S304" s="543"/>
      <c r="T304" s="413"/>
      <c r="U304" s="513">
        <f t="shared" ref="U304:U310" si="687">Q304+S304</f>
        <v>0</v>
      </c>
      <c r="V304" s="401">
        <f t="shared" ref="V304:V310" si="688">U304*$E304</f>
        <v>0</v>
      </c>
      <c r="W304" s="517"/>
      <c r="X304" s="413"/>
      <c r="Y304" s="513">
        <f t="shared" ref="Y304:Y310" si="689">U304+W304</f>
        <v>0</v>
      </c>
      <c r="Z304" s="401">
        <f t="shared" ref="Z304:Z310" si="690">Y304*$E304</f>
        <v>0</v>
      </c>
      <c r="AA304" s="517"/>
      <c r="AB304" s="401">
        <f t="shared" ref="AB304:AB310" si="691">AA304*$E304</f>
        <v>0</v>
      </c>
      <c r="AC304" s="513">
        <f t="shared" ref="AC304:AC310" si="692">Y304+AA304</f>
        <v>0</v>
      </c>
      <c r="AD304" s="401">
        <f t="shared" ref="AD304:AD310" si="693">AC304*$E304</f>
        <v>0</v>
      </c>
      <c r="AE304" s="513"/>
      <c r="AF304" s="401">
        <f t="shared" ref="AF304:AF310" si="694">AE304*$E304</f>
        <v>0</v>
      </c>
      <c r="AG304" s="513">
        <f t="shared" ref="AG304:AG310" si="695">AC304+AE304</f>
        <v>0</v>
      </c>
      <c r="AH304" s="401">
        <f t="shared" ref="AH304:AH310" si="696">AG304*$E304</f>
        <v>0</v>
      </c>
      <c r="AI304" s="513"/>
      <c r="AJ304" s="401">
        <f t="shared" ref="AJ304:AJ310" si="697">AI304*$E304</f>
        <v>0</v>
      </c>
      <c r="AK304" s="513">
        <f t="shared" ref="AK304:AK310" si="698">AG304+AI304</f>
        <v>0</v>
      </c>
      <c r="AL304" s="401">
        <f t="shared" ref="AL304:AL310" si="699">AK304*$E304</f>
        <v>0</v>
      </c>
      <c r="AM304" s="519"/>
      <c r="AN304" s="429">
        <f t="shared" ref="AN304:AN310" si="700">AM304*$E304</f>
        <v>0</v>
      </c>
      <c r="AO304" s="519">
        <f t="shared" ref="AO304:AO310" si="701">AK304+AM304</f>
        <v>0</v>
      </c>
      <c r="AP304" s="429">
        <f t="shared" ref="AP304:AP310" si="702">AO304*$E304</f>
        <v>0</v>
      </c>
      <c r="AQ304" s="594"/>
      <c r="AR304" s="401">
        <f t="shared" ref="AR304:AR310" si="703">AQ304*$E304</f>
        <v>0</v>
      </c>
      <c r="AS304" s="519">
        <f t="shared" ref="AS304:AS310" si="704">AO304+AQ304</f>
        <v>0</v>
      </c>
      <c r="AT304" s="429">
        <f t="shared" ref="AT304:AT310" si="705">AS304*$E304</f>
        <v>0</v>
      </c>
      <c r="AU304" s="517"/>
      <c r="AV304" s="401">
        <f t="shared" ref="AV304:AV310" si="706">AU304*$E304</f>
        <v>0</v>
      </c>
      <c r="AW304" s="519">
        <f t="shared" ref="AW304:AW310" si="707">AS304+AU304</f>
        <v>0</v>
      </c>
      <c r="AX304" s="429">
        <f t="shared" ref="AX304:AX310" si="708">AW304*$E304</f>
        <v>0</v>
      </c>
      <c r="AY304" s="517"/>
      <c r="AZ304" s="683">
        <f t="shared" ref="AZ304:AZ310" si="709">AY304*$E304</f>
        <v>0</v>
      </c>
      <c r="BA304" s="519">
        <f t="shared" ref="BA304:BA310" si="710">AW304+AY304</f>
        <v>0</v>
      </c>
      <c r="BB304" s="429">
        <f t="shared" ref="BB304:BB310" si="711">BA304*$E304</f>
        <v>0</v>
      </c>
      <c r="BC304" s="697"/>
      <c r="BD304" s="683">
        <f t="shared" ref="BD304:BD310" si="712">BC304*$E304</f>
        <v>0</v>
      </c>
      <c r="BE304" s="697">
        <f t="shared" ref="BE304:BE310" si="713">BA304+BC304</f>
        <v>0</v>
      </c>
      <c r="BF304" s="683">
        <f t="shared" ref="BF304:BF310" si="714">BE304*$E304</f>
        <v>0</v>
      </c>
      <c r="BG304" s="697"/>
      <c r="BH304" s="683">
        <f t="shared" ref="BH304:BH310" si="715">BG304*$E304</f>
        <v>0</v>
      </c>
      <c r="BI304" s="519">
        <f t="shared" ref="BI304:BI310" si="716">BE304+BG304</f>
        <v>0</v>
      </c>
      <c r="BJ304" s="429">
        <f t="shared" ref="BJ304:BJ310" si="717">BI304*$E304</f>
        <v>0</v>
      </c>
      <c r="BK304" s="697"/>
      <c r="BL304" s="683">
        <f t="shared" ref="BL304:BL310" si="718">BK304*$E304</f>
        <v>0</v>
      </c>
      <c r="BM304" s="519">
        <f t="shared" ref="BM304:BM310" si="719">BI304+BK304</f>
        <v>0</v>
      </c>
      <c r="BN304" s="429">
        <f t="shared" ref="BN304:BN310" si="720">BM304*$E304</f>
        <v>0</v>
      </c>
      <c r="BO304" s="718"/>
      <c r="BP304" s="706">
        <f t="shared" ref="BP304:BP310" si="721">BO304*$E304</f>
        <v>0</v>
      </c>
      <c r="BQ304" s="718">
        <f t="shared" ref="BQ304:BQ310" si="722">BM304+BO304</f>
        <v>0</v>
      </c>
      <c r="BR304" s="706">
        <f t="shared" ref="BR304:BR310" si="723">BQ304*$E304</f>
        <v>0</v>
      </c>
      <c r="BS304" s="718"/>
      <c r="BT304" s="706">
        <f t="shared" ref="BT304:BT310" si="724">BS304*$E304</f>
        <v>0</v>
      </c>
      <c r="BU304" s="718">
        <f t="shared" ref="BU304:BU310" si="725">BQ304+BS304</f>
        <v>0</v>
      </c>
      <c r="BV304" s="706">
        <f t="shared" ref="BV304:BV310" si="726">BU304*$E304</f>
        <v>0</v>
      </c>
      <c r="BW304" s="718"/>
      <c r="BX304" s="706">
        <f t="shared" ref="BX304:BX310" si="727">BW304*$E304</f>
        <v>0</v>
      </c>
      <c r="BY304" s="718">
        <f t="shared" ref="BY304:BY310" si="728">BU304+BW304</f>
        <v>0</v>
      </c>
      <c r="BZ304" s="706">
        <f t="shared" ref="BZ304:BZ310" si="729">BY304*$E304</f>
        <v>0</v>
      </c>
      <c r="CA304" s="718"/>
      <c r="CB304" s="706">
        <f t="shared" ref="CB304:CB310" si="730">CA304*$E304</f>
        <v>0</v>
      </c>
      <c r="CC304" s="718">
        <f t="shared" ref="CC304:CC310" si="731">BY304+CA304</f>
        <v>0</v>
      </c>
      <c r="CD304" s="706">
        <f t="shared" ref="CD304:CD310" si="732">CC304*$E304</f>
        <v>0</v>
      </c>
      <c r="CE304" s="706"/>
      <c r="CF304" s="402">
        <f t="shared" si="630"/>
        <v>0</v>
      </c>
    </row>
    <row r="305" spans="1:84" ht="54">
      <c r="B305" s="395" t="s">
        <v>925</v>
      </c>
      <c r="C305" s="411" t="s">
        <v>926</v>
      </c>
      <c r="D305" s="412" t="s">
        <v>392</v>
      </c>
      <c r="E305" s="398">
        <v>59929.65</v>
      </c>
      <c r="F305" s="399">
        <v>0</v>
      </c>
      <c r="G305" s="400">
        <f t="shared" si="682"/>
        <v>0</v>
      </c>
      <c r="H305" s="400"/>
      <c r="I305" s="413"/>
      <c r="J305" s="413"/>
      <c r="K305" s="517"/>
      <c r="L305" s="413"/>
      <c r="M305" s="513">
        <f t="shared" si="683"/>
        <v>0</v>
      </c>
      <c r="N305" s="401">
        <f t="shared" si="684"/>
        <v>0</v>
      </c>
      <c r="O305" s="413"/>
      <c r="P305" s="413"/>
      <c r="Q305" s="513">
        <f t="shared" si="685"/>
        <v>0</v>
      </c>
      <c r="R305" s="401">
        <f t="shared" si="686"/>
        <v>0</v>
      </c>
      <c r="S305" s="543"/>
      <c r="T305" s="413"/>
      <c r="U305" s="513">
        <f t="shared" si="687"/>
        <v>0</v>
      </c>
      <c r="V305" s="401">
        <f t="shared" si="688"/>
        <v>0</v>
      </c>
      <c r="W305" s="517"/>
      <c r="X305" s="413"/>
      <c r="Y305" s="513">
        <f t="shared" si="689"/>
        <v>0</v>
      </c>
      <c r="Z305" s="401">
        <f t="shared" si="690"/>
        <v>0</v>
      </c>
      <c r="AA305" s="517"/>
      <c r="AB305" s="401">
        <f t="shared" si="691"/>
        <v>0</v>
      </c>
      <c r="AC305" s="513">
        <f t="shared" si="692"/>
        <v>0</v>
      </c>
      <c r="AD305" s="401">
        <f t="shared" si="693"/>
        <v>0</v>
      </c>
      <c r="AE305" s="513"/>
      <c r="AF305" s="401">
        <f t="shared" si="694"/>
        <v>0</v>
      </c>
      <c r="AG305" s="513">
        <f t="shared" si="695"/>
        <v>0</v>
      </c>
      <c r="AH305" s="401">
        <f t="shared" si="696"/>
        <v>0</v>
      </c>
      <c r="AI305" s="513"/>
      <c r="AJ305" s="401">
        <f t="shared" si="697"/>
        <v>0</v>
      </c>
      <c r="AK305" s="513">
        <f t="shared" si="698"/>
        <v>0</v>
      </c>
      <c r="AL305" s="401">
        <f t="shared" si="699"/>
        <v>0</v>
      </c>
      <c r="AM305" s="519"/>
      <c r="AN305" s="429">
        <f t="shared" si="700"/>
        <v>0</v>
      </c>
      <c r="AO305" s="519">
        <f t="shared" si="701"/>
        <v>0</v>
      </c>
      <c r="AP305" s="429">
        <f t="shared" si="702"/>
        <v>0</v>
      </c>
      <c r="AQ305" s="594"/>
      <c r="AR305" s="401">
        <f t="shared" si="703"/>
        <v>0</v>
      </c>
      <c r="AS305" s="519">
        <f t="shared" si="704"/>
        <v>0</v>
      </c>
      <c r="AT305" s="429">
        <f t="shared" si="705"/>
        <v>0</v>
      </c>
      <c r="AU305" s="517"/>
      <c r="AV305" s="401">
        <f t="shared" si="706"/>
        <v>0</v>
      </c>
      <c r="AW305" s="519">
        <f t="shared" si="707"/>
        <v>0</v>
      </c>
      <c r="AX305" s="429">
        <f t="shared" si="708"/>
        <v>0</v>
      </c>
      <c r="AY305" s="517"/>
      <c r="AZ305" s="683">
        <f t="shared" si="709"/>
        <v>0</v>
      </c>
      <c r="BA305" s="519">
        <f t="shared" si="710"/>
        <v>0</v>
      </c>
      <c r="BB305" s="429">
        <f t="shared" si="711"/>
        <v>0</v>
      </c>
      <c r="BC305" s="697"/>
      <c r="BD305" s="683">
        <f t="shared" si="712"/>
        <v>0</v>
      </c>
      <c r="BE305" s="697">
        <f t="shared" si="713"/>
        <v>0</v>
      </c>
      <c r="BF305" s="683">
        <f t="shared" si="714"/>
        <v>0</v>
      </c>
      <c r="BG305" s="697"/>
      <c r="BH305" s="683">
        <f t="shared" si="715"/>
        <v>0</v>
      </c>
      <c r="BI305" s="519">
        <f t="shared" si="716"/>
        <v>0</v>
      </c>
      <c r="BJ305" s="429">
        <f t="shared" si="717"/>
        <v>0</v>
      </c>
      <c r="BK305" s="697"/>
      <c r="BL305" s="683">
        <f t="shared" si="718"/>
        <v>0</v>
      </c>
      <c r="BM305" s="519">
        <f t="shared" si="719"/>
        <v>0</v>
      </c>
      <c r="BN305" s="429">
        <f t="shared" si="720"/>
        <v>0</v>
      </c>
      <c r="BO305" s="718"/>
      <c r="BP305" s="706">
        <f t="shared" si="721"/>
        <v>0</v>
      </c>
      <c r="BQ305" s="718">
        <f t="shared" si="722"/>
        <v>0</v>
      </c>
      <c r="BR305" s="706">
        <f t="shared" si="723"/>
        <v>0</v>
      </c>
      <c r="BS305" s="718"/>
      <c r="BT305" s="706">
        <f t="shared" si="724"/>
        <v>0</v>
      </c>
      <c r="BU305" s="718">
        <f t="shared" si="725"/>
        <v>0</v>
      </c>
      <c r="BV305" s="706">
        <f t="shared" si="726"/>
        <v>0</v>
      </c>
      <c r="BW305" s="718"/>
      <c r="BX305" s="706">
        <f t="shared" si="727"/>
        <v>0</v>
      </c>
      <c r="BY305" s="718">
        <f t="shared" si="728"/>
        <v>0</v>
      </c>
      <c r="BZ305" s="706">
        <f t="shared" si="729"/>
        <v>0</v>
      </c>
      <c r="CA305" s="718"/>
      <c r="CB305" s="706">
        <f t="shared" si="730"/>
        <v>0</v>
      </c>
      <c r="CC305" s="718">
        <f t="shared" si="731"/>
        <v>0</v>
      </c>
      <c r="CD305" s="706">
        <f t="shared" si="732"/>
        <v>0</v>
      </c>
      <c r="CE305" s="706"/>
      <c r="CF305" s="402">
        <f t="shared" si="630"/>
        <v>0</v>
      </c>
    </row>
    <row r="306" spans="1:84" ht="54">
      <c r="B306" s="395" t="s">
        <v>927</v>
      </c>
      <c r="C306" s="411" t="s">
        <v>928</v>
      </c>
      <c r="D306" s="412" t="s">
        <v>392</v>
      </c>
      <c r="E306" s="398">
        <v>63837.18</v>
      </c>
      <c r="F306" s="399">
        <v>0</v>
      </c>
      <c r="G306" s="400">
        <f t="shared" si="682"/>
        <v>0</v>
      </c>
      <c r="H306" s="400"/>
      <c r="I306" s="413"/>
      <c r="J306" s="413"/>
      <c r="K306" s="517"/>
      <c r="L306" s="413"/>
      <c r="M306" s="513">
        <f t="shared" si="683"/>
        <v>0</v>
      </c>
      <c r="N306" s="401">
        <f t="shared" si="684"/>
        <v>0</v>
      </c>
      <c r="O306" s="413"/>
      <c r="P306" s="413"/>
      <c r="Q306" s="513">
        <f t="shared" si="685"/>
        <v>0</v>
      </c>
      <c r="R306" s="401">
        <f t="shared" si="686"/>
        <v>0</v>
      </c>
      <c r="S306" s="543"/>
      <c r="T306" s="413"/>
      <c r="U306" s="513">
        <f t="shared" si="687"/>
        <v>0</v>
      </c>
      <c r="V306" s="401">
        <f t="shared" si="688"/>
        <v>0</v>
      </c>
      <c r="W306" s="517"/>
      <c r="X306" s="413"/>
      <c r="Y306" s="513">
        <f t="shared" si="689"/>
        <v>0</v>
      </c>
      <c r="Z306" s="401">
        <f t="shared" si="690"/>
        <v>0</v>
      </c>
      <c r="AA306" s="517"/>
      <c r="AB306" s="401">
        <f t="shared" si="691"/>
        <v>0</v>
      </c>
      <c r="AC306" s="513">
        <f t="shared" si="692"/>
        <v>0</v>
      </c>
      <c r="AD306" s="401">
        <f t="shared" si="693"/>
        <v>0</v>
      </c>
      <c r="AE306" s="513"/>
      <c r="AF306" s="401">
        <f t="shared" si="694"/>
        <v>0</v>
      </c>
      <c r="AG306" s="513">
        <f t="shared" si="695"/>
        <v>0</v>
      </c>
      <c r="AH306" s="401">
        <f t="shared" si="696"/>
        <v>0</v>
      </c>
      <c r="AI306" s="513"/>
      <c r="AJ306" s="401">
        <f t="shared" si="697"/>
        <v>0</v>
      </c>
      <c r="AK306" s="513">
        <f t="shared" si="698"/>
        <v>0</v>
      </c>
      <c r="AL306" s="401">
        <f t="shared" si="699"/>
        <v>0</v>
      </c>
      <c r="AM306" s="519"/>
      <c r="AN306" s="429">
        <f t="shared" si="700"/>
        <v>0</v>
      </c>
      <c r="AO306" s="519">
        <f t="shared" si="701"/>
        <v>0</v>
      </c>
      <c r="AP306" s="429">
        <f t="shared" si="702"/>
        <v>0</v>
      </c>
      <c r="AQ306" s="594"/>
      <c r="AR306" s="401">
        <f t="shared" si="703"/>
        <v>0</v>
      </c>
      <c r="AS306" s="519">
        <f t="shared" si="704"/>
        <v>0</v>
      </c>
      <c r="AT306" s="429">
        <f t="shared" si="705"/>
        <v>0</v>
      </c>
      <c r="AU306" s="517"/>
      <c r="AV306" s="401">
        <f t="shared" si="706"/>
        <v>0</v>
      </c>
      <c r="AW306" s="519">
        <f t="shared" si="707"/>
        <v>0</v>
      </c>
      <c r="AX306" s="429">
        <f t="shared" si="708"/>
        <v>0</v>
      </c>
      <c r="AY306" s="517"/>
      <c r="AZ306" s="683">
        <f t="shared" si="709"/>
        <v>0</v>
      </c>
      <c r="BA306" s="519">
        <f t="shared" si="710"/>
        <v>0</v>
      </c>
      <c r="BB306" s="429">
        <f t="shared" si="711"/>
        <v>0</v>
      </c>
      <c r="BC306" s="697"/>
      <c r="BD306" s="683">
        <f t="shared" si="712"/>
        <v>0</v>
      </c>
      <c r="BE306" s="697">
        <f t="shared" si="713"/>
        <v>0</v>
      </c>
      <c r="BF306" s="683">
        <f t="shared" si="714"/>
        <v>0</v>
      </c>
      <c r="BG306" s="697"/>
      <c r="BH306" s="683">
        <f t="shared" si="715"/>
        <v>0</v>
      </c>
      <c r="BI306" s="519">
        <f t="shared" si="716"/>
        <v>0</v>
      </c>
      <c r="BJ306" s="429">
        <f t="shared" si="717"/>
        <v>0</v>
      </c>
      <c r="BK306" s="697"/>
      <c r="BL306" s="683">
        <f t="shared" si="718"/>
        <v>0</v>
      </c>
      <c r="BM306" s="519">
        <f t="shared" si="719"/>
        <v>0</v>
      </c>
      <c r="BN306" s="429">
        <f t="shared" si="720"/>
        <v>0</v>
      </c>
      <c r="BO306" s="718"/>
      <c r="BP306" s="706">
        <f t="shared" si="721"/>
        <v>0</v>
      </c>
      <c r="BQ306" s="718">
        <f t="shared" si="722"/>
        <v>0</v>
      </c>
      <c r="BR306" s="706">
        <f t="shared" si="723"/>
        <v>0</v>
      </c>
      <c r="BS306" s="718"/>
      <c r="BT306" s="706">
        <f t="shared" si="724"/>
        <v>0</v>
      </c>
      <c r="BU306" s="718">
        <f t="shared" si="725"/>
        <v>0</v>
      </c>
      <c r="BV306" s="706">
        <f t="shared" si="726"/>
        <v>0</v>
      </c>
      <c r="BW306" s="718"/>
      <c r="BX306" s="706">
        <f t="shared" si="727"/>
        <v>0</v>
      </c>
      <c r="BY306" s="718">
        <f t="shared" si="728"/>
        <v>0</v>
      </c>
      <c r="BZ306" s="706">
        <f t="shared" si="729"/>
        <v>0</v>
      </c>
      <c r="CA306" s="718"/>
      <c r="CB306" s="706">
        <f t="shared" si="730"/>
        <v>0</v>
      </c>
      <c r="CC306" s="718">
        <f t="shared" si="731"/>
        <v>0</v>
      </c>
      <c r="CD306" s="706">
        <f t="shared" si="732"/>
        <v>0</v>
      </c>
      <c r="CE306" s="706"/>
      <c r="CF306" s="402">
        <f t="shared" si="630"/>
        <v>0</v>
      </c>
    </row>
    <row r="307" spans="1:84" ht="54">
      <c r="B307" s="395" t="s">
        <v>929</v>
      </c>
      <c r="C307" s="411" t="s">
        <v>930</v>
      </c>
      <c r="D307" s="412" t="s">
        <v>389</v>
      </c>
      <c r="E307" s="398">
        <v>51239.43</v>
      </c>
      <c r="F307" s="399">
        <v>0</v>
      </c>
      <c r="G307" s="400">
        <f t="shared" si="682"/>
        <v>0</v>
      </c>
      <c r="H307" s="400"/>
      <c r="I307" s="413"/>
      <c r="J307" s="413"/>
      <c r="K307" s="517"/>
      <c r="L307" s="413"/>
      <c r="M307" s="513">
        <f t="shared" si="683"/>
        <v>0</v>
      </c>
      <c r="N307" s="401">
        <f t="shared" si="684"/>
        <v>0</v>
      </c>
      <c r="O307" s="413"/>
      <c r="P307" s="413"/>
      <c r="Q307" s="513">
        <f t="shared" si="685"/>
        <v>0</v>
      </c>
      <c r="R307" s="401">
        <f t="shared" si="686"/>
        <v>0</v>
      </c>
      <c r="S307" s="543"/>
      <c r="T307" s="413"/>
      <c r="U307" s="513">
        <f t="shared" si="687"/>
        <v>0</v>
      </c>
      <c r="V307" s="401">
        <f t="shared" si="688"/>
        <v>0</v>
      </c>
      <c r="W307" s="517"/>
      <c r="X307" s="413"/>
      <c r="Y307" s="513">
        <f t="shared" si="689"/>
        <v>0</v>
      </c>
      <c r="Z307" s="401">
        <f t="shared" si="690"/>
        <v>0</v>
      </c>
      <c r="AA307" s="517"/>
      <c r="AB307" s="401">
        <f t="shared" si="691"/>
        <v>0</v>
      </c>
      <c r="AC307" s="513">
        <f t="shared" si="692"/>
        <v>0</v>
      </c>
      <c r="AD307" s="401">
        <f t="shared" si="693"/>
        <v>0</v>
      </c>
      <c r="AE307" s="513"/>
      <c r="AF307" s="401">
        <f t="shared" si="694"/>
        <v>0</v>
      </c>
      <c r="AG307" s="513">
        <f t="shared" si="695"/>
        <v>0</v>
      </c>
      <c r="AH307" s="401">
        <f t="shared" si="696"/>
        <v>0</v>
      </c>
      <c r="AI307" s="513"/>
      <c r="AJ307" s="401">
        <f t="shared" si="697"/>
        <v>0</v>
      </c>
      <c r="AK307" s="513">
        <f t="shared" si="698"/>
        <v>0</v>
      </c>
      <c r="AL307" s="401">
        <f t="shared" si="699"/>
        <v>0</v>
      </c>
      <c r="AM307" s="519"/>
      <c r="AN307" s="429">
        <f t="shared" si="700"/>
        <v>0</v>
      </c>
      <c r="AO307" s="519">
        <f t="shared" si="701"/>
        <v>0</v>
      </c>
      <c r="AP307" s="429">
        <f t="shared" si="702"/>
        <v>0</v>
      </c>
      <c r="AQ307" s="594"/>
      <c r="AR307" s="401">
        <f t="shared" si="703"/>
        <v>0</v>
      </c>
      <c r="AS307" s="519">
        <f t="shared" si="704"/>
        <v>0</v>
      </c>
      <c r="AT307" s="429">
        <f t="shared" si="705"/>
        <v>0</v>
      </c>
      <c r="AU307" s="517"/>
      <c r="AV307" s="401">
        <f t="shared" si="706"/>
        <v>0</v>
      </c>
      <c r="AW307" s="519">
        <f t="shared" si="707"/>
        <v>0</v>
      </c>
      <c r="AX307" s="429">
        <f t="shared" si="708"/>
        <v>0</v>
      </c>
      <c r="AY307" s="517"/>
      <c r="AZ307" s="683">
        <f t="shared" si="709"/>
        <v>0</v>
      </c>
      <c r="BA307" s="519">
        <f t="shared" si="710"/>
        <v>0</v>
      </c>
      <c r="BB307" s="429">
        <f t="shared" si="711"/>
        <v>0</v>
      </c>
      <c r="BC307" s="697"/>
      <c r="BD307" s="683">
        <f t="shared" si="712"/>
        <v>0</v>
      </c>
      <c r="BE307" s="697">
        <f t="shared" si="713"/>
        <v>0</v>
      </c>
      <c r="BF307" s="683">
        <f t="shared" si="714"/>
        <v>0</v>
      </c>
      <c r="BG307" s="697"/>
      <c r="BH307" s="683">
        <f t="shared" si="715"/>
        <v>0</v>
      </c>
      <c r="BI307" s="519">
        <f t="shared" si="716"/>
        <v>0</v>
      </c>
      <c r="BJ307" s="429">
        <f t="shared" si="717"/>
        <v>0</v>
      </c>
      <c r="BK307" s="697"/>
      <c r="BL307" s="683">
        <f t="shared" si="718"/>
        <v>0</v>
      </c>
      <c r="BM307" s="519">
        <f t="shared" si="719"/>
        <v>0</v>
      </c>
      <c r="BN307" s="429">
        <f t="shared" si="720"/>
        <v>0</v>
      </c>
      <c r="BO307" s="718"/>
      <c r="BP307" s="706">
        <f t="shared" si="721"/>
        <v>0</v>
      </c>
      <c r="BQ307" s="718">
        <f t="shared" si="722"/>
        <v>0</v>
      </c>
      <c r="BR307" s="706">
        <f t="shared" si="723"/>
        <v>0</v>
      </c>
      <c r="BS307" s="718"/>
      <c r="BT307" s="706">
        <f t="shared" si="724"/>
        <v>0</v>
      </c>
      <c r="BU307" s="718">
        <f t="shared" si="725"/>
        <v>0</v>
      </c>
      <c r="BV307" s="706">
        <f t="shared" si="726"/>
        <v>0</v>
      </c>
      <c r="BW307" s="718"/>
      <c r="BX307" s="706">
        <f t="shared" si="727"/>
        <v>0</v>
      </c>
      <c r="BY307" s="718">
        <f t="shared" si="728"/>
        <v>0</v>
      </c>
      <c r="BZ307" s="706">
        <f t="shared" si="729"/>
        <v>0</v>
      </c>
      <c r="CA307" s="718"/>
      <c r="CB307" s="706">
        <f t="shared" si="730"/>
        <v>0</v>
      </c>
      <c r="CC307" s="718">
        <f t="shared" si="731"/>
        <v>0</v>
      </c>
      <c r="CD307" s="706">
        <f t="shared" si="732"/>
        <v>0</v>
      </c>
      <c r="CE307" s="706"/>
      <c r="CF307" s="402">
        <f t="shared" si="630"/>
        <v>0</v>
      </c>
    </row>
    <row r="308" spans="1:84" ht="54">
      <c r="B308" s="395" t="s">
        <v>931</v>
      </c>
      <c r="C308" s="411" t="s">
        <v>932</v>
      </c>
      <c r="D308" s="412" t="s">
        <v>389</v>
      </c>
      <c r="E308" s="398">
        <v>55883.519999999997</v>
      </c>
      <c r="F308" s="399">
        <v>0</v>
      </c>
      <c r="G308" s="400">
        <f t="shared" si="682"/>
        <v>0</v>
      </c>
      <c r="H308" s="400"/>
      <c r="I308" s="413"/>
      <c r="J308" s="413"/>
      <c r="K308" s="517"/>
      <c r="L308" s="413"/>
      <c r="M308" s="513">
        <f t="shared" si="683"/>
        <v>0</v>
      </c>
      <c r="N308" s="401">
        <f t="shared" si="684"/>
        <v>0</v>
      </c>
      <c r="O308" s="413"/>
      <c r="P308" s="413"/>
      <c r="Q308" s="513">
        <f t="shared" si="685"/>
        <v>0</v>
      </c>
      <c r="R308" s="401">
        <f t="shared" si="686"/>
        <v>0</v>
      </c>
      <c r="S308" s="543"/>
      <c r="T308" s="413"/>
      <c r="U308" s="513">
        <f t="shared" si="687"/>
        <v>0</v>
      </c>
      <c r="V308" s="401">
        <f t="shared" si="688"/>
        <v>0</v>
      </c>
      <c r="W308" s="517"/>
      <c r="X308" s="413"/>
      <c r="Y308" s="513">
        <f t="shared" si="689"/>
        <v>0</v>
      </c>
      <c r="Z308" s="401">
        <f t="shared" si="690"/>
        <v>0</v>
      </c>
      <c r="AA308" s="517"/>
      <c r="AB308" s="401">
        <f t="shared" si="691"/>
        <v>0</v>
      </c>
      <c r="AC308" s="513">
        <f t="shared" si="692"/>
        <v>0</v>
      </c>
      <c r="AD308" s="401">
        <f t="shared" si="693"/>
        <v>0</v>
      </c>
      <c r="AE308" s="513"/>
      <c r="AF308" s="401">
        <f t="shared" si="694"/>
        <v>0</v>
      </c>
      <c r="AG308" s="513">
        <f t="shared" si="695"/>
        <v>0</v>
      </c>
      <c r="AH308" s="401">
        <f t="shared" si="696"/>
        <v>0</v>
      </c>
      <c r="AI308" s="513"/>
      <c r="AJ308" s="401">
        <f t="shared" si="697"/>
        <v>0</v>
      </c>
      <c r="AK308" s="513">
        <f t="shared" si="698"/>
        <v>0</v>
      </c>
      <c r="AL308" s="401">
        <f t="shared" si="699"/>
        <v>0</v>
      </c>
      <c r="AM308" s="519"/>
      <c r="AN308" s="429">
        <f t="shared" si="700"/>
        <v>0</v>
      </c>
      <c r="AO308" s="519">
        <f t="shared" si="701"/>
        <v>0</v>
      </c>
      <c r="AP308" s="429">
        <f t="shared" si="702"/>
        <v>0</v>
      </c>
      <c r="AQ308" s="594"/>
      <c r="AR308" s="401">
        <f t="shared" si="703"/>
        <v>0</v>
      </c>
      <c r="AS308" s="519">
        <f t="shared" si="704"/>
        <v>0</v>
      </c>
      <c r="AT308" s="429">
        <f t="shared" si="705"/>
        <v>0</v>
      </c>
      <c r="AU308" s="517"/>
      <c r="AV308" s="401">
        <f t="shared" si="706"/>
        <v>0</v>
      </c>
      <c r="AW308" s="519">
        <f t="shared" si="707"/>
        <v>0</v>
      </c>
      <c r="AX308" s="429">
        <f t="shared" si="708"/>
        <v>0</v>
      </c>
      <c r="AY308" s="517"/>
      <c r="AZ308" s="683">
        <f t="shared" si="709"/>
        <v>0</v>
      </c>
      <c r="BA308" s="519">
        <f t="shared" si="710"/>
        <v>0</v>
      </c>
      <c r="BB308" s="429">
        <f t="shared" si="711"/>
        <v>0</v>
      </c>
      <c r="BC308" s="697"/>
      <c r="BD308" s="683">
        <f t="shared" si="712"/>
        <v>0</v>
      </c>
      <c r="BE308" s="697">
        <f t="shared" si="713"/>
        <v>0</v>
      </c>
      <c r="BF308" s="683">
        <f t="shared" si="714"/>
        <v>0</v>
      </c>
      <c r="BG308" s="697"/>
      <c r="BH308" s="683">
        <f t="shared" si="715"/>
        <v>0</v>
      </c>
      <c r="BI308" s="519">
        <f t="shared" si="716"/>
        <v>0</v>
      </c>
      <c r="BJ308" s="429">
        <f t="shared" si="717"/>
        <v>0</v>
      </c>
      <c r="BK308" s="697"/>
      <c r="BL308" s="683">
        <f t="shared" si="718"/>
        <v>0</v>
      </c>
      <c r="BM308" s="519">
        <f t="shared" si="719"/>
        <v>0</v>
      </c>
      <c r="BN308" s="429">
        <f t="shared" si="720"/>
        <v>0</v>
      </c>
      <c r="BO308" s="718"/>
      <c r="BP308" s="706">
        <f t="shared" si="721"/>
        <v>0</v>
      </c>
      <c r="BQ308" s="718">
        <f t="shared" si="722"/>
        <v>0</v>
      </c>
      <c r="BR308" s="706">
        <f t="shared" si="723"/>
        <v>0</v>
      </c>
      <c r="BS308" s="718"/>
      <c r="BT308" s="706">
        <f t="shared" si="724"/>
        <v>0</v>
      </c>
      <c r="BU308" s="718">
        <f t="shared" si="725"/>
        <v>0</v>
      </c>
      <c r="BV308" s="706">
        <f t="shared" si="726"/>
        <v>0</v>
      </c>
      <c r="BW308" s="718"/>
      <c r="BX308" s="706">
        <f t="shared" si="727"/>
        <v>0</v>
      </c>
      <c r="BY308" s="718">
        <f t="shared" si="728"/>
        <v>0</v>
      </c>
      <c r="BZ308" s="706">
        <f t="shared" si="729"/>
        <v>0</v>
      </c>
      <c r="CA308" s="718"/>
      <c r="CB308" s="706">
        <f t="shared" si="730"/>
        <v>0</v>
      </c>
      <c r="CC308" s="718">
        <f t="shared" si="731"/>
        <v>0</v>
      </c>
      <c r="CD308" s="706">
        <f t="shared" si="732"/>
        <v>0</v>
      </c>
      <c r="CE308" s="706"/>
      <c r="CF308" s="402">
        <f t="shared" si="630"/>
        <v>0</v>
      </c>
    </row>
    <row r="309" spans="1:84" ht="54">
      <c r="B309" s="395" t="s">
        <v>933</v>
      </c>
      <c r="C309" s="411" t="s">
        <v>934</v>
      </c>
      <c r="D309" s="412" t="s">
        <v>389</v>
      </c>
      <c r="E309" s="398">
        <v>151646.22</v>
      </c>
      <c r="F309" s="399">
        <v>0</v>
      </c>
      <c r="G309" s="400">
        <f t="shared" si="682"/>
        <v>0</v>
      </c>
      <c r="H309" s="400"/>
      <c r="I309" s="413"/>
      <c r="J309" s="413"/>
      <c r="K309" s="517"/>
      <c r="L309" s="413"/>
      <c r="M309" s="513">
        <f t="shared" si="683"/>
        <v>0</v>
      </c>
      <c r="N309" s="401">
        <f t="shared" si="684"/>
        <v>0</v>
      </c>
      <c r="O309" s="413"/>
      <c r="P309" s="413"/>
      <c r="Q309" s="513">
        <f t="shared" si="685"/>
        <v>0</v>
      </c>
      <c r="R309" s="401">
        <f t="shared" si="686"/>
        <v>0</v>
      </c>
      <c r="S309" s="543"/>
      <c r="T309" s="413"/>
      <c r="U309" s="513">
        <f t="shared" si="687"/>
        <v>0</v>
      </c>
      <c r="V309" s="401">
        <f t="shared" si="688"/>
        <v>0</v>
      </c>
      <c r="W309" s="517"/>
      <c r="X309" s="413"/>
      <c r="Y309" s="513">
        <f t="shared" si="689"/>
        <v>0</v>
      </c>
      <c r="Z309" s="401">
        <f t="shared" si="690"/>
        <v>0</v>
      </c>
      <c r="AA309" s="517"/>
      <c r="AB309" s="401">
        <f t="shared" si="691"/>
        <v>0</v>
      </c>
      <c r="AC309" s="513">
        <f t="shared" si="692"/>
        <v>0</v>
      </c>
      <c r="AD309" s="401">
        <f t="shared" si="693"/>
        <v>0</v>
      </c>
      <c r="AE309" s="513"/>
      <c r="AF309" s="401">
        <f t="shared" si="694"/>
        <v>0</v>
      </c>
      <c r="AG309" s="513">
        <f t="shared" si="695"/>
        <v>0</v>
      </c>
      <c r="AH309" s="401">
        <f t="shared" si="696"/>
        <v>0</v>
      </c>
      <c r="AI309" s="513"/>
      <c r="AJ309" s="401">
        <f t="shared" si="697"/>
        <v>0</v>
      </c>
      <c r="AK309" s="513">
        <f t="shared" si="698"/>
        <v>0</v>
      </c>
      <c r="AL309" s="401">
        <f t="shared" si="699"/>
        <v>0</v>
      </c>
      <c r="AM309" s="519"/>
      <c r="AN309" s="429">
        <f t="shared" si="700"/>
        <v>0</v>
      </c>
      <c r="AO309" s="519">
        <f t="shared" si="701"/>
        <v>0</v>
      </c>
      <c r="AP309" s="429">
        <f t="shared" si="702"/>
        <v>0</v>
      </c>
      <c r="AQ309" s="594"/>
      <c r="AR309" s="401">
        <f t="shared" si="703"/>
        <v>0</v>
      </c>
      <c r="AS309" s="519">
        <f t="shared" si="704"/>
        <v>0</v>
      </c>
      <c r="AT309" s="429">
        <f t="shared" si="705"/>
        <v>0</v>
      </c>
      <c r="AU309" s="517"/>
      <c r="AV309" s="401">
        <f t="shared" si="706"/>
        <v>0</v>
      </c>
      <c r="AW309" s="519">
        <f t="shared" si="707"/>
        <v>0</v>
      </c>
      <c r="AX309" s="429">
        <f t="shared" si="708"/>
        <v>0</v>
      </c>
      <c r="AY309" s="517"/>
      <c r="AZ309" s="683">
        <f t="shared" si="709"/>
        <v>0</v>
      </c>
      <c r="BA309" s="519">
        <f t="shared" si="710"/>
        <v>0</v>
      </c>
      <c r="BB309" s="429">
        <f t="shared" si="711"/>
        <v>0</v>
      </c>
      <c r="BC309" s="697"/>
      <c r="BD309" s="683">
        <f t="shared" si="712"/>
        <v>0</v>
      </c>
      <c r="BE309" s="697">
        <f t="shared" si="713"/>
        <v>0</v>
      </c>
      <c r="BF309" s="683">
        <f t="shared" si="714"/>
        <v>0</v>
      </c>
      <c r="BG309" s="697"/>
      <c r="BH309" s="683">
        <f t="shared" si="715"/>
        <v>0</v>
      </c>
      <c r="BI309" s="519">
        <f t="shared" si="716"/>
        <v>0</v>
      </c>
      <c r="BJ309" s="429">
        <f t="shared" si="717"/>
        <v>0</v>
      </c>
      <c r="BK309" s="697"/>
      <c r="BL309" s="683">
        <f t="shared" si="718"/>
        <v>0</v>
      </c>
      <c r="BM309" s="519">
        <f t="shared" si="719"/>
        <v>0</v>
      </c>
      <c r="BN309" s="429">
        <f t="shared" si="720"/>
        <v>0</v>
      </c>
      <c r="BO309" s="718"/>
      <c r="BP309" s="706">
        <f t="shared" si="721"/>
        <v>0</v>
      </c>
      <c r="BQ309" s="718">
        <f t="shared" si="722"/>
        <v>0</v>
      </c>
      <c r="BR309" s="706">
        <f t="shared" si="723"/>
        <v>0</v>
      </c>
      <c r="BS309" s="718"/>
      <c r="BT309" s="706">
        <f t="shared" si="724"/>
        <v>0</v>
      </c>
      <c r="BU309" s="718">
        <f t="shared" si="725"/>
        <v>0</v>
      </c>
      <c r="BV309" s="706">
        <f t="shared" si="726"/>
        <v>0</v>
      </c>
      <c r="BW309" s="718"/>
      <c r="BX309" s="706">
        <f t="shared" si="727"/>
        <v>0</v>
      </c>
      <c r="BY309" s="718">
        <f t="shared" si="728"/>
        <v>0</v>
      </c>
      <c r="BZ309" s="706">
        <f t="shared" si="729"/>
        <v>0</v>
      </c>
      <c r="CA309" s="718"/>
      <c r="CB309" s="706">
        <f t="shared" si="730"/>
        <v>0</v>
      </c>
      <c r="CC309" s="718">
        <f t="shared" si="731"/>
        <v>0</v>
      </c>
      <c r="CD309" s="706">
        <f t="shared" si="732"/>
        <v>0</v>
      </c>
      <c r="CE309" s="706"/>
      <c r="CF309" s="402">
        <f t="shared" si="630"/>
        <v>0</v>
      </c>
    </row>
    <row r="310" spans="1:84" ht="36">
      <c r="B310" s="395" t="s">
        <v>935</v>
      </c>
      <c r="C310" s="411" t="s">
        <v>936</v>
      </c>
      <c r="D310" s="412" t="s">
        <v>389</v>
      </c>
      <c r="E310" s="398">
        <v>484326.81</v>
      </c>
      <c r="F310" s="399">
        <v>0</v>
      </c>
      <c r="G310" s="400">
        <f t="shared" si="682"/>
        <v>0</v>
      </c>
      <c r="H310" s="400"/>
      <c r="I310" s="413"/>
      <c r="J310" s="413"/>
      <c r="K310" s="517"/>
      <c r="L310" s="413"/>
      <c r="M310" s="513">
        <f t="shared" si="683"/>
        <v>0</v>
      </c>
      <c r="N310" s="401">
        <f t="shared" si="684"/>
        <v>0</v>
      </c>
      <c r="O310" s="413"/>
      <c r="P310" s="413"/>
      <c r="Q310" s="513">
        <f t="shared" si="685"/>
        <v>0</v>
      </c>
      <c r="R310" s="401">
        <f t="shared" si="686"/>
        <v>0</v>
      </c>
      <c r="S310" s="543"/>
      <c r="T310" s="413"/>
      <c r="U310" s="513">
        <f t="shared" si="687"/>
        <v>0</v>
      </c>
      <c r="V310" s="401">
        <f t="shared" si="688"/>
        <v>0</v>
      </c>
      <c r="W310" s="517"/>
      <c r="X310" s="413"/>
      <c r="Y310" s="513">
        <f t="shared" si="689"/>
        <v>0</v>
      </c>
      <c r="Z310" s="401">
        <f t="shared" si="690"/>
        <v>0</v>
      </c>
      <c r="AA310" s="517"/>
      <c r="AB310" s="401">
        <f t="shared" si="691"/>
        <v>0</v>
      </c>
      <c r="AC310" s="513">
        <f t="shared" si="692"/>
        <v>0</v>
      </c>
      <c r="AD310" s="401">
        <f t="shared" si="693"/>
        <v>0</v>
      </c>
      <c r="AE310" s="513"/>
      <c r="AF310" s="401">
        <f t="shared" si="694"/>
        <v>0</v>
      </c>
      <c r="AG310" s="513">
        <f t="shared" si="695"/>
        <v>0</v>
      </c>
      <c r="AH310" s="401">
        <f t="shared" si="696"/>
        <v>0</v>
      </c>
      <c r="AI310" s="513"/>
      <c r="AJ310" s="401">
        <f t="shared" si="697"/>
        <v>0</v>
      </c>
      <c r="AK310" s="513">
        <f t="shared" si="698"/>
        <v>0</v>
      </c>
      <c r="AL310" s="401">
        <f t="shared" si="699"/>
        <v>0</v>
      </c>
      <c r="AM310" s="519"/>
      <c r="AN310" s="429">
        <f t="shared" si="700"/>
        <v>0</v>
      </c>
      <c r="AO310" s="519">
        <f t="shared" si="701"/>
        <v>0</v>
      </c>
      <c r="AP310" s="429">
        <f t="shared" si="702"/>
        <v>0</v>
      </c>
      <c r="AQ310" s="594"/>
      <c r="AR310" s="401">
        <f t="shared" si="703"/>
        <v>0</v>
      </c>
      <c r="AS310" s="519">
        <f t="shared" si="704"/>
        <v>0</v>
      </c>
      <c r="AT310" s="429">
        <f t="shared" si="705"/>
        <v>0</v>
      </c>
      <c r="AU310" s="517"/>
      <c r="AV310" s="401">
        <f t="shared" si="706"/>
        <v>0</v>
      </c>
      <c r="AW310" s="519">
        <f t="shared" si="707"/>
        <v>0</v>
      </c>
      <c r="AX310" s="429">
        <f t="shared" si="708"/>
        <v>0</v>
      </c>
      <c r="AY310" s="517"/>
      <c r="AZ310" s="683">
        <f t="shared" si="709"/>
        <v>0</v>
      </c>
      <c r="BA310" s="519">
        <f t="shared" si="710"/>
        <v>0</v>
      </c>
      <c r="BB310" s="429">
        <f t="shared" si="711"/>
        <v>0</v>
      </c>
      <c r="BC310" s="697"/>
      <c r="BD310" s="683">
        <f t="shared" si="712"/>
        <v>0</v>
      </c>
      <c r="BE310" s="697">
        <f t="shared" si="713"/>
        <v>0</v>
      </c>
      <c r="BF310" s="683">
        <f t="shared" si="714"/>
        <v>0</v>
      </c>
      <c r="BG310" s="697"/>
      <c r="BH310" s="683">
        <f t="shared" si="715"/>
        <v>0</v>
      </c>
      <c r="BI310" s="519">
        <f t="shared" si="716"/>
        <v>0</v>
      </c>
      <c r="BJ310" s="429">
        <f t="shared" si="717"/>
        <v>0</v>
      </c>
      <c r="BK310" s="697"/>
      <c r="BL310" s="683">
        <f t="shared" si="718"/>
        <v>0</v>
      </c>
      <c r="BM310" s="519">
        <f t="shared" si="719"/>
        <v>0</v>
      </c>
      <c r="BN310" s="429">
        <f t="shared" si="720"/>
        <v>0</v>
      </c>
      <c r="BO310" s="718"/>
      <c r="BP310" s="706">
        <f t="shared" si="721"/>
        <v>0</v>
      </c>
      <c r="BQ310" s="718">
        <f t="shared" si="722"/>
        <v>0</v>
      </c>
      <c r="BR310" s="706">
        <f t="shared" si="723"/>
        <v>0</v>
      </c>
      <c r="BS310" s="718"/>
      <c r="BT310" s="706">
        <f t="shared" si="724"/>
        <v>0</v>
      </c>
      <c r="BU310" s="718">
        <f t="shared" si="725"/>
        <v>0</v>
      </c>
      <c r="BV310" s="706">
        <f t="shared" si="726"/>
        <v>0</v>
      </c>
      <c r="BW310" s="718"/>
      <c r="BX310" s="706">
        <f t="shared" si="727"/>
        <v>0</v>
      </c>
      <c r="BY310" s="718">
        <f t="shared" si="728"/>
        <v>0</v>
      </c>
      <c r="BZ310" s="706">
        <f t="shared" si="729"/>
        <v>0</v>
      </c>
      <c r="CA310" s="718"/>
      <c r="CB310" s="706">
        <f t="shared" si="730"/>
        <v>0</v>
      </c>
      <c r="CC310" s="718">
        <f t="shared" si="731"/>
        <v>0</v>
      </c>
      <c r="CD310" s="706">
        <f t="shared" si="732"/>
        <v>0</v>
      </c>
      <c r="CE310" s="706"/>
      <c r="CF310" s="402">
        <f t="shared" si="630"/>
        <v>0</v>
      </c>
    </row>
    <row r="311" spans="1:84" s="387" customFormat="1">
      <c r="A311" s="387" t="s">
        <v>1786</v>
      </c>
      <c r="B311" s="388" t="s">
        <v>937</v>
      </c>
      <c r="C311" s="389" t="s">
        <v>70</v>
      </c>
      <c r="D311" s="390"/>
      <c r="E311" s="391"/>
      <c r="F311" s="392"/>
      <c r="G311" s="393"/>
      <c r="H311" s="393">
        <f>SUM(H312+H315+H320+H322+H326+H353+H364+H381+H386)</f>
        <v>12014194.5</v>
      </c>
      <c r="I311" s="393"/>
      <c r="J311" s="393"/>
      <c r="K311" s="514"/>
      <c r="L311" s="393">
        <f>SUM(L312+L315+L320+L322+L326+L353+L364+L381+L386)</f>
        <v>0</v>
      </c>
      <c r="M311" s="514"/>
      <c r="N311" s="393">
        <f>SUM(N312+N315+N320+N322+N326+N353+N364+N381+N386)</f>
        <v>0</v>
      </c>
      <c r="O311" s="393"/>
      <c r="P311" s="393">
        <f>SUM(P312+P315+P320+P322+P326+P353+P364+P381+P386)</f>
        <v>0</v>
      </c>
      <c r="Q311" s="514"/>
      <c r="R311" s="393">
        <f>SUM(R312+R315+R320+R322+R326+R353+R364+R381+R386)</f>
        <v>0</v>
      </c>
      <c r="S311" s="539"/>
      <c r="T311" s="393">
        <f>SUM(T312+T315+T320+T322+T326+T353+T364+T381+T386)</f>
        <v>0</v>
      </c>
      <c r="U311" s="514"/>
      <c r="V311" s="393">
        <f>SUM(V312+V315+V320+V322+V326+V353+V364+V381+V386)</f>
        <v>0</v>
      </c>
      <c r="W311" s="514"/>
      <c r="X311" s="393">
        <f>SUM(X312+X315+X320+X322+X326+X353+X364+X381+X386)</f>
        <v>0</v>
      </c>
      <c r="Y311" s="514"/>
      <c r="Z311" s="393">
        <f>SUM(Z312+Z315+Z320+Z322+Z326+Z353+Z364+Z381+Z386)</f>
        <v>0</v>
      </c>
      <c r="AA311" s="514"/>
      <c r="AB311" s="393">
        <f>SUM(AB312+AB315+AB320+AB322+AB326+AB353+AB364+AB381+AB386)</f>
        <v>0</v>
      </c>
      <c r="AC311" s="514"/>
      <c r="AD311" s="393">
        <f>SUM(AD312+AD315+AD320+AD322+AD326+AD353+AD364+AD381+AD386)</f>
        <v>0</v>
      </c>
      <c r="AE311" s="514"/>
      <c r="AF311" s="393">
        <f>SUM(AF312+AF315+AF320+AF322+AF326+AF353+AF364+AF381+AF386)</f>
        <v>0</v>
      </c>
      <c r="AG311" s="514"/>
      <c r="AH311" s="393">
        <f>SUM(AH312+AH315+AH320+AH322+AH326+AH353+AH364+AH381+AH386)</f>
        <v>0</v>
      </c>
      <c r="AI311" s="514"/>
      <c r="AJ311" s="393">
        <f>SUM(AJ312+AJ315+AJ320+AJ322+AJ326+AJ353+AJ364+AJ381+AJ386)</f>
        <v>0</v>
      </c>
      <c r="AK311" s="514"/>
      <c r="AL311" s="393">
        <f>SUM(AL312+AL315+AL320+AL322+AL326+AL353+AL364+AL381+AL386)</f>
        <v>0</v>
      </c>
      <c r="AM311" s="393"/>
      <c r="AN311" s="393">
        <f>SUM(AN312+AN315+AN320+AN322+AN326+AN353+AN364+AN381+AN386)</f>
        <v>0</v>
      </c>
      <c r="AO311" s="514"/>
      <c r="AP311" s="393">
        <f>SUM(AP312+AP315+AP320+AP322+AP326+AP353+AP364+AP381+AP386)</f>
        <v>0</v>
      </c>
      <c r="AQ311" s="590"/>
      <c r="AR311" s="393">
        <f>SUM(AR312+AR315+AR320+AR322+AR326+AR353+AR364+AR381+AR386)</f>
        <v>0</v>
      </c>
      <c r="AS311" s="514"/>
      <c r="AT311" s="393">
        <f>SUM(AT312+AT315+AT320+AT322+AT326+AT353+AT364+AT381+AT386)</f>
        <v>0</v>
      </c>
      <c r="AU311" s="514"/>
      <c r="AV311" s="393">
        <f>SUM(AV312+AV315+AV320+AV322+AV326+AV353+AV364+AV381+AV386)</f>
        <v>689040</v>
      </c>
      <c r="AW311" s="514"/>
      <c r="AX311" s="393">
        <f>SUM(AX312+AX315+AX320+AX322+AX326+AX353+AX364+AX381+AX386)</f>
        <v>689040</v>
      </c>
      <c r="AY311" s="514" t="s">
        <v>126</v>
      </c>
      <c r="AZ311" s="680">
        <f>SUM(AZ312+AZ315+AZ320+AZ322+AZ326+AZ353+AZ364+AZ381+AZ386)</f>
        <v>0</v>
      </c>
      <c r="BA311" s="514"/>
      <c r="BB311" s="393">
        <f>SUM(BB312+BB315+BB320+BB322+BB326+BB353+BB364+BB381+BB386)</f>
        <v>689040</v>
      </c>
      <c r="BC311" s="514" t="s">
        <v>126</v>
      </c>
      <c r="BD311" s="393">
        <f>SUM(BD312+BD315+BD320+BD322+BD326+BD353+BD364+BD381+BD386)</f>
        <v>0</v>
      </c>
      <c r="BE311" s="514"/>
      <c r="BF311" s="393">
        <f>SUM(BF312+BF315+BF320+BF322+BF326+BF353+BF364+BF381+BF386)</f>
        <v>689040</v>
      </c>
      <c r="BG311" s="514"/>
      <c r="BH311" s="393">
        <f>SUM(BH312+BH315+BH320+BH322+BH326+BH353+BH364+BH381+BH386)</f>
        <v>0</v>
      </c>
      <c r="BI311" s="514"/>
      <c r="BJ311" s="393">
        <f>SUM(BJ312+BJ315+BJ320+BJ322+BJ326+BJ353+BJ364+BJ381+BJ386)</f>
        <v>689040</v>
      </c>
      <c r="BK311" s="514"/>
      <c r="BL311" s="393">
        <f>SUM(BL312+BL315+BL320+BL322+BL326+BL353+BL364+BL381+BL386)</f>
        <v>0</v>
      </c>
      <c r="BM311" s="514"/>
      <c r="BN311" s="393">
        <f>SUM(BN312+BN315+BN320+BN322+BN326+BN353+BN364+BN381+BN386)</f>
        <v>689040</v>
      </c>
      <c r="BO311" s="717"/>
      <c r="BP311" s="705">
        <f>SUM(BP312+BP315+BP320+BP322+BP326+BP353+BP364+BP381+BP386)</f>
        <v>0</v>
      </c>
      <c r="BQ311" s="717"/>
      <c r="BR311" s="705">
        <f>SUM(BR312+BR315+BR320+BR322+BR326+BR353+BR364+BR381+BR386)</f>
        <v>689040</v>
      </c>
      <c r="BS311" s="717"/>
      <c r="BT311" s="705">
        <f>SUM(BT312+BT315+BT320+BT322+BT326+BT353+BT364+BT381+BT386)</f>
        <v>252331.19999999998</v>
      </c>
      <c r="BU311" s="717"/>
      <c r="BV311" s="705">
        <f>SUM(BV312+BV315+BV320+BV322+BV326+BV353+BV364+BV381+BV386)</f>
        <v>941371.2</v>
      </c>
      <c r="BW311" s="717"/>
      <c r="BX311" s="705">
        <f>SUM(BX312+BX315+BX320+BX322+BX326+BX353+BX364+BX381+BX386)</f>
        <v>0</v>
      </c>
      <c r="BY311" s="717"/>
      <c r="BZ311" s="705">
        <f>SUM(BZ312+BZ315+BZ320+BZ322+BZ326+BZ353+BZ364+BZ381+BZ386)</f>
        <v>941371.2</v>
      </c>
      <c r="CA311" s="717"/>
      <c r="CB311" s="705">
        <f>SUM(CB312+CB315+CB320+CB322+CB326+CB353+CB364+CB381+CB386)</f>
        <v>0</v>
      </c>
      <c r="CC311" s="717"/>
      <c r="CD311" s="705">
        <f>SUM(CD312+CD315+CD320+CD322+CD326+CD353+CD364+CD381+CD386)</f>
        <v>941371.2</v>
      </c>
      <c r="CE311" s="705"/>
      <c r="CF311" s="394">
        <f t="shared" si="630"/>
        <v>12014194.5</v>
      </c>
    </row>
    <row r="312" spans="1:84" s="387" customFormat="1">
      <c r="B312" s="404" t="s">
        <v>71</v>
      </c>
      <c r="C312" s="405" t="s">
        <v>938</v>
      </c>
      <c r="D312" s="406"/>
      <c r="E312" s="407"/>
      <c r="F312" s="408">
        <v>0</v>
      </c>
      <c r="G312" s="409"/>
      <c r="H312" s="409">
        <f>SUM(G313:G314)</f>
        <v>6042960</v>
      </c>
      <c r="I312" s="409"/>
      <c r="J312" s="409"/>
      <c r="K312" s="516"/>
      <c r="L312" s="409"/>
      <c r="M312" s="516"/>
      <c r="N312" s="409">
        <f>SUM(N313:N314)</f>
        <v>0</v>
      </c>
      <c r="O312" s="409"/>
      <c r="P312" s="409"/>
      <c r="Q312" s="516"/>
      <c r="R312" s="409">
        <f>SUM(R313:R314)</f>
        <v>0</v>
      </c>
      <c r="S312" s="542"/>
      <c r="T312" s="409">
        <f>SUM(T313:T314)</f>
        <v>0</v>
      </c>
      <c r="U312" s="516"/>
      <c r="V312" s="409">
        <f>SUM(V313:V314)</f>
        <v>0</v>
      </c>
      <c r="W312" s="516"/>
      <c r="X312" s="409">
        <f>SUM(X313:X314)</f>
        <v>0</v>
      </c>
      <c r="Y312" s="516"/>
      <c r="Z312" s="409">
        <f>SUM(Z313:Z314)</f>
        <v>0</v>
      </c>
      <c r="AA312" s="516"/>
      <c r="AB312" s="409">
        <f>SUM(AB313:AB314)</f>
        <v>0</v>
      </c>
      <c r="AC312" s="516"/>
      <c r="AD312" s="409">
        <f>SUM(AD313:AD314)</f>
        <v>0</v>
      </c>
      <c r="AE312" s="516"/>
      <c r="AF312" s="409">
        <f>SUM(AF313:AF314)</f>
        <v>0</v>
      </c>
      <c r="AG312" s="516"/>
      <c r="AH312" s="409">
        <f>SUM(AH313:AH314)</f>
        <v>0</v>
      </c>
      <c r="AI312" s="516"/>
      <c r="AJ312" s="409">
        <f>SUM(AJ313:AJ314)</f>
        <v>0</v>
      </c>
      <c r="AK312" s="516"/>
      <c r="AL312" s="409">
        <f>SUM(AL313:AL314)</f>
        <v>0</v>
      </c>
      <c r="AM312" s="611"/>
      <c r="AN312" s="612">
        <f>SUM(AN313:AN314)</f>
        <v>0</v>
      </c>
      <c r="AO312" s="611"/>
      <c r="AP312" s="612">
        <f>SUM(AP313:AP314)</f>
        <v>0</v>
      </c>
      <c r="AQ312" s="593"/>
      <c r="AR312" s="409">
        <f>SUM(AR313:AR314)</f>
        <v>0</v>
      </c>
      <c r="AS312" s="611"/>
      <c r="AT312" s="612">
        <f>SUM(AT313:AT314)</f>
        <v>0</v>
      </c>
      <c r="AU312" s="516"/>
      <c r="AV312" s="409">
        <f>SUM(AV313:AV314)</f>
        <v>689040</v>
      </c>
      <c r="AW312" s="611"/>
      <c r="AX312" s="612">
        <f>SUM(AX313:AX314)</f>
        <v>689040</v>
      </c>
      <c r="AY312" s="516" t="s">
        <v>126</v>
      </c>
      <c r="AZ312" s="680">
        <f>SUM(AZ313:AZ314)</f>
        <v>0</v>
      </c>
      <c r="BA312" s="611"/>
      <c r="BB312" s="612">
        <f>SUM(BB313:BB314)</f>
        <v>689040</v>
      </c>
      <c r="BC312" s="409" t="s">
        <v>126</v>
      </c>
      <c r="BD312" s="409">
        <f>SUM(BD313:BD314)</f>
        <v>0</v>
      </c>
      <c r="BE312" s="409"/>
      <c r="BF312" s="409">
        <f>SUM(BF313:BF314)</f>
        <v>689040</v>
      </c>
      <c r="BG312" s="409"/>
      <c r="BH312" s="409">
        <f>SUM(BH313:BH314)</f>
        <v>0</v>
      </c>
      <c r="BI312" s="409"/>
      <c r="BJ312" s="409">
        <f>SUM(BJ313:BJ314)</f>
        <v>689040</v>
      </c>
      <c r="BK312" s="409"/>
      <c r="BL312" s="409">
        <f>SUM(BL313:BL314)</f>
        <v>0</v>
      </c>
      <c r="BM312" s="409"/>
      <c r="BN312" s="409">
        <f>SUM(BN313:BN314)</f>
        <v>689040</v>
      </c>
      <c r="BO312" s="719"/>
      <c r="BP312" s="715">
        <f>SUM(BP313:BP314)</f>
        <v>0</v>
      </c>
      <c r="BQ312" s="719"/>
      <c r="BR312" s="715">
        <f>SUM(BR313:BR314)</f>
        <v>689040</v>
      </c>
      <c r="BS312" s="719"/>
      <c r="BT312" s="715">
        <f>SUM(BT313:BT314)</f>
        <v>252331.19999999998</v>
      </c>
      <c r="BU312" s="719"/>
      <c r="BV312" s="715">
        <f>SUM(BV313:BV314)</f>
        <v>941371.2</v>
      </c>
      <c r="BW312" s="719"/>
      <c r="BX312" s="715">
        <f>SUM(BX313:BX314)</f>
        <v>0</v>
      </c>
      <c r="BY312" s="719"/>
      <c r="BZ312" s="715">
        <f>SUM(BZ313:BZ314)</f>
        <v>941371.2</v>
      </c>
      <c r="CA312" s="719"/>
      <c r="CB312" s="715">
        <f>SUM(CB313:CB314)</f>
        <v>0</v>
      </c>
      <c r="CC312" s="719"/>
      <c r="CD312" s="715">
        <f>SUM(CD313:CD314)</f>
        <v>941371.2</v>
      </c>
      <c r="CE312" s="709"/>
      <c r="CF312" s="410">
        <f t="shared" si="630"/>
        <v>6042960</v>
      </c>
    </row>
    <row r="313" spans="1:84" ht="54">
      <c r="B313" s="395" t="s">
        <v>939</v>
      </c>
      <c r="C313" s="411" t="s">
        <v>940</v>
      </c>
      <c r="D313" s="412" t="s">
        <v>530</v>
      </c>
      <c r="E313" s="398">
        <v>24750</v>
      </c>
      <c r="F313" s="399">
        <v>69</v>
      </c>
      <c r="G313" s="400">
        <f>F313*E313</f>
        <v>1707750</v>
      </c>
      <c r="H313" s="400"/>
      <c r="I313" s="413"/>
      <c r="J313" s="413"/>
      <c r="K313" s="517"/>
      <c r="L313" s="413"/>
      <c r="M313" s="513">
        <f>I313+K313</f>
        <v>0</v>
      </c>
      <c r="N313" s="401">
        <f>M313*$E313</f>
        <v>0</v>
      </c>
      <c r="O313" s="413"/>
      <c r="P313" s="413"/>
      <c r="Q313" s="513">
        <f>M313+O313</f>
        <v>0</v>
      </c>
      <c r="R313" s="401">
        <f>Q313*$E313</f>
        <v>0</v>
      </c>
      <c r="S313" s="543"/>
      <c r="T313" s="413"/>
      <c r="U313" s="513">
        <f>Q313+S313</f>
        <v>0</v>
      </c>
      <c r="V313" s="401">
        <f>U313*$E313</f>
        <v>0</v>
      </c>
      <c r="W313" s="517"/>
      <c r="X313" s="413"/>
      <c r="Y313" s="513">
        <f>U313+W313</f>
        <v>0</v>
      </c>
      <c r="Z313" s="401">
        <f>Y313*$E313</f>
        <v>0</v>
      </c>
      <c r="AA313" s="517"/>
      <c r="AB313" s="401">
        <f>AA313*$E313</f>
        <v>0</v>
      </c>
      <c r="AC313" s="513">
        <f>Y313+AA313</f>
        <v>0</v>
      </c>
      <c r="AD313" s="401">
        <f>AC313*$E313</f>
        <v>0</v>
      </c>
      <c r="AE313" s="513"/>
      <c r="AF313" s="401">
        <f>AE313*$E313</f>
        <v>0</v>
      </c>
      <c r="AG313" s="513">
        <f>AC313+AE313</f>
        <v>0</v>
      </c>
      <c r="AH313" s="401">
        <f>AG313*$E313</f>
        <v>0</v>
      </c>
      <c r="AI313" s="513"/>
      <c r="AJ313" s="401">
        <f>AI313*$E313</f>
        <v>0</v>
      </c>
      <c r="AK313" s="513">
        <f>AG313+AI313</f>
        <v>0</v>
      </c>
      <c r="AL313" s="401">
        <f t="shared" ref="AL313:AL376" si="733">AK313*$E313</f>
        <v>0</v>
      </c>
      <c r="AM313" s="519"/>
      <c r="AN313" s="429">
        <f t="shared" ref="AN313:AN376" si="734">AM313*$E313</f>
        <v>0</v>
      </c>
      <c r="AO313" s="519">
        <f>AK313+AM313</f>
        <v>0</v>
      </c>
      <c r="AP313" s="429">
        <f>AO313*$E313</f>
        <v>0</v>
      </c>
      <c r="AQ313" s="594"/>
      <c r="AR313" s="401">
        <f t="shared" ref="AR313:AR376" si="735">AQ313*$E313</f>
        <v>0</v>
      </c>
      <c r="AS313" s="519">
        <f>AO313+AQ313</f>
        <v>0</v>
      </c>
      <c r="AT313" s="429">
        <f>AS313*$E313</f>
        <v>0</v>
      </c>
      <c r="AU313" s="517"/>
      <c r="AV313" s="401">
        <f t="shared" ref="AV313:AV328" si="736">AU313*$E313</f>
        <v>0</v>
      </c>
      <c r="AW313" s="519">
        <f>AS313+AU313</f>
        <v>0</v>
      </c>
      <c r="AX313" s="429">
        <f>AW313*$E313</f>
        <v>0</v>
      </c>
      <c r="AY313" s="517"/>
      <c r="AZ313" s="683">
        <f t="shared" ref="AZ313:AZ352" si="737">AY313*$E313</f>
        <v>0</v>
      </c>
      <c r="BA313" s="519">
        <f>AW313+AY313</f>
        <v>0</v>
      </c>
      <c r="BB313" s="429">
        <f>BA313*$E313</f>
        <v>0</v>
      </c>
      <c r="BC313" s="697"/>
      <c r="BD313" s="683">
        <f>BC313*$E313</f>
        <v>0</v>
      </c>
      <c r="BE313" s="697">
        <f>BA313+BC313</f>
        <v>0</v>
      </c>
      <c r="BF313" s="683">
        <f>BE313*$E313</f>
        <v>0</v>
      </c>
      <c r="BG313" s="697"/>
      <c r="BH313" s="683">
        <f>BG313*$E313</f>
        <v>0</v>
      </c>
      <c r="BI313" s="519">
        <f>BE313+BG313</f>
        <v>0</v>
      </c>
      <c r="BJ313" s="429">
        <f>BI313*$E313</f>
        <v>0</v>
      </c>
      <c r="BK313" s="697"/>
      <c r="BL313" s="683">
        <f>BK313*$E313</f>
        <v>0</v>
      </c>
      <c r="BM313" s="519">
        <f>BI313+BK313</f>
        <v>0</v>
      </c>
      <c r="BN313" s="429">
        <f>BM313*$E313</f>
        <v>0</v>
      </c>
      <c r="BO313" s="718"/>
      <c r="BP313" s="706">
        <f>BO313*$E313</f>
        <v>0</v>
      </c>
      <c r="BQ313" s="718">
        <f>BM313+BO313</f>
        <v>0</v>
      </c>
      <c r="BR313" s="706">
        <f>BQ313*$E313</f>
        <v>0</v>
      </c>
      <c r="BS313" s="718">
        <v>4.72</v>
      </c>
      <c r="BT313" s="706">
        <f>BS313*$E313</f>
        <v>116820</v>
      </c>
      <c r="BU313" s="718">
        <f>BQ313+BS313</f>
        <v>4.72</v>
      </c>
      <c r="BV313" s="706">
        <f>BU313*$E313</f>
        <v>116820</v>
      </c>
      <c r="BW313" s="718"/>
      <c r="BX313" s="706">
        <f>BW313*$E313</f>
        <v>0</v>
      </c>
      <c r="BY313" s="718">
        <f>BU313+BW313</f>
        <v>4.72</v>
      </c>
      <c r="BZ313" s="706">
        <f>BY313*$E313</f>
        <v>116820</v>
      </c>
      <c r="CA313" s="718"/>
      <c r="CB313" s="706">
        <f>CA313*$E313</f>
        <v>0</v>
      </c>
      <c r="CC313" s="718">
        <f>BY313+CA313</f>
        <v>4.72</v>
      </c>
      <c r="CD313" s="706">
        <f>CC313*$E313</f>
        <v>116820</v>
      </c>
      <c r="CE313" s="706"/>
      <c r="CF313" s="402">
        <f t="shared" si="630"/>
        <v>1707750</v>
      </c>
    </row>
    <row r="314" spans="1:84" ht="54">
      <c r="B314" s="395" t="s">
        <v>941</v>
      </c>
      <c r="C314" s="411" t="s">
        <v>942</v>
      </c>
      <c r="D314" s="412" t="s">
        <v>530</v>
      </c>
      <c r="E314" s="398">
        <v>28710</v>
      </c>
      <c r="F314" s="399">
        <v>151</v>
      </c>
      <c r="G314" s="400">
        <f>F314*E314</f>
        <v>4335210</v>
      </c>
      <c r="H314" s="400"/>
      <c r="I314" s="413"/>
      <c r="J314" s="413"/>
      <c r="K314" s="517"/>
      <c r="L314" s="413"/>
      <c r="M314" s="513">
        <f>I314+K314</f>
        <v>0</v>
      </c>
      <c r="N314" s="401">
        <f>M314*$E314</f>
        <v>0</v>
      </c>
      <c r="O314" s="413"/>
      <c r="P314" s="413"/>
      <c r="Q314" s="513">
        <f>M314+O314</f>
        <v>0</v>
      </c>
      <c r="R314" s="401">
        <f>Q314*$E314</f>
        <v>0</v>
      </c>
      <c r="S314" s="543"/>
      <c r="T314" s="413"/>
      <c r="U314" s="513">
        <f>Q314+S314</f>
        <v>0</v>
      </c>
      <c r="V314" s="401">
        <f>U314*$E314</f>
        <v>0</v>
      </c>
      <c r="W314" s="517"/>
      <c r="X314" s="413"/>
      <c r="Y314" s="513">
        <f>U314+W314</f>
        <v>0</v>
      </c>
      <c r="Z314" s="401">
        <f>Y314*$E314</f>
        <v>0</v>
      </c>
      <c r="AA314" s="517"/>
      <c r="AB314" s="401">
        <f>AA314*$E314</f>
        <v>0</v>
      </c>
      <c r="AC314" s="513">
        <f>Y314+AA314</f>
        <v>0</v>
      </c>
      <c r="AD314" s="401">
        <f>AC314*$E314</f>
        <v>0</v>
      </c>
      <c r="AE314" s="513"/>
      <c r="AF314" s="401">
        <f>AE314*$E314</f>
        <v>0</v>
      </c>
      <c r="AG314" s="513">
        <f>AC314+AE314</f>
        <v>0</v>
      </c>
      <c r="AH314" s="401">
        <f>AG314*$E314</f>
        <v>0</v>
      </c>
      <c r="AI314" s="513"/>
      <c r="AJ314" s="401">
        <f>AI314*$E314</f>
        <v>0</v>
      </c>
      <c r="AK314" s="513">
        <f>AG314+AI314</f>
        <v>0</v>
      </c>
      <c r="AL314" s="401">
        <f t="shared" si="733"/>
        <v>0</v>
      </c>
      <c r="AM314" s="519"/>
      <c r="AN314" s="429">
        <f t="shared" si="734"/>
        <v>0</v>
      </c>
      <c r="AO314" s="519">
        <f>AK314+AM314</f>
        <v>0</v>
      </c>
      <c r="AP314" s="429">
        <f>AO314*$E314</f>
        <v>0</v>
      </c>
      <c r="AQ314" s="594"/>
      <c r="AR314" s="401">
        <f t="shared" si="735"/>
        <v>0</v>
      </c>
      <c r="AS314" s="519">
        <f>AO314+AQ314</f>
        <v>0</v>
      </c>
      <c r="AT314" s="429">
        <f>AS314*$E314</f>
        <v>0</v>
      </c>
      <c r="AU314" s="517">
        <v>24</v>
      </c>
      <c r="AV314" s="401">
        <f t="shared" si="736"/>
        <v>689040</v>
      </c>
      <c r="AW314" s="519">
        <f>AS314+AU314</f>
        <v>24</v>
      </c>
      <c r="AX314" s="429">
        <f>AW314*$E314</f>
        <v>689040</v>
      </c>
      <c r="AY314" s="517"/>
      <c r="AZ314" s="683">
        <f t="shared" si="737"/>
        <v>0</v>
      </c>
      <c r="BA314" s="519">
        <f>AW314+AY314</f>
        <v>24</v>
      </c>
      <c r="BB314" s="429">
        <f>BA314*$E314</f>
        <v>689040</v>
      </c>
      <c r="BC314" s="697"/>
      <c r="BD314" s="683">
        <f>BC314*$E314</f>
        <v>0</v>
      </c>
      <c r="BE314" s="697">
        <f>BA314+BC314</f>
        <v>24</v>
      </c>
      <c r="BF314" s="683">
        <f>BE314*$E314</f>
        <v>689040</v>
      </c>
      <c r="BG314" s="697"/>
      <c r="BH314" s="683">
        <f>BG314*$E314</f>
        <v>0</v>
      </c>
      <c r="BI314" s="519">
        <f>BE314+BG314</f>
        <v>24</v>
      </c>
      <c r="BJ314" s="429">
        <f>BI314*$E314</f>
        <v>689040</v>
      </c>
      <c r="BK314" s="697"/>
      <c r="BL314" s="683">
        <f>BK314*$E314</f>
        <v>0</v>
      </c>
      <c r="BM314" s="519">
        <f>BI314+BK314</f>
        <v>24</v>
      </c>
      <c r="BN314" s="429">
        <f>BM314*$E314</f>
        <v>689040</v>
      </c>
      <c r="BO314" s="718"/>
      <c r="BP314" s="706">
        <f>BO314*$E314</f>
        <v>0</v>
      </c>
      <c r="BQ314" s="718">
        <f>BM314+BO314</f>
        <v>24</v>
      </c>
      <c r="BR314" s="706">
        <f>BQ314*$E314</f>
        <v>689040</v>
      </c>
      <c r="BS314" s="718">
        <v>4.72</v>
      </c>
      <c r="BT314" s="706">
        <f>BS314*$E314</f>
        <v>135511.19999999998</v>
      </c>
      <c r="BU314" s="718">
        <f>BQ314+BS314</f>
        <v>28.72</v>
      </c>
      <c r="BV314" s="706">
        <f>BU314*$E314</f>
        <v>824551.2</v>
      </c>
      <c r="BW314" s="718"/>
      <c r="BX314" s="706">
        <f>BW314*$E314</f>
        <v>0</v>
      </c>
      <c r="BY314" s="718">
        <f>BU314+BW314</f>
        <v>28.72</v>
      </c>
      <c r="BZ314" s="706">
        <f>BY314*$E314</f>
        <v>824551.2</v>
      </c>
      <c r="CA314" s="718"/>
      <c r="CB314" s="706">
        <f>CA314*$E314</f>
        <v>0</v>
      </c>
      <c r="CC314" s="718">
        <f>BY314+CA314</f>
        <v>28.72</v>
      </c>
      <c r="CD314" s="706">
        <f>CC314*$E314</f>
        <v>824551.2</v>
      </c>
      <c r="CE314" s="706"/>
      <c r="CF314" s="402">
        <f t="shared" si="630"/>
        <v>4335210</v>
      </c>
    </row>
    <row r="315" spans="1:84" s="387" customFormat="1" ht="36">
      <c r="B315" s="404" t="s">
        <v>72</v>
      </c>
      <c r="C315" s="405" t="s">
        <v>943</v>
      </c>
      <c r="D315" s="406"/>
      <c r="E315" s="407"/>
      <c r="F315" s="408">
        <v>0</v>
      </c>
      <c r="G315" s="409"/>
      <c r="H315" s="409">
        <f>+SUM(G316:G319)</f>
        <v>5971234.5</v>
      </c>
      <c r="I315" s="409"/>
      <c r="J315" s="409"/>
      <c r="K315" s="516"/>
      <c r="L315" s="409"/>
      <c r="M315" s="516"/>
      <c r="N315" s="409">
        <f>SUM(N316:N319)</f>
        <v>0</v>
      </c>
      <c r="O315" s="409"/>
      <c r="P315" s="409"/>
      <c r="Q315" s="516"/>
      <c r="R315" s="409">
        <f>SUM(R316:R319)</f>
        <v>0</v>
      </c>
      <c r="S315" s="542"/>
      <c r="T315" s="409">
        <f>SUM(T316:T319)</f>
        <v>0</v>
      </c>
      <c r="U315" s="516"/>
      <c r="V315" s="409">
        <f>SUM(V316:V319)</f>
        <v>0</v>
      </c>
      <c r="W315" s="516"/>
      <c r="X315" s="409">
        <f>SUM(X316:X319)</f>
        <v>0</v>
      </c>
      <c r="Y315" s="516"/>
      <c r="Z315" s="409">
        <f>SUM(Z316:Z319)</f>
        <v>0</v>
      </c>
      <c r="AA315" s="516"/>
      <c r="AB315" s="409">
        <f>SUM(AB316:AB319)</f>
        <v>0</v>
      </c>
      <c r="AC315" s="516"/>
      <c r="AD315" s="409">
        <f>SUM(AD316:AD319)</f>
        <v>0</v>
      </c>
      <c r="AE315" s="516"/>
      <c r="AF315" s="409">
        <f>SUM(AF316:AF319)</f>
        <v>0</v>
      </c>
      <c r="AG315" s="516"/>
      <c r="AH315" s="409">
        <f>SUM(AH316:AH319)</f>
        <v>0</v>
      </c>
      <c r="AI315" s="516"/>
      <c r="AJ315" s="409">
        <f>SUM(AJ316:AJ319)</f>
        <v>0</v>
      </c>
      <c r="AK315" s="516"/>
      <c r="AL315" s="409">
        <f>SUM(AL316:AL319)</f>
        <v>0</v>
      </c>
      <c r="AM315" s="611"/>
      <c r="AN315" s="612">
        <f>SUM(AN316:AN319)</f>
        <v>0</v>
      </c>
      <c r="AO315" s="611"/>
      <c r="AP315" s="612">
        <f>SUM(AP316:AP319)</f>
        <v>0</v>
      </c>
      <c r="AQ315" s="593"/>
      <c r="AR315" s="409">
        <f>SUM(AR316:AR319)</f>
        <v>0</v>
      </c>
      <c r="AS315" s="611"/>
      <c r="AT315" s="612">
        <f>SUM(AT316:AT319)</f>
        <v>0</v>
      </c>
      <c r="AU315" s="516"/>
      <c r="AV315" s="409">
        <f>SUM(AV316:AV319)</f>
        <v>0</v>
      </c>
      <c r="AW315" s="611"/>
      <c r="AX315" s="612">
        <f>SUM(AX316:AX319)</f>
        <v>0</v>
      </c>
      <c r="AY315" s="516" t="s">
        <v>126</v>
      </c>
      <c r="AZ315" s="680">
        <f>SUM(AZ316:AZ319)</f>
        <v>0</v>
      </c>
      <c r="BA315" s="611"/>
      <c r="BB315" s="612">
        <f>SUM(BB316:BB319)</f>
        <v>0</v>
      </c>
      <c r="BC315" s="409" t="s">
        <v>126</v>
      </c>
      <c r="BD315" s="409">
        <f>SUM(BD316:BD319)</f>
        <v>0</v>
      </c>
      <c r="BE315" s="409"/>
      <c r="BF315" s="409">
        <f>SUM(BF316:BF319)</f>
        <v>0</v>
      </c>
      <c r="BG315" s="409"/>
      <c r="BH315" s="409">
        <f>SUM(BH316:BH319)</f>
        <v>0</v>
      </c>
      <c r="BI315" s="409"/>
      <c r="BJ315" s="409">
        <f>SUM(BJ316:BJ319)</f>
        <v>0</v>
      </c>
      <c r="BK315" s="409"/>
      <c r="BL315" s="409">
        <f>SUM(BL316:BL319)</f>
        <v>0</v>
      </c>
      <c r="BM315" s="409"/>
      <c r="BN315" s="409">
        <f>SUM(BN316:BN319)</f>
        <v>0</v>
      </c>
      <c r="BO315" s="719"/>
      <c r="BP315" s="715">
        <f>SUM(BP316:BP319)</f>
        <v>0</v>
      </c>
      <c r="BQ315" s="719"/>
      <c r="BR315" s="715">
        <f>SUM(BR316:BR319)</f>
        <v>0</v>
      </c>
      <c r="BS315" s="719"/>
      <c r="BT315" s="715">
        <f>SUM(BT316:BT319)</f>
        <v>0</v>
      </c>
      <c r="BU315" s="719"/>
      <c r="BV315" s="715">
        <f>SUM(BV316:BV319)</f>
        <v>0</v>
      </c>
      <c r="BW315" s="719"/>
      <c r="BX315" s="715">
        <f>SUM(BX316:BX319)</f>
        <v>0</v>
      </c>
      <c r="BY315" s="719"/>
      <c r="BZ315" s="715">
        <f>SUM(BZ316:BZ319)</f>
        <v>0</v>
      </c>
      <c r="CA315" s="719"/>
      <c r="CB315" s="715">
        <f>SUM(CB316:CB319)</f>
        <v>0</v>
      </c>
      <c r="CC315" s="719"/>
      <c r="CD315" s="715">
        <f>SUM(CD316:CD319)</f>
        <v>0</v>
      </c>
      <c r="CE315" s="709"/>
      <c r="CF315" s="410">
        <f t="shared" si="630"/>
        <v>5971234.5</v>
      </c>
    </row>
    <row r="316" spans="1:84" ht="36">
      <c r="B316" s="395" t="s">
        <v>944</v>
      </c>
      <c r="C316" s="411" t="s">
        <v>945</v>
      </c>
      <c r="D316" s="412" t="s">
        <v>946</v>
      </c>
      <c r="E316" s="398">
        <v>54202.5</v>
      </c>
      <c r="F316" s="399">
        <v>0</v>
      </c>
      <c r="G316" s="400">
        <f>F316*E316</f>
        <v>0</v>
      </c>
      <c r="H316" s="400"/>
      <c r="I316" s="413"/>
      <c r="J316" s="413"/>
      <c r="K316" s="517"/>
      <c r="L316" s="413"/>
      <c r="M316" s="513">
        <f>I316+K316</f>
        <v>0</v>
      </c>
      <c r="N316" s="401">
        <f>M316*$E316</f>
        <v>0</v>
      </c>
      <c r="O316" s="413"/>
      <c r="P316" s="413"/>
      <c r="Q316" s="513">
        <f>M316+O316</f>
        <v>0</v>
      </c>
      <c r="R316" s="401">
        <f>Q316*$E316</f>
        <v>0</v>
      </c>
      <c r="S316" s="543"/>
      <c r="T316" s="413"/>
      <c r="U316" s="513">
        <f>Q316+S316</f>
        <v>0</v>
      </c>
      <c r="V316" s="401">
        <f>U316*$E316</f>
        <v>0</v>
      </c>
      <c r="W316" s="517"/>
      <c r="X316" s="413"/>
      <c r="Y316" s="513">
        <f>U316+W316</f>
        <v>0</v>
      </c>
      <c r="Z316" s="401">
        <f>Y316*$E316</f>
        <v>0</v>
      </c>
      <c r="AA316" s="517"/>
      <c r="AB316" s="401">
        <f>AA316*$E316</f>
        <v>0</v>
      </c>
      <c r="AC316" s="513">
        <f>Y316+AA316</f>
        <v>0</v>
      </c>
      <c r="AD316" s="401">
        <f>AC316*$E316</f>
        <v>0</v>
      </c>
      <c r="AE316" s="513"/>
      <c r="AF316" s="401">
        <f>AE316*$E316</f>
        <v>0</v>
      </c>
      <c r="AG316" s="513">
        <f>AC316+AE316</f>
        <v>0</v>
      </c>
      <c r="AH316" s="401">
        <f>AG316*$E316</f>
        <v>0</v>
      </c>
      <c r="AI316" s="513"/>
      <c r="AJ316" s="401">
        <f>AI316*$E316</f>
        <v>0</v>
      </c>
      <c r="AK316" s="513">
        <f>AG316+AI316</f>
        <v>0</v>
      </c>
      <c r="AL316" s="401">
        <f t="shared" si="733"/>
        <v>0</v>
      </c>
      <c r="AM316" s="519"/>
      <c r="AN316" s="429">
        <f t="shared" si="734"/>
        <v>0</v>
      </c>
      <c r="AO316" s="519">
        <f>AK316+AM316</f>
        <v>0</v>
      </c>
      <c r="AP316" s="429">
        <f>AO316*$E316</f>
        <v>0</v>
      </c>
      <c r="AQ316" s="594"/>
      <c r="AR316" s="401">
        <f t="shared" si="735"/>
        <v>0</v>
      </c>
      <c r="AS316" s="519">
        <f>AO316+AQ316</f>
        <v>0</v>
      </c>
      <c r="AT316" s="429">
        <f>AS316*$E316</f>
        <v>0</v>
      </c>
      <c r="AU316" s="517"/>
      <c r="AV316" s="401">
        <f t="shared" si="736"/>
        <v>0</v>
      </c>
      <c r="AW316" s="519">
        <f>AS316+AU316</f>
        <v>0</v>
      </c>
      <c r="AX316" s="429">
        <f>AW316*$E316</f>
        <v>0</v>
      </c>
      <c r="AY316" s="517"/>
      <c r="AZ316" s="683">
        <f t="shared" si="737"/>
        <v>0</v>
      </c>
      <c r="BA316" s="519">
        <f>AW316+AY316</f>
        <v>0</v>
      </c>
      <c r="BB316" s="429">
        <f>BA316*$E316</f>
        <v>0</v>
      </c>
      <c r="BC316" s="697"/>
      <c r="BD316" s="683">
        <f>BC316*$E316</f>
        <v>0</v>
      </c>
      <c r="BE316" s="697">
        <f>BA316+BC316</f>
        <v>0</v>
      </c>
      <c r="BF316" s="683">
        <f>BE316*$E316</f>
        <v>0</v>
      </c>
      <c r="BG316" s="697"/>
      <c r="BH316" s="683">
        <f>BG316*$E316</f>
        <v>0</v>
      </c>
      <c r="BI316" s="519">
        <f>BE316+BG316</f>
        <v>0</v>
      </c>
      <c r="BJ316" s="429">
        <f>BI316*$E316</f>
        <v>0</v>
      </c>
      <c r="BK316" s="697"/>
      <c r="BL316" s="683">
        <f>BK316*$E316</f>
        <v>0</v>
      </c>
      <c r="BM316" s="519">
        <f>BI316+BK316</f>
        <v>0</v>
      </c>
      <c r="BN316" s="429">
        <f>BM316*$E316</f>
        <v>0</v>
      </c>
      <c r="BO316" s="718"/>
      <c r="BP316" s="706">
        <f>BO316*$E316</f>
        <v>0</v>
      </c>
      <c r="BQ316" s="718">
        <f>BM316+BO316</f>
        <v>0</v>
      </c>
      <c r="BR316" s="706">
        <f>BQ316*$E316</f>
        <v>0</v>
      </c>
      <c r="BS316" s="718"/>
      <c r="BT316" s="706">
        <f>BS316*$E316</f>
        <v>0</v>
      </c>
      <c r="BU316" s="718">
        <f>BQ316+BS316</f>
        <v>0</v>
      </c>
      <c r="BV316" s="706">
        <f>BU316*$E316</f>
        <v>0</v>
      </c>
      <c r="BW316" s="718"/>
      <c r="BX316" s="706">
        <f>BW316*$E316</f>
        <v>0</v>
      </c>
      <c r="BY316" s="718">
        <f>BU316+BW316</f>
        <v>0</v>
      </c>
      <c r="BZ316" s="706">
        <f>BY316*$E316</f>
        <v>0</v>
      </c>
      <c r="CA316" s="718"/>
      <c r="CB316" s="706">
        <f>CA316*$E316</f>
        <v>0</v>
      </c>
      <c r="CC316" s="718">
        <f>BY316+CA316</f>
        <v>0</v>
      </c>
      <c r="CD316" s="706">
        <f>CC316*$E316</f>
        <v>0</v>
      </c>
      <c r="CE316" s="706"/>
      <c r="CF316" s="402">
        <f t="shared" si="630"/>
        <v>0</v>
      </c>
    </row>
    <row r="317" spans="1:84" ht="36">
      <c r="B317" s="395" t="s">
        <v>947</v>
      </c>
      <c r="C317" s="411" t="s">
        <v>948</v>
      </c>
      <c r="D317" s="412" t="s">
        <v>946</v>
      </c>
      <c r="E317" s="398">
        <v>62855.1</v>
      </c>
      <c r="F317" s="399">
        <v>95</v>
      </c>
      <c r="G317" s="400">
        <f>F317*E317</f>
        <v>5971234.5</v>
      </c>
      <c r="H317" s="400"/>
      <c r="I317" s="413"/>
      <c r="J317" s="413"/>
      <c r="K317" s="517"/>
      <c r="L317" s="413"/>
      <c r="M317" s="513">
        <f>I317+K317</f>
        <v>0</v>
      </c>
      <c r="N317" s="401">
        <f>M317*$E317</f>
        <v>0</v>
      </c>
      <c r="O317" s="413"/>
      <c r="P317" s="413"/>
      <c r="Q317" s="513">
        <f>M317+O317</f>
        <v>0</v>
      </c>
      <c r="R317" s="401">
        <f>Q317*$E317</f>
        <v>0</v>
      </c>
      <c r="S317" s="543"/>
      <c r="T317" s="413"/>
      <c r="U317" s="513">
        <f>Q317+S317</f>
        <v>0</v>
      </c>
      <c r="V317" s="401">
        <f>U317*$E317</f>
        <v>0</v>
      </c>
      <c r="W317" s="517"/>
      <c r="X317" s="413"/>
      <c r="Y317" s="513">
        <f>U317+W317</f>
        <v>0</v>
      </c>
      <c r="Z317" s="401">
        <f>Y317*$E317</f>
        <v>0</v>
      </c>
      <c r="AA317" s="517"/>
      <c r="AB317" s="401">
        <f>AA317*$E317</f>
        <v>0</v>
      </c>
      <c r="AC317" s="513">
        <f>Y317+AA317</f>
        <v>0</v>
      </c>
      <c r="AD317" s="401">
        <f>AC317*$E317</f>
        <v>0</v>
      </c>
      <c r="AE317" s="513"/>
      <c r="AF317" s="401">
        <f>AE317*$E317</f>
        <v>0</v>
      </c>
      <c r="AG317" s="513">
        <f>AC317+AE317</f>
        <v>0</v>
      </c>
      <c r="AH317" s="401">
        <f>AG317*$E317</f>
        <v>0</v>
      </c>
      <c r="AI317" s="513"/>
      <c r="AJ317" s="401">
        <f>AI317*$E317</f>
        <v>0</v>
      </c>
      <c r="AK317" s="513">
        <f>AG317+AI317</f>
        <v>0</v>
      </c>
      <c r="AL317" s="401">
        <f t="shared" si="733"/>
        <v>0</v>
      </c>
      <c r="AM317" s="519"/>
      <c r="AN317" s="429">
        <f t="shared" si="734"/>
        <v>0</v>
      </c>
      <c r="AO317" s="519">
        <f>AK317+AM317</f>
        <v>0</v>
      </c>
      <c r="AP317" s="429">
        <f>AO317*$E317</f>
        <v>0</v>
      </c>
      <c r="AQ317" s="594"/>
      <c r="AR317" s="401">
        <f t="shared" si="735"/>
        <v>0</v>
      </c>
      <c r="AS317" s="519">
        <f>AO317+AQ317</f>
        <v>0</v>
      </c>
      <c r="AT317" s="429">
        <f>AS317*$E317</f>
        <v>0</v>
      </c>
      <c r="AU317" s="517"/>
      <c r="AV317" s="401">
        <f t="shared" si="736"/>
        <v>0</v>
      </c>
      <c r="AW317" s="519">
        <f>AS317+AU317</f>
        <v>0</v>
      </c>
      <c r="AX317" s="429">
        <f>AW317*$E317</f>
        <v>0</v>
      </c>
      <c r="AY317" s="517"/>
      <c r="AZ317" s="683">
        <f t="shared" si="737"/>
        <v>0</v>
      </c>
      <c r="BA317" s="519">
        <f>AW317+AY317</f>
        <v>0</v>
      </c>
      <c r="BB317" s="429">
        <f>BA317*$E317</f>
        <v>0</v>
      </c>
      <c r="BC317" s="697"/>
      <c r="BD317" s="683">
        <f>BC317*$E317</f>
        <v>0</v>
      </c>
      <c r="BE317" s="697">
        <f>BA317+BC317</f>
        <v>0</v>
      </c>
      <c r="BF317" s="683">
        <f>BE317*$E317</f>
        <v>0</v>
      </c>
      <c r="BG317" s="697"/>
      <c r="BH317" s="683">
        <f>BG317*$E317</f>
        <v>0</v>
      </c>
      <c r="BI317" s="519">
        <f>BE317+BG317</f>
        <v>0</v>
      </c>
      <c r="BJ317" s="429">
        <f>BI317*$E317</f>
        <v>0</v>
      </c>
      <c r="BK317" s="697"/>
      <c r="BL317" s="683">
        <f>BK317*$E317</f>
        <v>0</v>
      </c>
      <c r="BM317" s="519">
        <f>BI317+BK317</f>
        <v>0</v>
      </c>
      <c r="BN317" s="429">
        <f>BM317*$E317</f>
        <v>0</v>
      </c>
      <c r="BO317" s="718"/>
      <c r="BP317" s="706">
        <f>BO317*$E317</f>
        <v>0</v>
      </c>
      <c r="BQ317" s="718">
        <f>BM317+BO317</f>
        <v>0</v>
      </c>
      <c r="BR317" s="706">
        <f>BQ317*$E317</f>
        <v>0</v>
      </c>
      <c r="BS317" s="718"/>
      <c r="BT317" s="706">
        <f>BS317*$E317</f>
        <v>0</v>
      </c>
      <c r="BU317" s="718">
        <f>BQ317+BS317</f>
        <v>0</v>
      </c>
      <c r="BV317" s="706">
        <f>BU317*$E317</f>
        <v>0</v>
      </c>
      <c r="BW317" s="718"/>
      <c r="BX317" s="706">
        <f>BW317*$E317</f>
        <v>0</v>
      </c>
      <c r="BY317" s="718">
        <f>BU317+BW317</f>
        <v>0</v>
      </c>
      <c r="BZ317" s="706">
        <f>BY317*$E317</f>
        <v>0</v>
      </c>
      <c r="CA317" s="718"/>
      <c r="CB317" s="706">
        <f>CA317*$E317</f>
        <v>0</v>
      </c>
      <c r="CC317" s="718">
        <f>BY317+CA317</f>
        <v>0</v>
      </c>
      <c r="CD317" s="706">
        <f>CC317*$E317</f>
        <v>0</v>
      </c>
      <c r="CE317" s="706"/>
      <c r="CF317" s="402">
        <f t="shared" si="630"/>
        <v>5971234.5</v>
      </c>
    </row>
    <row r="318" spans="1:84" ht="36">
      <c r="B318" s="395" t="s">
        <v>949</v>
      </c>
      <c r="C318" s="411" t="s">
        <v>950</v>
      </c>
      <c r="D318" s="412" t="s">
        <v>946</v>
      </c>
      <c r="E318" s="398">
        <v>74101.5</v>
      </c>
      <c r="F318" s="399">
        <v>0</v>
      </c>
      <c r="G318" s="400">
        <f>F318*E318</f>
        <v>0</v>
      </c>
      <c r="H318" s="400"/>
      <c r="I318" s="413"/>
      <c r="J318" s="413"/>
      <c r="K318" s="517"/>
      <c r="L318" s="413"/>
      <c r="M318" s="513">
        <f>I318+K318</f>
        <v>0</v>
      </c>
      <c r="N318" s="401">
        <f>M318*$E318</f>
        <v>0</v>
      </c>
      <c r="O318" s="413"/>
      <c r="P318" s="413"/>
      <c r="Q318" s="513">
        <f>M318+O318</f>
        <v>0</v>
      </c>
      <c r="R318" s="401">
        <f>Q318*$E318</f>
        <v>0</v>
      </c>
      <c r="S318" s="543"/>
      <c r="T318" s="413"/>
      <c r="U318" s="513">
        <f>Q318+S318</f>
        <v>0</v>
      </c>
      <c r="V318" s="401">
        <f>U318*$E318</f>
        <v>0</v>
      </c>
      <c r="W318" s="517"/>
      <c r="X318" s="413"/>
      <c r="Y318" s="513">
        <f>U318+W318</f>
        <v>0</v>
      </c>
      <c r="Z318" s="401">
        <f>Y318*$E318</f>
        <v>0</v>
      </c>
      <c r="AA318" s="517"/>
      <c r="AB318" s="401">
        <f>AA318*$E318</f>
        <v>0</v>
      </c>
      <c r="AC318" s="513">
        <f>Y318+AA318</f>
        <v>0</v>
      </c>
      <c r="AD318" s="401">
        <f>AC318*$E318</f>
        <v>0</v>
      </c>
      <c r="AE318" s="513"/>
      <c r="AF318" s="401">
        <f>AE318*$E318</f>
        <v>0</v>
      </c>
      <c r="AG318" s="513">
        <f>AC318+AE318</f>
        <v>0</v>
      </c>
      <c r="AH318" s="401">
        <f>AG318*$E318</f>
        <v>0</v>
      </c>
      <c r="AI318" s="513"/>
      <c r="AJ318" s="401">
        <f>AI318*$E318</f>
        <v>0</v>
      </c>
      <c r="AK318" s="513">
        <f>AG318+AI318</f>
        <v>0</v>
      </c>
      <c r="AL318" s="401">
        <f t="shared" si="733"/>
        <v>0</v>
      </c>
      <c r="AM318" s="519"/>
      <c r="AN318" s="429">
        <f t="shared" si="734"/>
        <v>0</v>
      </c>
      <c r="AO318" s="519">
        <f>AK318+AM318</f>
        <v>0</v>
      </c>
      <c r="AP318" s="429">
        <f>AO318*$E318</f>
        <v>0</v>
      </c>
      <c r="AQ318" s="594"/>
      <c r="AR318" s="401">
        <f t="shared" si="735"/>
        <v>0</v>
      </c>
      <c r="AS318" s="519">
        <f>AO318+AQ318</f>
        <v>0</v>
      </c>
      <c r="AT318" s="429">
        <f>AS318*$E318</f>
        <v>0</v>
      </c>
      <c r="AU318" s="517"/>
      <c r="AV318" s="401">
        <f t="shared" si="736"/>
        <v>0</v>
      </c>
      <c r="AW318" s="519">
        <f>AS318+AU318</f>
        <v>0</v>
      </c>
      <c r="AX318" s="429">
        <f>AW318*$E318</f>
        <v>0</v>
      </c>
      <c r="AY318" s="517"/>
      <c r="AZ318" s="683">
        <f t="shared" si="737"/>
        <v>0</v>
      </c>
      <c r="BA318" s="519">
        <f>AW318+AY318</f>
        <v>0</v>
      </c>
      <c r="BB318" s="429">
        <f>BA318*$E318</f>
        <v>0</v>
      </c>
      <c r="BC318" s="697"/>
      <c r="BD318" s="683">
        <f>BC318*$E318</f>
        <v>0</v>
      </c>
      <c r="BE318" s="697">
        <f>BA318+BC318</f>
        <v>0</v>
      </c>
      <c r="BF318" s="683">
        <f>BE318*$E318</f>
        <v>0</v>
      </c>
      <c r="BG318" s="697"/>
      <c r="BH318" s="683">
        <f>BG318*$E318</f>
        <v>0</v>
      </c>
      <c r="BI318" s="519">
        <f>BE318+BG318</f>
        <v>0</v>
      </c>
      <c r="BJ318" s="429">
        <f>BI318*$E318</f>
        <v>0</v>
      </c>
      <c r="BK318" s="697"/>
      <c r="BL318" s="683">
        <f>BK318*$E318</f>
        <v>0</v>
      </c>
      <c r="BM318" s="519">
        <f>BI318+BK318</f>
        <v>0</v>
      </c>
      <c r="BN318" s="429">
        <f>BM318*$E318</f>
        <v>0</v>
      </c>
      <c r="BO318" s="718"/>
      <c r="BP318" s="706">
        <f>BO318*$E318</f>
        <v>0</v>
      </c>
      <c r="BQ318" s="718">
        <f>BM318+BO318</f>
        <v>0</v>
      </c>
      <c r="BR318" s="706">
        <f>BQ318*$E318</f>
        <v>0</v>
      </c>
      <c r="BS318" s="718"/>
      <c r="BT318" s="706">
        <f>BS318*$E318</f>
        <v>0</v>
      </c>
      <c r="BU318" s="718">
        <f>BQ318+BS318</f>
        <v>0</v>
      </c>
      <c r="BV318" s="706">
        <f>BU318*$E318</f>
        <v>0</v>
      </c>
      <c r="BW318" s="718"/>
      <c r="BX318" s="706">
        <f>BW318*$E318</f>
        <v>0</v>
      </c>
      <c r="BY318" s="718">
        <f>BU318+BW318</f>
        <v>0</v>
      </c>
      <c r="BZ318" s="706">
        <f>BY318*$E318</f>
        <v>0</v>
      </c>
      <c r="CA318" s="718"/>
      <c r="CB318" s="706">
        <f>CA318*$E318</f>
        <v>0</v>
      </c>
      <c r="CC318" s="718">
        <f>BY318+CA318</f>
        <v>0</v>
      </c>
      <c r="CD318" s="706">
        <f>CC318*$E318</f>
        <v>0</v>
      </c>
      <c r="CE318" s="706"/>
      <c r="CF318" s="402">
        <f t="shared" si="630"/>
        <v>0</v>
      </c>
    </row>
    <row r="319" spans="1:84" ht="36">
      <c r="B319" s="395" t="s">
        <v>951</v>
      </c>
      <c r="C319" s="411" t="s">
        <v>950</v>
      </c>
      <c r="D319" s="412" t="s">
        <v>946</v>
      </c>
      <c r="E319" s="398">
        <v>49351.5</v>
      </c>
      <c r="F319" s="399">
        <v>0</v>
      </c>
      <c r="G319" s="400">
        <f>F319*E319</f>
        <v>0</v>
      </c>
      <c r="H319" s="400"/>
      <c r="I319" s="413"/>
      <c r="J319" s="413"/>
      <c r="K319" s="517"/>
      <c r="L319" s="413"/>
      <c r="M319" s="513">
        <f>I319+K319</f>
        <v>0</v>
      </c>
      <c r="N319" s="401">
        <f>M319*$E319</f>
        <v>0</v>
      </c>
      <c r="O319" s="413"/>
      <c r="P319" s="413"/>
      <c r="Q319" s="513">
        <f>M319+O319</f>
        <v>0</v>
      </c>
      <c r="R319" s="401">
        <f>Q319*$E319</f>
        <v>0</v>
      </c>
      <c r="S319" s="543"/>
      <c r="T319" s="413"/>
      <c r="U319" s="513">
        <f>Q319+S319</f>
        <v>0</v>
      </c>
      <c r="V319" s="401">
        <f>U319*$E319</f>
        <v>0</v>
      </c>
      <c r="W319" s="517"/>
      <c r="X319" s="413"/>
      <c r="Y319" s="513">
        <f>U319+W319</f>
        <v>0</v>
      </c>
      <c r="Z319" s="401">
        <f>Y319*$E319</f>
        <v>0</v>
      </c>
      <c r="AA319" s="517"/>
      <c r="AB319" s="401">
        <f>AA319*$E319</f>
        <v>0</v>
      </c>
      <c r="AC319" s="513">
        <f>Y319+AA319</f>
        <v>0</v>
      </c>
      <c r="AD319" s="401">
        <f>AC319*$E319</f>
        <v>0</v>
      </c>
      <c r="AE319" s="513"/>
      <c r="AF319" s="401">
        <f>AE319*$E319</f>
        <v>0</v>
      </c>
      <c r="AG319" s="513">
        <f>AC319+AE319</f>
        <v>0</v>
      </c>
      <c r="AH319" s="401">
        <f>AG319*$E319</f>
        <v>0</v>
      </c>
      <c r="AI319" s="513"/>
      <c r="AJ319" s="401">
        <f>AI319*$E319</f>
        <v>0</v>
      </c>
      <c r="AK319" s="513">
        <f>AG319+AI319</f>
        <v>0</v>
      </c>
      <c r="AL319" s="401">
        <f t="shared" si="733"/>
        <v>0</v>
      </c>
      <c r="AM319" s="519"/>
      <c r="AN319" s="429">
        <f t="shared" si="734"/>
        <v>0</v>
      </c>
      <c r="AO319" s="519">
        <f>AK319+AM319</f>
        <v>0</v>
      </c>
      <c r="AP319" s="429">
        <f>AO319*$E319</f>
        <v>0</v>
      </c>
      <c r="AQ319" s="594"/>
      <c r="AR319" s="401">
        <f t="shared" si="735"/>
        <v>0</v>
      </c>
      <c r="AS319" s="519">
        <f>AO319+AQ319</f>
        <v>0</v>
      </c>
      <c r="AT319" s="429">
        <f>AS319*$E319</f>
        <v>0</v>
      </c>
      <c r="AU319" s="517"/>
      <c r="AV319" s="401">
        <f t="shared" si="736"/>
        <v>0</v>
      </c>
      <c r="AW319" s="519">
        <f>AS319+AU319</f>
        <v>0</v>
      </c>
      <c r="AX319" s="429">
        <f>AW319*$E319</f>
        <v>0</v>
      </c>
      <c r="AY319" s="517"/>
      <c r="AZ319" s="683">
        <f t="shared" si="737"/>
        <v>0</v>
      </c>
      <c r="BA319" s="519">
        <f>AW319+AY319</f>
        <v>0</v>
      </c>
      <c r="BB319" s="429">
        <f>BA319*$E319</f>
        <v>0</v>
      </c>
      <c r="BC319" s="697"/>
      <c r="BD319" s="683">
        <f>BC319*$E319</f>
        <v>0</v>
      </c>
      <c r="BE319" s="697">
        <f>BA319+BC319</f>
        <v>0</v>
      </c>
      <c r="BF319" s="683">
        <f>BE319*$E319</f>
        <v>0</v>
      </c>
      <c r="BG319" s="697"/>
      <c r="BH319" s="683">
        <f>BG319*$E319</f>
        <v>0</v>
      </c>
      <c r="BI319" s="519">
        <f>BE319+BG319</f>
        <v>0</v>
      </c>
      <c r="BJ319" s="429">
        <f>BI319*$E319</f>
        <v>0</v>
      </c>
      <c r="BK319" s="697"/>
      <c r="BL319" s="683">
        <f>BK319*$E319</f>
        <v>0</v>
      </c>
      <c r="BM319" s="519">
        <f>BI319+BK319</f>
        <v>0</v>
      </c>
      <c r="BN319" s="429">
        <f>BM319*$E319</f>
        <v>0</v>
      </c>
      <c r="BO319" s="718"/>
      <c r="BP319" s="706">
        <f>BO319*$E319</f>
        <v>0</v>
      </c>
      <c r="BQ319" s="718">
        <f>BM319+BO319</f>
        <v>0</v>
      </c>
      <c r="BR319" s="706">
        <f>BQ319*$E319</f>
        <v>0</v>
      </c>
      <c r="BS319" s="718"/>
      <c r="BT319" s="706">
        <f>BS319*$E319</f>
        <v>0</v>
      </c>
      <c r="BU319" s="718">
        <f>BQ319+BS319</f>
        <v>0</v>
      </c>
      <c r="BV319" s="706">
        <f>BU319*$E319</f>
        <v>0</v>
      </c>
      <c r="BW319" s="718"/>
      <c r="BX319" s="706">
        <f>BW319*$E319</f>
        <v>0</v>
      </c>
      <c r="BY319" s="718">
        <f>BU319+BW319</f>
        <v>0</v>
      </c>
      <c r="BZ319" s="706">
        <f>BY319*$E319</f>
        <v>0</v>
      </c>
      <c r="CA319" s="718"/>
      <c r="CB319" s="706">
        <f>CA319*$E319</f>
        <v>0</v>
      </c>
      <c r="CC319" s="718">
        <f>BY319+CA319</f>
        <v>0</v>
      </c>
      <c r="CD319" s="706">
        <f>CC319*$E319</f>
        <v>0</v>
      </c>
      <c r="CE319" s="706"/>
      <c r="CF319" s="402">
        <f t="shared" si="630"/>
        <v>0</v>
      </c>
    </row>
    <row r="320" spans="1:84" s="387" customFormat="1" ht="36">
      <c r="B320" s="404" t="s">
        <v>73</v>
      </c>
      <c r="C320" s="405" t="s">
        <v>952</v>
      </c>
      <c r="D320" s="406"/>
      <c r="E320" s="407"/>
      <c r="F320" s="408">
        <v>0</v>
      </c>
      <c r="G320" s="409"/>
      <c r="H320" s="409">
        <f>+G321</f>
        <v>0</v>
      </c>
      <c r="I320" s="409"/>
      <c r="J320" s="409"/>
      <c r="K320" s="516"/>
      <c r="L320" s="409"/>
      <c r="M320" s="516"/>
      <c r="N320" s="409">
        <f>SUM(N321)</f>
        <v>0</v>
      </c>
      <c r="O320" s="409"/>
      <c r="P320" s="409"/>
      <c r="Q320" s="516"/>
      <c r="R320" s="409">
        <f>SUM(R321)</f>
        <v>0</v>
      </c>
      <c r="S320" s="542"/>
      <c r="T320" s="409">
        <f>SUM(T321)</f>
        <v>0</v>
      </c>
      <c r="U320" s="516"/>
      <c r="V320" s="409">
        <f>SUM(V321)</f>
        <v>0</v>
      </c>
      <c r="W320" s="516"/>
      <c r="X320" s="409">
        <f>SUM(X321)</f>
        <v>0</v>
      </c>
      <c r="Y320" s="516"/>
      <c r="Z320" s="409">
        <f>SUM(Z321)</f>
        <v>0</v>
      </c>
      <c r="AA320" s="516"/>
      <c r="AB320" s="409">
        <f>SUM(AB321)</f>
        <v>0</v>
      </c>
      <c r="AC320" s="516"/>
      <c r="AD320" s="409">
        <f>SUM(AD321)</f>
        <v>0</v>
      </c>
      <c r="AE320" s="516"/>
      <c r="AF320" s="409">
        <f>SUM(AF321)</f>
        <v>0</v>
      </c>
      <c r="AG320" s="516"/>
      <c r="AH320" s="409">
        <f>SUM(AH321)</f>
        <v>0</v>
      </c>
      <c r="AI320" s="516"/>
      <c r="AJ320" s="409">
        <f>SUM(AJ321)</f>
        <v>0</v>
      </c>
      <c r="AK320" s="516"/>
      <c r="AL320" s="409">
        <f>SUM(AL321)</f>
        <v>0</v>
      </c>
      <c r="AM320" s="611"/>
      <c r="AN320" s="612">
        <f>SUM(AN321)</f>
        <v>0</v>
      </c>
      <c r="AO320" s="611"/>
      <c r="AP320" s="612">
        <f>SUM(AP321)</f>
        <v>0</v>
      </c>
      <c r="AQ320" s="593"/>
      <c r="AR320" s="409">
        <f>SUM(AR321)</f>
        <v>0</v>
      </c>
      <c r="AS320" s="611"/>
      <c r="AT320" s="612">
        <f>SUM(AT321)</f>
        <v>0</v>
      </c>
      <c r="AU320" s="516"/>
      <c r="AV320" s="409">
        <f>SUM(AV321)</f>
        <v>0</v>
      </c>
      <c r="AW320" s="611"/>
      <c r="AX320" s="612">
        <f>SUM(AX321)</f>
        <v>0</v>
      </c>
      <c r="AY320" s="516" t="s">
        <v>126</v>
      </c>
      <c r="AZ320" s="680">
        <f>SUM(AZ321)</f>
        <v>0</v>
      </c>
      <c r="BA320" s="611"/>
      <c r="BB320" s="612">
        <f>SUM(BB321)</f>
        <v>0</v>
      </c>
      <c r="BC320" s="409" t="s">
        <v>126</v>
      </c>
      <c r="BD320" s="409">
        <f>SUM(BD321)</f>
        <v>0</v>
      </c>
      <c r="BE320" s="409"/>
      <c r="BF320" s="409">
        <f>SUM(BF321)</f>
        <v>0</v>
      </c>
      <c r="BG320" s="409"/>
      <c r="BH320" s="409">
        <f>SUM(BH321)</f>
        <v>0</v>
      </c>
      <c r="BI320" s="409"/>
      <c r="BJ320" s="409">
        <f>SUM(BJ321)</f>
        <v>0</v>
      </c>
      <c r="BK320" s="409"/>
      <c r="BL320" s="409">
        <f>SUM(BL321)</f>
        <v>0</v>
      </c>
      <c r="BM320" s="409"/>
      <c r="BN320" s="409">
        <f>SUM(BN321)</f>
        <v>0</v>
      </c>
      <c r="BO320" s="719"/>
      <c r="BP320" s="715">
        <f>SUM(BP321)</f>
        <v>0</v>
      </c>
      <c r="BQ320" s="719"/>
      <c r="BR320" s="715">
        <f>SUM(BR321)</f>
        <v>0</v>
      </c>
      <c r="BS320" s="719"/>
      <c r="BT320" s="715">
        <f>SUM(BT321)</f>
        <v>0</v>
      </c>
      <c r="BU320" s="719"/>
      <c r="BV320" s="715">
        <f>SUM(BV321)</f>
        <v>0</v>
      </c>
      <c r="BW320" s="719"/>
      <c r="BX320" s="715">
        <f>SUM(BX321)</f>
        <v>0</v>
      </c>
      <c r="BY320" s="719"/>
      <c r="BZ320" s="715">
        <f>SUM(BZ321)</f>
        <v>0</v>
      </c>
      <c r="CA320" s="719"/>
      <c r="CB320" s="715">
        <f>SUM(CB321)</f>
        <v>0</v>
      </c>
      <c r="CC320" s="719"/>
      <c r="CD320" s="715">
        <f>SUM(CD321)</f>
        <v>0</v>
      </c>
      <c r="CE320" s="709"/>
      <c r="CF320" s="410">
        <f t="shared" si="630"/>
        <v>0</v>
      </c>
    </row>
    <row r="321" spans="2:84">
      <c r="B321" s="395" t="s">
        <v>953</v>
      </c>
      <c r="C321" s="411" t="s">
        <v>954</v>
      </c>
      <c r="D321" s="412" t="s">
        <v>946</v>
      </c>
      <c r="E321" s="398">
        <v>28462.5</v>
      </c>
      <c r="F321" s="399">
        <v>0</v>
      </c>
      <c r="G321" s="400">
        <f>F321*E321</f>
        <v>0</v>
      </c>
      <c r="H321" s="400"/>
      <c r="I321" s="413"/>
      <c r="J321" s="413"/>
      <c r="K321" s="517"/>
      <c r="L321" s="413"/>
      <c r="M321" s="513">
        <f>I321+K321</f>
        <v>0</v>
      </c>
      <c r="N321" s="401">
        <f>M321*$E321</f>
        <v>0</v>
      </c>
      <c r="O321" s="413"/>
      <c r="P321" s="413"/>
      <c r="Q321" s="513">
        <f>M321+O321</f>
        <v>0</v>
      </c>
      <c r="R321" s="401">
        <f>Q321*$E321</f>
        <v>0</v>
      </c>
      <c r="S321" s="543"/>
      <c r="T321" s="413"/>
      <c r="U321" s="513">
        <f>Q321+S321</f>
        <v>0</v>
      </c>
      <c r="V321" s="401">
        <f>U321*$E321</f>
        <v>0</v>
      </c>
      <c r="W321" s="517"/>
      <c r="X321" s="413"/>
      <c r="Y321" s="513">
        <f>U321+W321</f>
        <v>0</v>
      </c>
      <c r="Z321" s="401">
        <f>Y321*$E321</f>
        <v>0</v>
      </c>
      <c r="AA321" s="517"/>
      <c r="AB321" s="401">
        <f>AA321*$E321</f>
        <v>0</v>
      </c>
      <c r="AC321" s="513">
        <f>Y321+AA321</f>
        <v>0</v>
      </c>
      <c r="AD321" s="401">
        <f>AC321*$E321</f>
        <v>0</v>
      </c>
      <c r="AE321" s="513"/>
      <c r="AF321" s="401">
        <f>AE321*$E321</f>
        <v>0</v>
      </c>
      <c r="AG321" s="513">
        <f>AC321+AE321</f>
        <v>0</v>
      </c>
      <c r="AH321" s="401">
        <f>AG321*$E321</f>
        <v>0</v>
      </c>
      <c r="AI321" s="513"/>
      <c r="AJ321" s="401">
        <f>AI321*$E321</f>
        <v>0</v>
      </c>
      <c r="AK321" s="513">
        <f>AG321+AI321</f>
        <v>0</v>
      </c>
      <c r="AL321" s="401">
        <f t="shared" si="733"/>
        <v>0</v>
      </c>
      <c r="AM321" s="519"/>
      <c r="AN321" s="429">
        <f t="shared" si="734"/>
        <v>0</v>
      </c>
      <c r="AO321" s="519">
        <f>AK321+AM321</f>
        <v>0</v>
      </c>
      <c r="AP321" s="429">
        <f>AO321*$E321</f>
        <v>0</v>
      </c>
      <c r="AQ321" s="594"/>
      <c r="AR321" s="401">
        <f t="shared" si="735"/>
        <v>0</v>
      </c>
      <c r="AS321" s="519">
        <f>AO321+AQ321</f>
        <v>0</v>
      </c>
      <c r="AT321" s="429">
        <f>AS321*$E321</f>
        <v>0</v>
      </c>
      <c r="AU321" s="517"/>
      <c r="AV321" s="401">
        <f t="shared" si="736"/>
        <v>0</v>
      </c>
      <c r="AW321" s="519">
        <f>AS321+AU321</f>
        <v>0</v>
      </c>
      <c r="AX321" s="429">
        <f>AW321*$E321</f>
        <v>0</v>
      </c>
      <c r="AY321" s="517"/>
      <c r="AZ321" s="683">
        <f t="shared" si="737"/>
        <v>0</v>
      </c>
      <c r="BA321" s="519">
        <f>AW321+AY321</f>
        <v>0</v>
      </c>
      <c r="BB321" s="429">
        <f>BA321*$E321</f>
        <v>0</v>
      </c>
      <c r="BC321" s="697"/>
      <c r="BD321" s="683">
        <f>BC321*$E321</f>
        <v>0</v>
      </c>
      <c r="BE321" s="697">
        <f>BA321+BC321</f>
        <v>0</v>
      </c>
      <c r="BF321" s="683">
        <f>BE321*$E321</f>
        <v>0</v>
      </c>
      <c r="BG321" s="697"/>
      <c r="BH321" s="683">
        <f>BG321*$E321</f>
        <v>0</v>
      </c>
      <c r="BI321" s="519">
        <f>BE321+BG321</f>
        <v>0</v>
      </c>
      <c r="BJ321" s="429">
        <f>BI321*$E321</f>
        <v>0</v>
      </c>
      <c r="BK321" s="697"/>
      <c r="BL321" s="683">
        <f>BK321*$E321</f>
        <v>0</v>
      </c>
      <c r="BM321" s="519">
        <f>BI321+BK321</f>
        <v>0</v>
      </c>
      <c r="BN321" s="429">
        <f>BM321*$E321</f>
        <v>0</v>
      </c>
      <c r="BO321" s="718"/>
      <c r="BP321" s="706">
        <f>BO321*$E321</f>
        <v>0</v>
      </c>
      <c r="BQ321" s="718">
        <f>BM321+BO321</f>
        <v>0</v>
      </c>
      <c r="BR321" s="706">
        <f>BQ321*$E321</f>
        <v>0</v>
      </c>
      <c r="BS321" s="718"/>
      <c r="BT321" s="706">
        <f>BS321*$E321</f>
        <v>0</v>
      </c>
      <c r="BU321" s="718">
        <f>BQ321+BS321</f>
        <v>0</v>
      </c>
      <c r="BV321" s="706">
        <f>BU321*$E321</f>
        <v>0</v>
      </c>
      <c r="BW321" s="718"/>
      <c r="BX321" s="706">
        <f>BW321*$E321</f>
        <v>0</v>
      </c>
      <c r="BY321" s="718">
        <f>BU321+BW321</f>
        <v>0</v>
      </c>
      <c r="BZ321" s="706">
        <f>BY321*$E321</f>
        <v>0</v>
      </c>
      <c r="CA321" s="718"/>
      <c r="CB321" s="706">
        <f>CA321*$E321</f>
        <v>0</v>
      </c>
      <c r="CC321" s="718">
        <f>BY321+CA321</f>
        <v>0</v>
      </c>
      <c r="CD321" s="706">
        <f>CC321*$E321</f>
        <v>0</v>
      </c>
      <c r="CE321" s="706"/>
      <c r="CF321" s="402">
        <f t="shared" si="630"/>
        <v>0</v>
      </c>
    </row>
    <row r="322" spans="2:84" s="387" customFormat="1" ht="36">
      <c r="B322" s="404" t="s">
        <v>74</v>
      </c>
      <c r="C322" s="405" t="s">
        <v>955</v>
      </c>
      <c r="D322" s="406"/>
      <c r="E322" s="407"/>
      <c r="F322" s="408">
        <v>0</v>
      </c>
      <c r="G322" s="409"/>
      <c r="H322" s="409">
        <f>+SUM(G323:G325)</f>
        <v>0</v>
      </c>
      <c r="I322" s="409"/>
      <c r="J322" s="409"/>
      <c r="K322" s="516"/>
      <c r="L322" s="409"/>
      <c r="M322" s="516"/>
      <c r="N322" s="409">
        <f>SUM(N323:N325)</f>
        <v>0</v>
      </c>
      <c r="O322" s="409"/>
      <c r="P322" s="409"/>
      <c r="Q322" s="516"/>
      <c r="R322" s="409">
        <f>SUM(R323:R325)</f>
        <v>0</v>
      </c>
      <c r="S322" s="542"/>
      <c r="T322" s="409">
        <f>SUM(T323:T325)</f>
        <v>0</v>
      </c>
      <c r="U322" s="516"/>
      <c r="V322" s="409">
        <f>SUM(V323:V325)</f>
        <v>0</v>
      </c>
      <c r="W322" s="516"/>
      <c r="X322" s="409">
        <f>SUM(X323:X325)</f>
        <v>0</v>
      </c>
      <c r="Y322" s="516"/>
      <c r="Z322" s="409">
        <f>SUM(Z323:Z325)</f>
        <v>0</v>
      </c>
      <c r="AA322" s="516"/>
      <c r="AB322" s="409">
        <f>SUM(AB323:AB325)</f>
        <v>0</v>
      </c>
      <c r="AC322" s="516"/>
      <c r="AD322" s="409">
        <f>SUM(AD323:AD325)</f>
        <v>0</v>
      </c>
      <c r="AE322" s="516"/>
      <c r="AF322" s="409">
        <f>SUM(AF323:AF325)</f>
        <v>0</v>
      </c>
      <c r="AG322" s="516"/>
      <c r="AH322" s="409">
        <f>SUM(AH323:AH325)</f>
        <v>0</v>
      </c>
      <c r="AI322" s="516"/>
      <c r="AJ322" s="409">
        <f>SUM(AJ323:AJ325)</f>
        <v>0</v>
      </c>
      <c r="AK322" s="516"/>
      <c r="AL322" s="409">
        <f>SUM(AL323:AL325)</f>
        <v>0</v>
      </c>
      <c r="AM322" s="611"/>
      <c r="AN322" s="612">
        <f>SUM(AN323:AN325)</f>
        <v>0</v>
      </c>
      <c r="AO322" s="611"/>
      <c r="AP322" s="612">
        <f>SUM(AP323:AP325)</f>
        <v>0</v>
      </c>
      <c r="AQ322" s="593"/>
      <c r="AR322" s="409">
        <f>SUM(AR323:AR325)</f>
        <v>0</v>
      </c>
      <c r="AS322" s="611"/>
      <c r="AT322" s="612">
        <f>SUM(AT323:AT325)</f>
        <v>0</v>
      </c>
      <c r="AU322" s="516"/>
      <c r="AV322" s="409">
        <f>SUM(AV323:AV325)</f>
        <v>0</v>
      </c>
      <c r="AW322" s="611"/>
      <c r="AX322" s="612">
        <f>SUM(AX323:AX325)</f>
        <v>0</v>
      </c>
      <c r="AY322" s="516" t="s">
        <v>126</v>
      </c>
      <c r="AZ322" s="680">
        <f>SUM(AZ323:AZ325)</f>
        <v>0</v>
      </c>
      <c r="BA322" s="611"/>
      <c r="BB322" s="612">
        <f>SUM(BB323:BB325)</f>
        <v>0</v>
      </c>
      <c r="BC322" s="409" t="s">
        <v>126</v>
      </c>
      <c r="BD322" s="409">
        <f>SUM(BD323:BD325)</f>
        <v>0</v>
      </c>
      <c r="BE322" s="409"/>
      <c r="BF322" s="409">
        <f>SUM(BF323:BF325)</f>
        <v>0</v>
      </c>
      <c r="BG322" s="409"/>
      <c r="BH322" s="409">
        <f>SUM(BH323:BH325)</f>
        <v>0</v>
      </c>
      <c r="BI322" s="409"/>
      <c r="BJ322" s="409">
        <f>SUM(BJ323:BJ325)</f>
        <v>0</v>
      </c>
      <c r="BK322" s="409"/>
      <c r="BL322" s="409">
        <f>SUM(BL323:BL325)</f>
        <v>0</v>
      </c>
      <c r="BM322" s="409"/>
      <c r="BN322" s="409">
        <f>SUM(BN323:BN325)</f>
        <v>0</v>
      </c>
      <c r="BO322" s="719"/>
      <c r="BP322" s="715">
        <f>SUM(BP323:BP325)</f>
        <v>0</v>
      </c>
      <c r="BQ322" s="719"/>
      <c r="BR322" s="715">
        <f>SUM(BR323:BR325)</f>
        <v>0</v>
      </c>
      <c r="BS322" s="719"/>
      <c r="BT322" s="715">
        <f>SUM(BT323:BT325)</f>
        <v>0</v>
      </c>
      <c r="BU322" s="719"/>
      <c r="BV322" s="715">
        <f>SUM(BV323:BV325)</f>
        <v>0</v>
      </c>
      <c r="BW322" s="719"/>
      <c r="BX322" s="715">
        <f>SUM(BX323:BX325)</f>
        <v>0</v>
      </c>
      <c r="BY322" s="719"/>
      <c r="BZ322" s="715">
        <f>SUM(BZ323:BZ325)</f>
        <v>0</v>
      </c>
      <c r="CA322" s="719"/>
      <c r="CB322" s="715">
        <f>SUM(CB323:CB325)</f>
        <v>0</v>
      </c>
      <c r="CC322" s="719"/>
      <c r="CD322" s="715">
        <f>SUM(CD323:CD325)</f>
        <v>0</v>
      </c>
      <c r="CE322" s="709"/>
      <c r="CF322" s="410">
        <f t="shared" si="630"/>
        <v>0</v>
      </c>
    </row>
    <row r="323" spans="2:84" ht="54">
      <c r="B323" s="395" t="s">
        <v>956</v>
      </c>
      <c r="C323" s="411" t="s">
        <v>957</v>
      </c>
      <c r="D323" s="412" t="s">
        <v>958</v>
      </c>
      <c r="E323" s="398">
        <v>742.5</v>
      </c>
      <c r="F323" s="399">
        <v>0</v>
      </c>
      <c r="G323" s="400">
        <f>F323*E323</f>
        <v>0</v>
      </c>
      <c r="H323" s="400"/>
      <c r="I323" s="413"/>
      <c r="J323" s="413"/>
      <c r="K323" s="517"/>
      <c r="L323" s="413"/>
      <c r="M323" s="513">
        <f>I323+K323</f>
        <v>0</v>
      </c>
      <c r="N323" s="401">
        <f>M323*$E323</f>
        <v>0</v>
      </c>
      <c r="O323" s="413"/>
      <c r="P323" s="413"/>
      <c r="Q323" s="513">
        <f>M323+O323</f>
        <v>0</v>
      </c>
      <c r="R323" s="401">
        <f>Q323*$E323</f>
        <v>0</v>
      </c>
      <c r="S323" s="543"/>
      <c r="T323" s="413"/>
      <c r="U323" s="513">
        <f>Q323+S323</f>
        <v>0</v>
      </c>
      <c r="V323" s="401">
        <f>U323*$E323</f>
        <v>0</v>
      </c>
      <c r="W323" s="517"/>
      <c r="X323" s="413"/>
      <c r="Y323" s="513">
        <f>U323+W323</f>
        <v>0</v>
      </c>
      <c r="Z323" s="401">
        <f>Y323*$E323</f>
        <v>0</v>
      </c>
      <c r="AA323" s="517"/>
      <c r="AB323" s="401">
        <f>AA323*$E323</f>
        <v>0</v>
      </c>
      <c r="AC323" s="513">
        <f>Y323+AA323</f>
        <v>0</v>
      </c>
      <c r="AD323" s="401">
        <f>AC323*$E323</f>
        <v>0</v>
      </c>
      <c r="AE323" s="513"/>
      <c r="AF323" s="401">
        <f>AE323*$E323</f>
        <v>0</v>
      </c>
      <c r="AG323" s="513">
        <f>AC323+AE323</f>
        <v>0</v>
      </c>
      <c r="AH323" s="401">
        <f>AG323*$E323</f>
        <v>0</v>
      </c>
      <c r="AI323" s="513"/>
      <c r="AJ323" s="401">
        <f>AI323*$E323</f>
        <v>0</v>
      </c>
      <c r="AK323" s="513">
        <f>AG323+AI323</f>
        <v>0</v>
      </c>
      <c r="AL323" s="401">
        <f t="shared" si="733"/>
        <v>0</v>
      </c>
      <c r="AM323" s="519"/>
      <c r="AN323" s="429">
        <f t="shared" si="734"/>
        <v>0</v>
      </c>
      <c r="AO323" s="519">
        <f>AK323+AM323</f>
        <v>0</v>
      </c>
      <c r="AP323" s="429">
        <f>AO323*$E323</f>
        <v>0</v>
      </c>
      <c r="AQ323" s="594"/>
      <c r="AR323" s="401">
        <f t="shared" si="735"/>
        <v>0</v>
      </c>
      <c r="AS323" s="519">
        <f>AO323+AQ323</f>
        <v>0</v>
      </c>
      <c r="AT323" s="429">
        <f>AS323*$E323</f>
        <v>0</v>
      </c>
      <c r="AU323" s="517"/>
      <c r="AV323" s="401">
        <f t="shared" si="736"/>
        <v>0</v>
      </c>
      <c r="AW323" s="519">
        <f>AS323+AU323</f>
        <v>0</v>
      </c>
      <c r="AX323" s="429">
        <f>AW323*$E323</f>
        <v>0</v>
      </c>
      <c r="AY323" s="517"/>
      <c r="AZ323" s="683">
        <f t="shared" si="737"/>
        <v>0</v>
      </c>
      <c r="BA323" s="519">
        <f>AW323+AY323</f>
        <v>0</v>
      </c>
      <c r="BB323" s="429">
        <f>BA323*$E323</f>
        <v>0</v>
      </c>
      <c r="BC323" s="697"/>
      <c r="BD323" s="683">
        <f>BC323*$E323</f>
        <v>0</v>
      </c>
      <c r="BE323" s="697">
        <f>BA323+BC323</f>
        <v>0</v>
      </c>
      <c r="BF323" s="683">
        <f>BE323*$E323</f>
        <v>0</v>
      </c>
      <c r="BG323" s="697"/>
      <c r="BH323" s="683">
        <f>BG323*$E323</f>
        <v>0</v>
      </c>
      <c r="BI323" s="519">
        <f>BE323+BG323</f>
        <v>0</v>
      </c>
      <c r="BJ323" s="429">
        <f>BI323*$E323</f>
        <v>0</v>
      </c>
      <c r="BK323" s="697"/>
      <c r="BL323" s="683">
        <f>BK323*$E323</f>
        <v>0</v>
      </c>
      <c r="BM323" s="519">
        <f>BI323+BK323</f>
        <v>0</v>
      </c>
      <c r="BN323" s="429">
        <f>BM323*$E323</f>
        <v>0</v>
      </c>
      <c r="BO323" s="718"/>
      <c r="BP323" s="706">
        <f>BO323*$E323</f>
        <v>0</v>
      </c>
      <c r="BQ323" s="718">
        <f>BM323+BO323</f>
        <v>0</v>
      </c>
      <c r="BR323" s="706">
        <f>BQ323*$E323</f>
        <v>0</v>
      </c>
      <c r="BS323" s="718"/>
      <c r="BT323" s="706">
        <f>BS323*$E323</f>
        <v>0</v>
      </c>
      <c r="BU323" s="718">
        <f>BQ323+BS323</f>
        <v>0</v>
      </c>
      <c r="BV323" s="706">
        <f>BU323*$E323</f>
        <v>0</v>
      </c>
      <c r="BW323" s="718"/>
      <c r="BX323" s="706">
        <f>BW323*$E323</f>
        <v>0</v>
      </c>
      <c r="BY323" s="718">
        <f>BU323+BW323</f>
        <v>0</v>
      </c>
      <c r="BZ323" s="706">
        <f>BY323*$E323</f>
        <v>0</v>
      </c>
      <c r="CA323" s="718"/>
      <c r="CB323" s="706">
        <f>CA323*$E323</f>
        <v>0</v>
      </c>
      <c r="CC323" s="718">
        <f>BY323+CA323</f>
        <v>0</v>
      </c>
      <c r="CD323" s="706">
        <f>CC323*$E323</f>
        <v>0</v>
      </c>
      <c r="CE323" s="706"/>
      <c r="CF323" s="402">
        <f t="shared" si="630"/>
        <v>0</v>
      </c>
    </row>
    <row r="324" spans="2:84" ht="72">
      <c r="B324" s="395" t="s">
        <v>959</v>
      </c>
      <c r="C324" s="411" t="s">
        <v>960</v>
      </c>
      <c r="D324" s="412" t="s">
        <v>961</v>
      </c>
      <c r="E324" s="398">
        <v>371250</v>
      </c>
      <c r="F324" s="399">
        <v>0</v>
      </c>
      <c r="G324" s="400">
        <f>F324*E324</f>
        <v>0</v>
      </c>
      <c r="H324" s="400"/>
      <c r="I324" s="413"/>
      <c r="J324" s="413"/>
      <c r="K324" s="517"/>
      <c r="L324" s="413"/>
      <c r="M324" s="513">
        <f>I324+K324</f>
        <v>0</v>
      </c>
      <c r="N324" s="401">
        <f>M324*$E324</f>
        <v>0</v>
      </c>
      <c r="O324" s="413"/>
      <c r="P324" s="413"/>
      <c r="Q324" s="513">
        <f>M324+O324</f>
        <v>0</v>
      </c>
      <c r="R324" s="401">
        <f>Q324*$E324</f>
        <v>0</v>
      </c>
      <c r="S324" s="543"/>
      <c r="T324" s="413"/>
      <c r="U324" s="513">
        <f>Q324+S324</f>
        <v>0</v>
      </c>
      <c r="V324" s="401">
        <f>U324*$E324</f>
        <v>0</v>
      </c>
      <c r="W324" s="517"/>
      <c r="X324" s="413"/>
      <c r="Y324" s="513">
        <f>U324+W324</f>
        <v>0</v>
      </c>
      <c r="Z324" s="401">
        <f>Y324*$E324</f>
        <v>0</v>
      </c>
      <c r="AA324" s="517"/>
      <c r="AB324" s="401">
        <f>AA324*$E324</f>
        <v>0</v>
      </c>
      <c r="AC324" s="513">
        <f>Y324+AA324</f>
        <v>0</v>
      </c>
      <c r="AD324" s="401">
        <f>AC324*$E324</f>
        <v>0</v>
      </c>
      <c r="AE324" s="513"/>
      <c r="AF324" s="401">
        <f>AE324*$E324</f>
        <v>0</v>
      </c>
      <c r="AG324" s="513">
        <f>AC324+AE324</f>
        <v>0</v>
      </c>
      <c r="AH324" s="401">
        <f>AG324*$E324</f>
        <v>0</v>
      </c>
      <c r="AI324" s="513"/>
      <c r="AJ324" s="401">
        <f>AI324*$E324</f>
        <v>0</v>
      </c>
      <c r="AK324" s="513">
        <f>AG324+AI324</f>
        <v>0</v>
      </c>
      <c r="AL324" s="401">
        <f t="shared" si="733"/>
        <v>0</v>
      </c>
      <c r="AM324" s="519"/>
      <c r="AN324" s="429">
        <f t="shared" si="734"/>
        <v>0</v>
      </c>
      <c r="AO324" s="519">
        <f>AK324+AM324</f>
        <v>0</v>
      </c>
      <c r="AP324" s="429">
        <f>AO324*$E324</f>
        <v>0</v>
      </c>
      <c r="AQ324" s="594"/>
      <c r="AR324" s="401">
        <f t="shared" si="735"/>
        <v>0</v>
      </c>
      <c r="AS324" s="519">
        <f>AO324+AQ324</f>
        <v>0</v>
      </c>
      <c r="AT324" s="429">
        <f>AS324*$E324</f>
        <v>0</v>
      </c>
      <c r="AU324" s="517"/>
      <c r="AV324" s="401">
        <f t="shared" si="736"/>
        <v>0</v>
      </c>
      <c r="AW324" s="519">
        <f>AS324+AU324</f>
        <v>0</v>
      </c>
      <c r="AX324" s="429">
        <f>AW324*$E324</f>
        <v>0</v>
      </c>
      <c r="AY324" s="517"/>
      <c r="AZ324" s="683">
        <f t="shared" si="737"/>
        <v>0</v>
      </c>
      <c r="BA324" s="519">
        <f>AW324+AY324</f>
        <v>0</v>
      </c>
      <c r="BB324" s="429">
        <f>BA324*$E324</f>
        <v>0</v>
      </c>
      <c r="BC324" s="697"/>
      <c r="BD324" s="683">
        <f>BC324*$E324</f>
        <v>0</v>
      </c>
      <c r="BE324" s="697">
        <f>BA324+BC324</f>
        <v>0</v>
      </c>
      <c r="BF324" s="683">
        <f>BE324*$E324</f>
        <v>0</v>
      </c>
      <c r="BG324" s="697"/>
      <c r="BH324" s="683">
        <f>BG324*$E324</f>
        <v>0</v>
      </c>
      <c r="BI324" s="519">
        <f>BE324+BG324</f>
        <v>0</v>
      </c>
      <c r="BJ324" s="429">
        <f>BI324*$E324</f>
        <v>0</v>
      </c>
      <c r="BK324" s="697"/>
      <c r="BL324" s="683">
        <f>BK324*$E324</f>
        <v>0</v>
      </c>
      <c r="BM324" s="519">
        <f>BI324+BK324</f>
        <v>0</v>
      </c>
      <c r="BN324" s="429">
        <f>BM324*$E324</f>
        <v>0</v>
      </c>
      <c r="BO324" s="718"/>
      <c r="BP324" s="706">
        <f>BO324*$E324</f>
        <v>0</v>
      </c>
      <c r="BQ324" s="718">
        <f>BM324+BO324</f>
        <v>0</v>
      </c>
      <c r="BR324" s="706">
        <f>BQ324*$E324</f>
        <v>0</v>
      </c>
      <c r="BS324" s="718"/>
      <c r="BT324" s="706">
        <f>BS324*$E324</f>
        <v>0</v>
      </c>
      <c r="BU324" s="718">
        <f>BQ324+BS324</f>
        <v>0</v>
      </c>
      <c r="BV324" s="706">
        <f>BU324*$E324</f>
        <v>0</v>
      </c>
      <c r="BW324" s="718"/>
      <c r="BX324" s="706">
        <f>BW324*$E324</f>
        <v>0</v>
      </c>
      <c r="BY324" s="718">
        <f>BU324+BW324</f>
        <v>0</v>
      </c>
      <c r="BZ324" s="706">
        <f>BY324*$E324</f>
        <v>0</v>
      </c>
      <c r="CA324" s="718"/>
      <c r="CB324" s="706">
        <f>CA324*$E324</f>
        <v>0</v>
      </c>
      <c r="CC324" s="718">
        <f>BY324+CA324</f>
        <v>0</v>
      </c>
      <c r="CD324" s="706">
        <f>CC324*$E324</f>
        <v>0</v>
      </c>
      <c r="CE324" s="706"/>
      <c r="CF324" s="402">
        <f t="shared" si="630"/>
        <v>0</v>
      </c>
    </row>
    <row r="325" spans="2:84" ht="54">
      <c r="B325" s="395" t="s">
        <v>962</v>
      </c>
      <c r="C325" s="411" t="s">
        <v>963</v>
      </c>
      <c r="D325" s="412" t="s">
        <v>958</v>
      </c>
      <c r="E325" s="398">
        <v>643.5</v>
      </c>
      <c r="F325" s="399">
        <v>0</v>
      </c>
      <c r="G325" s="400">
        <f>F325*E325</f>
        <v>0</v>
      </c>
      <c r="H325" s="400"/>
      <c r="I325" s="413"/>
      <c r="J325" s="413"/>
      <c r="K325" s="517"/>
      <c r="L325" s="413"/>
      <c r="M325" s="513">
        <f>I325+K325</f>
        <v>0</v>
      </c>
      <c r="N325" s="401">
        <f>M325*$E325</f>
        <v>0</v>
      </c>
      <c r="O325" s="413"/>
      <c r="P325" s="413"/>
      <c r="Q325" s="513">
        <f>M325+O325</f>
        <v>0</v>
      </c>
      <c r="R325" s="401">
        <f>Q325*$E325</f>
        <v>0</v>
      </c>
      <c r="S325" s="543"/>
      <c r="T325" s="413"/>
      <c r="U325" s="513">
        <f>Q325+S325</f>
        <v>0</v>
      </c>
      <c r="V325" s="401">
        <f>U325*$E325</f>
        <v>0</v>
      </c>
      <c r="W325" s="517"/>
      <c r="X325" s="413"/>
      <c r="Y325" s="513">
        <f>U325+W325</f>
        <v>0</v>
      </c>
      <c r="Z325" s="401">
        <f>Y325*$E325</f>
        <v>0</v>
      </c>
      <c r="AA325" s="517"/>
      <c r="AB325" s="401">
        <f>AA325*$E325</f>
        <v>0</v>
      </c>
      <c r="AC325" s="513">
        <f>Y325+AA325</f>
        <v>0</v>
      </c>
      <c r="AD325" s="401">
        <f>AC325*$E325</f>
        <v>0</v>
      </c>
      <c r="AE325" s="513"/>
      <c r="AF325" s="401">
        <f>AE325*$E325</f>
        <v>0</v>
      </c>
      <c r="AG325" s="513">
        <f>AC325+AE325</f>
        <v>0</v>
      </c>
      <c r="AH325" s="401">
        <f>AG325*$E325</f>
        <v>0</v>
      </c>
      <c r="AI325" s="513"/>
      <c r="AJ325" s="401">
        <f>AI325*$E325</f>
        <v>0</v>
      </c>
      <c r="AK325" s="513">
        <f>AG325+AI325</f>
        <v>0</v>
      </c>
      <c r="AL325" s="401">
        <f t="shared" si="733"/>
        <v>0</v>
      </c>
      <c r="AM325" s="519"/>
      <c r="AN325" s="429">
        <f t="shared" si="734"/>
        <v>0</v>
      </c>
      <c r="AO325" s="519">
        <f>AK325+AM325</f>
        <v>0</v>
      </c>
      <c r="AP325" s="429">
        <f>AO325*$E325</f>
        <v>0</v>
      </c>
      <c r="AQ325" s="594"/>
      <c r="AR325" s="401">
        <f t="shared" si="735"/>
        <v>0</v>
      </c>
      <c r="AS325" s="519">
        <f>AO325+AQ325</f>
        <v>0</v>
      </c>
      <c r="AT325" s="429">
        <f>AS325*$E325</f>
        <v>0</v>
      </c>
      <c r="AU325" s="517"/>
      <c r="AV325" s="401">
        <f t="shared" si="736"/>
        <v>0</v>
      </c>
      <c r="AW325" s="519">
        <f>AS325+AU325</f>
        <v>0</v>
      </c>
      <c r="AX325" s="429">
        <f>AW325*$E325</f>
        <v>0</v>
      </c>
      <c r="AY325" s="517"/>
      <c r="AZ325" s="683">
        <f t="shared" si="737"/>
        <v>0</v>
      </c>
      <c r="BA325" s="519">
        <f>AW325+AY325</f>
        <v>0</v>
      </c>
      <c r="BB325" s="429">
        <f>BA325*$E325</f>
        <v>0</v>
      </c>
      <c r="BC325" s="697"/>
      <c r="BD325" s="683">
        <f>BC325*$E325</f>
        <v>0</v>
      </c>
      <c r="BE325" s="697">
        <f>BA325+BC325</f>
        <v>0</v>
      </c>
      <c r="BF325" s="683">
        <f>BE325*$E325</f>
        <v>0</v>
      </c>
      <c r="BG325" s="697"/>
      <c r="BH325" s="683">
        <f>BG325*$E325</f>
        <v>0</v>
      </c>
      <c r="BI325" s="519">
        <f>BE325+BG325</f>
        <v>0</v>
      </c>
      <c r="BJ325" s="429">
        <f>BI325*$E325</f>
        <v>0</v>
      </c>
      <c r="BK325" s="697"/>
      <c r="BL325" s="683">
        <f>BK325*$E325</f>
        <v>0</v>
      </c>
      <c r="BM325" s="519">
        <f>BI325+BK325</f>
        <v>0</v>
      </c>
      <c r="BN325" s="429">
        <f>BM325*$E325</f>
        <v>0</v>
      </c>
      <c r="BO325" s="718"/>
      <c r="BP325" s="706">
        <f>BO325*$E325</f>
        <v>0</v>
      </c>
      <c r="BQ325" s="718">
        <f>BM325+BO325</f>
        <v>0</v>
      </c>
      <c r="BR325" s="706">
        <f>BQ325*$E325</f>
        <v>0</v>
      </c>
      <c r="BS325" s="718"/>
      <c r="BT325" s="706">
        <f>BS325*$E325</f>
        <v>0</v>
      </c>
      <c r="BU325" s="718">
        <f>BQ325+BS325</f>
        <v>0</v>
      </c>
      <c r="BV325" s="706">
        <f>BU325*$E325</f>
        <v>0</v>
      </c>
      <c r="BW325" s="718"/>
      <c r="BX325" s="706">
        <f>BW325*$E325</f>
        <v>0</v>
      </c>
      <c r="BY325" s="718">
        <f>BU325+BW325</f>
        <v>0</v>
      </c>
      <c r="BZ325" s="706">
        <f>BY325*$E325</f>
        <v>0</v>
      </c>
      <c r="CA325" s="718"/>
      <c r="CB325" s="706">
        <f>CA325*$E325</f>
        <v>0</v>
      </c>
      <c r="CC325" s="718">
        <f>BY325+CA325</f>
        <v>0</v>
      </c>
      <c r="CD325" s="706">
        <f>CC325*$E325</f>
        <v>0</v>
      </c>
      <c r="CE325" s="706"/>
      <c r="CF325" s="402">
        <f t="shared" si="630"/>
        <v>0</v>
      </c>
    </row>
    <row r="326" spans="2:84" s="387" customFormat="1" ht="36">
      <c r="B326" s="404" t="s">
        <v>964</v>
      </c>
      <c r="C326" s="405" t="s">
        <v>965</v>
      </c>
      <c r="D326" s="406"/>
      <c r="E326" s="407"/>
      <c r="F326" s="408">
        <v>0</v>
      </c>
      <c r="G326" s="409"/>
      <c r="H326" s="409">
        <f>+SUM(G327:G352)</f>
        <v>0</v>
      </c>
      <c r="I326" s="409"/>
      <c r="J326" s="409"/>
      <c r="K326" s="516"/>
      <c r="L326" s="409"/>
      <c r="M326" s="516"/>
      <c r="N326" s="409">
        <f>SUM(N327:N352)</f>
        <v>0</v>
      </c>
      <c r="O326" s="409"/>
      <c r="P326" s="409"/>
      <c r="Q326" s="516"/>
      <c r="R326" s="409">
        <f>SUM(R327:R352)</f>
        <v>0</v>
      </c>
      <c r="S326" s="542"/>
      <c r="T326" s="409">
        <f>SUM(T327:T352)</f>
        <v>0</v>
      </c>
      <c r="U326" s="516"/>
      <c r="V326" s="409">
        <f>SUM(V327:V352)</f>
        <v>0</v>
      </c>
      <c r="W326" s="516"/>
      <c r="X326" s="409">
        <f>SUM(X327:X352)</f>
        <v>0</v>
      </c>
      <c r="Y326" s="516"/>
      <c r="Z326" s="409">
        <f>SUM(Z327:Z352)</f>
        <v>0</v>
      </c>
      <c r="AA326" s="516"/>
      <c r="AB326" s="409">
        <f>SUM(AB327:AB352)</f>
        <v>0</v>
      </c>
      <c r="AC326" s="516"/>
      <c r="AD326" s="409">
        <f>SUM(AD327:AD352)</f>
        <v>0</v>
      </c>
      <c r="AE326" s="516"/>
      <c r="AF326" s="409">
        <f>SUM(AF327:AF352)</f>
        <v>0</v>
      </c>
      <c r="AG326" s="516"/>
      <c r="AH326" s="409">
        <f>SUM(AH327:AH352)</f>
        <v>0</v>
      </c>
      <c r="AI326" s="516"/>
      <c r="AJ326" s="409">
        <f>SUM(AJ327:AJ352)</f>
        <v>0</v>
      </c>
      <c r="AK326" s="516"/>
      <c r="AL326" s="409">
        <f>SUM(AL327:AL352)</f>
        <v>0</v>
      </c>
      <c r="AM326" s="611"/>
      <c r="AN326" s="612">
        <f>SUM(AN327:AN352)</f>
        <v>0</v>
      </c>
      <c r="AO326" s="611"/>
      <c r="AP326" s="612">
        <f>SUM(AP327:AP352)</f>
        <v>0</v>
      </c>
      <c r="AQ326" s="593"/>
      <c r="AR326" s="409">
        <f>SUM(AR327:AR352)</f>
        <v>0</v>
      </c>
      <c r="AS326" s="611"/>
      <c r="AT326" s="612">
        <f>SUM(AT327:AT352)</f>
        <v>0</v>
      </c>
      <c r="AU326" s="516"/>
      <c r="AV326" s="409">
        <f>SUM(AV327:AV352)</f>
        <v>0</v>
      </c>
      <c r="AW326" s="611"/>
      <c r="AX326" s="612">
        <f>SUM(AX327:AX352)</f>
        <v>0</v>
      </c>
      <c r="AY326" s="516" t="s">
        <v>126</v>
      </c>
      <c r="AZ326" s="680">
        <f>SUM(AZ327:AZ352)</f>
        <v>0</v>
      </c>
      <c r="BA326" s="611"/>
      <c r="BB326" s="612">
        <f>SUM(BB327:BB352)</f>
        <v>0</v>
      </c>
      <c r="BC326" s="409" t="s">
        <v>126</v>
      </c>
      <c r="BD326" s="409">
        <f>SUM(BD327:BD352)</f>
        <v>0</v>
      </c>
      <c r="BE326" s="409"/>
      <c r="BF326" s="409">
        <f>SUM(BF327:BF352)</f>
        <v>0</v>
      </c>
      <c r="BG326" s="409"/>
      <c r="BH326" s="409">
        <f>SUM(BH327:BH352)</f>
        <v>0</v>
      </c>
      <c r="BI326" s="409"/>
      <c r="BJ326" s="409">
        <f>SUM(BJ327:BJ352)</f>
        <v>0</v>
      </c>
      <c r="BK326" s="409"/>
      <c r="BL326" s="409">
        <f>SUM(BL327:BL352)</f>
        <v>0</v>
      </c>
      <c r="BM326" s="409"/>
      <c r="BN326" s="409">
        <f>SUM(BN327:BN352)</f>
        <v>0</v>
      </c>
      <c r="BO326" s="719"/>
      <c r="BP326" s="715">
        <f>SUM(BP327:BP352)</f>
        <v>0</v>
      </c>
      <c r="BQ326" s="719"/>
      <c r="BR326" s="715">
        <f>SUM(BR327:BR352)</f>
        <v>0</v>
      </c>
      <c r="BS326" s="719"/>
      <c r="BT326" s="715">
        <f>SUM(BT327:BT352)</f>
        <v>0</v>
      </c>
      <c r="BU326" s="719"/>
      <c r="BV326" s="715">
        <f>SUM(BV327:BV352)</f>
        <v>0</v>
      </c>
      <c r="BW326" s="719"/>
      <c r="BX326" s="715">
        <f>SUM(BX327:BX352)</f>
        <v>0</v>
      </c>
      <c r="BY326" s="719"/>
      <c r="BZ326" s="715">
        <f>SUM(BZ327:BZ352)</f>
        <v>0</v>
      </c>
      <c r="CA326" s="719"/>
      <c r="CB326" s="715">
        <f>SUM(CB327:CB352)</f>
        <v>0</v>
      </c>
      <c r="CC326" s="719"/>
      <c r="CD326" s="715">
        <f>SUM(CD327:CD352)</f>
        <v>0</v>
      </c>
      <c r="CE326" s="709"/>
      <c r="CF326" s="410">
        <f t="shared" si="630"/>
        <v>0</v>
      </c>
    </row>
    <row r="327" spans="2:84" ht="36">
      <c r="B327" s="395" t="s">
        <v>966</v>
      </c>
      <c r="C327" s="411" t="s">
        <v>967</v>
      </c>
      <c r="D327" s="412" t="s">
        <v>961</v>
      </c>
      <c r="E327" s="398">
        <v>4702500</v>
      </c>
      <c r="F327" s="399">
        <v>0</v>
      </c>
      <c r="G327" s="400">
        <f t="shared" ref="G327:G352" si="738">F327*E327</f>
        <v>0</v>
      </c>
      <c r="H327" s="400"/>
      <c r="I327" s="413"/>
      <c r="J327" s="413"/>
      <c r="K327" s="517"/>
      <c r="L327" s="413"/>
      <c r="M327" s="513">
        <f t="shared" ref="M327:M352" si="739">I327+K327</f>
        <v>0</v>
      </c>
      <c r="N327" s="401">
        <f t="shared" ref="N327:N352" si="740">M327*$E327</f>
        <v>0</v>
      </c>
      <c r="O327" s="413"/>
      <c r="P327" s="413"/>
      <c r="Q327" s="513">
        <f t="shared" ref="Q327:Q352" si="741">M327+O327</f>
        <v>0</v>
      </c>
      <c r="R327" s="401">
        <f t="shared" ref="R327:R352" si="742">Q327*$E327</f>
        <v>0</v>
      </c>
      <c r="S327" s="543"/>
      <c r="T327" s="413"/>
      <c r="U327" s="513">
        <f t="shared" ref="U327:U352" si="743">Q327+S327</f>
        <v>0</v>
      </c>
      <c r="V327" s="401">
        <f t="shared" ref="V327:V352" si="744">U327*$E327</f>
        <v>0</v>
      </c>
      <c r="W327" s="517"/>
      <c r="X327" s="413"/>
      <c r="Y327" s="513">
        <f t="shared" ref="Y327:Y352" si="745">U327+W327</f>
        <v>0</v>
      </c>
      <c r="Z327" s="401">
        <f t="shared" ref="Z327:Z352" si="746">Y327*$E327</f>
        <v>0</v>
      </c>
      <c r="AA327" s="517"/>
      <c r="AB327" s="401">
        <f t="shared" ref="AB327:AB352" si="747">AA327*$E327</f>
        <v>0</v>
      </c>
      <c r="AC327" s="513">
        <f t="shared" ref="AC327:AC352" si="748">Y327+AA327</f>
        <v>0</v>
      </c>
      <c r="AD327" s="401">
        <f t="shared" ref="AD327:AD352" si="749">AC327*$E327</f>
        <v>0</v>
      </c>
      <c r="AE327" s="513"/>
      <c r="AF327" s="401">
        <f t="shared" ref="AF327:AF352" si="750">AE327*$E327</f>
        <v>0</v>
      </c>
      <c r="AG327" s="513">
        <f t="shared" ref="AG327:AG352" si="751">AC327+AE327</f>
        <v>0</v>
      </c>
      <c r="AH327" s="401">
        <f t="shared" ref="AH327:AH352" si="752">AG327*$E327</f>
        <v>0</v>
      </c>
      <c r="AI327" s="513"/>
      <c r="AJ327" s="401">
        <f t="shared" ref="AJ327:AJ352" si="753">AI327*$E327</f>
        <v>0</v>
      </c>
      <c r="AK327" s="513">
        <f t="shared" ref="AK327:AK352" si="754">AG327+AI327</f>
        <v>0</v>
      </c>
      <c r="AL327" s="401">
        <f t="shared" si="733"/>
        <v>0</v>
      </c>
      <c r="AM327" s="519"/>
      <c r="AN327" s="429">
        <f t="shared" si="734"/>
        <v>0</v>
      </c>
      <c r="AO327" s="519">
        <f t="shared" ref="AO327:AO352" si="755">AK327+AM327</f>
        <v>0</v>
      </c>
      <c r="AP327" s="429">
        <f t="shared" ref="AP327:AP352" si="756">AO327*$E327</f>
        <v>0</v>
      </c>
      <c r="AQ327" s="594"/>
      <c r="AR327" s="401">
        <f t="shared" si="735"/>
        <v>0</v>
      </c>
      <c r="AS327" s="519">
        <f t="shared" ref="AS327:AS352" si="757">AO327+AQ327</f>
        <v>0</v>
      </c>
      <c r="AT327" s="429">
        <f t="shared" ref="AT327:AT352" si="758">AS327*$E327</f>
        <v>0</v>
      </c>
      <c r="AU327" s="517"/>
      <c r="AV327" s="401">
        <f t="shared" si="736"/>
        <v>0</v>
      </c>
      <c r="AW327" s="519">
        <f t="shared" ref="AW327:AW352" si="759">AS327+AU327</f>
        <v>0</v>
      </c>
      <c r="AX327" s="429">
        <f t="shared" ref="AX327:AX352" si="760">AW327*$E327</f>
        <v>0</v>
      </c>
      <c r="AY327" s="517"/>
      <c r="AZ327" s="683">
        <f t="shared" si="737"/>
        <v>0</v>
      </c>
      <c r="BA327" s="519">
        <f t="shared" ref="BA327:BA352" si="761">AW327+AY327</f>
        <v>0</v>
      </c>
      <c r="BB327" s="429">
        <f t="shared" ref="BB327:BB352" si="762">BA327*$E327</f>
        <v>0</v>
      </c>
      <c r="BC327" s="697"/>
      <c r="BD327" s="683">
        <f t="shared" ref="BD327:BD352" si="763">BC327*$E327</f>
        <v>0</v>
      </c>
      <c r="BE327" s="697">
        <f t="shared" ref="BE327:BE352" si="764">BA327+BC327</f>
        <v>0</v>
      </c>
      <c r="BF327" s="683">
        <f t="shared" ref="BF327:BF352" si="765">BE327*$E327</f>
        <v>0</v>
      </c>
      <c r="BG327" s="697"/>
      <c r="BH327" s="683">
        <f t="shared" ref="BH327:BH352" si="766">BG327*$E327</f>
        <v>0</v>
      </c>
      <c r="BI327" s="519">
        <f t="shared" ref="BI327:BI352" si="767">BE327+BG327</f>
        <v>0</v>
      </c>
      <c r="BJ327" s="429">
        <f t="shared" ref="BJ327:BJ352" si="768">BI327*$E327</f>
        <v>0</v>
      </c>
      <c r="BK327" s="697"/>
      <c r="BL327" s="683">
        <f t="shared" ref="BL327:BL352" si="769">BK327*$E327</f>
        <v>0</v>
      </c>
      <c r="BM327" s="519">
        <f t="shared" ref="BM327:BM352" si="770">BI327+BK327</f>
        <v>0</v>
      </c>
      <c r="BN327" s="429">
        <f t="shared" ref="BN327:BN352" si="771">BM327*$E327</f>
        <v>0</v>
      </c>
      <c r="BO327" s="718"/>
      <c r="BP327" s="706">
        <f t="shared" ref="BP327:BP352" si="772">BO327*$E327</f>
        <v>0</v>
      </c>
      <c r="BQ327" s="718">
        <f t="shared" ref="BQ327:BQ352" si="773">BM327+BO327</f>
        <v>0</v>
      </c>
      <c r="BR327" s="706">
        <f t="shared" ref="BR327:BR352" si="774">BQ327*$E327</f>
        <v>0</v>
      </c>
      <c r="BS327" s="718"/>
      <c r="BT327" s="706">
        <f t="shared" ref="BT327:BT352" si="775">BS327*$E327</f>
        <v>0</v>
      </c>
      <c r="BU327" s="718">
        <f t="shared" ref="BU327:BU352" si="776">BQ327+BS327</f>
        <v>0</v>
      </c>
      <c r="BV327" s="706">
        <f t="shared" ref="BV327:BV352" si="777">BU327*$E327</f>
        <v>0</v>
      </c>
      <c r="BW327" s="718"/>
      <c r="BX327" s="706">
        <f t="shared" ref="BX327:BX352" si="778">BW327*$E327</f>
        <v>0</v>
      </c>
      <c r="BY327" s="718">
        <f t="shared" ref="BY327:BY352" si="779">BU327+BW327</f>
        <v>0</v>
      </c>
      <c r="BZ327" s="706">
        <f t="shared" ref="BZ327:BZ352" si="780">BY327*$E327</f>
        <v>0</v>
      </c>
      <c r="CA327" s="718"/>
      <c r="CB327" s="706">
        <f t="shared" ref="CB327:CB352" si="781">CA327*$E327</f>
        <v>0</v>
      </c>
      <c r="CC327" s="718">
        <f t="shared" ref="CC327:CC352" si="782">BY327+CA327</f>
        <v>0</v>
      </c>
      <c r="CD327" s="706">
        <f t="shared" ref="CD327:CD352" si="783">CC327*$E327</f>
        <v>0</v>
      </c>
      <c r="CE327" s="706"/>
      <c r="CF327" s="402">
        <f t="shared" si="630"/>
        <v>0</v>
      </c>
    </row>
    <row r="328" spans="2:84" ht="36">
      <c r="B328" s="395" t="s">
        <v>968</v>
      </c>
      <c r="C328" s="411" t="s">
        <v>969</v>
      </c>
      <c r="D328" s="412" t="s">
        <v>961</v>
      </c>
      <c r="E328" s="398">
        <v>1732500</v>
      </c>
      <c r="F328" s="399">
        <v>0</v>
      </c>
      <c r="G328" s="400">
        <f t="shared" si="738"/>
        <v>0</v>
      </c>
      <c r="H328" s="400"/>
      <c r="I328" s="413"/>
      <c r="J328" s="413"/>
      <c r="K328" s="517"/>
      <c r="L328" s="413"/>
      <c r="M328" s="513">
        <f t="shared" si="739"/>
        <v>0</v>
      </c>
      <c r="N328" s="401">
        <f t="shared" si="740"/>
        <v>0</v>
      </c>
      <c r="O328" s="413"/>
      <c r="P328" s="413"/>
      <c r="Q328" s="513">
        <f t="shared" si="741"/>
        <v>0</v>
      </c>
      <c r="R328" s="401">
        <f t="shared" si="742"/>
        <v>0</v>
      </c>
      <c r="S328" s="543"/>
      <c r="T328" s="413"/>
      <c r="U328" s="513">
        <f t="shared" si="743"/>
        <v>0</v>
      </c>
      <c r="V328" s="401">
        <f t="shared" si="744"/>
        <v>0</v>
      </c>
      <c r="W328" s="517"/>
      <c r="X328" s="413"/>
      <c r="Y328" s="513">
        <f t="shared" si="745"/>
        <v>0</v>
      </c>
      <c r="Z328" s="401">
        <f t="shared" si="746"/>
        <v>0</v>
      </c>
      <c r="AA328" s="517"/>
      <c r="AB328" s="401">
        <f t="shared" si="747"/>
        <v>0</v>
      </c>
      <c r="AC328" s="513">
        <f t="shared" si="748"/>
        <v>0</v>
      </c>
      <c r="AD328" s="401">
        <f t="shared" si="749"/>
        <v>0</v>
      </c>
      <c r="AE328" s="513"/>
      <c r="AF328" s="401">
        <f t="shared" si="750"/>
        <v>0</v>
      </c>
      <c r="AG328" s="513">
        <f t="shared" si="751"/>
        <v>0</v>
      </c>
      <c r="AH328" s="401">
        <f t="shared" si="752"/>
        <v>0</v>
      </c>
      <c r="AI328" s="513"/>
      <c r="AJ328" s="401">
        <f t="shared" si="753"/>
        <v>0</v>
      </c>
      <c r="AK328" s="513">
        <f t="shared" si="754"/>
        <v>0</v>
      </c>
      <c r="AL328" s="401">
        <f t="shared" si="733"/>
        <v>0</v>
      </c>
      <c r="AM328" s="519"/>
      <c r="AN328" s="429">
        <f t="shared" si="734"/>
        <v>0</v>
      </c>
      <c r="AO328" s="519">
        <f t="shared" si="755"/>
        <v>0</v>
      </c>
      <c r="AP328" s="429">
        <f t="shared" si="756"/>
        <v>0</v>
      </c>
      <c r="AQ328" s="594"/>
      <c r="AR328" s="401">
        <f t="shared" si="735"/>
        <v>0</v>
      </c>
      <c r="AS328" s="519">
        <f t="shared" si="757"/>
        <v>0</v>
      </c>
      <c r="AT328" s="429">
        <f t="shared" si="758"/>
        <v>0</v>
      </c>
      <c r="AU328" s="517"/>
      <c r="AV328" s="401">
        <f t="shared" si="736"/>
        <v>0</v>
      </c>
      <c r="AW328" s="519">
        <f t="shared" si="759"/>
        <v>0</v>
      </c>
      <c r="AX328" s="429">
        <f t="shared" si="760"/>
        <v>0</v>
      </c>
      <c r="AY328" s="517"/>
      <c r="AZ328" s="683">
        <f t="shared" si="737"/>
        <v>0</v>
      </c>
      <c r="BA328" s="519">
        <f t="shared" si="761"/>
        <v>0</v>
      </c>
      <c r="BB328" s="429">
        <f t="shared" si="762"/>
        <v>0</v>
      </c>
      <c r="BC328" s="697"/>
      <c r="BD328" s="683">
        <f t="shared" si="763"/>
        <v>0</v>
      </c>
      <c r="BE328" s="697">
        <f t="shared" si="764"/>
        <v>0</v>
      </c>
      <c r="BF328" s="683">
        <f t="shared" si="765"/>
        <v>0</v>
      </c>
      <c r="BG328" s="697"/>
      <c r="BH328" s="683">
        <f t="shared" si="766"/>
        <v>0</v>
      </c>
      <c r="BI328" s="519">
        <f t="shared" si="767"/>
        <v>0</v>
      </c>
      <c r="BJ328" s="429">
        <f t="shared" si="768"/>
        <v>0</v>
      </c>
      <c r="BK328" s="697"/>
      <c r="BL328" s="683">
        <f t="shared" si="769"/>
        <v>0</v>
      </c>
      <c r="BM328" s="519">
        <f t="shared" si="770"/>
        <v>0</v>
      </c>
      <c r="BN328" s="429">
        <f t="shared" si="771"/>
        <v>0</v>
      </c>
      <c r="BO328" s="718"/>
      <c r="BP328" s="706">
        <f t="shared" si="772"/>
        <v>0</v>
      </c>
      <c r="BQ328" s="718">
        <f t="shared" si="773"/>
        <v>0</v>
      </c>
      <c r="BR328" s="706">
        <f t="shared" si="774"/>
        <v>0</v>
      </c>
      <c r="BS328" s="718"/>
      <c r="BT328" s="706">
        <f t="shared" si="775"/>
        <v>0</v>
      </c>
      <c r="BU328" s="718">
        <f t="shared" si="776"/>
        <v>0</v>
      </c>
      <c r="BV328" s="706">
        <f t="shared" si="777"/>
        <v>0</v>
      </c>
      <c r="BW328" s="718"/>
      <c r="BX328" s="706">
        <f t="shared" si="778"/>
        <v>0</v>
      </c>
      <c r="BY328" s="718">
        <f t="shared" si="779"/>
        <v>0</v>
      </c>
      <c r="BZ328" s="706">
        <f t="shared" si="780"/>
        <v>0</v>
      </c>
      <c r="CA328" s="718"/>
      <c r="CB328" s="706">
        <f t="shared" si="781"/>
        <v>0</v>
      </c>
      <c r="CC328" s="718">
        <f t="shared" si="782"/>
        <v>0</v>
      </c>
      <c r="CD328" s="706">
        <f t="shared" si="783"/>
        <v>0</v>
      </c>
      <c r="CE328" s="706"/>
      <c r="CF328" s="402">
        <f t="shared" si="630"/>
        <v>0</v>
      </c>
    </row>
    <row r="329" spans="2:84">
      <c r="B329" s="395" t="s">
        <v>970</v>
      </c>
      <c r="C329" s="411" t="s">
        <v>971</v>
      </c>
      <c r="D329" s="412" t="s">
        <v>961</v>
      </c>
      <c r="E329" s="398">
        <v>1534500</v>
      </c>
      <c r="F329" s="399">
        <v>0</v>
      </c>
      <c r="G329" s="400">
        <f t="shared" si="738"/>
        <v>0</v>
      </c>
      <c r="H329" s="400"/>
      <c r="I329" s="413"/>
      <c r="J329" s="413"/>
      <c r="K329" s="517"/>
      <c r="L329" s="413"/>
      <c r="M329" s="513">
        <f t="shared" si="739"/>
        <v>0</v>
      </c>
      <c r="N329" s="401">
        <f t="shared" si="740"/>
        <v>0</v>
      </c>
      <c r="O329" s="413"/>
      <c r="P329" s="413"/>
      <c r="Q329" s="513">
        <f t="shared" si="741"/>
        <v>0</v>
      </c>
      <c r="R329" s="401">
        <f t="shared" si="742"/>
        <v>0</v>
      </c>
      <c r="S329" s="543"/>
      <c r="T329" s="413"/>
      <c r="U329" s="513">
        <f t="shared" si="743"/>
        <v>0</v>
      </c>
      <c r="V329" s="401">
        <f t="shared" si="744"/>
        <v>0</v>
      </c>
      <c r="W329" s="517"/>
      <c r="X329" s="413"/>
      <c r="Y329" s="513">
        <f t="shared" si="745"/>
        <v>0</v>
      </c>
      <c r="Z329" s="401">
        <f t="shared" si="746"/>
        <v>0</v>
      </c>
      <c r="AA329" s="517"/>
      <c r="AB329" s="401">
        <f t="shared" si="747"/>
        <v>0</v>
      </c>
      <c r="AC329" s="513">
        <f t="shared" si="748"/>
        <v>0</v>
      </c>
      <c r="AD329" s="401">
        <f t="shared" si="749"/>
        <v>0</v>
      </c>
      <c r="AE329" s="513"/>
      <c r="AF329" s="401">
        <f t="shared" si="750"/>
        <v>0</v>
      </c>
      <c r="AG329" s="513">
        <f t="shared" si="751"/>
        <v>0</v>
      </c>
      <c r="AH329" s="401">
        <f t="shared" si="752"/>
        <v>0</v>
      </c>
      <c r="AI329" s="513"/>
      <c r="AJ329" s="401">
        <f t="shared" si="753"/>
        <v>0</v>
      </c>
      <c r="AK329" s="513">
        <f t="shared" si="754"/>
        <v>0</v>
      </c>
      <c r="AL329" s="401">
        <f t="shared" si="733"/>
        <v>0</v>
      </c>
      <c r="AM329" s="519"/>
      <c r="AN329" s="429">
        <f t="shared" si="734"/>
        <v>0</v>
      </c>
      <c r="AO329" s="519">
        <f t="shared" si="755"/>
        <v>0</v>
      </c>
      <c r="AP329" s="429">
        <f t="shared" si="756"/>
        <v>0</v>
      </c>
      <c r="AQ329" s="594"/>
      <c r="AR329" s="401">
        <f t="shared" si="735"/>
        <v>0</v>
      </c>
      <c r="AS329" s="519">
        <f t="shared" si="757"/>
        <v>0</v>
      </c>
      <c r="AT329" s="429">
        <f t="shared" si="758"/>
        <v>0</v>
      </c>
      <c r="AU329" s="517"/>
      <c r="AV329" s="401">
        <f t="shared" ref="AV329:AV352" si="784">AU329*$E329</f>
        <v>0</v>
      </c>
      <c r="AW329" s="519">
        <f t="shared" si="759"/>
        <v>0</v>
      </c>
      <c r="AX329" s="429">
        <f t="shared" si="760"/>
        <v>0</v>
      </c>
      <c r="AY329" s="517"/>
      <c r="AZ329" s="683">
        <f t="shared" si="737"/>
        <v>0</v>
      </c>
      <c r="BA329" s="519">
        <f t="shared" si="761"/>
        <v>0</v>
      </c>
      <c r="BB329" s="429">
        <f t="shared" si="762"/>
        <v>0</v>
      </c>
      <c r="BC329" s="697"/>
      <c r="BD329" s="683">
        <f t="shared" si="763"/>
        <v>0</v>
      </c>
      <c r="BE329" s="697">
        <f t="shared" si="764"/>
        <v>0</v>
      </c>
      <c r="BF329" s="683">
        <f t="shared" si="765"/>
        <v>0</v>
      </c>
      <c r="BG329" s="697"/>
      <c r="BH329" s="683">
        <f t="shared" si="766"/>
        <v>0</v>
      </c>
      <c r="BI329" s="519">
        <f t="shared" si="767"/>
        <v>0</v>
      </c>
      <c r="BJ329" s="429">
        <f t="shared" si="768"/>
        <v>0</v>
      </c>
      <c r="BK329" s="697"/>
      <c r="BL329" s="683">
        <f t="shared" si="769"/>
        <v>0</v>
      </c>
      <c r="BM329" s="519">
        <f t="shared" si="770"/>
        <v>0</v>
      </c>
      <c r="BN329" s="429">
        <f t="shared" si="771"/>
        <v>0</v>
      </c>
      <c r="BO329" s="718"/>
      <c r="BP329" s="706">
        <f t="shared" si="772"/>
        <v>0</v>
      </c>
      <c r="BQ329" s="718">
        <f t="shared" si="773"/>
        <v>0</v>
      </c>
      <c r="BR329" s="706">
        <f t="shared" si="774"/>
        <v>0</v>
      </c>
      <c r="BS329" s="718"/>
      <c r="BT329" s="706">
        <f t="shared" si="775"/>
        <v>0</v>
      </c>
      <c r="BU329" s="718">
        <f t="shared" si="776"/>
        <v>0</v>
      </c>
      <c r="BV329" s="706">
        <f t="shared" si="777"/>
        <v>0</v>
      </c>
      <c r="BW329" s="718"/>
      <c r="BX329" s="706">
        <f t="shared" si="778"/>
        <v>0</v>
      </c>
      <c r="BY329" s="718">
        <f t="shared" si="779"/>
        <v>0</v>
      </c>
      <c r="BZ329" s="706">
        <f t="shared" si="780"/>
        <v>0</v>
      </c>
      <c r="CA329" s="718"/>
      <c r="CB329" s="706">
        <f t="shared" si="781"/>
        <v>0</v>
      </c>
      <c r="CC329" s="718">
        <f t="shared" si="782"/>
        <v>0</v>
      </c>
      <c r="CD329" s="706">
        <f t="shared" si="783"/>
        <v>0</v>
      </c>
      <c r="CE329" s="706"/>
      <c r="CF329" s="402">
        <f t="shared" si="630"/>
        <v>0</v>
      </c>
    </row>
    <row r="330" spans="2:84">
      <c r="B330" s="395" t="s">
        <v>972</v>
      </c>
      <c r="C330" s="411" t="s">
        <v>973</v>
      </c>
      <c r="D330" s="412" t="s">
        <v>961</v>
      </c>
      <c r="E330" s="398">
        <v>4702500</v>
      </c>
      <c r="F330" s="399">
        <v>0</v>
      </c>
      <c r="G330" s="400">
        <f t="shared" si="738"/>
        <v>0</v>
      </c>
      <c r="H330" s="400"/>
      <c r="I330" s="413"/>
      <c r="J330" s="413"/>
      <c r="K330" s="517"/>
      <c r="L330" s="413"/>
      <c r="M330" s="513">
        <f t="shared" si="739"/>
        <v>0</v>
      </c>
      <c r="N330" s="401">
        <f t="shared" si="740"/>
        <v>0</v>
      </c>
      <c r="O330" s="413"/>
      <c r="P330" s="413"/>
      <c r="Q330" s="513">
        <f t="shared" si="741"/>
        <v>0</v>
      </c>
      <c r="R330" s="401">
        <f t="shared" si="742"/>
        <v>0</v>
      </c>
      <c r="S330" s="543"/>
      <c r="T330" s="413"/>
      <c r="U330" s="513">
        <f t="shared" si="743"/>
        <v>0</v>
      </c>
      <c r="V330" s="401">
        <f t="shared" si="744"/>
        <v>0</v>
      </c>
      <c r="W330" s="517"/>
      <c r="X330" s="413"/>
      <c r="Y330" s="513">
        <f t="shared" si="745"/>
        <v>0</v>
      </c>
      <c r="Z330" s="401">
        <f t="shared" si="746"/>
        <v>0</v>
      </c>
      <c r="AA330" s="517"/>
      <c r="AB330" s="401">
        <f t="shared" si="747"/>
        <v>0</v>
      </c>
      <c r="AC330" s="513">
        <f t="shared" si="748"/>
        <v>0</v>
      </c>
      <c r="AD330" s="401">
        <f t="shared" si="749"/>
        <v>0</v>
      </c>
      <c r="AE330" s="513"/>
      <c r="AF330" s="401">
        <f t="shared" si="750"/>
        <v>0</v>
      </c>
      <c r="AG330" s="513">
        <f t="shared" si="751"/>
        <v>0</v>
      </c>
      <c r="AH330" s="401">
        <f t="shared" si="752"/>
        <v>0</v>
      </c>
      <c r="AI330" s="513"/>
      <c r="AJ330" s="401">
        <f t="shared" si="753"/>
        <v>0</v>
      </c>
      <c r="AK330" s="513">
        <f t="shared" si="754"/>
        <v>0</v>
      </c>
      <c r="AL330" s="401">
        <f t="shared" si="733"/>
        <v>0</v>
      </c>
      <c r="AM330" s="519"/>
      <c r="AN330" s="429">
        <f t="shared" si="734"/>
        <v>0</v>
      </c>
      <c r="AO330" s="519">
        <f t="shared" si="755"/>
        <v>0</v>
      </c>
      <c r="AP330" s="429">
        <f t="shared" si="756"/>
        <v>0</v>
      </c>
      <c r="AQ330" s="594"/>
      <c r="AR330" s="401">
        <f t="shared" si="735"/>
        <v>0</v>
      </c>
      <c r="AS330" s="519">
        <f t="shared" si="757"/>
        <v>0</v>
      </c>
      <c r="AT330" s="429">
        <f t="shared" si="758"/>
        <v>0</v>
      </c>
      <c r="AU330" s="517"/>
      <c r="AV330" s="401">
        <f t="shared" si="784"/>
        <v>0</v>
      </c>
      <c r="AW330" s="519">
        <f t="shared" si="759"/>
        <v>0</v>
      </c>
      <c r="AX330" s="429">
        <f t="shared" si="760"/>
        <v>0</v>
      </c>
      <c r="AY330" s="517"/>
      <c r="AZ330" s="683">
        <f t="shared" si="737"/>
        <v>0</v>
      </c>
      <c r="BA330" s="519">
        <f t="shared" si="761"/>
        <v>0</v>
      </c>
      <c r="BB330" s="429">
        <f t="shared" si="762"/>
        <v>0</v>
      </c>
      <c r="BC330" s="697"/>
      <c r="BD330" s="683">
        <f t="shared" si="763"/>
        <v>0</v>
      </c>
      <c r="BE330" s="697">
        <f t="shared" si="764"/>
        <v>0</v>
      </c>
      <c r="BF330" s="683">
        <f t="shared" si="765"/>
        <v>0</v>
      </c>
      <c r="BG330" s="697"/>
      <c r="BH330" s="683">
        <f t="shared" si="766"/>
        <v>0</v>
      </c>
      <c r="BI330" s="519">
        <f t="shared" si="767"/>
        <v>0</v>
      </c>
      <c r="BJ330" s="429">
        <f t="shared" si="768"/>
        <v>0</v>
      </c>
      <c r="BK330" s="697"/>
      <c r="BL330" s="683">
        <f t="shared" si="769"/>
        <v>0</v>
      </c>
      <c r="BM330" s="519">
        <f t="shared" si="770"/>
        <v>0</v>
      </c>
      <c r="BN330" s="429">
        <f t="shared" si="771"/>
        <v>0</v>
      </c>
      <c r="BO330" s="718"/>
      <c r="BP330" s="706">
        <f t="shared" si="772"/>
        <v>0</v>
      </c>
      <c r="BQ330" s="718">
        <f t="shared" si="773"/>
        <v>0</v>
      </c>
      <c r="BR330" s="706">
        <f t="shared" si="774"/>
        <v>0</v>
      </c>
      <c r="BS330" s="718"/>
      <c r="BT330" s="706">
        <f t="shared" si="775"/>
        <v>0</v>
      </c>
      <c r="BU330" s="718">
        <f t="shared" si="776"/>
        <v>0</v>
      </c>
      <c r="BV330" s="706">
        <f t="shared" si="777"/>
        <v>0</v>
      </c>
      <c r="BW330" s="718"/>
      <c r="BX330" s="706">
        <f t="shared" si="778"/>
        <v>0</v>
      </c>
      <c r="BY330" s="718">
        <f t="shared" si="779"/>
        <v>0</v>
      </c>
      <c r="BZ330" s="706">
        <f t="shared" si="780"/>
        <v>0</v>
      </c>
      <c r="CA330" s="718"/>
      <c r="CB330" s="706">
        <f t="shared" si="781"/>
        <v>0</v>
      </c>
      <c r="CC330" s="718">
        <f t="shared" si="782"/>
        <v>0</v>
      </c>
      <c r="CD330" s="706">
        <f t="shared" si="783"/>
        <v>0</v>
      </c>
      <c r="CE330" s="706"/>
      <c r="CF330" s="402">
        <f t="shared" si="630"/>
        <v>0</v>
      </c>
    </row>
    <row r="331" spans="2:84">
      <c r="B331" s="395" t="s">
        <v>974</v>
      </c>
      <c r="C331" s="411" t="s">
        <v>975</v>
      </c>
      <c r="D331" s="412" t="s">
        <v>961</v>
      </c>
      <c r="E331" s="398">
        <v>4900500</v>
      </c>
      <c r="F331" s="399">
        <v>0</v>
      </c>
      <c r="G331" s="400">
        <f t="shared" si="738"/>
        <v>0</v>
      </c>
      <c r="H331" s="400"/>
      <c r="I331" s="413"/>
      <c r="J331" s="413"/>
      <c r="K331" s="517"/>
      <c r="L331" s="413"/>
      <c r="M331" s="513">
        <f t="shared" si="739"/>
        <v>0</v>
      </c>
      <c r="N331" s="401">
        <f t="shared" si="740"/>
        <v>0</v>
      </c>
      <c r="O331" s="413"/>
      <c r="P331" s="413"/>
      <c r="Q331" s="513">
        <f t="shared" si="741"/>
        <v>0</v>
      </c>
      <c r="R331" s="401">
        <f t="shared" si="742"/>
        <v>0</v>
      </c>
      <c r="S331" s="543"/>
      <c r="T331" s="413"/>
      <c r="U331" s="513">
        <f t="shared" si="743"/>
        <v>0</v>
      </c>
      <c r="V331" s="401">
        <f t="shared" si="744"/>
        <v>0</v>
      </c>
      <c r="W331" s="517"/>
      <c r="X331" s="413"/>
      <c r="Y331" s="513">
        <f t="shared" si="745"/>
        <v>0</v>
      </c>
      <c r="Z331" s="401">
        <f t="shared" si="746"/>
        <v>0</v>
      </c>
      <c r="AA331" s="517"/>
      <c r="AB331" s="401">
        <f t="shared" si="747"/>
        <v>0</v>
      </c>
      <c r="AC331" s="513">
        <f t="shared" si="748"/>
        <v>0</v>
      </c>
      <c r="AD331" s="401">
        <f t="shared" si="749"/>
        <v>0</v>
      </c>
      <c r="AE331" s="513"/>
      <c r="AF331" s="401">
        <f t="shared" si="750"/>
        <v>0</v>
      </c>
      <c r="AG331" s="513">
        <f t="shared" si="751"/>
        <v>0</v>
      </c>
      <c r="AH331" s="401">
        <f t="shared" si="752"/>
        <v>0</v>
      </c>
      <c r="AI331" s="513"/>
      <c r="AJ331" s="401">
        <f t="shared" si="753"/>
        <v>0</v>
      </c>
      <c r="AK331" s="513">
        <f t="shared" si="754"/>
        <v>0</v>
      </c>
      <c r="AL331" s="401">
        <f t="shared" si="733"/>
        <v>0</v>
      </c>
      <c r="AM331" s="519"/>
      <c r="AN331" s="429">
        <f t="shared" si="734"/>
        <v>0</v>
      </c>
      <c r="AO331" s="519">
        <f t="shared" si="755"/>
        <v>0</v>
      </c>
      <c r="AP331" s="429">
        <f t="shared" si="756"/>
        <v>0</v>
      </c>
      <c r="AQ331" s="594"/>
      <c r="AR331" s="401">
        <f t="shared" si="735"/>
        <v>0</v>
      </c>
      <c r="AS331" s="519">
        <f t="shared" si="757"/>
        <v>0</v>
      </c>
      <c r="AT331" s="429">
        <f t="shared" si="758"/>
        <v>0</v>
      </c>
      <c r="AU331" s="517"/>
      <c r="AV331" s="401">
        <f t="shared" si="784"/>
        <v>0</v>
      </c>
      <c r="AW331" s="519">
        <f t="shared" si="759"/>
        <v>0</v>
      </c>
      <c r="AX331" s="429">
        <f t="shared" si="760"/>
        <v>0</v>
      </c>
      <c r="AY331" s="517"/>
      <c r="AZ331" s="683">
        <f t="shared" si="737"/>
        <v>0</v>
      </c>
      <c r="BA331" s="519">
        <f t="shared" si="761"/>
        <v>0</v>
      </c>
      <c r="BB331" s="429">
        <f t="shared" si="762"/>
        <v>0</v>
      </c>
      <c r="BC331" s="697"/>
      <c r="BD331" s="683">
        <f t="shared" si="763"/>
        <v>0</v>
      </c>
      <c r="BE331" s="697">
        <f t="shared" si="764"/>
        <v>0</v>
      </c>
      <c r="BF331" s="683">
        <f t="shared" si="765"/>
        <v>0</v>
      </c>
      <c r="BG331" s="697"/>
      <c r="BH331" s="683">
        <f t="shared" si="766"/>
        <v>0</v>
      </c>
      <c r="BI331" s="519">
        <f t="shared" si="767"/>
        <v>0</v>
      </c>
      <c r="BJ331" s="429">
        <f t="shared" si="768"/>
        <v>0</v>
      </c>
      <c r="BK331" s="697"/>
      <c r="BL331" s="683">
        <f t="shared" si="769"/>
        <v>0</v>
      </c>
      <c r="BM331" s="519">
        <f t="shared" si="770"/>
        <v>0</v>
      </c>
      <c r="BN331" s="429">
        <f t="shared" si="771"/>
        <v>0</v>
      </c>
      <c r="BO331" s="718"/>
      <c r="BP331" s="706">
        <f t="shared" si="772"/>
        <v>0</v>
      </c>
      <c r="BQ331" s="718">
        <f t="shared" si="773"/>
        <v>0</v>
      </c>
      <c r="BR331" s="706">
        <f t="shared" si="774"/>
        <v>0</v>
      </c>
      <c r="BS331" s="718"/>
      <c r="BT331" s="706">
        <f t="shared" si="775"/>
        <v>0</v>
      </c>
      <c r="BU331" s="718">
        <f t="shared" si="776"/>
        <v>0</v>
      </c>
      <c r="BV331" s="706">
        <f t="shared" si="777"/>
        <v>0</v>
      </c>
      <c r="BW331" s="718"/>
      <c r="BX331" s="706">
        <f t="shared" si="778"/>
        <v>0</v>
      </c>
      <c r="BY331" s="718">
        <f t="shared" si="779"/>
        <v>0</v>
      </c>
      <c r="BZ331" s="706">
        <f t="shared" si="780"/>
        <v>0</v>
      </c>
      <c r="CA331" s="718"/>
      <c r="CB331" s="706">
        <f t="shared" si="781"/>
        <v>0</v>
      </c>
      <c r="CC331" s="718">
        <f t="shared" si="782"/>
        <v>0</v>
      </c>
      <c r="CD331" s="706">
        <f t="shared" si="783"/>
        <v>0</v>
      </c>
      <c r="CE331" s="706"/>
      <c r="CF331" s="402">
        <f t="shared" si="630"/>
        <v>0</v>
      </c>
    </row>
    <row r="332" spans="2:84">
      <c r="B332" s="395" t="s">
        <v>976</v>
      </c>
      <c r="C332" s="411" t="s">
        <v>977</v>
      </c>
      <c r="D332" s="412" t="s">
        <v>961</v>
      </c>
      <c r="E332" s="398">
        <v>6682500</v>
      </c>
      <c r="F332" s="399">
        <v>0</v>
      </c>
      <c r="G332" s="400">
        <f t="shared" si="738"/>
        <v>0</v>
      </c>
      <c r="H332" s="400"/>
      <c r="I332" s="413"/>
      <c r="J332" s="413"/>
      <c r="K332" s="517"/>
      <c r="L332" s="413"/>
      <c r="M332" s="513">
        <f t="shared" si="739"/>
        <v>0</v>
      </c>
      <c r="N332" s="401">
        <f t="shared" si="740"/>
        <v>0</v>
      </c>
      <c r="O332" s="413"/>
      <c r="P332" s="413"/>
      <c r="Q332" s="513">
        <f t="shared" si="741"/>
        <v>0</v>
      </c>
      <c r="R332" s="401">
        <f t="shared" si="742"/>
        <v>0</v>
      </c>
      <c r="S332" s="543"/>
      <c r="T332" s="413"/>
      <c r="U332" s="513">
        <f t="shared" si="743"/>
        <v>0</v>
      </c>
      <c r="V332" s="401">
        <f t="shared" si="744"/>
        <v>0</v>
      </c>
      <c r="W332" s="517"/>
      <c r="X332" s="413"/>
      <c r="Y332" s="513">
        <f t="shared" si="745"/>
        <v>0</v>
      </c>
      <c r="Z332" s="401">
        <f t="shared" si="746"/>
        <v>0</v>
      </c>
      <c r="AA332" s="517"/>
      <c r="AB332" s="401">
        <f t="shared" si="747"/>
        <v>0</v>
      </c>
      <c r="AC332" s="513">
        <f t="shared" si="748"/>
        <v>0</v>
      </c>
      <c r="AD332" s="401">
        <f t="shared" si="749"/>
        <v>0</v>
      </c>
      <c r="AE332" s="513"/>
      <c r="AF332" s="401">
        <f t="shared" si="750"/>
        <v>0</v>
      </c>
      <c r="AG332" s="513">
        <f t="shared" si="751"/>
        <v>0</v>
      </c>
      <c r="AH332" s="401">
        <f t="shared" si="752"/>
        <v>0</v>
      </c>
      <c r="AI332" s="513"/>
      <c r="AJ332" s="401">
        <f t="shared" si="753"/>
        <v>0</v>
      </c>
      <c r="AK332" s="513">
        <f t="shared" si="754"/>
        <v>0</v>
      </c>
      <c r="AL332" s="401">
        <f t="shared" si="733"/>
        <v>0</v>
      </c>
      <c r="AM332" s="519"/>
      <c r="AN332" s="429">
        <f t="shared" si="734"/>
        <v>0</v>
      </c>
      <c r="AO332" s="519">
        <f t="shared" si="755"/>
        <v>0</v>
      </c>
      <c r="AP332" s="429">
        <f t="shared" si="756"/>
        <v>0</v>
      </c>
      <c r="AQ332" s="594"/>
      <c r="AR332" s="401">
        <f t="shared" si="735"/>
        <v>0</v>
      </c>
      <c r="AS332" s="519">
        <f t="shared" si="757"/>
        <v>0</v>
      </c>
      <c r="AT332" s="429">
        <f t="shared" si="758"/>
        <v>0</v>
      </c>
      <c r="AU332" s="517"/>
      <c r="AV332" s="401">
        <f t="shared" si="784"/>
        <v>0</v>
      </c>
      <c r="AW332" s="519">
        <f t="shared" si="759"/>
        <v>0</v>
      </c>
      <c r="AX332" s="429">
        <f t="shared" si="760"/>
        <v>0</v>
      </c>
      <c r="AY332" s="517"/>
      <c r="AZ332" s="683">
        <f t="shared" si="737"/>
        <v>0</v>
      </c>
      <c r="BA332" s="519">
        <f t="shared" si="761"/>
        <v>0</v>
      </c>
      <c r="BB332" s="429">
        <f t="shared" si="762"/>
        <v>0</v>
      </c>
      <c r="BC332" s="697"/>
      <c r="BD332" s="683">
        <f t="shared" si="763"/>
        <v>0</v>
      </c>
      <c r="BE332" s="697">
        <f t="shared" si="764"/>
        <v>0</v>
      </c>
      <c r="BF332" s="683">
        <f t="shared" si="765"/>
        <v>0</v>
      </c>
      <c r="BG332" s="697"/>
      <c r="BH332" s="683">
        <f t="shared" si="766"/>
        <v>0</v>
      </c>
      <c r="BI332" s="519">
        <f t="shared" si="767"/>
        <v>0</v>
      </c>
      <c r="BJ332" s="429">
        <f t="shared" si="768"/>
        <v>0</v>
      </c>
      <c r="BK332" s="697"/>
      <c r="BL332" s="683">
        <f t="shared" si="769"/>
        <v>0</v>
      </c>
      <c r="BM332" s="519">
        <f t="shared" si="770"/>
        <v>0</v>
      </c>
      <c r="BN332" s="429">
        <f t="shared" si="771"/>
        <v>0</v>
      </c>
      <c r="BO332" s="718"/>
      <c r="BP332" s="706">
        <f t="shared" si="772"/>
        <v>0</v>
      </c>
      <c r="BQ332" s="718">
        <f t="shared" si="773"/>
        <v>0</v>
      </c>
      <c r="BR332" s="706">
        <f t="shared" si="774"/>
        <v>0</v>
      </c>
      <c r="BS332" s="718"/>
      <c r="BT332" s="706">
        <f t="shared" si="775"/>
        <v>0</v>
      </c>
      <c r="BU332" s="718">
        <f t="shared" si="776"/>
        <v>0</v>
      </c>
      <c r="BV332" s="706">
        <f t="shared" si="777"/>
        <v>0</v>
      </c>
      <c r="BW332" s="718"/>
      <c r="BX332" s="706">
        <f t="shared" si="778"/>
        <v>0</v>
      </c>
      <c r="BY332" s="718">
        <f t="shared" si="779"/>
        <v>0</v>
      </c>
      <c r="BZ332" s="706">
        <f t="shared" si="780"/>
        <v>0</v>
      </c>
      <c r="CA332" s="718"/>
      <c r="CB332" s="706">
        <f t="shared" si="781"/>
        <v>0</v>
      </c>
      <c r="CC332" s="718">
        <f t="shared" si="782"/>
        <v>0</v>
      </c>
      <c r="CD332" s="706">
        <f t="shared" si="783"/>
        <v>0</v>
      </c>
      <c r="CE332" s="706"/>
      <c r="CF332" s="402">
        <f t="shared" si="630"/>
        <v>0</v>
      </c>
    </row>
    <row r="333" spans="2:84">
      <c r="B333" s="395" t="s">
        <v>978</v>
      </c>
      <c r="C333" s="411" t="s">
        <v>979</v>
      </c>
      <c r="D333" s="412" t="s">
        <v>961</v>
      </c>
      <c r="E333" s="398">
        <v>7672500</v>
      </c>
      <c r="F333" s="399">
        <v>0</v>
      </c>
      <c r="G333" s="400">
        <f t="shared" si="738"/>
        <v>0</v>
      </c>
      <c r="H333" s="400"/>
      <c r="I333" s="413"/>
      <c r="J333" s="413"/>
      <c r="K333" s="517"/>
      <c r="L333" s="413"/>
      <c r="M333" s="513">
        <f t="shared" si="739"/>
        <v>0</v>
      </c>
      <c r="N333" s="401">
        <f t="shared" si="740"/>
        <v>0</v>
      </c>
      <c r="O333" s="413"/>
      <c r="P333" s="413"/>
      <c r="Q333" s="513">
        <f t="shared" si="741"/>
        <v>0</v>
      </c>
      <c r="R333" s="401">
        <f t="shared" si="742"/>
        <v>0</v>
      </c>
      <c r="S333" s="543"/>
      <c r="T333" s="413"/>
      <c r="U333" s="513">
        <f t="shared" si="743"/>
        <v>0</v>
      </c>
      <c r="V333" s="401">
        <f t="shared" si="744"/>
        <v>0</v>
      </c>
      <c r="W333" s="517"/>
      <c r="X333" s="413"/>
      <c r="Y333" s="513">
        <f t="shared" si="745"/>
        <v>0</v>
      </c>
      <c r="Z333" s="401">
        <f t="shared" si="746"/>
        <v>0</v>
      </c>
      <c r="AA333" s="517"/>
      <c r="AB333" s="401">
        <f t="shared" si="747"/>
        <v>0</v>
      </c>
      <c r="AC333" s="513">
        <f t="shared" si="748"/>
        <v>0</v>
      </c>
      <c r="AD333" s="401">
        <f t="shared" si="749"/>
        <v>0</v>
      </c>
      <c r="AE333" s="513"/>
      <c r="AF333" s="401">
        <f t="shared" si="750"/>
        <v>0</v>
      </c>
      <c r="AG333" s="513">
        <f t="shared" si="751"/>
        <v>0</v>
      </c>
      <c r="AH333" s="401">
        <f t="shared" si="752"/>
        <v>0</v>
      </c>
      <c r="AI333" s="513"/>
      <c r="AJ333" s="401">
        <f t="shared" si="753"/>
        <v>0</v>
      </c>
      <c r="AK333" s="513">
        <f t="shared" si="754"/>
        <v>0</v>
      </c>
      <c r="AL333" s="401">
        <f t="shared" si="733"/>
        <v>0</v>
      </c>
      <c r="AM333" s="519"/>
      <c r="AN333" s="429">
        <f t="shared" si="734"/>
        <v>0</v>
      </c>
      <c r="AO333" s="519">
        <f t="shared" si="755"/>
        <v>0</v>
      </c>
      <c r="AP333" s="429">
        <f t="shared" si="756"/>
        <v>0</v>
      </c>
      <c r="AQ333" s="594"/>
      <c r="AR333" s="401">
        <f t="shared" si="735"/>
        <v>0</v>
      </c>
      <c r="AS333" s="519">
        <f t="shared" si="757"/>
        <v>0</v>
      </c>
      <c r="AT333" s="429">
        <f t="shared" si="758"/>
        <v>0</v>
      </c>
      <c r="AU333" s="517"/>
      <c r="AV333" s="401">
        <f t="shared" si="784"/>
        <v>0</v>
      </c>
      <c r="AW333" s="519">
        <f t="shared" si="759"/>
        <v>0</v>
      </c>
      <c r="AX333" s="429">
        <f t="shared" si="760"/>
        <v>0</v>
      </c>
      <c r="AY333" s="517"/>
      <c r="AZ333" s="683">
        <f t="shared" si="737"/>
        <v>0</v>
      </c>
      <c r="BA333" s="519">
        <f t="shared" si="761"/>
        <v>0</v>
      </c>
      <c r="BB333" s="429">
        <f t="shared" si="762"/>
        <v>0</v>
      </c>
      <c r="BC333" s="697"/>
      <c r="BD333" s="683">
        <f t="shared" si="763"/>
        <v>0</v>
      </c>
      <c r="BE333" s="697">
        <f t="shared" si="764"/>
        <v>0</v>
      </c>
      <c r="BF333" s="683">
        <f t="shared" si="765"/>
        <v>0</v>
      </c>
      <c r="BG333" s="697"/>
      <c r="BH333" s="683">
        <f t="shared" si="766"/>
        <v>0</v>
      </c>
      <c r="BI333" s="519">
        <f t="shared" si="767"/>
        <v>0</v>
      </c>
      <c r="BJ333" s="429">
        <f t="shared" si="768"/>
        <v>0</v>
      </c>
      <c r="BK333" s="697"/>
      <c r="BL333" s="683">
        <f t="shared" si="769"/>
        <v>0</v>
      </c>
      <c r="BM333" s="519">
        <f t="shared" si="770"/>
        <v>0</v>
      </c>
      <c r="BN333" s="429">
        <f t="shared" si="771"/>
        <v>0</v>
      </c>
      <c r="BO333" s="718"/>
      <c r="BP333" s="706">
        <f t="shared" si="772"/>
        <v>0</v>
      </c>
      <c r="BQ333" s="718">
        <f t="shared" si="773"/>
        <v>0</v>
      </c>
      <c r="BR333" s="706">
        <f t="shared" si="774"/>
        <v>0</v>
      </c>
      <c r="BS333" s="718"/>
      <c r="BT333" s="706">
        <f t="shared" si="775"/>
        <v>0</v>
      </c>
      <c r="BU333" s="718">
        <f t="shared" si="776"/>
        <v>0</v>
      </c>
      <c r="BV333" s="706">
        <f t="shared" si="777"/>
        <v>0</v>
      </c>
      <c r="BW333" s="718"/>
      <c r="BX333" s="706">
        <f t="shared" si="778"/>
        <v>0</v>
      </c>
      <c r="BY333" s="718">
        <f t="shared" si="779"/>
        <v>0</v>
      </c>
      <c r="BZ333" s="706">
        <f t="shared" si="780"/>
        <v>0</v>
      </c>
      <c r="CA333" s="718"/>
      <c r="CB333" s="706">
        <f t="shared" si="781"/>
        <v>0</v>
      </c>
      <c r="CC333" s="718">
        <f t="shared" si="782"/>
        <v>0</v>
      </c>
      <c r="CD333" s="706">
        <f t="shared" si="783"/>
        <v>0</v>
      </c>
      <c r="CE333" s="706"/>
      <c r="CF333" s="402">
        <f t="shared" ref="CF333:CF396" si="785">+G333+H333</f>
        <v>0</v>
      </c>
    </row>
    <row r="334" spans="2:84">
      <c r="B334" s="395" t="s">
        <v>980</v>
      </c>
      <c r="C334" s="411" t="s">
        <v>981</v>
      </c>
      <c r="D334" s="412" t="s">
        <v>961</v>
      </c>
      <c r="E334" s="398">
        <v>97762.5</v>
      </c>
      <c r="F334" s="399">
        <v>0</v>
      </c>
      <c r="G334" s="400">
        <f t="shared" si="738"/>
        <v>0</v>
      </c>
      <c r="H334" s="400"/>
      <c r="I334" s="413"/>
      <c r="J334" s="413"/>
      <c r="K334" s="517"/>
      <c r="L334" s="413"/>
      <c r="M334" s="513">
        <f t="shared" si="739"/>
        <v>0</v>
      </c>
      <c r="N334" s="401">
        <f t="shared" si="740"/>
        <v>0</v>
      </c>
      <c r="O334" s="413"/>
      <c r="P334" s="413"/>
      <c r="Q334" s="513">
        <f t="shared" si="741"/>
        <v>0</v>
      </c>
      <c r="R334" s="401">
        <f t="shared" si="742"/>
        <v>0</v>
      </c>
      <c r="S334" s="543"/>
      <c r="T334" s="413"/>
      <c r="U334" s="513">
        <f t="shared" si="743"/>
        <v>0</v>
      </c>
      <c r="V334" s="401">
        <f t="shared" si="744"/>
        <v>0</v>
      </c>
      <c r="W334" s="517"/>
      <c r="X334" s="413"/>
      <c r="Y334" s="513">
        <f t="shared" si="745"/>
        <v>0</v>
      </c>
      <c r="Z334" s="401">
        <f t="shared" si="746"/>
        <v>0</v>
      </c>
      <c r="AA334" s="517"/>
      <c r="AB334" s="401">
        <f t="shared" si="747"/>
        <v>0</v>
      </c>
      <c r="AC334" s="513">
        <f t="shared" si="748"/>
        <v>0</v>
      </c>
      <c r="AD334" s="401">
        <f t="shared" si="749"/>
        <v>0</v>
      </c>
      <c r="AE334" s="513"/>
      <c r="AF334" s="401">
        <f t="shared" si="750"/>
        <v>0</v>
      </c>
      <c r="AG334" s="513">
        <f t="shared" si="751"/>
        <v>0</v>
      </c>
      <c r="AH334" s="401">
        <f t="shared" si="752"/>
        <v>0</v>
      </c>
      <c r="AI334" s="513"/>
      <c r="AJ334" s="401">
        <f t="shared" si="753"/>
        <v>0</v>
      </c>
      <c r="AK334" s="513">
        <f t="shared" si="754"/>
        <v>0</v>
      </c>
      <c r="AL334" s="401">
        <f t="shared" si="733"/>
        <v>0</v>
      </c>
      <c r="AM334" s="519"/>
      <c r="AN334" s="429">
        <f t="shared" si="734"/>
        <v>0</v>
      </c>
      <c r="AO334" s="519">
        <f t="shared" si="755"/>
        <v>0</v>
      </c>
      <c r="AP334" s="429">
        <f t="shared" si="756"/>
        <v>0</v>
      </c>
      <c r="AQ334" s="594"/>
      <c r="AR334" s="401">
        <f t="shared" si="735"/>
        <v>0</v>
      </c>
      <c r="AS334" s="519">
        <f t="shared" si="757"/>
        <v>0</v>
      </c>
      <c r="AT334" s="429">
        <f t="shared" si="758"/>
        <v>0</v>
      </c>
      <c r="AU334" s="517"/>
      <c r="AV334" s="401">
        <f t="shared" si="784"/>
        <v>0</v>
      </c>
      <c r="AW334" s="519">
        <f t="shared" si="759"/>
        <v>0</v>
      </c>
      <c r="AX334" s="429">
        <f t="shared" si="760"/>
        <v>0</v>
      </c>
      <c r="AY334" s="517"/>
      <c r="AZ334" s="683">
        <f t="shared" si="737"/>
        <v>0</v>
      </c>
      <c r="BA334" s="519">
        <f t="shared" si="761"/>
        <v>0</v>
      </c>
      <c r="BB334" s="429">
        <f t="shared" si="762"/>
        <v>0</v>
      </c>
      <c r="BC334" s="697"/>
      <c r="BD334" s="683">
        <f t="shared" si="763"/>
        <v>0</v>
      </c>
      <c r="BE334" s="697">
        <f t="shared" si="764"/>
        <v>0</v>
      </c>
      <c r="BF334" s="683">
        <f t="shared" si="765"/>
        <v>0</v>
      </c>
      <c r="BG334" s="697"/>
      <c r="BH334" s="683">
        <f t="shared" si="766"/>
        <v>0</v>
      </c>
      <c r="BI334" s="519">
        <f t="shared" si="767"/>
        <v>0</v>
      </c>
      <c r="BJ334" s="429">
        <f t="shared" si="768"/>
        <v>0</v>
      </c>
      <c r="BK334" s="697"/>
      <c r="BL334" s="683">
        <f t="shared" si="769"/>
        <v>0</v>
      </c>
      <c r="BM334" s="519">
        <f t="shared" si="770"/>
        <v>0</v>
      </c>
      <c r="BN334" s="429">
        <f t="shared" si="771"/>
        <v>0</v>
      </c>
      <c r="BO334" s="718"/>
      <c r="BP334" s="706">
        <f t="shared" si="772"/>
        <v>0</v>
      </c>
      <c r="BQ334" s="718">
        <f t="shared" si="773"/>
        <v>0</v>
      </c>
      <c r="BR334" s="706">
        <f t="shared" si="774"/>
        <v>0</v>
      </c>
      <c r="BS334" s="718"/>
      <c r="BT334" s="706">
        <f t="shared" si="775"/>
        <v>0</v>
      </c>
      <c r="BU334" s="718">
        <f t="shared" si="776"/>
        <v>0</v>
      </c>
      <c r="BV334" s="706">
        <f t="shared" si="777"/>
        <v>0</v>
      </c>
      <c r="BW334" s="718"/>
      <c r="BX334" s="706">
        <f t="shared" si="778"/>
        <v>0</v>
      </c>
      <c r="BY334" s="718">
        <f t="shared" si="779"/>
        <v>0</v>
      </c>
      <c r="BZ334" s="706">
        <f t="shared" si="780"/>
        <v>0</v>
      </c>
      <c r="CA334" s="718"/>
      <c r="CB334" s="706">
        <f t="shared" si="781"/>
        <v>0</v>
      </c>
      <c r="CC334" s="718">
        <f t="shared" si="782"/>
        <v>0</v>
      </c>
      <c r="CD334" s="706">
        <f t="shared" si="783"/>
        <v>0</v>
      </c>
      <c r="CE334" s="706"/>
      <c r="CF334" s="402">
        <f t="shared" si="785"/>
        <v>0</v>
      </c>
    </row>
    <row r="335" spans="2:84">
      <c r="B335" s="395" t="s">
        <v>982</v>
      </c>
      <c r="C335" s="411" t="s">
        <v>983</v>
      </c>
      <c r="D335" s="412" t="s">
        <v>961</v>
      </c>
      <c r="E335" s="398">
        <v>1732500</v>
      </c>
      <c r="F335" s="399">
        <v>0</v>
      </c>
      <c r="G335" s="400">
        <f t="shared" si="738"/>
        <v>0</v>
      </c>
      <c r="H335" s="400"/>
      <c r="I335" s="413"/>
      <c r="J335" s="413"/>
      <c r="K335" s="517"/>
      <c r="L335" s="413"/>
      <c r="M335" s="513">
        <f t="shared" si="739"/>
        <v>0</v>
      </c>
      <c r="N335" s="401">
        <f t="shared" si="740"/>
        <v>0</v>
      </c>
      <c r="O335" s="413"/>
      <c r="P335" s="413"/>
      <c r="Q335" s="513">
        <f t="shared" si="741"/>
        <v>0</v>
      </c>
      <c r="R335" s="401">
        <f t="shared" si="742"/>
        <v>0</v>
      </c>
      <c r="S335" s="543"/>
      <c r="T335" s="413"/>
      <c r="U335" s="513">
        <f t="shared" si="743"/>
        <v>0</v>
      </c>
      <c r="V335" s="401">
        <f t="shared" si="744"/>
        <v>0</v>
      </c>
      <c r="W335" s="517"/>
      <c r="X335" s="413"/>
      <c r="Y335" s="513">
        <f t="shared" si="745"/>
        <v>0</v>
      </c>
      <c r="Z335" s="401">
        <f t="shared" si="746"/>
        <v>0</v>
      </c>
      <c r="AA335" s="517"/>
      <c r="AB335" s="401">
        <f t="shared" si="747"/>
        <v>0</v>
      </c>
      <c r="AC335" s="513">
        <f t="shared" si="748"/>
        <v>0</v>
      </c>
      <c r="AD335" s="401">
        <f t="shared" si="749"/>
        <v>0</v>
      </c>
      <c r="AE335" s="513"/>
      <c r="AF335" s="401">
        <f t="shared" si="750"/>
        <v>0</v>
      </c>
      <c r="AG335" s="513">
        <f t="shared" si="751"/>
        <v>0</v>
      </c>
      <c r="AH335" s="401">
        <f t="shared" si="752"/>
        <v>0</v>
      </c>
      <c r="AI335" s="513"/>
      <c r="AJ335" s="401">
        <f t="shared" si="753"/>
        <v>0</v>
      </c>
      <c r="AK335" s="513">
        <f t="shared" si="754"/>
        <v>0</v>
      </c>
      <c r="AL335" s="401">
        <f t="shared" si="733"/>
        <v>0</v>
      </c>
      <c r="AM335" s="519"/>
      <c r="AN335" s="429">
        <f t="shared" si="734"/>
        <v>0</v>
      </c>
      <c r="AO335" s="519">
        <f t="shared" si="755"/>
        <v>0</v>
      </c>
      <c r="AP335" s="429">
        <f t="shared" si="756"/>
        <v>0</v>
      </c>
      <c r="AQ335" s="594"/>
      <c r="AR335" s="401">
        <f t="shared" si="735"/>
        <v>0</v>
      </c>
      <c r="AS335" s="519">
        <f t="shared" si="757"/>
        <v>0</v>
      </c>
      <c r="AT335" s="429">
        <f t="shared" si="758"/>
        <v>0</v>
      </c>
      <c r="AU335" s="517"/>
      <c r="AV335" s="401">
        <f t="shared" si="784"/>
        <v>0</v>
      </c>
      <c r="AW335" s="519">
        <f t="shared" si="759"/>
        <v>0</v>
      </c>
      <c r="AX335" s="429">
        <f t="shared" si="760"/>
        <v>0</v>
      </c>
      <c r="AY335" s="517"/>
      <c r="AZ335" s="683">
        <f t="shared" si="737"/>
        <v>0</v>
      </c>
      <c r="BA335" s="519">
        <f t="shared" si="761"/>
        <v>0</v>
      </c>
      <c r="BB335" s="429">
        <f t="shared" si="762"/>
        <v>0</v>
      </c>
      <c r="BC335" s="697"/>
      <c r="BD335" s="683">
        <f t="shared" si="763"/>
        <v>0</v>
      </c>
      <c r="BE335" s="697">
        <f t="shared" si="764"/>
        <v>0</v>
      </c>
      <c r="BF335" s="683">
        <f t="shared" si="765"/>
        <v>0</v>
      </c>
      <c r="BG335" s="697"/>
      <c r="BH335" s="683">
        <f t="shared" si="766"/>
        <v>0</v>
      </c>
      <c r="BI335" s="519">
        <f t="shared" si="767"/>
        <v>0</v>
      </c>
      <c r="BJ335" s="429">
        <f t="shared" si="768"/>
        <v>0</v>
      </c>
      <c r="BK335" s="697"/>
      <c r="BL335" s="683">
        <f t="shared" si="769"/>
        <v>0</v>
      </c>
      <c r="BM335" s="519">
        <f t="shared" si="770"/>
        <v>0</v>
      </c>
      <c r="BN335" s="429">
        <f t="shared" si="771"/>
        <v>0</v>
      </c>
      <c r="BO335" s="718"/>
      <c r="BP335" s="706">
        <f t="shared" si="772"/>
        <v>0</v>
      </c>
      <c r="BQ335" s="718">
        <f t="shared" si="773"/>
        <v>0</v>
      </c>
      <c r="BR335" s="706">
        <f t="shared" si="774"/>
        <v>0</v>
      </c>
      <c r="BS335" s="718"/>
      <c r="BT335" s="706">
        <f t="shared" si="775"/>
        <v>0</v>
      </c>
      <c r="BU335" s="718">
        <f t="shared" si="776"/>
        <v>0</v>
      </c>
      <c r="BV335" s="706">
        <f t="shared" si="777"/>
        <v>0</v>
      </c>
      <c r="BW335" s="718"/>
      <c r="BX335" s="706">
        <f t="shared" si="778"/>
        <v>0</v>
      </c>
      <c r="BY335" s="718">
        <f t="shared" si="779"/>
        <v>0</v>
      </c>
      <c r="BZ335" s="706">
        <f t="shared" si="780"/>
        <v>0</v>
      </c>
      <c r="CA335" s="718"/>
      <c r="CB335" s="706">
        <f t="shared" si="781"/>
        <v>0</v>
      </c>
      <c r="CC335" s="718">
        <f t="shared" si="782"/>
        <v>0</v>
      </c>
      <c r="CD335" s="706">
        <f t="shared" si="783"/>
        <v>0</v>
      </c>
      <c r="CE335" s="706"/>
      <c r="CF335" s="402">
        <f t="shared" si="785"/>
        <v>0</v>
      </c>
    </row>
    <row r="336" spans="2:84" ht="36">
      <c r="B336" s="395" t="s">
        <v>984</v>
      </c>
      <c r="C336" s="411" t="s">
        <v>985</v>
      </c>
      <c r="D336" s="412" t="s">
        <v>961</v>
      </c>
      <c r="E336" s="398">
        <v>1633500</v>
      </c>
      <c r="F336" s="399">
        <v>0</v>
      </c>
      <c r="G336" s="400">
        <f t="shared" si="738"/>
        <v>0</v>
      </c>
      <c r="H336" s="400"/>
      <c r="I336" s="413"/>
      <c r="J336" s="413"/>
      <c r="K336" s="517"/>
      <c r="L336" s="413"/>
      <c r="M336" s="513">
        <f t="shared" si="739"/>
        <v>0</v>
      </c>
      <c r="N336" s="401">
        <f t="shared" si="740"/>
        <v>0</v>
      </c>
      <c r="O336" s="413"/>
      <c r="P336" s="413"/>
      <c r="Q336" s="513">
        <f t="shared" si="741"/>
        <v>0</v>
      </c>
      <c r="R336" s="401">
        <f t="shared" si="742"/>
        <v>0</v>
      </c>
      <c r="S336" s="543"/>
      <c r="T336" s="413"/>
      <c r="U336" s="513">
        <f t="shared" si="743"/>
        <v>0</v>
      </c>
      <c r="V336" s="401">
        <f t="shared" si="744"/>
        <v>0</v>
      </c>
      <c r="W336" s="517"/>
      <c r="X336" s="413"/>
      <c r="Y336" s="513">
        <f t="shared" si="745"/>
        <v>0</v>
      </c>
      <c r="Z336" s="401">
        <f t="shared" si="746"/>
        <v>0</v>
      </c>
      <c r="AA336" s="517"/>
      <c r="AB336" s="401">
        <f t="shared" si="747"/>
        <v>0</v>
      </c>
      <c r="AC336" s="513">
        <f t="shared" si="748"/>
        <v>0</v>
      </c>
      <c r="AD336" s="401">
        <f t="shared" si="749"/>
        <v>0</v>
      </c>
      <c r="AE336" s="513"/>
      <c r="AF336" s="401">
        <f t="shared" si="750"/>
        <v>0</v>
      </c>
      <c r="AG336" s="513">
        <f t="shared" si="751"/>
        <v>0</v>
      </c>
      <c r="AH336" s="401">
        <f t="shared" si="752"/>
        <v>0</v>
      </c>
      <c r="AI336" s="513"/>
      <c r="AJ336" s="401">
        <f t="shared" si="753"/>
        <v>0</v>
      </c>
      <c r="AK336" s="513">
        <f t="shared" si="754"/>
        <v>0</v>
      </c>
      <c r="AL336" s="401">
        <f t="shared" si="733"/>
        <v>0</v>
      </c>
      <c r="AM336" s="519"/>
      <c r="AN336" s="429">
        <f t="shared" si="734"/>
        <v>0</v>
      </c>
      <c r="AO336" s="519">
        <f t="shared" si="755"/>
        <v>0</v>
      </c>
      <c r="AP336" s="429">
        <f t="shared" si="756"/>
        <v>0</v>
      </c>
      <c r="AQ336" s="594"/>
      <c r="AR336" s="401">
        <f t="shared" si="735"/>
        <v>0</v>
      </c>
      <c r="AS336" s="519">
        <f t="shared" si="757"/>
        <v>0</v>
      </c>
      <c r="AT336" s="429">
        <f t="shared" si="758"/>
        <v>0</v>
      </c>
      <c r="AU336" s="517"/>
      <c r="AV336" s="401">
        <f t="shared" si="784"/>
        <v>0</v>
      </c>
      <c r="AW336" s="519">
        <f t="shared" si="759"/>
        <v>0</v>
      </c>
      <c r="AX336" s="429">
        <f t="shared" si="760"/>
        <v>0</v>
      </c>
      <c r="AY336" s="517"/>
      <c r="AZ336" s="683">
        <f t="shared" si="737"/>
        <v>0</v>
      </c>
      <c r="BA336" s="519">
        <f t="shared" si="761"/>
        <v>0</v>
      </c>
      <c r="BB336" s="429">
        <f t="shared" si="762"/>
        <v>0</v>
      </c>
      <c r="BC336" s="697"/>
      <c r="BD336" s="683">
        <f t="shared" si="763"/>
        <v>0</v>
      </c>
      <c r="BE336" s="697">
        <f t="shared" si="764"/>
        <v>0</v>
      </c>
      <c r="BF336" s="683">
        <f t="shared" si="765"/>
        <v>0</v>
      </c>
      <c r="BG336" s="697"/>
      <c r="BH336" s="683">
        <f t="shared" si="766"/>
        <v>0</v>
      </c>
      <c r="BI336" s="519">
        <f t="shared" si="767"/>
        <v>0</v>
      </c>
      <c r="BJ336" s="429">
        <f t="shared" si="768"/>
        <v>0</v>
      </c>
      <c r="BK336" s="697"/>
      <c r="BL336" s="683">
        <f t="shared" si="769"/>
        <v>0</v>
      </c>
      <c r="BM336" s="519">
        <f t="shared" si="770"/>
        <v>0</v>
      </c>
      <c r="BN336" s="429">
        <f t="shared" si="771"/>
        <v>0</v>
      </c>
      <c r="BO336" s="718"/>
      <c r="BP336" s="706">
        <f t="shared" si="772"/>
        <v>0</v>
      </c>
      <c r="BQ336" s="718">
        <f t="shared" si="773"/>
        <v>0</v>
      </c>
      <c r="BR336" s="706">
        <f t="shared" si="774"/>
        <v>0</v>
      </c>
      <c r="BS336" s="718"/>
      <c r="BT336" s="706">
        <f t="shared" si="775"/>
        <v>0</v>
      </c>
      <c r="BU336" s="718">
        <f t="shared" si="776"/>
        <v>0</v>
      </c>
      <c r="BV336" s="706">
        <f t="shared" si="777"/>
        <v>0</v>
      </c>
      <c r="BW336" s="718"/>
      <c r="BX336" s="706">
        <f t="shared" si="778"/>
        <v>0</v>
      </c>
      <c r="BY336" s="718">
        <f t="shared" si="779"/>
        <v>0</v>
      </c>
      <c r="BZ336" s="706">
        <f t="shared" si="780"/>
        <v>0</v>
      </c>
      <c r="CA336" s="718"/>
      <c r="CB336" s="706">
        <f t="shared" si="781"/>
        <v>0</v>
      </c>
      <c r="CC336" s="718">
        <f t="shared" si="782"/>
        <v>0</v>
      </c>
      <c r="CD336" s="706">
        <f t="shared" si="783"/>
        <v>0</v>
      </c>
      <c r="CE336" s="706"/>
      <c r="CF336" s="402">
        <f t="shared" si="785"/>
        <v>0</v>
      </c>
    </row>
    <row r="337" spans="2:84" ht="36">
      <c r="B337" s="395" t="s">
        <v>986</v>
      </c>
      <c r="C337" s="411" t="s">
        <v>987</v>
      </c>
      <c r="D337" s="412" t="s">
        <v>961</v>
      </c>
      <c r="E337" s="398">
        <v>96475.5</v>
      </c>
      <c r="F337" s="399">
        <v>0</v>
      </c>
      <c r="G337" s="400">
        <f t="shared" si="738"/>
        <v>0</v>
      </c>
      <c r="H337" s="400"/>
      <c r="I337" s="413"/>
      <c r="J337" s="413"/>
      <c r="K337" s="517"/>
      <c r="L337" s="413"/>
      <c r="M337" s="513">
        <f t="shared" si="739"/>
        <v>0</v>
      </c>
      <c r="N337" s="401">
        <f t="shared" si="740"/>
        <v>0</v>
      </c>
      <c r="O337" s="413"/>
      <c r="P337" s="413"/>
      <c r="Q337" s="513">
        <f t="shared" si="741"/>
        <v>0</v>
      </c>
      <c r="R337" s="401">
        <f t="shared" si="742"/>
        <v>0</v>
      </c>
      <c r="S337" s="543"/>
      <c r="T337" s="413"/>
      <c r="U337" s="513">
        <f t="shared" si="743"/>
        <v>0</v>
      </c>
      <c r="V337" s="401">
        <f t="shared" si="744"/>
        <v>0</v>
      </c>
      <c r="W337" s="517"/>
      <c r="X337" s="413"/>
      <c r="Y337" s="513">
        <f t="shared" si="745"/>
        <v>0</v>
      </c>
      <c r="Z337" s="401">
        <f t="shared" si="746"/>
        <v>0</v>
      </c>
      <c r="AA337" s="517"/>
      <c r="AB337" s="401">
        <f t="shared" si="747"/>
        <v>0</v>
      </c>
      <c r="AC337" s="513">
        <f t="shared" si="748"/>
        <v>0</v>
      </c>
      <c r="AD337" s="401">
        <f t="shared" si="749"/>
        <v>0</v>
      </c>
      <c r="AE337" s="513"/>
      <c r="AF337" s="401">
        <f t="shared" si="750"/>
        <v>0</v>
      </c>
      <c r="AG337" s="513">
        <f t="shared" si="751"/>
        <v>0</v>
      </c>
      <c r="AH337" s="401">
        <f t="shared" si="752"/>
        <v>0</v>
      </c>
      <c r="AI337" s="513"/>
      <c r="AJ337" s="401">
        <f t="shared" si="753"/>
        <v>0</v>
      </c>
      <c r="AK337" s="513">
        <f t="shared" si="754"/>
        <v>0</v>
      </c>
      <c r="AL337" s="401">
        <f t="shared" si="733"/>
        <v>0</v>
      </c>
      <c r="AM337" s="519"/>
      <c r="AN337" s="429">
        <f t="shared" si="734"/>
        <v>0</v>
      </c>
      <c r="AO337" s="519">
        <f t="shared" si="755"/>
        <v>0</v>
      </c>
      <c r="AP337" s="429">
        <f t="shared" si="756"/>
        <v>0</v>
      </c>
      <c r="AQ337" s="594"/>
      <c r="AR337" s="401">
        <f t="shared" si="735"/>
        <v>0</v>
      </c>
      <c r="AS337" s="519">
        <f t="shared" si="757"/>
        <v>0</v>
      </c>
      <c r="AT337" s="429">
        <f t="shared" si="758"/>
        <v>0</v>
      </c>
      <c r="AU337" s="517"/>
      <c r="AV337" s="401">
        <f t="shared" si="784"/>
        <v>0</v>
      </c>
      <c r="AW337" s="519">
        <f t="shared" si="759"/>
        <v>0</v>
      </c>
      <c r="AX337" s="429">
        <f t="shared" si="760"/>
        <v>0</v>
      </c>
      <c r="AY337" s="517"/>
      <c r="AZ337" s="683">
        <f t="shared" si="737"/>
        <v>0</v>
      </c>
      <c r="BA337" s="519">
        <f t="shared" si="761"/>
        <v>0</v>
      </c>
      <c r="BB337" s="429">
        <f t="shared" si="762"/>
        <v>0</v>
      </c>
      <c r="BC337" s="697"/>
      <c r="BD337" s="683">
        <f t="shared" si="763"/>
        <v>0</v>
      </c>
      <c r="BE337" s="697">
        <f t="shared" si="764"/>
        <v>0</v>
      </c>
      <c r="BF337" s="683">
        <f t="shared" si="765"/>
        <v>0</v>
      </c>
      <c r="BG337" s="697"/>
      <c r="BH337" s="683">
        <f t="shared" si="766"/>
        <v>0</v>
      </c>
      <c r="BI337" s="519">
        <f t="shared" si="767"/>
        <v>0</v>
      </c>
      <c r="BJ337" s="429">
        <f t="shared" si="768"/>
        <v>0</v>
      </c>
      <c r="BK337" s="697"/>
      <c r="BL337" s="683">
        <f t="shared" si="769"/>
        <v>0</v>
      </c>
      <c r="BM337" s="519">
        <f t="shared" si="770"/>
        <v>0</v>
      </c>
      <c r="BN337" s="429">
        <f t="shared" si="771"/>
        <v>0</v>
      </c>
      <c r="BO337" s="718"/>
      <c r="BP337" s="706">
        <f t="shared" si="772"/>
        <v>0</v>
      </c>
      <c r="BQ337" s="718">
        <f t="shared" si="773"/>
        <v>0</v>
      </c>
      <c r="BR337" s="706">
        <f t="shared" si="774"/>
        <v>0</v>
      </c>
      <c r="BS337" s="718"/>
      <c r="BT337" s="706">
        <f t="shared" si="775"/>
        <v>0</v>
      </c>
      <c r="BU337" s="718">
        <f t="shared" si="776"/>
        <v>0</v>
      </c>
      <c r="BV337" s="706">
        <f t="shared" si="777"/>
        <v>0</v>
      </c>
      <c r="BW337" s="718"/>
      <c r="BX337" s="706">
        <f t="shared" si="778"/>
        <v>0</v>
      </c>
      <c r="BY337" s="718">
        <f t="shared" si="779"/>
        <v>0</v>
      </c>
      <c r="BZ337" s="706">
        <f t="shared" si="780"/>
        <v>0</v>
      </c>
      <c r="CA337" s="718"/>
      <c r="CB337" s="706">
        <f t="shared" si="781"/>
        <v>0</v>
      </c>
      <c r="CC337" s="718">
        <f t="shared" si="782"/>
        <v>0</v>
      </c>
      <c r="CD337" s="706">
        <f t="shared" si="783"/>
        <v>0</v>
      </c>
      <c r="CE337" s="706"/>
      <c r="CF337" s="402">
        <f t="shared" si="785"/>
        <v>0</v>
      </c>
    </row>
    <row r="338" spans="2:84" ht="36">
      <c r="B338" s="395" t="s">
        <v>988</v>
      </c>
      <c r="C338" s="411" t="s">
        <v>989</v>
      </c>
      <c r="D338" s="412" t="s">
        <v>961</v>
      </c>
      <c r="E338" s="398">
        <v>371250</v>
      </c>
      <c r="F338" s="399">
        <v>0</v>
      </c>
      <c r="G338" s="400">
        <f t="shared" si="738"/>
        <v>0</v>
      </c>
      <c r="H338" s="400"/>
      <c r="I338" s="413"/>
      <c r="J338" s="413"/>
      <c r="K338" s="517"/>
      <c r="L338" s="413"/>
      <c r="M338" s="513">
        <f t="shared" si="739"/>
        <v>0</v>
      </c>
      <c r="N338" s="401">
        <f t="shared" si="740"/>
        <v>0</v>
      </c>
      <c r="O338" s="413"/>
      <c r="P338" s="413"/>
      <c r="Q338" s="513">
        <f t="shared" si="741"/>
        <v>0</v>
      </c>
      <c r="R338" s="401">
        <f t="shared" si="742"/>
        <v>0</v>
      </c>
      <c r="S338" s="543"/>
      <c r="T338" s="413"/>
      <c r="U338" s="513">
        <f t="shared" si="743"/>
        <v>0</v>
      </c>
      <c r="V338" s="401">
        <f t="shared" si="744"/>
        <v>0</v>
      </c>
      <c r="W338" s="517"/>
      <c r="X338" s="413"/>
      <c r="Y338" s="513">
        <f t="shared" si="745"/>
        <v>0</v>
      </c>
      <c r="Z338" s="401">
        <f t="shared" si="746"/>
        <v>0</v>
      </c>
      <c r="AA338" s="517"/>
      <c r="AB338" s="401">
        <f t="shared" si="747"/>
        <v>0</v>
      </c>
      <c r="AC338" s="513">
        <f t="shared" si="748"/>
        <v>0</v>
      </c>
      <c r="AD338" s="401">
        <f t="shared" si="749"/>
        <v>0</v>
      </c>
      <c r="AE338" s="513"/>
      <c r="AF338" s="401">
        <f t="shared" si="750"/>
        <v>0</v>
      </c>
      <c r="AG338" s="513">
        <f t="shared" si="751"/>
        <v>0</v>
      </c>
      <c r="AH338" s="401">
        <f t="shared" si="752"/>
        <v>0</v>
      </c>
      <c r="AI338" s="513"/>
      <c r="AJ338" s="401">
        <f t="shared" si="753"/>
        <v>0</v>
      </c>
      <c r="AK338" s="513">
        <f t="shared" si="754"/>
        <v>0</v>
      </c>
      <c r="AL338" s="401">
        <f t="shared" si="733"/>
        <v>0</v>
      </c>
      <c r="AM338" s="519"/>
      <c r="AN338" s="429">
        <f t="shared" si="734"/>
        <v>0</v>
      </c>
      <c r="AO338" s="519">
        <f t="shared" si="755"/>
        <v>0</v>
      </c>
      <c r="AP338" s="429">
        <f t="shared" si="756"/>
        <v>0</v>
      </c>
      <c r="AQ338" s="594"/>
      <c r="AR338" s="401">
        <f t="shared" si="735"/>
        <v>0</v>
      </c>
      <c r="AS338" s="519">
        <f t="shared" si="757"/>
        <v>0</v>
      </c>
      <c r="AT338" s="429">
        <f t="shared" si="758"/>
        <v>0</v>
      </c>
      <c r="AU338" s="517"/>
      <c r="AV338" s="401">
        <f t="shared" si="784"/>
        <v>0</v>
      </c>
      <c r="AW338" s="519">
        <f t="shared" si="759"/>
        <v>0</v>
      </c>
      <c r="AX338" s="429">
        <f t="shared" si="760"/>
        <v>0</v>
      </c>
      <c r="AY338" s="517"/>
      <c r="AZ338" s="683">
        <f t="shared" si="737"/>
        <v>0</v>
      </c>
      <c r="BA338" s="519">
        <f t="shared" si="761"/>
        <v>0</v>
      </c>
      <c r="BB338" s="429">
        <f t="shared" si="762"/>
        <v>0</v>
      </c>
      <c r="BC338" s="697"/>
      <c r="BD338" s="683">
        <f t="shared" si="763"/>
        <v>0</v>
      </c>
      <c r="BE338" s="697">
        <f t="shared" si="764"/>
        <v>0</v>
      </c>
      <c r="BF338" s="683">
        <f t="shared" si="765"/>
        <v>0</v>
      </c>
      <c r="BG338" s="697"/>
      <c r="BH338" s="683">
        <f t="shared" si="766"/>
        <v>0</v>
      </c>
      <c r="BI338" s="519">
        <f t="shared" si="767"/>
        <v>0</v>
      </c>
      <c r="BJ338" s="429">
        <f t="shared" si="768"/>
        <v>0</v>
      </c>
      <c r="BK338" s="697"/>
      <c r="BL338" s="683">
        <f t="shared" si="769"/>
        <v>0</v>
      </c>
      <c r="BM338" s="519">
        <f t="shared" si="770"/>
        <v>0</v>
      </c>
      <c r="BN338" s="429">
        <f t="shared" si="771"/>
        <v>0</v>
      </c>
      <c r="BO338" s="718"/>
      <c r="BP338" s="706">
        <f t="shared" si="772"/>
        <v>0</v>
      </c>
      <c r="BQ338" s="718">
        <f t="shared" si="773"/>
        <v>0</v>
      </c>
      <c r="BR338" s="706">
        <f t="shared" si="774"/>
        <v>0</v>
      </c>
      <c r="BS338" s="718"/>
      <c r="BT338" s="706">
        <f t="shared" si="775"/>
        <v>0</v>
      </c>
      <c r="BU338" s="718">
        <f t="shared" si="776"/>
        <v>0</v>
      </c>
      <c r="BV338" s="706">
        <f t="shared" si="777"/>
        <v>0</v>
      </c>
      <c r="BW338" s="718"/>
      <c r="BX338" s="706">
        <f t="shared" si="778"/>
        <v>0</v>
      </c>
      <c r="BY338" s="718">
        <f t="shared" si="779"/>
        <v>0</v>
      </c>
      <c r="BZ338" s="706">
        <f t="shared" si="780"/>
        <v>0</v>
      </c>
      <c r="CA338" s="718"/>
      <c r="CB338" s="706">
        <f t="shared" si="781"/>
        <v>0</v>
      </c>
      <c r="CC338" s="718">
        <f t="shared" si="782"/>
        <v>0</v>
      </c>
      <c r="CD338" s="706">
        <f t="shared" si="783"/>
        <v>0</v>
      </c>
      <c r="CE338" s="706"/>
      <c r="CF338" s="402">
        <f t="shared" si="785"/>
        <v>0</v>
      </c>
    </row>
    <row r="339" spans="2:84" ht="36">
      <c r="B339" s="395" t="s">
        <v>990</v>
      </c>
      <c r="C339" s="411" t="s">
        <v>991</v>
      </c>
      <c r="D339" s="412" t="s">
        <v>961</v>
      </c>
      <c r="E339" s="398">
        <v>490050</v>
      </c>
      <c r="F339" s="399">
        <v>0</v>
      </c>
      <c r="G339" s="400">
        <f t="shared" si="738"/>
        <v>0</v>
      </c>
      <c r="H339" s="400"/>
      <c r="I339" s="413"/>
      <c r="J339" s="413"/>
      <c r="K339" s="517"/>
      <c r="L339" s="413"/>
      <c r="M339" s="513">
        <f t="shared" si="739"/>
        <v>0</v>
      </c>
      <c r="N339" s="401">
        <f t="shared" si="740"/>
        <v>0</v>
      </c>
      <c r="O339" s="413"/>
      <c r="P339" s="413"/>
      <c r="Q339" s="513">
        <f t="shared" si="741"/>
        <v>0</v>
      </c>
      <c r="R339" s="401">
        <f t="shared" si="742"/>
        <v>0</v>
      </c>
      <c r="S339" s="543"/>
      <c r="T339" s="413"/>
      <c r="U339" s="513">
        <f t="shared" si="743"/>
        <v>0</v>
      </c>
      <c r="V339" s="401">
        <f t="shared" si="744"/>
        <v>0</v>
      </c>
      <c r="W339" s="517"/>
      <c r="X339" s="413"/>
      <c r="Y339" s="513">
        <f t="shared" si="745"/>
        <v>0</v>
      </c>
      <c r="Z339" s="401">
        <f t="shared" si="746"/>
        <v>0</v>
      </c>
      <c r="AA339" s="517"/>
      <c r="AB339" s="401">
        <f t="shared" si="747"/>
        <v>0</v>
      </c>
      <c r="AC339" s="513">
        <f t="shared" si="748"/>
        <v>0</v>
      </c>
      <c r="AD339" s="401">
        <f t="shared" si="749"/>
        <v>0</v>
      </c>
      <c r="AE339" s="513"/>
      <c r="AF339" s="401">
        <f t="shared" si="750"/>
        <v>0</v>
      </c>
      <c r="AG339" s="513">
        <f t="shared" si="751"/>
        <v>0</v>
      </c>
      <c r="AH339" s="401">
        <f t="shared" si="752"/>
        <v>0</v>
      </c>
      <c r="AI339" s="513"/>
      <c r="AJ339" s="401">
        <f t="shared" si="753"/>
        <v>0</v>
      </c>
      <c r="AK339" s="513">
        <f t="shared" si="754"/>
        <v>0</v>
      </c>
      <c r="AL339" s="401">
        <f t="shared" si="733"/>
        <v>0</v>
      </c>
      <c r="AM339" s="519"/>
      <c r="AN339" s="429">
        <f t="shared" si="734"/>
        <v>0</v>
      </c>
      <c r="AO339" s="519">
        <f t="shared" si="755"/>
        <v>0</v>
      </c>
      <c r="AP339" s="429">
        <f t="shared" si="756"/>
        <v>0</v>
      </c>
      <c r="AQ339" s="594"/>
      <c r="AR339" s="401">
        <f t="shared" si="735"/>
        <v>0</v>
      </c>
      <c r="AS339" s="519">
        <f t="shared" si="757"/>
        <v>0</v>
      </c>
      <c r="AT339" s="429">
        <f t="shared" si="758"/>
        <v>0</v>
      </c>
      <c r="AU339" s="517"/>
      <c r="AV339" s="401">
        <f t="shared" si="784"/>
        <v>0</v>
      </c>
      <c r="AW339" s="519">
        <f t="shared" si="759"/>
        <v>0</v>
      </c>
      <c r="AX339" s="429">
        <f t="shared" si="760"/>
        <v>0</v>
      </c>
      <c r="AY339" s="517"/>
      <c r="AZ339" s="683">
        <f t="shared" si="737"/>
        <v>0</v>
      </c>
      <c r="BA339" s="519">
        <f t="shared" si="761"/>
        <v>0</v>
      </c>
      <c r="BB339" s="429">
        <f t="shared" si="762"/>
        <v>0</v>
      </c>
      <c r="BC339" s="697"/>
      <c r="BD339" s="683">
        <f t="shared" si="763"/>
        <v>0</v>
      </c>
      <c r="BE339" s="697">
        <f t="shared" si="764"/>
        <v>0</v>
      </c>
      <c r="BF339" s="683">
        <f t="shared" si="765"/>
        <v>0</v>
      </c>
      <c r="BG339" s="697"/>
      <c r="BH339" s="683">
        <f t="shared" si="766"/>
        <v>0</v>
      </c>
      <c r="BI339" s="519">
        <f t="shared" si="767"/>
        <v>0</v>
      </c>
      <c r="BJ339" s="429">
        <f t="shared" si="768"/>
        <v>0</v>
      </c>
      <c r="BK339" s="697"/>
      <c r="BL339" s="683">
        <f t="shared" si="769"/>
        <v>0</v>
      </c>
      <c r="BM339" s="519">
        <f t="shared" si="770"/>
        <v>0</v>
      </c>
      <c r="BN339" s="429">
        <f t="shared" si="771"/>
        <v>0</v>
      </c>
      <c r="BO339" s="718"/>
      <c r="BP339" s="706">
        <f t="shared" si="772"/>
        <v>0</v>
      </c>
      <c r="BQ339" s="718">
        <f t="shared" si="773"/>
        <v>0</v>
      </c>
      <c r="BR339" s="706">
        <f t="shared" si="774"/>
        <v>0</v>
      </c>
      <c r="BS339" s="718"/>
      <c r="BT339" s="706">
        <f t="shared" si="775"/>
        <v>0</v>
      </c>
      <c r="BU339" s="718">
        <f t="shared" si="776"/>
        <v>0</v>
      </c>
      <c r="BV339" s="706">
        <f t="shared" si="777"/>
        <v>0</v>
      </c>
      <c r="BW339" s="718"/>
      <c r="BX339" s="706">
        <f t="shared" si="778"/>
        <v>0</v>
      </c>
      <c r="BY339" s="718">
        <f t="shared" si="779"/>
        <v>0</v>
      </c>
      <c r="BZ339" s="706">
        <f t="shared" si="780"/>
        <v>0</v>
      </c>
      <c r="CA339" s="718"/>
      <c r="CB339" s="706">
        <f t="shared" si="781"/>
        <v>0</v>
      </c>
      <c r="CC339" s="718">
        <f t="shared" si="782"/>
        <v>0</v>
      </c>
      <c r="CD339" s="706">
        <f t="shared" si="783"/>
        <v>0</v>
      </c>
      <c r="CE339" s="706"/>
      <c r="CF339" s="402">
        <f t="shared" si="785"/>
        <v>0</v>
      </c>
    </row>
    <row r="340" spans="2:84">
      <c r="B340" s="395" t="s">
        <v>992</v>
      </c>
      <c r="C340" s="411" t="s">
        <v>993</v>
      </c>
      <c r="D340" s="412" t="s">
        <v>961</v>
      </c>
      <c r="E340" s="398">
        <v>1732500</v>
      </c>
      <c r="F340" s="399">
        <v>0</v>
      </c>
      <c r="G340" s="400">
        <f t="shared" si="738"/>
        <v>0</v>
      </c>
      <c r="H340" s="400"/>
      <c r="I340" s="413"/>
      <c r="J340" s="413"/>
      <c r="K340" s="517"/>
      <c r="L340" s="413"/>
      <c r="M340" s="513">
        <f t="shared" si="739"/>
        <v>0</v>
      </c>
      <c r="N340" s="401">
        <f t="shared" si="740"/>
        <v>0</v>
      </c>
      <c r="O340" s="413"/>
      <c r="P340" s="413"/>
      <c r="Q340" s="513">
        <f t="shared" si="741"/>
        <v>0</v>
      </c>
      <c r="R340" s="401">
        <f t="shared" si="742"/>
        <v>0</v>
      </c>
      <c r="S340" s="543"/>
      <c r="T340" s="413"/>
      <c r="U340" s="513">
        <f t="shared" si="743"/>
        <v>0</v>
      </c>
      <c r="V340" s="401">
        <f t="shared" si="744"/>
        <v>0</v>
      </c>
      <c r="W340" s="517"/>
      <c r="X340" s="413"/>
      <c r="Y340" s="513">
        <f t="shared" si="745"/>
        <v>0</v>
      </c>
      <c r="Z340" s="401">
        <f t="shared" si="746"/>
        <v>0</v>
      </c>
      <c r="AA340" s="517"/>
      <c r="AB340" s="401">
        <f t="shared" si="747"/>
        <v>0</v>
      </c>
      <c r="AC340" s="513">
        <f t="shared" si="748"/>
        <v>0</v>
      </c>
      <c r="AD340" s="401">
        <f t="shared" si="749"/>
        <v>0</v>
      </c>
      <c r="AE340" s="513"/>
      <c r="AF340" s="401">
        <f t="shared" si="750"/>
        <v>0</v>
      </c>
      <c r="AG340" s="513">
        <f t="shared" si="751"/>
        <v>0</v>
      </c>
      <c r="AH340" s="401">
        <f t="shared" si="752"/>
        <v>0</v>
      </c>
      <c r="AI340" s="513"/>
      <c r="AJ340" s="401">
        <f t="shared" si="753"/>
        <v>0</v>
      </c>
      <c r="AK340" s="513">
        <f t="shared" si="754"/>
        <v>0</v>
      </c>
      <c r="AL340" s="401">
        <f t="shared" si="733"/>
        <v>0</v>
      </c>
      <c r="AM340" s="519"/>
      <c r="AN340" s="429">
        <f t="shared" si="734"/>
        <v>0</v>
      </c>
      <c r="AO340" s="519">
        <f t="shared" si="755"/>
        <v>0</v>
      </c>
      <c r="AP340" s="429">
        <f t="shared" si="756"/>
        <v>0</v>
      </c>
      <c r="AQ340" s="594"/>
      <c r="AR340" s="401">
        <f t="shared" si="735"/>
        <v>0</v>
      </c>
      <c r="AS340" s="519">
        <f t="shared" si="757"/>
        <v>0</v>
      </c>
      <c r="AT340" s="429">
        <f t="shared" si="758"/>
        <v>0</v>
      </c>
      <c r="AU340" s="517"/>
      <c r="AV340" s="401">
        <f t="shared" si="784"/>
        <v>0</v>
      </c>
      <c r="AW340" s="519">
        <f t="shared" si="759"/>
        <v>0</v>
      </c>
      <c r="AX340" s="429">
        <f t="shared" si="760"/>
        <v>0</v>
      </c>
      <c r="AY340" s="517"/>
      <c r="AZ340" s="683">
        <f t="shared" si="737"/>
        <v>0</v>
      </c>
      <c r="BA340" s="519">
        <f t="shared" si="761"/>
        <v>0</v>
      </c>
      <c r="BB340" s="429">
        <f t="shared" si="762"/>
        <v>0</v>
      </c>
      <c r="BC340" s="697"/>
      <c r="BD340" s="683">
        <f t="shared" si="763"/>
        <v>0</v>
      </c>
      <c r="BE340" s="697">
        <f t="shared" si="764"/>
        <v>0</v>
      </c>
      <c r="BF340" s="683">
        <f t="shared" si="765"/>
        <v>0</v>
      </c>
      <c r="BG340" s="697"/>
      <c r="BH340" s="683">
        <f t="shared" si="766"/>
        <v>0</v>
      </c>
      <c r="BI340" s="519">
        <f t="shared" si="767"/>
        <v>0</v>
      </c>
      <c r="BJ340" s="429">
        <f t="shared" si="768"/>
        <v>0</v>
      </c>
      <c r="BK340" s="697"/>
      <c r="BL340" s="683">
        <f t="shared" si="769"/>
        <v>0</v>
      </c>
      <c r="BM340" s="519">
        <f t="shared" si="770"/>
        <v>0</v>
      </c>
      <c r="BN340" s="429">
        <f t="shared" si="771"/>
        <v>0</v>
      </c>
      <c r="BO340" s="718"/>
      <c r="BP340" s="706">
        <f t="shared" si="772"/>
        <v>0</v>
      </c>
      <c r="BQ340" s="718">
        <f t="shared" si="773"/>
        <v>0</v>
      </c>
      <c r="BR340" s="706">
        <f t="shared" si="774"/>
        <v>0</v>
      </c>
      <c r="BS340" s="718"/>
      <c r="BT340" s="706">
        <f t="shared" si="775"/>
        <v>0</v>
      </c>
      <c r="BU340" s="718">
        <f t="shared" si="776"/>
        <v>0</v>
      </c>
      <c r="BV340" s="706">
        <f t="shared" si="777"/>
        <v>0</v>
      </c>
      <c r="BW340" s="718"/>
      <c r="BX340" s="706">
        <f t="shared" si="778"/>
        <v>0</v>
      </c>
      <c r="BY340" s="718">
        <f t="shared" si="779"/>
        <v>0</v>
      </c>
      <c r="BZ340" s="706">
        <f t="shared" si="780"/>
        <v>0</v>
      </c>
      <c r="CA340" s="718"/>
      <c r="CB340" s="706">
        <f t="shared" si="781"/>
        <v>0</v>
      </c>
      <c r="CC340" s="718">
        <f t="shared" si="782"/>
        <v>0</v>
      </c>
      <c r="CD340" s="706">
        <f t="shared" si="783"/>
        <v>0</v>
      </c>
      <c r="CE340" s="706"/>
      <c r="CF340" s="402">
        <f t="shared" si="785"/>
        <v>0</v>
      </c>
    </row>
    <row r="341" spans="2:84" ht="36">
      <c r="B341" s="395" t="s">
        <v>994</v>
      </c>
      <c r="C341" s="411" t="s">
        <v>995</v>
      </c>
      <c r="D341" s="412" t="s">
        <v>961</v>
      </c>
      <c r="E341" s="398">
        <v>2227500</v>
      </c>
      <c r="F341" s="399">
        <v>0</v>
      </c>
      <c r="G341" s="400">
        <f t="shared" si="738"/>
        <v>0</v>
      </c>
      <c r="H341" s="400"/>
      <c r="I341" s="413"/>
      <c r="J341" s="413"/>
      <c r="K341" s="517"/>
      <c r="L341" s="413"/>
      <c r="M341" s="513">
        <f t="shared" si="739"/>
        <v>0</v>
      </c>
      <c r="N341" s="401">
        <f t="shared" si="740"/>
        <v>0</v>
      </c>
      <c r="O341" s="413"/>
      <c r="P341" s="413"/>
      <c r="Q341" s="513">
        <f t="shared" si="741"/>
        <v>0</v>
      </c>
      <c r="R341" s="401">
        <f t="shared" si="742"/>
        <v>0</v>
      </c>
      <c r="S341" s="543"/>
      <c r="T341" s="413"/>
      <c r="U341" s="513">
        <f t="shared" si="743"/>
        <v>0</v>
      </c>
      <c r="V341" s="401">
        <f t="shared" si="744"/>
        <v>0</v>
      </c>
      <c r="W341" s="517"/>
      <c r="X341" s="413"/>
      <c r="Y341" s="513">
        <f t="shared" si="745"/>
        <v>0</v>
      </c>
      <c r="Z341" s="401">
        <f t="shared" si="746"/>
        <v>0</v>
      </c>
      <c r="AA341" s="517"/>
      <c r="AB341" s="401">
        <f t="shared" si="747"/>
        <v>0</v>
      </c>
      <c r="AC341" s="513">
        <f t="shared" si="748"/>
        <v>0</v>
      </c>
      <c r="AD341" s="401">
        <f t="shared" si="749"/>
        <v>0</v>
      </c>
      <c r="AE341" s="513"/>
      <c r="AF341" s="401">
        <f t="shared" si="750"/>
        <v>0</v>
      </c>
      <c r="AG341" s="513">
        <f t="shared" si="751"/>
        <v>0</v>
      </c>
      <c r="AH341" s="401">
        <f t="shared" si="752"/>
        <v>0</v>
      </c>
      <c r="AI341" s="513"/>
      <c r="AJ341" s="401">
        <f t="shared" si="753"/>
        <v>0</v>
      </c>
      <c r="AK341" s="513">
        <f t="shared" si="754"/>
        <v>0</v>
      </c>
      <c r="AL341" s="401">
        <f t="shared" si="733"/>
        <v>0</v>
      </c>
      <c r="AM341" s="519"/>
      <c r="AN341" s="429">
        <f t="shared" si="734"/>
        <v>0</v>
      </c>
      <c r="AO341" s="519">
        <f t="shared" si="755"/>
        <v>0</v>
      </c>
      <c r="AP341" s="429">
        <f t="shared" si="756"/>
        <v>0</v>
      </c>
      <c r="AQ341" s="594"/>
      <c r="AR341" s="401">
        <f t="shared" si="735"/>
        <v>0</v>
      </c>
      <c r="AS341" s="519">
        <f t="shared" si="757"/>
        <v>0</v>
      </c>
      <c r="AT341" s="429">
        <f t="shared" si="758"/>
        <v>0</v>
      </c>
      <c r="AU341" s="517"/>
      <c r="AV341" s="401">
        <f t="shared" si="784"/>
        <v>0</v>
      </c>
      <c r="AW341" s="519">
        <f t="shared" si="759"/>
        <v>0</v>
      </c>
      <c r="AX341" s="429">
        <f t="shared" si="760"/>
        <v>0</v>
      </c>
      <c r="AY341" s="517"/>
      <c r="AZ341" s="683">
        <f t="shared" si="737"/>
        <v>0</v>
      </c>
      <c r="BA341" s="519">
        <f t="shared" si="761"/>
        <v>0</v>
      </c>
      <c r="BB341" s="429">
        <f t="shared" si="762"/>
        <v>0</v>
      </c>
      <c r="BC341" s="697"/>
      <c r="BD341" s="683">
        <f t="shared" si="763"/>
        <v>0</v>
      </c>
      <c r="BE341" s="697">
        <f t="shared" si="764"/>
        <v>0</v>
      </c>
      <c r="BF341" s="683">
        <f t="shared" si="765"/>
        <v>0</v>
      </c>
      <c r="BG341" s="697"/>
      <c r="BH341" s="683">
        <f t="shared" si="766"/>
        <v>0</v>
      </c>
      <c r="BI341" s="519">
        <f t="shared" si="767"/>
        <v>0</v>
      </c>
      <c r="BJ341" s="429">
        <f t="shared" si="768"/>
        <v>0</v>
      </c>
      <c r="BK341" s="697"/>
      <c r="BL341" s="683">
        <f t="shared" si="769"/>
        <v>0</v>
      </c>
      <c r="BM341" s="519">
        <f t="shared" si="770"/>
        <v>0</v>
      </c>
      <c r="BN341" s="429">
        <f t="shared" si="771"/>
        <v>0</v>
      </c>
      <c r="BO341" s="718"/>
      <c r="BP341" s="706">
        <f t="shared" si="772"/>
        <v>0</v>
      </c>
      <c r="BQ341" s="718">
        <f t="shared" si="773"/>
        <v>0</v>
      </c>
      <c r="BR341" s="706">
        <f t="shared" si="774"/>
        <v>0</v>
      </c>
      <c r="BS341" s="718"/>
      <c r="BT341" s="706">
        <f t="shared" si="775"/>
        <v>0</v>
      </c>
      <c r="BU341" s="718">
        <f t="shared" si="776"/>
        <v>0</v>
      </c>
      <c r="BV341" s="706">
        <f t="shared" si="777"/>
        <v>0</v>
      </c>
      <c r="BW341" s="718"/>
      <c r="BX341" s="706">
        <f t="shared" si="778"/>
        <v>0</v>
      </c>
      <c r="BY341" s="718">
        <f t="shared" si="779"/>
        <v>0</v>
      </c>
      <c r="BZ341" s="706">
        <f t="shared" si="780"/>
        <v>0</v>
      </c>
      <c r="CA341" s="718"/>
      <c r="CB341" s="706">
        <f t="shared" si="781"/>
        <v>0</v>
      </c>
      <c r="CC341" s="718">
        <f t="shared" si="782"/>
        <v>0</v>
      </c>
      <c r="CD341" s="706">
        <f t="shared" si="783"/>
        <v>0</v>
      </c>
      <c r="CE341" s="706"/>
      <c r="CF341" s="402">
        <f t="shared" si="785"/>
        <v>0</v>
      </c>
    </row>
    <row r="342" spans="2:84">
      <c r="B342" s="395" t="s">
        <v>996</v>
      </c>
      <c r="C342" s="411" t="s">
        <v>997</v>
      </c>
      <c r="D342" s="412" t="s">
        <v>530</v>
      </c>
      <c r="E342" s="398">
        <v>5742</v>
      </c>
      <c r="F342" s="399">
        <v>0</v>
      </c>
      <c r="G342" s="400">
        <f t="shared" si="738"/>
        <v>0</v>
      </c>
      <c r="H342" s="400"/>
      <c r="I342" s="413"/>
      <c r="J342" s="413"/>
      <c r="K342" s="517"/>
      <c r="L342" s="413"/>
      <c r="M342" s="513">
        <f t="shared" si="739"/>
        <v>0</v>
      </c>
      <c r="N342" s="401">
        <f t="shared" si="740"/>
        <v>0</v>
      </c>
      <c r="O342" s="413"/>
      <c r="P342" s="413"/>
      <c r="Q342" s="513">
        <f t="shared" si="741"/>
        <v>0</v>
      </c>
      <c r="R342" s="401">
        <f t="shared" si="742"/>
        <v>0</v>
      </c>
      <c r="S342" s="543"/>
      <c r="T342" s="413"/>
      <c r="U342" s="513">
        <f t="shared" si="743"/>
        <v>0</v>
      </c>
      <c r="V342" s="401">
        <f t="shared" si="744"/>
        <v>0</v>
      </c>
      <c r="W342" s="517"/>
      <c r="X342" s="413"/>
      <c r="Y342" s="513">
        <f t="shared" si="745"/>
        <v>0</v>
      </c>
      <c r="Z342" s="401">
        <f t="shared" si="746"/>
        <v>0</v>
      </c>
      <c r="AA342" s="517"/>
      <c r="AB342" s="401">
        <f t="shared" si="747"/>
        <v>0</v>
      </c>
      <c r="AC342" s="513">
        <f t="shared" si="748"/>
        <v>0</v>
      </c>
      <c r="AD342" s="401">
        <f t="shared" si="749"/>
        <v>0</v>
      </c>
      <c r="AE342" s="513"/>
      <c r="AF342" s="401">
        <f t="shared" si="750"/>
        <v>0</v>
      </c>
      <c r="AG342" s="513">
        <f t="shared" si="751"/>
        <v>0</v>
      </c>
      <c r="AH342" s="401">
        <f t="shared" si="752"/>
        <v>0</v>
      </c>
      <c r="AI342" s="513"/>
      <c r="AJ342" s="401">
        <f t="shared" si="753"/>
        <v>0</v>
      </c>
      <c r="AK342" s="513">
        <f t="shared" si="754"/>
        <v>0</v>
      </c>
      <c r="AL342" s="401">
        <f t="shared" si="733"/>
        <v>0</v>
      </c>
      <c r="AM342" s="519"/>
      <c r="AN342" s="429">
        <f t="shared" si="734"/>
        <v>0</v>
      </c>
      <c r="AO342" s="519">
        <f t="shared" si="755"/>
        <v>0</v>
      </c>
      <c r="AP342" s="429">
        <f t="shared" si="756"/>
        <v>0</v>
      </c>
      <c r="AQ342" s="594"/>
      <c r="AR342" s="401">
        <f t="shared" si="735"/>
        <v>0</v>
      </c>
      <c r="AS342" s="519">
        <f t="shared" si="757"/>
        <v>0</v>
      </c>
      <c r="AT342" s="429">
        <f t="shared" si="758"/>
        <v>0</v>
      </c>
      <c r="AU342" s="517"/>
      <c r="AV342" s="401">
        <f t="shared" si="784"/>
        <v>0</v>
      </c>
      <c r="AW342" s="519">
        <f t="shared" si="759"/>
        <v>0</v>
      </c>
      <c r="AX342" s="429">
        <f t="shared" si="760"/>
        <v>0</v>
      </c>
      <c r="AY342" s="517"/>
      <c r="AZ342" s="683">
        <f t="shared" si="737"/>
        <v>0</v>
      </c>
      <c r="BA342" s="519">
        <f t="shared" si="761"/>
        <v>0</v>
      </c>
      <c r="BB342" s="429">
        <f t="shared" si="762"/>
        <v>0</v>
      </c>
      <c r="BC342" s="697"/>
      <c r="BD342" s="683">
        <f t="shared" si="763"/>
        <v>0</v>
      </c>
      <c r="BE342" s="697">
        <f t="shared" si="764"/>
        <v>0</v>
      </c>
      <c r="BF342" s="683">
        <f t="shared" si="765"/>
        <v>0</v>
      </c>
      <c r="BG342" s="697"/>
      <c r="BH342" s="683">
        <f t="shared" si="766"/>
        <v>0</v>
      </c>
      <c r="BI342" s="519">
        <f t="shared" si="767"/>
        <v>0</v>
      </c>
      <c r="BJ342" s="429">
        <f t="shared" si="768"/>
        <v>0</v>
      </c>
      <c r="BK342" s="697"/>
      <c r="BL342" s="683">
        <f t="shared" si="769"/>
        <v>0</v>
      </c>
      <c r="BM342" s="519">
        <f t="shared" si="770"/>
        <v>0</v>
      </c>
      <c r="BN342" s="429">
        <f t="shared" si="771"/>
        <v>0</v>
      </c>
      <c r="BO342" s="718"/>
      <c r="BP342" s="706">
        <f t="shared" si="772"/>
        <v>0</v>
      </c>
      <c r="BQ342" s="718">
        <f t="shared" si="773"/>
        <v>0</v>
      </c>
      <c r="BR342" s="706">
        <f t="shared" si="774"/>
        <v>0</v>
      </c>
      <c r="BS342" s="718"/>
      <c r="BT342" s="706">
        <f t="shared" si="775"/>
        <v>0</v>
      </c>
      <c r="BU342" s="718">
        <f t="shared" si="776"/>
        <v>0</v>
      </c>
      <c r="BV342" s="706">
        <f t="shared" si="777"/>
        <v>0</v>
      </c>
      <c r="BW342" s="718"/>
      <c r="BX342" s="706">
        <f t="shared" si="778"/>
        <v>0</v>
      </c>
      <c r="BY342" s="718">
        <f t="shared" si="779"/>
        <v>0</v>
      </c>
      <c r="BZ342" s="706">
        <f t="shared" si="780"/>
        <v>0</v>
      </c>
      <c r="CA342" s="718"/>
      <c r="CB342" s="706">
        <f t="shared" si="781"/>
        <v>0</v>
      </c>
      <c r="CC342" s="718">
        <f t="shared" si="782"/>
        <v>0</v>
      </c>
      <c r="CD342" s="706">
        <f t="shared" si="783"/>
        <v>0</v>
      </c>
      <c r="CE342" s="706"/>
      <c r="CF342" s="402">
        <f t="shared" si="785"/>
        <v>0</v>
      </c>
    </row>
    <row r="343" spans="2:84">
      <c r="B343" s="395" t="s">
        <v>998</v>
      </c>
      <c r="C343" s="411" t="s">
        <v>999</v>
      </c>
      <c r="D343" s="412" t="s">
        <v>530</v>
      </c>
      <c r="E343" s="398">
        <v>6336</v>
      </c>
      <c r="F343" s="399">
        <v>0</v>
      </c>
      <c r="G343" s="400">
        <f t="shared" si="738"/>
        <v>0</v>
      </c>
      <c r="H343" s="400"/>
      <c r="I343" s="413"/>
      <c r="J343" s="413"/>
      <c r="K343" s="517"/>
      <c r="L343" s="413"/>
      <c r="M343" s="513">
        <f t="shared" si="739"/>
        <v>0</v>
      </c>
      <c r="N343" s="401">
        <f t="shared" si="740"/>
        <v>0</v>
      </c>
      <c r="O343" s="413"/>
      <c r="P343" s="413"/>
      <c r="Q343" s="513">
        <f t="shared" si="741"/>
        <v>0</v>
      </c>
      <c r="R343" s="401">
        <f t="shared" si="742"/>
        <v>0</v>
      </c>
      <c r="S343" s="543"/>
      <c r="T343" s="413"/>
      <c r="U343" s="513">
        <f t="shared" si="743"/>
        <v>0</v>
      </c>
      <c r="V343" s="401">
        <f t="shared" si="744"/>
        <v>0</v>
      </c>
      <c r="W343" s="517"/>
      <c r="X343" s="413"/>
      <c r="Y343" s="513">
        <f t="shared" si="745"/>
        <v>0</v>
      </c>
      <c r="Z343" s="401">
        <f t="shared" si="746"/>
        <v>0</v>
      </c>
      <c r="AA343" s="517"/>
      <c r="AB343" s="401">
        <f t="shared" si="747"/>
        <v>0</v>
      </c>
      <c r="AC343" s="513">
        <f t="shared" si="748"/>
        <v>0</v>
      </c>
      <c r="AD343" s="401">
        <f t="shared" si="749"/>
        <v>0</v>
      </c>
      <c r="AE343" s="513"/>
      <c r="AF343" s="401">
        <f t="shared" si="750"/>
        <v>0</v>
      </c>
      <c r="AG343" s="513">
        <f t="shared" si="751"/>
        <v>0</v>
      </c>
      <c r="AH343" s="401">
        <f t="shared" si="752"/>
        <v>0</v>
      </c>
      <c r="AI343" s="513"/>
      <c r="AJ343" s="401">
        <f t="shared" si="753"/>
        <v>0</v>
      </c>
      <c r="AK343" s="513">
        <f t="shared" si="754"/>
        <v>0</v>
      </c>
      <c r="AL343" s="401">
        <f t="shared" si="733"/>
        <v>0</v>
      </c>
      <c r="AM343" s="519"/>
      <c r="AN343" s="429">
        <f t="shared" si="734"/>
        <v>0</v>
      </c>
      <c r="AO343" s="519">
        <f t="shared" si="755"/>
        <v>0</v>
      </c>
      <c r="AP343" s="429">
        <f t="shared" si="756"/>
        <v>0</v>
      </c>
      <c r="AQ343" s="594"/>
      <c r="AR343" s="401">
        <f t="shared" si="735"/>
        <v>0</v>
      </c>
      <c r="AS343" s="519">
        <f t="shared" si="757"/>
        <v>0</v>
      </c>
      <c r="AT343" s="429">
        <f t="shared" si="758"/>
        <v>0</v>
      </c>
      <c r="AU343" s="517"/>
      <c r="AV343" s="401">
        <f t="shared" si="784"/>
        <v>0</v>
      </c>
      <c r="AW343" s="519">
        <f t="shared" si="759"/>
        <v>0</v>
      </c>
      <c r="AX343" s="429">
        <f t="shared" si="760"/>
        <v>0</v>
      </c>
      <c r="AY343" s="517"/>
      <c r="AZ343" s="683">
        <f t="shared" si="737"/>
        <v>0</v>
      </c>
      <c r="BA343" s="519">
        <f t="shared" si="761"/>
        <v>0</v>
      </c>
      <c r="BB343" s="429">
        <f t="shared" si="762"/>
        <v>0</v>
      </c>
      <c r="BC343" s="697"/>
      <c r="BD343" s="683">
        <f t="shared" si="763"/>
        <v>0</v>
      </c>
      <c r="BE343" s="697">
        <f t="shared" si="764"/>
        <v>0</v>
      </c>
      <c r="BF343" s="683">
        <f t="shared" si="765"/>
        <v>0</v>
      </c>
      <c r="BG343" s="697"/>
      <c r="BH343" s="683">
        <f t="shared" si="766"/>
        <v>0</v>
      </c>
      <c r="BI343" s="519">
        <f t="shared" si="767"/>
        <v>0</v>
      </c>
      <c r="BJ343" s="429">
        <f t="shared" si="768"/>
        <v>0</v>
      </c>
      <c r="BK343" s="697"/>
      <c r="BL343" s="683">
        <f t="shared" si="769"/>
        <v>0</v>
      </c>
      <c r="BM343" s="519">
        <f t="shared" si="770"/>
        <v>0</v>
      </c>
      <c r="BN343" s="429">
        <f t="shared" si="771"/>
        <v>0</v>
      </c>
      <c r="BO343" s="718"/>
      <c r="BP343" s="706">
        <f t="shared" si="772"/>
        <v>0</v>
      </c>
      <c r="BQ343" s="718">
        <f t="shared" si="773"/>
        <v>0</v>
      </c>
      <c r="BR343" s="706">
        <f t="shared" si="774"/>
        <v>0</v>
      </c>
      <c r="BS343" s="718"/>
      <c r="BT343" s="706">
        <f t="shared" si="775"/>
        <v>0</v>
      </c>
      <c r="BU343" s="718">
        <f t="shared" si="776"/>
        <v>0</v>
      </c>
      <c r="BV343" s="706">
        <f t="shared" si="777"/>
        <v>0</v>
      </c>
      <c r="BW343" s="718"/>
      <c r="BX343" s="706">
        <f t="shared" si="778"/>
        <v>0</v>
      </c>
      <c r="BY343" s="718">
        <f t="shared" si="779"/>
        <v>0</v>
      </c>
      <c r="BZ343" s="706">
        <f t="shared" si="780"/>
        <v>0</v>
      </c>
      <c r="CA343" s="718"/>
      <c r="CB343" s="706">
        <f t="shared" si="781"/>
        <v>0</v>
      </c>
      <c r="CC343" s="718">
        <f t="shared" si="782"/>
        <v>0</v>
      </c>
      <c r="CD343" s="706">
        <f t="shared" si="783"/>
        <v>0</v>
      </c>
      <c r="CE343" s="706"/>
      <c r="CF343" s="402">
        <f t="shared" si="785"/>
        <v>0</v>
      </c>
    </row>
    <row r="344" spans="2:84">
      <c r="B344" s="395" t="s">
        <v>1000</v>
      </c>
      <c r="C344" s="411" t="s">
        <v>1001</v>
      </c>
      <c r="D344" s="412" t="s">
        <v>530</v>
      </c>
      <c r="E344" s="398">
        <v>841.5</v>
      </c>
      <c r="F344" s="399">
        <v>0</v>
      </c>
      <c r="G344" s="400">
        <f t="shared" si="738"/>
        <v>0</v>
      </c>
      <c r="H344" s="400"/>
      <c r="I344" s="413"/>
      <c r="J344" s="413"/>
      <c r="K344" s="517"/>
      <c r="L344" s="413"/>
      <c r="M344" s="513">
        <f t="shared" si="739"/>
        <v>0</v>
      </c>
      <c r="N344" s="401">
        <f t="shared" si="740"/>
        <v>0</v>
      </c>
      <c r="O344" s="413"/>
      <c r="P344" s="413"/>
      <c r="Q344" s="513">
        <f t="shared" si="741"/>
        <v>0</v>
      </c>
      <c r="R344" s="401">
        <f t="shared" si="742"/>
        <v>0</v>
      </c>
      <c r="S344" s="543"/>
      <c r="T344" s="413"/>
      <c r="U344" s="513">
        <f t="shared" si="743"/>
        <v>0</v>
      </c>
      <c r="V344" s="401">
        <f t="shared" si="744"/>
        <v>0</v>
      </c>
      <c r="W344" s="517"/>
      <c r="X344" s="413"/>
      <c r="Y344" s="513">
        <f t="shared" si="745"/>
        <v>0</v>
      </c>
      <c r="Z344" s="401">
        <f t="shared" si="746"/>
        <v>0</v>
      </c>
      <c r="AA344" s="517"/>
      <c r="AB344" s="401">
        <f t="shared" si="747"/>
        <v>0</v>
      </c>
      <c r="AC344" s="513">
        <f t="shared" si="748"/>
        <v>0</v>
      </c>
      <c r="AD344" s="401">
        <f t="shared" si="749"/>
        <v>0</v>
      </c>
      <c r="AE344" s="513"/>
      <c r="AF344" s="401">
        <f t="shared" si="750"/>
        <v>0</v>
      </c>
      <c r="AG344" s="513">
        <f t="shared" si="751"/>
        <v>0</v>
      </c>
      <c r="AH344" s="401">
        <f t="shared" si="752"/>
        <v>0</v>
      </c>
      <c r="AI344" s="513"/>
      <c r="AJ344" s="401">
        <f t="shared" si="753"/>
        <v>0</v>
      </c>
      <c r="AK344" s="513">
        <f t="shared" si="754"/>
        <v>0</v>
      </c>
      <c r="AL344" s="401">
        <f t="shared" si="733"/>
        <v>0</v>
      </c>
      <c r="AM344" s="519"/>
      <c r="AN344" s="429">
        <f t="shared" si="734"/>
        <v>0</v>
      </c>
      <c r="AO344" s="519">
        <f t="shared" si="755"/>
        <v>0</v>
      </c>
      <c r="AP344" s="429">
        <f t="shared" si="756"/>
        <v>0</v>
      </c>
      <c r="AQ344" s="594"/>
      <c r="AR344" s="401">
        <f t="shared" si="735"/>
        <v>0</v>
      </c>
      <c r="AS344" s="519">
        <f t="shared" si="757"/>
        <v>0</v>
      </c>
      <c r="AT344" s="429">
        <f t="shared" si="758"/>
        <v>0</v>
      </c>
      <c r="AU344" s="517"/>
      <c r="AV344" s="401">
        <f t="shared" si="784"/>
        <v>0</v>
      </c>
      <c r="AW344" s="519">
        <f t="shared" si="759"/>
        <v>0</v>
      </c>
      <c r="AX344" s="429">
        <f t="shared" si="760"/>
        <v>0</v>
      </c>
      <c r="AY344" s="517"/>
      <c r="AZ344" s="683">
        <f t="shared" si="737"/>
        <v>0</v>
      </c>
      <c r="BA344" s="519">
        <f t="shared" si="761"/>
        <v>0</v>
      </c>
      <c r="BB344" s="429">
        <f t="shared" si="762"/>
        <v>0</v>
      </c>
      <c r="BC344" s="697"/>
      <c r="BD344" s="683">
        <f t="shared" si="763"/>
        <v>0</v>
      </c>
      <c r="BE344" s="697">
        <f t="shared" si="764"/>
        <v>0</v>
      </c>
      <c r="BF344" s="683">
        <f t="shared" si="765"/>
        <v>0</v>
      </c>
      <c r="BG344" s="697"/>
      <c r="BH344" s="683">
        <f t="shared" si="766"/>
        <v>0</v>
      </c>
      <c r="BI344" s="519">
        <f t="shared" si="767"/>
        <v>0</v>
      </c>
      <c r="BJ344" s="429">
        <f t="shared" si="768"/>
        <v>0</v>
      </c>
      <c r="BK344" s="697"/>
      <c r="BL344" s="683">
        <f t="shared" si="769"/>
        <v>0</v>
      </c>
      <c r="BM344" s="519">
        <f t="shared" si="770"/>
        <v>0</v>
      </c>
      <c r="BN344" s="429">
        <f t="shared" si="771"/>
        <v>0</v>
      </c>
      <c r="BO344" s="718"/>
      <c r="BP344" s="706">
        <f t="shared" si="772"/>
        <v>0</v>
      </c>
      <c r="BQ344" s="718">
        <f t="shared" si="773"/>
        <v>0</v>
      </c>
      <c r="BR344" s="706">
        <f t="shared" si="774"/>
        <v>0</v>
      </c>
      <c r="BS344" s="718"/>
      <c r="BT344" s="706">
        <f t="shared" si="775"/>
        <v>0</v>
      </c>
      <c r="BU344" s="718">
        <f t="shared" si="776"/>
        <v>0</v>
      </c>
      <c r="BV344" s="706">
        <f t="shared" si="777"/>
        <v>0</v>
      </c>
      <c r="BW344" s="718"/>
      <c r="BX344" s="706">
        <f t="shared" si="778"/>
        <v>0</v>
      </c>
      <c r="BY344" s="718">
        <f t="shared" si="779"/>
        <v>0</v>
      </c>
      <c r="BZ344" s="706">
        <f t="shared" si="780"/>
        <v>0</v>
      </c>
      <c r="CA344" s="718"/>
      <c r="CB344" s="706">
        <f t="shared" si="781"/>
        <v>0</v>
      </c>
      <c r="CC344" s="718">
        <f t="shared" si="782"/>
        <v>0</v>
      </c>
      <c r="CD344" s="706">
        <f t="shared" si="783"/>
        <v>0</v>
      </c>
      <c r="CE344" s="706"/>
      <c r="CF344" s="402">
        <f t="shared" si="785"/>
        <v>0</v>
      </c>
    </row>
    <row r="345" spans="2:84">
      <c r="B345" s="395" t="s">
        <v>1002</v>
      </c>
      <c r="C345" s="411" t="s">
        <v>1003</v>
      </c>
      <c r="D345" s="412" t="s">
        <v>530</v>
      </c>
      <c r="E345" s="398">
        <v>24502.5</v>
      </c>
      <c r="F345" s="399">
        <v>0</v>
      </c>
      <c r="G345" s="400">
        <f t="shared" si="738"/>
        <v>0</v>
      </c>
      <c r="H345" s="400"/>
      <c r="I345" s="413"/>
      <c r="J345" s="413"/>
      <c r="K345" s="517"/>
      <c r="L345" s="413"/>
      <c r="M345" s="513">
        <f t="shared" si="739"/>
        <v>0</v>
      </c>
      <c r="N345" s="401">
        <f t="shared" si="740"/>
        <v>0</v>
      </c>
      <c r="O345" s="413"/>
      <c r="P345" s="413"/>
      <c r="Q345" s="513">
        <f t="shared" si="741"/>
        <v>0</v>
      </c>
      <c r="R345" s="401">
        <f t="shared" si="742"/>
        <v>0</v>
      </c>
      <c r="S345" s="543"/>
      <c r="T345" s="413"/>
      <c r="U345" s="513">
        <f t="shared" si="743"/>
        <v>0</v>
      </c>
      <c r="V345" s="401">
        <f t="shared" si="744"/>
        <v>0</v>
      </c>
      <c r="W345" s="517"/>
      <c r="X345" s="413"/>
      <c r="Y345" s="513">
        <f t="shared" si="745"/>
        <v>0</v>
      </c>
      <c r="Z345" s="401">
        <f t="shared" si="746"/>
        <v>0</v>
      </c>
      <c r="AA345" s="517"/>
      <c r="AB345" s="401">
        <f t="shared" si="747"/>
        <v>0</v>
      </c>
      <c r="AC345" s="513">
        <f t="shared" si="748"/>
        <v>0</v>
      </c>
      <c r="AD345" s="401">
        <f t="shared" si="749"/>
        <v>0</v>
      </c>
      <c r="AE345" s="513"/>
      <c r="AF345" s="401">
        <f t="shared" si="750"/>
        <v>0</v>
      </c>
      <c r="AG345" s="513">
        <f t="shared" si="751"/>
        <v>0</v>
      </c>
      <c r="AH345" s="401">
        <f t="shared" si="752"/>
        <v>0</v>
      </c>
      <c r="AI345" s="513"/>
      <c r="AJ345" s="401">
        <f t="shared" si="753"/>
        <v>0</v>
      </c>
      <c r="AK345" s="513">
        <f t="shared" si="754"/>
        <v>0</v>
      </c>
      <c r="AL345" s="401">
        <f t="shared" si="733"/>
        <v>0</v>
      </c>
      <c r="AM345" s="519"/>
      <c r="AN345" s="429">
        <f t="shared" si="734"/>
        <v>0</v>
      </c>
      <c r="AO345" s="519">
        <f t="shared" si="755"/>
        <v>0</v>
      </c>
      <c r="AP345" s="429">
        <f t="shared" si="756"/>
        <v>0</v>
      </c>
      <c r="AQ345" s="594"/>
      <c r="AR345" s="401">
        <f t="shared" si="735"/>
        <v>0</v>
      </c>
      <c r="AS345" s="519">
        <f t="shared" si="757"/>
        <v>0</v>
      </c>
      <c r="AT345" s="429">
        <f t="shared" si="758"/>
        <v>0</v>
      </c>
      <c r="AU345" s="517"/>
      <c r="AV345" s="401">
        <f t="shared" si="784"/>
        <v>0</v>
      </c>
      <c r="AW345" s="519">
        <f t="shared" si="759"/>
        <v>0</v>
      </c>
      <c r="AX345" s="429">
        <f t="shared" si="760"/>
        <v>0</v>
      </c>
      <c r="AY345" s="517"/>
      <c r="AZ345" s="683">
        <f t="shared" si="737"/>
        <v>0</v>
      </c>
      <c r="BA345" s="519">
        <f t="shared" si="761"/>
        <v>0</v>
      </c>
      <c r="BB345" s="429">
        <f t="shared" si="762"/>
        <v>0</v>
      </c>
      <c r="BC345" s="697"/>
      <c r="BD345" s="683">
        <f t="shared" si="763"/>
        <v>0</v>
      </c>
      <c r="BE345" s="697">
        <f t="shared" si="764"/>
        <v>0</v>
      </c>
      <c r="BF345" s="683">
        <f t="shared" si="765"/>
        <v>0</v>
      </c>
      <c r="BG345" s="697"/>
      <c r="BH345" s="683">
        <f t="shared" si="766"/>
        <v>0</v>
      </c>
      <c r="BI345" s="519">
        <f t="shared" si="767"/>
        <v>0</v>
      </c>
      <c r="BJ345" s="429">
        <f t="shared" si="768"/>
        <v>0</v>
      </c>
      <c r="BK345" s="697"/>
      <c r="BL345" s="683">
        <f t="shared" si="769"/>
        <v>0</v>
      </c>
      <c r="BM345" s="519">
        <f t="shared" si="770"/>
        <v>0</v>
      </c>
      <c r="BN345" s="429">
        <f t="shared" si="771"/>
        <v>0</v>
      </c>
      <c r="BO345" s="718"/>
      <c r="BP345" s="706">
        <f t="shared" si="772"/>
        <v>0</v>
      </c>
      <c r="BQ345" s="718">
        <f t="shared" si="773"/>
        <v>0</v>
      </c>
      <c r="BR345" s="706">
        <f t="shared" si="774"/>
        <v>0</v>
      </c>
      <c r="BS345" s="718"/>
      <c r="BT345" s="706">
        <f t="shared" si="775"/>
        <v>0</v>
      </c>
      <c r="BU345" s="718">
        <f t="shared" si="776"/>
        <v>0</v>
      </c>
      <c r="BV345" s="706">
        <f t="shared" si="777"/>
        <v>0</v>
      </c>
      <c r="BW345" s="718"/>
      <c r="BX345" s="706">
        <f t="shared" si="778"/>
        <v>0</v>
      </c>
      <c r="BY345" s="718">
        <f t="shared" si="779"/>
        <v>0</v>
      </c>
      <c r="BZ345" s="706">
        <f t="shared" si="780"/>
        <v>0</v>
      </c>
      <c r="CA345" s="718"/>
      <c r="CB345" s="706">
        <f t="shared" si="781"/>
        <v>0</v>
      </c>
      <c r="CC345" s="718">
        <f t="shared" si="782"/>
        <v>0</v>
      </c>
      <c r="CD345" s="706">
        <f t="shared" si="783"/>
        <v>0</v>
      </c>
      <c r="CE345" s="706"/>
      <c r="CF345" s="402">
        <f t="shared" si="785"/>
        <v>0</v>
      </c>
    </row>
    <row r="346" spans="2:84" ht="36">
      <c r="B346" s="395" t="s">
        <v>1004</v>
      </c>
      <c r="C346" s="411" t="s">
        <v>1005</v>
      </c>
      <c r="D346" s="412" t="s">
        <v>961</v>
      </c>
      <c r="E346" s="398">
        <v>1732500</v>
      </c>
      <c r="F346" s="399">
        <v>0</v>
      </c>
      <c r="G346" s="400">
        <f t="shared" si="738"/>
        <v>0</v>
      </c>
      <c r="H346" s="400"/>
      <c r="I346" s="413"/>
      <c r="J346" s="413"/>
      <c r="K346" s="517"/>
      <c r="L346" s="413"/>
      <c r="M346" s="513">
        <f t="shared" si="739"/>
        <v>0</v>
      </c>
      <c r="N346" s="401">
        <f t="shared" si="740"/>
        <v>0</v>
      </c>
      <c r="O346" s="413"/>
      <c r="P346" s="413"/>
      <c r="Q346" s="513">
        <f t="shared" si="741"/>
        <v>0</v>
      </c>
      <c r="R346" s="401">
        <f t="shared" si="742"/>
        <v>0</v>
      </c>
      <c r="S346" s="543"/>
      <c r="T346" s="413"/>
      <c r="U346" s="513">
        <f t="shared" si="743"/>
        <v>0</v>
      </c>
      <c r="V346" s="401">
        <f t="shared" si="744"/>
        <v>0</v>
      </c>
      <c r="W346" s="517"/>
      <c r="X346" s="413"/>
      <c r="Y346" s="513">
        <f t="shared" si="745"/>
        <v>0</v>
      </c>
      <c r="Z346" s="401">
        <f t="shared" si="746"/>
        <v>0</v>
      </c>
      <c r="AA346" s="517"/>
      <c r="AB346" s="401">
        <f t="shared" si="747"/>
        <v>0</v>
      </c>
      <c r="AC346" s="513">
        <f t="shared" si="748"/>
        <v>0</v>
      </c>
      <c r="AD346" s="401">
        <f t="shared" si="749"/>
        <v>0</v>
      </c>
      <c r="AE346" s="513"/>
      <c r="AF346" s="401">
        <f t="shared" si="750"/>
        <v>0</v>
      </c>
      <c r="AG346" s="513">
        <f t="shared" si="751"/>
        <v>0</v>
      </c>
      <c r="AH346" s="401">
        <f t="shared" si="752"/>
        <v>0</v>
      </c>
      <c r="AI346" s="513"/>
      <c r="AJ346" s="401">
        <f t="shared" si="753"/>
        <v>0</v>
      </c>
      <c r="AK346" s="513">
        <f t="shared" si="754"/>
        <v>0</v>
      </c>
      <c r="AL346" s="401">
        <f t="shared" si="733"/>
        <v>0</v>
      </c>
      <c r="AM346" s="519"/>
      <c r="AN346" s="429">
        <f t="shared" si="734"/>
        <v>0</v>
      </c>
      <c r="AO346" s="519">
        <f t="shared" si="755"/>
        <v>0</v>
      </c>
      <c r="AP346" s="429">
        <f t="shared" si="756"/>
        <v>0</v>
      </c>
      <c r="AQ346" s="594"/>
      <c r="AR346" s="401">
        <f t="shared" si="735"/>
        <v>0</v>
      </c>
      <c r="AS346" s="519">
        <f t="shared" si="757"/>
        <v>0</v>
      </c>
      <c r="AT346" s="429">
        <f t="shared" si="758"/>
        <v>0</v>
      </c>
      <c r="AU346" s="517"/>
      <c r="AV346" s="401">
        <f t="shared" si="784"/>
        <v>0</v>
      </c>
      <c r="AW346" s="519">
        <f t="shared" si="759"/>
        <v>0</v>
      </c>
      <c r="AX346" s="429">
        <f t="shared" si="760"/>
        <v>0</v>
      </c>
      <c r="AY346" s="517"/>
      <c r="AZ346" s="683">
        <f t="shared" si="737"/>
        <v>0</v>
      </c>
      <c r="BA346" s="519">
        <f t="shared" si="761"/>
        <v>0</v>
      </c>
      <c r="BB346" s="429">
        <f t="shared" si="762"/>
        <v>0</v>
      </c>
      <c r="BC346" s="697"/>
      <c r="BD346" s="683">
        <f t="shared" si="763"/>
        <v>0</v>
      </c>
      <c r="BE346" s="697">
        <f t="shared" si="764"/>
        <v>0</v>
      </c>
      <c r="BF346" s="683">
        <f t="shared" si="765"/>
        <v>0</v>
      </c>
      <c r="BG346" s="697"/>
      <c r="BH346" s="683">
        <f t="shared" si="766"/>
        <v>0</v>
      </c>
      <c r="BI346" s="519">
        <f t="shared" si="767"/>
        <v>0</v>
      </c>
      <c r="BJ346" s="429">
        <f t="shared" si="768"/>
        <v>0</v>
      </c>
      <c r="BK346" s="697"/>
      <c r="BL346" s="683">
        <f t="shared" si="769"/>
        <v>0</v>
      </c>
      <c r="BM346" s="519">
        <f t="shared" si="770"/>
        <v>0</v>
      </c>
      <c r="BN346" s="429">
        <f t="shared" si="771"/>
        <v>0</v>
      </c>
      <c r="BO346" s="718"/>
      <c r="BP346" s="706">
        <f t="shared" si="772"/>
        <v>0</v>
      </c>
      <c r="BQ346" s="718">
        <f t="shared" si="773"/>
        <v>0</v>
      </c>
      <c r="BR346" s="706">
        <f t="shared" si="774"/>
        <v>0</v>
      </c>
      <c r="BS346" s="718"/>
      <c r="BT346" s="706">
        <f t="shared" si="775"/>
        <v>0</v>
      </c>
      <c r="BU346" s="718">
        <f t="shared" si="776"/>
        <v>0</v>
      </c>
      <c r="BV346" s="706">
        <f t="shared" si="777"/>
        <v>0</v>
      </c>
      <c r="BW346" s="718"/>
      <c r="BX346" s="706">
        <f t="shared" si="778"/>
        <v>0</v>
      </c>
      <c r="BY346" s="718">
        <f t="shared" si="779"/>
        <v>0</v>
      </c>
      <c r="BZ346" s="706">
        <f t="shared" si="780"/>
        <v>0</v>
      </c>
      <c r="CA346" s="718"/>
      <c r="CB346" s="706">
        <f t="shared" si="781"/>
        <v>0</v>
      </c>
      <c r="CC346" s="718">
        <f t="shared" si="782"/>
        <v>0</v>
      </c>
      <c r="CD346" s="706">
        <f t="shared" si="783"/>
        <v>0</v>
      </c>
      <c r="CE346" s="706"/>
      <c r="CF346" s="402">
        <f t="shared" si="785"/>
        <v>0</v>
      </c>
    </row>
    <row r="347" spans="2:84">
      <c r="B347" s="395" t="s">
        <v>1006</v>
      </c>
      <c r="C347" s="411" t="s">
        <v>1007</v>
      </c>
      <c r="D347" s="412" t="s">
        <v>961</v>
      </c>
      <c r="E347" s="398">
        <v>1633500</v>
      </c>
      <c r="F347" s="399">
        <v>0</v>
      </c>
      <c r="G347" s="400">
        <f t="shared" si="738"/>
        <v>0</v>
      </c>
      <c r="H347" s="400"/>
      <c r="I347" s="413"/>
      <c r="J347" s="413"/>
      <c r="K347" s="517"/>
      <c r="L347" s="413"/>
      <c r="M347" s="513">
        <f t="shared" si="739"/>
        <v>0</v>
      </c>
      <c r="N347" s="401">
        <f t="shared" si="740"/>
        <v>0</v>
      </c>
      <c r="O347" s="413"/>
      <c r="P347" s="413"/>
      <c r="Q347" s="513">
        <f t="shared" si="741"/>
        <v>0</v>
      </c>
      <c r="R347" s="401">
        <f t="shared" si="742"/>
        <v>0</v>
      </c>
      <c r="S347" s="543"/>
      <c r="T347" s="413"/>
      <c r="U347" s="513">
        <f t="shared" si="743"/>
        <v>0</v>
      </c>
      <c r="V347" s="401">
        <f t="shared" si="744"/>
        <v>0</v>
      </c>
      <c r="W347" s="517"/>
      <c r="X347" s="413"/>
      <c r="Y347" s="513">
        <f t="shared" si="745"/>
        <v>0</v>
      </c>
      <c r="Z347" s="401">
        <f t="shared" si="746"/>
        <v>0</v>
      </c>
      <c r="AA347" s="517"/>
      <c r="AB347" s="401">
        <f t="shared" si="747"/>
        <v>0</v>
      </c>
      <c r="AC347" s="513">
        <f t="shared" si="748"/>
        <v>0</v>
      </c>
      <c r="AD347" s="401">
        <f t="shared" si="749"/>
        <v>0</v>
      </c>
      <c r="AE347" s="513"/>
      <c r="AF347" s="401">
        <f t="shared" si="750"/>
        <v>0</v>
      </c>
      <c r="AG347" s="513">
        <f t="shared" si="751"/>
        <v>0</v>
      </c>
      <c r="AH347" s="401">
        <f t="shared" si="752"/>
        <v>0</v>
      </c>
      <c r="AI347" s="513"/>
      <c r="AJ347" s="401">
        <f t="shared" si="753"/>
        <v>0</v>
      </c>
      <c r="AK347" s="513">
        <f t="shared" si="754"/>
        <v>0</v>
      </c>
      <c r="AL347" s="401">
        <f t="shared" si="733"/>
        <v>0</v>
      </c>
      <c r="AM347" s="519"/>
      <c r="AN347" s="429">
        <f t="shared" si="734"/>
        <v>0</v>
      </c>
      <c r="AO347" s="519">
        <f t="shared" si="755"/>
        <v>0</v>
      </c>
      <c r="AP347" s="429">
        <f t="shared" si="756"/>
        <v>0</v>
      </c>
      <c r="AQ347" s="594"/>
      <c r="AR347" s="401">
        <f t="shared" si="735"/>
        <v>0</v>
      </c>
      <c r="AS347" s="519">
        <f t="shared" si="757"/>
        <v>0</v>
      </c>
      <c r="AT347" s="429">
        <f t="shared" si="758"/>
        <v>0</v>
      </c>
      <c r="AU347" s="517"/>
      <c r="AV347" s="401">
        <f t="shared" si="784"/>
        <v>0</v>
      </c>
      <c r="AW347" s="519">
        <f t="shared" si="759"/>
        <v>0</v>
      </c>
      <c r="AX347" s="429">
        <f t="shared" si="760"/>
        <v>0</v>
      </c>
      <c r="AY347" s="517"/>
      <c r="AZ347" s="683">
        <f t="shared" si="737"/>
        <v>0</v>
      </c>
      <c r="BA347" s="519">
        <f t="shared" si="761"/>
        <v>0</v>
      </c>
      <c r="BB347" s="429">
        <f t="shared" si="762"/>
        <v>0</v>
      </c>
      <c r="BC347" s="697"/>
      <c r="BD347" s="683">
        <f t="shared" si="763"/>
        <v>0</v>
      </c>
      <c r="BE347" s="697">
        <f t="shared" si="764"/>
        <v>0</v>
      </c>
      <c r="BF347" s="683">
        <f t="shared" si="765"/>
        <v>0</v>
      </c>
      <c r="BG347" s="697"/>
      <c r="BH347" s="683">
        <f t="shared" si="766"/>
        <v>0</v>
      </c>
      <c r="BI347" s="519">
        <f t="shared" si="767"/>
        <v>0</v>
      </c>
      <c r="BJ347" s="429">
        <f t="shared" si="768"/>
        <v>0</v>
      </c>
      <c r="BK347" s="697"/>
      <c r="BL347" s="683">
        <f t="shared" si="769"/>
        <v>0</v>
      </c>
      <c r="BM347" s="519">
        <f t="shared" si="770"/>
        <v>0</v>
      </c>
      <c r="BN347" s="429">
        <f t="shared" si="771"/>
        <v>0</v>
      </c>
      <c r="BO347" s="718"/>
      <c r="BP347" s="706">
        <f t="shared" si="772"/>
        <v>0</v>
      </c>
      <c r="BQ347" s="718">
        <f t="shared" si="773"/>
        <v>0</v>
      </c>
      <c r="BR347" s="706">
        <f t="shared" si="774"/>
        <v>0</v>
      </c>
      <c r="BS347" s="718"/>
      <c r="BT347" s="706">
        <f t="shared" si="775"/>
        <v>0</v>
      </c>
      <c r="BU347" s="718">
        <f t="shared" si="776"/>
        <v>0</v>
      </c>
      <c r="BV347" s="706">
        <f t="shared" si="777"/>
        <v>0</v>
      </c>
      <c r="BW347" s="718"/>
      <c r="BX347" s="706">
        <f t="shared" si="778"/>
        <v>0</v>
      </c>
      <c r="BY347" s="718">
        <f t="shared" si="779"/>
        <v>0</v>
      </c>
      <c r="BZ347" s="706">
        <f t="shared" si="780"/>
        <v>0</v>
      </c>
      <c r="CA347" s="718"/>
      <c r="CB347" s="706">
        <f t="shared" si="781"/>
        <v>0</v>
      </c>
      <c r="CC347" s="718">
        <f t="shared" si="782"/>
        <v>0</v>
      </c>
      <c r="CD347" s="706">
        <f t="shared" si="783"/>
        <v>0</v>
      </c>
      <c r="CE347" s="706"/>
      <c r="CF347" s="402">
        <f t="shared" si="785"/>
        <v>0</v>
      </c>
    </row>
    <row r="348" spans="2:84" ht="36">
      <c r="B348" s="395" t="s">
        <v>1008</v>
      </c>
      <c r="C348" s="411" t="s">
        <v>1009</v>
      </c>
      <c r="D348" s="412" t="s">
        <v>961</v>
      </c>
      <c r="E348" s="398">
        <v>1435500</v>
      </c>
      <c r="F348" s="399">
        <v>0</v>
      </c>
      <c r="G348" s="400">
        <f t="shared" si="738"/>
        <v>0</v>
      </c>
      <c r="H348" s="400"/>
      <c r="I348" s="413"/>
      <c r="J348" s="413"/>
      <c r="K348" s="517"/>
      <c r="L348" s="413"/>
      <c r="M348" s="513">
        <f t="shared" si="739"/>
        <v>0</v>
      </c>
      <c r="N348" s="401">
        <f t="shared" si="740"/>
        <v>0</v>
      </c>
      <c r="O348" s="413"/>
      <c r="P348" s="413"/>
      <c r="Q348" s="513">
        <f t="shared" si="741"/>
        <v>0</v>
      </c>
      <c r="R348" s="401">
        <f t="shared" si="742"/>
        <v>0</v>
      </c>
      <c r="S348" s="543"/>
      <c r="T348" s="413"/>
      <c r="U348" s="513">
        <f t="shared" si="743"/>
        <v>0</v>
      </c>
      <c r="V348" s="401">
        <f t="shared" si="744"/>
        <v>0</v>
      </c>
      <c r="W348" s="517"/>
      <c r="X348" s="413"/>
      <c r="Y348" s="513">
        <f t="shared" si="745"/>
        <v>0</v>
      </c>
      <c r="Z348" s="401">
        <f t="shared" si="746"/>
        <v>0</v>
      </c>
      <c r="AA348" s="517"/>
      <c r="AB348" s="401">
        <f t="shared" si="747"/>
        <v>0</v>
      </c>
      <c r="AC348" s="513">
        <f t="shared" si="748"/>
        <v>0</v>
      </c>
      <c r="AD348" s="401">
        <f t="shared" si="749"/>
        <v>0</v>
      </c>
      <c r="AE348" s="513"/>
      <c r="AF348" s="401">
        <f t="shared" si="750"/>
        <v>0</v>
      </c>
      <c r="AG348" s="513">
        <f t="shared" si="751"/>
        <v>0</v>
      </c>
      <c r="AH348" s="401">
        <f t="shared" si="752"/>
        <v>0</v>
      </c>
      <c r="AI348" s="513"/>
      <c r="AJ348" s="401">
        <f t="shared" si="753"/>
        <v>0</v>
      </c>
      <c r="AK348" s="513">
        <f t="shared" si="754"/>
        <v>0</v>
      </c>
      <c r="AL348" s="401">
        <f t="shared" si="733"/>
        <v>0</v>
      </c>
      <c r="AM348" s="519"/>
      <c r="AN348" s="429">
        <f t="shared" si="734"/>
        <v>0</v>
      </c>
      <c r="AO348" s="519">
        <f t="shared" si="755"/>
        <v>0</v>
      </c>
      <c r="AP348" s="429">
        <f t="shared" si="756"/>
        <v>0</v>
      </c>
      <c r="AQ348" s="594"/>
      <c r="AR348" s="401">
        <f t="shared" si="735"/>
        <v>0</v>
      </c>
      <c r="AS348" s="519">
        <f t="shared" si="757"/>
        <v>0</v>
      </c>
      <c r="AT348" s="429">
        <f t="shared" si="758"/>
        <v>0</v>
      </c>
      <c r="AU348" s="517"/>
      <c r="AV348" s="401">
        <f t="shared" si="784"/>
        <v>0</v>
      </c>
      <c r="AW348" s="519">
        <f t="shared" si="759"/>
        <v>0</v>
      </c>
      <c r="AX348" s="429">
        <f t="shared" si="760"/>
        <v>0</v>
      </c>
      <c r="AY348" s="517"/>
      <c r="AZ348" s="683">
        <f t="shared" si="737"/>
        <v>0</v>
      </c>
      <c r="BA348" s="519">
        <f t="shared" si="761"/>
        <v>0</v>
      </c>
      <c r="BB348" s="429">
        <f t="shared" si="762"/>
        <v>0</v>
      </c>
      <c r="BC348" s="697"/>
      <c r="BD348" s="683">
        <f t="shared" si="763"/>
        <v>0</v>
      </c>
      <c r="BE348" s="697">
        <f t="shared" si="764"/>
        <v>0</v>
      </c>
      <c r="BF348" s="683">
        <f t="shared" si="765"/>
        <v>0</v>
      </c>
      <c r="BG348" s="697"/>
      <c r="BH348" s="683">
        <f t="shared" si="766"/>
        <v>0</v>
      </c>
      <c r="BI348" s="519">
        <f t="shared" si="767"/>
        <v>0</v>
      </c>
      <c r="BJ348" s="429">
        <f t="shared" si="768"/>
        <v>0</v>
      </c>
      <c r="BK348" s="697"/>
      <c r="BL348" s="683">
        <f t="shared" si="769"/>
        <v>0</v>
      </c>
      <c r="BM348" s="519">
        <f t="shared" si="770"/>
        <v>0</v>
      </c>
      <c r="BN348" s="429">
        <f t="shared" si="771"/>
        <v>0</v>
      </c>
      <c r="BO348" s="718"/>
      <c r="BP348" s="706">
        <f t="shared" si="772"/>
        <v>0</v>
      </c>
      <c r="BQ348" s="718">
        <f t="shared" si="773"/>
        <v>0</v>
      </c>
      <c r="BR348" s="706">
        <f t="shared" si="774"/>
        <v>0</v>
      </c>
      <c r="BS348" s="718"/>
      <c r="BT348" s="706">
        <f t="shared" si="775"/>
        <v>0</v>
      </c>
      <c r="BU348" s="718">
        <f t="shared" si="776"/>
        <v>0</v>
      </c>
      <c r="BV348" s="706">
        <f t="shared" si="777"/>
        <v>0</v>
      </c>
      <c r="BW348" s="718"/>
      <c r="BX348" s="706">
        <f t="shared" si="778"/>
        <v>0</v>
      </c>
      <c r="BY348" s="718">
        <f t="shared" si="779"/>
        <v>0</v>
      </c>
      <c r="BZ348" s="706">
        <f t="shared" si="780"/>
        <v>0</v>
      </c>
      <c r="CA348" s="718"/>
      <c r="CB348" s="706">
        <f t="shared" si="781"/>
        <v>0</v>
      </c>
      <c r="CC348" s="718">
        <f t="shared" si="782"/>
        <v>0</v>
      </c>
      <c r="CD348" s="706">
        <f t="shared" si="783"/>
        <v>0</v>
      </c>
      <c r="CE348" s="706"/>
      <c r="CF348" s="402">
        <f t="shared" si="785"/>
        <v>0</v>
      </c>
    </row>
    <row r="349" spans="2:84">
      <c r="B349" s="395" t="s">
        <v>1010</v>
      </c>
      <c r="C349" s="411" t="s">
        <v>1011</v>
      </c>
      <c r="D349" s="412" t="s">
        <v>961</v>
      </c>
      <c r="E349" s="398">
        <v>866250</v>
      </c>
      <c r="F349" s="399">
        <v>0</v>
      </c>
      <c r="G349" s="400">
        <f t="shared" si="738"/>
        <v>0</v>
      </c>
      <c r="H349" s="400"/>
      <c r="I349" s="413"/>
      <c r="J349" s="413"/>
      <c r="K349" s="517"/>
      <c r="L349" s="413"/>
      <c r="M349" s="513">
        <f t="shared" si="739"/>
        <v>0</v>
      </c>
      <c r="N349" s="401">
        <f t="shared" si="740"/>
        <v>0</v>
      </c>
      <c r="O349" s="413"/>
      <c r="P349" s="413"/>
      <c r="Q349" s="513">
        <f t="shared" si="741"/>
        <v>0</v>
      </c>
      <c r="R349" s="401">
        <f t="shared" si="742"/>
        <v>0</v>
      </c>
      <c r="S349" s="543"/>
      <c r="T349" s="413"/>
      <c r="U349" s="513">
        <f t="shared" si="743"/>
        <v>0</v>
      </c>
      <c r="V349" s="401">
        <f t="shared" si="744"/>
        <v>0</v>
      </c>
      <c r="W349" s="517"/>
      <c r="X349" s="413"/>
      <c r="Y349" s="513">
        <f t="shared" si="745"/>
        <v>0</v>
      </c>
      <c r="Z349" s="401">
        <f t="shared" si="746"/>
        <v>0</v>
      </c>
      <c r="AA349" s="517"/>
      <c r="AB349" s="401">
        <f t="shared" si="747"/>
        <v>0</v>
      </c>
      <c r="AC349" s="513">
        <f t="shared" si="748"/>
        <v>0</v>
      </c>
      <c r="AD349" s="401">
        <f t="shared" si="749"/>
        <v>0</v>
      </c>
      <c r="AE349" s="513"/>
      <c r="AF349" s="401">
        <f t="shared" si="750"/>
        <v>0</v>
      </c>
      <c r="AG349" s="513">
        <f t="shared" si="751"/>
        <v>0</v>
      </c>
      <c r="AH349" s="401">
        <f t="shared" si="752"/>
        <v>0</v>
      </c>
      <c r="AI349" s="513"/>
      <c r="AJ349" s="401">
        <f t="shared" si="753"/>
        <v>0</v>
      </c>
      <c r="AK349" s="513">
        <f t="shared" si="754"/>
        <v>0</v>
      </c>
      <c r="AL349" s="401">
        <f t="shared" si="733"/>
        <v>0</v>
      </c>
      <c r="AM349" s="519"/>
      <c r="AN349" s="429">
        <f t="shared" si="734"/>
        <v>0</v>
      </c>
      <c r="AO349" s="519">
        <f t="shared" si="755"/>
        <v>0</v>
      </c>
      <c r="AP349" s="429">
        <f t="shared" si="756"/>
        <v>0</v>
      </c>
      <c r="AQ349" s="594"/>
      <c r="AR349" s="401">
        <f t="shared" si="735"/>
        <v>0</v>
      </c>
      <c r="AS349" s="519">
        <f t="shared" si="757"/>
        <v>0</v>
      </c>
      <c r="AT349" s="429">
        <f t="shared" si="758"/>
        <v>0</v>
      </c>
      <c r="AU349" s="517"/>
      <c r="AV349" s="401">
        <f t="shared" si="784"/>
        <v>0</v>
      </c>
      <c r="AW349" s="519">
        <f t="shared" si="759"/>
        <v>0</v>
      </c>
      <c r="AX349" s="429">
        <f t="shared" si="760"/>
        <v>0</v>
      </c>
      <c r="AY349" s="517"/>
      <c r="AZ349" s="683">
        <f t="shared" si="737"/>
        <v>0</v>
      </c>
      <c r="BA349" s="519">
        <f t="shared" si="761"/>
        <v>0</v>
      </c>
      <c r="BB349" s="429">
        <f t="shared" si="762"/>
        <v>0</v>
      </c>
      <c r="BC349" s="697"/>
      <c r="BD349" s="683">
        <f t="shared" si="763"/>
        <v>0</v>
      </c>
      <c r="BE349" s="697">
        <f t="shared" si="764"/>
        <v>0</v>
      </c>
      <c r="BF349" s="683">
        <f t="shared" si="765"/>
        <v>0</v>
      </c>
      <c r="BG349" s="697"/>
      <c r="BH349" s="683">
        <f t="shared" si="766"/>
        <v>0</v>
      </c>
      <c r="BI349" s="519">
        <f t="shared" si="767"/>
        <v>0</v>
      </c>
      <c r="BJ349" s="429">
        <f t="shared" si="768"/>
        <v>0</v>
      </c>
      <c r="BK349" s="697"/>
      <c r="BL349" s="683">
        <f t="shared" si="769"/>
        <v>0</v>
      </c>
      <c r="BM349" s="519">
        <f t="shared" si="770"/>
        <v>0</v>
      </c>
      <c r="BN349" s="429">
        <f t="shared" si="771"/>
        <v>0</v>
      </c>
      <c r="BO349" s="718"/>
      <c r="BP349" s="706">
        <f t="shared" si="772"/>
        <v>0</v>
      </c>
      <c r="BQ349" s="718">
        <f t="shared" si="773"/>
        <v>0</v>
      </c>
      <c r="BR349" s="706">
        <f t="shared" si="774"/>
        <v>0</v>
      </c>
      <c r="BS349" s="718"/>
      <c r="BT349" s="706">
        <f t="shared" si="775"/>
        <v>0</v>
      </c>
      <c r="BU349" s="718">
        <f t="shared" si="776"/>
        <v>0</v>
      </c>
      <c r="BV349" s="706">
        <f t="shared" si="777"/>
        <v>0</v>
      </c>
      <c r="BW349" s="718"/>
      <c r="BX349" s="706">
        <f t="shared" si="778"/>
        <v>0</v>
      </c>
      <c r="BY349" s="718">
        <f t="shared" si="779"/>
        <v>0</v>
      </c>
      <c r="BZ349" s="706">
        <f t="shared" si="780"/>
        <v>0</v>
      </c>
      <c r="CA349" s="718"/>
      <c r="CB349" s="706">
        <f t="shared" si="781"/>
        <v>0</v>
      </c>
      <c r="CC349" s="718">
        <f t="shared" si="782"/>
        <v>0</v>
      </c>
      <c r="CD349" s="706">
        <f t="shared" si="783"/>
        <v>0</v>
      </c>
      <c r="CE349" s="706"/>
      <c r="CF349" s="402">
        <f t="shared" si="785"/>
        <v>0</v>
      </c>
    </row>
    <row r="350" spans="2:84" ht="36">
      <c r="B350" s="395" t="s">
        <v>1012</v>
      </c>
      <c r="C350" s="411" t="s">
        <v>1013</v>
      </c>
      <c r="D350" s="412" t="s">
        <v>961</v>
      </c>
      <c r="E350" s="398">
        <v>816750</v>
      </c>
      <c r="F350" s="399">
        <v>0</v>
      </c>
      <c r="G350" s="400">
        <f t="shared" si="738"/>
        <v>0</v>
      </c>
      <c r="H350" s="400"/>
      <c r="I350" s="413"/>
      <c r="J350" s="413"/>
      <c r="K350" s="517"/>
      <c r="L350" s="413"/>
      <c r="M350" s="513">
        <f t="shared" si="739"/>
        <v>0</v>
      </c>
      <c r="N350" s="401">
        <f t="shared" si="740"/>
        <v>0</v>
      </c>
      <c r="O350" s="413"/>
      <c r="P350" s="413"/>
      <c r="Q350" s="513">
        <f t="shared" si="741"/>
        <v>0</v>
      </c>
      <c r="R350" s="401">
        <f t="shared" si="742"/>
        <v>0</v>
      </c>
      <c r="S350" s="543"/>
      <c r="T350" s="413"/>
      <c r="U350" s="513">
        <f t="shared" si="743"/>
        <v>0</v>
      </c>
      <c r="V350" s="401">
        <f t="shared" si="744"/>
        <v>0</v>
      </c>
      <c r="W350" s="517"/>
      <c r="X350" s="413"/>
      <c r="Y350" s="513">
        <f t="shared" si="745"/>
        <v>0</v>
      </c>
      <c r="Z350" s="401">
        <f t="shared" si="746"/>
        <v>0</v>
      </c>
      <c r="AA350" s="517"/>
      <c r="AB350" s="401">
        <f t="shared" si="747"/>
        <v>0</v>
      </c>
      <c r="AC350" s="513">
        <f t="shared" si="748"/>
        <v>0</v>
      </c>
      <c r="AD350" s="401">
        <f t="shared" si="749"/>
        <v>0</v>
      </c>
      <c r="AE350" s="513"/>
      <c r="AF350" s="401">
        <f t="shared" si="750"/>
        <v>0</v>
      </c>
      <c r="AG350" s="513">
        <f t="shared" si="751"/>
        <v>0</v>
      </c>
      <c r="AH350" s="401">
        <f t="shared" si="752"/>
        <v>0</v>
      </c>
      <c r="AI350" s="513"/>
      <c r="AJ350" s="401">
        <f t="shared" si="753"/>
        <v>0</v>
      </c>
      <c r="AK350" s="513">
        <f t="shared" si="754"/>
        <v>0</v>
      </c>
      <c r="AL350" s="401">
        <f t="shared" si="733"/>
        <v>0</v>
      </c>
      <c r="AM350" s="519"/>
      <c r="AN350" s="429">
        <f t="shared" si="734"/>
        <v>0</v>
      </c>
      <c r="AO350" s="519">
        <f t="shared" si="755"/>
        <v>0</v>
      </c>
      <c r="AP350" s="429">
        <f t="shared" si="756"/>
        <v>0</v>
      </c>
      <c r="AQ350" s="594"/>
      <c r="AR350" s="401">
        <f t="shared" si="735"/>
        <v>0</v>
      </c>
      <c r="AS350" s="519">
        <f t="shared" si="757"/>
        <v>0</v>
      </c>
      <c r="AT350" s="429">
        <f t="shared" si="758"/>
        <v>0</v>
      </c>
      <c r="AU350" s="517"/>
      <c r="AV350" s="401">
        <f t="shared" si="784"/>
        <v>0</v>
      </c>
      <c r="AW350" s="519">
        <f t="shared" si="759"/>
        <v>0</v>
      </c>
      <c r="AX350" s="429">
        <f t="shared" si="760"/>
        <v>0</v>
      </c>
      <c r="AY350" s="517"/>
      <c r="AZ350" s="683">
        <f t="shared" si="737"/>
        <v>0</v>
      </c>
      <c r="BA350" s="519">
        <f t="shared" si="761"/>
        <v>0</v>
      </c>
      <c r="BB350" s="429">
        <f t="shared" si="762"/>
        <v>0</v>
      </c>
      <c r="BC350" s="697"/>
      <c r="BD350" s="683">
        <f t="shared" si="763"/>
        <v>0</v>
      </c>
      <c r="BE350" s="697">
        <f t="shared" si="764"/>
        <v>0</v>
      </c>
      <c r="BF350" s="683">
        <f t="shared" si="765"/>
        <v>0</v>
      </c>
      <c r="BG350" s="697"/>
      <c r="BH350" s="683">
        <f t="shared" si="766"/>
        <v>0</v>
      </c>
      <c r="BI350" s="519">
        <f t="shared" si="767"/>
        <v>0</v>
      </c>
      <c r="BJ350" s="429">
        <f t="shared" si="768"/>
        <v>0</v>
      </c>
      <c r="BK350" s="697"/>
      <c r="BL350" s="683">
        <f t="shared" si="769"/>
        <v>0</v>
      </c>
      <c r="BM350" s="519">
        <f t="shared" si="770"/>
        <v>0</v>
      </c>
      <c r="BN350" s="429">
        <f t="shared" si="771"/>
        <v>0</v>
      </c>
      <c r="BO350" s="718"/>
      <c r="BP350" s="706">
        <f t="shared" si="772"/>
        <v>0</v>
      </c>
      <c r="BQ350" s="718">
        <f t="shared" si="773"/>
        <v>0</v>
      </c>
      <c r="BR350" s="706">
        <f t="shared" si="774"/>
        <v>0</v>
      </c>
      <c r="BS350" s="718"/>
      <c r="BT350" s="706">
        <f t="shared" si="775"/>
        <v>0</v>
      </c>
      <c r="BU350" s="718">
        <f t="shared" si="776"/>
        <v>0</v>
      </c>
      <c r="BV350" s="706">
        <f t="shared" si="777"/>
        <v>0</v>
      </c>
      <c r="BW350" s="718"/>
      <c r="BX350" s="706">
        <f t="shared" si="778"/>
        <v>0</v>
      </c>
      <c r="BY350" s="718">
        <f t="shared" si="779"/>
        <v>0</v>
      </c>
      <c r="BZ350" s="706">
        <f t="shared" si="780"/>
        <v>0</v>
      </c>
      <c r="CA350" s="718"/>
      <c r="CB350" s="706">
        <f t="shared" si="781"/>
        <v>0</v>
      </c>
      <c r="CC350" s="718">
        <f t="shared" si="782"/>
        <v>0</v>
      </c>
      <c r="CD350" s="706">
        <f t="shared" si="783"/>
        <v>0</v>
      </c>
      <c r="CE350" s="706"/>
      <c r="CF350" s="402">
        <f t="shared" si="785"/>
        <v>0</v>
      </c>
    </row>
    <row r="351" spans="2:84" ht="36">
      <c r="B351" s="395" t="s">
        <v>1014</v>
      </c>
      <c r="C351" s="411" t="s">
        <v>1015</v>
      </c>
      <c r="D351" s="412" t="s">
        <v>961</v>
      </c>
      <c r="E351" s="398">
        <v>618750</v>
      </c>
      <c r="F351" s="399">
        <v>0</v>
      </c>
      <c r="G351" s="400">
        <f t="shared" si="738"/>
        <v>0</v>
      </c>
      <c r="H351" s="400"/>
      <c r="I351" s="413"/>
      <c r="J351" s="413"/>
      <c r="K351" s="517"/>
      <c r="L351" s="413"/>
      <c r="M351" s="513">
        <f t="shared" si="739"/>
        <v>0</v>
      </c>
      <c r="N351" s="401">
        <f t="shared" si="740"/>
        <v>0</v>
      </c>
      <c r="O351" s="413"/>
      <c r="P351" s="413"/>
      <c r="Q351" s="513">
        <f t="shared" si="741"/>
        <v>0</v>
      </c>
      <c r="R351" s="401">
        <f t="shared" si="742"/>
        <v>0</v>
      </c>
      <c r="S351" s="543"/>
      <c r="T351" s="413"/>
      <c r="U351" s="513">
        <f t="shared" si="743"/>
        <v>0</v>
      </c>
      <c r="V351" s="401">
        <f t="shared" si="744"/>
        <v>0</v>
      </c>
      <c r="W351" s="517"/>
      <c r="X351" s="413"/>
      <c r="Y351" s="513">
        <f t="shared" si="745"/>
        <v>0</v>
      </c>
      <c r="Z351" s="401">
        <f t="shared" si="746"/>
        <v>0</v>
      </c>
      <c r="AA351" s="517"/>
      <c r="AB351" s="401">
        <f t="shared" si="747"/>
        <v>0</v>
      </c>
      <c r="AC351" s="513">
        <f t="shared" si="748"/>
        <v>0</v>
      </c>
      <c r="AD351" s="401">
        <f t="shared" si="749"/>
        <v>0</v>
      </c>
      <c r="AE351" s="513"/>
      <c r="AF351" s="401">
        <f t="shared" si="750"/>
        <v>0</v>
      </c>
      <c r="AG351" s="513">
        <f t="shared" si="751"/>
        <v>0</v>
      </c>
      <c r="AH351" s="401">
        <f t="shared" si="752"/>
        <v>0</v>
      </c>
      <c r="AI351" s="513"/>
      <c r="AJ351" s="401">
        <f t="shared" si="753"/>
        <v>0</v>
      </c>
      <c r="AK351" s="513">
        <f t="shared" si="754"/>
        <v>0</v>
      </c>
      <c r="AL351" s="401">
        <f t="shared" si="733"/>
        <v>0</v>
      </c>
      <c r="AM351" s="519"/>
      <c r="AN351" s="429">
        <f t="shared" si="734"/>
        <v>0</v>
      </c>
      <c r="AO351" s="519">
        <f t="shared" si="755"/>
        <v>0</v>
      </c>
      <c r="AP351" s="429">
        <f t="shared" si="756"/>
        <v>0</v>
      </c>
      <c r="AQ351" s="594"/>
      <c r="AR351" s="401">
        <f t="shared" si="735"/>
        <v>0</v>
      </c>
      <c r="AS351" s="519">
        <f t="shared" si="757"/>
        <v>0</v>
      </c>
      <c r="AT351" s="429">
        <f t="shared" si="758"/>
        <v>0</v>
      </c>
      <c r="AU351" s="517"/>
      <c r="AV351" s="401">
        <f t="shared" si="784"/>
        <v>0</v>
      </c>
      <c r="AW351" s="519">
        <f t="shared" si="759"/>
        <v>0</v>
      </c>
      <c r="AX351" s="429">
        <f t="shared" si="760"/>
        <v>0</v>
      </c>
      <c r="AY351" s="517"/>
      <c r="AZ351" s="683">
        <f t="shared" si="737"/>
        <v>0</v>
      </c>
      <c r="BA351" s="519">
        <f t="shared" si="761"/>
        <v>0</v>
      </c>
      <c r="BB351" s="429">
        <f t="shared" si="762"/>
        <v>0</v>
      </c>
      <c r="BC351" s="697"/>
      <c r="BD351" s="683">
        <f t="shared" si="763"/>
        <v>0</v>
      </c>
      <c r="BE351" s="697">
        <f t="shared" si="764"/>
        <v>0</v>
      </c>
      <c r="BF351" s="683">
        <f t="shared" si="765"/>
        <v>0</v>
      </c>
      <c r="BG351" s="697"/>
      <c r="BH351" s="683">
        <f t="shared" si="766"/>
        <v>0</v>
      </c>
      <c r="BI351" s="519">
        <f t="shared" si="767"/>
        <v>0</v>
      </c>
      <c r="BJ351" s="429">
        <f t="shared" si="768"/>
        <v>0</v>
      </c>
      <c r="BK351" s="697"/>
      <c r="BL351" s="683">
        <f t="shared" si="769"/>
        <v>0</v>
      </c>
      <c r="BM351" s="519">
        <f t="shared" si="770"/>
        <v>0</v>
      </c>
      <c r="BN351" s="429">
        <f t="shared" si="771"/>
        <v>0</v>
      </c>
      <c r="BO351" s="718"/>
      <c r="BP351" s="706">
        <f t="shared" si="772"/>
        <v>0</v>
      </c>
      <c r="BQ351" s="718">
        <f t="shared" si="773"/>
        <v>0</v>
      </c>
      <c r="BR351" s="706">
        <f t="shared" si="774"/>
        <v>0</v>
      </c>
      <c r="BS351" s="718"/>
      <c r="BT351" s="706">
        <f t="shared" si="775"/>
        <v>0</v>
      </c>
      <c r="BU351" s="718">
        <f t="shared" si="776"/>
        <v>0</v>
      </c>
      <c r="BV351" s="706">
        <f t="shared" si="777"/>
        <v>0</v>
      </c>
      <c r="BW351" s="718"/>
      <c r="BX351" s="706">
        <f t="shared" si="778"/>
        <v>0</v>
      </c>
      <c r="BY351" s="718">
        <f t="shared" si="779"/>
        <v>0</v>
      </c>
      <c r="BZ351" s="706">
        <f t="shared" si="780"/>
        <v>0</v>
      </c>
      <c r="CA351" s="718"/>
      <c r="CB351" s="706">
        <f t="shared" si="781"/>
        <v>0</v>
      </c>
      <c r="CC351" s="718">
        <f t="shared" si="782"/>
        <v>0</v>
      </c>
      <c r="CD351" s="706">
        <f t="shared" si="783"/>
        <v>0</v>
      </c>
      <c r="CE351" s="706"/>
      <c r="CF351" s="402">
        <f t="shared" si="785"/>
        <v>0</v>
      </c>
    </row>
    <row r="352" spans="2:84" ht="36">
      <c r="B352" s="395" t="s">
        <v>1016</v>
      </c>
      <c r="C352" s="411" t="s">
        <v>1017</v>
      </c>
      <c r="D352" s="412" t="s">
        <v>961</v>
      </c>
      <c r="E352" s="398">
        <v>1435500</v>
      </c>
      <c r="F352" s="399">
        <v>0</v>
      </c>
      <c r="G352" s="400">
        <f t="shared" si="738"/>
        <v>0</v>
      </c>
      <c r="H352" s="400"/>
      <c r="I352" s="413"/>
      <c r="J352" s="413"/>
      <c r="K352" s="517"/>
      <c r="L352" s="413"/>
      <c r="M352" s="513">
        <f t="shared" si="739"/>
        <v>0</v>
      </c>
      <c r="N352" s="401">
        <f t="shared" si="740"/>
        <v>0</v>
      </c>
      <c r="O352" s="413"/>
      <c r="P352" s="413"/>
      <c r="Q352" s="513">
        <f t="shared" si="741"/>
        <v>0</v>
      </c>
      <c r="R352" s="401">
        <f t="shared" si="742"/>
        <v>0</v>
      </c>
      <c r="S352" s="543"/>
      <c r="T352" s="413"/>
      <c r="U352" s="513">
        <f t="shared" si="743"/>
        <v>0</v>
      </c>
      <c r="V352" s="401">
        <f t="shared" si="744"/>
        <v>0</v>
      </c>
      <c r="W352" s="517"/>
      <c r="X352" s="413"/>
      <c r="Y352" s="513">
        <f t="shared" si="745"/>
        <v>0</v>
      </c>
      <c r="Z352" s="401">
        <f t="shared" si="746"/>
        <v>0</v>
      </c>
      <c r="AA352" s="517"/>
      <c r="AB352" s="401">
        <f t="shared" si="747"/>
        <v>0</v>
      </c>
      <c r="AC352" s="513">
        <f t="shared" si="748"/>
        <v>0</v>
      </c>
      <c r="AD352" s="401">
        <f t="shared" si="749"/>
        <v>0</v>
      </c>
      <c r="AE352" s="513"/>
      <c r="AF352" s="401">
        <f t="shared" si="750"/>
        <v>0</v>
      </c>
      <c r="AG352" s="513">
        <f t="shared" si="751"/>
        <v>0</v>
      </c>
      <c r="AH352" s="401">
        <f t="shared" si="752"/>
        <v>0</v>
      </c>
      <c r="AI352" s="513"/>
      <c r="AJ352" s="401">
        <f t="shared" si="753"/>
        <v>0</v>
      </c>
      <c r="AK352" s="513">
        <f t="shared" si="754"/>
        <v>0</v>
      </c>
      <c r="AL352" s="401">
        <f t="shared" si="733"/>
        <v>0</v>
      </c>
      <c r="AM352" s="519"/>
      <c r="AN352" s="429">
        <f t="shared" si="734"/>
        <v>0</v>
      </c>
      <c r="AO352" s="519">
        <f t="shared" si="755"/>
        <v>0</v>
      </c>
      <c r="AP352" s="429">
        <f t="shared" si="756"/>
        <v>0</v>
      </c>
      <c r="AQ352" s="594"/>
      <c r="AR352" s="401">
        <f t="shared" si="735"/>
        <v>0</v>
      </c>
      <c r="AS352" s="519">
        <f t="shared" si="757"/>
        <v>0</v>
      </c>
      <c r="AT352" s="429">
        <f t="shared" si="758"/>
        <v>0</v>
      </c>
      <c r="AU352" s="517"/>
      <c r="AV352" s="401">
        <f t="shared" si="784"/>
        <v>0</v>
      </c>
      <c r="AW352" s="519">
        <f t="shared" si="759"/>
        <v>0</v>
      </c>
      <c r="AX352" s="429">
        <f t="shared" si="760"/>
        <v>0</v>
      </c>
      <c r="AY352" s="517"/>
      <c r="AZ352" s="683">
        <f t="shared" si="737"/>
        <v>0</v>
      </c>
      <c r="BA352" s="519">
        <f t="shared" si="761"/>
        <v>0</v>
      </c>
      <c r="BB352" s="429">
        <f t="shared" si="762"/>
        <v>0</v>
      </c>
      <c r="BC352" s="697"/>
      <c r="BD352" s="683">
        <f t="shared" si="763"/>
        <v>0</v>
      </c>
      <c r="BE352" s="697">
        <f t="shared" si="764"/>
        <v>0</v>
      </c>
      <c r="BF352" s="683">
        <f t="shared" si="765"/>
        <v>0</v>
      </c>
      <c r="BG352" s="697"/>
      <c r="BH352" s="683">
        <f t="shared" si="766"/>
        <v>0</v>
      </c>
      <c r="BI352" s="519">
        <f t="shared" si="767"/>
        <v>0</v>
      </c>
      <c r="BJ352" s="429">
        <f t="shared" si="768"/>
        <v>0</v>
      </c>
      <c r="BK352" s="697"/>
      <c r="BL352" s="683">
        <f t="shared" si="769"/>
        <v>0</v>
      </c>
      <c r="BM352" s="519">
        <f t="shared" si="770"/>
        <v>0</v>
      </c>
      <c r="BN352" s="429">
        <f t="shared" si="771"/>
        <v>0</v>
      </c>
      <c r="BO352" s="718"/>
      <c r="BP352" s="706">
        <f t="shared" si="772"/>
        <v>0</v>
      </c>
      <c r="BQ352" s="718">
        <f t="shared" si="773"/>
        <v>0</v>
      </c>
      <c r="BR352" s="706">
        <f t="shared" si="774"/>
        <v>0</v>
      </c>
      <c r="BS352" s="718"/>
      <c r="BT352" s="706">
        <f t="shared" si="775"/>
        <v>0</v>
      </c>
      <c r="BU352" s="718">
        <f t="shared" si="776"/>
        <v>0</v>
      </c>
      <c r="BV352" s="706">
        <f t="shared" si="777"/>
        <v>0</v>
      </c>
      <c r="BW352" s="718"/>
      <c r="BX352" s="706">
        <f t="shared" si="778"/>
        <v>0</v>
      </c>
      <c r="BY352" s="718">
        <f t="shared" si="779"/>
        <v>0</v>
      </c>
      <c r="BZ352" s="706">
        <f t="shared" si="780"/>
        <v>0</v>
      </c>
      <c r="CA352" s="718"/>
      <c r="CB352" s="706">
        <f t="shared" si="781"/>
        <v>0</v>
      </c>
      <c r="CC352" s="718">
        <f t="shared" si="782"/>
        <v>0</v>
      </c>
      <c r="CD352" s="706">
        <f t="shared" si="783"/>
        <v>0</v>
      </c>
      <c r="CE352" s="706"/>
      <c r="CF352" s="402">
        <f t="shared" si="785"/>
        <v>0</v>
      </c>
    </row>
    <row r="353" spans="2:84" s="387" customFormat="1">
      <c r="B353" s="404" t="s">
        <v>75</v>
      </c>
      <c r="C353" s="405" t="s">
        <v>1018</v>
      </c>
      <c r="D353" s="406"/>
      <c r="E353" s="407"/>
      <c r="F353" s="408">
        <v>0</v>
      </c>
      <c r="G353" s="409"/>
      <c r="H353" s="409">
        <f>+SUM(G354:G363)</f>
        <v>0</v>
      </c>
      <c r="I353" s="409"/>
      <c r="J353" s="409"/>
      <c r="K353" s="516"/>
      <c r="L353" s="409"/>
      <c r="M353" s="516"/>
      <c r="N353" s="409">
        <f>SUM(N354:N363)</f>
        <v>0</v>
      </c>
      <c r="O353" s="409"/>
      <c r="P353" s="409"/>
      <c r="Q353" s="516"/>
      <c r="R353" s="409">
        <f>SUM(R354:R363)</f>
        <v>0</v>
      </c>
      <c r="S353" s="542"/>
      <c r="T353" s="409">
        <f>SUM(T354:T363)</f>
        <v>0</v>
      </c>
      <c r="U353" s="516"/>
      <c r="V353" s="409">
        <f>SUM(V354:V363)</f>
        <v>0</v>
      </c>
      <c r="W353" s="516"/>
      <c r="X353" s="409">
        <f>SUM(X354:X363)</f>
        <v>0</v>
      </c>
      <c r="Y353" s="516"/>
      <c r="Z353" s="409">
        <f>SUM(Z354:Z363)</f>
        <v>0</v>
      </c>
      <c r="AA353" s="516"/>
      <c r="AB353" s="409">
        <f>SUM(AB354:AB363)</f>
        <v>0</v>
      </c>
      <c r="AC353" s="516"/>
      <c r="AD353" s="409">
        <f>SUM(AD354:AD363)</f>
        <v>0</v>
      </c>
      <c r="AE353" s="516"/>
      <c r="AF353" s="409">
        <f>SUM(AF354:AF363)</f>
        <v>0</v>
      </c>
      <c r="AG353" s="516"/>
      <c r="AH353" s="409">
        <f>SUM(AH354:AH363)</f>
        <v>0</v>
      </c>
      <c r="AI353" s="516"/>
      <c r="AJ353" s="409">
        <f>SUM(AJ354:AJ363)</f>
        <v>0</v>
      </c>
      <c r="AK353" s="516"/>
      <c r="AL353" s="409">
        <f>SUM(AL354:AL363)</f>
        <v>0</v>
      </c>
      <c r="AM353" s="611"/>
      <c r="AN353" s="612">
        <f>SUM(AN354:AN363)</f>
        <v>0</v>
      </c>
      <c r="AO353" s="611"/>
      <c r="AP353" s="612">
        <f>SUM(AP354:AP363)</f>
        <v>0</v>
      </c>
      <c r="AQ353" s="593"/>
      <c r="AR353" s="409">
        <f>SUM(AR354:AR363)</f>
        <v>0</v>
      </c>
      <c r="AS353" s="611"/>
      <c r="AT353" s="612">
        <f>SUM(AT354:AT363)</f>
        <v>0</v>
      </c>
      <c r="AU353" s="516"/>
      <c r="AV353" s="409">
        <f>SUM(AV354:AV363)</f>
        <v>0</v>
      </c>
      <c r="AW353" s="611"/>
      <c r="AX353" s="612">
        <f>SUM(AX354:AX363)</f>
        <v>0</v>
      </c>
      <c r="AY353" s="516">
        <f>+SUM(AX354:AX363)</f>
        <v>0</v>
      </c>
      <c r="AZ353" s="680">
        <f>SUM(AZ354:AZ363)</f>
        <v>0</v>
      </c>
      <c r="BA353" s="611"/>
      <c r="BB353" s="612">
        <f>SUM(BB354:BB363)</f>
        <v>0</v>
      </c>
      <c r="BC353" s="409">
        <f>+SUM(BB354:BB363)</f>
        <v>0</v>
      </c>
      <c r="BD353" s="409">
        <f>SUM(BD354:BD363)</f>
        <v>0</v>
      </c>
      <c r="BE353" s="409"/>
      <c r="BF353" s="409">
        <f>SUM(BF354:BF363)</f>
        <v>0</v>
      </c>
      <c r="BG353" s="409"/>
      <c r="BH353" s="409">
        <f>SUM(BH354:BH363)</f>
        <v>0</v>
      </c>
      <c r="BI353" s="409"/>
      <c r="BJ353" s="409">
        <f>SUM(BJ354:BJ363)</f>
        <v>0</v>
      </c>
      <c r="BK353" s="409"/>
      <c r="BL353" s="409">
        <f>SUM(BL354:BL363)</f>
        <v>0</v>
      </c>
      <c r="BM353" s="409"/>
      <c r="BN353" s="409">
        <f>SUM(BN354:BN363)</f>
        <v>0</v>
      </c>
      <c r="BO353" s="719"/>
      <c r="BP353" s="715">
        <f>SUM(BP354:BP363)</f>
        <v>0</v>
      </c>
      <c r="BQ353" s="719"/>
      <c r="BR353" s="715">
        <f>SUM(BR354:BR363)</f>
        <v>0</v>
      </c>
      <c r="BS353" s="719"/>
      <c r="BT353" s="715">
        <f>SUM(BT354:BT363)</f>
        <v>0</v>
      </c>
      <c r="BU353" s="719"/>
      <c r="BV353" s="715">
        <f>SUM(BV354:BV363)</f>
        <v>0</v>
      </c>
      <c r="BW353" s="719"/>
      <c r="BX353" s="715">
        <f>SUM(BX354:BX363)</f>
        <v>0</v>
      </c>
      <c r="BY353" s="719"/>
      <c r="BZ353" s="715">
        <f>SUM(BZ354:BZ363)</f>
        <v>0</v>
      </c>
      <c r="CA353" s="719"/>
      <c r="CB353" s="715">
        <f>SUM(CB354:CB363)</f>
        <v>0</v>
      </c>
      <c r="CC353" s="719"/>
      <c r="CD353" s="715">
        <f>SUM(CD354:CD363)</f>
        <v>0</v>
      </c>
      <c r="CE353" s="709"/>
      <c r="CF353" s="410">
        <f t="shared" si="785"/>
        <v>0</v>
      </c>
    </row>
    <row r="354" spans="2:84" ht="36">
      <c r="B354" s="395" t="s">
        <v>1019</v>
      </c>
      <c r="C354" s="411" t="s">
        <v>1020</v>
      </c>
      <c r="D354" s="412" t="s">
        <v>530</v>
      </c>
      <c r="E354" s="398">
        <v>540540</v>
      </c>
      <c r="F354" s="399">
        <v>0</v>
      </c>
      <c r="G354" s="400">
        <f t="shared" ref="G354:G363" si="786">F354*E354</f>
        <v>0</v>
      </c>
      <c r="H354" s="400"/>
      <c r="I354" s="413"/>
      <c r="J354" s="413"/>
      <c r="K354" s="517"/>
      <c r="L354" s="413"/>
      <c r="M354" s="513">
        <f t="shared" ref="M354:M363" si="787">I354+K354</f>
        <v>0</v>
      </c>
      <c r="N354" s="401">
        <f t="shared" ref="N354:N363" si="788">M354*$E354</f>
        <v>0</v>
      </c>
      <c r="O354" s="413"/>
      <c r="P354" s="413"/>
      <c r="Q354" s="513">
        <f t="shared" ref="Q354:Q363" si="789">M354+O354</f>
        <v>0</v>
      </c>
      <c r="R354" s="401">
        <f t="shared" ref="R354:R363" si="790">Q354*$E354</f>
        <v>0</v>
      </c>
      <c r="S354" s="543"/>
      <c r="T354" s="413"/>
      <c r="U354" s="513">
        <f t="shared" ref="U354:U363" si="791">Q354+S354</f>
        <v>0</v>
      </c>
      <c r="V354" s="401">
        <f t="shared" ref="V354:V363" si="792">U354*$E354</f>
        <v>0</v>
      </c>
      <c r="W354" s="517"/>
      <c r="X354" s="413"/>
      <c r="Y354" s="513">
        <f t="shared" ref="Y354:Y363" si="793">U354+W354</f>
        <v>0</v>
      </c>
      <c r="Z354" s="401">
        <f t="shared" ref="Z354:Z363" si="794">Y354*$E354</f>
        <v>0</v>
      </c>
      <c r="AA354" s="517"/>
      <c r="AB354" s="401">
        <f t="shared" ref="AB354:AB363" si="795">AA354*$E354</f>
        <v>0</v>
      </c>
      <c r="AC354" s="513">
        <f t="shared" ref="AC354:AC363" si="796">Y354+AA354</f>
        <v>0</v>
      </c>
      <c r="AD354" s="401">
        <f t="shared" ref="AD354:AD363" si="797">AC354*$E354</f>
        <v>0</v>
      </c>
      <c r="AE354" s="513"/>
      <c r="AF354" s="401">
        <f t="shared" ref="AF354:AF363" si="798">AE354*$E354</f>
        <v>0</v>
      </c>
      <c r="AG354" s="513">
        <f t="shared" ref="AG354:AG363" si="799">AC354+AE354</f>
        <v>0</v>
      </c>
      <c r="AH354" s="401">
        <f t="shared" ref="AH354:AH363" si="800">AG354*$E354</f>
        <v>0</v>
      </c>
      <c r="AI354" s="513"/>
      <c r="AJ354" s="401">
        <f t="shared" ref="AJ354:AJ363" si="801">AI354*$E354</f>
        <v>0</v>
      </c>
      <c r="AK354" s="513">
        <f t="shared" ref="AK354:AK363" si="802">AG354+AI354</f>
        <v>0</v>
      </c>
      <c r="AL354" s="401">
        <f t="shared" si="733"/>
        <v>0</v>
      </c>
      <c r="AM354" s="519"/>
      <c r="AN354" s="429">
        <f t="shared" si="734"/>
        <v>0</v>
      </c>
      <c r="AO354" s="519">
        <f t="shared" ref="AO354:AO363" si="803">AK354+AM354</f>
        <v>0</v>
      </c>
      <c r="AP354" s="429">
        <f t="shared" ref="AP354:AP363" si="804">AO354*$E354</f>
        <v>0</v>
      </c>
      <c r="AQ354" s="594"/>
      <c r="AR354" s="401">
        <f t="shared" si="735"/>
        <v>0</v>
      </c>
      <c r="AS354" s="519">
        <f t="shared" ref="AS354:AS363" si="805">AO354+AQ354</f>
        <v>0</v>
      </c>
      <c r="AT354" s="429">
        <f t="shared" ref="AT354:AT363" si="806">AS354*$E354</f>
        <v>0</v>
      </c>
      <c r="AU354" s="517"/>
      <c r="AV354" s="401">
        <f t="shared" ref="AV354:AV369" si="807">AU354*$E354</f>
        <v>0</v>
      </c>
      <c r="AW354" s="519">
        <f t="shared" ref="AW354:AW363" si="808">AS354+AU354</f>
        <v>0</v>
      </c>
      <c r="AX354" s="429">
        <f t="shared" ref="AX354:AX363" si="809">AW354*$E354</f>
        <v>0</v>
      </c>
      <c r="AY354" s="517"/>
      <c r="AZ354" s="683">
        <f t="shared" ref="AZ354:AZ380" si="810">AY354*$E354</f>
        <v>0</v>
      </c>
      <c r="BA354" s="519">
        <f t="shared" ref="BA354:BA363" si="811">AW354+AY354</f>
        <v>0</v>
      </c>
      <c r="BB354" s="429">
        <f t="shared" ref="BB354:BB363" si="812">BA354*$E354</f>
        <v>0</v>
      </c>
      <c r="BC354" s="697"/>
      <c r="BD354" s="683">
        <f t="shared" ref="BD354:BD363" si="813">BC354*$E354</f>
        <v>0</v>
      </c>
      <c r="BE354" s="697">
        <f t="shared" ref="BE354:BE363" si="814">BA354+BC354</f>
        <v>0</v>
      </c>
      <c r="BF354" s="683">
        <f t="shared" ref="BF354:BF363" si="815">BE354*$E354</f>
        <v>0</v>
      </c>
      <c r="BG354" s="697"/>
      <c r="BH354" s="683">
        <f t="shared" ref="BH354:BH363" si="816">BG354*$E354</f>
        <v>0</v>
      </c>
      <c r="BI354" s="519">
        <f t="shared" ref="BI354:BI363" si="817">BE354+BG354</f>
        <v>0</v>
      </c>
      <c r="BJ354" s="429">
        <f t="shared" ref="BJ354:BJ363" si="818">BI354*$E354</f>
        <v>0</v>
      </c>
      <c r="BK354" s="697"/>
      <c r="BL354" s="683">
        <f t="shared" ref="BL354:BL363" si="819">BK354*$E354</f>
        <v>0</v>
      </c>
      <c r="BM354" s="519">
        <f t="shared" ref="BM354:BM363" si="820">BI354+BK354</f>
        <v>0</v>
      </c>
      <c r="BN354" s="429">
        <f t="shared" ref="BN354:BN363" si="821">BM354*$E354</f>
        <v>0</v>
      </c>
      <c r="BO354" s="718"/>
      <c r="BP354" s="706">
        <f t="shared" ref="BP354:BP363" si="822">BO354*$E354</f>
        <v>0</v>
      </c>
      <c r="BQ354" s="718">
        <f t="shared" ref="BQ354:BQ363" si="823">BM354+BO354</f>
        <v>0</v>
      </c>
      <c r="BR354" s="706">
        <f t="shared" ref="BR354:BR363" si="824">BQ354*$E354</f>
        <v>0</v>
      </c>
      <c r="BS354" s="718"/>
      <c r="BT354" s="706">
        <f t="shared" ref="BT354:BT363" si="825">BS354*$E354</f>
        <v>0</v>
      </c>
      <c r="BU354" s="718">
        <f t="shared" ref="BU354:BU363" si="826">BQ354+BS354</f>
        <v>0</v>
      </c>
      <c r="BV354" s="706">
        <f t="shared" ref="BV354:BV363" si="827">BU354*$E354</f>
        <v>0</v>
      </c>
      <c r="BW354" s="718"/>
      <c r="BX354" s="706">
        <f t="shared" ref="BX354:BX363" si="828">BW354*$E354</f>
        <v>0</v>
      </c>
      <c r="BY354" s="718">
        <f t="shared" ref="BY354:BY363" si="829">BU354+BW354</f>
        <v>0</v>
      </c>
      <c r="BZ354" s="706">
        <f t="shared" ref="BZ354:BZ363" si="830">BY354*$E354</f>
        <v>0</v>
      </c>
      <c r="CA354" s="718"/>
      <c r="CB354" s="706">
        <f t="shared" ref="CB354:CB363" si="831">CA354*$E354</f>
        <v>0</v>
      </c>
      <c r="CC354" s="718">
        <f t="shared" ref="CC354:CC363" si="832">BY354+CA354</f>
        <v>0</v>
      </c>
      <c r="CD354" s="706">
        <f t="shared" ref="CD354:CD363" si="833">CC354*$E354</f>
        <v>0</v>
      </c>
      <c r="CE354" s="706"/>
      <c r="CF354" s="402">
        <f t="shared" si="785"/>
        <v>0</v>
      </c>
    </row>
    <row r="355" spans="2:84" ht="36">
      <c r="B355" s="395" t="s">
        <v>1021</v>
      </c>
      <c r="C355" s="411" t="s">
        <v>1022</v>
      </c>
      <c r="D355" s="412" t="s">
        <v>530</v>
      </c>
      <c r="E355" s="398">
        <v>350460</v>
      </c>
      <c r="F355" s="399">
        <v>0</v>
      </c>
      <c r="G355" s="400">
        <f t="shared" si="786"/>
        <v>0</v>
      </c>
      <c r="H355" s="400"/>
      <c r="I355" s="413"/>
      <c r="J355" s="413"/>
      <c r="K355" s="517"/>
      <c r="L355" s="413"/>
      <c r="M355" s="513">
        <f t="shared" si="787"/>
        <v>0</v>
      </c>
      <c r="N355" s="401">
        <f t="shared" si="788"/>
        <v>0</v>
      </c>
      <c r="O355" s="413"/>
      <c r="P355" s="413"/>
      <c r="Q355" s="513">
        <f t="shared" si="789"/>
        <v>0</v>
      </c>
      <c r="R355" s="401">
        <f t="shared" si="790"/>
        <v>0</v>
      </c>
      <c r="S355" s="543"/>
      <c r="T355" s="413"/>
      <c r="U355" s="513">
        <f t="shared" si="791"/>
        <v>0</v>
      </c>
      <c r="V355" s="401">
        <f t="shared" si="792"/>
        <v>0</v>
      </c>
      <c r="W355" s="517"/>
      <c r="X355" s="413"/>
      <c r="Y355" s="513">
        <f t="shared" si="793"/>
        <v>0</v>
      </c>
      <c r="Z355" s="401">
        <f t="shared" si="794"/>
        <v>0</v>
      </c>
      <c r="AA355" s="517"/>
      <c r="AB355" s="401">
        <f t="shared" si="795"/>
        <v>0</v>
      </c>
      <c r="AC355" s="513">
        <f t="shared" si="796"/>
        <v>0</v>
      </c>
      <c r="AD355" s="401">
        <f t="shared" si="797"/>
        <v>0</v>
      </c>
      <c r="AE355" s="513"/>
      <c r="AF355" s="401">
        <f t="shared" si="798"/>
        <v>0</v>
      </c>
      <c r="AG355" s="513">
        <f t="shared" si="799"/>
        <v>0</v>
      </c>
      <c r="AH355" s="401">
        <f t="shared" si="800"/>
        <v>0</v>
      </c>
      <c r="AI355" s="513"/>
      <c r="AJ355" s="401">
        <f t="shared" si="801"/>
        <v>0</v>
      </c>
      <c r="AK355" s="513">
        <f t="shared" si="802"/>
        <v>0</v>
      </c>
      <c r="AL355" s="401">
        <f t="shared" si="733"/>
        <v>0</v>
      </c>
      <c r="AM355" s="519"/>
      <c r="AN355" s="429">
        <f t="shared" si="734"/>
        <v>0</v>
      </c>
      <c r="AO355" s="519">
        <f t="shared" si="803"/>
        <v>0</v>
      </c>
      <c r="AP355" s="429">
        <f t="shared" si="804"/>
        <v>0</v>
      </c>
      <c r="AQ355" s="594"/>
      <c r="AR355" s="401">
        <f t="shared" si="735"/>
        <v>0</v>
      </c>
      <c r="AS355" s="519">
        <f t="shared" si="805"/>
        <v>0</v>
      </c>
      <c r="AT355" s="429">
        <f t="shared" si="806"/>
        <v>0</v>
      </c>
      <c r="AU355" s="517"/>
      <c r="AV355" s="401">
        <f t="shared" si="807"/>
        <v>0</v>
      </c>
      <c r="AW355" s="519">
        <f t="shared" si="808"/>
        <v>0</v>
      </c>
      <c r="AX355" s="429">
        <f t="shared" si="809"/>
        <v>0</v>
      </c>
      <c r="AY355" s="517"/>
      <c r="AZ355" s="683">
        <f t="shared" si="810"/>
        <v>0</v>
      </c>
      <c r="BA355" s="519">
        <f t="shared" si="811"/>
        <v>0</v>
      </c>
      <c r="BB355" s="429">
        <f t="shared" si="812"/>
        <v>0</v>
      </c>
      <c r="BC355" s="697"/>
      <c r="BD355" s="683">
        <f t="shared" si="813"/>
        <v>0</v>
      </c>
      <c r="BE355" s="697">
        <f t="shared" si="814"/>
        <v>0</v>
      </c>
      <c r="BF355" s="683">
        <f t="shared" si="815"/>
        <v>0</v>
      </c>
      <c r="BG355" s="697"/>
      <c r="BH355" s="683">
        <f t="shared" si="816"/>
        <v>0</v>
      </c>
      <c r="BI355" s="519">
        <f t="shared" si="817"/>
        <v>0</v>
      </c>
      <c r="BJ355" s="429">
        <f t="shared" si="818"/>
        <v>0</v>
      </c>
      <c r="BK355" s="697"/>
      <c r="BL355" s="683">
        <f t="shared" si="819"/>
        <v>0</v>
      </c>
      <c r="BM355" s="519">
        <f t="shared" si="820"/>
        <v>0</v>
      </c>
      <c r="BN355" s="429">
        <f t="shared" si="821"/>
        <v>0</v>
      </c>
      <c r="BO355" s="718"/>
      <c r="BP355" s="706">
        <f t="shared" si="822"/>
        <v>0</v>
      </c>
      <c r="BQ355" s="718">
        <f t="shared" si="823"/>
        <v>0</v>
      </c>
      <c r="BR355" s="706">
        <f t="shared" si="824"/>
        <v>0</v>
      </c>
      <c r="BS355" s="718"/>
      <c r="BT355" s="706">
        <f t="shared" si="825"/>
        <v>0</v>
      </c>
      <c r="BU355" s="718">
        <f t="shared" si="826"/>
        <v>0</v>
      </c>
      <c r="BV355" s="706">
        <f t="shared" si="827"/>
        <v>0</v>
      </c>
      <c r="BW355" s="718"/>
      <c r="BX355" s="706">
        <f t="shared" si="828"/>
        <v>0</v>
      </c>
      <c r="BY355" s="718">
        <f t="shared" si="829"/>
        <v>0</v>
      </c>
      <c r="BZ355" s="706">
        <f t="shared" si="830"/>
        <v>0</v>
      </c>
      <c r="CA355" s="718"/>
      <c r="CB355" s="706">
        <f t="shared" si="831"/>
        <v>0</v>
      </c>
      <c r="CC355" s="718">
        <f t="shared" si="832"/>
        <v>0</v>
      </c>
      <c r="CD355" s="706">
        <f t="shared" si="833"/>
        <v>0</v>
      </c>
      <c r="CE355" s="706"/>
      <c r="CF355" s="402">
        <f t="shared" si="785"/>
        <v>0</v>
      </c>
    </row>
    <row r="356" spans="2:84" ht="36">
      <c r="B356" s="395" t="s">
        <v>1023</v>
      </c>
      <c r="C356" s="411" t="s">
        <v>1024</v>
      </c>
      <c r="D356" s="412" t="s">
        <v>530</v>
      </c>
      <c r="E356" s="398">
        <v>237600</v>
      </c>
      <c r="F356" s="399">
        <v>0</v>
      </c>
      <c r="G356" s="400">
        <f t="shared" si="786"/>
        <v>0</v>
      </c>
      <c r="H356" s="400"/>
      <c r="I356" s="413"/>
      <c r="J356" s="413"/>
      <c r="K356" s="517"/>
      <c r="L356" s="413"/>
      <c r="M356" s="513">
        <f t="shared" si="787"/>
        <v>0</v>
      </c>
      <c r="N356" s="401">
        <f t="shared" si="788"/>
        <v>0</v>
      </c>
      <c r="O356" s="413"/>
      <c r="P356" s="413"/>
      <c r="Q356" s="513">
        <f t="shared" si="789"/>
        <v>0</v>
      </c>
      <c r="R356" s="401">
        <f t="shared" si="790"/>
        <v>0</v>
      </c>
      <c r="S356" s="543"/>
      <c r="T356" s="413"/>
      <c r="U356" s="513">
        <f t="shared" si="791"/>
        <v>0</v>
      </c>
      <c r="V356" s="401">
        <f t="shared" si="792"/>
        <v>0</v>
      </c>
      <c r="W356" s="517"/>
      <c r="X356" s="413"/>
      <c r="Y356" s="513">
        <f t="shared" si="793"/>
        <v>0</v>
      </c>
      <c r="Z356" s="401">
        <f t="shared" si="794"/>
        <v>0</v>
      </c>
      <c r="AA356" s="517"/>
      <c r="AB356" s="401">
        <f t="shared" si="795"/>
        <v>0</v>
      </c>
      <c r="AC356" s="513">
        <f t="shared" si="796"/>
        <v>0</v>
      </c>
      <c r="AD356" s="401">
        <f t="shared" si="797"/>
        <v>0</v>
      </c>
      <c r="AE356" s="513"/>
      <c r="AF356" s="401">
        <f t="shared" si="798"/>
        <v>0</v>
      </c>
      <c r="AG356" s="513">
        <f t="shared" si="799"/>
        <v>0</v>
      </c>
      <c r="AH356" s="401">
        <f t="shared" si="800"/>
        <v>0</v>
      </c>
      <c r="AI356" s="513"/>
      <c r="AJ356" s="401">
        <f t="shared" si="801"/>
        <v>0</v>
      </c>
      <c r="AK356" s="513">
        <f t="shared" si="802"/>
        <v>0</v>
      </c>
      <c r="AL356" s="401">
        <f t="shared" si="733"/>
        <v>0</v>
      </c>
      <c r="AM356" s="519"/>
      <c r="AN356" s="429">
        <f t="shared" si="734"/>
        <v>0</v>
      </c>
      <c r="AO356" s="519">
        <f t="shared" si="803"/>
        <v>0</v>
      </c>
      <c r="AP356" s="429">
        <f t="shared" si="804"/>
        <v>0</v>
      </c>
      <c r="AQ356" s="594"/>
      <c r="AR356" s="401">
        <f t="shared" si="735"/>
        <v>0</v>
      </c>
      <c r="AS356" s="519">
        <f t="shared" si="805"/>
        <v>0</v>
      </c>
      <c r="AT356" s="429">
        <f t="shared" si="806"/>
        <v>0</v>
      </c>
      <c r="AU356" s="517"/>
      <c r="AV356" s="401">
        <f t="shared" si="807"/>
        <v>0</v>
      </c>
      <c r="AW356" s="519">
        <f t="shared" si="808"/>
        <v>0</v>
      </c>
      <c r="AX356" s="429">
        <f t="shared" si="809"/>
        <v>0</v>
      </c>
      <c r="AY356" s="517"/>
      <c r="AZ356" s="683">
        <f t="shared" si="810"/>
        <v>0</v>
      </c>
      <c r="BA356" s="519">
        <f t="shared" si="811"/>
        <v>0</v>
      </c>
      <c r="BB356" s="429">
        <f t="shared" si="812"/>
        <v>0</v>
      </c>
      <c r="BC356" s="697"/>
      <c r="BD356" s="683">
        <f t="shared" si="813"/>
        <v>0</v>
      </c>
      <c r="BE356" s="697">
        <f t="shared" si="814"/>
        <v>0</v>
      </c>
      <c r="BF356" s="683">
        <f t="shared" si="815"/>
        <v>0</v>
      </c>
      <c r="BG356" s="697"/>
      <c r="BH356" s="683">
        <f t="shared" si="816"/>
        <v>0</v>
      </c>
      <c r="BI356" s="519">
        <f t="shared" si="817"/>
        <v>0</v>
      </c>
      <c r="BJ356" s="429">
        <f t="shared" si="818"/>
        <v>0</v>
      </c>
      <c r="BK356" s="697"/>
      <c r="BL356" s="683">
        <f t="shared" si="819"/>
        <v>0</v>
      </c>
      <c r="BM356" s="519">
        <f t="shared" si="820"/>
        <v>0</v>
      </c>
      <c r="BN356" s="429">
        <f t="shared" si="821"/>
        <v>0</v>
      </c>
      <c r="BO356" s="718"/>
      <c r="BP356" s="706">
        <f t="shared" si="822"/>
        <v>0</v>
      </c>
      <c r="BQ356" s="718">
        <f t="shared" si="823"/>
        <v>0</v>
      </c>
      <c r="BR356" s="706">
        <f t="shared" si="824"/>
        <v>0</v>
      </c>
      <c r="BS356" s="718"/>
      <c r="BT356" s="706">
        <f t="shared" si="825"/>
        <v>0</v>
      </c>
      <c r="BU356" s="718">
        <f t="shared" si="826"/>
        <v>0</v>
      </c>
      <c r="BV356" s="706">
        <f t="shared" si="827"/>
        <v>0</v>
      </c>
      <c r="BW356" s="718"/>
      <c r="BX356" s="706">
        <f t="shared" si="828"/>
        <v>0</v>
      </c>
      <c r="BY356" s="718">
        <f t="shared" si="829"/>
        <v>0</v>
      </c>
      <c r="BZ356" s="706">
        <f t="shared" si="830"/>
        <v>0</v>
      </c>
      <c r="CA356" s="718"/>
      <c r="CB356" s="706">
        <f t="shared" si="831"/>
        <v>0</v>
      </c>
      <c r="CC356" s="718">
        <f t="shared" si="832"/>
        <v>0</v>
      </c>
      <c r="CD356" s="706">
        <f t="shared" si="833"/>
        <v>0</v>
      </c>
      <c r="CE356" s="706"/>
      <c r="CF356" s="402">
        <f t="shared" si="785"/>
        <v>0</v>
      </c>
    </row>
    <row r="357" spans="2:84" ht="36">
      <c r="B357" s="395" t="s">
        <v>1025</v>
      </c>
      <c r="C357" s="411" t="s">
        <v>1026</v>
      </c>
      <c r="D357" s="412" t="s">
        <v>530</v>
      </c>
      <c r="E357" s="398">
        <v>225720</v>
      </c>
      <c r="F357" s="399">
        <v>0</v>
      </c>
      <c r="G357" s="400">
        <f t="shared" si="786"/>
        <v>0</v>
      </c>
      <c r="H357" s="400"/>
      <c r="I357" s="413"/>
      <c r="J357" s="413"/>
      <c r="K357" s="517"/>
      <c r="L357" s="413"/>
      <c r="M357" s="513">
        <f t="shared" si="787"/>
        <v>0</v>
      </c>
      <c r="N357" s="401">
        <f t="shared" si="788"/>
        <v>0</v>
      </c>
      <c r="O357" s="413"/>
      <c r="P357" s="413"/>
      <c r="Q357" s="513">
        <f t="shared" si="789"/>
        <v>0</v>
      </c>
      <c r="R357" s="401">
        <f t="shared" si="790"/>
        <v>0</v>
      </c>
      <c r="S357" s="543"/>
      <c r="T357" s="413"/>
      <c r="U357" s="513">
        <f t="shared" si="791"/>
        <v>0</v>
      </c>
      <c r="V357" s="401">
        <f t="shared" si="792"/>
        <v>0</v>
      </c>
      <c r="W357" s="517"/>
      <c r="X357" s="413"/>
      <c r="Y357" s="513">
        <f t="shared" si="793"/>
        <v>0</v>
      </c>
      <c r="Z357" s="401">
        <f t="shared" si="794"/>
        <v>0</v>
      </c>
      <c r="AA357" s="517"/>
      <c r="AB357" s="401">
        <f t="shared" si="795"/>
        <v>0</v>
      </c>
      <c r="AC357" s="513">
        <f t="shared" si="796"/>
        <v>0</v>
      </c>
      <c r="AD357" s="401">
        <f t="shared" si="797"/>
        <v>0</v>
      </c>
      <c r="AE357" s="513"/>
      <c r="AF357" s="401">
        <f t="shared" si="798"/>
        <v>0</v>
      </c>
      <c r="AG357" s="513">
        <f t="shared" si="799"/>
        <v>0</v>
      </c>
      <c r="AH357" s="401">
        <f t="shared" si="800"/>
        <v>0</v>
      </c>
      <c r="AI357" s="513"/>
      <c r="AJ357" s="401">
        <f t="shared" si="801"/>
        <v>0</v>
      </c>
      <c r="AK357" s="513">
        <f t="shared" si="802"/>
        <v>0</v>
      </c>
      <c r="AL357" s="401">
        <f t="shared" si="733"/>
        <v>0</v>
      </c>
      <c r="AM357" s="519"/>
      <c r="AN357" s="429">
        <f t="shared" si="734"/>
        <v>0</v>
      </c>
      <c r="AO357" s="519">
        <f t="shared" si="803"/>
        <v>0</v>
      </c>
      <c r="AP357" s="429">
        <f t="shared" si="804"/>
        <v>0</v>
      </c>
      <c r="AQ357" s="594"/>
      <c r="AR357" s="401">
        <f t="shared" si="735"/>
        <v>0</v>
      </c>
      <c r="AS357" s="519">
        <f t="shared" si="805"/>
        <v>0</v>
      </c>
      <c r="AT357" s="429">
        <f t="shared" si="806"/>
        <v>0</v>
      </c>
      <c r="AU357" s="517"/>
      <c r="AV357" s="401">
        <f t="shared" si="807"/>
        <v>0</v>
      </c>
      <c r="AW357" s="519">
        <f t="shared" si="808"/>
        <v>0</v>
      </c>
      <c r="AX357" s="429">
        <f t="shared" si="809"/>
        <v>0</v>
      </c>
      <c r="AY357" s="517"/>
      <c r="AZ357" s="683">
        <f t="shared" si="810"/>
        <v>0</v>
      </c>
      <c r="BA357" s="519">
        <f t="shared" si="811"/>
        <v>0</v>
      </c>
      <c r="BB357" s="429">
        <f t="shared" si="812"/>
        <v>0</v>
      </c>
      <c r="BC357" s="697"/>
      <c r="BD357" s="683">
        <f t="shared" si="813"/>
        <v>0</v>
      </c>
      <c r="BE357" s="697">
        <f t="shared" si="814"/>
        <v>0</v>
      </c>
      <c r="BF357" s="683">
        <f t="shared" si="815"/>
        <v>0</v>
      </c>
      <c r="BG357" s="697"/>
      <c r="BH357" s="683">
        <f t="shared" si="816"/>
        <v>0</v>
      </c>
      <c r="BI357" s="519">
        <f t="shared" si="817"/>
        <v>0</v>
      </c>
      <c r="BJ357" s="429">
        <f t="shared" si="818"/>
        <v>0</v>
      </c>
      <c r="BK357" s="697"/>
      <c r="BL357" s="683">
        <f t="shared" si="819"/>
        <v>0</v>
      </c>
      <c r="BM357" s="519">
        <f t="shared" si="820"/>
        <v>0</v>
      </c>
      <c r="BN357" s="429">
        <f t="shared" si="821"/>
        <v>0</v>
      </c>
      <c r="BO357" s="718"/>
      <c r="BP357" s="706">
        <f t="shared" si="822"/>
        <v>0</v>
      </c>
      <c r="BQ357" s="718">
        <f t="shared" si="823"/>
        <v>0</v>
      </c>
      <c r="BR357" s="706">
        <f t="shared" si="824"/>
        <v>0</v>
      </c>
      <c r="BS357" s="718"/>
      <c r="BT357" s="706">
        <f t="shared" si="825"/>
        <v>0</v>
      </c>
      <c r="BU357" s="718">
        <f t="shared" si="826"/>
        <v>0</v>
      </c>
      <c r="BV357" s="706">
        <f t="shared" si="827"/>
        <v>0</v>
      </c>
      <c r="BW357" s="718"/>
      <c r="BX357" s="706">
        <f t="shared" si="828"/>
        <v>0</v>
      </c>
      <c r="BY357" s="718">
        <f t="shared" si="829"/>
        <v>0</v>
      </c>
      <c r="BZ357" s="706">
        <f t="shared" si="830"/>
        <v>0</v>
      </c>
      <c r="CA357" s="718"/>
      <c r="CB357" s="706">
        <f t="shared" si="831"/>
        <v>0</v>
      </c>
      <c r="CC357" s="718">
        <f t="shared" si="832"/>
        <v>0</v>
      </c>
      <c r="CD357" s="706">
        <f t="shared" si="833"/>
        <v>0</v>
      </c>
      <c r="CE357" s="706"/>
      <c r="CF357" s="402">
        <f t="shared" si="785"/>
        <v>0</v>
      </c>
    </row>
    <row r="358" spans="2:84" ht="36">
      <c r="B358" s="395" t="s">
        <v>1027</v>
      </c>
      <c r="C358" s="411" t="s">
        <v>1028</v>
      </c>
      <c r="D358" s="412" t="s">
        <v>530</v>
      </c>
      <c r="E358" s="398">
        <v>196515</v>
      </c>
      <c r="F358" s="399">
        <v>0</v>
      </c>
      <c r="G358" s="400">
        <f t="shared" si="786"/>
        <v>0</v>
      </c>
      <c r="H358" s="400"/>
      <c r="I358" s="413"/>
      <c r="J358" s="413"/>
      <c r="K358" s="517"/>
      <c r="L358" s="413"/>
      <c r="M358" s="513">
        <f t="shared" si="787"/>
        <v>0</v>
      </c>
      <c r="N358" s="401">
        <f t="shared" si="788"/>
        <v>0</v>
      </c>
      <c r="O358" s="413"/>
      <c r="P358" s="413"/>
      <c r="Q358" s="513">
        <f t="shared" si="789"/>
        <v>0</v>
      </c>
      <c r="R358" s="401">
        <f t="shared" si="790"/>
        <v>0</v>
      </c>
      <c r="S358" s="543"/>
      <c r="T358" s="413"/>
      <c r="U358" s="513">
        <f t="shared" si="791"/>
        <v>0</v>
      </c>
      <c r="V358" s="401">
        <f t="shared" si="792"/>
        <v>0</v>
      </c>
      <c r="W358" s="517"/>
      <c r="X358" s="413"/>
      <c r="Y358" s="513">
        <f t="shared" si="793"/>
        <v>0</v>
      </c>
      <c r="Z358" s="401">
        <f t="shared" si="794"/>
        <v>0</v>
      </c>
      <c r="AA358" s="517"/>
      <c r="AB358" s="401">
        <f t="shared" si="795"/>
        <v>0</v>
      </c>
      <c r="AC358" s="513">
        <f t="shared" si="796"/>
        <v>0</v>
      </c>
      <c r="AD358" s="401">
        <f t="shared" si="797"/>
        <v>0</v>
      </c>
      <c r="AE358" s="513"/>
      <c r="AF358" s="401">
        <f t="shared" si="798"/>
        <v>0</v>
      </c>
      <c r="AG358" s="513">
        <f t="shared" si="799"/>
        <v>0</v>
      </c>
      <c r="AH358" s="401">
        <f t="shared" si="800"/>
        <v>0</v>
      </c>
      <c r="AI358" s="513"/>
      <c r="AJ358" s="401">
        <f t="shared" si="801"/>
        <v>0</v>
      </c>
      <c r="AK358" s="513">
        <f t="shared" si="802"/>
        <v>0</v>
      </c>
      <c r="AL358" s="401">
        <f t="shared" si="733"/>
        <v>0</v>
      </c>
      <c r="AM358" s="519"/>
      <c r="AN358" s="429">
        <f t="shared" si="734"/>
        <v>0</v>
      </c>
      <c r="AO358" s="519">
        <f t="shared" si="803"/>
        <v>0</v>
      </c>
      <c r="AP358" s="429">
        <f t="shared" si="804"/>
        <v>0</v>
      </c>
      <c r="AQ358" s="594"/>
      <c r="AR358" s="401">
        <f t="shared" si="735"/>
        <v>0</v>
      </c>
      <c r="AS358" s="519">
        <f t="shared" si="805"/>
        <v>0</v>
      </c>
      <c r="AT358" s="429">
        <f t="shared" si="806"/>
        <v>0</v>
      </c>
      <c r="AU358" s="517"/>
      <c r="AV358" s="401">
        <f t="shared" si="807"/>
        <v>0</v>
      </c>
      <c r="AW358" s="519">
        <f t="shared" si="808"/>
        <v>0</v>
      </c>
      <c r="AX358" s="429">
        <f t="shared" si="809"/>
        <v>0</v>
      </c>
      <c r="AY358" s="517"/>
      <c r="AZ358" s="683">
        <f t="shared" si="810"/>
        <v>0</v>
      </c>
      <c r="BA358" s="519">
        <f t="shared" si="811"/>
        <v>0</v>
      </c>
      <c r="BB358" s="429">
        <f t="shared" si="812"/>
        <v>0</v>
      </c>
      <c r="BC358" s="697"/>
      <c r="BD358" s="683">
        <f t="shared" si="813"/>
        <v>0</v>
      </c>
      <c r="BE358" s="697">
        <f t="shared" si="814"/>
        <v>0</v>
      </c>
      <c r="BF358" s="683">
        <f t="shared" si="815"/>
        <v>0</v>
      </c>
      <c r="BG358" s="697"/>
      <c r="BH358" s="683">
        <f t="shared" si="816"/>
        <v>0</v>
      </c>
      <c r="BI358" s="519">
        <f t="shared" si="817"/>
        <v>0</v>
      </c>
      <c r="BJ358" s="429">
        <f t="shared" si="818"/>
        <v>0</v>
      </c>
      <c r="BK358" s="697"/>
      <c r="BL358" s="683">
        <f t="shared" si="819"/>
        <v>0</v>
      </c>
      <c r="BM358" s="519">
        <f t="shared" si="820"/>
        <v>0</v>
      </c>
      <c r="BN358" s="429">
        <f t="shared" si="821"/>
        <v>0</v>
      </c>
      <c r="BO358" s="718"/>
      <c r="BP358" s="706">
        <f t="shared" si="822"/>
        <v>0</v>
      </c>
      <c r="BQ358" s="718">
        <f t="shared" si="823"/>
        <v>0</v>
      </c>
      <c r="BR358" s="706">
        <f t="shared" si="824"/>
        <v>0</v>
      </c>
      <c r="BS358" s="718"/>
      <c r="BT358" s="706">
        <f t="shared" si="825"/>
        <v>0</v>
      </c>
      <c r="BU358" s="718">
        <f t="shared" si="826"/>
        <v>0</v>
      </c>
      <c r="BV358" s="706">
        <f t="shared" si="827"/>
        <v>0</v>
      </c>
      <c r="BW358" s="718"/>
      <c r="BX358" s="706">
        <f t="shared" si="828"/>
        <v>0</v>
      </c>
      <c r="BY358" s="718">
        <f t="shared" si="829"/>
        <v>0</v>
      </c>
      <c r="BZ358" s="706">
        <f t="shared" si="830"/>
        <v>0</v>
      </c>
      <c r="CA358" s="718"/>
      <c r="CB358" s="706">
        <f t="shared" si="831"/>
        <v>0</v>
      </c>
      <c r="CC358" s="718">
        <f t="shared" si="832"/>
        <v>0</v>
      </c>
      <c r="CD358" s="706">
        <f t="shared" si="833"/>
        <v>0</v>
      </c>
      <c r="CE358" s="706"/>
      <c r="CF358" s="402">
        <f t="shared" si="785"/>
        <v>0</v>
      </c>
    </row>
    <row r="359" spans="2:84" ht="36">
      <c r="B359" s="395" t="s">
        <v>1029</v>
      </c>
      <c r="C359" s="411" t="s">
        <v>1030</v>
      </c>
      <c r="D359" s="412" t="s">
        <v>530</v>
      </c>
      <c r="E359" s="398">
        <v>115117.2</v>
      </c>
      <c r="F359" s="399">
        <v>0</v>
      </c>
      <c r="G359" s="400">
        <f t="shared" si="786"/>
        <v>0</v>
      </c>
      <c r="H359" s="400"/>
      <c r="I359" s="413"/>
      <c r="J359" s="413"/>
      <c r="K359" s="517"/>
      <c r="L359" s="413"/>
      <c r="M359" s="513">
        <f t="shared" si="787"/>
        <v>0</v>
      </c>
      <c r="N359" s="401">
        <f t="shared" si="788"/>
        <v>0</v>
      </c>
      <c r="O359" s="413"/>
      <c r="P359" s="413"/>
      <c r="Q359" s="513">
        <f t="shared" si="789"/>
        <v>0</v>
      </c>
      <c r="R359" s="401">
        <f t="shared" si="790"/>
        <v>0</v>
      </c>
      <c r="S359" s="543"/>
      <c r="T359" s="413"/>
      <c r="U359" s="513">
        <f t="shared" si="791"/>
        <v>0</v>
      </c>
      <c r="V359" s="401">
        <f t="shared" si="792"/>
        <v>0</v>
      </c>
      <c r="W359" s="517"/>
      <c r="X359" s="413"/>
      <c r="Y359" s="513">
        <f t="shared" si="793"/>
        <v>0</v>
      </c>
      <c r="Z359" s="401">
        <f t="shared" si="794"/>
        <v>0</v>
      </c>
      <c r="AA359" s="517"/>
      <c r="AB359" s="401">
        <f t="shared" si="795"/>
        <v>0</v>
      </c>
      <c r="AC359" s="513">
        <f t="shared" si="796"/>
        <v>0</v>
      </c>
      <c r="AD359" s="401">
        <f t="shared" si="797"/>
        <v>0</v>
      </c>
      <c r="AE359" s="513"/>
      <c r="AF359" s="401">
        <f t="shared" si="798"/>
        <v>0</v>
      </c>
      <c r="AG359" s="513">
        <f t="shared" si="799"/>
        <v>0</v>
      </c>
      <c r="AH359" s="401">
        <f t="shared" si="800"/>
        <v>0</v>
      </c>
      <c r="AI359" s="513"/>
      <c r="AJ359" s="401">
        <f t="shared" si="801"/>
        <v>0</v>
      </c>
      <c r="AK359" s="513">
        <f t="shared" si="802"/>
        <v>0</v>
      </c>
      <c r="AL359" s="401">
        <f t="shared" si="733"/>
        <v>0</v>
      </c>
      <c r="AM359" s="519"/>
      <c r="AN359" s="429">
        <f t="shared" si="734"/>
        <v>0</v>
      </c>
      <c r="AO359" s="519">
        <f t="shared" si="803"/>
        <v>0</v>
      </c>
      <c r="AP359" s="429">
        <f t="shared" si="804"/>
        <v>0</v>
      </c>
      <c r="AQ359" s="594"/>
      <c r="AR359" s="401">
        <f t="shared" si="735"/>
        <v>0</v>
      </c>
      <c r="AS359" s="519">
        <f t="shared" si="805"/>
        <v>0</v>
      </c>
      <c r="AT359" s="429">
        <f t="shared" si="806"/>
        <v>0</v>
      </c>
      <c r="AU359" s="517"/>
      <c r="AV359" s="401">
        <f t="shared" si="807"/>
        <v>0</v>
      </c>
      <c r="AW359" s="519">
        <f t="shared" si="808"/>
        <v>0</v>
      </c>
      <c r="AX359" s="429">
        <f t="shared" si="809"/>
        <v>0</v>
      </c>
      <c r="AY359" s="517"/>
      <c r="AZ359" s="683">
        <f t="shared" si="810"/>
        <v>0</v>
      </c>
      <c r="BA359" s="519">
        <f t="shared" si="811"/>
        <v>0</v>
      </c>
      <c r="BB359" s="429">
        <f t="shared" si="812"/>
        <v>0</v>
      </c>
      <c r="BC359" s="697"/>
      <c r="BD359" s="683">
        <f t="shared" si="813"/>
        <v>0</v>
      </c>
      <c r="BE359" s="697">
        <f t="shared" si="814"/>
        <v>0</v>
      </c>
      <c r="BF359" s="683">
        <f t="shared" si="815"/>
        <v>0</v>
      </c>
      <c r="BG359" s="697"/>
      <c r="BH359" s="683">
        <f t="shared" si="816"/>
        <v>0</v>
      </c>
      <c r="BI359" s="519">
        <f t="shared" si="817"/>
        <v>0</v>
      </c>
      <c r="BJ359" s="429">
        <f t="shared" si="818"/>
        <v>0</v>
      </c>
      <c r="BK359" s="697"/>
      <c r="BL359" s="683">
        <f t="shared" si="819"/>
        <v>0</v>
      </c>
      <c r="BM359" s="519">
        <f t="shared" si="820"/>
        <v>0</v>
      </c>
      <c r="BN359" s="429">
        <f t="shared" si="821"/>
        <v>0</v>
      </c>
      <c r="BO359" s="718"/>
      <c r="BP359" s="706">
        <f t="shared" si="822"/>
        <v>0</v>
      </c>
      <c r="BQ359" s="718">
        <f t="shared" si="823"/>
        <v>0</v>
      </c>
      <c r="BR359" s="706">
        <f t="shared" si="824"/>
        <v>0</v>
      </c>
      <c r="BS359" s="718"/>
      <c r="BT359" s="706">
        <f t="shared" si="825"/>
        <v>0</v>
      </c>
      <c r="BU359" s="718">
        <f t="shared" si="826"/>
        <v>0</v>
      </c>
      <c r="BV359" s="706">
        <f t="shared" si="827"/>
        <v>0</v>
      </c>
      <c r="BW359" s="718"/>
      <c r="BX359" s="706">
        <f t="shared" si="828"/>
        <v>0</v>
      </c>
      <c r="BY359" s="718">
        <f t="shared" si="829"/>
        <v>0</v>
      </c>
      <c r="BZ359" s="706">
        <f t="shared" si="830"/>
        <v>0</v>
      </c>
      <c r="CA359" s="718"/>
      <c r="CB359" s="706">
        <f t="shared" si="831"/>
        <v>0</v>
      </c>
      <c r="CC359" s="718">
        <f t="shared" si="832"/>
        <v>0</v>
      </c>
      <c r="CD359" s="706">
        <f t="shared" si="833"/>
        <v>0</v>
      </c>
      <c r="CE359" s="706"/>
      <c r="CF359" s="402">
        <f t="shared" si="785"/>
        <v>0</v>
      </c>
    </row>
    <row r="360" spans="2:84" ht="36">
      <c r="B360" s="395" t="s">
        <v>1031</v>
      </c>
      <c r="C360" s="411" t="s">
        <v>1032</v>
      </c>
      <c r="D360" s="412" t="s">
        <v>530</v>
      </c>
      <c r="E360" s="398">
        <v>109098</v>
      </c>
      <c r="F360" s="399">
        <v>0</v>
      </c>
      <c r="G360" s="400">
        <f t="shared" si="786"/>
        <v>0</v>
      </c>
      <c r="H360" s="400"/>
      <c r="I360" s="413"/>
      <c r="J360" s="413"/>
      <c r="K360" s="517"/>
      <c r="L360" s="413"/>
      <c r="M360" s="513">
        <f t="shared" si="787"/>
        <v>0</v>
      </c>
      <c r="N360" s="401">
        <f t="shared" si="788"/>
        <v>0</v>
      </c>
      <c r="O360" s="413"/>
      <c r="P360" s="413"/>
      <c r="Q360" s="513">
        <f t="shared" si="789"/>
        <v>0</v>
      </c>
      <c r="R360" s="401">
        <f t="shared" si="790"/>
        <v>0</v>
      </c>
      <c r="S360" s="543"/>
      <c r="T360" s="413"/>
      <c r="U360" s="513">
        <f t="shared" si="791"/>
        <v>0</v>
      </c>
      <c r="V360" s="401">
        <f t="shared" si="792"/>
        <v>0</v>
      </c>
      <c r="W360" s="517"/>
      <c r="X360" s="413"/>
      <c r="Y360" s="513">
        <f t="shared" si="793"/>
        <v>0</v>
      </c>
      <c r="Z360" s="401">
        <f t="shared" si="794"/>
        <v>0</v>
      </c>
      <c r="AA360" s="517"/>
      <c r="AB360" s="401">
        <f t="shared" si="795"/>
        <v>0</v>
      </c>
      <c r="AC360" s="513">
        <f t="shared" si="796"/>
        <v>0</v>
      </c>
      <c r="AD360" s="401">
        <f t="shared" si="797"/>
        <v>0</v>
      </c>
      <c r="AE360" s="513"/>
      <c r="AF360" s="401">
        <f t="shared" si="798"/>
        <v>0</v>
      </c>
      <c r="AG360" s="513">
        <f t="shared" si="799"/>
        <v>0</v>
      </c>
      <c r="AH360" s="401">
        <f t="shared" si="800"/>
        <v>0</v>
      </c>
      <c r="AI360" s="513"/>
      <c r="AJ360" s="401">
        <f t="shared" si="801"/>
        <v>0</v>
      </c>
      <c r="AK360" s="513">
        <f t="shared" si="802"/>
        <v>0</v>
      </c>
      <c r="AL360" s="401">
        <f t="shared" si="733"/>
        <v>0</v>
      </c>
      <c r="AM360" s="519"/>
      <c r="AN360" s="429">
        <f t="shared" si="734"/>
        <v>0</v>
      </c>
      <c r="AO360" s="519">
        <f t="shared" si="803"/>
        <v>0</v>
      </c>
      <c r="AP360" s="429">
        <f t="shared" si="804"/>
        <v>0</v>
      </c>
      <c r="AQ360" s="594"/>
      <c r="AR360" s="401">
        <f t="shared" si="735"/>
        <v>0</v>
      </c>
      <c r="AS360" s="519">
        <f t="shared" si="805"/>
        <v>0</v>
      </c>
      <c r="AT360" s="429">
        <f t="shared" si="806"/>
        <v>0</v>
      </c>
      <c r="AU360" s="517"/>
      <c r="AV360" s="401">
        <f t="shared" si="807"/>
        <v>0</v>
      </c>
      <c r="AW360" s="519">
        <f t="shared" si="808"/>
        <v>0</v>
      </c>
      <c r="AX360" s="429">
        <f t="shared" si="809"/>
        <v>0</v>
      </c>
      <c r="AY360" s="517"/>
      <c r="AZ360" s="683">
        <f t="shared" si="810"/>
        <v>0</v>
      </c>
      <c r="BA360" s="519">
        <f t="shared" si="811"/>
        <v>0</v>
      </c>
      <c r="BB360" s="429">
        <f t="shared" si="812"/>
        <v>0</v>
      </c>
      <c r="BC360" s="697"/>
      <c r="BD360" s="683">
        <f t="shared" si="813"/>
        <v>0</v>
      </c>
      <c r="BE360" s="697">
        <f t="shared" si="814"/>
        <v>0</v>
      </c>
      <c r="BF360" s="683">
        <f t="shared" si="815"/>
        <v>0</v>
      </c>
      <c r="BG360" s="697"/>
      <c r="BH360" s="683">
        <f t="shared" si="816"/>
        <v>0</v>
      </c>
      <c r="BI360" s="519">
        <f t="shared" si="817"/>
        <v>0</v>
      </c>
      <c r="BJ360" s="429">
        <f t="shared" si="818"/>
        <v>0</v>
      </c>
      <c r="BK360" s="697"/>
      <c r="BL360" s="683">
        <f t="shared" si="819"/>
        <v>0</v>
      </c>
      <c r="BM360" s="519">
        <f t="shared" si="820"/>
        <v>0</v>
      </c>
      <c r="BN360" s="429">
        <f t="shared" si="821"/>
        <v>0</v>
      </c>
      <c r="BO360" s="718"/>
      <c r="BP360" s="706">
        <f t="shared" si="822"/>
        <v>0</v>
      </c>
      <c r="BQ360" s="718">
        <f t="shared" si="823"/>
        <v>0</v>
      </c>
      <c r="BR360" s="706">
        <f t="shared" si="824"/>
        <v>0</v>
      </c>
      <c r="BS360" s="718"/>
      <c r="BT360" s="706">
        <f t="shared" si="825"/>
        <v>0</v>
      </c>
      <c r="BU360" s="718">
        <f t="shared" si="826"/>
        <v>0</v>
      </c>
      <c r="BV360" s="706">
        <f t="shared" si="827"/>
        <v>0</v>
      </c>
      <c r="BW360" s="718"/>
      <c r="BX360" s="706">
        <f t="shared" si="828"/>
        <v>0</v>
      </c>
      <c r="BY360" s="718">
        <f t="shared" si="829"/>
        <v>0</v>
      </c>
      <c r="BZ360" s="706">
        <f t="shared" si="830"/>
        <v>0</v>
      </c>
      <c r="CA360" s="718"/>
      <c r="CB360" s="706">
        <f t="shared" si="831"/>
        <v>0</v>
      </c>
      <c r="CC360" s="718">
        <f t="shared" si="832"/>
        <v>0</v>
      </c>
      <c r="CD360" s="706">
        <f t="shared" si="833"/>
        <v>0</v>
      </c>
      <c r="CE360" s="706"/>
      <c r="CF360" s="402">
        <f t="shared" si="785"/>
        <v>0</v>
      </c>
    </row>
    <row r="361" spans="2:84" ht="36">
      <c r="B361" s="395" t="s">
        <v>1033</v>
      </c>
      <c r="C361" s="411" t="s">
        <v>1034</v>
      </c>
      <c r="D361" s="412" t="s">
        <v>530</v>
      </c>
      <c r="E361" s="398">
        <v>89258.4</v>
      </c>
      <c r="F361" s="399">
        <v>0</v>
      </c>
      <c r="G361" s="400">
        <f t="shared" si="786"/>
        <v>0</v>
      </c>
      <c r="H361" s="400"/>
      <c r="I361" s="413"/>
      <c r="J361" s="413"/>
      <c r="K361" s="517"/>
      <c r="L361" s="413"/>
      <c r="M361" s="513">
        <f t="shared" si="787"/>
        <v>0</v>
      </c>
      <c r="N361" s="401">
        <f t="shared" si="788"/>
        <v>0</v>
      </c>
      <c r="O361" s="413"/>
      <c r="P361" s="413"/>
      <c r="Q361" s="513">
        <f t="shared" si="789"/>
        <v>0</v>
      </c>
      <c r="R361" s="401">
        <f t="shared" si="790"/>
        <v>0</v>
      </c>
      <c r="S361" s="543"/>
      <c r="T361" s="413"/>
      <c r="U361" s="513">
        <f t="shared" si="791"/>
        <v>0</v>
      </c>
      <c r="V361" s="401">
        <f t="shared" si="792"/>
        <v>0</v>
      </c>
      <c r="W361" s="517"/>
      <c r="X361" s="413"/>
      <c r="Y361" s="513">
        <f t="shared" si="793"/>
        <v>0</v>
      </c>
      <c r="Z361" s="401">
        <f t="shared" si="794"/>
        <v>0</v>
      </c>
      <c r="AA361" s="517"/>
      <c r="AB361" s="401">
        <f t="shared" si="795"/>
        <v>0</v>
      </c>
      <c r="AC361" s="513">
        <f t="shared" si="796"/>
        <v>0</v>
      </c>
      <c r="AD361" s="401">
        <f t="shared" si="797"/>
        <v>0</v>
      </c>
      <c r="AE361" s="513"/>
      <c r="AF361" s="401">
        <f t="shared" si="798"/>
        <v>0</v>
      </c>
      <c r="AG361" s="513">
        <f t="shared" si="799"/>
        <v>0</v>
      </c>
      <c r="AH361" s="401">
        <f t="shared" si="800"/>
        <v>0</v>
      </c>
      <c r="AI361" s="513"/>
      <c r="AJ361" s="401">
        <f t="shared" si="801"/>
        <v>0</v>
      </c>
      <c r="AK361" s="513">
        <f t="shared" si="802"/>
        <v>0</v>
      </c>
      <c r="AL361" s="401">
        <f t="shared" si="733"/>
        <v>0</v>
      </c>
      <c r="AM361" s="519"/>
      <c r="AN361" s="429">
        <f t="shared" si="734"/>
        <v>0</v>
      </c>
      <c r="AO361" s="519">
        <f t="shared" si="803"/>
        <v>0</v>
      </c>
      <c r="AP361" s="429">
        <f t="shared" si="804"/>
        <v>0</v>
      </c>
      <c r="AQ361" s="594"/>
      <c r="AR361" s="401">
        <f t="shared" si="735"/>
        <v>0</v>
      </c>
      <c r="AS361" s="519">
        <f t="shared" si="805"/>
        <v>0</v>
      </c>
      <c r="AT361" s="429">
        <f t="shared" si="806"/>
        <v>0</v>
      </c>
      <c r="AU361" s="517"/>
      <c r="AV361" s="401">
        <f t="shared" si="807"/>
        <v>0</v>
      </c>
      <c r="AW361" s="519">
        <f t="shared" si="808"/>
        <v>0</v>
      </c>
      <c r="AX361" s="429">
        <f t="shared" si="809"/>
        <v>0</v>
      </c>
      <c r="AY361" s="517"/>
      <c r="AZ361" s="683">
        <f t="shared" si="810"/>
        <v>0</v>
      </c>
      <c r="BA361" s="519">
        <f t="shared" si="811"/>
        <v>0</v>
      </c>
      <c r="BB361" s="429">
        <f t="shared" si="812"/>
        <v>0</v>
      </c>
      <c r="BC361" s="697"/>
      <c r="BD361" s="683">
        <f t="shared" si="813"/>
        <v>0</v>
      </c>
      <c r="BE361" s="697">
        <f t="shared" si="814"/>
        <v>0</v>
      </c>
      <c r="BF361" s="683">
        <f t="shared" si="815"/>
        <v>0</v>
      </c>
      <c r="BG361" s="697"/>
      <c r="BH361" s="683">
        <f t="shared" si="816"/>
        <v>0</v>
      </c>
      <c r="BI361" s="519">
        <f t="shared" si="817"/>
        <v>0</v>
      </c>
      <c r="BJ361" s="429">
        <f t="shared" si="818"/>
        <v>0</v>
      </c>
      <c r="BK361" s="697"/>
      <c r="BL361" s="683">
        <f t="shared" si="819"/>
        <v>0</v>
      </c>
      <c r="BM361" s="519">
        <f t="shared" si="820"/>
        <v>0</v>
      </c>
      <c r="BN361" s="429">
        <f t="shared" si="821"/>
        <v>0</v>
      </c>
      <c r="BO361" s="718"/>
      <c r="BP361" s="706">
        <f t="shared" si="822"/>
        <v>0</v>
      </c>
      <c r="BQ361" s="718">
        <f t="shared" si="823"/>
        <v>0</v>
      </c>
      <c r="BR361" s="706">
        <f t="shared" si="824"/>
        <v>0</v>
      </c>
      <c r="BS361" s="718"/>
      <c r="BT361" s="706">
        <f t="shared" si="825"/>
        <v>0</v>
      </c>
      <c r="BU361" s="718">
        <f t="shared" si="826"/>
        <v>0</v>
      </c>
      <c r="BV361" s="706">
        <f t="shared" si="827"/>
        <v>0</v>
      </c>
      <c r="BW361" s="718"/>
      <c r="BX361" s="706">
        <f t="shared" si="828"/>
        <v>0</v>
      </c>
      <c r="BY361" s="718">
        <f t="shared" si="829"/>
        <v>0</v>
      </c>
      <c r="BZ361" s="706">
        <f t="shared" si="830"/>
        <v>0</v>
      </c>
      <c r="CA361" s="718"/>
      <c r="CB361" s="706">
        <f t="shared" si="831"/>
        <v>0</v>
      </c>
      <c r="CC361" s="718">
        <f t="shared" si="832"/>
        <v>0</v>
      </c>
      <c r="CD361" s="706">
        <f t="shared" si="833"/>
        <v>0</v>
      </c>
      <c r="CE361" s="706"/>
      <c r="CF361" s="402">
        <f t="shared" si="785"/>
        <v>0</v>
      </c>
    </row>
    <row r="362" spans="2:84" ht="36">
      <c r="B362" s="395" t="s">
        <v>1035</v>
      </c>
      <c r="C362" s="411" t="s">
        <v>1036</v>
      </c>
      <c r="D362" s="412" t="s">
        <v>530</v>
      </c>
      <c r="E362" s="398">
        <v>87516</v>
      </c>
      <c r="F362" s="399">
        <v>0</v>
      </c>
      <c r="G362" s="400">
        <f t="shared" si="786"/>
        <v>0</v>
      </c>
      <c r="H362" s="400"/>
      <c r="I362" s="413"/>
      <c r="J362" s="413"/>
      <c r="K362" s="517"/>
      <c r="L362" s="413"/>
      <c r="M362" s="513">
        <f t="shared" si="787"/>
        <v>0</v>
      </c>
      <c r="N362" s="401">
        <f t="shared" si="788"/>
        <v>0</v>
      </c>
      <c r="O362" s="413"/>
      <c r="P362" s="413"/>
      <c r="Q362" s="513">
        <f t="shared" si="789"/>
        <v>0</v>
      </c>
      <c r="R362" s="401">
        <f t="shared" si="790"/>
        <v>0</v>
      </c>
      <c r="S362" s="543"/>
      <c r="T362" s="413"/>
      <c r="U362" s="513">
        <f t="shared" si="791"/>
        <v>0</v>
      </c>
      <c r="V362" s="401">
        <f t="shared" si="792"/>
        <v>0</v>
      </c>
      <c r="W362" s="517"/>
      <c r="X362" s="413"/>
      <c r="Y362" s="513">
        <f t="shared" si="793"/>
        <v>0</v>
      </c>
      <c r="Z362" s="401">
        <f t="shared" si="794"/>
        <v>0</v>
      </c>
      <c r="AA362" s="517"/>
      <c r="AB362" s="401">
        <f t="shared" si="795"/>
        <v>0</v>
      </c>
      <c r="AC362" s="513">
        <f t="shared" si="796"/>
        <v>0</v>
      </c>
      <c r="AD362" s="401">
        <f t="shared" si="797"/>
        <v>0</v>
      </c>
      <c r="AE362" s="513"/>
      <c r="AF362" s="401">
        <f t="shared" si="798"/>
        <v>0</v>
      </c>
      <c r="AG362" s="513">
        <f t="shared" si="799"/>
        <v>0</v>
      </c>
      <c r="AH362" s="401">
        <f t="shared" si="800"/>
        <v>0</v>
      </c>
      <c r="AI362" s="513"/>
      <c r="AJ362" s="401">
        <f t="shared" si="801"/>
        <v>0</v>
      </c>
      <c r="AK362" s="513">
        <f t="shared" si="802"/>
        <v>0</v>
      </c>
      <c r="AL362" s="401">
        <f t="shared" si="733"/>
        <v>0</v>
      </c>
      <c r="AM362" s="519"/>
      <c r="AN362" s="429">
        <f t="shared" si="734"/>
        <v>0</v>
      </c>
      <c r="AO362" s="519">
        <f t="shared" si="803"/>
        <v>0</v>
      </c>
      <c r="AP362" s="429">
        <f t="shared" si="804"/>
        <v>0</v>
      </c>
      <c r="AQ362" s="594"/>
      <c r="AR362" s="401">
        <f t="shared" si="735"/>
        <v>0</v>
      </c>
      <c r="AS362" s="519">
        <f t="shared" si="805"/>
        <v>0</v>
      </c>
      <c r="AT362" s="429">
        <f t="shared" si="806"/>
        <v>0</v>
      </c>
      <c r="AU362" s="517"/>
      <c r="AV362" s="401">
        <f t="shared" si="807"/>
        <v>0</v>
      </c>
      <c r="AW362" s="519">
        <f t="shared" si="808"/>
        <v>0</v>
      </c>
      <c r="AX362" s="429">
        <f t="shared" si="809"/>
        <v>0</v>
      </c>
      <c r="AY362" s="517"/>
      <c r="AZ362" s="683">
        <f t="shared" si="810"/>
        <v>0</v>
      </c>
      <c r="BA362" s="519">
        <f t="shared" si="811"/>
        <v>0</v>
      </c>
      <c r="BB362" s="429">
        <f t="shared" si="812"/>
        <v>0</v>
      </c>
      <c r="BC362" s="697"/>
      <c r="BD362" s="683">
        <f t="shared" si="813"/>
        <v>0</v>
      </c>
      <c r="BE362" s="697">
        <f t="shared" si="814"/>
        <v>0</v>
      </c>
      <c r="BF362" s="683">
        <f t="shared" si="815"/>
        <v>0</v>
      </c>
      <c r="BG362" s="697"/>
      <c r="BH362" s="683">
        <f t="shared" si="816"/>
        <v>0</v>
      </c>
      <c r="BI362" s="519">
        <f t="shared" si="817"/>
        <v>0</v>
      </c>
      <c r="BJ362" s="429">
        <f t="shared" si="818"/>
        <v>0</v>
      </c>
      <c r="BK362" s="697"/>
      <c r="BL362" s="683">
        <f t="shared" si="819"/>
        <v>0</v>
      </c>
      <c r="BM362" s="519">
        <f t="shared" si="820"/>
        <v>0</v>
      </c>
      <c r="BN362" s="429">
        <f t="shared" si="821"/>
        <v>0</v>
      </c>
      <c r="BO362" s="718"/>
      <c r="BP362" s="706">
        <f t="shared" si="822"/>
        <v>0</v>
      </c>
      <c r="BQ362" s="718">
        <f t="shared" si="823"/>
        <v>0</v>
      </c>
      <c r="BR362" s="706">
        <f t="shared" si="824"/>
        <v>0</v>
      </c>
      <c r="BS362" s="718"/>
      <c r="BT362" s="706">
        <f t="shared" si="825"/>
        <v>0</v>
      </c>
      <c r="BU362" s="718">
        <f t="shared" si="826"/>
        <v>0</v>
      </c>
      <c r="BV362" s="706">
        <f t="shared" si="827"/>
        <v>0</v>
      </c>
      <c r="BW362" s="718"/>
      <c r="BX362" s="706">
        <f t="shared" si="828"/>
        <v>0</v>
      </c>
      <c r="BY362" s="718">
        <f t="shared" si="829"/>
        <v>0</v>
      </c>
      <c r="BZ362" s="706">
        <f t="shared" si="830"/>
        <v>0</v>
      </c>
      <c r="CA362" s="718"/>
      <c r="CB362" s="706">
        <f t="shared" si="831"/>
        <v>0</v>
      </c>
      <c r="CC362" s="718">
        <f t="shared" si="832"/>
        <v>0</v>
      </c>
      <c r="CD362" s="706">
        <f t="shared" si="833"/>
        <v>0</v>
      </c>
      <c r="CE362" s="706"/>
      <c r="CF362" s="402">
        <f t="shared" si="785"/>
        <v>0</v>
      </c>
    </row>
    <row r="363" spans="2:84" ht="36">
      <c r="B363" s="395" t="s">
        <v>1037</v>
      </c>
      <c r="C363" s="411" t="s">
        <v>1038</v>
      </c>
      <c r="D363" s="412" t="s">
        <v>530</v>
      </c>
      <c r="E363" s="398">
        <v>83952</v>
      </c>
      <c r="F363" s="399">
        <v>0</v>
      </c>
      <c r="G363" s="400">
        <f t="shared" si="786"/>
        <v>0</v>
      </c>
      <c r="H363" s="400"/>
      <c r="I363" s="413"/>
      <c r="J363" s="413"/>
      <c r="K363" s="517"/>
      <c r="L363" s="413"/>
      <c r="M363" s="513">
        <f t="shared" si="787"/>
        <v>0</v>
      </c>
      <c r="N363" s="401">
        <f t="shared" si="788"/>
        <v>0</v>
      </c>
      <c r="O363" s="413"/>
      <c r="P363" s="413"/>
      <c r="Q363" s="513">
        <f t="shared" si="789"/>
        <v>0</v>
      </c>
      <c r="R363" s="401">
        <f t="shared" si="790"/>
        <v>0</v>
      </c>
      <c r="S363" s="543"/>
      <c r="T363" s="413"/>
      <c r="U363" s="513">
        <f t="shared" si="791"/>
        <v>0</v>
      </c>
      <c r="V363" s="401">
        <f t="shared" si="792"/>
        <v>0</v>
      </c>
      <c r="W363" s="517"/>
      <c r="X363" s="413"/>
      <c r="Y363" s="513">
        <f t="shared" si="793"/>
        <v>0</v>
      </c>
      <c r="Z363" s="401">
        <f t="shared" si="794"/>
        <v>0</v>
      </c>
      <c r="AA363" s="517"/>
      <c r="AB363" s="401">
        <f t="shared" si="795"/>
        <v>0</v>
      </c>
      <c r="AC363" s="513">
        <f t="shared" si="796"/>
        <v>0</v>
      </c>
      <c r="AD363" s="401">
        <f t="shared" si="797"/>
        <v>0</v>
      </c>
      <c r="AE363" s="513"/>
      <c r="AF363" s="401">
        <f t="shared" si="798"/>
        <v>0</v>
      </c>
      <c r="AG363" s="513">
        <f t="shared" si="799"/>
        <v>0</v>
      </c>
      <c r="AH363" s="401">
        <f t="shared" si="800"/>
        <v>0</v>
      </c>
      <c r="AI363" s="513"/>
      <c r="AJ363" s="401">
        <f t="shared" si="801"/>
        <v>0</v>
      </c>
      <c r="AK363" s="513">
        <f t="shared" si="802"/>
        <v>0</v>
      </c>
      <c r="AL363" s="401">
        <f t="shared" si="733"/>
        <v>0</v>
      </c>
      <c r="AM363" s="519"/>
      <c r="AN363" s="429">
        <f t="shared" si="734"/>
        <v>0</v>
      </c>
      <c r="AO363" s="519">
        <f t="shared" si="803"/>
        <v>0</v>
      </c>
      <c r="AP363" s="429">
        <f t="shared" si="804"/>
        <v>0</v>
      </c>
      <c r="AQ363" s="594"/>
      <c r="AR363" s="401">
        <f t="shared" si="735"/>
        <v>0</v>
      </c>
      <c r="AS363" s="519">
        <f t="shared" si="805"/>
        <v>0</v>
      </c>
      <c r="AT363" s="429">
        <f t="shared" si="806"/>
        <v>0</v>
      </c>
      <c r="AU363" s="517"/>
      <c r="AV363" s="401">
        <f t="shared" si="807"/>
        <v>0</v>
      </c>
      <c r="AW363" s="519">
        <f t="shared" si="808"/>
        <v>0</v>
      </c>
      <c r="AX363" s="429">
        <f t="shared" si="809"/>
        <v>0</v>
      </c>
      <c r="AY363" s="517"/>
      <c r="AZ363" s="683">
        <f t="shared" si="810"/>
        <v>0</v>
      </c>
      <c r="BA363" s="519">
        <f t="shared" si="811"/>
        <v>0</v>
      </c>
      <c r="BB363" s="429">
        <f t="shared" si="812"/>
        <v>0</v>
      </c>
      <c r="BC363" s="697"/>
      <c r="BD363" s="683">
        <f t="shared" si="813"/>
        <v>0</v>
      </c>
      <c r="BE363" s="697">
        <f t="shared" si="814"/>
        <v>0</v>
      </c>
      <c r="BF363" s="683">
        <f t="shared" si="815"/>
        <v>0</v>
      </c>
      <c r="BG363" s="697"/>
      <c r="BH363" s="683">
        <f t="shared" si="816"/>
        <v>0</v>
      </c>
      <c r="BI363" s="519">
        <f t="shared" si="817"/>
        <v>0</v>
      </c>
      <c r="BJ363" s="429">
        <f t="shared" si="818"/>
        <v>0</v>
      </c>
      <c r="BK363" s="697"/>
      <c r="BL363" s="683">
        <f t="shared" si="819"/>
        <v>0</v>
      </c>
      <c r="BM363" s="519">
        <f t="shared" si="820"/>
        <v>0</v>
      </c>
      <c r="BN363" s="429">
        <f t="shared" si="821"/>
        <v>0</v>
      </c>
      <c r="BO363" s="718"/>
      <c r="BP363" s="706">
        <f t="shared" si="822"/>
        <v>0</v>
      </c>
      <c r="BQ363" s="718">
        <f t="shared" si="823"/>
        <v>0</v>
      </c>
      <c r="BR363" s="706">
        <f t="shared" si="824"/>
        <v>0</v>
      </c>
      <c r="BS363" s="718"/>
      <c r="BT363" s="706">
        <f t="shared" si="825"/>
        <v>0</v>
      </c>
      <c r="BU363" s="718">
        <f t="shared" si="826"/>
        <v>0</v>
      </c>
      <c r="BV363" s="706">
        <f t="shared" si="827"/>
        <v>0</v>
      </c>
      <c r="BW363" s="718"/>
      <c r="BX363" s="706">
        <f t="shared" si="828"/>
        <v>0</v>
      </c>
      <c r="BY363" s="718">
        <f t="shared" si="829"/>
        <v>0</v>
      </c>
      <c r="BZ363" s="706">
        <f t="shared" si="830"/>
        <v>0</v>
      </c>
      <c r="CA363" s="718"/>
      <c r="CB363" s="706">
        <f t="shared" si="831"/>
        <v>0</v>
      </c>
      <c r="CC363" s="718">
        <f t="shared" si="832"/>
        <v>0</v>
      </c>
      <c r="CD363" s="706">
        <f t="shared" si="833"/>
        <v>0</v>
      </c>
      <c r="CE363" s="706"/>
      <c r="CF363" s="402">
        <f t="shared" si="785"/>
        <v>0</v>
      </c>
    </row>
    <row r="364" spans="2:84" s="387" customFormat="1">
      <c r="B364" s="404" t="s">
        <v>76</v>
      </c>
      <c r="C364" s="405" t="s">
        <v>1039</v>
      </c>
      <c r="D364" s="406"/>
      <c r="E364" s="407"/>
      <c r="F364" s="408">
        <v>0</v>
      </c>
      <c r="G364" s="409"/>
      <c r="H364" s="409">
        <f>+SUM(G365:G380)</f>
        <v>0</v>
      </c>
      <c r="I364" s="409"/>
      <c r="J364" s="409"/>
      <c r="K364" s="516"/>
      <c r="L364" s="409"/>
      <c r="M364" s="516"/>
      <c r="N364" s="409">
        <f>SUM(N365:N368)</f>
        <v>0</v>
      </c>
      <c r="O364" s="409"/>
      <c r="P364" s="409"/>
      <c r="Q364" s="516"/>
      <c r="R364" s="409">
        <f>SUM(R365:R368)</f>
        <v>0</v>
      </c>
      <c r="S364" s="542"/>
      <c r="T364" s="409">
        <f>SUM(T365:T380)</f>
        <v>0</v>
      </c>
      <c r="U364" s="516"/>
      <c r="V364" s="409">
        <f>SUM(V365:V368)</f>
        <v>0</v>
      </c>
      <c r="W364" s="516"/>
      <c r="X364" s="409">
        <f>SUM(X365:X380)</f>
        <v>0</v>
      </c>
      <c r="Y364" s="516"/>
      <c r="Z364" s="409">
        <f>SUM(Z365:Z368)</f>
        <v>0</v>
      </c>
      <c r="AA364" s="516"/>
      <c r="AB364" s="409">
        <f>SUM(AB365:AB368)</f>
        <v>0</v>
      </c>
      <c r="AC364" s="516"/>
      <c r="AD364" s="409">
        <f>SUM(AD365:AD368)</f>
        <v>0</v>
      </c>
      <c r="AE364" s="516"/>
      <c r="AF364" s="409">
        <f>SUM(AF365:AF368)</f>
        <v>0</v>
      </c>
      <c r="AG364" s="516"/>
      <c r="AH364" s="409">
        <f>SUM(AH365:AH368)</f>
        <v>0</v>
      </c>
      <c r="AI364" s="516"/>
      <c r="AJ364" s="409">
        <f>SUM(AJ365:AJ368)</f>
        <v>0</v>
      </c>
      <c r="AK364" s="516"/>
      <c r="AL364" s="409">
        <f>SUM(AL365:AL368)</f>
        <v>0</v>
      </c>
      <c r="AM364" s="611"/>
      <c r="AN364" s="612">
        <f>SUM(AN365:AN368)</f>
        <v>0</v>
      </c>
      <c r="AO364" s="611"/>
      <c r="AP364" s="612">
        <f>SUM(AP365:AP368)</f>
        <v>0</v>
      </c>
      <c r="AQ364" s="593"/>
      <c r="AR364" s="409">
        <f>SUM(AR365:AR368)</f>
        <v>0</v>
      </c>
      <c r="AS364" s="611"/>
      <c r="AT364" s="612">
        <f>SUM(AT365:AT368)</f>
        <v>0</v>
      </c>
      <c r="AU364" s="516"/>
      <c r="AV364" s="409">
        <f>SUM(AV365:AV368)</f>
        <v>0</v>
      </c>
      <c r="AW364" s="611"/>
      <c r="AX364" s="612">
        <f>SUM(AX365:AX368)</f>
        <v>0</v>
      </c>
      <c r="AY364" s="516">
        <f>+SUM(AX365:AX380)</f>
        <v>0</v>
      </c>
      <c r="AZ364" s="680">
        <f>SUM(AZ365:AZ368)</f>
        <v>0</v>
      </c>
      <c r="BA364" s="611"/>
      <c r="BB364" s="612">
        <f>SUM(BB365:BB368)</f>
        <v>0</v>
      </c>
      <c r="BC364" s="409">
        <f>+SUM(BB365:BB380)</f>
        <v>0</v>
      </c>
      <c r="BD364" s="409">
        <f>SUM(BD365:BD368)</f>
        <v>0</v>
      </c>
      <c r="BE364" s="409"/>
      <c r="BF364" s="409">
        <f>SUM(BF365:BF368)</f>
        <v>0</v>
      </c>
      <c r="BG364" s="409"/>
      <c r="BH364" s="409">
        <f>SUM(BH365:BH368)</f>
        <v>0</v>
      </c>
      <c r="BI364" s="409"/>
      <c r="BJ364" s="409">
        <f>SUM(BJ365:BJ368)</f>
        <v>0</v>
      </c>
      <c r="BK364" s="409"/>
      <c r="BL364" s="409">
        <f>SUM(BL365:BL368)</f>
        <v>0</v>
      </c>
      <c r="BM364" s="409"/>
      <c r="BN364" s="409">
        <f>SUM(BN365:BN368)</f>
        <v>0</v>
      </c>
      <c r="BO364" s="719"/>
      <c r="BP364" s="715">
        <f>SUM(BP365:BP380)</f>
        <v>0</v>
      </c>
      <c r="BQ364" s="719"/>
      <c r="BR364" s="715">
        <f>SUM(BR365:BR380)</f>
        <v>0</v>
      </c>
      <c r="BS364" s="719"/>
      <c r="BT364" s="715">
        <f>SUM(BT365:BT380)</f>
        <v>0</v>
      </c>
      <c r="BU364" s="719"/>
      <c r="BV364" s="715">
        <f>SUM(BV365:BV380)</f>
        <v>0</v>
      </c>
      <c r="BW364" s="719"/>
      <c r="BX364" s="715">
        <f>SUM(BX365:BX380)</f>
        <v>0</v>
      </c>
      <c r="BY364" s="719"/>
      <c r="BZ364" s="715">
        <f>SUM(BZ365:BZ380)</f>
        <v>0</v>
      </c>
      <c r="CA364" s="719"/>
      <c r="CB364" s="715">
        <f>SUM(CB365:CB380)</f>
        <v>0</v>
      </c>
      <c r="CC364" s="719"/>
      <c r="CD364" s="715">
        <f>SUM(CD365:CD380)</f>
        <v>0</v>
      </c>
      <c r="CE364" s="709"/>
      <c r="CF364" s="410">
        <f t="shared" si="785"/>
        <v>0</v>
      </c>
    </row>
    <row r="365" spans="2:84" ht="36">
      <c r="B365" s="395" t="s">
        <v>1040</v>
      </c>
      <c r="C365" s="411" t="s">
        <v>1041</v>
      </c>
      <c r="D365" s="412" t="s">
        <v>961</v>
      </c>
      <c r="E365" s="398">
        <v>1732500</v>
      </c>
      <c r="F365" s="399">
        <v>0</v>
      </c>
      <c r="G365" s="400">
        <f t="shared" ref="G365:G380" si="834">F365*E365</f>
        <v>0</v>
      </c>
      <c r="H365" s="400"/>
      <c r="I365" s="413"/>
      <c r="J365" s="413"/>
      <c r="K365" s="517"/>
      <c r="L365" s="413"/>
      <c r="M365" s="513">
        <f t="shared" ref="M365:M380" si="835">I365+K365</f>
        <v>0</v>
      </c>
      <c r="N365" s="401">
        <f t="shared" ref="N365:N380" si="836">M365*$E365</f>
        <v>0</v>
      </c>
      <c r="O365" s="413"/>
      <c r="P365" s="413"/>
      <c r="Q365" s="513">
        <f t="shared" ref="Q365:Q380" si="837">M365+O365</f>
        <v>0</v>
      </c>
      <c r="R365" s="401">
        <f t="shared" ref="R365:R380" si="838">Q365*$E365</f>
        <v>0</v>
      </c>
      <c r="S365" s="543"/>
      <c r="T365" s="413"/>
      <c r="U365" s="513">
        <f t="shared" ref="U365:U380" si="839">Q365+S365</f>
        <v>0</v>
      </c>
      <c r="V365" s="401">
        <f t="shared" ref="V365:V380" si="840">U365*$E365</f>
        <v>0</v>
      </c>
      <c r="W365" s="517"/>
      <c r="X365" s="413"/>
      <c r="Y365" s="513">
        <f t="shared" ref="Y365:Y380" si="841">U365+W365</f>
        <v>0</v>
      </c>
      <c r="Z365" s="401">
        <f t="shared" ref="Z365:Z380" si="842">Y365*$E365</f>
        <v>0</v>
      </c>
      <c r="AA365" s="517"/>
      <c r="AB365" s="401">
        <f t="shared" ref="AB365:AB380" si="843">AA365*$E365</f>
        <v>0</v>
      </c>
      <c r="AC365" s="513">
        <f t="shared" ref="AC365:AC380" si="844">Y365+AA365</f>
        <v>0</v>
      </c>
      <c r="AD365" s="401">
        <f t="shared" ref="AD365:AD380" si="845">AC365*$E365</f>
        <v>0</v>
      </c>
      <c r="AE365" s="513"/>
      <c r="AF365" s="401">
        <f t="shared" ref="AF365:AF380" si="846">AE365*$E365</f>
        <v>0</v>
      </c>
      <c r="AG365" s="513">
        <f t="shared" ref="AG365:AG380" si="847">AC365+AE365</f>
        <v>0</v>
      </c>
      <c r="AH365" s="401">
        <f t="shared" ref="AH365:AH380" si="848">AG365*$E365</f>
        <v>0</v>
      </c>
      <c r="AI365" s="513"/>
      <c r="AJ365" s="401">
        <f t="shared" ref="AJ365:AJ380" si="849">AI365*$E365</f>
        <v>0</v>
      </c>
      <c r="AK365" s="513">
        <f t="shared" ref="AK365:AK380" si="850">AG365+AI365</f>
        <v>0</v>
      </c>
      <c r="AL365" s="401">
        <f t="shared" si="733"/>
        <v>0</v>
      </c>
      <c r="AM365" s="519"/>
      <c r="AN365" s="429">
        <f t="shared" si="734"/>
        <v>0</v>
      </c>
      <c r="AO365" s="519">
        <f t="shared" ref="AO365:AO380" si="851">AK365+AM365</f>
        <v>0</v>
      </c>
      <c r="AP365" s="429">
        <f t="shared" ref="AP365:AP380" si="852">AO365*$E365</f>
        <v>0</v>
      </c>
      <c r="AQ365" s="594"/>
      <c r="AR365" s="401">
        <f t="shared" si="735"/>
        <v>0</v>
      </c>
      <c r="AS365" s="519">
        <f t="shared" ref="AS365:AS380" si="853">AO365+AQ365</f>
        <v>0</v>
      </c>
      <c r="AT365" s="429">
        <f t="shared" ref="AT365:AT380" si="854">AS365*$E365</f>
        <v>0</v>
      </c>
      <c r="AU365" s="517"/>
      <c r="AV365" s="401">
        <f t="shared" si="807"/>
        <v>0</v>
      </c>
      <c r="AW365" s="519">
        <f t="shared" ref="AW365:AW380" si="855">AS365+AU365</f>
        <v>0</v>
      </c>
      <c r="AX365" s="429">
        <f t="shared" ref="AX365:AX380" si="856">AW365*$E365</f>
        <v>0</v>
      </c>
      <c r="AY365" s="517"/>
      <c r="AZ365" s="683">
        <f t="shared" si="810"/>
        <v>0</v>
      </c>
      <c r="BA365" s="519">
        <f t="shared" ref="BA365:BA380" si="857">AW365+AY365</f>
        <v>0</v>
      </c>
      <c r="BB365" s="429">
        <f t="shared" ref="BB365:BB380" si="858">BA365*$E365</f>
        <v>0</v>
      </c>
      <c r="BC365" s="697"/>
      <c r="BD365" s="683">
        <f t="shared" ref="BD365:BD380" si="859">BC365*$E365</f>
        <v>0</v>
      </c>
      <c r="BE365" s="697">
        <f t="shared" ref="BE365:BE380" si="860">BA365+BC365</f>
        <v>0</v>
      </c>
      <c r="BF365" s="683">
        <f t="shared" ref="BF365:BF380" si="861">BE365*$E365</f>
        <v>0</v>
      </c>
      <c r="BG365" s="697"/>
      <c r="BH365" s="683">
        <f t="shared" ref="BH365:BH380" si="862">BG365*$E365</f>
        <v>0</v>
      </c>
      <c r="BI365" s="519">
        <f t="shared" ref="BI365:BI380" si="863">BE365+BG365</f>
        <v>0</v>
      </c>
      <c r="BJ365" s="429">
        <f t="shared" ref="BJ365:BJ380" si="864">BI365*$E365</f>
        <v>0</v>
      </c>
      <c r="BK365" s="697"/>
      <c r="BL365" s="683">
        <f t="shared" ref="BL365:BL380" si="865">BK365*$E365</f>
        <v>0</v>
      </c>
      <c r="BM365" s="519">
        <f t="shared" ref="BM365:BM380" si="866">BI365+BK365</f>
        <v>0</v>
      </c>
      <c r="BN365" s="429">
        <f t="shared" ref="BN365:BN380" si="867">BM365*$E365</f>
        <v>0</v>
      </c>
      <c r="BO365" s="718"/>
      <c r="BP365" s="706">
        <f t="shared" ref="BP365:BP380" si="868">BO365*$E365</f>
        <v>0</v>
      </c>
      <c r="BQ365" s="718">
        <f t="shared" ref="BQ365:BQ380" si="869">BM365+BO365</f>
        <v>0</v>
      </c>
      <c r="BR365" s="706">
        <f t="shared" ref="BR365:BR380" si="870">BQ365*$E365</f>
        <v>0</v>
      </c>
      <c r="BS365" s="718"/>
      <c r="BT365" s="706">
        <f t="shared" ref="BT365:BT380" si="871">BS365*$E365</f>
        <v>0</v>
      </c>
      <c r="BU365" s="718">
        <f t="shared" ref="BU365:BU380" si="872">BQ365+BS365</f>
        <v>0</v>
      </c>
      <c r="BV365" s="706">
        <f t="shared" ref="BV365:BV380" si="873">BU365*$E365</f>
        <v>0</v>
      </c>
      <c r="BW365" s="718"/>
      <c r="BX365" s="706">
        <f t="shared" ref="BX365:BX380" si="874">BW365*$E365</f>
        <v>0</v>
      </c>
      <c r="BY365" s="718">
        <f t="shared" ref="BY365:BY380" si="875">BU365+BW365</f>
        <v>0</v>
      </c>
      <c r="BZ365" s="706">
        <f t="shared" ref="BZ365:BZ380" si="876">BY365*$E365</f>
        <v>0</v>
      </c>
      <c r="CA365" s="718"/>
      <c r="CB365" s="706">
        <f t="shared" ref="CB365:CB380" si="877">CA365*$E365</f>
        <v>0</v>
      </c>
      <c r="CC365" s="718">
        <f t="shared" ref="CC365:CC380" si="878">BY365+CA365</f>
        <v>0</v>
      </c>
      <c r="CD365" s="706">
        <f t="shared" ref="CD365:CD380" si="879">CC365*$E365</f>
        <v>0</v>
      </c>
      <c r="CE365" s="706"/>
      <c r="CF365" s="402">
        <f t="shared" si="785"/>
        <v>0</v>
      </c>
    </row>
    <row r="366" spans="2:84" ht="36">
      <c r="B366" s="395" t="s">
        <v>1042</v>
      </c>
      <c r="C366" s="411" t="s">
        <v>1043</v>
      </c>
      <c r="D366" s="412" t="s">
        <v>961</v>
      </c>
      <c r="E366" s="398">
        <v>1237500</v>
      </c>
      <c r="F366" s="399">
        <v>0</v>
      </c>
      <c r="G366" s="400">
        <f t="shared" si="834"/>
        <v>0</v>
      </c>
      <c r="H366" s="400"/>
      <c r="I366" s="413"/>
      <c r="J366" s="413"/>
      <c r="K366" s="517"/>
      <c r="L366" s="413"/>
      <c r="M366" s="513">
        <f t="shared" si="835"/>
        <v>0</v>
      </c>
      <c r="N366" s="401">
        <f t="shared" si="836"/>
        <v>0</v>
      </c>
      <c r="O366" s="413"/>
      <c r="P366" s="413"/>
      <c r="Q366" s="513">
        <f t="shared" si="837"/>
        <v>0</v>
      </c>
      <c r="R366" s="401">
        <f t="shared" si="838"/>
        <v>0</v>
      </c>
      <c r="S366" s="543"/>
      <c r="T366" s="413"/>
      <c r="U366" s="513">
        <f t="shared" si="839"/>
        <v>0</v>
      </c>
      <c r="V366" s="401">
        <f t="shared" si="840"/>
        <v>0</v>
      </c>
      <c r="W366" s="517"/>
      <c r="X366" s="413"/>
      <c r="Y366" s="513">
        <f t="shared" si="841"/>
        <v>0</v>
      </c>
      <c r="Z366" s="401">
        <f t="shared" si="842"/>
        <v>0</v>
      </c>
      <c r="AA366" s="517"/>
      <c r="AB366" s="401">
        <f t="shared" si="843"/>
        <v>0</v>
      </c>
      <c r="AC366" s="513">
        <f t="shared" si="844"/>
        <v>0</v>
      </c>
      <c r="AD366" s="401">
        <f t="shared" si="845"/>
        <v>0</v>
      </c>
      <c r="AE366" s="513"/>
      <c r="AF366" s="401">
        <f t="shared" si="846"/>
        <v>0</v>
      </c>
      <c r="AG366" s="513">
        <f t="shared" si="847"/>
        <v>0</v>
      </c>
      <c r="AH366" s="401">
        <f t="shared" si="848"/>
        <v>0</v>
      </c>
      <c r="AI366" s="513"/>
      <c r="AJ366" s="401">
        <f t="shared" si="849"/>
        <v>0</v>
      </c>
      <c r="AK366" s="513">
        <f t="shared" si="850"/>
        <v>0</v>
      </c>
      <c r="AL366" s="401">
        <f t="shared" si="733"/>
        <v>0</v>
      </c>
      <c r="AM366" s="519"/>
      <c r="AN366" s="429">
        <f t="shared" si="734"/>
        <v>0</v>
      </c>
      <c r="AO366" s="519">
        <f t="shared" si="851"/>
        <v>0</v>
      </c>
      <c r="AP366" s="429">
        <f t="shared" si="852"/>
        <v>0</v>
      </c>
      <c r="AQ366" s="594"/>
      <c r="AR366" s="401">
        <f t="shared" si="735"/>
        <v>0</v>
      </c>
      <c r="AS366" s="519">
        <f t="shared" si="853"/>
        <v>0</v>
      </c>
      <c r="AT366" s="429">
        <f t="shared" si="854"/>
        <v>0</v>
      </c>
      <c r="AU366" s="517"/>
      <c r="AV366" s="401">
        <f t="shared" si="807"/>
        <v>0</v>
      </c>
      <c r="AW366" s="519">
        <f t="shared" si="855"/>
        <v>0</v>
      </c>
      <c r="AX366" s="429">
        <f t="shared" si="856"/>
        <v>0</v>
      </c>
      <c r="AY366" s="517"/>
      <c r="AZ366" s="683">
        <f t="shared" si="810"/>
        <v>0</v>
      </c>
      <c r="BA366" s="519">
        <f t="shared" si="857"/>
        <v>0</v>
      </c>
      <c r="BB366" s="429">
        <f t="shared" si="858"/>
        <v>0</v>
      </c>
      <c r="BC366" s="697"/>
      <c r="BD366" s="683">
        <f t="shared" si="859"/>
        <v>0</v>
      </c>
      <c r="BE366" s="697">
        <f t="shared" si="860"/>
        <v>0</v>
      </c>
      <c r="BF366" s="683">
        <f t="shared" si="861"/>
        <v>0</v>
      </c>
      <c r="BG366" s="697"/>
      <c r="BH366" s="683">
        <f t="shared" si="862"/>
        <v>0</v>
      </c>
      <c r="BI366" s="519">
        <f t="shared" si="863"/>
        <v>0</v>
      </c>
      <c r="BJ366" s="429">
        <f t="shared" si="864"/>
        <v>0</v>
      </c>
      <c r="BK366" s="697"/>
      <c r="BL366" s="683">
        <f t="shared" si="865"/>
        <v>0</v>
      </c>
      <c r="BM366" s="519">
        <f t="shared" si="866"/>
        <v>0</v>
      </c>
      <c r="BN366" s="429">
        <f t="shared" si="867"/>
        <v>0</v>
      </c>
      <c r="BO366" s="718"/>
      <c r="BP366" s="706">
        <f t="shared" si="868"/>
        <v>0</v>
      </c>
      <c r="BQ366" s="718">
        <f t="shared" si="869"/>
        <v>0</v>
      </c>
      <c r="BR366" s="706">
        <f t="shared" si="870"/>
        <v>0</v>
      </c>
      <c r="BS366" s="718"/>
      <c r="BT366" s="706">
        <f t="shared" si="871"/>
        <v>0</v>
      </c>
      <c r="BU366" s="718">
        <f t="shared" si="872"/>
        <v>0</v>
      </c>
      <c r="BV366" s="706">
        <f t="shared" si="873"/>
        <v>0</v>
      </c>
      <c r="BW366" s="718"/>
      <c r="BX366" s="706">
        <f t="shared" si="874"/>
        <v>0</v>
      </c>
      <c r="BY366" s="718">
        <f t="shared" si="875"/>
        <v>0</v>
      </c>
      <c r="BZ366" s="706">
        <f t="shared" si="876"/>
        <v>0</v>
      </c>
      <c r="CA366" s="718"/>
      <c r="CB366" s="706">
        <f t="shared" si="877"/>
        <v>0</v>
      </c>
      <c r="CC366" s="718">
        <f t="shared" si="878"/>
        <v>0</v>
      </c>
      <c r="CD366" s="706">
        <f t="shared" si="879"/>
        <v>0</v>
      </c>
      <c r="CE366" s="706"/>
      <c r="CF366" s="402">
        <f t="shared" si="785"/>
        <v>0</v>
      </c>
    </row>
    <row r="367" spans="2:84" ht="36">
      <c r="B367" s="395" t="s">
        <v>1044</v>
      </c>
      <c r="C367" s="411" t="s">
        <v>1045</v>
      </c>
      <c r="D367" s="412" t="s">
        <v>961</v>
      </c>
      <c r="E367" s="398">
        <v>282150</v>
      </c>
      <c r="F367" s="399">
        <v>0</v>
      </c>
      <c r="G367" s="400">
        <f t="shared" si="834"/>
        <v>0</v>
      </c>
      <c r="H367" s="400"/>
      <c r="I367" s="413"/>
      <c r="J367" s="413"/>
      <c r="K367" s="517"/>
      <c r="L367" s="413"/>
      <c r="M367" s="513">
        <f t="shared" si="835"/>
        <v>0</v>
      </c>
      <c r="N367" s="401">
        <f t="shared" si="836"/>
        <v>0</v>
      </c>
      <c r="O367" s="413"/>
      <c r="P367" s="413"/>
      <c r="Q367" s="513">
        <f t="shared" si="837"/>
        <v>0</v>
      </c>
      <c r="R367" s="401">
        <f t="shared" si="838"/>
        <v>0</v>
      </c>
      <c r="S367" s="543"/>
      <c r="T367" s="413"/>
      <c r="U367" s="513">
        <f t="shared" si="839"/>
        <v>0</v>
      </c>
      <c r="V367" s="401">
        <f t="shared" si="840"/>
        <v>0</v>
      </c>
      <c r="W367" s="517"/>
      <c r="X367" s="413"/>
      <c r="Y367" s="513">
        <f t="shared" si="841"/>
        <v>0</v>
      </c>
      <c r="Z367" s="401">
        <f t="shared" si="842"/>
        <v>0</v>
      </c>
      <c r="AA367" s="517"/>
      <c r="AB367" s="401">
        <f t="shared" si="843"/>
        <v>0</v>
      </c>
      <c r="AC367" s="513">
        <f t="shared" si="844"/>
        <v>0</v>
      </c>
      <c r="AD367" s="401">
        <f t="shared" si="845"/>
        <v>0</v>
      </c>
      <c r="AE367" s="513"/>
      <c r="AF367" s="401">
        <f t="shared" si="846"/>
        <v>0</v>
      </c>
      <c r="AG367" s="513">
        <f t="shared" si="847"/>
        <v>0</v>
      </c>
      <c r="AH367" s="401">
        <f t="shared" si="848"/>
        <v>0</v>
      </c>
      <c r="AI367" s="513"/>
      <c r="AJ367" s="401">
        <f t="shared" si="849"/>
        <v>0</v>
      </c>
      <c r="AK367" s="513">
        <f t="shared" si="850"/>
        <v>0</v>
      </c>
      <c r="AL367" s="401">
        <f t="shared" si="733"/>
        <v>0</v>
      </c>
      <c r="AM367" s="519"/>
      <c r="AN367" s="429">
        <f t="shared" si="734"/>
        <v>0</v>
      </c>
      <c r="AO367" s="519">
        <f t="shared" si="851"/>
        <v>0</v>
      </c>
      <c r="AP367" s="429">
        <f t="shared" si="852"/>
        <v>0</v>
      </c>
      <c r="AQ367" s="594"/>
      <c r="AR367" s="401">
        <f t="shared" si="735"/>
        <v>0</v>
      </c>
      <c r="AS367" s="519">
        <f t="shared" si="853"/>
        <v>0</v>
      </c>
      <c r="AT367" s="429">
        <f t="shared" si="854"/>
        <v>0</v>
      </c>
      <c r="AU367" s="517"/>
      <c r="AV367" s="401">
        <f t="shared" si="807"/>
        <v>0</v>
      </c>
      <c r="AW367" s="519">
        <f t="shared" si="855"/>
        <v>0</v>
      </c>
      <c r="AX367" s="429">
        <f t="shared" si="856"/>
        <v>0</v>
      </c>
      <c r="AY367" s="517"/>
      <c r="AZ367" s="683">
        <f t="shared" si="810"/>
        <v>0</v>
      </c>
      <c r="BA367" s="519">
        <f t="shared" si="857"/>
        <v>0</v>
      </c>
      <c r="BB367" s="429">
        <f t="shared" si="858"/>
        <v>0</v>
      </c>
      <c r="BC367" s="697"/>
      <c r="BD367" s="683">
        <f t="shared" si="859"/>
        <v>0</v>
      </c>
      <c r="BE367" s="697">
        <f t="shared" si="860"/>
        <v>0</v>
      </c>
      <c r="BF367" s="683">
        <f t="shared" si="861"/>
        <v>0</v>
      </c>
      <c r="BG367" s="697"/>
      <c r="BH367" s="683">
        <f t="shared" si="862"/>
        <v>0</v>
      </c>
      <c r="BI367" s="519">
        <f t="shared" si="863"/>
        <v>0</v>
      </c>
      <c r="BJ367" s="429">
        <f t="shared" si="864"/>
        <v>0</v>
      </c>
      <c r="BK367" s="697"/>
      <c r="BL367" s="683">
        <f t="shared" si="865"/>
        <v>0</v>
      </c>
      <c r="BM367" s="519">
        <f t="shared" si="866"/>
        <v>0</v>
      </c>
      <c r="BN367" s="429">
        <f t="shared" si="867"/>
        <v>0</v>
      </c>
      <c r="BO367" s="718"/>
      <c r="BP367" s="706">
        <f t="shared" si="868"/>
        <v>0</v>
      </c>
      <c r="BQ367" s="718">
        <f t="shared" si="869"/>
        <v>0</v>
      </c>
      <c r="BR367" s="706">
        <f t="shared" si="870"/>
        <v>0</v>
      </c>
      <c r="BS367" s="718"/>
      <c r="BT367" s="706">
        <f t="shared" si="871"/>
        <v>0</v>
      </c>
      <c r="BU367" s="718">
        <f t="shared" si="872"/>
        <v>0</v>
      </c>
      <c r="BV367" s="706">
        <f t="shared" si="873"/>
        <v>0</v>
      </c>
      <c r="BW367" s="718"/>
      <c r="BX367" s="706">
        <f t="shared" si="874"/>
        <v>0</v>
      </c>
      <c r="BY367" s="718">
        <f t="shared" si="875"/>
        <v>0</v>
      </c>
      <c r="BZ367" s="706">
        <f t="shared" si="876"/>
        <v>0</v>
      </c>
      <c r="CA367" s="718"/>
      <c r="CB367" s="706">
        <f t="shared" si="877"/>
        <v>0</v>
      </c>
      <c r="CC367" s="718">
        <f t="shared" si="878"/>
        <v>0</v>
      </c>
      <c r="CD367" s="706">
        <f t="shared" si="879"/>
        <v>0</v>
      </c>
      <c r="CE367" s="706"/>
      <c r="CF367" s="402">
        <f t="shared" si="785"/>
        <v>0</v>
      </c>
    </row>
    <row r="368" spans="2:84" ht="36">
      <c r="B368" s="395" t="s">
        <v>1046</v>
      </c>
      <c r="C368" s="411" t="s">
        <v>1047</v>
      </c>
      <c r="D368" s="412" t="s">
        <v>961</v>
      </c>
      <c r="E368" s="398">
        <v>242550</v>
      </c>
      <c r="F368" s="399">
        <v>0</v>
      </c>
      <c r="G368" s="400">
        <f t="shared" si="834"/>
        <v>0</v>
      </c>
      <c r="H368" s="400"/>
      <c r="I368" s="413"/>
      <c r="J368" s="413"/>
      <c r="K368" s="517"/>
      <c r="L368" s="413"/>
      <c r="M368" s="513">
        <f t="shared" si="835"/>
        <v>0</v>
      </c>
      <c r="N368" s="401">
        <f t="shared" si="836"/>
        <v>0</v>
      </c>
      <c r="O368" s="413"/>
      <c r="P368" s="413"/>
      <c r="Q368" s="513">
        <f t="shared" si="837"/>
        <v>0</v>
      </c>
      <c r="R368" s="401">
        <f t="shared" si="838"/>
        <v>0</v>
      </c>
      <c r="S368" s="543"/>
      <c r="T368" s="413"/>
      <c r="U368" s="513">
        <f t="shared" si="839"/>
        <v>0</v>
      </c>
      <c r="V368" s="401">
        <f t="shared" si="840"/>
        <v>0</v>
      </c>
      <c r="W368" s="517"/>
      <c r="X368" s="413"/>
      <c r="Y368" s="513">
        <f t="shared" si="841"/>
        <v>0</v>
      </c>
      <c r="Z368" s="401">
        <f t="shared" si="842"/>
        <v>0</v>
      </c>
      <c r="AA368" s="517"/>
      <c r="AB368" s="401">
        <f t="shared" si="843"/>
        <v>0</v>
      </c>
      <c r="AC368" s="513">
        <f t="shared" si="844"/>
        <v>0</v>
      </c>
      <c r="AD368" s="401">
        <f t="shared" si="845"/>
        <v>0</v>
      </c>
      <c r="AE368" s="513"/>
      <c r="AF368" s="401">
        <f t="shared" si="846"/>
        <v>0</v>
      </c>
      <c r="AG368" s="513">
        <f t="shared" si="847"/>
        <v>0</v>
      </c>
      <c r="AH368" s="401">
        <f t="shared" si="848"/>
        <v>0</v>
      </c>
      <c r="AI368" s="513"/>
      <c r="AJ368" s="401">
        <f t="shared" si="849"/>
        <v>0</v>
      </c>
      <c r="AK368" s="513">
        <f t="shared" si="850"/>
        <v>0</v>
      </c>
      <c r="AL368" s="401">
        <f t="shared" si="733"/>
        <v>0</v>
      </c>
      <c r="AM368" s="519"/>
      <c r="AN368" s="429">
        <f t="shared" si="734"/>
        <v>0</v>
      </c>
      <c r="AO368" s="519">
        <f t="shared" si="851"/>
        <v>0</v>
      </c>
      <c r="AP368" s="429">
        <f t="shared" si="852"/>
        <v>0</v>
      </c>
      <c r="AQ368" s="594"/>
      <c r="AR368" s="401">
        <f t="shared" si="735"/>
        <v>0</v>
      </c>
      <c r="AS368" s="519">
        <f t="shared" si="853"/>
        <v>0</v>
      </c>
      <c r="AT368" s="429">
        <f t="shared" si="854"/>
        <v>0</v>
      </c>
      <c r="AU368" s="517"/>
      <c r="AV368" s="401">
        <f t="shared" si="807"/>
        <v>0</v>
      </c>
      <c r="AW368" s="519">
        <f t="shared" si="855"/>
        <v>0</v>
      </c>
      <c r="AX368" s="429">
        <f t="shared" si="856"/>
        <v>0</v>
      </c>
      <c r="AY368" s="517"/>
      <c r="AZ368" s="683">
        <f t="shared" si="810"/>
        <v>0</v>
      </c>
      <c r="BA368" s="519">
        <f t="shared" si="857"/>
        <v>0</v>
      </c>
      <c r="BB368" s="429">
        <f t="shared" si="858"/>
        <v>0</v>
      </c>
      <c r="BC368" s="697"/>
      <c r="BD368" s="683">
        <f t="shared" si="859"/>
        <v>0</v>
      </c>
      <c r="BE368" s="697">
        <f t="shared" si="860"/>
        <v>0</v>
      </c>
      <c r="BF368" s="683">
        <f t="shared" si="861"/>
        <v>0</v>
      </c>
      <c r="BG368" s="697"/>
      <c r="BH368" s="683">
        <f t="shared" si="862"/>
        <v>0</v>
      </c>
      <c r="BI368" s="519">
        <f t="shared" si="863"/>
        <v>0</v>
      </c>
      <c r="BJ368" s="429">
        <f t="shared" si="864"/>
        <v>0</v>
      </c>
      <c r="BK368" s="697"/>
      <c r="BL368" s="683">
        <f t="shared" si="865"/>
        <v>0</v>
      </c>
      <c r="BM368" s="519">
        <f t="shared" si="866"/>
        <v>0</v>
      </c>
      <c r="BN368" s="429">
        <f t="shared" si="867"/>
        <v>0</v>
      </c>
      <c r="BO368" s="718"/>
      <c r="BP368" s="706">
        <f t="shared" si="868"/>
        <v>0</v>
      </c>
      <c r="BQ368" s="718">
        <f t="shared" si="869"/>
        <v>0</v>
      </c>
      <c r="BR368" s="706">
        <f t="shared" si="870"/>
        <v>0</v>
      </c>
      <c r="BS368" s="718"/>
      <c r="BT368" s="706">
        <f t="shared" si="871"/>
        <v>0</v>
      </c>
      <c r="BU368" s="718">
        <f t="shared" si="872"/>
        <v>0</v>
      </c>
      <c r="BV368" s="706">
        <f t="shared" si="873"/>
        <v>0</v>
      </c>
      <c r="BW368" s="718"/>
      <c r="BX368" s="706">
        <f t="shared" si="874"/>
        <v>0</v>
      </c>
      <c r="BY368" s="718">
        <f t="shared" si="875"/>
        <v>0</v>
      </c>
      <c r="BZ368" s="706">
        <f t="shared" si="876"/>
        <v>0</v>
      </c>
      <c r="CA368" s="718"/>
      <c r="CB368" s="706">
        <f t="shared" si="877"/>
        <v>0</v>
      </c>
      <c r="CC368" s="718">
        <f t="shared" si="878"/>
        <v>0</v>
      </c>
      <c r="CD368" s="706">
        <f t="shared" si="879"/>
        <v>0</v>
      </c>
      <c r="CE368" s="706"/>
      <c r="CF368" s="402">
        <f t="shared" si="785"/>
        <v>0</v>
      </c>
    </row>
    <row r="369" spans="2:84" ht="36">
      <c r="B369" s="395" t="s">
        <v>1048</v>
      </c>
      <c r="C369" s="411" t="s">
        <v>1049</v>
      </c>
      <c r="D369" s="412" t="s">
        <v>961</v>
      </c>
      <c r="E369" s="398">
        <v>183150</v>
      </c>
      <c r="F369" s="399">
        <v>0</v>
      </c>
      <c r="G369" s="400">
        <f t="shared" si="834"/>
        <v>0</v>
      </c>
      <c r="H369" s="400"/>
      <c r="I369" s="413"/>
      <c r="J369" s="413"/>
      <c r="K369" s="517"/>
      <c r="L369" s="413"/>
      <c r="M369" s="513">
        <f t="shared" si="835"/>
        <v>0</v>
      </c>
      <c r="N369" s="401">
        <f t="shared" si="836"/>
        <v>0</v>
      </c>
      <c r="O369" s="413"/>
      <c r="P369" s="413"/>
      <c r="Q369" s="513">
        <f t="shared" si="837"/>
        <v>0</v>
      </c>
      <c r="R369" s="401">
        <f t="shared" si="838"/>
        <v>0</v>
      </c>
      <c r="S369" s="543"/>
      <c r="T369" s="413"/>
      <c r="U369" s="513">
        <f t="shared" si="839"/>
        <v>0</v>
      </c>
      <c r="V369" s="401">
        <f t="shared" si="840"/>
        <v>0</v>
      </c>
      <c r="W369" s="517"/>
      <c r="X369" s="413"/>
      <c r="Y369" s="513">
        <f t="shared" si="841"/>
        <v>0</v>
      </c>
      <c r="Z369" s="401">
        <f t="shared" si="842"/>
        <v>0</v>
      </c>
      <c r="AA369" s="517"/>
      <c r="AB369" s="401">
        <f t="shared" si="843"/>
        <v>0</v>
      </c>
      <c r="AC369" s="513">
        <f t="shared" si="844"/>
        <v>0</v>
      </c>
      <c r="AD369" s="401">
        <f t="shared" si="845"/>
        <v>0</v>
      </c>
      <c r="AE369" s="513"/>
      <c r="AF369" s="401">
        <f t="shared" si="846"/>
        <v>0</v>
      </c>
      <c r="AG369" s="513">
        <f t="shared" si="847"/>
        <v>0</v>
      </c>
      <c r="AH369" s="401">
        <f t="shared" si="848"/>
        <v>0</v>
      </c>
      <c r="AI369" s="513"/>
      <c r="AJ369" s="401">
        <f t="shared" si="849"/>
        <v>0</v>
      </c>
      <c r="AK369" s="513">
        <f t="shared" si="850"/>
        <v>0</v>
      </c>
      <c r="AL369" s="401">
        <f t="shared" si="733"/>
        <v>0</v>
      </c>
      <c r="AM369" s="519"/>
      <c r="AN369" s="429">
        <f t="shared" si="734"/>
        <v>0</v>
      </c>
      <c r="AO369" s="519">
        <f t="shared" si="851"/>
        <v>0</v>
      </c>
      <c r="AP369" s="429">
        <f t="shared" si="852"/>
        <v>0</v>
      </c>
      <c r="AQ369" s="594"/>
      <c r="AR369" s="401">
        <f t="shared" si="735"/>
        <v>0</v>
      </c>
      <c r="AS369" s="519">
        <f t="shared" si="853"/>
        <v>0</v>
      </c>
      <c r="AT369" s="429">
        <f t="shared" si="854"/>
        <v>0</v>
      </c>
      <c r="AU369" s="517"/>
      <c r="AV369" s="401">
        <f t="shared" si="807"/>
        <v>0</v>
      </c>
      <c r="AW369" s="519">
        <f t="shared" si="855"/>
        <v>0</v>
      </c>
      <c r="AX369" s="429">
        <f t="shared" si="856"/>
        <v>0</v>
      </c>
      <c r="AY369" s="517"/>
      <c r="AZ369" s="683">
        <f t="shared" si="810"/>
        <v>0</v>
      </c>
      <c r="BA369" s="519">
        <f t="shared" si="857"/>
        <v>0</v>
      </c>
      <c r="BB369" s="429">
        <f t="shared" si="858"/>
        <v>0</v>
      </c>
      <c r="BC369" s="697"/>
      <c r="BD369" s="683">
        <f t="shared" si="859"/>
        <v>0</v>
      </c>
      <c r="BE369" s="697">
        <f t="shared" si="860"/>
        <v>0</v>
      </c>
      <c r="BF369" s="683">
        <f t="shared" si="861"/>
        <v>0</v>
      </c>
      <c r="BG369" s="697"/>
      <c r="BH369" s="683">
        <f t="shared" si="862"/>
        <v>0</v>
      </c>
      <c r="BI369" s="519">
        <f t="shared" si="863"/>
        <v>0</v>
      </c>
      <c r="BJ369" s="429">
        <f t="shared" si="864"/>
        <v>0</v>
      </c>
      <c r="BK369" s="697"/>
      <c r="BL369" s="683">
        <f t="shared" si="865"/>
        <v>0</v>
      </c>
      <c r="BM369" s="519">
        <f t="shared" si="866"/>
        <v>0</v>
      </c>
      <c r="BN369" s="429">
        <f t="shared" si="867"/>
        <v>0</v>
      </c>
      <c r="BO369" s="718"/>
      <c r="BP369" s="706">
        <f t="shared" si="868"/>
        <v>0</v>
      </c>
      <c r="BQ369" s="718">
        <f t="shared" si="869"/>
        <v>0</v>
      </c>
      <c r="BR369" s="706">
        <f t="shared" si="870"/>
        <v>0</v>
      </c>
      <c r="BS369" s="718"/>
      <c r="BT369" s="706">
        <f t="shared" si="871"/>
        <v>0</v>
      </c>
      <c r="BU369" s="718">
        <f t="shared" si="872"/>
        <v>0</v>
      </c>
      <c r="BV369" s="706">
        <f t="shared" si="873"/>
        <v>0</v>
      </c>
      <c r="BW369" s="718"/>
      <c r="BX369" s="706">
        <f t="shared" si="874"/>
        <v>0</v>
      </c>
      <c r="BY369" s="718">
        <f t="shared" si="875"/>
        <v>0</v>
      </c>
      <c r="BZ369" s="706">
        <f t="shared" si="876"/>
        <v>0</v>
      </c>
      <c r="CA369" s="718"/>
      <c r="CB369" s="706">
        <f t="shared" si="877"/>
        <v>0</v>
      </c>
      <c r="CC369" s="718">
        <f t="shared" si="878"/>
        <v>0</v>
      </c>
      <c r="CD369" s="706">
        <f t="shared" si="879"/>
        <v>0</v>
      </c>
      <c r="CE369" s="706"/>
      <c r="CF369" s="402">
        <f t="shared" si="785"/>
        <v>0</v>
      </c>
    </row>
    <row r="370" spans="2:84" ht="36">
      <c r="B370" s="395" t="s">
        <v>1050</v>
      </c>
      <c r="C370" s="411" t="s">
        <v>1051</v>
      </c>
      <c r="D370" s="412" t="s">
        <v>961</v>
      </c>
      <c r="E370" s="398">
        <v>143550</v>
      </c>
      <c r="F370" s="399">
        <v>0</v>
      </c>
      <c r="G370" s="400">
        <f t="shared" si="834"/>
        <v>0</v>
      </c>
      <c r="H370" s="400"/>
      <c r="I370" s="413"/>
      <c r="J370" s="413"/>
      <c r="K370" s="517"/>
      <c r="L370" s="413"/>
      <c r="M370" s="513">
        <f t="shared" si="835"/>
        <v>0</v>
      </c>
      <c r="N370" s="401">
        <f t="shared" si="836"/>
        <v>0</v>
      </c>
      <c r="O370" s="413"/>
      <c r="P370" s="413"/>
      <c r="Q370" s="513">
        <f t="shared" si="837"/>
        <v>0</v>
      </c>
      <c r="R370" s="401">
        <f t="shared" si="838"/>
        <v>0</v>
      </c>
      <c r="S370" s="543"/>
      <c r="T370" s="413"/>
      <c r="U370" s="513">
        <f t="shared" si="839"/>
        <v>0</v>
      </c>
      <c r="V370" s="401">
        <f t="shared" si="840"/>
        <v>0</v>
      </c>
      <c r="W370" s="517"/>
      <c r="X370" s="413"/>
      <c r="Y370" s="513">
        <f t="shared" si="841"/>
        <v>0</v>
      </c>
      <c r="Z370" s="401">
        <f t="shared" si="842"/>
        <v>0</v>
      </c>
      <c r="AA370" s="517"/>
      <c r="AB370" s="401">
        <f t="shared" si="843"/>
        <v>0</v>
      </c>
      <c r="AC370" s="513">
        <f t="shared" si="844"/>
        <v>0</v>
      </c>
      <c r="AD370" s="401">
        <f t="shared" si="845"/>
        <v>0</v>
      </c>
      <c r="AE370" s="513"/>
      <c r="AF370" s="401">
        <f t="shared" si="846"/>
        <v>0</v>
      </c>
      <c r="AG370" s="513">
        <f t="shared" si="847"/>
        <v>0</v>
      </c>
      <c r="AH370" s="401">
        <f t="shared" si="848"/>
        <v>0</v>
      </c>
      <c r="AI370" s="513"/>
      <c r="AJ370" s="401">
        <f t="shared" si="849"/>
        <v>0</v>
      </c>
      <c r="AK370" s="513">
        <f t="shared" si="850"/>
        <v>0</v>
      </c>
      <c r="AL370" s="401">
        <f t="shared" si="733"/>
        <v>0</v>
      </c>
      <c r="AM370" s="519"/>
      <c r="AN370" s="429">
        <f t="shared" si="734"/>
        <v>0</v>
      </c>
      <c r="AO370" s="519">
        <f t="shared" si="851"/>
        <v>0</v>
      </c>
      <c r="AP370" s="429">
        <f t="shared" si="852"/>
        <v>0</v>
      </c>
      <c r="AQ370" s="594"/>
      <c r="AR370" s="401">
        <f t="shared" si="735"/>
        <v>0</v>
      </c>
      <c r="AS370" s="519">
        <f t="shared" si="853"/>
        <v>0</v>
      </c>
      <c r="AT370" s="429">
        <f t="shared" si="854"/>
        <v>0</v>
      </c>
      <c r="AU370" s="517"/>
      <c r="AV370" s="401">
        <f t="shared" ref="AV370:AV380" si="880">AU370*$E370</f>
        <v>0</v>
      </c>
      <c r="AW370" s="519">
        <f t="shared" si="855"/>
        <v>0</v>
      </c>
      <c r="AX370" s="429">
        <f t="shared" si="856"/>
        <v>0</v>
      </c>
      <c r="AY370" s="517"/>
      <c r="AZ370" s="683">
        <f t="shared" si="810"/>
        <v>0</v>
      </c>
      <c r="BA370" s="519">
        <f t="shared" si="857"/>
        <v>0</v>
      </c>
      <c r="BB370" s="429">
        <f t="shared" si="858"/>
        <v>0</v>
      </c>
      <c r="BC370" s="697"/>
      <c r="BD370" s="683">
        <f t="shared" si="859"/>
        <v>0</v>
      </c>
      <c r="BE370" s="697">
        <f t="shared" si="860"/>
        <v>0</v>
      </c>
      <c r="BF370" s="683">
        <f t="shared" si="861"/>
        <v>0</v>
      </c>
      <c r="BG370" s="697"/>
      <c r="BH370" s="683">
        <f t="shared" si="862"/>
        <v>0</v>
      </c>
      <c r="BI370" s="519">
        <f t="shared" si="863"/>
        <v>0</v>
      </c>
      <c r="BJ370" s="429">
        <f t="shared" si="864"/>
        <v>0</v>
      </c>
      <c r="BK370" s="697"/>
      <c r="BL370" s="683">
        <f t="shared" si="865"/>
        <v>0</v>
      </c>
      <c r="BM370" s="519">
        <f t="shared" si="866"/>
        <v>0</v>
      </c>
      <c r="BN370" s="429">
        <f t="shared" si="867"/>
        <v>0</v>
      </c>
      <c r="BO370" s="718"/>
      <c r="BP370" s="706">
        <f t="shared" si="868"/>
        <v>0</v>
      </c>
      <c r="BQ370" s="718">
        <f t="shared" si="869"/>
        <v>0</v>
      </c>
      <c r="BR370" s="706">
        <f t="shared" si="870"/>
        <v>0</v>
      </c>
      <c r="BS370" s="718"/>
      <c r="BT370" s="706">
        <f t="shared" si="871"/>
        <v>0</v>
      </c>
      <c r="BU370" s="718">
        <f t="shared" si="872"/>
        <v>0</v>
      </c>
      <c r="BV370" s="706">
        <f t="shared" si="873"/>
        <v>0</v>
      </c>
      <c r="BW370" s="718"/>
      <c r="BX370" s="706">
        <f t="shared" si="874"/>
        <v>0</v>
      </c>
      <c r="BY370" s="718">
        <f t="shared" si="875"/>
        <v>0</v>
      </c>
      <c r="BZ370" s="706">
        <f t="shared" si="876"/>
        <v>0</v>
      </c>
      <c r="CA370" s="718"/>
      <c r="CB370" s="706">
        <f t="shared" si="877"/>
        <v>0</v>
      </c>
      <c r="CC370" s="718">
        <f t="shared" si="878"/>
        <v>0</v>
      </c>
      <c r="CD370" s="706">
        <f t="shared" si="879"/>
        <v>0</v>
      </c>
      <c r="CE370" s="706"/>
      <c r="CF370" s="402">
        <f t="shared" si="785"/>
        <v>0</v>
      </c>
    </row>
    <row r="371" spans="2:84" ht="36">
      <c r="B371" s="395" t="s">
        <v>1052</v>
      </c>
      <c r="C371" s="411" t="s">
        <v>1053</v>
      </c>
      <c r="D371" s="412" t="s">
        <v>961</v>
      </c>
      <c r="E371" s="398">
        <v>133650</v>
      </c>
      <c r="F371" s="399">
        <v>0</v>
      </c>
      <c r="G371" s="400">
        <f t="shared" si="834"/>
        <v>0</v>
      </c>
      <c r="H371" s="400"/>
      <c r="I371" s="413"/>
      <c r="J371" s="413"/>
      <c r="K371" s="517"/>
      <c r="L371" s="413"/>
      <c r="M371" s="513">
        <f t="shared" si="835"/>
        <v>0</v>
      </c>
      <c r="N371" s="401">
        <f t="shared" si="836"/>
        <v>0</v>
      </c>
      <c r="O371" s="413"/>
      <c r="P371" s="413"/>
      <c r="Q371" s="513">
        <f t="shared" si="837"/>
        <v>0</v>
      </c>
      <c r="R371" s="401">
        <f t="shared" si="838"/>
        <v>0</v>
      </c>
      <c r="S371" s="543"/>
      <c r="T371" s="413"/>
      <c r="U371" s="513">
        <f t="shared" si="839"/>
        <v>0</v>
      </c>
      <c r="V371" s="401">
        <f t="shared" si="840"/>
        <v>0</v>
      </c>
      <c r="W371" s="517"/>
      <c r="X371" s="413"/>
      <c r="Y371" s="513">
        <f t="shared" si="841"/>
        <v>0</v>
      </c>
      <c r="Z371" s="401">
        <f t="shared" si="842"/>
        <v>0</v>
      </c>
      <c r="AA371" s="517"/>
      <c r="AB371" s="401">
        <f t="shared" si="843"/>
        <v>0</v>
      </c>
      <c r="AC371" s="513">
        <f t="shared" si="844"/>
        <v>0</v>
      </c>
      <c r="AD371" s="401">
        <f t="shared" si="845"/>
        <v>0</v>
      </c>
      <c r="AE371" s="513"/>
      <c r="AF371" s="401">
        <f t="shared" si="846"/>
        <v>0</v>
      </c>
      <c r="AG371" s="513">
        <f t="shared" si="847"/>
        <v>0</v>
      </c>
      <c r="AH371" s="401">
        <f t="shared" si="848"/>
        <v>0</v>
      </c>
      <c r="AI371" s="513"/>
      <c r="AJ371" s="401">
        <f t="shared" si="849"/>
        <v>0</v>
      </c>
      <c r="AK371" s="513">
        <f t="shared" si="850"/>
        <v>0</v>
      </c>
      <c r="AL371" s="401">
        <f t="shared" si="733"/>
        <v>0</v>
      </c>
      <c r="AM371" s="519"/>
      <c r="AN371" s="429">
        <f t="shared" si="734"/>
        <v>0</v>
      </c>
      <c r="AO371" s="519">
        <f t="shared" si="851"/>
        <v>0</v>
      </c>
      <c r="AP371" s="429">
        <f t="shared" si="852"/>
        <v>0</v>
      </c>
      <c r="AQ371" s="594"/>
      <c r="AR371" s="401">
        <f t="shared" si="735"/>
        <v>0</v>
      </c>
      <c r="AS371" s="519">
        <f t="shared" si="853"/>
        <v>0</v>
      </c>
      <c r="AT371" s="429">
        <f t="shared" si="854"/>
        <v>0</v>
      </c>
      <c r="AU371" s="517"/>
      <c r="AV371" s="401">
        <f t="shared" si="880"/>
        <v>0</v>
      </c>
      <c r="AW371" s="519">
        <f t="shared" si="855"/>
        <v>0</v>
      </c>
      <c r="AX371" s="429">
        <f t="shared" si="856"/>
        <v>0</v>
      </c>
      <c r="AY371" s="517"/>
      <c r="AZ371" s="683">
        <f t="shared" si="810"/>
        <v>0</v>
      </c>
      <c r="BA371" s="519">
        <f t="shared" si="857"/>
        <v>0</v>
      </c>
      <c r="BB371" s="429">
        <f t="shared" si="858"/>
        <v>0</v>
      </c>
      <c r="BC371" s="697"/>
      <c r="BD371" s="683">
        <f t="shared" si="859"/>
        <v>0</v>
      </c>
      <c r="BE371" s="697">
        <f t="shared" si="860"/>
        <v>0</v>
      </c>
      <c r="BF371" s="683">
        <f t="shared" si="861"/>
        <v>0</v>
      </c>
      <c r="BG371" s="697"/>
      <c r="BH371" s="683">
        <f t="shared" si="862"/>
        <v>0</v>
      </c>
      <c r="BI371" s="519">
        <f t="shared" si="863"/>
        <v>0</v>
      </c>
      <c r="BJ371" s="429">
        <f t="shared" si="864"/>
        <v>0</v>
      </c>
      <c r="BK371" s="697"/>
      <c r="BL371" s="683">
        <f t="shared" si="865"/>
        <v>0</v>
      </c>
      <c r="BM371" s="519">
        <f t="shared" si="866"/>
        <v>0</v>
      </c>
      <c r="BN371" s="429">
        <f t="shared" si="867"/>
        <v>0</v>
      </c>
      <c r="BO371" s="718"/>
      <c r="BP371" s="706">
        <f t="shared" si="868"/>
        <v>0</v>
      </c>
      <c r="BQ371" s="718">
        <f t="shared" si="869"/>
        <v>0</v>
      </c>
      <c r="BR371" s="706">
        <f t="shared" si="870"/>
        <v>0</v>
      </c>
      <c r="BS371" s="718"/>
      <c r="BT371" s="706">
        <f t="shared" si="871"/>
        <v>0</v>
      </c>
      <c r="BU371" s="718">
        <f t="shared" si="872"/>
        <v>0</v>
      </c>
      <c r="BV371" s="706">
        <f t="shared" si="873"/>
        <v>0</v>
      </c>
      <c r="BW371" s="718"/>
      <c r="BX371" s="706">
        <f t="shared" si="874"/>
        <v>0</v>
      </c>
      <c r="BY371" s="718">
        <f t="shared" si="875"/>
        <v>0</v>
      </c>
      <c r="BZ371" s="706">
        <f t="shared" si="876"/>
        <v>0</v>
      </c>
      <c r="CA371" s="718"/>
      <c r="CB371" s="706">
        <f t="shared" si="877"/>
        <v>0</v>
      </c>
      <c r="CC371" s="718">
        <f t="shared" si="878"/>
        <v>0</v>
      </c>
      <c r="CD371" s="706">
        <f t="shared" si="879"/>
        <v>0</v>
      </c>
      <c r="CE371" s="706"/>
      <c r="CF371" s="402">
        <f t="shared" si="785"/>
        <v>0</v>
      </c>
    </row>
    <row r="372" spans="2:84" ht="36">
      <c r="B372" s="395" t="s">
        <v>1054</v>
      </c>
      <c r="C372" s="411" t="s">
        <v>1055</v>
      </c>
      <c r="D372" s="412" t="s">
        <v>961</v>
      </c>
      <c r="E372" s="398">
        <v>86130</v>
      </c>
      <c r="F372" s="399">
        <v>0</v>
      </c>
      <c r="G372" s="400">
        <f t="shared" si="834"/>
        <v>0</v>
      </c>
      <c r="H372" s="400"/>
      <c r="I372" s="413"/>
      <c r="J372" s="413"/>
      <c r="K372" s="517"/>
      <c r="L372" s="413"/>
      <c r="M372" s="513">
        <f t="shared" si="835"/>
        <v>0</v>
      </c>
      <c r="N372" s="401">
        <f t="shared" si="836"/>
        <v>0</v>
      </c>
      <c r="O372" s="413"/>
      <c r="P372" s="413"/>
      <c r="Q372" s="513">
        <f t="shared" si="837"/>
        <v>0</v>
      </c>
      <c r="R372" s="401">
        <f t="shared" si="838"/>
        <v>0</v>
      </c>
      <c r="S372" s="543"/>
      <c r="T372" s="413"/>
      <c r="U372" s="513">
        <f t="shared" si="839"/>
        <v>0</v>
      </c>
      <c r="V372" s="401">
        <f t="shared" si="840"/>
        <v>0</v>
      </c>
      <c r="W372" s="517"/>
      <c r="X372" s="413"/>
      <c r="Y372" s="513">
        <f t="shared" si="841"/>
        <v>0</v>
      </c>
      <c r="Z372" s="401">
        <f t="shared" si="842"/>
        <v>0</v>
      </c>
      <c r="AA372" s="517"/>
      <c r="AB372" s="401">
        <f t="shared" si="843"/>
        <v>0</v>
      </c>
      <c r="AC372" s="513">
        <f t="shared" si="844"/>
        <v>0</v>
      </c>
      <c r="AD372" s="401">
        <f t="shared" si="845"/>
        <v>0</v>
      </c>
      <c r="AE372" s="513"/>
      <c r="AF372" s="401">
        <f t="shared" si="846"/>
        <v>0</v>
      </c>
      <c r="AG372" s="513">
        <f t="shared" si="847"/>
        <v>0</v>
      </c>
      <c r="AH372" s="401">
        <f t="shared" si="848"/>
        <v>0</v>
      </c>
      <c r="AI372" s="513"/>
      <c r="AJ372" s="401">
        <f t="shared" si="849"/>
        <v>0</v>
      </c>
      <c r="AK372" s="513">
        <f t="shared" si="850"/>
        <v>0</v>
      </c>
      <c r="AL372" s="401">
        <f t="shared" si="733"/>
        <v>0</v>
      </c>
      <c r="AM372" s="519"/>
      <c r="AN372" s="429">
        <f t="shared" si="734"/>
        <v>0</v>
      </c>
      <c r="AO372" s="519">
        <f t="shared" si="851"/>
        <v>0</v>
      </c>
      <c r="AP372" s="429">
        <f t="shared" si="852"/>
        <v>0</v>
      </c>
      <c r="AQ372" s="594"/>
      <c r="AR372" s="401">
        <f t="shared" si="735"/>
        <v>0</v>
      </c>
      <c r="AS372" s="519">
        <f t="shared" si="853"/>
        <v>0</v>
      </c>
      <c r="AT372" s="429">
        <f t="shared" si="854"/>
        <v>0</v>
      </c>
      <c r="AU372" s="517"/>
      <c r="AV372" s="401">
        <f t="shared" si="880"/>
        <v>0</v>
      </c>
      <c r="AW372" s="519">
        <f t="shared" si="855"/>
        <v>0</v>
      </c>
      <c r="AX372" s="429">
        <f t="shared" si="856"/>
        <v>0</v>
      </c>
      <c r="AY372" s="517"/>
      <c r="AZ372" s="683">
        <f t="shared" si="810"/>
        <v>0</v>
      </c>
      <c r="BA372" s="519">
        <f t="shared" si="857"/>
        <v>0</v>
      </c>
      <c r="BB372" s="429">
        <f t="shared" si="858"/>
        <v>0</v>
      </c>
      <c r="BC372" s="697"/>
      <c r="BD372" s="683">
        <f t="shared" si="859"/>
        <v>0</v>
      </c>
      <c r="BE372" s="697">
        <f t="shared" si="860"/>
        <v>0</v>
      </c>
      <c r="BF372" s="683">
        <f t="shared" si="861"/>
        <v>0</v>
      </c>
      <c r="BG372" s="697"/>
      <c r="BH372" s="683">
        <f t="shared" si="862"/>
        <v>0</v>
      </c>
      <c r="BI372" s="519">
        <f t="shared" si="863"/>
        <v>0</v>
      </c>
      <c r="BJ372" s="429">
        <f t="shared" si="864"/>
        <v>0</v>
      </c>
      <c r="BK372" s="697"/>
      <c r="BL372" s="683">
        <f t="shared" si="865"/>
        <v>0</v>
      </c>
      <c r="BM372" s="519">
        <f t="shared" si="866"/>
        <v>0</v>
      </c>
      <c r="BN372" s="429">
        <f t="shared" si="867"/>
        <v>0</v>
      </c>
      <c r="BO372" s="718"/>
      <c r="BP372" s="706">
        <f t="shared" si="868"/>
        <v>0</v>
      </c>
      <c r="BQ372" s="718">
        <f t="shared" si="869"/>
        <v>0</v>
      </c>
      <c r="BR372" s="706">
        <f t="shared" si="870"/>
        <v>0</v>
      </c>
      <c r="BS372" s="718"/>
      <c r="BT372" s="706">
        <f t="shared" si="871"/>
        <v>0</v>
      </c>
      <c r="BU372" s="718">
        <f t="shared" si="872"/>
        <v>0</v>
      </c>
      <c r="BV372" s="706">
        <f t="shared" si="873"/>
        <v>0</v>
      </c>
      <c r="BW372" s="718"/>
      <c r="BX372" s="706">
        <f t="shared" si="874"/>
        <v>0</v>
      </c>
      <c r="BY372" s="718">
        <f t="shared" si="875"/>
        <v>0</v>
      </c>
      <c r="BZ372" s="706">
        <f t="shared" si="876"/>
        <v>0</v>
      </c>
      <c r="CA372" s="718"/>
      <c r="CB372" s="706">
        <f t="shared" si="877"/>
        <v>0</v>
      </c>
      <c r="CC372" s="718">
        <f t="shared" si="878"/>
        <v>0</v>
      </c>
      <c r="CD372" s="706">
        <f t="shared" si="879"/>
        <v>0</v>
      </c>
      <c r="CE372" s="706"/>
      <c r="CF372" s="402">
        <f t="shared" si="785"/>
        <v>0</v>
      </c>
    </row>
    <row r="373" spans="2:84" ht="54">
      <c r="B373" s="395" t="s">
        <v>1056</v>
      </c>
      <c r="C373" s="411" t="s">
        <v>1057</v>
      </c>
      <c r="D373" s="412" t="s">
        <v>961</v>
      </c>
      <c r="E373" s="398">
        <v>1732500</v>
      </c>
      <c r="F373" s="399">
        <v>0</v>
      </c>
      <c r="G373" s="400">
        <f t="shared" si="834"/>
        <v>0</v>
      </c>
      <c r="H373" s="400"/>
      <c r="I373" s="413"/>
      <c r="J373" s="413"/>
      <c r="K373" s="517"/>
      <c r="L373" s="413"/>
      <c r="M373" s="513">
        <f t="shared" si="835"/>
        <v>0</v>
      </c>
      <c r="N373" s="401">
        <f t="shared" si="836"/>
        <v>0</v>
      </c>
      <c r="O373" s="413"/>
      <c r="P373" s="413"/>
      <c r="Q373" s="513">
        <f t="shared" si="837"/>
        <v>0</v>
      </c>
      <c r="R373" s="401">
        <f t="shared" si="838"/>
        <v>0</v>
      </c>
      <c r="S373" s="543"/>
      <c r="T373" s="413"/>
      <c r="U373" s="513">
        <f t="shared" si="839"/>
        <v>0</v>
      </c>
      <c r="V373" s="401">
        <f t="shared" si="840"/>
        <v>0</v>
      </c>
      <c r="W373" s="517"/>
      <c r="X373" s="413"/>
      <c r="Y373" s="513">
        <f t="shared" si="841"/>
        <v>0</v>
      </c>
      <c r="Z373" s="401">
        <f t="shared" si="842"/>
        <v>0</v>
      </c>
      <c r="AA373" s="517"/>
      <c r="AB373" s="401">
        <f t="shared" si="843"/>
        <v>0</v>
      </c>
      <c r="AC373" s="513">
        <f t="shared" si="844"/>
        <v>0</v>
      </c>
      <c r="AD373" s="401">
        <f t="shared" si="845"/>
        <v>0</v>
      </c>
      <c r="AE373" s="513"/>
      <c r="AF373" s="401">
        <f t="shared" si="846"/>
        <v>0</v>
      </c>
      <c r="AG373" s="513">
        <f t="shared" si="847"/>
        <v>0</v>
      </c>
      <c r="AH373" s="401">
        <f t="shared" si="848"/>
        <v>0</v>
      </c>
      <c r="AI373" s="513"/>
      <c r="AJ373" s="401">
        <f t="shared" si="849"/>
        <v>0</v>
      </c>
      <c r="AK373" s="513">
        <f t="shared" si="850"/>
        <v>0</v>
      </c>
      <c r="AL373" s="401">
        <f t="shared" si="733"/>
        <v>0</v>
      </c>
      <c r="AM373" s="519"/>
      <c r="AN373" s="429">
        <f t="shared" si="734"/>
        <v>0</v>
      </c>
      <c r="AO373" s="519">
        <f t="shared" si="851"/>
        <v>0</v>
      </c>
      <c r="AP373" s="429">
        <f t="shared" si="852"/>
        <v>0</v>
      </c>
      <c r="AQ373" s="594"/>
      <c r="AR373" s="401">
        <f t="shared" si="735"/>
        <v>0</v>
      </c>
      <c r="AS373" s="519">
        <f t="shared" si="853"/>
        <v>0</v>
      </c>
      <c r="AT373" s="429">
        <f t="shared" si="854"/>
        <v>0</v>
      </c>
      <c r="AU373" s="517"/>
      <c r="AV373" s="401">
        <f t="shared" si="880"/>
        <v>0</v>
      </c>
      <c r="AW373" s="519">
        <f t="shared" si="855"/>
        <v>0</v>
      </c>
      <c r="AX373" s="429">
        <f t="shared" si="856"/>
        <v>0</v>
      </c>
      <c r="AY373" s="517"/>
      <c r="AZ373" s="683">
        <f t="shared" si="810"/>
        <v>0</v>
      </c>
      <c r="BA373" s="519">
        <f t="shared" si="857"/>
        <v>0</v>
      </c>
      <c r="BB373" s="429">
        <f t="shared" si="858"/>
        <v>0</v>
      </c>
      <c r="BC373" s="697"/>
      <c r="BD373" s="683">
        <f t="shared" si="859"/>
        <v>0</v>
      </c>
      <c r="BE373" s="697">
        <f t="shared" si="860"/>
        <v>0</v>
      </c>
      <c r="BF373" s="683">
        <f t="shared" si="861"/>
        <v>0</v>
      </c>
      <c r="BG373" s="697"/>
      <c r="BH373" s="683">
        <f t="shared" si="862"/>
        <v>0</v>
      </c>
      <c r="BI373" s="519">
        <f t="shared" si="863"/>
        <v>0</v>
      </c>
      <c r="BJ373" s="429">
        <f t="shared" si="864"/>
        <v>0</v>
      </c>
      <c r="BK373" s="697"/>
      <c r="BL373" s="683">
        <f t="shared" si="865"/>
        <v>0</v>
      </c>
      <c r="BM373" s="519">
        <f t="shared" si="866"/>
        <v>0</v>
      </c>
      <c r="BN373" s="429">
        <f t="shared" si="867"/>
        <v>0</v>
      </c>
      <c r="BO373" s="718"/>
      <c r="BP373" s="706">
        <f t="shared" si="868"/>
        <v>0</v>
      </c>
      <c r="BQ373" s="718">
        <f t="shared" si="869"/>
        <v>0</v>
      </c>
      <c r="BR373" s="706">
        <f t="shared" si="870"/>
        <v>0</v>
      </c>
      <c r="BS373" s="718"/>
      <c r="BT373" s="706">
        <f t="shared" si="871"/>
        <v>0</v>
      </c>
      <c r="BU373" s="718">
        <f t="shared" si="872"/>
        <v>0</v>
      </c>
      <c r="BV373" s="706">
        <f t="shared" si="873"/>
        <v>0</v>
      </c>
      <c r="BW373" s="718"/>
      <c r="BX373" s="706">
        <f t="shared" si="874"/>
        <v>0</v>
      </c>
      <c r="BY373" s="718">
        <f t="shared" si="875"/>
        <v>0</v>
      </c>
      <c r="BZ373" s="706">
        <f t="shared" si="876"/>
        <v>0</v>
      </c>
      <c r="CA373" s="718"/>
      <c r="CB373" s="706">
        <f t="shared" si="877"/>
        <v>0</v>
      </c>
      <c r="CC373" s="718">
        <f t="shared" si="878"/>
        <v>0</v>
      </c>
      <c r="CD373" s="706">
        <f t="shared" si="879"/>
        <v>0</v>
      </c>
      <c r="CE373" s="706"/>
      <c r="CF373" s="402">
        <f t="shared" si="785"/>
        <v>0</v>
      </c>
    </row>
    <row r="374" spans="2:84">
      <c r="B374" s="395" t="s">
        <v>1058</v>
      </c>
      <c r="C374" s="411" t="s">
        <v>1059</v>
      </c>
      <c r="D374" s="412" t="s">
        <v>961</v>
      </c>
      <c r="E374" s="398">
        <v>866250</v>
      </c>
      <c r="F374" s="399">
        <v>0</v>
      </c>
      <c r="G374" s="400">
        <f t="shared" si="834"/>
        <v>0</v>
      </c>
      <c r="H374" s="400"/>
      <c r="I374" s="413"/>
      <c r="J374" s="413"/>
      <c r="K374" s="517"/>
      <c r="L374" s="413"/>
      <c r="M374" s="513">
        <f t="shared" si="835"/>
        <v>0</v>
      </c>
      <c r="N374" s="401">
        <f t="shared" si="836"/>
        <v>0</v>
      </c>
      <c r="O374" s="413"/>
      <c r="P374" s="413"/>
      <c r="Q374" s="513">
        <f t="shared" si="837"/>
        <v>0</v>
      </c>
      <c r="R374" s="401">
        <f t="shared" si="838"/>
        <v>0</v>
      </c>
      <c r="S374" s="543"/>
      <c r="T374" s="413"/>
      <c r="U374" s="513">
        <f t="shared" si="839"/>
        <v>0</v>
      </c>
      <c r="V374" s="401">
        <f t="shared" si="840"/>
        <v>0</v>
      </c>
      <c r="W374" s="517"/>
      <c r="X374" s="413"/>
      <c r="Y374" s="513">
        <f t="shared" si="841"/>
        <v>0</v>
      </c>
      <c r="Z374" s="401">
        <f t="shared" si="842"/>
        <v>0</v>
      </c>
      <c r="AA374" s="517"/>
      <c r="AB374" s="401">
        <f t="shared" si="843"/>
        <v>0</v>
      </c>
      <c r="AC374" s="513">
        <f t="shared" si="844"/>
        <v>0</v>
      </c>
      <c r="AD374" s="401">
        <f t="shared" si="845"/>
        <v>0</v>
      </c>
      <c r="AE374" s="513"/>
      <c r="AF374" s="401">
        <f t="shared" si="846"/>
        <v>0</v>
      </c>
      <c r="AG374" s="513">
        <f t="shared" si="847"/>
        <v>0</v>
      </c>
      <c r="AH374" s="401">
        <f t="shared" si="848"/>
        <v>0</v>
      </c>
      <c r="AI374" s="513"/>
      <c r="AJ374" s="401">
        <f t="shared" si="849"/>
        <v>0</v>
      </c>
      <c r="AK374" s="513">
        <f t="shared" si="850"/>
        <v>0</v>
      </c>
      <c r="AL374" s="401">
        <f t="shared" si="733"/>
        <v>0</v>
      </c>
      <c r="AM374" s="519"/>
      <c r="AN374" s="429">
        <f t="shared" si="734"/>
        <v>0</v>
      </c>
      <c r="AO374" s="519">
        <f t="shared" si="851"/>
        <v>0</v>
      </c>
      <c r="AP374" s="429">
        <f t="shared" si="852"/>
        <v>0</v>
      </c>
      <c r="AQ374" s="594"/>
      <c r="AR374" s="401">
        <f t="shared" si="735"/>
        <v>0</v>
      </c>
      <c r="AS374" s="519">
        <f t="shared" si="853"/>
        <v>0</v>
      </c>
      <c r="AT374" s="429">
        <f t="shared" si="854"/>
        <v>0</v>
      </c>
      <c r="AU374" s="517"/>
      <c r="AV374" s="401">
        <f t="shared" si="880"/>
        <v>0</v>
      </c>
      <c r="AW374" s="519">
        <f t="shared" si="855"/>
        <v>0</v>
      </c>
      <c r="AX374" s="429">
        <f t="shared" si="856"/>
        <v>0</v>
      </c>
      <c r="AY374" s="517"/>
      <c r="AZ374" s="683">
        <f t="shared" si="810"/>
        <v>0</v>
      </c>
      <c r="BA374" s="519">
        <f t="shared" si="857"/>
        <v>0</v>
      </c>
      <c r="BB374" s="429">
        <f t="shared" si="858"/>
        <v>0</v>
      </c>
      <c r="BC374" s="697"/>
      <c r="BD374" s="683">
        <f t="shared" si="859"/>
        <v>0</v>
      </c>
      <c r="BE374" s="697">
        <f t="shared" si="860"/>
        <v>0</v>
      </c>
      <c r="BF374" s="683">
        <f t="shared" si="861"/>
        <v>0</v>
      </c>
      <c r="BG374" s="697"/>
      <c r="BH374" s="683">
        <f t="shared" si="862"/>
        <v>0</v>
      </c>
      <c r="BI374" s="519">
        <f t="shared" si="863"/>
        <v>0</v>
      </c>
      <c r="BJ374" s="429">
        <f t="shared" si="864"/>
        <v>0</v>
      </c>
      <c r="BK374" s="697"/>
      <c r="BL374" s="683">
        <f t="shared" si="865"/>
        <v>0</v>
      </c>
      <c r="BM374" s="519">
        <f t="shared" si="866"/>
        <v>0</v>
      </c>
      <c r="BN374" s="429">
        <f t="shared" si="867"/>
        <v>0</v>
      </c>
      <c r="BO374" s="718"/>
      <c r="BP374" s="706">
        <f t="shared" si="868"/>
        <v>0</v>
      </c>
      <c r="BQ374" s="718">
        <f t="shared" si="869"/>
        <v>0</v>
      </c>
      <c r="BR374" s="706">
        <f t="shared" si="870"/>
        <v>0</v>
      </c>
      <c r="BS374" s="718"/>
      <c r="BT374" s="706">
        <f t="shared" si="871"/>
        <v>0</v>
      </c>
      <c r="BU374" s="718">
        <f t="shared" si="872"/>
        <v>0</v>
      </c>
      <c r="BV374" s="706">
        <f t="shared" si="873"/>
        <v>0</v>
      </c>
      <c r="BW374" s="718"/>
      <c r="BX374" s="706">
        <f t="shared" si="874"/>
        <v>0</v>
      </c>
      <c r="BY374" s="718">
        <f t="shared" si="875"/>
        <v>0</v>
      </c>
      <c r="BZ374" s="706">
        <f t="shared" si="876"/>
        <v>0</v>
      </c>
      <c r="CA374" s="718"/>
      <c r="CB374" s="706">
        <f t="shared" si="877"/>
        <v>0</v>
      </c>
      <c r="CC374" s="718">
        <f t="shared" si="878"/>
        <v>0</v>
      </c>
      <c r="CD374" s="706">
        <f t="shared" si="879"/>
        <v>0</v>
      </c>
      <c r="CE374" s="706"/>
      <c r="CF374" s="402">
        <f t="shared" si="785"/>
        <v>0</v>
      </c>
    </row>
    <row r="375" spans="2:84" ht="36">
      <c r="B375" s="395" t="s">
        <v>1060</v>
      </c>
      <c r="C375" s="411" t="s">
        <v>1061</v>
      </c>
      <c r="D375" s="412" t="s">
        <v>961</v>
      </c>
      <c r="E375" s="398">
        <v>1237500</v>
      </c>
      <c r="F375" s="399">
        <v>0</v>
      </c>
      <c r="G375" s="400">
        <f t="shared" si="834"/>
        <v>0</v>
      </c>
      <c r="H375" s="400"/>
      <c r="I375" s="413"/>
      <c r="J375" s="413"/>
      <c r="K375" s="517"/>
      <c r="L375" s="413"/>
      <c r="M375" s="513">
        <f t="shared" si="835"/>
        <v>0</v>
      </c>
      <c r="N375" s="401">
        <f t="shared" si="836"/>
        <v>0</v>
      </c>
      <c r="O375" s="413"/>
      <c r="P375" s="413"/>
      <c r="Q375" s="513">
        <f t="shared" si="837"/>
        <v>0</v>
      </c>
      <c r="R375" s="401">
        <f t="shared" si="838"/>
        <v>0</v>
      </c>
      <c r="S375" s="543"/>
      <c r="T375" s="413"/>
      <c r="U375" s="513">
        <f t="shared" si="839"/>
        <v>0</v>
      </c>
      <c r="V375" s="401">
        <f t="shared" si="840"/>
        <v>0</v>
      </c>
      <c r="W375" s="517"/>
      <c r="X375" s="413"/>
      <c r="Y375" s="513">
        <f t="shared" si="841"/>
        <v>0</v>
      </c>
      <c r="Z375" s="401">
        <f t="shared" si="842"/>
        <v>0</v>
      </c>
      <c r="AA375" s="517"/>
      <c r="AB375" s="401">
        <f t="shared" si="843"/>
        <v>0</v>
      </c>
      <c r="AC375" s="513">
        <f t="shared" si="844"/>
        <v>0</v>
      </c>
      <c r="AD375" s="401">
        <f t="shared" si="845"/>
        <v>0</v>
      </c>
      <c r="AE375" s="513"/>
      <c r="AF375" s="401">
        <f t="shared" si="846"/>
        <v>0</v>
      </c>
      <c r="AG375" s="513">
        <f t="shared" si="847"/>
        <v>0</v>
      </c>
      <c r="AH375" s="401">
        <f t="shared" si="848"/>
        <v>0</v>
      </c>
      <c r="AI375" s="513"/>
      <c r="AJ375" s="401">
        <f t="shared" si="849"/>
        <v>0</v>
      </c>
      <c r="AK375" s="513">
        <f t="shared" si="850"/>
        <v>0</v>
      </c>
      <c r="AL375" s="401">
        <f t="shared" si="733"/>
        <v>0</v>
      </c>
      <c r="AM375" s="519"/>
      <c r="AN375" s="429">
        <f t="shared" si="734"/>
        <v>0</v>
      </c>
      <c r="AO375" s="519">
        <f t="shared" si="851"/>
        <v>0</v>
      </c>
      <c r="AP375" s="429">
        <f t="shared" si="852"/>
        <v>0</v>
      </c>
      <c r="AQ375" s="594"/>
      <c r="AR375" s="401">
        <f t="shared" si="735"/>
        <v>0</v>
      </c>
      <c r="AS375" s="519">
        <f t="shared" si="853"/>
        <v>0</v>
      </c>
      <c r="AT375" s="429">
        <f t="shared" si="854"/>
        <v>0</v>
      </c>
      <c r="AU375" s="517"/>
      <c r="AV375" s="401">
        <f t="shared" si="880"/>
        <v>0</v>
      </c>
      <c r="AW375" s="519">
        <f t="shared" si="855"/>
        <v>0</v>
      </c>
      <c r="AX375" s="429">
        <f t="shared" si="856"/>
        <v>0</v>
      </c>
      <c r="AY375" s="517"/>
      <c r="AZ375" s="683">
        <f t="shared" si="810"/>
        <v>0</v>
      </c>
      <c r="BA375" s="519">
        <f t="shared" si="857"/>
        <v>0</v>
      </c>
      <c r="BB375" s="429">
        <f t="shared" si="858"/>
        <v>0</v>
      </c>
      <c r="BC375" s="697"/>
      <c r="BD375" s="683">
        <f t="shared" si="859"/>
        <v>0</v>
      </c>
      <c r="BE375" s="697">
        <f t="shared" si="860"/>
        <v>0</v>
      </c>
      <c r="BF375" s="683">
        <f t="shared" si="861"/>
        <v>0</v>
      </c>
      <c r="BG375" s="697"/>
      <c r="BH375" s="683">
        <f t="shared" si="862"/>
        <v>0</v>
      </c>
      <c r="BI375" s="519">
        <f t="shared" si="863"/>
        <v>0</v>
      </c>
      <c r="BJ375" s="429">
        <f t="shared" si="864"/>
        <v>0</v>
      </c>
      <c r="BK375" s="697"/>
      <c r="BL375" s="683">
        <f t="shared" si="865"/>
        <v>0</v>
      </c>
      <c r="BM375" s="519">
        <f t="shared" si="866"/>
        <v>0</v>
      </c>
      <c r="BN375" s="429">
        <f t="shared" si="867"/>
        <v>0</v>
      </c>
      <c r="BO375" s="718"/>
      <c r="BP375" s="706">
        <f t="shared" si="868"/>
        <v>0</v>
      </c>
      <c r="BQ375" s="718">
        <f t="shared" si="869"/>
        <v>0</v>
      </c>
      <c r="BR375" s="706">
        <f t="shared" si="870"/>
        <v>0</v>
      </c>
      <c r="BS375" s="718"/>
      <c r="BT375" s="706">
        <f t="shared" si="871"/>
        <v>0</v>
      </c>
      <c r="BU375" s="718">
        <f t="shared" si="872"/>
        <v>0</v>
      </c>
      <c r="BV375" s="706">
        <f t="shared" si="873"/>
        <v>0</v>
      </c>
      <c r="BW375" s="718"/>
      <c r="BX375" s="706">
        <f t="shared" si="874"/>
        <v>0</v>
      </c>
      <c r="BY375" s="718">
        <f t="shared" si="875"/>
        <v>0</v>
      </c>
      <c r="BZ375" s="706">
        <f t="shared" si="876"/>
        <v>0</v>
      </c>
      <c r="CA375" s="718"/>
      <c r="CB375" s="706">
        <f t="shared" si="877"/>
        <v>0</v>
      </c>
      <c r="CC375" s="718">
        <f t="shared" si="878"/>
        <v>0</v>
      </c>
      <c r="CD375" s="706">
        <f t="shared" si="879"/>
        <v>0</v>
      </c>
      <c r="CE375" s="706"/>
      <c r="CF375" s="402">
        <f t="shared" si="785"/>
        <v>0</v>
      </c>
    </row>
    <row r="376" spans="2:84" ht="36">
      <c r="B376" s="395" t="s">
        <v>1062</v>
      </c>
      <c r="C376" s="411" t="s">
        <v>1063</v>
      </c>
      <c r="D376" s="412" t="s">
        <v>961</v>
      </c>
      <c r="E376" s="398">
        <v>1138500</v>
      </c>
      <c r="F376" s="399">
        <v>0</v>
      </c>
      <c r="G376" s="400">
        <f t="shared" si="834"/>
        <v>0</v>
      </c>
      <c r="H376" s="400"/>
      <c r="I376" s="413"/>
      <c r="J376" s="413"/>
      <c r="K376" s="517"/>
      <c r="L376" s="413"/>
      <c r="M376" s="513">
        <f t="shared" si="835"/>
        <v>0</v>
      </c>
      <c r="N376" s="401">
        <f t="shared" si="836"/>
        <v>0</v>
      </c>
      <c r="O376" s="413"/>
      <c r="P376" s="413"/>
      <c r="Q376" s="513">
        <f t="shared" si="837"/>
        <v>0</v>
      </c>
      <c r="R376" s="401">
        <f t="shared" si="838"/>
        <v>0</v>
      </c>
      <c r="S376" s="543"/>
      <c r="T376" s="413"/>
      <c r="U376" s="513">
        <f t="shared" si="839"/>
        <v>0</v>
      </c>
      <c r="V376" s="401">
        <f t="shared" si="840"/>
        <v>0</v>
      </c>
      <c r="W376" s="517"/>
      <c r="X376" s="413"/>
      <c r="Y376" s="513">
        <f t="shared" si="841"/>
        <v>0</v>
      </c>
      <c r="Z376" s="401">
        <f t="shared" si="842"/>
        <v>0</v>
      </c>
      <c r="AA376" s="517"/>
      <c r="AB376" s="401">
        <f t="shared" si="843"/>
        <v>0</v>
      </c>
      <c r="AC376" s="513">
        <f t="shared" si="844"/>
        <v>0</v>
      </c>
      <c r="AD376" s="401">
        <f t="shared" si="845"/>
        <v>0</v>
      </c>
      <c r="AE376" s="513"/>
      <c r="AF376" s="401">
        <f t="shared" si="846"/>
        <v>0</v>
      </c>
      <c r="AG376" s="513">
        <f t="shared" si="847"/>
        <v>0</v>
      </c>
      <c r="AH376" s="401">
        <f t="shared" si="848"/>
        <v>0</v>
      </c>
      <c r="AI376" s="513"/>
      <c r="AJ376" s="401">
        <f t="shared" si="849"/>
        <v>0</v>
      </c>
      <c r="AK376" s="513">
        <f t="shared" si="850"/>
        <v>0</v>
      </c>
      <c r="AL376" s="401">
        <f t="shared" si="733"/>
        <v>0</v>
      </c>
      <c r="AM376" s="519"/>
      <c r="AN376" s="429">
        <f t="shared" si="734"/>
        <v>0</v>
      </c>
      <c r="AO376" s="519">
        <f t="shared" si="851"/>
        <v>0</v>
      </c>
      <c r="AP376" s="429">
        <f t="shared" si="852"/>
        <v>0</v>
      </c>
      <c r="AQ376" s="594"/>
      <c r="AR376" s="401">
        <f t="shared" si="735"/>
        <v>0</v>
      </c>
      <c r="AS376" s="519">
        <f t="shared" si="853"/>
        <v>0</v>
      </c>
      <c r="AT376" s="429">
        <f t="shared" si="854"/>
        <v>0</v>
      </c>
      <c r="AU376" s="517"/>
      <c r="AV376" s="401">
        <f t="shared" si="880"/>
        <v>0</v>
      </c>
      <c r="AW376" s="519">
        <f t="shared" si="855"/>
        <v>0</v>
      </c>
      <c r="AX376" s="429">
        <f t="shared" si="856"/>
        <v>0</v>
      </c>
      <c r="AY376" s="517"/>
      <c r="AZ376" s="683">
        <f t="shared" si="810"/>
        <v>0</v>
      </c>
      <c r="BA376" s="519">
        <f t="shared" si="857"/>
        <v>0</v>
      </c>
      <c r="BB376" s="429">
        <f t="shared" si="858"/>
        <v>0</v>
      </c>
      <c r="BC376" s="697"/>
      <c r="BD376" s="683">
        <f t="shared" si="859"/>
        <v>0</v>
      </c>
      <c r="BE376" s="697">
        <f t="shared" si="860"/>
        <v>0</v>
      </c>
      <c r="BF376" s="683">
        <f t="shared" si="861"/>
        <v>0</v>
      </c>
      <c r="BG376" s="697"/>
      <c r="BH376" s="683">
        <f t="shared" si="862"/>
        <v>0</v>
      </c>
      <c r="BI376" s="519">
        <f t="shared" si="863"/>
        <v>0</v>
      </c>
      <c r="BJ376" s="429">
        <f t="shared" si="864"/>
        <v>0</v>
      </c>
      <c r="BK376" s="697"/>
      <c r="BL376" s="683">
        <f t="shared" si="865"/>
        <v>0</v>
      </c>
      <c r="BM376" s="519">
        <f t="shared" si="866"/>
        <v>0</v>
      </c>
      <c r="BN376" s="429">
        <f t="shared" si="867"/>
        <v>0</v>
      </c>
      <c r="BO376" s="718"/>
      <c r="BP376" s="706">
        <f t="shared" si="868"/>
        <v>0</v>
      </c>
      <c r="BQ376" s="718">
        <f t="shared" si="869"/>
        <v>0</v>
      </c>
      <c r="BR376" s="706">
        <f t="shared" si="870"/>
        <v>0</v>
      </c>
      <c r="BS376" s="718"/>
      <c r="BT376" s="706">
        <f t="shared" si="871"/>
        <v>0</v>
      </c>
      <c r="BU376" s="718">
        <f t="shared" si="872"/>
        <v>0</v>
      </c>
      <c r="BV376" s="706">
        <f t="shared" si="873"/>
        <v>0</v>
      </c>
      <c r="BW376" s="718"/>
      <c r="BX376" s="706">
        <f t="shared" si="874"/>
        <v>0</v>
      </c>
      <c r="BY376" s="718">
        <f t="shared" si="875"/>
        <v>0</v>
      </c>
      <c r="BZ376" s="706">
        <f t="shared" si="876"/>
        <v>0</v>
      </c>
      <c r="CA376" s="718"/>
      <c r="CB376" s="706">
        <f t="shared" si="877"/>
        <v>0</v>
      </c>
      <c r="CC376" s="718">
        <f t="shared" si="878"/>
        <v>0</v>
      </c>
      <c r="CD376" s="706">
        <f t="shared" si="879"/>
        <v>0</v>
      </c>
      <c r="CE376" s="706"/>
      <c r="CF376" s="402">
        <f t="shared" si="785"/>
        <v>0</v>
      </c>
    </row>
    <row r="377" spans="2:84" ht="36">
      <c r="B377" s="395" t="s">
        <v>1064</v>
      </c>
      <c r="C377" s="411" t="s">
        <v>1065</v>
      </c>
      <c r="D377" s="412" t="s">
        <v>961</v>
      </c>
      <c r="E377" s="398">
        <v>1039500</v>
      </c>
      <c r="F377" s="399">
        <v>0</v>
      </c>
      <c r="G377" s="400">
        <f t="shared" si="834"/>
        <v>0</v>
      </c>
      <c r="H377" s="400"/>
      <c r="I377" s="413"/>
      <c r="J377" s="413"/>
      <c r="K377" s="517"/>
      <c r="L377" s="413"/>
      <c r="M377" s="513">
        <f t="shared" si="835"/>
        <v>0</v>
      </c>
      <c r="N377" s="401">
        <f t="shared" si="836"/>
        <v>0</v>
      </c>
      <c r="O377" s="413"/>
      <c r="P377" s="413"/>
      <c r="Q377" s="513">
        <f t="shared" si="837"/>
        <v>0</v>
      </c>
      <c r="R377" s="401">
        <f t="shared" si="838"/>
        <v>0</v>
      </c>
      <c r="S377" s="543"/>
      <c r="T377" s="413"/>
      <c r="U377" s="513">
        <f t="shared" si="839"/>
        <v>0</v>
      </c>
      <c r="V377" s="401">
        <f t="shared" si="840"/>
        <v>0</v>
      </c>
      <c r="W377" s="517"/>
      <c r="X377" s="413"/>
      <c r="Y377" s="513">
        <f t="shared" si="841"/>
        <v>0</v>
      </c>
      <c r="Z377" s="401">
        <f t="shared" si="842"/>
        <v>0</v>
      </c>
      <c r="AA377" s="517"/>
      <c r="AB377" s="401">
        <f t="shared" si="843"/>
        <v>0</v>
      </c>
      <c r="AC377" s="513">
        <f t="shared" si="844"/>
        <v>0</v>
      </c>
      <c r="AD377" s="401">
        <f t="shared" si="845"/>
        <v>0</v>
      </c>
      <c r="AE377" s="513"/>
      <c r="AF377" s="401">
        <f t="shared" si="846"/>
        <v>0</v>
      </c>
      <c r="AG377" s="513">
        <f t="shared" si="847"/>
        <v>0</v>
      </c>
      <c r="AH377" s="401">
        <f t="shared" si="848"/>
        <v>0</v>
      </c>
      <c r="AI377" s="513"/>
      <c r="AJ377" s="401">
        <f t="shared" si="849"/>
        <v>0</v>
      </c>
      <c r="AK377" s="513">
        <f t="shared" si="850"/>
        <v>0</v>
      </c>
      <c r="AL377" s="401">
        <f>AK377*$E377</f>
        <v>0</v>
      </c>
      <c r="AM377" s="519"/>
      <c r="AN377" s="429">
        <f>AM377*$E377</f>
        <v>0</v>
      </c>
      <c r="AO377" s="519">
        <f t="shared" si="851"/>
        <v>0</v>
      </c>
      <c r="AP377" s="429">
        <f t="shared" si="852"/>
        <v>0</v>
      </c>
      <c r="AQ377" s="594"/>
      <c r="AR377" s="401">
        <f>AQ377*$E377</f>
        <v>0</v>
      </c>
      <c r="AS377" s="519">
        <f t="shared" si="853"/>
        <v>0</v>
      </c>
      <c r="AT377" s="429">
        <f t="shared" si="854"/>
        <v>0</v>
      </c>
      <c r="AU377" s="517"/>
      <c r="AV377" s="401">
        <f t="shared" si="880"/>
        <v>0</v>
      </c>
      <c r="AW377" s="519">
        <f t="shared" si="855"/>
        <v>0</v>
      </c>
      <c r="AX377" s="429">
        <f t="shared" si="856"/>
        <v>0</v>
      </c>
      <c r="AY377" s="517"/>
      <c r="AZ377" s="683">
        <f t="shared" si="810"/>
        <v>0</v>
      </c>
      <c r="BA377" s="519">
        <f t="shared" si="857"/>
        <v>0</v>
      </c>
      <c r="BB377" s="429">
        <f t="shared" si="858"/>
        <v>0</v>
      </c>
      <c r="BC377" s="697"/>
      <c r="BD377" s="683">
        <f t="shared" si="859"/>
        <v>0</v>
      </c>
      <c r="BE377" s="697">
        <f t="shared" si="860"/>
        <v>0</v>
      </c>
      <c r="BF377" s="683">
        <f t="shared" si="861"/>
        <v>0</v>
      </c>
      <c r="BG377" s="697"/>
      <c r="BH377" s="683">
        <f t="shared" si="862"/>
        <v>0</v>
      </c>
      <c r="BI377" s="519">
        <f t="shared" si="863"/>
        <v>0</v>
      </c>
      <c r="BJ377" s="429">
        <f t="shared" si="864"/>
        <v>0</v>
      </c>
      <c r="BK377" s="697"/>
      <c r="BL377" s="683">
        <f t="shared" si="865"/>
        <v>0</v>
      </c>
      <c r="BM377" s="519">
        <f t="shared" si="866"/>
        <v>0</v>
      </c>
      <c r="BN377" s="429">
        <f t="shared" si="867"/>
        <v>0</v>
      </c>
      <c r="BO377" s="718"/>
      <c r="BP377" s="706">
        <f t="shared" si="868"/>
        <v>0</v>
      </c>
      <c r="BQ377" s="718">
        <f t="shared" si="869"/>
        <v>0</v>
      </c>
      <c r="BR377" s="706">
        <f t="shared" si="870"/>
        <v>0</v>
      </c>
      <c r="BS377" s="718"/>
      <c r="BT377" s="706">
        <f t="shared" si="871"/>
        <v>0</v>
      </c>
      <c r="BU377" s="718">
        <f t="shared" si="872"/>
        <v>0</v>
      </c>
      <c r="BV377" s="706">
        <f t="shared" si="873"/>
        <v>0</v>
      </c>
      <c r="BW377" s="718"/>
      <c r="BX377" s="706">
        <f t="shared" si="874"/>
        <v>0</v>
      </c>
      <c r="BY377" s="718">
        <f t="shared" si="875"/>
        <v>0</v>
      </c>
      <c r="BZ377" s="706">
        <f t="shared" si="876"/>
        <v>0</v>
      </c>
      <c r="CA377" s="718"/>
      <c r="CB377" s="706">
        <f t="shared" si="877"/>
        <v>0</v>
      </c>
      <c r="CC377" s="718">
        <f t="shared" si="878"/>
        <v>0</v>
      </c>
      <c r="CD377" s="706">
        <f t="shared" si="879"/>
        <v>0</v>
      </c>
      <c r="CE377" s="706"/>
      <c r="CF377" s="402">
        <f t="shared" si="785"/>
        <v>0</v>
      </c>
    </row>
    <row r="378" spans="2:84" ht="36">
      <c r="B378" s="395" t="s">
        <v>1066</v>
      </c>
      <c r="C378" s="411" t="s">
        <v>1067</v>
      </c>
      <c r="D378" s="412" t="s">
        <v>961</v>
      </c>
      <c r="E378" s="398">
        <v>866250</v>
      </c>
      <c r="F378" s="399">
        <v>0</v>
      </c>
      <c r="G378" s="400">
        <f t="shared" si="834"/>
        <v>0</v>
      </c>
      <c r="H378" s="400"/>
      <c r="I378" s="413"/>
      <c r="J378" s="413"/>
      <c r="K378" s="517"/>
      <c r="L378" s="413"/>
      <c r="M378" s="513">
        <f t="shared" si="835"/>
        <v>0</v>
      </c>
      <c r="N378" s="401">
        <f t="shared" si="836"/>
        <v>0</v>
      </c>
      <c r="O378" s="413"/>
      <c r="P378" s="413"/>
      <c r="Q378" s="513">
        <f t="shared" si="837"/>
        <v>0</v>
      </c>
      <c r="R378" s="401">
        <f t="shared" si="838"/>
        <v>0</v>
      </c>
      <c r="S378" s="543"/>
      <c r="T378" s="413"/>
      <c r="U378" s="513">
        <f t="shared" si="839"/>
        <v>0</v>
      </c>
      <c r="V378" s="401">
        <f t="shared" si="840"/>
        <v>0</v>
      </c>
      <c r="W378" s="517"/>
      <c r="X378" s="413"/>
      <c r="Y378" s="513">
        <f t="shared" si="841"/>
        <v>0</v>
      </c>
      <c r="Z378" s="401">
        <f t="shared" si="842"/>
        <v>0</v>
      </c>
      <c r="AA378" s="517"/>
      <c r="AB378" s="401">
        <f t="shared" si="843"/>
        <v>0</v>
      </c>
      <c r="AC378" s="513">
        <f t="shared" si="844"/>
        <v>0</v>
      </c>
      <c r="AD378" s="401">
        <f t="shared" si="845"/>
        <v>0</v>
      </c>
      <c r="AE378" s="513"/>
      <c r="AF378" s="401">
        <f t="shared" si="846"/>
        <v>0</v>
      </c>
      <c r="AG378" s="513">
        <f t="shared" si="847"/>
        <v>0</v>
      </c>
      <c r="AH378" s="401">
        <f t="shared" si="848"/>
        <v>0</v>
      </c>
      <c r="AI378" s="513"/>
      <c r="AJ378" s="401">
        <f t="shared" si="849"/>
        <v>0</v>
      </c>
      <c r="AK378" s="513">
        <f t="shared" si="850"/>
        <v>0</v>
      </c>
      <c r="AL378" s="401">
        <f>AK378*$E378</f>
        <v>0</v>
      </c>
      <c r="AM378" s="519"/>
      <c r="AN378" s="429">
        <f>AM378*$E378</f>
        <v>0</v>
      </c>
      <c r="AO378" s="519">
        <f t="shared" si="851"/>
        <v>0</v>
      </c>
      <c r="AP378" s="429">
        <f t="shared" si="852"/>
        <v>0</v>
      </c>
      <c r="AQ378" s="594"/>
      <c r="AR378" s="401">
        <f>AQ378*$E378</f>
        <v>0</v>
      </c>
      <c r="AS378" s="519">
        <f t="shared" si="853"/>
        <v>0</v>
      </c>
      <c r="AT378" s="429">
        <f t="shared" si="854"/>
        <v>0</v>
      </c>
      <c r="AU378" s="517"/>
      <c r="AV378" s="401">
        <f t="shared" si="880"/>
        <v>0</v>
      </c>
      <c r="AW378" s="519">
        <f t="shared" si="855"/>
        <v>0</v>
      </c>
      <c r="AX378" s="429">
        <f t="shared" si="856"/>
        <v>0</v>
      </c>
      <c r="AY378" s="517"/>
      <c r="AZ378" s="683">
        <f t="shared" si="810"/>
        <v>0</v>
      </c>
      <c r="BA378" s="519">
        <f t="shared" si="857"/>
        <v>0</v>
      </c>
      <c r="BB378" s="429">
        <f t="shared" si="858"/>
        <v>0</v>
      </c>
      <c r="BC378" s="697"/>
      <c r="BD378" s="683">
        <f t="shared" si="859"/>
        <v>0</v>
      </c>
      <c r="BE378" s="697">
        <f t="shared" si="860"/>
        <v>0</v>
      </c>
      <c r="BF378" s="683">
        <f t="shared" si="861"/>
        <v>0</v>
      </c>
      <c r="BG378" s="697"/>
      <c r="BH378" s="683">
        <f t="shared" si="862"/>
        <v>0</v>
      </c>
      <c r="BI378" s="519">
        <f t="shared" si="863"/>
        <v>0</v>
      </c>
      <c r="BJ378" s="429">
        <f t="shared" si="864"/>
        <v>0</v>
      </c>
      <c r="BK378" s="697"/>
      <c r="BL378" s="683">
        <f t="shared" si="865"/>
        <v>0</v>
      </c>
      <c r="BM378" s="519">
        <f t="shared" si="866"/>
        <v>0</v>
      </c>
      <c r="BN378" s="429">
        <f t="shared" si="867"/>
        <v>0</v>
      </c>
      <c r="BO378" s="718"/>
      <c r="BP378" s="706">
        <f t="shared" si="868"/>
        <v>0</v>
      </c>
      <c r="BQ378" s="718">
        <f t="shared" si="869"/>
        <v>0</v>
      </c>
      <c r="BR378" s="706">
        <f t="shared" si="870"/>
        <v>0</v>
      </c>
      <c r="BS378" s="718"/>
      <c r="BT378" s="706">
        <f t="shared" si="871"/>
        <v>0</v>
      </c>
      <c r="BU378" s="718">
        <f t="shared" si="872"/>
        <v>0</v>
      </c>
      <c r="BV378" s="706">
        <f t="shared" si="873"/>
        <v>0</v>
      </c>
      <c r="BW378" s="718"/>
      <c r="BX378" s="706">
        <f t="shared" si="874"/>
        <v>0</v>
      </c>
      <c r="BY378" s="718">
        <f t="shared" si="875"/>
        <v>0</v>
      </c>
      <c r="BZ378" s="706">
        <f t="shared" si="876"/>
        <v>0</v>
      </c>
      <c r="CA378" s="718"/>
      <c r="CB378" s="706">
        <f t="shared" si="877"/>
        <v>0</v>
      </c>
      <c r="CC378" s="718">
        <f t="shared" si="878"/>
        <v>0</v>
      </c>
      <c r="CD378" s="706">
        <f t="shared" si="879"/>
        <v>0</v>
      </c>
      <c r="CE378" s="706"/>
      <c r="CF378" s="402">
        <f t="shared" si="785"/>
        <v>0</v>
      </c>
    </row>
    <row r="379" spans="2:84" ht="36">
      <c r="B379" s="395" t="s">
        <v>1068</v>
      </c>
      <c r="C379" s="411" t="s">
        <v>1069</v>
      </c>
      <c r="D379" s="412" t="s">
        <v>961</v>
      </c>
      <c r="E379" s="398">
        <v>836550</v>
      </c>
      <c r="F379" s="399">
        <v>0</v>
      </c>
      <c r="G379" s="400">
        <f t="shared" si="834"/>
        <v>0</v>
      </c>
      <c r="H379" s="400"/>
      <c r="I379" s="413"/>
      <c r="J379" s="413"/>
      <c r="K379" s="517"/>
      <c r="L379" s="413"/>
      <c r="M379" s="513">
        <f t="shared" si="835"/>
        <v>0</v>
      </c>
      <c r="N379" s="401">
        <f t="shared" si="836"/>
        <v>0</v>
      </c>
      <c r="O379" s="413"/>
      <c r="P379" s="413"/>
      <c r="Q379" s="513">
        <f t="shared" si="837"/>
        <v>0</v>
      </c>
      <c r="R379" s="401">
        <f t="shared" si="838"/>
        <v>0</v>
      </c>
      <c r="S379" s="543"/>
      <c r="T379" s="413"/>
      <c r="U379" s="513">
        <f t="shared" si="839"/>
        <v>0</v>
      </c>
      <c r="V379" s="401">
        <f t="shared" si="840"/>
        <v>0</v>
      </c>
      <c r="W379" s="517"/>
      <c r="X379" s="413"/>
      <c r="Y379" s="513">
        <f t="shared" si="841"/>
        <v>0</v>
      </c>
      <c r="Z379" s="401">
        <f t="shared" si="842"/>
        <v>0</v>
      </c>
      <c r="AA379" s="517"/>
      <c r="AB379" s="401">
        <f t="shared" si="843"/>
        <v>0</v>
      </c>
      <c r="AC379" s="513">
        <f t="shared" si="844"/>
        <v>0</v>
      </c>
      <c r="AD379" s="401">
        <f t="shared" si="845"/>
        <v>0</v>
      </c>
      <c r="AE379" s="513"/>
      <c r="AF379" s="401">
        <f t="shared" si="846"/>
        <v>0</v>
      </c>
      <c r="AG379" s="513">
        <f t="shared" si="847"/>
        <v>0</v>
      </c>
      <c r="AH379" s="401">
        <f t="shared" si="848"/>
        <v>0</v>
      </c>
      <c r="AI379" s="513"/>
      <c r="AJ379" s="401">
        <f t="shared" si="849"/>
        <v>0</v>
      </c>
      <c r="AK379" s="513">
        <f t="shared" si="850"/>
        <v>0</v>
      </c>
      <c r="AL379" s="401">
        <f>AK379*$E379</f>
        <v>0</v>
      </c>
      <c r="AM379" s="519"/>
      <c r="AN379" s="429">
        <f>AM379*$E379</f>
        <v>0</v>
      </c>
      <c r="AO379" s="519">
        <f t="shared" si="851"/>
        <v>0</v>
      </c>
      <c r="AP379" s="429">
        <f t="shared" si="852"/>
        <v>0</v>
      </c>
      <c r="AQ379" s="594"/>
      <c r="AR379" s="401">
        <f>AQ379*$E379</f>
        <v>0</v>
      </c>
      <c r="AS379" s="519">
        <f t="shared" si="853"/>
        <v>0</v>
      </c>
      <c r="AT379" s="429">
        <f t="shared" si="854"/>
        <v>0</v>
      </c>
      <c r="AU379" s="517"/>
      <c r="AV379" s="401">
        <f t="shared" si="880"/>
        <v>0</v>
      </c>
      <c r="AW379" s="519">
        <f t="shared" si="855"/>
        <v>0</v>
      </c>
      <c r="AX379" s="429">
        <f t="shared" si="856"/>
        <v>0</v>
      </c>
      <c r="AY379" s="517"/>
      <c r="AZ379" s="683">
        <f t="shared" si="810"/>
        <v>0</v>
      </c>
      <c r="BA379" s="519">
        <f t="shared" si="857"/>
        <v>0</v>
      </c>
      <c r="BB379" s="429">
        <f t="shared" si="858"/>
        <v>0</v>
      </c>
      <c r="BC379" s="697"/>
      <c r="BD379" s="683">
        <f t="shared" si="859"/>
        <v>0</v>
      </c>
      <c r="BE379" s="697">
        <f t="shared" si="860"/>
        <v>0</v>
      </c>
      <c r="BF379" s="683">
        <f t="shared" si="861"/>
        <v>0</v>
      </c>
      <c r="BG379" s="697"/>
      <c r="BH379" s="683">
        <f t="shared" si="862"/>
        <v>0</v>
      </c>
      <c r="BI379" s="519">
        <f t="shared" si="863"/>
        <v>0</v>
      </c>
      <c r="BJ379" s="429">
        <f t="shared" si="864"/>
        <v>0</v>
      </c>
      <c r="BK379" s="697"/>
      <c r="BL379" s="683">
        <f t="shared" si="865"/>
        <v>0</v>
      </c>
      <c r="BM379" s="519">
        <f t="shared" si="866"/>
        <v>0</v>
      </c>
      <c r="BN379" s="429">
        <f t="shared" si="867"/>
        <v>0</v>
      </c>
      <c r="BO379" s="718"/>
      <c r="BP379" s="706">
        <f t="shared" si="868"/>
        <v>0</v>
      </c>
      <c r="BQ379" s="718">
        <f t="shared" si="869"/>
        <v>0</v>
      </c>
      <c r="BR379" s="706">
        <f t="shared" si="870"/>
        <v>0</v>
      </c>
      <c r="BS379" s="718"/>
      <c r="BT379" s="706">
        <f t="shared" si="871"/>
        <v>0</v>
      </c>
      <c r="BU379" s="718">
        <f t="shared" si="872"/>
        <v>0</v>
      </c>
      <c r="BV379" s="706">
        <f t="shared" si="873"/>
        <v>0</v>
      </c>
      <c r="BW379" s="718"/>
      <c r="BX379" s="706">
        <f t="shared" si="874"/>
        <v>0</v>
      </c>
      <c r="BY379" s="718">
        <f t="shared" si="875"/>
        <v>0</v>
      </c>
      <c r="BZ379" s="706">
        <f t="shared" si="876"/>
        <v>0</v>
      </c>
      <c r="CA379" s="718"/>
      <c r="CB379" s="706">
        <f t="shared" si="877"/>
        <v>0</v>
      </c>
      <c r="CC379" s="718">
        <f t="shared" si="878"/>
        <v>0</v>
      </c>
      <c r="CD379" s="706">
        <f t="shared" si="879"/>
        <v>0</v>
      </c>
      <c r="CE379" s="706"/>
      <c r="CF379" s="402">
        <f t="shared" si="785"/>
        <v>0</v>
      </c>
    </row>
    <row r="380" spans="2:84" ht="36">
      <c r="B380" s="395" t="s">
        <v>1070</v>
      </c>
      <c r="C380" s="411" t="s">
        <v>1071</v>
      </c>
      <c r="D380" s="412" t="s">
        <v>961</v>
      </c>
      <c r="E380" s="398">
        <v>717750</v>
      </c>
      <c r="F380" s="399">
        <v>0</v>
      </c>
      <c r="G380" s="400">
        <f t="shared" si="834"/>
        <v>0</v>
      </c>
      <c r="H380" s="400"/>
      <c r="I380" s="413"/>
      <c r="J380" s="413"/>
      <c r="K380" s="517"/>
      <c r="L380" s="413"/>
      <c r="M380" s="513">
        <f t="shared" si="835"/>
        <v>0</v>
      </c>
      <c r="N380" s="401">
        <f t="shared" si="836"/>
        <v>0</v>
      </c>
      <c r="O380" s="413"/>
      <c r="P380" s="413"/>
      <c r="Q380" s="513">
        <f t="shared" si="837"/>
        <v>0</v>
      </c>
      <c r="R380" s="401">
        <f t="shared" si="838"/>
        <v>0</v>
      </c>
      <c r="S380" s="543"/>
      <c r="T380" s="413"/>
      <c r="U380" s="513">
        <f t="shared" si="839"/>
        <v>0</v>
      </c>
      <c r="V380" s="401">
        <f t="shared" si="840"/>
        <v>0</v>
      </c>
      <c r="W380" s="517"/>
      <c r="X380" s="413"/>
      <c r="Y380" s="513">
        <f t="shared" si="841"/>
        <v>0</v>
      </c>
      <c r="Z380" s="401">
        <f t="shared" si="842"/>
        <v>0</v>
      </c>
      <c r="AA380" s="517"/>
      <c r="AB380" s="401">
        <f t="shared" si="843"/>
        <v>0</v>
      </c>
      <c r="AC380" s="513">
        <f t="shared" si="844"/>
        <v>0</v>
      </c>
      <c r="AD380" s="401">
        <f t="shared" si="845"/>
        <v>0</v>
      </c>
      <c r="AE380" s="513"/>
      <c r="AF380" s="401">
        <f t="shared" si="846"/>
        <v>0</v>
      </c>
      <c r="AG380" s="513">
        <f t="shared" si="847"/>
        <v>0</v>
      </c>
      <c r="AH380" s="401">
        <f t="shared" si="848"/>
        <v>0</v>
      </c>
      <c r="AI380" s="513"/>
      <c r="AJ380" s="401">
        <f t="shared" si="849"/>
        <v>0</v>
      </c>
      <c r="AK380" s="513">
        <f t="shared" si="850"/>
        <v>0</v>
      </c>
      <c r="AL380" s="401">
        <f>AK380*$E380</f>
        <v>0</v>
      </c>
      <c r="AM380" s="519"/>
      <c r="AN380" s="429">
        <f>AM380*$E380</f>
        <v>0</v>
      </c>
      <c r="AO380" s="519">
        <f t="shared" si="851"/>
        <v>0</v>
      </c>
      <c r="AP380" s="429">
        <f t="shared" si="852"/>
        <v>0</v>
      </c>
      <c r="AQ380" s="594"/>
      <c r="AR380" s="401">
        <f>AQ380*$E380</f>
        <v>0</v>
      </c>
      <c r="AS380" s="519">
        <f t="shared" si="853"/>
        <v>0</v>
      </c>
      <c r="AT380" s="429">
        <f t="shared" si="854"/>
        <v>0</v>
      </c>
      <c r="AU380" s="517"/>
      <c r="AV380" s="401">
        <f t="shared" si="880"/>
        <v>0</v>
      </c>
      <c r="AW380" s="519">
        <f t="shared" si="855"/>
        <v>0</v>
      </c>
      <c r="AX380" s="429">
        <f t="shared" si="856"/>
        <v>0</v>
      </c>
      <c r="AY380" s="517"/>
      <c r="AZ380" s="683">
        <f t="shared" si="810"/>
        <v>0</v>
      </c>
      <c r="BA380" s="519">
        <f t="shared" si="857"/>
        <v>0</v>
      </c>
      <c r="BB380" s="429">
        <f t="shared" si="858"/>
        <v>0</v>
      </c>
      <c r="BC380" s="697"/>
      <c r="BD380" s="683">
        <f t="shared" si="859"/>
        <v>0</v>
      </c>
      <c r="BE380" s="697">
        <f t="shared" si="860"/>
        <v>0</v>
      </c>
      <c r="BF380" s="683">
        <f t="shared" si="861"/>
        <v>0</v>
      </c>
      <c r="BG380" s="697"/>
      <c r="BH380" s="683">
        <f t="shared" si="862"/>
        <v>0</v>
      </c>
      <c r="BI380" s="519">
        <f t="shared" si="863"/>
        <v>0</v>
      </c>
      <c r="BJ380" s="429">
        <f t="shared" si="864"/>
        <v>0</v>
      </c>
      <c r="BK380" s="697"/>
      <c r="BL380" s="683">
        <f t="shared" si="865"/>
        <v>0</v>
      </c>
      <c r="BM380" s="519">
        <f t="shared" si="866"/>
        <v>0</v>
      </c>
      <c r="BN380" s="429">
        <f t="shared" si="867"/>
        <v>0</v>
      </c>
      <c r="BO380" s="718"/>
      <c r="BP380" s="706">
        <f t="shared" si="868"/>
        <v>0</v>
      </c>
      <c r="BQ380" s="718">
        <f t="shared" si="869"/>
        <v>0</v>
      </c>
      <c r="BR380" s="706">
        <f t="shared" si="870"/>
        <v>0</v>
      </c>
      <c r="BS380" s="718"/>
      <c r="BT380" s="706">
        <f t="shared" si="871"/>
        <v>0</v>
      </c>
      <c r="BU380" s="718">
        <f t="shared" si="872"/>
        <v>0</v>
      </c>
      <c r="BV380" s="706">
        <f t="shared" si="873"/>
        <v>0</v>
      </c>
      <c r="BW380" s="718"/>
      <c r="BX380" s="706">
        <f t="shared" si="874"/>
        <v>0</v>
      </c>
      <c r="BY380" s="718">
        <f t="shared" si="875"/>
        <v>0</v>
      </c>
      <c r="BZ380" s="706">
        <f t="shared" si="876"/>
        <v>0</v>
      </c>
      <c r="CA380" s="718"/>
      <c r="CB380" s="706">
        <f t="shared" si="877"/>
        <v>0</v>
      </c>
      <c r="CC380" s="718">
        <f t="shared" si="878"/>
        <v>0</v>
      </c>
      <c r="CD380" s="706">
        <f t="shared" si="879"/>
        <v>0</v>
      </c>
      <c r="CE380" s="706"/>
      <c r="CF380" s="402">
        <f t="shared" si="785"/>
        <v>0</v>
      </c>
    </row>
    <row r="381" spans="2:84" s="387" customFormat="1">
      <c r="B381" s="404" t="s">
        <v>1072</v>
      </c>
      <c r="C381" s="405" t="s">
        <v>1073</v>
      </c>
      <c r="D381" s="406"/>
      <c r="E381" s="407"/>
      <c r="F381" s="408">
        <v>0</v>
      </c>
      <c r="G381" s="409"/>
      <c r="H381" s="409">
        <f>+SUM(G382:G385)</f>
        <v>0</v>
      </c>
      <c r="I381" s="409"/>
      <c r="J381" s="409"/>
      <c r="K381" s="516"/>
      <c r="L381" s="409"/>
      <c r="M381" s="516"/>
      <c r="N381" s="409">
        <f>SUM(N382:N385)</f>
        <v>0</v>
      </c>
      <c r="O381" s="409"/>
      <c r="P381" s="409"/>
      <c r="Q381" s="516"/>
      <c r="R381" s="409">
        <f>SUM(R382:R385)</f>
        <v>0</v>
      </c>
      <c r="S381" s="542"/>
      <c r="T381" s="409">
        <f>SUM(T382:T385)</f>
        <v>0</v>
      </c>
      <c r="U381" s="516"/>
      <c r="V381" s="409">
        <f>SUM(V382:V385)</f>
        <v>0</v>
      </c>
      <c r="W381" s="516"/>
      <c r="X381" s="409">
        <f>SUM(X382:X385)</f>
        <v>0</v>
      </c>
      <c r="Y381" s="516"/>
      <c r="Z381" s="409">
        <f>SUM(Z382:Z385)</f>
        <v>0</v>
      </c>
      <c r="AA381" s="516"/>
      <c r="AB381" s="409">
        <f>SUM(AB382:AB385)</f>
        <v>0</v>
      </c>
      <c r="AC381" s="516"/>
      <c r="AD381" s="409">
        <f>SUM(AD382:AD385)</f>
        <v>0</v>
      </c>
      <c r="AE381" s="516"/>
      <c r="AF381" s="409">
        <f>SUM(AF382:AF385)</f>
        <v>0</v>
      </c>
      <c r="AG381" s="516"/>
      <c r="AH381" s="409">
        <f>SUM(AH382:AH385)</f>
        <v>0</v>
      </c>
      <c r="AI381" s="516"/>
      <c r="AJ381" s="409">
        <f>SUM(AJ382:AJ385)</f>
        <v>0</v>
      </c>
      <c r="AK381" s="516"/>
      <c r="AL381" s="409">
        <f>SUM(AL382:AL385)</f>
        <v>0</v>
      </c>
      <c r="AM381" s="611"/>
      <c r="AN381" s="612">
        <f>SUM(AN382:AN385)</f>
        <v>0</v>
      </c>
      <c r="AO381" s="611"/>
      <c r="AP381" s="612">
        <f>SUM(AP382:AP385)</f>
        <v>0</v>
      </c>
      <c r="AQ381" s="593"/>
      <c r="AR381" s="409">
        <f>SUM(AR382:AR385)</f>
        <v>0</v>
      </c>
      <c r="AS381" s="611"/>
      <c r="AT381" s="612">
        <f>SUM(AT382:AT385)</f>
        <v>0</v>
      </c>
      <c r="AU381" s="516"/>
      <c r="AV381" s="409">
        <f>SUM(AV382:AV385)</f>
        <v>0</v>
      </c>
      <c r="AW381" s="611"/>
      <c r="AX381" s="612">
        <f>SUM(AX382:AX385)</f>
        <v>0</v>
      </c>
      <c r="AY381" s="516" t="s">
        <v>126</v>
      </c>
      <c r="AZ381" s="680">
        <f>SUM(AZ382:AZ385)</f>
        <v>0</v>
      </c>
      <c r="BA381" s="611"/>
      <c r="BB381" s="612">
        <f>SUM(BB382:BB385)</f>
        <v>0</v>
      </c>
      <c r="BC381" s="409" t="s">
        <v>126</v>
      </c>
      <c r="BD381" s="409">
        <f>SUM(BD382:BD385)</f>
        <v>0</v>
      </c>
      <c r="BE381" s="409"/>
      <c r="BF381" s="409">
        <f>SUM(BF382:BF385)</f>
        <v>0</v>
      </c>
      <c r="BG381" s="409"/>
      <c r="BH381" s="409">
        <f>SUM(BH382:BH385)</f>
        <v>0</v>
      </c>
      <c r="BI381" s="409"/>
      <c r="BJ381" s="409">
        <f>SUM(BJ382:BJ385)</f>
        <v>0</v>
      </c>
      <c r="BK381" s="409"/>
      <c r="BL381" s="409">
        <f>SUM(BL382:BL385)</f>
        <v>0</v>
      </c>
      <c r="BM381" s="409"/>
      <c r="BN381" s="409">
        <f>SUM(BN382:BN385)</f>
        <v>0</v>
      </c>
      <c r="BO381" s="719"/>
      <c r="BP381" s="715">
        <f>SUM(BP382:BP385)</f>
        <v>0</v>
      </c>
      <c r="BQ381" s="719"/>
      <c r="BR381" s="715">
        <f>SUM(BR382:BR385)</f>
        <v>0</v>
      </c>
      <c r="BS381" s="719"/>
      <c r="BT381" s="715">
        <f>SUM(BT382:BT385)</f>
        <v>0</v>
      </c>
      <c r="BU381" s="719"/>
      <c r="BV381" s="715">
        <f>SUM(BV382:BV385)</f>
        <v>0</v>
      </c>
      <c r="BW381" s="719"/>
      <c r="BX381" s="715">
        <f>SUM(BX382:BX385)</f>
        <v>0</v>
      </c>
      <c r="BY381" s="719"/>
      <c r="BZ381" s="715">
        <f>SUM(BZ382:BZ385)</f>
        <v>0</v>
      </c>
      <c r="CA381" s="719"/>
      <c r="CB381" s="715">
        <f>SUM(CB382:CB385)</f>
        <v>0</v>
      </c>
      <c r="CC381" s="719"/>
      <c r="CD381" s="715">
        <f>SUM(CD382:CD385)</f>
        <v>0</v>
      </c>
      <c r="CE381" s="706"/>
      <c r="CF381" s="410">
        <f t="shared" si="785"/>
        <v>0</v>
      </c>
    </row>
    <row r="382" spans="2:84">
      <c r="B382" s="395" t="s">
        <v>1074</v>
      </c>
      <c r="C382" s="411" t="s">
        <v>1075</v>
      </c>
      <c r="D382" s="412" t="s">
        <v>961</v>
      </c>
      <c r="E382" s="398">
        <v>272250</v>
      </c>
      <c r="F382" s="399">
        <v>0</v>
      </c>
      <c r="G382" s="400">
        <f>F382*E382</f>
        <v>0</v>
      </c>
      <c r="H382" s="400"/>
      <c r="I382" s="413"/>
      <c r="J382" s="413"/>
      <c r="K382" s="517"/>
      <c r="L382" s="413"/>
      <c r="M382" s="513">
        <f>I382+K382</f>
        <v>0</v>
      </c>
      <c r="N382" s="401">
        <f>M382*$E382</f>
        <v>0</v>
      </c>
      <c r="O382" s="413"/>
      <c r="P382" s="413"/>
      <c r="Q382" s="513">
        <f>M382+O382</f>
        <v>0</v>
      </c>
      <c r="R382" s="401">
        <f>Q382*$E382</f>
        <v>0</v>
      </c>
      <c r="S382" s="543"/>
      <c r="T382" s="413"/>
      <c r="U382" s="513">
        <f>Q382+S382</f>
        <v>0</v>
      </c>
      <c r="V382" s="401">
        <f>U382*$E382</f>
        <v>0</v>
      </c>
      <c r="W382" s="517"/>
      <c r="X382" s="413"/>
      <c r="Y382" s="513">
        <f>U382+W382</f>
        <v>0</v>
      </c>
      <c r="Z382" s="401">
        <f>Y382*$E382</f>
        <v>0</v>
      </c>
      <c r="AA382" s="517"/>
      <c r="AB382" s="401">
        <f>AA382*$E382</f>
        <v>0</v>
      </c>
      <c r="AC382" s="513">
        <f>Y382+AA382</f>
        <v>0</v>
      </c>
      <c r="AD382" s="401">
        <f>AC382*$E382</f>
        <v>0</v>
      </c>
      <c r="AE382" s="513"/>
      <c r="AF382" s="401">
        <f>AE382*$E382</f>
        <v>0</v>
      </c>
      <c r="AG382" s="513">
        <f>AC382+AE382</f>
        <v>0</v>
      </c>
      <c r="AH382" s="401">
        <f>AG382*$E382</f>
        <v>0</v>
      </c>
      <c r="AI382" s="513"/>
      <c r="AJ382" s="401">
        <f>AI382*$E382</f>
        <v>0</v>
      </c>
      <c r="AK382" s="513">
        <f>AG382+AI382</f>
        <v>0</v>
      </c>
      <c r="AL382" s="401">
        <f>AK382*$E382</f>
        <v>0</v>
      </c>
      <c r="AM382" s="519"/>
      <c r="AN382" s="429">
        <f>AM382*$E382</f>
        <v>0</v>
      </c>
      <c r="AO382" s="519">
        <f>AK382+AM382</f>
        <v>0</v>
      </c>
      <c r="AP382" s="429">
        <f>AO382*$E382</f>
        <v>0</v>
      </c>
      <c r="AQ382" s="594"/>
      <c r="AR382" s="401">
        <f>AQ382*$E382</f>
        <v>0</v>
      </c>
      <c r="AS382" s="519">
        <f>AO382+AQ382</f>
        <v>0</v>
      </c>
      <c r="AT382" s="429">
        <f>AS382*$E382</f>
        <v>0</v>
      </c>
      <c r="AU382" s="517"/>
      <c r="AV382" s="401">
        <f>AU382*$E382</f>
        <v>0</v>
      </c>
      <c r="AW382" s="519">
        <f>AS382+AU382</f>
        <v>0</v>
      </c>
      <c r="AX382" s="429">
        <f>AW382*$E382</f>
        <v>0</v>
      </c>
      <c r="AY382" s="517"/>
      <c r="AZ382" s="683">
        <f>AY382*$E382</f>
        <v>0</v>
      </c>
      <c r="BA382" s="519">
        <f>AW382+AY382</f>
        <v>0</v>
      </c>
      <c r="BB382" s="429">
        <f>BA382*$E382</f>
        <v>0</v>
      </c>
      <c r="BC382" s="697"/>
      <c r="BD382" s="683">
        <f>BC382*$E382</f>
        <v>0</v>
      </c>
      <c r="BE382" s="697">
        <f>BA382+BC382</f>
        <v>0</v>
      </c>
      <c r="BF382" s="683">
        <f>BE382*$E382</f>
        <v>0</v>
      </c>
      <c r="BG382" s="697"/>
      <c r="BH382" s="683">
        <f>BG382*$E382</f>
        <v>0</v>
      </c>
      <c r="BI382" s="519">
        <f>BE382+BG382</f>
        <v>0</v>
      </c>
      <c r="BJ382" s="429">
        <f>BI382*$E382</f>
        <v>0</v>
      </c>
      <c r="BK382" s="697"/>
      <c r="BL382" s="683">
        <f>BK382*$E382</f>
        <v>0</v>
      </c>
      <c r="BM382" s="519">
        <f>BI382+BK382</f>
        <v>0</v>
      </c>
      <c r="BN382" s="429">
        <f>BM382*$E382</f>
        <v>0</v>
      </c>
      <c r="BO382" s="718"/>
      <c r="BP382" s="706">
        <f>BO382*$E382</f>
        <v>0</v>
      </c>
      <c r="BQ382" s="718">
        <f>BM382+BO382</f>
        <v>0</v>
      </c>
      <c r="BR382" s="706">
        <f>BQ382*$E382</f>
        <v>0</v>
      </c>
      <c r="BS382" s="718"/>
      <c r="BT382" s="706">
        <f>BS382*$E382</f>
        <v>0</v>
      </c>
      <c r="BU382" s="718">
        <f>BQ382+BS382</f>
        <v>0</v>
      </c>
      <c r="BV382" s="706">
        <f>BU382*$E382</f>
        <v>0</v>
      </c>
      <c r="BW382" s="718"/>
      <c r="BX382" s="706">
        <f>BW382*$E382</f>
        <v>0</v>
      </c>
      <c r="BY382" s="718">
        <f>BU382+BW382</f>
        <v>0</v>
      </c>
      <c r="BZ382" s="706">
        <f>BY382*$E382</f>
        <v>0</v>
      </c>
      <c r="CA382" s="718"/>
      <c r="CB382" s="706">
        <f>CA382*$E382</f>
        <v>0</v>
      </c>
      <c r="CC382" s="718">
        <f>BY382+CA382</f>
        <v>0</v>
      </c>
      <c r="CD382" s="706">
        <f>CC382*$E382</f>
        <v>0</v>
      </c>
      <c r="CE382" s="706"/>
      <c r="CF382" s="402">
        <f t="shared" si="785"/>
        <v>0</v>
      </c>
    </row>
    <row r="383" spans="2:84">
      <c r="B383" s="395" t="s">
        <v>1076</v>
      </c>
      <c r="C383" s="411" t="s">
        <v>1077</v>
      </c>
      <c r="D383" s="412" t="s">
        <v>961</v>
      </c>
      <c r="E383" s="398">
        <v>272250</v>
      </c>
      <c r="F383" s="399">
        <v>0</v>
      </c>
      <c r="G383" s="400">
        <f>F383*E383</f>
        <v>0</v>
      </c>
      <c r="H383" s="400"/>
      <c r="I383" s="413"/>
      <c r="J383" s="413"/>
      <c r="K383" s="517"/>
      <c r="L383" s="413"/>
      <c r="M383" s="513">
        <f>I383+K383</f>
        <v>0</v>
      </c>
      <c r="N383" s="401">
        <f>M383*$E383</f>
        <v>0</v>
      </c>
      <c r="O383" s="413"/>
      <c r="P383" s="413"/>
      <c r="Q383" s="513">
        <f>M383+O383</f>
        <v>0</v>
      </c>
      <c r="R383" s="401">
        <f>Q383*$E383</f>
        <v>0</v>
      </c>
      <c r="S383" s="543"/>
      <c r="T383" s="413"/>
      <c r="U383" s="513">
        <f>Q383+S383</f>
        <v>0</v>
      </c>
      <c r="V383" s="401">
        <f>U383*$E383</f>
        <v>0</v>
      </c>
      <c r="W383" s="517"/>
      <c r="X383" s="413"/>
      <c r="Y383" s="513">
        <f>U383+W383</f>
        <v>0</v>
      </c>
      <c r="Z383" s="401">
        <f>Y383*$E383</f>
        <v>0</v>
      </c>
      <c r="AA383" s="517"/>
      <c r="AB383" s="401">
        <f>AA383*$E383</f>
        <v>0</v>
      </c>
      <c r="AC383" s="513">
        <f>Y383+AA383</f>
        <v>0</v>
      </c>
      <c r="AD383" s="401">
        <f>AC383*$E383</f>
        <v>0</v>
      </c>
      <c r="AE383" s="513"/>
      <c r="AF383" s="401">
        <f>AE383*$E383</f>
        <v>0</v>
      </c>
      <c r="AG383" s="513">
        <f>AC383+AE383</f>
        <v>0</v>
      </c>
      <c r="AH383" s="401">
        <f>AG383*$E383</f>
        <v>0</v>
      </c>
      <c r="AI383" s="513"/>
      <c r="AJ383" s="401">
        <f>AI383*$E383</f>
        <v>0</v>
      </c>
      <c r="AK383" s="513">
        <f>AG383+AI383</f>
        <v>0</v>
      </c>
      <c r="AL383" s="401">
        <f>AK383*$E383</f>
        <v>0</v>
      </c>
      <c r="AM383" s="519"/>
      <c r="AN383" s="429">
        <f>AM383*$E383</f>
        <v>0</v>
      </c>
      <c r="AO383" s="519">
        <f>AK383+AM383</f>
        <v>0</v>
      </c>
      <c r="AP383" s="429">
        <f>AO383*$E383</f>
        <v>0</v>
      </c>
      <c r="AQ383" s="594"/>
      <c r="AR383" s="401">
        <f>AQ383*$E383</f>
        <v>0</v>
      </c>
      <c r="AS383" s="519">
        <f>AO383+AQ383</f>
        <v>0</v>
      </c>
      <c r="AT383" s="429">
        <f>AS383*$E383</f>
        <v>0</v>
      </c>
      <c r="AU383" s="517"/>
      <c r="AV383" s="401">
        <f>AU383*$E383</f>
        <v>0</v>
      </c>
      <c r="AW383" s="519">
        <f>AS383+AU383</f>
        <v>0</v>
      </c>
      <c r="AX383" s="429">
        <f>AW383*$E383</f>
        <v>0</v>
      </c>
      <c r="AY383" s="517"/>
      <c r="AZ383" s="683">
        <f>AY383*$E383</f>
        <v>0</v>
      </c>
      <c r="BA383" s="519">
        <f>AW383+AY383</f>
        <v>0</v>
      </c>
      <c r="BB383" s="429">
        <f>BA383*$E383</f>
        <v>0</v>
      </c>
      <c r="BC383" s="697"/>
      <c r="BD383" s="683">
        <f>BC383*$E383</f>
        <v>0</v>
      </c>
      <c r="BE383" s="697">
        <f>BA383+BC383</f>
        <v>0</v>
      </c>
      <c r="BF383" s="683">
        <f>BE383*$E383</f>
        <v>0</v>
      </c>
      <c r="BG383" s="697"/>
      <c r="BH383" s="683">
        <f>BG383*$E383</f>
        <v>0</v>
      </c>
      <c r="BI383" s="519">
        <f>BE383+BG383</f>
        <v>0</v>
      </c>
      <c r="BJ383" s="429">
        <f>BI383*$E383</f>
        <v>0</v>
      </c>
      <c r="BK383" s="697"/>
      <c r="BL383" s="683">
        <f>BK383*$E383</f>
        <v>0</v>
      </c>
      <c r="BM383" s="519">
        <f>BI383+BK383</f>
        <v>0</v>
      </c>
      <c r="BN383" s="429">
        <f>BM383*$E383</f>
        <v>0</v>
      </c>
      <c r="BO383" s="718"/>
      <c r="BP383" s="706">
        <f>BO383*$E383</f>
        <v>0</v>
      </c>
      <c r="BQ383" s="718">
        <f>BM383+BO383</f>
        <v>0</v>
      </c>
      <c r="BR383" s="706">
        <f>BQ383*$E383</f>
        <v>0</v>
      </c>
      <c r="BS383" s="718"/>
      <c r="BT383" s="706">
        <f>BS383*$E383</f>
        <v>0</v>
      </c>
      <c r="BU383" s="718">
        <f>BQ383+BS383</f>
        <v>0</v>
      </c>
      <c r="BV383" s="706">
        <f>BU383*$E383</f>
        <v>0</v>
      </c>
      <c r="BW383" s="718"/>
      <c r="BX383" s="706">
        <f>BW383*$E383</f>
        <v>0</v>
      </c>
      <c r="BY383" s="718">
        <f>BU383+BW383</f>
        <v>0</v>
      </c>
      <c r="BZ383" s="706">
        <f>BY383*$E383</f>
        <v>0</v>
      </c>
      <c r="CA383" s="718"/>
      <c r="CB383" s="706">
        <f>CA383*$E383</f>
        <v>0</v>
      </c>
      <c r="CC383" s="718">
        <f>BY383+CA383</f>
        <v>0</v>
      </c>
      <c r="CD383" s="706">
        <f>CC383*$E383</f>
        <v>0</v>
      </c>
      <c r="CE383" s="706"/>
      <c r="CF383" s="402">
        <f t="shared" si="785"/>
        <v>0</v>
      </c>
    </row>
    <row r="384" spans="2:84">
      <c r="B384" s="395" t="s">
        <v>1078</v>
      </c>
      <c r="C384" s="411" t="s">
        <v>1079</v>
      </c>
      <c r="D384" s="412" t="s">
        <v>961</v>
      </c>
      <c r="E384" s="398">
        <v>1188000</v>
      </c>
      <c r="F384" s="399">
        <v>0</v>
      </c>
      <c r="G384" s="400">
        <f>F384*E384</f>
        <v>0</v>
      </c>
      <c r="H384" s="400"/>
      <c r="I384" s="413"/>
      <c r="J384" s="413"/>
      <c r="K384" s="517"/>
      <c r="L384" s="413"/>
      <c r="M384" s="513">
        <f>I384+K384</f>
        <v>0</v>
      </c>
      <c r="N384" s="401">
        <f>M384*$E384</f>
        <v>0</v>
      </c>
      <c r="O384" s="413"/>
      <c r="P384" s="413"/>
      <c r="Q384" s="513">
        <f>M384+O384</f>
        <v>0</v>
      </c>
      <c r="R384" s="401">
        <f>Q384*$E384</f>
        <v>0</v>
      </c>
      <c r="S384" s="543"/>
      <c r="T384" s="413"/>
      <c r="U384" s="513">
        <f>Q384+S384</f>
        <v>0</v>
      </c>
      <c r="V384" s="401">
        <f>U384*$E384</f>
        <v>0</v>
      </c>
      <c r="W384" s="517"/>
      <c r="X384" s="413"/>
      <c r="Y384" s="513">
        <f>U384+W384</f>
        <v>0</v>
      </c>
      <c r="Z384" s="401">
        <f>Y384*$E384</f>
        <v>0</v>
      </c>
      <c r="AA384" s="517"/>
      <c r="AB384" s="401">
        <f>AA384*$E384</f>
        <v>0</v>
      </c>
      <c r="AC384" s="513">
        <f>Y384+AA384</f>
        <v>0</v>
      </c>
      <c r="AD384" s="401">
        <f>AC384*$E384</f>
        <v>0</v>
      </c>
      <c r="AE384" s="513"/>
      <c r="AF384" s="401">
        <f>AE384*$E384</f>
        <v>0</v>
      </c>
      <c r="AG384" s="513">
        <f>AC384+AE384</f>
        <v>0</v>
      </c>
      <c r="AH384" s="401">
        <f>AG384*$E384</f>
        <v>0</v>
      </c>
      <c r="AI384" s="513"/>
      <c r="AJ384" s="401">
        <f>AI384*$E384</f>
        <v>0</v>
      </c>
      <c r="AK384" s="513">
        <f>AG384+AI384</f>
        <v>0</v>
      </c>
      <c r="AL384" s="401">
        <f>AK384*$E384</f>
        <v>0</v>
      </c>
      <c r="AM384" s="519"/>
      <c r="AN384" s="429">
        <f>AM384*$E384</f>
        <v>0</v>
      </c>
      <c r="AO384" s="519">
        <f>AK384+AM384</f>
        <v>0</v>
      </c>
      <c r="AP384" s="429">
        <f>AO384*$E384</f>
        <v>0</v>
      </c>
      <c r="AQ384" s="594"/>
      <c r="AR384" s="401">
        <f>AQ384*$E384</f>
        <v>0</v>
      </c>
      <c r="AS384" s="519">
        <f>AO384+AQ384</f>
        <v>0</v>
      </c>
      <c r="AT384" s="429">
        <f>AS384*$E384</f>
        <v>0</v>
      </c>
      <c r="AU384" s="517"/>
      <c r="AV384" s="401">
        <f>AU384*$E384</f>
        <v>0</v>
      </c>
      <c r="AW384" s="519">
        <f>AS384+AU384</f>
        <v>0</v>
      </c>
      <c r="AX384" s="429">
        <f>AW384*$E384</f>
        <v>0</v>
      </c>
      <c r="AY384" s="517"/>
      <c r="AZ384" s="683">
        <f>AY384*$E384</f>
        <v>0</v>
      </c>
      <c r="BA384" s="519">
        <f>AW384+AY384</f>
        <v>0</v>
      </c>
      <c r="BB384" s="429">
        <f>BA384*$E384</f>
        <v>0</v>
      </c>
      <c r="BC384" s="697"/>
      <c r="BD384" s="683">
        <f>BC384*$E384</f>
        <v>0</v>
      </c>
      <c r="BE384" s="697">
        <f>BA384+BC384</f>
        <v>0</v>
      </c>
      <c r="BF384" s="683">
        <f>BE384*$E384</f>
        <v>0</v>
      </c>
      <c r="BG384" s="697"/>
      <c r="BH384" s="683">
        <f>BG384*$E384</f>
        <v>0</v>
      </c>
      <c r="BI384" s="519">
        <f>BE384+BG384</f>
        <v>0</v>
      </c>
      <c r="BJ384" s="429">
        <f>BI384*$E384</f>
        <v>0</v>
      </c>
      <c r="BK384" s="697"/>
      <c r="BL384" s="683">
        <f>BK384*$E384</f>
        <v>0</v>
      </c>
      <c r="BM384" s="519">
        <f>BI384+BK384</f>
        <v>0</v>
      </c>
      <c r="BN384" s="429">
        <f>BM384*$E384</f>
        <v>0</v>
      </c>
      <c r="BO384" s="718"/>
      <c r="BP384" s="706">
        <f>BO384*$E384</f>
        <v>0</v>
      </c>
      <c r="BQ384" s="718">
        <f>BM384+BO384</f>
        <v>0</v>
      </c>
      <c r="BR384" s="706">
        <f>BQ384*$E384</f>
        <v>0</v>
      </c>
      <c r="BS384" s="718"/>
      <c r="BT384" s="706">
        <f>BS384*$E384</f>
        <v>0</v>
      </c>
      <c r="BU384" s="718">
        <f>BQ384+BS384</f>
        <v>0</v>
      </c>
      <c r="BV384" s="706">
        <f>BU384*$E384</f>
        <v>0</v>
      </c>
      <c r="BW384" s="718"/>
      <c r="BX384" s="706">
        <f>BW384*$E384</f>
        <v>0</v>
      </c>
      <c r="BY384" s="718">
        <f>BU384+BW384</f>
        <v>0</v>
      </c>
      <c r="BZ384" s="706">
        <f>BY384*$E384</f>
        <v>0</v>
      </c>
      <c r="CA384" s="718"/>
      <c r="CB384" s="706">
        <f>CA384*$E384</f>
        <v>0</v>
      </c>
      <c r="CC384" s="718">
        <f>BY384+CA384</f>
        <v>0</v>
      </c>
      <c r="CD384" s="706">
        <f>CC384*$E384</f>
        <v>0</v>
      </c>
      <c r="CE384" s="706"/>
      <c r="CF384" s="402">
        <f t="shared" si="785"/>
        <v>0</v>
      </c>
    </row>
    <row r="385" spans="2:84">
      <c r="B385" s="395" t="s">
        <v>1080</v>
      </c>
      <c r="C385" s="411" t="s">
        <v>1081</v>
      </c>
      <c r="D385" s="412" t="s">
        <v>961</v>
      </c>
      <c r="E385" s="398">
        <v>1138500</v>
      </c>
      <c r="F385" s="399">
        <v>0</v>
      </c>
      <c r="G385" s="400">
        <f>F385*E385</f>
        <v>0</v>
      </c>
      <c r="H385" s="400"/>
      <c r="I385" s="413"/>
      <c r="J385" s="413"/>
      <c r="K385" s="517"/>
      <c r="L385" s="413"/>
      <c r="M385" s="513">
        <f>I385+K385</f>
        <v>0</v>
      </c>
      <c r="N385" s="401">
        <f>M385*$E385</f>
        <v>0</v>
      </c>
      <c r="O385" s="413"/>
      <c r="P385" s="413"/>
      <c r="Q385" s="513">
        <f>M385+O385</f>
        <v>0</v>
      </c>
      <c r="R385" s="401">
        <f>Q385*$E385</f>
        <v>0</v>
      </c>
      <c r="S385" s="543"/>
      <c r="T385" s="413"/>
      <c r="U385" s="513">
        <f>Q385+S385</f>
        <v>0</v>
      </c>
      <c r="V385" s="401">
        <f>U385*$E385</f>
        <v>0</v>
      </c>
      <c r="W385" s="517"/>
      <c r="X385" s="413"/>
      <c r="Y385" s="513">
        <f>U385+W385</f>
        <v>0</v>
      </c>
      <c r="Z385" s="401">
        <f>Y385*$E385</f>
        <v>0</v>
      </c>
      <c r="AA385" s="517"/>
      <c r="AB385" s="401">
        <f>AA385*$E385</f>
        <v>0</v>
      </c>
      <c r="AC385" s="513">
        <f>Y385+AA385</f>
        <v>0</v>
      </c>
      <c r="AD385" s="401">
        <f>AC385*$E385</f>
        <v>0</v>
      </c>
      <c r="AE385" s="513"/>
      <c r="AF385" s="401">
        <f>AE385*$E385</f>
        <v>0</v>
      </c>
      <c r="AG385" s="513">
        <f>AC385+AE385</f>
        <v>0</v>
      </c>
      <c r="AH385" s="401">
        <f>AG385*$E385</f>
        <v>0</v>
      </c>
      <c r="AI385" s="513"/>
      <c r="AJ385" s="401">
        <f>AI385*$E385</f>
        <v>0</v>
      </c>
      <c r="AK385" s="513">
        <f>AG385+AI385</f>
        <v>0</v>
      </c>
      <c r="AL385" s="401">
        <f>AK385*$E385</f>
        <v>0</v>
      </c>
      <c r="AM385" s="519"/>
      <c r="AN385" s="429">
        <f>AM385*$E385</f>
        <v>0</v>
      </c>
      <c r="AO385" s="519">
        <f>AK385+AM385</f>
        <v>0</v>
      </c>
      <c r="AP385" s="429">
        <f>AO385*$E385</f>
        <v>0</v>
      </c>
      <c r="AQ385" s="594"/>
      <c r="AR385" s="401">
        <f>AQ385*$E385</f>
        <v>0</v>
      </c>
      <c r="AS385" s="519">
        <f>AO385+AQ385</f>
        <v>0</v>
      </c>
      <c r="AT385" s="429">
        <f>AS385*$E385</f>
        <v>0</v>
      </c>
      <c r="AU385" s="517"/>
      <c r="AV385" s="401">
        <f>AU385*$E385</f>
        <v>0</v>
      </c>
      <c r="AW385" s="519">
        <f>AS385+AU385</f>
        <v>0</v>
      </c>
      <c r="AX385" s="429">
        <f>AW385*$E385</f>
        <v>0</v>
      </c>
      <c r="AY385" s="517"/>
      <c r="AZ385" s="683">
        <f>AY385*$E385</f>
        <v>0</v>
      </c>
      <c r="BA385" s="519">
        <f>AW385+AY385</f>
        <v>0</v>
      </c>
      <c r="BB385" s="429">
        <f>BA385*$E385</f>
        <v>0</v>
      </c>
      <c r="BC385" s="697"/>
      <c r="BD385" s="683">
        <f>BC385*$E385</f>
        <v>0</v>
      </c>
      <c r="BE385" s="697">
        <f>BA385+BC385</f>
        <v>0</v>
      </c>
      <c r="BF385" s="683">
        <f>BE385*$E385</f>
        <v>0</v>
      </c>
      <c r="BG385" s="697"/>
      <c r="BH385" s="683">
        <f>BG385*$E385</f>
        <v>0</v>
      </c>
      <c r="BI385" s="519">
        <f>BE385+BG385</f>
        <v>0</v>
      </c>
      <c r="BJ385" s="429">
        <f>BI385*$E385</f>
        <v>0</v>
      </c>
      <c r="BK385" s="697"/>
      <c r="BL385" s="683">
        <f>BK385*$E385</f>
        <v>0</v>
      </c>
      <c r="BM385" s="519">
        <f>BI385+BK385</f>
        <v>0</v>
      </c>
      <c r="BN385" s="429">
        <f>BM385*$E385</f>
        <v>0</v>
      </c>
      <c r="BO385" s="718"/>
      <c r="BP385" s="706">
        <f>BO385*$E385</f>
        <v>0</v>
      </c>
      <c r="BQ385" s="718">
        <f>BM385+BO385</f>
        <v>0</v>
      </c>
      <c r="BR385" s="706">
        <f>BQ385*$E385</f>
        <v>0</v>
      </c>
      <c r="BS385" s="718"/>
      <c r="BT385" s="706">
        <f>BS385*$E385</f>
        <v>0</v>
      </c>
      <c r="BU385" s="718">
        <f>BQ385+BS385</f>
        <v>0</v>
      </c>
      <c r="BV385" s="706">
        <f>BU385*$E385</f>
        <v>0</v>
      </c>
      <c r="BW385" s="718"/>
      <c r="BX385" s="706">
        <f>BW385*$E385</f>
        <v>0</v>
      </c>
      <c r="BY385" s="718">
        <f>BU385+BW385</f>
        <v>0</v>
      </c>
      <c r="BZ385" s="706">
        <f>BY385*$E385</f>
        <v>0</v>
      </c>
      <c r="CA385" s="718"/>
      <c r="CB385" s="706">
        <f>CA385*$E385</f>
        <v>0</v>
      </c>
      <c r="CC385" s="718">
        <f>BY385+CA385</f>
        <v>0</v>
      </c>
      <c r="CD385" s="706">
        <f>CC385*$E385</f>
        <v>0</v>
      </c>
      <c r="CE385" s="706"/>
      <c r="CF385" s="402">
        <f t="shared" si="785"/>
        <v>0</v>
      </c>
    </row>
    <row r="386" spans="2:84" s="387" customFormat="1" ht="36">
      <c r="B386" s="404" t="s">
        <v>1082</v>
      </c>
      <c r="C386" s="405" t="s">
        <v>1083</v>
      </c>
      <c r="D386" s="406"/>
      <c r="E386" s="407"/>
      <c r="F386" s="408">
        <v>0</v>
      </c>
      <c r="G386" s="409"/>
      <c r="H386" s="409">
        <f>+SUM(G387:G416)</f>
        <v>0</v>
      </c>
      <c r="I386" s="409"/>
      <c r="J386" s="409"/>
      <c r="K386" s="516"/>
      <c r="L386" s="409"/>
      <c r="M386" s="516"/>
      <c r="N386" s="409">
        <f>SUM(N387:N416)</f>
        <v>0</v>
      </c>
      <c r="O386" s="409"/>
      <c r="P386" s="409"/>
      <c r="Q386" s="516"/>
      <c r="R386" s="409">
        <f>SUM(R387:R416)</f>
        <v>0</v>
      </c>
      <c r="S386" s="542"/>
      <c r="T386" s="409">
        <f>SUM(T387:T416)</f>
        <v>0</v>
      </c>
      <c r="U386" s="516"/>
      <c r="V386" s="409">
        <f>SUM(V387:V416)</f>
        <v>0</v>
      </c>
      <c r="W386" s="516"/>
      <c r="X386" s="409">
        <f>SUM(X387:X416)</f>
        <v>0</v>
      </c>
      <c r="Y386" s="516"/>
      <c r="Z386" s="409">
        <f>SUM(Z387:Z416)</f>
        <v>0</v>
      </c>
      <c r="AA386" s="516"/>
      <c r="AB386" s="409">
        <f>SUM(AB387:AB416)</f>
        <v>0</v>
      </c>
      <c r="AC386" s="516"/>
      <c r="AD386" s="409">
        <f>SUM(AD387:AD416)</f>
        <v>0</v>
      </c>
      <c r="AE386" s="516"/>
      <c r="AF386" s="409">
        <f>SUM(AF387:AF416)</f>
        <v>0</v>
      </c>
      <c r="AG386" s="516"/>
      <c r="AH386" s="409">
        <f>SUM(AH387:AH416)</f>
        <v>0</v>
      </c>
      <c r="AI386" s="516"/>
      <c r="AJ386" s="409">
        <f>SUM(AJ387:AJ416)</f>
        <v>0</v>
      </c>
      <c r="AK386" s="516"/>
      <c r="AL386" s="409">
        <f>SUM(AL387:AL416)</f>
        <v>0</v>
      </c>
      <c r="AM386" s="611"/>
      <c r="AN386" s="612">
        <f>SUM(AN387:AN416)</f>
        <v>0</v>
      </c>
      <c r="AO386" s="611"/>
      <c r="AP386" s="612">
        <f>SUM(AP387:AP416)</f>
        <v>0</v>
      </c>
      <c r="AQ386" s="593"/>
      <c r="AR386" s="409">
        <f>SUM(AR387:AR416)</f>
        <v>0</v>
      </c>
      <c r="AS386" s="611"/>
      <c r="AT386" s="612">
        <f>SUM(AT387:AT416)</f>
        <v>0</v>
      </c>
      <c r="AU386" s="516"/>
      <c r="AV386" s="409">
        <f>SUM(AV387:AV416)</f>
        <v>0</v>
      </c>
      <c r="AW386" s="611"/>
      <c r="AX386" s="612">
        <f>SUM(AX387:AX416)</f>
        <v>0</v>
      </c>
      <c r="AY386" s="516" t="s">
        <v>126</v>
      </c>
      <c r="AZ386" s="680">
        <f>SUM(AZ387:AZ416)</f>
        <v>0</v>
      </c>
      <c r="BA386" s="611"/>
      <c r="BB386" s="612">
        <f>SUM(BB387:BB416)</f>
        <v>0</v>
      </c>
      <c r="BC386" s="409" t="s">
        <v>126</v>
      </c>
      <c r="BD386" s="409">
        <f>SUM(BD387:BD416)</f>
        <v>0</v>
      </c>
      <c r="BE386" s="409"/>
      <c r="BF386" s="409">
        <f>SUM(BF387:BF416)</f>
        <v>0</v>
      </c>
      <c r="BG386" s="409"/>
      <c r="BH386" s="409">
        <f>SUM(BH387:BH416)</f>
        <v>0</v>
      </c>
      <c r="BI386" s="409"/>
      <c r="BJ386" s="409">
        <f>SUM(BJ387:BJ416)</f>
        <v>0</v>
      </c>
      <c r="BK386" s="409"/>
      <c r="BL386" s="409">
        <f>SUM(BL387:BL416)</f>
        <v>0</v>
      </c>
      <c r="BM386" s="409"/>
      <c r="BN386" s="409">
        <f>SUM(BN387:BN416)</f>
        <v>0</v>
      </c>
      <c r="BO386" s="719"/>
      <c r="BP386" s="715">
        <f>SUM(BP387:BP416)</f>
        <v>0</v>
      </c>
      <c r="BQ386" s="719"/>
      <c r="BR386" s="715">
        <f>SUM(BR387:BR416)</f>
        <v>0</v>
      </c>
      <c r="BS386" s="719"/>
      <c r="BT386" s="715">
        <f>SUM(BT387:BT416)</f>
        <v>0</v>
      </c>
      <c r="BU386" s="719"/>
      <c r="BV386" s="715">
        <f>SUM(BV387:BV416)</f>
        <v>0</v>
      </c>
      <c r="BW386" s="719"/>
      <c r="BX386" s="715">
        <f>SUM(BX387:BX416)</f>
        <v>0</v>
      </c>
      <c r="BY386" s="719"/>
      <c r="BZ386" s="715">
        <f>SUM(BZ387:BZ416)</f>
        <v>0</v>
      </c>
      <c r="CA386" s="719"/>
      <c r="CB386" s="715">
        <f>SUM(CB387:CB416)</f>
        <v>0</v>
      </c>
      <c r="CC386" s="719"/>
      <c r="CD386" s="715">
        <f>SUM(CD387:CD416)</f>
        <v>0</v>
      </c>
      <c r="CE386" s="706"/>
      <c r="CF386" s="410">
        <f t="shared" si="785"/>
        <v>0</v>
      </c>
    </row>
    <row r="387" spans="2:84" ht="90">
      <c r="B387" s="395" t="s">
        <v>1084</v>
      </c>
      <c r="C387" s="411" t="s">
        <v>1085</v>
      </c>
      <c r="D387" s="412" t="s">
        <v>382</v>
      </c>
      <c r="E387" s="398">
        <v>470250000</v>
      </c>
      <c r="F387" s="399">
        <v>0</v>
      </c>
      <c r="G387" s="400">
        <f t="shared" ref="G387:G416" si="881">F387*E387</f>
        <v>0</v>
      </c>
      <c r="H387" s="400"/>
      <c r="I387" s="413"/>
      <c r="J387" s="413"/>
      <c r="K387" s="517"/>
      <c r="L387" s="413"/>
      <c r="M387" s="513">
        <f t="shared" ref="M387:M416" si="882">I387+K387</f>
        <v>0</v>
      </c>
      <c r="N387" s="401">
        <f t="shared" ref="N387:N416" si="883">M387*$E387</f>
        <v>0</v>
      </c>
      <c r="O387" s="413"/>
      <c r="P387" s="413"/>
      <c r="Q387" s="513">
        <f t="shared" ref="Q387:Q416" si="884">M387+O387</f>
        <v>0</v>
      </c>
      <c r="R387" s="401">
        <f t="shared" ref="R387:R416" si="885">Q387*$E387</f>
        <v>0</v>
      </c>
      <c r="S387" s="543"/>
      <c r="T387" s="413"/>
      <c r="U387" s="513">
        <f t="shared" ref="U387:U416" si="886">Q387+S387</f>
        <v>0</v>
      </c>
      <c r="V387" s="401">
        <f t="shared" ref="V387:V416" si="887">U387*$E387</f>
        <v>0</v>
      </c>
      <c r="W387" s="517"/>
      <c r="X387" s="413"/>
      <c r="Y387" s="513">
        <f t="shared" ref="Y387:Y416" si="888">U387+W387</f>
        <v>0</v>
      </c>
      <c r="Z387" s="401">
        <f t="shared" ref="Z387:Z416" si="889">Y387*$E387</f>
        <v>0</v>
      </c>
      <c r="AA387" s="517"/>
      <c r="AB387" s="401">
        <f t="shared" ref="AB387:AB416" si="890">AA387*$E387</f>
        <v>0</v>
      </c>
      <c r="AC387" s="513">
        <f t="shared" ref="AC387:AC416" si="891">Y387+AA387</f>
        <v>0</v>
      </c>
      <c r="AD387" s="401">
        <f t="shared" ref="AD387:AD416" si="892">AC387*$E387</f>
        <v>0</v>
      </c>
      <c r="AE387" s="513"/>
      <c r="AF387" s="401">
        <f t="shared" ref="AF387:AF416" si="893">AE387*$E387</f>
        <v>0</v>
      </c>
      <c r="AG387" s="513">
        <f t="shared" ref="AG387:AG416" si="894">AC387+AE387</f>
        <v>0</v>
      </c>
      <c r="AH387" s="401">
        <f t="shared" ref="AH387:AH416" si="895">AG387*$E387</f>
        <v>0</v>
      </c>
      <c r="AI387" s="513"/>
      <c r="AJ387" s="401">
        <f t="shared" ref="AJ387:AJ416" si="896">AI387*$E387</f>
        <v>0</v>
      </c>
      <c r="AK387" s="513">
        <f t="shared" ref="AK387:AK416" si="897">AG387+AI387</f>
        <v>0</v>
      </c>
      <c r="AL387" s="401">
        <f t="shared" ref="AL387:AL416" si="898">AK387*$E387</f>
        <v>0</v>
      </c>
      <c r="AM387" s="519"/>
      <c r="AN387" s="429">
        <f t="shared" ref="AN387:AN416" si="899">AM387*$E387</f>
        <v>0</v>
      </c>
      <c r="AO387" s="519">
        <f t="shared" ref="AO387:AO416" si="900">AK387+AM387</f>
        <v>0</v>
      </c>
      <c r="AP387" s="429">
        <f t="shared" ref="AP387:AP416" si="901">AO387*$E387</f>
        <v>0</v>
      </c>
      <c r="AQ387" s="594"/>
      <c r="AR387" s="401">
        <f t="shared" ref="AR387:AR416" si="902">AQ387*$E387</f>
        <v>0</v>
      </c>
      <c r="AS387" s="519">
        <f t="shared" ref="AS387:AS416" si="903">AO387+AQ387</f>
        <v>0</v>
      </c>
      <c r="AT387" s="429">
        <f t="shared" ref="AT387:AT416" si="904">AS387*$E387</f>
        <v>0</v>
      </c>
      <c r="AU387" s="517"/>
      <c r="AV387" s="401">
        <f t="shared" ref="AV387:AV416" si="905">AU387*$E387</f>
        <v>0</v>
      </c>
      <c r="AW387" s="519">
        <f t="shared" ref="AW387:AW416" si="906">AS387+AU387</f>
        <v>0</v>
      </c>
      <c r="AX387" s="429">
        <f t="shared" ref="AX387:AX416" si="907">AW387*$E387</f>
        <v>0</v>
      </c>
      <c r="AY387" s="517"/>
      <c r="AZ387" s="683">
        <f t="shared" ref="AZ387:AZ416" si="908">AY387*$E387</f>
        <v>0</v>
      </c>
      <c r="BA387" s="519">
        <f t="shared" ref="BA387:BA416" si="909">AW387+AY387</f>
        <v>0</v>
      </c>
      <c r="BB387" s="429">
        <f t="shared" ref="BB387:BB416" si="910">BA387*$E387</f>
        <v>0</v>
      </c>
      <c r="BC387" s="697"/>
      <c r="BD387" s="683">
        <f t="shared" ref="BD387:BD416" si="911">BC387*$E387</f>
        <v>0</v>
      </c>
      <c r="BE387" s="697">
        <f t="shared" ref="BE387:BE416" si="912">BA387+BC387</f>
        <v>0</v>
      </c>
      <c r="BF387" s="683">
        <f t="shared" ref="BF387:BF416" si="913">BE387*$E387</f>
        <v>0</v>
      </c>
      <c r="BG387" s="697"/>
      <c r="BH387" s="683">
        <f t="shared" ref="BH387:BH416" si="914">BG387*$E387</f>
        <v>0</v>
      </c>
      <c r="BI387" s="519">
        <f t="shared" ref="BI387:BI416" si="915">BE387+BG387</f>
        <v>0</v>
      </c>
      <c r="BJ387" s="429">
        <f t="shared" ref="BJ387:BJ416" si="916">BI387*$E387</f>
        <v>0</v>
      </c>
      <c r="BK387" s="697"/>
      <c r="BL387" s="683">
        <f t="shared" ref="BL387:BL416" si="917">BK387*$E387</f>
        <v>0</v>
      </c>
      <c r="BM387" s="519">
        <f t="shared" ref="BM387:BM416" si="918">BI387+BK387</f>
        <v>0</v>
      </c>
      <c r="BN387" s="429">
        <f t="shared" ref="BN387:BN416" si="919">BM387*$E387</f>
        <v>0</v>
      </c>
      <c r="BO387" s="718"/>
      <c r="BP387" s="706">
        <f t="shared" ref="BP387:BP416" si="920">BO387*$E387</f>
        <v>0</v>
      </c>
      <c r="BQ387" s="718">
        <f t="shared" ref="BQ387:BQ416" si="921">BM387+BO387</f>
        <v>0</v>
      </c>
      <c r="BR387" s="706">
        <f t="shared" ref="BR387:BR416" si="922">BQ387*$E387</f>
        <v>0</v>
      </c>
      <c r="BS387" s="718"/>
      <c r="BT387" s="706">
        <f t="shared" ref="BT387:BT416" si="923">BS387*$E387</f>
        <v>0</v>
      </c>
      <c r="BU387" s="718">
        <f t="shared" ref="BU387:BU416" si="924">BQ387+BS387</f>
        <v>0</v>
      </c>
      <c r="BV387" s="706">
        <f t="shared" ref="BV387:BV416" si="925">BU387*$E387</f>
        <v>0</v>
      </c>
      <c r="BW387" s="718"/>
      <c r="BX387" s="706">
        <f t="shared" ref="BX387:BX416" si="926">BW387*$E387</f>
        <v>0</v>
      </c>
      <c r="BY387" s="718">
        <f t="shared" ref="BY387:BY416" si="927">BU387+BW387</f>
        <v>0</v>
      </c>
      <c r="BZ387" s="706">
        <f t="shared" ref="BZ387:BZ416" si="928">BY387*$E387</f>
        <v>0</v>
      </c>
      <c r="CA387" s="718"/>
      <c r="CB387" s="706">
        <f t="shared" ref="CB387:CB416" si="929">CA387*$E387</f>
        <v>0</v>
      </c>
      <c r="CC387" s="718">
        <f t="shared" ref="CC387:CC416" si="930">BY387+CA387</f>
        <v>0</v>
      </c>
      <c r="CD387" s="706">
        <f t="shared" ref="CD387:CD416" si="931">CC387*$E387</f>
        <v>0</v>
      </c>
      <c r="CE387" s="706"/>
      <c r="CF387" s="402">
        <f t="shared" si="785"/>
        <v>0</v>
      </c>
    </row>
    <row r="388" spans="2:84" ht="54">
      <c r="B388" s="395" t="s">
        <v>1086</v>
      </c>
      <c r="C388" s="411" t="s">
        <v>1087</v>
      </c>
      <c r="D388" s="412" t="s">
        <v>382</v>
      </c>
      <c r="E388" s="398">
        <v>34402500</v>
      </c>
      <c r="F388" s="399">
        <v>0</v>
      </c>
      <c r="G388" s="400">
        <f t="shared" si="881"/>
        <v>0</v>
      </c>
      <c r="H388" s="400"/>
      <c r="I388" s="413"/>
      <c r="J388" s="413"/>
      <c r="K388" s="517"/>
      <c r="L388" s="413"/>
      <c r="M388" s="513">
        <f t="shared" si="882"/>
        <v>0</v>
      </c>
      <c r="N388" s="401">
        <f t="shared" si="883"/>
        <v>0</v>
      </c>
      <c r="O388" s="413"/>
      <c r="P388" s="413"/>
      <c r="Q388" s="513">
        <f t="shared" si="884"/>
        <v>0</v>
      </c>
      <c r="R388" s="401">
        <f t="shared" si="885"/>
        <v>0</v>
      </c>
      <c r="S388" s="543"/>
      <c r="T388" s="413"/>
      <c r="U388" s="513">
        <f t="shared" si="886"/>
        <v>0</v>
      </c>
      <c r="V388" s="401">
        <f t="shared" si="887"/>
        <v>0</v>
      </c>
      <c r="W388" s="517"/>
      <c r="X388" s="413"/>
      <c r="Y388" s="513">
        <f t="shared" si="888"/>
        <v>0</v>
      </c>
      <c r="Z388" s="401">
        <f t="shared" si="889"/>
        <v>0</v>
      </c>
      <c r="AA388" s="517"/>
      <c r="AB388" s="401">
        <f t="shared" si="890"/>
        <v>0</v>
      </c>
      <c r="AC388" s="513">
        <f t="shared" si="891"/>
        <v>0</v>
      </c>
      <c r="AD388" s="401">
        <f t="shared" si="892"/>
        <v>0</v>
      </c>
      <c r="AE388" s="513"/>
      <c r="AF388" s="401">
        <f t="shared" si="893"/>
        <v>0</v>
      </c>
      <c r="AG388" s="513">
        <f t="shared" si="894"/>
        <v>0</v>
      </c>
      <c r="AH388" s="401">
        <f t="shared" si="895"/>
        <v>0</v>
      </c>
      <c r="AI388" s="513"/>
      <c r="AJ388" s="401">
        <f t="shared" si="896"/>
        <v>0</v>
      </c>
      <c r="AK388" s="513">
        <f t="shared" si="897"/>
        <v>0</v>
      </c>
      <c r="AL388" s="401">
        <f t="shared" si="898"/>
        <v>0</v>
      </c>
      <c r="AM388" s="519"/>
      <c r="AN388" s="429">
        <f t="shared" si="899"/>
        <v>0</v>
      </c>
      <c r="AO388" s="519">
        <f t="shared" si="900"/>
        <v>0</v>
      </c>
      <c r="AP388" s="429">
        <f t="shared" si="901"/>
        <v>0</v>
      </c>
      <c r="AQ388" s="594"/>
      <c r="AR388" s="401">
        <f t="shared" si="902"/>
        <v>0</v>
      </c>
      <c r="AS388" s="519">
        <f t="shared" si="903"/>
        <v>0</v>
      </c>
      <c r="AT388" s="429">
        <f t="shared" si="904"/>
        <v>0</v>
      </c>
      <c r="AU388" s="517"/>
      <c r="AV388" s="401">
        <f t="shared" si="905"/>
        <v>0</v>
      </c>
      <c r="AW388" s="519">
        <f t="shared" si="906"/>
        <v>0</v>
      </c>
      <c r="AX388" s="429">
        <f t="shared" si="907"/>
        <v>0</v>
      </c>
      <c r="AY388" s="517"/>
      <c r="AZ388" s="683">
        <f t="shared" si="908"/>
        <v>0</v>
      </c>
      <c r="BA388" s="519">
        <f t="shared" si="909"/>
        <v>0</v>
      </c>
      <c r="BB388" s="429">
        <f t="shared" si="910"/>
        <v>0</v>
      </c>
      <c r="BC388" s="697"/>
      <c r="BD388" s="683">
        <f t="shared" si="911"/>
        <v>0</v>
      </c>
      <c r="BE388" s="697">
        <f t="shared" si="912"/>
        <v>0</v>
      </c>
      <c r="BF388" s="683">
        <f t="shared" si="913"/>
        <v>0</v>
      </c>
      <c r="BG388" s="697"/>
      <c r="BH388" s="683">
        <f t="shared" si="914"/>
        <v>0</v>
      </c>
      <c r="BI388" s="519">
        <f t="shared" si="915"/>
        <v>0</v>
      </c>
      <c r="BJ388" s="429">
        <f t="shared" si="916"/>
        <v>0</v>
      </c>
      <c r="BK388" s="697"/>
      <c r="BL388" s="683">
        <f t="shared" si="917"/>
        <v>0</v>
      </c>
      <c r="BM388" s="519">
        <f t="shared" si="918"/>
        <v>0</v>
      </c>
      <c r="BN388" s="429">
        <f t="shared" si="919"/>
        <v>0</v>
      </c>
      <c r="BO388" s="718"/>
      <c r="BP388" s="706">
        <f t="shared" si="920"/>
        <v>0</v>
      </c>
      <c r="BQ388" s="718">
        <f t="shared" si="921"/>
        <v>0</v>
      </c>
      <c r="BR388" s="706">
        <f t="shared" si="922"/>
        <v>0</v>
      </c>
      <c r="BS388" s="718"/>
      <c r="BT388" s="706">
        <f t="shared" si="923"/>
        <v>0</v>
      </c>
      <c r="BU388" s="718">
        <f t="shared" si="924"/>
        <v>0</v>
      </c>
      <c r="BV388" s="706">
        <f t="shared" si="925"/>
        <v>0</v>
      </c>
      <c r="BW388" s="718"/>
      <c r="BX388" s="706">
        <f t="shared" si="926"/>
        <v>0</v>
      </c>
      <c r="BY388" s="718">
        <f t="shared" si="927"/>
        <v>0</v>
      </c>
      <c r="BZ388" s="706">
        <f t="shared" si="928"/>
        <v>0</v>
      </c>
      <c r="CA388" s="718"/>
      <c r="CB388" s="706">
        <f t="shared" si="929"/>
        <v>0</v>
      </c>
      <c r="CC388" s="718">
        <f t="shared" si="930"/>
        <v>0</v>
      </c>
      <c r="CD388" s="706">
        <f t="shared" si="931"/>
        <v>0</v>
      </c>
      <c r="CE388" s="706"/>
      <c r="CF388" s="402">
        <f t="shared" si="785"/>
        <v>0</v>
      </c>
    </row>
    <row r="389" spans="2:84" ht="54">
      <c r="B389" s="395" t="s">
        <v>1088</v>
      </c>
      <c r="C389" s="411" t="s">
        <v>1089</v>
      </c>
      <c r="D389" s="412" t="s">
        <v>382</v>
      </c>
      <c r="E389" s="398">
        <v>32165100</v>
      </c>
      <c r="F389" s="399">
        <v>0</v>
      </c>
      <c r="G389" s="400">
        <f t="shared" si="881"/>
        <v>0</v>
      </c>
      <c r="H389" s="400"/>
      <c r="I389" s="413"/>
      <c r="J389" s="413"/>
      <c r="K389" s="517"/>
      <c r="L389" s="413"/>
      <c r="M389" s="513">
        <f t="shared" si="882"/>
        <v>0</v>
      </c>
      <c r="N389" s="401">
        <f t="shared" si="883"/>
        <v>0</v>
      </c>
      <c r="O389" s="413"/>
      <c r="P389" s="413"/>
      <c r="Q389" s="513">
        <f t="shared" si="884"/>
        <v>0</v>
      </c>
      <c r="R389" s="401">
        <f t="shared" si="885"/>
        <v>0</v>
      </c>
      <c r="S389" s="543"/>
      <c r="T389" s="413"/>
      <c r="U389" s="513">
        <f t="shared" si="886"/>
        <v>0</v>
      </c>
      <c r="V389" s="401">
        <f t="shared" si="887"/>
        <v>0</v>
      </c>
      <c r="W389" s="517"/>
      <c r="X389" s="413"/>
      <c r="Y389" s="513">
        <f t="shared" si="888"/>
        <v>0</v>
      </c>
      <c r="Z389" s="401">
        <f t="shared" si="889"/>
        <v>0</v>
      </c>
      <c r="AA389" s="517"/>
      <c r="AB389" s="401">
        <f t="shared" si="890"/>
        <v>0</v>
      </c>
      <c r="AC389" s="513">
        <f t="shared" si="891"/>
        <v>0</v>
      </c>
      <c r="AD389" s="401">
        <f t="shared" si="892"/>
        <v>0</v>
      </c>
      <c r="AE389" s="513"/>
      <c r="AF389" s="401">
        <f t="shared" si="893"/>
        <v>0</v>
      </c>
      <c r="AG389" s="513">
        <f t="shared" si="894"/>
        <v>0</v>
      </c>
      <c r="AH389" s="401">
        <f t="shared" si="895"/>
        <v>0</v>
      </c>
      <c r="AI389" s="513"/>
      <c r="AJ389" s="401">
        <f t="shared" si="896"/>
        <v>0</v>
      </c>
      <c r="AK389" s="513">
        <f t="shared" si="897"/>
        <v>0</v>
      </c>
      <c r="AL389" s="401">
        <f t="shared" si="898"/>
        <v>0</v>
      </c>
      <c r="AM389" s="519"/>
      <c r="AN389" s="429">
        <f t="shared" si="899"/>
        <v>0</v>
      </c>
      <c r="AO389" s="519">
        <f t="shared" si="900"/>
        <v>0</v>
      </c>
      <c r="AP389" s="429">
        <f t="shared" si="901"/>
        <v>0</v>
      </c>
      <c r="AQ389" s="594"/>
      <c r="AR389" s="401">
        <f t="shared" si="902"/>
        <v>0</v>
      </c>
      <c r="AS389" s="519">
        <f t="shared" si="903"/>
        <v>0</v>
      </c>
      <c r="AT389" s="429">
        <f t="shared" si="904"/>
        <v>0</v>
      </c>
      <c r="AU389" s="517"/>
      <c r="AV389" s="401">
        <f t="shared" si="905"/>
        <v>0</v>
      </c>
      <c r="AW389" s="519">
        <f t="shared" si="906"/>
        <v>0</v>
      </c>
      <c r="AX389" s="429">
        <f t="shared" si="907"/>
        <v>0</v>
      </c>
      <c r="AY389" s="517"/>
      <c r="AZ389" s="683">
        <f t="shared" si="908"/>
        <v>0</v>
      </c>
      <c r="BA389" s="519">
        <f t="shared" si="909"/>
        <v>0</v>
      </c>
      <c r="BB389" s="429">
        <f t="shared" si="910"/>
        <v>0</v>
      </c>
      <c r="BC389" s="697"/>
      <c r="BD389" s="683">
        <f t="shared" si="911"/>
        <v>0</v>
      </c>
      <c r="BE389" s="697">
        <f t="shared" si="912"/>
        <v>0</v>
      </c>
      <c r="BF389" s="683">
        <f t="shared" si="913"/>
        <v>0</v>
      </c>
      <c r="BG389" s="697"/>
      <c r="BH389" s="683">
        <f t="shared" si="914"/>
        <v>0</v>
      </c>
      <c r="BI389" s="519">
        <f t="shared" si="915"/>
        <v>0</v>
      </c>
      <c r="BJ389" s="429">
        <f t="shared" si="916"/>
        <v>0</v>
      </c>
      <c r="BK389" s="697"/>
      <c r="BL389" s="683">
        <f t="shared" si="917"/>
        <v>0</v>
      </c>
      <c r="BM389" s="519">
        <f t="shared" si="918"/>
        <v>0</v>
      </c>
      <c r="BN389" s="429">
        <f t="shared" si="919"/>
        <v>0</v>
      </c>
      <c r="BO389" s="718"/>
      <c r="BP389" s="706">
        <f t="shared" si="920"/>
        <v>0</v>
      </c>
      <c r="BQ389" s="718">
        <f t="shared" si="921"/>
        <v>0</v>
      </c>
      <c r="BR389" s="706">
        <f t="shared" si="922"/>
        <v>0</v>
      </c>
      <c r="BS389" s="718"/>
      <c r="BT389" s="706">
        <f t="shared" si="923"/>
        <v>0</v>
      </c>
      <c r="BU389" s="718">
        <f t="shared" si="924"/>
        <v>0</v>
      </c>
      <c r="BV389" s="706">
        <f t="shared" si="925"/>
        <v>0</v>
      </c>
      <c r="BW389" s="718"/>
      <c r="BX389" s="706">
        <f t="shared" si="926"/>
        <v>0</v>
      </c>
      <c r="BY389" s="718">
        <f t="shared" si="927"/>
        <v>0</v>
      </c>
      <c r="BZ389" s="706">
        <f t="shared" si="928"/>
        <v>0</v>
      </c>
      <c r="CA389" s="718"/>
      <c r="CB389" s="706">
        <f t="shared" si="929"/>
        <v>0</v>
      </c>
      <c r="CC389" s="718">
        <f t="shared" si="930"/>
        <v>0</v>
      </c>
      <c r="CD389" s="706">
        <f t="shared" si="931"/>
        <v>0</v>
      </c>
      <c r="CE389" s="706"/>
      <c r="CF389" s="402">
        <f t="shared" si="785"/>
        <v>0</v>
      </c>
    </row>
    <row r="390" spans="2:84" ht="36">
      <c r="B390" s="395" t="s">
        <v>1090</v>
      </c>
      <c r="C390" s="411" t="s">
        <v>1091</v>
      </c>
      <c r="D390" s="412" t="s">
        <v>382</v>
      </c>
      <c r="E390" s="398">
        <v>24750000</v>
      </c>
      <c r="F390" s="399">
        <v>0</v>
      </c>
      <c r="G390" s="400">
        <f t="shared" si="881"/>
        <v>0</v>
      </c>
      <c r="H390" s="400"/>
      <c r="I390" s="413"/>
      <c r="J390" s="413"/>
      <c r="K390" s="517"/>
      <c r="L390" s="413"/>
      <c r="M390" s="513">
        <f t="shared" si="882"/>
        <v>0</v>
      </c>
      <c r="N390" s="401">
        <f t="shared" si="883"/>
        <v>0</v>
      </c>
      <c r="O390" s="413"/>
      <c r="P390" s="413"/>
      <c r="Q390" s="513">
        <f t="shared" si="884"/>
        <v>0</v>
      </c>
      <c r="R390" s="401">
        <f t="shared" si="885"/>
        <v>0</v>
      </c>
      <c r="S390" s="543"/>
      <c r="T390" s="413"/>
      <c r="U390" s="513">
        <f t="shared" si="886"/>
        <v>0</v>
      </c>
      <c r="V390" s="401">
        <f t="shared" si="887"/>
        <v>0</v>
      </c>
      <c r="W390" s="517"/>
      <c r="X390" s="413"/>
      <c r="Y390" s="513">
        <f t="shared" si="888"/>
        <v>0</v>
      </c>
      <c r="Z390" s="401">
        <f t="shared" si="889"/>
        <v>0</v>
      </c>
      <c r="AA390" s="517"/>
      <c r="AB390" s="401">
        <f t="shared" si="890"/>
        <v>0</v>
      </c>
      <c r="AC390" s="513">
        <f t="shared" si="891"/>
        <v>0</v>
      </c>
      <c r="AD390" s="401">
        <f t="shared" si="892"/>
        <v>0</v>
      </c>
      <c r="AE390" s="513"/>
      <c r="AF390" s="401">
        <f t="shared" si="893"/>
        <v>0</v>
      </c>
      <c r="AG390" s="513">
        <f t="shared" si="894"/>
        <v>0</v>
      </c>
      <c r="AH390" s="401">
        <f t="shared" si="895"/>
        <v>0</v>
      </c>
      <c r="AI390" s="513"/>
      <c r="AJ390" s="401">
        <f t="shared" si="896"/>
        <v>0</v>
      </c>
      <c r="AK390" s="513">
        <f t="shared" si="897"/>
        <v>0</v>
      </c>
      <c r="AL390" s="401">
        <f t="shared" si="898"/>
        <v>0</v>
      </c>
      <c r="AM390" s="519"/>
      <c r="AN390" s="429">
        <f t="shared" si="899"/>
        <v>0</v>
      </c>
      <c r="AO390" s="519">
        <f t="shared" si="900"/>
        <v>0</v>
      </c>
      <c r="AP390" s="429">
        <f t="shared" si="901"/>
        <v>0</v>
      </c>
      <c r="AQ390" s="594"/>
      <c r="AR390" s="401">
        <f t="shared" si="902"/>
        <v>0</v>
      </c>
      <c r="AS390" s="519">
        <f t="shared" si="903"/>
        <v>0</v>
      </c>
      <c r="AT390" s="429">
        <f t="shared" si="904"/>
        <v>0</v>
      </c>
      <c r="AU390" s="517"/>
      <c r="AV390" s="401">
        <f t="shared" si="905"/>
        <v>0</v>
      </c>
      <c r="AW390" s="519">
        <f t="shared" si="906"/>
        <v>0</v>
      </c>
      <c r="AX390" s="429">
        <f t="shared" si="907"/>
        <v>0</v>
      </c>
      <c r="AY390" s="517"/>
      <c r="AZ390" s="683">
        <f t="shared" si="908"/>
        <v>0</v>
      </c>
      <c r="BA390" s="519">
        <f t="shared" si="909"/>
        <v>0</v>
      </c>
      <c r="BB390" s="429">
        <f t="shared" si="910"/>
        <v>0</v>
      </c>
      <c r="BC390" s="697"/>
      <c r="BD390" s="683">
        <f t="shared" si="911"/>
        <v>0</v>
      </c>
      <c r="BE390" s="697">
        <f t="shared" si="912"/>
        <v>0</v>
      </c>
      <c r="BF390" s="683">
        <f t="shared" si="913"/>
        <v>0</v>
      </c>
      <c r="BG390" s="697"/>
      <c r="BH390" s="683">
        <f t="shared" si="914"/>
        <v>0</v>
      </c>
      <c r="BI390" s="519">
        <f t="shared" si="915"/>
        <v>0</v>
      </c>
      <c r="BJ390" s="429">
        <f t="shared" si="916"/>
        <v>0</v>
      </c>
      <c r="BK390" s="697"/>
      <c r="BL390" s="683">
        <f t="shared" si="917"/>
        <v>0</v>
      </c>
      <c r="BM390" s="519">
        <f t="shared" si="918"/>
        <v>0</v>
      </c>
      <c r="BN390" s="429">
        <f t="shared" si="919"/>
        <v>0</v>
      </c>
      <c r="BO390" s="718"/>
      <c r="BP390" s="706">
        <f t="shared" si="920"/>
        <v>0</v>
      </c>
      <c r="BQ390" s="718">
        <f t="shared" si="921"/>
        <v>0</v>
      </c>
      <c r="BR390" s="706">
        <f t="shared" si="922"/>
        <v>0</v>
      </c>
      <c r="BS390" s="718"/>
      <c r="BT390" s="706">
        <f t="shared" si="923"/>
        <v>0</v>
      </c>
      <c r="BU390" s="718">
        <f t="shared" si="924"/>
        <v>0</v>
      </c>
      <c r="BV390" s="706">
        <f t="shared" si="925"/>
        <v>0</v>
      </c>
      <c r="BW390" s="718"/>
      <c r="BX390" s="706">
        <f t="shared" si="926"/>
        <v>0</v>
      </c>
      <c r="BY390" s="718">
        <f t="shared" si="927"/>
        <v>0</v>
      </c>
      <c r="BZ390" s="706">
        <f t="shared" si="928"/>
        <v>0</v>
      </c>
      <c r="CA390" s="718"/>
      <c r="CB390" s="706">
        <f t="shared" si="929"/>
        <v>0</v>
      </c>
      <c r="CC390" s="718">
        <f t="shared" si="930"/>
        <v>0</v>
      </c>
      <c r="CD390" s="706">
        <f t="shared" si="931"/>
        <v>0</v>
      </c>
      <c r="CE390" s="706"/>
      <c r="CF390" s="402">
        <f t="shared" si="785"/>
        <v>0</v>
      </c>
    </row>
    <row r="391" spans="2:84" ht="36">
      <c r="B391" s="395" t="s">
        <v>1092</v>
      </c>
      <c r="C391" s="411" t="s">
        <v>1093</v>
      </c>
      <c r="D391" s="412" t="s">
        <v>382</v>
      </c>
      <c r="E391" s="398">
        <v>37125000</v>
      </c>
      <c r="F391" s="399">
        <v>0</v>
      </c>
      <c r="G391" s="400">
        <f t="shared" si="881"/>
        <v>0</v>
      </c>
      <c r="H391" s="400"/>
      <c r="I391" s="413"/>
      <c r="J391" s="413"/>
      <c r="K391" s="517"/>
      <c r="L391" s="413"/>
      <c r="M391" s="513">
        <f t="shared" si="882"/>
        <v>0</v>
      </c>
      <c r="N391" s="401">
        <f t="shared" si="883"/>
        <v>0</v>
      </c>
      <c r="O391" s="413"/>
      <c r="P391" s="413"/>
      <c r="Q391" s="513">
        <f t="shared" si="884"/>
        <v>0</v>
      </c>
      <c r="R391" s="401">
        <f t="shared" si="885"/>
        <v>0</v>
      </c>
      <c r="S391" s="543"/>
      <c r="T391" s="413"/>
      <c r="U391" s="513">
        <f t="shared" si="886"/>
        <v>0</v>
      </c>
      <c r="V391" s="401">
        <f t="shared" si="887"/>
        <v>0</v>
      </c>
      <c r="W391" s="517"/>
      <c r="X391" s="413"/>
      <c r="Y391" s="513">
        <f t="shared" si="888"/>
        <v>0</v>
      </c>
      <c r="Z391" s="401">
        <f t="shared" si="889"/>
        <v>0</v>
      </c>
      <c r="AA391" s="517"/>
      <c r="AB391" s="401">
        <f t="shared" si="890"/>
        <v>0</v>
      </c>
      <c r="AC391" s="513">
        <f t="shared" si="891"/>
        <v>0</v>
      </c>
      <c r="AD391" s="401">
        <f t="shared" si="892"/>
        <v>0</v>
      </c>
      <c r="AE391" s="513"/>
      <c r="AF391" s="401">
        <f t="shared" si="893"/>
        <v>0</v>
      </c>
      <c r="AG391" s="513">
        <f t="shared" si="894"/>
        <v>0</v>
      </c>
      <c r="AH391" s="401">
        <f t="shared" si="895"/>
        <v>0</v>
      </c>
      <c r="AI391" s="513"/>
      <c r="AJ391" s="401">
        <f t="shared" si="896"/>
        <v>0</v>
      </c>
      <c r="AK391" s="513">
        <f t="shared" si="897"/>
        <v>0</v>
      </c>
      <c r="AL391" s="401">
        <f t="shared" si="898"/>
        <v>0</v>
      </c>
      <c r="AM391" s="519"/>
      <c r="AN391" s="429">
        <f t="shared" si="899"/>
        <v>0</v>
      </c>
      <c r="AO391" s="519">
        <f t="shared" si="900"/>
        <v>0</v>
      </c>
      <c r="AP391" s="429">
        <f t="shared" si="901"/>
        <v>0</v>
      </c>
      <c r="AQ391" s="594"/>
      <c r="AR391" s="401">
        <f t="shared" si="902"/>
        <v>0</v>
      </c>
      <c r="AS391" s="519">
        <f t="shared" si="903"/>
        <v>0</v>
      </c>
      <c r="AT391" s="429">
        <f t="shared" si="904"/>
        <v>0</v>
      </c>
      <c r="AU391" s="517"/>
      <c r="AV391" s="401">
        <f t="shared" si="905"/>
        <v>0</v>
      </c>
      <c r="AW391" s="519">
        <f t="shared" si="906"/>
        <v>0</v>
      </c>
      <c r="AX391" s="429">
        <f t="shared" si="907"/>
        <v>0</v>
      </c>
      <c r="AY391" s="517"/>
      <c r="AZ391" s="683">
        <f t="shared" si="908"/>
        <v>0</v>
      </c>
      <c r="BA391" s="519">
        <f t="shared" si="909"/>
        <v>0</v>
      </c>
      <c r="BB391" s="429">
        <f t="shared" si="910"/>
        <v>0</v>
      </c>
      <c r="BC391" s="697"/>
      <c r="BD391" s="683">
        <f t="shared" si="911"/>
        <v>0</v>
      </c>
      <c r="BE391" s="697">
        <f t="shared" si="912"/>
        <v>0</v>
      </c>
      <c r="BF391" s="683">
        <f t="shared" si="913"/>
        <v>0</v>
      </c>
      <c r="BG391" s="697"/>
      <c r="BH391" s="683">
        <f t="shared" si="914"/>
        <v>0</v>
      </c>
      <c r="BI391" s="519">
        <f t="shared" si="915"/>
        <v>0</v>
      </c>
      <c r="BJ391" s="429">
        <f t="shared" si="916"/>
        <v>0</v>
      </c>
      <c r="BK391" s="697"/>
      <c r="BL391" s="683">
        <f t="shared" si="917"/>
        <v>0</v>
      </c>
      <c r="BM391" s="519">
        <f t="shared" si="918"/>
        <v>0</v>
      </c>
      <c r="BN391" s="429">
        <f t="shared" si="919"/>
        <v>0</v>
      </c>
      <c r="BO391" s="718"/>
      <c r="BP391" s="706">
        <f t="shared" si="920"/>
        <v>0</v>
      </c>
      <c r="BQ391" s="718">
        <f t="shared" si="921"/>
        <v>0</v>
      </c>
      <c r="BR391" s="706">
        <f t="shared" si="922"/>
        <v>0</v>
      </c>
      <c r="BS391" s="718"/>
      <c r="BT391" s="706">
        <f t="shared" si="923"/>
        <v>0</v>
      </c>
      <c r="BU391" s="718">
        <f t="shared" si="924"/>
        <v>0</v>
      </c>
      <c r="BV391" s="706">
        <f t="shared" si="925"/>
        <v>0</v>
      </c>
      <c r="BW391" s="718"/>
      <c r="BX391" s="706">
        <f t="shared" si="926"/>
        <v>0</v>
      </c>
      <c r="BY391" s="718">
        <f t="shared" si="927"/>
        <v>0</v>
      </c>
      <c r="BZ391" s="706">
        <f t="shared" si="928"/>
        <v>0</v>
      </c>
      <c r="CA391" s="718"/>
      <c r="CB391" s="706">
        <f t="shared" si="929"/>
        <v>0</v>
      </c>
      <c r="CC391" s="718">
        <f t="shared" si="930"/>
        <v>0</v>
      </c>
      <c r="CD391" s="706">
        <f t="shared" si="931"/>
        <v>0</v>
      </c>
      <c r="CE391" s="706"/>
      <c r="CF391" s="402">
        <f t="shared" si="785"/>
        <v>0</v>
      </c>
    </row>
    <row r="392" spans="2:84" ht="36">
      <c r="B392" s="395" t="s">
        <v>1094</v>
      </c>
      <c r="C392" s="411" t="s">
        <v>1095</v>
      </c>
      <c r="D392" s="412" t="s">
        <v>382</v>
      </c>
      <c r="E392" s="398">
        <v>39055500</v>
      </c>
      <c r="F392" s="399">
        <v>0</v>
      </c>
      <c r="G392" s="400">
        <f t="shared" si="881"/>
        <v>0</v>
      </c>
      <c r="H392" s="400"/>
      <c r="I392" s="413"/>
      <c r="J392" s="413"/>
      <c r="K392" s="517"/>
      <c r="L392" s="413"/>
      <c r="M392" s="513">
        <f t="shared" si="882"/>
        <v>0</v>
      </c>
      <c r="N392" s="401">
        <f t="shared" si="883"/>
        <v>0</v>
      </c>
      <c r="O392" s="413"/>
      <c r="P392" s="413"/>
      <c r="Q392" s="513">
        <f t="shared" si="884"/>
        <v>0</v>
      </c>
      <c r="R392" s="401">
        <f t="shared" si="885"/>
        <v>0</v>
      </c>
      <c r="S392" s="543"/>
      <c r="T392" s="413"/>
      <c r="U392" s="513">
        <f t="shared" si="886"/>
        <v>0</v>
      </c>
      <c r="V392" s="401">
        <f t="shared" si="887"/>
        <v>0</v>
      </c>
      <c r="W392" s="517"/>
      <c r="X392" s="413"/>
      <c r="Y392" s="513">
        <f t="shared" si="888"/>
        <v>0</v>
      </c>
      <c r="Z392" s="401">
        <f t="shared" si="889"/>
        <v>0</v>
      </c>
      <c r="AA392" s="517"/>
      <c r="AB392" s="401">
        <f t="shared" si="890"/>
        <v>0</v>
      </c>
      <c r="AC392" s="513">
        <f t="shared" si="891"/>
        <v>0</v>
      </c>
      <c r="AD392" s="401">
        <f t="shared" si="892"/>
        <v>0</v>
      </c>
      <c r="AE392" s="513"/>
      <c r="AF392" s="401">
        <f t="shared" si="893"/>
        <v>0</v>
      </c>
      <c r="AG392" s="513">
        <f t="shared" si="894"/>
        <v>0</v>
      </c>
      <c r="AH392" s="401">
        <f t="shared" si="895"/>
        <v>0</v>
      </c>
      <c r="AI392" s="513"/>
      <c r="AJ392" s="401">
        <f t="shared" si="896"/>
        <v>0</v>
      </c>
      <c r="AK392" s="513">
        <f t="shared" si="897"/>
        <v>0</v>
      </c>
      <c r="AL392" s="401">
        <f t="shared" si="898"/>
        <v>0</v>
      </c>
      <c r="AM392" s="519"/>
      <c r="AN392" s="429">
        <f t="shared" si="899"/>
        <v>0</v>
      </c>
      <c r="AO392" s="519">
        <f t="shared" si="900"/>
        <v>0</v>
      </c>
      <c r="AP392" s="429">
        <f t="shared" si="901"/>
        <v>0</v>
      </c>
      <c r="AQ392" s="594"/>
      <c r="AR392" s="401">
        <f t="shared" si="902"/>
        <v>0</v>
      </c>
      <c r="AS392" s="519">
        <f t="shared" si="903"/>
        <v>0</v>
      </c>
      <c r="AT392" s="429">
        <f t="shared" si="904"/>
        <v>0</v>
      </c>
      <c r="AU392" s="517"/>
      <c r="AV392" s="401">
        <f t="shared" si="905"/>
        <v>0</v>
      </c>
      <c r="AW392" s="519">
        <f t="shared" si="906"/>
        <v>0</v>
      </c>
      <c r="AX392" s="429">
        <f t="shared" si="907"/>
        <v>0</v>
      </c>
      <c r="AY392" s="517"/>
      <c r="AZ392" s="683">
        <f t="shared" si="908"/>
        <v>0</v>
      </c>
      <c r="BA392" s="519">
        <f t="shared" si="909"/>
        <v>0</v>
      </c>
      <c r="BB392" s="429">
        <f t="shared" si="910"/>
        <v>0</v>
      </c>
      <c r="BC392" s="697"/>
      <c r="BD392" s="683">
        <f t="shared" si="911"/>
        <v>0</v>
      </c>
      <c r="BE392" s="697">
        <f t="shared" si="912"/>
        <v>0</v>
      </c>
      <c r="BF392" s="683">
        <f t="shared" si="913"/>
        <v>0</v>
      </c>
      <c r="BG392" s="697"/>
      <c r="BH392" s="683">
        <f t="shared" si="914"/>
        <v>0</v>
      </c>
      <c r="BI392" s="519">
        <f t="shared" si="915"/>
        <v>0</v>
      </c>
      <c r="BJ392" s="429">
        <f t="shared" si="916"/>
        <v>0</v>
      </c>
      <c r="BK392" s="697"/>
      <c r="BL392" s="683">
        <f t="shared" si="917"/>
        <v>0</v>
      </c>
      <c r="BM392" s="519">
        <f t="shared" si="918"/>
        <v>0</v>
      </c>
      <c r="BN392" s="429">
        <f t="shared" si="919"/>
        <v>0</v>
      </c>
      <c r="BO392" s="718"/>
      <c r="BP392" s="706">
        <f t="shared" si="920"/>
        <v>0</v>
      </c>
      <c r="BQ392" s="718">
        <f t="shared" si="921"/>
        <v>0</v>
      </c>
      <c r="BR392" s="706">
        <f t="shared" si="922"/>
        <v>0</v>
      </c>
      <c r="BS392" s="718"/>
      <c r="BT392" s="706">
        <f t="shared" si="923"/>
        <v>0</v>
      </c>
      <c r="BU392" s="718">
        <f t="shared" si="924"/>
        <v>0</v>
      </c>
      <c r="BV392" s="706">
        <f t="shared" si="925"/>
        <v>0</v>
      </c>
      <c r="BW392" s="718"/>
      <c r="BX392" s="706">
        <f t="shared" si="926"/>
        <v>0</v>
      </c>
      <c r="BY392" s="718">
        <f t="shared" si="927"/>
        <v>0</v>
      </c>
      <c r="BZ392" s="706">
        <f t="shared" si="928"/>
        <v>0</v>
      </c>
      <c r="CA392" s="718"/>
      <c r="CB392" s="706">
        <f t="shared" si="929"/>
        <v>0</v>
      </c>
      <c r="CC392" s="718">
        <f t="shared" si="930"/>
        <v>0</v>
      </c>
      <c r="CD392" s="706">
        <f t="shared" si="931"/>
        <v>0</v>
      </c>
      <c r="CE392" s="706"/>
      <c r="CF392" s="402">
        <f t="shared" si="785"/>
        <v>0</v>
      </c>
    </row>
    <row r="393" spans="2:84" ht="36">
      <c r="B393" s="395" t="s">
        <v>1096</v>
      </c>
      <c r="C393" s="411" t="s">
        <v>1097</v>
      </c>
      <c r="D393" s="412" t="s">
        <v>382</v>
      </c>
      <c r="E393" s="398">
        <v>42322500</v>
      </c>
      <c r="F393" s="399">
        <v>0</v>
      </c>
      <c r="G393" s="400">
        <f t="shared" si="881"/>
        <v>0</v>
      </c>
      <c r="H393" s="400"/>
      <c r="I393" s="413"/>
      <c r="J393" s="413"/>
      <c r="K393" s="517"/>
      <c r="L393" s="413"/>
      <c r="M393" s="513">
        <f t="shared" si="882"/>
        <v>0</v>
      </c>
      <c r="N393" s="401">
        <f t="shared" si="883"/>
        <v>0</v>
      </c>
      <c r="O393" s="413"/>
      <c r="P393" s="413"/>
      <c r="Q393" s="513">
        <f t="shared" si="884"/>
        <v>0</v>
      </c>
      <c r="R393" s="401">
        <f t="shared" si="885"/>
        <v>0</v>
      </c>
      <c r="S393" s="543"/>
      <c r="T393" s="413"/>
      <c r="U393" s="513">
        <f t="shared" si="886"/>
        <v>0</v>
      </c>
      <c r="V393" s="401">
        <f t="shared" si="887"/>
        <v>0</v>
      </c>
      <c r="W393" s="517"/>
      <c r="X393" s="413"/>
      <c r="Y393" s="513">
        <f t="shared" si="888"/>
        <v>0</v>
      </c>
      <c r="Z393" s="401">
        <f t="shared" si="889"/>
        <v>0</v>
      </c>
      <c r="AA393" s="517"/>
      <c r="AB393" s="401">
        <f t="shared" si="890"/>
        <v>0</v>
      </c>
      <c r="AC393" s="513">
        <f t="shared" si="891"/>
        <v>0</v>
      </c>
      <c r="AD393" s="401">
        <f t="shared" si="892"/>
        <v>0</v>
      </c>
      <c r="AE393" s="513"/>
      <c r="AF393" s="401">
        <f t="shared" si="893"/>
        <v>0</v>
      </c>
      <c r="AG393" s="513">
        <f t="shared" si="894"/>
        <v>0</v>
      </c>
      <c r="AH393" s="401">
        <f t="shared" si="895"/>
        <v>0</v>
      </c>
      <c r="AI393" s="513"/>
      <c r="AJ393" s="401">
        <f t="shared" si="896"/>
        <v>0</v>
      </c>
      <c r="AK393" s="513">
        <f t="shared" si="897"/>
        <v>0</v>
      </c>
      <c r="AL393" s="401">
        <f t="shared" si="898"/>
        <v>0</v>
      </c>
      <c r="AM393" s="519"/>
      <c r="AN393" s="429">
        <f t="shared" si="899"/>
        <v>0</v>
      </c>
      <c r="AO393" s="519">
        <f t="shared" si="900"/>
        <v>0</v>
      </c>
      <c r="AP393" s="429">
        <f t="shared" si="901"/>
        <v>0</v>
      </c>
      <c r="AQ393" s="594"/>
      <c r="AR393" s="401">
        <f t="shared" si="902"/>
        <v>0</v>
      </c>
      <c r="AS393" s="519">
        <f t="shared" si="903"/>
        <v>0</v>
      </c>
      <c r="AT393" s="429">
        <f t="shared" si="904"/>
        <v>0</v>
      </c>
      <c r="AU393" s="517"/>
      <c r="AV393" s="401">
        <f t="shared" si="905"/>
        <v>0</v>
      </c>
      <c r="AW393" s="519">
        <f t="shared" si="906"/>
        <v>0</v>
      </c>
      <c r="AX393" s="429">
        <f t="shared" si="907"/>
        <v>0</v>
      </c>
      <c r="AY393" s="517"/>
      <c r="AZ393" s="683">
        <f t="shared" si="908"/>
        <v>0</v>
      </c>
      <c r="BA393" s="519">
        <f t="shared" si="909"/>
        <v>0</v>
      </c>
      <c r="BB393" s="429">
        <f t="shared" si="910"/>
        <v>0</v>
      </c>
      <c r="BC393" s="697"/>
      <c r="BD393" s="683">
        <f t="shared" si="911"/>
        <v>0</v>
      </c>
      <c r="BE393" s="697">
        <f t="shared" si="912"/>
        <v>0</v>
      </c>
      <c r="BF393" s="683">
        <f t="shared" si="913"/>
        <v>0</v>
      </c>
      <c r="BG393" s="697"/>
      <c r="BH393" s="683">
        <f t="shared" si="914"/>
        <v>0</v>
      </c>
      <c r="BI393" s="519">
        <f t="shared" si="915"/>
        <v>0</v>
      </c>
      <c r="BJ393" s="429">
        <f t="shared" si="916"/>
        <v>0</v>
      </c>
      <c r="BK393" s="697"/>
      <c r="BL393" s="683">
        <f t="shared" si="917"/>
        <v>0</v>
      </c>
      <c r="BM393" s="519">
        <f t="shared" si="918"/>
        <v>0</v>
      </c>
      <c r="BN393" s="429">
        <f t="shared" si="919"/>
        <v>0</v>
      </c>
      <c r="BO393" s="718"/>
      <c r="BP393" s="706">
        <f t="shared" si="920"/>
        <v>0</v>
      </c>
      <c r="BQ393" s="718">
        <f t="shared" si="921"/>
        <v>0</v>
      </c>
      <c r="BR393" s="706">
        <f t="shared" si="922"/>
        <v>0</v>
      </c>
      <c r="BS393" s="718"/>
      <c r="BT393" s="706">
        <f t="shared" si="923"/>
        <v>0</v>
      </c>
      <c r="BU393" s="718">
        <f t="shared" si="924"/>
        <v>0</v>
      </c>
      <c r="BV393" s="706">
        <f t="shared" si="925"/>
        <v>0</v>
      </c>
      <c r="BW393" s="718"/>
      <c r="BX393" s="706">
        <f t="shared" si="926"/>
        <v>0</v>
      </c>
      <c r="BY393" s="718">
        <f t="shared" si="927"/>
        <v>0</v>
      </c>
      <c r="BZ393" s="706">
        <f t="shared" si="928"/>
        <v>0</v>
      </c>
      <c r="CA393" s="718"/>
      <c r="CB393" s="706">
        <f t="shared" si="929"/>
        <v>0</v>
      </c>
      <c r="CC393" s="718">
        <f t="shared" si="930"/>
        <v>0</v>
      </c>
      <c r="CD393" s="706">
        <f t="shared" si="931"/>
        <v>0</v>
      </c>
      <c r="CE393" s="706"/>
      <c r="CF393" s="402">
        <f t="shared" si="785"/>
        <v>0</v>
      </c>
    </row>
    <row r="394" spans="2:84" ht="36">
      <c r="B394" s="395" t="s">
        <v>1098</v>
      </c>
      <c r="C394" s="411" t="s">
        <v>1099</v>
      </c>
      <c r="D394" s="412" t="s">
        <v>382</v>
      </c>
      <c r="E394" s="398">
        <v>965250</v>
      </c>
      <c r="F394" s="399">
        <v>0</v>
      </c>
      <c r="G394" s="400">
        <f t="shared" si="881"/>
        <v>0</v>
      </c>
      <c r="H394" s="400"/>
      <c r="I394" s="413"/>
      <c r="J394" s="413"/>
      <c r="K394" s="517"/>
      <c r="L394" s="413"/>
      <c r="M394" s="513">
        <f t="shared" si="882"/>
        <v>0</v>
      </c>
      <c r="N394" s="401">
        <f t="shared" si="883"/>
        <v>0</v>
      </c>
      <c r="O394" s="413"/>
      <c r="P394" s="413"/>
      <c r="Q394" s="513">
        <f t="shared" si="884"/>
        <v>0</v>
      </c>
      <c r="R394" s="401">
        <f t="shared" si="885"/>
        <v>0</v>
      </c>
      <c r="S394" s="543"/>
      <c r="T394" s="413"/>
      <c r="U394" s="513">
        <f t="shared" si="886"/>
        <v>0</v>
      </c>
      <c r="V394" s="401">
        <f t="shared" si="887"/>
        <v>0</v>
      </c>
      <c r="W394" s="517"/>
      <c r="X394" s="413"/>
      <c r="Y394" s="513">
        <f t="shared" si="888"/>
        <v>0</v>
      </c>
      <c r="Z394" s="401">
        <f t="shared" si="889"/>
        <v>0</v>
      </c>
      <c r="AA394" s="517"/>
      <c r="AB394" s="401">
        <f t="shared" si="890"/>
        <v>0</v>
      </c>
      <c r="AC394" s="513">
        <f t="shared" si="891"/>
        <v>0</v>
      </c>
      <c r="AD394" s="401">
        <f t="shared" si="892"/>
        <v>0</v>
      </c>
      <c r="AE394" s="513"/>
      <c r="AF394" s="401">
        <f t="shared" si="893"/>
        <v>0</v>
      </c>
      <c r="AG394" s="513">
        <f t="shared" si="894"/>
        <v>0</v>
      </c>
      <c r="AH394" s="401">
        <f t="shared" si="895"/>
        <v>0</v>
      </c>
      <c r="AI394" s="513"/>
      <c r="AJ394" s="401">
        <f t="shared" si="896"/>
        <v>0</v>
      </c>
      <c r="AK394" s="513">
        <f t="shared" si="897"/>
        <v>0</v>
      </c>
      <c r="AL394" s="401">
        <f t="shared" si="898"/>
        <v>0</v>
      </c>
      <c r="AM394" s="519"/>
      <c r="AN394" s="429">
        <f t="shared" si="899"/>
        <v>0</v>
      </c>
      <c r="AO394" s="519">
        <f t="shared" si="900"/>
        <v>0</v>
      </c>
      <c r="AP394" s="429">
        <f t="shared" si="901"/>
        <v>0</v>
      </c>
      <c r="AQ394" s="594"/>
      <c r="AR394" s="401">
        <f t="shared" si="902"/>
        <v>0</v>
      </c>
      <c r="AS394" s="519">
        <f t="shared" si="903"/>
        <v>0</v>
      </c>
      <c r="AT394" s="429">
        <f t="shared" si="904"/>
        <v>0</v>
      </c>
      <c r="AU394" s="517"/>
      <c r="AV394" s="401">
        <f t="shared" si="905"/>
        <v>0</v>
      </c>
      <c r="AW394" s="519">
        <f t="shared" si="906"/>
        <v>0</v>
      </c>
      <c r="AX394" s="429">
        <f t="shared" si="907"/>
        <v>0</v>
      </c>
      <c r="AY394" s="517"/>
      <c r="AZ394" s="683">
        <f t="shared" si="908"/>
        <v>0</v>
      </c>
      <c r="BA394" s="519">
        <f t="shared" si="909"/>
        <v>0</v>
      </c>
      <c r="BB394" s="429">
        <f t="shared" si="910"/>
        <v>0</v>
      </c>
      <c r="BC394" s="697"/>
      <c r="BD394" s="683">
        <f t="shared" si="911"/>
        <v>0</v>
      </c>
      <c r="BE394" s="697">
        <f t="shared" si="912"/>
        <v>0</v>
      </c>
      <c r="BF394" s="683">
        <f t="shared" si="913"/>
        <v>0</v>
      </c>
      <c r="BG394" s="697"/>
      <c r="BH394" s="683">
        <f t="shared" si="914"/>
        <v>0</v>
      </c>
      <c r="BI394" s="519">
        <f t="shared" si="915"/>
        <v>0</v>
      </c>
      <c r="BJ394" s="429">
        <f t="shared" si="916"/>
        <v>0</v>
      </c>
      <c r="BK394" s="697"/>
      <c r="BL394" s="683">
        <f t="shared" si="917"/>
        <v>0</v>
      </c>
      <c r="BM394" s="519">
        <f t="shared" si="918"/>
        <v>0</v>
      </c>
      <c r="BN394" s="429">
        <f t="shared" si="919"/>
        <v>0</v>
      </c>
      <c r="BO394" s="718"/>
      <c r="BP394" s="706">
        <f t="shared" si="920"/>
        <v>0</v>
      </c>
      <c r="BQ394" s="718">
        <f t="shared" si="921"/>
        <v>0</v>
      </c>
      <c r="BR394" s="706">
        <f t="shared" si="922"/>
        <v>0</v>
      </c>
      <c r="BS394" s="718"/>
      <c r="BT394" s="706">
        <f t="shared" si="923"/>
        <v>0</v>
      </c>
      <c r="BU394" s="718">
        <f t="shared" si="924"/>
        <v>0</v>
      </c>
      <c r="BV394" s="706">
        <f t="shared" si="925"/>
        <v>0</v>
      </c>
      <c r="BW394" s="718"/>
      <c r="BX394" s="706">
        <f t="shared" si="926"/>
        <v>0</v>
      </c>
      <c r="BY394" s="718">
        <f t="shared" si="927"/>
        <v>0</v>
      </c>
      <c r="BZ394" s="706">
        <f t="shared" si="928"/>
        <v>0</v>
      </c>
      <c r="CA394" s="718"/>
      <c r="CB394" s="706">
        <f t="shared" si="929"/>
        <v>0</v>
      </c>
      <c r="CC394" s="718">
        <f t="shared" si="930"/>
        <v>0</v>
      </c>
      <c r="CD394" s="706">
        <f t="shared" si="931"/>
        <v>0</v>
      </c>
      <c r="CE394" s="706"/>
      <c r="CF394" s="402">
        <f t="shared" si="785"/>
        <v>0</v>
      </c>
    </row>
    <row r="395" spans="2:84" ht="36">
      <c r="B395" s="395" t="s">
        <v>1100</v>
      </c>
      <c r="C395" s="411" t="s">
        <v>1101</v>
      </c>
      <c r="D395" s="412" t="s">
        <v>382</v>
      </c>
      <c r="E395" s="398">
        <v>2153250</v>
      </c>
      <c r="F395" s="399">
        <v>0</v>
      </c>
      <c r="G395" s="400">
        <f t="shared" si="881"/>
        <v>0</v>
      </c>
      <c r="H395" s="400"/>
      <c r="I395" s="413"/>
      <c r="J395" s="413"/>
      <c r="K395" s="517"/>
      <c r="L395" s="413"/>
      <c r="M395" s="513">
        <f t="shared" si="882"/>
        <v>0</v>
      </c>
      <c r="N395" s="401">
        <f t="shared" si="883"/>
        <v>0</v>
      </c>
      <c r="O395" s="413"/>
      <c r="P395" s="413"/>
      <c r="Q395" s="513">
        <f t="shared" si="884"/>
        <v>0</v>
      </c>
      <c r="R395" s="401">
        <f t="shared" si="885"/>
        <v>0</v>
      </c>
      <c r="S395" s="543"/>
      <c r="T395" s="413"/>
      <c r="U395" s="513">
        <f t="shared" si="886"/>
        <v>0</v>
      </c>
      <c r="V395" s="401">
        <f t="shared" si="887"/>
        <v>0</v>
      </c>
      <c r="W395" s="517"/>
      <c r="X395" s="413"/>
      <c r="Y395" s="513">
        <f t="shared" si="888"/>
        <v>0</v>
      </c>
      <c r="Z395" s="401">
        <f t="shared" si="889"/>
        <v>0</v>
      </c>
      <c r="AA395" s="517"/>
      <c r="AB395" s="401">
        <f t="shared" si="890"/>
        <v>0</v>
      </c>
      <c r="AC395" s="513">
        <f t="shared" si="891"/>
        <v>0</v>
      </c>
      <c r="AD395" s="401">
        <f t="shared" si="892"/>
        <v>0</v>
      </c>
      <c r="AE395" s="513"/>
      <c r="AF395" s="401">
        <f t="shared" si="893"/>
        <v>0</v>
      </c>
      <c r="AG395" s="513">
        <f t="shared" si="894"/>
        <v>0</v>
      </c>
      <c r="AH395" s="401">
        <f t="shared" si="895"/>
        <v>0</v>
      </c>
      <c r="AI395" s="513"/>
      <c r="AJ395" s="401">
        <f t="shared" si="896"/>
        <v>0</v>
      </c>
      <c r="AK395" s="513">
        <f t="shared" si="897"/>
        <v>0</v>
      </c>
      <c r="AL395" s="401">
        <f t="shared" si="898"/>
        <v>0</v>
      </c>
      <c r="AM395" s="519"/>
      <c r="AN395" s="429">
        <f t="shared" si="899"/>
        <v>0</v>
      </c>
      <c r="AO395" s="519">
        <f t="shared" si="900"/>
        <v>0</v>
      </c>
      <c r="AP395" s="429">
        <f t="shared" si="901"/>
        <v>0</v>
      </c>
      <c r="AQ395" s="594"/>
      <c r="AR395" s="401">
        <f t="shared" si="902"/>
        <v>0</v>
      </c>
      <c r="AS395" s="519">
        <f t="shared" si="903"/>
        <v>0</v>
      </c>
      <c r="AT395" s="429">
        <f t="shared" si="904"/>
        <v>0</v>
      </c>
      <c r="AU395" s="517"/>
      <c r="AV395" s="401">
        <f t="shared" si="905"/>
        <v>0</v>
      </c>
      <c r="AW395" s="519">
        <f t="shared" si="906"/>
        <v>0</v>
      </c>
      <c r="AX395" s="429">
        <f t="shared" si="907"/>
        <v>0</v>
      </c>
      <c r="AY395" s="517"/>
      <c r="AZ395" s="683">
        <f t="shared" si="908"/>
        <v>0</v>
      </c>
      <c r="BA395" s="519">
        <f t="shared" si="909"/>
        <v>0</v>
      </c>
      <c r="BB395" s="429">
        <f t="shared" si="910"/>
        <v>0</v>
      </c>
      <c r="BC395" s="697"/>
      <c r="BD395" s="683">
        <f t="shared" si="911"/>
        <v>0</v>
      </c>
      <c r="BE395" s="697">
        <f t="shared" si="912"/>
        <v>0</v>
      </c>
      <c r="BF395" s="683">
        <f t="shared" si="913"/>
        <v>0</v>
      </c>
      <c r="BG395" s="697"/>
      <c r="BH395" s="683">
        <f t="shared" si="914"/>
        <v>0</v>
      </c>
      <c r="BI395" s="519">
        <f t="shared" si="915"/>
        <v>0</v>
      </c>
      <c r="BJ395" s="429">
        <f t="shared" si="916"/>
        <v>0</v>
      </c>
      <c r="BK395" s="697"/>
      <c r="BL395" s="683">
        <f t="shared" si="917"/>
        <v>0</v>
      </c>
      <c r="BM395" s="519">
        <f t="shared" si="918"/>
        <v>0</v>
      </c>
      <c r="BN395" s="429">
        <f t="shared" si="919"/>
        <v>0</v>
      </c>
      <c r="BO395" s="718"/>
      <c r="BP395" s="706">
        <f t="shared" si="920"/>
        <v>0</v>
      </c>
      <c r="BQ395" s="718">
        <f t="shared" si="921"/>
        <v>0</v>
      </c>
      <c r="BR395" s="706">
        <f t="shared" si="922"/>
        <v>0</v>
      </c>
      <c r="BS395" s="718"/>
      <c r="BT395" s="706">
        <f t="shared" si="923"/>
        <v>0</v>
      </c>
      <c r="BU395" s="718">
        <f t="shared" si="924"/>
        <v>0</v>
      </c>
      <c r="BV395" s="706">
        <f t="shared" si="925"/>
        <v>0</v>
      </c>
      <c r="BW395" s="718"/>
      <c r="BX395" s="706">
        <f t="shared" si="926"/>
        <v>0</v>
      </c>
      <c r="BY395" s="718">
        <f t="shared" si="927"/>
        <v>0</v>
      </c>
      <c r="BZ395" s="706">
        <f t="shared" si="928"/>
        <v>0</v>
      </c>
      <c r="CA395" s="718"/>
      <c r="CB395" s="706">
        <f t="shared" si="929"/>
        <v>0</v>
      </c>
      <c r="CC395" s="718">
        <f t="shared" si="930"/>
        <v>0</v>
      </c>
      <c r="CD395" s="706">
        <f t="shared" si="931"/>
        <v>0</v>
      </c>
      <c r="CE395" s="706"/>
      <c r="CF395" s="402">
        <f t="shared" si="785"/>
        <v>0</v>
      </c>
    </row>
    <row r="396" spans="2:84" ht="36">
      <c r="B396" s="395" t="s">
        <v>1102</v>
      </c>
      <c r="C396" s="411" t="s">
        <v>1103</v>
      </c>
      <c r="D396" s="412" t="s">
        <v>382</v>
      </c>
      <c r="E396" s="398">
        <v>2252250</v>
      </c>
      <c r="F396" s="399">
        <v>0</v>
      </c>
      <c r="G396" s="400">
        <f t="shared" si="881"/>
        <v>0</v>
      </c>
      <c r="H396" s="400"/>
      <c r="I396" s="413"/>
      <c r="J396" s="413"/>
      <c r="K396" s="517"/>
      <c r="L396" s="413"/>
      <c r="M396" s="513">
        <f t="shared" si="882"/>
        <v>0</v>
      </c>
      <c r="N396" s="401">
        <f t="shared" si="883"/>
        <v>0</v>
      </c>
      <c r="O396" s="413"/>
      <c r="P396" s="413"/>
      <c r="Q396" s="513">
        <f t="shared" si="884"/>
        <v>0</v>
      </c>
      <c r="R396" s="401">
        <f t="shared" si="885"/>
        <v>0</v>
      </c>
      <c r="S396" s="543"/>
      <c r="T396" s="413"/>
      <c r="U396" s="513">
        <f t="shared" si="886"/>
        <v>0</v>
      </c>
      <c r="V396" s="401">
        <f t="shared" si="887"/>
        <v>0</v>
      </c>
      <c r="W396" s="517"/>
      <c r="X396" s="413"/>
      <c r="Y396" s="513">
        <f t="shared" si="888"/>
        <v>0</v>
      </c>
      <c r="Z396" s="401">
        <f t="shared" si="889"/>
        <v>0</v>
      </c>
      <c r="AA396" s="517"/>
      <c r="AB396" s="401">
        <f t="shared" si="890"/>
        <v>0</v>
      </c>
      <c r="AC396" s="513">
        <f t="shared" si="891"/>
        <v>0</v>
      </c>
      <c r="AD396" s="401">
        <f t="shared" si="892"/>
        <v>0</v>
      </c>
      <c r="AE396" s="513"/>
      <c r="AF396" s="401">
        <f t="shared" si="893"/>
        <v>0</v>
      </c>
      <c r="AG396" s="513">
        <f t="shared" si="894"/>
        <v>0</v>
      </c>
      <c r="AH396" s="401">
        <f t="shared" si="895"/>
        <v>0</v>
      </c>
      <c r="AI396" s="513"/>
      <c r="AJ396" s="401">
        <f t="shared" si="896"/>
        <v>0</v>
      </c>
      <c r="AK396" s="513">
        <f t="shared" si="897"/>
        <v>0</v>
      </c>
      <c r="AL396" s="401">
        <f t="shared" si="898"/>
        <v>0</v>
      </c>
      <c r="AM396" s="519"/>
      <c r="AN396" s="429">
        <f t="shared" si="899"/>
        <v>0</v>
      </c>
      <c r="AO396" s="519">
        <f t="shared" si="900"/>
        <v>0</v>
      </c>
      <c r="AP396" s="429">
        <f t="shared" si="901"/>
        <v>0</v>
      </c>
      <c r="AQ396" s="594"/>
      <c r="AR396" s="401">
        <f t="shared" si="902"/>
        <v>0</v>
      </c>
      <c r="AS396" s="519">
        <f t="shared" si="903"/>
        <v>0</v>
      </c>
      <c r="AT396" s="429">
        <f t="shared" si="904"/>
        <v>0</v>
      </c>
      <c r="AU396" s="517"/>
      <c r="AV396" s="401">
        <f t="shared" si="905"/>
        <v>0</v>
      </c>
      <c r="AW396" s="519">
        <f t="shared" si="906"/>
        <v>0</v>
      </c>
      <c r="AX396" s="429">
        <f t="shared" si="907"/>
        <v>0</v>
      </c>
      <c r="AY396" s="517"/>
      <c r="AZ396" s="683">
        <f t="shared" si="908"/>
        <v>0</v>
      </c>
      <c r="BA396" s="519">
        <f t="shared" si="909"/>
        <v>0</v>
      </c>
      <c r="BB396" s="429">
        <f t="shared" si="910"/>
        <v>0</v>
      </c>
      <c r="BC396" s="697"/>
      <c r="BD396" s="683">
        <f t="shared" si="911"/>
        <v>0</v>
      </c>
      <c r="BE396" s="697">
        <f t="shared" si="912"/>
        <v>0</v>
      </c>
      <c r="BF396" s="683">
        <f t="shared" si="913"/>
        <v>0</v>
      </c>
      <c r="BG396" s="697"/>
      <c r="BH396" s="683">
        <f t="shared" si="914"/>
        <v>0</v>
      </c>
      <c r="BI396" s="519">
        <f t="shared" si="915"/>
        <v>0</v>
      </c>
      <c r="BJ396" s="429">
        <f t="shared" si="916"/>
        <v>0</v>
      </c>
      <c r="BK396" s="697"/>
      <c r="BL396" s="683">
        <f t="shared" si="917"/>
        <v>0</v>
      </c>
      <c r="BM396" s="519">
        <f t="shared" si="918"/>
        <v>0</v>
      </c>
      <c r="BN396" s="429">
        <f t="shared" si="919"/>
        <v>0</v>
      </c>
      <c r="BO396" s="718"/>
      <c r="BP396" s="706">
        <f t="shared" si="920"/>
        <v>0</v>
      </c>
      <c r="BQ396" s="718">
        <f t="shared" si="921"/>
        <v>0</v>
      </c>
      <c r="BR396" s="706">
        <f t="shared" si="922"/>
        <v>0</v>
      </c>
      <c r="BS396" s="718"/>
      <c r="BT396" s="706">
        <f t="shared" si="923"/>
        <v>0</v>
      </c>
      <c r="BU396" s="718">
        <f t="shared" si="924"/>
        <v>0</v>
      </c>
      <c r="BV396" s="706">
        <f t="shared" si="925"/>
        <v>0</v>
      </c>
      <c r="BW396" s="718"/>
      <c r="BX396" s="706">
        <f t="shared" si="926"/>
        <v>0</v>
      </c>
      <c r="BY396" s="718">
        <f t="shared" si="927"/>
        <v>0</v>
      </c>
      <c r="BZ396" s="706">
        <f t="shared" si="928"/>
        <v>0</v>
      </c>
      <c r="CA396" s="718"/>
      <c r="CB396" s="706">
        <f t="shared" si="929"/>
        <v>0</v>
      </c>
      <c r="CC396" s="718">
        <f t="shared" si="930"/>
        <v>0</v>
      </c>
      <c r="CD396" s="706">
        <f t="shared" si="931"/>
        <v>0</v>
      </c>
      <c r="CE396" s="706"/>
      <c r="CF396" s="402">
        <f t="shared" si="785"/>
        <v>0</v>
      </c>
    </row>
    <row r="397" spans="2:84" ht="36">
      <c r="B397" s="395" t="s">
        <v>1104</v>
      </c>
      <c r="C397" s="411" t="s">
        <v>1105</v>
      </c>
      <c r="D397" s="412" t="s">
        <v>382</v>
      </c>
      <c r="E397" s="398">
        <v>2351250</v>
      </c>
      <c r="F397" s="399">
        <v>0</v>
      </c>
      <c r="G397" s="400">
        <f t="shared" si="881"/>
        <v>0</v>
      </c>
      <c r="H397" s="400"/>
      <c r="I397" s="413"/>
      <c r="J397" s="413"/>
      <c r="K397" s="517"/>
      <c r="L397" s="413"/>
      <c r="M397" s="513">
        <f t="shared" si="882"/>
        <v>0</v>
      </c>
      <c r="N397" s="401">
        <f t="shared" si="883"/>
        <v>0</v>
      </c>
      <c r="O397" s="413"/>
      <c r="P397" s="413"/>
      <c r="Q397" s="513">
        <f t="shared" si="884"/>
        <v>0</v>
      </c>
      <c r="R397" s="401">
        <f t="shared" si="885"/>
        <v>0</v>
      </c>
      <c r="S397" s="543"/>
      <c r="T397" s="413"/>
      <c r="U397" s="513">
        <f t="shared" si="886"/>
        <v>0</v>
      </c>
      <c r="V397" s="401">
        <f t="shared" si="887"/>
        <v>0</v>
      </c>
      <c r="W397" s="517"/>
      <c r="X397" s="413"/>
      <c r="Y397" s="513">
        <f t="shared" si="888"/>
        <v>0</v>
      </c>
      <c r="Z397" s="401">
        <f t="shared" si="889"/>
        <v>0</v>
      </c>
      <c r="AA397" s="517"/>
      <c r="AB397" s="401">
        <f t="shared" si="890"/>
        <v>0</v>
      </c>
      <c r="AC397" s="513">
        <f t="shared" si="891"/>
        <v>0</v>
      </c>
      <c r="AD397" s="401">
        <f t="shared" si="892"/>
        <v>0</v>
      </c>
      <c r="AE397" s="513"/>
      <c r="AF397" s="401">
        <f t="shared" si="893"/>
        <v>0</v>
      </c>
      <c r="AG397" s="513">
        <f t="shared" si="894"/>
        <v>0</v>
      </c>
      <c r="AH397" s="401">
        <f t="shared" si="895"/>
        <v>0</v>
      </c>
      <c r="AI397" s="513"/>
      <c r="AJ397" s="401">
        <f t="shared" si="896"/>
        <v>0</v>
      </c>
      <c r="AK397" s="513">
        <f t="shared" si="897"/>
        <v>0</v>
      </c>
      <c r="AL397" s="401">
        <f t="shared" si="898"/>
        <v>0</v>
      </c>
      <c r="AM397" s="519"/>
      <c r="AN397" s="429">
        <f t="shared" si="899"/>
        <v>0</v>
      </c>
      <c r="AO397" s="519">
        <f t="shared" si="900"/>
        <v>0</v>
      </c>
      <c r="AP397" s="429">
        <f t="shared" si="901"/>
        <v>0</v>
      </c>
      <c r="AQ397" s="594"/>
      <c r="AR397" s="401">
        <f t="shared" si="902"/>
        <v>0</v>
      </c>
      <c r="AS397" s="519">
        <f t="shared" si="903"/>
        <v>0</v>
      </c>
      <c r="AT397" s="429">
        <f t="shared" si="904"/>
        <v>0</v>
      </c>
      <c r="AU397" s="517"/>
      <c r="AV397" s="401">
        <f t="shared" si="905"/>
        <v>0</v>
      </c>
      <c r="AW397" s="519">
        <f t="shared" si="906"/>
        <v>0</v>
      </c>
      <c r="AX397" s="429">
        <f t="shared" si="907"/>
        <v>0</v>
      </c>
      <c r="AY397" s="517"/>
      <c r="AZ397" s="683">
        <f t="shared" si="908"/>
        <v>0</v>
      </c>
      <c r="BA397" s="519">
        <f t="shared" si="909"/>
        <v>0</v>
      </c>
      <c r="BB397" s="429">
        <f t="shared" si="910"/>
        <v>0</v>
      </c>
      <c r="BC397" s="697"/>
      <c r="BD397" s="683">
        <f t="shared" si="911"/>
        <v>0</v>
      </c>
      <c r="BE397" s="697">
        <f t="shared" si="912"/>
        <v>0</v>
      </c>
      <c r="BF397" s="683">
        <f t="shared" si="913"/>
        <v>0</v>
      </c>
      <c r="BG397" s="697"/>
      <c r="BH397" s="683">
        <f t="shared" si="914"/>
        <v>0</v>
      </c>
      <c r="BI397" s="519">
        <f t="shared" si="915"/>
        <v>0</v>
      </c>
      <c r="BJ397" s="429">
        <f t="shared" si="916"/>
        <v>0</v>
      </c>
      <c r="BK397" s="697"/>
      <c r="BL397" s="683">
        <f t="shared" si="917"/>
        <v>0</v>
      </c>
      <c r="BM397" s="519">
        <f t="shared" si="918"/>
        <v>0</v>
      </c>
      <c r="BN397" s="429">
        <f t="shared" si="919"/>
        <v>0</v>
      </c>
      <c r="BO397" s="718"/>
      <c r="BP397" s="706">
        <f t="shared" si="920"/>
        <v>0</v>
      </c>
      <c r="BQ397" s="718">
        <f t="shared" si="921"/>
        <v>0</v>
      </c>
      <c r="BR397" s="706">
        <f t="shared" si="922"/>
        <v>0</v>
      </c>
      <c r="BS397" s="718"/>
      <c r="BT397" s="706">
        <f t="shared" si="923"/>
        <v>0</v>
      </c>
      <c r="BU397" s="718">
        <f t="shared" si="924"/>
        <v>0</v>
      </c>
      <c r="BV397" s="706">
        <f t="shared" si="925"/>
        <v>0</v>
      </c>
      <c r="BW397" s="718"/>
      <c r="BX397" s="706">
        <f t="shared" si="926"/>
        <v>0</v>
      </c>
      <c r="BY397" s="718">
        <f t="shared" si="927"/>
        <v>0</v>
      </c>
      <c r="BZ397" s="706">
        <f t="shared" si="928"/>
        <v>0</v>
      </c>
      <c r="CA397" s="718"/>
      <c r="CB397" s="706">
        <f t="shared" si="929"/>
        <v>0</v>
      </c>
      <c r="CC397" s="718">
        <f t="shared" si="930"/>
        <v>0</v>
      </c>
      <c r="CD397" s="706">
        <f t="shared" si="931"/>
        <v>0</v>
      </c>
      <c r="CE397" s="706"/>
      <c r="CF397" s="402">
        <f t="shared" ref="CF397:CF460" si="932">+G397+H397</f>
        <v>0</v>
      </c>
    </row>
    <row r="398" spans="2:84" ht="36">
      <c r="B398" s="395" t="s">
        <v>1106</v>
      </c>
      <c r="C398" s="411" t="s">
        <v>1107</v>
      </c>
      <c r="D398" s="412" t="s">
        <v>382</v>
      </c>
      <c r="E398" s="398">
        <v>3341250</v>
      </c>
      <c r="F398" s="399">
        <v>0</v>
      </c>
      <c r="G398" s="400">
        <f t="shared" si="881"/>
        <v>0</v>
      </c>
      <c r="H398" s="400"/>
      <c r="I398" s="413"/>
      <c r="J398" s="413"/>
      <c r="K398" s="517"/>
      <c r="L398" s="413"/>
      <c r="M398" s="513">
        <f t="shared" si="882"/>
        <v>0</v>
      </c>
      <c r="N398" s="401">
        <f t="shared" si="883"/>
        <v>0</v>
      </c>
      <c r="O398" s="413"/>
      <c r="P398" s="413"/>
      <c r="Q398" s="513">
        <f t="shared" si="884"/>
        <v>0</v>
      </c>
      <c r="R398" s="401">
        <f t="shared" si="885"/>
        <v>0</v>
      </c>
      <c r="S398" s="543"/>
      <c r="T398" s="413"/>
      <c r="U398" s="513">
        <f t="shared" si="886"/>
        <v>0</v>
      </c>
      <c r="V398" s="401">
        <f t="shared" si="887"/>
        <v>0</v>
      </c>
      <c r="W398" s="517"/>
      <c r="X398" s="413"/>
      <c r="Y398" s="513">
        <f t="shared" si="888"/>
        <v>0</v>
      </c>
      <c r="Z398" s="401">
        <f t="shared" si="889"/>
        <v>0</v>
      </c>
      <c r="AA398" s="517"/>
      <c r="AB398" s="401">
        <f t="shared" si="890"/>
        <v>0</v>
      </c>
      <c r="AC398" s="513">
        <f t="shared" si="891"/>
        <v>0</v>
      </c>
      <c r="AD398" s="401">
        <f t="shared" si="892"/>
        <v>0</v>
      </c>
      <c r="AE398" s="513"/>
      <c r="AF398" s="401">
        <f t="shared" si="893"/>
        <v>0</v>
      </c>
      <c r="AG398" s="513">
        <f t="shared" si="894"/>
        <v>0</v>
      </c>
      <c r="AH398" s="401">
        <f t="shared" si="895"/>
        <v>0</v>
      </c>
      <c r="AI398" s="513"/>
      <c r="AJ398" s="401">
        <f t="shared" si="896"/>
        <v>0</v>
      </c>
      <c r="AK398" s="513">
        <f t="shared" si="897"/>
        <v>0</v>
      </c>
      <c r="AL398" s="401">
        <f t="shared" si="898"/>
        <v>0</v>
      </c>
      <c r="AM398" s="519"/>
      <c r="AN398" s="429">
        <f t="shared" si="899"/>
        <v>0</v>
      </c>
      <c r="AO398" s="519">
        <f t="shared" si="900"/>
        <v>0</v>
      </c>
      <c r="AP398" s="429">
        <f t="shared" si="901"/>
        <v>0</v>
      </c>
      <c r="AQ398" s="594"/>
      <c r="AR398" s="401">
        <f t="shared" si="902"/>
        <v>0</v>
      </c>
      <c r="AS398" s="519">
        <f t="shared" si="903"/>
        <v>0</v>
      </c>
      <c r="AT398" s="429">
        <f t="shared" si="904"/>
        <v>0</v>
      </c>
      <c r="AU398" s="517"/>
      <c r="AV398" s="401">
        <f t="shared" si="905"/>
        <v>0</v>
      </c>
      <c r="AW398" s="519">
        <f t="shared" si="906"/>
        <v>0</v>
      </c>
      <c r="AX398" s="429">
        <f t="shared" si="907"/>
        <v>0</v>
      </c>
      <c r="AY398" s="517"/>
      <c r="AZ398" s="683">
        <f t="shared" si="908"/>
        <v>0</v>
      </c>
      <c r="BA398" s="519">
        <f t="shared" si="909"/>
        <v>0</v>
      </c>
      <c r="BB398" s="429">
        <f t="shared" si="910"/>
        <v>0</v>
      </c>
      <c r="BC398" s="697"/>
      <c r="BD398" s="683">
        <f t="shared" si="911"/>
        <v>0</v>
      </c>
      <c r="BE398" s="697">
        <f t="shared" si="912"/>
        <v>0</v>
      </c>
      <c r="BF398" s="683">
        <f t="shared" si="913"/>
        <v>0</v>
      </c>
      <c r="BG398" s="697"/>
      <c r="BH398" s="683">
        <f t="shared" si="914"/>
        <v>0</v>
      </c>
      <c r="BI398" s="519">
        <f t="shared" si="915"/>
        <v>0</v>
      </c>
      <c r="BJ398" s="429">
        <f t="shared" si="916"/>
        <v>0</v>
      </c>
      <c r="BK398" s="697"/>
      <c r="BL398" s="683">
        <f t="shared" si="917"/>
        <v>0</v>
      </c>
      <c r="BM398" s="519">
        <f t="shared" si="918"/>
        <v>0</v>
      </c>
      <c r="BN398" s="429">
        <f t="shared" si="919"/>
        <v>0</v>
      </c>
      <c r="BO398" s="718"/>
      <c r="BP398" s="706">
        <f t="shared" si="920"/>
        <v>0</v>
      </c>
      <c r="BQ398" s="718">
        <f t="shared" si="921"/>
        <v>0</v>
      </c>
      <c r="BR398" s="706">
        <f t="shared" si="922"/>
        <v>0</v>
      </c>
      <c r="BS398" s="718"/>
      <c r="BT398" s="706">
        <f t="shared" si="923"/>
        <v>0</v>
      </c>
      <c r="BU398" s="718">
        <f t="shared" si="924"/>
        <v>0</v>
      </c>
      <c r="BV398" s="706">
        <f t="shared" si="925"/>
        <v>0</v>
      </c>
      <c r="BW398" s="718"/>
      <c r="BX398" s="706">
        <f t="shared" si="926"/>
        <v>0</v>
      </c>
      <c r="BY398" s="718">
        <f t="shared" si="927"/>
        <v>0</v>
      </c>
      <c r="BZ398" s="706">
        <f t="shared" si="928"/>
        <v>0</v>
      </c>
      <c r="CA398" s="718"/>
      <c r="CB398" s="706">
        <f t="shared" si="929"/>
        <v>0</v>
      </c>
      <c r="CC398" s="718">
        <f t="shared" si="930"/>
        <v>0</v>
      </c>
      <c r="CD398" s="706">
        <f t="shared" si="931"/>
        <v>0</v>
      </c>
      <c r="CE398" s="706"/>
      <c r="CF398" s="402">
        <f t="shared" si="932"/>
        <v>0</v>
      </c>
    </row>
    <row r="399" spans="2:84" ht="36">
      <c r="B399" s="395" t="s">
        <v>1108</v>
      </c>
      <c r="C399" s="411" t="s">
        <v>1109</v>
      </c>
      <c r="D399" s="412" t="s">
        <v>382</v>
      </c>
      <c r="E399" s="398">
        <v>3539250</v>
      </c>
      <c r="F399" s="399">
        <v>0</v>
      </c>
      <c r="G399" s="400">
        <f t="shared" si="881"/>
        <v>0</v>
      </c>
      <c r="H399" s="400"/>
      <c r="I399" s="413"/>
      <c r="J399" s="413"/>
      <c r="K399" s="517"/>
      <c r="L399" s="413"/>
      <c r="M399" s="513">
        <f t="shared" si="882"/>
        <v>0</v>
      </c>
      <c r="N399" s="401">
        <f t="shared" si="883"/>
        <v>0</v>
      </c>
      <c r="O399" s="413"/>
      <c r="P399" s="413"/>
      <c r="Q399" s="513">
        <f t="shared" si="884"/>
        <v>0</v>
      </c>
      <c r="R399" s="401">
        <f t="shared" si="885"/>
        <v>0</v>
      </c>
      <c r="S399" s="543"/>
      <c r="T399" s="413"/>
      <c r="U399" s="513">
        <f t="shared" si="886"/>
        <v>0</v>
      </c>
      <c r="V399" s="401">
        <f t="shared" si="887"/>
        <v>0</v>
      </c>
      <c r="W399" s="517"/>
      <c r="X399" s="413"/>
      <c r="Y399" s="513">
        <f t="shared" si="888"/>
        <v>0</v>
      </c>
      <c r="Z399" s="401">
        <f t="shared" si="889"/>
        <v>0</v>
      </c>
      <c r="AA399" s="517"/>
      <c r="AB399" s="401">
        <f t="shared" si="890"/>
        <v>0</v>
      </c>
      <c r="AC399" s="513">
        <f t="shared" si="891"/>
        <v>0</v>
      </c>
      <c r="AD399" s="401">
        <f t="shared" si="892"/>
        <v>0</v>
      </c>
      <c r="AE399" s="513"/>
      <c r="AF399" s="401">
        <f t="shared" si="893"/>
        <v>0</v>
      </c>
      <c r="AG399" s="513">
        <f t="shared" si="894"/>
        <v>0</v>
      </c>
      <c r="AH399" s="401">
        <f t="shared" si="895"/>
        <v>0</v>
      </c>
      <c r="AI399" s="513"/>
      <c r="AJ399" s="401">
        <f t="shared" si="896"/>
        <v>0</v>
      </c>
      <c r="AK399" s="513">
        <f t="shared" si="897"/>
        <v>0</v>
      </c>
      <c r="AL399" s="401">
        <f t="shared" si="898"/>
        <v>0</v>
      </c>
      <c r="AM399" s="519"/>
      <c r="AN399" s="429">
        <f t="shared" si="899"/>
        <v>0</v>
      </c>
      <c r="AO399" s="519">
        <f t="shared" si="900"/>
        <v>0</v>
      </c>
      <c r="AP399" s="429">
        <f t="shared" si="901"/>
        <v>0</v>
      </c>
      <c r="AQ399" s="594"/>
      <c r="AR399" s="401">
        <f t="shared" si="902"/>
        <v>0</v>
      </c>
      <c r="AS399" s="519">
        <f t="shared" si="903"/>
        <v>0</v>
      </c>
      <c r="AT399" s="429">
        <f t="shared" si="904"/>
        <v>0</v>
      </c>
      <c r="AU399" s="517"/>
      <c r="AV399" s="401">
        <f t="shared" si="905"/>
        <v>0</v>
      </c>
      <c r="AW399" s="519">
        <f t="shared" si="906"/>
        <v>0</v>
      </c>
      <c r="AX399" s="429">
        <f t="shared" si="907"/>
        <v>0</v>
      </c>
      <c r="AY399" s="517"/>
      <c r="AZ399" s="683">
        <f t="shared" si="908"/>
        <v>0</v>
      </c>
      <c r="BA399" s="519">
        <f t="shared" si="909"/>
        <v>0</v>
      </c>
      <c r="BB399" s="429">
        <f t="shared" si="910"/>
        <v>0</v>
      </c>
      <c r="BC399" s="697"/>
      <c r="BD399" s="683">
        <f t="shared" si="911"/>
        <v>0</v>
      </c>
      <c r="BE399" s="697">
        <f t="shared" si="912"/>
        <v>0</v>
      </c>
      <c r="BF399" s="683">
        <f t="shared" si="913"/>
        <v>0</v>
      </c>
      <c r="BG399" s="697"/>
      <c r="BH399" s="683">
        <f t="shared" si="914"/>
        <v>0</v>
      </c>
      <c r="BI399" s="519">
        <f t="shared" si="915"/>
        <v>0</v>
      </c>
      <c r="BJ399" s="429">
        <f t="shared" si="916"/>
        <v>0</v>
      </c>
      <c r="BK399" s="697"/>
      <c r="BL399" s="683">
        <f t="shared" si="917"/>
        <v>0</v>
      </c>
      <c r="BM399" s="519">
        <f t="shared" si="918"/>
        <v>0</v>
      </c>
      <c r="BN399" s="429">
        <f t="shared" si="919"/>
        <v>0</v>
      </c>
      <c r="BO399" s="718"/>
      <c r="BP399" s="706">
        <f t="shared" si="920"/>
        <v>0</v>
      </c>
      <c r="BQ399" s="718">
        <f t="shared" si="921"/>
        <v>0</v>
      </c>
      <c r="BR399" s="706">
        <f t="shared" si="922"/>
        <v>0</v>
      </c>
      <c r="BS399" s="718"/>
      <c r="BT399" s="706">
        <f t="shared" si="923"/>
        <v>0</v>
      </c>
      <c r="BU399" s="718">
        <f t="shared" si="924"/>
        <v>0</v>
      </c>
      <c r="BV399" s="706">
        <f t="shared" si="925"/>
        <v>0</v>
      </c>
      <c r="BW399" s="718"/>
      <c r="BX399" s="706">
        <f t="shared" si="926"/>
        <v>0</v>
      </c>
      <c r="BY399" s="718">
        <f t="shared" si="927"/>
        <v>0</v>
      </c>
      <c r="BZ399" s="706">
        <f t="shared" si="928"/>
        <v>0</v>
      </c>
      <c r="CA399" s="718"/>
      <c r="CB399" s="706">
        <f t="shared" si="929"/>
        <v>0</v>
      </c>
      <c r="CC399" s="718">
        <f t="shared" si="930"/>
        <v>0</v>
      </c>
      <c r="CD399" s="706">
        <f t="shared" si="931"/>
        <v>0</v>
      </c>
      <c r="CE399" s="706"/>
      <c r="CF399" s="402">
        <f t="shared" si="932"/>
        <v>0</v>
      </c>
    </row>
    <row r="400" spans="2:84" ht="36">
      <c r="B400" s="395" t="s">
        <v>1110</v>
      </c>
      <c r="C400" s="411" t="s">
        <v>1111</v>
      </c>
      <c r="D400" s="412" t="s">
        <v>382</v>
      </c>
      <c r="E400" s="398">
        <v>4529250</v>
      </c>
      <c r="F400" s="399">
        <v>0</v>
      </c>
      <c r="G400" s="400">
        <f t="shared" si="881"/>
        <v>0</v>
      </c>
      <c r="H400" s="400"/>
      <c r="I400" s="413"/>
      <c r="J400" s="413"/>
      <c r="K400" s="517"/>
      <c r="L400" s="413"/>
      <c r="M400" s="513">
        <f t="shared" si="882"/>
        <v>0</v>
      </c>
      <c r="N400" s="401">
        <f t="shared" si="883"/>
        <v>0</v>
      </c>
      <c r="O400" s="413"/>
      <c r="P400" s="413"/>
      <c r="Q400" s="513">
        <f t="shared" si="884"/>
        <v>0</v>
      </c>
      <c r="R400" s="401">
        <f t="shared" si="885"/>
        <v>0</v>
      </c>
      <c r="S400" s="543"/>
      <c r="T400" s="413"/>
      <c r="U400" s="513">
        <f t="shared" si="886"/>
        <v>0</v>
      </c>
      <c r="V400" s="401">
        <f t="shared" si="887"/>
        <v>0</v>
      </c>
      <c r="W400" s="517"/>
      <c r="X400" s="413"/>
      <c r="Y400" s="513">
        <f t="shared" si="888"/>
        <v>0</v>
      </c>
      <c r="Z400" s="401">
        <f t="shared" si="889"/>
        <v>0</v>
      </c>
      <c r="AA400" s="517"/>
      <c r="AB400" s="401">
        <f t="shared" si="890"/>
        <v>0</v>
      </c>
      <c r="AC400" s="513">
        <f t="shared" si="891"/>
        <v>0</v>
      </c>
      <c r="AD400" s="401">
        <f t="shared" si="892"/>
        <v>0</v>
      </c>
      <c r="AE400" s="513"/>
      <c r="AF400" s="401">
        <f t="shared" si="893"/>
        <v>0</v>
      </c>
      <c r="AG400" s="513">
        <f t="shared" si="894"/>
        <v>0</v>
      </c>
      <c r="AH400" s="401">
        <f t="shared" si="895"/>
        <v>0</v>
      </c>
      <c r="AI400" s="513"/>
      <c r="AJ400" s="401">
        <f t="shared" si="896"/>
        <v>0</v>
      </c>
      <c r="AK400" s="513">
        <f t="shared" si="897"/>
        <v>0</v>
      </c>
      <c r="AL400" s="401">
        <f t="shared" si="898"/>
        <v>0</v>
      </c>
      <c r="AM400" s="519"/>
      <c r="AN400" s="429">
        <f t="shared" si="899"/>
        <v>0</v>
      </c>
      <c r="AO400" s="519">
        <f t="shared" si="900"/>
        <v>0</v>
      </c>
      <c r="AP400" s="429">
        <f t="shared" si="901"/>
        <v>0</v>
      </c>
      <c r="AQ400" s="594"/>
      <c r="AR400" s="401">
        <f t="shared" si="902"/>
        <v>0</v>
      </c>
      <c r="AS400" s="519">
        <f t="shared" si="903"/>
        <v>0</v>
      </c>
      <c r="AT400" s="429">
        <f t="shared" si="904"/>
        <v>0</v>
      </c>
      <c r="AU400" s="517"/>
      <c r="AV400" s="401">
        <f t="shared" si="905"/>
        <v>0</v>
      </c>
      <c r="AW400" s="519">
        <f t="shared" si="906"/>
        <v>0</v>
      </c>
      <c r="AX400" s="429">
        <f t="shared" si="907"/>
        <v>0</v>
      </c>
      <c r="AY400" s="517"/>
      <c r="AZ400" s="683">
        <f t="shared" si="908"/>
        <v>0</v>
      </c>
      <c r="BA400" s="519">
        <f t="shared" si="909"/>
        <v>0</v>
      </c>
      <c r="BB400" s="429">
        <f t="shared" si="910"/>
        <v>0</v>
      </c>
      <c r="BC400" s="697"/>
      <c r="BD400" s="683">
        <f t="shared" si="911"/>
        <v>0</v>
      </c>
      <c r="BE400" s="697">
        <f t="shared" si="912"/>
        <v>0</v>
      </c>
      <c r="BF400" s="683">
        <f t="shared" si="913"/>
        <v>0</v>
      </c>
      <c r="BG400" s="697"/>
      <c r="BH400" s="683">
        <f t="shared" si="914"/>
        <v>0</v>
      </c>
      <c r="BI400" s="519">
        <f t="shared" si="915"/>
        <v>0</v>
      </c>
      <c r="BJ400" s="429">
        <f t="shared" si="916"/>
        <v>0</v>
      </c>
      <c r="BK400" s="697"/>
      <c r="BL400" s="683">
        <f t="shared" si="917"/>
        <v>0</v>
      </c>
      <c r="BM400" s="519">
        <f t="shared" si="918"/>
        <v>0</v>
      </c>
      <c r="BN400" s="429">
        <f t="shared" si="919"/>
        <v>0</v>
      </c>
      <c r="BO400" s="718"/>
      <c r="BP400" s="706">
        <f t="shared" si="920"/>
        <v>0</v>
      </c>
      <c r="BQ400" s="718">
        <f t="shared" si="921"/>
        <v>0</v>
      </c>
      <c r="BR400" s="706">
        <f t="shared" si="922"/>
        <v>0</v>
      </c>
      <c r="BS400" s="718"/>
      <c r="BT400" s="706">
        <f t="shared" si="923"/>
        <v>0</v>
      </c>
      <c r="BU400" s="718">
        <f t="shared" si="924"/>
        <v>0</v>
      </c>
      <c r="BV400" s="706">
        <f t="shared" si="925"/>
        <v>0</v>
      </c>
      <c r="BW400" s="718"/>
      <c r="BX400" s="706">
        <f t="shared" si="926"/>
        <v>0</v>
      </c>
      <c r="BY400" s="718">
        <f t="shared" si="927"/>
        <v>0</v>
      </c>
      <c r="BZ400" s="706">
        <f t="shared" si="928"/>
        <v>0</v>
      </c>
      <c r="CA400" s="718"/>
      <c r="CB400" s="706">
        <f t="shared" si="929"/>
        <v>0</v>
      </c>
      <c r="CC400" s="718">
        <f t="shared" si="930"/>
        <v>0</v>
      </c>
      <c r="CD400" s="706">
        <f t="shared" si="931"/>
        <v>0</v>
      </c>
      <c r="CE400" s="706"/>
      <c r="CF400" s="402">
        <f t="shared" si="932"/>
        <v>0</v>
      </c>
    </row>
    <row r="401" spans="2:84" ht="36">
      <c r="B401" s="395" t="s">
        <v>1112</v>
      </c>
      <c r="C401" s="411" t="s">
        <v>1113</v>
      </c>
      <c r="D401" s="412" t="s">
        <v>382</v>
      </c>
      <c r="E401" s="398">
        <v>4826250</v>
      </c>
      <c r="F401" s="399">
        <v>0</v>
      </c>
      <c r="G401" s="400">
        <f t="shared" si="881"/>
        <v>0</v>
      </c>
      <c r="H401" s="400"/>
      <c r="I401" s="413"/>
      <c r="J401" s="413"/>
      <c r="K401" s="517"/>
      <c r="L401" s="413"/>
      <c r="M401" s="513">
        <f t="shared" si="882"/>
        <v>0</v>
      </c>
      <c r="N401" s="401">
        <f t="shared" si="883"/>
        <v>0</v>
      </c>
      <c r="O401" s="413"/>
      <c r="P401" s="413"/>
      <c r="Q401" s="513">
        <f t="shared" si="884"/>
        <v>0</v>
      </c>
      <c r="R401" s="401">
        <f t="shared" si="885"/>
        <v>0</v>
      </c>
      <c r="S401" s="543"/>
      <c r="T401" s="413"/>
      <c r="U401" s="513">
        <f t="shared" si="886"/>
        <v>0</v>
      </c>
      <c r="V401" s="401">
        <f t="shared" si="887"/>
        <v>0</v>
      </c>
      <c r="W401" s="517"/>
      <c r="X401" s="413"/>
      <c r="Y401" s="513">
        <f t="shared" si="888"/>
        <v>0</v>
      </c>
      <c r="Z401" s="401">
        <f t="shared" si="889"/>
        <v>0</v>
      </c>
      <c r="AA401" s="517"/>
      <c r="AB401" s="401">
        <f t="shared" si="890"/>
        <v>0</v>
      </c>
      <c r="AC401" s="513">
        <f t="shared" si="891"/>
        <v>0</v>
      </c>
      <c r="AD401" s="401">
        <f t="shared" si="892"/>
        <v>0</v>
      </c>
      <c r="AE401" s="513"/>
      <c r="AF401" s="401">
        <f t="shared" si="893"/>
        <v>0</v>
      </c>
      <c r="AG401" s="513">
        <f t="shared" si="894"/>
        <v>0</v>
      </c>
      <c r="AH401" s="401">
        <f t="shared" si="895"/>
        <v>0</v>
      </c>
      <c r="AI401" s="513"/>
      <c r="AJ401" s="401">
        <f t="shared" si="896"/>
        <v>0</v>
      </c>
      <c r="AK401" s="513">
        <f t="shared" si="897"/>
        <v>0</v>
      </c>
      <c r="AL401" s="401">
        <f t="shared" si="898"/>
        <v>0</v>
      </c>
      <c r="AM401" s="519"/>
      <c r="AN401" s="429">
        <f t="shared" si="899"/>
        <v>0</v>
      </c>
      <c r="AO401" s="519">
        <f t="shared" si="900"/>
        <v>0</v>
      </c>
      <c r="AP401" s="429">
        <f t="shared" si="901"/>
        <v>0</v>
      </c>
      <c r="AQ401" s="594"/>
      <c r="AR401" s="401">
        <f t="shared" si="902"/>
        <v>0</v>
      </c>
      <c r="AS401" s="519">
        <f t="shared" si="903"/>
        <v>0</v>
      </c>
      <c r="AT401" s="429">
        <f t="shared" si="904"/>
        <v>0</v>
      </c>
      <c r="AU401" s="517"/>
      <c r="AV401" s="401">
        <f t="shared" si="905"/>
        <v>0</v>
      </c>
      <c r="AW401" s="519">
        <f t="shared" si="906"/>
        <v>0</v>
      </c>
      <c r="AX401" s="429">
        <f t="shared" si="907"/>
        <v>0</v>
      </c>
      <c r="AY401" s="517"/>
      <c r="AZ401" s="683">
        <f t="shared" si="908"/>
        <v>0</v>
      </c>
      <c r="BA401" s="519">
        <f t="shared" si="909"/>
        <v>0</v>
      </c>
      <c r="BB401" s="429">
        <f t="shared" si="910"/>
        <v>0</v>
      </c>
      <c r="BC401" s="697"/>
      <c r="BD401" s="683">
        <f t="shared" si="911"/>
        <v>0</v>
      </c>
      <c r="BE401" s="697">
        <f t="shared" si="912"/>
        <v>0</v>
      </c>
      <c r="BF401" s="683">
        <f t="shared" si="913"/>
        <v>0</v>
      </c>
      <c r="BG401" s="697"/>
      <c r="BH401" s="683">
        <f t="shared" si="914"/>
        <v>0</v>
      </c>
      <c r="BI401" s="519">
        <f t="shared" si="915"/>
        <v>0</v>
      </c>
      <c r="BJ401" s="429">
        <f t="shared" si="916"/>
        <v>0</v>
      </c>
      <c r="BK401" s="697"/>
      <c r="BL401" s="683">
        <f t="shared" si="917"/>
        <v>0</v>
      </c>
      <c r="BM401" s="519">
        <f t="shared" si="918"/>
        <v>0</v>
      </c>
      <c r="BN401" s="429">
        <f t="shared" si="919"/>
        <v>0</v>
      </c>
      <c r="BO401" s="718"/>
      <c r="BP401" s="706">
        <f t="shared" si="920"/>
        <v>0</v>
      </c>
      <c r="BQ401" s="718">
        <f t="shared" si="921"/>
        <v>0</v>
      </c>
      <c r="BR401" s="706">
        <f t="shared" si="922"/>
        <v>0</v>
      </c>
      <c r="BS401" s="718"/>
      <c r="BT401" s="706">
        <f t="shared" si="923"/>
        <v>0</v>
      </c>
      <c r="BU401" s="718">
        <f t="shared" si="924"/>
        <v>0</v>
      </c>
      <c r="BV401" s="706">
        <f t="shared" si="925"/>
        <v>0</v>
      </c>
      <c r="BW401" s="718"/>
      <c r="BX401" s="706">
        <f t="shared" si="926"/>
        <v>0</v>
      </c>
      <c r="BY401" s="718">
        <f t="shared" si="927"/>
        <v>0</v>
      </c>
      <c r="BZ401" s="706">
        <f t="shared" si="928"/>
        <v>0</v>
      </c>
      <c r="CA401" s="718"/>
      <c r="CB401" s="706">
        <f t="shared" si="929"/>
        <v>0</v>
      </c>
      <c r="CC401" s="718">
        <f t="shared" si="930"/>
        <v>0</v>
      </c>
      <c r="CD401" s="706">
        <f t="shared" si="931"/>
        <v>0</v>
      </c>
      <c r="CE401" s="706"/>
      <c r="CF401" s="402">
        <f t="shared" si="932"/>
        <v>0</v>
      </c>
    </row>
    <row r="402" spans="2:84" ht="36">
      <c r="B402" s="395" t="s">
        <v>1114</v>
      </c>
      <c r="C402" s="411" t="s">
        <v>1115</v>
      </c>
      <c r="D402" s="412" t="s">
        <v>382</v>
      </c>
      <c r="E402" s="398">
        <v>1732500</v>
      </c>
      <c r="F402" s="399">
        <v>0</v>
      </c>
      <c r="G402" s="400">
        <f t="shared" si="881"/>
        <v>0</v>
      </c>
      <c r="H402" s="400"/>
      <c r="I402" s="413"/>
      <c r="J402" s="413"/>
      <c r="K402" s="517"/>
      <c r="L402" s="413"/>
      <c r="M402" s="513">
        <f t="shared" si="882"/>
        <v>0</v>
      </c>
      <c r="N402" s="401">
        <f t="shared" si="883"/>
        <v>0</v>
      </c>
      <c r="O402" s="413"/>
      <c r="P402" s="413"/>
      <c r="Q402" s="513">
        <f t="shared" si="884"/>
        <v>0</v>
      </c>
      <c r="R402" s="401">
        <f t="shared" si="885"/>
        <v>0</v>
      </c>
      <c r="S402" s="543"/>
      <c r="T402" s="413"/>
      <c r="U402" s="513">
        <f t="shared" si="886"/>
        <v>0</v>
      </c>
      <c r="V402" s="401">
        <f t="shared" si="887"/>
        <v>0</v>
      </c>
      <c r="W402" s="517"/>
      <c r="X402" s="413"/>
      <c r="Y402" s="513">
        <f t="shared" si="888"/>
        <v>0</v>
      </c>
      <c r="Z402" s="401">
        <f t="shared" si="889"/>
        <v>0</v>
      </c>
      <c r="AA402" s="517"/>
      <c r="AB402" s="401">
        <f t="shared" si="890"/>
        <v>0</v>
      </c>
      <c r="AC402" s="513">
        <f t="shared" si="891"/>
        <v>0</v>
      </c>
      <c r="AD402" s="401">
        <f t="shared" si="892"/>
        <v>0</v>
      </c>
      <c r="AE402" s="513"/>
      <c r="AF402" s="401">
        <f t="shared" si="893"/>
        <v>0</v>
      </c>
      <c r="AG402" s="513">
        <f t="shared" si="894"/>
        <v>0</v>
      </c>
      <c r="AH402" s="401">
        <f t="shared" si="895"/>
        <v>0</v>
      </c>
      <c r="AI402" s="513"/>
      <c r="AJ402" s="401">
        <f t="shared" si="896"/>
        <v>0</v>
      </c>
      <c r="AK402" s="513">
        <f t="shared" si="897"/>
        <v>0</v>
      </c>
      <c r="AL402" s="401">
        <f t="shared" si="898"/>
        <v>0</v>
      </c>
      <c r="AM402" s="519"/>
      <c r="AN402" s="429">
        <f t="shared" si="899"/>
        <v>0</v>
      </c>
      <c r="AO402" s="519">
        <f t="shared" si="900"/>
        <v>0</v>
      </c>
      <c r="AP402" s="429">
        <f t="shared" si="901"/>
        <v>0</v>
      </c>
      <c r="AQ402" s="594"/>
      <c r="AR402" s="401">
        <f t="shared" si="902"/>
        <v>0</v>
      </c>
      <c r="AS402" s="519">
        <f t="shared" si="903"/>
        <v>0</v>
      </c>
      <c r="AT402" s="429">
        <f t="shared" si="904"/>
        <v>0</v>
      </c>
      <c r="AU402" s="517"/>
      <c r="AV402" s="401">
        <f t="shared" si="905"/>
        <v>0</v>
      </c>
      <c r="AW402" s="519">
        <f t="shared" si="906"/>
        <v>0</v>
      </c>
      <c r="AX402" s="429">
        <f t="shared" si="907"/>
        <v>0</v>
      </c>
      <c r="AY402" s="517"/>
      <c r="AZ402" s="683">
        <f t="shared" si="908"/>
        <v>0</v>
      </c>
      <c r="BA402" s="519">
        <f t="shared" si="909"/>
        <v>0</v>
      </c>
      <c r="BB402" s="429">
        <f t="shared" si="910"/>
        <v>0</v>
      </c>
      <c r="BC402" s="697"/>
      <c r="BD402" s="683">
        <f t="shared" si="911"/>
        <v>0</v>
      </c>
      <c r="BE402" s="697">
        <f t="shared" si="912"/>
        <v>0</v>
      </c>
      <c r="BF402" s="683">
        <f t="shared" si="913"/>
        <v>0</v>
      </c>
      <c r="BG402" s="697"/>
      <c r="BH402" s="683">
        <f t="shared" si="914"/>
        <v>0</v>
      </c>
      <c r="BI402" s="519">
        <f t="shared" si="915"/>
        <v>0</v>
      </c>
      <c r="BJ402" s="429">
        <f t="shared" si="916"/>
        <v>0</v>
      </c>
      <c r="BK402" s="697"/>
      <c r="BL402" s="683">
        <f t="shared" si="917"/>
        <v>0</v>
      </c>
      <c r="BM402" s="519">
        <f t="shared" si="918"/>
        <v>0</v>
      </c>
      <c r="BN402" s="429">
        <f t="shared" si="919"/>
        <v>0</v>
      </c>
      <c r="BO402" s="718"/>
      <c r="BP402" s="706">
        <f t="shared" si="920"/>
        <v>0</v>
      </c>
      <c r="BQ402" s="718">
        <f t="shared" si="921"/>
        <v>0</v>
      </c>
      <c r="BR402" s="706">
        <f t="shared" si="922"/>
        <v>0</v>
      </c>
      <c r="BS402" s="718"/>
      <c r="BT402" s="706">
        <f t="shared" si="923"/>
        <v>0</v>
      </c>
      <c r="BU402" s="718">
        <f t="shared" si="924"/>
        <v>0</v>
      </c>
      <c r="BV402" s="706">
        <f t="shared" si="925"/>
        <v>0</v>
      </c>
      <c r="BW402" s="718"/>
      <c r="BX402" s="706">
        <f t="shared" si="926"/>
        <v>0</v>
      </c>
      <c r="BY402" s="718">
        <f t="shared" si="927"/>
        <v>0</v>
      </c>
      <c r="BZ402" s="706">
        <f t="shared" si="928"/>
        <v>0</v>
      </c>
      <c r="CA402" s="718"/>
      <c r="CB402" s="706">
        <f t="shared" si="929"/>
        <v>0</v>
      </c>
      <c r="CC402" s="718">
        <f t="shared" si="930"/>
        <v>0</v>
      </c>
      <c r="CD402" s="706">
        <f t="shared" si="931"/>
        <v>0</v>
      </c>
      <c r="CE402" s="706"/>
      <c r="CF402" s="402">
        <f t="shared" si="932"/>
        <v>0</v>
      </c>
    </row>
    <row r="403" spans="2:84" ht="36">
      <c r="B403" s="395" t="s">
        <v>1116</v>
      </c>
      <c r="C403" s="411" t="s">
        <v>1117</v>
      </c>
      <c r="D403" s="412" t="s">
        <v>382</v>
      </c>
      <c r="E403" s="398">
        <v>1831500</v>
      </c>
      <c r="F403" s="399">
        <v>0</v>
      </c>
      <c r="G403" s="400">
        <f t="shared" si="881"/>
        <v>0</v>
      </c>
      <c r="H403" s="400"/>
      <c r="I403" s="413"/>
      <c r="J403" s="413"/>
      <c r="K403" s="517"/>
      <c r="L403" s="413"/>
      <c r="M403" s="513">
        <f t="shared" si="882"/>
        <v>0</v>
      </c>
      <c r="N403" s="401">
        <f t="shared" si="883"/>
        <v>0</v>
      </c>
      <c r="O403" s="413"/>
      <c r="P403" s="413"/>
      <c r="Q403" s="513">
        <f t="shared" si="884"/>
        <v>0</v>
      </c>
      <c r="R403" s="401">
        <f t="shared" si="885"/>
        <v>0</v>
      </c>
      <c r="S403" s="543"/>
      <c r="T403" s="413"/>
      <c r="U403" s="513">
        <f t="shared" si="886"/>
        <v>0</v>
      </c>
      <c r="V403" s="401">
        <f t="shared" si="887"/>
        <v>0</v>
      </c>
      <c r="W403" s="517"/>
      <c r="X403" s="413"/>
      <c r="Y403" s="513">
        <f t="shared" si="888"/>
        <v>0</v>
      </c>
      <c r="Z403" s="401">
        <f t="shared" si="889"/>
        <v>0</v>
      </c>
      <c r="AA403" s="517"/>
      <c r="AB403" s="401">
        <f t="shared" si="890"/>
        <v>0</v>
      </c>
      <c r="AC403" s="513">
        <f t="shared" si="891"/>
        <v>0</v>
      </c>
      <c r="AD403" s="401">
        <f t="shared" si="892"/>
        <v>0</v>
      </c>
      <c r="AE403" s="513"/>
      <c r="AF403" s="401">
        <f t="shared" si="893"/>
        <v>0</v>
      </c>
      <c r="AG403" s="513">
        <f t="shared" si="894"/>
        <v>0</v>
      </c>
      <c r="AH403" s="401">
        <f t="shared" si="895"/>
        <v>0</v>
      </c>
      <c r="AI403" s="513"/>
      <c r="AJ403" s="401">
        <f t="shared" si="896"/>
        <v>0</v>
      </c>
      <c r="AK403" s="513">
        <f t="shared" si="897"/>
        <v>0</v>
      </c>
      <c r="AL403" s="401">
        <f t="shared" si="898"/>
        <v>0</v>
      </c>
      <c r="AM403" s="519"/>
      <c r="AN403" s="429">
        <f t="shared" si="899"/>
        <v>0</v>
      </c>
      <c r="AO403" s="519">
        <f t="shared" si="900"/>
        <v>0</v>
      </c>
      <c r="AP403" s="429">
        <f t="shared" si="901"/>
        <v>0</v>
      </c>
      <c r="AQ403" s="594"/>
      <c r="AR403" s="401">
        <f t="shared" si="902"/>
        <v>0</v>
      </c>
      <c r="AS403" s="519">
        <f t="shared" si="903"/>
        <v>0</v>
      </c>
      <c r="AT403" s="429">
        <f t="shared" si="904"/>
        <v>0</v>
      </c>
      <c r="AU403" s="517"/>
      <c r="AV403" s="401">
        <f t="shared" si="905"/>
        <v>0</v>
      </c>
      <c r="AW403" s="519">
        <f t="shared" si="906"/>
        <v>0</v>
      </c>
      <c r="AX403" s="429">
        <f t="shared" si="907"/>
        <v>0</v>
      </c>
      <c r="AY403" s="517"/>
      <c r="AZ403" s="683">
        <f t="shared" si="908"/>
        <v>0</v>
      </c>
      <c r="BA403" s="519">
        <f t="shared" si="909"/>
        <v>0</v>
      </c>
      <c r="BB403" s="429">
        <f t="shared" si="910"/>
        <v>0</v>
      </c>
      <c r="BC403" s="697"/>
      <c r="BD403" s="683">
        <f t="shared" si="911"/>
        <v>0</v>
      </c>
      <c r="BE403" s="697">
        <f t="shared" si="912"/>
        <v>0</v>
      </c>
      <c r="BF403" s="683">
        <f t="shared" si="913"/>
        <v>0</v>
      </c>
      <c r="BG403" s="697"/>
      <c r="BH403" s="683">
        <f t="shared" si="914"/>
        <v>0</v>
      </c>
      <c r="BI403" s="519">
        <f t="shared" si="915"/>
        <v>0</v>
      </c>
      <c r="BJ403" s="429">
        <f t="shared" si="916"/>
        <v>0</v>
      </c>
      <c r="BK403" s="697"/>
      <c r="BL403" s="683">
        <f t="shared" si="917"/>
        <v>0</v>
      </c>
      <c r="BM403" s="519">
        <f t="shared" si="918"/>
        <v>0</v>
      </c>
      <c r="BN403" s="429">
        <f t="shared" si="919"/>
        <v>0</v>
      </c>
      <c r="BO403" s="718"/>
      <c r="BP403" s="706">
        <f t="shared" si="920"/>
        <v>0</v>
      </c>
      <c r="BQ403" s="718">
        <f t="shared" si="921"/>
        <v>0</v>
      </c>
      <c r="BR403" s="706">
        <f t="shared" si="922"/>
        <v>0</v>
      </c>
      <c r="BS403" s="718"/>
      <c r="BT403" s="706">
        <f t="shared" si="923"/>
        <v>0</v>
      </c>
      <c r="BU403" s="718">
        <f t="shared" si="924"/>
        <v>0</v>
      </c>
      <c r="BV403" s="706">
        <f t="shared" si="925"/>
        <v>0</v>
      </c>
      <c r="BW403" s="718"/>
      <c r="BX403" s="706">
        <f t="shared" si="926"/>
        <v>0</v>
      </c>
      <c r="BY403" s="718">
        <f t="shared" si="927"/>
        <v>0</v>
      </c>
      <c r="BZ403" s="706">
        <f t="shared" si="928"/>
        <v>0</v>
      </c>
      <c r="CA403" s="718"/>
      <c r="CB403" s="706">
        <f t="shared" si="929"/>
        <v>0</v>
      </c>
      <c r="CC403" s="718">
        <f t="shared" si="930"/>
        <v>0</v>
      </c>
      <c r="CD403" s="706">
        <f t="shared" si="931"/>
        <v>0</v>
      </c>
      <c r="CE403" s="706"/>
      <c r="CF403" s="402">
        <f t="shared" si="932"/>
        <v>0</v>
      </c>
    </row>
    <row r="404" spans="2:84" ht="36">
      <c r="B404" s="395" t="s">
        <v>1118</v>
      </c>
      <c r="C404" s="411" t="s">
        <v>1119</v>
      </c>
      <c r="D404" s="412" t="s">
        <v>382</v>
      </c>
      <c r="E404" s="398">
        <v>2227500</v>
      </c>
      <c r="F404" s="399">
        <v>0</v>
      </c>
      <c r="G404" s="400">
        <f t="shared" si="881"/>
        <v>0</v>
      </c>
      <c r="H404" s="400"/>
      <c r="I404" s="413"/>
      <c r="J404" s="413"/>
      <c r="K404" s="517"/>
      <c r="L404" s="413"/>
      <c r="M404" s="513">
        <f t="shared" si="882"/>
        <v>0</v>
      </c>
      <c r="N404" s="401">
        <f t="shared" si="883"/>
        <v>0</v>
      </c>
      <c r="O404" s="413"/>
      <c r="P404" s="413"/>
      <c r="Q404" s="513">
        <f t="shared" si="884"/>
        <v>0</v>
      </c>
      <c r="R404" s="401">
        <f t="shared" si="885"/>
        <v>0</v>
      </c>
      <c r="S404" s="543"/>
      <c r="T404" s="413"/>
      <c r="U404" s="513">
        <f t="shared" si="886"/>
        <v>0</v>
      </c>
      <c r="V404" s="401">
        <f t="shared" si="887"/>
        <v>0</v>
      </c>
      <c r="W404" s="517"/>
      <c r="X404" s="413"/>
      <c r="Y404" s="513">
        <f t="shared" si="888"/>
        <v>0</v>
      </c>
      <c r="Z404" s="401">
        <f t="shared" si="889"/>
        <v>0</v>
      </c>
      <c r="AA404" s="517"/>
      <c r="AB404" s="401">
        <f t="shared" si="890"/>
        <v>0</v>
      </c>
      <c r="AC404" s="513">
        <f t="shared" si="891"/>
        <v>0</v>
      </c>
      <c r="AD404" s="401">
        <f t="shared" si="892"/>
        <v>0</v>
      </c>
      <c r="AE404" s="513"/>
      <c r="AF404" s="401">
        <f t="shared" si="893"/>
        <v>0</v>
      </c>
      <c r="AG404" s="513">
        <f t="shared" si="894"/>
        <v>0</v>
      </c>
      <c r="AH404" s="401">
        <f t="shared" si="895"/>
        <v>0</v>
      </c>
      <c r="AI404" s="513"/>
      <c r="AJ404" s="401">
        <f t="shared" si="896"/>
        <v>0</v>
      </c>
      <c r="AK404" s="513">
        <f t="shared" si="897"/>
        <v>0</v>
      </c>
      <c r="AL404" s="401">
        <f t="shared" si="898"/>
        <v>0</v>
      </c>
      <c r="AM404" s="519"/>
      <c r="AN404" s="429">
        <f t="shared" si="899"/>
        <v>0</v>
      </c>
      <c r="AO404" s="519">
        <f t="shared" si="900"/>
        <v>0</v>
      </c>
      <c r="AP404" s="429">
        <f t="shared" si="901"/>
        <v>0</v>
      </c>
      <c r="AQ404" s="594"/>
      <c r="AR404" s="401">
        <f t="shared" si="902"/>
        <v>0</v>
      </c>
      <c r="AS404" s="519">
        <f t="shared" si="903"/>
        <v>0</v>
      </c>
      <c r="AT404" s="429">
        <f t="shared" si="904"/>
        <v>0</v>
      </c>
      <c r="AU404" s="517"/>
      <c r="AV404" s="401">
        <f t="shared" si="905"/>
        <v>0</v>
      </c>
      <c r="AW404" s="519">
        <f t="shared" si="906"/>
        <v>0</v>
      </c>
      <c r="AX404" s="429">
        <f t="shared" si="907"/>
        <v>0</v>
      </c>
      <c r="AY404" s="517"/>
      <c r="AZ404" s="683">
        <f t="shared" si="908"/>
        <v>0</v>
      </c>
      <c r="BA404" s="519">
        <f t="shared" si="909"/>
        <v>0</v>
      </c>
      <c r="BB404" s="429">
        <f t="shared" si="910"/>
        <v>0</v>
      </c>
      <c r="BC404" s="697"/>
      <c r="BD404" s="683">
        <f t="shared" si="911"/>
        <v>0</v>
      </c>
      <c r="BE404" s="697">
        <f t="shared" si="912"/>
        <v>0</v>
      </c>
      <c r="BF404" s="683">
        <f t="shared" si="913"/>
        <v>0</v>
      </c>
      <c r="BG404" s="697"/>
      <c r="BH404" s="683">
        <f t="shared" si="914"/>
        <v>0</v>
      </c>
      <c r="BI404" s="519">
        <f t="shared" si="915"/>
        <v>0</v>
      </c>
      <c r="BJ404" s="429">
        <f t="shared" si="916"/>
        <v>0</v>
      </c>
      <c r="BK404" s="697"/>
      <c r="BL404" s="683">
        <f t="shared" si="917"/>
        <v>0</v>
      </c>
      <c r="BM404" s="519">
        <f t="shared" si="918"/>
        <v>0</v>
      </c>
      <c r="BN404" s="429">
        <f t="shared" si="919"/>
        <v>0</v>
      </c>
      <c r="BO404" s="718"/>
      <c r="BP404" s="706">
        <f t="shared" si="920"/>
        <v>0</v>
      </c>
      <c r="BQ404" s="718">
        <f t="shared" si="921"/>
        <v>0</v>
      </c>
      <c r="BR404" s="706">
        <f t="shared" si="922"/>
        <v>0</v>
      </c>
      <c r="BS404" s="718"/>
      <c r="BT404" s="706">
        <f t="shared" si="923"/>
        <v>0</v>
      </c>
      <c r="BU404" s="718">
        <f t="shared" si="924"/>
        <v>0</v>
      </c>
      <c r="BV404" s="706">
        <f t="shared" si="925"/>
        <v>0</v>
      </c>
      <c r="BW404" s="718"/>
      <c r="BX404" s="706">
        <f t="shared" si="926"/>
        <v>0</v>
      </c>
      <c r="BY404" s="718">
        <f t="shared" si="927"/>
        <v>0</v>
      </c>
      <c r="BZ404" s="706">
        <f t="shared" si="928"/>
        <v>0</v>
      </c>
      <c r="CA404" s="718"/>
      <c r="CB404" s="706">
        <f t="shared" si="929"/>
        <v>0</v>
      </c>
      <c r="CC404" s="718">
        <f t="shared" si="930"/>
        <v>0</v>
      </c>
      <c r="CD404" s="706">
        <f t="shared" si="931"/>
        <v>0</v>
      </c>
      <c r="CE404" s="706"/>
      <c r="CF404" s="402">
        <f t="shared" si="932"/>
        <v>0</v>
      </c>
    </row>
    <row r="405" spans="2:84" ht="36">
      <c r="B405" s="395" t="s">
        <v>1120</v>
      </c>
      <c r="C405" s="411" t="s">
        <v>1121</v>
      </c>
      <c r="D405" s="412" t="s">
        <v>382</v>
      </c>
      <c r="E405" s="398">
        <v>2425500</v>
      </c>
      <c r="F405" s="399">
        <v>0</v>
      </c>
      <c r="G405" s="400">
        <f t="shared" si="881"/>
        <v>0</v>
      </c>
      <c r="H405" s="400"/>
      <c r="I405" s="413"/>
      <c r="J405" s="413"/>
      <c r="K405" s="517"/>
      <c r="L405" s="413"/>
      <c r="M405" s="513">
        <f t="shared" si="882"/>
        <v>0</v>
      </c>
      <c r="N405" s="401">
        <f t="shared" si="883"/>
        <v>0</v>
      </c>
      <c r="O405" s="413"/>
      <c r="P405" s="413"/>
      <c r="Q405" s="513">
        <f t="shared" si="884"/>
        <v>0</v>
      </c>
      <c r="R405" s="401">
        <f t="shared" si="885"/>
        <v>0</v>
      </c>
      <c r="S405" s="543"/>
      <c r="T405" s="413"/>
      <c r="U405" s="513">
        <f t="shared" si="886"/>
        <v>0</v>
      </c>
      <c r="V405" s="401">
        <f t="shared" si="887"/>
        <v>0</v>
      </c>
      <c r="W405" s="517"/>
      <c r="X405" s="413"/>
      <c r="Y405" s="513">
        <f t="shared" si="888"/>
        <v>0</v>
      </c>
      <c r="Z405" s="401">
        <f t="shared" si="889"/>
        <v>0</v>
      </c>
      <c r="AA405" s="517"/>
      <c r="AB405" s="401">
        <f t="shared" si="890"/>
        <v>0</v>
      </c>
      <c r="AC405" s="513">
        <f t="shared" si="891"/>
        <v>0</v>
      </c>
      <c r="AD405" s="401">
        <f t="shared" si="892"/>
        <v>0</v>
      </c>
      <c r="AE405" s="513"/>
      <c r="AF405" s="401">
        <f t="shared" si="893"/>
        <v>0</v>
      </c>
      <c r="AG405" s="513">
        <f t="shared" si="894"/>
        <v>0</v>
      </c>
      <c r="AH405" s="401">
        <f t="shared" si="895"/>
        <v>0</v>
      </c>
      <c r="AI405" s="513"/>
      <c r="AJ405" s="401">
        <f t="shared" si="896"/>
        <v>0</v>
      </c>
      <c r="AK405" s="513">
        <f t="shared" si="897"/>
        <v>0</v>
      </c>
      <c r="AL405" s="401">
        <f t="shared" si="898"/>
        <v>0</v>
      </c>
      <c r="AM405" s="519"/>
      <c r="AN405" s="429">
        <f t="shared" si="899"/>
        <v>0</v>
      </c>
      <c r="AO405" s="519">
        <f t="shared" si="900"/>
        <v>0</v>
      </c>
      <c r="AP405" s="429">
        <f t="shared" si="901"/>
        <v>0</v>
      </c>
      <c r="AQ405" s="594"/>
      <c r="AR405" s="401">
        <f t="shared" si="902"/>
        <v>0</v>
      </c>
      <c r="AS405" s="519">
        <f t="shared" si="903"/>
        <v>0</v>
      </c>
      <c r="AT405" s="429">
        <f t="shared" si="904"/>
        <v>0</v>
      </c>
      <c r="AU405" s="517"/>
      <c r="AV405" s="401">
        <f t="shared" si="905"/>
        <v>0</v>
      </c>
      <c r="AW405" s="519">
        <f t="shared" si="906"/>
        <v>0</v>
      </c>
      <c r="AX405" s="429">
        <f t="shared" si="907"/>
        <v>0</v>
      </c>
      <c r="AY405" s="517"/>
      <c r="AZ405" s="683">
        <f t="shared" si="908"/>
        <v>0</v>
      </c>
      <c r="BA405" s="519">
        <f t="shared" si="909"/>
        <v>0</v>
      </c>
      <c r="BB405" s="429">
        <f t="shared" si="910"/>
        <v>0</v>
      </c>
      <c r="BC405" s="697"/>
      <c r="BD405" s="683">
        <f t="shared" si="911"/>
        <v>0</v>
      </c>
      <c r="BE405" s="697">
        <f t="shared" si="912"/>
        <v>0</v>
      </c>
      <c r="BF405" s="683">
        <f t="shared" si="913"/>
        <v>0</v>
      </c>
      <c r="BG405" s="697"/>
      <c r="BH405" s="683">
        <f t="shared" si="914"/>
        <v>0</v>
      </c>
      <c r="BI405" s="519">
        <f t="shared" si="915"/>
        <v>0</v>
      </c>
      <c r="BJ405" s="429">
        <f t="shared" si="916"/>
        <v>0</v>
      </c>
      <c r="BK405" s="697"/>
      <c r="BL405" s="683">
        <f t="shared" si="917"/>
        <v>0</v>
      </c>
      <c r="BM405" s="519">
        <f t="shared" si="918"/>
        <v>0</v>
      </c>
      <c r="BN405" s="429">
        <f t="shared" si="919"/>
        <v>0</v>
      </c>
      <c r="BO405" s="718"/>
      <c r="BP405" s="706">
        <f t="shared" si="920"/>
        <v>0</v>
      </c>
      <c r="BQ405" s="718">
        <f t="shared" si="921"/>
        <v>0</v>
      </c>
      <c r="BR405" s="706">
        <f t="shared" si="922"/>
        <v>0</v>
      </c>
      <c r="BS405" s="718"/>
      <c r="BT405" s="706">
        <f t="shared" si="923"/>
        <v>0</v>
      </c>
      <c r="BU405" s="718">
        <f t="shared" si="924"/>
        <v>0</v>
      </c>
      <c r="BV405" s="706">
        <f t="shared" si="925"/>
        <v>0</v>
      </c>
      <c r="BW405" s="718"/>
      <c r="BX405" s="706">
        <f t="shared" si="926"/>
        <v>0</v>
      </c>
      <c r="BY405" s="718">
        <f t="shared" si="927"/>
        <v>0</v>
      </c>
      <c r="BZ405" s="706">
        <f t="shared" si="928"/>
        <v>0</v>
      </c>
      <c r="CA405" s="718"/>
      <c r="CB405" s="706">
        <f t="shared" si="929"/>
        <v>0</v>
      </c>
      <c r="CC405" s="718">
        <f t="shared" si="930"/>
        <v>0</v>
      </c>
      <c r="CD405" s="706">
        <f t="shared" si="931"/>
        <v>0</v>
      </c>
      <c r="CE405" s="706"/>
      <c r="CF405" s="402">
        <f t="shared" si="932"/>
        <v>0</v>
      </c>
    </row>
    <row r="406" spans="2:84" ht="36">
      <c r="B406" s="395" t="s">
        <v>1122</v>
      </c>
      <c r="C406" s="411" t="s">
        <v>1123</v>
      </c>
      <c r="D406" s="412" t="s">
        <v>382</v>
      </c>
      <c r="E406" s="398">
        <v>14726250</v>
      </c>
      <c r="F406" s="399">
        <v>0</v>
      </c>
      <c r="G406" s="400">
        <f t="shared" si="881"/>
        <v>0</v>
      </c>
      <c r="H406" s="400"/>
      <c r="I406" s="413"/>
      <c r="J406" s="413"/>
      <c r="K406" s="517"/>
      <c r="L406" s="413"/>
      <c r="M406" s="513">
        <f t="shared" si="882"/>
        <v>0</v>
      </c>
      <c r="N406" s="401">
        <f t="shared" si="883"/>
        <v>0</v>
      </c>
      <c r="O406" s="413"/>
      <c r="P406" s="413"/>
      <c r="Q406" s="513">
        <f t="shared" si="884"/>
        <v>0</v>
      </c>
      <c r="R406" s="401">
        <f t="shared" si="885"/>
        <v>0</v>
      </c>
      <c r="S406" s="543"/>
      <c r="T406" s="413"/>
      <c r="U406" s="513">
        <f t="shared" si="886"/>
        <v>0</v>
      </c>
      <c r="V406" s="401">
        <f t="shared" si="887"/>
        <v>0</v>
      </c>
      <c r="W406" s="517"/>
      <c r="X406" s="413"/>
      <c r="Y406" s="513">
        <f t="shared" si="888"/>
        <v>0</v>
      </c>
      <c r="Z406" s="401">
        <f t="shared" si="889"/>
        <v>0</v>
      </c>
      <c r="AA406" s="517"/>
      <c r="AB406" s="401">
        <f t="shared" si="890"/>
        <v>0</v>
      </c>
      <c r="AC406" s="513">
        <f t="shared" si="891"/>
        <v>0</v>
      </c>
      <c r="AD406" s="401">
        <f t="shared" si="892"/>
        <v>0</v>
      </c>
      <c r="AE406" s="513"/>
      <c r="AF406" s="401">
        <f t="shared" si="893"/>
        <v>0</v>
      </c>
      <c r="AG406" s="513">
        <f t="shared" si="894"/>
        <v>0</v>
      </c>
      <c r="AH406" s="401">
        <f t="shared" si="895"/>
        <v>0</v>
      </c>
      <c r="AI406" s="513"/>
      <c r="AJ406" s="401">
        <f t="shared" si="896"/>
        <v>0</v>
      </c>
      <c r="AK406" s="513">
        <f t="shared" si="897"/>
        <v>0</v>
      </c>
      <c r="AL406" s="401">
        <f t="shared" si="898"/>
        <v>0</v>
      </c>
      <c r="AM406" s="519"/>
      <c r="AN406" s="429">
        <f t="shared" si="899"/>
        <v>0</v>
      </c>
      <c r="AO406" s="519">
        <f t="shared" si="900"/>
        <v>0</v>
      </c>
      <c r="AP406" s="429">
        <f t="shared" si="901"/>
        <v>0</v>
      </c>
      <c r="AQ406" s="594"/>
      <c r="AR406" s="401">
        <f t="shared" si="902"/>
        <v>0</v>
      </c>
      <c r="AS406" s="519">
        <f t="shared" si="903"/>
        <v>0</v>
      </c>
      <c r="AT406" s="429">
        <f t="shared" si="904"/>
        <v>0</v>
      </c>
      <c r="AU406" s="517"/>
      <c r="AV406" s="401">
        <f t="shared" si="905"/>
        <v>0</v>
      </c>
      <c r="AW406" s="519">
        <f t="shared" si="906"/>
        <v>0</v>
      </c>
      <c r="AX406" s="429">
        <f t="shared" si="907"/>
        <v>0</v>
      </c>
      <c r="AY406" s="517"/>
      <c r="AZ406" s="683">
        <f t="shared" si="908"/>
        <v>0</v>
      </c>
      <c r="BA406" s="519">
        <f t="shared" si="909"/>
        <v>0</v>
      </c>
      <c r="BB406" s="429">
        <f t="shared" si="910"/>
        <v>0</v>
      </c>
      <c r="BC406" s="697"/>
      <c r="BD406" s="683">
        <f t="shared" si="911"/>
        <v>0</v>
      </c>
      <c r="BE406" s="697">
        <f t="shared" si="912"/>
        <v>0</v>
      </c>
      <c r="BF406" s="683">
        <f t="shared" si="913"/>
        <v>0</v>
      </c>
      <c r="BG406" s="697"/>
      <c r="BH406" s="683">
        <f t="shared" si="914"/>
        <v>0</v>
      </c>
      <c r="BI406" s="519">
        <f t="shared" si="915"/>
        <v>0</v>
      </c>
      <c r="BJ406" s="429">
        <f t="shared" si="916"/>
        <v>0</v>
      </c>
      <c r="BK406" s="697"/>
      <c r="BL406" s="683">
        <f t="shared" si="917"/>
        <v>0</v>
      </c>
      <c r="BM406" s="519">
        <f t="shared" si="918"/>
        <v>0</v>
      </c>
      <c r="BN406" s="429">
        <f t="shared" si="919"/>
        <v>0</v>
      </c>
      <c r="BO406" s="718"/>
      <c r="BP406" s="706">
        <f t="shared" si="920"/>
        <v>0</v>
      </c>
      <c r="BQ406" s="718">
        <f t="shared" si="921"/>
        <v>0</v>
      </c>
      <c r="BR406" s="706">
        <f t="shared" si="922"/>
        <v>0</v>
      </c>
      <c r="BS406" s="718"/>
      <c r="BT406" s="706">
        <f t="shared" si="923"/>
        <v>0</v>
      </c>
      <c r="BU406" s="718">
        <f t="shared" si="924"/>
        <v>0</v>
      </c>
      <c r="BV406" s="706">
        <f t="shared" si="925"/>
        <v>0</v>
      </c>
      <c r="BW406" s="718"/>
      <c r="BX406" s="706">
        <f t="shared" si="926"/>
        <v>0</v>
      </c>
      <c r="BY406" s="718">
        <f t="shared" si="927"/>
        <v>0</v>
      </c>
      <c r="BZ406" s="706">
        <f t="shared" si="928"/>
        <v>0</v>
      </c>
      <c r="CA406" s="718"/>
      <c r="CB406" s="706">
        <f t="shared" si="929"/>
        <v>0</v>
      </c>
      <c r="CC406" s="718">
        <f t="shared" si="930"/>
        <v>0</v>
      </c>
      <c r="CD406" s="706">
        <f t="shared" si="931"/>
        <v>0</v>
      </c>
      <c r="CE406" s="706"/>
      <c r="CF406" s="402">
        <f t="shared" si="932"/>
        <v>0</v>
      </c>
    </row>
    <row r="407" spans="2:84" ht="36">
      <c r="B407" s="395" t="s">
        <v>1124</v>
      </c>
      <c r="C407" s="411" t="s">
        <v>1125</v>
      </c>
      <c r="D407" s="412" t="s">
        <v>382</v>
      </c>
      <c r="E407" s="398">
        <v>2722500</v>
      </c>
      <c r="F407" s="399">
        <v>0</v>
      </c>
      <c r="G407" s="400">
        <f t="shared" si="881"/>
        <v>0</v>
      </c>
      <c r="H407" s="400"/>
      <c r="I407" s="413"/>
      <c r="J407" s="413"/>
      <c r="K407" s="517"/>
      <c r="L407" s="413"/>
      <c r="M407" s="513">
        <f t="shared" si="882"/>
        <v>0</v>
      </c>
      <c r="N407" s="401">
        <f t="shared" si="883"/>
        <v>0</v>
      </c>
      <c r="O407" s="413"/>
      <c r="P407" s="413"/>
      <c r="Q407" s="513">
        <f t="shared" si="884"/>
        <v>0</v>
      </c>
      <c r="R407" s="401">
        <f t="shared" si="885"/>
        <v>0</v>
      </c>
      <c r="S407" s="543"/>
      <c r="T407" s="413"/>
      <c r="U407" s="513">
        <f t="shared" si="886"/>
        <v>0</v>
      </c>
      <c r="V407" s="401">
        <f t="shared" si="887"/>
        <v>0</v>
      </c>
      <c r="W407" s="517"/>
      <c r="X407" s="413"/>
      <c r="Y407" s="513">
        <f t="shared" si="888"/>
        <v>0</v>
      </c>
      <c r="Z407" s="401">
        <f t="shared" si="889"/>
        <v>0</v>
      </c>
      <c r="AA407" s="517"/>
      <c r="AB407" s="401">
        <f t="shared" si="890"/>
        <v>0</v>
      </c>
      <c r="AC407" s="513">
        <f t="shared" si="891"/>
        <v>0</v>
      </c>
      <c r="AD407" s="401">
        <f t="shared" si="892"/>
        <v>0</v>
      </c>
      <c r="AE407" s="513"/>
      <c r="AF407" s="401">
        <f t="shared" si="893"/>
        <v>0</v>
      </c>
      <c r="AG407" s="513">
        <f t="shared" si="894"/>
        <v>0</v>
      </c>
      <c r="AH407" s="401">
        <f t="shared" si="895"/>
        <v>0</v>
      </c>
      <c r="AI407" s="513"/>
      <c r="AJ407" s="401">
        <f t="shared" si="896"/>
        <v>0</v>
      </c>
      <c r="AK407" s="513">
        <f t="shared" si="897"/>
        <v>0</v>
      </c>
      <c r="AL407" s="401">
        <f t="shared" si="898"/>
        <v>0</v>
      </c>
      <c r="AM407" s="519"/>
      <c r="AN407" s="429">
        <f t="shared" si="899"/>
        <v>0</v>
      </c>
      <c r="AO407" s="519">
        <f t="shared" si="900"/>
        <v>0</v>
      </c>
      <c r="AP407" s="429">
        <f t="shared" si="901"/>
        <v>0</v>
      </c>
      <c r="AQ407" s="594"/>
      <c r="AR407" s="401">
        <f t="shared" si="902"/>
        <v>0</v>
      </c>
      <c r="AS407" s="519">
        <f t="shared" si="903"/>
        <v>0</v>
      </c>
      <c r="AT407" s="429">
        <f t="shared" si="904"/>
        <v>0</v>
      </c>
      <c r="AU407" s="517"/>
      <c r="AV407" s="401">
        <f t="shared" si="905"/>
        <v>0</v>
      </c>
      <c r="AW407" s="519">
        <f t="shared" si="906"/>
        <v>0</v>
      </c>
      <c r="AX407" s="429">
        <f t="shared" si="907"/>
        <v>0</v>
      </c>
      <c r="AY407" s="517"/>
      <c r="AZ407" s="683">
        <f t="shared" si="908"/>
        <v>0</v>
      </c>
      <c r="BA407" s="519">
        <f t="shared" si="909"/>
        <v>0</v>
      </c>
      <c r="BB407" s="429">
        <f t="shared" si="910"/>
        <v>0</v>
      </c>
      <c r="BC407" s="697"/>
      <c r="BD407" s="683">
        <f t="shared" si="911"/>
        <v>0</v>
      </c>
      <c r="BE407" s="697">
        <f t="shared" si="912"/>
        <v>0</v>
      </c>
      <c r="BF407" s="683">
        <f t="shared" si="913"/>
        <v>0</v>
      </c>
      <c r="BG407" s="697"/>
      <c r="BH407" s="683">
        <f t="shared" si="914"/>
        <v>0</v>
      </c>
      <c r="BI407" s="519">
        <f t="shared" si="915"/>
        <v>0</v>
      </c>
      <c r="BJ407" s="429">
        <f t="shared" si="916"/>
        <v>0</v>
      </c>
      <c r="BK407" s="697"/>
      <c r="BL407" s="683">
        <f t="shared" si="917"/>
        <v>0</v>
      </c>
      <c r="BM407" s="519">
        <f t="shared" si="918"/>
        <v>0</v>
      </c>
      <c r="BN407" s="429">
        <f t="shared" si="919"/>
        <v>0</v>
      </c>
      <c r="BO407" s="718"/>
      <c r="BP407" s="706">
        <f t="shared" si="920"/>
        <v>0</v>
      </c>
      <c r="BQ407" s="718">
        <f t="shared" si="921"/>
        <v>0</v>
      </c>
      <c r="BR407" s="706">
        <f t="shared" si="922"/>
        <v>0</v>
      </c>
      <c r="BS407" s="718"/>
      <c r="BT407" s="706">
        <f t="shared" si="923"/>
        <v>0</v>
      </c>
      <c r="BU407" s="718">
        <f t="shared" si="924"/>
        <v>0</v>
      </c>
      <c r="BV407" s="706">
        <f t="shared" si="925"/>
        <v>0</v>
      </c>
      <c r="BW407" s="718"/>
      <c r="BX407" s="706">
        <f t="shared" si="926"/>
        <v>0</v>
      </c>
      <c r="BY407" s="718">
        <f t="shared" si="927"/>
        <v>0</v>
      </c>
      <c r="BZ407" s="706">
        <f t="shared" si="928"/>
        <v>0</v>
      </c>
      <c r="CA407" s="718"/>
      <c r="CB407" s="706">
        <f t="shared" si="929"/>
        <v>0</v>
      </c>
      <c r="CC407" s="718">
        <f t="shared" si="930"/>
        <v>0</v>
      </c>
      <c r="CD407" s="706">
        <f t="shared" si="931"/>
        <v>0</v>
      </c>
      <c r="CE407" s="706"/>
      <c r="CF407" s="402">
        <f t="shared" si="932"/>
        <v>0</v>
      </c>
    </row>
    <row r="408" spans="2:84" ht="36">
      <c r="B408" s="395" t="s">
        <v>1126</v>
      </c>
      <c r="C408" s="411" t="s">
        <v>1127</v>
      </c>
      <c r="D408" s="412" t="s">
        <v>382</v>
      </c>
      <c r="E408" s="398">
        <v>2722500</v>
      </c>
      <c r="F408" s="399">
        <v>0</v>
      </c>
      <c r="G408" s="400">
        <f t="shared" si="881"/>
        <v>0</v>
      </c>
      <c r="H408" s="400"/>
      <c r="I408" s="413"/>
      <c r="J408" s="413"/>
      <c r="K408" s="517"/>
      <c r="L408" s="413"/>
      <c r="M408" s="513">
        <f t="shared" si="882"/>
        <v>0</v>
      </c>
      <c r="N408" s="401">
        <f t="shared" si="883"/>
        <v>0</v>
      </c>
      <c r="O408" s="413"/>
      <c r="P408" s="413"/>
      <c r="Q408" s="513">
        <f t="shared" si="884"/>
        <v>0</v>
      </c>
      <c r="R408" s="401">
        <f t="shared" si="885"/>
        <v>0</v>
      </c>
      <c r="S408" s="543"/>
      <c r="T408" s="413"/>
      <c r="U408" s="513">
        <f t="shared" si="886"/>
        <v>0</v>
      </c>
      <c r="V408" s="401">
        <f t="shared" si="887"/>
        <v>0</v>
      </c>
      <c r="W408" s="517"/>
      <c r="X408" s="413"/>
      <c r="Y408" s="513">
        <f t="shared" si="888"/>
        <v>0</v>
      </c>
      <c r="Z408" s="401">
        <f t="shared" si="889"/>
        <v>0</v>
      </c>
      <c r="AA408" s="517"/>
      <c r="AB408" s="401">
        <f t="shared" si="890"/>
        <v>0</v>
      </c>
      <c r="AC408" s="513">
        <f t="shared" si="891"/>
        <v>0</v>
      </c>
      <c r="AD408" s="401">
        <f t="shared" si="892"/>
        <v>0</v>
      </c>
      <c r="AE408" s="513"/>
      <c r="AF408" s="401">
        <f t="shared" si="893"/>
        <v>0</v>
      </c>
      <c r="AG408" s="513">
        <f t="shared" si="894"/>
        <v>0</v>
      </c>
      <c r="AH408" s="401">
        <f t="shared" si="895"/>
        <v>0</v>
      </c>
      <c r="AI408" s="513"/>
      <c r="AJ408" s="401">
        <f t="shared" si="896"/>
        <v>0</v>
      </c>
      <c r="AK408" s="513">
        <f t="shared" si="897"/>
        <v>0</v>
      </c>
      <c r="AL408" s="401">
        <f t="shared" si="898"/>
        <v>0</v>
      </c>
      <c r="AM408" s="519"/>
      <c r="AN408" s="429">
        <f t="shared" si="899"/>
        <v>0</v>
      </c>
      <c r="AO408" s="519">
        <f t="shared" si="900"/>
        <v>0</v>
      </c>
      <c r="AP408" s="429">
        <f t="shared" si="901"/>
        <v>0</v>
      </c>
      <c r="AQ408" s="594"/>
      <c r="AR408" s="401">
        <f t="shared" si="902"/>
        <v>0</v>
      </c>
      <c r="AS408" s="519">
        <f t="shared" si="903"/>
        <v>0</v>
      </c>
      <c r="AT408" s="429">
        <f t="shared" si="904"/>
        <v>0</v>
      </c>
      <c r="AU408" s="517"/>
      <c r="AV408" s="401">
        <f t="shared" si="905"/>
        <v>0</v>
      </c>
      <c r="AW408" s="519">
        <f t="shared" si="906"/>
        <v>0</v>
      </c>
      <c r="AX408" s="429">
        <f t="shared" si="907"/>
        <v>0</v>
      </c>
      <c r="AY408" s="517"/>
      <c r="AZ408" s="683">
        <f t="shared" si="908"/>
        <v>0</v>
      </c>
      <c r="BA408" s="519">
        <f t="shared" si="909"/>
        <v>0</v>
      </c>
      <c r="BB408" s="429">
        <f t="shared" si="910"/>
        <v>0</v>
      </c>
      <c r="BC408" s="697"/>
      <c r="BD408" s="683">
        <f t="shared" si="911"/>
        <v>0</v>
      </c>
      <c r="BE408" s="697">
        <f t="shared" si="912"/>
        <v>0</v>
      </c>
      <c r="BF408" s="683">
        <f t="shared" si="913"/>
        <v>0</v>
      </c>
      <c r="BG408" s="697"/>
      <c r="BH408" s="683">
        <f t="shared" si="914"/>
        <v>0</v>
      </c>
      <c r="BI408" s="519">
        <f t="shared" si="915"/>
        <v>0</v>
      </c>
      <c r="BJ408" s="429">
        <f t="shared" si="916"/>
        <v>0</v>
      </c>
      <c r="BK408" s="697"/>
      <c r="BL408" s="683">
        <f t="shared" si="917"/>
        <v>0</v>
      </c>
      <c r="BM408" s="519">
        <f t="shared" si="918"/>
        <v>0</v>
      </c>
      <c r="BN408" s="429">
        <f t="shared" si="919"/>
        <v>0</v>
      </c>
      <c r="BO408" s="718"/>
      <c r="BP408" s="706">
        <f t="shared" si="920"/>
        <v>0</v>
      </c>
      <c r="BQ408" s="718">
        <f t="shared" si="921"/>
        <v>0</v>
      </c>
      <c r="BR408" s="706">
        <f t="shared" si="922"/>
        <v>0</v>
      </c>
      <c r="BS408" s="718"/>
      <c r="BT408" s="706">
        <f t="shared" si="923"/>
        <v>0</v>
      </c>
      <c r="BU408" s="718">
        <f t="shared" si="924"/>
        <v>0</v>
      </c>
      <c r="BV408" s="706">
        <f t="shared" si="925"/>
        <v>0</v>
      </c>
      <c r="BW408" s="718"/>
      <c r="BX408" s="706">
        <f t="shared" si="926"/>
        <v>0</v>
      </c>
      <c r="BY408" s="718">
        <f t="shared" si="927"/>
        <v>0</v>
      </c>
      <c r="BZ408" s="706">
        <f t="shared" si="928"/>
        <v>0</v>
      </c>
      <c r="CA408" s="718"/>
      <c r="CB408" s="706">
        <f t="shared" si="929"/>
        <v>0</v>
      </c>
      <c r="CC408" s="718">
        <f t="shared" si="930"/>
        <v>0</v>
      </c>
      <c r="CD408" s="706">
        <f t="shared" si="931"/>
        <v>0</v>
      </c>
      <c r="CE408" s="706"/>
      <c r="CF408" s="402">
        <f t="shared" si="932"/>
        <v>0</v>
      </c>
    </row>
    <row r="409" spans="2:84" ht="36">
      <c r="B409" s="395" t="s">
        <v>1128</v>
      </c>
      <c r="C409" s="411" t="s">
        <v>1129</v>
      </c>
      <c r="D409" s="412" t="s">
        <v>382</v>
      </c>
      <c r="E409" s="398">
        <v>2722500</v>
      </c>
      <c r="F409" s="399">
        <v>0</v>
      </c>
      <c r="G409" s="400">
        <f t="shared" si="881"/>
        <v>0</v>
      </c>
      <c r="H409" s="400"/>
      <c r="I409" s="413"/>
      <c r="J409" s="413"/>
      <c r="K409" s="517"/>
      <c r="L409" s="413"/>
      <c r="M409" s="513">
        <f t="shared" si="882"/>
        <v>0</v>
      </c>
      <c r="N409" s="401">
        <f t="shared" si="883"/>
        <v>0</v>
      </c>
      <c r="O409" s="413"/>
      <c r="P409" s="413"/>
      <c r="Q409" s="513">
        <f t="shared" si="884"/>
        <v>0</v>
      </c>
      <c r="R409" s="401">
        <f t="shared" si="885"/>
        <v>0</v>
      </c>
      <c r="S409" s="543"/>
      <c r="T409" s="413"/>
      <c r="U409" s="513">
        <f t="shared" si="886"/>
        <v>0</v>
      </c>
      <c r="V409" s="401">
        <f t="shared" si="887"/>
        <v>0</v>
      </c>
      <c r="W409" s="517"/>
      <c r="X409" s="413"/>
      <c r="Y409" s="513">
        <f t="shared" si="888"/>
        <v>0</v>
      </c>
      <c r="Z409" s="401">
        <f t="shared" si="889"/>
        <v>0</v>
      </c>
      <c r="AA409" s="517"/>
      <c r="AB409" s="401">
        <f t="shared" si="890"/>
        <v>0</v>
      </c>
      <c r="AC409" s="513">
        <f t="shared" si="891"/>
        <v>0</v>
      </c>
      <c r="AD409" s="401">
        <f t="shared" si="892"/>
        <v>0</v>
      </c>
      <c r="AE409" s="513"/>
      <c r="AF409" s="401">
        <f t="shared" si="893"/>
        <v>0</v>
      </c>
      <c r="AG409" s="513">
        <f t="shared" si="894"/>
        <v>0</v>
      </c>
      <c r="AH409" s="401">
        <f t="shared" si="895"/>
        <v>0</v>
      </c>
      <c r="AI409" s="513"/>
      <c r="AJ409" s="401">
        <f t="shared" si="896"/>
        <v>0</v>
      </c>
      <c r="AK409" s="513">
        <f t="shared" si="897"/>
        <v>0</v>
      </c>
      <c r="AL409" s="401">
        <f t="shared" si="898"/>
        <v>0</v>
      </c>
      <c r="AM409" s="519"/>
      <c r="AN409" s="429">
        <f t="shared" si="899"/>
        <v>0</v>
      </c>
      <c r="AO409" s="519">
        <f t="shared" si="900"/>
        <v>0</v>
      </c>
      <c r="AP409" s="429">
        <f t="shared" si="901"/>
        <v>0</v>
      </c>
      <c r="AQ409" s="594"/>
      <c r="AR409" s="401">
        <f t="shared" si="902"/>
        <v>0</v>
      </c>
      <c r="AS409" s="519">
        <f t="shared" si="903"/>
        <v>0</v>
      </c>
      <c r="AT409" s="429">
        <f t="shared" si="904"/>
        <v>0</v>
      </c>
      <c r="AU409" s="517"/>
      <c r="AV409" s="401">
        <f t="shared" si="905"/>
        <v>0</v>
      </c>
      <c r="AW409" s="519">
        <f t="shared" si="906"/>
        <v>0</v>
      </c>
      <c r="AX409" s="429">
        <f t="shared" si="907"/>
        <v>0</v>
      </c>
      <c r="AY409" s="517"/>
      <c r="AZ409" s="683">
        <f t="shared" si="908"/>
        <v>0</v>
      </c>
      <c r="BA409" s="519">
        <f t="shared" si="909"/>
        <v>0</v>
      </c>
      <c r="BB409" s="429">
        <f t="shared" si="910"/>
        <v>0</v>
      </c>
      <c r="BC409" s="697"/>
      <c r="BD409" s="683">
        <f t="shared" si="911"/>
        <v>0</v>
      </c>
      <c r="BE409" s="697">
        <f t="shared" si="912"/>
        <v>0</v>
      </c>
      <c r="BF409" s="683">
        <f t="shared" si="913"/>
        <v>0</v>
      </c>
      <c r="BG409" s="697"/>
      <c r="BH409" s="683">
        <f t="shared" si="914"/>
        <v>0</v>
      </c>
      <c r="BI409" s="519">
        <f t="shared" si="915"/>
        <v>0</v>
      </c>
      <c r="BJ409" s="429">
        <f t="shared" si="916"/>
        <v>0</v>
      </c>
      <c r="BK409" s="697"/>
      <c r="BL409" s="683">
        <f t="shared" si="917"/>
        <v>0</v>
      </c>
      <c r="BM409" s="519">
        <f t="shared" si="918"/>
        <v>0</v>
      </c>
      <c r="BN409" s="429">
        <f t="shared" si="919"/>
        <v>0</v>
      </c>
      <c r="BO409" s="718"/>
      <c r="BP409" s="706">
        <f t="shared" si="920"/>
        <v>0</v>
      </c>
      <c r="BQ409" s="718">
        <f t="shared" si="921"/>
        <v>0</v>
      </c>
      <c r="BR409" s="706">
        <f t="shared" si="922"/>
        <v>0</v>
      </c>
      <c r="BS409" s="718"/>
      <c r="BT409" s="706">
        <f t="shared" si="923"/>
        <v>0</v>
      </c>
      <c r="BU409" s="718">
        <f t="shared" si="924"/>
        <v>0</v>
      </c>
      <c r="BV409" s="706">
        <f t="shared" si="925"/>
        <v>0</v>
      </c>
      <c r="BW409" s="718"/>
      <c r="BX409" s="706">
        <f t="shared" si="926"/>
        <v>0</v>
      </c>
      <c r="BY409" s="718">
        <f t="shared" si="927"/>
        <v>0</v>
      </c>
      <c r="BZ409" s="706">
        <f t="shared" si="928"/>
        <v>0</v>
      </c>
      <c r="CA409" s="718"/>
      <c r="CB409" s="706">
        <f t="shared" si="929"/>
        <v>0</v>
      </c>
      <c r="CC409" s="718">
        <f t="shared" si="930"/>
        <v>0</v>
      </c>
      <c r="CD409" s="706">
        <f t="shared" si="931"/>
        <v>0</v>
      </c>
      <c r="CE409" s="706"/>
      <c r="CF409" s="402">
        <f t="shared" si="932"/>
        <v>0</v>
      </c>
    </row>
    <row r="410" spans="2:84" ht="36">
      <c r="B410" s="395" t="s">
        <v>1130</v>
      </c>
      <c r="C410" s="411" t="s">
        <v>1131</v>
      </c>
      <c r="D410" s="412" t="s">
        <v>382</v>
      </c>
      <c r="E410" s="398">
        <v>2722500</v>
      </c>
      <c r="F410" s="399">
        <v>0</v>
      </c>
      <c r="G410" s="400">
        <f t="shared" si="881"/>
        <v>0</v>
      </c>
      <c r="H410" s="400"/>
      <c r="I410" s="413"/>
      <c r="J410" s="413"/>
      <c r="K410" s="517"/>
      <c r="L410" s="413"/>
      <c r="M410" s="513">
        <f t="shared" si="882"/>
        <v>0</v>
      </c>
      <c r="N410" s="401">
        <f t="shared" si="883"/>
        <v>0</v>
      </c>
      <c r="O410" s="413"/>
      <c r="P410" s="413"/>
      <c r="Q410" s="513">
        <f t="shared" si="884"/>
        <v>0</v>
      </c>
      <c r="R410" s="401">
        <f t="shared" si="885"/>
        <v>0</v>
      </c>
      <c r="S410" s="543"/>
      <c r="T410" s="413"/>
      <c r="U410" s="513">
        <f t="shared" si="886"/>
        <v>0</v>
      </c>
      <c r="V410" s="401">
        <f t="shared" si="887"/>
        <v>0</v>
      </c>
      <c r="W410" s="517"/>
      <c r="X410" s="413"/>
      <c r="Y410" s="513">
        <f t="shared" si="888"/>
        <v>0</v>
      </c>
      <c r="Z410" s="401">
        <f t="shared" si="889"/>
        <v>0</v>
      </c>
      <c r="AA410" s="517"/>
      <c r="AB410" s="401">
        <f t="shared" si="890"/>
        <v>0</v>
      </c>
      <c r="AC410" s="513">
        <f t="shared" si="891"/>
        <v>0</v>
      </c>
      <c r="AD410" s="401">
        <f t="shared" si="892"/>
        <v>0</v>
      </c>
      <c r="AE410" s="513"/>
      <c r="AF410" s="401">
        <f t="shared" si="893"/>
        <v>0</v>
      </c>
      <c r="AG410" s="513">
        <f t="shared" si="894"/>
        <v>0</v>
      </c>
      <c r="AH410" s="401">
        <f t="shared" si="895"/>
        <v>0</v>
      </c>
      <c r="AI410" s="513"/>
      <c r="AJ410" s="401">
        <f t="shared" si="896"/>
        <v>0</v>
      </c>
      <c r="AK410" s="513">
        <f t="shared" si="897"/>
        <v>0</v>
      </c>
      <c r="AL410" s="401">
        <f t="shared" si="898"/>
        <v>0</v>
      </c>
      <c r="AM410" s="519"/>
      <c r="AN410" s="429">
        <f t="shared" si="899"/>
        <v>0</v>
      </c>
      <c r="AO410" s="519">
        <f t="shared" si="900"/>
        <v>0</v>
      </c>
      <c r="AP410" s="429">
        <f t="shared" si="901"/>
        <v>0</v>
      </c>
      <c r="AQ410" s="594"/>
      <c r="AR410" s="401">
        <f t="shared" si="902"/>
        <v>0</v>
      </c>
      <c r="AS410" s="519">
        <f t="shared" si="903"/>
        <v>0</v>
      </c>
      <c r="AT410" s="429">
        <f t="shared" si="904"/>
        <v>0</v>
      </c>
      <c r="AU410" s="517"/>
      <c r="AV410" s="401">
        <f t="shared" si="905"/>
        <v>0</v>
      </c>
      <c r="AW410" s="519">
        <f t="shared" si="906"/>
        <v>0</v>
      </c>
      <c r="AX410" s="429">
        <f t="shared" si="907"/>
        <v>0</v>
      </c>
      <c r="AY410" s="517"/>
      <c r="AZ410" s="683">
        <f t="shared" si="908"/>
        <v>0</v>
      </c>
      <c r="BA410" s="519">
        <f t="shared" si="909"/>
        <v>0</v>
      </c>
      <c r="BB410" s="429">
        <f t="shared" si="910"/>
        <v>0</v>
      </c>
      <c r="BC410" s="697"/>
      <c r="BD410" s="683">
        <f t="shared" si="911"/>
        <v>0</v>
      </c>
      <c r="BE410" s="697">
        <f t="shared" si="912"/>
        <v>0</v>
      </c>
      <c r="BF410" s="683">
        <f t="shared" si="913"/>
        <v>0</v>
      </c>
      <c r="BG410" s="697"/>
      <c r="BH410" s="683">
        <f t="shared" si="914"/>
        <v>0</v>
      </c>
      <c r="BI410" s="519">
        <f t="shared" si="915"/>
        <v>0</v>
      </c>
      <c r="BJ410" s="429">
        <f t="shared" si="916"/>
        <v>0</v>
      </c>
      <c r="BK410" s="697"/>
      <c r="BL410" s="683">
        <f t="shared" si="917"/>
        <v>0</v>
      </c>
      <c r="BM410" s="519">
        <f t="shared" si="918"/>
        <v>0</v>
      </c>
      <c r="BN410" s="429">
        <f t="shared" si="919"/>
        <v>0</v>
      </c>
      <c r="BO410" s="718"/>
      <c r="BP410" s="706">
        <f t="shared" si="920"/>
        <v>0</v>
      </c>
      <c r="BQ410" s="718">
        <f t="shared" si="921"/>
        <v>0</v>
      </c>
      <c r="BR410" s="706">
        <f t="shared" si="922"/>
        <v>0</v>
      </c>
      <c r="BS410" s="718"/>
      <c r="BT410" s="706">
        <f t="shared" si="923"/>
        <v>0</v>
      </c>
      <c r="BU410" s="718">
        <f t="shared" si="924"/>
        <v>0</v>
      </c>
      <c r="BV410" s="706">
        <f t="shared" si="925"/>
        <v>0</v>
      </c>
      <c r="BW410" s="718"/>
      <c r="BX410" s="706">
        <f t="shared" si="926"/>
        <v>0</v>
      </c>
      <c r="BY410" s="718">
        <f t="shared" si="927"/>
        <v>0</v>
      </c>
      <c r="BZ410" s="706">
        <f t="shared" si="928"/>
        <v>0</v>
      </c>
      <c r="CA410" s="718"/>
      <c r="CB410" s="706">
        <f t="shared" si="929"/>
        <v>0</v>
      </c>
      <c r="CC410" s="718">
        <f t="shared" si="930"/>
        <v>0</v>
      </c>
      <c r="CD410" s="706">
        <f t="shared" si="931"/>
        <v>0</v>
      </c>
      <c r="CE410" s="706"/>
      <c r="CF410" s="402">
        <f t="shared" si="932"/>
        <v>0</v>
      </c>
    </row>
    <row r="411" spans="2:84" ht="36">
      <c r="B411" s="395" t="s">
        <v>1132</v>
      </c>
      <c r="C411" s="411" t="s">
        <v>1133</v>
      </c>
      <c r="D411" s="412" t="s">
        <v>382</v>
      </c>
      <c r="E411" s="398">
        <v>2722500</v>
      </c>
      <c r="F411" s="399">
        <v>0</v>
      </c>
      <c r="G411" s="400">
        <f t="shared" si="881"/>
        <v>0</v>
      </c>
      <c r="H411" s="400"/>
      <c r="I411" s="413"/>
      <c r="J411" s="413"/>
      <c r="K411" s="517"/>
      <c r="L411" s="413"/>
      <c r="M411" s="513">
        <f t="shared" si="882"/>
        <v>0</v>
      </c>
      <c r="N411" s="401">
        <f t="shared" si="883"/>
        <v>0</v>
      </c>
      <c r="O411" s="413"/>
      <c r="P411" s="413"/>
      <c r="Q411" s="513">
        <f t="shared" si="884"/>
        <v>0</v>
      </c>
      <c r="R411" s="401">
        <f t="shared" si="885"/>
        <v>0</v>
      </c>
      <c r="S411" s="543"/>
      <c r="T411" s="413"/>
      <c r="U411" s="513">
        <f t="shared" si="886"/>
        <v>0</v>
      </c>
      <c r="V411" s="401">
        <f t="shared" si="887"/>
        <v>0</v>
      </c>
      <c r="W411" s="517"/>
      <c r="X411" s="413"/>
      <c r="Y411" s="513">
        <f t="shared" si="888"/>
        <v>0</v>
      </c>
      <c r="Z411" s="401">
        <f t="shared" si="889"/>
        <v>0</v>
      </c>
      <c r="AA411" s="517"/>
      <c r="AB411" s="401">
        <f t="shared" si="890"/>
        <v>0</v>
      </c>
      <c r="AC411" s="513">
        <f t="shared" si="891"/>
        <v>0</v>
      </c>
      <c r="AD411" s="401">
        <f t="shared" si="892"/>
        <v>0</v>
      </c>
      <c r="AE411" s="513"/>
      <c r="AF411" s="401">
        <f t="shared" si="893"/>
        <v>0</v>
      </c>
      <c r="AG411" s="513">
        <f t="shared" si="894"/>
        <v>0</v>
      </c>
      <c r="AH411" s="401">
        <f t="shared" si="895"/>
        <v>0</v>
      </c>
      <c r="AI411" s="513"/>
      <c r="AJ411" s="401">
        <f t="shared" si="896"/>
        <v>0</v>
      </c>
      <c r="AK411" s="513">
        <f t="shared" si="897"/>
        <v>0</v>
      </c>
      <c r="AL411" s="401">
        <f t="shared" si="898"/>
        <v>0</v>
      </c>
      <c r="AM411" s="519"/>
      <c r="AN411" s="429">
        <f t="shared" si="899"/>
        <v>0</v>
      </c>
      <c r="AO411" s="519">
        <f t="shared" si="900"/>
        <v>0</v>
      </c>
      <c r="AP411" s="429">
        <f t="shared" si="901"/>
        <v>0</v>
      </c>
      <c r="AQ411" s="594"/>
      <c r="AR411" s="401">
        <f t="shared" si="902"/>
        <v>0</v>
      </c>
      <c r="AS411" s="519">
        <f t="shared" si="903"/>
        <v>0</v>
      </c>
      <c r="AT411" s="429">
        <f t="shared" si="904"/>
        <v>0</v>
      </c>
      <c r="AU411" s="517"/>
      <c r="AV411" s="401">
        <f t="shared" si="905"/>
        <v>0</v>
      </c>
      <c r="AW411" s="519">
        <f t="shared" si="906"/>
        <v>0</v>
      </c>
      <c r="AX411" s="429">
        <f t="shared" si="907"/>
        <v>0</v>
      </c>
      <c r="AY411" s="517"/>
      <c r="AZ411" s="683">
        <f t="shared" si="908"/>
        <v>0</v>
      </c>
      <c r="BA411" s="519">
        <f t="shared" si="909"/>
        <v>0</v>
      </c>
      <c r="BB411" s="429">
        <f t="shared" si="910"/>
        <v>0</v>
      </c>
      <c r="BC411" s="697"/>
      <c r="BD411" s="683">
        <f t="shared" si="911"/>
        <v>0</v>
      </c>
      <c r="BE411" s="697">
        <f t="shared" si="912"/>
        <v>0</v>
      </c>
      <c r="BF411" s="683">
        <f t="shared" si="913"/>
        <v>0</v>
      </c>
      <c r="BG411" s="697"/>
      <c r="BH411" s="683">
        <f t="shared" si="914"/>
        <v>0</v>
      </c>
      <c r="BI411" s="519">
        <f t="shared" si="915"/>
        <v>0</v>
      </c>
      <c r="BJ411" s="429">
        <f t="shared" si="916"/>
        <v>0</v>
      </c>
      <c r="BK411" s="697"/>
      <c r="BL411" s="683">
        <f t="shared" si="917"/>
        <v>0</v>
      </c>
      <c r="BM411" s="519">
        <f t="shared" si="918"/>
        <v>0</v>
      </c>
      <c r="BN411" s="429">
        <f t="shared" si="919"/>
        <v>0</v>
      </c>
      <c r="BO411" s="718"/>
      <c r="BP411" s="706">
        <f t="shared" si="920"/>
        <v>0</v>
      </c>
      <c r="BQ411" s="718">
        <f t="shared" si="921"/>
        <v>0</v>
      </c>
      <c r="BR411" s="706">
        <f t="shared" si="922"/>
        <v>0</v>
      </c>
      <c r="BS411" s="718"/>
      <c r="BT411" s="706">
        <f t="shared" si="923"/>
        <v>0</v>
      </c>
      <c r="BU411" s="718">
        <f t="shared" si="924"/>
        <v>0</v>
      </c>
      <c r="BV411" s="706">
        <f t="shared" si="925"/>
        <v>0</v>
      </c>
      <c r="BW411" s="718"/>
      <c r="BX411" s="706">
        <f t="shared" si="926"/>
        <v>0</v>
      </c>
      <c r="BY411" s="718">
        <f t="shared" si="927"/>
        <v>0</v>
      </c>
      <c r="BZ411" s="706">
        <f t="shared" si="928"/>
        <v>0</v>
      </c>
      <c r="CA411" s="718"/>
      <c r="CB411" s="706">
        <f t="shared" si="929"/>
        <v>0</v>
      </c>
      <c r="CC411" s="718">
        <f t="shared" si="930"/>
        <v>0</v>
      </c>
      <c r="CD411" s="706">
        <f t="shared" si="931"/>
        <v>0</v>
      </c>
      <c r="CE411" s="706"/>
      <c r="CF411" s="402">
        <f t="shared" si="932"/>
        <v>0</v>
      </c>
    </row>
    <row r="412" spans="2:84" ht="36">
      <c r="B412" s="395" t="s">
        <v>1134</v>
      </c>
      <c r="C412" s="411" t="s">
        <v>1135</v>
      </c>
      <c r="D412" s="412" t="s">
        <v>382</v>
      </c>
      <c r="E412" s="398">
        <v>2722500</v>
      </c>
      <c r="F412" s="399">
        <v>0</v>
      </c>
      <c r="G412" s="400">
        <f t="shared" si="881"/>
        <v>0</v>
      </c>
      <c r="H412" s="400"/>
      <c r="I412" s="413"/>
      <c r="J412" s="413"/>
      <c r="K412" s="517"/>
      <c r="L412" s="413"/>
      <c r="M412" s="513">
        <f t="shared" si="882"/>
        <v>0</v>
      </c>
      <c r="N412" s="401">
        <f t="shared" si="883"/>
        <v>0</v>
      </c>
      <c r="O412" s="413"/>
      <c r="P412" s="413"/>
      <c r="Q412" s="513">
        <f t="shared" si="884"/>
        <v>0</v>
      </c>
      <c r="R412" s="401">
        <f t="shared" si="885"/>
        <v>0</v>
      </c>
      <c r="S412" s="543"/>
      <c r="T412" s="413"/>
      <c r="U412" s="513">
        <f t="shared" si="886"/>
        <v>0</v>
      </c>
      <c r="V412" s="401">
        <f t="shared" si="887"/>
        <v>0</v>
      </c>
      <c r="W412" s="517"/>
      <c r="X412" s="413"/>
      <c r="Y412" s="513">
        <f t="shared" si="888"/>
        <v>0</v>
      </c>
      <c r="Z412" s="401">
        <f t="shared" si="889"/>
        <v>0</v>
      </c>
      <c r="AA412" s="517"/>
      <c r="AB412" s="401">
        <f t="shared" si="890"/>
        <v>0</v>
      </c>
      <c r="AC412" s="513">
        <f t="shared" si="891"/>
        <v>0</v>
      </c>
      <c r="AD412" s="401">
        <f t="shared" si="892"/>
        <v>0</v>
      </c>
      <c r="AE412" s="513"/>
      <c r="AF412" s="401">
        <f t="shared" si="893"/>
        <v>0</v>
      </c>
      <c r="AG412" s="513">
        <f t="shared" si="894"/>
        <v>0</v>
      </c>
      <c r="AH412" s="401">
        <f t="shared" si="895"/>
        <v>0</v>
      </c>
      <c r="AI412" s="513"/>
      <c r="AJ412" s="401">
        <f t="shared" si="896"/>
        <v>0</v>
      </c>
      <c r="AK412" s="513">
        <f t="shared" si="897"/>
        <v>0</v>
      </c>
      <c r="AL412" s="401">
        <f t="shared" si="898"/>
        <v>0</v>
      </c>
      <c r="AM412" s="519"/>
      <c r="AN412" s="429">
        <f t="shared" si="899"/>
        <v>0</v>
      </c>
      <c r="AO412" s="519">
        <f t="shared" si="900"/>
        <v>0</v>
      </c>
      <c r="AP412" s="429">
        <f t="shared" si="901"/>
        <v>0</v>
      </c>
      <c r="AQ412" s="594"/>
      <c r="AR412" s="401">
        <f t="shared" si="902"/>
        <v>0</v>
      </c>
      <c r="AS412" s="519">
        <f t="shared" si="903"/>
        <v>0</v>
      </c>
      <c r="AT412" s="429">
        <f t="shared" si="904"/>
        <v>0</v>
      </c>
      <c r="AU412" s="517"/>
      <c r="AV412" s="401">
        <f t="shared" si="905"/>
        <v>0</v>
      </c>
      <c r="AW412" s="519">
        <f t="shared" si="906"/>
        <v>0</v>
      </c>
      <c r="AX412" s="429">
        <f t="shared" si="907"/>
        <v>0</v>
      </c>
      <c r="AY412" s="517"/>
      <c r="AZ412" s="683">
        <f t="shared" si="908"/>
        <v>0</v>
      </c>
      <c r="BA412" s="519">
        <f t="shared" si="909"/>
        <v>0</v>
      </c>
      <c r="BB412" s="429">
        <f t="shared" si="910"/>
        <v>0</v>
      </c>
      <c r="BC412" s="697"/>
      <c r="BD412" s="683">
        <f t="shared" si="911"/>
        <v>0</v>
      </c>
      <c r="BE412" s="697">
        <f t="shared" si="912"/>
        <v>0</v>
      </c>
      <c r="BF412" s="683">
        <f t="shared" si="913"/>
        <v>0</v>
      </c>
      <c r="BG412" s="697"/>
      <c r="BH412" s="683">
        <f t="shared" si="914"/>
        <v>0</v>
      </c>
      <c r="BI412" s="519">
        <f t="shared" si="915"/>
        <v>0</v>
      </c>
      <c r="BJ412" s="429">
        <f t="shared" si="916"/>
        <v>0</v>
      </c>
      <c r="BK412" s="697"/>
      <c r="BL412" s="683">
        <f t="shared" si="917"/>
        <v>0</v>
      </c>
      <c r="BM412" s="519">
        <f t="shared" si="918"/>
        <v>0</v>
      </c>
      <c r="BN412" s="429">
        <f t="shared" si="919"/>
        <v>0</v>
      </c>
      <c r="BO412" s="718"/>
      <c r="BP412" s="706">
        <f t="shared" si="920"/>
        <v>0</v>
      </c>
      <c r="BQ412" s="718">
        <f t="shared" si="921"/>
        <v>0</v>
      </c>
      <c r="BR412" s="706">
        <f t="shared" si="922"/>
        <v>0</v>
      </c>
      <c r="BS412" s="718"/>
      <c r="BT412" s="706">
        <f t="shared" si="923"/>
        <v>0</v>
      </c>
      <c r="BU412" s="718">
        <f t="shared" si="924"/>
        <v>0</v>
      </c>
      <c r="BV412" s="706">
        <f t="shared" si="925"/>
        <v>0</v>
      </c>
      <c r="BW412" s="718"/>
      <c r="BX412" s="706">
        <f t="shared" si="926"/>
        <v>0</v>
      </c>
      <c r="BY412" s="718">
        <f t="shared" si="927"/>
        <v>0</v>
      </c>
      <c r="BZ412" s="706">
        <f t="shared" si="928"/>
        <v>0</v>
      </c>
      <c r="CA412" s="718"/>
      <c r="CB412" s="706">
        <f t="shared" si="929"/>
        <v>0</v>
      </c>
      <c r="CC412" s="718">
        <f t="shared" si="930"/>
        <v>0</v>
      </c>
      <c r="CD412" s="706">
        <f t="shared" si="931"/>
        <v>0</v>
      </c>
      <c r="CE412" s="706"/>
      <c r="CF412" s="402">
        <f t="shared" si="932"/>
        <v>0</v>
      </c>
    </row>
    <row r="413" spans="2:84" ht="36">
      <c r="B413" s="395" t="s">
        <v>1136</v>
      </c>
      <c r="C413" s="411" t="s">
        <v>1137</v>
      </c>
      <c r="D413" s="412" t="s">
        <v>382</v>
      </c>
      <c r="E413" s="398">
        <v>2722500</v>
      </c>
      <c r="F413" s="399">
        <v>0</v>
      </c>
      <c r="G413" s="400">
        <f t="shared" si="881"/>
        <v>0</v>
      </c>
      <c r="H413" s="400"/>
      <c r="I413" s="413"/>
      <c r="J413" s="413"/>
      <c r="K413" s="517"/>
      <c r="L413" s="413"/>
      <c r="M413" s="513">
        <f t="shared" si="882"/>
        <v>0</v>
      </c>
      <c r="N413" s="401">
        <f t="shared" si="883"/>
        <v>0</v>
      </c>
      <c r="O413" s="413"/>
      <c r="P413" s="413"/>
      <c r="Q413" s="513">
        <f t="shared" si="884"/>
        <v>0</v>
      </c>
      <c r="R413" s="401">
        <f t="shared" si="885"/>
        <v>0</v>
      </c>
      <c r="S413" s="543"/>
      <c r="T413" s="413"/>
      <c r="U413" s="513">
        <f t="shared" si="886"/>
        <v>0</v>
      </c>
      <c r="V413" s="401">
        <f t="shared" si="887"/>
        <v>0</v>
      </c>
      <c r="W413" s="517"/>
      <c r="X413" s="413"/>
      <c r="Y413" s="513">
        <f t="shared" si="888"/>
        <v>0</v>
      </c>
      <c r="Z413" s="401">
        <f t="shared" si="889"/>
        <v>0</v>
      </c>
      <c r="AA413" s="517"/>
      <c r="AB413" s="401">
        <f t="shared" si="890"/>
        <v>0</v>
      </c>
      <c r="AC413" s="513">
        <f t="shared" si="891"/>
        <v>0</v>
      </c>
      <c r="AD413" s="401">
        <f t="shared" si="892"/>
        <v>0</v>
      </c>
      <c r="AE413" s="513"/>
      <c r="AF413" s="401">
        <f t="shared" si="893"/>
        <v>0</v>
      </c>
      <c r="AG413" s="513">
        <f t="shared" si="894"/>
        <v>0</v>
      </c>
      <c r="AH413" s="401">
        <f t="shared" si="895"/>
        <v>0</v>
      </c>
      <c r="AI413" s="513"/>
      <c r="AJ413" s="401">
        <f t="shared" si="896"/>
        <v>0</v>
      </c>
      <c r="AK413" s="513">
        <f t="shared" si="897"/>
        <v>0</v>
      </c>
      <c r="AL413" s="401">
        <f t="shared" si="898"/>
        <v>0</v>
      </c>
      <c r="AM413" s="519"/>
      <c r="AN413" s="429">
        <f t="shared" si="899"/>
        <v>0</v>
      </c>
      <c r="AO413" s="519">
        <f t="shared" si="900"/>
        <v>0</v>
      </c>
      <c r="AP413" s="429">
        <f t="shared" si="901"/>
        <v>0</v>
      </c>
      <c r="AQ413" s="594"/>
      <c r="AR413" s="401">
        <f t="shared" si="902"/>
        <v>0</v>
      </c>
      <c r="AS413" s="519">
        <f t="shared" si="903"/>
        <v>0</v>
      </c>
      <c r="AT413" s="429">
        <f t="shared" si="904"/>
        <v>0</v>
      </c>
      <c r="AU413" s="517"/>
      <c r="AV413" s="401">
        <f t="shared" si="905"/>
        <v>0</v>
      </c>
      <c r="AW413" s="519">
        <f t="shared" si="906"/>
        <v>0</v>
      </c>
      <c r="AX413" s="429">
        <f t="shared" si="907"/>
        <v>0</v>
      </c>
      <c r="AY413" s="517"/>
      <c r="AZ413" s="683">
        <f t="shared" si="908"/>
        <v>0</v>
      </c>
      <c r="BA413" s="519">
        <f t="shared" si="909"/>
        <v>0</v>
      </c>
      <c r="BB413" s="429">
        <f t="shared" si="910"/>
        <v>0</v>
      </c>
      <c r="BC413" s="697"/>
      <c r="BD413" s="683">
        <f t="shared" si="911"/>
        <v>0</v>
      </c>
      <c r="BE413" s="697">
        <f t="shared" si="912"/>
        <v>0</v>
      </c>
      <c r="BF413" s="683">
        <f t="shared" si="913"/>
        <v>0</v>
      </c>
      <c r="BG413" s="697"/>
      <c r="BH413" s="683">
        <f t="shared" si="914"/>
        <v>0</v>
      </c>
      <c r="BI413" s="519">
        <f t="shared" si="915"/>
        <v>0</v>
      </c>
      <c r="BJ413" s="429">
        <f t="shared" si="916"/>
        <v>0</v>
      </c>
      <c r="BK413" s="697"/>
      <c r="BL413" s="683">
        <f t="shared" si="917"/>
        <v>0</v>
      </c>
      <c r="BM413" s="519">
        <f t="shared" si="918"/>
        <v>0</v>
      </c>
      <c r="BN413" s="429">
        <f t="shared" si="919"/>
        <v>0</v>
      </c>
      <c r="BO413" s="718"/>
      <c r="BP413" s="706">
        <f t="shared" si="920"/>
        <v>0</v>
      </c>
      <c r="BQ413" s="718">
        <f t="shared" si="921"/>
        <v>0</v>
      </c>
      <c r="BR413" s="706">
        <f t="shared" si="922"/>
        <v>0</v>
      </c>
      <c r="BS413" s="718"/>
      <c r="BT413" s="706">
        <f t="shared" si="923"/>
        <v>0</v>
      </c>
      <c r="BU413" s="718">
        <f t="shared" si="924"/>
        <v>0</v>
      </c>
      <c r="BV413" s="706">
        <f t="shared" si="925"/>
        <v>0</v>
      </c>
      <c r="BW413" s="718"/>
      <c r="BX413" s="706">
        <f t="shared" si="926"/>
        <v>0</v>
      </c>
      <c r="BY413" s="718">
        <f t="shared" si="927"/>
        <v>0</v>
      </c>
      <c r="BZ413" s="706">
        <f t="shared" si="928"/>
        <v>0</v>
      </c>
      <c r="CA413" s="718"/>
      <c r="CB413" s="706">
        <f t="shared" si="929"/>
        <v>0</v>
      </c>
      <c r="CC413" s="718">
        <f t="shared" si="930"/>
        <v>0</v>
      </c>
      <c r="CD413" s="706">
        <f t="shared" si="931"/>
        <v>0</v>
      </c>
      <c r="CE413" s="706"/>
      <c r="CF413" s="402">
        <f t="shared" si="932"/>
        <v>0</v>
      </c>
    </row>
    <row r="414" spans="2:84" ht="36">
      <c r="B414" s="395" t="s">
        <v>1138</v>
      </c>
      <c r="C414" s="411" t="s">
        <v>1139</v>
      </c>
      <c r="D414" s="412" t="s">
        <v>382</v>
      </c>
      <c r="E414" s="398">
        <v>2722500</v>
      </c>
      <c r="F414" s="399">
        <v>0</v>
      </c>
      <c r="G414" s="400">
        <f t="shared" si="881"/>
        <v>0</v>
      </c>
      <c r="H414" s="400"/>
      <c r="I414" s="413"/>
      <c r="J414" s="413"/>
      <c r="K414" s="517"/>
      <c r="L414" s="413"/>
      <c r="M414" s="513">
        <f t="shared" si="882"/>
        <v>0</v>
      </c>
      <c r="N414" s="401">
        <f t="shared" si="883"/>
        <v>0</v>
      </c>
      <c r="O414" s="413"/>
      <c r="P414" s="413"/>
      <c r="Q414" s="513">
        <f t="shared" si="884"/>
        <v>0</v>
      </c>
      <c r="R414" s="401">
        <f t="shared" si="885"/>
        <v>0</v>
      </c>
      <c r="S414" s="543"/>
      <c r="T414" s="413"/>
      <c r="U414" s="513">
        <f t="shared" si="886"/>
        <v>0</v>
      </c>
      <c r="V414" s="401">
        <f t="shared" si="887"/>
        <v>0</v>
      </c>
      <c r="W414" s="517"/>
      <c r="X414" s="413"/>
      <c r="Y414" s="513">
        <f t="shared" si="888"/>
        <v>0</v>
      </c>
      <c r="Z414" s="401">
        <f t="shared" si="889"/>
        <v>0</v>
      </c>
      <c r="AA414" s="517"/>
      <c r="AB414" s="401">
        <f t="shared" si="890"/>
        <v>0</v>
      </c>
      <c r="AC414" s="513">
        <f t="shared" si="891"/>
        <v>0</v>
      </c>
      <c r="AD414" s="401">
        <f t="shared" si="892"/>
        <v>0</v>
      </c>
      <c r="AE414" s="513"/>
      <c r="AF414" s="401">
        <f t="shared" si="893"/>
        <v>0</v>
      </c>
      <c r="AG414" s="513">
        <f t="shared" si="894"/>
        <v>0</v>
      </c>
      <c r="AH414" s="401">
        <f t="shared" si="895"/>
        <v>0</v>
      </c>
      <c r="AI414" s="513"/>
      <c r="AJ414" s="401">
        <f t="shared" si="896"/>
        <v>0</v>
      </c>
      <c r="AK414" s="513">
        <f t="shared" si="897"/>
        <v>0</v>
      </c>
      <c r="AL414" s="401">
        <f t="shared" si="898"/>
        <v>0</v>
      </c>
      <c r="AM414" s="519"/>
      <c r="AN414" s="429">
        <f t="shared" si="899"/>
        <v>0</v>
      </c>
      <c r="AO414" s="519">
        <f t="shared" si="900"/>
        <v>0</v>
      </c>
      <c r="AP414" s="429">
        <f t="shared" si="901"/>
        <v>0</v>
      </c>
      <c r="AQ414" s="594"/>
      <c r="AR414" s="401">
        <f t="shared" si="902"/>
        <v>0</v>
      </c>
      <c r="AS414" s="519">
        <f t="shared" si="903"/>
        <v>0</v>
      </c>
      <c r="AT414" s="429">
        <f t="shared" si="904"/>
        <v>0</v>
      </c>
      <c r="AU414" s="517"/>
      <c r="AV414" s="401">
        <f t="shared" si="905"/>
        <v>0</v>
      </c>
      <c r="AW414" s="519">
        <f t="shared" si="906"/>
        <v>0</v>
      </c>
      <c r="AX414" s="429">
        <f t="shared" si="907"/>
        <v>0</v>
      </c>
      <c r="AY414" s="517"/>
      <c r="AZ414" s="683">
        <f t="shared" si="908"/>
        <v>0</v>
      </c>
      <c r="BA414" s="519">
        <f t="shared" si="909"/>
        <v>0</v>
      </c>
      <c r="BB414" s="429">
        <f t="shared" si="910"/>
        <v>0</v>
      </c>
      <c r="BC414" s="697"/>
      <c r="BD414" s="683">
        <f t="shared" si="911"/>
        <v>0</v>
      </c>
      <c r="BE414" s="697">
        <f t="shared" si="912"/>
        <v>0</v>
      </c>
      <c r="BF414" s="683">
        <f t="shared" si="913"/>
        <v>0</v>
      </c>
      <c r="BG414" s="697"/>
      <c r="BH414" s="683">
        <f t="shared" si="914"/>
        <v>0</v>
      </c>
      <c r="BI414" s="519">
        <f t="shared" si="915"/>
        <v>0</v>
      </c>
      <c r="BJ414" s="429">
        <f t="shared" si="916"/>
        <v>0</v>
      </c>
      <c r="BK414" s="697"/>
      <c r="BL414" s="683">
        <f t="shared" si="917"/>
        <v>0</v>
      </c>
      <c r="BM414" s="519">
        <f t="shared" si="918"/>
        <v>0</v>
      </c>
      <c r="BN414" s="429">
        <f t="shared" si="919"/>
        <v>0</v>
      </c>
      <c r="BO414" s="718"/>
      <c r="BP414" s="706">
        <f t="shared" si="920"/>
        <v>0</v>
      </c>
      <c r="BQ414" s="718">
        <f t="shared" si="921"/>
        <v>0</v>
      </c>
      <c r="BR414" s="706">
        <f t="shared" si="922"/>
        <v>0</v>
      </c>
      <c r="BS414" s="718"/>
      <c r="BT414" s="706">
        <f t="shared" si="923"/>
        <v>0</v>
      </c>
      <c r="BU414" s="718">
        <f t="shared" si="924"/>
        <v>0</v>
      </c>
      <c r="BV414" s="706">
        <f t="shared" si="925"/>
        <v>0</v>
      </c>
      <c r="BW414" s="718"/>
      <c r="BX414" s="706">
        <f t="shared" si="926"/>
        <v>0</v>
      </c>
      <c r="BY414" s="718">
        <f t="shared" si="927"/>
        <v>0</v>
      </c>
      <c r="BZ414" s="706">
        <f t="shared" si="928"/>
        <v>0</v>
      </c>
      <c r="CA414" s="718"/>
      <c r="CB414" s="706">
        <f t="shared" si="929"/>
        <v>0</v>
      </c>
      <c r="CC414" s="718">
        <f t="shared" si="930"/>
        <v>0</v>
      </c>
      <c r="CD414" s="706">
        <f t="shared" si="931"/>
        <v>0</v>
      </c>
      <c r="CE414" s="706"/>
      <c r="CF414" s="402">
        <f t="shared" si="932"/>
        <v>0</v>
      </c>
    </row>
    <row r="415" spans="2:84" ht="36">
      <c r="B415" s="395" t="s">
        <v>1140</v>
      </c>
      <c r="C415" s="411" t="s">
        <v>1141</v>
      </c>
      <c r="D415" s="412" t="s">
        <v>382</v>
      </c>
      <c r="E415" s="398">
        <v>1930500</v>
      </c>
      <c r="F415" s="399">
        <v>0</v>
      </c>
      <c r="G415" s="400">
        <f t="shared" si="881"/>
        <v>0</v>
      </c>
      <c r="H415" s="400"/>
      <c r="I415" s="413"/>
      <c r="J415" s="413"/>
      <c r="K415" s="517"/>
      <c r="L415" s="413"/>
      <c r="M415" s="513">
        <f t="shared" si="882"/>
        <v>0</v>
      </c>
      <c r="N415" s="401">
        <f t="shared" si="883"/>
        <v>0</v>
      </c>
      <c r="O415" s="413"/>
      <c r="P415" s="413"/>
      <c r="Q415" s="513">
        <f t="shared" si="884"/>
        <v>0</v>
      </c>
      <c r="R415" s="401">
        <f t="shared" si="885"/>
        <v>0</v>
      </c>
      <c r="S415" s="543"/>
      <c r="T415" s="413"/>
      <c r="U415" s="513">
        <f t="shared" si="886"/>
        <v>0</v>
      </c>
      <c r="V415" s="401">
        <f t="shared" si="887"/>
        <v>0</v>
      </c>
      <c r="W415" s="517"/>
      <c r="X415" s="413"/>
      <c r="Y415" s="513">
        <f t="shared" si="888"/>
        <v>0</v>
      </c>
      <c r="Z415" s="401">
        <f t="shared" si="889"/>
        <v>0</v>
      </c>
      <c r="AA415" s="517"/>
      <c r="AB415" s="401">
        <f t="shared" si="890"/>
        <v>0</v>
      </c>
      <c r="AC415" s="513">
        <f t="shared" si="891"/>
        <v>0</v>
      </c>
      <c r="AD415" s="401">
        <f t="shared" si="892"/>
        <v>0</v>
      </c>
      <c r="AE415" s="513"/>
      <c r="AF415" s="401">
        <f t="shared" si="893"/>
        <v>0</v>
      </c>
      <c r="AG415" s="513">
        <f t="shared" si="894"/>
        <v>0</v>
      </c>
      <c r="AH415" s="401">
        <f t="shared" si="895"/>
        <v>0</v>
      </c>
      <c r="AI415" s="513"/>
      <c r="AJ415" s="401">
        <f t="shared" si="896"/>
        <v>0</v>
      </c>
      <c r="AK415" s="513">
        <f t="shared" si="897"/>
        <v>0</v>
      </c>
      <c r="AL415" s="401">
        <f t="shared" si="898"/>
        <v>0</v>
      </c>
      <c r="AM415" s="519"/>
      <c r="AN415" s="429">
        <f t="shared" si="899"/>
        <v>0</v>
      </c>
      <c r="AO415" s="519">
        <f t="shared" si="900"/>
        <v>0</v>
      </c>
      <c r="AP415" s="429">
        <f t="shared" si="901"/>
        <v>0</v>
      </c>
      <c r="AQ415" s="594"/>
      <c r="AR415" s="401">
        <f t="shared" si="902"/>
        <v>0</v>
      </c>
      <c r="AS415" s="519">
        <f t="shared" si="903"/>
        <v>0</v>
      </c>
      <c r="AT415" s="429">
        <f t="shared" si="904"/>
        <v>0</v>
      </c>
      <c r="AU415" s="517"/>
      <c r="AV415" s="401">
        <f t="shared" si="905"/>
        <v>0</v>
      </c>
      <c r="AW415" s="519">
        <f t="shared" si="906"/>
        <v>0</v>
      </c>
      <c r="AX415" s="429">
        <f t="shared" si="907"/>
        <v>0</v>
      </c>
      <c r="AY415" s="517"/>
      <c r="AZ415" s="683">
        <f t="shared" si="908"/>
        <v>0</v>
      </c>
      <c r="BA415" s="519">
        <f t="shared" si="909"/>
        <v>0</v>
      </c>
      <c r="BB415" s="429">
        <f t="shared" si="910"/>
        <v>0</v>
      </c>
      <c r="BC415" s="697"/>
      <c r="BD415" s="683">
        <f t="shared" si="911"/>
        <v>0</v>
      </c>
      <c r="BE415" s="697">
        <f t="shared" si="912"/>
        <v>0</v>
      </c>
      <c r="BF415" s="683">
        <f t="shared" si="913"/>
        <v>0</v>
      </c>
      <c r="BG415" s="697"/>
      <c r="BH415" s="683">
        <f t="shared" si="914"/>
        <v>0</v>
      </c>
      <c r="BI415" s="519">
        <f t="shared" si="915"/>
        <v>0</v>
      </c>
      <c r="BJ415" s="429">
        <f t="shared" si="916"/>
        <v>0</v>
      </c>
      <c r="BK415" s="697"/>
      <c r="BL415" s="683">
        <f t="shared" si="917"/>
        <v>0</v>
      </c>
      <c r="BM415" s="519">
        <f t="shared" si="918"/>
        <v>0</v>
      </c>
      <c r="BN415" s="429">
        <f t="shared" si="919"/>
        <v>0</v>
      </c>
      <c r="BO415" s="718"/>
      <c r="BP415" s="706">
        <f t="shared" si="920"/>
        <v>0</v>
      </c>
      <c r="BQ415" s="718">
        <f t="shared" si="921"/>
        <v>0</v>
      </c>
      <c r="BR415" s="706">
        <f t="shared" si="922"/>
        <v>0</v>
      </c>
      <c r="BS415" s="718"/>
      <c r="BT415" s="706">
        <f t="shared" si="923"/>
        <v>0</v>
      </c>
      <c r="BU415" s="718">
        <f t="shared" si="924"/>
        <v>0</v>
      </c>
      <c r="BV415" s="706">
        <f t="shared" si="925"/>
        <v>0</v>
      </c>
      <c r="BW415" s="718"/>
      <c r="BX415" s="706">
        <f t="shared" si="926"/>
        <v>0</v>
      </c>
      <c r="BY415" s="718">
        <f t="shared" si="927"/>
        <v>0</v>
      </c>
      <c r="BZ415" s="706">
        <f t="shared" si="928"/>
        <v>0</v>
      </c>
      <c r="CA415" s="718"/>
      <c r="CB415" s="706">
        <f t="shared" si="929"/>
        <v>0</v>
      </c>
      <c r="CC415" s="718">
        <f t="shared" si="930"/>
        <v>0</v>
      </c>
      <c r="CD415" s="706">
        <f t="shared" si="931"/>
        <v>0</v>
      </c>
      <c r="CE415" s="706"/>
      <c r="CF415" s="402">
        <f t="shared" si="932"/>
        <v>0</v>
      </c>
    </row>
    <row r="416" spans="2:84" ht="36">
      <c r="B416" s="395" t="s">
        <v>1142</v>
      </c>
      <c r="C416" s="411" t="s">
        <v>1143</v>
      </c>
      <c r="D416" s="412" t="s">
        <v>389</v>
      </c>
      <c r="E416" s="398">
        <v>25245</v>
      </c>
      <c r="F416" s="399">
        <v>0</v>
      </c>
      <c r="G416" s="400">
        <f t="shared" si="881"/>
        <v>0</v>
      </c>
      <c r="H416" s="400"/>
      <c r="I416" s="413"/>
      <c r="J416" s="413"/>
      <c r="K416" s="517"/>
      <c r="L416" s="413"/>
      <c r="M416" s="513">
        <f t="shared" si="882"/>
        <v>0</v>
      </c>
      <c r="N416" s="401">
        <f t="shared" si="883"/>
        <v>0</v>
      </c>
      <c r="O416" s="413"/>
      <c r="P416" s="413"/>
      <c r="Q416" s="513">
        <f t="shared" si="884"/>
        <v>0</v>
      </c>
      <c r="R416" s="401">
        <f t="shared" si="885"/>
        <v>0</v>
      </c>
      <c r="S416" s="543"/>
      <c r="T416" s="413"/>
      <c r="U416" s="513">
        <f t="shared" si="886"/>
        <v>0</v>
      </c>
      <c r="V416" s="401">
        <f t="shared" si="887"/>
        <v>0</v>
      </c>
      <c r="W416" s="517"/>
      <c r="X416" s="413"/>
      <c r="Y416" s="513">
        <f t="shared" si="888"/>
        <v>0</v>
      </c>
      <c r="Z416" s="401">
        <f t="shared" si="889"/>
        <v>0</v>
      </c>
      <c r="AA416" s="517"/>
      <c r="AB416" s="401">
        <f t="shared" si="890"/>
        <v>0</v>
      </c>
      <c r="AC416" s="513">
        <f t="shared" si="891"/>
        <v>0</v>
      </c>
      <c r="AD416" s="401">
        <f t="shared" si="892"/>
        <v>0</v>
      </c>
      <c r="AE416" s="513"/>
      <c r="AF416" s="401">
        <f t="shared" si="893"/>
        <v>0</v>
      </c>
      <c r="AG416" s="513">
        <f t="shared" si="894"/>
        <v>0</v>
      </c>
      <c r="AH416" s="401">
        <f t="shared" si="895"/>
        <v>0</v>
      </c>
      <c r="AI416" s="513"/>
      <c r="AJ416" s="401">
        <f t="shared" si="896"/>
        <v>0</v>
      </c>
      <c r="AK416" s="513">
        <f t="shared" si="897"/>
        <v>0</v>
      </c>
      <c r="AL416" s="401">
        <f t="shared" si="898"/>
        <v>0</v>
      </c>
      <c r="AM416" s="519"/>
      <c r="AN416" s="429">
        <f t="shared" si="899"/>
        <v>0</v>
      </c>
      <c r="AO416" s="519">
        <f t="shared" si="900"/>
        <v>0</v>
      </c>
      <c r="AP416" s="429">
        <f t="shared" si="901"/>
        <v>0</v>
      </c>
      <c r="AQ416" s="594"/>
      <c r="AR416" s="401">
        <f t="shared" si="902"/>
        <v>0</v>
      </c>
      <c r="AS416" s="519">
        <f t="shared" si="903"/>
        <v>0</v>
      </c>
      <c r="AT416" s="429">
        <f t="shared" si="904"/>
        <v>0</v>
      </c>
      <c r="AU416" s="517"/>
      <c r="AV416" s="401">
        <f t="shared" si="905"/>
        <v>0</v>
      </c>
      <c r="AW416" s="519">
        <f t="shared" si="906"/>
        <v>0</v>
      </c>
      <c r="AX416" s="429">
        <f t="shared" si="907"/>
        <v>0</v>
      </c>
      <c r="AY416" s="517"/>
      <c r="AZ416" s="683">
        <f t="shared" si="908"/>
        <v>0</v>
      </c>
      <c r="BA416" s="519">
        <f t="shared" si="909"/>
        <v>0</v>
      </c>
      <c r="BB416" s="429">
        <f t="shared" si="910"/>
        <v>0</v>
      </c>
      <c r="BC416" s="697"/>
      <c r="BD416" s="683">
        <f t="shared" si="911"/>
        <v>0</v>
      </c>
      <c r="BE416" s="697">
        <f t="shared" si="912"/>
        <v>0</v>
      </c>
      <c r="BF416" s="683">
        <f t="shared" si="913"/>
        <v>0</v>
      </c>
      <c r="BG416" s="697"/>
      <c r="BH416" s="683">
        <f t="shared" si="914"/>
        <v>0</v>
      </c>
      <c r="BI416" s="519">
        <f t="shared" si="915"/>
        <v>0</v>
      </c>
      <c r="BJ416" s="429">
        <f t="shared" si="916"/>
        <v>0</v>
      </c>
      <c r="BK416" s="697"/>
      <c r="BL416" s="683">
        <f t="shared" si="917"/>
        <v>0</v>
      </c>
      <c r="BM416" s="519">
        <f t="shared" si="918"/>
        <v>0</v>
      </c>
      <c r="BN416" s="429">
        <f t="shared" si="919"/>
        <v>0</v>
      </c>
      <c r="BO416" s="718"/>
      <c r="BP416" s="706">
        <f t="shared" si="920"/>
        <v>0</v>
      </c>
      <c r="BQ416" s="718">
        <f t="shared" si="921"/>
        <v>0</v>
      </c>
      <c r="BR416" s="706">
        <f t="shared" si="922"/>
        <v>0</v>
      </c>
      <c r="BS416" s="718"/>
      <c r="BT416" s="706">
        <f t="shared" si="923"/>
        <v>0</v>
      </c>
      <c r="BU416" s="718">
        <f t="shared" si="924"/>
        <v>0</v>
      </c>
      <c r="BV416" s="706">
        <f t="shared" si="925"/>
        <v>0</v>
      </c>
      <c r="BW416" s="718"/>
      <c r="BX416" s="706">
        <f t="shared" si="926"/>
        <v>0</v>
      </c>
      <c r="BY416" s="718">
        <f t="shared" si="927"/>
        <v>0</v>
      </c>
      <c r="BZ416" s="706">
        <f t="shared" si="928"/>
        <v>0</v>
      </c>
      <c r="CA416" s="718"/>
      <c r="CB416" s="706">
        <f t="shared" si="929"/>
        <v>0</v>
      </c>
      <c r="CC416" s="718">
        <f t="shared" si="930"/>
        <v>0</v>
      </c>
      <c r="CD416" s="706">
        <f t="shared" si="931"/>
        <v>0</v>
      </c>
      <c r="CE416" s="706"/>
      <c r="CF416" s="402">
        <f t="shared" si="932"/>
        <v>0</v>
      </c>
    </row>
    <row r="417" spans="1:84" s="387" customFormat="1">
      <c r="A417" s="387" t="s">
        <v>1786</v>
      </c>
      <c r="B417" s="388" t="s">
        <v>1144</v>
      </c>
      <c r="C417" s="389" t="s">
        <v>77</v>
      </c>
      <c r="D417" s="390"/>
      <c r="E417" s="391"/>
      <c r="F417" s="392"/>
      <c r="G417" s="393"/>
      <c r="H417" s="393">
        <f>+G418</f>
        <v>7163640</v>
      </c>
      <c r="I417" s="393"/>
      <c r="J417" s="393"/>
      <c r="K417" s="514"/>
      <c r="L417" s="393"/>
      <c r="M417" s="514"/>
      <c r="N417" s="393">
        <f>SUM(N418)</f>
        <v>0</v>
      </c>
      <c r="O417" s="393"/>
      <c r="P417" s="393"/>
      <c r="Q417" s="514"/>
      <c r="R417" s="393">
        <f>SUM(R418)</f>
        <v>0</v>
      </c>
      <c r="S417" s="539"/>
      <c r="T417" s="393">
        <f>SUM(T418)</f>
        <v>0</v>
      </c>
      <c r="U417" s="514"/>
      <c r="V417" s="393">
        <f>SUM(V418)</f>
        <v>0</v>
      </c>
      <c r="W417" s="514"/>
      <c r="X417" s="393">
        <f>SUM(X418)</f>
        <v>0</v>
      </c>
      <c r="Y417" s="514"/>
      <c r="Z417" s="393">
        <f>SUM(Z418)</f>
        <v>0</v>
      </c>
      <c r="AA417" s="514"/>
      <c r="AB417" s="393">
        <f>SUM(AB418)</f>
        <v>0</v>
      </c>
      <c r="AC417" s="514"/>
      <c r="AD417" s="393">
        <f>SUM(AD418)</f>
        <v>0</v>
      </c>
      <c r="AE417" s="514"/>
      <c r="AF417" s="393">
        <f>SUM(AF418)</f>
        <v>0</v>
      </c>
      <c r="AG417" s="514"/>
      <c r="AH417" s="393">
        <f>SUM(AH418)</f>
        <v>0</v>
      </c>
      <c r="AI417" s="514"/>
      <c r="AJ417" s="393">
        <f>SUM(AJ418)</f>
        <v>0</v>
      </c>
      <c r="AK417" s="514"/>
      <c r="AL417" s="393">
        <f>SUM(AL418)</f>
        <v>0</v>
      </c>
      <c r="AM417" s="393"/>
      <c r="AN417" s="393">
        <f>SUM(AN418)</f>
        <v>0</v>
      </c>
      <c r="AO417" s="514"/>
      <c r="AP417" s="393">
        <f>SUM(AP418)</f>
        <v>0</v>
      </c>
      <c r="AQ417" s="590"/>
      <c r="AR417" s="393">
        <f>SUM(AR418)</f>
        <v>0</v>
      </c>
      <c r="AS417" s="514"/>
      <c r="AT417" s="393">
        <f>SUM(AT418)</f>
        <v>0</v>
      </c>
      <c r="AU417" s="514"/>
      <c r="AV417" s="393">
        <f>SUM(AV418)</f>
        <v>0</v>
      </c>
      <c r="AW417" s="514"/>
      <c r="AX417" s="393">
        <f>SUM(AX418)</f>
        <v>0</v>
      </c>
      <c r="AY417" s="514" t="s">
        <v>126</v>
      </c>
      <c r="AZ417" s="680">
        <f>SUM(AZ418)</f>
        <v>0</v>
      </c>
      <c r="BA417" s="514"/>
      <c r="BB417" s="393">
        <f>SUM(BB418)</f>
        <v>0</v>
      </c>
      <c r="BC417" s="514" t="s">
        <v>126</v>
      </c>
      <c r="BD417" s="393">
        <f>SUM(BD418)</f>
        <v>1381436.3376000002</v>
      </c>
      <c r="BE417" s="514"/>
      <c r="BF417" s="393">
        <f>SUM(BF418)</f>
        <v>1381436.3376000002</v>
      </c>
      <c r="BG417" s="514"/>
      <c r="BH417" s="393">
        <f>SUM(BH418)</f>
        <v>0</v>
      </c>
      <c r="BI417" s="514"/>
      <c r="BJ417" s="393">
        <f>SUM(BJ418)</f>
        <v>1381436.3376000002</v>
      </c>
      <c r="BK417" s="514"/>
      <c r="BL417" s="393">
        <f>SUM(BL418)</f>
        <v>0</v>
      </c>
      <c r="BM417" s="514"/>
      <c r="BN417" s="393">
        <f>SUM(BN418)</f>
        <v>1381436.3376000002</v>
      </c>
      <c r="BO417" s="717"/>
      <c r="BP417" s="705">
        <f>SUM(BP418)</f>
        <v>0</v>
      </c>
      <c r="BQ417" s="717"/>
      <c r="BR417" s="705">
        <f>SUM(BR418)</f>
        <v>1381436.3376000002</v>
      </c>
      <c r="BS417" s="717"/>
      <c r="BT417" s="705">
        <f>SUM(BT418)</f>
        <v>4302912.0023999996</v>
      </c>
      <c r="BU417" s="717"/>
      <c r="BV417" s="705">
        <f>SUM(BV418)</f>
        <v>5684348.3399999999</v>
      </c>
      <c r="BW417" s="717"/>
      <c r="BX417" s="705">
        <f>SUM(BX418)</f>
        <v>0</v>
      </c>
      <c r="BY417" s="717"/>
      <c r="BZ417" s="705">
        <f>SUM(BZ418)</f>
        <v>5684348.3399999999</v>
      </c>
      <c r="CA417" s="717"/>
      <c r="CB417" s="705">
        <f>SUM(CB418)</f>
        <v>0</v>
      </c>
      <c r="CC417" s="717"/>
      <c r="CD417" s="705">
        <f>SUM(CD418)</f>
        <v>5684348.3399999999</v>
      </c>
      <c r="CE417" s="705"/>
      <c r="CF417" s="394">
        <f t="shared" si="932"/>
        <v>7163640</v>
      </c>
    </row>
    <row r="418" spans="1:84">
      <c r="B418" s="395" t="s">
        <v>78</v>
      </c>
      <c r="C418" s="396" t="s">
        <v>1145</v>
      </c>
      <c r="D418" s="397" t="s">
        <v>392</v>
      </c>
      <c r="E418" s="398">
        <v>7163.64</v>
      </c>
      <c r="F418" s="399">
        <v>1000</v>
      </c>
      <c r="G418" s="400">
        <f>F418*E418</f>
        <v>7163640</v>
      </c>
      <c r="H418" s="400"/>
      <c r="I418" s="401"/>
      <c r="J418" s="401"/>
      <c r="K418" s="513"/>
      <c r="L418" s="401"/>
      <c r="M418" s="513">
        <f>I418+K418</f>
        <v>0</v>
      </c>
      <c r="N418" s="401">
        <f>M418*$E418</f>
        <v>0</v>
      </c>
      <c r="O418" s="401"/>
      <c r="P418" s="401"/>
      <c r="Q418" s="513">
        <f>M418+O418</f>
        <v>0</v>
      </c>
      <c r="R418" s="401">
        <f>Q418*$E418</f>
        <v>0</v>
      </c>
      <c r="S418" s="540"/>
      <c r="T418" s="401"/>
      <c r="U418" s="513">
        <f>Q418+S418</f>
        <v>0</v>
      </c>
      <c r="V418" s="401">
        <f>U418*$E418</f>
        <v>0</v>
      </c>
      <c r="W418" s="513"/>
      <c r="X418" s="401"/>
      <c r="Y418" s="513">
        <f>U418+W418</f>
        <v>0</v>
      </c>
      <c r="Z418" s="401">
        <f>Y418*$E418</f>
        <v>0</v>
      </c>
      <c r="AA418" s="513"/>
      <c r="AB418" s="401">
        <f>AA418*$E418</f>
        <v>0</v>
      </c>
      <c r="AC418" s="513">
        <f>Y418+AA418</f>
        <v>0</v>
      </c>
      <c r="AD418" s="401">
        <f>AC418*$E418</f>
        <v>0</v>
      </c>
      <c r="AE418" s="513"/>
      <c r="AF418" s="401">
        <f>AE418*$E418</f>
        <v>0</v>
      </c>
      <c r="AG418" s="513">
        <f>AC418+AE418</f>
        <v>0</v>
      </c>
      <c r="AH418" s="401">
        <f>AG418*$E418</f>
        <v>0</v>
      </c>
      <c r="AI418" s="513"/>
      <c r="AJ418" s="401">
        <f>AI418*$E418</f>
        <v>0</v>
      </c>
      <c r="AK418" s="513">
        <f>AG418+AI418</f>
        <v>0</v>
      </c>
      <c r="AL418" s="401">
        <f>AK418*$E418</f>
        <v>0</v>
      </c>
      <c r="AM418" s="519"/>
      <c r="AN418" s="429">
        <f>AM418*$E418</f>
        <v>0</v>
      </c>
      <c r="AO418" s="519">
        <f>AK418+AM418</f>
        <v>0</v>
      </c>
      <c r="AP418" s="429">
        <f>AO418*$E418</f>
        <v>0</v>
      </c>
      <c r="AQ418" s="591"/>
      <c r="AR418" s="401">
        <f>AQ418*$E418</f>
        <v>0</v>
      </c>
      <c r="AS418" s="519">
        <f>AO418+AQ418</f>
        <v>0</v>
      </c>
      <c r="AT418" s="429">
        <f>AS418*$E418</f>
        <v>0</v>
      </c>
      <c r="AU418" s="513"/>
      <c r="AV418" s="401">
        <f>AU418*$E418</f>
        <v>0</v>
      </c>
      <c r="AW418" s="519">
        <f>AS418+AU418</f>
        <v>0</v>
      </c>
      <c r="AX418" s="429">
        <f>AW418*$E418</f>
        <v>0</v>
      </c>
      <c r="AY418" s="513"/>
      <c r="AZ418" s="681">
        <f>AY418*$E418</f>
        <v>0</v>
      </c>
      <c r="BA418" s="519">
        <f>AW418+AY418</f>
        <v>0</v>
      </c>
      <c r="BB418" s="429">
        <f>BA418*$E418</f>
        <v>0</v>
      </c>
      <c r="BC418" s="519">
        <v>192.84</v>
      </c>
      <c r="BD418" s="429">
        <f>BC418*$E418</f>
        <v>1381436.3376000002</v>
      </c>
      <c r="BE418" s="519">
        <f>BA418+BC418</f>
        <v>192.84</v>
      </c>
      <c r="BF418" s="429">
        <f>BE418*$E418</f>
        <v>1381436.3376000002</v>
      </c>
      <c r="BG418" s="519"/>
      <c r="BH418" s="429">
        <f>BG418*$E418</f>
        <v>0</v>
      </c>
      <c r="BI418" s="519">
        <f>BE418+BG418</f>
        <v>192.84</v>
      </c>
      <c r="BJ418" s="429">
        <f>BI418*$E418</f>
        <v>1381436.3376000002</v>
      </c>
      <c r="BK418" s="519"/>
      <c r="BL418" s="429">
        <f>BK418*$E418</f>
        <v>0</v>
      </c>
      <c r="BM418" s="519">
        <f>BI418+BK418</f>
        <v>192.84</v>
      </c>
      <c r="BN418" s="429">
        <f>BM418*$E418</f>
        <v>1381436.3376000002</v>
      </c>
      <c r="BO418" s="718"/>
      <c r="BP418" s="706">
        <f>BO418*$E418</f>
        <v>0</v>
      </c>
      <c r="BQ418" s="718">
        <f>BM418+BO418</f>
        <v>192.84</v>
      </c>
      <c r="BR418" s="706">
        <f>BQ418*$E418</f>
        <v>1381436.3376000002</v>
      </c>
      <c r="BS418" s="718">
        <f>793.5-BQ418</f>
        <v>600.66</v>
      </c>
      <c r="BT418" s="706">
        <f>BS418*$E418</f>
        <v>4302912.0023999996</v>
      </c>
      <c r="BU418" s="718">
        <f>BQ418+BS418</f>
        <v>793.5</v>
      </c>
      <c r="BV418" s="706">
        <f>BU418*$E418</f>
        <v>5684348.3399999999</v>
      </c>
      <c r="BW418" s="718"/>
      <c r="BX418" s="706">
        <f>BW418*$E418</f>
        <v>0</v>
      </c>
      <c r="BY418" s="718">
        <f>BU418+BW418</f>
        <v>793.5</v>
      </c>
      <c r="BZ418" s="706">
        <f>BY418*$E418</f>
        <v>5684348.3399999999</v>
      </c>
      <c r="CA418" s="718"/>
      <c r="CB418" s="706">
        <f>CA418*$E418</f>
        <v>0</v>
      </c>
      <c r="CC418" s="718">
        <f>BY418+CA418</f>
        <v>793.5</v>
      </c>
      <c r="CD418" s="706">
        <f>CC418*$E418</f>
        <v>5684348.3399999999</v>
      </c>
      <c r="CE418" s="706"/>
      <c r="CF418" s="402">
        <f t="shared" si="932"/>
        <v>7163640</v>
      </c>
    </row>
    <row r="419" spans="1:84" s="387" customFormat="1">
      <c r="A419" s="387" t="s">
        <v>1786</v>
      </c>
      <c r="B419" s="388" t="s">
        <v>1146</v>
      </c>
      <c r="C419" s="389" t="s">
        <v>79</v>
      </c>
      <c r="D419" s="390"/>
      <c r="E419" s="391"/>
      <c r="F419" s="392"/>
      <c r="G419" s="393"/>
      <c r="H419" s="393">
        <f>+SUM(G420:G432)</f>
        <v>1244040825.5550001</v>
      </c>
      <c r="I419" s="393"/>
      <c r="J419" s="393"/>
      <c r="K419" s="514"/>
      <c r="L419" s="393"/>
      <c r="M419" s="514"/>
      <c r="N419" s="393">
        <f>SUM(N420:N432)</f>
        <v>0</v>
      </c>
      <c r="O419" s="393"/>
      <c r="P419" s="393"/>
      <c r="Q419" s="514"/>
      <c r="R419" s="393">
        <f>SUM(R420:R432)</f>
        <v>0</v>
      </c>
      <c r="S419" s="539"/>
      <c r="T419" s="393">
        <f>SUM(T420:T432)</f>
        <v>0</v>
      </c>
      <c r="U419" s="514"/>
      <c r="V419" s="393">
        <f>SUM(V420:V432)</f>
        <v>0</v>
      </c>
      <c r="W419" s="514"/>
      <c r="X419" s="393">
        <f>SUM(X420:X432)</f>
        <v>0</v>
      </c>
      <c r="Y419" s="514"/>
      <c r="Z419" s="393">
        <f>SUM(Z420:Z432)</f>
        <v>0</v>
      </c>
      <c r="AA419" s="514"/>
      <c r="AB419" s="393">
        <f>SUM(AB420:AB432)</f>
        <v>0</v>
      </c>
      <c r="AC419" s="514"/>
      <c r="AD419" s="393">
        <f>SUM(AD420:AD432)</f>
        <v>0</v>
      </c>
      <c r="AE419" s="514"/>
      <c r="AF419" s="393">
        <f>SUM(AF420:AF432)</f>
        <v>0</v>
      </c>
      <c r="AG419" s="514"/>
      <c r="AH419" s="393">
        <f>SUM(AH420:AH432)</f>
        <v>0</v>
      </c>
      <c r="AI419" s="514"/>
      <c r="AJ419" s="393">
        <f>SUM(AJ420:AJ432)</f>
        <v>0</v>
      </c>
      <c r="AK419" s="514"/>
      <c r="AL419" s="393">
        <f>SUM(AL420:AL432)</f>
        <v>0</v>
      </c>
      <c r="AM419" s="393"/>
      <c r="AN419" s="393">
        <f>SUM(AN420:AN432)</f>
        <v>12585753.18</v>
      </c>
      <c r="AO419" s="514"/>
      <c r="AP419" s="393">
        <f>SUM(AP420:AP432)</f>
        <v>12585753.18</v>
      </c>
      <c r="AQ419" s="590"/>
      <c r="AR419" s="393">
        <f>SUM(AR420:AR432)</f>
        <v>0</v>
      </c>
      <c r="AS419" s="514"/>
      <c r="AT419" s="393">
        <f>SUM(AT420:AT432)</f>
        <v>12585753.18</v>
      </c>
      <c r="AU419" s="514"/>
      <c r="AV419" s="393">
        <f>SUM(AV420:AV432)</f>
        <v>895565164.82400012</v>
      </c>
      <c r="AW419" s="514"/>
      <c r="AX419" s="393">
        <f>SUM(AX420:AX432)</f>
        <v>908150918.00400007</v>
      </c>
      <c r="AY419" s="514" t="s">
        <v>126</v>
      </c>
      <c r="AZ419" s="680">
        <f>SUM(AZ420:AZ432)</f>
        <v>0</v>
      </c>
      <c r="BA419" s="514"/>
      <c r="BB419" s="393">
        <f>SUM(BB420:BB432)</f>
        <v>908150918.00400007</v>
      </c>
      <c r="BC419" s="514" t="s">
        <v>126</v>
      </c>
      <c r="BD419" s="393">
        <f>SUM(BD420:BD432)</f>
        <v>0</v>
      </c>
      <c r="BE419" s="514"/>
      <c r="BF419" s="393">
        <f>SUM(BF420:BF432)</f>
        <v>908150918.00400007</v>
      </c>
      <c r="BG419" s="514"/>
      <c r="BH419" s="393">
        <f>SUM(BH420:BH432)</f>
        <v>0</v>
      </c>
      <c r="BI419" s="514"/>
      <c r="BJ419" s="393">
        <f>SUM(BJ420:BJ432)</f>
        <v>908150918.00400007</v>
      </c>
      <c r="BK419" s="514"/>
      <c r="BL419" s="393">
        <f>SUM(BL420:BL432)</f>
        <v>0</v>
      </c>
      <c r="BM419" s="514"/>
      <c r="BN419" s="393">
        <f>SUM(BN420:BN432)</f>
        <v>908150918.00400007</v>
      </c>
      <c r="BO419" s="717"/>
      <c r="BP419" s="705">
        <f>SUM(BP420:BP432)</f>
        <v>9917804.7540000007</v>
      </c>
      <c r="BQ419" s="717"/>
      <c r="BR419" s="705">
        <f>SUM(BR420:BR432)</f>
        <v>918068722.75800014</v>
      </c>
      <c r="BS419" s="717"/>
      <c r="BT419" s="705">
        <f>SUM(BT420:BT432)</f>
        <v>0</v>
      </c>
      <c r="BU419" s="717"/>
      <c r="BV419" s="705">
        <f>SUM(BV420:BV432)</f>
        <v>918068722.75800014</v>
      </c>
      <c r="BW419" s="717"/>
      <c r="BX419" s="705">
        <f>SUM(BX420:BX432)</f>
        <v>0</v>
      </c>
      <c r="BY419" s="717"/>
      <c r="BZ419" s="705">
        <f>SUM(BZ420:BZ432)</f>
        <v>918068722.75800014</v>
      </c>
      <c r="CA419" s="717"/>
      <c r="CB419" s="705">
        <f>SUM(CB420:CB432)</f>
        <v>0</v>
      </c>
      <c r="CC419" s="717"/>
      <c r="CD419" s="705">
        <f>SUM(CD420:CD432)</f>
        <v>918068722.75800014</v>
      </c>
      <c r="CE419" s="705"/>
      <c r="CF419" s="394">
        <f t="shared" si="932"/>
        <v>1244040825.5550001</v>
      </c>
    </row>
    <row r="420" spans="1:84" ht="90">
      <c r="B420" s="395" t="s">
        <v>80</v>
      </c>
      <c r="C420" s="396" t="s">
        <v>1147</v>
      </c>
      <c r="D420" s="397" t="s">
        <v>392</v>
      </c>
      <c r="E420" s="398">
        <v>201698.63999999998</v>
      </c>
      <c r="F420" s="399">
        <v>120</v>
      </c>
      <c r="G420" s="400">
        <f t="shared" ref="G420:G432" si="933">F420*E420</f>
        <v>24203836.799999997</v>
      </c>
      <c r="H420" s="400"/>
      <c r="I420" s="401"/>
      <c r="J420" s="401"/>
      <c r="K420" s="513"/>
      <c r="L420" s="401"/>
      <c r="M420" s="513">
        <f t="shared" ref="M420:M432" si="934">I420+K420</f>
        <v>0</v>
      </c>
      <c r="N420" s="401">
        <f t="shared" ref="N420:N432" si="935">M420*$E420</f>
        <v>0</v>
      </c>
      <c r="O420" s="401"/>
      <c r="P420" s="401"/>
      <c r="Q420" s="513">
        <f t="shared" ref="Q420:Q432" si="936">M420+O420</f>
        <v>0</v>
      </c>
      <c r="R420" s="401">
        <f t="shared" ref="R420:R432" si="937">Q420*$E420</f>
        <v>0</v>
      </c>
      <c r="S420" s="540"/>
      <c r="T420" s="401"/>
      <c r="U420" s="513">
        <f t="shared" ref="U420:U432" si="938">Q420+S420</f>
        <v>0</v>
      </c>
      <c r="V420" s="401">
        <f t="shared" ref="V420:V432" si="939">U420*$E420</f>
        <v>0</v>
      </c>
      <c r="W420" s="513"/>
      <c r="X420" s="401"/>
      <c r="Y420" s="513">
        <f t="shared" ref="Y420:Y432" si="940">U420+W420</f>
        <v>0</v>
      </c>
      <c r="Z420" s="401">
        <f t="shared" ref="Z420:Z432" si="941">Y420*$E420</f>
        <v>0</v>
      </c>
      <c r="AA420" s="513"/>
      <c r="AB420" s="401">
        <f t="shared" ref="AB420:AB432" si="942">AA420*$E420</f>
        <v>0</v>
      </c>
      <c r="AC420" s="513">
        <f t="shared" ref="AC420:AC432" si="943">Y420+AA420</f>
        <v>0</v>
      </c>
      <c r="AD420" s="401">
        <f t="shared" ref="AD420:AD432" si="944">AC420*$E420</f>
        <v>0</v>
      </c>
      <c r="AE420" s="513"/>
      <c r="AF420" s="401">
        <f t="shared" ref="AF420:AF432" si="945">AE420*$E420</f>
        <v>0</v>
      </c>
      <c r="AG420" s="513">
        <f t="shared" ref="AG420:AG432" si="946">AC420+AE420</f>
        <v>0</v>
      </c>
      <c r="AH420" s="401">
        <f t="shared" ref="AH420:AH432" si="947">AG420*$E420</f>
        <v>0</v>
      </c>
      <c r="AI420" s="513"/>
      <c r="AJ420" s="401">
        <f t="shared" ref="AJ420:AJ432" si="948">AI420*$E420</f>
        <v>0</v>
      </c>
      <c r="AK420" s="513">
        <f t="shared" ref="AK420:AK432" si="949">AG420+AI420</f>
        <v>0</v>
      </c>
      <c r="AL420" s="401">
        <f t="shared" ref="AL420:AL483" si="950">AK420*$E420</f>
        <v>0</v>
      </c>
      <c r="AM420" s="519"/>
      <c r="AN420" s="429">
        <f t="shared" ref="AN420:AN483" si="951">AM420*$E420</f>
        <v>0</v>
      </c>
      <c r="AO420" s="519">
        <f t="shared" ref="AO420:AO432" si="952">AK420+AM420</f>
        <v>0</v>
      </c>
      <c r="AP420" s="429">
        <f t="shared" ref="AP420:AP432" si="953">AO420*$E420</f>
        <v>0</v>
      </c>
      <c r="AQ420" s="591"/>
      <c r="AR420" s="401">
        <f t="shared" ref="AR420:AR483" si="954">AQ420*$E420</f>
        <v>0</v>
      </c>
      <c r="AS420" s="519">
        <f t="shared" ref="AS420:AS432" si="955">AO420+AQ420</f>
        <v>0</v>
      </c>
      <c r="AT420" s="429">
        <f t="shared" ref="AT420:AT432" si="956">AS420*$E420</f>
        <v>0</v>
      </c>
      <c r="AU420" s="513"/>
      <c r="AV420" s="401">
        <f t="shared" ref="AV420:AV435" si="957">AU420*$E420</f>
        <v>0</v>
      </c>
      <c r="AW420" s="519">
        <f t="shared" ref="AW420:AW432" si="958">AS420+AU420</f>
        <v>0</v>
      </c>
      <c r="AX420" s="429">
        <f t="shared" ref="AX420:AX432" si="959">AW420*$E420</f>
        <v>0</v>
      </c>
      <c r="AY420" s="513"/>
      <c r="AZ420" s="681">
        <f t="shared" ref="AZ420:AZ448" si="960">AY420*$E420</f>
        <v>0</v>
      </c>
      <c r="BA420" s="519">
        <f t="shared" ref="BA420:BA432" si="961">AW420+AY420</f>
        <v>0</v>
      </c>
      <c r="BB420" s="429">
        <f t="shared" ref="BB420:BB432" si="962">BA420*$E420</f>
        <v>0</v>
      </c>
      <c r="BC420" s="695"/>
      <c r="BD420" s="681">
        <f t="shared" ref="BD420:BD432" si="963">BC420*$E420</f>
        <v>0</v>
      </c>
      <c r="BE420" s="695">
        <f t="shared" ref="BE420:BE432" si="964">BA420+BC420</f>
        <v>0</v>
      </c>
      <c r="BF420" s="681">
        <f t="shared" ref="BF420:BF432" si="965">BE420*$E420</f>
        <v>0</v>
      </c>
      <c r="BG420" s="695"/>
      <c r="BH420" s="681">
        <f t="shared" ref="BH420:BH432" si="966">BG420*$E420</f>
        <v>0</v>
      </c>
      <c r="BI420" s="519">
        <f t="shared" ref="BI420:BI432" si="967">BE420+BG420</f>
        <v>0</v>
      </c>
      <c r="BJ420" s="429">
        <f t="shared" ref="BJ420:BJ432" si="968">BI420*$E420</f>
        <v>0</v>
      </c>
      <c r="BK420" s="519"/>
      <c r="BL420" s="429">
        <f t="shared" ref="BL420:BL432" si="969">BK420*$E420</f>
        <v>0</v>
      </c>
      <c r="BM420" s="519">
        <f t="shared" ref="BM420:BM432" si="970">BI420+BK420</f>
        <v>0</v>
      </c>
      <c r="BN420" s="429">
        <f t="shared" ref="BN420:BN432" si="971">BM420*$E420</f>
        <v>0</v>
      </c>
      <c r="BO420" s="718"/>
      <c r="BP420" s="706">
        <f t="shared" ref="BP420:BP432" si="972">BO420*$E420</f>
        <v>0</v>
      </c>
      <c r="BQ420" s="718">
        <f t="shared" ref="BQ420:BQ432" si="973">BM420+BO420</f>
        <v>0</v>
      </c>
      <c r="BR420" s="706">
        <f t="shared" ref="BR420:BR432" si="974">BQ420*$E420</f>
        <v>0</v>
      </c>
      <c r="BS420" s="718"/>
      <c r="BT420" s="706">
        <f t="shared" ref="BT420:BT432" si="975">BS420*$E420</f>
        <v>0</v>
      </c>
      <c r="BU420" s="718">
        <f t="shared" ref="BU420:BU432" si="976">BQ420+BS420</f>
        <v>0</v>
      </c>
      <c r="BV420" s="706">
        <f t="shared" ref="BV420:BV432" si="977">BU420*$E420</f>
        <v>0</v>
      </c>
      <c r="BW420" s="718"/>
      <c r="BX420" s="706">
        <f t="shared" ref="BX420:BX432" si="978">BW420*$E420</f>
        <v>0</v>
      </c>
      <c r="BY420" s="718">
        <f t="shared" ref="BY420:BY432" si="979">BU420+BW420</f>
        <v>0</v>
      </c>
      <c r="BZ420" s="706">
        <f t="shared" ref="BZ420:BZ432" si="980">BY420*$E420</f>
        <v>0</v>
      </c>
      <c r="CA420" s="718"/>
      <c r="CB420" s="706">
        <f t="shared" ref="CB420:CB432" si="981">CA420*$E420</f>
        <v>0</v>
      </c>
      <c r="CC420" s="718">
        <f t="shared" ref="CC420:CC432" si="982">BY420+CA420</f>
        <v>0</v>
      </c>
      <c r="CD420" s="706">
        <f t="shared" ref="CD420:CD432" si="983">CC420*$E420</f>
        <v>0</v>
      </c>
      <c r="CE420" s="706"/>
      <c r="CF420" s="402">
        <f t="shared" si="932"/>
        <v>24203836.799999997</v>
      </c>
    </row>
    <row r="421" spans="1:84" ht="108">
      <c r="B421" s="395" t="s">
        <v>81</v>
      </c>
      <c r="C421" s="396" t="s">
        <v>1148</v>
      </c>
      <c r="D421" s="397" t="s">
        <v>392</v>
      </c>
      <c r="E421" s="398">
        <v>172106.55</v>
      </c>
      <c r="F421" s="399">
        <v>38</v>
      </c>
      <c r="G421" s="400">
        <f t="shared" si="933"/>
        <v>6540048.8999999994</v>
      </c>
      <c r="H421" s="400"/>
      <c r="I421" s="401"/>
      <c r="J421" s="401"/>
      <c r="K421" s="513"/>
      <c r="L421" s="401"/>
      <c r="M421" s="513">
        <f t="shared" si="934"/>
        <v>0</v>
      </c>
      <c r="N421" s="401">
        <f t="shared" si="935"/>
        <v>0</v>
      </c>
      <c r="O421" s="401"/>
      <c r="P421" s="401"/>
      <c r="Q421" s="513">
        <f t="shared" si="936"/>
        <v>0</v>
      </c>
      <c r="R421" s="401">
        <f t="shared" si="937"/>
        <v>0</v>
      </c>
      <c r="S421" s="540"/>
      <c r="T421" s="401"/>
      <c r="U421" s="513">
        <f t="shared" si="938"/>
        <v>0</v>
      </c>
      <c r="V421" s="401">
        <f t="shared" si="939"/>
        <v>0</v>
      </c>
      <c r="W421" s="513"/>
      <c r="X421" s="401"/>
      <c r="Y421" s="513">
        <f t="shared" si="940"/>
        <v>0</v>
      </c>
      <c r="Z421" s="401">
        <f t="shared" si="941"/>
        <v>0</v>
      </c>
      <c r="AA421" s="513"/>
      <c r="AB421" s="401">
        <f t="shared" si="942"/>
        <v>0</v>
      </c>
      <c r="AC421" s="513">
        <f t="shared" si="943"/>
        <v>0</v>
      </c>
      <c r="AD421" s="401">
        <f t="shared" si="944"/>
        <v>0</v>
      </c>
      <c r="AE421" s="513"/>
      <c r="AF421" s="401">
        <f t="shared" si="945"/>
        <v>0</v>
      </c>
      <c r="AG421" s="513">
        <f t="shared" si="946"/>
        <v>0</v>
      </c>
      <c r="AH421" s="401">
        <f t="shared" si="947"/>
        <v>0</v>
      </c>
      <c r="AI421" s="513"/>
      <c r="AJ421" s="401">
        <f t="shared" si="948"/>
        <v>0</v>
      </c>
      <c r="AK421" s="513">
        <f t="shared" si="949"/>
        <v>0</v>
      </c>
      <c r="AL421" s="401">
        <f t="shared" si="950"/>
        <v>0</v>
      </c>
      <c r="AM421" s="519"/>
      <c r="AN421" s="429">
        <f t="shared" si="951"/>
        <v>0</v>
      </c>
      <c r="AO421" s="519">
        <f t="shared" si="952"/>
        <v>0</v>
      </c>
      <c r="AP421" s="429">
        <f t="shared" si="953"/>
        <v>0</v>
      </c>
      <c r="AQ421" s="591"/>
      <c r="AR421" s="401">
        <f t="shared" si="954"/>
        <v>0</v>
      </c>
      <c r="AS421" s="519">
        <f t="shared" si="955"/>
        <v>0</v>
      </c>
      <c r="AT421" s="429">
        <f t="shared" si="956"/>
        <v>0</v>
      </c>
      <c r="AU421" s="513"/>
      <c r="AV421" s="401">
        <f t="shared" si="957"/>
        <v>0</v>
      </c>
      <c r="AW421" s="519">
        <f t="shared" si="958"/>
        <v>0</v>
      </c>
      <c r="AX421" s="429">
        <f t="shared" si="959"/>
        <v>0</v>
      </c>
      <c r="AY421" s="513"/>
      <c r="AZ421" s="681">
        <f t="shared" si="960"/>
        <v>0</v>
      </c>
      <c r="BA421" s="519">
        <f t="shared" si="961"/>
        <v>0</v>
      </c>
      <c r="BB421" s="429">
        <f t="shared" si="962"/>
        <v>0</v>
      </c>
      <c r="BC421" s="695"/>
      <c r="BD421" s="681">
        <f t="shared" si="963"/>
        <v>0</v>
      </c>
      <c r="BE421" s="695">
        <f t="shared" si="964"/>
        <v>0</v>
      </c>
      <c r="BF421" s="681">
        <f t="shared" si="965"/>
        <v>0</v>
      </c>
      <c r="BG421" s="695"/>
      <c r="BH421" s="681">
        <f t="shared" si="966"/>
        <v>0</v>
      </c>
      <c r="BI421" s="519">
        <f t="shared" si="967"/>
        <v>0</v>
      </c>
      <c r="BJ421" s="429">
        <f t="shared" si="968"/>
        <v>0</v>
      </c>
      <c r="BK421" s="519"/>
      <c r="BL421" s="429">
        <f t="shared" si="969"/>
        <v>0</v>
      </c>
      <c r="BM421" s="519">
        <f t="shared" si="970"/>
        <v>0</v>
      </c>
      <c r="BN421" s="429">
        <f t="shared" si="971"/>
        <v>0</v>
      </c>
      <c r="BO421" s="718"/>
      <c r="BP421" s="706">
        <f t="shared" si="972"/>
        <v>0</v>
      </c>
      <c r="BQ421" s="718">
        <f t="shared" si="973"/>
        <v>0</v>
      </c>
      <c r="BR421" s="706">
        <f t="shared" si="974"/>
        <v>0</v>
      </c>
      <c r="BS421" s="718"/>
      <c r="BT421" s="706">
        <f t="shared" si="975"/>
        <v>0</v>
      </c>
      <c r="BU421" s="718">
        <f t="shared" si="976"/>
        <v>0</v>
      </c>
      <c r="BV421" s="706">
        <f t="shared" si="977"/>
        <v>0</v>
      </c>
      <c r="BW421" s="718"/>
      <c r="BX421" s="706">
        <f t="shared" si="978"/>
        <v>0</v>
      </c>
      <c r="BY421" s="718">
        <f t="shared" si="979"/>
        <v>0</v>
      </c>
      <c r="BZ421" s="706">
        <f t="shared" si="980"/>
        <v>0</v>
      </c>
      <c r="CA421" s="718"/>
      <c r="CB421" s="706">
        <f t="shared" si="981"/>
        <v>0</v>
      </c>
      <c r="CC421" s="718">
        <f t="shared" si="982"/>
        <v>0</v>
      </c>
      <c r="CD421" s="706">
        <f t="shared" si="983"/>
        <v>0</v>
      </c>
      <c r="CE421" s="706"/>
      <c r="CF421" s="402">
        <f t="shared" si="932"/>
        <v>6540048.8999999994</v>
      </c>
    </row>
    <row r="422" spans="1:84" ht="54">
      <c r="B422" s="395" t="s">
        <v>82</v>
      </c>
      <c r="C422" s="396" t="s">
        <v>1149</v>
      </c>
      <c r="D422" s="397" t="s">
        <v>397</v>
      </c>
      <c r="E422" s="398">
        <v>538087.77</v>
      </c>
      <c r="F422" s="399">
        <v>59</v>
      </c>
      <c r="G422" s="400">
        <f t="shared" si="933"/>
        <v>31747178.43</v>
      </c>
      <c r="H422" s="400"/>
      <c r="I422" s="401"/>
      <c r="J422" s="401"/>
      <c r="K422" s="513"/>
      <c r="L422" s="401"/>
      <c r="M422" s="513">
        <f t="shared" si="934"/>
        <v>0</v>
      </c>
      <c r="N422" s="401">
        <f t="shared" si="935"/>
        <v>0</v>
      </c>
      <c r="O422" s="401"/>
      <c r="P422" s="401"/>
      <c r="Q422" s="513">
        <f t="shared" si="936"/>
        <v>0</v>
      </c>
      <c r="R422" s="401">
        <f t="shared" si="937"/>
        <v>0</v>
      </c>
      <c r="S422" s="540"/>
      <c r="T422" s="401"/>
      <c r="U422" s="513">
        <f t="shared" si="938"/>
        <v>0</v>
      </c>
      <c r="V422" s="401">
        <f t="shared" si="939"/>
        <v>0</v>
      </c>
      <c r="W422" s="513"/>
      <c r="X422" s="401"/>
      <c r="Y422" s="513">
        <f t="shared" si="940"/>
        <v>0</v>
      </c>
      <c r="Z422" s="401">
        <f t="shared" si="941"/>
        <v>0</v>
      </c>
      <c r="AA422" s="513"/>
      <c r="AB422" s="401">
        <f t="shared" si="942"/>
        <v>0</v>
      </c>
      <c r="AC422" s="513">
        <f t="shared" si="943"/>
        <v>0</v>
      </c>
      <c r="AD422" s="401">
        <f t="shared" si="944"/>
        <v>0</v>
      </c>
      <c r="AE422" s="513"/>
      <c r="AF422" s="401">
        <f t="shared" si="945"/>
        <v>0</v>
      </c>
      <c r="AG422" s="513">
        <f t="shared" si="946"/>
        <v>0</v>
      </c>
      <c r="AH422" s="401">
        <f t="shared" si="947"/>
        <v>0</v>
      </c>
      <c r="AI422" s="513"/>
      <c r="AJ422" s="401">
        <f t="shared" si="948"/>
        <v>0</v>
      </c>
      <c r="AK422" s="513">
        <f t="shared" si="949"/>
        <v>0</v>
      </c>
      <c r="AL422" s="401">
        <f t="shared" si="950"/>
        <v>0</v>
      </c>
      <c r="AM422" s="519"/>
      <c r="AN422" s="429">
        <f t="shared" si="951"/>
        <v>0</v>
      </c>
      <c r="AO422" s="519">
        <f t="shared" si="952"/>
        <v>0</v>
      </c>
      <c r="AP422" s="429">
        <f t="shared" si="953"/>
        <v>0</v>
      </c>
      <c r="AQ422" s="591"/>
      <c r="AR422" s="401">
        <f t="shared" si="954"/>
        <v>0</v>
      </c>
      <c r="AS422" s="519">
        <f t="shared" si="955"/>
        <v>0</v>
      </c>
      <c r="AT422" s="429">
        <f t="shared" si="956"/>
        <v>0</v>
      </c>
      <c r="AU422" s="513"/>
      <c r="AV422" s="401">
        <f t="shared" si="957"/>
        <v>0</v>
      </c>
      <c r="AW422" s="519">
        <f t="shared" si="958"/>
        <v>0</v>
      </c>
      <c r="AX422" s="429">
        <f t="shared" si="959"/>
        <v>0</v>
      </c>
      <c r="AY422" s="513"/>
      <c r="AZ422" s="681">
        <f t="shared" si="960"/>
        <v>0</v>
      </c>
      <c r="BA422" s="519">
        <f t="shared" si="961"/>
        <v>0</v>
      </c>
      <c r="BB422" s="429">
        <f t="shared" si="962"/>
        <v>0</v>
      </c>
      <c r="BC422" s="695"/>
      <c r="BD422" s="681">
        <f t="shared" si="963"/>
        <v>0</v>
      </c>
      <c r="BE422" s="695">
        <f t="shared" si="964"/>
        <v>0</v>
      </c>
      <c r="BF422" s="681">
        <f t="shared" si="965"/>
        <v>0</v>
      </c>
      <c r="BG422" s="695"/>
      <c r="BH422" s="681">
        <f t="shared" si="966"/>
        <v>0</v>
      </c>
      <c r="BI422" s="519">
        <f t="shared" si="967"/>
        <v>0</v>
      </c>
      <c r="BJ422" s="429">
        <f t="shared" si="968"/>
        <v>0</v>
      </c>
      <c r="BK422" s="519"/>
      <c r="BL422" s="429">
        <f t="shared" si="969"/>
        <v>0</v>
      </c>
      <c r="BM422" s="519">
        <f t="shared" si="970"/>
        <v>0</v>
      </c>
      <c r="BN422" s="429">
        <f t="shared" si="971"/>
        <v>0</v>
      </c>
      <c r="BO422" s="718"/>
      <c r="BP422" s="706">
        <f t="shared" si="972"/>
        <v>0</v>
      </c>
      <c r="BQ422" s="718">
        <f t="shared" si="973"/>
        <v>0</v>
      </c>
      <c r="BR422" s="706">
        <f t="shared" si="974"/>
        <v>0</v>
      </c>
      <c r="BS422" s="718"/>
      <c r="BT422" s="706">
        <f t="shared" si="975"/>
        <v>0</v>
      </c>
      <c r="BU422" s="718">
        <f t="shared" si="976"/>
        <v>0</v>
      </c>
      <c r="BV422" s="706">
        <f t="shared" si="977"/>
        <v>0</v>
      </c>
      <c r="BW422" s="718"/>
      <c r="BX422" s="706">
        <f t="shared" si="978"/>
        <v>0</v>
      </c>
      <c r="BY422" s="718">
        <f t="shared" si="979"/>
        <v>0</v>
      </c>
      <c r="BZ422" s="706">
        <f t="shared" si="980"/>
        <v>0</v>
      </c>
      <c r="CA422" s="718"/>
      <c r="CB422" s="706">
        <f t="shared" si="981"/>
        <v>0</v>
      </c>
      <c r="CC422" s="718">
        <f t="shared" si="982"/>
        <v>0</v>
      </c>
      <c r="CD422" s="706">
        <f t="shared" si="983"/>
        <v>0</v>
      </c>
      <c r="CE422" s="706"/>
      <c r="CF422" s="402">
        <f t="shared" si="932"/>
        <v>31747178.43</v>
      </c>
    </row>
    <row r="423" spans="1:84" ht="54">
      <c r="B423" s="395" t="s">
        <v>83</v>
      </c>
      <c r="C423" s="396" t="s">
        <v>1150</v>
      </c>
      <c r="D423" s="397" t="s">
        <v>397</v>
      </c>
      <c r="E423" s="398">
        <v>350275.86</v>
      </c>
      <c r="F423" s="399">
        <v>3.45</v>
      </c>
      <c r="G423" s="400">
        <f t="shared" si="933"/>
        <v>1208451.7169999999</v>
      </c>
      <c r="H423" s="400"/>
      <c r="I423" s="401"/>
      <c r="J423" s="401"/>
      <c r="K423" s="513"/>
      <c r="L423" s="401"/>
      <c r="M423" s="513">
        <f t="shared" si="934"/>
        <v>0</v>
      </c>
      <c r="N423" s="401">
        <f t="shared" si="935"/>
        <v>0</v>
      </c>
      <c r="O423" s="401"/>
      <c r="P423" s="401"/>
      <c r="Q423" s="513">
        <f t="shared" si="936"/>
        <v>0</v>
      </c>
      <c r="R423" s="401">
        <f t="shared" si="937"/>
        <v>0</v>
      </c>
      <c r="S423" s="540"/>
      <c r="T423" s="401"/>
      <c r="U423" s="513">
        <f t="shared" si="938"/>
        <v>0</v>
      </c>
      <c r="V423" s="401">
        <f t="shared" si="939"/>
        <v>0</v>
      </c>
      <c r="W423" s="513"/>
      <c r="X423" s="401"/>
      <c r="Y423" s="513">
        <f t="shared" si="940"/>
        <v>0</v>
      </c>
      <c r="Z423" s="401">
        <f t="shared" si="941"/>
        <v>0</v>
      </c>
      <c r="AA423" s="513"/>
      <c r="AB423" s="401">
        <f t="shared" si="942"/>
        <v>0</v>
      </c>
      <c r="AC423" s="513">
        <f t="shared" si="943"/>
        <v>0</v>
      </c>
      <c r="AD423" s="401">
        <f t="shared" si="944"/>
        <v>0</v>
      </c>
      <c r="AE423" s="513"/>
      <c r="AF423" s="401">
        <f t="shared" si="945"/>
        <v>0</v>
      </c>
      <c r="AG423" s="513">
        <f t="shared" si="946"/>
        <v>0</v>
      </c>
      <c r="AH423" s="401">
        <f t="shared" si="947"/>
        <v>0</v>
      </c>
      <c r="AI423" s="513"/>
      <c r="AJ423" s="401">
        <f t="shared" si="948"/>
        <v>0</v>
      </c>
      <c r="AK423" s="513">
        <f t="shared" si="949"/>
        <v>0</v>
      </c>
      <c r="AL423" s="401">
        <f t="shared" si="950"/>
        <v>0</v>
      </c>
      <c r="AM423" s="519"/>
      <c r="AN423" s="429">
        <f t="shared" si="951"/>
        <v>0</v>
      </c>
      <c r="AO423" s="519">
        <f t="shared" si="952"/>
        <v>0</v>
      </c>
      <c r="AP423" s="429">
        <f t="shared" si="953"/>
        <v>0</v>
      </c>
      <c r="AQ423" s="591"/>
      <c r="AR423" s="401">
        <f t="shared" si="954"/>
        <v>0</v>
      </c>
      <c r="AS423" s="519">
        <f t="shared" si="955"/>
        <v>0</v>
      </c>
      <c r="AT423" s="429">
        <f t="shared" si="956"/>
        <v>0</v>
      </c>
      <c r="AU423" s="513"/>
      <c r="AV423" s="401">
        <f t="shared" si="957"/>
        <v>0</v>
      </c>
      <c r="AW423" s="519">
        <f t="shared" si="958"/>
        <v>0</v>
      </c>
      <c r="AX423" s="429">
        <f t="shared" si="959"/>
        <v>0</v>
      </c>
      <c r="AY423" s="513"/>
      <c r="AZ423" s="681">
        <f t="shared" si="960"/>
        <v>0</v>
      </c>
      <c r="BA423" s="519">
        <f t="shared" si="961"/>
        <v>0</v>
      </c>
      <c r="BB423" s="429">
        <f t="shared" si="962"/>
        <v>0</v>
      </c>
      <c r="BC423" s="695"/>
      <c r="BD423" s="681">
        <f t="shared" si="963"/>
        <v>0</v>
      </c>
      <c r="BE423" s="695">
        <f t="shared" si="964"/>
        <v>0</v>
      </c>
      <c r="BF423" s="681">
        <f t="shared" si="965"/>
        <v>0</v>
      </c>
      <c r="BG423" s="695"/>
      <c r="BH423" s="681">
        <f t="shared" si="966"/>
        <v>0</v>
      </c>
      <c r="BI423" s="519">
        <f t="shared" si="967"/>
        <v>0</v>
      </c>
      <c r="BJ423" s="429">
        <f t="shared" si="968"/>
        <v>0</v>
      </c>
      <c r="BK423" s="519"/>
      <c r="BL423" s="429">
        <f t="shared" si="969"/>
        <v>0</v>
      </c>
      <c r="BM423" s="519">
        <f t="shared" si="970"/>
        <v>0</v>
      </c>
      <c r="BN423" s="429">
        <f t="shared" si="971"/>
        <v>0</v>
      </c>
      <c r="BO423" s="718"/>
      <c r="BP423" s="706">
        <f t="shared" si="972"/>
        <v>0</v>
      </c>
      <c r="BQ423" s="718">
        <f t="shared" si="973"/>
        <v>0</v>
      </c>
      <c r="BR423" s="706">
        <f t="shared" si="974"/>
        <v>0</v>
      </c>
      <c r="BS423" s="718"/>
      <c r="BT423" s="706">
        <f t="shared" si="975"/>
        <v>0</v>
      </c>
      <c r="BU423" s="718">
        <f t="shared" si="976"/>
        <v>0</v>
      </c>
      <c r="BV423" s="706">
        <f t="shared" si="977"/>
        <v>0</v>
      </c>
      <c r="BW423" s="718"/>
      <c r="BX423" s="706">
        <f t="shared" si="978"/>
        <v>0</v>
      </c>
      <c r="BY423" s="718">
        <f t="shared" si="979"/>
        <v>0</v>
      </c>
      <c r="BZ423" s="706">
        <f t="shared" si="980"/>
        <v>0</v>
      </c>
      <c r="CA423" s="718"/>
      <c r="CB423" s="706">
        <f t="shared" si="981"/>
        <v>0</v>
      </c>
      <c r="CC423" s="718">
        <f t="shared" si="982"/>
        <v>0</v>
      </c>
      <c r="CD423" s="706">
        <f t="shared" si="983"/>
        <v>0</v>
      </c>
      <c r="CE423" s="706"/>
      <c r="CF423" s="402">
        <f t="shared" si="932"/>
        <v>1208451.7169999999</v>
      </c>
    </row>
    <row r="424" spans="1:84">
      <c r="B424" s="395" t="s">
        <v>84</v>
      </c>
      <c r="C424" s="396" t="s">
        <v>1151</v>
      </c>
      <c r="D424" s="397" t="s">
        <v>397</v>
      </c>
      <c r="E424" s="398">
        <v>75482.55</v>
      </c>
      <c r="F424" s="399">
        <v>186</v>
      </c>
      <c r="G424" s="400">
        <f t="shared" si="933"/>
        <v>14039754.300000001</v>
      </c>
      <c r="H424" s="400"/>
      <c r="I424" s="401"/>
      <c r="J424" s="401"/>
      <c r="K424" s="513"/>
      <c r="L424" s="401"/>
      <c r="M424" s="513">
        <f t="shared" si="934"/>
        <v>0</v>
      </c>
      <c r="N424" s="401">
        <f t="shared" si="935"/>
        <v>0</v>
      </c>
      <c r="O424" s="401"/>
      <c r="P424" s="401"/>
      <c r="Q424" s="513">
        <f t="shared" si="936"/>
        <v>0</v>
      </c>
      <c r="R424" s="401">
        <f t="shared" si="937"/>
        <v>0</v>
      </c>
      <c r="S424" s="540"/>
      <c r="T424" s="401"/>
      <c r="U424" s="513">
        <f t="shared" si="938"/>
        <v>0</v>
      </c>
      <c r="V424" s="401">
        <f t="shared" si="939"/>
        <v>0</v>
      </c>
      <c r="W424" s="513"/>
      <c r="X424" s="401"/>
      <c r="Y424" s="513">
        <f t="shared" si="940"/>
        <v>0</v>
      </c>
      <c r="Z424" s="401">
        <f t="shared" si="941"/>
        <v>0</v>
      </c>
      <c r="AA424" s="513"/>
      <c r="AB424" s="401">
        <f t="shared" si="942"/>
        <v>0</v>
      </c>
      <c r="AC424" s="513">
        <f t="shared" si="943"/>
        <v>0</v>
      </c>
      <c r="AD424" s="401">
        <f t="shared" si="944"/>
        <v>0</v>
      </c>
      <c r="AE424" s="513"/>
      <c r="AF424" s="401">
        <f t="shared" si="945"/>
        <v>0</v>
      </c>
      <c r="AG424" s="513">
        <f t="shared" si="946"/>
        <v>0</v>
      </c>
      <c r="AH424" s="401">
        <f t="shared" si="947"/>
        <v>0</v>
      </c>
      <c r="AI424" s="513"/>
      <c r="AJ424" s="401">
        <f t="shared" si="948"/>
        <v>0</v>
      </c>
      <c r="AK424" s="513">
        <f t="shared" si="949"/>
        <v>0</v>
      </c>
      <c r="AL424" s="401">
        <f t="shared" si="950"/>
        <v>0</v>
      </c>
      <c r="AM424" s="519"/>
      <c r="AN424" s="429">
        <f t="shared" si="951"/>
        <v>0</v>
      </c>
      <c r="AO424" s="519">
        <f t="shared" si="952"/>
        <v>0</v>
      </c>
      <c r="AP424" s="429">
        <f t="shared" si="953"/>
        <v>0</v>
      </c>
      <c r="AQ424" s="591"/>
      <c r="AR424" s="401">
        <f t="shared" si="954"/>
        <v>0</v>
      </c>
      <c r="AS424" s="519">
        <f t="shared" si="955"/>
        <v>0</v>
      </c>
      <c r="AT424" s="429">
        <f t="shared" si="956"/>
        <v>0</v>
      </c>
      <c r="AU424" s="513"/>
      <c r="AV424" s="401">
        <f t="shared" si="957"/>
        <v>0</v>
      </c>
      <c r="AW424" s="519">
        <f t="shared" si="958"/>
        <v>0</v>
      </c>
      <c r="AX424" s="429">
        <f t="shared" si="959"/>
        <v>0</v>
      </c>
      <c r="AY424" s="513"/>
      <c r="AZ424" s="681">
        <f t="shared" si="960"/>
        <v>0</v>
      </c>
      <c r="BA424" s="519">
        <f t="shared" si="961"/>
        <v>0</v>
      </c>
      <c r="BB424" s="429">
        <f t="shared" si="962"/>
        <v>0</v>
      </c>
      <c r="BC424" s="695"/>
      <c r="BD424" s="681">
        <f t="shared" si="963"/>
        <v>0</v>
      </c>
      <c r="BE424" s="695">
        <f t="shared" si="964"/>
        <v>0</v>
      </c>
      <c r="BF424" s="681">
        <f t="shared" si="965"/>
        <v>0</v>
      </c>
      <c r="BG424" s="695"/>
      <c r="BH424" s="681">
        <f t="shared" si="966"/>
        <v>0</v>
      </c>
      <c r="BI424" s="519">
        <f t="shared" si="967"/>
        <v>0</v>
      </c>
      <c r="BJ424" s="429">
        <f t="shared" si="968"/>
        <v>0</v>
      </c>
      <c r="BK424" s="519"/>
      <c r="BL424" s="429">
        <f t="shared" si="969"/>
        <v>0</v>
      </c>
      <c r="BM424" s="519">
        <f t="shared" si="970"/>
        <v>0</v>
      </c>
      <c r="BN424" s="429">
        <f t="shared" si="971"/>
        <v>0</v>
      </c>
      <c r="BO424" s="718">
        <v>27</v>
      </c>
      <c r="BP424" s="706">
        <f t="shared" si="972"/>
        <v>2038028.85</v>
      </c>
      <c r="BQ424" s="718">
        <f t="shared" si="973"/>
        <v>27</v>
      </c>
      <c r="BR424" s="706">
        <f t="shared" si="974"/>
        <v>2038028.85</v>
      </c>
      <c r="BS424" s="718"/>
      <c r="BT424" s="706">
        <f t="shared" si="975"/>
        <v>0</v>
      </c>
      <c r="BU424" s="718">
        <f t="shared" si="976"/>
        <v>27</v>
      </c>
      <c r="BV424" s="706">
        <f t="shared" si="977"/>
        <v>2038028.85</v>
      </c>
      <c r="BW424" s="718"/>
      <c r="BX424" s="706">
        <f t="shared" si="978"/>
        <v>0</v>
      </c>
      <c r="BY424" s="718">
        <f t="shared" si="979"/>
        <v>27</v>
      </c>
      <c r="BZ424" s="706">
        <f t="shared" si="980"/>
        <v>2038028.85</v>
      </c>
      <c r="CA424" s="718"/>
      <c r="CB424" s="706">
        <f t="shared" si="981"/>
        <v>0</v>
      </c>
      <c r="CC424" s="718">
        <f t="shared" si="982"/>
        <v>27</v>
      </c>
      <c r="CD424" s="706">
        <f t="shared" si="983"/>
        <v>2038028.85</v>
      </c>
      <c r="CE424" s="706"/>
      <c r="CF424" s="414">
        <f t="shared" si="932"/>
        <v>14039754.300000001</v>
      </c>
    </row>
    <row r="425" spans="1:84" ht="90">
      <c r="B425" s="395" t="s">
        <v>1152</v>
      </c>
      <c r="C425" s="396" t="s">
        <v>1153</v>
      </c>
      <c r="D425" s="397" t="s">
        <v>397</v>
      </c>
      <c r="E425" s="398">
        <v>495212.85</v>
      </c>
      <c r="F425" s="399">
        <v>0</v>
      </c>
      <c r="G425" s="400">
        <f t="shared" si="933"/>
        <v>0</v>
      </c>
      <c r="H425" s="400"/>
      <c r="I425" s="401"/>
      <c r="J425" s="401"/>
      <c r="K425" s="513"/>
      <c r="L425" s="401"/>
      <c r="M425" s="513">
        <f t="shared" si="934"/>
        <v>0</v>
      </c>
      <c r="N425" s="401">
        <f t="shared" si="935"/>
        <v>0</v>
      </c>
      <c r="O425" s="401"/>
      <c r="P425" s="401"/>
      <c r="Q425" s="513">
        <f t="shared" si="936"/>
        <v>0</v>
      </c>
      <c r="R425" s="401">
        <f t="shared" si="937"/>
        <v>0</v>
      </c>
      <c r="S425" s="540"/>
      <c r="T425" s="401"/>
      <c r="U425" s="513">
        <f t="shared" si="938"/>
        <v>0</v>
      </c>
      <c r="V425" s="401">
        <f t="shared" si="939"/>
        <v>0</v>
      </c>
      <c r="W425" s="513"/>
      <c r="X425" s="401"/>
      <c r="Y425" s="513">
        <f t="shared" si="940"/>
        <v>0</v>
      </c>
      <c r="Z425" s="401">
        <f t="shared" si="941"/>
        <v>0</v>
      </c>
      <c r="AA425" s="513"/>
      <c r="AB425" s="401">
        <f t="shared" si="942"/>
        <v>0</v>
      </c>
      <c r="AC425" s="513">
        <f t="shared" si="943"/>
        <v>0</v>
      </c>
      <c r="AD425" s="401">
        <f t="shared" si="944"/>
        <v>0</v>
      </c>
      <c r="AE425" s="513"/>
      <c r="AF425" s="401">
        <f t="shared" si="945"/>
        <v>0</v>
      </c>
      <c r="AG425" s="513">
        <f t="shared" si="946"/>
        <v>0</v>
      </c>
      <c r="AH425" s="401">
        <f t="shared" si="947"/>
        <v>0</v>
      </c>
      <c r="AI425" s="513"/>
      <c r="AJ425" s="401">
        <f t="shared" si="948"/>
        <v>0</v>
      </c>
      <c r="AK425" s="513">
        <f t="shared" si="949"/>
        <v>0</v>
      </c>
      <c r="AL425" s="401">
        <f t="shared" si="950"/>
        <v>0</v>
      </c>
      <c r="AM425" s="519"/>
      <c r="AN425" s="429">
        <f t="shared" si="951"/>
        <v>0</v>
      </c>
      <c r="AO425" s="519">
        <f t="shared" si="952"/>
        <v>0</v>
      </c>
      <c r="AP425" s="429">
        <f t="shared" si="953"/>
        <v>0</v>
      </c>
      <c r="AQ425" s="591"/>
      <c r="AR425" s="401">
        <f t="shared" si="954"/>
        <v>0</v>
      </c>
      <c r="AS425" s="519">
        <f t="shared" si="955"/>
        <v>0</v>
      </c>
      <c r="AT425" s="429">
        <f t="shared" si="956"/>
        <v>0</v>
      </c>
      <c r="AU425" s="513"/>
      <c r="AV425" s="401">
        <f t="shared" si="957"/>
        <v>0</v>
      </c>
      <c r="AW425" s="519">
        <f t="shared" si="958"/>
        <v>0</v>
      </c>
      <c r="AX425" s="429">
        <f t="shared" si="959"/>
        <v>0</v>
      </c>
      <c r="AY425" s="513"/>
      <c r="AZ425" s="681">
        <f t="shared" si="960"/>
        <v>0</v>
      </c>
      <c r="BA425" s="519">
        <f t="shared" si="961"/>
        <v>0</v>
      </c>
      <c r="BB425" s="429">
        <f t="shared" si="962"/>
        <v>0</v>
      </c>
      <c r="BC425" s="695"/>
      <c r="BD425" s="681">
        <f t="shared" si="963"/>
        <v>0</v>
      </c>
      <c r="BE425" s="695">
        <f t="shared" si="964"/>
        <v>0</v>
      </c>
      <c r="BF425" s="681">
        <f t="shared" si="965"/>
        <v>0</v>
      </c>
      <c r="BG425" s="695"/>
      <c r="BH425" s="681">
        <f t="shared" si="966"/>
        <v>0</v>
      </c>
      <c r="BI425" s="519">
        <f t="shared" si="967"/>
        <v>0</v>
      </c>
      <c r="BJ425" s="429">
        <f t="shared" si="968"/>
        <v>0</v>
      </c>
      <c r="BK425" s="519"/>
      <c r="BL425" s="429">
        <f t="shared" si="969"/>
        <v>0</v>
      </c>
      <c r="BM425" s="519">
        <f t="shared" si="970"/>
        <v>0</v>
      </c>
      <c r="BN425" s="429">
        <f t="shared" si="971"/>
        <v>0</v>
      </c>
      <c r="BO425" s="718"/>
      <c r="BP425" s="706">
        <f t="shared" si="972"/>
        <v>0</v>
      </c>
      <c r="BQ425" s="718">
        <f t="shared" si="973"/>
        <v>0</v>
      </c>
      <c r="BR425" s="706">
        <f t="shared" si="974"/>
        <v>0</v>
      </c>
      <c r="BS425" s="718"/>
      <c r="BT425" s="706">
        <f t="shared" si="975"/>
        <v>0</v>
      </c>
      <c r="BU425" s="718">
        <f t="shared" si="976"/>
        <v>0</v>
      </c>
      <c r="BV425" s="706">
        <f t="shared" si="977"/>
        <v>0</v>
      </c>
      <c r="BW425" s="718"/>
      <c r="BX425" s="706">
        <f t="shared" si="978"/>
        <v>0</v>
      </c>
      <c r="BY425" s="718">
        <f t="shared" si="979"/>
        <v>0</v>
      </c>
      <c r="BZ425" s="706">
        <f t="shared" si="980"/>
        <v>0</v>
      </c>
      <c r="CA425" s="718"/>
      <c r="CB425" s="706">
        <f t="shared" si="981"/>
        <v>0</v>
      </c>
      <c r="CC425" s="718">
        <f t="shared" si="982"/>
        <v>0</v>
      </c>
      <c r="CD425" s="706">
        <f t="shared" si="983"/>
        <v>0</v>
      </c>
      <c r="CE425" s="706"/>
      <c r="CF425" s="402">
        <f t="shared" si="932"/>
        <v>0</v>
      </c>
    </row>
    <row r="426" spans="1:84" ht="54">
      <c r="B426" s="395" t="s">
        <v>1154</v>
      </c>
      <c r="C426" s="396" t="s">
        <v>1155</v>
      </c>
      <c r="D426" s="397" t="s">
        <v>397</v>
      </c>
      <c r="E426" s="398">
        <v>841500</v>
      </c>
      <c r="F426" s="399">
        <v>0</v>
      </c>
      <c r="G426" s="400">
        <f t="shared" si="933"/>
        <v>0</v>
      </c>
      <c r="H426" s="400"/>
      <c r="I426" s="401"/>
      <c r="J426" s="401"/>
      <c r="K426" s="513"/>
      <c r="L426" s="401"/>
      <c r="M426" s="513">
        <f t="shared" si="934"/>
        <v>0</v>
      </c>
      <c r="N426" s="401">
        <f t="shared" si="935"/>
        <v>0</v>
      </c>
      <c r="O426" s="401"/>
      <c r="P426" s="401"/>
      <c r="Q426" s="513">
        <f t="shared" si="936"/>
        <v>0</v>
      </c>
      <c r="R426" s="401">
        <f t="shared" si="937"/>
        <v>0</v>
      </c>
      <c r="S426" s="540"/>
      <c r="T426" s="401"/>
      <c r="U426" s="513">
        <f t="shared" si="938"/>
        <v>0</v>
      </c>
      <c r="V426" s="401">
        <f t="shared" si="939"/>
        <v>0</v>
      </c>
      <c r="W426" s="513"/>
      <c r="X426" s="401"/>
      <c r="Y426" s="513">
        <f t="shared" si="940"/>
        <v>0</v>
      </c>
      <c r="Z426" s="401">
        <f t="shared" si="941"/>
        <v>0</v>
      </c>
      <c r="AA426" s="513"/>
      <c r="AB426" s="401">
        <f t="shared" si="942"/>
        <v>0</v>
      </c>
      <c r="AC426" s="513">
        <f t="shared" si="943"/>
        <v>0</v>
      </c>
      <c r="AD426" s="401">
        <f t="shared" si="944"/>
        <v>0</v>
      </c>
      <c r="AE426" s="513"/>
      <c r="AF426" s="401">
        <f t="shared" si="945"/>
        <v>0</v>
      </c>
      <c r="AG426" s="513">
        <f t="shared" si="946"/>
        <v>0</v>
      </c>
      <c r="AH426" s="401">
        <f t="shared" si="947"/>
        <v>0</v>
      </c>
      <c r="AI426" s="513"/>
      <c r="AJ426" s="401">
        <f t="shared" si="948"/>
        <v>0</v>
      </c>
      <c r="AK426" s="513">
        <f t="shared" si="949"/>
        <v>0</v>
      </c>
      <c r="AL426" s="401">
        <f t="shared" si="950"/>
        <v>0</v>
      </c>
      <c r="AM426" s="519"/>
      <c r="AN426" s="429">
        <f t="shared" si="951"/>
        <v>0</v>
      </c>
      <c r="AO426" s="519">
        <f t="shared" si="952"/>
        <v>0</v>
      </c>
      <c r="AP426" s="429">
        <f t="shared" si="953"/>
        <v>0</v>
      </c>
      <c r="AQ426" s="591"/>
      <c r="AR426" s="401">
        <f t="shared" si="954"/>
        <v>0</v>
      </c>
      <c r="AS426" s="519">
        <f t="shared" si="955"/>
        <v>0</v>
      </c>
      <c r="AT426" s="429">
        <f t="shared" si="956"/>
        <v>0</v>
      </c>
      <c r="AU426" s="513"/>
      <c r="AV426" s="401">
        <f t="shared" si="957"/>
        <v>0</v>
      </c>
      <c r="AW426" s="519">
        <f t="shared" si="958"/>
        <v>0</v>
      </c>
      <c r="AX426" s="429">
        <f t="shared" si="959"/>
        <v>0</v>
      </c>
      <c r="AY426" s="513"/>
      <c r="AZ426" s="681">
        <f t="shared" si="960"/>
        <v>0</v>
      </c>
      <c r="BA426" s="519">
        <f t="shared" si="961"/>
        <v>0</v>
      </c>
      <c r="BB426" s="429">
        <f t="shared" si="962"/>
        <v>0</v>
      </c>
      <c r="BC426" s="695"/>
      <c r="BD426" s="681">
        <f t="shared" si="963"/>
        <v>0</v>
      </c>
      <c r="BE426" s="695">
        <f t="shared" si="964"/>
        <v>0</v>
      </c>
      <c r="BF426" s="681">
        <f t="shared" si="965"/>
        <v>0</v>
      </c>
      <c r="BG426" s="695"/>
      <c r="BH426" s="681">
        <f t="shared" si="966"/>
        <v>0</v>
      </c>
      <c r="BI426" s="519">
        <f t="shared" si="967"/>
        <v>0</v>
      </c>
      <c r="BJ426" s="429">
        <f t="shared" si="968"/>
        <v>0</v>
      </c>
      <c r="BK426" s="519"/>
      <c r="BL426" s="429">
        <f t="shared" si="969"/>
        <v>0</v>
      </c>
      <c r="BM426" s="519">
        <f t="shared" si="970"/>
        <v>0</v>
      </c>
      <c r="BN426" s="429">
        <f t="shared" si="971"/>
        <v>0</v>
      </c>
      <c r="BO426" s="718"/>
      <c r="BP426" s="706">
        <f t="shared" si="972"/>
        <v>0</v>
      </c>
      <c r="BQ426" s="718">
        <f t="shared" si="973"/>
        <v>0</v>
      </c>
      <c r="BR426" s="706">
        <f t="shared" si="974"/>
        <v>0</v>
      </c>
      <c r="BS426" s="718"/>
      <c r="BT426" s="706">
        <f t="shared" si="975"/>
        <v>0</v>
      </c>
      <c r="BU426" s="718">
        <f t="shared" si="976"/>
        <v>0</v>
      </c>
      <c r="BV426" s="706">
        <f t="shared" si="977"/>
        <v>0</v>
      </c>
      <c r="BW426" s="718"/>
      <c r="BX426" s="706">
        <f t="shared" si="978"/>
        <v>0</v>
      </c>
      <c r="BY426" s="718">
        <f t="shared" si="979"/>
        <v>0</v>
      </c>
      <c r="BZ426" s="706">
        <f t="shared" si="980"/>
        <v>0</v>
      </c>
      <c r="CA426" s="718"/>
      <c r="CB426" s="706">
        <f t="shared" si="981"/>
        <v>0</v>
      </c>
      <c r="CC426" s="718">
        <f t="shared" si="982"/>
        <v>0</v>
      </c>
      <c r="CD426" s="706">
        <f t="shared" si="983"/>
        <v>0</v>
      </c>
      <c r="CE426" s="706"/>
      <c r="CF426" s="402">
        <f t="shared" si="932"/>
        <v>0</v>
      </c>
    </row>
    <row r="427" spans="1:84" ht="54">
      <c r="B427" s="395" t="s">
        <v>1156</v>
      </c>
      <c r="C427" s="396" t="s">
        <v>1157</v>
      </c>
      <c r="D427" s="397" t="s">
        <v>397</v>
      </c>
      <c r="E427" s="398">
        <v>420928.2</v>
      </c>
      <c r="F427" s="399">
        <v>121.03999999999999</v>
      </c>
      <c r="G427" s="400">
        <f t="shared" si="933"/>
        <v>50949149.328000002</v>
      </c>
      <c r="H427" s="400"/>
      <c r="I427" s="401"/>
      <c r="J427" s="401"/>
      <c r="K427" s="513"/>
      <c r="L427" s="401"/>
      <c r="M427" s="513">
        <f t="shared" si="934"/>
        <v>0</v>
      </c>
      <c r="N427" s="401">
        <f t="shared" si="935"/>
        <v>0</v>
      </c>
      <c r="O427" s="401"/>
      <c r="P427" s="401"/>
      <c r="Q427" s="513">
        <f t="shared" si="936"/>
        <v>0</v>
      </c>
      <c r="R427" s="401">
        <f t="shared" si="937"/>
        <v>0</v>
      </c>
      <c r="S427" s="540"/>
      <c r="T427" s="401"/>
      <c r="U427" s="513">
        <f t="shared" si="938"/>
        <v>0</v>
      </c>
      <c r="V427" s="401">
        <f t="shared" si="939"/>
        <v>0</v>
      </c>
      <c r="W427" s="513"/>
      <c r="X427" s="401"/>
      <c r="Y427" s="513">
        <f t="shared" si="940"/>
        <v>0</v>
      </c>
      <c r="Z427" s="401">
        <f t="shared" si="941"/>
        <v>0</v>
      </c>
      <c r="AA427" s="513"/>
      <c r="AB427" s="401">
        <f t="shared" si="942"/>
        <v>0</v>
      </c>
      <c r="AC427" s="513">
        <f t="shared" si="943"/>
        <v>0</v>
      </c>
      <c r="AD427" s="401">
        <f t="shared" si="944"/>
        <v>0</v>
      </c>
      <c r="AE427" s="513"/>
      <c r="AF427" s="401">
        <f t="shared" si="945"/>
        <v>0</v>
      </c>
      <c r="AG427" s="513">
        <f t="shared" si="946"/>
        <v>0</v>
      </c>
      <c r="AH427" s="401">
        <f t="shared" si="947"/>
        <v>0</v>
      </c>
      <c r="AI427" s="513"/>
      <c r="AJ427" s="401">
        <f t="shared" si="948"/>
        <v>0</v>
      </c>
      <c r="AK427" s="513">
        <f t="shared" si="949"/>
        <v>0</v>
      </c>
      <c r="AL427" s="401">
        <f t="shared" si="950"/>
        <v>0</v>
      </c>
      <c r="AM427" s="519">
        <v>29.9</v>
      </c>
      <c r="AN427" s="429">
        <f t="shared" si="951"/>
        <v>12585753.18</v>
      </c>
      <c r="AO427" s="519">
        <f t="shared" si="952"/>
        <v>29.9</v>
      </c>
      <c r="AP427" s="429">
        <f t="shared" si="953"/>
        <v>12585753.18</v>
      </c>
      <c r="AQ427" s="591"/>
      <c r="AR427" s="401">
        <f t="shared" si="954"/>
        <v>0</v>
      </c>
      <c r="AS427" s="519">
        <f t="shared" si="955"/>
        <v>29.9</v>
      </c>
      <c r="AT427" s="429">
        <f t="shared" si="956"/>
        <v>12585753.18</v>
      </c>
      <c r="AU427" s="513">
        <v>7.8</v>
      </c>
      <c r="AV427" s="401">
        <f t="shared" si="957"/>
        <v>3283239.96</v>
      </c>
      <c r="AW427" s="519">
        <f t="shared" si="958"/>
        <v>37.699999999999996</v>
      </c>
      <c r="AX427" s="429">
        <f t="shared" si="959"/>
        <v>15868993.139999999</v>
      </c>
      <c r="AY427" s="513"/>
      <c r="AZ427" s="681">
        <f t="shared" si="960"/>
        <v>0</v>
      </c>
      <c r="BA427" s="519">
        <f t="shared" si="961"/>
        <v>37.699999999999996</v>
      </c>
      <c r="BB427" s="429">
        <f t="shared" si="962"/>
        <v>15868993.139999999</v>
      </c>
      <c r="BC427" s="695"/>
      <c r="BD427" s="681">
        <f t="shared" si="963"/>
        <v>0</v>
      </c>
      <c r="BE427" s="695">
        <f t="shared" si="964"/>
        <v>37.699999999999996</v>
      </c>
      <c r="BF427" s="681">
        <f t="shared" si="965"/>
        <v>15868993.139999999</v>
      </c>
      <c r="BG427" s="695"/>
      <c r="BH427" s="681">
        <f t="shared" si="966"/>
        <v>0</v>
      </c>
      <c r="BI427" s="519">
        <f t="shared" si="967"/>
        <v>37.699999999999996</v>
      </c>
      <c r="BJ427" s="429">
        <f t="shared" si="968"/>
        <v>15868993.139999999</v>
      </c>
      <c r="BK427" s="519"/>
      <c r="BL427" s="429">
        <f t="shared" si="969"/>
        <v>0</v>
      </c>
      <c r="BM427" s="519">
        <f t="shared" si="970"/>
        <v>37.699999999999996</v>
      </c>
      <c r="BN427" s="429">
        <f t="shared" si="971"/>
        <v>15868993.139999999</v>
      </c>
      <c r="BO427" s="718">
        <v>18.72</v>
      </c>
      <c r="BP427" s="706">
        <f t="shared" si="972"/>
        <v>7879775.9040000001</v>
      </c>
      <c r="BQ427" s="718">
        <f t="shared" si="973"/>
        <v>56.419999999999995</v>
      </c>
      <c r="BR427" s="706">
        <f t="shared" si="974"/>
        <v>23748769.044</v>
      </c>
      <c r="BS427" s="718"/>
      <c r="BT427" s="706">
        <f t="shared" si="975"/>
        <v>0</v>
      </c>
      <c r="BU427" s="718">
        <f t="shared" si="976"/>
        <v>56.419999999999995</v>
      </c>
      <c r="BV427" s="706">
        <f t="shared" si="977"/>
        <v>23748769.044</v>
      </c>
      <c r="BW427" s="718"/>
      <c r="BX427" s="706">
        <f t="shared" si="978"/>
        <v>0</v>
      </c>
      <c r="BY427" s="718">
        <f t="shared" si="979"/>
        <v>56.419999999999995</v>
      </c>
      <c r="BZ427" s="706">
        <f t="shared" si="980"/>
        <v>23748769.044</v>
      </c>
      <c r="CA427" s="718"/>
      <c r="CB427" s="706">
        <f t="shared" si="981"/>
        <v>0</v>
      </c>
      <c r="CC427" s="718">
        <f t="shared" si="982"/>
        <v>56.419999999999995</v>
      </c>
      <c r="CD427" s="706">
        <f t="shared" si="983"/>
        <v>23748769.044</v>
      </c>
      <c r="CE427" s="706"/>
      <c r="CF427" s="402">
        <f t="shared" si="932"/>
        <v>50949149.328000002</v>
      </c>
    </row>
    <row r="428" spans="1:84" ht="90">
      <c r="B428" s="395" t="s">
        <v>1158</v>
      </c>
      <c r="C428" s="396" t="s">
        <v>1159</v>
      </c>
      <c r="D428" s="397" t="s">
        <v>397</v>
      </c>
      <c r="E428" s="398">
        <v>490050</v>
      </c>
      <c r="F428" s="399">
        <v>0</v>
      </c>
      <c r="G428" s="400">
        <f t="shared" si="933"/>
        <v>0</v>
      </c>
      <c r="H428" s="400"/>
      <c r="I428" s="401"/>
      <c r="J428" s="401"/>
      <c r="K428" s="513"/>
      <c r="L428" s="401"/>
      <c r="M428" s="513">
        <f t="shared" si="934"/>
        <v>0</v>
      </c>
      <c r="N428" s="401">
        <f t="shared" si="935"/>
        <v>0</v>
      </c>
      <c r="O428" s="401"/>
      <c r="P428" s="401"/>
      <c r="Q428" s="513">
        <f t="shared" si="936"/>
        <v>0</v>
      </c>
      <c r="R428" s="401">
        <f t="shared" si="937"/>
        <v>0</v>
      </c>
      <c r="S428" s="540"/>
      <c r="T428" s="401"/>
      <c r="U428" s="513">
        <f t="shared" si="938"/>
        <v>0</v>
      </c>
      <c r="V428" s="401">
        <f t="shared" si="939"/>
        <v>0</v>
      </c>
      <c r="W428" s="513"/>
      <c r="X428" s="401"/>
      <c r="Y428" s="513">
        <f t="shared" si="940"/>
        <v>0</v>
      </c>
      <c r="Z428" s="401">
        <f t="shared" si="941"/>
        <v>0</v>
      </c>
      <c r="AA428" s="513"/>
      <c r="AB428" s="401">
        <f t="shared" si="942"/>
        <v>0</v>
      </c>
      <c r="AC428" s="513">
        <f t="shared" si="943"/>
        <v>0</v>
      </c>
      <c r="AD428" s="401">
        <f t="shared" si="944"/>
        <v>0</v>
      </c>
      <c r="AE428" s="513"/>
      <c r="AF428" s="401">
        <f t="shared" si="945"/>
        <v>0</v>
      </c>
      <c r="AG428" s="513">
        <f t="shared" si="946"/>
        <v>0</v>
      </c>
      <c r="AH428" s="401">
        <f t="shared" si="947"/>
        <v>0</v>
      </c>
      <c r="AI428" s="513"/>
      <c r="AJ428" s="401">
        <f t="shared" si="948"/>
        <v>0</v>
      </c>
      <c r="AK428" s="513">
        <f t="shared" si="949"/>
        <v>0</v>
      </c>
      <c r="AL428" s="401">
        <f t="shared" si="950"/>
        <v>0</v>
      </c>
      <c r="AM428" s="519"/>
      <c r="AN428" s="429">
        <f t="shared" si="951"/>
        <v>0</v>
      </c>
      <c r="AO428" s="519">
        <f t="shared" si="952"/>
        <v>0</v>
      </c>
      <c r="AP428" s="429">
        <f t="shared" si="953"/>
        <v>0</v>
      </c>
      <c r="AQ428" s="591"/>
      <c r="AR428" s="401">
        <f t="shared" si="954"/>
        <v>0</v>
      </c>
      <c r="AS428" s="519">
        <f t="shared" si="955"/>
        <v>0</v>
      </c>
      <c r="AT428" s="429">
        <f t="shared" si="956"/>
        <v>0</v>
      </c>
      <c r="AU428" s="513"/>
      <c r="AV428" s="401">
        <f t="shared" si="957"/>
        <v>0</v>
      </c>
      <c r="AW428" s="519">
        <f t="shared" si="958"/>
        <v>0</v>
      </c>
      <c r="AX428" s="429">
        <f t="shared" si="959"/>
        <v>0</v>
      </c>
      <c r="AY428" s="513"/>
      <c r="AZ428" s="681">
        <f t="shared" si="960"/>
        <v>0</v>
      </c>
      <c r="BA428" s="519">
        <f t="shared" si="961"/>
        <v>0</v>
      </c>
      <c r="BB428" s="429">
        <f t="shared" si="962"/>
        <v>0</v>
      </c>
      <c r="BC428" s="695"/>
      <c r="BD428" s="681">
        <f t="shared" si="963"/>
        <v>0</v>
      </c>
      <c r="BE428" s="695">
        <f t="shared" si="964"/>
        <v>0</v>
      </c>
      <c r="BF428" s="681">
        <f t="shared" si="965"/>
        <v>0</v>
      </c>
      <c r="BG428" s="695"/>
      <c r="BH428" s="681">
        <f t="shared" si="966"/>
        <v>0</v>
      </c>
      <c r="BI428" s="519">
        <f t="shared" si="967"/>
        <v>0</v>
      </c>
      <c r="BJ428" s="429">
        <f t="shared" si="968"/>
        <v>0</v>
      </c>
      <c r="BK428" s="519"/>
      <c r="BL428" s="429">
        <f t="shared" si="969"/>
        <v>0</v>
      </c>
      <c r="BM428" s="519">
        <f t="shared" si="970"/>
        <v>0</v>
      </c>
      <c r="BN428" s="429">
        <f t="shared" si="971"/>
        <v>0</v>
      </c>
      <c r="BO428" s="718"/>
      <c r="BP428" s="706">
        <f t="shared" si="972"/>
        <v>0</v>
      </c>
      <c r="BQ428" s="718">
        <f t="shared" si="973"/>
        <v>0</v>
      </c>
      <c r="BR428" s="706">
        <f t="shared" si="974"/>
        <v>0</v>
      </c>
      <c r="BS428" s="718"/>
      <c r="BT428" s="706">
        <f t="shared" si="975"/>
        <v>0</v>
      </c>
      <c r="BU428" s="718">
        <f t="shared" si="976"/>
        <v>0</v>
      </c>
      <c r="BV428" s="706">
        <f t="shared" si="977"/>
        <v>0</v>
      </c>
      <c r="BW428" s="718"/>
      <c r="BX428" s="706">
        <f t="shared" si="978"/>
        <v>0</v>
      </c>
      <c r="BY428" s="718">
        <f t="shared" si="979"/>
        <v>0</v>
      </c>
      <c r="BZ428" s="706">
        <f t="shared" si="980"/>
        <v>0</v>
      </c>
      <c r="CA428" s="718"/>
      <c r="CB428" s="706">
        <f t="shared" si="981"/>
        <v>0</v>
      </c>
      <c r="CC428" s="718">
        <f t="shared" si="982"/>
        <v>0</v>
      </c>
      <c r="CD428" s="706">
        <f t="shared" si="983"/>
        <v>0</v>
      </c>
      <c r="CE428" s="706"/>
      <c r="CF428" s="402">
        <f t="shared" si="932"/>
        <v>0</v>
      </c>
    </row>
    <row r="429" spans="1:84" ht="90">
      <c r="B429" s="395" t="s">
        <v>1160</v>
      </c>
      <c r="C429" s="396" t="s">
        <v>1161</v>
      </c>
      <c r="D429" s="397" t="s">
        <v>397</v>
      </c>
      <c r="E429" s="398">
        <v>916730.1</v>
      </c>
      <c r="F429" s="399">
        <v>0</v>
      </c>
      <c r="G429" s="400">
        <f t="shared" si="933"/>
        <v>0</v>
      </c>
      <c r="H429" s="400"/>
      <c r="I429" s="401"/>
      <c r="J429" s="401"/>
      <c r="K429" s="513"/>
      <c r="L429" s="401"/>
      <c r="M429" s="513">
        <f t="shared" si="934"/>
        <v>0</v>
      </c>
      <c r="N429" s="401">
        <f t="shared" si="935"/>
        <v>0</v>
      </c>
      <c r="O429" s="401"/>
      <c r="P429" s="401"/>
      <c r="Q429" s="513">
        <f t="shared" si="936"/>
        <v>0</v>
      </c>
      <c r="R429" s="401">
        <f t="shared" si="937"/>
        <v>0</v>
      </c>
      <c r="S429" s="540"/>
      <c r="T429" s="401"/>
      <c r="U429" s="513">
        <f t="shared" si="938"/>
        <v>0</v>
      </c>
      <c r="V429" s="401">
        <f t="shared" si="939"/>
        <v>0</v>
      </c>
      <c r="W429" s="513"/>
      <c r="X429" s="401"/>
      <c r="Y429" s="513">
        <f t="shared" si="940"/>
        <v>0</v>
      </c>
      <c r="Z429" s="401">
        <f t="shared" si="941"/>
        <v>0</v>
      </c>
      <c r="AA429" s="513"/>
      <c r="AB429" s="401">
        <f t="shared" si="942"/>
        <v>0</v>
      </c>
      <c r="AC429" s="513">
        <f t="shared" si="943"/>
        <v>0</v>
      </c>
      <c r="AD429" s="401">
        <f t="shared" si="944"/>
        <v>0</v>
      </c>
      <c r="AE429" s="513"/>
      <c r="AF429" s="401">
        <f t="shared" si="945"/>
        <v>0</v>
      </c>
      <c r="AG429" s="513">
        <f t="shared" si="946"/>
        <v>0</v>
      </c>
      <c r="AH429" s="401">
        <f t="shared" si="947"/>
        <v>0</v>
      </c>
      <c r="AI429" s="513"/>
      <c r="AJ429" s="401">
        <f t="shared" si="948"/>
        <v>0</v>
      </c>
      <c r="AK429" s="513">
        <f t="shared" si="949"/>
        <v>0</v>
      </c>
      <c r="AL429" s="401">
        <f t="shared" si="950"/>
        <v>0</v>
      </c>
      <c r="AM429" s="519"/>
      <c r="AN429" s="429">
        <f t="shared" si="951"/>
        <v>0</v>
      </c>
      <c r="AO429" s="519">
        <f t="shared" si="952"/>
        <v>0</v>
      </c>
      <c r="AP429" s="429">
        <f t="shared" si="953"/>
        <v>0</v>
      </c>
      <c r="AQ429" s="591"/>
      <c r="AR429" s="401">
        <f t="shared" si="954"/>
        <v>0</v>
      </c>
      <c r="AS429" s="519">
        <f t="shared" si="955"/>
        <v>0</v>
      </c>
      <c r="AT429" s="429">
        <f t="shared" si="956"/>
        <v>0</v>
      </c>
      <c r="AU429" s="513"/>
      <c r="AV429" s="401">
        <f t="shared" si="957"/>
        <v>0</v>
      </c>
      <c r="AW429" s="519">
        <f t="shared" si="958"/>
        <v>0</v>
      </c>
      <c r="AX429" s="429">
        <f t="shared" si="959"/>
        <v>0</v>
      </c>
      <c r="AY429" s="513"/>
      <c r="AZ429" s="681">
        <f t="shared" si="960"/>
        <v>0</v>
      </c>
      <c r="BA429" s="519">
        <f t="shared" si="961"/>
        <v>0</v>
      </c>
      <c r="BB429" s="429">
        <f t="shared" si="962"/>
        <v>0</v>
      </c>
      <c r="BC429" s="695"/>
      <c r="BD429" s="681">
        <f t="shared" si="963"/>
        <v>0</v>
      </c>
      <c r="BE429" s="695">
        <f t="shared" si="964"/>
        <v>0</v>
      </c>
      <c r="BF429" s="681">
        <f t="shared" si="965"/>
        <v>0</v>
      </c>
      <c r="BG429" s="695"/>
      <c r="BH429" s="681">
        <f t="shared" si="966"/>
        <v>0</v>
      </c>
      <c r="BI429" s="519">
        <f t="shared" si="967"/>
        <v>0</v>
      </c>
      <c r="BJ429" s="429">
        <f t="shared" si="968"/>
        <v>0</v>
      </c>
      <c r="BK429" s="519"/>
      <c r="BL429" s="429">
        <f t="shared" si="969"/>
        <v>0</v>
      </c>
      <c r="BM429" s="519">
        <f t="shared" si="970"/>
        <v>0</v>
      </c>
      <c r="BN429" s="429">
        <f t="shared" si="971"/>
        <v>0</v>
      </c>
      <c r="BO429" s="718"/>
      <c r="BP429" s="706">
        <f t="shared" si="972"/>
        <v>0</v>
      </c>
      <c r="BQ429" s="718">
        <f t="shared" si="973"/>
        <v>0</v>
      </c>
      <c r="BR429" s="706">
        <f t="shared" si="974"/>
        <v>0</v>
      </c>
      <c r="BS429" s="718"/>
      <c r="BT429" s="706">
        <f t="shared" si="975"/>
        <v>0</v>
      </c>
      <c r="BU429" s="718">
        <f t="shared" si="976"/>
        <v>0</v>
      </c>
      <c r="BV429" s="706">
        <f t="shared" si="977"/>
        <v>0</v>
      </c>
      <c r="BW429" s="718"/>
      <c r="BX429" s="706">
        <f t="shared" si="978"/>
        <v>0</v>
      </c>
      <c r="BY429" s="718">
        <f t="shared" si="979"/>
        <v>0</v>
      </c>
      <c r="BZ429" s="706">
        <f t="shared" si="980"/>
        <v>0</v>
      </c>
      <c r="CA429" s="718"/>
      <c r="CB429" s="706">
        <f t="shared" si="981"/>
        <v>0</v>
      </c>
      <c r="CC429" s="718">
        <f t="shared" si="982"/>
        <v>0</v>
      </c>
      <c r="CD429" s="706">
        <f t="shared" si="983"/>
        <v>0</v>
      </c>
      <c r="CE429" s="706"/>
      <c r="CF429" s="402">
        <f t="shared" si="932"/>
        <v>0</v>
      </c>
    </row>
    <row r="430" spans="1:84" ht="72">
      <c r="B430" s="395" t="s">
        <v>1162</v>
      </c>
      <c r="C430" s="396" t="s">
        <v>1163</v>
      </c>
      <c r="D430" s="397" t="s">
        <v>397</v>
      </c>
      <c r="E430" s="398">
        <v>925650</v>
      </c>
      <c r="F430" s="399">
        <v>0</v>
      </c>
      <c r="G430" s="400">
        <f t="shared" si="933"/>
        <v>0</v>
      </c>
      <c r="H430" s="400"/>
      <c r="I430" s="401"/>
      <c r="J430" s="401"/>
      <c r="K430" s="513"/>
      <c r="L430" s="401"/>
      <c r="M430" s="513">
        <f t="shared" si="934"/>
        <v>0</v>
      </c>
      <c r="N430" s="401">
        <f t="shared" si="935"/>
        <v>0</v>
      </c>
      <c r="O430" s="401"/>
      <c r="P430" s="401"/>
      <c r="Q430" s="513">
        <f t="shared" si="936"/>
        <v>0</v>
      </c>
      <c r="R430" s="401">
        <f t="shared" si="937"/>
        <v>0</v>
      </c>
      <c r="S430" s="540"/>
      <c r="T430" s="401"/>
      <c r="U430" s="513">
        <f t="shared" si="938"/>
        <v>0</v>
      </c>
      <c r="V430" s="401">
        <f t="shared" si="939"/>
        <v>0</v>
      </c>
      <c r="W430" s="513"/>
      <c r="X430" s="401"/>
      <c r="Y430" s="513">
        <f t="shared" si="940"/>
        <v>0</v>
      </c>
      <c r="Z430" s="401">
        <f t="shared" si="941"/>
        <v>0</v>
      </c>
      <c r="AA430" s="513"/>
      <c r="AB430" s="401">
        <f t="shared" si="942"/>
        <v>0</v>
      </c>
      <c r="AC430" s="513">
        <f t="shared" si="943"/>
        <v>0</v>
      </c>
      <c r="AD430" s="401">
        <f t="shared" si="944"/>
        <v>0</v>
      </c>
      <c r="AE430" s="513"/>
      <c r="AF430" s="401">
        <f t="shared" si="945"/>
        <v>0</v>
      </c>
      <c r="AG430" s="513">
        <f t="shared" si="946"/>
        <v>0</v>
      </c>
      <c r="AH430" s="401">
        <f t="shared" si="947"/>
        <v>0</v>
      </c>
      <c r="AI430" s="513"/>
      <c r="AJ430" s="401">
        <f t="shared" si="948"/>
        <v>0</v>
      </c>
      <c r="AK430" s="513">
        <f t="shared" si="949"/>
        <v>0</v>
      </c>
      <c r="AL430" s="401">
        <f t="shared" si="950"/>
        <v>0</v>
      </c>
      <c r="AM430" s="519"/>
      <c r="AN430" s="429">
        <f t="shared" si="951"/>
        <v>0</v>
      </c>
      <c r="AO430" s="519">
        <f t="shared" si="952"/>
        <v>0</v>
      </c>
      <c r="AP430" s="429">
        <f t="shared" si="953"/>
        <v>0</v>
      </c>
      <c r="AQ430" s="591"/>
      <c r="AR430" s="401">
        <f t="shared" si="954"/>
        <v>0</v>
      </c>
      <c r="AS430" s="519">
        <f t="shared" si="955"/>
        <v>0</v>
      </c>
      <c r="AT430" s="429">
        <f t="shared" si="956"/>
        <v>0</v>
      </c>
      <c r="AU430" s="513"/>
      <c r="AV430" s="401">
        <f t="shared" si="957"/>
        <v>0</v>
      </c>
      <c r="AW430" s="519">
        <f t="shared" si="958"/>
        <v>0</v>
      </c>
      <c r="AX430" s="429">
        <f t="shared" si="959"/>
        <v>0</v>
      </c>
      <c r="AY430" s="513"/>
      <c r="AZ430" s="681">
        <f t="shared" si="960"/>
        <v>0</v>
      </c>
      <c r="BA430" s="519">
        <f t="shared" si="961"/>
        <v>0</v>
      </c>
      <c r="BB430" s="429">
        <f t="shared" si="962"/>
        <v>0</v>
      </c>
      <c r="BC430" s="695"/>
      <c r="BD430" s="681">
        <f t="shared" si="963"/>
        <v>0</v>
      </c>
      <c r="BE430" s="695">
        <f t="shared" si="964"/>
        <v>0</v>
      </c>
      <c r="BF430" s="681">
        <f t="shared" si="965"/>
        <v>0</v>
      </c>
      <c r="BG430" s="695"/>
      <c r="BH430" s="681">
        <f t="shared" si="966"/>
        <v>0</v>
      </c>
      <c r="BI430" s="519">
        <f t="shared" si="967"/>
        <v>0</v>
      </c>
      <c r="BJ430" s="429">
        <f t="shared" si="968"/>
        <v>0</v>
      </c>
      <c r="BK430" s="519"/>
      <c r="BL430" s="429">
        <f t="shared" si="969"/>
        <v>0</v>
      </c>
      <c r="BM430" s="519">
        <f t="shared" si="970"/>
        <v>0</v>
      </c>
      <c r="BN430" s="429">
        <f t="shared" si="971"/>
        <v>0</v>
      </c>
      <c r="BO430" s="718"/>
      <c r="BP430" s="706">
        <f t="shared" si="972"/>
        <v>0</v>
      </c>
      <c r="BQ430" s="718">
        <f t="shared" si="973"/>
        <v>0</v>
      </c>
      <c r="BR430" s="706">
        <f t="shared" si="974"/>
        <v>0</v>
      </c>
      <c r="BS430" s="718"/>
      <c r="BT430" s="706">
        <f t="shared" si="975"/>
        <v>0</v>
      </c>
      <c r="BU430" s="718">
        <f t="shared" si="976"/>
        <v>0</v>
      </c>
      <c r="BV430" s="706">
        <f t="shared" si="977"/>
        <v>0</v>
      </c>
      <c r="BW430" s="718"/>
      <c r="BX430" s="706">
        <f t="shared" si="978"/>
        <v>0</v>
      </c>
      <c r="BY430" s="718">
        <f t="shared" si="979"/>
        <v>0</v>
      </c>
      <c r="BZ430" s="706">
        <f t="shared" si="980"/>
        <v>0</v>
      </c>
      <c r="CA430" s="718"/>
      <c r="CB430" s="706">
        <f t="shared" si="981"/>
        <v>0</v>
      </c>
      <c r="CC430" s="718">
        <f t="shared" si="982"/>
        <v>0</v>
      </c>
      <c r="CD430" s="706">
        <f t="shared" si="983"/>
        <v>0</v>
      </c>
      <c r="CE430" s="706"/>
      <c r="CF430" s="402">
        <f t="shared" si="932"/>
        <v>0</v>
      </c>
    </row>
    <row r="431" spans="1:84" ht="36">
      <c r="B431" s="395" t="s">
        <v>1164</v>
      </c>
      <c r="C431" s="396" t="s">
        <v>1165</v>
      </c>
      <c r="D431" s="397" t="s">
        <v>389</v>
      </c>
      <c r="E431" s="398">
        <v>282150000</v>
      </c>
      <c r="F431" s="399">
        <v>2</v>
      </c>
      <c r="G431" s="400">
        <f t="shared" si="933"/>
        <v>564300000</v>
      </c>
      <c r="H431" s="400"/>
      <c r="I431" s="401"/>
      <c r="J431" s="401"/>
      <c r="K431" s="513"/>
      <c r="L431" s="401"/>
      <c r="M431" s="513">
        <f t="shared" si="934"/>
        <v>0</v>
      </c>
      <c r="N431" s="401">
        <f t="shared" si="935"/>
        <v>0</v>
      </c>
      <c r="O431" s="401"/>
      <c r="P431" s="401"/>
      <c r="Q431" s="513">
        <f t="shared" si="936"/>
        <v>0</v>
      </c>
      <c r="R431" s="401">
        <f t="shared" si="937"/>
        <v>0</v>
      </c>
      <c r="S431" s="540"/>
      <c r="T431" s="401"/>
      <c r="U431" s="513">
        <f t="shared" si="938"/>
        <v>0</v>
      </c>
      <c r="V431" s="401">
        <f t="shared" si="939"/>
        <v>0</v>
      </c>
      <c r="W431" s="513"/>
      <c r="X431" s="401"/>
      <c r="Y431" s="513">
        <f t="shared" si="940"/>
        <v>0</v>
      </c>
      <c r="Z431" s="401">
        <f t="shared" si="941"/>
        <v>0</v>
      </c>
      <c r="AA431" s="513"/>
      <c r="AB431" s="401">
        <f t="shared" si="942"/>
        <v>0</v>
      </c>
      <c r="AC431" s="513">
        <f t="shared" si="943"/>
        <v>0</v>
      </c>
      <c r="AD431" s="401">
        <f t="shared" si="944"/>
        <v>0</v>
      </c>
      <c r="AE431" s="513"/>
      <c r="AF431" s="401">
        <f t="shared" si="945"/>
        <v>0</v>
      </c>
      <c r="AG431" s="513">
        <f t="shared" si="946"/>
        <v>0</v>
      </c>
      <c r="AH431" s="401">
        <f t="shared" si="947"/>
        <v>0</v>
      </c>
      <c r="AI431" s="513"/>
      <c r="AJ431" s="401">
        <f t="shared" si="948"/>
        <v>0</v>
      </c>
      <c r="AK431" s="513">
        <f t="shared" si="949"/>
        <v>0</v>
      </c>
      <c r="AL431" s="401">
        <f t="shared" si="950"/>
        <v>0</v>
      </c>
      <c r="AM431" s="519"/>
      <c r="AN431" s="429">
        <f t="shared" si="951"/>
        <v>0</v>
      </c>
      <c r="AO431" s="519">
        <f t="shared" si="952"/>
        <v>0</v>
      </c>
      <c r="AP431" s="429">
        <f t="shared" si="953"/>
        <v>0</v>
      </c>
      <c r="AQ431" s="591"/>
      <c r="AR431" s="401">
        <f t="shared" si="954"/>
        <v>0</v>
      </c>
      <c r="AS431" s="519">
        <f t="shared" si="955"/>
        <v>0</v>
      </c>
      <c r="AT431" s="429">
        <f t="shared" si="956"/>
        <v>0</v>
      </c>
      <c r="AU431" s="513">
        <v>1.6</v>
      </c>
      <c r="AV431" s="401">
        <f t="shared" si="957"/>
        <v>451440000</v>
      </c>
      <c r="AW431" s="519">
        <f t="shared" si="958"/>
        <v>1.6</v>
      </c>
      <c r="AX431" s="429">
        <f t="shared" si="959"/>
        <v>451440000</v>
      </c>
      <c r="AY431" s="513"/>
      <c r="AZ431" s="681">
        <f t="shared" si="960"/>
        <v>0</v>
      </c>
      <c r="BA431" s="519">
        <f t="shared" si="961"/>
        <v>1.6</v>
      </c>
      <c r="BB431" s="429">
        <f t="shared" si="962"/>
        <v>451440000</v>
      </c>
      <c r="BC431" s="695"/>
      <c r="BD431" s="681">
        <f t="shared" si="963"/>
        <v>0</v>
      </c>
      <c r="BE431" s="695">
        <f t="shared" si="964"/>
        <v>1.6</v>
      </c>
      <c r="BF431" s="681">
        <f t="shared" si="965"/>
        <v>451440000</v>
      </c>
      <c r="BG431" s="695"/>
      <c r="BH431" s="681">
        <f t="shared" si="966"/>
        <v>0</v>
      </c>
      <c r="BI431" s="519">
        <f t="shared" si="967"/>
        <v>1.6</v>
      </c>
      <c r="BJ431" s="429">
        <f t="shared" si="968"/>
        <v>451440000</v>
      </c>
      <c r="BK431" s="519"/>
      <c r="BL431" s="429">
        <f t="shared" si="969"/>
        <v>0</v>
      </c>
      <c r="BM431" s="519">
        <f t="shared" si="970"/>
        <v>1.6</v>
      </c>
      <c r="BN431" s="429">
        <f t="shared" si="971"/>
        <v>451440000</v>
      </c>
      <c r="BO431" s="718"/>
      <c r="BP431" s="706">
        <f t="shared" si="972"/>
        <v>0</v>
      </c>
      <c r="BQ431" s="718">
        <f t="shared" si="973"/>
        <v>1.6</v>
      </c>
      <c r="BR431" s="706">
        <f t="shared" si="974"/>
        <v>451440000</v>
      </c>
      <c r="BS431" s="718"/>
      <c r="BT431" s="706">
        <f t="shared" si="975"/>
        <v>0</v>
      </c>
      <c r="BU431" s="718">
        <f t="shared" si="976"/>
        <v>1.6</v>
      </c>
      <c r="BV431" s="706">
        <f t="shared" si="977"/>
        <v>451440000</v>
      </c>
      <c r="BW431" s="718"/>
      <c r="BX431" s="706">
        <f t="shared" si="978"/>
        <v>0</v>
      </c>
      <c r="BY431" s="718">
        <f t="shared" si="979"/>
        <v>1.6</v>
      </c>
      <c r="BZ431" s="706">
        <f t="shared" si="980"/>
        <v>451440000</v>
      </c>
      <c r="CA431" s="718"/>
      <c r="CB431" s="706">
        <f t="shared" si="981"/>
        <v>0</v>
      </c>
      <c r="CC431" s="718">
        <f t="shared" si="982"/>
        <v>1.6</v>
      </c>
      <c r="CD431" s="706">
        <f t="shared" si="983"/>
        <v>451440000</v>
      </c>
      <c r="CE431" s="706"/>
      <c r="CF431" s="402">
        <f t="shared" si="932"/>
        <v>564300000</v>
      </c>
    </row>
    <row r="432" spans="1:84" ht="54">
      <c r="B432" s="395" t="s">
        <v>1166</v>
      </c>
      <c r="C432" s="396" t="s">
        <v>1167</v>
      </c>
      <c r="D432" s="397" t="s">
        <v>389</v>
      </c>
      <c r="E432" s="398">
        <v>275526203.04000002</v>
      </c>
      <c r="F432" s="399">
        <v>2</v>
      </c>
      <c r="G432" s="400">
        <f t="shared" si="933"/>
        <v>551052406.08000004</v>
      </c>
      <c r="H432" s="400"/>
      <c r="I432" s="401"/>
      <c r="J432" s="401"/>
      <c r="K432" s="513"/>
      <c r="L432" s="401"/>
      <c r="M432" s="513">
        <f t="shared" si="934"/>
        <v>0</v>
      </c>
      <c r="N432" s="401">
        <f t="shared" si="935"/>
        <v>0</v>
      </c>
      <c r="O432" s="401"/>
      <c r="P432" s="401"/>
      <c r="Q432" s="513">
        <f t="shared" si="936"/>
        <v>0</v>
      </c>
      <c r="R432" s="401">
        <f t="shared" si="937"/>
        <v>0</v>
      </c>
      <c r="S432" s="540"/>
      <c r="T432" s="401"/>
      <c r="U432" s="513">
        <f t="shared" si="938"/>
        <v>0</v>
      </c>
      <c r="V432" s="401">
        <f t="shared" si="939"/>
        <v>0</v>
      </c>
      <c r="W432" s="513"/>
      <c r="X432" s="401"/>
      <c r="Y432" s="513">
        <f t="shared" si="940"/>
        <v>0</v>
      </c>
      <c r="Z432" s="401">
        <f t="shared" si="941"/>
        <v>0</v>
      </c>
      <c r="AA432" s="513"/>
      <c r="AB432" s="401">
        <f t="shared" si="942"/>
        <v>0</v>
      </c>
      <c r="AC432" s="513">
        <f t="shared" si="943"/>
        <v>0</v>
      </c>
      <c r="AD432" s="401">
        <f t="shared" si="944"/>
        <v>0</v>
      </c>
      <c r="AE432" s="513"/>
      <c r="AF432" s="401">
        <f t="shared" si="945"/>
        <v>0</v>
      </c>
      <c r="AG432" s="513">
        <f t="shared" si="946"/>
        <v>0</v>
      </c>
      <c r="AH432" s="401">
        <f t="shared" si="947"/>
        <v>0</v>
      </c>
      <c r="AI432" s="513"/>
      <c r="AJ432" s="401">
        <f t="shared" si="948"/>
        <v>0</v>
      </c>
      <c r="AK432" s="513">
        <f t="shared" si="949"/>
        <v>0</v>
      </c>
      <c r="AL432" s="401">
        <f t="shared" si="950"/>
        <v>0</v>
      </c>
      <c r="AM432" s="519"/>
      <c r="AN432" s="429">
        <f t="shared" si="951"/>
        <v>0</v>
      </c>
      <c r="AO432" s="519">
        <f t="shared" si="952"/>
        <v>0</v>
      </c>
      <c r="AP432" s="429">
        <f t="shared" si="953"/>
        <v>0</v>
      </c>
      <c r="AQ432" s="591"/>
      <c r="AR432" s="401">
        <f t="shared" si="954"/>
        <v>0</v>
      </c>
      <c r="AS432" s="519">
        <f t="shared" si="955"/>
        <v>0</v>
      </c>
      <c r="AT432" s="429">
        <f t="shared" si="956"/>
        <v>0</v>
      </c>
      <c r="AU432" s="513">
        <v>1.6</v>
      </c>
      <c r="AV432" s="401">
        <f t="shared" si="957"/>
        <v>440841924.86400008</v>
      </c>
      <c r="AW432" s="519">
        <f t="shared" si="958"/>
        <v>1.6</v>
      </c>
      <c r="AX432" s="429">
        <f t="shared" si="959"/>
        <v>440841924.86400008</v>
      </c>
      <c r="AY432" s="513"/>
      <c r="AZ432" s="681">
        <f t="shared" si="960"/>
        <v>0</v>
      </c>
      <c r="BA432" s="519">
        <f t="shared" si="961"/>
        <v>1.6</v>
      </c>
      <c r="BB432" s="429">
        <f t="shared" si="962"/>
        <v>440841924.86400008</v>
      </c>
      <c r="BC432" s="695"/>
      <c r="BD432" s="681">
        <f t="shared" si="963"/>
        <v>0</v>
      </c>
      <c r="BE432" s="695">
        <f t="shared" si="964"/>
        <v>1.6</v>
      </c>
      <c r="BF432" s="681">
        <f t="shared" si="965"/>
        <v>440841924.86400008</v>
      </c>
      <c r="BG432" s="695"/>
      <c r="BH432" s="681">
        <f t="shared" si="966"/>
        <v>0</v>
      </c>
      <c r="BI432" s="519">
        <f t="shared" si="967"/>
        <v>1.6</v>
      </c>
      <c r="BJ432" s="429">
        <f t="shared" si="968"/>
        <v>440841924.86400008</v>
      </c>
      <c r="BK432" s="519"/>
      <c r="BL432" s="429">
        <f t="shared" si="969"/>
        <v>0</v>
      </c>
      <c r="BM432" s="519">
        <f t="shared" si="970"/>
        <v>1.6</v>
      </c>
      <c r="BN432" s="429">
        <f t="shared" si="971"/>
        <v>440841924.86400008</v>
      </c>
      <c r="BO432" s="718"/>
      <c r="BP432" s="706">
        <f t="shared" si="972"/>
        <v>0</v>
      </c>
      <c r="BQ432" s="718">
        <f t="shared" si="973"/>
        <v>1.6</v>
      </c>
      <c r="BR432" s="706">
        <f t="shared" si="974"/>
        <v>440841924.86400008</v>
      </c>
      <c r="BS432" s="718"/>
      <c r="BT432" s="706">
        <f t="shared" si="975"/>
        <v>0</v>
      </c>
      <c r="BU432" s="718">
        <f t="shared" si="976"/>
        <v>1.6</v>
      </c>
      <c r="BV432" s="706">
        <f t="shared" si="977"/>
        <v>440841924.86400008</v>
      </c>
      <c r="BW432" s="718"/>
      <c r="BX432" s="706">
        <f t="shared" si="978"/>
        <v>0</v>
      </c>
      <c r="BY432" s="718">
        <f t="shared" si="979"/>
        <v>1.6</v>
      </c>
      <c r="BZ432" s="706">
        <f t="shared" si="980"/>
        <v>440841924.86400008</v>
      </c>
      <c r="CA432" s="718"/>
      <c r="CB432" s="706">
        <f t="shared" si="981"/>
        <v>0</v>
      </c>
      <c r="CC432" s="718">
        <f t="shared" si="982"/>
        <v>1.6</v>
      </c>
      <c r="CD432" s="706">
        <f t="shared" si="983"/>
        <v>440841924.86400008</v>
      </c>
      <c r="CE432" s="706"/>
      <c r="CF432" s="402">
        <f t="shared" si="932"/>
        <v>551052406.08000004</v>
      </c>
    </row>
    <row r="433" spans="1:84" s="387" customFormat="1">
      <c r="A433" s="387" t="s">
        <v>1786</v>
      </c>
      <c r="B433" s="388" t="s">
        <v>1168</v>
      </c>
      <c r="C433" s="389" t="s">
        <v>85</v>
      </c>
      <c r="D433" s="390"/>
      <c r="E433" s="391"/>
      <c r="F433" s="392"/>
      <c r="G433" s="393"/>
      <c r="H433" s="393">
        <f>+SUM(G434:G442)</f>
        <v>1656216230.3280001</v>
      </c>
      <c r="I433" s="393"/>
      <c r="J433" s="393"/>
      <c r="K433" s="514"/>
      <c r="L433" s="393"/>
      <c r="M433" s="514"/>
      <c r="N433" s="393">
        <f>SUM(N434:N442)</f>
        <v>0</v>
      </c>
      <c r="O433" s="393"/>
      <c r="P433" s="393"/>
      <c r="Q433" s="514"/>
      <c r="R433" s="393">
        <f>SUM(R434:R442)</f>
        <v>0</v>
      </c>
      <c r="S433" s="539"/>
      <c r="T433" s="393">
        <f>SUM(T434:T442)</f>
        <v>0</v>
      </c>
      <c r="U433" s="514"/>
      <c r="V433" s="393">
        <f>SUM(V434:V442)</f>
        <v>0</v>
      </c>
      <c r="W433" s="514"/>
      <c r="X433" s="393">
        <f>SUM(X434:X442)</f>
        <v>0</v>
      </c>
      <c r="Y433" s="514"/>
      <c r="Z433" s="393">
        <f>SUM(Z434:Z442)</f>
        <v>0</v>
      </c>
      <c r="AA433" s="514"/>
      <c r="AB433" s="393">
        <f>SUM(AB434:AB442)</f>
        <v>0</v>
      </c>
      <c r="AC433" s="514"/>
      <c r="AD433" s="393">
        <f>SUM(AD434:AD442)</f>
        <v>0</v>
      </c>
      <c r="AE433" s="514"/>
      <c r="AF433" s="393">
        <f>SUM(AF434:AF442)</f>
        <v>0</v>
      </c>
      <c r="AG433" s="514"/>
      <c r="AH433" s="393">
        <f>SUM(AH434:AH442)</f>
        <v>0</v>
      </c>
      <c r="AI433" s="514"/>
      <c r="AJ433" s="393">
        <f>SUM(AJ434:AJ442)</f>
        <v>0</v>
      </c>
      <c r="AK433" s="514"/>
      <c r="AL433" s="393">
        <f>SUM(AL434:AL442)</f>
        <v>0</v>
      </c>
      <c r="AM433" s="393"/>
      <c r="AN433" s="393">
        <f>SUM(AN434:AN442)</f>
        <v>0</v>
      </c>
      <c r="AO433" s="514"/>
      <c r="AP433" s="393">
        <f>SUM(AP434:AP442)</f>
        <v>0</v>
      </c>
      <c r="AQ433" s="590"/>
      <c r="AR433" s="393">
        <f>SUM(AR434:AR442)</f>
        <v>0</v>
      </c>
      <c r="AS433" s="514"/>
      <c r="AT433" s="393">
        <f>SUM(AT434:AT442)</f>
        <v>0</v>
      </c>
      <c r="AU433" s="514"/>
      <c r="AV433" s="393">
        <f>SUM(AV434:AV442)</f>
        <v>0</v>
      </c>
      <c r="AW433" s="514"/>
      <c r="AX433" s="393">
        <f>SUM(AX434:AX442)</f>
        <v>0</v>
      </c>
      <c r="AY433" s="514" t="s">
        <v>126</v>
      </c>
      <c r="AZ433" s="680">
        <f>SUM(AZ434:AZ442)</f>
        <v>0</v>
      </c>
      <c r="BA433" s="514"/>
      <c r="BB433" s="393">
        <f>SUM(BB434:BB442)</f>
        <v>0</v>
      </c>
      <c r="BC433" s="514" t="s">
        <v>126</v>
      </c>
      <c r="BD433" s="393">
        <f>SUM(BD434:BD442)</f>
        <v>175907383.09650001</v>
      </c>
      <c r="BE433" s="514"/>
      <c r="BF433" s="393">
        <f>SUM(BF434:BF442)</f>
        <v>175907383.09650001</v>
      </c>
      <c r="BG433" s="514"/>
      <c r="BH433" s="393">
        <f>SUM(BH434:BH442)</f>
        <v>90092976.029100016</v>
      </c>
      <c r="BI433" s="514"/>
      <c r="BJ433" s="393">
        <f>SUM(BJ434:BJ442)</f>
        <v>266000359.12560004</v>
      </c>
      <c r="BK433" s="514"/>
      <c r="BL433" s="393">
        <f>SUM(BL434:BL442)</f>
        <v>0</v>
      </c>
      <c r="BM433" s="514"/>
      <c r="BN433" s="393">
        <f>SUM(BN434:BN442)</f>
        <v>266000359.12560004</v>
      </c>
      <c r="BO433" s="717"/>
      <c r="BP433" s="705">
        <f>SUM(BP434:BP442)</f>
        <v>0</v>
      </c>
      <c r="BQ433" s="717"/>
      <c r="BR433" s="705">
        <f>SUM(BR434:BR442)</f>
        <v>266000359.12560004</v>
      </c>
      <c r="BS433" s="717"/>
      <c r="BT433" s="705">
        <f>SUM(BT434:BT442)</f>
        <v>0</v>
      </c>
      <c r="BU433" s="717"/>
      <c r="BV433" s="705">
        <f>SUM(BV434:BV442)</f>
        <v>266000359.12560004</v>
      </c>
      <c r="BW433" s="717"/>
      <c r="BX433" s="705">
        <f>SUM(BX434:BX442)</f>
        <v>68258843.838900015</v>
      </c>
      <c r="BY433" s="717"/>
      <c r="BZ433" s="705">
        <f>SUM(BZ434:BZ442)</f>
        <v>334259202.96450001</v>
      </c>
      <c r="CA433" s="717"/>
      <c r="CB433" s="705">
        <f>SUM(CB434:CB442)</f>
        <v>0</v>
      </c>
      <c r="CC433" s="717"/>
      <c r="CD433" s="705">
        <f>SUM(CD434:CD442)</f>
        <v>334259202.96450001</v>
      </c>
      <c r="CE433" s="705"/>
      <c r="CF433" s="394">
        <f t="shared" si="932"/>
        <v>1656216230.3280001</v>
      </c>
    </row>
    <row r="434" spans="1:84" ht="324">
      <c r="B434" s="395" t="s">
        <v>86</v>
      </c>
      <c r="C434" s="396" t="s">
        <v>1169</v>
      </c>
      <c r="D434" s="397" t="s">
        <v>397</v>
      </c>
      <c r="E434" s="398">
        <v>771197.13</v>
      </c>
      <c r="F434" s="399">
        <v>32.4</v>
      </c>
      <c r="G434" s="400">
        <f t="shared" ref="G434:G442" si="984">F434*E434</f>
        <v>24986787.011999998</v>
      </c>
      <c r="H434" s="400"/>
      <c r="I434" s="401"/>
      <c r="J434" s="401"/>
      <c r="K434" s="513"/>
      <c r="L434" s="401"/>
      <c r="M434" s="513">
        <f t="shared" ref="M434:M442" si="985">I434+K434</f>
        <v>0</v>
      </c>
      <c r="N434" s="401">
        <f t="shared" ref="N434:N442" si="986">M434*$E434</f>
        <v>0</v>
      </c>
      <c r="O434" s="401"/>
      <c r="P434" s="401"/>
      <c r="Q434" s="513">
        <f t="shared" ref="Q434:Q442" si="987">M434+O434</f>
        <v>0</v>
      </c>
      <c r="R434" s="401">
        <f t="shared" ref="R434:R442" si="988">Q434*$E434</f>
        <v>0</v>
      </c>
      <c r="S434" s="540"/>
      <c r="T434" s="401"/>
      <c r="U434" s="513">
        <f t="shared" ref="U434:U442" si="989">Q434+S434</f>
        <v>0</v>
      </c>
      <c r="V434" s="401">
        <f t="shared" ref="V434:V442" si="990">U434*$E434</f>
        <v>0</v>
      </c>
      <c r="W434" s="513"/>
      <c r="X434" s="401"/>
      <c r="Y434" s="513">
        <f t="shared" ref="Y434:Y442" si="991">U434+W434</f>
        <v>0</v>
      </c>
      <c r="Z434" s="401">
        <f t="shared" ref="Z434:Z442" si="992">Y434*$E434</f>
        <v>0</v>
      </c>
      <c r="AA434" s="513"/>
      <c r="AB434" s="401">
        <f t="shared" ref="AB434:AB442" si="993">AA434*$E434</f>
        <v>0</v>
      </c>
      <c r="AC434" s="513">
        <f t="shared" ref="AC434:AC442" si="994">Y434+AA434</f>
        <v>0</v>
      </c>
      <c r="AD434" s="401">
        <f t="shared" ref="AD434:AD442" si="995">AC434*$E434</f>
        <v>0</v>
      </c>
      <c r="AE434" s="513"/>
      <c r="AF434" s="401">
        <f t="shared" ref="AF434:AF442" si="996">AE434*$E434</f>
        <v>0</v>
      </c>
      <c r="AG434" s="513">
        <f t="shared" ref="AG434:AG442" si="997">AC434+AE434</f>
        <v>0</v>
      </c>
      <c r="AH434" s="401">
        <f t="shared" ref="AH434:AH442" si="998">AG434*$E434</f>
        <v>0</v>
      </c>
      <c r="AI434" s="513"/>
      <c r="AJ434" s="401">
        <f t="shared" ref="AJ434:AJ442" si="999">AI434*$E434</f>
        <v>0</v>
      </c>
      <c r="AK434" s="513">
        <f t="shared" ref="AK434:AK442" si="1000">AG434+AI434</f>
        <v>0</v>
      </c>
      <c r="AL434" s="401">
        <f t="shared" si="950"/>
        <v>0</v>
      </c>
      <c r="AM434" s="519"/>
      <c r="AN434" s="429">
        <f t="shared" si="951"/>
        <v>0</v>
      </c>
      <c r="AO434" s="519">
        <f t="shared" ref="AO434:AO442" si="1001">AK434+AM434</f>
        <v>0</v>
      </c>
      <c r="AP434" s="429">
        <f t="shared" ref="AP434:AP442" si="1002">AO434*$E434</f>
        <v>0</v>
      </c>
      <c r="AQ434" s="591"/>
      <c r="AR434" s="401">
        <f t="shared" si="954"/>
        <v>0</v>
      </c>
      <c r="AS434" s="519">
        <f t="shared" ref="AS434:AS442" si="1003">AO434+AQ434</f>
        <v>0</v>
      </c>
      <c r="AT434" s="429">
        <f t="shared" ref="AT434:AT442" si="1004">AS434*$E434</f>
        <v>0</v>
      </c>
      <c r="AU434" s="513"/>
      <c r="AV434" s="401">
        <f t="shared" si="957"/>
        <v>0</v>
      </c>
      <c r="AW434" s="519">
        <f t="shared" ref="AW434:AW442" si="1005">AS434+AU434</f>
        <v>0</v>
      </c>
      <c r="AX434" s="429">
        <f t="shared" ref="AX434:AX442" si="1006">AW434*$E434</f>
        <v>0</v>
      </c>
      <c r="AY434" s="513"/>
      <c r="AZ434" s="681">
        <f t="shared" si="960"/>
        <v>0</v>
      </c>
      <c r="BA434" s="519">
        <f t="shared" ref="BA434:BA442" si="1007">AW434+AY434</f>
        <v>0</v>
      </c>
      <c r="BB434" s="429">
        <f t="shared" ref="BB434:BB442" si="1008">BA434*$E434</f>
        <v>0</v>
      </c>
      <c r="BC434" s="695"/>
      <c r="BD434" s="681">
        <f t="shared" ref="BD434:BD442" si="1009">BC434*$E434</f>
        <v>0</v>
      </c>
      <c r="BE434" s="695">
        <f t="shared" ref="BE434:BE442" si="1010">BA434+BC434</f>
        <v>0</v>
      </c>
      <c r="BF434" s="681">
        <f t="shared" ref="BF434:BF442" si="1011">BE434*$E434</f>
        <v>0</v>
      </c>
      <c r="BG434" s="695"/>
      <c r="BH434" s="681">
        <f t="shared" ref="BH434:BH442" si="1012">BG434*$E434</f>
        <v>0</v>
      </c>
      <c r="BI434" s="519">
        <f t="shared" ref="BI434:BI442" si="1013">BE434+BG434</f>
        <v>0</v>
      </c>
      <c r="BJ434" s="429">
        <f t="shared" ref="BJ434:BJ442" si="1014">BI434*$E434</f>
        <v>0</v>
      </c>
      <c r="BK434" s="519"/>
      <c r="BL434" s="429">
        <f t="shared" ref="BL434:BL442" si="1015">BK434*$E434</f>
        <v>0</v>
      </c>
      <c r="BM434" s="519">
        <f t="shared" ref="BM434:BM442" si="1016">BI434+BK434</f>
        <v>0</v>
      </c>
      <c r="BN434" s="429">
        <f t="shared" ref="BN434:BN442" si="1017">BM434*$E434</f>
        <v>0</v>
      </c>
      <c r="BO434" s="718"/>
      <c r="BP434" s="706">
        <f t="shared" ref="BP434:BP442" si="1018">BO434*$E434</f>
        <v>0</v>
      </c>
      <c r="BQ434" s="718">
        <f t="shared" ref="BQ434:BQ442" si="1019">BM434+BO434</f>
        <v>0</v>
      </c>
      <c r="BR434" s="706">
        <f t="shared" ref="BR434:BR442" si="1020">BQ434*$E434</f>
        <v>0</v>
      </c>
      <c r="BS434" s="718"/>
      <c r="BT434" s="706">
        <f t="shared" ref="BT434:BT442" si="1021">BS434*$E434</f>
        <v>0</v>
      </c>
      <c r="BU434" s="718">
        <f t="shared" ref="BU434:BU442" si="1022">BQ434+BS434</f>
        <v>0</v>
      </c>
      <c r="BV434" s="706">
        <f t="shared" ref="BV434:BV442" si="1023">BU434*$E434</f>
        <v>0</v>
      </c>
      <c r="BW434" s="718"/>
      <c r="BX434" s="706">
        <f t="shared" ref="BX434:BX442" si="1024">BW434*$E434</f>
        <v>0</v>
      </c>
      <c r="BY434" s="718">
        <f t="shared" ref="BY434:BY442" si="1025">BU434+BW434</f>
        <v>0</v>
      </c>
      <c r="BZ434" s="706">
        <f t="shared" ref="BZ434:BZ442" si="1026">BY434*$E434</f>
        <v>0</v>
      </c>
      <c r="CA434" s="718"/>
      <c r="CB434" s="706">
        <f t="shared" ref="CB434:CB442" si="1027">CA434*$E434</f>
        <v>0</v>
      </c>
      <c r="CC434" s="718">
        <f t="shared" ref="CC434:CC442" si="1028">BY434+CA434</f>
        <v>0</v>
      </c>
      <c r="CD434" s="706">
        <f t="shared" ref="CD434:CD442" si="1029">CC434*$E434</f>
        <v>0</v>
      </c>
      <c r="CE434" s="706"/>
      <c r="CF434" s="402">
        <f t="shared" si="932"/>
        <v>24986787.011999998</v>
      </c>
    </row>
    <row r="435" spans="1:84" ht="270">
      <c r="B435" s="395" t="s">
        <v>87</v>
      </c>
      <c r="C435" s="396" t="s">
        <v>1170</v>
      </c>
      <c r="D435" s="397" t="s">
        <v>397</v>
      </c>
      <c r="E435" s="398">
        <v>1010827.62</v>
      </c>
      <c r="F435" s="399">
        <v>0</v>
      </c>
      <c r="G435" s="400">
        <f t="shared" si="984"/>
        <v>0</v>
      </c>
      <c r="H435" s="400"/>
      <c r="I435" s="401"/>
      <c r="J435" s="401"/>
      <c r="K435" s="513"/>
      <c r="L435" s="401"/>
      <c r="M435" s="513">
        <f t="shared" si="985"/>
        <v>0</v>
      </c>
      <c r="N435" s="401">
        <f t="shared" si="986"/>
        <v>0</v>
      </c>
      <c r="O435" s="401"/>
      <c r="P435" s="401"/>
      <c r="Q435" s="513">
        <f t="shared" si="987"/>
        <v>0</v>
      </c>
      <c r="R435" s="401">
        <f t="shared" si="988"/>
        <v>0</v>
      </c>
      <c r="S435" s="540"/>
      <c r="T435" s="401"/>
      <c r="U435" s="513">
        <f t="shared" si="989"/>
        <v>0</v>
      </c>
      <c r="V435" s="401">
        <f t="shared" si="990"/>
        <v>0</v>
      </c>
      <c r="W435" s="513"/>
      <c r="X435" s="401"/>
      <c r="Y435" s="513">
        <f t="shared" si="991"/>
        <v>0</v>
      </c>
      <c r="Z435" s="401">
        <f t="shared" si="992"/>
        <v>0</v>
      </c>
      <c r="AA435" s="513"/>
      <c r="AB435" s="401">
        <f t="shared" si="993"/>
        <v>0</v>
      </c>
      <c r="AC435" s="513">
        <f t="shared" si="994"/>
        <v>0</v>
      </c>
      <c r="AD435" s="401">
        <f t="shared" si="995"/>
        <v>0</v>
      </c>
      <c r="AE435" s="513"/>
      <c r="AF435" s="401">
        <f t="shared" si="996"/>
        <v>0</v>
      </c>
      <c r="AG435" s="513">
        <f t="shared" si="997"/>
        <v>0</v>
      </c>
      <c r="AH435" s="401">
        <f t="shared" si="998"/>
        <v>0</v>
      </c>
      <c r="AI435" s="513"/>
      <c r="AJ435" s="401">
        <f t="shared" si="999"/>
        <v>0</v>
      </c>
      <c r="AK435" s="513">
        <f t="shared" si="1000"/>
        <v>0</v>
      </c>
      <c r="AL435" s="401">
        <f t="shared" si="950"/>
        <v>0</v>
      </c>
      <c r="AM435" s="519"/>
      <c r="AN435" s="429">
        <f t="shared" si="951"/>
        <v>0</v>
      </c>
      <c r="AO435" s="519">
        <f t="shared" si="1001"/>
        <v>0</v>
      </c>
      <c r="AP435" s="429">
        <f t="shared" si="1002"/>
        <v>0</v>
      </c>
      <c r="AQ435" s="591"/>
      <c r="AR435" s="401">
        <f t="shared" si="954"/>
        <v>0</v>
      </c>
      <c r="AS435" s="519">
        <f t="shared" si="1003"/>
        <v>0</v>
      </c>
      <c r="AT435" s="429">
        <f t="shared" si="1004"/>
        <v>0</v>
      </c>
      <c r="AU435" s="513"/>
      <c r="AV435" s="401">
        <f t="shared" si="957"/>
        <v>0</v>
      </c>
      <c r="AW435" s="519">
        <f t="shared" si="1005"/>
        <v>0</v>
      </c>
      <c r="AX435" s="429">
        <f t="shared" si="1006"/>
        <v>0</v>
      </c>
      <c r="AY435" s="513"/>
      <c r="AZ435" s="681">
        <f t="shared" si="960"/>
        <v>0</v>
      </c>
      <c r="BA435" s="519">
        <f t="shared" si="1007"/>
        <v>0</v>
      </c>
      <c r="BB435" s="429">
        <f t="shared" si="1008"/>
        <v>0</v>
      </c>
      <c r="BC435" s="695"/>
      <c r="BD435" s="681">
        <f t="shared" si="1009"/>
        <v>0</v>
      </c>
      <c r="BE435" s="695">
        <f t="shared" si="1010"/>
        <v>0</v>
      </c>
      <c r="BF435" s="681">
        <f t="shared" si="1011"/>
        <v>0</v>
      </c>
      <c r="BG435" s="695"/>
      <c r="BH435" s="681">
        <f t="shared" si="1012"/>
        <v>0</v>
      </c>
      <c r="BI435" s="519">
        <f t="shared" si="1013"/>
        <v>0</v>
      </c>
      <c r="BJ435" s="429">
        <f t="shared" si="1014"/>
        <v>0</v>
      </c>
      <c r="BK435" s="519"/>
      <c r="BL435" s="429">
        <f t="shared" si="1015"/>
        <v>0</v>
      </c>
      <c r="BM435" s="519">
        <f t="shared" si="1016"/>
        <v>0</v>
      </c>
      <c r="BN435" s="429">
        <f t="shared" si="1017"/>
        <v>0</v>
      </c>
      <c r="BO435" s="718"/>
      <c r="BP435" s="706">
        <f t="shared" si="1018"/>
        <v>0</v>
      </c>
      <c r="BQ435" s="718">
        <f t="shared" si="1019"/>
        <v>0</v>
      </c>
      <c r="BR435" s="706">
        <f t="shared" si="1020"/>
        <v>0</v>
      </c>
      <c r="BS435" s="718"/>
      <c r="BT435" s="706">
        <f t="shared" si="1021"/>
        <v>0</v>
      </c>
      <c r="BU435" s="718">
        <f t="shared" si="1022"/>
        <v>0</v>
      </c>
      <c r="BV435" s="706">
        <f t="shared" si="1023"/>
        <v>0</v>
      </c>
      <c r="BW435" s="718"/>
      <c r="BX435" s="706">
        <f t="shared" si="1024"/>
        <v>0</v>
      </c>
      <c r="BY435" s="718">
        <f t="shared" si="1025"/>
        <v>0</v>
      </c>
      <c r="BZ435" s="706">
        <f t="shared" si="1026"/>
        <v>0</v>
      </c>
      <c r="CA435" s="718"/>
      <c r="CB435" s="706">
        <f t="shared" si="1027"/>
        <v>0</v>
      </c>
      <c r="CC435" s="718">
        <f t="shared" si="1028"/>
        <v>0</v>
      </c>
      <c r="CD435" s="706">
        <f t="shared" si="1029"/>
        <v>0</v>
      </c>
      <c r="CE435" s="706"/>
      <c r="CF435" s="402">
        <f t="shared" si="932"/>
        <v>0</v>
      </c>
    </row>
    <row r="436" spans="1:84" ht="360">
      <c r="B436" s="395" t="s">
        <v>1171</v>
      </c>
      <c r="C436" s="396" t="s">
        <v>1172</v>
      </c>
      <c r="D436" s="397" t="s">
        <v>397</v>
      </c>
      <c r="E436" s="398">
        <v>710808.12</v>
      </c>
      <c r="F436" s="399">
        <v>46.8</v>
      </c>
      <c r="G436" s="400">
        <f t="shared" si="984"/>
        <v>33265820.015999999</v>
      </c>
      <c r="H436" s="400"/>
      <c r="I436" s="401"/>
      <c r="J436" s="401"/>
      <c r="K436" s="513"/>
      <c r="L436" s="401"/>
      <c r="M436" s="513">
        <f t="shared" si="985"/>
        <v>0</v>
      </c>
      <c r="N436" s="401">
        <f t="shared" si="986"/>
        <v>0</v>
      </c>
      <c r="O436" s="401"/>
      <c r="P436" s="401"/>
      <c r="Q436" s="513">
        <f t="shared" si="987"/>
        <v>0</v>
      </c>
      <c r="R436" s="401">
        <f t="shared" si="988"/>
        <v>0</v>
      </c>
      <c r="S436" s="540"/>
      <c r="T436" s="401"/>
      <c r="U436" s="513">
        <f t="shared" si="989"/>
        <v>0</v>
      </c>
      <c r="V436" s="401">
        <f t="shared" si="990"/>
        <v>0</v>
      </c>
      <c r="W436" s="513"/>
      <c r="X436" s="401"/>
      <c r="Y436" s="513">
        <f t="shared" si="991"/>
        <v>0</v>
      </c>
      <c r="Z436" s="401">
        <f t="shared" si="992"/>
        <v>0</v>
      </c>
      <c r="AA436" s="513"/>
      <c r="AB436" s="401">
        <f t="shared" si="993"/>
        <v>0</v>
      </c>
      <c r="AC436" s="513">
        <f t="shared" si="994"/>
        <v>0</v>
      </c>
      <c r="AD436" s="401">
        <f t="shared" si="995"/>
        <v>0</v>
      </c>
      <c r="AE436" s="513"/>
      <c r="AF436" s="401">
        <f t="shared" si="996"/>
        <v>0</v>
      </c>
      <c r="AG436" s="513">
        <f t="shared" si="997"/>
        <v>0</v>
      </c>
      <c r="AH436" s="401">
        <f t="shared" si="998"/>
        <v>0</v>
      </c>
      <c r="AI436" s="513"/>
      <c r="AJ436" s="401">
        <f t="shared" si="999"/>
        <v>0</v>
      </c>
      <c r="AK436" s="513">
        <f t="shared" si="1000"/>
        <v>0</v>
      </c>
      <c r="AL436" s="401">
        <f t="shared" si="950"/>
        <v>0</v>
      </c>
      <c r="AM436" s="519"/>
      <c r="AN436" s="429">
        <f t="shared" si="951"/>
        <v>0</v>
      </c>
      <c r="AO436" s="519">
        <f t="shared" si="1001"/>
        <v>0</v>
      </c>
      <c r="AP436" s="429">
        <f t="shared" si="1002"/>
        <v>0</v>
      </c>
      <c r="AQ436" s="591"/>
      <c r="AR436" s="401">
        <f t="shared" si="954"/>
        <v>0</v>
      </c>
      <c r="AS436" s="519">
        <f t="shared" si="1003"/>
        <v>0</v>
      </c>
      <c r="AT436" s="429">
        <f t="shared" si="1004"/>
        <v>0</v>
      </c>
      <c r="AU436" s="513"/>
      <c r="AV436" s="401">
        <f t="shared" ref="AV436:AV448" si="1030">AU436*$E436</f>
        <v>0</v>
      </c>
      <c r="AW436" s="519">
        <f t="shared" si="1005"/>
        <v>0</v>
      </c>
      <c r="AX436" s="429">
        <f t="shared" si="1006"/>
        <v>0</v>
      </c>
      <c r="AY436" s="513"/>
      <c r="AZ436" s="681">
        <f t="shared" si="960"/>
        <v>0</v>
      </c>
      <c r="BA436" s="519">
        <f t="shared" si="1007"/>
        <v>0</v>
      </c>
      <c r="BB436" s="429">
        <f t="shared" si="1008"/>
        <v>0</v>
      </c>
      <c r="BC436" s="695"/>
      <c r="BD436" s="681">
        <f t="shared" si="1009"/>
        <v>0</v>
      </c>
      <c r="BE436" s="695">
        <f t="shared" si="1010"/>
        <v>0</v>
      </c>
      <c r="BF436" s="681">
        <f t="shared" si="1011"/>
        <v>0</v>
      </c>
      <c r="BG436" s="695"/>
      <c r="BH436" s="681">
        <f t="shared" si="1012"/>
        <v>0</v>
      </c>
      <c r="BI436" s="519">
        <f t="shared" si="1013"/>
        <v>0</v>
      </c>
      <c r="BJ436" s="429">
        <f t="shared" si="1014"/>
        <v>0</v>
      </c>
      <c r="BK436" s="519"/>
      <c r="BL436" s="429">
        <f t="shared" si="1015"/>
        <v>0</v>
      </c>
      <c r="BM436" s="519">
        <f t="shared" si="1016"/>
        <v>0</v>
      </c>
      <c r="BN436" s="429">
        <f t="shared" si="1017"/>
        <v>0</v>
      </c>
      <c r="BO436" s="718"/>
      <c r="BP436" s="706">
        <f t="shared" si="1018"/>
        <v>0</v>
      </c>
      <c r="BQ436" s="718">
        <f t="shared" si="1019"/>
        <v>0</v>
      </c>
      <c r="BR436" s="706">
        <f t="shared" si="1020"/>
        <v>0</v>
      </c>
      <c r="BS436" s="718"/>
      <c r="BT436" s="706">
        <f t="shared" si="1021"/>
        <v>0</v>
      </c>
      <c r="BU436" s="718">
        <f t="shared" si="1022"/>
        <v>0</v>
      </c>
      <c r="BV436" s="706">
        <f t="shared" si="1023"/>
        <v>0</v>
      </c>
      <c r="BW436" s="718"/>
      <c r="BX436" s="706">
        <f t="shared" si="1024"/>
        <v>0</v>
      </c>
      <c r="BY436" s="718">
        <f t="shared" si="1025"/>
        <v>0</v>
      </c>
      <c r="BZ436" s="706">
        <f t="shared" si="1026"/>
        <v>0</v>
      </c>
      <c r="CA436" s="718"/>
      <c r="CB436" s="706">
        <f t="shared" si="1027"/>
        <v>0</v>
      </c>
      <c r="CC436" s="718">
        <f t="shared" si="1028"/>
        <v>0</v>
      </c>
      <c r="CD436" s="706">
        <f t="shared" si="1029"/>
        <v>0</v>
      </c>
      <c r="CE436" s="706"/>
      <c r="CF436" s="402">
        <f t="shared" si="932"/>
        <v>33265820.015999999</v>
      </c>
    </row>
    <row r="437" spans="1:84" ht="409.5">
      <c r="B437" s="395" t="s">
        <v>1173</v>
      </c>
      <c r="C437" s="396" t="s">
        <v>1174</v>
      </c>
      <c r="D437" s="397" t="s">
        <v>397</v>
      </c>
      <c r="E437" s="398">
        <v>913477.95</v>
      </c>
      <c r="F437" s="399">
        <v>740</v>
      </c>
      <c r="G437" s="400">
        <f t="shared" si="984"/>
        <v>675973683</v>
      </c>
      <c r="H437" s="400"/>
      <c r="I437" s="401"/>
      <c r="J437" s="401"/>
      <c r="K437" s="513"/>
      <c r="L437" s="401"/>
      <c r="M437" s="513">
        <f t="shared" si="985"/>
        <v>0</v>
      </c>
      <c r="N437" s="401">
        <f t="shared" si="986"/>
        <v>0</v>
      </c>
      <c r="O437" s="401"/>
      <c r="P437" s="401"/>
      <c r="Q437" s="513">
        <f t="shared" si="987"/>
        <v>0</v>
      </c>
      <c r="R437" s="401">
        <f t="shared" si="988"/>
        <v>0</v>
      </c>
      <c r="S437" s="540"/>
      <c r="T437" s="401"/>
      <c r="U437" s="513">
        <f t="shared" si="989"/>
        <v>0</v>
      </c>
      <c r="V437" s="401">
        <f t="shared" si="990"/>
        <v>0</v>
      </c>
      <c r="W437" s="513"/>
      <c r="X437" s="401"/>
      <c r="Y437" s="513">
        <f t="shared" si="991"/>
        <v>0</v>
      </c>
      <c r="Z437" s="401">
        <f t="shared" si="992"/>
        <v>0</v>
      </c>
      <c r="AA437" s="513"/>
      <c r="AB437" s="401">
        <f t="shared" si="993"/>
        <v>0</v>
      </c>
      <c r="AC437" s="513">
        <f t="shared" si="994"/>
        <v>0</v>
      </c>
      <c r="AD437" s="401">
        <f t="shared" si="995"/>
        <v>0</v>
      </c>
      <c r="AE437" s="513"/>
      <c r="AF437" s="401">
        <f t="shared" si="996"/>
        <v>0</v>
      </c>
      <c r="AG437" s="513">
        <f t="shared" si="997"/>
        <v>0</v>
      </c>
      <c r="AH437" s="401">
        <f t="shared" si="998"/>
        <v>0</v>
      </c>
      <c r="AI437" s="513"/>
      <c r="AJ437" s="401">
        <f t="shared" si="999"/>
        <v>0</v>
      </c>
      <c r="AK437" s="513">
        <f t="shared" si="1000"/>
        <v>0</v>
      </c>
      <c r="AL437" s="401">
        <f t="shared" si="950"/>
        <v>0</v>
      </c>
      <c r="AM437" s="519"/>
      <c r="AN437" s="429">
        <f t="shared" si="951"/>
        <v>0</v>
      </c>
      <c r="AO437" s="519">
        <f t="shared" si="1001"/>
        <v>0</v>
      </c>
      <c r="AP437" s="429">
        <f t="shared" si="1002"/>
        <v>0</v>
      </c>
      <c r="AQ437" s="591"/>
      <c r="AR437" s="401">
        <f t="shared" si="954"/>
        <v>0</v>
      </c>
      <c r="AS437" s="519">
        <f t="shared" si="1003"/>
        <v>0</v>
      </c>
      <c r="AT437" s="429">
        <f t="shared" si="1004"/>
        <v>0</v>
      </c>
      <c r="AU437" s="513"/>
      <c r="AV437" s="401">
        <f t="shared" si="1030"/>
        <v>0</v>
      </c>
      <c r="AW437" s="519">
        <f t="shared" si="1005"/>
        <v>0</v>
      </c>
      <c r="AX437" s="429">
        <f t="shared" si="1006"/>
        <v>0</v>
      </c>
      <c r="AY437" s="513"/>
      <c r="AZ437" s="681">
        <f t="shared" si="960"/>
        <v>0</v>
      </c>
      <c r="BA437" s="519">
        <f t="shared" si="1007"/>
        <v>0</v>
      </c>
      <c r="BB437" s="429">
        <f t="shared" si="1008"/>
        <v>0</v>
      </c>
      <c r="BC437" s="695"/>
      <c r="BD437" s="681">
        <f t="shared" si="1009"/>
        <v>0</v>
      </c>
      <c r="BE437" s="695">
        <f t="shared" si="1010"/>
        <v>0</v>
      </c>
      <c r="BF437" s="681">
        <f t="shared" si="1011"/>
        <v>0</v>
      </c>
      <c r="BG437" s="695"/>
      <c r="BH437" s="681">
        <f t="shared" si="1012"/>
        <v>0</v>
      </c>
      <c r="BI437" s="519">
        <f t="shared" si="1013"/>
        <v>0</v>
      </c>
      <c r="BJ437" s="429">
        <f t="shared" si="1014"/>
        <v>0</v>
      </c>
      <c r="BK437" s="519"/>
      <c r="BL437" s="429">
        <f t="shared" si="1015"/>
        <v>0</v>
      </c>
      <c r="BM437" s="519">
        <f t="shared" si="1016"/>
        <v>0</v>
      </c>
      <c r="BN437" s="429">
        <f t="shared" si="1017"/>
        <v>0</v>
      </c>
      <c r="BO437" s="718"/>
      <c r="BP437" s="706">
        <f t="shared" si="1018"/>
        <v>0</v>
      </c>
      <c r="BQ437" s="718">
        <f t="shared" si="1019"/>
        <v>0</v>
      </c>
      <c r="BR437" s="706">
        <f t="shared" si="1020"/>
        <v>0</v>
      </c>
      <c r="BS437" s="718"/>
      <c r="BT437" s="706">
        <f t="shared" si="1021"/>
        <v>0</v>
      </c>
      <c r="BU437" s="718">
        <f t="shared" si="1022"/>
        <v>0</v>
      </c>
      <c r="BV437" s="706">
        <f t="shared" si="1023"/>
        <v>0</v>
      </c>
      <c r="BW437" s="718"/>
      <c r="BX437" s="706">
        <f t="shared" si="1024"/>
        <v>0</v>
      </c>
      <c r="BY437" s="718">
        <f t="shared" si="1025"/>
        <v>0</v>
      </c>
      <c r="BZ437" s="706">
        <f t="shared" si="1026"/>
        <v>0</v>
      </c>
      <c r="CA437" s="718"/>
      <c r="CB437" s="706">
        <f t="shared" si="1027"/>
        <v>0</v>
      </c>
      <c r="CC437" s="718">
        <f t="shared" si="1028"/>
        <v>0</v>
      </c>
      <c r="CD437" s="706">
        <f t="shared" si="1029"/>
        <v>0</v>
      </c>
      <c r="CE437" s="706"/>
      <c r="CF437" s="402">
        <f t="shared" si="932"/>
        <v>675973683</v>
      </c>
    </row>
    <row r="438" spans="1:84" ht="409.5">
      <c r="B438" s="395" t="s">
        <v>1175</v>
      </c>
      <c r="C438" s="396" t="s">
        <v>1176</v>
      </c>
      <c r="D438" s="397" t="s">
        <v>397</v>
      </c>
      <c r="E438" s="398">
        <v>639546.93000000005</v>
      </c>
      <c r="F438" s="399">
        <v>1018</v>
      </c>
      <c r="G438" s="400">
        <f t="shared" si="984"/>
        <v>651058774.74000001</v>
      </c>
      <c r="H438" s="400"/>
      <c r="I438" s="401"/>
      <c r="J438" s="401"/>
      <c r="K438" s="513"/>
      <c r="L438" s="401"/>
      <c r="M438" s="513">
        <f t="shared" si="985"/>
        <v>0</v>
      </c>
      <c r="N438" s="401">
        <f t="shared" si="986"/>
        <v>0</v>
      </c>
      <c r="O438" s="401"/>
      <c r="P438" s="401"/>
      <c r="Q438" s="513">
        <f t="shared" si="987"/>
        <v>0</v>
      </c>
      <c r="R438" s="401">
        <f t="shared" si="988"/>
        <v>0</v>
      </c>
      <c r="S438" s="540"/>
      <c r="T438" s="401"/>
      <c r="U438" s="513">
        <f t="shared" si="989"/>
        <v>0</v>
      </c>
      <c r="V438" s="401">
        <f t="shared" si="990"/>
        <v>0</v>
      </c>
      <c r="W438" s="513"/>
      <c r="X438" s="401"/>
      <c r="Y438" s="513">
        <f t="shared" si="991"/>
        <v>0</v>
      </c>
      <c r="Z438" s="401">
        <f t="shared" si="992"/>
        <v>0</v>
      </c>
      <c r="AA438" s="513"/>
      <c r="AB438" s="401">
        <f t="shared" si="993"/>
        <v>0</v>
      </c>
      <c r="AC438" s="513">
        <f t="shared" si="994"/>
        <v>0</v>
      </c>
      <c r="AD438" s="401">
        <f t="shared" si="995"/>
        <v>0</v>
      </c>
      <c r="AE438" s="513"/>
      <c r="AF438" s="401">
        <f t="shared" si="996"/>
        <v>0</v>
      </c>
      <c r="AG438" s="513">
        <f t="shared" si="997"/>
        <v>0</v>
      </c>
      <c r="AH438" s="401">
        <f t="shared" si="998"/>
        <v>0</v>
      </c>
      <c r="AI438" s="513"/>
      <c r="AJ438" s="401">
        <f t="shared" si="999"/>
        <v>0</v>
      </c>
      <c r="AK438" s="513">
        <f t="shared" si="1000"/>
        <v>0</v>
      </c>
      <c r="AL438" s="401">
        <f t="shared" si="950"/>
        <v>0</v>
      </c>
      <c r="AM438" s="519"/>
      <c r="AN438" s="429">
        <f t="shared" si="951"/>
        <v>0</v>
      </c>
      <c r="AO438" s="519">
        <f t="shared" si="1001"/>
        <v>0</v>
      </c>
      <c r="AP438" s="429">
        <f t="shared" si="1002"/>
        <v>0</v>
      </c>
      <c r="AQ438" s="591"/>
      <c r="AR438" s="401">
        <f t="shared" si="954"/>
        <v>0</v>
      </c>
      <c r="AS438" s="519">
        <f t="shared" si="1003"/>
        <v>0</v>
      </c>
      <c r="AT438" s="429">
        <f t="shared" si="1004"/>
        <v>0</v>
      </c>
      <c r="AU438" s="513"/>
      <c r="AV438" s="401">
        <f t="shared" si="1030"/>
        <v>0</v>
      </c>
      <c r="AW438" s="519">
        <f t="shared" si="1005"/>
        <v>0</v>
      </c>
      <c r="AX438" s="429">
        <f t="shared" si="1006"/>
        <v>0</v>
      </c>
      <c r="AY438" s="513"/>
      <c r="AZ438" s="681">
        <f t="shared" si="960"/>
        <v>0</v>
      </c>
      <c r="BA438" s="519">
        <f t="shared" si="1007"/>
        <v>0</v>
      </c>
      <c r="BB438" s="429">
        <f t="shared" si="1008"/>
        <v>0</v>
      </c>
      <c r="BC438" s="519">
        <v>275.05</v>
      </c>
      <c r="BD438" s="429">
        <f t="shared" si="1009"/>
        <v>175907383.09650001</v>
      </c>
      <c r="BE438" s="519">
        <f t="shared" si="1010"/>
        <v>275.05</v>
      </c>
      <c r="BF438" s="429">
        <f t="shared" si="1011"/>
        <v>175907383.09650001</v>
      </c>
      <c r="BG438" s="519">
        <v>140.87</v>
      </c>
      <c r="BH438" s="429">
        <f t="shared" si="1012"/>
        <v>90092976.029100016</v>
      </c>
      <c r="BI438" s="519">
        <f t="shared" si="1013"/>
        <v>415.92</v>
      </c>
      <c r="BJ438" s="429">
        <f t="shared" si="1014"/>
        <v>266000359.12560004</v>
      </c>
      <c r="BK438" s="519"/>
      <c r="BL438" s="429">
        <f t="shared" si="1015"/>
        <v>0</v>
      </c>
      <c r="BM438" s="519">
        <f t="shared" si="1016"/>
        <v>415.92</v>
      </c>
      <c r="BN438" s="429">
        <f t="shared" si="1017"/>
        <v>266000359.12560004</v>
      </c>
      <c r="BO438" s="718"/>
      <c r="BP438" s="706">
        <f t="shared" si="1018"/>
        <v>0</v>
      </c>
      <c r="BQ438" s="718">
        <f t="shared" si="1019"/>
        <v>415.92</v>
      </c>
      <c r="BR438" s="706">
        <f t="shared" si="1020"/>
        <v>266000359.12560004</v>
      </c>
      <c r="BS438" s="718"/>
      <c r="BT438" s="706">
        <f t="shared" si="1021"/>
        <v>0</v>
      </c>
      <c r="BU438" s="718">
        <f t="shared" si="1022"/>
        <v>415.92</v>
      </c>
      <c r="BV438" s="706">
        <f t="shared" si="1023"/>
        <v>266000359.12560004</v>
      </c>
      <c r="BW438" s="718">
        <v>106.73</v>
      </c>
      <c r="BX438" s="706">
        <f t="shared" si="1024"/>
        <v>68258843.838900015</v>
      </c>
      <c r="BY438" s="718">
        <f t="shared" si="1025"/>
        <v>522.65</v>
      </c>
      <c r="BZ438" s="706">
        <f t="shared" si="1026"/>
        <v>334259202.96450001</v>
      </c>
      <c r="CA438" s="718"/>
      <c r="CB438" s="706">
        <f t="shared" si="1027"/>
        <v>0</v>
      </c>
      <c r="CC438" s="718">
        <f t="shared" si="1028"/>
        <v>522.65</v>
      </c>
      <c r="CD438" s="706">
        <f t="shared" si="1029"/>
        <v>334259202.96450001</v>
      </c>
      <c r="CE438" s="706"/>
      <c r="CF438" s="402">
        <f t="shared" si="932"/>
        <v>651058774.74000001</v>
      </c>
    </row>
    <row r="439" spans="1:84" ht="306">
      <c r="B439" s="395" t="s">
        <v>1177</v>
      </c>
      <c r="C439" s="396" t="s">
        <v>1178</v>
      </c>
      <c r="D439" s="397" t="s">
        <v>397</v>
      </c>
      <c r="E439" s="398">
        <v>639546.93000000005</v>
      </c>
      <c r="F439" s="399">
        <v>0</v>
      </c>
      <c r="G439" s="400">
        <f t="shared" si="984"/>
        <v>0</v>
      </c>
      <c r="H439" s="400"/>
      <c r="I439" s="401"/>
      <c r="J439" s="401"/>
      <c r="K439" s="513"/>
      <c r="L439" s="401"/>
      <c r="M439" s="513">
        <f t="shared" si="985"/>
        <v>0</v>
      </c>
      <c r="N439" s="401">
        <f t="shared" si="986"/>
        <v>0</v>
      </c>
      <c r="O439" s="401"/>
      <c r="P439" s="401"/>
      <c r="Q439" s="513">
        <f t="shared" si="987"/>
        <v>0</v>
      </c>
      <c r="R439" s="401">
        <f t="shared" si="988"/>
        <v>0</v>
      </c>
      <c r="S439" s="540"/>
      <c r="T439" s="401"/>
      <c r="U439" s="513">
        <f t="shared" si="989"/>
        <v>0</v>
      </c>
      <c r="V439" s="401">
        <f t="shared" si="990"/>
        <v>0</v>
      </c>
      <c r="W439" s="513"/>
      <c r="X439" s="401"/>
      <c r="Y439" s="513">
        <f t="shared" si="991"/>
        <v>0</v>
      </c>
      <c r="Z439" s="401">
        <f t="shared" si="992"/>
        <v>0</v>
      </c>
      <c r="AA439" s="513"/>
      <c r="AB439" s="401">
        <f t="shared" si="993"/>
        <v>0</v>
      </c>
      <c r="AC439" s="513">
        <f t="shared" si="994"/>
        <v>0</v>
      </c>
      <c r="AD439" s="401">
        <f t="shared" si="995"/>
        <v>0</v>
      </c>
      <c r="AE439" s="513"/>
      <c r="AF439" s="401">
        <f t="shared" si="996"/>
        <v>0</v>
      </c>
      <c r="AG439" s="513">
        <f t="shared" si="997"/>
        <v>0</v>
      </c>
      <c r="AH439" s="401">
        <f t="shared" si="998"/>
        <v>0</v>
      </c>
      <c r="AI439" s="513"/>
      <c r="AJ439" s="401">
        <f t="shared" si="999"/>
        <v>0</v>
      </c>
      <c r="AK439" s="513">
        <f t="shared" si="1000"/>
        <v>0</v>
      </c>
      <c r="AL439" s="401">
        <f t="shared" si="950"/>
        <v>0</v>
      </c>
      <c r="AM439" s="519"/>
      <c r="AN439" s="429">
        <f t="shared" si="951"/>
        <v>0</v>
      </c>
      <c r="AO439" s="519">
        <f t="shared" si="1001"/>
        <v>0</v>
      </c>
      <c r="AP439" s="429">
        <f t="shared" si="1002"/>
        <v>0</v>
      </c>
      <c r="AQ439" s="591"/>
      <c r="AR439" s="401">
        <f t="shared" si="954"/>
        <v>0</v>
      </c>
      <c r="AS439" s="519">
        <f t="shared" si="1003"/>
        <v>0</v>
      </c>
      <c r="AT439" s="429">
        <f t="shared" si="1004"/>
        <v>0</v>
      </c>
      <c r="AU439" s="513"/>
      <c r="AV439" s="401">
        <f t="shared" si="1030"/>
        <v>0</v>
      </c>
      <c r="AW439" s="519">
        <f t="shared" si="1005"/>
        <v>0</v>
      </c>
      <c r="AX439" s="429">
        <f t="shared" si="1006"/>
        <v>0</v>
      </c>
      <c r="AY439" s="513"/>
      <c r="AZ439" s="681">
        <f t="shared" si="960"/>
        <v>0</v>
      </c>
      <c r="BA439" s="519">
        <f t="shared" si="1007"/>
        <v>0</v>
      </c>
      <c r="BB439" s="429">
        <f t="shared" si="1008"/>
        <v>0</v>
      </c>
      <c r="BC439" s="695"/>
      <c r="BD439" s="681">
        <f t="shared" si="1009"/>
        <v>0</v>
      </c>
      <c r="BE439" s="695">
        <f t="shared" si="1010"/>
        <v>0</v>
      </c>
      <c r="BF439" s="681">
        <f t="shared" si="1011"/>
        <v>0</v>
      </c>
      <c r="BG439" s="695"/>
      <c r="BH439" s="681">
        <f t="shared" si="1012"/>
        <v>0</v>
      </c>
      <c r="BI439" s="519">
        <f t="shared" si="1013"/>
        <v>0</v>
      </c>
      <c r="BJ439" s="429">
        <f t="shared" si="1014"/>
        <v>0</v>
      </c>
      <c r="BK439" s="519"/>
      <c r="BL439" s="429">
        <f t="shared" si="1015"/>
        <v>0</v>
      </c>
      <c r="BM439" s="519">
        <f t="shared" si="1016"/>
        <v>0</v>
      </c>
      <c r="BN439" s="429">
        <f t="shared" si="1017"/>
        <v>0</v>
      </c>
      <c r="BO439" s="718"/>
      <c r="BP439" s="706">
        <f t="shared" si="1018"/>
        <v>0</v>
      </c>
      <c r="BQ439" s="718">
        <f t="shared" si="1019"/>
        <v>0</v>
      </c>
      <c r="BR439" s="706">
        <f t="shared" si="1020"/>
        <v>0</v>
      </c>
      <c r="BS439" s="718"/>
      <c r="BT439" s="706">
        <f t="shared" si="1021"/>
        <v>0</v>
      </c>
      <c r="BU439" s="718">
        <f t="shared" si="1022"/>
        <v>0</v>
      </c>
      <c r="BV439" s="706">
        <f t="shared" si="1023"/>
        <v>0</v>
      </c>
      <c r="BW439" s="718"/>
      <c r="BX439" s="706">
        <f t="shared" si="1024"/>
        <v>0</v>
      </c>
      <c r="BY439" s="718">
        <f t="shared" si="1025"/>
        <v>0</v>
      </c>
      <c r="BZ439" s="706">
        <f t="shared" si="1026"/>
        <v>0</v>
      </c>
      <c r="CA439" s="718"/>
      <c r="CB439" s="706">
        <f t="shared" si="1027"/>
        <v>0</v>
      </c>
      <c r="CC439" s="718">
        <f t="shared" si="1028"/>
        <v>0</v>
      </c>
      <c r="CD439" s="706">
        <f t="shared" si="1029"/>
        <v>0</v>
      </c>
      <c r="CE439" s="706"/>
      <c r="CF439" s="402">
        <f t="shared" si="932"/>
        <v>0</v>
      </c>
    </row>
    <row r="440" spans="1:84" ht="198">
      <c r="B440" s="395" t="s">
        <v>1179</v>
      </c>
      <c r="C440" s="396" t="s">
        <v>1180</v>
      </c>
      <c r="D440" s="397" t="s">
        <v>397</v>
      </c>
      <c r="E440" s="398">
        <v>589422.24</v>
      </c>
      <c r="F440" s="399">
        <v>454</v>
      </c>
      <c r="G440" s="400">
        <f t="shared" si="984"/>
        <v>267597696.96000001</v>
      </c>
      <c r="H440" s="400"/>
      <c r="I440" s="401"/>
      <c r="J440" s="401"/>
      <c r="K440" s="513"/>
      <c r="L440" s="401"/>
      <c r="M440" s="513">
        <f t="shared" si="985"/>
        <v>0</v>
      </c>
      <c r="N440" s="401">
        <f t="shared" si="986"/>
        <v>0</v>
      </c>
      <c r="O440" s="401"/>
      <c r="P440" s="401"/>
      <c r="Q440" s="513">
        <f t="shared" si="987"/>
        <v>0</v>
      </c>
      <c r="R440" s="401">
        <f t="shared" si="988"/>
        <v>0</v>
      </c>
      <c r="S440" s="540"/>
      <c r="T440" s="401"/>
      <c r="U440" s="513">
        <f t="shared" si="989"/>
        <v>0</v>
      </c>
      <c r="V440" s="401">
        <f t="shared" si="990"/>
        <v>0</v>
      </c>
      <c r="W440" s="513"/>
      <c r="X440" s="401"/>
      <c r="Y440" s="513">
        <f t="shared" si="991"/>
        <v>0</v>
      </c>
      <c r="Z440" s="401">
        <f t="shared" si="992"/>
        <v>0</v>
      </c>
      <c r="AA440" s="513"/>
      <c r="AB440" s="401">
        <f t="shared" si="993"/>
        <v>0</v>
      </c>
      <c r="AC440" s="513">
        <f t="shared" si="994"/>
        <v>0</v>
      </c>
      <c r="AD440" s="401">
        <f t="shared" si="995"/>
        <v>0</v>
      </c>
      <c r="AE440" s="513"/>
      <c r="AF440" s="401">
        <f t="shared" si="996"/>
        <v>0</v>
      </c>
      <c r="AG440" s="513">
        <f t="shared" si="997"/>
        <v>0</v>
      </c>
      <c r="AH440" s="401">
        <f t="shared" si="998"/>
        <v>0</v>
      </c>
      <c r="AI440" s="513"/>
      <c r="AJ440" s="401">
        <f t="shared" si="999"/>
        <v>0</v>
      </c>
      <c r="AK440" s="513">
        <f t="shared" si="1000"/>
        <v>0</v>
      </c>
      <c r="AL440" s="401">
        <f t="shared" si="950"/>
        <v>0</v>
      </c>
      <c r="AM440" s="519"/>
      <c r="AN440" s="429">
        <f t="shared" si="951"/>
        <v>0</v>
      </c>
      <c r="AO440" s="519">
        <f t="shared" si="1001"/>
        <v>0</v>
      </c>
      <c r="AP440" s="429">
        <f t="shared" si="1002"/>
        <v>0</v>
      </c>
      <c r="AQ440" s="591"/>
      <c r="AR440" s="401">
        <f t="shared" si="954"/>
        <v>0</v>
      </c>
      <c r="AS440" s="519">
        <f t="shared" si="1003"/>
        <v>0</v>
      </c>
      <c r="AT440" s="429">
        <f t="shared" si="1004"/>
        <v>0</v>
      </c>
      <c r="AU440" s="513"/>
      <c r="AV440" s="401">
        <f t="shared" si="1030"/>
        <v>0</v>
      </c>
      <c r="AW440" s="519">
        <f t="shared" si="1005"/>
        <v>0</v>
      </c>
      <c r="AX440" s="429">
        <f t="shared" si="1006"/>
        <v>0</v>
      </c>
      <c r="AY440" s="513"/>
      <c r="AZ440" s="681">
        <f t="shared" si="960"/>
        <v>0</v>
      </c>
      <c r="BA440" s="519">
        <f t="shared" si="1007"/>
        <v>0</v>
      </c>
      <c r="BB440" s="429">
        <f t="shared" si="1008"/>
        <v>0</v>
      </c>
      <c r="BC440" s="695"/>
      <c r="BD440" s="681">
        <f t="shared" si="1009"/>
        <v>0</v>
      </c>
      <c r="BE440" s="695">
        <f t="shared" si="1010"/>
        <v>0</v>
      </c>
      <c r="BF440" s="681">
        <f t="shared" si="1011"/>
        <v>0</v>
      </c>
      <c r="BG440" s="695"/>
      <c r="BH440" s="681">
        <f t="shared" si="1012"/>
        <v>0</v>
      </c>
      <c r="BI440" s="519">
        <f t="shared" si="1013"/>
        <v>0</v>
      </c>
      <c r="BJ440" s="429">
        <f t="shared" si="1014"/>
        <v>0</v>
      </c>
      <c r="BK440" s="519"/>
      <c r="BL440" s="429">
        <f t="shared" si="1015"/>
        <v>0</v>
      </c>
      <c r="BM440" s="519">
        <f t="shared" si="1016"/>
        <v>0</v>
      </c>
      <c r="BN440" s="429">
        <f t="shared" si="1017"/>
        <v>0</v>
      </c>
      <c r="BO440" s="718"/>
      <c r="BP440" s="706">
        <f t="shared" si="1018"/>
        <v>0</v>
      </c>
      <c r="BQ440" s="718">
        <f t="shared" si="1019"/>
        <v>0</v>
      </c>
      <c r="BR440" s="706">
        <f t="shared" si="1020"/>
        <v>0</v>
      </c>
      <c r="BS440" s="718"/>
      <c r="BT440" s="706">
        <f t="shared" si="1021"/>
        <v>0</v>
      </c>
      <c r="BU440" s="718">
        <f t="shared" si="1022"/>
        <v>0</v>
      </c>
      <c r="BV440" s="706">
        <f t="shared" si="1023"/>
        <v>0</v>
      </c>
      <c r="BW440" s="718"/>
      <c r="BX440" s="706">
        <f t="shared" si="1024"/>
        <v>0</v>
      </c>
      <c r="BY440" s="718">
        <f t="shared" si="1025"/>
        <v>0</v>
      </c>
      <c r="BZ440" s="706">
        <f t="shared" si="1026"/>
        <v>0</v>
      </c>
      <c r="CA440" s="718"/>
      <c r="CB440" s="706">
        <f t="shared" si="1027"/>
        <v>0</v>
      </c>
      <c r="CC440" s="718">
        <f t="shared" si="1028"/>
        <v>0</v>
      </c>
      <c r="CD440" s="706">
        <f t="shared" si="1029"/>
        <v>0</v>
      </c>
      <c r="CE440" s="706"/>
      <c r="CF440" s="402">
        <f t="shared" si="932"/>
        <v>267597696.96000001</v>
      </c>
    </row>
    <row r="441" spans="1:84" ht="360">
      <c r="B441" s="395" t="s">
        <v>1181</v>
      </c>
      <c r="C441" s="396" t="s">
        <v>1182</v>
      </c>
      <c r="D441" s="397" t="s">
        <v>397</v>
      </c>
      <c r="E441" s="398">
        <v>639546.93000000005</v>
      </c>
      <c r="F441" s="399">
        <v>0</v>
      </c>
      <c r="G441" s="400">
        <f t="shared" si="984"/>
        <v>0</v>
      </c>
      <c r="H441" s="400"/>
      <c r="I441" s="401"/>
      <c r="J441" s="401"/>
      <c r="K441" s="513"/>
      <c r="L441" s="401"/>
      <c r="M441" s="513">
        <f t="shared" si="985"/>
        <v>0</v>
      </c>
      <c r="N441" s="401">
        <f t="shared" si="986"/>
        <v>0</v>
      </c>
      <c r="O441" s="401"/>
      <c r="P441" s="401"/>
      <c r="Q441" s="513">
        <f t="shared" si="987"/>
        <v>0</v>
      </c>
      <c r="R441" s="401">
        <f t="shared" si="988"/>
        <v>0</v>
      </c>
      <c r="S441" s="540"/>
      <c r="T441" s="401"/>
      <c r="U441" s="513">
        <f t="shared" si="989"/>
        <v>0</v>
      </c>
      <c r="V441" s="401">
        <f t="shared" si="990"/>
        <v>0</v>
      </c>
      <c r="W441" s="513"/>
      <c r="X441" s="401"/>
      <c r="Y441" s="513">
        <f t="shared" si="991"/>
        <v>0</v>
      </c>
      <c r="Z441" s="401">
        <f t="shared" si="992"/>
        <v>0</v>
      </c>
      <c r="AA441" s="513"/>
      <c r="AB441" s="401">
        <f t="shared" si="993"/>
        <v>0</v>
      </c>
      <c r="AC441" s="513">
        <f t="shared" si="994"/>
        <v>0</v>
      </c>
      <c r="AD441" s="401">
        <f t="shared" si="995"/>
        <v>0</v>
      </c>
      <c r="AE441" s="513"/>
      <c r="AF441" s="401">
        <f t="shared" si="996"/>
        <v>0</v>
      </c>
      <c r="AG441" s="513">
        <f t="shared" si="997"/>
        <v>0</v>
      </c>
      <c r="AH441" s="401">
        <f t="shared" si="998"/>
        <v>0</v>
      </c>
      <c r="AI441" s="513"/>
      <c r="AJ441" s="401">
        <f t="shared" si="999"/>
        <v>0</v>
      </c>
      <c r="AK441" s="513">
        <f t="shared" si="1000"/>
        <v>0</v>
      </c>
      <c r="AL441" s="401">
        <f t="shared" si="950"/>
        <v>0</v>
      </c>
      <c r="AM441" s="519"/>
      <c r="AN441" s="429">
        <f t="shared" si="951"/>
        <v>0</v>
      </c>
      <c r="AO441" s="519">
        <f t="shared" si="1001"/>
        <v>0</v>
      </c>
      <c r="AP441" s="429">
        <f t="shared" si="1002"/>
        <v>0</v>
      </c>
      <c r="AQ441" s="591"/>
      <c r="AR441" s="401">
        <f t="shared" si="954"/>
        <v>0</v>
      </c>
      <c r="AS441" s="519">
        <f t="shared" si="1003"/>
        <v>0</v>
      </c>
      <c r="AT441" s="429">
        <f t="shared" si="1004"/>
        <v>0</v>
      </c>
      <c r="AU441" s="513"/>
      <c r="AV441" s="401">
        <f t="shared" si="1030"/>
        <v>0</v>
      </c>
      <c r="AW441" s="519">
        <f t="shared" si="1005"/>
        <v>0</v>
      </c>
      <c r="AX441" s="429">
        <f t="shared" si="1006"/>
        <v>0</v>
      </c>
      <c r="AY441" s="513"/>
      <c r="AZ441" s="681">
        <f t="shared" si="960"/>
        <v>0</v>
      </c>
      <c r="BA441" s="519">
        <f t="shared" si="1007"/>
        <v>0</v>
      </c>
      <c r="BB441" s="429">
        <f t="shared" si="1008"/>
        <v>0</v>
      </c>
      <c r="BC441" s="695"/>
      <c r="BD441" s="681">
        <f t="shared" si="1009"/>
        <v>0</v>
      </c>
      <c r="BE441" s="695">
        <f t="shared" si="1010"/>
        <v>0</v>
      </c>
      <c r="BF441" s="681">
        <f t="shared" si="1011"/>
        <v>0</v>
      </c>
      <c r="BG441" s="695"/>
      <c r="BH441" s="681">
        <f t="shared" si="1012"/>
        <v>0</v>
      </c>
      <c r="BI441" s="519">
        <f t="shared" si="1013"/>
        <v>0</v>
      </c>
      <c r="BJ441" s="429">
        <f t="shared" si="1014"/>
        <v>0</v>
      </c>
      <c r="BK441" s="519"/>
      <c r="BL441" s="429">
        <f t="shared" si="1015"/>
        <v>0</v>
      </c>
      <c r="BM441" s="519">
        <f t="shared" si="1016"/>
        <v>0</v>
      </c>
      <c r="BN441" s="429">
        <f t="shared" si="1017"/>
        <v>0</v>
      </c>
      <c r="BO441" s="718"/>
      <c r="BP441" s="706">
        <f t="shared" si="1018"/>
        <v>0</v>
      </c>
      <c r="BQ441" s="718">
        <f t="shared" si="1019"/>
        <v>0</v>
      </c>
      <c r="BR441" s="706">
        <f t="shared" si="1020"/>
        <v>0</v>
      </c>
      <c r="BS441" s="718"/>
      <c r="BT441" s="706">
        <f t="shared" si="1021"/>
        <v>0</v>
      </c>
      <c r="BU441" s="718">
        <f t="shared" si="1022"/>
        <v>0</v>
      </c>
      <c r="BV441" s="706">
        <f t="shared" si="1023"/>
        <v>0</v>
      </c>
      <c r="BW441" s="718"/>
      <c r="BX441" s="706">
        <f t="shared" si="1024"/>
        <v>0</v>
      </c>
      <c r="BY441" s="718">
        <f t="shared" si="1025"/>
        <v>0</v>
      </c>
      <c r="BZ441" s="706">
        <f t="shared" si="1026"/>
        <v>0</v>
      </c>
      <c r="CA441" s="718"/>
      <c r="CB441" s="706">
        <f t="shared" si="1027"/>
        <v>0</v>
      </c>
      <c r="CC441" s="718">
        <f t="shared" si="1028"/>
        <v>0</v>
      </c>
      <c r="CD441" s="706">
        <f t="shared" si="1029"/>
        <v>0</v>
      </c>
      <c r="CE441" s="706"/>
      <c r="CF441" s="402">
        <f t="shared" si="932"/>
        <v>0</v>
      </c>
    </row>
    <row r="442" spans="1:84" ht="36">
      <c r="B442" s="395" t="s">
        <v>1183</v>
      </c>
      <c r="C442" s="396" t="s">
        <v>1184</v>
      </c>
      <c r="D442" s="397" t="s">
        <v>397</v>
      </c>
      <c r="E442" s="398">
        <v>111115.62</v>
      </c>
      <c r="F442" s="399">
        <v>30</v>
      </c>
      <c r="G442" s="400">
        <f t="shared" si="984"/>
        <v>3333468.5999999996</v>
      </c>
      <c r="H442" s="400"/>
      <c r="I442" s="401"/>
      <c r="J442" s="401"/>
      <c r="K442" s="513"/>
      <c r="L442" s="401"/>
      <c r="M442" s="513">
        <f t="shared" si="985"/>
        <v>0</v>
      </c>
      <c r="N442" s="401">
        <f t="shared" si="986"/>
        <v>0</v>
      </c>
      <c r="O442" s="401"/>
      <c r="P442" s="401"/>
      <c r="Q442" s="513">
        <f t="shared" si="987"/>
        <v>0</v>
      </c>
      <c r="R442" s="401">
        <f t="shared" si="988"/>
        <v>0</v>
      </c>
      <c r="S442" s="540"/>
      <c r="T442" s="401"/>
      <c r="U442" s="513">
        <f t="shared" si="989"/>
        <v>0</v>
      </c>
      <c r="V442" s="401">
        <f t="shared" si="990"/>
        <v>0</v>
      </c>
      <c r="W442" s="513"/>
      <c r="X442" s="401"/>
      <c r="Y442" s="513">
        <f t="shared" si="991"/>
        <v>0</v>
      </c>
      <c r="Z442" s="401">
        <f t="shared" si="992"/>
        <v>0</v>
      </c>
      <c r="AA442" s="513"/>
      <c r="AB442" s="401">
        <f t="shared" si="993"/>
        <v>0</v>
      </c>
      <c r="AC442" s="513">
        <f t="shared" si="994"/>
        <v>0</v>
      </c>
      <c r="AD442" s="401">
        <f t="shared" si="995"/>
        <v>0</v>
      </c>
      <c r="AE442" s="513"/>
      <c r="AF442" s="401">
        <f t="shared" si="996"/>
        <v>0</v>
      </c>
      <c r="AG442" s="513">
        <f t="shared" si="997"/>
        <v>0</v>
      </c>
      <c r="AH442" s="401">
        <f t="shared" si="998"/>
        <v>0</v>
      </c>
      <c r="AI442" s="513"/>
      <c r="AJ442" s="401">
        <f t="shared" si="999"/>
        <v>0</v>
      </c>
      <c r="AK442" s="513">
        <f t="shared" si="1000"/>
        <v>0</v>
      </c>
      <c r="AL442" s="401">
        <f t="shared" si="950"/>
        <v>0</v>
      </c>
      <c r="AM442" s="519"/>
      <c r="AN442" s="429">
        <f t="shared" si="951"/>
        <v>0</v>
      </c>
      <c r="AO442" s="519">
        <f t="shared" si="1001"/>
        <v>0</v>
      </c>
      <c r="AP442" s="429">
        <f t="shared" si="1002"/>
        <v>0</v>
      </c>
      <c r="AQ442" s="591"/>
      <c r="AR442" s="401">
        <f t="shared" si="954"/>
        <v>0</v>
      </c>
      <c r="AS442" s="519">
        <f t="shared" si="1003"/>
        <v>0</v>
      </c>
      <c r="AT442" s="429">
        <f t="shared" si="1004"/>
        <v>0</v>
      </c>
      <c r="AU442" s="513"/>
      <c r="AV442" s="401">
        <f t="shared" si="1030"/>
        <v>0</v>
      </c>
      <c r="AW442" s="519">
        <f t="shared" si="1005"/>
        <v>0</v>
      </c>
      <c r="AX442" s="429">
        <f t="shared" si="1006"/>
        <v>0</v>
      </c>
      <c r="AY442" s="513"/>
      <c r="AZ442" s="681">
        <f t="shared" si="960"/>
        <v>0</v>
      </c>
      <c r="BA442" s="519">
        <f t="shared" si="1007"/>
        <v>0</v>
      </c>
      <c r="BB442" s="429">
        <f t="shared" si="1008"/>
        <v>0</v>
      </c>
      <c r="BC442" s="695"/>
      <c r="BD442" s="681">
        <f t="shared" si="1009"/>
        <v>0</v>
      </c>
      <c r="BE442" s="695">
        <f t="shared" si="1010"/>
        <v>0</v>
      </c>
      <c r="BF442" s="681">
        <f t="shared" si="1011"/>
        <v>0</v>
      </c>
      <c r="BG442" s="695"/>
      <c r="BH442" s="681">
        <f t="shared" si="1012"/>
        <v>0</v>
      </c>
      <c r="BI442" s="519">
        <f t="shared" si="1013"/>
        <v>0</v>
      </c>
      <c r="BJ442" s="429">
        <f t="shared" si="1014"/>
        <v>0</v>
      </c>
      <c r="BK442" s="519"/>
      <c r="BL442" s="429">
        <f t="shared" si="1015"/>
        <v>0</v>
      </c>
      <c r="BM442" s="519">
        <f t="shared" si="1016"/>
        <v>0</v>
      </c>
      <c r="BN442" s="429">
        <f t="shared" si="1017"/>
        <v>0</v>
      </c>
      <c r="BO442" s="718"/>
      <c r="BP442" s="706">
        <f t="shared" si="1018"/>
        <v>0</v>
      </c>
      <c r="BQ442" s="718">
        <f t="shared" si="1019"/>
        <v>0</v>
      </c>
      <c r="BR442" s="706">
        <f t="shared" si="1020"/>
        <v>0</v>
      </c>
      <c r="BS442" s="718"/>
      <c r="BT442" s="706">
        <f t="shared" si="1021"/>
        <v>0</v>
      </c>
      <c r="BU442" s="718">
        <f t="shared" si="1022"/>
        <v>0</v>
      </c>
      <c r="BV442" s="706">
        <f t="shared" si="1023"/>
        <v>0</v>
      </c>
      <c r="BW442" s="718"/>
      <c r="BX442" s="706">
        <f t="shared" si="1024"/>
        <v>0</v>
      </c>
      <c r="BY442" s="718">
        <f t="shared" si="1025"/>
        <v>0</v>
      </c>
      <c r="BZ442" s="706">
        <f t="shared" si="1026"/>
        <v>0</v>
      </c>
      <c r="CA442" s="718"/>
      <c r="CB442" s="706">
        <f t="shared" si="1027"/>
        <v>0</v>
      </c>
      <c r="CC442" s="718">
        <f t="shared" si="1028"/>
        <v>0</v>
      </c>
      <c r="CD442" s="706">
        <f t="shared" si="1029"/>
        <v>0</v>
      </c>
      <c r="CE442" s="706"/>
      <c r="CF442" s="402">
        <f t="shared" si="932"/>
        <v>3333468.5999999996</v>
      </c>
    </row>
    <row r="443" spans="1:84" s="387" customFormat="1">
      <c r="A443" s="387" t="s">
        <v>1786</v>
      </c>
      <c r="B443" s="388" t="s">
        <v>1185</v>
      </c>
      <c r="C443" s="389" t="s">
        <v>88</v>
      </c>
      <c r="D443" s="390"/>
      <c r="E443" s="391"/>
      <c r="F443" s="392"/>
      <c r="G443" s="393"/>
      <c r="H443" s="393">
        <f>+SUM(G444:G448)</f>
        <v>177850005.30000001</v>
      </c>
      <c r="I443" s="393"/>
      <c r="J443" s="393"/>
      <c r="K443" s="514"/>
      <c r="L443" s="393"/>
      <c r="M443" s="514"/>
      <c r="N443" s="393">
        <f>SUM(N444:N448)</f>
        <v>0</v>
      </c>
      <c r="O443" s="393"/>
      <c r="P443" s="393"/>
      <c r="Q443" s="514"/>
      <c r="R443" s="393">
        <f>SUM(R444:R448)</f>
        <v>0</v>
      </c>
      <c r="S443" s="539"/>
      <c r="T443" s="393">
        <f>SUM(T444:T448)</f>
        <v>0</v>
      </c>
      <c r="U443" s="514"/>
      <c r="V443" s="393">
        <f>SUM(V444:V448)</f>
        <v>0</v>
      </c>
      <c r="W443" s="514"/>
      <c r="X443" s="393">
        <f>SUM(X444:X448)</f>
        <v>0</v>
      </c>
      <c r="Y443" s="514"/>
      <c r="Z443" s="393">
        <f>SUM(Z444:Z448)</f>
        <v>0</v>
      </c>
      <c r="AA443" s="514"/>
      <c r="AB443" s="393">
        <f>SUM(AB444:AB448)</f>
        <v>0</v>
      </c>
      <c r="AC443" s="514"/>
      <c r="AD443" s="393">
        <f>SUM(AD444:AD448)</f>
        <v>0</v>
      </c>
      <c r="AE443" s="514"/>
      <c r="AF443" s="393">
        <f>SUM(AF444:AF448)</f>
        <v>12298388.4936</v>
      </c>
      <c r="AG443" s="514"/>
      <c r="AH443" s="393">
        <f>SUM(AH444:AH448)</f>
        <v>12298388.4936</v>
      </c>
      <c r="AI443" s="514"/>
      <c r="AJ443" s="393">
        <f>SUM(AJ444:AJ448)</f>
        <v>0</v>
      </c>
      <c r="AK443" s="514"/>
      <c r="AL443" s="393">
        <f>SUM(AL444:AL448)</f>
        <v>12298388.4936</v>
      </c>
      <c r="AM443" s="611"/>
      <c r="AN443" s="612">
        <f>SUM(AN444:AN448)</f>
        <v>0</v>
      </c>
      <c r="AO443" s="611"/>
      <c r="AP443" s="612">
        <f>SUM(AP444:AP448)</f>
        <v>12298388.4936</v>
      </c>
      <c r="AQ443" s="590"/>
      <c r="AR443" s="393">
        <f>SUM(AR444:AR448)</f>
        <v>0</v>
      </c>
      <c r="AS443" s="611"/>
      <c r="AT443" s="612">
        <f>SUM(AT444:AT448)</f>
        <v>12298388.4936</v>
      </c>
      <c r="AU443" s="514"/>
      <c r="AV443" s="393">
        <f>SUM(AV444:AV448)</f>
        <v>0</v>
      </c>
      <c r="AW443" s="611"/>
      <c r="AX443" s="612">
        <f>SUM(AX444:AX448)</f>
        <v>12298388.4936</v>
      </c>
      <c r="AY443" s="514" t="s">
        <v>126</v>
      </c>
      <c r="AZ443" s="680">
        <f>SUM(AZ444:AZ448)</f>
        <v>0</v>
      </c>
      <c r="BA443" s="611"/>
      <c r="BB443" s="612">
        <f>SUM(BB444:BB448)</f>
        <v>12298388.4936</v>
      </c>
      <c r="BC443" s="514" t="s">
        <v>126</v>
      </c>
      <c r="BD443" s="393">
        <f>SUM(BD444:BD448)</f>
        <v>7467560.1000000006</v>
      </c>
      <c r="BE443" s="514"/>
      <c r="BF443" s="393">
        <f>SUM(BF444:BF448)</f>
        <v>19765948.593600001</v>
      </c>
      <c r="BG443" s="514"/>
      <c r="BH443" s="393">
        <f>SUM(BH444:BH448)</f>
        <v>0</v>
      </c>
      <c r="BI443" s="514"/>
      <c r="BJ443" s="393">
        <f>SUM(BJ444:BJ448)</f>
        <v>19765948.593600001</v>
      </c>
      <c r="BK443" s="514"/>
      <c r="BL443" s="393">
        <f>SUM(BL444:BL448)</f>
        <v>0</v>
      </c>
      <c r="BM443" s="514"/>
      <c r="BN443" s="393">
        <f>SUM(BN444:BN448)</f>
        <v>19765948.593600001</v>
      </c>
      <c r="BO443" s="717"/>
      <c r="BP443" s="705">
        <f>SUM(BP444:BP448)</f>
        <v>0</v>
      </c>
      <c r="BQ443" s="717"/>
      <c r="BR443" s="705">
        <f>SUM(BR444:BR448)</f>
        <v>19765948.593600001</v>
      </c>
      <c r="BS443" s="717"/>
      <c r="BT443" s="705">
        <f>SUM(BT444:BT448)</f>
        <v>21894419.289599996</v>
      </c>
      <c r="BU443" s="717"/>
      <c r="BV443" s="705">
        <f>SUM(BV444:BV448)</f>
        <v>41660367.883199997</v>
      </c>
      <c r="BW443" s="717"/>
      <c r="BX443" s="705">
        <f>SUM(BX444:BX448)</f>
        <v>5900740.1639999999</v>
      </c>
      <c r="BY443" s="717"/>
      <c r="BZ443" s="705">
        <f>SUM(BZ444:BZ448)</f>
        <v>47561108.047199994</v>
      </c>
      <c r="CA443" s="717"/>
      <c r="CB443" s="705">
        <f>SUM(CB444:CB448)</f>
        <v>0</v>
      </c>
      <c r="CC443" s="717"/>
      <c r="CD443" s="705">
        <f>SUM(CD444:CD448)</f>
        <v>47561108.047199994</v>
      </c>
      <c r="CE443" s="705"/>
      <c r="CF443" s="394">
        <f t="shared" si="932"/>
        <v>177850005.30000001</v>
      </c>
    </row>
    <row r="444" spans="1:84">
      <c r="B444" s="395" t="s">
        <v>89</v>
      </c>
      <c r="C444" s="396" t="s">
        <v>1186</v>
      </c>
      <c r="D444" s="397" t="s">
        <v>397</v>
      </c>
      <c r="E444" s="398">
        <v>41486.94</v>
      </c>
      <c r="F444" s="399">
        <v>300</v>
      </c>
      <c r="G444" s="400">
        <f>F444*E444</f>
        <v>12446082</v>
      </c>
      <c r="H444" s="400"/>
      <c r="I444" s="401"/>
      <c r="J444" s="401"/>
      <c r="K444" s="513"/>
      <c r="L444" s="401"/>
      <c r="M444" s="513">
        <f>I444+K444</f>
        <v>0</v>
      </c>
      <c r="N444" s="401">
        <f>M444*$E444</f>
        <v>0</v>
      </c>
      <c r="O444" s="401"/>
      <c r="P444" s="401"/>
      <c r="Q444" s="513">
        <f>M444+O444</f>
        <v>0</v>
      </c>
      <c r="R444" s="401">
        <f>Q444*$E444</f>
        <v>0</v>
      </c>
      <c r="S444" s="540"/>
      <c r="T444" s="401"/>
      <c r="U444" s="513">
        <f>Q444+S444</f>
        <v>0</v>
      </c>
      <c r="V444" s="401">
        <f>U444*$E444</f>
        <v>0</v>
      </c>
      <c r="W444" s="513"/>
      <c r="X444" s="401"/>
      <c r="Y444" s="513">
        <f>U444+W444</f>
        <v>0</v>
      </c>
      <c r="Z444" s="401">
        <f>Y444*$E444</f>
        <v>0</v>
      </c>
      <c r="AA444" s="513"/>
      <c r="AB444" s="401">
        <f>AA444*$E444</f>
        <v>0</v>
      </c>
      <c r="AC444" s="513">
        <f>Y444+AA444</f>
        <v>0</v>
      </c>
      <c r="AD444" s="401">
        <f>AC444*$E444</f>
        <v>0</v>
      </c>
      <c r="AE444" s="513">
        <v>296.44</v>
      </c>
      <c r="AF444" s="401">
        <f>AE444*$E444</f>
        <v>12298388.4936</v>
      </c>
      <c r="AG444" s="513">
        <f>AC444+AE444</f>
        <v>296.44</v>
      </c>
      <c r="AH444" s="401">
        <f>AG444*$E444</f>
        <v>12298388.4936</v>
      </c>
      <c r="AI444" s="513"/>
      <c r="AJ444" s="401">
        <f>AI444*$E444</f>
        <v>0</v>
      </c>
      <c r="AK444" s="513">
        <f>AG444+AI444</f>
        <v>296.44</v>
      </c>
      <c r="AL444" s="401">
        <f t="shared" si="950"/>
        <v>12298388.4936</v>
      </c>
      <c r="AM444" s="519"/>
      <c r="AN444" s="429">
        <f t="shared" si="951"/>
        <v>0</v>
      </c>
      <c r="AO444" s="519">
        <f>AK444+AM444</f>
        <v>296.44</v>
      </c>
      <c r="AP444" s="429">
        <f>AO444*$E444</f>
        <v>12298388.4936</v>
      </c>
      <c r="AQ444" s="591"/>
      <c r="AR444" s="401">
        <f t="shared" si="954"/>
        <v>0</v>
      </c>
      <c r="AS444" s="519">
        <f>AO444+AQ444</f>
        <v>296.44</v>
      </c>
      <c r="AT444" s="429">
        <f>AS444*$E444</f>
        <v>12298388.4936</v>
      </c>
      <c r="AU444" s="513"/>
      <c r="AV444" s="401">
        <f t="shared" si="1030"/>
        <v>0</v>
      </c>
      <c r="AW444" s="519">
        <f>AS444+AU444</f>
        <v>296.44</v>
      </c>
      <c r="AX444" s="429">
        <f>AW444*$E444</f>
        <v>12298388.4936</v>
      </c>
      <c r="AY444" s="513"/>
      <c r="AZ444" s="681">
        <f t="shared" si="960"/>
        <v>0</v>
      </c>
      <c r="BA444" s="519">
        <f>AW444+AY444</f>
        <v>296.44</v>
      </c>
      <c r="BB444" s="429">
        <f>BA444*$E444</f>
        <v>12298388.4936</v>
      </c>
      <c r="BC444" s="695"/>
      <c r="BD444" s="681">
        <f>BC444*$E444</f>
        <v>0</v>
      </c>
      <c r="BE444" s="695">
        <f>BA444+BC444</f>
        <v>296.44</v>
      </c>
      <c r="BF444" s="681">
        <f>BE444*$E444</f>
        <v>12298388.4936</v>
      </c>
      <c r="BG444" s="695"/>
      <c r="BH444" s="681">
        <f>BG444*$E444</f>
        <v>0</v>
      </c>
      <c r="BI444" s="519">
        <f>BE444+BG444</f>
        <v>296.44</v>
      </c>
      <c r="BJ444" s="429">
        <f>BI444*$E444</f>
        <v>12298388.4936</v>
      </c>
      <c r="BK444" s="519"/>
      <c r="BL444" s="429">
        <f>BK444*$E444</f>
        <v>0</v>
      </c>
      <c r="BM444" s="519">
        <f>BI444+BK444</f>
        <v>296.44</v>
      </c>
      <c r="BN444" s="429">
        <f>BM444*$E444</f>
        <v>12298388.4936</v>
      </c>
      <c r="BO444" s="718"/>
      <c r="BP444" s="706">
        <f>BO444*$E444</f>
        <v>0</v>
      </c>
      <c r="BQ444" s="718">
        <f>BM444+BO444</f>
        <v>296.44</v>
      </c>
      <c r="BR444" s="706">
        <f>BQ444*$E444</f>
        <v>12298388.4936</v>
      </c>
      <c r="BS444" s="718">
        <v>42.19</v>
      </c>
      <c r="BT444" s="706">
        <f>BS444*$E444</f>
        <v>1750333.9986</v>
      </c>
      <c r="BU444" s="718">
        <f>BQ444+BS444</f>
        <v>338.63</v>
      </c>
      <c r="BV444" s="706">
        <f>BU444*$E444</f>
        <v>14048722.4922</v>
      </c>
      <c r="BW444" s="718"/>
      <c r="BX444" s="706">
        <f>BW444*$E444</f>
        <v>0</v>
      </c>
      <c r="BY444" s="718">
        <f>BU444+BW444</f>
        <v>338.63</v>
      </c>
      <c r="BZ444" s="706">
        <f>BY444*$E444</f>
        <v>14048722.4922</v>
      </c>
      <c r="CA444" s="718"/>
      <c r="CB444" s="706">
        <f>CA444*$E444</f>
        <v>0</v>
      </c>
      <c r="CC444" s="718">
        <f>BY444+CA444</f>
        <v>338.63</v>
      </c>
      <c r="CD444" s="706">
        <f>CC444*$E444</f>
        <v>14048722.4922</v>
      </c>
      <c r="CE444" s="706"/>
      <c r="CF444" s="402">
        <f t="shared" si="932"/>
        <v>12446082</v>
      </c>
    </row>
    <row r="445" spans="1:84">
      <c r="B445" s="395" t="s">
        <v>90</v>
      </c>
      <c r="C445" s="396" t="s">
        <v>1187</v>
      </c>
      <c r="D445" s="397" t="s">
        <v>397</v>
      </c>
      <c r="E445" s="398">
        <v>27353.7</v>
      </c>
      <c r="F445" s="399">
        <v>3600</v>
      </c>
      <c r="G445" s="400">
        <f>F445*E445</f>
        <v>98473320</v>
      </c>
      <c r="H445" s="400"/>
      <c r="I445" s="401"/>
      <c r="J445" s="401"/>
      <c r="K445" s="513"/>
      <c r="L445" s="401"/>
      <c r="M445" s="513">
        <f>I445+K445</f>
        <v>0</v>
      </c>
      <c r="N445" s="401">
        <f>M445*$E445</f>
        <v>0</v>
      </c>
      <c r="O445" s="401"/>
      <c r="P445" s="401"/>
      <c r="Q445" s="513">
        <f>M445+O445</f>
        <v>0</v>
      </c>
      <c r="R445" s="401">
        <f>Q445*$E445</f>
        <v>0</v>
      </c>
      <c r="S445" s="540"/>
      <c r="T445" s="401"/>
      <c r="U445" s="513">
        <f>Q445+S445</f>
        <v>0</v>
      </c>
      <c r="V445" s="401">
        <f>U445*$E445</f>
        <v>0</v>
      </c>
      <c r="W445" s="513"/>
      <c r="X445" s="401"/>
      <c r="Y445" s="513">
        <f>U445+W445</f>
        <v>0</v>
      </c>
      <c r="Z445" s="401">
        <f>Y445*$E445</f>
        <v>0</v>
      </c>
      <c r="AA445" s="513"/>
      <c r="AB445" s="401">
        <f>AA445*$E445</f>
        <v>0</v>
      </c>
      <c r="AC445" s="513">
        <f>Y445+AA445</f>
        <v>0</v>
      </c>
      <c r="AD445" s="401">
        <f>AC445*$E445</f>
        <v>0</v>
      </c>
      <c r="AE445" s="513"/>
      <c r="AF445" s="401">
        <f>AE445*$E445</f>
        <v>0</v>
      </c>
      <c r="AG445" s="513">
        <f>AC445+AE445</f>
        <v>0</v>
      </c>
      <c r="AH445" s="401">
        <f>AG445*$E445</f>
        <v>0</v>
      </c>
      <c r="AI445" s="513"/>
      <c r="AJ445" s="401">
        <f>AI445*$E445</f>
        <v>0</v>
      </c>
      <c r="AK445" s="513">
        <f>AG445+AI445</f>
        <v>0</v>
      </c>
      <c r="AL445" s="401">
        <f t="shared" si="950"/>
        <v>0</v>
      </c>
      <c r="AM445" s="519"/>
      <c r="AN445" s="429">
        <f t="shared" si="951"/>
        <v>0</v>
      </c>
      <c r="AO445" s="519">
        <f>AK445+AM445</f>
        <v>0</v>
      </c>
      <c r="AP445" s="429">
        <f>AO445*$E445</f>
        <v>0</v>
      </c>
      <c r="AQ445" s="591"/>
      <c r="AR445" s="401">
        <f t="shared" si="954"/>
        <v>0</v>
      </c>
      <c r="AS445" s="519">
        <f>AO445+AQ445</f>
        <v>0</v>
      </c>
      <c r="AT445" s="429">
        <f>AS445*$E445</f>
        <v>0</v>
      </c>
      <c r="AU445" s="513"/>
      <c r="AV445" s="401">
        <f t="shared" si="1030"/>
        <v>0</v>
      </c>
      <c r="AW445" s="519">
        <f>AS445+AU445</f>
        <v>0</v>
      </c>
      <c r="AX445" s="429">
        <f>AW445*$E445</f>
        <v>0</v>
      </c>
      <c r="AY445" s="513"/>
      <c r="AZ445" s="681">
        <f t="shared" si="960"/>
        <v>0</v>
      </c>
      <c r="BA445" s="519">
        <f>AW445+AY445</f>
        <v>0</v>
      </c>
      <c r="BB445" s="429">
        <f>BA445*$E445</f>
        <v>0</v>
      </c>
      <c r="BC445" s="519">
        <v>273</v>
      </c>
      <c r="BD445" s="429">
        <f>BC445*$E445</f>
        <v>7467560.1000000006</v>
      </c>
      <c r="BE445" s="519">
        <f>BA445+BC445</f>
        <v>273</v>
      </c>
      <c r="BF445" s="429">
        <f>BE445*$E445</f>
        <v>7467560.1000000006</v>
      </c>
      <c r="BG445" s="519"/>
      <c r="BH445" s="429">
        <f>BG445*$E445</f>
        <v>0</v>
      </c>
      <c r="BI445" s="519">
        <f>BE445+BG445</f>
        <v>273</v>
      </c>
      <c r="BJ445" s="429">
        <f>BI445*$E445</f>
        <v>7467560.1000000006</v>
      </c>
      <c r="BK445" s="519"/>
      <c r="BL445" s="429">
        <f>BK445*$E445</f>
        <v>0</v>
      </c>
      <c r="BM445" s="519">
        <f>BI445+BK445</f>
        <v>273</v>
      </c>
      <c r="BN445" s="429">
        <f>BM445*$E445</f>
        <v>7467560.1000000006</v>
      </c>
      <c r="BO445" s="718"/>
      <c r="BP445" s="706">
        <f>BO445*$E445</f>
        <v>0</v>
      </c>
      <c r="BQ445" s="718">
        <f>BM445+BO445</f>
        <v>273</v>
      </c>
      <c r="BR445" s="706">
        <f>BQ445*$E445</f>
        <v>7467560.1000000006</v>
      </c>
      <c r="BS445" s="718">
        <v>736.43</v>
      </c>
      <c r="BT445" s="706">
        <f>BS445*$E445</f>
        <v>20144085.290999997</v>
      </c>
      <c r="BU445" s="718">
        <f>BQ445+BS445</f>
        <v>1009.43</v>
      </c>
      <c r="BV445" s="706">
        <f>BU445*$E445</f>
        <v>27611645.390999999</v>
      </c>
      <c r="BW445" s="718">
        <v>215.72</v>
      </c>
      <c r="BX445" s="706">
        <f>BW445*$E445</f>
        <v>5900740.1639999999</v>
      </c>
      <c r="BY445" s="718">
        <f>BU445+BW445</f>
        <v>1225.1499999999999</v>
      </c>
      <c r="BZ445" s="706">
        <f>BY445*$E445</f>
        <v>33512385.554999996</v>
      </c>
      <c r="CA445" s="718"/>
      <c r="CB445" s="706">
        <f>CA445*$E445</f>
        <v>0</v>
      </c>
      <c r="CC445" s="718">
        <f>BY445+CA445</f>
        <v>1225.1499999999999</v>
      </c>
      <c r="CD445" s="706">
        <f>CC445*$E445</f>
        <v>33512385.554999996</v>
      </c>
      <c r="CE445" s="706"/>
      <c r="CF445" s="402">
        <f t="shared" si="932"/>
        <v>98473320</v>
      </c>
    </row>
    <row r="446" spans="1:84" ht="36">
      <c r="B446" s="395" t="s">
        <v>1188</v>
      </c>
      <c r="C446" s="396" t="s">
        <v>1189</v>
      </c>
      <c r="D446" s="397" t="s">
        <v>397</v>
      </c>
      <c r="E446" s="398">
        <v>60687.99</v>
      </c>
      <c r="F446" s="399">
        <v>0</v>
      </c>
      <c r="G446" s="400">
        <f>F446*E446</f>
        <v>0</v>
      </c>
      <c r="H446" s="400"/>
      <c r="I446" s="401"/>
      <c r="J446" s="401"/>
      <c r="K446" s="513"/>
      <c r="L446" s="401"/>
      <c r="M446" s="513">
        <f>I446+K446</f>
        <v>0</v>
      </c>
      <c r="N446" s="401">
        <f>M446*$E446</f>
        <v>0</v>
      </c>
      <c r="O446" s="401"/>
      <c r="P446" s="401"/>
      <c r="Q446" s="513">
        <f>M446+O446</f>
        <v>0</v>
      </c>
      <c r="R446" s="401">
        <f>Q446*$E446</f>
        <v>0</v>
      </c>
      <c r="S446" s="540"/>
      <c r="T446" s="401"/>
      <c r="U446" s="513">
        <f>Q446+S446</f>
        <v>0</v>
      </c>
      <c r="V446" s="401">
        <f>U446*$E446</f>
        <v>0</v>
      </c>
      <c r="W446" s="513"/>
      <c r="X446" s="401"/>
      <c r="Y446" s="513">
        <f>U446+W446</f>
        <v>0</v>
      </c>
      <c r="Z446" s="401">
        <f>Y446*$E446</f>
        <v>0</v>
      </c>
      <c r="AA446" s="513"/>
      <c r="AB446" s="401">
        <f>AA446*$E446</f>
        <v>0</v>
      </c>
      <c r="AC446" s="513">
        <f>Y446+AA446</f>
        <v>0</v>
      </c>
      <c r="AD446" s="401">
        <f>AC446*$E446</f>
        <v>0</v>
      </c>
      <c r="AE446" s="513"/>
      <c r="AF446" s="401">
        <f>AE446*$E446</f>
        <v>0</v>
      </c>
      <c r="AG446" s="513">
        <f>AC446+AE446</f>
        <v>0</v>
      </c>
      <c r="AH446" s="401">
        <f>AG446*$E446</f>
        <v>0</v>
      </c>
      <c r="AI446" s="513"/>
      <c r="AJ446" s="401">
        <f>AI446*$E446</f>
        <v>0</v>
      </c>
      <c r="AK446" s="513">
        <f>AG446+AI446</f>
        <v>0</v>
      </c>
      <c r="AL446" s="401">
        <f t="shared" si="950"/>
        <v>0</v>
      </c>
      <c r="AM446" s="519"/>
      <c r="AN446" s="429">
        <f t="shared" si="951"/>
        <v>0</v>
      </c>
      <c r="AO446" s="519">
        <f>AK446+AM446</f>
        <v>0</v>
      </c>
      <c r="AP446" s="429">
        <f>AO446*$E446</f>
        <v>0</v>
      </c>
      <c r="AQ446" s="591"/>
      <c r="AR446" s="401">
        <f t="shared" si="954"/>
        <v>0</v>
      </c>
      <c r="AS446" s="519">
        <f>AO446+AQ446</f>
        <v>0</v>
      </c>
      <c r="AT446" s="429">
        <f>AS446*$E446</f>
        <v>0</v>
      </c>
      <c r="AU446" s="513"/>
      <c r="AV446" s="401">
        <f t="shared" si="1030"/>
        <v>0</v>
      </c>
      <c r="AW446" s="519">
        <f>AS446+AU446</f>
        <v>0</v>
      </c>
      <c r="AX446" s="429">
        <f>AW446*$E446</f>
        <v>0</v>
      </c>
      <c r="AY446" s="513"/>
      <c r="AZ446" s="681">
        <f t="shared" si="960"/>
        <v>0</v>
      </c>
      <c r="BA446" s="519">
        <f>AW446+AY446</f>
        <v>0</v>
      </c>
      <c r="BB446" s="429">
        <f>BA446*$E446</f>
        <v>0</v>
      </c>
      <c r="BC446" s="695"/>
      <c r="BD446" s="681">
        <f>BC446*$E446</f>
        <v>0</v>
      </c>
      <c r="BE446" s="695">
        <f>BA446+BC446</f>
        <v>0</v>
      </c>
      <c r="BF446" s="681">
        <f>BE446*$E446</f>
        <v>0</v>
      </c>
      <c r="BG446" s="695"/>
      <c r="BH446" s="681">
        <f>BG446*$E446</f>
        <v>0</v>
      </c>
      <c r="BI446" s="519">
        <f>BE446+BG446</f>
        <v>0</v>
      </c>
      <c r="BJ446" s="429">
        <f>BI446*$E446</f>
        <v>0</v>
      </c>
      <c r="BK446" s="519"/>
      <c r="BL446" s="429">
        <f>BK446*$E446</f>
        <v>0</v>
      </c>
      <c r="BM446" s="519">
        <f>BI446+BK446</f>
        <v>0</v>
      </c>
      <c r="BN446" s="429">
        <f>BM446*$E446</f>
        <v>0</v>
      </c>
      <c r="BO446" s="718"/>
      <c r="BP446" s="706">
        <f>BO446*$E446</f>
        <v>0</v>
      </c>
      <c r="BQ446" s="718">
        <f>BM446+BO446</f>
        <v>0</v>
      </c>
      <c r="BR446" s="706">
        <f>BQ446*$E446</f>
        <v>0</v>
      </c>
      <c r="BS446" s="718"/>
      <c r="BT446" s="706">
        <f>BS446*$E446</f>
        <v>0</v>
      </c>
      <c r="BU446" s="718">
        <f>BQ446+BS446</f>
        <v>0</v>
      </c>
      <c r="BV446" s="706">
        <f>BU446*$E446</f>
        <v>0</v>
      </c>
      <c r="BW446" s="718"/>
      <c r="BX446" s="706">
        <f>BW446*$E446</f>
        <v>0</v>
      </c>
      <c r="BY446" s="718">
        <f>BU446+BW446</f>
        <v>0</v>
      </c>
      <c r="BZ446" s="706">
        <f>BY446*$E446</f>
        <v>0</v>
      </c>
      <c r="CA446" s="718"/>
      <c r="CB446" s="706">
        <f>CA446*$E446</f>
        <v>0</v>
      </c>
      <c r="CC446" s="718">
        <f>BY446+CA446</f>
        <v>0</v>
      </c>
      <c r="CD446" s="706">
        <f>CC446*$E446</f>
        <v>0</v>
      </c>
      <c r="CE446" s="706"/>
      <c r="CF446" s="402">
        <f t="shared" si="932"/>
        <v>0</v>
      </c>
    </row>
    <row r="447" spans="1:84" ht="90">
      <c r="B447" s="395" t="s">
        <v>1190</v>
      </c>
      <c r="C447" s="396" t="s">
        <v>1191</v>
      </c>
      <c r="D447" s="397" t="s">
        <v>397</v>
      </c>
      <c r="E447" s="398">
        <v>73269.899999999994</v>
      </c>
      <c r="F447" s="399">
        <v>0</v>
      </c>
      <c r="G447" s="400">
        <f>F447*E447</f>
        <v>0</v>
      </c>
      <c r="H447" s="400"/>
      <c r="I447" s="401"/>
      <c r="J447" s="401"/>
      <c r="K447" s="513"/>
      <c r="L447" s="401"/>
      <c r="M447" s="513">
        <f>I447+K447</f>
        <v>0</v>
      </c>
      <c r="N447" s="401">
        <f>M447*$E447</f>
        <v>0</v>
      </c>
      <c r="O447" s="401"/>
      <c r="P447" s="401"/>
      <c r="Q447" s="513">
        <f>M447+O447</f>
        <v>0</v>
      </c>
      <c r="R447" s="401">
        <f>Q447*$E447</f>
        <v>0</v>
      </c>
      <c r="S447" s="540"/>
      <c r="T447" s="401"/>
      <c r="U447" s="513">
        <f>Q447+S447</f>
        <v>0</v>
      </c>
      <c r="V447" s="401">
        <f>U447*$E447</f>
        <v>0</v>
      </c>
      <c r="W447" s="513"/>
      <c r="X447" s="401"/>
      <c r="Y447" s="513">
        <f>U447+W447</f>
        <v>0</v>
      </c>
      <c r="Z447" s="401">
        <f>Y447*$E447</f>
        <v>0</v>
      </c>
      <c r="AA447" s="513"/>
      <c r="AB447" s="401">
        <f>AA447*$E447</f>
        <v>0</v>
      </c>
      <c r="AC447" s="513">
        <f>Y447+AA447</f>
        <v>0</v>
      </c>
      <c r="AD447" s="401">
        <f>AC447*$E447</f>
        <v>0</v>
      </c>
      <c r="AE447" s="513"/>
      <c r="AF447" s="401">
        <f>AE447*$E447</f>
        <v>0</v>
      </c>
      <c r="AG447" s="513">
        <f>AC447+AE447</f>
        <v>0</v>
      </c>
      <c r="AH447" s="401">
        <f>AG447*$E447</f>
        <v>0</v>
      </c>
      <c r="AI447" s="513"/>
      <c r="AJ447" s="401">
        <f>AI447*$E447</f>
        <v>0</v>
      </c>
      <c r="AK447" s="513">
        <f>AG447+AI447</f>
        <v>0</v>
      </c>
      <c r="AL447" s="401">
        <f t="shared" si="950"/>
        <v>0</v>
      </c>
      <c r="AM447" s="519"/>
      <c r="AN447" s="429">
        <f t="shared" si="951"/>
        <v>0</v>
      </c>
      <c r="AO447" s="519">
        <f>AK447+AM447</f>
        <v>0</v>
      </c>
      <c r="AP447" s="429">
        <f>AO447*$E447</f>
        <v>0</v>
      </c>
      <c r="AQ447" s="591"/>
      <c r="AR447" s="401">
        <f t="shared" si="954"/>
        <v>0</v>
      </c>
      <c r="AS447" s="519">
        <f>AO447+AQ447</f>
        <v>0</v>
      </c>
      <c r="AT447" s="429">
        <f>AS447*$E447</f>
        <v>0</v>
      </c>
      <c r="AU447" s="513"/>
      <c r="AV447" s="401">
        <f t="shared" si="1030"/>
        <v>0</v>
      </c>
      <c r="AW447" s="519">
        <f>AS447+AU447</f>
        <v>0</v>
      </c>
      <c r="AX447" s="429">
        <f>AW447*$E447</f>
        <v>0</v>
      </c>
      <c r="AY447" s="513"/>
      <c r="AZ447" s="681">
        <f t="shared" si="960"/>
        <v>0</v>
      </c>
      <c r="BA447" s="519">
        <f>AW447+AY447</f>
        <v>0</v>
      </c>
      <c r="BB447" s="429">
        <f>BA447*$E447</f>
        <v>0</v>
      </c>
      <c r="BC447" s="695"/>
      <c r="BD447" s="681">
        <f>BC447*$E447</f>
        <v>0</v>
      </c>
      <c r="BE447" s="695">
        <f>BA447+BC447</f>
        <v>0</v>
      </c>
      <c r="BF447" s="681">
        <f>BE447*$E447</f>
        <v>0</v>
      </c>
      <c r="BG447" s="695"/>
      <c r="BH447" s="681">
        <f>BG447*$E447</f>
        <v>0</v>
      </c>
      <c r="BI447" s="519">
        <f>BE447+BG447</f>
        <v>0</v>
      </c>
      <c r="BJ447" s="429">
        <f>BI447*$E447</f>
        <v>0</v>
      </c>
      <c r="BK447" s="519"/>
      <c r="BL447" s="429">
        <f>BK447*$E447</f>
        <v>0</v>
      </c>
      <c r="BM447" s="519">
        <f>BI447+BK447</f>
        <v>0</v>
      </c>
      <c r="BN447" s="429">
        <f>BM447*$E447</f>
        <v>0</v>
      </c>
      <c r="BO447" s="718"/>
      <c r="BP447" s="706">
        <f>BO447*$E447</f>
        <v>0</v>
      </c>
      <c r="BQ447" s="718">
        <f>BM447+BO447</f>
        <v>0</v>
      </c>
      <c r="BR447" s="706">
        <f>BQ447*$E447</f>
        <v>0</v>
      </c>
      <c r="BS447" s="718"/>
      <c r="BT447" s="706">
        <f>BS447*$E447</f>
        <v>0</v>
      </c>
      <c r="BU447" s="718">
        <f>BQ447+BS447</f>
        <v>0</v>
      </c>
      <c r="BV447" s="706">
        <f>BU447*$E447</f>
        <v>0</v>
      </c>
      <c r="BW447" s="718"/>
      <c r="BX447" s="706">
        <f>BW447*$E447</f>
        <v>0</v>
      </c>
      <c r="BY447" s="718">
        <f>BU447+BW447</f>
        <v>0</v>
      </c>
      <c r="BZ447" s="706">
        <f>BY447*$E447</f>
        <v>0</v>
      </c>
      <c r="CA447" s="718"/>
      <c r="CB447" s="706">
        <f>CA447*$E447</f>
        <v>0</v>
      </c>
      <c r="CC447" s="718">
        <f>BY447+CA447</f>
        <v>0</v>
      </c>
      <c r="CD447" s="706">
        <f>CC447*$E447</f>
        <v>0</v>
      </c>
      <c r="CE447" s="706"/>
      <c r="CF447" s="402">
        <f t="shared" si="932"/>
        <v>0</v>
      </c>
    </row>
    <row r="448" spans="1:84" ht="54">
      <c r="B448" s="395" t="s">
        <v>1192</v>
      </c>
      <c r="C448" s="396" t="s">
        <v>1193</v>
      </c>
      <c r="D448" s="397" t="s">
        <v>392</v>
      </c>
      <c r="E448" s="398">
        <v>77376.42</v>
      </c>
      <c r="F448" s="399">
        <v>865</v>
      </c>
      <c r="G448" s="400">
        <f>F448*E448</f>
        <v>66930603.299999997</v>
      </c>
      <c r="H448" s="400"/>
      <c r="I448" s="401"/>
      <c r="J448" s="401"/>
      <c r="K448" s="513"/>
      <c r="L448" s="401"/>
      <c r="M448" s="513">
        <f>I448+K448</f>
        <v>0</v>
      </c>
      <c r="N448" s="401">
        <f>M448*$E448</f>
        <v>0</v>
      </c>
      <c r="O448" s="401"/>
      <c r="P448" s="401"/>
      <c r="Q448" s="513">
        <f>M448+O448</f>
        <v>0</v>
      </c>
      <c r="R448" s="401">
        <f>Q448*$E448</f>
        <v>0</v>
      </c>
      <c r="S448" s="540"/>
      <c r="T448" s="401"/>
      <c r="U448" s="513">
        <f>Q448+S448</f>
        <v>0</v>
      </c>
      <c r="V448" s="401">
        <f>U448*$E448</f>
        <v>0</v>
      </c>
      <c r="W448" s="513"/>
      <c r="X448" s="401"/>
      <c r="Y448" s="513">
        <f>U448+W448</f>
        <v>0</v>
      </c>
      <c r="Z448" s="401">
        <f>Y448*$E448</f>
        <v>0</v>
      </c>
      <c r="AA448" s="513"/>
      <c r="AB448" s="401">
        <f>AA448*$E448</f>
        <v>0</v>
      </c>
      <c r="AC448" s="513">
        <f>Y448+AA448</f>
        <v>0</v>
      </c>
      <c r="AD448" s="401">
        <f>AC448*$E448</f>
        <v>0</v>
      </c>
      <c r="AE448" s="513"/>
      <c r="AF448" s="401">
        <f>AE448*$E448</f>
        <v>0</v>
      </c>
      <c r="AG448" s="513">
        <f>AC448+AE448</f>
        <v>0</v>
      </c>
      <c r="AH448" s="401">
        <f>AG448*$E448</f>
        <v>0</v>
      </c>
      <c r="AI448" s="513"/>
      <c r="AJ448" s="401">
        <f>AI448*$E448</f>
        <v>0</v>
      </c>
      <c r="AK448" s="513">
        <f>AG448+AI448</f>
        <v>0</v>
      </c>
      <c r="AL448" s="401">
        <f t="shared" si="950"/>
        <v>0</v>
      </c>
      <c r="AM448" s="519"/>
      <c r="AN448" s="429">
        <f t="shared" si="951"/>
        <v>0</v>
      </c>
      <c r="AO448" s="519">
        <f>AK448+AM448</f>
        <v>0</v>
      </c>
      <c r="AP448" s="429">
        <f>AO448*$E448</f>
        <v>0</v>
      </c>
      <c r="AQ448" s="591"/>
      <c r="AR448" s="401">
        <f t="shared" si="954"/>
        <v>0</v>
      </c>
      <c r="AS448" s="519">
        <f>AO448+AQ448</f>
        <v>0</v>
      </c>
      <c r="AT448" s="429">
        <f>AS448*$E448</f>
        <v>0</v>
      </c>
      <c r="AU448" s="513"/>
      <c r="AV448" s="401">
        <f t="shared" si="1030"/>
        <v>0</v>
      </c>
      <c r="AW448" s="519">
        <f>AS448+AU448</f>
        <v>0</v>
      </c>
      <c r="AX448" s="429">
        <f>AW448*$E448</f>
        <v>0</v>
      </c>
      <c r="AY448" s="513"/>
      <c r="AZ448" s="681">
        <f t="shared" si="960"/>
        <v>0</v>
      </c>
      <c r="BA448" s="519">
        <f>AW448+AY448</f>
        <v>0</v>
      </c>
      <c r="BB448" s="429">
        <f>BA448*$E448</f>
        <v>0</v>
      </c>
      <c r="BC448" s="695"/>
      <c r="BD448" s="681">
        <f>BC448*$E448</f>
        <v>0</v>
      </c>
      <c r="BE448" s="695">
        <f>BA448+BC448</f>
        <v>0</v>
      </c>
      <c r="BF448" s="681">
        <f>BE448*$E448</f>
        <v>0</v>
      </c>
      <c r="BG448" s="695"/>
      <c r="BH448" s="681">
        <f>BG448*$E448</f>
        <v>0</v>
      </c>
      <c r="BI448" s="519">
        <f>BE448+BG448</f>
        <v>0</v>
      </c>
      <c r="BJ448" s="429">
        <f>BI448*$E448</f>
        <v>0</v>
      </c>
      <c r="BK448" s="519"/>
      <c r="BL448" s="429">
        <f>BK448*$E448</f>
        <v>0</v>
      </c>
      <c r="BM448" s="519">
        <f>BI448+BK448</f>
        <v>0</v>
      </c>
      <c r="BN448" s="429">
        <f>BM448*$E448</f>
        <v>0</v>
      </c>
      <c r="BO448" s="718"/>
      <c r="BP448" s="706">
        <f>BO448*$E448</f>
        <v>0</v>
      </c>
      <c r="BQ448" s="718">
        <f>BM448+BO448</f>
        <v>0</v>
      </c>
      <c r="BR448" s="706">
        <f>BQ448*$E448</f>
        <v>0</v>
      </c>
      <c r="BS448" s="718"/>
      <c r="BT448" s="706">
        <f>BS448*$E448</f>
        <v>0</v>
      </c>
      <c r="BU448" s="718">
        <f>BQ448+BS448</f>
        <v>0</v>
      </c>
      <c r="BV448" s="706">
        <f>BU448*$E448</f>
        <v>0</v>
      </c>
      <c r="BW448" s="718"/>
      <c r="BX448" s="706">
        <f>BW448*$E448</f>
        <v>0</v>
      </c>
      <c r="BY448" s="718">
        <f>BU448+BW448</f>
        <v>0</v>
      </c>
      <c r="BZ448" s="706">
        <f>BY448*$E448</f>
        <v>0</v>
      </c>
      <c r="CA448" s="718"/>
      <c r="CB448" s="706">
        <f>CA448*$E448</f>
        <v>0</v>
      </c>
      <c r="CC448" s="718">
        <f>BY448+CA448</f>
        <v>0</v>
      </c>
      <c r="CD448" s="706">
        <f>CC448*$E448</f>
        <v>0</v>
      </c>
      <c r="CE448" s="706"/>
      <c r="CF448" s="402">
        <f t="shared" si="932"/>
        <v>66930603.299999997</v>
      </c>
    </row>
    <row r="449" spans="1:84" s="387" customFormat="1" ht="36">
      <c r="A449" s="387" t="s">
        <v>1786</v>
      </c>
      <c r="B449" s="388" t="s">
        <v>1194</v>
      </c>
      <c r="C449" s="389" t="s">
        <v>91</v>
      </c>
      <c r="D449" s="390"/>
      <c r="E449" s="391"/>
      <c r="F449" s="392"/>
      <c r="G449" s="393"/>
      <c r="H449" s="393">
        <f>+SUM(G450:G461)</f>
        <v>684021566.72797203</v>
      </c>
      <c r="I449" s="393"/>
      <c r="J449" s="393"/>
      <c r="K449" s="514"/>
      <c r="L449" s="393"/>
      <c r="M449" s="514"/>
      <c r="N449" s="393">
        <f>SUM(N450:N461)</f>
        <v>0</v>
      </c>
      <c r="O449" s="393"/>
      <c r="P449" s="393"/>
      <c r="Q449" s="514"/>
      <c r="R449" s="393">
        <f>SUM(R450:R461)</f>
        <v>0</v>
      </c>
      <c r="S449" s="539"/>
      <c r="T449" s="393">
        <f>SUM(T450:T461)</f>
        <v>0</v>
      </c>
      <c r="U449" s="514"/>
      <c r="V449" s="393">
        <f>SUM(V450:V461)</f>
        <v>0</v>
      </c>
      <c r="W449" s="514"/>
      <c r="X449" s="393">
        <f>SUM(X450:X461)</f>
        <v>0</v>
      </c>
      <c r="Y449" s="514"/>
      <c r="Z449" s="393">
        <f>SUM(Z450:Z461)</f>
        <v>0</v>
      </c>
      <c r="AA449" s="514"/>
      <c r="AB449" s="393">
        <f>SUM(AB450:AB461)</f>
        <v>0</v>
      </c>
      <c r="AC449" s="514"/>
      <c r="AD449" s="393">
        <f>SUM(AD450:AD461)</f>
        <v>0</v>
      </c>
      <c r="AE449" s="514"/>
      <c r="AF449" s="393">
        <f>SUM(AF450:AF461)</f>
        <v>0</v>
      </c>
      <c r="AG449" s="514"/>
      <c r="AH449" s="393">
        <f>SUM(AH450:AH461)</f>
        <v>0</v>
      </c>
      <c r="AI449" s="514"/>
      <c r="AJ449" s="393">
        <f>SUM(AJ450:AJ461)</f>
        <v>0</v>
      </c>
      <c r="AK449" s="514"/>
      <c r="AL449" s="393">
        <f>SUM(AL450:AL461)</f>
        <v>0</v>
      </c>
      <c r="AM449" s="393"/>
      <c r="AN449" s="393">
        <f>SUM(AN450:AN461)</f>
        <v>0</v>
      </c>
      <c r="AO449" s="514"/>
      <c r="AP449" s="393">
        <f>SUM(AP450:AP461)</f>
        <v>0</v>
      </c>
      <c r="AQ449" s="590"/>
      <c r="AR449" s="393">
        <f>SUM(AR450:AR461)</f>
        <v>0</v>
      </c>
      <c r="AS449" s="514"/>
      <c r="AT449" s="393">
        <f>SUM(AT450:AT461)</f>
        <v>0</v>
      </c>
      <c r="AU449" s="514"/>
      <c r="AV449" s="393">
        <f>SUM(AV450:AV461)</f>
        <v>0</v>
      </c>
      <c r="AW449" s="514"/>
      <c r="AX449" s="393">
        <f>SUM(AX450:AX461)</f>
        <v>0</v>
      </c>
      <c r="AY449" s="514" t="s">
        <v>126</v>
      </c>
      <c r="AZ449" s="680">
        <f>SUM(AZ450:AZ461)</f>
        <v>0</v>
      </c>
      <c r="BA449" s="514"/>
      <c r="BB449" s="393">
        <f>SUM(BB450:BB461)</f>
        <v>0</v>
      </c>
      <c r="BC449" s="514" t="s">
        <v>126</v>
      </c>
      <c r="BD449" s="393">
        <f>SUM(BD450:BD461)</f>
        <v>50891870.105999999</v>
      </c>
      <c r="BE449" s="514"/>
      <c r="BF449" s="393">
        <f>SUM(BF450:BF461)</f>
        <v>50891870.105999999</v>
      </c>
      <c r="BG449" s="514"/>
      <c r="BH449" s="393">
        <f>SUM(BH450:BH461)</f>
        <v>19268438.112</v>
      </c>
      <c r="BI449" s="514"/>
      <c r="BJ449" s="393">
        <f>SUM(BJ450:BJ461)</f>
        <v>70160308.217999995</v>
      </c>
      <c r="BK449" s="514"/>
      <c r="BL449" s="393">
        <f>SUM(BL450:BL461)</f>
        <v>120202099.1028</v>
      </c>
      <c r="BM449" s="514"/>
      <c r="BN449" s="393">
        <f>SUM(BN450:BN461)</f>
        <v>190362407.32079998</v>
      </c>
      <c r="BO449" s="717"/>
      <c r="BP449" s="705">
        <f>SUM(BP450:BP461)</f>
        <v>1243632.852</v>
      </c>
      <c r="BQ449" s="717"/>
      <c r="BR449" s="705">
        <f>SUM(BR450:BR461)</f>
        <v>191606040.17279997</v>
      </c>
      <c r="BS449" s="717"/>
      <c r="BT449" s="705">
        <f>SUM(BT450:BT461)</f>
        <v>-28069633.052999999</v>
      </c>
      <c r="BU449" s="717"/>
      <c r="BV449" s="705">
        <f>SUM(BV450:BV461)</f>
        <v>163536407.11979997</v>
      </c>
      <c r="BW449" s="717"/>
      <c r="BX449" s="705">
        <f>SUM(BX450:BX461)</f>
        <v>8404697.2580999993</v>
      </c>
      <c r="BY449" s="717"/>
      <c r="BZ449" s="705">
        <f>SUM(BZ450:BZ461)</f>
        <v>171941104.3779</v>
      </c>
      <c r="CA449" s="717"/>
      <c r="CB449" s="705">
        <f>SUM(CB450:CB461)</f>
        <v>102728647.1178</v>
      </c>
      <c r="CC449" s="717"/>
      <c r="CD449" s="705">
        <f>SUM(CD450:CD461)</f>
        <v>274669751.4957</v>
      </c>
      <c r="CE449" s="705"/>
      <c r="CF449" s="394">
        <f t="shared" si="932"/>
        <v>684021566.72797203</v>
      </c>
    </row>
    <row r="450" spans="1:84" ht="36">
      <c r="B450" s="395" t="s">
        <v>92</v>
      </c>
      <c r="C450" s="396" t="s">
        <v>1195</v>
      </c>
      <c r="D450" s="397" t="s">
        <v>397</v>
      </c>
      <c r="E450" s="398">
        <v>147725.82</v>
      </c>
      <c r="F450" s="399">
        <v>500</v>
      </c>
      <c r="G450" s="400">
        <f t="shared" ref="G450:G461" si="1031">F450*E450</f>
        <v>73862910</v>
      </c>
      <c r="H450" s="400"/>
      <c r="I450" s="401"/>
      <c r="J450" s="401"/>
      <c r="K450" s="513"/>
      <c r="L450" s="401"/>
      <c r="M450" s="513">
        <f t="shared" ref="M450:M461" si="1032">I450+K450</f>
        <v>0</v>
      </c>
      <c r="N450" s="401">
        <f t="shared" ref="N450:N461" si="1033">M450*$E450</f>
        <v>0</v>
      </c>
      <c r="O450" s="401"/>
      <c r="P450" s="401"/>
      <c r="Q450" s="513">
        <f t="shared" ref="Q450:Q461" si="1034">M450+O450</f>
        <v>0</v>
      </c>
      <c r="R450" s="401">
        <f t="shared" ref="R450:R461" si="1035">Q450*$E450</f>
        <v>0</v>
      </c>
      <c r="S450" s="540"/>
      <c r="T450" s="401"/>
      <c r="U450" s="513">
        <f t="shared" ref="U450:U461" si="1036">Q450+S450</f>
        <v>0</v>
      </c>
      <c r="V450" s="401">
        <f t="shared" ref="V450:V461" si="1037">U450*$E450</f>
        <v>0</v>
      </c>
      <c r="W450" s="513"/>
      <c r="X450" s="401"/>
      <c r="Y450" s="513">
        <f t="shared" ref="Y450:Y461" si="1038">U450+W450</f>
        <v>0</v>
      </c>
      <c r="Z450" s="401">
        <f t="shared" ref="Z450:Z461" si="1039">Y450*$E450</f>
        <v>0</v>
      </c>
      <c r="AA450" s="513"/>
      <c r="AB450" s="401">
        <f t="shared" ref="AB450:AB461" si="1040">AA450*$E450</f>
        <v>0</v>
      </c>
      <c r="AC450" s="513">
        <f t="shared" ref="AC450:AC461" si="1041">Y450+AA450</f>
        <v>0</v>
      </c>
      <c r="AD450" s="401">
        <f t="shared" ref="AD450:AD461" si="1042">AC450*$E450</f>
        <v>0</v>
      </c>
      <c r="AE450" s="513"/>
      <c r="AF450" s="401">
        <f t="shared" ref="AF450:AF461" si="1043">AE450*$E450</f>
        <v>0</v>
      </c>
      <c r="AG450" s="513">
        <f t="shared" ref="AG450:AG461" si="1044">AC450+AE450</f>
        <v>0</v>
      </c>
      <c r="AH450" s="401">
        <f t="shared" ref="AH450:AH461" si="1045">AG450*$E450</f>
        <v>0</v>
      </c>
      <c r="AI450" s="513"/>
      <c r="AJ450" s="401">
        <f t="shared" ref="AJ450:AJ461" si="1046">AI450*$E450</f>
        <v>0</v>
      </c>
      <c r="AK450" s="513">
        <f t="shared" ref="AK450:AK461" si="1047">AG450+AI450</f>
        <v>0</v>
      </c>
      <c r="AL450" s="401">
        <f t="shared" si="950"/>
        <v>0</v>
      </c>
      <c r="AM450" s="519"/>
      <c r="AN450" s="429">
        <f t="shared" si="951"/>
        <v>0</v>
      </c>
      <c r="AO450" s="519">
        <f t="shared" ref="AO450:AO461" si="1048">AK450+AM450</f>
        <v>0</v>
      </c>
      <c r="AP450" s="429">
        <f t="shared" ref="AP450:AP461" si="1049">AO450*$E450</f>
        <v>0</v>
      </c>
      <c r="AQ450" s="591"/>
      <c r="AR450" s="401">
        <f t="shared" si="954"/>
        <v>0</v>
      </c>
      <c r="AS450" s="519">
        <f t="shared" ref="AS450:AS461" si="1050">AO450+AQ450</f>
        <v>0</v>
      </c>
      <c r="AT450" s="429">
        <f t="shared" ref="AT450:AT461" si="1051">AS450*$E450</f>
        <v>0</v>
      </c>
      <c r="AU450" s="513"/>
      <c r="AV450" s="401">
        <f t="shared" ref="AV450:AV465" si="1052">AU450*$E450</f>
        <v>0</v>
      </c>
      <c r="AW450" s="519">
        <f t="shared" ref="AW450:AW461" si="1053">AS450+AU450</f>
        <v>0</v>
      </c>
      <c r="AX450" s="429">
        <f t="shared" ref="AX450:AX461" si="1054">AW450*$E450</f>
        <v>0</v>
      </c>
      <c r="AY450" s="513"/>
      <c r="AZ450" s="681">
        <f t="shared" ref="AZ450:AZ487" si="1055">AY450*$E450</f>
        <v>0</v>
      </c>
      <c r="BA450" s="519">
        <f t="shared" ref="BA450:BA461" si="1056">AW450+AY450</f>
        <v>0</v>
      </c>
      <c r="BB450" s="429">
        <f t="shared" ref="BB450:BB461" si="1057">BA450*$E450</f>
        <v>0</v>
      </c>
      <c r="BC450" s="695"/>
      <c r="BD450" s="681">
        <f t="shared" ref="BD450:BD461" si="1058">BC450*$E450</f>
        <v>0</v>
      </c>
      <c r="BE450" s="695">
        <f t="shared" ref="BE450:BE461" si="1059">BA450+BC450</f>
        <v>0</v>
      </c>
      <c r="BF450" s="681">
        <f t="shared" ref="BF450:BF461" si="1060">BE450*$E450</f>
        <v>0</v>
      </c>
      <c r="BG450" s="695"/>
      <c r="BH450" s="681">
        <f t="shared" ref="BH450:BH461" si="1061">BG450*$E450</f>
        <v>0</v>
      </c>
      <c r="BI450" s="519">
        <f t="shared" ref="BI450:BI461" si="1062">BE450+BG450</f>
        <v>0</v>
      </c>
      <c r="BJ450" s="429">
        <f t="shared" ref="BJ450:BJ461" si="1063">BI450*$E450</f>
        <v>0</v>
      </c>
      <c r="BK450" s="519">
        <v>0</v>
      </c>
      <c r="BL450" s="429">
        <f t="shared" ref="BL450:BL461" si="1064">BK450*$E450</f>
        <v>0</v>
      </c>
      <c r="BM450" s="519">
        <f t="shared" ref="BM450:BM461" si="1065">BI450+BK450</f>
        <v>0</v>
      </c>
      <c r="BN450" s="429">
        <f t="shared" ref="BN450:BN461" si="1066">BM450*$E450</f>
        <v>0</v>
      </c>
      <c r="BO450" s="718"/>
      <c r="BP450" s="706">
        <f t="shared" ref="BP450:BP461" si="1067">BO450*$E450</f>
        <v>0</v>
      </c>
      <c r="BQ450" s="718">
        <f t="shared" ref="BQ450:BQ461" si="1068">BM450+BO450</f>
        <v>0</v>
      </c>
      <c r="BR450" s="706">
        <f t="shared" ref="BR450:BR461" si="1069">BQ450*$E450</f>
        <v>0</v>
      </c>
      <c r="BS450" s="718"/>
      <c r="BT450" s="706">
        <f t="shared" ref="BT450:BT461" si="1070">BS450*$E450</f>
        <v>0</v>
      </c>
      <c r="BU450" s="718">
        <f t="shared" ref="BU450:BU461" si="1071">BQ450+BS450</f>
        <v>0</v>
      </c>
      <c r="BV450" s="706">
        <f t="shared" ref="BV450:BV461" si="1072">BU450*$E450</f>
        <v>0</v>
      </c>
      <c r="BW450" s="718"/>
      <c r="BX450" s="706">
        <f t="shared" ref="BX450:BX461" si="1073">BW450*$E450</f>
        <v>0</v>
      </c>
      <c r="BY450" s="718">
        <f t="shared" ref="BY450:BY461" si="1074">BU450+BW450</f>
        <v>0</v>
      </c>
      <c r="BZ450" s="706">
        <f t="shared" ref="BZ450:BZ461" si="1075">BY450*$E450</f>
        <v>0</v>
      </c>
      <c r="CA450" s="718"/>
      <c r="CB450" s="706">
        <f t="shared" ref="CB450:CB461" si="1076">CA450*$E450</f>
        <v>0</v>
      </c>
      <c r="CC450" s="718">
        <f t="shared" ref="CC450:CC461" si="1077">BY450+CA450</f>
        <v>0</v>
      </c>
      <c r="CD450" s="706">
        <f t="shared" ref="CD450:CD461" si="1078">CC450*$E450</f>
        <v>0</v>
      </c>
      <c r="CE450" s="706"/>
      <c r="CF450" s="402">
        <f t="shared" si="932"/>
        <v>73862910</v>
      </c>
    </row>
    <row r="451" spans="1:84" ht="72">
      <c r="B451" s="395" t="s">
        <v>93</v>
      </c>
      <c r="C451" s="396" t="s">
        <v>1196</v>
      </c>
      <c r="D451" s="397" t="s">
        <v>392</v>
      </c>
      <c r="E451" s="398">
        <v>22258.17</v>
      </c>
      <c r="F451" s="399">
        <v>514</v>
      </c>
      <c r="G451" s="400">
        <f t="shared" si="1031"/>
        <v>11440699.379999999</v>
      </c>
      <c r="H451" s="400"/>
      <c r="I451" s="401"/>
      <c r="J451" s="401"/>
      <c r="K451" s="513"/>
      <c r="L451" s="401"/>
      <c r="M451" s="513">
        <f t="shared" si="1032"/>
        <v>0</v>
      </c>
      <c r="N451" s="401">
        <f t="shared" si="1033"/>
        <v>0</v>
      </c>
      <c r="O451" s="401"/>
      <c r="P451" s="401"/>
      <c r="Q451" s="513">
        <f t="shared" si="1034"/>
        <v>0</v>
      </c>
      <c r="R451" s="401">
        <f t="shared" si="1035"/>
        <v>0</v>
      </c>
      <c r="S451" s="540"/>
      <c r="T451" s="401"/>
      <c r="U451" s="513">
        <f t="shared" si="1036"/>
        <v>0</v>
      </c>
      <c r="V451" s="401">
        <f t="shared" si="1037"/>
        <v>0</v>
      </c>
      <c r="W451" s="513"/>
      <c r="X451" s="401"/>
      <c r="Y451" s="513">
        <f t="shared" si="1038"/>
        <v>0</v>
      </c>
      <c r="Z451" s="401">
        <f t="shared" si="1039"/>
        <v>0</v>
      </c>
      <c r="AA451" s="513"/>
      <c r="AB451" s="401">
        <f t="shared" si="1040"/>
        <v>0</v>
      </c>
      <c r="AC451" s="513">
        <f t="shared" si="1041"/>
        <v>0</v>
      </c>
      <c r="AD451" s="401">
        <f t="shared" si="1042"/>
        <v>0</v>
      </c>
      <c r="AE451" s="513"/>
      <c r="AF451" s="401">
        <f t="shared" si="1043"/>
        <v>0</v>
      </c>
      <c r="AG451" s="513">
        <f t="shared" si="1044"/>
        <v>0</v>
      </c>
      <c r="AH451" s="401">
        <f t="shared" si="1045"/>
        <v>0</v>
      </c>
      <c r="AI451" s="513"/>
      <c r="AJ451" s="401">
        <f t="shared" si="1046"/>
        <v>0</v>
      </c>
      <c r="AK451" s="513">
        <f t="shared" si="1047"/>
        <v>0</v>
      </c>
      <c r="AL451" s="401">
        <f t="shared" si="950"/>
        <v>0</v>
      </c>
      <c r="AM451" s="519"/>
      <c r="AN451" s="429">
        <f t="shared" si="951"/>
        <v>0</v>
      </c>
      <c r="AO451" s="519">
        <f t="shared" si="1048"/>
        <v>0</v>
      </c>
      <c r="AP451" s="429">
        <f t="shared" si="1049"/>
        <v>0</v>
      </c>
      <c r="AQ451" s="591"/>
      <c r="AR451" s="401">
        <f t="shared" si="954"/>
        <v>0</v>
      </c>
      <c r="AS451" s="519">
        <f t="shared" si="1050"/>
        <v>0</v>
      </c>
      <c r="AT451" s="429">
        <f t="shared" si="1051"/>
        <v>0</v>
      </c>
      <c r="AU451" s="513"/>
      <c r="AV451" s="401">
        <f t="shared" si="1052"/>
        <v>0</v>
      </c>
      <c r="AW451" s="519">
        <f t="shared" si="1053"/>
        <v>0</v>
      </c>
      <c r="AX451" s="429">
        <f t="shared" si="1054"/>
        <v>0</v>
      </c>
      <c r="AY451" s="513"/>
      <c r="AZ451" s="681">
        <f t="shared" si="1055"/>
        <v>0</v>
      </c>
      <c r="BA451" s="519">
        <f t="shared" si="1056"/>
        <v>0</v>
      </c>
      <c r="BB451" s="429">
        <f t="shared" si="1057"/>
        <v>0</v>
      </c>
      <c r="BC451" s="695"/>
      <c r="BD451" s="681">
        <f t="shared" si="1058"/>
        <v>0</v>
      </c>
      <c r="BE451" s="695">
        <f t="shared" si="1059"/>
        <v>0</v>
      </c>
      <c r="BF451" s="681">
        <f t="shared" si="1060"/>
        <v>0</v>
      </c>
      <c r="BG451" s="695"/>
      <c r="BH451" s="681">
        <f t="shared" si="1061"/>
        <v>0</v>
      </c>
      <c r="BI451" s="519">
        <f t="shared" si="1062"/>
        <v>0</v>
      </c>
      <c r="BJ451" s="429">
        <f t="shared" si="1063"/>
        <v>0</v>
      </c>
      <c r="BK451" s="519"/>
      <c r="BL451" s="429">
        <f t="shared" si="1064"/>
        <v>0</v>
      </c>
      <c r="BM451" s="519">
        <f t="shared" si="1065"/>
        <v>0</v>
      </c>
      <c r="BN451" s="429">
        <f t="shared" si="1066"/>
        <v>0</v>
      </c>
      <c r="BO451" s="718"/>
      <c r="BP451" s="706">
        <f t="shared" si="1067"/>
        <v>0</v>
      </c>
      <c r="BQ451" s="718">
        <f t="shared" si="1068"/>
        <v>0</v>
      </c>
      <c r="BR451" s="706">
        <f t="shared" si="1069"/>
        <v>0</v>
      </c>
      <c r="BS451" s="718"/>
      <c r="BT451" s="706">
        <f t="shared" si="1070"/>
        <v>0</v>
      </c>
      <c r="BU451" s="718">
        <f t="shared" si="1071"/>
        <v>0</v>
      </c>
      <c r="BV451" s="706">
        <f t="shared" si="1072"/>
        <v>0</v>
      </c>
      <c r="BW451" s="718"/>
      <c r="BX451" s="706">
        <f t="shared" si="1073"/>
        <v>0</v>
      </c>
      <c r="BY451" s="718">
        <f t="shared" si="1074"/>
        <v>0</v>
      </c>
      <c r="BZ451" s="706">
        <f t="shared" si="1075"/>
        <v>0</v>
      </c>
      <c r="CA451" s="718"/>
      <c r="CB451" s="706">
        <f t="shared" si="1076"/>
        <v>0</v>
      </c>
      <c r="CC451" s="718">
        <f t="shared" si="1077"/>
        <v>0</v>
      </c>
      <c r="CD451" s="706">
        <f t="shared" si="1078"/>
        <v>0</v>
      </c>
      <c r="CE451" s="706"/>
      <c r="CF451" s="402">
        <f t="shared" si="932"/>
        <v>11440699.379999999</v>
      </c>
    </row>
    <row r="452" spans="1:84" ht="36">
      <c r="B452" s="395" t="s">
        <v>1197</v>
      </c>
      <c r="C452" s="396" t="s">
        <v>1198</v>
      </c>
      <c r="D452" s="397" t="s">
        <v>397</v>
      </c>
      <c r="E452" s="398">
        <v>105546.87</v>
      </c>
      <c r="F452" s="399">
        <v>183.05560000000003</v>
      </c>
      <c r="G452" s="400">
        <f t="shared" si="1031"/>
        <v>19320945.615972001</v>
      </c>
      <c r="H452" s="400"/>
      <c r="I452" s="401"/>
      <c r="J452" s="401"/>
      <c r="K452" s="513"/>
      <c r="L452" s="401"/>
      <c r="M452" s="513">
        <f t="shared" si="1032"/>
        <v>0</v>
      </c>
      <c r="N452" s="401">
        <f t="shared" si="1033"/>
        <v>0</v>
      </c>
      <c r="O452" s="401"/>
      <c r="P452" s="401"/>
      <c r="Q452" s="513">
        <f t="shared" si="1034"/>
        <v>0</v>
      </c>
      <c r="R452" s="401">
        <f t="shared" si="1035"/>
        <v>0</v>
      </c>
      <c r="S452" s="540"/>
      <c r="T452" s="401"/>
      <c r="U452" s="513">
        <f t="shared" si="1036"/>
        <v>0</v>
      </c>
      <c r="V452" s="401">
        <f t="shared" si="1037"/>
        <v>0</v>
      </c>
      <c r="W452" s="513"/>
      <c r="X452" s="401"/>
      <c r="Y452" s="513">
        <f t="shared" si="1038"/>
        <v>0</v>
      </c>
      <c r="Z452" s="401">
        <f t="shared" si="1039"/>
        <v>0</v>
      </c>
      <c r="AA452" s="513"/>
      <c r="AB452" s="401">
        <f t="shared" si="1040"/>
        <v>0</v>
      </c>
      <c r="AC452" s="513">
        <f t="shared" si="1041"/>
        <v>0</v>
      </c>
      <c r="AD452" s="401">
        <f t="shared" si="1042"/>
        <v>0</v>
      </c>
      <c r="AE452" s="513"/>
      <c r="AF452" s="401">
        <f t="shared" si="1043"/>
        <v>0</v>
      </c>
      <c r="AG452" s="513">
        <f t="shared" si="1044"/>
        <v>0</v>
      </c>
      <c r="AH452" s="401">
        <f t="shared" si="1045"/>
        <v>0</v>
      </c>
      <c r="AI452" s="513"/>
      <c r="AJ452" s="401">
        <f t="shared" si="1046"/>
        <v>0</v>
      </c>
      <c r="AK452" s="513">
        <f t="shared" si="1047"/>
        <v>0</v>
      </c>
      <c r="AL452" s="401">
        <f t="shared" si="950"/>
        <v>0</v>
      </c>
      <c r="AM452" s="519"/>
      <c r="AN452" s="429">
        <f t="shared" si="951"/>
        <v>0</v>
      </c>
      <c r="AO452" s="519">
        <f t="shared" si="1048"/>
        <v>0</v>
      </c>
      <c r="AP452" s="429">
        <f t="shared" si="1049"/>
        <v>0</v>
      </c>
      <c r="AQ452" s="591"/>
      <c r="AR452" s="401">
        <f t="shared" si="954"/>
        <v>0</v>
      </c>
      <c r="AS452" s="519">
        <f t="shared" si="1050"/>
        <v>0</v>
      </c>
      <c r="AT452" s="429">
        <f t="shared" si="1051"/>
        <v>0</v>
      </c>
      <c r="AU452" s="513"/>
      <c r="AV452" s="401">
        <f t="shared" si="1052"/>
        <v>0</v>
      </c>
      <c r="AW452" s="519">
        <f t="shared" si="1053"/>
        <v>0</v>
      </c>
      <c r="AX452" s="429">
        <f t="shared" si="1054"/>
        <v>0</v>
      </c>
      <c r="AY452" s="513"/>
      <c r="AZ452" s="681">
        <f t="shared" si="1055"/>
        <v>0</v>
      </c>
      <c r="BA452" s="519">
        <f t="shared" si="1056"/>
        <v>0</v>
      </c>
      <c r="BB452" s="429">
        <f t="shared" si="1057"/>
        <v>0</v>
      </c>
      <c r="BC452" s="695"/>
      <c r="BD452" s="681">
        <f t="shared" si="1058"/>
        <v>0</v>
      </c>
      <c r="BE452" s="695">
        <f t="shared" si="1059"/>
        <v>0</v>
      </c>
      <c r="BF452" s="681">
        <f t="shared" si="1060"/>
        <v>0</v>
      </c>
      <c r="BG452" s="695"/>
      <c r="BH452" s="681">
        <f t="shared" si="1061"/>
        <v>0</v>
      </c>
      <c r="BI452" s="519">
        <f t="shared" si="1062"/>
        <v>0</v>
      </c>
      <c r="BJ452" s="429">
        <f t="shared" si="1063"/>
        <v>0</v>
      </c>
      <c r="BK452" s="519">
        <v>14.34</v>
      </c>
      <c r="BL452" s="429">
        <f t="shared" si="1064"/>
        <v>1513542.1158</v>
      </c>
      <c r="BM452" s="519">
        <f t="shared" si="1065"/>
        <v>14.34</v>
      </c>
      <c r="BN452" s="429">
        <f t="shared" si="1066"/>
        <v>1513542.1158</v>
      </c>
      <c r="BO452" s="718"/>
      <c r="BP452" s="706">
        <f t="shared" si="1067"/>
        <v>0</v>
      </c>
      <c r="BQ452" s="718">
        <f t="shared" si="1068"/>
        <v>14.34</v>
      </c>
      <c r="BR452" s="706">
        <f t="shared" si="1069"/>
        <v>1513542.1158</v>
      </c>
      <c r="BS452" s="718"/>
      <c r="BT452" s="706">
        <f t="shared" si="1070"/>
        <v>0</v>
      </c>
      <c r="BU452" s="718">
        <f t="shared" si="1071"/>
        <v>14.34</v>
      </c>
      <c r="BV452" s="706">
        <f t="shared" si="1072"/>
        <v>1513542.1158</v>
      </c>
      <c r="BW452" s="718">
        <v>79.63</v>
      </c>
      <c r="BX452" s="706">
        <f t="shared" si="1073"/>
        <v>8404697.2580999993</v>
      </c>
      <c r="BY452" s="718">
        <f t="shared" si="1074"/>
        <v>93.97</v>
      </c>
      <c r="BZ452" s="706">
        <f t="shared" si="1075"/>
        <v>9918239.3739</v>
      </c>
      <c r="CA452" s="718">
        <v>81.44</v>
      </c>
      <c r="CB452" s="706">
        <f t="shared" si="1076"/>
        <v>8595737.0927999988</v>
      </c>
      <c r="CC452" s="718">
        <f t="shared" si="1077"/>
        <v>175.41</v>
      </c>
      <c r="CD452" s="706">
        <f t="shared" si="1078"/>
        <v>18513976.466699999</v>
      </c>
      <c r="CE452" s="706"/>
      <c r="CF452" s="402">
        <f t="shared" si="932"/>
        <v>19320945.615972001</v>
      </c>
    </row>
    <row r="453" spans="1:84" ht="216">
      <c r="B453" s="395" t="s">
        <v>1199</v>
      </c>
      <c r="C453" s="396" t="s">
        <v>1200</v>
      </c>
      <c r="D453" s="397" t="s">
        <v>397</v>
      </c>
      <c r="E453" s="398">
        <v>131184.9</v>
      </c>
      <c r="F453" s="399">
        <v>3264.23</v>
      </c>
      <c r="G453" s="400">
        <f t="shared" si="1031"/>
        <v>428217686.12699997</v>
      </c>
      <c r="H453" s="400"/>
      <c r="I453" s="401"/>
      <c r="J453" s="401"/>
      <c r="K453" s="513"/>
      <c r="L453" s="401"/>
      <c r="M453" s="513">
        <f t="shared" si="1032"/>
        <v>0</v>
      </c>
      <c r="N453" s="401">
        <f t="shared" si="1033"/>
        <v>0</v>
      </c>
      <c r="O453" s="401"/>
      <c r="P453" s="401"/>
      <c r="Q453" s="513">
        <f t="shared" si="1034"/>
        <v>0</v>
      </c>
      <c r="R453" s="401">
        <f t="shared" si="1035"/>
        <v>0</v>
      </c>
      <c r="S453" s="540"/>
      <c r="T453" s="401"/>
      <c r="U453" s="513">
        <f t="shared" si="1036"/>
        <v>0</v>
      </c>
      <c r="V453" s="401">
        <f t="shared" si="1037"/>
        <v>0</v>
      </c>
      <c r="W453" s="513"/>
      <c r="X453" s="401"/>
      <c r="Y453" s="513">
        <f t="shared" si="1038"/>
        <v>0</v>
      </c>
      <c r="Z453" s="401">
        <f t="shared" si="1039"/>
        <v>0</v>
      </c>
      <c r="AA453" s="513"/>
      <c r="AB453" s="401">
        <f t="shared" si="1040"/>
        <v>0</v>
      </c>
      <c r="AC453" s="513">
        <f t="shared" si="1041"/>
        <v>0</v>
      </c>
      <c r="AD453" s="401">
        <f t="shared" si="1042"/>
        <v>0</v>
      </c>
      <c r="AE453" s="513"/>
      <c r="AF453" s="401">
        <f t="shared" si="1043"/>
        <v>0</v>
      </c>
      <c r="AG453" s="513">
        <f t="shared" si="1044"/>
        <v>0</v>
      </c>
      <c r="AH453" s="401">
        <f t="shared" si="1045"/>
        <v>0</v>
      </c>
      <c r="AI453" s="513"/>
      <c r="AJ453" s="401">
        <f t="shared" si="1046"/>
        <v>0</v>
      </c>
      <c r="AK453" s="513">
        <f t="shared" si="1047"/>
        <v>0</v>
      </c>
      <c r="AL453" s="401">
        <f t="shared" si="950"/>
        <v>0</v>
      </c>
      <c r="AM453" s="519"/>
      <c r="AN453" s="429">
        <f t="shared" si="951"/>
        <v>0</v>
      </c>
      <c r="AO453" s="519">
        <f t="shared" si="1048"/>
        <v>0</v>
      </c>
      <c r="AP453" s="429">
        <f t="shared" si="1049"/>
        <v>0</v>
      </c>
      <c r="AQ453" s="591"/>
      <c r="AR453" s="401">
        <f t="shared" si="954"/>
        <v>0</v>
      </c>
      <c r="AS453" s="519">
        <f t="shared" si="1050"/>
        <v>0</v>
      </c>
      <c r="AT453" s="429">
        <f t="shared" si="1051"/>
        <v>0</v>
      </c>
      <c r="AU453" s="513"/>
      <c r="AV453" s="401">
        <f t="shared" si="1052"/>
        <v>0</v>
      </c>
      <c r="AW453" s="519">
        <f t="shared" si="1053"/>
        <v>0</v>
      </c>
      <c r="AX453" s="429">
        <f t="shared" si="1054"/>
        <v>0</v>
      </c>
      <c r="AY453" s="513"/>
      <c r="AZ453" s="681">
        <f t="shared" si="1055"/>
        <v>0</v>
      </c>
      <c r="BA453" s="519">
        <f t="shared" si="1056"/>
        <v>0</v>
      </c>
      <c r="BB453" s="429">
        <f t="shared" si="1057"/>
        <v>0</v>
      </c>
      <c r="BC453" s="519">
        <v>387.94</v>
      </c>
      <c r="BD453" s="429">
        <f t="shared" si="1058"/>
        <v>50891870.105999999</v>
      </c>
      <c r="BE453" s="519">
        <f t="shared" si="1059"/>
        <v>387.94</v>
      </c>
      <c r="BF453" s="429">
        <f t="shared" si="1060"/>
        <v>50891870.105999999</v>
      </c>
      <c r="BG453" s="519">
        <v>146.88</v>
      </c>
      <c r="BH453" s="429">
        <f t="shared" si="1061"/>
        <v>19268438.112</v>
      </c>
      <c r="BI453" s="519">
        <f t="shared" si="1062"/>
        <v>534.81999999999994</v>
      </c>
      <c r="BJ453" s="429">
        <f t="shared" si="1063"/>
        <v>70160308.217999995</v>
      </c>
      <c r="BK453" s="519">
        <v>290.63</v>
      </c>
      <c r="BL453" s="429">
        <f t="shared" si="1064"/>
        <v>38126267.486999996</v>
      </c>
      <c r="BM453" s="519">
        <f t="shared" si="1065"/>
        <v>825.44999999999993</v>
      </c>
      <c r="BN453" s="429">
        <f t="shared" si="1066"/>
        <v>108286575.70499998</v>
      </c>
      <c r="BO453" s="718">
        <f>9.48</f>
        <v>9.48</v>
      </c>
      <c r="BP453" s="706">
        <f t="shared" si="1067"/>
        <v>1243632.852</v>
      </c>
      <c r="BQ453" s="718">
        <f t="shared" si="1068"/>
        <v>834.93</v>
      </c>
      <c r="BR453" s="706">
        <f t="shared" si="1069"/>
        <v>109530208.55699998</v>
      </c>
      <c r="BS453" s="718">
        <f>-216.12+2.15</f>
        <v>-213.97</v>
      </c>
      <c r="BT453" s="706">
        <f t="shared" si="1070"/>
        <v>-28069633.052999999</v>
      </c>
      <c r="BU453" s="718">
        <f t="shared" si="1071"/>
        <v>620.95999999999992</v>
      </c>
      <c r="BV453" s="706">
        <f t="shared" si="1072"/>
        <v>81460575.503999993</v>
      </c>
      <c r="BW453" s="718"/>
      <c r="BX453" s="706">
        <f t="shared" si="1073"/>
        <v>0</v>
      </c>
      <c r="BY453" s="718">
        <f t="shared" si="1074"/>
        <v>620.95999999999992</v>
      </c>
      <c r="BZ453" s="706">
        <f t="shared" si="1075"/>
        <v>81460575.503999993</v>
      </c>
      <c r="CA453" s="718">
        <v>392.25</v>
      </c>
      <c r="CB453" s="706">
        <f t="shared" si="1076"/>
        <v>51457277.024999999</v>
      </c>
      <c r="CC453" s="718">
        <f t="shared" si="1077"/>
        <v>1013.2099999999999</v>
      </c>
      <c r="CD453" s="706">
        <f t="shared" si="1078"/>
        <v>132917852.52899998</v>
      </c>
      <c r="CE453" s="706"/>
      <c r="CF453" s="402">
        <f t="shared" si="932"/>
        <v>428217686.12699997</v>
      </c>
    </row>
    <row r="454" spans="1:84" ht="90">
      <c r="B454" s="395" t="s">
        <v>1201</v>
      </c>
      <c r="C454" s="396" t="s">
        <v>1202</v>
      </c>
      <c r="D454" s="397" t="s">
        <v>392</v>
      </c>
      <c r="E454" s="398">
        <v>56522.07</v>
      </c>
      <c r="F454" s="399">
        <v>130.5</v>
      </c>
      <c r="G454" s="400">
        <f t="shared" si="1031"/>
        <v>7376130.1349999998</v>
      </c>
      <c r="H454" s="400"/>
      <c r="I454" s="401"/>
      <c r="J454" s="401"/>
      <c r="K454" s="513"/>
      <c r="L454" s="401"/>
      <c r="M454" s="513">
        <f t="shared" si="1032"/>
        <v>0</v>
      </c>
      <c r="N454" s="401">
        <f t="shared" si="1033"/>
        <v>0</v>
      </c>
      <c r="O454" s="401"/>
      <c r="P454" s="401"/>
      <c r="Q454" s="513">
        <f t="shared" si="1034"/>
        <v>0</v>
      </c>
      <c r="R454" s="401">
        <f t="shared" si="1035"/>
        <v>0</v>
      </c>
      <c r="S454" s="540"/>
      <c r="T454" s="401"/>
      <c r="U454" s="513">
        <f t="shared" si="1036"/>
        <v>0</v>
      </c>
      <c r="V454" s="401">
        <f t="shared" si="1037"/>
        <v>0</v>
      </c>
      <c r="W454" s="513"/>
      <c r="X454" s="401"/>
      <c r="Y454" s="513">
        <f t="shared" si="1038"/>
        <v>0</v>
      </c>
      <c r="Z454" s="401">
        <f t="shared" si="1039"/>
        <v>0</v>
      </c>
      <c r="AA454" s="513"/>
      <c r="AB454" s="401">
        <f t="shared" si="1040"/>
        <v>0</v>
      </c>
      <c r="AC454" s="513">
        <f t="shared" si="1041"/>
        <v>0</v>
      </c>
      <c r="AD454" s="401">
        <f t="shared" si="1042"/>
        <v>0</v>
      </c>
      <c r="AE454" s="513"/>
      <c r="AF454" s="401">
        <f t="shared" si="1043"/>
        <v>0</v>
      </c>
      <c r="AG454" s="513">
        <f t="shared" si="1044"/>
        <v>0</v>
      </c>
      <c r="AH454" s="401">
        <f t="shared" si="1045"/>
        <v>0</v>
      </c>
      <c r="AI454" s="513"/>
      <c r="AJ454" s="401">
        <f t="shared" si="1046"/>
        <v>0</v>
      </c>
      <c r="AK454" s="513">
        <f t="shared" si="1047"/>
        <v>0</v>
      </c>
      <c r="AL454" s="401">
        <f t="shared" si="950"/>
        <v>0</v>
      </c>
      <c r="AM454" s="519"/>
      <c r="AN454" s="429">
        <f t="shared" si="951"/>
        <v>0</v>
      </c>
      <c r="AO454" s="519">
        <f t="shared" si="1048"/>
        <v>0</v>
      </c>
      <c r="AP454" s="429">
        <f t="shared" si="1049"/>
        <v>0</v>
      </c>
      <c r="AQ454" s="591"/>
      <c r="AR454" s="401">
        <f t="shared" si="954"/>
        <v>0</v>
      </c>
      <c r="AS454" s="519">
        <f t="shared" si="1050"/>
        <v>0</v>
      </c>
      <c r="AT454" s="429">
        <f t="shared" si="1051"/>
        <v>0</v>
      </c>
      <c r="AU454" s="513"/>
      <c r="AV454" s="401">
        <f t="shared" si="1052"/>
        <v>0</v>
      </c>
      <c r="AW454" s="519">
        <f t="shared" si="1053"/>
        <v>0</v>
      </c>
      <c r="AX454" s="429">
        <f t="shared" si="1054"/>
        <v>0</v>
      </c>
      <c r="AY454" s="513"/>
      <c r="AZ454" s="681">
        <f t="shared" si="1055"/>
        <v>0</v>
      </c>
      <c r="BA454" s="519">
        <f t="shared" si="1056"/>
        <v>0</v>
      </c>
      <c r="BB454" s="429">
        <f t="shared" si="1057"/>
        <v>0</v>
      </c>
      <c r="BC454" s="695"/>
      <c r="BD454" s="681">
        <f t="shared" si="1058"/>
        <v>0</v>
      </c>
      <c r="BE454" s="695">
        <f t="shared" si="1059"/>
        <v>0</v>
      </c>
      <c r="BF454" s="681">
        <f t="shared" si="1060"/>
        <v>0</v>
      </c>
      <c r="BG454" s="695"/>
      <c r="BH454" s="681">
        <f t="shared" si="1061"/>
        <v>0</v>
      </c>
      <c r="BI454" s="519">
        <f t="shared" si="1062"/>
        <v>0</v>
      </c>
      <c r="BJ454" s="429">
        <f t="shared" si="1063"/>
        <v>0</v>
      </c>
      <c r="BK454" s="695"/>
      <c r="BL454" s="681">
        <f t="shared" si="1064"/>
        <v>0</v>
      </c>
      <c r="BM454" s="519">
        <f t="shared" si="1065"/>
        <v>0</v>
      </c>
      <c r="BN454" s="429">
        <f t="shared" si="1066"/>
        <v>0</v>
      </c>
      <c r="BO454" s="718"/>
      <c r="BP454" s="706">
        <f t="shared" si="1067"/>
        <v>0</v>
      </c>
      <c r="BQ454" s="718">
        <f t="shared" si="1068"/>
        <v>0</v>
      </c>
      <c r="BR454" s="706">
        <f t="shared" si="1069"/>
        <v>0</v>
      </c>
      <c r="BS454" s="718"/>
      <c r="BT454" s="706">
        <f t="shared" si="1070"/>
        <v>0</v>
      </c>
      <c r="BU454" s="718">
        <f t="shared" si="1071"/>
        <v>0</v>
      </c>
      <c r="BV454" s="706">
        <f t="shared" si="1072"/>
        <v>0</v>
      </c>
      <c r="BW454" s="718"/>
      <c r="BX454" s="706">
        <f t="shared" si="1073"/>
        <v>0</v>
      </c>
      <c r="BY454" s="718">
        <f t="shared" si="1074"/>
        <v>0</v>
      </c>
      <c r="BZ454" s="706">
        <f t="shared" si="1075"/>
        <v>0</v>
      </c>
      <c r="CA454" s="718"/>
      <c r="CB454" s="706">
        <f t="shared" si="1076"/>
        <v>0</v>
      </c>
      <c r="CC454" s="718">
        <f t="shared" si="1077"/>
        <v>0</v>
      </c>
      <c r="CD454" s="706">
        <f t="shared" si="1078"/>
        <v>0</v>
      </c>
      <c r="CE454" s="706"/>
      <c r="CF454" s="402">
        <f t="shared" si="932"/>
        <v>7376130.1349999998</v>
      </c>
    </row>
    <row r="455" spans="1:84">
      <c r="B455" s="395" t="s">
        <v>1203</v>
      </c>
      <c r="C455" s="396" t="s">
        <v>1204</v>
      </c>
      <c r="D455" s="397" t="s">
        <v>392</v>
      </c>
      <c r="E455" s="398">
        <v>113313.42</v>
      </c>
      <c r="F455" s="399">
        <v>100</v>
      </c>
      <c r="G455" s="400">
        <f t="shared" si="1031"/>
        <v>11331342</v>
      </c>
      <c r="H455" s="400"/>
      <c r="I455" s="401"/>
      <c r="J455" s="401"/>
      <c r="K455" s="513"/>
      <c r="L455" s="401"/>
      <c r="M455" s="513">
        <f t="shared" si="1032"/>
        <v>0</v>
      </c>
      <c r="N455" s="401">
        <f t="shared" si="1033"/>
        <v>0</v>
      </c>
      <c r="O455" s="401"/>
      <c r="P455" s="401"/>
      <c r="Q455" s="513">
        <f t="shared" si="1034"/>
        <v>0</v>
      </c>
      <c r="R455" s="401">
        <f t="shared" si="1035"/>
        <v>0</v>
      </c>
      <c r="S455" s="540"/>
      <c r="T455" s="401"/>
      <c r="U455" s="513">
        <f t="shared" si="1036"/>
        <v>0</v>
      </c>
      <c r="V455" s="401">
        <f t="shared" si="1037"/>
        <v>0</v>
      </c>
      <c r="W455" s="513"/>
      <c r="X455" s="401"/>
      <c r="Y455" s="513">
        <f t="shared" si="1038"/>
        <v>0</v>
      </c>
      <c r="Z455" s="401">
        <f t="shared" si="1039"/>
        <v>0</v>
      </c>
      <c r="AA455" s="513"/>
      <c r="AB455" s="401">
        <f t="shared" si="1040"/>
        <v>0</v>
      </c>
      <c r="AC455" s="513">
        <f t="shared" si="1041"/>
        <v>0</v>
      </c>
      <c r="AD455" s="401">
        <f t="shared" si="1042"/>
        <v>0</v>
      </c>
      <c r="AE455" s="513"/>
      <c r="AF455" s="401">
        <f t="shared" si="1043"/>
        <v>0</v>
      </c>
      <c r="AG455" s="513">
        <f t="shared" si="1044"/>
        <v>0</v>
      </c>
      <c r="AH455" s="401">
        <f t="shared" si="1045"/>
        <v>0</v>
      </c>
      <c r="AI455" s="513"/>
      <c r="AJ455" s="401">
        <f t="shared" si="1046"/>
        <v>0</v>
      </c>
      <c r="AK455" s="513">
        <f t="shared" si="1047"/>
        <v>0</v>
      </c>
      <c r="AL455" s="401">
        <f t="shared" si="950"/>
        <v>0</v>
      </c>
      <c r="AM455" s="519"/>
      <c r="AN455" s="429">
        <f t="shared" si="951"/>
        <v>0</v>
      </c>
      <c r="AO455" s="519">
        <f t="shared" si="1048"/>
        <v>0</v>
      </c>
      <c r="AP455" s="429">
        <f t="shared" si="1049"/>
        <v>0</v>
      </c>
      <c r="AQ455" s="591"/>
      <c r="AR455" s="401">
        <f t="shared" si="954"/>
        <v>0</v>
      </c>
      <c r="AS455" s="519">
        <f t="shared" si="1050"/>
        <v>0</v>
      </c>
      <c r="AT455" s="429">
        <f t="shared" si="1051"/>
        <v>0</v>
      </c>
      <c r="AU455" s="513"/>
      <c r="AV455" s="401">
        <f t="shared" si="1052"/>
        <v>0</v>
      </c>
      <c r="AW455" s="519">
        <f t="shared" si="1053"/>
        <v>0</v>
      </c>
      <c r="AX455" s="429">
        <f t="shared" si="1054"/>
        <v>0</v>
      </c>
      <c r="AY455" s="513"/>
      <c r="AZ455" s="681">
        <f t="shared" si="1055"/>
        <v>0</v>
      </c>
      <c r="BA455" s="519">
        <f t="shared" si="1056"/>
        <v>0</v>
      </c>
      <c r="BB455" s="429">
        <f t="shared" si="1057"/>
        <v>0</v>
      </c>
      <c r="BC455" s="695"/>
      <c r="BD455" s="681">
        <f t="shared" si="1058"/>
        <v>0</v>
      </c>
      <c r="BE455" s="695">
        <f t="shared" si="1059"/>
        <v>0</v>
      </c>
      <c r="BF455" s="681">
        <f t="shared" si="1060"/>
        <v>0</v>
      </c>
      <c r="BG455" s="695"/>
      <c r="BH455" s="681">
        <f t="shared" si="1061"/>
        <v>0</v>
      </c>
      <c r="BI455" s="519">
        <f t="shared" si="1062"/>
        <v>0</v>
      </c>
      <c r="BJ455" s="429">
        <f t="shared" si="1063"/>
        <v>0</v>
      </c>
      <c r="BK455" s="695"/>
      <c r="BL455" s="681">
        <f t="shared" si="1064"/>
        <v>0</v>
      </c>
      <c r="BM455" s="519">
        <f t="shared" si="1065"/>
        <v>0</v>
      </c>
      <c r="BN455" s="429">
        <f t="shared" si="1066"/>
        <v>0</v>
      </c>
      <c r="BO455" s="718"/>
      <c r="BP455" s="706">
        <f t="shared" si="1067"/>
        <v>0</v>
      </c>
      <c r="BQ455" s="718">
        <f t="shared" si="1068"/>
        <v>0</v>
      </c>
      <c r="BR455" s="706">
        <f t="shared" si="1069"/>
        <v>0</v>
      </c>
      <c r="BS455" s="718"/>
      <c r="BT455" s="706">
        <f t="shared" si="1070"/>
        <v>0</v>
      </c>
      <c r="BU455" s="718">
        <f t="shared" si="1071"/>
        <v>0</v>
      </c>
      <c r="BV455" s="706">
        <f t="shared" si="1072"/>
        <v>0</v>
      </c>
      <c r="BW455" s="718"/>
      <c r="BX455" s="706">
        <f t="shared" si="1073"/>
        <v>0</v>
      </c>
      <c r="BY455" s="718">
        <f t="shared" si="1074"/>
        <v>0</v>
      </c>
      <c r="BZ455" s="706">
        <f t="shared" si="1075"/>
        <v>0</v>
      </c>
      <c r="CA455" s="718"/>
      <c r="CB455" s="706">
        <f t="shared" si="1076"/>
        <v>0</v>
      </c>
      <c r="CC455" s="718">
        <f t="shared" si="1077"/>
        <v>0</v>
      </c>
      <c r="CD455" s="706">
        <f t="shared" si="1078"/>
        <v>0</v>
      </c>
      <c r="CE455" s="706"/>
      <c r="CF455" s="402">
        <f t="shared" si="932"/>
        <v>11331342</v>
      </c>
    </row>
    <row r="456" spans="1:84" ht="36">
      <c r="B456" s="395" t="s">
        <v>1205</v>
      </c>
      <c r="C456" s="396" t="s">
        <v>1206</v>
      </c>
      <c r="D456" s="397" t="s">
        <v>397</v>
      </c>
      <c r="E456" s="398">
        <v>106459.65</v>
      </c>
      <c r="F456" s="399">
        <v>155</v>
      </c>
      <c r="G456" s="400">
        <f t="shared" si="1031"/>
        <v>16501245.75</v>
      </c>
      <c r="H456" s="400"/>
      <c r="I456" s="401"/>
      <c r="J456" s="401"/>
      <c r="K456" s="513"/>
      <c r="L456" s="401"/>
      <c r="M456" s="513">
        <f t="shared" si="1032"/>
        <v>0</v>
      </c>
      <c r="N456" s="401">
        <f t="shared" si="1033"/>
        <v>0</v>
      </c>
      <c r="O456" s="401"/>
      <c r="P456" s="401"/>
      <c r="Q456" s="513">
        <f t="shared" si="1034"/>
        <v>0</v>
      </c>
      <c r="R456" s="401">
        <f t="shared" si="1035"/>
        <v>0</v>
      </c>
      <c r="S456" s="540"/>
      <c r="T456" s="401"/>
      <c r="U456" s="513">
        <f t="shared" si="1036"/>
        <v>0</v>
      </c>
      <c r="V456" s="401">
        <f t="shared" si="1037"/>
        <v>0</v>
      </c>
      <c r="W456" s="513"/>
      <c r="X456" s="401"/>
      <c r="Y456" s="513">
        <f t="shared" si="1038"/>
        <v>0</v>
      </c>
      <c r="Z456" s="401">
        <f t="shared" si="1039"/>
        <v>0</v>
      </c>
      <c r="AA456" s="513"/>
      <c r="AB456" s="401">
        <f t="shared" si="1040"/>
        <v>0</v>
      </c>
      <c r="AC456" s="513">
        <f t="shared" si="1041"/>
        <v>0</v>
      </c>
      <c r="AD456" s="401">
        <f t="shared" si="1042"/>
        <v>0</v>
      </c>
      <c r="AE456" s="513"/>
      <c r="AF456" s="401">
        <f t="shared" si="1043"/>
        <v>0</v>
      </c>
      <c r="AG456" s="513">
        <f t="shared" si="1044"/>
        <v>0</v>
      </c>
      <c r="AH456" s="401">
        <f t="shared" si="1045"/>
        <v>0</v>
      </c>
      <c r="AI456" s="513"/>
      <c r="AJ456" s="401">
        <f t="shared" si="1046"/>
        <v>0</v>
      </c>
      <c r="AK456" s="513">
        <f t="shared" si="1047"/>
        <v>0</v>
      </c>
      <c r="AL456" s="401">
        <f t="shared" si="950"/>
        <v>0</v>
      </c>
      <c r="AM456" s="519"/>
      <c r="AN456" s="429">
        <f t="shared" si="951"/>
        <v>0</v>
      </c>
      <c r="AO456" s="519">
        <f t="shared" si="1048"/>
        <v>0</v>
      </c>
      <c r="AP456" s="429">
        <f t="shared" si="1049"/>
        <v>0</v>
      </c>
      <c r="AQ456" s="591"/>
      <c r="AR456" s="401">
        <f t="shared" si="954"/>
        <v>0</v>
      </c>
      <c r="AS456" s="519">
        <f t="shared" si="1050"/>
        <v>0</v>
      </c>
      <c r="AT456" s="429">
        <f t="shared" si="1051"/>
        <v>0</v>
      </c>
      <c r="AU456" s="513"/>
      <c r="AV456" s="401">
        <f t="shared" si="1052"/>
        <v>0</v>
      </c>
      <c r="AW456" s="519">
        <f t="shared" si="1053"/>
        <v>0</v>
      </c>
      <c r="AX456" s="429">
        <f t="shared" si="1054"/>
        <v>0</v>
      </c>
      <c r="AY456" s="513"/>
      <c r="AZ456" s="681">
        <f t="shared" si="1055"/>
        <v>0</v>
      </c>
      <c r="BA456" s="519">
        <f t="shared" si="1056"/>
        <v>0</v>
      </c>
      <c r="BB456" s="429">
        <f t="shared" si="1057"/>
        <v>0</v>
      </c>
      <c r="BC456" s="695"/>
      <c r="BD456" s="681">
        <f t="shared" si="1058"/>
        <v>0</v>
      </c>
      <c r="BE456" s="695">
        <f t="shared" si="1059"/>
        <v>0</v>
      </c>
      <c r="BF456" s="681">
        <f t="shared" si="1060"/>
        <v>0</v>
      </c>
      <c r="BG456" s="695"/>
      <c r="BH456" s="681">
        <f t="shared" si="1061"/>
        <v>0</v>
      </c>
      <c r="BI456" s="519">
        <f t="shared" si="1062"/>
        <v>0</v>
      </c>
      <c r="BJ456" s="429">
        <f t="shared" si="1063"/>
        <v>0</v>
      </c>
      <c r="BK456" s="695"/>
      <c r="BL456" s="681">
        <f t="shared" si="1064"/>
        <v>0</v>
      </c>
      <c r="BM456" s="519">
        <f t="shared" si="1065"/>
        <v>0</v>
      </c>
      <c r="BN456" s="429">
        <f t="shared" si="1066"/>
        <v>0</v>
      </c>
      <c r="BO456" s="718"/>
      <c r="BP456" s="706">
        <f t="shared" si="1067"/>
        <v>0</v>
      </c>
      <c r="BQ456" s="718">
        <f t="shared" si="1068"/>
        <v>0</v>
      </c>
      <c r="BR456" s="706">
        <f t="shared" si="1069"/>
        <v>0</v>
      </c>
      <c r="BS456" s="718"/>
      <c r="BT456" s="706">
        <f t="shared" si="1070"/>
        <v>0</v>
      </c>
      <c r="BU456" s="718">
        <f t="shared" si="1071"/>
        <v>0</v>
      </c>
      <c r="BV456" s="706">
        <f t="shared" si="1072"/>
        <v>0</v>
      </c>
      <c r="BW456" s="718"/>
      <c r="BX456" s="706">
        <f t="shared" si="1073"/>
        <v>0</v>
      </c>
      <c r="BY456" s="718">
        <f t="shared" si="1074"/>
        <v>0</v>
      </c>
      <c r="BZ456" s="706">
        <f t="shared" si="1075"/>
        <v>0</v>
      </c>
      <c r="CA456" s="718"/>
      <c r="CB456" s="706">
        <f t="shared" si="1076"/>
        <v>0</v>
      </c>
      <c r="CC456" s="718">
        <f t="shared" si="1077"/>
        <v>0</v>
      </c>
      <c r="CD456" s="706">
        <f t="shared" si="1078"/>
        <v>0</v>
      </c>
      <c r="CE456" s="706"/>
      <c r="CF456" s="402">
        <f t="shared" si="932"/>
        <v>16501245.75</v>
      </c>
    </row>
    <row r="457" spans="1:84" ht="36">
      <c r="B457" s="395" t="s">
        <v>1207</v>
      </c>
      <c r="C457" s="396" t="s">
        <v>1208</v>
      </c>
      <c r="D457" s="397" t="s">
        <v>392</v>
      </c>
      <c r="E457" s="398">
        <v>12838.32</v>
      </c>
      <c r="F457" s="399">
        <v>108.5</v>
      </c>
      <c r="G457" s="400">
        <f t="shared" si="1031"/>
        <v>1392957.72</v>
      </c>
      <c r="H457" s="400"/>
      <c r="I457" s="401"/>
      <c r="J457" s="401"/>
      <c r="K457" s="513"/>
      <c r="L457" s="401"/>
      <c r="M457" s="513">
        <f t="shared" si="1032"/>
        <v>0</v>
      </c>
      <c r="N457" s="401">
        <f t="shared" si="1033"/>
        <v>0</v>
      </c>
      <c r="O457" s="401"/>
      <c r="P457" s="401"/>
      <c r="Q457" s="513">
        <f t="shared" si="1034"/>
        <v>0</v>
      </c>
      <c r="R457" s="401">
        <f t="shared" si="1035"/>
        <v>0</v>
      </c>
      <c r="S457" s="540"/>
      <c r="T457" s="401"/>
      <c r="U457" s="513">
        <f t="shared" si="1036"/>
        <v>0</v>
      </c>
      <c r="V457" s="401">
        <f t="shared" si="1037"/>
        <v>0</v>
      </c>
      <c r="W457" s="513"/>
      <c r="X457" s="401"/>
      <c r="Y457" s="513">
        <f t="shared" si="1038"/>
        <v>0</v>
      </c>
      <c r="Z457" s="401">
        <f t="shared" si="1039"/>
        <v>0</v>
      </c>
      <c r="AA457" s="513"/>
      <c r="AB457" s="401">
        <f t="shared" si="1040"/>
        <v>0</v>
      </c>
      <c r="AC457" s="513">
        <f t="shared" si="1041"/>
        <v>0</v>
      </c>
      <c r="AD457" s="401">
        <f t="shared" si="1042"/>
        <v>0</v>
      </c>
      <c r="AE457" s="513"/>
      <c r="AF457" s="401">
        <f t="shared" si="1043"/>
        <v>0</v>
      </c>
      <c r="AG457" s="513">
        <f t="shared" si="1044"/>
        <v>0</v>
      </c>
      <c r="AH457" s="401">
        <f t="shared" si="1045"/>
        <v>0</v>
      </c>
      <c r="AI457" s="513"/>
      <c r="AJ457" s="401">
        <f t="shared" si="1046"/>
        <v>0</v>
      </c>
      <c r="AK457" s="513">
        <f t="shared" si="1047"/>
        <v>0</v>
      </c>
      <c r="AL457" s="401">
        <f t="shared" si="950"/>
        <v>0</v>
      </c>
      <c r="AM457" s="519"/>
      <c r="AN457" s="429">
        <f t="shared" si="951"/>
        <v>0</v>
      </c>
      <c r="AO457" s="519">
        <f t="shared" si="1048"/>
        <v>0</v>
      </c>
      <c r="AP457" s="429">
        <f t="shared" si="1049"/>
        <v>0</v>
      </c>
      <c r="AQ457" s="591"/>
      <c r="AR457" s="401">
        <f t="shared" si="954"/>
        <v>0</v>
      </c>
      <c r="AS457" s="519">
        <f t="shared" si="1050"/>
        <v>0</v>
      </c>
      <c r="AT457" s="429">
        <f t="shared" si="1051"/>
        <v>0</v>
      </c>
      <c r="AU457" s="513"/>
      <c r="AV457" s="401">
        <f t="shared" si="1052"/>
        <v>0</v>
      </c>
      <c r="AW457" s="519">
        <f t="shared" si="1053"/>
        <v>0</v>
      </c>
      <c r="AX457" s="429">
        <f t="shared" si="1054"/>
        <v>0</v>
      </c>
      <c r="AY457" s="513"/>
      <c r="AZ457" s="681">
        <f t="shared" si="1055"/>
        <v>0</v>
      </c>
      <c r="BA457" s="519">
        <f t="shared" si="1056"/>
        <v>0</v>
      </c>
      <c r="BB457" s="429">
        <f t="shared" si="1057"/>
        <v>0</v>
      </c>
      <c r="BC457" s="695"/>
      <c r="BD457" s="681">
        <f t="shared" si="1058"/>
        <v>0</v>
      </c>
      <c r="BE457" s="695">
        <f t="shared" si="1059"/>
        <v>0</v>
      </c>
      <c r="BF457" s="681">
        <f t="shared" si="1060"/>
        <v>0</v>
      </c>
      <c r="BG457" s="695"/>
      <c r="BH457" s="681">
        <f t="shared" si="1061"/>
        <v>0</v>
      </c>
      <c r="BI457" s="519">
        <f t="shared" si="1062"/>
        <v>0</v>
      </c>
      <c r="BJ457" s="429">
        <f t="shared" si="1063"/>
        <v>0</v>
      </c>
      <c r="BK457" s="695"/>
      <c r="BL457" s="681">
        <f t="shared" si="1064"/>
        <v>0</v>
      </c>
      <c r="BM457" s="519">
        <f t="shared" si="1065"/>
        <v>0</v>
      </c>
      <c r="BN457" s="429">
        <f t="shared" si="1066"/>
        <v>0</v>
      </c>
      <c r="BO457" s="718"/>
      <c r="BP457" s="706">
        <f t="shared" si="1067"/>
        <v>0</v>
      </c>
      <c r="BQ457" s="718">
        <f t="shared" si="1068"/>
        <v>0</v>
      </c>
      <c r="BR457" s="706">
        <f t="shared" si="1069"/>
        <v>0</v>
      </c>
      <c r="BS457" s="718"/>
      <c r="BT457" s="706">
        <f t="shared" si="1070"/>
        <v>0</v>
      </c>
      <c r="BU457" s="718">
        <f t="shared" si="1071"/>
        <v>0</v>
      </c>
      <c r="BV457" s="706">
        <f t="shared" si="1072"/>
        <v>0</v>
      </c>
      <c r="BW457" s="718"/>
      <c r="BX457" s="706">
        <f t="shared" si="1073"/>
        <v>0</v>
      </c>
      <c r="BY457" s="718">
        <f t="shared" si="1074"/>
        <v>0</v>
      </c>
      <c r="BZ457" s="706">
        <f t="shared" si="1075"/>
        <v>0</v>
      </c>
      <c r="CA457" s="718"/>
      <c r="CB457" s="706">
        <f t="shared" si="1076"/>
        <v>0</v>
      </c>
      <c r="CC457" s="718">
        <f t="shared" si="1077"/>
        <v>0</v>
      </c>
      <c r="CD457" s="706">
        <f t="shared" si="1078"/>
        <v>0</v>
      </c>
      <c r="CE457" s="706"/>
      <c r="CF457" s="402">
        <f t="shared" si="932"/>
        <v>1392957.72</v>
      </c>
    </row>
    <row r="458" spans="1:84" ht="36">
      <c r="B458" s="395" t="s">
        <v>1209</v>
      </c>
      <c r="C458" s="396" t="s">
        <v>1210</v>
      </c>
      <c r="D458" s="397" t="s">
        <v>397</v>
      </c>
      <c r="E458" s="398">
        <v>521179.56</v>
      </c>
      <c r="F458" s="399">
        <v>0</v>
      </c>
      <c r="G458" s="400">
        <f t="shared" si="1031"/>
        <v>0</v>
      </c>
      <c r="H458" s="400"/>
      <c r="I458" s="401"/>
      <c r="J458" s="401"/>
      <c r="K458" s="513"/>
      <c r="L458" s="401"/>
      <c r="M458" s="513">
        <f t="shared" si="1032"/>
        <v>0</v>
      </c>
      <c r="N458" s="401">
        <f t="shared" si="1033"/>
        <v>0</v>
      </c>
      <c r="O458" s="401"/>
      <c r="P458" s="401"/>
      <c r="Q458" s="513">
        <f t="shared" si="1034"/>
        <v>0</v>
      </c>
      <c r="R458" s="401">
        <f t="shared" si="1035"/>
        <v>0</v>
      </c>
      <c r="S458" s="540"/>
      <c r="T458" s="401"/>
      <c r="U458" s="513">
        <f t="shared" si="1036"/>
        <v>0</v>
      </c>
      <c r="V458" s="401">
        <f t="shared" si="1037"/>
        <v>0</v>
      </c>
      <c r="W458" s="513"/>
      <c r="X458" s="401"/>
      <c r="Y458" s="513">
        <f t="shared" si="1038"/>
        <v>0</v>
      </c>
      <c r="Z458" s="401">
        <f t="shared" si="1039"/>
        <v>0</v>
      </c>
      <c r="AA458" s="513"/>
      <c r="AB458" s="401">
        <f t="shared" si="1040"/>
        <v>0</v>
      </c>
      <c r="AC458" s="513">
        <f t="shared" si="1041"/>
        <v>0</v>
      </c>
      <c r="AD458" s="401">
        <f t="shared" si="1042"/>
        <v>0</v>
      </c>
      <c r="AE458" s="513"/>
      <c r="AF458" s="401">
        <f t="shared" si="1043"/>
        <v>0</v>
      </c>
      <c r="AG458" s="513">
        <f t="shared" si="1044"/>
        <v>0</v>
      </c>
      <c r="AH458" s="401">
        <f t="shared" si="1045"/>
        <v>0</v>
      </c>
      <c r="AI458" s="513"/>
      <c r="AJ458" s="401">
        <f t="shared" si="1046"/>
        <v>0</v>
      </c>
      <c r="AK458" s="513">
        <f t="shared" si="1047"/>
        <v>0</v>
      </c>
      <c r="AL458" s="401">
        <f t="shared" si="950"/>
        <v>0</v>
      </c>
      <c r="AM458" s="519"/>
      <c r="AN458" s="429">
        <f t="shared" si="951"/>
        <v>0</v>
      </c>
      <c r="AO458" s="519">
        <f t="shared" si="1048"/>
        <v>0</v>
      </c>
      <c r="AP458" s="429">
        <f t="shared" si="1049"/>
        <v>0</v>
      </c>
      <c r="AQ458" s="591"/>
      <c r="AR458" s="401">
        <f t="shared" si="954"/>
        <v>0</v>
      </c>
      <c r="AS458" s="519">
        <f t="shared" si="1050"/>
        <v>0</v>
      </c>
      <c r="AT458" s="429">
        <f t="shared" si="1051"/>
        <v>0</v>
      </c>
      <c r="AU458" s="513"/>
      <c r="AV458" s="401">
        <f t="shared" si="1052"/>
        <v>0</v>
      </c>
      <c r="AW458" s="519">
        <f t="shared" si="1053"/>
        <v>0</v>
      </c>
      <c r="AX458" s="429">
        <f t="shared" si="1054"/>
        <v>0</v>
      </c>
      <c r="AY458" s="513"/>
      <c r="AZ458" s="681">
        <f t="shared" si="1055"/>
        <v>0</v>
      </c>
      <c r="BA458" s="519">
        <f t="shared" si="1056"/>
        <v>0</v>
      </c>
      <c r="BB458" s="429">
        <f t="shared" si="1057"/>
        <v>0</v>
      </c>
      <c r="BC458" s="695"/>
      <c r="BD458" s="681">
        <f t="shared" si="1058"/>
        <v>0</v>
      </c>
      <c r="BE458" s="695">
        <f t="shared" si="1059"/>
        <v>0</v>
      </c>
      <c r="BF458" s="681">
        <f t="shared" si="1060"/>
        <v>0</v>
      </c>
      <c r="BG458" s="695"/>
      <c r="BH458" s="681">
        <f t="shared" si="1061"/>
        <v>0</v>
      </c>
      <c r="BI458" s="519">
        <f t="shared" si="1062"/>
        <v>0</v>
      </c>
      <c r="BJ458" s="429">
        <f t="shared" si="1063"/>
        <v>0</v>
      </c>
      <c r="BK458" s="695"/>
      <c r="BL458" s="681">
        <f t="shared" si="1064"/>
        <v>0</v>
      </c>
      <c r="BM458" s="519">
        <f t="shared" si="1065"/>
        <v>0</v>
      </c>
      <c r="BN458" s="429">
        <f t="shared" si="1066"/>
        <v>0</v>
      </c>
      <c r="BO458" s="718"/>
      <c r="BP458" s="706">
        <f t="shared" si="1067"/>
        <v>0</v>
      </c>
      <c r="BQ458" s="718">
        <f t="shared" si="1068"/>
        <v>0</v>
      </c>
      <c r="BR458" s="706">
        <f t="shared" si="1069"/>
        <v>0</v>
      </c>
      <c r="BS458" s="718"/>
      <c r="BT458" s="706">
        <f t="shared" si="1070"/>
        <v>0</v>
      </c>
      <c r="BU458" s="718">
        <f t="shared" si="1071"/>
        <v>0</v>
      </c>
      <c r="BV458" s="706">
        <f t="shared" si="1072"/>
        <v>0</v>
      </c>
      <c r="BW458" s="718"/>
      <c r="BX458" s="706">
        <f t="shared" si="1073"/>
        <v>0</v>
      </c>
      <c r="BY458" s="718">
        <f t="shared" si="1074"/>
        <v>0</v>
      </c>
      <c r="BZ458" s="706">
        <f t="shared" si="1075"/>
        <v>0</v>
      </c>
      <c r="CA458" s="718"/>
      <c r="CB458" s="706">
        <f t="shared" si="1076"/>
        <v>0</v>
      </c>
      <c r="CC458" s="718">
        <f t="shared" si="1077"/>
        <v>0</v>
      </c>
      <c r="CD458" s="706">
        <f t="shared" si="1078"/>
        <v>0</v>
      </c>
      <c r="CE458" s="706"/>
      <c r="CF458" s="402">
        <f t="shared" si="932"/>
        <v>0</v>
      </c>
    </row>
    <row r="459" spans="1:84" ht="36">
      <c r="B459" s="395" t="s">
        <v>1211</v>
      </c>
      <c r="C459" s="396" t="s">
        <v>1212</v>
      </c>
      <c r="D459" s="397" t="s">
        <v>397</v>
      </c>
      <c r="E459" s="398">
        <v>103950</v>
      </c>
      <c r="F459" s="399">
        <v>1065</v>
      </c>
      <c r="G459" s="400">
        <f t="shared" si="1031"/>
        <v>110706750</v>
      </c>
      <c r="H459" s="400"/>
      <c r="I459" s="401"/>
      <c r="J459" s="401"/>
      <c r="K459" s="513"/>
      <c r="L459" s="401"/>
      <c r="M459" s="513">
        <f t="shared" si="1032"/>
        <v>0</v>
      </c>
      <c r="N459" s="401">
        <f t="shared" si="1033"/>
        <v>0</v>
      </c>
      <c r="O459" s="401"/>
      <c r="P459" s="401"/>
      <c r="Q459" s="513">
        <f t="shared" si="1034"/>
        <v>0</v>
      </c>
      <c r="R459" s="401">
        <f t="shared" si="1035"/>
        <v>0</v>
      </c>
      <c r="S459" s="540"/>
      <c r="T459" s="401"/>
      <c r="U459" s="513">
        <f t="shared" si="1036"/>
        <v>0</v>
      </c>
      <c r="V459" s="401">
        <f t="shared" si="1037"/>
        <v>0</v>
      </c>
      <c r="W459" s="513"/>
      <c r="X459" s="401"/>
      <c r="Y459" s="513">
        <f t="shared" si="1038"/>
        <v>0</v>
      </c>
      <c r="Z459" s="401">
        <f t="shared" si="1039"/>
        <v>0</v>
      </c>
      <c r="AA459" s="513"/>
      <c r="AB459" s="401">
        <f t="shared" si="1040"/>
        <v>0</v>
      </c>
      <c r="AC459" s="513">
        <f t="shared" si="1041"/>
        <v>0</v>
      </c>
      <c r="AD459" s="401">
        <f t="shared" si="1042"/>
        <v>0</v>
      </c>
      <c r="AE459" s="513"/>
      <c r="AF459" s="401">
        <f t="shared" si="1043"/>
        <v>0</v>
      </c>
      <c r="AG459" s="513">
        <f t="shared" si="1044"/>
        <v>0</v>
      </c>
      <c r="AH459" s="401">
        <f t="shared" si="1045"/>
        <v>0</v>
      </c>
      <c r="AI459" s="513"/>
      <c r="AJ459" s="401">
        <f t="shared" si="1046"/>
        <v>0</v>
      </c>
      <c r="AK459" s="513">
        <f t="shared" si="1047"/>
        <v>0</v>
      </c>
      <c r="AL459" s="401">
        <f t="shared" si="950"/>
        <v>0</v>
      </c>
      <c r="AM459" s="519"/>
      <c r="AN459" s="429">
        <f t="shared" si="951"/>
        <v>0</v>
      </c>
      <c r="AO459" s="519">
        <f t="shared" si="1048"/>
        <v>0</v>
      </c>
      <c r="AP459" s="429">
        <f t="shared" si="1049"/>
        <v>0</v>
      </c>
      <c r="AQ459" s="591"/>
      <c r="AR459" s="401">
        <f t="shared" si="954"/>
        <v>0</v>
      </c>
      <c r="AS459" s="519">
        <f t="shared" si="1050"/>
        <v>0</v>
      </c>
      <c r="AT459" s="429">
        <f t="shared" si="1051"/>
        <v>0</v>
      </c>
      <c r="AU459" s="513"/>
      <c r="AV459" s="401">
        <f t="shared" si="1052"/>
        <v>0</v>
      </c>
      <c r="AW459" s="519">
        <f t="shared" si="1053"/>
        <v>0</v>
      </c>
      <c r="AX459" s="429">
        <f t="shared" si="1054"/>
        <v>0</v>
      </c>
      <c r="AY459" s="513"/>
      <c r="AZ459" s="681">
        <f t="shared" si="1055"/>
        <v>0</v>
      </c>
      <c r="BA459" s="519">
        <f t="shared" si="1056"/>
        <v>0</v>
      </c>
      <c r="BB459" s="429">
        <f t="shared" si="1057"/>
        <v>0</v>
      </c>
      <c r="BC459" s="695"/>
      <c r="BD459" s="681">
        <f t="shared" si="1058"/>
        <v>0</v>
      </c>
      <c r="BE459" s="695">
        <f t="shared" si="1059"/>
        <v>0</v>
      </c>
      <c r="BF459" s="681">
        <f t="shared" si="1060"/>
        <v>0</v>
      </c>
      <c r="BG459" s="695"/>
      <c r="BH459" s="681">
        <f t="shared" si="1061"/>
        <v>0</v>
      </c>
      <c r="BI459" s="519">
        <f t="shared" si="1062"/>
        <v>0</v>
      </c>
      <c r="BJ459" s="429">
        <f t="shared" si="1063"/>
        <v>0</v>
      </c>
      <c r="BK459" s="519">
        <v>775.01</v>
      </c>
      <c r="BL459" s="429">
        <f t="shared" si="1064"/>
        <v>80562289.5</v>
      </c>
      <c r="BM459" s="519">
        <f t="shared" si="1065"/>
        <v>775.01</v>
      </c>
      <c r="BN459" s="429">
        <f t="shared" si="1066"/>
        <v>80562289.5</v>
      </c>
      <c r="BO459" s="718"/>
      <c r="BP459" s="706">
        <f t="shared" si="1067"/>
        <v>0</v>
      </c>
      <c r="BQ459" s="718">
        <f t="shared" si="1068"/>
        <v>775.01</v>
      </c>
      <c r="BR459" s="706">
        <f t="shared" si="1069"/>
        <v>80562289.5</v>
      </c>
      <c r="BS459" s="718"/>
      <c r="BT459" s="706">
        <f t="shared" si="1070"/>
        <v>0</v>
      </c>
      <c r="BU459" s="718">
        <f t="shared" si="1071"/>
        <v>775.01</v>
      </c>
      <c r="BV459" s="706">
        <f t="shared" si="1072"/>
        <v>80562289.5</v>
      </c>
      <c r="BW459" s="718"/>
      <c r="BX459" s="706">
        <f t="shared" si="1073"/>
        <v>0</v>
      </c>
      <c r="BY459" s="718">
        <f t="shared" si="1074"/>
        <v>775.01</v>
      </c>
      <c r="BZ459" s="706">
        <f t="shared" si="1075"/>
        <v>80562289.5</v>
      </c>
      <c r="CA459" s="718">
        <v>410.54</v>
      </c>
      <c r="CB459" s="706">
        <f t="shared" si="1076"/>
        <v>42675633</v>
      </c>
      <c r="CC459" s="718">
        <f t="shared" si="1077"/>
        <v>1185.55</v>
      </c>
      <c r="CD459" s="706">
        <f t="shared" si="1078"/>
        <v>123237922.5</v>
      </c>
      <c r="CE459" s="706"/>
      <c r="CF459" s="402">
        <f t="shared" si="932"/>
        <v>110706750</v>
      </c>
    </row>
    <row r="460" spans="1:84" ht="36">
      <c r="B460" s="395" t="s">
        <v>1213</v>
      </c>
      <c r="C460" s="396" t="s">
        <v>1214</v>
      </c>
      <c r="D460" s="397" t="s">
        <v>397</v>
      </c>
      <c r="E460" s="398">
        <v>113850</v>
      </c>
      <c r="F460" s="399">
        <v>34</v>
      </c>
      <c r="G460" s="400">
        <f t="shared" si="1031"/>
        <v>3870900</v>
      </c>
      <c r="H460" s="400"/>
      <c r="I460" s="401"/>
      <c r="J460" s="401"/>
      <c r="K460" s="513"/>
      <c r="L460" s="401"/>
      <c r="M460" s="513">
        <f t="shared" si="1032"/>
        <v>0</v>
      </c>
      <c r="N460" s="401">
        <f t="shared" si="1033"/>
        <v>0</v>
      </c>
      <c r="O460" s="401"/>
      <c r="P460" s="401"/>
      <c r="Q460" s="513">
        <f t="shared" si="1034"/>
        <v>0</v>
      </c>
      <c r="R460" s="401">
        <f t="shared" si="1035"/>
        <v>0</v>
      </c>
      <c r="S460" s="540"/>
      <c r="T460" s="401"/>
      <c r="U460" s="513">
        <f t="shared" si="1036"/>
        <v>0</v>
      </c>
      <c r="V460" s="401">
        <f t="shared" si="1037"/>
        <v>0</v>
      </c>
      <c r="W460" s="513"/>
      <c r="X460" s="401"/>
      <c r="Y460" s="513">
        <f t="shared" si="1038"/>
        <v>0</v>
      </c>
      <c r="Z460" s="401">
        <f t="shared" si="1039"/>
        <v>0</v>
      </c>
      <c r="AA460" s="513"/>
      <c r="AB460" s="401">
        <f t="shared" si="1040"/>
        <v>0</v>
      </c>
      <c r="AC460" s="513">
        <f t="shared" si="1041"/>
        <v>0</v>
      </c>
      <c r="AD460" s="401">
        <f t="shared" si="1042"/>
        <v>0</v>
      </c>
      <c r="AE460" s="513"/>
      <c r="AF460" s="401">
        <f t="shared" si="1043"/>
        <v>0</v>
      </c>
      <c r="AG460" s="513">
        <f t="shared" si="1044"/>
        <v>0</v>
      </c>
      <c r="AH460" s="401">
        <f t="shared" si="1045"/>
        <v>0</v>
      </c>
      <c r="AI460" s="513"/>
      <c r="AJ460" s="401">
        <f t="shared" si="1046"/>
        <v>0</v>
      </c>
      <c r="AK460" s="513">
        <f t="shared" si="1047"/>
        <v>0</v>
      </c>
      <c r="AL460" s="401">
        <f t="shared" si="950"/>
        <v>0</v>
      </c>
      <c r="AM460" s="519"/>
      <c r="AN460" s="429">
        <f t="shared" si="951"/>
        <v>0</v>
      </c>
      <c r="AO460" s="519">
        <f t="shared" si="1048"/>
        <v>0</v>
      </c>
      <c r="AP460" s="429">
        <f t="shared" si="1049"/>
        <v>0</v>
      </c>
      <c r="AQ460" s="591"/>
      <c r="AR460" s="401">
        <f t="shared" si="954"/>
        <v>0</v>
      </c>
      <c r="AS460" s="519">
        <f t="shared" si="1050"/>
        <v>0</v>
      </c>
      <c r="AT460" s="429">
        <f t="shared" si="1051"/>
        <v>0</v>
      </c>
      <c r="AU460" s="513"/>
      <c r="AV460" s="401">
        <f t="shared" si="1052"/>
        <v>0</v>
      </c>
      <c r="AW460" s="519">
        <f t="shared" si="1053"/>
        <v>0</v>
      </c>
      <c r="AX460" s="429">
        <f t="shared" si="1054"/>
        <v>0</v>
      </c>
      <c r="AY460" s="513"/>
      <c r="AZ460" s="681">
        <f t="shared" si="1055"/>
        <v>0</v>
      </c>
      <c r="BA460" s="519">
        <f t="shared" si="1056"/>
        <v>0</v>
      </c>
      <c r="BB460" s="429">
        <f t="shared" si="1057"/>
        <v>0</v>
      </c>
      <c r="BC460" s="695"/>
      <c r="BD460" s="681">
        <f t="shared" si="1058"/>
        <v>0</v>
      </c>
      <c r="BE460" s="695">
        <f t="shared" si="1059"/>
        <v>0</v>
      </c>
      <c r="BF460" s="681">
        <f t="shared" si="1060"/>
        <v>0</v>
      </c>
      <c r="BG460" s="695"/>
      <c r="BH460" s="681">
        <f t="shared" si="1061"/>
        <v>0</v>
      </c>
      <c r="BI460" s="519">
        <f t="shared" si="1062"/>
        <v>0</v>
      </c>
      <c r="BJ460" s="429">
        <f t="shared" si="1063"/>
        <v>0</v>
      </c>
      <c r="BK460" s="695"/>
      <c r="BL460" s="681">
        <f t="shared" si="1064"/>
        <v>0</v>
      </c>
      <c r="BM460" s="519">
        <f t="shared" si="1065"/>
        <v>0</v>
      </c>
      <c r="BN460" s="429">
        <f t="shared" si="1066"/>
        <v>0</v>
      </c>
      <c r="BO460" s="718"/>
      <c r="BP460" s="706">
        <f t="shared" si="1067"/>
        <v>0</v>
      </c>
      <c r="BQ460" s="718">
        <f t="shared" si="1068"/>
        <v>0</v>
      </c>
      <c r="BR460" s="706">
        <f t="shared" si="1069"/>
        <v>0</v>
      </c>
      <c r="BS460" s="718"/>
      <c r="BT460" s="706">
        <f t="shared" si="1070"/>
        <v>0</v>
      </c>
      <c r="BU460" s="718">
        <f t="shared" si="1071"/>
        <v>0</v>
      </c>
      <c r="BV460" s="706">
        <f t="shared" si="1072"/>
        <v>0</v>
      </c>
      <c r="BW460" s="718"/>
      <c r="BX460" s="706">
        <f t="shared" si="1073"/>
        <v>0</v>
      </c>
      <c r="BY460" s="718">
        <f t="shared" si="1074"/>
        <v>0</v>
      </c>
      <c r="BZ460" s="706">
        <f t="shared" si="1075"/>
        <v>0</v>
      </c>
      <c r="CA460" s="718"/>
      <c r="CB460" s="706">
        <f t="shared" si="1076"/>
        <v>0</v>
      </c>
      <c r="CC460" s="718">
        <f t="shared" si="1077"/>
        <v>0</v>
      </c>
      <c r="CD460" s="706">
        <f t="shared" si="1078"/>
        <v>0</v>
      </c>
      <c r="CE460" s="706"/>
      <c r="CF460" s="402">
        <f t="shared" si="932"/>
        <v>3870900</v>
      </c>
    </row>
    <row r="461" spans="1:84" ht="36">
      <c r="B461" s="395" t="s">
        <v>1215</v>
      </c>
      <c r="C461" s="396" t="s">
        <v>1216</v>
      </c>
      <c r="D461" s="397" t="s">
        <v>397</v>
      </c>
      <c r="E461" s="398">
        <v>48015</v>
      </c>
      <c r="F461" s="399">
        <v>0</v>
      </c>
      <c r="G461" s="400">
        <f t="shared" si="1031"/>
        <v>0</v>
      </c>
      <c r="H461" s="400"/>
      <c r="I461" s="401"/>
      <c r="J461" s="401"/>
      <c r="K461" s="513"/>
      <c r="L461" s="401"/>
      <c r="M461" s="513">
        <f t="shared" si="1032"/>
        <v>0</v>
      </c>
      <c r="N461" s="401">
        <f t="shared" si="1033"/>
        <v>0</v>
      </c>
      <c r="O461" s="401"/>
      <c r="P461" s="401"/>
      <c r="Q461" s="513">
        <f t="shared" si="1034"/>
        <v>0</v>
      </c>
      <c r="R461" s="401">
        <f t="shared" si="1035"/>
        <v>0</v>
      </c>
      <c r="S461" s="540"/>
      <c r="T461" s="401"/>
      <c r="U461" s="513">
        <f t="shared" si="1036"/>
        <v>0</v>
      </c>
      <c r="V461" s="401">
        <f t="shared" si="1037"/>
        <v>0</v>
      </c>
      <c r="W461" s="513"/>
      <c r="X461" s="401"/>
      <c r="Y461" s="513">
        <f t="shared" si="1038"/>
        <v>0</v>
      </c>
      <c r="Z461" s="401">
        <f t="shared" si="1039"/>
        <v>0</v>
      </c>
      <c r="AA461" s="513"/>
      <c r="AB461" s="401">
        <f t="shared" si="1040"/>
        <v>0</v>
      </c>
      <c r="AC461" s="513">
        <f t="shared" si="1041"/>
        <v>0</v>
      </c>
      <c r="AD461" s="401">
        <f t="shared" si="1042"/>
        <v>0</v>
      </c>
      <c r="AE461" s="513"/>
      <c r="AF461" s="401">
        <f t="shared" si="1043"/>
        <v>0</v>
      </c>
      <c r="AG461" s="513">
        <f t="shared" si="1044"/>
        <v>0</v>
      </c>
      <c r="AH461" s="401">
        <f t="shared" si="1045"/>
        <v>0</v>
      </c>
      <c r="AI461" s="513"/>
      <c r="AJ461" s="401">
        <f t="shared" si="1046"/>
        <v>0</v>
      </c>
      <c r="AK461" s="513">
        <f t="shared" si="1047"/>
        <v>0</v>
      </c>
      <c r="AL461" s="401">
        <f t="shared" si="950"/>
        <v>0</v>
      </c>
      <c r="AM461" s="519"/>
      <c r="AN461" s="429">
        <f t="shared" si="951"/>
        <v>0</v>
      </c>
      <c r="AO461" s="519">
        <f t="shared" si="1048"/>
        <v>0</v>
      </c>
      <c r="AP461" s="429">
        <f t="shared" si="1049"/>
        <v>0</v>
      </c>
      <c r="AQ461" s="591"/>
      <c r="AR461" s="401">
        <f t="shared" si="954"/>
        <v>0</v>
      </c>
      <c r="AS461" s="519">
        <f t="shared" si="1050"/>
        <v>0</v>
      </c>
      <c r="AT461" s="429">
        <f t="shared" si="1051"/>
        <v>0</v>
      </c>
      <c r="AU461" s="513"/>
      <c r="AV461" s="401">
        <f t="shared" si="1052"/>
        <v>0</v>
      </c>
      <c r="AW461" s="519">
        <f t="shared" si="1053"/>
        <v>0</v>
      </c>
      <c r="AX461" s="429">
        <f t="shared" si="1054"/>
        <v>0</v>
      </c>
      <c r="AY461" s="513"/>
      <c r="AZ461" s="681">
        <f t="shared" si="1055"/>
        <v>0</v>
      </c>
      <c r="BA461" s="519">
        <f t="shared" si="1056"/>
        <v>0</v>
      </c>
      <c r="BB461" s="429">
        <f t="shared" si="1057"/>
        <v>0</v>
      </c>
      <c r="BC461" s="695"/>
      <c r="BD461" s="681">
        <f t="shared" si="1058"/>
        <v>0</v>
      </c>
      <c r="BE461" s="695">
        <f t="shared" si="1059"/>
        <v>0</v>
      </c>
      <c r="BF461" s="681">
        <f t="shared" si="1060"/>
        <v>0</v>
      </c>
      <c r="BG461" s="695"/>
      <c r="BH461" s="681">
        <f t="shared" si="1061"/>
        <v>0</v>
      </c>
      <c r="BI461" s="519">
        <f t="shared" si="1062"/>
        <v>0</v>
      </c>
      <c r="BJ461" s="429">
        <f t="shared" si="1063"/>
        <v>0</v>
      </c>
      <c r="BK461" s="695"/>
      <c r="BL461" s="681">
        <f t="shared" si="1064"/>
        <v>0</v>
      </c>
      <c r="BM461" s="519">
        <f t="shared" si="1065"/>
        <v>0</v>
      </c>
      <c r="BN461" s="429">
        <f t="shared" si="1066"/>
        <v>0</v>
      </c>
      <c r="BO461" s="718"/>
      <c r="BP461" s="706">
        <f t="shared" si="1067"/>
        <v>0</v>
      </c>
      <c r="BQ461" s="718">
        <f t="shared" si="1068"/>
        <v>0</v>
      </c>
      <c r="BR461" s="706">
        <f t="shared" si="1069"/>
        <v>0</v>
      </c>
      <c r="BS461" s="718"/>
      <c r="BT461" s="706">
        <f t="shared" si="1070"/>
        <v>0</v>
      </c>
      <c r="BU461" s="718">
        <f t="shared" si="1071"/>
        <v>0</v>
      </c>
      <c r="BV461" s="706">
        <f t="shared" si="1072"/>
        <v>0</v>
      </c>
      <c r="BW461" s="718"/>
      <c r="BX461" s="706">
        <f t="shared" si="1073"/>
        <v>0</v>
      </c>
      <c r="BY461" s="718">
        <f t="shared" si="1074"/>
        <v>0</v>
      </c>
      <c r="BZ461" s="706">
        <f t="shared" si="1075"/>
        <v>0</v>
      </c>
      <c r="CA461" s="718"/>
      <c r="CB461" s="706">
        <f t="shared" si="1076"/>
        <v>0</v>
      </c>
      <c r="CC461" s="718">
        <f t="shared" si="1077"/>
        <v>0</v>
      </c>
      <c r="CD461" s="706">
        <f t="shared" si="1078"/>
        <v>0</v>
      </c>
      <c r="CE461" s="706"/>
      <c r="CF461" s="402">
        <f t="shared" ref="CF461:CF524" si="1079">+G461+H461</f>
        <v>0</v>
      </c>
    </row>
    <row r="462" spans="1:84" s="387" customFormat="1" ht="36">
      <c r="A462" s="387" t="s">
        <v>1786</v>
      </c>
      <c r="B462" s="388" t="s">
        <v>1217</v>
      </c>
      <c r="C462" s="389" t="s">
        <v>94</v>
      </c>
      <c r="D462" s="390"/>
      <c r="E462" s="391"/>
      <c r="F462" s="392"/>
      <c r="G462" s="393"/>
      <c r="H462" s="393">
        <f>+SUM(G463:G475)</f>
        <v>41573181.869999997</v>
      </c>
      <c r="I462" s="393"/>
      <c r="J462" s="393"/>
      <c r="K462" s="514"/>
      <c r="L462" s="393"/>
      <c r="M462" s="514"/>
      <c r="N462" s="393">
        <f>SUM(N463:N475)</f>
        <v>0</v>
      </c>
      <c r="O462" s="393"/>
      <c r="P462" s="393"/>
      <c r="Q462" s="514"/>
      <c r="R462" s="393">
        <f>SUM(R463:R475)</f>
        <v>0</v>
      </c>
      <c r="S462" s="539"/>
      <c r="T462" s="393">
        <f>SUM(T463:T475)</f>
        <v>0</v>
      </c>
      <c r="U462" s="514"/>
      <c r="V462" s="393">
        <f>SUM(V463:V475)</f>
        <v>0</v>
      </c>
      <c r="W462" s="514"/>
      <c r="X462" s="393">
        <f>SUM(X463:X475)</f>
        <v>0</v>
      </c>
      <c r="Y462" s="514"/>
      <c r="Z462" s="393">
        <f>SUM(Z463:Z475)</f>
        <v>0</v>
      </c>
      <c r="AA462" s="514"/>
      <c r="AB462" s="393">
        <f>SUM(AB463:AB475)</f>
        <v>0</v>
      </c>
      <c r="AC462" s="514"/>
      <c r="AD462" s="393">
        <f>SUM(AD463:AD475)</f>
        <v>0</v>
      </c>
      <c r="AE462" s="514"/>
      <c r="AF462" s="393">
        <f>SUM(AF463:AF475)</f>
        <v>0</v>
      </c>
      <c r="AG462" s="514"/>
      <c r="AH462" s="393">
        <f>SUM(AH463:AH475)</f>
        <v>0</v>
      </c>
      <c r="AI462" s="514"/>
      <c r="AJ462" s="393">
        <f>SUM(AJ463:AJ475)</f>
        <v>0</v>
      </c>
      <c r="AK462" s="514"/>
      <c r="AL462" s="393">
        <f>SUM(AL463:AL475)</f>
        <v>0</v>
      </c>
      <c r="AM462" s="393"/>
      <c r="AN462" s="393">
        <f>SUM(AN463:AN475)</f>
        <v>0</v>
      </c>
      <c r="AO462" s="514"/>
      <c r="AP462" s="393">
        <f>SUM(AP463:AP475)</f>
        <v>0</v>
      </c>
      <c r="AQ462" s="590"/>
      <c r="AR462" s="393">
        <f>SUM(AR463:AR475)</f>
        <v>0</v>
      </c>
      <c r="AS462" s="514"/>
      <c r="AT462" s="393">
        <f>SUM(AT463:AT475)</f>
        <v>0</v>
      </c>
      <c r="AU462" s="514"/>
      <c r="AV462" s="393">
        <f>SUM(AV463:AV475)</f>
        <v>0</v>
      </c>
      <c r="AW462" s="514"/>
      <c r="AX462" s="393">
        <f>SUM(AX463:AX475)</f>
        <v>0</v>
      </c>
      <c r="AY462" s="514" t="s">
        <v>126</v>
      </c>
      <c r="AZ462" s="680">
        <f>SUM(AZ463:AZ475)</f>
        <v>0</v>
      </c>
      <c r="BA462" s="514"/>
      <c r="BB462" s="393">
        <f>SUM(BB463:BB475)</f>
        <v>0</v>
      </c>
      <c r="BC462" s="514" t="s">
        <v>126</v>
      </c>
      <c r="BD462" s="393">
        <f>SUM(BD463:BD475)</f>
        <v>0</v>
      </c>
      <c r="BE462" s="514"/>
      <c r="BF462" s="393">
        <f>SUM(BF463:BF475)</f>
        <v>0</v>
      </c>
      <c r="BG462" s="514"/>
      <c r="BH462" s="393">
        <f>SUM(BH463:BH475)</f>
        <v>0</v>
      </c>
      <c r="BI462" s="514"/>
      <c r="BJ462" s="393">
        <f>SUM(BJ463:BJ475)</f>
        <v>0</v>
      </c>
      <c r="BK462" s="514"/>
      <c r="BL462" s="393">
        <f>SUM(BL463:BL475)</f>
        <v>0</v>
      </c>
      <c r="BM462" s="514"/>
      <c r="BN462" s="393">
        <f>SUM(BN463:BN475)</f>
        <v>0</v>
      </c>
      <c r="BO462" s="717"/>
      <c r="BP462" s="705">
        <f>SUM(BP463:BP475)</f>
        <v>0</v>
      </c>
      <c r="BQ462" s="717"/>
      <c r="BR462" s="705">
        <f>SUM(BR463:BR475)</f>
        <v>0</v>
      </c>
      <c r="BS462" s="717"/>
      <c r="BT462" s="705">
        <f>SUM(BT463:BT475)</f>
        <v>0</v>
      </c>
      <c r="BU462" s="717"/>
      <c r="BV462" s="705">
        <f>SUM(BV463:BV475)</f>
        <v>0</v>
      </c>
      <c r="BW462" s="717"/>
      <c r="BX462" s="705">
        <f>SUM(BX463:BX475)</f>
        <v>0</v>
      </c>
      <c r="BY462" s="717"/>
      <c r="BZ462" s="705">
        <f>SUM(BZ463:BZ475)</f>
        <v>0</v>
      </c>
      <c r="CA462" s="717"/>
      <c r="CB462" s="705">
        <f>SUM(CB463:CB475)</f>
        <v>0</v>
      </c>
      <c r="CC462" s="717"/>
      <c r="CD462" s="705">
        <f>SUM(CD463:CD475)</f>
        <v>0</v>
      </c>
      <c r="CE462" s="705"/>
      <c r="CF462" s="394">
        <f t="shared" si="1079"/>
        <v>41573181.869999997</v>
      </c>
    </row>
    <row r="463" spans="1:84" ht="54">
      <c r="B463" s="395" t="s">
        <v>95</v>
      </c>
      <c r="C463" s="411" t="s">
        <v>1218</v>
      </c>
      <c r="D463" s="412" t="s">
        <v>389</v>
      </c>
      <c r="E463" s="398">
        <v>783870.12</v>
      </c>
      <c r="F463" s="399">
        <v>18</v>
      </c>
      <c r="G463" s="400">
        <f t="shared" ref="G463:G475" si="1080">F463*E463</f>
        <v>14109662.16</v>
      </c>
      <c r="H463" s="400"/>
      <c r="I463" s="413"/>
      <c r="J463" s="413"/>
      <c r="K463" s="517"/>
      <c r="L463" s="413"/>
      <c r="M463" s="513">
        <f t="shared" ref="M463:M475" si="1081">I463+K463</f>
        <v>0</v>
      </c>
      <c r="N463" s="401">
        <f t="shared" ref="N463:N475" si="1082">M463*$E463</f>
        <v>0</v>
      </c>
      <c r="O463" s="413"/>
      <c r="P463" s="413"/>
      <c r="Q463" s="513">
        <f t="shared" ref="Q463:Q475" si="1083">M463+O463</f>
        <v>0</v>
      </c>
      <c r="R463" s="401">
        <f t="shared" ref="R463:R475" si="1084">Q463*$E463</f>
        <v>0</v>
      </c>
      <c r="S463" s="543"/>
      <c r="T463" s="413"/>
      <c r="U463" s="513">
        <f t="shared" ref="U463:U475" si="1085">Q463+S463</f>
        <v>0</v>
      </c>
      <c r="V463" s="401">
        <f t="shared" ref="V463:V475" si="1086">U463*$E463</f>
        <v>0</v>
      </c>
      <c r="W463" s="517"/>
      <c r="X463" s="413"/>
      <c r="Y463" s="513">
        <f t="shared" ref="Y463:Y475" si="1087">U463+W463</f>
        <v>0</v>
      </c>
      <c r="Z463" s="401">
        <f t="shared" ref="Z463:Z475" si="1088">Y463*$E463</f>
        <v>0</v>
      </c>
      <c r="AA463" s="517"/>
      <c r="AB463" s="401">
        <f t="shared" ref="AB463:AB475" si="1089">AA463*$E463</f>
        <v>0</v>
      </c>
      <c r="AC463" s="513">
        <f t="shared" ref="AC463:AC475" si="1090">Y463+AA463</f>
        <v>0</v>
      </c>
      <c r="AD463" s="401">
        <f t="shared" ref="AD463:AD475" si="1091">AC463*$E463</f>
        <v>0</v>
      </c>
      <c r="AE463" s="513"/>
      <c r="AF463" s="401">
        <f t="shared" ref="AF463:AF475" si="1092">AE463*$E463</f>
        <v>0</v>
      </c>
      <c r="AG463" s="513">
        <f t="shared" ref="AG463:AG475" si="1093">AC463+AE463</f>
        <v>0</v>
      </c>
      <c r="AH463" s="401">
        <f t="shared" ref="AH463:AH475" si="1094">AG463*$E463</f>
        <v>0</v>
      </c>
      <c r="AI463" s="513"/>
      <c r="AJ463" s="401">
        <f t="shared" ref="AJ463:AJ475" si="1095">AI463*$E463</f>
        <v>0</v>
      </c>
      <c r="AK463" s="513">
        <f t="shared" ref="AK463:AK475" si="1096">AG463+AI463</f>
        <v>0</v>
      </c>
      <c r="AL463" s="401">
        <f t="shared" si="950"/>
        <v>0</v>
      </c>
      <c r="AM463" s="519"/>
      <c r="AN463" s="429">
        <f t="shared" si="951"/>
        <v>0</v>
      </c>
      <c r="AO463" s="519">
        <f t="shared" ref="AO463:AO475" si="1097">AK463+AM463</f>
        <v>0</v>
      </c>
      <c r="AP463" s="429">
        <f t="shared" ref="AP463:AP475" si="1098">AO463*$E463</f>
        <v>0</v>
      </c>
      <c r="AQ463" s="594"/>
      <c r="AR463" s="401">
        <f t="shared" si="954"/>
        <v>0</v>
      </c>
      <c r="AS463" s="519">
        <f t="shared" ref="AS463:AS475" si="1099">AO463+AQ463</f>
        <v>0</v>
      </c>
      <c r="AT463" s="429">
        <f t="shared" ref="AT463:AT475" si="1100">AS463*$E463</f>
        <v>0</v>
      </c>
      <c r="AU463" s="517"/>
      <c r="AV463" s="401">
        <f t="shared" si="1052"/>
        <v>0</v>
      </c>
      <c r="AW463" s="519">
        <f t="shared" ref="AW463:AW475" si="1101">AS463+AU463</f>
        <v>0</v>
      </c>
      <c r="AX463" s="429">
        <f t="shared" ref="AX463:AX475" si="1102">AW463*$E463</f>
        <v>0</v>
      </c>
      <c r="AY463" s="517"/>
      <c r="AZ463" s="683">
        <f t="shared" si="1055"/>
        <v>0</v>
      </c>
      <c r="BA463" s="519">
        <f t="shared" ref="BA463:BA475" si="1103">AW463+AY463</f>
        <v>0</v>
      </c>
      <c r="BB463" s="429">
        <f t="shared" ref="BB463:BB475" si="1104">BA463*$E463</f>
        <v>0</v>
      </c>
      <c r="BC463" s="697"/>
      <c r="BD463" s="683">
        <f t="shared" ref="BD463:BD475" si="1105">BC463*$E463</f>
        <v>0</v>
      </c>
      <c r="BE463" s="697">
        <f t="shared" ref="BE463:BE475" si="1106">BA463+BC463</f>
        <v>0</v>
      </c>
      <c r="BF463" s="683">
        <f t="shared" ref="BF463:BF475" si="1107">BE463*$E463</f>
        <v>0</v>
      </c>
      <c r="BG463" s="697"/>
      <c r="BH463" s="683">
        <f t="shared" ref="BH463:BH475" si="1108">BG463*$E463</f>
        <v>0</v>
      </c>
      <c r="BI463" s="519">
        <f t="shared" ref="BI463:BI475" si="1109">BE463+BG463</f>
        <v>0</v>
      </c>
      <c r="BJ463" s="429">
        <f t="shared" ref="BJ463:BJ475" si="1110">BI463*$E463</f>
        <v>0</v>
      </c>
      <c r="BK463" s="697"/>
      <c r="BL463" s="683">
        <f t="shared" ref="BL463:BL475" si="1111">BK463*$E463</f>
        <v>0</v>
      </c>
      <c r="BM463" s="519">
        <f t="shared" ref="BM463:BM475" si="1112">BI463+BK463</f>
        <v>0</v>
      </c>
      <c r="BN463" s="429">
        <f t="shared" ref="BN463:BN475" si="1113">BM463*$E463</f>
        <v>0</v>
      </c>
      <c r="BO463" s="718"/>
      <c r="BP463" s="706">
        <f t="shared" ref="BP463:BP475" si="1114">BO463*$E463</f>
        <v>0</v>
      </c>
      <c r="BQ463" s="718">
        <f t="shared" ref="BQ463:BQ475" si="1115">BM463+BO463</f>
        <v>0</v>
      </c>
      <c r="BR463" s="706">
        <f t="shared" ref="BR463:BR475" si="1116">BQ463*$E463</f>
        <v>0</v>
      </c>
      <c r="BS463" s="718"/>
      <c r="BT463" s="706">
        <f t="shared" ref="BT463:BT475" si="1117">BS463*$E463</f>
        <v>0</v>
      </c>
      <c r="BU463" s="718">
        <f t="shared" ref="BU463:BU475" si="1118">BQ463+BS463</f>
        <v>0</v>
      </c>
      <c r="BV463" s="706">
        <f t="shared" ref="BV463:BV475" si="1119">BU463*$E463</f>
        <v>0</v>
      </c>
      <c r="BW463" s="718"/>
      <c r="BX463" s="706">
        <f t="shared" ref="BX463:BX475" si="1120">BW463*$E463</f>
        <v>0</v>
      </c>
      <c r="BY463" s="718">
        <f t="shared" ref="BY463:BY475" si="1121">BU463+BW463</f>
        <v>0</v>
      </c>
      <c r="BZ463" s="706">
        <f t="shared" ref="BZ463:BZ475" si="1122">BY463*$E463</f>
        <v>0</v>
      </c>
      <c r="CA463" s="718"/>
      <c r="CB463" s="706">
        <f t="shared" ref="CB463:CB475" si="1123">CA463*$E463</f>
        <v>0</v>
      </c>
      <c r="CC463" s="718">
        <f t="shared" ref="CC463:CC475" si="1124">BY463+CA463</f>
        <v>0</v>
      </c>
      <c r="CD463" s="706">
        <f t="shared" ref="CD463:CD475" si="1125">CC463*$E463</f>
        <v>0</v>
      </c>
      <c r="CE463" s="706"/>
      <c r="CF463" s="402">
        <f t="shared" si="1079"/>
        <v>14109662.16</v>
      </c>
    </row>
    <row r="464" spans="1:84" ht="54">
      <c r="B464" s="395" t="s">
        <v>1219</v>
      </c>
      <c r="C464" s="411" t="s">
        <v>1220</v>
      </c>
      <c r="D464" s="412" t="s">
        <v>389</v>
      </c>
      <c r="E464" s="398">
        <v>196384.32</v>
      </c>
      <c r="F464" s="399">
        <v>16</v>
      </c>
      <c r="G464" s="400">
        <f t="shared" si="1080"/>
        <v>3142149.12</v>
      </c>
      <c r="H464" s="400"/>
      <c r="I464" s="413"/>
      <c r="J464" s="413"/>
      <c r="K464" s="517"/>
      <c r="L464" s="413"/>
      <c r="M464" s="513">
        <f t="shared" si="1081"/>
        <v>0</v>
      </c>
      <c r="N464" s="401">
        <f t="shared" si="1082"/>
        <v>0</v>
      </c>
      <c r="O464" s="413"/>
      <c r="P464" s="413"/>
      <c r="Q464" s="513">
        <f t="shared" si="1083"/>
        <v>0</v>
      </c>
      <c r="R464" s="401">
        <f t="shared" si="1084"/>
        <v>0</v>
      </c>
      <c r="S464" s="543"/>
      <c r="T464" s="413"/>
      <c r="U464" s="513">
        <f t="shared" si="1085"/>
        <v>0</v>
      </c>
      <c r="V464" s="401">
        <f t="shared" si="1086"/>
        <v>0</v>
      </c>
      <c r="W464" s="517"/>
      <c r="X464" s="413"/>
      <c r="Y464" s="513">
        <f t="shared" si="1087"/>
        <v>0</v>
      </c>
      <c r="Z464" s="401">
        <f t="shared" si="1088"/>
        <v>0</v>
      </c>
      <c r="AA464" s="517"/>
      <c r="AB464" s="401">
        <f t="shared" si="1089"/>
        <v>0</v>
      </c>
      <c r="AC464" s="513">
        <f t="shared" si="1090"/>
        <v>0</v>
      </c>
      <c r="AD464" s="401">
        <f t="shared" si="1091"/>
        <v>0</v>
      </c>
      <c r="AE464" s="513"/>
      <c r="AF464" s="401">
        <f t="shared" si="1092"/>
        <v>0</v>
      </c>
      <c r="AG464" s="513">
        <f t="shared" si="1093"/>
        <v>0</v>
      </c>
      <c r="AH464" s="401">
        <f t="shared" si="1094"/>
        <v>0</v>
      </c>
      <c r="AI464" s="513"/>
      <c r="AJ464" s="401">
        <f t="shared" si="1095"/>
        <v>0</v>
      </c>
      <c r="AK464" s="513">
        <f t="shared" si="1096"/>
        <v>0</v>
      </c>
      <c r="AL464" s="401">
        <f t="shared" si="950"/>
        <v>0</v>
      </c>
      <c r="AM464" s="519"/>
      <c r="AN464" s="429">
        <f t="shared" si="951"/>
        <v>0</v>
      </c>
      <c r="AO464" s="519">
        <f t="shared" si="1097"/>
        <v>0</v>
      </c>
      <c r="AP464" s="429">
        <f t="shared" si="1098"/>
        <v>0</v>
      </c>
      <c r="AQ464" s="594"/>
      <c r="AR464" s="401">
        <f t="shared" si="954"/>
        <v>0</v>
      </c>
      <c r="AS464" s="519">
        <f t="shared" si="1099"/>
        <v>0</v>
      </c>
      <c r="AT464" s="429">
        <f t="shared" si="1100"/>
        <v>0</v>
      </c>
      <c r="AU464" s="517"/>
      <c r="AV464" s="401">
        <f t="shared" si="1052"/>
        <v>0</v>
      </c>
      <c r="AW464" s="519">
        <f t="shared" si="1101"/>
        <v>0</v>
      </c>
      <c r="AX464" s="429">
        <f t="shared" si="1102"/>
        <v>0</v>
      </c>
      <c r="AY464" s="517"/>
      <c r="AZ464" s="683">
        <f t="shared" si="1055"/>
        <v>0</v>
      </c>
      <c r="BA464" s="519">
        <f t="shared" si="1103"/>
        <v>0</v>
      </c>
      <c r="BB464" s="429">
        <f t="shared" si="1104"/>
        <v>0</v>
      </c>
      <c r="BC464" s="697"/>
      <c r="BD464" s="683">
        <f t="shared" si="1105"/>
        <v>0</v>
      </c>
      <c r="BE464" s="697">
        <f t="shared" si="1106"/>
        <v>0</v>
      </c>
      <c r="BF464" s="683">
        <f t="shared" si="1107"/>
        <v>0</v>
      </c>
      <c r="BG464" s="697"/>
      <c r="BH464" s="683">
        <f t="shared" si="1108"/>
        <v>0</v>
      </c>
      <c r="BI464" s="519">
        <f t="shared" si="1109"/>
        <v>0</v>
      </c>
      <c r="BJ464" s="429">
        <f t="shared" si="1110"/>
        <v>0</v>
      </c>
      <c r="BK464" s="697"/>
      <c r="BL464" s="683">
        <f t="shared" si="1111"/>
        <v>0</v>
      </c>
      <c r="BM464" s="519">
        <f t="shared" si="1112"/>
        <v>0</v>
      </c>
      <c r="BN464" s="429">
        <f t="shared" si="1113"/>
        <v>0</v>
      </c>
      <c r="BO464" s="718"/>
      <c r="BP464" s="706">
        <f t="shared" si="1114"/>
        <v>0</v>
      </c>
      <c r="BQ464" s="718">
        <f t="shared" si="1115"/>
        <v>0</v>
      </c>
      <c r="BR464" s="706">
        <f t="shared" si="1116"/>
        <v>0</v>
      </c>
      <c r="BS464" s="718"/>
      <c r="BT464" s="706">
        <f t="shared" si="1117"/>
        <v>0</v>
      </c>
      <c r="BU464" s="718">
        <f t="shared" si="1118"/>
        <v>0</v>
      </c>
      <c r="BV464" s="706">
        <f t="shared" si="1119"/>
        <v>0</v>
      </c>
      <c r="BW464" s="718"/>
      <c r="BX464" s="706">
        <f t="shared" si="1120"/>
        <v>0</v>
      </c>
      <c r="BY464" s="718">
        <f t="shared" si="1121"/>
        <v>0</v>
      </c>
      <c r="BZ464" s="706">
        <f t="shared" si="1122"/>
        <v>0</v>
      </c>
      <c r="CA464" s="718"/>
      <c r="CB464" s="706">
        <f t="shared" si="1123"/>
        <v>0</v>
      </c>
      <c r="CC464" s="718">
        <f t="shared" si="1124"/>
        <v>0</v>
      </c>
      <c r="CD464" s="706">
        <f t="shared" si="1125"/>
        <v>0</v>
      </c>
      <c r="CE464" s="706"/>
      <c r="CF464" s="402">
        <f t="shared" si="1079"/>
        <v>3142149.12</v>
      </c>
    </row>
    <row r="465" spans="1:84" ht="54">
      <c r="B465" s="395" t="s">
        <v>1221</v>
      </c>
      <c r="C465" s="411" t="s">
        <v>1222</v>
      </c>
      <c r="D465" s="412" t="s">
        <v>389</v>
      </c>
      <c r="E465" s="398">
        <v>702343.62</v>
      </c>
      <c r="F465" s="399">
        <v>4</v>
      </c>
      <c r="G465" s="400">
        <f t="shared" si="1080"/>
        <v>2809374.48</v>
      </c>
      <c r="H465" s="400"/>
      <c r="I465" s="413"/>
      <c r="J465" s="413"/>
      <c r="K465" s="517"/>
      <c r="L465" s="413"/>
      <c r="M465" s="513">
        <f t="shared" si="1081"/>
        <v>0</v>
      </c>
      <c r="N465" s="401">
        <f t="shared" si="1082"/>
        <v>0</v>
      </c>
      <c r="O465" s="413"/>
      <c r="P465" s="413"/>
      <c r="Q465" s="513">
        <f t="shared" si="1083"/>
        <v>0</v>
      </c>
      <c r="R465" s="401">
        <f t="shared" si="1084"/>
        <v>0</v>
      </c>
      <c r="S465" s="543"/>
      <c r="T465" s="413"/>
      <c r="U465" s="513">
        <f t="shared" si="1085"/>
        <v>0</v>
      </c>
      <c r="V465" s="401">
        <f t="shared" si="1086"/>
        <v>0</v>
      </c>
      <c r="W465" s="517"/>
      <c r="X465" s="413"/>
      <c r="Y465" s="513">
        <f t="shared" si="1087"/>
        <v>0</v>
      </c>
      <c r="Z465" s="401">
        <f t="shared" si="1088"/>
        <v>0</v>
      </c>
      <c r="AA465" s="517"/>
      <c r="AB465" s="401">
        <f t="shared" si="1089"/>
        <v>0</v>
      </c>
      <c r="AC465" s="513">
        <f t="shared" si="1090"/>
        <v>0</v>
      </c>
      <c r="AD465" s="401">
        <f t="shared" si="1091"/>
        <v>0</v>
      </c>
      <c r="AE465" s="513"/>
      <c r="AF465" s="401">
        <f t="shared" si="1092"/>
        <v>0</v>
      </c>
      <c r="AG465" s="513">
        <f t="shared" si="1093"/>
        <v>0</v>
      </c>
      <c r="AH465" s="401">
        <f t="shared" si="1094"/>
        <v>0</v>
      </c>
      <c r="AI465" s="513"/>
      <c r="AJ465" s="401">
        <f t="shared" si="1095"/>
        <v>0</v>
      </c>
      <c r="AK465" s="513">
        <f t="shared" si="1096"/>
        <v>0</v>
      </c>
      <c r="AL465" s="401">
        <f t="shared" si="950"/>
        <v>0</v>
      </c>
      <c r="AM465" s="519"/>
      <c r="AN465" s="429">
        <f t="shared" si="951"/>
        <v>0</v>
      </c>
      <c r="AO465" s="519">
        <f t="shared" si="1097"/>
        <v>0</v>
      </c>
      <c r="AP465" s="429">
        <f t="shared" si="1098"/>
        <v>0</v>
      </c>
      <c r="AQ465" s="594"/>
      <c r="AR465" s="401">
        <f t="shared" si="954"/>
        <v>0</v>
      </c>
      <c r="AS465" s="519">
        <f t="shared" si="1099"/>
        <v>0</v>
      </c>
      <c r="AT465" s="429">
        <f t="shared" si="1100"/>
        <v>0</v>
      </c>
      <c r="AU465" s="517"/>
      <c r="AV465" s="401">
        <f t="shared" si="1052"/>
        <v>0</v>
      </c>
      <c r="AW465" s="519">
        <f t="shared" si="1101"/>
        <v>0</v>
      </c>
      <c r="AX465" s="429">
        <f t="shared" si="1102"/>
        <v>0</v>
      </c>
      <c r="AY465" s="517"/>
      <c r="AZ465" s="683">
        <f t="shared" si="1055"/>
        <v>0</v>
      </c>
      <c r="BA465" s="519">
        <f t="shared" si="1103"/>
        <v>0</v>
      </c>
      <c r="BB465" s="429">
        <f t="shared" si="1104"/>
        <v>0</v>
      </c>
      <c r="BC465" s="697"/>
      <c r="BD465" s="683">
        <f t="shared" si="1105"/>
        <v>0</v>
      </c>
      <c r="BE465" s="697">
        <f t="shared" si="1106"/>
        <v>0</v>
      </c>
      <c r="BF465" s="683">
        <f t="shared" si="1107"/>
        <v>0</v>
      </c>
      <c r="BG465" s="697"/>
      <c r="BH465" s="683">
        <f t="shared" si="1108"/>
        <v>0</v>
      </c>
      <c r="BI465" s="519">
        <f t="shared" si="1109"/>
        <v>0</v>
      </c>
      <c r="BJ465" s="429">
        <f t="shared" si="1110"/>
        <v>0</v>
      </c>
      <c r="BK465" s="697"/>
      <c r="BL465" s="683">
        <f t="shared" si="1111"/>
        <v>0</v>
      </c>
      <c r="BM465" s="519">
        <f t="shared" si="1112"/>
        <v>0</v>
      </c>
      <c r="BN465" s="429">
        <f t="shared" si="1113"/>
        <v>0</v>
      </c>
      <c r="BO465" s="718"/>
      <c r="BP465" s="706">
        <f t="shared" si="1114"/>
        <v>0</v>
      </c>
      <c r="BQ465" s="718">
        <f t="shared" si="1115"/>
        <v>0</v>
      </c>
      <c r="BR465" s="706">
        <f t="shared" si="1116"/>
        <v>0</v>
      </c>
      <c r="BS465" s="718"/>
      <c r="BT465" s="706">
        <f t="shared" si="1117"/>
        <v>0</v>
      </c>
      <c r="BU465" s="718">
        <f t="shared" si="1118"/>
        <v>0</v>
      </c>
      <c r="BV465" s="706">
        <f t="shared" si="1119"/>
        <v>0</v>
      </c>
      <c r="BW465" s="718"/>
      <c r="BX465" s="706">
        <f t="shared" si="1120"/>
        <v>0</v>
      </c>
      <c r="BY465" s="718">
        <f t="shared" si="1121"/>
        <v>0</v>
      </c>
      <c r="BZ465" s="706">
        <f t="shared" si="1122"/>
        <v>0</v>
      </c>
      <c r="CA465" s="718"/>
      <c r="CB465" s="706">
        <f t="shared" si="1123"/>
        <v>0</v>
      </c>
      <c r="CC465" s="718">
        <f t="shared" si="1124"/>
        <v>0</v>
      </c>
      <c r="CD465" s="706">
        <f t="shared" si="1125"/>
        <v>0</v>
      </c>
      <c r="CE465" s="706"/>
      <c r="CF465" s="402">
        <f t="shared" si="1079"/>
        <v>2809374.48</v>
      </c>
    </row>
    <row r="466" spans="1:84" ht="36">
      <c r="B466" s="395" t="s">
        <v>1223</v>
      </c>
      <c r="C466" s="411" t="s">
        <v>1224</v>
      </c>
      <c r="D466" s="412" t="s">
        <v>389</v>
      </c>
      <c r="E466" s="398">
        <v>84188.61</v>
      </c>
      <c r="F466" s="399">
        <v>1</v>
      </c>
      <c r="G466" s="400">
        <f t="shared" si="1080"/>
        <v>84188.61</v>
      </c>
      <c r="H466" s="400"/>
      <c r="I466" s="413"/>
      <c r="J466" s="413"/>
      <c r="K466" s="517"/>
      <c r="L466" s="413"/>
      <c r="M466" s="513">
        <f t="shared" si="1081"/>
        <v>0</v>
      </c>
      <c r="N466" s="401">
        <f t="shared" si="1082"/>
        <v>0</v>
      </c>
      <c r="O466" s="413"/>
      <c r="P466" s="413"/>
      <c r="Q466" s="513">
        <f t="shared" si="1083"/>
        <v>0</v>
      </c>
      <c r="R466" s="401">
        <f t="shared" si="1084"/>
        <v>0</v>
      </c>
      <c r="S466" s="543"/>
      <c r="T466" s="413"/>
      <c r="U466" s="513">
        <f t="shared" si="1085"/>
        <v>0</v>
      </c>
      <c r="V466" s="401">
        <f t="shared" si="1086"/>
        <v>0</v>
      </c>
      <c r="W466" s="517"/>
      <c r="X466" s="413"/>
      <c r="Y466" s="513">
        <f t="shared" si="1087"/>
        <v>0</v>
      </c>
      <c r="Z466" s="401">
        <f t="shared" si="1088"/>
        <v>0</v>
      </c>
      <c r="AA466" s="517"/>
      <c r="AB466" s="401">
        <f t="shared" si="1089"/>
        <v>0</v>
      </c>
      <c r="AC466" s="513">
        <f t="shared" si="1090"/>
        <v>0</v>
      </c>
      <c r="AD466" s="401">
        <f t="shared" si="1091"/>
        <v>0</v>
      </c>
      <c r="AE466" s="513"/>
      <c r="AF466" s="401">
        <f t="shared" si="1092"/>
        <v>0</v>
      </c>
      <c r="AG466" s="513">
        <f t="shared" si="1093"/>
        <v>0</v>
      </c>
      <c r="AH466" s="401">
        <f t="shared" si="1094"/>
        <v>0</v>
      </c>
      <c r="AI466" s="513"/>
      <c r="AJ466" s="401">
        <f t="shared" si="1095"/>
        <v>0</v>
      </c>
      <c r="AK466" s="513">
        <f t="shared" si="1096"/>
        <v>0</v>
      </c>
      <c r="AL466" s="401">
        <f t="shared" si="950"/>
        <v>0</v>
      </c>
      <c r="AM466" s="519"/>
      <c r="AN466" s="429">
        <f t="shared" si="951"/>
        <v>0</v>
      </c>
      <c r="AO466" s="519">
        <f t="shared" si="1097"/>
        <v>0</v>
      </c>
      <c r="AP466" s="429">
        <f t="shared" si="1098"/>
        <v>0</v>
      </c>
      <c r="AQ466" s="594"/>
      <c r="AR466" s="401">
        <f t="shared" si="954"/>
        <v>0</v>
      </c>
      <c r="AS466" s="519">
        <f t="shared" si="1099"/>
        <v>0</v>
      </c>
      <c r="AT466" s="429">
        <f t="shared" si="1100"/>
        <v>0</v>
      </c>
      <c r="AU466" s="517"/>
      <c r="AV466" s="401">
        <f t="shared" ref="AV466:AV478" si="1126">AU466*$E466</f>
        <v>0</v>
      </c>
      <c r="AW466" s="519">
        <f t="shared" si="1101"/>
        <v>0</v>
      </c>
      <c r="AX466" s="429">
        <f t="shared" si="1102"/>
        <v>0</v>
      </c>
      <c r="AY466" s="517"/>
      <c r="AZ466" s="683">
        <f t="shared" si="1055"/>
        <v>0</v>
      </c>
      <c r="BA466" s="519">
        <f t="shared" si="1103"/>
        <v>0</v>
      </c>
      <c r="BB466" s="429">
        <f t="shared" si="1104"/>
        <v>0</v>
      </c>
      <c r="BC466" s="697"/>
      <c r="BD466" s="683">
        <f t="shared" si="1105"/>
        <v>0</v>
      </c>
      <c r="BE466" s="697">
        <f t="shared" si="1106"/>
        <v>0</v>
      </c>
      <c r="BF466" s="683">
        <f t="shared" si="1107"/>
        <v>0</v>
      </c>
      <c r="BG466" s="697"/>
      <c r="BH466" s="683">
        <f t="shared" si="1108"/>
        <v>0</v>
      </c>
      <c r="BI466" s="519">
        <f t="shared" si="1109"/>
        <v>0</v>
      </c>
      <c r="BJ466" s="429">
        <f t="shared" si="1110"/>
        <v>0</v>
      </c>
      <c r="BK466" s="697"/>
      <c r="BL466" s="683">
        <f t="shared" si="1111"/>
        <v>0</v>
      </c>
      <c r="BM466" s="519">
        <f t="shared" si="1112"/>
        <v>0</v>
      </c>
      <c r="BN466" s="429">
        <f t="shared" si="1113"/>
        <v>0</v>
      </c>
      <c r="BO466" s="718"/>
      <c r="BP466" s="706">
        <f t="shared" si="1114"/>
        <v>0</v>
      </c>
      <c r="BQ466" s="718">
        <f t="shared" si="1115"/>
        <v>0</v>
      </c>
      <c r="BR466" s="706">
        <f t="shared" si="1116"/>
        <v>0</v>
      </c>
      <c r="BS466" s="718"/>
      <c r="BT466" s="706">
        <f t="shared" si="1117"/>
        <v>0</v>
      </c>
      <c r="BU466" s="718">
        <f t="shared" si="1118"/>
        <v>0</v>
      </c>
      <c r="BV466" s="706">
        <f t="shared" si="1119"/>
        <v>0</v>
      </c>
      <c r="BW466" s="718"/>
      <c r="BX466" s="706">
        <f t="shared" si="1120"/>
        <v>0</v>
      </c>
      <c r="BY466" s="718">
        <f t="shared" si="1121"/>
        <v>0</v>
      </c>
      <c r="BZ466" s="706">
        <f t="shared" si="1122"/>
        <v>0</v>
      </c>
      <c r="CA466" s="718"/>
      <c r="CB466" s="706">
        <f t="shared" si="1123"/>
        <v>0</v>
      </c>
      <c r="CC466" s="718">
        <f t="shared" si="1124"/>
        <v>0</v>
      </c>
      <c r="CD466" s="706">
        <f t="shared" si="1125"/>
        <v>0</v>
      </c>
      <c r="CE466" s="706"/>
      <c r="CF466" s="402">
        <f t="shared" si="1079"/>
        <v>84188.61</v>
      </c>
    </row>
    <row r="467" spans="1:84" ht="36">
      <c r="B467" s="395" t="s">
        <v>1225</v>
      </c>
      <c r="C467" s="411" t="s">
        <v>1226</v>
      </c>
      <c r="D467" s="412" t="s">
        <v>389</v>
      </c>
      <c r="E467" s="398">
        <v>444665.43</v>
      </c>
      <c r="F467" s="399">
        <v>6</v>
      </c>
      <c r="G467" s="400">
        <f t="shared" si="1080"/>
        <v>2667992.58</v>
      </c>
      <c r="H467" s="400"/>
      <c r="I467" s="413"/>
      <c r="J467" s="413"/>
      <c r="K467" s="517"/>
      <c r="L467" s="413"/>
      <c r="M467" s="513">
        <f t="shared" si="1081"/>
        <v>0</v>
      </c>
      <c r="N467" s="401">
        <f t="shared" si="1082"/>
        <v>0</v>
      </c>
      <c r="O467" s="413"/>
      <c r="P467" s="413"/>
      <c r="Q467" s="513">
        <f t="shared" si="1083"/>
        <v>0</v>
      </c>
      <c r="R467" s="401">
        <f t="shared" si="1084"/>
        <v>0</v>
      </c>
      <c r="S467" s="543"/>
      <c r="T467" s="413"/>
      <c r="U467" s="513">
        <f t="shared" si="1085"/>
        <v>0</v>
      </c>
      <c r="V467" s="401">
        <f t="shared" si="1086"/>
        <v>0</v>
      </c>
      <c r="W467" s="517"/>
      <c r="X467" s="413"/>
      <c r="Y467" s="513">
        <f t="shared" si="1087"/>
        <v>0</v>
      </c>
      <c r="Z467" s="401">
        <f t="shared" si="1088"/>
        <v>0</v>
      </c>
      <c r="AA467" s="517"/>
      <c r="AB467" s="401">
        <f t="shared" si="1089"/>
        <v>0</v>
      </c>
      <c r="AC467" s="513">
        <f t="shared" si="1090"/>
        <v>0</v>
      </c>
      <c r="AD467" s="401">
        <f t="shared" si="1091"/>
        <v>0</v>
      </c>
      <c r="AE467" s="513"/>
      <c r="AF467" s="401">
        <f t="shared" si="1092"/>
        <v>0</v>
      </c>
      <c r="AG467" s="513">
        <f t="shared" si="1093"/>
        <v>0</v>
      </c>
      <c r="AH467" s="401">
        <f t="shared" si="1094"/>
        <v>0</v>
      </c>
      <c r="AI467" s="513"/>
      <c r="AJ467" s="401">
        <f t="shared" si="1095"/>
        <v>0</v>
      </c>
      <c r="AK467" s="513">
        <f t="shared" si="1096"/>
        <v>0</v>
      </c>
      <c r="AL467" s="401">
        <f t="shared" si="950"/>
        <v>0</v>
      </c>
      <c r="AM467" s="519"/>
      <c r="AN467" s="429">
        <f t="shared" si="951"/>
        <v>0</v>
      </c>
      <c r="AO467" s="519">
        <f t="shared" si="1097"/>
        <v>0</v>
      </c>
      <c r="AP467" s="429">
        <f t="shared" si="1098"/>
        <v>0</v>
      </c>
      <c r="AQ467" s="594"/>
      <c r="AR467" s="401">
        <f t="shared" si="954"/>
        <v>0</v>
      </c>
      <c r="AS467" s="519">
        <f t="shared" si="1099"/>
        <v>0</v>
      </c>
      <c r="AT467" s="429">
        <f t="shared" si="1100"/>
        <v>0</v>
      </c>
      <c r="AU467" s="517"/>
      <c r="AV467" s="401">
        <f t="shared" si="1126"/>
        <v>0</v>
      </c>
      <c r="AW467" s="519">
        <f t="shared" si="1101"/>
        <v>0</v>
      </c>
      <c r="AX467" s="429">
        <f t="shared" si="1102"/>
        <v>0</v>
      </c>
      <c r="AY467" s="517"/>
      <c r="AZ467" s="683">
        <f t="shared" si="1055"/>
        <v>0</v>
      </c>
      <c r="BA467" s="519">
        <f t="shared" si="1103"/>
        <v>0</v>
      </c>
      <c r="BB467" s="429">
        <f t="shared" si="1104"/>
        <v>0</v>
      </c>
      <c r="BC467" s="697"/>
      <c r="BD467" s="683">
        <f t="shared" si="1105"/>
        <v>0</v>
      </c>
      <c r="BE467" s="697">
        <f t="shared" si="1106"/>
        <v>0</v>
      </c>
      <c r="BF467" s="683">
        <f t="shared" si="1107"/>
        <v>0</v>
      </c>
      <c r="BG467" s="697"/>
      <c r="BH467" s="683">
        <f t="shared" si="1108"/>
        <v>0</v>
      </c>
      <c r="BI467" s="519">
        <f t="shared" si="1109"/>
        <v>0</v>
      </c>
      <c r="BJ467" s="429">
        <f t="shared" si="1110"/>
        <v>0</v>
      </c>
      <c r="BK467" s="697"/>
      <c r="BL467" s="683">
        <f t="shared" si="1111"/>
        <v>0</v>
      </c>
      <c r="BM467" s="519">
        <f t="shared" si="1112"/>
        <v>0</v>
      </c>
      <c r="BN467" s="429">
        <f t="shared" si="1113"/>
        <v>0</v>
      </c>
      <c r="BO467" s="718"/>
      <c r="BP467" s="706">
        <f t="shared" si="1114"/>
        <v>0</v>
      </c>
      <c r="BQ467" s="718">
        <f t="shared" si="1115"/>
        <v>0</v>
      </c>
      <c r="BR467" s="706">
        <f t="shared" si="1116"/>
        <v>0</v>
      </c>
      <c r="BS467" s="718"/>
      <c r="BT467" s="706">
        <f t="shared" si="1117"/>
        <v>0</v>
      </c>
      <c r="BU467" s="718">
        <f t="shared" si="1118"/>
        <v>0</v>
      </c>
      <c r="BV467" s="706">
        <f t="shared" si="1119"/>
        <v>0</v>
      </c>
      <c r="BW467" s="718"/>
      <c r="BX467" s="706">
        <f t="shared" si="1120"/>
        <v>0</v>
      </c>
      <c r="BY467" s="718">
        <f t="shared" si="1121"/>
        <v>0</v>
      </c>
      <c r="BZ467" s="706">
        <f t="shared" si="1122"/>
        <v>0</v>
      </c>
      <c r="CA467" s="718"/>
      <c r="CB467" s="706">
        <f t="shared" si="1123"/>
        <v>0</v>
      </c>
      <c r="CC467" s="718">
        <f t="shared" si="1124"/>
        <v>0</v>
      </c>
      <c r="CD467" s="706">
        <f t="shared" si="1125"/>
        <v>0</v>
      </c>
      <c r="CE467" s="706"/>
      <c r="CF467" s="402">
        <f t="shared" si="1079"/>
        <v>2667992.58</v>
      </c>
    </row>
    <row r="468" spans="1:84" ht="36">
      <c r="B468" s="395" t="s">
        <v>1227</v>
      </c>
      <c r="C468" s="411" t="s">
        <v>1228</v>
      </c>
      <c r="D468" s="412" t="s">
        <v>389</v>
      </c>
      <c r="E468" s="398">
        <v>411867.72</v>
      </c>
      <c r="F468" s="399">
        <v>7</v>
      </c>
      <c r="G468" s="400">
        <f t="shared" si="1080"/>
        <v>2883074.04</v>
      </c>
      <c r="H468" s="400"/>
      <c r="I468" s="413"/>
      <c r="J468" s="413"/>
      <c r="K468" s="517"/>
      <c r="L468" s="413"/>
      <c r="M468" s="513">
        <f t="shared" si="1081"/>
        <v>0</v>
      </c>
      <c r="N468" s="401">
        <f t="shared" si="1082"/>
        <v>0</v>
      </c>
      <c r="O468" s="413"/>
      <c r="P468" s="413"/>
      <c r="Q468" s="513">
        <f t="shared" si="1083"/>
        <v>0</v>
      </c>
      <c r="R468" s="401">
        <f t="shared" si="1084"/>
        <v>0</v>
      </c>
      <c r="S468" s="543"/>
      <c r="T468" s="413"/>
      <c r="U468" s="513">
        <f t="shared" si="1085"/>
        <v>0</v>
      </c>
      <c r="V468" s="401">
        <f t="shared" si="1086"/>
        <v>0</v>
      </c>
      <c r="W468" s="517"/>
      <c r="X468" s="413"/>
      <c r="Y468" s="513">
        <f t="shared" si="1087"/>
        <v>0</v>
      </c>
      <c r="Z468" s="401">
        <f t="shared" si="1088"/>
        <v>0</v>
      </c>
      <c r="AA468" s="517"/>
      <c r="AB468" s="401">
        <f t="shared" si="1089"/>
        <v>0</v>
      </c>
      <c r="AC468" s="513">
        <f t="shared" si="1090"/>
        <v>0</v>
      </c>
      <c r="AD468" s="401">
        <f t="shared" si="1091"/>
        <v>0</v>
      </c>
      <c r="AE468" s="513"/>
      <c r="AF468" s="401">
        <f t="shared" si="1092"/>
        <v>0</v>
      </c>
      <c r="AG468" s="513">
        <f t="shared" si="1093"/>
        <v>0</v>
      </c>
      <c r="AH468" s="401">
        <f t="shared" si="1094"/>
        <v>0</v>
      </c>
      <c r="AI468" s="513"/>
      <c r="AJ468" s="401">
        <f t="shared" si="1095"/>
        <v>0</v>
      </c>
      <c r="AK468" s="513">
        <f t="shared" si="1096"/>
        <v>0</v>
      </c>
      <c r="AL468" s="401">
        <f t="shared" si="950"/>
        <v>0</v>
      </c>
      <c r="AM468" s="519"/>
      <c r="AN468" s="429">
        <f t="shared" si="951"/>
        <v>0</v>
      </c>
      <c r="AO468" s="519">
        <f t="shared" si="1097"/>
        <v>0</v>
      </c>
      <c r="AP468" s="429">
        <f t="shared" si="1098"/>
        <v>0</v>
      </c>
      <c r="AQ468" s="594"/>
      <c r="AR468" s="401">
        <f t="shared" si="954"/>
        <v>0</v>
      </c>
      <c r="AS468" s="519">
        <f t="shared" si="1099"/>
        <v>0</v>
      </c>
      <c r="AT468" s="429">
        <f t="shared" si="1100"/>
        <v>0</v>
      </c>
      <c r="AU468" s="517"/>
      <c r="AV468" s="401">
        <f t="shared" si="1126"/>
        <v>0</v>
      </c>
      <c r="AW468" s="519">
        <f t="shared" si="1101"/>
        <v>0</v>
      </c>
      <c r="AX468" s="429">
        <f t="shared" si="1102"/>
        <v>0</v>
      </c>
      <c r="AY468" s="517"/>
      <c r="AZ468" s="683">
        <f t="shared" si="1055"/>
        <v>0</v>
      </c>
      <c r="BA468" s="519">
        <f t="shared" si="1103"/>
        <v>0</v>
      </c>
      <c r="BB468" s="429">
        <f t="shared" si="1104"/>
        <v>0</v>
      </c>
      <c r="BC468" s="697"/>
      <c r="BD468" s="683">
        <f t="shared" si="1105"/>
        <v>0</v>
      </c>
      <c r="BE468" s="697">
        <f t="shared" si="1106"/>
        <v>0</v>
      </c>
      <c r="BF468" s="683">
        <f t="shared" si="1107"/>
        <v>0</v>
      </c>
      <c r="BG468" s="697"/>
      <c r="BH468" s="683">
        <f t="shared" si="1108"/>
        <v>0</v>
      </c>
      <c r="BI468" s="519">
        <f t="shared" si="1109"/>
        <v>0</v>
      </c>
      <c r="BJ468" s="429">
        <f t="shared" si="1110"/>
        <v>0</v>
      </c>
      <c r="BK468" s="697"/>
      <c r="BL468" s="683">
        <f t="shared" si="1111"/>
        <v>0</v>
      </c>
      <c r="BM468" s="519">
        <f t="shared" si="1112"/>
        <v>0</v>
      </c>
      <c r="BN468" s="429">
        <f t="shared" si="1113"/>
        <v>0</v>
      </c>
      <c r="BO468" s="718"/>
      <c r="BP468" s="706">
        <f t="shared" si="1114"/>
        <v>0</v>
      </c>
      <c r="BQ468" s="718">
        <f t="shared" si="1115"/>
        <v>0</v>
      </c>
      <c r="BR468" s="706">
        <f t="shared" si="1116"/>
        <v>0</v>
      </c>
      <c r="BS468" s="718"/>
      <c r="BT468" s="706">
        <f t="shared" si="1117"/>
        <v>0</v>
      </c>
      <c r="BU468" s="718">
        <f t="shared" si="1118"/>
        <v>0</v>
      </c>
      <c r="BV468" s="706">
        <f t="shared" si="1119"/>
        <v>0</v>
      </c>
      <c r="BW468" s="718"/>
      <c r="BX468" s="706">
        <f t="shared" si="1120"/>
        <v>0</v>
      </c>
      <c r="BY468" s="718">
        <f t="shared" si="1121"/>
        <v>0</v>
      </c>
      <c r="BZ468" s="706">
        <f t="shared" si="1122"/>
        <v>0</v>
      </c>
      <c r="CA468" s="718"/>
      <c r="CB468" s="706">
        <f t="shared" si="1123"/>
        <v>0</v>
      </c>
      <c r="CC468" s="718">
        <f t="shared" si="1124"/>
        <v>0</v>
      </c>
      <c r="CD468" s="706">
        <f t="shared" si="1125"/>
        <v>0</v>
      </c>
      <c r="CE468" s="706"/>
      <c r="CF468" s="402">
        <f t="shared" si="1079"/>
        <v>2883074.04</v>
      </c>
    </row>
    <row r="469" spans="1:84" ht="36">
      <c r="B469" s="395" t="s">
        <v>1229</v>
      </c>
      <c r="C469" s="411" t="s">
        <v>1230</v>
      </c>
      <c r="D469" s="412" t="s">
        <v>389</v>
      </c>
      <c r="E469" s="398">
        <v>388317.6</v>
      </c>
      <c r="F469" s="399">
        <v>2</v>
      </c>
      <c r="G469" s="400">
        <f t="shared" si="1080"/>
        <v>776635.2</v>
      </c>
      <c r="H469" s="400"/>
      <c r="I469" s="413"/>
      <c r="J469" s="413"/>
      <c r="K469" s="517"/>
      <c r="L469" s="413"/>
      <c r="M469" s="513">
        <f t="shared" si="1081"/>
        <v>0</v>
      </c>
      <c r="N469" s="401">
        <f t="shared" si="1082"/>
        <v>0</v>
      </c>
      <c r="O469" s="413"/>
      <c r="P469" s="413"/>
      <c r="Q469" s="513">
        <f t="shared" si="1083"/>
        <v>0</v>
      </c>
      <c r="R469" s="401">
        <f t="shared" si="1084"/>
        <v>0</v>
      </c>
      <c r="S469" s="543"/>
      <c r="T469" s="413"/>
      <c r="U469" s="513">
        <f t="shared" si="1085"/>
        <v>0</v>
      </c>
      <c r="V469" s="401">
        <f t="shared" si="1086"/>
        <v>0</v>
      </c>
      <c r="W469" s="517"/>
      <c r="X469" s="413"/>
      <c r="Y469" s="513">
        <f t="shared" si="1087"/>
        <v>0</v>
      </c>
      <c r="Z469" s="401">
        <f t="shared" si="1088"/>
        <v>0</v>
      </c>
      <c r="AA469" s="517"/>
      <c r="AB469" s="401">
        <f t="shared" si="1089"/>
        <v>0</v>
      </c>
      <c r="AC469" s="513">
        <f t="shared" si="1090"/>
        <v>0</v>
      </c>
      <c r="AD469" s="401">
        <f t="shared" si="1091"/>
        <v>0</v>
      </c>
      <c r="AE469" s="513"/>
      <c r="AF469" s="401">
        <f t="shared" si="1092"/>
        <v>0</v>
      </c>
      <c r="AG469" s="513">
        <f t="shared" si="1093"/>
        <v>0</v>
      </c>
      <c r="AH469" s="401">
        <f t="shared" si="1094"/>
        <v>0</v>
      </c>
      <c r="AI469" s="513"/>
      <c r="AJ469" s="401">
        <f t="shared" si="1095"/>
        <v>0</v>
      </c>
      <c r="AK469" s="513">
        <f t="shared" si="1096"/>
        <v>0</v>
      </c>
      <c r="AL469" s="401">
        <f t="shared" si="950"/>
        <v>0</v>
      </c>
      <c r="AM469" s="519"/>
      <c r="AN469" s="429">
        <f t="shared" si="951"/>
        <v>0</v>
      </c>
      <c r="AO469" s="519">
        <f t="shared" si="1097"/>
        <v>0</v>
      </c>
      <c r="AP469" s="429">
        <f t="shared" si="1098"/>
        <v>0</v>
      </c>
      <c r="AQ469" s="594"/>
      <c r="AR469" s="401">
        <f t="shared" si="954"/>
        <v>0</v>
      </c>
      <c r="AS469" s="519">
        <f t="shared" si="1099"/>
        <v>0</v>
      </c>
      <c r="AT469" s="429">
        <f t="shared" si="1100"/>
        <v>0</v>
      </c>
      <c r="AU469" s="517"/>
      <c r="AV469" s="401">
        <f t="shared" si="1126"/>
        <v>0</v>
      </c>
      <c r="AW469" s="519">
        <f t="shared" si="1101"/>
        <v>0</v>
      </c>
      <c r="AX469" s="429">
        <f t="shared" si="1102"/>
        <v>0</v>
      </c>
      <c r="AY469" s="517"/>
      <c r="AZ469" s="683">
        <f t="shared" si="1055"/>
        <v>0</v>
      </c>
      <c r="BA469" s="519">
        <f t="shared" si="1103"/>
        <v>0</v>
      </c>
      <c r="BB469" s="429">
        <f t="shared" si="1104"/>
        <v>0</v>
      </c>
      <c r="BC469" s="697"/>
      <c r="BD469" s="683">
        <f t="shared" si="1105"/>
        <v>0</v>
      </c>
      <c r="BE469" s="697">
        <f t="shared" si="1106"/>
        <v>0</v>
      </c>
      <c r="BF469" s="683">
        <f t="shared" si="1107"/>
        <v>0</v>
      </c>
      <c r="BG469" s="697"/>
      <c r="BH469" s="683">
        <f t="shared" si="1108"/>
        <v>0</v>
      </c>
      <c r="BI469" s="519">
        <f t="shared" si="1109"/>
        <v>0</v>
      </c>
      <c r="BJ469" s="429">
        <f t="shared" si="1110"/>
        <v>0</v>
      </c>
      <c r="BK469" s="697"/>
      <c r="BL469" s="683">
        <f t="shared" si="1111"/>
        <v>0</v>
      </c>
      <c r="BM469" s="519">
        <f t="shared" si="1112"/>
        <v>0</v>
      </c>
      <c r="BN469" s="429">
        <f t="shared" si="1113"/>
        <v>0</v>
      </c>
      <c r="BO469" s="718"/>
      <c r="BP469" s="706">
        <f t="shared" si="1114"/>
        <v>0</v>
      </c>
      <c r="BQ469" s="718">
        <f t="shared" si="1115"/>
        <v>0</v>
      </c>
      <c r="BR469" s="706">
        <f t="shared" si="1116"/>
        <v>0</v>
      </c>
      <c r="BS469" s="718"/>
      <c r="BT469" s="706">
        <f t="shared" si="1117"/>
        <v>0</v>
      </c>
      <c r="BU469" s="718">
        <f t="shared" si="1118"/>
        <v>0</v>
      </c>
      <c r="BV469" s="706">
        <f t="shared" si="1119"/>
        <v>0</v>
      </c>
      <c r="BW469" s="718"/>
      <c r="BX469" s="706">
        <f t="shared" si="1120"/>
        <v>0</v>
      </c>
      <c r="BY469" s="718">
        <f t="shared" si="1121"/>
        <v>0</v>
      </c>
      <c r="BZ469" s="706">
        <f t="shared" si="1122"/>
        <v>0</v>
      </c>
      <c r="CA469" s="718"/>
      <c r="CB469" s="706">
        <f t="shared" si="1123"/>
        <v>0</v>
      </c>
      <c r="CC469" s="718">
        <f t="shared" si="1124"/>
        <v>0</v>
      </c>
      <c r="CD469" s="706">
        <f t="shared" si="1125"/>
        <v>0</v>
      </c>
      <c r="CE469" s="706"/>
      <c r="CF469" s="402">
        <f t="shared" si="1079"/>
        <v>776635.2</v>
      </c>
    </row>
    <row r="470" spans="1:84" ht="36">
      <c r="B470" s="395" t="s">
        <v>1231</v>
      </c>
      <c r="C470" s="411" t="s">
        <v>1232</v>
      </c>
      <c r="D470" s="412" t="s">
        <v>389</v>
      </c>
      <c r="E470" s="398">
        <v>180576</v>
      </c>
      <c r="F470" s="399">
        <v>10</v>
      </c>
      <c r="G470" s="400">
        <f t="shared" si="1080"/>
        <v>1805760</v>
      </c>
      <c r="H470" s="400"/>
      <c r="I470" s="413"/>
      <c r="J470" s="413"/>
      <c r="K470" s="517"/>
      <c r="L470" s="413"/>
      <c r="M470" s="513">
        <f t="shared" si="1081"/>
        <v>0</v>
      </c>
      <c r="N470" s="401">
        <f t="shared" si="1082"/>
        <v>0</v>
      </c>
      <c r="O470" s="413"/>
      <c r="P470" s="413"/>
      <c r="Q470" s="513">
        <f t="shared" si="1083"/>
        <v>0</v>
      </c>
      <c r="R470" s="401">
        <f t="shared" si="1084"/>
        <v>0</v>
      </c>
      <c r="S470" s="543"/>
      <c r="T470" s="413"/>
      <c r="U470" s="513">
        <f t="shared" si="1085"/>
        <v>0</v>
      </c>
      <c r="V470" s="401">
        <f t="shared" si="1086"/>
        <v>0</v>
      </c>
      <c r="W470" s="517"/>
      <c r="X470" s="413"/>
      <c r="Y470" s="513">
        <f t="shared" si="1087"/>
        <v>0</v>
      </c>
      <c r="Z470" s="401">
        <f t="shared" si="1088"/>
        <v>0</v>
      </c>
      <c r="AA470" s="517"/>
      <c r="AB470" s="401">
        <f t="shared" si="1089"/>
        <v>0</v>
      </c>
      <c r="AC470" s="513">
        <f t="shared" si="1090"/>
        <v>0</v>
      </c>
      <c r="AD470" s="401">
        <f t="shared" si="1091"/>
        <v>0</v>
      </c>
      <c r="AE470" s="513"/>
      <c r="AF470" s="401">
        <f t="shared" si="1092"/>
        <v>0</v>
      </c>
      <c r="AG470" s="513">
        <f t="shared" si="1093"/>
        <v>0</v>
      </c>
      <c r="AH470" s="401">
        <f t="shared" si="1094"/>
        <v>0</v>
      </c>
      <c r="AI470" s="513"/>
      <c r="AJ470" s="401">
        <f t="shared" si="1095"/>
        <v>0</v>
      </c>
      <c r="AK470" s="513">
        <f t="shared" si="1096"/>
        <v>0</v>
      </c>
      <c r="AL470" s="401">
        <f t="shared" si="950"/>
        <v>0</v>
      </c>
      <c r="AM470" s="519"/>
      <c r="AN470" s="429">
        <f t="shared" si="951"/>
        <v>0</v>
      </c>
      <c r="AO470" s="519">
        <f t="shared" si="1097"/>
        <v>0</v>
      </c>
      <c r="AP470" s="429">
        <f t="shared" si="1098"/>
        <v>0</v>
      </c>
      <c r="AQ470" s="594"/>
      <c r="AR470" s="401">
        <f t="shared" si="954"/>
        <v>0</v>
      </c>
      <c r="AS470" s="519">
        <f t="shared" si="1099"/>
        <v>0</v>
      </c>
      <c r="AT470" s="429">
        <f t="shared" si="1100"/>
        <v>0</v>
      </c>
      <c r="AU470" s="517"/>
      <c r="AV470" s="401">
        <f t="shared" si="1126"/>
        <v>0</v>
      </c>
      <c r="AW470" s="519">
        <f t="shared" si="1101"/>
        <v>0</v>
      </c>
      <c r="AX470" s="429">
        <f t="shared" si="1102"/>
        <v>0</v>
      </c>
      <c r="AY470" s="517"/>
      <c r="AZ470" s="683">
        <f t="shared" si="1055"/>
        <v>0</v>
      </c>
      <c r="BA470" s="519">
        <f t="shared" si="1103"/>
        <v>0</v>
      </c>
      <c r="BB470" s="429">
        <f t="shared" si="1104"/>
        <v>0</v>
      </c>
      <c r="BC470" s="697"/>
      <c r="BD470" s="683">
        <f t="shared" si="1105"/>
        <v>0</v>
      </c>
      <c r="BE470" s="697">
        <f t="shared" si="1106"/>
        <v>0</v>
      </c>
      <c r="BF470" s="683">
        <f t="shared" si="1107"/>
        <v>0</v>
      </c>
      <c r="BG470" s="697"/>
      <c r="BH470" s="683">
        <f t="shared" si="1108"/>
        <v>0</v>
      </c>
      <c r="BI470" s="519">
        <f t="shared" si="1109"/>
        <v>0</v>
      </c>
      <c r="BJ470" s="429">
        <f t="shared" si="1110"/>
        <v>0</v>
      </c>
      <c r="BK470" s="697"/>
      <c r="BL470" s="683">
        <f t="shared" si="1111"/>
        <v>0</v>
      </c>
      <c r="BM470" s="519">
        <f t="shared" si="1112"/>
        <v>0</v>
      </c>
      <c r="BN470" s="429">
        <f t="shared" si="1113"/>
        <v>0</v>
      </c>
      <c r="BO470" s="718"/>
      <c r="BP470" s="706">
        <f t="shared" si="1114"/>
        <v>0</v>
      </c>
      <c r="BQ470" s="718">
        <f t="shared" si="1115"/>
        <v>0</v>
      </c>
      <c r="BR470" s="706">
        <f t="shared" si="1116"/>
        <v>0</v>
      </c>
      <c r="BS470" s="718"/>
      <c r="BT470" s="706">
        <f t="shared" si="1117"/>
        <v>0</v>
      </c>
      <c r="BU470" s="718">
        <f t="shared" si="1118"/>
        <v>0</v>
      </c>
      <c r="BV470" s="706">
        <f t="shared" si="1119"/>
        <v>0</v>
      </c>
      <c r="BW470" s="718"/>
      <c r="BX470" s="706">
        <f t="shared" si="1120"/>
        <v>0</v>
      </c>
      <c r="BY470" s="718">
        <f t="shared" si="1121"/>
        <v>0</v>
      </c>
      <c r="BZ470" s="706">
        <f t="shared" si="1122"/>
        <v>0</v>
      </c>
      <c r="CA470" s="718"/>
      <c r="CB470" s="706">
        <f t="shared" si="1123"/>
        <v>0</v>
      </c>
      <c r="CC470" s="718">
        <f t="shared" si="1124"/>
        <v>0</v>
      </c>
      <c r="CD470" s="706">
        <f t="shared" si="1125"/>
        <v>0</v>
      </c>
      <c r="CE470" s="706"/>
      <c r="CF470" s="402">
        <f t="shared" si="1079"/>
        <v>1805760</v>
      </c>
    </row>
    <row r="471" spans="1:84">
      <c r="B471" s="395" t="s">
        <v>1233</v>
      </c>
      <c r="C471" s="411" t="s">
        <v>1234</v>
      </c>
      <c r="D471" s="412" t="s">
        <v>389</v>
      </c>
      <c r="E471" s="398">
        <v>206844.66</v>
      </c>
      <c r="F471" s="399">
        <v>18</v>
      </c>
      <c r="G471" s="400">
        <f t="shared" si="1080"/>
        <v>3723203.88</v>
      </c>
      <c r="H471" s="400"/>
      <c r="I471" s="413"/>
      <c r="J471" s="413"/>
      <c r="K471" s="517"/>
      <c r="L471" s="413"/>
      <c r="M471" s="513">
        <f t="shared" si="1081"/>
        <v>0</v>
      </c>
      <c r="N471" s="401">
        <f t="shared" si="1082"/>
        <v>0</v>
      </c>
      <c r="O471" s="413"/>
      <c r="P471" s="413"/>
      <c r="Q471" s="513">
        <f t="shared" si="1083"/>
        <v>0</v>
      </c>
      <c r="R471" s="401">
        <f t="shared" si="1084"/>
        <v>0</v>
      </c>
      <c r="S471" s="543"/>
      <c r="T471" s="413"/>
      <c r="U471" s="513">
        <f t="shared" si="1085"/>
        <v>0</v>
      </c>
      <c r="V471" s="401">
        <f t="shared" si="1086"/>
        <v>0</v>
      </c>
      <c r="W471" s="517"/>
      <c r="X471" s="413"/>
      <c r="Y471" s="513">
        <f t="shared" si="1087"/>
        <v>0</v>
      </c>
      <c r="Z471" s="401">
        <f t="shared" si="1088"/>
        <v>0</v>
      </c>
      <c r="AA471" s="517"/>
      <c r="AB471" s="401">
        <f t="shared" si="1089"/>
        <v>0</v>
      </c>
      <c r="AC471" s="513">
        <f t="shared" si="1090"/>
        <v>0</v>
      </c>
      <c r="AD471" s="401">
        <f t="shared" si="1091"/>
        <v>0</v>
      </c>
      <c r="AE471" s="513"/>
      <c r="AF471" s="401">
        <f t="shared" si="1092"/>
        <v>0</v>
      </c>
      <c r="AG471" s="513">
        <f t="shared" si="1093"/>
        <v>0</v>
      </c>
      <c r="AH471" s="401">
        <f t="shared" si="1094"/>
        <v>0</v>
      </c>
      <c r="AI471" s="513"/>
      <c r="AJ471" s="401">
        <f t="shared" si="1095"/>
        <v>0</v>
      </c>
      <c r="AK471" s="513">
        <f t="shared" si="1096"/>
        <v>0</v>
      </c>
      <c r="AL471" s="401">
        <f t="shared" si="950"/>
        <v>0</v>
      </c>
      <c r="AM471" s="519"/>
      <c r="AN471" s="429">
        <f t="shared" si="951"/>
        <v>0</v>
      </c>
      <c r="AO471" s="519">
        <f t="shared" si="1097"/>
        <v>0</v>
      </c>
      <c r="AP471" s="429">
        <f t="shared" si="1098"/>
        <v>0</v>
      </c>
      <c r="AQ471" s="594"/>
      <c r="AR471" s="401">
        <f t="shared" si="954"/>
        <v>0</v>
      </c>
      <c r="AS471" s="519">
        <f t="shared" si="1099"/>
        <v>0</v>
      </c>
      <c r="AT471" s="429">
        <f t="shared" si="1100"/>
        <v>0</v>
      </c>
      <c r="AU471" s="517"/>
      <c r="AV471" s="401">
        <f t="shared" si="1126"/>
        <v>0</v>
      </c>
      <c r="AW471" s="519">
        <f t="shared" si="1101"/>
        <v>0</v>
      </c>
      <c r="AX471" s="429">
        <f t="shared" si="1102"/>
        <v>0</v>
      </c>
      <c r="AY471" s="517"/>
      <c r="AZ471" s="683">
        <f t="shared" si="1055"/>
        <v>0</v>
      </c>
      <c r="BA471" s="519">
        <f t="shared" si="1103"/>
        <v>0</v>
      </c>
      <c r="BB471" s="429">
        <f t="shared" si="1104"/>
        <v>0</v>
      </c>
      <c r="BC471" s="697"/>
      <c r="BD471" s="683">
        <f t="shared" si="1105"/>
        <v>0</v>
      </c>
      <c r="BE471" s="697">
        <f t="shared" si="1106"/>
        <v>0</v>
      </c>
      <c r="BF471" s="683">
        <f t="shared" si="1107"/>
        <v>0</v>
      </c>
      <c r="BG471" s="697"/>
      <c r="BH471" s="683">
        <f t="shared" si="1108"/>
        <v>0</v>
      </c>
      <c r="BI471" s="519">
        <f t="shared" si="1109"/>
        <v>0</v>
      </c>
      <c r="BJ471" s="429">
        <f t="shared" si="1110"/>
        <v>0</v>
      </c>
      <c r="BK471" s="697"/>
      <c r="BL471" s="683">
        <f t="shared" si="1111"/>
        <v>0</v>
      </c>
      <c r="BM471" s="519">
        <f t="shared" si="1112"/>
        <v>0</v>
      </c>
      <c r="BN471" s="429">
        <f t="shared" si="1113"/>
        <v>0</v>
      </c>
      <c r="BO471" s="718"/>
      <c r="BP471" s="706">
        <f t="shared" si="1114"/>
        <v>0</v>
      </c>
      <c r="BQ471" s="718">
        <f t="shared" si="1115"/>
        <v>0</v>
      </c>
      <c r="BR471" s="706">
        <f t="shared" si="1116"/>
        <v>0</v>
      </c>
      <c r="BS471" s="718"/>
      <c r="BT471" s="706">
        <f t="shared" si="1117"/>
        <v>0</v>
      </c>
      <c r="BU471" s="718">
        <f t="shared" si="1118"/>
        <v>0</v>
      </c>
      <c r="BV471" s="706">
        <f t="shared" si="1119"/>
        <v>0</v>
      </c>
      <c r="BW471" s="718"/>
      <c r="BX471" s="706">
        <f t="shared" si="1120"/>
        <v>0</v>
      </c>
      <c r="BY471" s="718">
        <f t="shared" si="1121"/>
        <v>0</v>
      </c>
      <c r="BZ471" s="706">
        <f t="shared" si="1122"/>
        <v>0</v>
      </c>
      <c r="CA471" s="718"/>
      <c r="CB471" s="706">
        <f t="shared" si="1123"/>
        <v>0</v>
      </c>
      <c r="CC471" s="718">
        <f t="shared" si="1124"/>
        <v>0</v>
      </c>
      <c r="CD471" s="706">
        <f t="shared" si="1125"/>
        <v>0</v>
      </c>
      <c r="CE471" s="706"/>
      <c r="CF471" s="402">
        <f t="shared" si="1079"/>
        <v>3723203.88</v>
      </c>
    </row>
    <row r="472" spans="1:84" ht="90">
      <c r="B472" s="395" t="s">
        <v>1235</v>
      </c>
      <c r="C472" s="411" t="s">
        <v>1236</v>
      </c>
      <c r="D472" s="412" t="s">
        <v>389</v>
      </c>
      <c r="E472" s="398">
        <v>169698.87</v>
      </c>
      <c r="F472" s="399">
        <v>0</v>
      </c>
      <c r="G472" s="400">
        <f t="shared" si="1080"/>
        <v>0</v>
      </c>
      <c r="H472" s="400"/>
      <c r="I472" s="413"/>
      <c r="J472" s="413"/>
      <c r="K472" s="517"/>
      <c r="L472" s="413"/>
      <c r="M472" s="513">
        <f t="shared" si="1081"/>
        <v>0</v>
      </c>
      <c r="N472" s="401">
        <f t="shared" si="1082"/>
        <v>0</v>
      </c>
      <c r="O472" s="413"/>
      <c r="P472" s="413"/>
      <c r="Q472" s="513">
        <f t="shared" si="1083"/>
        <v>0</v>
      </c>
      <c r="R472" s="401">
        <f t="shared" si="1084"/>
        <v>0</v>
      </c>
      <c r="S472" s="543"/>
      <c r="T472" s="413"/>
      <c r="U472" s="513">
        <f t="shared" si="1085"/>
        <v>0</v>
      </c>
      <c r="V472" s="401">
        <f t="shared" si="1086"/>
        <v>0</v>
      </c>
      <c r="W472" s="517"/>
      <c r="X472" s="413"/>
      <c r="Y472" s="513">
        <f t="shared" si="1087"/>
        <v>0</v>
      </c>
      <c r="Z472" s="401">
        <f t="shared" si="1088"/>
        <v>0</v>
      </c>
      <c r="AA472" s="517"/>
      <c r="AB472" s="401">
        <f t="shared" si="1089"/>
        <v>0</v>
      </c>
      <c r="AC472" s="513">
        <f t="shared" si="1090"/>
        <v>0</v>
      </c>
      <c r="AD472" s="401">
        <f t="shared" si="1091"/>
        <v>0</v>
      </c>
      <c r="AE472" s="513"/>
      <c r="AF472" s="401">
        <f t="shared" si="1092"/>
        <v>0</v>
      </c>
      <c r="AG472" s="513">
        <f t="shared" si="1093"/>
        <v>0</v>
      </c>
      <c r="AH472" s="401">
        <f t="shared" si="1094"/>
        <v>0</v>
      </c>
      <c r="AI472" s="513"/>
      <c r="AJ472" s="401">
        <f t="shared" si="1095"/>
        <v>0</v>
      </c>
      <c r="AK472" s="513">
        <f t="shared" si="1096"/>
        <v>0</v>
      </c>
      <c r="AL472" s="401">
        <f t="shared" si="950"/>
        <v>0</v>
      </c>
      <c r="AM472" s="519"/>
      <c r="AN472" s="429">
        <f t="shared" si="951"/>
        <v>0</v>
      </c>
      <c r="AO472" s="519">
        <f t="shared" si="1097"/>
        <v>0</v>
      </c>
      <c r="AP472" s="429">
        <f t="shared" si="1098"/>
        <v>0</v>
      </c>
      <c r="AQ472" s="594"/>
      <c r="AR472" s="401">
        <f t="shared" si="954"/>
        <v>0</v>
      </c>
      <c r="AS472" s="519">
        <f t="shared" si="1099"/>
        <v>0</v>
      </c>
      <c r="AT472" s="429">
        <f t="shared" si="1100"/>
        <v>0</v>
      </c>
      <c r="AU472" s="517"/>
      <c r="AV472" s="401">
        <f t="shared" si="1126"/>
        <v>0</v>
      </c>
      <c r="AW472" s="519">
        <f t="shared" si="1101"/>
        <v>0</v>
      </c>
      <c r="AX472" s="429">
        <f t="shared" si="1102"/>
        <v>0</v>
      </c>
      <c r="AY472" s="517"/>
      <c r="AZ472" s="683">
        <f t="shared" si="1055"/>
        <v>0</v>
      </c>
      <c r="BA472" s="519">
        <f t="shared" si="1103"/>
        <v>0</v>
      </c>
      <c r="BB472" s="429">
        <f t="shared" si="1104"/>
        <v>0</v>
      </c>
      <c r="BC472" s="697"/>
      <c r="BD472" s="683">
        <f t="shared" si="1105"/>
        <v>0</v>
      </c>
      <c r="BE472" s="697">
        <f t="shared" si="1106"/>
        <v>0</v>
      </c>
      <c r="BF472" s="683">
        <f t="shared" si="1107"/>
        <v>0</v>
      </c>
      <c r="BG472" s="697"/>
      <c r="BH472" s="683">
        <f t="shared" si="1108"/>
        <v>0</v>
      </c>
      <c r="BI472" s="519">
        <f t="shared" si="1109"/>
        <v>0</v>
      </c>
      <c r="BJ472" s="429">
        <f t="shared" si="1110"/>
        <v>0</v>
      </c>
      <c r="BK472" s="697"/>
      <c r="BL472" s="683">
        <f t="shared" si="1111"/>
        <v>0</v>
      </c>
      <c r="BM472" s="519">
        <f t="shared" si="1112"/>
        <v>0</v>
      </c>
      <c r="BN472" s="429">
        <f t="shared" si="1113"/>
        <v>0</v>
      </c>
      <c r="BO472" s="718"/>
      <c r="BP472" s="706">
        <f t="shared" si="1114"/>
        <v>0</v>
      </c>
      <c r="BQ472" s="718">
        <f t="shared" si="1115"/>
        <v>0</v>
      </c>
      <c r="BR472" s="706">
        <f t="shared" si="1116"/>
        <v>0</v>
      </c>
      <c r="BS472" s="718"/>
      <c r="BT472" s="706">
        <f t="shared" si="1117"/>
        <v>0</v>
      </c>
      <c r="BU472" s="718">
        <f t="shared" si="1118"/>
        <v>0</v>
      </c>
      <c r="BV472" s="706">
        <f t="shared" si="1119"/>
        <v>0</v>
      </c>
      <c r="BW472" s="718"/>
      <c r="BX472" s="706">
        <f t="shared" si="1120"/>
        <v>0</v>
      </c>
      <c r="BY472" s="718">
        <f t="shared" si="1121"/>
        <v>0</v>
      </c>
      <c r="BZ472" s="706">
        <f t="shared" si="1122"/>
        <v>0</v>
      </c>
      <c r="CA472" s="718"/>
      <c r="CB472" s="706">
        <f t="shared" si="1123"/>
        <v>0</v>
      </c>
      <c r="CC472" s="718">
        <f t="shared" si="1124"/>
        <v>0</v>
      </c>
      <c r="CD472" s="706">
        <f t="shared" si="1125"/>
        <v>0</v>
      </c>
      <c r="CE472" s="706"/>
      <c r="CF472" s="402">
        <f t="shared" si="1079"/>
        <v>0</v>
      </c>
    </row>
    <row r="473" spans="1:84" ht="72">
      <c r="B473" s="395" t="s">
        <v>1237</v>
      </c>
      <c r="C473" s="411" t="s">
        <v>1238</v>
      </c>
      <c r="D473" s="412" t="s">
        <v>392</v>
      </c>
      <c r="E473" s="398">
        <v>203207.4</v>
      </c>
      <c r="F473" s="399">
        <v>27.4</v>
      </c>
      <c r="G473" s="400">
        <f t="shared" si="1080"/>
        <v>5567882.7599999998</v>
      </c>
      <c r="H473" s="400"/>
      <c r="I473" s="413"/>
      <c r="J473" s="413"/>
      <c r="K473" s="517"/>
      <c r="L473" s="413"/>
      <c r="M473" s="513">
        <f t="shared" si="1081"/>
        <v>0</v>
      </c>
      <c r="N473" s="401">
        <f t="shared" si="1082"/>
        <v>0</v>
      </c>
      <c r="O473" s="413"/>
      <c r="P473" s="413"/>
      <c r="Q473" s="513">
        <f t="shared" si="1083"/>
        <v>0</v>
      </c>
      <c r="R473" s="401">
        <f t="shared" si="1084"/>
        <v>0</v>
      </c>
      <c r="S473" s="543"/>
      <c r="T473" s="413"/>
      <c r="U473" s="513">
        <f t="shared" si="1085"/>
        <v>0</v>
      </c>
      <c r="V473" s="401">
        <f t="shared" si="1086"/>
        <v>0</v>
      </c>
      <c r="W473" s="517"/>
      <c r="X473" s="413"/>
      <c r="Y473" s="513">
        <f t="shared" si="1087"/>
        <v>0</v>
      </c>
      <c r="Z473" s="401">
        <f t="shared" si="1088"/>
        <v>0</v>
      </c>
      <c r="AA473" s="517"/>
      <c r="AB473" s="401">
        <f t="shared" si="1089"/>
        <v>0</v>
      </c>
      <c r="AC473" s="513">
        <f t="shared" si="1090"/>
        <v>0</v>
      </c>
      <c r="AD473" s="401">
        <f t="shared" si="1091"/>
        <v>0</v>
      </c>
      <c r="AE473" s="513"/>
      <c r="AF473" s="401">
        <f t="shared" si="1092"/>
        <v>0</v>
      </c>
      <c r="AG473" s="513">
        <f t="shared" si="1093"/>
        <v>0</v>
      </c>
      <c r="AH473" s="401">
        <f t="shared" si="1094"/>
        <v>0</v>
      </c>
      <c r="AI473" s="513"/>
      <c r="AJ473" s="401">
        <f t="shared" si="1095"/>
        <v>0</v>
      </c>
      <c r="AK473" s="513">
        <f t="shared" si="1096"/>
        <v>0</v>
      </c>
      <c r="AL473" s="401">
        <f t="shared" si="950"/>
        <v>0</v>
      </c>
      <c r="AM473" s="519"/>
      <c r="AN473" s="429">
        <f t="shared" si="951"/>
        <v>0</v>
      </c>
      <c r="AO473" s="519">
        <f t="shared" si="1097"/>
        <v>0</v>
      </c>
      <c r="AP473" s="429">
        <f t="shared" si="1098"/>
        <v>0</v>
      </c>
      <c r="AQ473" s="594"/>
      <c r="AR473" s="401">
        <f t="shared" si="954"/>
        <v>0</v>
      </c>
      <c r="AS473" s="519">
        <f t="shared" si="1099"/>
        <v>0</v>
      </c>
      <c r="AT473" s="429">
        <f t="shared" si="1100"/>
        <v>0</v>
      </c>
      <c r="AU473" s="517"/>
      <c r="AV473" s="401">
        <f t="shared" si="1126"/>
        <v>0</v>
      </c>
      <c r="AW473" s="519">
        <f t="shared" si="1101"/>
        <v>0</v>
      </c>
      <c r="AX473" s="429">
        <f t="shared" si="1102"/>
        <v>0</v>
      </c>
      <c r="AY473" s="517"/>
      <c r="AZ473" s="683">
        <f t="shared" si="1055"/>
        <v>0</v>
      </c>
      <c r="BA473" s="519">
        <f t="shared" si="1103"/>
        <v>0</v>
      </c>
      <c r="BB473" s="429">
        <f t="shared" si="1104"/>
        <v>0</v>
      </c>
      <c r="BC473" s="697"/>
      <c r="BD473" s="683">
        <f t="shared" si="1105"/>
        <v>0</v>
      </c>
      <c r="BE473" s="697">
        <f t="shared" si="1106"/>
        <v>0</v>
      </c>
      <c r="BF473" s="683">
        <f t="shared" si="1107"/>
        <v>0</v>
      </c>
      <c r="BG473" s="697"/>
      <c r="BH473" s="683">
        <f t="shared" si="1108"/>
        <v>0</v>
      </c>
      <c r="BI473" s="519">
        <f t="shared" si="1109"/>
        <v>0</v>
      </c>
      <c r="BJ473" s="429">
        <f t="shared" si="1110"/>
        <v>0</v>
      </c>
      <c r="BK473" s="697"/>
      <c r="BL473" s="683">
        <f t="shared" si="1111"/>
        <v>0</v>
      </c>
      <c r="BM473" s="519">
        <f t="shared" si="1112"/>
        <v>0</v>
      </c>
      <c r="BN473" s="429">
        <f t="shared" si="1113"/>
        <v>0</v>
      </c>
      <c r="BO473" s="718"/>
      <c r="BP473" s="706">
        <f t="shared" si="1114"/>
        <v>0</v>
      </c>
      <c r="BQ473" s="718">
        <f t="shared" si="1115"/>
        <v>0</v>
      </c>
      <c r="BR473" s="706">
        <f t="shared" si="1116"/>
        <v>0</v>
      </c>
      <c r="BS473" s="718"/>
      <c r="BT473" s="706">
        <f t="shared" si="1117"/>
        <v>0</v>
      </c>
      <c r="BU473" s="718">
        <f t="shared" si="1118"/>
        <v>0</v>
      </c>
      <c r="BV473" s="706">
        <f t="shared" si="1119"/>
        <v>0</v>
      </c>
      <c r="BW473" s="718"/>
      <c r="BX473" s="706">
        <f t="shared" si="1120"/>
        <v>0</v>
      </c>
      <c r="BY473" s="718">
        <f t="shared" si="1121"/>
        <v>0</v>
      </c>
      <c r="BZ473" s="706">
        <f t="shared" si="1122"/>
        <v>0</v>
      </c>
      <c r="CA473" s="718"/>
      <c r="CB473" s="706">
        <f t="shared" si="1123"/>
        <v>0</v>
      </c>
      <c r="CC473" s="718">
        <f t="shared" si="1124"/>
        <v>0</v>
      </c>
      <c r="CD473" s="706">
        <f t="shared" si="1125"/>
        <v>0</v>
      </c>
      <c r="CE473" s="706"/>
      <c r="CF473" s="402">
        <f t="shared" si="1079"/>
        <v>5567882.7599999998</v>
      </c>
    </row>
    <row r="474" spans="1:84" ht="72">
      <c r="B474" s="395" t="s">
        <v>1239</v>
      </c>
      <c r="C474" s="411" t="s">
        <v>1240</v>
      </c>
      <c r="D474" s="412" t="s">
        <v>389</v>
      </c>
      <c r="E474" s="398">
        <v>250203.69</v>
      </c>
      <c r="F474" s="399">
        <v>16</v>
      </c>
      <c r="G474" s="400">
        <f t="shared" si="1080"/>
        <v>4003259.04</v>
      </c>
      <c r="H474" s="400"/>
      <c r="I474" s="413"/>
      <c r="J474" s="413"/>
      <c r="K474" s="517"/>
      <c r="L474" s="413"/>
      <c r="M474" s="513">
        <f t="shared" si="1081"/>
        <v>0</v>
      </c>
      <c r="N474" s="401">
        <f t="shared" si="1082"/>
        <v>0</v>
      </c>
      <c r="O474" s="413"/>
      <c r="P474" s="413"/>
      <c r="Q474" s="513">
        <f t="shared" si="1083"/>
        <v>0</v>
      </c>
      <c r="R474" s="401">
        <f t="shared" si="1084"/>
        <v>0</v>
      </c>
      <c r="S474" s="543"/>
      <c r="T474" s="413"/>
      <c r="U474" s="513">
        <f t="shared" si="1085"/>
        <v>0</v>
      </c>
      <c r="V474" s="401">
        <f t="shared" si="1086"/>
        <v>0</v>
      </c>
      <c r="W474" s="517"/>
      <c r="X474" s="413"/>
      <c r="Y474" s="513">
        <f t="shared" si="1087"/>
        <v>0</v>
      </c>
      <c r="Z474" s="401">
        <f t="shared" si="1088"/>
        <v>0</v>
      </c>
      <c r="AA474" s="517"/>
      <c r="AB474" s="401">
        <f t="shared" si="1089"/>
        <v>0</v>
      </c>
      <c r="AC474" s="513">
        <f t="shared" si="1090"/>
        <v>0</v>
      </c>
      <c r="AD474" s="401">
        <f t="shared" si="1091"/>
        <v>0</v>
      </c>
      <c r="AE474" s="513"/>
      <c r="AF474" s="401">
        <f t="shared" si="1092"/>
        <v>0</v>
      </c>
      <c r="AG474" s="513">
        <f t="shared" si="1093"/>
        <v>0</v>
      </c>
      <c r="AH474" s="401">
        <f t="shared" si="1094"/>
        <v>0</v>
      </c>
      <c r="AI474" s="513"/>
      <c r="AJ474" s="401">
        <f t="shared" si="1095"/>
        <v>0</v>
      </c>
      <c r="AK474" s="513">
        <f t="shared" si="1096"/>
        <v>0</v>
      </c>
      <c r="AL474" s="401">
        <f t="shared" si="950"/>
        <v>0</v>
      </c>
      <c r="AM474" s="519"/>
      <c r="AN474" s="429">
        <f t="shared" si="951"/>
        <v>0</v>
      </c>
      <c r="AO474" s="519">
        <f t="shared" si="1097"/>
        <v>0</v>
      </c>
      <c r="AP474" s="429">
        <f t="shared" si="1098"/>
        <v>0</v>
      </c>
      <c r="AQ474" s="594"/>
      <c r="AR474" s="401">
        <f t="shared" si="954"/>
        <v>0</v>
      </c>
      <c r="AS474" s="519">
        <f t="shared" si="1099"/>
        <v>0</v>
      </c>
      <c r="AT474" s="429">
        <f t="shared" si="1100"/>
        <v>0</v>
      </c>
      <c r="AU474" s="517"/>
      <c r="AV474" s="401">
        <f t="shared" si="1126"/>
        <v>0</v>
      </c>
      <c r="AW474" s="519">
        <f t="shared" si="1101"/>
        <v>0</v>
      </c>
      <c r="AX474" s="429">
        <f t="shared" si="1102"/>
        <v>0</v>
      </c>
      <c r="AY474" s="517"/>
      <c r="AZ474" s="683">
        <f t="shared" si="1055"/>
        <v>0</v>
      </c>
      <c r="BA474" s="519">
        <f t="shared" si="1103"/>
        <v>0</v>
      </c>
      <c r="BB474" s="429">
        <f t="shared" si="1104"/>
        <v>0</v>
      </c>
      <c r="BC474" s="697"/>
      <c r="BD474" s="683">
        <f t="shared" si="1105"/>
        <v>0</v>
      </c>
      <c r="BE474" s="697">
        <f t="shared" si="1106"/>
        <v>0</v>
      </c>
      <c r="BF474" s="683">
        <f t="shared" si="1107"/>
        <v>0</v>
      </c>
      <c r="BG474" s="697"/>
      <c r="BH474" s="683">
        <f t="shared" si="1108"/>
        <v>0</v>
      </c>
      <c r="BI474" s="519">
        <f t="shared" si="1109"/>
        <v>0</v>
      </c>
      <c r="BJ474" s="429">
        <f t="shared" si="1110"/>
        <v>0</v>
      </c>
      <c r="BK474" s="697"/>
      <c r="BL474" s="683">
        <f t="shared" si="1111"/>
        <v>0</v>
      </c>
      <c r="BM474" s="519">
        <f t="shared" si="1112"/>
        <v>0</v>
      </c>
      <c r="BN474" s="429">
        <f t="shared" si="1113"/>
        <v>0</v>
      </c>
      <c r="BO474" s="718"/>
      <c r="BP474" s="706">
        <f t="shared" si="1114"/>
        <v>0</v>
      </c>
      <c r="BQ474" s="718">
        <f t="shared" si="1115"/>
        <v>0</v>
      </c>
      <c r="BR474" s="706">
        <f t="shared" si="1116"/>
        <v>0</v>
      </c>
      <c r="BS474" s="718"/>
      <c r="BT474" s="706">
        <f t="shared" si="1117"/>
        <v>0</v>
      </c>
      <c r="BU474" s="718">
        <f t="shared" si="1118"/>
        <v>0</v>
      </c>
      <c r="BV474" s="706">
        <f t="shared" si="1119"/>
        <v>0</v>
      </c>
      <c r="BW474" s="718"/>
      <c r="BX474" s="706">
        <f t="shared" si="1120"/>
        <v>0</v>
      </c>
      <c r="BY474" s="718">
        <f t="shared" si="1121"/>
        <v>0</v>
      </c>
      <c r="BZ474" s="706">
        <f t="shared" si="1122"/>
        <v>0</v>
      </c>
      <c r="CA474" s="718"/>
      <c r="CB474" s="706">
        <f t="shared" si="1123"/>
        <v>0</v>
      </c>
      <c r="CC474" s="718">
        <f t="shared" si="1124"/>
        <v>0</v>
      </c>
      <c r="CD474" s="706">
        <f t="shared" si="1125"/>
        <v>0</v>
      </c>
      <c r="CE474" s="706"/>
      <c r="CF474" s="402">
        <f t="shared" si="1079"/>
        <v>4003259.04</v>
      </c>
    </row>
    <row r="475" spans="1:84" ht="36">
      <c r="B475" s="395" t="s">
        <v>1241</v>
      </c>
      <c r="C475" s="411" t="s">
        <v>1242</v>
      </c>
      <c r="D475" s="412" t="s">
        <v>389</v>
      </c>
      <c r="E475" s="398">
        <v>643500</v>
      </c>
      <c r="F475" s="399">
        <v>0</v>
      </c>
      <c r="G475" s="400">
        <f t="shared" si="1080"/>
        <v>0</v>
      </c>
      <c r="H475" s="400"/>
      <c r="I475" s="413"/>
      <c r="J475" s="413"/>
      <c r="K475" s="517"/>
      <c r="L475" s="413"/>
      <c r="M475" s="513">
        <f t="shared" si="1081"/>
        <v>0</v>
      </c>
      <c r="N475" s="401">
        <f t="shared" si="1082"/>
        <v>0</v>
      </c>
      <c r="O475" s="413"/>
      <c r="P475" s="413"/>
      <c r="Q475" s="513">
        <f t="shared" si="1083"/>
        <v>0</v>
      </c>
      <c r="R475" s="401">
        <f t="shared" si="1084"/>
        <v>0</v>
      </c>
      <c r="S475" s="543"/>
      <c r="T475" s="413"/>
      <c r="U475" s="513">
        <f t="shared" si="1085"/>
        <v>0</v>
      </c>
      <c r="V475" s="401">
        <f t="shared" si="1086"/>
        <v>0</v>
      </c>
      <c r="W475" s="517"/>
      <c r="X475" s="413"/>
      <c r="Y475" s="513">
        <f t="shared" si="1087"/>
        <v>0</v>
      </c>
      <c r="Z475" s="401">
        <f t="shared" si="1088"/>
        <v>0</v>
      </c>
      <c r="AA475" s="517"/>
      <c r="AB475" s="401">
        <f t="shared" si="1089"/>
        <v>0</v>
      </c>
      <c r="AC475" s="513">
        <f t="shared" si="1090"/>
        <v>0</v>
      </c>
      <c r="AD475" s="401">
        <f t="shared" si="1091"/>
        <v>0</v>
      </c>
      <c r="AE475" s="513"/>
      <c r="AF475" s="401">
        <f t="shared" si="1092"/>
        <v>0</v>
      </c>
      <c r="AG475" s="513">
        <f t="shared" si="1093"/>
        <v>0</v>
      </c>
      <c r="AH475" s="401">
        <f t="shared" si="1094"/>
        <v>0</v>
      </c>
      <c r="AI475" s="513"/>
      <c r="AJ475" s="401">
        <f t="shared" si="1095"/>
        <v>0</v>
      </c>
      <c r="AK475" s="513">
        <f t="shared" si="1096"/>
        <v>0</v>
      </c>
      <c r="AL475" s="401">
        <f t="shared" si="950"/>
        <v>0</v>
      </c>
      <c r="AM475" s="519"/>
      <c r="AN475" s="429">
        <f t="shared" si="951"/>
        <v>0</v>
      </c>
      <c r="AO475" s="519">
        <f t="shared" si="1097"/>
        <v>0</v>
      </c>
      <c r="AP475" s="429">
        <f t="shared" si="1098"/>
        <v>0</v>
      </c>
      <c r="AQ475" s="594"/>
      <c r="AR475" s="401">
        <f t="shared" si="954"/>
        <v>0</v>
      </c>
      <c r="AS475" s="519">
        <f t="shared" si="1099"/>
        <v>0</v>
      </c>
      <c r="AT475" s="429">
        <f t="shared" si="1100"/>
        <v>0</v>
      </c>
      <c r="AU475" s="517"/>
      <c r="AV475" s="401">
        <f t="shared" si="1126"/>
        <v>0</v>
      </c>
      <c r="AW475" s="519">
        <f t="shared" si="1101"/>
        <v>0</v>
      </c>
      <c r="AX475" s="429">
        <f t="shared" si="1102"/>
        <v>0</v>
      </c>
      <c r="AY475" s="517"/>
      <c r="AZ475" s="683">
        <f t="shared" si="1055"/>
        <v>0</v>
      </c>
      <c r="BA475" s="519">
        <f t="shared" si="1103"/>
        <v>0</v>
      </c>
      <c r="BB475" s="429">
        <f t="shared" si="1104"/>
        <v>0</v>
      </c>
      <c r="BC475" s="697"/>
      <c r="BD475" s="683">
        <f t="shared" si="1105"/>
        <v>0</v>
      </c>
      <c r="BE475" s="697">
        <f t="shared" si="1106"/>
        <v>0</v>
      </c>
      <c r="BF475" s="683">
        <f t="shared" si="1107"/>
        <v>0</v>
      </c>
      <c r="BG475" s="697"/>
      <c r="BH475" s="683">
        <f t="shared" si="1108"/>
        <v>0</v>
      </c>
      <c r="BI475" s="519">
        <f t="shared" si="1109"/>
        <v>0</v>
      </c>
      <c r="BJ475" s="429">
        <f t="shared" si="1110"/>
        <v>0</v>
      </c>
      <c r="BK475" s="697"/>
      <c r="BL475" s="683">
        <f t="shared" si="1111"/>
        <v>0</v>
      </c>
      <c r="BM475" s="519">
        <f t="shared" si="1112"/>
        <v>0</v>
      </c>
      <c r="BN475" s="429">
        <f t="shared" si="1113"/>
        <v>0</v>
      </c>
      <c r="BO475" s="718"/>
      <c r="BP475" s="706">
        <f t="shared" si="1114"/>
        <v>0</v>
      </c>
      <c r="BQ475" s="718">
        <f t="shared" si="1115"/>
        <v>0</v>
      </c>
      <c r="BR475" s="706">
        <f t="shared" si="1116"/>
        <v>0</v>
      </c>
      <c r="BS475" s="718"/>
      <c r="BT475" s="706">
        <f t="shared" si="1117"/>
        <v>0</v>
      </c>
      <c r="BU475" s="718">
        <f t="shared" si="1118"/>
        <v>0</v>
      </c>
      <c r="BV475" s="706">
        <f t="shared" si="1119"/>
        <v>0</v>
      </c>
      <c r="BW475" s="718"/>
      <c r="BX475" s="706">
        <f t="shared" si="1120"/>
        <v>0</v>
      </c>
      <c r="BY475" s="718">
        <f t="shared" si="1121"/>
        <v>0</v>
      </c>
      <c r="BZ475" s="706">
        <f t="shared" si="1122"/>
        <v>0</v>
      </c>
      <c r="CA475" s="718"/>
      <c r="CB475" s="706">
        <f t="shared" si="1123"/>
        <v>0</v>
      </c>
      <c r="CC475" s="718">
        <f t="shared" si="1124"/>
        <v>0</v>
      </c>
      <c r="CD475" s="706">
        <f t="shared" si="1125"/>
        <v>0</v>
      </c>
      <c r="CE475" s="706"/>
      <c r="CF475" s="402">
        <f t="shared" si="1079"/>
        <v>0</v>
      </c>
    </row>
    <row r="476" spans="1:84" s="387" customFormat="1">
      <c r="A476" s="387" t="s">
        <v>1786</v>
      </c>
      <c r="B476" s="388" t="s">
        <v>1243</v>
      </c>
      <c r="C476" s="389" t="s">
        <v>96</v>
      </c>
      <c r="D476" s="390"/>
      <c r="E476" s="391"/>
      <c r="F476" s="392"/>
      <c r="G476" s="393"/>
      <c r="H476" s="393">
        <f>+SUM(G477:G480)</f>
        <v>0</v>
      </c>
      <c r="I476" s="393"/>
      <c r="J476" s="393"/>
      <c r="K476" s="514"/>
      <c r="L476" s="393"/>
      <c r="M476" s="514"/>
      <c r="N476" s="393">
        <f>SUM(N477:N480)</f>
        <v>0</v>
      </c>
      <c r="O476" s="393"/>
      <c r="P476" s="393"/>
      <c r="Q476" s="514"/>
      <c r="R476" s="393">
        <f>SUM(R477:R480)</f>
        <v>0</v>
      </c>
      <c r="S476" s="539"/>
      <c r="T476" s="393">
        <f>SUM(T477:T480)</f>
        <v>0</v>
      </c>
      <c r="U476" s="514"/>
      <c r="V476" s="393">
        <f>SUM(V477:V480)</f>
        <v>0</v>
      </c>
      <c r="W476" s="514"/>
      <c r="X476" s="393">
        <f>SUM(X477:X480)</f>
        <v>0</v>
      </c>
      <c r="Y476" s="514"/>
      <c r="Z476" s="393">
        <f>SUM(Z477:Z480)</f>
        <v>0</v>
      </c>
      <c r="AA476" s="514"/>
      <c r="AB476" s="393">
        <f>SUM(AB477:AB480)</f>
        <v>2218469.7149999999</v>
      </c>
      <c r="AC476" s="514"/>
      <c r="AD476" s="393">
        <f>SUM(AD477:AD480)</f>
        <v>2218469.7149999999</v>
      </c>
      <c r="AE476" s="514"/>
      <c r="AF476" s="393">
        <f>SUM(AF477:AF480)</f>
        <v>0</v>
      </c>
      <c r="AG476" s="514"/>
      <c r="AH476" s="393">
        <f>SUM(AH477:AH480)</f>
        <v>2218469.7149999999</v>
      </c>
      <c r="AI476" s="514"/>
      <c r="AJ476" s="393">
        <f>SUM(AJ477:AJ480)</f>
        <v>0</v>
      </c>
      <c r="AK476" s="514"/>
      <c r="AL476" s="393">
        <f>SUM(AL477:AL480)</f>
        <v>2218469.7149999999</v>
      </c>
      <c r="AM476" s="393"/>
      <c r="AN476" s="393">
        <f>SUM(AN477:AN480)</f>
        <v>0</v>
      </c>
      <c r="AO476" s="514"/>
      <c r="AP476" s="393">
        <f>SUM(AP477:AP480)</f>
        <v>2218469.7149999999</v>
      </c>
      <c r="AQ476" s="590"/>
      <c r="AR476" s="393">
        <f>SUM(AR477:AR480)</f>
        <v>0</v>
      </c>
      <c r="AS476" s="514"/>
      <c r="AT476" s="393">
        <f>SUM(AT477:AT480)</f>
        <v>2218469.7149999999</v>
      </c>
      <c r="AU476" s="514"/>
      <c r="AV476" s="393">
        <f>SUM(AV477:AV480)</f>
        <v>0</v>
      </c>
      <c r="AW476" s="514"/>
      <c r="AX476" s="393">
        <f>SUM(AX477:AX480)</f>
        <v>2218469.7149999999</v>
      </c>
      <c r="AY476" s="514" t="s">
        <v>126</v>
      </c>
      <c r="AZ476" s="680">
        <f>SUM(AZ477:AZ480)</f>
        <v>0</v>
      </c>
      <c r="BA476" s="514"/>
      <c r="BB476" s="393">
        <f>SUM(BB477:BB480)</f>
        <v>2218469.7149999999</v>
      </c>
      <c r="BC476" s="514" t="s">
        <v>126</v>
      </c>
      <c r="BD476" s="393">
        <f>SUM(BD477:BD480)</f>
        <v>0</v>
      </c>
      <c r="BE476" s="514"/>
      <c r="BF476" s="393">
        <f>SUM(BF477:BF480)</f>
        <v>2218469.7149999999</v>
      </c>
      <c r="BG476" s="514"/>
      <c r="BH476" s="393">
        <f>SUM(BH477:BH480)</f>
        <v>0</v>
      </c>
      <c r="BI476" s="514"/>
      <c r="BJ476" s="393">
        <f>SUM(BJ477:BJ480)</f>
        <v>2218469.7149999999</v>
      </c>
      <c r="BK476" s="514"/>
      <c r="BL476" s="393">
        <f>SUM(BL477:BL480)</f>
        <v>0</v>
      </c>
      <c r="BM476" s="514"/>
      <c r="BN476" s="393">
        <f>SUM(BN477:BN480)</f>
        <v>2218469.7149999999</v>
      </c>
      <c r="BO476" s="717"/>
      <c r="BP476" s="705">
        <f>SUM(BP477:BP480)</f>
        <v>0</v>
      </c>
      <c r="BQ476" s="717"/>
      <c r="BR476" s="705">
        <f>SUM(BR477:BR480)</f>
        <v>2218469.7149999999</v>
      </c>
      <c r="BS476" s="717"/>
      <c r="BT476" s="705">
        <f>SUM(BT477:BT480)</f>
        <v>0</v>
      </c>
      <c r="BU476" s="717"/>
      <c r="BV476" s="705">
        <f>SUM(BV477:BV480)</f>
        <v>2218469.7149999999</v>
      </c>
      <c r="BW476" s="717"/>
      <c r="BX476" s="705">
        <f>SUM(BX477:BX480)</f>
        <v>0</v>
      </c>
      <c r="BY476" s="717"/>
      <c r="BZ476" s="705">
        <f>SUM(BZ477:BZ480)</f>
        <v>2218469.7149999999</v>
      </c>
      <c r="CA476" s="717"/>
      <c r="CB476" s="705">
        <f>SUM(CB477:CB480)</f>
        <v>0</v>
      </c>
      <c r="CC476" s="717"/>
      <c r="CD476" s="705">
        <f>SUM(CD477:CD480)</f>
        <v>2218469.7149999999</v>
      </c>
      <c r="CE476" s="705"/>
      <c r="CF476" s="394">
        <f t="shared" si="1079"/>
        <v>0</v>
      </c>
    </row>
    <row r="477" spans="1:84" ht="54">
      <c r="B477" s="395" t="s">
        <v>1244</v>
      </c>
      <c r="C477" s="411" t="s">
        <v>1245</v>
      </c>
      <c r="D477" s="412" t="s">
        <v>397</v>
      </c>
      <c r="E477" s="398">
        <v>64303.47</v>
      </c>
      <c r="F477" s="399">
        <v>0</v>
      </c>
      <c r="G477" s="400">
        <f>F477*E477</f>
        <v>0</v>
      </c>
      <c r="H477" s="400"/>
      <c r="I477" s="413"/>
      <c r="J477" s="413"/>
      <c r="K477" s="517"/>
      <c r="L477" s="413"/>
      <c r="M477" s="513">
        <f>I477+K477</f>
        <v>0</v>
      </c>
      <c r="N477" s="401">
        <f>M477*$E477</f>
        <v>0</v>
      </c>
      <c r="O477" s="413"/>
      <c r="P477" s="413"/>
      <c r="Q477" s="513">
        <f>M477+O477</f>
        <v>0</v>
      </c>
      <c r="R477" s="401">
        <f>Q477*$E477</f>
        <v>0</v>
      </c>
      <c r="S477" s="543"/>
      <c r="T477" s="413"/>
      <c r="U477" s="513">
        <f>Q477+S477</f>
        <v>0</v>
      </c>
      <c r="V477" s="401">
        <f>U477*$E477</f>
        <v>0</v>
      </c>
      <c r="W477" s="517"/>
      <c r="X477" s="413"/>
      <c r="Y477" s="513">
        <f>U477+W477</f>
        <v>0</v>
      </c>
      <c r="Z477" s="401">
        <f>Y477*$E477</f>
        <v>0</v>
      </c>
      <c r="AA477" s="517">
        <v>34.5</v>
      </c>
      <c r="AB477" s="401">
        <f>AA477*$E477</f>
        <v>2218469.7149999999</v>
      </c>
      <c r="AC477" s="513">
        <f>Y477+AA477</f>
        <v>34.5</v>
      </c>
      <c r="AD477" s="401">
        <f>AC477*$E477</f>
        <v>2218469.7149999999</v>
      </c>
      <c r="AE477" s="513"/>
      <c r="AF477" s="401">
        <f>AE477*$E477</f>
        <v>0</v>
      </c>
      <c r="AG477" s="513">
        <f>AC477+AE477</f>
        <v>34.5</v>
      </c>
      <c r="AH477" s="401">
        <f>AG477*$E477</f>
        <v>2218469.7149999999</v>
      </c>
      <c r="AI477" s="513"/>
      <c r="AJ477" s="401">
        <f>AI477*$E477</f>
        <v>0</v>
      </c>
      <c r="AK477" s="513">
        <f>AG477+AI477</f>
        <v>34.5</v>
      </c>
      <c r="AL477" s="401">
        <f t="shared" si="950"/>
        <v>2218469.7149999999</v>
      </c>
      <c r="AM477" s="519"/>
      <c r="AN477" s="429">
        <f t="shared" si="951"/>
        <v>0</v>
      </c>
      <c r="AO477" s="519">
        <f>AK477+AM477</f>
        <v>34.5</v>
      </c>
      <c r="AP477" s="429">
        <f>AO477*$E477</f>
        <v>2218469.7149999999</v>
      </c>
      <c r="AQ477" s="594"/>
      <c r="AR477" s="401">
        <f t="shared" si="954"/>
        <v>0</v>
      </c>
      <c r="AS477" s="519">
        <f>AO477+AQ477</f>
        <v>34.5</v>
      </c>
      <c r="AT477" s="429">
        <f>AS477*$E477</f>
        <v>2218469.7149999999</v>
      </c>
      <c r="AU477" s="517"/>
      <c r="AV477" s="401">
        <f t="shared" si="1126"/>
        <v>0</v>
      </c>
      <c r="AW477" s="519">
        <f>AS477+AU477</f>
        <v>34.5</v>
      </c>
      <c r="AX477" s="429">
        <f>AW477*$E477</f>
        <v>2218469.7149999999</v>
      </c>
      <c r="AY477" s="517"/>
      <c r="AZ477" s="683">
        <f t="shared" si="1055"/>
        <v>0</v>
      </c>
      <c r="BA477" s="519">
        <f>AW477+AY477</f>
        <v>34.5</v>
      </c>
      <c r="BB477" s="429">
        <f>BA477*$E477</f>
        <v>2218469.7149999999</v>
      </c>
      <c r="BC477" s="697"/>
      <c r="BD477" s="683">
        <f>BC477*$E477</f>
        <v>0</v>
      </c>
      <c r="BE477" s="697">
        <f>BA477+BC477</f>
        <v>34.5</v>
      </c>
      <c r="BF477" s="683">
        <f>BE477*$E477</f>
        <v>2218469.7149999999</v>
      </c>
      <c r="BG477" s="697"/>
      <c r="BH477" s="683">
        <f>BG477*$E477</f>
        <v>0</v>
      </c>
      <c r="BI477" s="519">
        <f>BE477+BG477</f>
        <v>34.5</v>
      </c>
      <c r="BJ477" s="429">
        <f>BI477*$E477</f>
        <v>2218469.7149999999</v>
      </c>
      <c r="BK477" s="519"/>
      <c r="BL477" s="429">
        <f>BK477*$E477</f>
        <v>0</v>
      </c>
      <c r="BM477" s="519">
        <f>BI477+BK477</f>
        <v>34.5</v>
      </c>
      <c r="BN477" s="429">
        <f>BM477*$E477</f>
        <v>2218469.7149999999</v>
      </c>
      <c r="BO477" s="718"/>
      <c r="BP477" s="706">
        <f>BO477*$E477</f>
        <v>0</v>
      </c>
      <c r="BQ477" s="718">
        <f>BM477+BO477</f>
        <v>34.5</v>
      </c>
      <c r="BR477" s="706">
        <f>BQ477*$E477</f>
        <v>2218469.7149999999</v>
      </c>
      <c r="BS477" s="718"/>
      <c r="BT477" s="706">
        <f>BS477*$E477</f>
        <v>0</v>
      </c>
      <c r="BU477" s="718">
        <f>BQ477+BS477</f>
        <v>34.5</v>
      </c>
      <c r="BV477" s="706">
        <f>BU477*$E477</f>
        <v>2218469.7149999999</v>
      </c>
      <c r="BW477" s="718"/>
      <c r="BX477" s="706">
        <f>BW477*$E477</f>
        <v>0</v>
      </c>
      <c r="BY477" s="718">
        <f>BU477+BW477</f>
        <v>34.5</v>
      </c>
      <c r="BZ477" s="706">
        <f>BY477*$E477</f>
        <v>2218469.7149999999</v>
      </c>
      <c r="CA477" s="718"/>
      <c r="CB477" s="706">
        <f>CA477*$E477</f>
        <v>0</v>
      </c>
      <c r="CC477" s="718">
        <f>BY477+CA477</f>
        <v>34.5</v>
      </c>
      <c r="CD477" s="706">
        <f>CC477*$E477</f>
        <v>2218469.7149999999</v>
      </c>
      <c r="CE477" s="706"/>
      <c r="CF477" s="402">
        <f t="shared" si="1079"/>
        <v>0</v>
      </c>
    </row>
    <row r="478" spans="1:84" ht="54">
      <c r="B478" s="395" t="s">
        <v>1246</v>
      </c>
      <c r="C478" s="411" t="s">
        <v>1247</v>
      </c>
      <c r="D478" s="412" t="s">
        <v>397</v>
      </c>
      <c r="E478" s="398">
        <v>156656.60999999999</v>
      </c>
      <c r="F478" s="399">
        <v>0</v>
      </c>
      <c r="G478" s="400">
        <f>F478*E478</f>
        <v>0</v>
      </c>
      <c r="H478" s="400"/>
      <c r="I478" s="413"/>
      <c r="J478" s="413"/>
      <c r="K478" s="517"/>
      <c r="L478" s="413"/>
      <c r="M478" s="513">
        <f>I478+K478</f>
        <v>0</v>
      </c>
      <c r="N478" s="401">
        <f>M478*$E478</f>
        <v>0</v>
      </c>
      <c r="O478" s="413"/>
      <c r="P478" s="413"/>
      <c r="Q478" s="513">
        <f>M478+O478</f>
        <v>0</v>
      </c>
      <c r="R478" s="401">
        <f>Q478*$E478</f>
        <v>0</v>
      </c>
      <c r="S478" s="543"/>
      <c r="T478" s="413"/>
      <c r="U478" s="513">
        <f>Q478+S478</f>
        <v>0</v>
      </c>
      <c r="V478" s="401">
        <f>U478*$E478</f>
        <v>0</v>
      </c>
      <c r="W478" s="517"/>
      <c r="X478" s="413"/>
      <c r="Y478" s="513">
        <f>U478+W478</f>
        <v>0</v>
      </c>
      <c r="Z478" s="401">
        <f>Y478*$E478</f>
        <v>0</v>
      </c>
      <c r="AA478" s="517"/>
      <c r="AB478" s="401">
        <f>AA478*$E478</f>
        <v>0</v>
      </c>
      <c r="AC478" s="513">
        <f>Y478+AA478</f>
        <v>0</v>
      </c>
      <c r="AD478" s="401">
        <f>AC478*$E478</f>
        <v>0</v>
      </c>
      <c r="AE478" s="513"/>
      <c r="AF478" s="401">
        <f>AE478*$E478</f>
        <v>0</v>
      </c>
      <c r="AG478" s="513">
        <f>AC478+AE478</f>
        <v>0</v>
      </c>
      <c r="AH478" s="401">
        <f>AG478*$E478</f>
        <v>0</v>
      </c>
      <c r="AI478" s="513"/>
      <c r="AJ478" s="401">
        <f>AI478*$E478</f>
        <v>0</v>
      </c>
      <c r="AK478" s="513">
        <f>AG478+AI478</f>
        <v>0</v>
      </c>
      <c r="AL478" s="401">
        <f t="shared" si="950"/>
        <v>0</v>
      </c>
      <c r="AM478" s="519"/>
      <c r="AN478" s="429">
        <f t="shared" si="951"/>
        <v>0</v>
      </c>
      <c r="AO478" s="519">
        <f>AK478+AM478</f>
        <v>0</v>
      </c>
      <c r="AP478" s="429">
        <f>AO478*$E478</f>
        <v>0</v>
      </c>
      <c r="AQ478" s="594"/>
      <c r="AR478" s="401">
        <f t="shared" si="954"/>
        <v>0</v>
      </c>
      <c r="AS478" s="519">
        <f>AO478+AQ478</f>
        <v>0</v>
      </c>
      <c r="AT478" s="429">
        <f>AS478*$E478</f>
        <v>0</v>
      </c>
      <c r="AU478" s="517"/>
      <c r="AV478" s="401">
        <f t="shared" si="1126"/>
        <v>0</v>
      </c>
      <c r="AW478" s="519">
        <f>AS478+AU478</f>
        <v>0</v>
      </c>
      <c r="AX478" s="429">
        <f>AW478*$E478</f>
        <v>0</v>
      </c>
      <c r="AY478" s="517"/>
      <c r="AZ478" s="683">
        <f t="shared" si="1055"/>
        <v>0</v>
      </c>
      <c r="BA478" s="519">
        <f>AW478+AY478</f>
        <v>0</v>
      </c>
      <c r="BB478" s="429">
        <f>BA478*$E478</f>
        <v>0</v>
      </c>
      <c r="BC478" s="697"/>
      <c r="BD478" s="683">
        <f>BC478*$E478</f>
        <v>0</v>
      </c>
      <c r="BE478" s="697">
        <f>BA478+BC478</f>
        <v>0</v>
      </c>
      <c r="BF478" s="683">
        <f>BE478*$E478</f>
        <v>0</v>
      </c>
      <c r="BG478" s="697"/>
      <c r="BH478" s="683">
        <f>BG478*$E478</f>
        <v>0</v>
      </c>
      <c r="BI478" s="519">
        <f>BE478+BG478</f>
        <v>0</v>
      </c>
      <c r="BJ478" s="429">
        <f>BI478*$E478</f>
        <v>0</v>
      </c>
      <c r="BK478" s="519"/>
      <c r="BL478" s="429">
        <f>BK478*$E478</f>
        <v>0</v>
      </c>
      <c r="BM478" s="519">
        <f>BI478+BK478</f>
        <v>0</v>
      </c>
      <c r="BN478" s="429">
        <f>BM478*$E478</f>
        <v>0</v>
      </c>
      <c r="BO478" s="718"/>
      <c r="BP478" s="706">
        <f>BO478*$E478</f>
        <v>0</v>
      </c>
      <c r="BQ478" s="718">
        <f>BM478+BO478</f>
        <v>0</v>
      </c>
      <c r="BR478" s="706">
        <f>BQ478*$E478</f>
        <v>0</v>
      </c>
      <c r="BS478" s="718"/>
      <c r="BT478" s="706">
        <f>BS478*$E478</f>
        <v>0</v>
      </c>
      <c r="BU478" s="718">
        <f>BQ478+BS478</f>
        <v>0</v>
      </c>
      <c r="BV478" s="706">
        <f>BU478*$E478</f>
        <v>0</v>
      </c>
      <c r="BW478" s="718"/>
      <c r="BX478" s="706">
        <f>BW478*$E478</f>
        <v>0</v>
      </c>
      <c r="BY478" s="718">
        <f>BU478+BW478</f>
        <v>0</v>
      </c>
      <c r="BZ478" s="706">
        <f>BY478*$E478</f>
        <v>0</v>
      </c>
      <c r="CA478" s="718"/>
      <c r="CB478" s="706">
        <f>CA478*$E478</f>
        <v>0</v>
      </c>
      <c r="CC478" s="718">
        <f>BY478+CA478</f>
        <v>0</v>
      </c>
      <c r="CD478" s="706">
        <f>CC478*$E478</f>
        <v>0</v>
      </c>
      <c r="CE478" s="706"/>
      <c r="CF478" s="402">
        <f t="shared" si="1079"/>
        <v>0</v>
      </c>
    </row>
    <row r="479" spans="1:84" ht="54">
      <c r="B479" s="395" t="s">
        <v>1248</v>
      </c>
      <c r="C479" s="411" t="s">
        <v>1249</v>
      </c>
      <c r="D479" s="412" t="s">
        <v>397</v>
      </c>
      <c r="E479" s="398">
        <v>64350</v>
      </c>
      <c r="F479" s="399">
        <v>0</v>
      </c>
      <c r="G479" s="400">
        <f>F479*E479</f>
        <v>0</v>
      </c>
      <c r="H479" s="400"/>
      <c r="I479" s="413"/>
      <c r="J479" s="413"/>
      <c r="K479" s="517"/>
      <c r="L479" s="413"/>
      <c r="M479" s="513">
        <f>I479+K479</f>
        <v>0</v>
      </c>
      <c r="N479" s="401">
        <f>M479*$E479</f>
        <v>0</v>
      </c>
      <c r="O479" s="413"/>
      <c r="P479" s="413"/>
      <c r="Q479" s="513">
        <f>M479+O479</f>
        <v>0</v>
      </c>
      <c r="R479" s="401">
        <f>Q479*$E479</f>
        <v>0</v>
      </c>
      <c r="S479" s="543"/>
      <c r="T479" s="413"/>
      <c r="U479" s="513">
        <f>Q479+S479</f>
        <v>0</v>
      </c>
      <c r="V479" s="401">
        <f>U479*$E479</f>
        <v>0</v>
      </c>
      <c r="W479" s="517"/>
      <c r="X479" s="413"/>
      <c r="Y479" s="513">
        <f>U479+W479</f>
        <v>0</v>
      </c>
      <c r="Z479" s="401">
        <f>Y479*$E479</f>
        <v>0</v>
      </c>
      <c r="AA479" s="517"/>
      <c r="AB479" s="401">
        <f>AA479*$E479</f>
        <v>0</v>
      </c>
      <c r="AC479" s="513">
        <f>Y479+AA479</f>
        <v>0</v>
      </c>
      <c r="AD479" s="401">
        <f>AC479*$E479</f>
        <v>0</v>
      </c>
      <c r="AE479" s="513"/>
      <c r="AF479" s="401">
        <f>AE479*$E479</f>
        <v>0</v>
      </c>
      <c r="AG479" s="513">
        <f>AC479+AE479</f>
        <v>0</v>
      </c>
      <c r="AH479" s="401">
        <f>AG479*$E479</f>
        <v>0</v>
      </c>
      <c r="AI479" s="513"/>
      <c r="AJ479" s="401">
        <f>AI479*$E479</f>
        <v>0</v>
      </c>
      <c r="AK479" s="513">
        <f>AG479+AI479</f>
        <v>0</v>
      </c>
      <c r="AL479" s="401">
        <f t="shared" si="950"/>
        <v>0</v>
      </c>
      <c r="AM479" s="519"/>
      <c r="AN479" s="429">
        <f t="shared" si="951"/>
        <v>0</v>
      </c>
      <c r="AO479" s="519">
        <f>AK479+AM479</f>
        <v>0</v>
      </c>
      <c r="AP479" s="429">
        <f>AO479*$E479</f>
        <v>0</v>
      </c>
      <c r="AQ479" s="594"/>
      <c r="AR479" s="401">
        <f t="shared" si="954"/>
        <v>0</v>
      </c>
      <c r="AS479" s="519">
        <f>AO479+AQ479</f>
        <v>0</v>
      </c>
      <c r="AT479" s="429">
        <f>AS479*$E479</f>
        <v>0</v>
      </c>
      <c r="AU479" s="517"/>
      <c r="AV479" s="401">
        <f t="shared" ref="AV479:AV487" si="1127">AU479*$E479</f>
        <v>0</v>
      </c>
      <c r="AW479" s="519">
        <f>AS479+AU479</f>
        <v>0</v>
      </c>
      <c r="AX479" s="429">
        <f>AW479*$E479</f>
        <v>0</v>
      </c>
      <c r="AY479" s="517"/>
      <c r="AZ479" s="683">
        <f t="shared" si="1055"/>
        <v>0</v>
      </c>
      <c r="BA479" s="519">
        <f>AW479+AY479</f>
        <v>0</v>
      </c>
      <c r="BB479" s="429">
        <f>BA479*$E479</f>
        <v>0</v>
      </c>
      <c r="BC479" s="697"/>
      <c r="BD479" s="683">
        <f>BC479*$E479</f>
        <v>0</v>
      </c>
      <c r="BE479" s="697">
        <f>BA479+BC479</f>
        <v>0</v>
      </c>
      <c r="BF479" s="683">
        <f>BE479*$E479</f>
        <v>0</v>
      </c>
      <c r="BG479" s="697"/>
      <c r="BH479" s="683">
        <f>BG479*$E479</f>
        <v>0</v>
      </c>
      <c r="BI479" s="519">
        <f>BE479+BG479</f>
        <v>0</v>
      </c>
      <c r="BJ479" s="429">
        <f>BI479*$E479</f>
        <v>0</v>
      </c>
      <c r="BK479" s="519"/>
      <c r="BL479" s="429">
        <f>BK479*$E479</f>
        <v>0</v>
      </c>
      <c r="BM479" s="519">
        <f>BI479+BK479</f>
        <v>0</v>
      </c>
      <c r="BN479" s="429">
        <f>BM479*$E479</f>
        <v>0</v>
      </c>
      <c r="BO479" s="718"/>
      <c r="BP479" s="706">
        <f>BO479*$E479</f>
        <v>0</v>
      </c>
      <c r="BQ479" s="718">
        <f>BM479+BO479</f>
        <v>0</v>
      </c>
      <c r="BR479" s="706">
        <f>BQ479*$E479</f>
        <v>0</v>
      </c>
      <c r="BS479" s="718"/>
      <c r="BT479" s="706">
        <f>BS479*$E479</f>
        <v>0</v>
      </c>
      <c r="BU479" s="718">
        <f>BQ479+BS479</f>
        <v>0</v>
      </c>
      <c r="BV479" s="706">
        <f>BU479*$E479</f>
        <v>0</v>
      </c>
      <c r="BW479" s="718"/>
      <c r="BX479" s="706">
        <f>BW479*$E479</f>
        <v>0</v>
      </c>
      <c r="BY479" s="718">
        <f>BU479+BW479</f>
        <v>0</v>
      </c>
      <c r="BZ479" s="706">
        <f>BY479*$E479</f>
        <v>0</v>
      </c>
      <c r="CA479" s="718"/>
      <c r="CB479" s="706">
        <f>CA479*$E479</f>
        <v>0</v>
      </c>
      <c r="CC479" s="718">
        <f>BY479+CA479</f>
        <v>0</v>
      </c>
      <c r="CD479" s="706">
        <f>CC479*$E479</f>
        <v>0</v>
      </c>
      <c r="CE479" s="706"/>
      <c r="CF479" s="402">
        <f t="shared" si="1079"/>
        <v>0</v>
      </c>
    </row>
    <row r="480" spans="1:84">
      <c r="B480" s="395" t="s">
        <v>1250</v>
      </c>
      <c r="C480" s="411" t="s">
        <v>1251</v>
      </c>
      <c r="D480" s="412" t="s">
        <v>397</v>
      </c>
      <c r="E480" s="398">
        <v>38115</v>
      </c>
      <c r="F480" s="399">
        <v>0</v>
      </c>
      <c r="G480" s="400">
        <f>F480*E480</f>
        <v>0</v>
      </c>
      <c r="H480" s="400"/>
      <c r="I480" s="413"/>
      <c r="J480" s="413"/>
      <c r="K480" s="517"/>
      <c r="L480" s="413"/>
      <c r="M480" s="513">
        <f>I480+K480</f>
        <v>0</v>
      </c>
      <c r="N480" s="401">
        <f>M480*$E480</f>
        <v>0</v>
      </c>
      <c r="O480" s="413"/>
      <c r="P480" s="413"/>
      <c r="Q480" s="513">
        <f>M480+O480</f>
        <v>0</v>
      </c>
      <c r="R480" s="401">
        <f>Q480*$E480</f>
        <v>0</v>
      </c>
      <c r="S480" s="543"/>
      <c r="T480" s="413"/>
      <c r="U480" s="513">
        <f>Q480+S480</f>
        <v>0</v>
      </c>
      <c r="V480" s="401">
        <f>U480*$E480</f>
        <v>0</v>
      </c>
      <c r="W480" s="517"/>
      <c r="X480" s="413"/>
      <c r="Y480" s="513">
        <f>U480+W480</f>
        <v>0</v>
      </c>
      <c r="Z480" s="401">
        <f>Y480*$E480</f>
        <v>0</v>
      </c>
      <c r="AA480" s="517"/>
      <c r="AB480" s="401">
        <f>AA480*$E480</f>
        <v>0</v>
      </c>
      <c r="AC480" s="513">
        <f>Y480+AA480</f>
        <v>0</v>
      </c>
      <c r="AD480" s="401">
        <f>AC480*$E480</f>
        <v>0</v>
      </c>
      <c r="AE480" s="513"/>
      <c r="AF480" s="401">
        <f>AE480*$E480</f>
        <v>0</v>
      </c>
      <c r="AG480" s="513">
        <f>AC480+AE480</f>
        <v>0</v>
      </c>
      <c r="AH480" s="401">
        <f>AG480*$E480</f>
        <v>0</v>
      </c>
      <c r="AI480" s="513"/>
      <c r="AJ480" s="401">
        <f>AI480*$E480</f>
        <v>0</v>
      </c>
      <c r="AK480" s="513">
        <f>AG480+AI480</f>
        <v>0</v>
      </c>
      <c r="AL480" s="401">
        <f t="shared" si="950"/>
        <v>0</v>
      </c>
      <c r="AM480" s="519"/>
      <c r="AN480" s="429">
        <f t="shared" si="951"/>
        <v>0</v>
      </c>
      <c r="AO480" s="519">
        <f>AK480+AM480</f>
        <v>0</v>
      </c>
      <c r="AP480" s="429">
        <f>AO480*$E480</f>
        <v>0</v>
      </c>
      <c r="AQ480" s="594"/>
      <c r="AR480" s="401">
        <f t="shared" si="954"/>
        <v>0</v>
      </c>
      <c r="AS480" s="519">
        <f>AO480+AQ480</f>
        <v>0</v>
      </c>
      <c r="AT480" s="429">
        <f>AS480*$E480</f>
        <v>0</v>
      </c>
      <c r="AU480" s="517"/>
      <c r="AV480" s="401">
        <f t="shared" si="1127"/>
        <v>0</v>
      </c>
      <c r="AW480" s="519">
        <f>AS480+AU480</f>
        <v>0</v>
      </c>
      <c r="AX480" s="429">
        <f>AW480*$E480</f>
        <v>0</v>
      </c>
      <c r="AY480" s="517"/>
      <c r="AZ480" s="683">
        <f t="shared" si="1055"/>
        <v>0</v>
      </c>
      <c r="BA480" s="519">
        <f>AW480+AY480</f>
        <v>0</v>
      </c>
      <c r="BB480" s="429">
        <f>BA480*$E480</f>
        <v>0</v>
      </c>
      <c r="BC480" s="697"/>
      <c r="BD480" s="683">
        <f>BC480*$E480</f>
        <v>0</v>
      </c>
      <c r="BE480" s="697">
        <f>BA480+BC480</f>
        <v>0</v>
      </c>
      <c r="BF480" s="683">
        <f>BE480*$E480</f>
        <v>0</v>
      </c>
      <c r="BG480" s="697"/>
      <c r="BH480" s="683">
        <f>BG480*$E480</f>
        <v>0</v>
      </c>
      <c r="BI480" s="519">
        <f>BE480+BG480</f>
        <v>0</v>
      </c>
      <c r="BJ480" s="429">
        <f>BI480*$E480</f>
        <v>0</v>
      </c>
      <c r="BK480" s="519"/>
      <c r="BL480" s="429">
        <f>BK480*$E480</f>
        <v>0</v>
      </c>
      <c r="BM480" s="519">
        <f>BI480+BK480</f>
        <v>0</v>
      </c>
      <c r="BN480" s="429">
        <f>BM480*$E480</f>
        <v>0</v>
      </c>
      <c r="BO480" s="718"/>
      <c r="BP480" s="706">
        <f>BO480*$E480</f>
        <v>0</v>
      </c>
      <c r="BQ480" s="718">
        <f>BM480+BO480</f>
        <v>0</v>
      </c>
      <c r="BR480" s="706">
        <f>BQ480*$E480</f>
        <v>0</v>
      </c>
      <c r="BS480" s="718"/>
      <c r="BT480" s="706">
        <f>BS480*$E480</f>
        <v>0</v>
      </c>
      <c r="BU480" s="718">
        <f>BQ480+BS480</f>
        <v>0</v>
      </c>
      <c r="BV480" s="706">
        <f>BU480*$E480</f>
        <v>0</v>
      </c>
      <c r="BW480" s="718"/>
      <c r="BX480" s="706">
        <f>BW480*$E480</f>
        <v>0</v>
      </c>
      <c r="BY480" s="718">
        <f>BU480+BW480</f>
        <v>0</v>
      </c>
      <c r="BZ480" s="706">
        <f>BY480*$E480</f>
        <v>0</v>
      </c>
      <c r="CA480" s="718"/>
      <c r="CB480" s="706">
        <f>CA480*$E480</f>
        <v>0</v>
      </c>
      <c r="CC480" s="718">
        <f>BY480+CA480</f>
        <v>0</v>
      </c>
      <c r="CD480" s="706">
        <f>CC480*$E480</f>
        <v>0</v>
      </c>
      <c r="CE480" s="706"/>
      <c r="CF480" s="402">
        <f t="shared" si="1079"/>
        <v>0</v>
      </c>
    </row>
    <row r="481" spans="1:84" s="387" customFormat="1">
      <c r="A481" s="387" t="s">
        <v>1786</v>
      </c>
      <c r="B481" s="388" t="s">
        <v>1252</v>
      </c>
      <c r="C481" s="389" t="s">
        <v>97</v>
      </c>
      <c r="D481" s="390"/>
      <c r="E481" s="391"/>
      <c r="F481" s="392"/>
      <c r="G481" s="393"/>
      <c r="H481" s="393">
        <f>+SUM(G482:G487)</f>
        <v>42974353.837800004</v>
      </c>
      <c r="I481" s="393"/>
      <c r="J481" s="393"/>
      <c r="K481" s="514"/>
      <c r="L481" s="393"/>
      <c r="M481" s="514"/>
      <c r="N481" s="393">
        <f>SUM(N482:N487)</f>
        <v>0</v>
      </c>
      <c r="O481" s="393"/>
      <c r="P481" s="393"/>
      <c r="Q481" s="514"/>
      <c r="R481" s="393">
        <f>SUM(R482:R487)</f>
        <v>0</v>
      </c>
      <c r="S481" s="539"/>
      <c r="T481" s="393">
        <f>SUM(T482:T487)</f>
        <v>0</v>
      </c>
      <c r="U481" s="514"/>
      <c r="V481" s="393">
        <f>SUM(V482:V487)</f>
        <v>0</v>
      </c>
      <c r="W481" s="514"/>
      <c r="X481" s="393">
        <f>SUM(X482:X487)</f>
        <v>0</v>
      </c>
      <c r="Y481" s="514"/>
      <c r="Z481" s="393">
        <f>SUM(Z482:Z487)</f>
        <v>0</v>
      </c>
      <c r="AA481" s="514"/>
      <c r="AB481" s="393">
        <f>SUM(AB482:AB487)</f>
        <v>0</v>
      </c>
      <c r="AC481" s="514"/>
      <c r="AD481" s="393">
        <f>SUM(AD482:AD487)</f>
        <v>0</v>
      </c>
      <c r="AE481" s="514"/>
      <c r="AF481" s="393">
        <f>SUM(AF482:AF487)</f>
        <v>0</v>
      </c>
      <c r="AG481" s="514"/>
      <c r="AH481" s="393">
        <f>SUM(AH482:AH487)</f>
        <v>0</v>
      </c>
      <c r="AI481" s="514"/>
      <c r="AJ481" s="393">
        <f>SUM(AJ482:AJ487)</f>
        <v>0</v>
      </c>
      <c r="AK481" s="514"/>
      <c r="AL481" s="393">
        <f>SUM(AL482:AL487)</f>
        <v>0</v>
      </c>
      <c r="AM481" s="393"/>
      <c r="AN481" s="393">
        <f>SUM(AN482:AN487)</f>
        <v>0</v>
      </c>
      <c r="AO481" s="514"/>
      <c r="AP481" s="393">
        <f>SUM(AP482:AP487)</f>
        <v>0</v>
      </c>
      <c r="AQ481" s="590"/>
      <c r="AR481" s="393">
        <f>SUM(AR482:AR487)</f>
        <v>0</v>
      </c>
      <c r="AS481" s="514"/>
      <c r="AT481" s="393">
        <f>SUM(AT482:AT487)</f>
        <v>0</v>
      </c>
      <c r="AU481" s="514"/>
      <c r="AV481" s="393">
        <f>SUM(AV482:AV487)</f>
        <v>0</v>
      </c>
      <c r="AW481" s="514"/>
      <c r="AX481" s="393">
        <f>SUM(AX482:AX487)</f>
        <v>0</v>
      </c>
      <c r="AY481" s="514" t="s">
        <v>126</v>
      </c>
      <c r="AZ481" s="680">
        <f>SUM(AZ482:AZ487)</f>
        <v>0</v>
      </c>
      <c r="BA481" s="514"/>
      <c r="BB481" s="393">
        <f>SUM(BB482:BB487)</f>
        <v>0</v>
      </c>
      <c r="BC481" s="694" t="s">
        <v>126</v>
      </c>
      <c r="BD481" s="680">
        <f>SUM(BD482:BD487)</f>
        <v>0</v>
      </c>
      <c r="BE481" s="694"/>
      <c r="BF481" s="680">
        <f>SUM(BF482:BF487)</f>
        <v>0</v>
      </c>
      <c r="BG481" s="694"/>
      <c r="BH481" s="680">
        <f>SUM(BH482:BH487)</f>
        <v>0</v>
      </c>
      <c r="BI481" s="519"/>
      <c r="BJ481" s="429">
        <f>SUM(BJ482:BJ487)</f>
        <v>0</v>
      </c>
      <c r="BK481" s="519"/>
      <c r="BL481" s="429">
        <f>SUM(BL482:BL487)</f>
        <v>1630273.3326000001</v>
      </c>
      <c r="BM481" s="519"/>
      <c r="BN481" s="429">
        <f>SUM(BN482:BN487)</f>
        <v>1630273.3326000001</v>
      </c>
      <c r="BO481" s="393"/>
      <c r="BP481" s="393">
        <f>SUM(BP482:BP487)</f>
        <v>0</v>
      </c>
      <c r="BQ481" s="393"/>
      <c r="BR481" s="393">
        <f>SUM(BR482:BR487)</f>
        <v>1630273.3326000001</v>
      </c>
      <c r="BS481" s="393"/>
      <c r="BT481" s="393">
        <f>SUM(BT482:BT487)</f>
        <v>4852136.4902999997</v>
      </c>
      <c r="BU481" s="393"/>
      <c r="BV481" s="393">
        <f>SUM(BV482:BV487)</f>
        <v>6482409.8229</v>
      </c>
      <c r="BW481" s="514"/>
      <c r="BX481" s="393">
        <f>SUM(BX482:BX487)</f>
        <v>1837658.9880000001</v>
      </c>
      <c r="BY481" s="393"/>
      <c r="BZ481" s="393">
        <f>SUM(BZ482:BZ487)</f>
        <v>8320068.8108999999</v>
      </c>
      <c r="CA481" s="514"/>
      <c r="CB481" s="393">
        <f>SUM(CB482:CB487)</f>
        <v>0</v>
      </c>
      <c r="CC481" s="393"/>
      <c r="CD481" s="393">
        <f>SUM(CD482:CD487)</f>
        <v>8320068.8108999999</v>
      </c>
      <c r="CE481" s="393"/>
      <c r="CF481" s="394">
        <f t="shared" si="1079"/>
        <v>42974353.837800004</v>
      </c>
    </row>
    <row r="482" spans="1:84" ht="36">
      <c r="B482" s="395" t="s">
        <v>98</v>
      </c>
      <c r="C482" s="396" t="s">
        <v>1253</v>
      </c>
      <c r="D482" s="397" t="s">
        <v>397</v>
      </c>
      <c r="E482" s="398">
        <v>10573.2</v>
      </c>
      <c r="F482" s="399">
        <v>0</v>
      </c>
      <c r="G482" s="400">
        <f t="shared" ref="G482:G487" si="1128">F482*E482</f>
        <v>0</v>
      </c>
      <c r="H482" s="400"/>
      <c r="I482" s="401"/>
      <c r="J482" s="401"/>
      <c r="K482" s="513"/>
      <c r="L482" s="401"/>
      <c r="M482" s="513">
        <f t="shared" ref="M482:M487" si="1129">I482+K482</f>
        <v>0</v>
      </c>
      <c r="N482" s="401">
        <f t="shared" ref="N482:N487" si="1130">M482*$E482</f>
        <v>0</v>
      </c>
      <c r="O482" s="401"/>
      <c r="P482" s="401"/>
      <c r="Q482" s="513">
        <f t="shared" ref="Q482:Q487" si="1131">M482+O482</f>
        <v>0</v>
      </c>
      <c r="R482" s="401">
        <f t="shared" ref="R482:R487" si="1132">Q482*$E482</f>
        <v>0</v>
      </c>
      <c r="S482" s="540"/>
      <c r="T482" s="401"/>
      <c r="U482" s="513">
        <f t="shared" ref="U482:U487" si="1133">Q482+S482</f>
        <v>0</v>
      </c>
      <c r="V482" s="401">
        <f t="shared" ref="V482:V487" si="1134">U482*$E482</f>
        <v>0</v>
      </c>
      <c r="W482" s="513"/>
      <c r="X482" s="401"/>
      <c r="Y482" s="513">
        <f t="shared" ref="Y482:Y487" si="1135">U482+W482</f>
        <v>0</v>
      </c>
      <c r="Z482" s="401">
        <f t="shared" ref="Z482:Z487" si="1136">Y482*$E482</f>
        <v>0</v>
      </c>
      <c r="AA482" s="513"/>
      <c r="AB482" s="401">
        <f t="shared" ref="AB482:AB487" si="1137">AA482*$E482</f>
        <v>0</v>
      </c>
      <c r="AC482" s="513">
        <f t="shared" ref="AC482:AC487" si="1138">Y482+AA482</f>
        <v>0</v>
      </c>
      <c r="AD482" s="401">
        <f t="shared" ref="AD482:AD487" si="1139">AC482*$E482</f>
        <v>0</v>
      </c>
      <c r="AE482" s="513"/>
      <c r="AF482" s="401">
        <f t="shared" ref="AF482:AF487" si="1140">AE482*$E482</f>
        <v>0</v>
      </c>
      <c r="AG482" s="513">
        <f t="shared" ref="AG482:AG487" si="1141">AC482+AE482</f>
        <v>0</v>
      </c>
      <c r="AH482" s="401">
        <f t="shared" ref="AH482:AH487" si="1142">AG482*$E482</f>
        <v>0</v>
      </c>
      <c r="AI482" s="513"/>
      <c r="AJ482" s="401">
        <f t="shared" ref="AJ482:AJ487" si="1143">AI482*$E482</f>
        <v>0</v>
      </c>
      <c r="AK482" s="513">
        <f t="shared" ref="AK482:AK487" si="1144">AG482+AI482</f>
        <v>0</v>
      </c>
      <c r="AL482" s="401">
        <f t="shared" si="950"/>
        <v>0</v>
      </c>
      <c r="AM482" s="519"/>
      <c r="AN482" s="429">
        <f t="shared" si="951"/>
        <v>0</v>
      </c>
      <c r="AO482" s="519">
        <f t="shared" ref="AO482:AO487" si="1145">AK482+AM482</f>
        <v>0</v>
      </c>
      <c r="AP482" s="429">
        <f t="shared" ref="AP482:AP487" si="1146">AO482*$E482</f>
        <v>0</v>
      </c>
      <c r="AQ482" s="591"/>
      <c r="AR482" s="401">
        <f t="shared" si="954"/>
        <v>0</v>
      </c>
      <c r="AS482" s="519">
        <f t="shared" ref="AS482:AS487" si="1147">AO482+AQ482</f>
        <v>0</v>
      </c>
      <c r="AT482" s="429">
        <f t="shared" ref="AT482:AT487" si="1148">AS482*$E482</f>
        <v>0</v>
      </c>
      <c r="AU482" s="513"/>
      <c r="AV482" s="401">
        <f t="shared" si="1127"/>
        <v>0</v>
      </c>
      <c r="AW482" s="519">
        <f t="shared" ref="AW482:AW487" si="1149">AS482+AU482</f>
        <v>0</v>
      </c>
      <c r="AX482" s="429">
        <f t="shared" ref="AX482:AX487" si="1150">AW482*$E482</f>
        <v>0</v>
      </c>
      <c r="AY482" s="513"/>
      <c r="AZ482" s="681">
        <f t="shared" si="1055"/>
        <v>0</v>
      </c>
      <c r="BA482" s="519">
        <f t="shared" ref="BA482:BA487" si="1151">AW482+AY482</f>
        <v>0</v>
      </c>
      <c r="BB482" s="429">
        <f t="shared" ref="BB482:BB487" si="1152">BA482*$E482</f>
        <v>0</v>
      </c>
      <c r="BC482" s="695"/>
      <c r="BD482" s="681">
        <f t="shared" ref="BD482:BD487" si="1153">BC482*$E482</f>
        <v>0</v>
      </c>
      <c r="BE482" s="695">
        <f t="shared" ref="BE482:BE487" si="1154">BA482+BC482</f>
        <v>0</v>
      </c>
      <c r="BF482" s="681">
        <f t="shared" ref="BF482:BF487" si="1155">BE482*$E482</f>
        <v>0</v>
      </c>
      <c r="BG482" s="695"/>
      <c r="BH482" s="681">
        <f t="shared" ref="BH482:BH487" si="1156">BG482*$E482</f>
        <v>0</v>
      </c>
      <c r="BI482" s="519">
        <f t="shared" ref="BI482:BI487" si="1157">BE482+BG482</f>
        <v>0</v>
      </c>
      <c r="BJ482" s="429">
        <f t="shared" ref="BJ482:BJ487" si="1158">BI482*$E482</f>
        <v>0</v>
      </c>
      <c r="BK482" s="519"/>
      <c r="BL482" s="429">
        <f t="shared" ref="BL482:BL487" si="1159">BK482*$E482</f>
        <v>0</v>
      </c>
      <c r="BM482" s="519">
        <f t="shared" ref="BM482:BM487" si="1160">BI482+BK482</f>
        <v>0</v>
      </c>
      <c r="BN482" s="429">
        <f t="shared" ref="BN482:BN487" si="1161">BM482*$E482</f>
        <v>0</v>
      </c>
      <c r="BO482" s="718"/>
      <c r="BP482" s="706">
        <f t="shared" ref="BP482:BP487" si="1162">BO482*$E482</f>
        <v>0</v>
      </c>
      <c r="BQ482" s="718">
        <f t="shared" ref="BQ482:BQ487" si="1163">BM482+BO482</f>
        <v>0</v>
      </c>
      <c r="BR482" s="706">
        <f t="shared" ref="BR482:BR487" si="1164">BQ482*$E482</f>
        <v>0</v>
      </c>
      <c r="BS482" s="718"/>
      <c r="BT482" s="706">
        <f t="shared" ref="BT482:BT487" si="1165">BS482*$E482</f>
        <v>0</v>
      </c>
      <c r="BU482" s="718">
        <f t="shared" ref="BU482:BU487" si="1166">BQ482+BS482</f>
        <v>0</v>
      </c>
      <c r="BV482" s="706">
        <f t="shared" ref="BV482:BV487" si="1167">BU482*$E482</f>
        <v>0</v>
      </c>
      <c r="BW482" s="718"/>
      <c r="BX482" s="706">
        <f t="shared" ref="BX482:BX487" si="1168">BW482*$E482</f>
        <v>0</v>
      </c>
      <c r="BY482" s="718">
        <f t="shared" ref="BY482:BY487" si="1169">BU482+BW482</f>
        <v>0</v>
      </c>
      <c r="BZ482" s="706">
        <f t="shared" ref="BZ482:BZ487" si="1170">BY482*$E482</f>
        <v>0</v>
      </c>
      <c r="CA482" s="718"/>
      <c r="CB482" s="706">
        <f t="shared" ref="CB482:CB487" si="1171">CA482*$E482</f>
        <v>0</v>
      </c>
      <c r="CC482" s="718">
        <f t="shared" ref="CC482:CC487" si="1172">BY482+CA482</f>
        <v>0</v>
      </c>
      <c r="CD482" s="706">
        <f t="shared" ref="CD482:CD487" si="1173">CC482*$E482</f>
        <v>0</v>
      </c>
      <c r="CE482" s="706"/>
      <c r="CF482" s="402">
        <f t="shared" si="1079"/>
        <v>0</v>
      </c>
    </row>
    <row r="483" spans="1:84">
      <c r="B483" s="395" t="s">
        <v>99</v>
      </c>
      <c r="C483" s="396" t="s">
        <v>1254</v>
      </c>
      <c r="D483" s="397" t="s">
        <v>397</v>
      </c>
      <c r="E483" s="398">
        <v>13747.14</v>
      </c>
      <c r="F483" s="399">
        <v>1275.3800000000001</v>
      </c>
      <c r="G483" s="400">
        <f t="shared" si="1128"/>
        <v>17532827.413200002</v>
      </c>
      <c r="H483" s="400"/>
      <c r="I483" s="401"/>
      <c r="J483" s="401"/>
      <c r="K483" s="513"/>
      <c r="L483" s="401"/>
      <c r="M483" s="513">
        <f t="shared" si="1129"/>
        <v>0</v>
      </c>
      <c r="N483" s="401">
        <f t="shared" si="1130"/>
        <v>0</v>
      </c>
      <c r="O483" s="401"/>
      <c r="P483" s="401"/>
      <c r="Q483" s="513">
        <f t="shared" si="1131"/>
        <v>0</v>
      </c>
      <c r="R483" s="401">
        <f t="shared" si="1132"/>
        <v>0</v>
      </c>
      <c r="S483" s="540"/>
      <c r="T483" s="401"/>
      <c r="U483" s="513">
        <f t="shared" si="1133"/>
        <v>0</v>
      </c>
      <c r="V483" s="401">
        <f t="shared" si="1134"/>
        <v>0</v>
      </c>
      <c r="W483" s="513"/>
      <c r="X483" s="401"/>
      <c r="Y483" s="513">
        <f t="shared" si="1135"/>
        <v>0</v>
      </c>
      <c r="Z483" s="401">
        <f t="shared" si="1136"/>
        <v>0</v>
      </c>
      <c r="AA483" s="513"/>
      <c r="AB483" s="401">
        <f t="shared" si="1137"/>
        <v>0</v>
      </c>
      <c r="AC483" s="513">
        <f t="shared" si="1138"/>
        <v>0</v>
      </c>
      <c r="AD483" s="401">
        <f t="shared" si="1139"/>
        <v>0</v>
      </c>
      <c r="AE483" s="513"/>
      <c r="AF483" s="401">
        <f t="shared" si="1140"/>
        <v>0</v>
      </c>
      <c r="AG483" s="513">
        <f t="shared" si="1141"/>
        <v>0</v>
      </c>
      <c r="AH483" s="401">
        <f t="shared" si="1142"/>
        <v>0</v>
      </c>
      <c r="AI483" s="513"/>
      <c r="AJ483" s="401">
        <f t="shared" si="1143"/>
        <v>0</v>
      </c>
      <c r="AK483" s="513">
        <f t="shared" si="1144"/>
        <v>0</v>
      </c>
      <c r="AL483" s="401">
        <f t="shared" si="950"/>
        <v>0</v>
      </c>
      <c r="AM483" s="519"/>
      <c r="AN483" s="429">
        <f t="shared" si="951"/>
        <v>0</v>
      </c>
      <c r="AO483" s="519">
        <f t="shared" si="1145"/>
        <v>0</v>
      </c>
      <c r="AP483" s="429">
        <f t="shared" si="1146"/>
        <v>0</v>
      </c>
      <c r="AQ483" s="591"/>
      <c r="AR483" s="401">
        <f t="shared" si="954"/>
        <v>0</v>
      </c>
      <c r="AS483" s="519">
        <f t="shared" si="1147"/>
        <v>0</v>
      </c>
      <c r="AT483" s="429">
        <f t="shared" si="1148"/>
        <v>0</v>
      </c>
      <c r="AU483" s="513"/>
      <c r="AV483" s="401">
        <f t="shared" si="1127"/>
        <v>0</v>
      </c>
      <c r="AW483" s="519">
        <f t="shared" si="1149"/>
        <v>0</v>
      </c>
      <c r="AX483" s="429">
        <f t="shared" si="1150"/>
        <v>0</v>
      </c>
      <c r="AY483" s="513"/>
      <c r="AZ483" s="681">
        <f t="shared" si="1055"/>
        <v>0</v>
      </c>
      <c r="BA483" s="519">
        <f t="shared" si="1151"/>
        <v>0</v>
      </c>
      <c r="BB483" s="429">
        <f t="shared" si="1152"/>
        <v>0</v>
      </c>
      <c r="BC483" s="695"/>
      <c r="BD483" s="681">
        <f t="shared" si="1153"/>
        <v>0</v>
      </c>
      <c r="BE483" s="695">
        <f t="shared" si="1154"/>
        <v>0</v>
      </c>
      <c r="BF483" s="681">
        <f t="shared" si="1155"/>
        <v>0</v>
      </c>
      <c r="BG483" s="695"/>
      <c r="BH483" s="681">
        <f t="shared" si="1156"/>
        <v>0</v>
      </c>
      <c r="BI483" s="519">
        <f t="shared" si="1157"/>
        <v>0</v>
      </c>
      <c r="BJ483" s="429">
        <f t="shared" si="1158"/>
        <v>0</v>
      </c>
      <c r="BK483" s="519">
        <v>118.59</v>
      </c>
      <c r="BL483" s="429">
        <f t="shared" si="1159"/>
        <v>1630273.3326000001</v>
      </c>
      <c r="BM483" s="519">
        <f t="shared" si="1160"/>
        <v>118.59</v>
      </c>
      <c r="BN483" s="429">
        <f t="shared" si="1161"/>
        <v>1630273.3326000001</v>
      </c>
      <c r="BO483" s="718"/>
      <c r="BP483" s="706">
        <f t="shared" si="1162"/>
        <v>0</v>
      </c>
      <c r="BQ483" s="718">
        <f t="shared" si="1163"/>
        <v>118.59</v>
      </c>
      <c r="BR483" s="706">
        <f t="shared" si="1164"/>
        <v>1630273.3326000001</v>
      </c>
      <c r="BS483" s="718">
        <v>167.37</v>
      </c>
      <c r="BT483" s="706">
        <f t="shared" si="1165"/>
        <v>2300858.8218</v>
      </c>
      <c r="BU483" s="718">
        <f t="shared" si="1166"/>
        <v>285.96000000000004</v>
      </c>
      <c r="BV483" s="706">
        <f t="shared" si="1167"/>
        <v>3931132.1544000003</v>
      </c>
      <c r="BW483" s="718"/>
      <c r="BX483" s="706">
        <f t="shared" si="1168"/>
        <v>0</v>
      </c>
      <c r="BY483" s="718">
        <f t="shared" si="1169"/>
        <v>285.96000000000004</v>
      </c>
      <c r="BZ483" s="706">
        <f t="shared" si="1170"/>
        <v>3931132.1544000003</v>
      </c>
      <c r="CA483" s="718"/>
      <c r="CB483" s="706">
        <f t="shared" si="1171"/>
        <v>0</v>
      </c>
      <c r="CC483" s="718">
        <f t="shared" si="1172"/>
        <v>285.96000000000004</v>
      </c>
      <c r="CD483" s="706">
        <f t="shared" si="1173"/>
        <v>3931132.1544000003</v>
      </c>
      <c r="CE483" s="706"/>
      <c r="CF483" s="402">
        <f t="shared" si="1079"/>
        <v>17532827.413200002</v>
      </c>
    </row>
    <row r="484" spans="1:84">
      <c r="B484" s="395" t="s">
        <v>1255</v>
      </c>
      <c r="C484" s="396" t="s">
        <v>1256</v>
      </c>
      <c r="D484" s="397" t="s">
        <v>392</v>
      </c>
      <c r="E484" s="398">
        <v>8673.39</v>
      </c>
      <c r="F484" s="399">
        <v>343.82</v>
      </c>
      <c r="G484" s="400">
        <f t="shared" si="1128"/>
        <v>2982084.9497999996</v>
      </c>
      <c r="H484" s="400"/>
      <c r="I484" s="401"/>
      <c r="J484" s="401"/>
      <c r="K484" s="513"/>
      <c r="L484" s="401"/>
      <c r="M484" s="513">
        <f t="shared" si="1129"/>
        <v>0</v>
      </c>
      <c r="N484" s="401">
        <f t="shared" si="1130"/>
        <v>0</v>
      </c>
      <c r="O484" s="401"/>
      <c r="P484" s="401"/>
      <c r="Q484" s="513">
        <f t="shared" si="1131"/>
        <v>0</v>
      </c>
      <c r="R484" s="401">
        <f t="shared" si="1132"/>
        <v>0</v>
      </c>
      <c r="S484" s="540"/>
      <c r="T484" s="401"/>
      <c r="U484" s="513">
        <f t="shared" si="1133"/>
        <v>0</v>
      </c>
      <c r="V484" s="401">
        <f t="shared" si="1134"/>
        <v>0</v>
      </c>
      <c r="W484" s="513"/>
      <c r="X484" s="401"/>
      <c r="Y484" s="513">
        <f t="shared" si="1135"/>
        <v>0</v>
      </c>
      <c r="Z484" s="401">
        <f t="shared" si="1136"/>
        <v>0</v>
      </c>
      <c r="AA484" s="513"/>
      <c r="AB484" s="401">
        <f t="shared" si="1137"/>
        <v>0</v>
      </c>
      <c r="AC484" s="513">
        <f t="shared" si="1138"/>
        <v>0</v>
      </c>
      <c r="AD484" s="401">
        <f t="shared" si="1139"/>
        <v>0</v>
      </c>
      <c r="AE484" s="513"/>
      <c r="AF484" s="401">
        <f t="shared" si="1140"/>
        <v>0</v>
      </c>
      <c r="AG484" s="513">
        <f t="shared" si="1141"/>
        <v>0</v>
      </c>
      <c r="AH484" s="401">
        <f t="shared" si="1142"/>
        <v>0</v>
      </c>
      <c r="AI484" s="513"/>
      <c r="AJ484" s="401">
        <f t="shared" si="1143"/>
        <v>0</v>
      </c>
      <c r="AK484" s="513">
        <f t="shared" si="1144"/>
        <v>0</v>
      </c>
      <c r="AL484" s="401">
        <f>AK484*$E484</f>
        <v>0</v>
      </c>
      <c r="AM484" s="519"/>
      <c r="AN484" s="429">
        <f>AM484*$E484</f>
        <v>0</v>
      </c>
      <c r="AO484" s="519">
        <f t="shared" si="1145"/>
        <v>0</v>
      </c>
      <c r="AP484" s="429">
        <f t="shared" si="1146"/>
        <v>0</v>
      </c>
      <c r="AQ484" s="591"/>
      <c r="AR484" s="401">
        <f>AQ484*$E484</f>
        <v>0</v>
      </c>
      <c r="AS484" s="519">
        <f t="shared" si="1147"/>
        <v>0</v>
      </c>
      <c r="AT484" s="429">
        <f t="shared" si="1148"/>
        <v>0</v>
      </c>
      <c r="AU484" s="513"/>
      <c r="AV484" s="401">
        <f t="shared" si="1127"/>
        <v>0</v>
      </c>
      <c r="AW484" s="519">
        <f t="shared" si="1149"/>
        <v>0</v>
      </c>
      <c r="AX484" s="429">
        <f t="shared" si="1150"/>
        <v>0</v>
      </c>
      <c r="AY484" s="513"/>
      <c r="AZ484" s="681">
        <f t="shared" si="1055"/>
        <v>0</v>
      </c>
      <c r="BA484" s="519">
        <f t="shared" si="1151"/>
        <v>0</v>
      </c>
      <c r="BB484" s="429">
        <f t="shared" si="1152"/>
        <v>0</v>
      </c>
      <c r="BC484" s="695"/>
      <c r="BD484" s="681">
        <f t="shared" si="1153"/>
        <v>0</v>
      </c>
      <c r="BE484" s="695">
        <f t="shared" si="1154"/>
        <v>0</v>
      </c>
      <c r="BF484" s="681">
        <f t="shared" si="1155"/>
        <v>0</v>
      </c>
      <c r="BG484" s="695"/>
      <c r="BH484" s="681">
        <f t="shared" si="1156"/>
        <v>0</v>
      </c>
      <c r="BI484" s="519">
        <f t="shared" si="1157"/>
        <v>0</v>
      </c>
      <c r="BJ484" s="429">
        <f t="shared" si="1158"/>
        <v>0</v>
      </c>
      <c r="BK484" s="519"/>
      <c r="BL484" s="429">
        <f t="shared" si="1159"/>
        <v>0</v>
      </c>
      <c r="BM484" s="519">
        <f t="shared" si="1160"/>
        <v>0</v>
      </c>
      <c r="BN484" s="429">
        <f t="shared" si="1161"/>
        <v>0</v>
      </c>
      <c r="BO484" s="718"/>
      <c r="BP484" s="706">
        <f t="shared" si="1162"/>
        <v>0</v>
      </c>
      <c r="BQ484" s="718">
        <f t="shared" si="1163"/>
        <v>0</v>
      </c>
      <c r="BR484" s="706">
        <f t="shared" si="1164"/>
        <v>0</v>
      </c>
      <c r="BS484" s="718">
        <v>294.14999999999998</v>
      </c>
      <c r="BT484" s="706">
        <f t="shared" si="1165"/>
        <v>2551277.6684999997</v>
      </c>
      <c r="BU484" s="718">
        <f t="shared" si="1166"/>
        <v>294.14999999999998</v>
      </c>
      <c r="BV484" s="706">
        <f t="shared" si="1167"/>
        <v>2551277.6684999997</v>
      </c>
      <c r="BW484" s="718"/>
      <c r="BX484" s="706">
        <f t="shared" si="1168"/>
        <v>0</v>
      </c>
      <c r="BY484" s="718">
        <f t="shared" si="1169"/>
        <v>294.14999999999998</v>
      </c>
      <c r="BZ484" s="706">
        <f t="shared" si="1170"/>
        <v>2551277.6684999997</v>
      </c>
      <c r="CA484" s="718"/>
      <c r="CB484" s="706">
        <f t="shared" si="1171"/>
        <v>0</v>
      </c>
      <c r="CC484" s="718">
        <f t="shared" si="1172"/>
        <v>294.14999999999998</v>
      </c>
      <c r="CD484" s="706">
        <f t="shared" si="1173"/>
        <v>2551277.6684999997</v>
      </c>
      <c r="CE484" s="706"/>
      <c r="CF484" s="402">
        <f t="shared" si="1079"/>
        <v>2982084.9497999996</v>
      </c>
    </row>
    <row r="485" spans="1:84">
      <c r="B485" s="395" t="s">
        <v>1257</v>
      </c>
      <c r="C485" s="396" t="s">
        <v>1258</v>
      </c>
      <c r="D485" s="397" t="s">
        <v>397</v>
      </c>
      <c r="E485" s="398">
        <v>10078.200000000001</v>
      </c>
      <c r="F485" s="399">
        <v>1928.33</v>
      </c>
      <c r="G485" s="400">
        <f t="shared" si="1128"/>
        <v>19434095.405999999</v>
      </c>
      <c r="H485" s="400"/>
      <c r="I485" s="401"/>
      <c r="J485" s="401"/>
      <c r="K485" s="513"/>
      <c r="L485" s="401"/>
      <c r="M485" s="513">
        <f t="shared" si="1129"/>
        <v>0</v>
      </c>
      <c r="N485" s="401">
        <f t="shared" si="1130"/>
        <v>0</v>
      </c>
      <c r="O485" s="401"/>
      <c r="P485" s="401"/>
      <c r="Q485" s="513">
        <f t="shared" si="1131"/>
        <v>0</v>
      </c>
      <c r="R485" s="401">
        <f t="shared" si="1132"/>
        <v>0</v>
      </c>
      <c r="S485" s="540"/>
      <c r="T485" s="401"/>
      <c r="U485" s="513">
        <f t="shared" si="1133"/>
        <v>0</v>
      </c>
      <c r="V485" s="401">
        <f t="shared" si="1134"/>
        <v>0</v>
      </c>
      <c r="W485" s="513"/>
      <c r="X485" s="401"/>
      <c r="Y485" s="513">
        <f t="shared" si="1135"/>
        <v>0</v>
      </c>
      <c r="Z485" s="401">
        <f t="shared" si="1136"/>
        <v>0</v>
      </c>
      <c r="AA485" s="513"/>
      <c r="AB485" s="401">
        <f t="shared" si="1137"/>
        <v>0</v>
      </c>
      <c r="AC485" s="513">
        <f t="shared" si="1138"/>
        <v>0</v>
      </c>
      <c r="AD485" s="401">
        <f t="shared" si="1139"/>
        <v>0</v>
      </c>
      <c r="AE485" s="513"/>
      <c r="AF485" s="401">
        <f t="shared" si="1140"/>
        <v>0</v>
      </c>
      <c r="AG485" s="513">
        <f t="shared" si="1141"/>
        <v>0</v>
      </c>
      <c r="AH485" s="401">
        <f t="shared" si="1142"/>
        <v>0</v>
      </c>
      <c r="AI485" s="513"/>
      <c r="AJ485" s="401">
        <f t="shared" si="1143"/>
        <v>0</v>
      </c>
      <c r="AK485" s="513">
        <f t="shared" si="1144"/>
        <v>0</v>
      </c>
      <c r="AL485" s="401">
        <f>AK485*$E485</f>
        <v>0</v>
      </c>
      <c r="AM485" s="519"/>
      <c r="AN485" s="429">
        <f>AM485*$E485</f>
        <v>0</v>
      </c>
      <c r="AO485" s="519">
        <f t="shared" si="1145"/>
        <v>0</v>
      </c>
      <c r="AP485" s="429">
        <f t="shared" si="1146"/>
        <v>0</v>
      </c>
      <c r="AQ485" s="591"/>
      <c r="AR485" s="401">
        <f>AQ485*$E485</f>
        <v>0</v>
      </c>
      <c r="AS485" s="519">
        <f t="shared" si="1147"/>
        <v>0</v>
      </c>
      <c r="AT485" s="429">
        <f t="shared" si="1148"/>
        <v>0</v>
      </c>
      <c r="AU485" s="513"/>
      <c r="AV485" s="401">
        <f t="shared" si="1127"/>
        <v>0</v>
      </c>
      <c r="AW485" s="519">
        <f t="shared" si="1149"/>
        <v>0</v>
      </c>
      <c r="AX485" s="429">
        <f t="shared" si="1150"/>
        <v>0</v>
      </c>
      <c r="AY485" s="513"/>
      <c r="AZ485" s="681">
        <f t="shared" si="1055"/>
        <v>0</v>
      </c>
      <c r="BA485" s="519">
        <f t="shared" si="1151"/>
        <v>0</v>
      </c>
      <c r="BB485" s="429">
        <f t="shared" si="1152"/>
        <v>0</v>
      </c>
      <c r="BC485" s="695"/>
      <c r="BD485" s="681">
        <f t="shared" si="1153"/>
        <v>0</v>
      </c>
      <c r="BE485" s="695">
        <f t="shared" si="1154"/>
        <v>0</v>
      </c>
      <c r="BF485" s="681">
        <f t="shared" si="1155"/>
        <v>0</v>
      </c>
      <c r="BG485" s="695"/>
      <c r="BH485" s="681">
        <f t="shared" si="1156"/>
        <v>0</v>
      </c>
      <c r="BI485" s="519">
        <f t="shared" si="1157"/>
        <v>0</v>
      </c>
      <c r="BJ485" s="429">
        <f t="shared" si="1158"/>
        <v>0</v>
      </c>
      <c r="BK485" s="519"/>
      <c r="BL485" s="429">
        <f t="shared" si="1159"/>
        <v>0</v>
      </c>
      <c r="BM485" s="519">
        <f t="shared" si="1160"/>
        <v>0</v>
      </c>
      <c r="BN485" s="429">
        <f t="shared" si="1161"/>
        <v>0</v>
      </c>
      <c r="BO485" s="718"/>
      <c r="BP485" s="706">
        <f t="shared" si="1162"/>
        <v>0</v>
      </c>
      <c r="BQ485" s="718">
        <f t="shared" si="1163"/>
        <v>0</v>
      </c>
      <c r="BR485" s="706">
        <f t="shared" si="1164"/>
        <v>0</v>
      </c>
      <c r="BS485" s="718"/>
      <c r="BT485" s="706">
        <f t="shared" si="1165"/>
        <v>0</v>
      </c>
      <c r="BU485" s="718">
        <f t="shared" si="1166"/>
        <v>0</v>
      </c>
      <c r="BV485" s="706">
        <f t="shared" si="1167"/>
        <v>0</v>
      </c>
      <c r="BW485" s="718">
        <v>182.34</v>
      </c>
      <c r="BX485" s="706">
        <f t="shared" si="1168"/>
        <v>1837658.9880000001</v>
      </c>
      <c r="BY485" s="718">
        <f t="shared" si="1169"/>
        <v>182.34</v>
      </c>
      <c r="BZ485" s="706">
        <f t="shared" si="1170"/>
        <v>1837658.9880000001</v>
      </c>
      <c r="CA485" s="718"/>
      <c r="CB485" s="706">
        <f t="shared" si="1171"/>
        <v>0</v>
      </c>
      <c r="CC485" s="718">
        <f t="shared" si="1172"/>
        <v>182.34</v>
      </c>
      <c r="CD485" s="706">
        <f t="shared" si="1173"/>
        <v>1837658.9880000001</v>
      </c>
      <c r="CE485" s="706"/>
      <c r="CF485" s="402">
        <f t="shared" si="1079"/>
        <v>19434095.405999999</v>
      </c>
    </row>
    <row r="486" spans="1:84">
      <c r="B486" s="395" t="s">
        <v>1259</v>
      </c>
      <c r="C486" s="396" t="s">
        <v>1258</v>
      </c>
      <c r="D486" s="397" t="s">
        <v>392</v>
      </c>
      <c r="E486" s="398">
        <v>6275.61</v>
      </c>
      <c r="F486" s="399">
        <v>482.08</v>
      </c>
      <c r="G486" s="400">
        <f t="shared" si="1128"/>
        <v>3025346.0687999995</v>
      </c>
      <c r="H486" s="400"/>
      <c r="I486" s="401"/>
      <c r="J486" s="401"/>
      <c r="K486" s="513"/>
      <c r="L486" s="401"/>
      <c r="M486" s="513">
        <f t="shared" si="1129"/>
        <v>0</v>
      </c>
      <c r="N486" s="401">
        <f t="shared" si="1130"/>
        <v>0</v>
      </c>
      <c r="O486" s="401"/>
      <c r="P486" s="401"/>
      <c r="Q486" s="513">
        <f t="shared" si="1131"/>
        <v>0</v>
      </c>
      <c r="R486" s="401">
        <f t="shared" si="1132"/>
        <v>0</v>
      </c>
      <c r="S486" s="540"/>
      <c r="T486" s="401"/>
      <c r="U486" s="513">
        <f t="shared" si="1133"/>
        <v>0</v>
      </c>
      <c r="V486" s="401">
        <f t="shared" si="1134"/>
        <v>0</v>
      </c>
      <c r="W486" s="513"/>
      <c r="X486" s="401"/>
      <c r="Y486" s="513">
        <f t="shared" si="1135"/>
        <v>0</v>
      </c>
      <c r="Z486" s="401">
        <f t="shared" si="1136"/>
        <v>0</v>
      </c>
      <c r="AA486" s="513"/>
      <c r="AB486" s="401">
        <f t="shared" si="1137"/>
        <v>0</v>
      </c>
      <c r="AC486" s="513">
        <f t="shared" si="1138"/>
        <v>0</v>
      </c>
      <c r="AD486" s="401">
        <f t="shared" si="1139"/>
        <v>0</v>
      </c>
      <c r="AE486" s="513"/>
      <c r="AF486" s="401">
        <f t="shared" si="1140"/>
        <v>0</v>
      </c>
      <c r="AG486" s="513">
        <f t="shared" si="1141"/>
        <v>0</v>
      </c>
      <c r="AH486" s="401">
        <f t="shared" si="1142"/>
        <v>0</v>
      </c>
      <c r="AI486" s="513"/>
      <c r="AJ486" s="401">
        <f t="shared" si="1143"/>
        <v>0</v>
      </c>
      <c r="AK486" s="513">
        <f t="shared" si="1144"/>
        <v>0</v>
      </c>
      <c r="AL486" s="401">
        <f>AK486*$E486</f>
        <v>0</v>
      </c>
      <c r="AM486" s="519"/>
      <c r="AN486" s="429">
        <f>AM486*$E486</f>
        <v>0</v>
      </c>
      <c r="AO486" s="519">
        <f t="shared" si="1145"/>
        <v>0</v>
      </c>
      <c r="AP486" s="429">
        <f t="shared" si="1146"/>
        <v>0</v>
      </c>
      <c r="AQ486" s="591"/>
      <c r="AR486" s="401">
        <f>AQ486*$E486</f>
        <v>0</v>
      </c>
      <c r="AS486" s="519">
        <f t="shared" si="1147"/>
        <v>0</v>
      </c>
      <c r="AT486" s="429">
        <f t="shared" si="1148"/>
        <v>0</v>
      </c>
      <c r="AU486" s="513"/>
      <c r="AV486" s="401">
        <f t="shared" si="1127"/>
        <v>0</v>
      </c>
      <c r="AW486" s="519">
        <f t="shared" si="1149"/>
        <v>0</v>
      </c>
      <c r="AX486" s="429">
        <f t="shared" si="1150"/>
        <v>0</v>
      </c>
      <c r="AY486" s="513"/>
      <c r="AZ486" s="681">
        <f t="shared" si="1055"/>
        <v>0</v>
      </c>
      <c r="BA486" s="519">
        <f t="shared" si="1151"/>
        <v>0</v>
      </c>
      <c r="BB486" s="429">
        <f t="shared" si="1152"/>
        <v>0</v>
      </c>
      <c r="BC486" s="695"/>
      <c r="BD486" s="681">
        <f t="shared" si="1153"/>
        <v>0</v>
      </c>
      <c r="BE486" s="695">
        <f t="shared" si="1154"/>
        <v>0</v>
      </c>
      <c r="BF486" s="681">
        <f t="shared" si="1155"/>
        <v>0</v>
      </c>
      <c r="BG486" s="695"/>
      <c r="BH486" s="681">
        <f t="shared" si="1156"/>
        <v>0</v>
      </c>
      <c r="BI486" s="519">
        <f t="shared" si="1157"/>
        <v>0</v>
      </c>
      <c r="BJ486" s="429">
        <f t="shared" si="1158"/>
        <v>0</v>
      </c>
      <c r="BK486" s="519"/>
      <c r="BL486" s="429">
        <f t="shared" si="1159"/>
        <v>0</v>
      </c>
      <c r="BM486" s="519">
        <f t="shared" si="1160"/>
        <v>0</v>
      </c>
      <c r="BN486" s="429">
        <f t="shared" si="1161"/>
        <v>0</v>
      </c>
      <c r="BO486" s="718"/>
      <c r="BP486" s="706">
        <f t="shared" si="1162"/>
        <v>0</v>
      </c>
      <c r="BQ486" s="718">
        <f t="shared" si="1163"/>
        <v>0</v>
      </c>
      <c r="BR486" s="706">
        <f t="shared" si="1164"/>
        <v>0</v>
      </c>
      <c r="BS486" s="718"/>
      <c r="BT486" s="706">
        <f t="shared" si="1165"/>
        <v>0</v>
      </c>
      <c r="BU486" s="718">
        <f t="shared" si="1166"/>
        <v>0</v>
      </c>
      <c r="BV486" s="706">
        <f t="shared" si="1167"/>
        <v>0</v>
      </c>
      <c r="BW486" s="718"/>
      <c r="BX486" s="706">
        <f t="shared" si="1168"/>
        <v>0</v>
      </c>
      <c r="BY486" s="718">
        <f t="shared" si="1169"/>
        <v>0</v>
      </c>
      <c r="BZ486" s="706">
        <f t="shared" si="1170"/>
        <v>0</v>
      </c>
      <c r="CA486" s="718"/>
      <c r="CB486" s="706">
        <f t="shared" si="1171"/>
        <v>0</v>
      </c>
      <c r="CC486" s="718">
        <f t="shared" si="1172"/>
        <v>0</v>
      </c>
      <c r="CD486" s="706">
        <f t="shared" si="1173"/>
        <v>0</v>
      </c>
      <c r="CE486" s="706"/>
      <c r="CF486" s="402">
        <f t="shared" si="1079"/>
        <v>3025346.0687999995</v>
      </c>
    </row>
    <row r="487" spans="1:84">
      <c r="B487" s="395" t="s">
        <v>1260</v>
      </c>
      <c r="C487" s="411" t="s">
        <v>1261</v>
      </c>
      <c r="D487" s="412" t="s">
        <v>397</v>
      </c>
      <c r="E487" s="398">
        <v>28411.02</v>
      </c>
      <c r="F487" s="399">
        <v>0</v>
      </c>
      <c r="G487" s="400">
        <f t="shared" si="1128"/>
        <v>0</v>
      </c>
      <c r="H487" s="400"/>
      <c r="I487" s="413"/>
      <c r="J487" s="413"/>
      <c r="K487" s="517"/>
      <c r="L487" s="413"/>
      <c r="M487" s="513">
        <f t="shared" si="1129"/>
        <v>0</v>
      </c>
      <c r="N487" s="401">
        <f t="shared" si="1130"/>
        <v>0</v>
      </c>
      <c r="O487" s="413"/>
      <c r="P487" s="413"/>
      <c r="Q487" s="513">
        <f t="shared" si="1131"/>
        <v>0</v>
      </c>
      <c r="R487" s="401">
        <f t="shared" si="1132"/>
        <v>0</v>
      </c>
      <c r="S487" s="543"/>
      <c r="T487" s="413"/>
      <c r="U487" s="513">
        <f t="shared" si="1133"/>
        <v>0</v>
      </c>
      <c r="V487" s="401">
        <f t="shared" si="1134"/>
        <v>0</v>
      </c>
      <c r="W487" s="517"/>
      <c r="X487" s="413"/>
      <c r="Y487" s="513">
        <f t="shared" si="1135"/>
        <v>0</v>
      </c>
      <c r="Z487" s="401">
        <f t="shared" si="1136"/>
        <v>0</v>
      </c>
      <c r="AA487" s="517"/>
      <c r="AB487" s="401">
        <f t="shared" si="1137"/>
        <v>0</v>
      </c>
      <c r="AC487" s="513">
        <f t="shared" si="1138"/>
        <v>0</v>
      </c>
      <c r="AD487" s="401">
        <f t="shared" si="1139"/>
        <v>0</v>
      </c>
      <c r="AE487" s="513"/>
      <c r="AF487" s="401">
        <f t="shared" si="1140"/>
        <v>0</v>
      </c>
      <c r="AG487" s="513">
        <f t="shared" si="1141"/>
        <v>0</v>
      </c>
      <c r="AH487" s="401">
        <f t="shared" si="1142"/>
        <v>0</v>
      </c>
      <c r="AI487" s="513"/>
      <c r="AJ487" s="401">
        <f t="shared" si="1143"/>
        <v>0</v>
      </c>
      <c r="AK487" s="513">
        <f t="shared" si="1144"/>
        <v>0</v>
      </c>
      <c r="AL487" s="401">
        <f>AK487*$E487</f>
        <v>0</v>
      </c>
      <c r="AM487" s="519"/>
      <c r="AN487" s="429">
        <f>AM487*$E487</f>
        <v>0</v>
      </c>
      <c r="AO487" s="519">
        <f t="shared" si="1145"/>
        <v>0</v>
      </c>
      <c r="AP487" s="429">
        <f t="shared" si="1146"/>
        <v>0</v>
      </c>
      <c r="AQ487" s="594"/>
      <c r="AR487" s="401">
        <f>AQ487*$E487</f>
        <v>0</v>
      </c>
      <c r="AS487" s="519">
        <f t="shared" si="1147"/>
        <v>0</v>
      </c>
      <c r="AT487" s="429">
        <f t="shared" si="1148"/>
        <v>0</v>
      </c>
      <c r="AU487" s="517"/>
      <c r="AV487" s="401">
        <f t="shared" si="1127"/>
        <v>0</v>
      </c>
      <c r="AW487" s="519">
        <f t="shared" si="1149"/>
        <v>0</v>
      </c>
      <c r="AX487" s="429">
        <f t="shared" si="1150"/>
        <v>0</v>
      </c>
      <c r="AY487" s="517"/>
      <c r="AZ487" s="683">
        <f t="shared" si="1055"/>
        <v>0</v>
      </c>
      <c r="BA487" s="519">
        <f t="shared" si="1151"/>
        <v>0</v>
      </c>
      <c r="BB487" s="429">
        <f t="shared" si="1152"/>
        <v>0</v>
      </c>
      <c r="BC487" s="697"/>
      <c r="BD487" s="683">
        <f t="shared" si="1153"/>
        <v>0</v>
      </c>
      <c r="BE487" s="697">
        <f t="shared" si="1154"/>
        <v>0</v>
      </c>
      <c r="BF487" s="683">
        <f t="shared" si="1155"/>
        <v>0</v>
      </c>
      <c r="BG487" s="697"/>
      <c r="BH487" s="683">
        <f t="shared" si="1156"/>
        <v>0</v>
      </c>
      <c r="BI487" s="519">
        <f t="shared" si="1157"/>
        <v>0</v>
      </c>
      <c r="BJ487" s="429">
        <f t="shared" si="1158"/>
        <v>0</v>
      </c>
      <c r="BK487" s="519"/>
      <c r="BL487" s="429">
        <f t="shared" si="1159"/>
        <v>0</v>
      </c>
      <c r="BM487" s="519">
        <f t="shared" si="1160"/>
        <v>0</v>
      </c>
      <c r="BN487" s="429">
        <f t="shared" si="1161"/>
        <v>0</v>
      </c>
      <c r="BO487" s="718"/>
      <c r="BP487" s="706">
        <f t="shared" si="1162"/>
        <v>0</v>
      </c>
      <c r="BQ487" s="718">
        <f t="shared" si="1163"/>
        <v>0</v>
      </c>
      <c r="BR487" s="706">
        <f t="shared" si="1164"/>
        <v>0</v>
      </c>
      <c r="BS487" s="718"/>
      <c r="BT487" s="706">
        <f t="shared" si="1165"/>
        <v>0</v>
      </c>
      <c r="BU487" s="718">
        <f t="shared" si="1166"/>
        <v>0</v>
      </c>
      <c r="BV487" s="706">
        <f t="shared" si="1167"/>
        <v>0</v>
      </c>
      <c r="BW487" s="718"/>
      <c r="BX487" s="706">
        <f t="shared" si="1168"/>
        <v>0</v>
      </c>
      <c r="BY487" s="718">
        <f t="shared" si="1169"/>
        <v>0</v>
      </c>
      <c r="BZ487" s="706">
        <f t="shared" si="1170"/>
        <v>0</v>
      </c>
      <c r="CA487" s="718"/>
      <c r="CB487" s="706">
        <f t="shared" si="1171"/>
        <v>0</v>
      </c>
      <c r="CC487" s="718">
        <f t="shared" si="1172"/>
        <v>0</v>
      </c>
      <c r="CD487" s="706">
        <f t="shared" si="1173"/>
        <v>0</v>
      </c>
      <c r="CE487" s="706"/>
      <c r="CF487" s="402">
        <f t="shared" si="1079"/>
        <v>0</v>
      </c>
    </row>
    <row r="488" spans="1:84" s="387" customFormat="1" ht="36">
      <c r="A488" s="387" t="s">
        <v>1786</v>
      </c>
      <c r="B488" s="388" t="s">
        <v>1262</v>
      </c>
      <c r="C488" s="389" t="s">
        <v>100</v>
      </c>
      <c r="D488" s="390"/>
      <c r="E488" s="391"/>
      <c r="F488" s="392"/>
      <c r="G488" s="393"/>
      <c r="H488" s="393">
        <f>+SUM(G489:G493)</f>
        <v>622487368.5029999</v>
      </c>
      <c r="I488" s="393"/>
      <c r="J488" s="393"/>
      <c r="K488" s="514"/>
      <c r="L488" s="393"/>
      <c r="M488" s="514"/>
      <c r="N488" s="393">
        <f>SUM(N489:N494)</f>
        <v>0</v>
      </c>
      <c r="O488" s="393"/>
      <c r="P488" s="393"/>
      <c r="Q488" s="514"/>
      <c r="R488" s="393">
        <f>SUM(R489:R494)</f>
        <v>0</v>
      </c>
      <c r="S488" s="539"/>
      <c r="T488" s="393">
        <f>SUM(T489:T493)</f>
        <v>0</v>
      </c>
      <c r="U488" s="514"/>
      <c r="V488" s="393">
        <f>SUM(V489:V494)</f>
        <v>0</v>
      </c>
      <c r="W488" s="514"/>
      <c r="X488" s="393">
        <f>SUM(X489:X493)</f>
        <v>0</v>
      </c>
      <c r="Y488" s="514"/>
      <c r="Z488" s="393">
        <f>SUM(Z489:Z494)</f>
        <v>0</v>
      </c>
      <c r="AA488" s="514"/>
      <c r="AB488" s="393">
        <f>SUM(AB489:AB494)</f>
        <v>47678378.200199999</v>
      </c>
      <c r="AC488" s="514"/>
      <c r="AD488" s="393">
        <f>SUM(AD489:AD494)</f>
        <v>47678378.200199999</v>
      </c>
      <c r="AE488" s="514"/>
      <c r="AF488" s="393">
        <f>SUM(AF489:AF494)</f>
        <v>37380777.290999994</v>
      </c>
      <c r="AG488" s="514"/>
      <c r="AH488" s="393">
        <f>SUM(AH489:AH494)</f>
        <v>85059155.491199985</v>
      </c>
      <c r="AI488" s="514"/>
      <c r="AJ488" s="393">
        <f>SUM(AJ489:AJ494)</f>
        <v>145920028.8249</v>
      </c>
      <c r="AK488" s="514"/>
      <c r="AL488" s="393">
        <f>SUM(AL489:AL494)</f>
        <v>230979184.31609997</v>
      </c>
      <c r="AM488" s="393"/>
      <c r="AN488" s="393">
        <f>SUM(AN489:AN494)</f>
        <v>0</v>
      </c>
      <c r="AO488" s="514"/>
      <c r="AP488" s="393">
        <f>SUM(AP489:AP494)</f>
        <v>230979184.31609997</v>
      </c>
      <c r="AQ488" s="590"/>
      <c r="AR488" s="393">
        <f>SUM(AR489:AR493)</f>
        <v>87462808.490004167</v>
      </c>
      <c r="AS488" s="514"/>
      <c r="AT488" s="393">
        <f>SUM(AT489:AT494)</f>
        <v>405904801.2941041</v>
      </c>
      <c r="AU488" s="514"/>
      <c r="AV488" s="393">
        <f>SUM(AV489:AV494)</f>
        <v>418182798.24090004</v>
      </c>
      <c r="AW488" s="514"/>
      <c r="AX488" s="393">
        <f>SUM(AX489:AX494)</f>
        <v>824087599.53500414</v>
      </c>
      <c r="AY488" s="514" t="s">
        <v>126</v>
      </c>
      <c r="AZ488" s="393">
        <f>SUM(AZ489:AZ494)</f>
        <v>3249261.3977999999</v>
      </c>
      <c r="BA488" s="514"/>
      <c r="BB488" s="393">
        <f>SUM(BB489:BB494)</f>
        <v>827336860.93280411</v>
      </c>
      <c r="BC488" s="514" t="s">
        <v>126</v>
      </c>
      <c r="BD488" s="393">
        <f>SUM(BD489:BD494)</f>
        <v>0</v>
      </c>
      <c r="BE488" s="514"/>
      <c r="BF488" s="393">
        <f>SUM(BF489:BF494)</f>
        <v>827336860.93280411</v>
      </c>
      <c r="BG488" s="514"/>
      <c r="BH488" s="393">
        <f>SUM(BH489:BH494)</f>
        <v>0</v>
      </c>
      <c r="BI488" s="514"/>
      <c r="BJ488" s="393">
        <f>SUM(BJ489:BJ494)</f>
        <v>827336860.93280411</v>
      </c>
      <c r="BK488" s="514"/>
      <c r="BL488" s="393">
        <f>SUM(BL489:BL494)</f>
        <v>22909238.352000002</v>
      </c>
      <c r="BM488" s="514"/>
      <c r="BN488" s="393">
        <f>SUM(BN489:BN494)</f>
        <v>850246099.28480411</v>
      </c>
      <c r="BO488" s="717"/>
      <c r="BP488" s="705">
        <f>SUM(BP489:BP493)</f>
        <v>0</v>
      </c>
      <c r="BQ488" s="717"/>
      <c r="BR488" s="705">
        <f>SUM(BR489:BR493)</f>
        <v>285094811.74880415</v>
      </c>
      <c r="BS488" s="717"/>
      <c r="BT488" s="705">
        <f>SUM(BT489:BT494)</f>
        <v>0</v>
      </c>
      <c r="BU488" s="717"/>
      <c r="BV488" s="705">
        <f>SUM(BV489:BV493)</f>
        <v>285094811.74880415</v>
      </c>
      <c r="BW488" s="717"/>
      <c r="BX488" s="705">
        <f>SUM(BX489:BX494)</f>
        <v>0</v>
      </c>
      <c r="BY488" s="717"/>
      <c r="BZ488" s="705">
        <f>SUM(BZ489:BZ493)</f>
        <v>285094811.74880415</v>
      </c>
      <c r="CA488" s="717"/>
      <c r="CB488" s="705">
        <f>SUM(CB489:CB494)</f>
        <v>0</v>
      </c>
      <c r="CC488" s="717"/>
      <c r="CD488" s="705">
        <f>SUM(CD489:CD493)</f>
        <v>285094811.74880415</v>
      </c>
      <c r="CE488" s="705"/>
      <c r="CF488" s="394">
        <f t="shared" si="1079"/>
        <v>622487368.5029999</v>
      </c>
    </row>
    <row r="489" spans="1:84" ht="144">
      <c r="B489" s="395" t="s">
        <v>1263</v>
      </c>
      <c r="C489" s="396" t="s">
        <v>1264</v>
      </c>
      <c r="D489" s="397" t="s">
        <v>397</v>
      </c>
      <c r="E489" s="398">
        <v>134997.38999999998</v>
      </c>
      <c r="F489" s="399">
        <v>2880</v>
      </c>
      <c r="G489" s="400">
        <f>F489*E489</f>
        <v>388792483.19999993</v>
      </c>
      <c r="H489" s="400"/>
      <c r="I489" s="401"/>
      <c r="J489" s="401"/>
      <c r="K489" s="513"/>
      <c r="L489" s="401"/>
      <c r="M489" s="513">
        <f>I489+K489</f>
        <v>0</v>
      </c>
      <c r="N489" s="401">
        <f>M489*$E489</f>
        <v>0</v>
      </c>
      <c r="O489" s="401"/>
      <c r="P489" s="401"/>
      <c r="Q489" s="513">
        <f>M489+O489</f>
        <v>0</v>
      </c>
      <c r="R489" s="401">
        <f>Q489*$E489</f>
        <v>0</v>
      </c>
      <c r="S489" s="540"/>
      <c r="T489" s="401"/>
      <c r="U489" s="513">
        <f>Q489+S489</f>
        <v>0</v>
      </c>
      <c r="V489" s="401">
        <f>U489*$E489</f>
        <v>0</v>
      </c>
      <c r="W489" s="513"/>
      <c r="X489" s="401"/>
      <c r="Y489" s="513">
        <f>U489+W489</f>
        <v>0</v>
      </c>
      <c r="Z489" s="401">
        <f>Y489*$E489</f>
        <v>0</v>
      </c>
      <c r="AA489" s="513">
        <v>353.18</v>
      </c>
      <c r="AB489" s="401">
        <f>AA489*$E489</f>
        <v>47678378.200199999</v>
      </c>
      <c r="AC489" s="513">
        <f>Y489+AA489</f>
        <v>353.18</v>
      </c>
      <c r="AD489" s="401">
        <f>AC489*$E489</f>
        <v>47678378.200199999</v>
      </c>
      <c r="AE489" s="513">
        <v>276.89999999999998</v>
      </c>
      <c r="AF489" s="401">
        <f>AE489*$E489</f>
        <v>37380777.290999994</v>
      </c>
      <c r="AG489" s="513">
        <f>AC489+AE489</f>
        <v>630.07999999999993</v>
      </c>
      <c r="AH489" s="401">
        <f>AG489*$E489</f>
        <v>85059155.491199985</v>
      </c>
      <c r="AI489" s="513">
        <v>1080.9100000000001</v>
      </c>
      <c r="AJ489" s="401">
        <f>AI489*$E489</f>
        <v>145920028.8249</v>
      </c>
      <c r="AK489" s="513">
        <f>AG489+AI489</f>
        <v>1710.99</v>
      </c>
      <c r="AL489" s="401">
        <f>AK489*$E489</f>
        <v>230979184.31609997</v>
      </c>
      <c r="AM489" s="519"/>
      <c r="AN489" s="429">
        <f>AM489*$E489</f>
        <v>0</v>
      </c>
      <c r="AO489" s="519">
        <f>AK489+AM489</f>
        <v>1710.99</v>
      </c>
      <c r="AP489" s="429">
        <f>AO489*$E489</f>
        <v>230979184.31609997</v>
      </c>
      <c r="AQ489" s="591">
        <v>271.09236660059997</v>
      </c>
      <c r="AR489" s="401">
        <f>AQ489*$E489</f>
        <v>36596761.940004162</v>
      </c>
      <c r="AS489" s="519">
        <f>AO489+AQ489</f>
        <v>1982.0823666005999</v>
      </c>
      <c r="AT489" s="429">
        <f>AS489*$E489</f>
        <v>267575946.25610414</v>
      </c>
      <c r="AU489" s="513">
        <v>-271.08999999999997</v>
      </c>
      <c r="AV489" s="401">
        <f>AU489*$E489</f>
        <v>-36596442.455099992</v>
      </c>
      <c r="AW489" s="519">
        <f>AS489+AU489</f>
        <v>1710.9923666006</v>
      </c>
      <c r="AX489" s="429">
        <f>AW489*$E489</f>
        <v>230979503.80100414</v>
      </c>
      <c r="AY489" s="513"/>
      <c r="AZ489" s="681">
        <f>AY489*$E489</f>
        <v>0</v>
      </c>
      <c r="BA489" s="519">
        <f>AW489+AY489</f>
        <v>1710.9923666006</v>
      </c>
      <c r="BB489" s="429">
        <f>BA489*$E489</f>
        <v>230979503.80100414</v>
      </c>
      <c r="BC489" s="695"/>
      <c r="BD489" s="681">
        <f>BC489*$E489</f>
        <v>0</v>
      </c>
      <c r="BE489" s="695">
        <f>BA489+BC489</f>
        <v>1710.9923666006</v>
      </c>
      <c r="BF489" s="681">
        <f>BE489*$E489</f>
        <v>230979503.80100414</v>
      </c>
      <c r="BG489" s="695"/>
      <c r="BH489" s="681">
        <f>BG489*$E489</f>
        <v>0</v>
      </c>
      <c r="BI489" s="519">
        <f>BE489+BG489</f>
        <v>1710.9923666006</v>
      </c>
      <c r="BJ489" s="429">
        <f>BI489*$E489</f>
        <v>230979503.80100414</v>
      </c>
      <c r="BK489" s="695"/>
      <c r="BL489" s="681">
        <f>BK489*$E489</f>
        <v>0</v>
      </c>
      <c r="BM489" s="519">
        <f>BI489+BK489</f>
        <v>1710.9923666006</v>
      </c>
      <c r="BN489" s="429">
        <f>BM489*$E489</f>
        <v>230979503.80100414</v>
      </c>
      <c r="BO489" s="718"/>
      <c r="BP489" s="706">
        <f>BO489*$E489</f>
        <v>0</v>
      </c>
      <c r="BQ489" s="718">
        <f>BM489+BO489</f>
        <v>1710.9923666006</v>
      </c>
      <c r="BR489" s="706">
        <f>BQ489*$E489</f>
        <v>230979503.80100414</v>
      </c>
      <c r="BS489" s="718"/>
      <c r="BT489" s="706">
        <f>BS489*$E489</f>
        <v>0</v>
      </c>
      <c r="BU489" s="718">
        <f>BQ489+BS489</f>
        <v>1710.9923666006</v>
      </c>
      <c r="BV489" s="706">
        <f>BU489*$E489</f>
        <v>230979503.80100414</v>
      </c>
      <c r="BW489" s="718"/>
      <c r="BX489" s="706">
        <f>BW489*$E489</f>
        <v>0</v>
      </c>
      <c r="BY489" s="718">
        <f>BU489+BW489</f>
        <v>1710.9923666006</v>
      </c>
      <c r="BZ489" s="706">
        <f>BY489*$E489</f>
        <v>230979503.80100414</v>
      </c>
      <c r="CA489" s="718"/>
      <c r="CB489" s="706">
        <f>CA489*$E489</f>
        <v>0</v>
      </c>
      <c r="CC489" s="718">
        <f>BY489+CA489</f>
        <v>1710.9923666006</v>
      </c>
      <c r="CD489" s="706">
        <f>CC489*$E489</f>
        <v>230979503.80100414</v>
      </c>
      <c r="CE489" s="706"/>
      <c r="CF489" s="402">
        <f t="shared" si="1079"/>
        <v>388792483.19999993</v>
      </c>
    </row>
    <row r="490" spans="1:84" ht="54">
      <c r="B490" s="395" t="s">
        <v>1265</v>
      </c>
      <c r="C490" s="396" t="s">
        <v>1266</v>
      </c>
      <c r="D490" s="397" t="s">
        <v>397</v>
      </c>
      <c r="E490" s="398">
        <v>308279.07</v>
      </c>
      <c r="F490" s="399">
        <v>725.9</v>
      </c>
      <c r="G490" s="400">
        <f>F490*E490</f>
        <v>223779776.91299999</v>
      </c>
      <c r="H490" s="400"/>
      <c r="I490" s="401"/>
      <c r="J490" s="401"/>
      <c r="K490" s="513"/>
      <c r="L490" s="401"/>
      <c r="M490" s="513">
        <f>I490+K490</f>
        <v>0</v>
      </c>
      <c r="N490" s="401">
        <f>M490*$E490</f>
        <v>0</v>
      </c>
      <c r="O490" s="401"/>
      <c r="P490" s="401"/>
      <c r="Q490" s="513">
        <f>M490+O490</f>
        <v>0</v>
      </c>
      <c r="R490" s="401">
        <f>Q490*$E490</f>
        <v>0</v>
      </c>
      <c r="S490" s="540"/>
      <c r="T490" s="401"/>
      <c r="U490" s="513">
        <f>Q490+S490</f>
        <v>0</v>
      </c>
      <c r="V490" s="401">
        <f>U490*$E490</f>
        <v>0</v>
      </c>
      <c r="W490" s="513"/>
      <c r="X490" s="401"/>
      <c r="Y490" s="513">
        <f>U490+W490</f>
        <v>0</v>
      </c>
      <c r="Z490" s="401">
        <f>Y490*$E490</f>
        <v>0</v>
      </c>
      <c r="AA490" s="513"/>
      <c r="AB490" s="401">
        <f>AA490*$E490</f>
        <v>0</v>
      </c>
      <c r="AC490" s="513">
        <f>Y490+AA490</f>
        <v>0</v>
      </c>
      <c r="AD490" s="401">
        <f>AC490*$E490</f>
        <v>0</v>
      </c>
      <c r="AE490" s="513"/>
      <c r="AF490" s="401">
        <f>AE490*$E490</f>
        <v>0</v>
      </c>
      <c r="AG490" s="513">
        <f>AC490+AE490</f>
        <v>0</v>
      </c>
      <c r="AH490" s="401">
        <f>AG490*$E490</f>
        <v>0</v>
      </c>
      <c r="AI490" s="513"/>
      <c r="AJ490" s="401">
        <f>AI490*$E490</f>
        <v>0</v>
      </c>
      <c r="AK490" s="513">
        <f>AG490+AI490</f>
        <v>0</v>
      </c>
      <c r="AL490" s="401">
        <f>AK490*$E490</f>
        <v>0</v>
      </c>
      <c r="AM490" s="519"/>
      <c r="AN490" s="429">
        <f>AM490*$E490</f>
        <v>0</v>
      </c>
      <c r="AO490" s="519">
        <f>AK490+AM490</f>
        <v>0</v>
      </c>
      <c r="AP490" s="429">
        <f>AO490*$E490</f>
        <v>0</v>
      </c>
      <c r="AQ490" s="591">
        <v>165</v>
      </c>
      <c r="AR490" s="401">
        <f>AQ490*$E490</f>
        <v>50866046.550000004</v>
      </c>
      <c r="AS490" s="519">
        <f>AO490+AQ490</f>
        <v>165</v>
      </c>
      <c r="AT490" s="429">
        <f>AS490*$E490</f>
        <v>50866046.550000004</v>
      </c>
      <c r="AU490" s="513"/>
      <c r="AV490" s="401">
        <f>AU490*$E490</f>
        <v>0</v>
      </c>
      <c r="AW490" s="519">
        <f>AS490+AU490</f>
        <v>165</v>
      </c>
      <c r="AX490" s="429">
        <f>AW490*$E490</f>
        <v>50866046.550000004</v>
      </c>
      <c r="AY490" s="519">
        <v>10.54</v>
      </c>
      <c r="AZ490" s="429">
        <f>AY490*$E490</f>
        <v>3249261.3977999999</v>
      </c>
      <c r="BA490" s="519">
        <f>AW490+AY490</f>
        <v>175.54</v>
      </c>
      <c r="BB490" s="429">
        <f>BA490*$E490</f>
        <v>54115307.947799996</v>
      </c>
      <c r="BC490" s="695">
        <v>0</v>
      </c>
      <c r="BD490" s="681">
        <f>BC490*$E490</f>
        <v>0</v>
      </c>
      <c r="BE490" s="695">
        <f>BA490+BC490</f>
        <v>175.54</v>
      </c>
      <c r="BF490" s="681">
        <f>BE490*$E490</f>
        <v>54115307.947799996</v>
      </c>
      <c r="BG490" s="695"/>
      <c r="BH490" s="681">
        <f>BG490*$E490</f>
        <v>0</v>
      </c>
      <c r="BI490" s="519">
        <f>BE490+BG490</f>
        <v>175.54</v>
      </c>
      <c r="BJ490" s="429">
        <f>BI490*$E490</f>
        <v>54115307.947799996</v>
      </c>
      <c r="BK490" s="695"/>
      <c r="BL490" s="681">
        <f>BK490*$E490</f>
        <v>0</v>
      </c>
      <c r="BM490" s="519">
        <f>BI490+BK490</f>
        <v>175.54</v>
      </c>
      <c r="BN490" s="429">
        <f>BM490*$E490</f>
        <v>54115307.947799996</v>
      </c>
      <c r="BO490" s="718"/>
      <c r="BP490" s="706">
        <f>BO490*$E490</f>
        <v>0</v>
      </c>
      <c r="BQ490" s="718">
        <f>BM490+BO490</f>
        <v>175.54</v>
      </c>
      <c r="BR490" s="706">
        <f>BQ490*$E490</f>
        <v>54115307.947799996</v>
      </c>
      <c r="BS490" s="718"/>
      <c r="BT490" s="706">
        <f>BS490*$E490</f>
        <v>0</v>
      </c>
      <c r="BU490" s="718">
        <f>BQ490+BS490</f>
        <v>175.54</v>
      </c>
      <c r="BV490" s="706">
        <f>BU490*$E490</f>
        <v>54115307.947799996</v>
      </c>
      <c r="BW490" s="718"/>
      <c r="BX490" s="706">
        <f>BW490*$E490</f>
        <v>0</v>
      </c>
      <c r="BY490" s="718">
        <f>BU490+BW490</f>
        <v>175.54</v>
      </c>
      <c r="BZ490" s="706">
        <f>BY490*$E490</f>
        <v>54115307.947799996</v>
      </c>
      <c r="CA490" s="718"/>
      <c r="CB490" s="706">
        <f>CA490*$E490</f>
        <v>0</v>
      </c>
      <c r="CC490" s="718">
        <f>BY490+CA490</f>
        <v>175.54</v>
      </c>
      <c r="CD490" s="706">
        <f>CC490*$E490</f>
        <v>54115307.947799996</v>
      </c>
      <c r="CE490" s="706"/>
      <c r="CF490" s="402">
        <f t="shared" si="1079"/>
        <v>223779776.91299999</v>
      </c>
    </row>
    <row r="491" spans="1:84" ht="90">
      <c r="B491" s="395" t="s">
        <v>1267</v>
      </c>
      <c r="C491" s="411" t="s">
        <v>1268</v>
      </c>
      <c r="D491" s="412" t="s">
        <v>397</v>
      </c>
      <c r="E491" s="398">
        <v>233946.9</v>
      </c>
      <c r="F491" s="399">
        <v>0</v>
      </c>
      <c r="G491" s="400">
        <f>F491*E491</f>
        <v>0</v>
      </c>
      <c r="H491" s="400"/>
      <c r="I491" s="413"/>
      <c r="J491" s="413"/>
      <c r="K491" s="517"/>
      <c r="L491" s="413"/>
      <c r="M491" s="513">
        <f>I491+K491</f>
        <v>0</v>
      </c>
      <c r="N491" s="401">
        <f>M491*$E491</f>
        <v>0</v>
      </c>
      <c r="O491" s="413"/>
      <c r="P491" s="413"/>
      <c r="Q491" s="513">
        <f>M491+O491</f>
        <v>0</v>
      </c>
      <c r="R491" s="401">
        <f>Q491*$E491</f>
        <v>0</v>
      </c>
      <c r="S491" s="543"/>
      <c r="T491" s="413"/>
      <c r="U491" s="513">
        <f>Q491+S491</f>
        <v>0</v>
      </c>
      <c r="V491" s="401">
        <f>U491*$E491</f>
        <v>0</v>
      </c>
      <c r="W491" s="517"/>
      <c r="X491" s="413"/>
      <c r="Y491" s="513">
        <f>U491+W491</f>
        <v>0</v>
      </c>
      <c r="Z491" s="401">
        <f>Y491*$E491</f>
        <v>0</v>
      </c>
      <c r="AA491" s="517"/>
      <c r="AB491" s="401">
        <f>AA491*$E491</f>
        <v>0</v>
      </c>
      <c r="AC491" s="513">
        <f>Y491+AA491</f>
        <v>0</v>
      </c>
      <c r="AD491" s="401">
        <f>AC491*$E491</f>
        <v>0</v>
      </c>
      <c r="AE491" s="513"/>
      <c r="AF491" s="401">
        <f>AE491*$E491</f>
        <v>0</v>
      </c>
      <c r="AG491" s="513">
        <f>AC491+AE491</f>
        <v>0</v>
      </c>
      <c r="AH491" s="401">
        <f>AG491*$E491</f>
        <v>0</v>
      </c>
      <c r="AI491" s="513"/>
      <c r="AJ491" s="401">
        <f>AI491*$E491</f>
        <v>0</v>
      </c>
      <c r="AK491" s="513">
        <f>AG491+AI491</f>
        <v>0</v>
      </c>
      <c r="AL491" s="401">
        <f>AK491*$E491</f>
        <v>0</v>
      </c>
      <c r="AM491" s="519"/>
      <c r="AN491" s="429">
        <f>AM491*$E491</f>
        <v>0</v>
      </c>
      <c r="AO491" s="519">
        <f>AK491+AM491</f>
        <v>0</v>
      </c>
      <c r="AP491" s="429">
        <f>AO491*$E491</f>
        <v>0</v>
      </c>
      <c r="AQ491" s="594"/>
      <c r="AR491" s="401">
        <f>AQ491*$E491</f>
        <v>0</v>
      </c>
      <c r="AS491" s="519">
        <f>AO491+AQ491</f>
        <v>0</v>
      </c>
      <c r="AT491" s="429">
        <f>AS491*$E491</f>
        <v>0</v>
      </c>
      <c r="AU491" s="517"/>
      <c r="AV491" s="401">
        <f>AU491*$E491</f>
        <v>0</v>
      </c>
      <c r="AW491" s="519">
        <f>AS491+AU491</f>
        <v>0</v>
      </c>
      <c r="AX491" s="429">
        <f>AW491*$E491</f>
        <v>0</v>
      </c>
      <c r="AY491" s="517"/>
      <c r="AZ491" s="683">
        <f>AY491*$E491</f>
        <v>0</v>
      </c>
      <c r="BA491" s="519">
        <f>AW491+AY491</f>
        <v>0</v>
      </c>
      <c r="BB491" s="429">
        <f>BA491*$E491</f>
        <v>0</v>
      </c>
      <c r="BC491" s="697"/>
      <c r="BD491" s="683">
        <f>BC491*$E491</f>
        <v>0</v>
      </c>
      <c r="BE491" s="697">
        <f>BA491+BC491</f>
        <v>0</v>
      </c>
      <c r="BF491" s="683">
        <f>BE491*$E491</f>
        <v>0</v>
      </c>
      <c r="BG491" s="697"/>
      <c r="BH491" s="683">
        <f>BG491*$E491</f>
        <v>0</v>
      </c>
      <c r="BI491" s="519">
        <f>BE491+BG491</f>
        <v>0</v>
      </c>
      <c r="BJ491" s="429">
        <f>BI491*$E491</f>
        <v>0</v>
      </c>
      <c r="BK491" s="697"/>
      <c r="BL491" s="683">
        <f>BK491*$E491</f>
        <v>0</v>
      </c>
      <c r="BM491" s="519">
        <f>BI491+BK491</f>
        <v>0</v>
      </c>
      <c r="BN491" s="429">
        <f>BM491*$E491</f>
        <v>0</v>
      </c>
      <c r="BO491" s="718"/>
      <c r="BP491" s="706">
        <f>BO491*$E491</f>
        <v>0</v>
      </c>
      <c r="BQ491" s="718">
        <f>BM491+BO491</f>
        <v>0</v>
      </c>
      <c r="BR491" s="706">
        <f>BQ491*$E491</f>
        <v>0</v>
      </c>
      <c r="BS491" s="718"/>
      <c r="BT491" s="706">
        <f>BS491*$E491</f>
        <v>0</v>
      </c>
      <c r="BU491" s="718">
        <f>BQ491+BS491</f>
        <v>0</v>
      </c>
      <c r="BV491" s="706">
        <f>BU491*$E491</f>
        <v>0</v>
      </c>
      <c r="BW491" s="718"/>
      <c r="BX491" s="706">
        <f>BW491*$E491</f>
        <v>0</v>
      </c>
      <c r="BY491" s="718">
        <f>BU491+BW491</f>
        <v>0</v>
      </c>
      <c r="BZ491" s="706">
        <f>BY491*$E491</f>
        <v>0</v>
      </c>
      <c r="CA491" s="718"/>
      <c r="CB491" s="706">
        <f>CA491*$E491</f>
        <v>0</v>
      </c>
      <c r="CC491" s="718">
        <f>BY491+CA491</f>
        <v>0</v>
      </c>
      <c r="CD491" s="706">
        <f>CC491*$E491</f>
        <v>0</v>
      </c>
      <c r="CE491" s="706"/>
      <c r="CF491" s="402">
        <f t="shared" si="1079"/>
        <v>0</v>
      </c>
    </row>
    <row r="492" spans="1:84" ht="36">
      <c r="B492" s="395" t="s">
        <v>1269</v>
      </c>
      <c r="C492" s="411" t="s">
        <v>1270</v>
      </c>
      <c r="D492" s="412" t="s">
        <v>397</v>
      </c>
      <c r="E492" s="398">
        <v>30696.93</v>
      </c>
      <c r="F492" s="399">
        <v>323</v>
      </c>
      <c r="G492" s="400">
        <f>F492*E492</f>
        <v>9915108.3900000006</v>
      </c>
      <c r="H492" s="400"/>
      <c r="I492" s="413"/>
      <c r="J492" s="413"/>
      <c r="K492" s="517"/>
      <c r="L492" s="413"/>
      <c r="M492" s="513">
        <f>I492+K492</f>
        <v>0</v>
      </c>
      <c r="N492" s="401">
        <f>M492*$E492</f>
        <v>0</v>
      </c>
      <c r="O492" s="413"/>
      <c r="P492" s="413"/>
      <c r="Q492" s="513">
        <f>M492+O492</f>
        <v>0</v>
      </c>
      <c r="R492" s="401">
        <f>Q492*$E492</f>
        <v>0</v>
      </c>
      <c r="S492" s="543"/>
      <c r="T492" s="413"/>
      <c r="U492" s="513">
        <f>Q492+S492</f>
        <v>0</v>
      </c>
      <c r="V492" s="401">
        <f>U492*$E492</f>
        <v>0</v>
      </c>
      <c r="W492" s="517"/>
      <c r="X492" s="413"/>
      <c r="Y492" s="513">
        <f>U492+W492</f>
        <v>0</v>
      </c>
      <c r="Z492" s="401">
        <f>Y492*$E492</f>
        <v>0</v>
      </c>
      <c r="AA492" s="517"/>
      <c r="AB492" s="401">
        <f>AA492*$E492</f>
        <v>0</v>
      </c>
      <c r="AC492" s="513">
        <f>Y492+AA492</f>
        <v>0</v>
      </c>
      <c r="AD492" s="401">
        <f>AC492*$E492</f>
        <v>0</v>
      </c>
      <c r="AE492" s="513"/>
      <c r="AF492" s="401">
        <f>AE492*$E492</f>
        <v>0</v>
      </c>
      <c r="AG492" s="513">
        <f>AC492+AE492</f>
        <v>0</v>
      </c>
      <c r="AH492" s="401">
        <f>AG492*$E492</f>
        <v>0</v>
      </c>
      <c r="AI492" s="513"/>
      <c r="AJ492" s="401">
        <f>AI492*$E492</f>
        <v>0</v>
      </c>
      <c r="AK492" s="513">
        <f>AG492+AI492</f>
        <v>0</v>
      </c>
      <c r="AL492" s="401">
        <f>AK492*$E492</f>
        <v>0</v>
      </c>
      <c r="AM492" s="519"/>
      <c r="AN492" s="429">
        <f>AM492*$E492</f>
        <v>0</v>
      </c>
      <c r="AO492" s="519">
        <f>AK492+AM492</f>
        <v>0</v>
      </c>
      <c r="AP492" s="429">
        <f>AO492*$E492</f>
        <v>0</v>
      </c>
      <c r="AQ492" s="594"/>
      <c r="AR492" s="401">
        <f>AQ492*$E492</f>
        <v>0</v>
      </c>
      <c r="AS492" s="519">
        <f>AO492+AQ492</f>
        <v>0</v>
      </c>
      <c r="AT492" s="429">
        <f>AS492*$E492</f>
        <v>0</v>
      </c>
      <c r="AU492" s="517"/>
      <c r="AV492" s="401">
        <f>AU492*$E492</f>
        <v>0</v>
      </c>
      <c r="AW492" s="519">
        <f>AS492+AU492</f>
        <v>0</v>
      </c>
      <c r="AX492" s="429">
        <f>AW492*$E492</f>
        <v>0</v>
      </c>
      <c r="AY492" s="517"/>
      <c r="AZ492" s="683">
        <f>AY492*$E492</f>
        <v>0</v>
      </c>
      <c r="BA492" s="519">
        <f>AW492+AY492</f>
        <v>0</v>
      </c>
      <c r="BB492" s="429">
        <f>BA492*$E492</f>
        <v>0</v>
      </c>
      <c r="BC492" s="697"/>
      <c r="BD492" s="683">
        <f>BC492*$E492</f>
        <v>0</v>
      </c>
      <c r="BE492" s="697">
        <f>BA492+BC492</f>
        <v>0</v>
      </c>
      <c r="BF492" s="683">
        <f>BE492*$E492</f>
        <v>0</v>
      </c>
      <c r="BG492" s="697"/>
      <c r="BH492" s="683">
        <f>BG492*$E492</f>
        <v>0</v>
      </c>
      <c r="BI492" s="519">
        <f>BE492+BG492</f>
        <v>0</v>
      </c>
      <c r="BJ492" s="429">
        <f>BI492*$E492</f>
        <v>0</v>
      </c>
      <c r="BK492" s="697"/>
      <c r="BL492" s="683">
        <f>BK492*$E492</f>
        <v>0</v>
      </c>
      <c r="BM492" s="519">
        <f>BI492+BK492</f>
        <v>0</v>
      </c>
      <c r="BN492" s="429">
        <f>BM492*$E492</f>
        <v>0</v>
      </c>
      <c r="BO492" s="718"/>
      <c r="BP492" s="706">
        <f>BO492*$E492</f>
        <v>0</v>
      </c>
      <c r="BQ492" s="718">
        <f>BM492+BO492</f>
        <v>0</v>
      </c>
      <c r="BR492" s="706">
        <f>BQ492*$E492</f>
        <v>0</v>
      </c>
      <c r="BS492" s="718"/>
      <c r="BT492" s="706">
        <f>BS492*$E492</f>
        <v>0</v>
      </c>
      <c r="BU492" s="718">
        <f>BQ492+BS492</f>
        <v>0</v>
      </c>
      <c r="BV492" s="706">
        <f>BU492*$E492</f>
        <v>0</v>
      </c>
      <c r="BW492" s="718"/>
      <c r="BX492" s="706">
        <f>BW492*$E492</f>
        <v>0</v>
      </c>
      <c r="BY492" s="718">
        <f>BU492+BW492</f>
        <v>0</v>
      </c>
      <c r="BZ492" s="706">
        <f>BY492*$E492</f>
        <v>0</v>
      </c>
      <c r="CA492" s="718"/>
      <c r="CB492" s="706">
        <f>CA492*$E492</f>
        <v>0</v>
      </c>
      <c r="CC492" s="718">
        <f>BY492+CA492</f>
        <v>0</v>
      </c>
      <c r="CD492" s="706">
        <f>CC492*$E492</f>
        <v>0</v>
      </c>
      <c r="CE492" s="706"/>
      <c r="CF492" s="402">
        <f t="shared" si="1079"/>
        <v>9915108.3900000006</v>
      </c>
    </row>
    <row r="493" spans="1:84" ht="36">
      <c r="B493" s="395" t="s">
        <v>1271</v>
      </c>
      <c r="C493" s="411" t="s">
        <v>1272</v>
      </c>
      <c r="D493" s="412" t="s">
        <v>397</v>
      </c>
      <c r="E493" s="398">
        <v>27129.96</v>
      </c>
      <c r="F493" s="399">
        <v>0</v>
      </c>
      <c r="G493" s="400">
        <f>F493*E493</f>
        <v>0</v>
      </c>
      <c r="H493" s="400"/>
      <c r="I493" s="413"/>
      <c r="J493" s="413"/>
      <c r="K493" s="517"/>
      <c r="L493" s="413"/>
      <c r="M493" s="513">
        <f>I493+K493</f>
        <v>0</v>
      </c>
      <c r="N493" s="401">
        <f>M493*$E493</f>
        <v>0</v>
      </c>
      <c r="O493" s="413"/>
      <c r="P493" s="413"/>
      <c r="Q493" s="513">
        <f>M493+O493</f>
        <v>0</v>
      </c>
      <c r="R493" s="401">
        <f>Q493*$E493</f>
        <v>0</v>
      </c>
      <c r="S493" s="543"/>
      <c r="T493" s="413"/>
      <c r="U493" s="513">
        <f>Q493+S493</f>
        <v>0</v>
      </c>
      <c r="V493" s="401">
        <f>U493*$E493</f>
        <v>0</v>
      </c>
      <c r="W493" s="517"/>
      <c r="X493" s="413"/>
      <c r="Y493" s="513">
        <f>U493+W493</f>
        <v>0</v>
      </c>
      <c r="Z493" s="401">
        <f>Y493*$E493</f>
        <v>0</v>
      </c>
      <c r="AA493" s="517"/>
      <c r="AB493" s="401">
        <f>AA493*$E493</f>
        <v>0</v>
      </c>
      <c r="AC493" s="513">
        <f>Y493+AA493</f>
        <v>0</v>
      </c>
      <c r="AD493" s="401">
        <f>AC493*$E493</f>
        <v>0</v>
      </c>
      <c r="AE493" s="513"/>
      <c r="AF493" s="401">
        <f>AE493*$E493</f>
        <v>0</v>
      </c>
      <c r="AG493" s="513">
        <f>AC493+AE493</f>
        <v>0</v>
      </c>
      <c r="AH493" s="401">
        <f>AG493*$E493</f>
        <v>0</v>
      </c>
      <c r="AI493" s="513"/>
      <c r="AJ493" s="401">
        <f>AI493*$E493</f>
        <v>0</v>
      </c>
      <c r="AK493" s="513">
        <f>AG493+AI493</f>
        <v>0</v>
      </c>
      <c r="AL493" s="401">
        <f>AK493*$E493</f>
        <v>0</v>
      </c>
      <c r="AM493" s="519"/>
      <c r="AN493" s="429">
        <f>AM493*$E493</f>
        <v>0</v>
      </c>
      <c r="AO493" s="519">
        <f>AK493+AM493</f>
        <v>0</v>
      </c>
      <c r="AP493" s="429">
        <f>AO493*$E493</f>
        <v>0</v>
      </c>
      <c r="AQ493" s="594"/>
      <c r="AR493" s="401">
        <f>AQ493*$E493</f>
        <v>0</v>
      </c>
      <c r="AS493" s="519">
        <f>AO493+AQ493</f>
        <v>0</v>
      </c>
      <c r="AT493" s="429">
        <f>AS493*$E493</f>
        <v>0</v>
      </c>
      <c r="AU493" s="517"/>
      <c r="AV493" s="401">
        <f>AU493*$E493</f>
        <v>0</v>
      </c>
      <c r="AW493" s="519">
        <f>AS493+AU493</f>
        <v>0</v>
      </c>
      <c r="AX493" s="429">
        <f>AW493*$E493</f>
        <v>0</v>
      </c>
      <c r="AY493" s="517"/>
      <c r="AZ493" s="683">
        <f>AY493*$E493</f>
        <v>0</v>
      </c>
      <c r="BA493" s="519">
        <f>AW493+AY493</f>
        <v>0</v>
      </c>
      <c r="BB493" s="429">
        <f>BA493*$E493</f>
        <v>0</v>
      </c>
      <c r="BC493" s="697"/>
      <c r="BD493" s="683">
        <f>BC493*$E493</f>
        <v>0</v>
      </c>
      <c r="BE493" s="697">
        <f>BA493+BC493</f>
        <v>0</v>
      </c>
      <c r="BF493" s="683">
        <f>BE493*$E493</f>
        <v>0</v>
      </c>
      <c r="BG493" s="697"/>
      <c r="BH493" s="683">
        <f>BG493*$E493</f>
        <v>0</v>
      </c>
      <c r="BI493" s="519">
        <f>BE493+BG493</f>
        <v>0</v>
      </c>
      <c r="BJ493" s="429">
        <f>BI493*$E493</f>
        <v>0</v>
      </c>
      <c r="BK493" s="697"/>
      <c r="BL493" s="683">
        <f>BK493*$E493</f>
        <v>0</v>
      </c>
      <c r="BM493" s="519">
        <f>BI493+BK493</f>
        <v>0</v>
      </c>
      <c r="BN493" s="429">
        <f>BM493*$E493</f>
        <v>0</v>
      </c>
      <c r="BO493" s="718"/>
      <c r="BP493" s="706">
        <f>BO493*$E493</f>
        <v>0</v>
      </c>
      <c r="BQ493" s="718">
        <f>BM493+BO493</f>
        <v>0</v>
      </c>
      <c r="BR493" s="706">
        <f>BQ493*$E493</f>
        <v>0</v>
      </c>
      <c r="BS493" s="718"/>
      <c r="BT493" s="706">
        <f>BS493*$E493</f>
        <v>0</v>
      </c>
      <c r="BU493" s="718">
        <f>BQ493+BS493</f>
        <v>0</v>
      </c>
      <c r="BV493" s="706">
        <f>BU493*$E493</f>
        <v>0</v>
      </c>
      <c r="BW493" s="718"/>
      <c r="BX493" s="706">
        <f>BW493*$E493</f>
        <v>0</v>
      </c>
      <c r="BY493" s="718">
        <f>BU493+BW493</f>
        <v>0</v>
      </c>
      <c r="BZ493" s="706">
        <f>BY493*$E493</f>
        <v>0</v>
      </c>
      <c r="CA493" s="718"/>
      <c r="CB493" s="706">
        <f>CA493*$E493</f>
        <v>0</v>
      </c>
      <c r="CC493" s="718">
        <f>BY493+CA493</f>
        <v>0</v>
      </c>
      <c r="CD493" s="706">
        <f>CC493*$E493</f>
        <v>0</v>
      </c>
      <c r="CE493" s="706"/>
      <c r="CF493" s="402">
        <f t="shared" si="1079"/>
        <v>0</v>
      </c>
    </row>
    <row r="494" spans="1:84" s="387" customFormat="1">
      <c r="A494" s="387" t="s">
        <v>1786</v>
      </c>
      <c r="B494" s="388" t="s">
        <v>1273</v>
      </c>
      <c r="C494" s="389" t="s">
        <v>105</v>
      </c>
      <c r="D494" s="390"/>
      <c r="E494" s="391"/>
      <c r="F494" s="392"/>
      <c r="G494" s="393"/>
      <c r="H494" s="393">
        <f>SUM(H495+H502+H518+H539+H548)</f>
        <v>986884357.13999987</v>
      </c>
      <c r="I494" s="393"/>
      <c r="J494" s="393"/>
      <c r="K494" s="514"/>
      <c r="L494" s="393"/>
      <c r="M494" s="514"/>
      <c r="N494" s="393">
        <f>N495+N502+N518+N539+N548</f>
        <v>0</v>
      </c>
      <c r="O494" s="393"/>
      <c r="P494" s="393"/>
      <c r="Q494" s="514"/>
      <c r="R494" s="393">
        <f>R495+R502+R518+R539+R548</f>
        <v>0</v>
      </c>
      <c r="S494" s="539"/>
      <c r="T494" s="393">
        <f>T495+T502+T518+T539+T548</f>
        <v>0</v>
      </c>
      <c r="U494" s="514"/>
      <c r="V494" s="393">
        <f>V495+V502+V518+V539+V548</f>
        <v>0</v>
      </c>
      <c r="W494" s="514"/>
      <c r="X494" s="393">
        <f>X495+X502+X518+X539+X548</f>
        <v>0</v>
      </c>
      <c r="Y494" s="514"/>
      <c r="Z494" s="393">
        <f>Z495+Z502+Z518+Z539+Z548</f>
        <v>0</v>
      </c>
      <c r="AA494" s="514"/>
      <c r="AB494" s="393">
        <f>AB495+AB502+AB518+AB539+AB548</f>
        <v>0</v>
      </c>
      <c r="AC494" s="514"/>
      <c r="AD494" s="393">
        <f>AD495+AD502+AD518+AD539+AD548</f>
        <v>0</v>
      </c>
      <c r="AE494" s="514"/>
      <c r="AF494" s="393">
        <f>AF495+AF502+AF518+AF539+AF548</f>
        <v>0</v>
      </c>
      <c r="AG494" s="514"/>
      <c r="AH494" s="393">
        <f>AH495+AH502+AH518+AH539+AH548</f>
        <v>0</v>
      </c>
      <c r="AI494" s="514"/>
      <c r="AJ494" s="393">
        <f>AJ495+AJ502+AJ518+AJ539+AJ548</f>
        <v>0</v>
      </c>
      <c r="AK494" s="514"/>
      <c r="AL494" s="393">
        <f>AL495+AL502+AL518+AL539+AL548</f>
        <v>0</v>
      </c>
      <c r="AM494" s="393"/>
      <c r="AN494" s="393">
        <f>AN495+AN502+AN518+AN539+AN548</f>
        <v>0</v>
      </c>
      <c r="AO494" s="514"/>
      <c r="AP494" s="393">
        <f>AP495+AP502+AP518+AP539+AP548</f>
        <v>0</v>
      </c>
      <c r="AQ494" s="590"/>
      <c r="AR494" s="393">
        <f>AR495+AR502+AR518+AR539+AR548</f>
        <v>87462808.488000005</v>
      </c>
      <c r="AS494" s="514"/>
      <c r="AT494" s="393">
        <f>AT495+AT502+AT518+AT539+AT548</f>
        <v>87462808.488000005</v>
      </c>
      <c r="AU494" s="514"/>
      <c r="AV494" s="393">
        <f>AV495+AV502+AV518+AV539+AV548</f>
        <v>454779240.69600004</v>
      </c>
      <c r="AW494" s="514"/>
      <c r="AX494" s="393">
        <f>AX495+AX502+AX518+AX539+AX548</f>
        <v>542242049.18400002</v>
      </c>
      <c r="AY494" s="514" t="s">
        <v>126</v>
      </c>
      <c r="AZ494" s="680">
        <f>AZ495+AZ502+AZ518+AZ539+AZ548</f>
        <v>0</v>
      </c>
      <c r="BA494" s="514"/>
      <c r="BB494" s="393">
        <f>BB495+BB502+BB518+BB539+BB548</f>
        <v>542242049.18400002</v>
      </c>
      <c r="BC494" s="514" t="s">
        <v>126</v>
      </c>
      <c r="BD494" s="393">
        <f>BD495+BD502+BD518+BD539+BD548</f>
        <v>0</v>
      </c>
      <c r="BE494" s="514"/>
      <c r="BF494" s="393">
        <f>BF495+BF502+BF518+BF539+BF548</f>
        <v>542242049.18400002</v>
      </c>
      <c r="BG494" s="514"/>
      <c r="BH494" s="393">
        <f>BH495+BH502+BH518+BH539+BH548</f>
        <v>0</v>
      </c>
      <c r="BI494" s="514"/>
      <c r="BJ494" s="393">
        <f>BJ495+BJ502+BJ518+BJ539+BJ548</f>
        <v>542242049.18400002</v>
      </c>
      <c r="BK494" s="514"/>
      <c r="BL494" s="393">
        <f>BL495+BL502+BL518+BL539+BL548</f>
        <v>22909238.352000002</v>
      </c>
      <c r="BM494" s="514"/>
      <c r="BN494" s="393">
        <f>BN495+BN502+BN518+BN539+BN548</f>
        <v>565151287.53600001</v>
      </c>
      <c r="BO494" s="717"/>
      <c r="BP494" s="705">
        <f>BP495+BP502+BP518+BP539+BP548</f>
        <v>377253753.62400001</v>
      </c>
      <c r="BQ494" s="717"/>
      <c r="BR494" s="705">
        <f>BR495+BR502+BR518+BR539+BR548</f>
        <v>942405041.16000009</v>
      </c>
      <c r="BS494" s="717"/>
      <c r="BT494" s="705">
        <f>BT495+BT502+BT518+BT539+BT548</f>
        <v>0</v>
      </c>
      <c r="BU494" s="717"/>
      <c r="BV494" s="705">
        <f>BV495+BV502+BV518+BV539+BV548</f>
        <v>942405041.16000009</v>
      </c>
      <c r="BW494" s="717"/>
      <c r="BX494" s="705">
        <f>BX495+BX502+BX518+BX539+BX548</f>
        <v>0</v>
      </c>
      <c r="BY494" s="717"/>
      <c r="BZ494" s="705">
        <f>BZ495+BZ502+BZ518+BZ539+BZ548</f>
        <v>942405041.16000009</v>
      </c>
      <c r="CA494" s="717"/>
      <c r="CB494" s="705">
        <f>CB495+CB502+CB518+CB539+CB548</f>
        <v>0</v>
      </c>
      <c r="CC494" s="717"/>
      <c r="CD494" s="705">
        <f>CD495+CD502+CD518+CD539+CD548</f>
        <v>942405041.16000009</v>
      </c>
      <c r="CE494" s="705"/>
      <c r="CF494" s="394">
        <f t="shared" si="1079"/>
        <v>986884357.13999987</v>
      </c>
    </row>
    <row r="495" spans="1:84" s="387" customFormat="1">
      <c r="B495" s="404" t="s">
        <v>101</v>
      </c>
      <c r="C495" s="405" t="s">
        <v>105</v>
      </c>
      <c r="D495" s="406"/>
      <c r="E495" s="407"/>
      <c r="F495" s="408">
        <v>0</v>
      </c>
      <c r="G495" s="409"/>
      <c r="H495" s="409">
        <f>+SUM(G496:G501)</f>
        <v>27042532.109999999</v>
      </c>
      <c r="I495" s="409"/>
      <c r="J495" s="409"/>
      <c r="K495" s="516"/>
      <c r="L495" s="409"/>
      <c r="M495" s="516"/>
      <c r="N495" s="409">
        <f>SUM(N496:N501)</f>
        <v>0</v>
      </c>
      <c r="O495" s="409"/>
      <c r="P495" s="409"/>
      <c r="Q495" s="516"/>
      <c r="R495" s="409">
        <f>SUM(R496:R501)</f>
        <v>0</v>
      </c>
      <c r="S495" s="542"/>
      <c r="T495" s="409">
        <f>SUM(T496:T501)</f>
        <v>0</v>
      </c>
      <c r="U495" s="516"/>
      <c r="V495" s="409">
        <f>SUM(V496:V501)</f>
        <v>0</v>
      </c>
      <c r="W495" s="516"/>
      <c r="X495" s="409">
        <f>SUM(X496:X501)</f>
        <v>0</v>
      </c>
      <c r="Y495" s="516"/>
      <c r="Z495" s="409">
        <f>SUM(Z496:Z501)</f>
        <v>0</v>
      </c>
      <c r="AA495" s="516"/>
      <c r="AB495" s="409">
        <f>SUM(AB496:AB501)</f>
        <v>0</v>
      </c>
      <c r="AC495" s="516"/>
      <c r="AD495" s="409">
        <f>SUM(AD496:AD501)</f>
        <v>0</v>
      </c>
      <c r="AE495" s="516"/>
      <c r="AF495" s="409">
        <f>SUM(AF496:AF501)</f>
        <v>0</v>
      </c>
      <c r="AG495" s="516"/>
      <c r="AH495" s="409">
        <f>SUM(AH496:AH501)</f>
        <v>0</v>
      </c>
      <c r="AI495" s="516"/>
      <c r="AJ495" s="409">
        <f>SUM(AJ496:AJ501)</f>
        <v>0</v>
      </c>
      <c r="AK495" s="516"/>
      <c r="AL495" s="409">
        <f>SUM(AL496:AL501)</f>
        <v>0</v>
      </c>
      <c r="AM495" s="409"/>
      <c r="AN495" s="409">
        <f>SUM(AN496:AN501)</f>
        <v>0</v>
      </c>
      <c r="AO495" s="516"/>
      <c r="AP495" s="409">
        <f>SUM(AP496:AP501)</f>
        <v>0</v>
      </c>
      <c r="AQ495" s="593"/>
      <c r="AR495" s="409">
        <f>SUM(AR496:AR501)</f>
        <v>21634025.688000001</v>
      </c>
      <c r="AS495" s="516"/>
      <c r="AT495" s="409">
        <f>SUM(AT496:AT501)</f>
        <v>21634025.688000001</v>
      </c>
      <c r="AU495" s="516"/>
      <c r="AV495" s="409">
        <f>SUM(AV496:AV501)</f>
        <v>0</v>
      </c>
      <c r="AW495" s="516"/>
      <c r="AX495" s="409">
        <f>SUM(AX496:AX501)</f>
        <v>21634025.688000001</v>
      </c>
      <c r="AY495" s="516" t="s">
        <v>126</v>
      </c>
      <c r="AZ495" s="680">
        <f>SUM(AZ496:AZ501)</f>
        <v>0</v>
      </c>
      <c r="BA495" s="516"/>
      <c r="BB495" s="409">
        <f>SUM(BB496:BB501)</f>
        <v>21634025.688000001</v>
      </c>
      <c r="BC495" s="409" t="s">
        <v>126</v>
      </c>
      <c r="BD495" s="409">
        <f>SUM(BD496:BD501)</f>
        <v>0</v>
      </c>
      <c r="BE495" s="409"/>
      <c r="BF495" s="409">
        <f>SUM(BF496:BF501)</f>
        <v>21634025.688000001</v>
      </c>
      <c r="BG495" s="409"/>
      <c r="BH495" s="409">
        <f>SUM(BH496:BH501)</f>
        <v>0</v>
      </c>
      <c r="BI495" s="409"/>
      <c r="BJ495" s="409">
        <f>SUM(BJ496:BJ501)</f>
        <v>21634025.688000001</v>
      </c>
      <c r="BK495" s="409"/>
      <c r="BL495" s="409">
        <f>SUM(BL496:BL501)</f>
        <v>0</v>
      </c>
      <c r="BM495" s="409"/>
      <c r="BN495" s="409">
        <f>SUM(BN496:BN501)</f>
        <v>21634025.688000001</v>
      </c>
      <c r="BO495" s="719"/>
      <c r="BP495" s="715">
        <f>SUM(BP496:BP501)</f>
        <v>0</v>
      </c>
      <c r="BQ495" s="719"/>
      <c r="BR495" s="715">
        <f>SUM(BR496:BR501)</f>
        <v>21634025.688000001</v>
      </c>
      <c r="BS495" s="719"/>
      <c r="BT495" s="715">
        <f>SUM(BT496:BT501)</f>
        <v>0</v>
      </c>
      <c r="BU495" s="719"/>
      <c r="BV495" s="715">
        <f>SUM(BV496:BV501)</f>
        <v>21634025.688000001</v>
      </c>
      <c r="BW495" s="719"/>
      <c r="BX495" s="715">
        <f>SUM(BX496:BX501)</f>
        <v>0</v>
      </c>
      <c r="BY495" s="719"/>
      <c r="BZ495" s="715">
        <f>SUM(BZ496:BZ501)</f>
        <v>21634025.688000001</v>
      </c>
      <c r="CA495" s="719"/>
      <c r="CB495" s="715">
        <f>SUM(CB496:CB501)</f>
        <v>0</v>
      </c>
      <c r="CC495" s="719"/>
      <c r="CD495" s="715">
        <f>SUM(CD496:CD501)</f>
        <v>21634025.688000001</v>
      </c>
      <c r="CE495" s="706"/>
      <c r="CF495" s="410">
        <f t="shared" si="1079"/>
        <v>27042532.109999999</v>
      </c>
    </row>
    <row r="496" spans="1:84" ht="90">
      <c r="B496" s="395" t="s">
        <v>101</v>
      </c>
      <c r="C496" s="396" t="s">
        <v>1274</v>
      </c>
      <c r="D496" s="397" t="s">
        <v>389</v>
      </c>
      <c r="E496" s="398">
        <v>308351.34000000003</v>
      </c>
      <c r="F496" s="399">
        <v>0</v>
      </c>
      <c r="G496" s="400">
        <f t="shared" ref="G496:G501" si="1174">F496*E496</f>
        <v>0</v>
      </c>
      <c r="H496" s="400"/>
      <c r="I496" s="401"/>
      <c r="J496" s="401"/>
      <c r="K496" s="513"/>
      <c r="L496" s="401"/>
      <c r="M496" s="513">
        <f t="shared" ref="M496:M501" si="1175">I496+K496</f>
        <v>0</v>
      </c>
      <c r="N496" s="401">
        <f t="shared" ref="N496:N501" si="1176">M496*$E496</f>
        <v>0</v>
      </c>
      <c r="O496" s="401"/>
      <c r="P496" s="401"/>
      <c r="Q496" s="513">
        <f t="shared" ref="Q496:Q501" si="1177">M496+O496</f>
        <v>0</v>
      </c>
      <c r="R496" s="401">
        <f t="shared" ref="R496:R501" si="1178">Q496*$E496</f>
        <v>0</v>
      </c>
      <c r="S496" s="540"/>
      <c r="T496" s="401"/>
      <c r="U496" s="513">
        <f t="shared" ref="U496:U501" si="1179">Q496+S496</f>
        <v>0</v>
      </c>
      <c r="V496" s="401">
        <f t="shared" ref="V496:V501" si="1180">U496*$E496</f>
        <v>0</v>
      </c>
      <c r="W496" s="513"/>
      <c r="X496" s="401"/>
      <c r="Y496" s="513">
        <f t="shared" ref="Y496:Y501" si="1181">U496+W496</f>
        <v>0</v>
      </c>
      <c r="Z496" s="401">
        <f t="shared" ref="Z496:Z501" si="1182">Y496*$E496</f>
        <v>0</v>
      </c>
      <c r="AA496" s="513"/>
      <c r="AB496" s="401">
        <f t="shared" ref="AB496:AB501" si="1183">AA496*$E496</f>
        <v>0</v>
      </c>
      <c r="AC496" s="513">
        <f t="shared" ref="AC496:AC501" si="1184">Y496+AA496</f>
        <v>0</v>
      </c>
      <c r="AD496" s="401">
        <f t="shared" ref="AD496:AD501" si="1185">AC496*$E496</f>
        <v>0</v>
      </c>
      <c r="AE496" s="513"/>
      <c r="AF496" s="401">
        <f t="shared" ref="AF496:AF501" si="1186">AE496*$E496</f>
        <v>0</v>
      </c>
      <c r="AG496" s="513">
        <f t="shared" ref="AG496:AG501" si="1187">AC496+AE496</f>
        <v>0</v>
      </c>
      <c r="AH496" s="401">
        <f t="shared" ref="AH496:AH501" si="1188">AG496*$E496</f>
        <v>0</v>
      </c>
      <c r="AI496" s="513"/>
      <c r="AJ496" s="401">
        <f t="shared" ref="AJ496:AJ501" si="1189">AI496*$E496</f>
        <v>0</v>
      </c>
      <c r="AK496" s="513">
        <f t="shared" ref="AK496:AK501" si="1190">AG496+AI496</f>
        <v>0</v>
      </c>
      <c r="AL496" s="401">
        <f t="shared" ref="AL496:AL501" si="1191">AK496*$E496</f>
        <v>0</v>
      </c>
      <c r="AM496" s="519"/>
      <c r="AN496" s="429">
        <f t="shared" ref="AN496:AN501" si="1192">AM496*$E496</f>
        <v>0</v>
      </c>
      <c r="AO496" s="519">
        <f t="shared" ref="AO496:AO501" si="1193">AK496+AM496</f>
        <v>0</v>
      </c>
      <c r="AP496" s="429">
        <f t="shared" ref="AP496:AP501" si="1194">AO496*$E496</f>
        <v>0</v>
      </c>
      <c r="AQ496" s="591"/>
      <c r="AR496" s="401">
        <f t="shared" ref="AR496:AR501" si="1195">AQ496*$E496</f>
        <v>0</v>
      </c>
      <c r="AS496" s="519">
        <f t="shared" ref="AS496:AS501" si="1196">AO496+AQ496</f>
        <v>0</v>
      </c>
      <c r="AT496" s="429">
        <f t="shared" ref="AT496:AT501" si="1197">AS496*$E496</f>
        <v>0</v>
      </c>
      <c r="AU496" s="513"/>
      <c r="AV496" s="401">
        <f t="shared" ref="AV496:AV501" si="1198">AU496*$E496</f>
        <v>0</v>
      </c>
      <c r="AW496" s="519">
        <f t="shared" ref="AW496:AW501" si="1199">AS496+AU496</f>
        <v>0</v>
      </c>
      <c r="AX496" s="429">
        <f t="shared" ref="AX496:AX501" si="1200">AW496*$E496</f>
        <v>0</v>
      </c>
      <c r="AY496" s="513"/>
      <c r="AZ496" s="681">
        <f t="shared" ref="AZ496:AZ501" si="1201">AY496*$E496</f>
        <v>0</v>
      </c>
      <c r="BA496" s="519">
        <f t="shared" ref="BA496:BA501" si="1202">AW496+AY496</f>
        <v>0</v>
      </c>
      <c r="BB496" s="429">
        <f t="shared" ref="BB496:BB501" si="1203">BA496*$E496</f>
        <v>0</v>
      </c>
      <c r="BC496" s="695"/>
      <c r="BD496" s="681">
        <f t="shared" ref="BD496:BD501" si="1204">BC496*$E496</f>
        <v>0</v>
      </c>
      <c r="BE496" s="695">
        <f t="shared" ref="BE496:BE501" si="1205">BA496+BC496</f>
        <v>0</v>
      </c>
      <c r="BF496" s="681">
        <f t="shared" ref="BF496:BF501" si="1206">BE496*$E496</f>
        <v>0</v>
      </c>
      <c r="BG496" s="695"/>
      <c r="BH496" s="681">
        <f t="shared" ref="BH496:BH501" si="1207">BG496*$E496</f>
        <v>0</v>
      </c>
      <c r="BI496" s="519">
        <f t="shared" ref="BI496:BI501" si="1208">BE496+BG496</f>
        <v>0</v>
      </c>
      <c r="BJ496" s="429">
        <f t="shared" ref="BJ496:BJ501" si="1209">BI496*$E496</f>
        <v>0</v>
      </c>
      <c r="BK496" s="695"/>
      <c r="BL496" s="681">
        <f t="shared" ref="BL496:BL501" si="1210">BK496*$E496</f>
        <v>0</v>
      </c>
      <c r="BM496" s="519">
        <f t="shared" ref="BM496:BM501" si="1211">BI496+BK496</f>
        <v>0</v>
      </c>
      <c r="BN496" s="429">
        <f t="shared" ref="BN496:BN501" si="1212">BM496*$E496</f>
        <v>0</v>
      </c>
      <c r="BO496" s="718"/>
      <c r="BP496" s="706">
        <f t="shared" ref="BP496:BP501" si="1213">BO496*$E496</f>
        <v>0</v>
      </c>
      <c r="BQ496" s="718">
        <f t="shared" ref="BQ496:BQ501" si="1214">BM496+BO496</f>
        <v>0</v>
      </c>
      <c r="BR496" s="706">
        <f t="shared" ref="BR496:BR501" si="1215">BQ496*$E496</f>
        <v>0</v>
      </c>
      <c r="BS496" s="718"/>
      <c r="BT496" s="706">
        <f t="shared" ref="BT496:BT501" si="1216">BS496*$E496</f>
        <v>0</v>
      </c>
      <c r="BU496" s="718">
        <f t="shared" ref="BU496:BU501" si="1217">BQ496+BS496</f>
        <v>0</v>
      </c>
      <c r="BV496" s="706">
        <f t="shared" ref="BV496:BV501" si="1218">BU496*$E496</f>
        <v>0</v>
      </c>
      <c r="BW496" s="718"/>
      <c r="BX496" s="706">
        <f t="shared" ref="BX496:BX501" si="1219">BW496*$E496</f>
        <v>0</v>
      </c>
      <c r="BY496" s="718">
        <f t="shared" ref="BY496:BY501" si="1220">BU496+BW496</f>
        <v>0</v>
      </c>
      <c r="BZ496" s="706">
        <f t="shared" ref="BZ496:BZ501" si="1221">BY496*$E496</f>
        <v>0</v>
      </c>
      <c r="CA496" s="718"/>
      <c r="CB496" s="706">
        <f t="shared" ref="CB496:CB501" si="1222">CA496*$E496</f>
        <v>0</v>
      </c>
      <c r="CC496" s="718">
        <f t="shared" ref="CC496:CC501" si="1223">BY496+CA496</f>
        <v>0</v>
      </c>
      <c r="CD496" s="706">
        <f t="shared" ref="CD496:CD501" si="1224">CC496*$E496</f>
        <v>0</v>
      </c>
      <c r="CE496" s="706"/>
      <c r="CF496" s="402">
        <f t="shared" si="1079"/>
        <v>0</v>
      </c>
    </row>
    <row r="497" spans="2:84" ht="90">
      <c r="B497" s="395" t="s">
        <v>102</v>
      </c>
      <c r="C497" s="396" t="s">
        <v>1275</v>
      </c>
      <c r="D497" s="397" t="s">
        <v>389</v>
      </c>
      <c r="E497" s="398">
        <v>355956.47999999998</v>
      </c>
      <c r="F497" s="399">
        <v>0</v>
      </c>
      <c r="G497" s="400">
        <f t="shared" si="1174"/>
        <v>0</v>
      </c>
      <c r="H497" s="400"/>
      <c r="I497" s="401"/>
      <c r="J497" s="401"/>
      <c r="K497" s="513"/>
      <c r="L497" s="401"/>
      <c r="M497" s="513">
        <f t="shared" si="1175"/>
        <v>0</v>
      </c>
      <c r="N497" s="401">
        <f t="shared" si="1176"/>
        <v>0</v>
      </c>
      <c r="O497" s="401"/>
      <c r="P497" s="401"/>
      <c r="Q497" s="513">
        <f t="shared" si="1177"/>
        <v>0</v>
      </c>
      <c r="R497" s="401">
        <f t="shared" si="1178"/>
        <v>0</v>
      </c>
      <c r="S497" s="540"/>
      <c r="T497" s="401"/>
      <c r="U497" s="513">
        <f t="shared" si="1179"/>
        <v>0</v>
      </c>
      <c r="V497" s="401">
        <f t="shared" si="1180"/>
        <v>0</v>
      </c>
      <c r="W497" s="513"/>
      <c r="X497" s="401"/>
      <c r="Y497" s="513">
        <f t="shared" si="1181"/>
        <v>0</v>
      </c>
      <c r="Z497" s="401">
        <f t="shared" si="1182"/>
        <v>0</v>
      </c>
      <c r="AA497" s="513"/>
      <c r="AB497" s="401">
        <f t="shared" si="1183"/>
        <v>0</v>
      </c>
      <c r="AC497" s="513">
        <f t="shared" si="1184"/>
        <v>0</v>
      </c>
      <c r="AD497" s="401">
        <f t="shared" si="1185"/>
        <v>0</v>
      </c>
      <c r="AE497" s="513"/>
      <c r="AF497" s="401">
        <f t="shared" si="1186"/>
        <v>0</v>
      </c>
      <c r="AG497" s="513">
        <f t="shared" si="1187"/>
        <v>0</v>
      </c>
      <c r="AH497" s="401">
        <f t="shared" si="1188"/>
        <v>0</v>
      </c>
      <c r="AI497" s="513"/>
      <c r="AJ497" s="401">
        <f t="shared" si="1189"/>
        <v>0</v>
      </c>
      <c r="AK497" s="513">
        <f t="shared" si="1190"/>
        <v>0</v>
      </c>
      <c r="AL497" s="401">
        <f t="shared" si="1191"/>
        <v>0</v>
      </c>
      <c r="AM497" s="519"/>
      <c r="AN497" s="429">
        <f t="shared" si="1192"/>
        <v>0</v>
      </c>
      <c r="AO497" s="519">
        <f t="shared" si="1193"/>
        <v>0</v>
      </c>
      <c r="AP497" s="429">
        <f t="shared" si="1194"/>
        <v>0</v>
      </c>
      <c r="AQ497" s="591"/>
      <c r="AR497" s="401">
        <f t="shared" si="1195"/>
        <v>0</v>
      </c>
      <c r="AS497" s="519">
        <f t="shared" si="1196"/>
        <v>0</v>
      </c>
      <c r="AT497" s="429">
        <f t="shared" si="1197"/>
        <v>0</v>
      </c>
      <c r="AU497" s="513"/>
      <c r="AV497" s="401">
        <f t="shared" si="1198"/>
        <v>0</v>
      </c>
      <c r="AW497" s="519">
        <f t="shared" si="1199"/>
        <v>0</v>
      </c>
      <c r="AX497" s="429">
        <f t="shared" si="1200"/>
        <v>0</v>
      </c>
      <c r="AY497" s="513"/>
      <c r="AZ497" s="681">
        <f t="shared" si="1201"/>
        <v>0</v>
      </c>
      <c r="BA497" s="519">
        <f t="shared" si="1202"/>
        <v>0</v>
      </c>
      <c r="BB497" s="429">
        <f t="shared" si="1203"/>
        <v>0</v>
      </c>
      <c r="BC497" s="695"/>
      <c r="BD497" s="681">
        <f t="shared" si="1204"/>
        <v>0</v>
      </c>
      <c r="BE497" s="695">
        <f t="shared" si="1205"/>
        <v>0</v>
      </c>
      <c r="BF497" s="681">
        <f t="shared" si="1206"/>
        <v>0</v>
      </c>
      <c r="BG497" s="695"/>
      <c r="BH497" s="681">
        <f t="shared" si="1207"/>
        <v>0</v>
      </c>
      <c r="BI497" s="519">
        <f t="shared" si="1208"/>
        <v>0</v>
      </c>
      <c r="BJ497" s="429">
        <f t="shared" si="1209"/>
        <v>0</v>
      </c>
      <c r="BK497" s="695"/>
      <c r="BL497" s="681">
        <f t="shared" si="1210"/>
        <v>0</v>
      </c>
      <c r="BM497" s="519">
        <f t="shared" si="1211"/>
        <v>0</v>
      </c>
      <c r="BN497" s="429">
        <f t="shared" si="1212"/>
        <v>0</v>
      </c>
      <c r="BO497" s="718"/>
      <c r="BP497" s="706">
        <f t="shared" si="1213"/>
        <v>0</v>
      </c>
      <c r="BQ497" s="718">
        <f t="shared" si="1214"/>
        <v>0</v>
      </c>
      <c r="BR497" s="706">
        <f t="shared" si="1215"/>
        <v>0</v>
      </c>
      <c r="BS497" s="718"/>
      <c r="BT497" s="706">
        <f t="shared" si="1216"/>
        <v>0</v>
      </c>
      <c r="BU497" s="718">
        <f t="shared" si="1217"/>
        <v>0</v>
      </c>
      <c r="BV497" s="706">
        <f t="shared" si="1218"/>
        <v>0</v>
      </c>
      <c r="BW497" s="718"/>
      <c r="BX497" s="706">
        <f t="shared" si="1219"/>
        <v>0</v>
      </c>
      <c r="BY497" s="718">
        <f t="shared" si="1220"/>
        <v>0</v>
      </c>
      <c r="BZ497" s="706">
        <f t="shared" si="1221"/>
        <v>0</v>
      </c>
      <c r="CA497" s="718"/>
      <c r="CB497" s="706">
        <f t="shared" si="1222"/>
        <v>0</v>
      </c>
      <c r="CC497" s="718">
        <f t="shared" si="1223"/>
        <v>0</v>
      </c>
      <c r="CD497" s="706">
        <f t="shared" si="1224"/>
        <v>0</v>
      </c>
      <c r="CE497" s="706"/>
      <c r="CF497" s="402">
        <f t="shared" si="1079"/>
        <v>0</v>
      </c>
    </row>
    <row r="498" spans="2:84" ht="36">
      <c r="B498" s="395" t="s">
        <v>103</v>
      </c>
      <c r="C498" s="396" t="s">
        <v>1276</v>
      </c>
      <c r="D498" s="397" t="s">
        <v>389</v>
      </c>
      <c r="E498" s="398">
        <v>379690.74</v>
      </c>
      <c r="F498" s="399">
        <v>30</v>
      </c>
      <c r="G498" s="400">
        <f t="shared" si="1174"/>
        <v>11390722.199999999</v>
      </c>
      <c r="H498" s="400"/>
      <c r="I498" s="401"/>
      <c r="J498" s="401"/>
      <c r="K498" s="513"/>
      <c r="L498" s="401"/>
      <c r="M498" s="513">
        <f t="shared" si="1175"/>
        <v>0</v>
      </c>
      <c r="N498" s="401">
        <f t="shared" si="1176"/>
        <v>0</v>
      </c>
      <c r="O498" s="401"/>
      <c r="P498" s="401"/>
      <c r="Q498" s="513">
        <f t="shared" si="1177"/>
        <v>0</v>
      </c>
      <c r="R498" s="401">
        <f t="shared" si="1178"/>
        <v>0</v>
      </c>
      <c r="S498" s="540"/>
      <c r="T498" s="401"/>
      <c r="U498" s="513">
        <f t="shared" si="1179"/>
        <v>0</v>
      </c>
      <c r="V498" s="401">
        <f t="shared" si="1180"/>
        <v>0</v>
      </c>
      <c r="W498" s="513"/>
      <c r="X498" s="401"/>
      <c r="Y498" s="513">
        <f t="shared" si="1181"/>
        <v>0</v>
      </c>
      <c r="Z498" s="401">
        <f t="shared" si="1182"/>
        <v>0</v>
      </c>
      <c r="AA498" s="513"/>
      <c r="AB498" s="401">
        <f t="shared" si="1183"/>
        <v>0</v>
      </c>
      <c r="AC498" s="513">
        <f t="shared" si="1184"/>
        <v>0</v>
      </c>
      <c r="AD498" s="401">
        <f t="shared" si="1185"/>
        <v>0</v>
      </c>
      <c r="AE498" s="513"/>
      <c r="AF498" s="401">
        <f t="shared" si="1186"/>
        <v>0</v>
      </c>
      <c r="AG498" s="513">
        <f t="shared" si="1187"/>
        <v>0</v>
      </c>
      <c r="AH498" s="401">
        <f t="shared" si="1188"/>
        <v>0</v>
      </c>
      <c r="AI498" s="513"/>
      <c r="AJ498" s="401">
        <f t="shared" si="1189"/>
        <v>0</v>
      </c>
      <c r="AK498" s="513">
        <f t="shared" si="1190"/>
        <v>0</v>
      </c>
      <c r="AL498" s="401">
        <f t="shared" si="1191"/>
        <v>0</v>
      </c>
      <c r="AM498" s="519"/>
      <c r="AN498" s="429">
        <f t="shared" si="1192"/>
        <v>0</v>
      </c>
      <c r="AO498" s="519">
        <f t="shared" si="1193"/>
        <v>0</v>
      </c>
      <c r="AP498" s="429">
        <f t="shared" si="1194"/>
        <v>0</v>
      </c>
      <c r="AQ498" s="591">
        <f>30*0.8</f>
        <v>24</v>
      </c>
      <c r="AR498" s="401">
        <f t="shared" si="1195"/>
        <v>9112577.7599999998</v>
      </c>
      <c r="AS498" s="519">
        <f t="shared" si="1196"/>
        <v>24</v>
      </c>
      <c r="AT498" s="429">
        <f t="shared" si="1197"/>
        <v>9112577.7599999998</v>
      </c>
      <c r="AU498" s="513"/>
      <c r="AV498" s="401">
        <f t="shared" si="1198"/>
        <v>0</v>
      </c>
      <c r="AW498" s="519">
        <f t="shared" si="1199"/>
        <v>24</v>
      </c>
      <c r="AX498" s="429">
        <f t="shared" si="1200"/>
        <v>9112577.7599999998</v>
      </c>
      <c r="AY498" s="513"/>
      <c r="AZ498" s="681">
        <f t="shared" si="1201"/>
        <v>0</v>
      </c>
      <c r="BA498" s="519">
        <f t="shared" si="1202"/>
        <v>24</v>
      </c>
      <c r="BB498" s="429">
        <f t="shared" si="1203"/>
        <v>9112577.7599999998</v>
      </c>
      <c r="BC498" s="695"/>
      <c r="BD498" s="681">
        <f t="shared" si="1204"/>
        <v>0</v>
      </c>
      <c r="BE498" s="695">
        <f t="shared" si="1205"/>
        <v>24</v>
      </c>
      <c r="BF498" s="681">
        <f t="shared" si="1206"/>
        <v>9112577.7599999998</v>
      </c>
      <c r="BG498" s="695"/>
      <c r="BH498" s="681">
        <f t="shared" si="1207"/>
        <v>0</v>
      </c>
      <c r="BI498" s="519">
        <f t="shared" si="1208"/>
        <v>24</v>
      </c>
      <c r="BJ498" s="429">
        <f t="shared" si="1209"/>
        <v>9112577.7599999998</v>
      </c>
      <c r="BK498" s="695"/>
      <c r="BL498" s="681">
        <f t="shared" si="1210"/>
        <v>0</v>
      </c>
      <c r="BM498" s="519">
        <f t="shared" si="1211"/>
        <v>24</v>
      </c>
      <c r="BN498" s="429">
        <f t="shared" si="1212"/>
        <v>9112577.7599999998</v>
      </c>
      <c r="BO498" s="718"/>
      <c r="BP498" s="706">
        <f t="shared" si="1213"/>
        <v>0</v>
      </c>
      <c r="BQ498" s="718">
        <f t="shared" si="1214"/>
        <v>24</v>
      </c>
      <c r="BR498" s="706">
        <f t="shared" si="1215"/>
        <v>9112577.7599999998</v>
      </c>
      <c r="BS498" s="718"/>
      <c r="BT498" s="706">
        <f t="shared" si="1216"/>
        <v>0</v>
      </c>
      <c r="BU498" s="718">
        <f t="shared" si="1217"/>
        <v>24</v>
      </c>
      <c r="BV498" s="706">
        <f t="shared" si="1218"/>
        <v>9112577.7599999998</v>
      </c>
      <c r="BW498" s="718"/>
      <c r="BX498" s="706">
        <f t="shared" si="1219"/>
        <v>0</v>
      </c>
      <c r="BY498" s="718">
        <f t="shared" si="1220"/>
        <v>24</v>
      </c>
      <c r="BZ498" s="706">
        <f t="shared" si="1221"/>
        <v>9112577.7599999998</v>
      </c>
      <c r="CA498" s="718"/>
      <c r="CB498" s="706">
        <f t="shared" si="1222"/>
        <v>0</v>
      </c>
      <c r="CC498" s="718">
        <f t="shared" si="1223"/>
        <v>24</v>
      </c>
      <c r="CD498" s="706">
        <f t="shared" si="1224"/>
        <v>9112577.7599999998</v>
      </c>
      <c r="CE498" s="706"/>
      <c r="CF498" s="402">
        <f t="shared" si="1079"/>
        <v>11390722.199999999</v>
      </c>
    </row>
    <row r="499" spans="2:84" ht="90">
      <c r="B499" s="395" t="s">
        <v>104</v>
      </c>
      <c r="C499" s="396" t="s">
        <v>1277</v>
      </c>
      <c r="D499" s="397" t="s">
        <v>389</v>
      </c>
      <c r="E499" s="398">
        <v>436972.14</v>
      </c>
      <c r="F499" s="399">
        <v>20</v>
      </c>
      <c r="G499" s="400">
        <f t="shared" si="1174"/>
        <v>8739442.8000000007</v>
      </c>
      <c r="H499" s="400"/>
      <c r="I499" s="401"/>
      <c r="J499" s="401"/>
      <c r="K499" s="513"/>
      <c r="L499" s="401"/>
      <c r="M499" s="513">
        <f t="shared" si="1175"/>
        <v>0</v>
      </c>
      <c r="N499" s="401">
        <f t="shared" si="1176"/>
        <v>0</v>
      </c>
      <c r="O499" s="401"/>
      <c r="P499" s="401"/>
      <c r="Q499" s="513">
        <f t="shared" si="1177"/>
        <v>0</v>
      </c>
      <c r="R499" s="401">
        <f t="shared" si="1178"/>
        <v>0</v>
      </c>
      <c r="S499" s="540"/>
      <c r="T499" s="401"/>
      <c r="U499" s="513">
        <f t="shared" si="1179"/>
        <v>0</v>
      </c>
      <c r="V499" s="401">
        <f t="shared" si="1180"/>
        <v>0</v>
      </c>
      <c r="W499" s="513"/>
      <c r="X499" s="401"/>
      <c r="Y499" s="513">
        <f t="shared" si="1181"/>
        <v>0</v>
      </c>
      <c r="Z499" s="401">
        <f t="shared" si="1182"/>
        <v>0</v>
      </c>
      <c r="AA499" s="513"/>
      <c r="AB499" s="401">
        <f t="shared" si="1183"/>
        <v>0</v>
      </c>
      <c r="AC499" s="513">
        <f t="shared" si="1184"/>
        <v>0</v>
      </c>
      <c r="AD499" s="401">
        <f t="shared" si="1185"/>
        <v>0</v>
      </c>
      <c r="AE499" s="513"/>
      <c r="AF499" s="401">
        <f t="shared" si="1186"/>
        <v>0</v>
      </c>
      <c r="AG499" s="513">
        <f t="shared" si="1187"/>
        <v>0</v>
      </c>
      <c r="AH499" s="401">
        <f t="shared" si="1188"/>
        <v>0</v>
      </c>
      <c r="AI499" s="513"/>
      <c r="AJ499" s="401">
        <f t="shared" si="1189"/>
        <v>0</v>
      </c>
      <c r="AK499" s="513">
        <f t="shared" si="1190"/>
        <v>0</v>
      </c>
      <c r="AL499" s="401">
        <f t="shared" si="1191"/>
        <v>0</v>
      </c>
      <c r="AM499" s="519"/>
      <c r="AN499" s="429">
        <f t="shared" si="1192"/>
        <v>0</v>
      </c>
      <c r="AO499" s="519">
        <f t="shared" si="1193"/>
        <v>0</v>
      </c>
      <c r="AP499" s="429">
        <f t="shared" si="1194"/>
        <v>0</v>
      </c>
      <c r="AQ499" s="591">
        <f>20*0.8</f>
        <v>16</v>
      </c>
      <c r="AR499" s="401">
        <f t="shared" si="1195"/>
        <v>6991554.2400000002</v>
      </c>
      <c r="AS499" s="519">
        <f t="shared" si="1196"/>
        <v>16</v>
      </c>
      <c r="AT499" s="429">
        <f t="shared" si="1197"/>
        <v>6991554.2400000002</v>
      </c>
      <c r="AU499" s="513"/>
      <c r="AV499" s="401">
        <f t="shared" si="1198"/>
        <v>0</v>
      </c>
      <c r="AW499" s="519">
        <f t="shared" si="1199"/>
        <v>16</v>
      </c>
      <c r="AX499" s="429">
        <f t="shared" si="1200"/>
        <v>6991554.2400000002</v>
      </c>
      <c r="AY499" s="513"/>
      <c r="AZ499" s="681">
        <f t="shared" si="1201"/>
        <v>0</v>
      </c>
      <c r="BA499" s="519">
        <f t="shared" si="1202"/>
        <v>16</v>
      </c>
      <c r="BB499" s="429">
        <f t="shared" si="1203"/>
        <v>6991554.2400000002</v>
      </c>
      <c r="BC499" s="695"/>
      <c r="BD499" s="681">
        <f t="shared" si="1204"/>
        <v>0</v>
      </c>
      <c r="BE499" s="695">
        <f t="shared" si="1205"/>
        <v>16</v>
      </c>
      <c r="BF499" s="681">
        <f t="shared" si="1206"/>
        <v>6991554.2400000002</v>
      </c>
      <c r="BG499" s="695"/>
      <c r="BH499" s="681">
        <f t="shared" si="1207"/>
        <v>0</v>
      </c>
      <c r="BI499" s="519">
        <f t="shared" si="1208"/>
        <v>16</v>
      </c>
      <c r="BJ499" s="429">
        <f t="shared" si="1209"/>
        <v>6991554.2400000002</v>
      </c>
      <c r="BK499" s="695"/>
      <c r="BL499" s="681">
        <f t="shared" si="1210"/>
        <v>0</v>
      </c>
      <c r="BM499" s="519">
        <f t="shared" si="1211"/>
        <v>16</v>
      </c>
      <c r="BN499" s="429">
        <f t="shared" si="1212"/>
        <v>6991554.2400000002</v>
      </c>
      <c r="BO499" s="718"/>
      <c r="BP499" s="706">
        <f t="shared" si="1213"/>
        <v>0</v>
      </c>
      <c r="BQ499" s="718">
        <f t="shared" si="1214"/>
        <v>16</v>
      </c>
      <c r="BR499" s="706">
        <f t="shared" si="1215"/>
        <v>6991554.2400000002</v>
      </c>
      <c r="BS499" s="718"/>
      <c r="BT499" s="706">
        <f t="shared" si="1216"/>
        <v>0</v>
      </c>
      <c r="BU499" s="718">
        <f t="shared" si="1217"/>
        <v>16</v>
      </c>
      <c r="BV499" s="706">
        <f t="shared" si="1218"/>
        <v>6991554.2400000002</v>
      </c>
      <c r="BW499" s="718"/>
      <c r="BX499" s="706">
        <f t="shared" si="1219"/>
        <v>0</v>
      </c>
      <c r="BY499" s="718">
        <f t="shared" si="1220"/>
        <v>16</v>
      </c>
      <c r="BZ499" s="706">
        <f t="shared" si="1221"/>
        <v>6991554.2400000002</v>
      </c>
      <c r="CA499" s="718"/>
      <c r="CB499" s="706">
        <f t="shared" si="1222"/>
        <v>0</v>
      </c>
      <c r="CC499" s="718">
        <f t="shared" si="1223"/>
        <v>16</v>
      </c>
      <c r="CD499" s="706">
        <f t="shared" si="1224"/>
        <v>6991554.2400000002</v>
      </c>
      <c r="CE499" s="706"/>
      <c r="CF499" s="402">
        <f t="shared" si="1079"/>
        <v>8739442.8000000007</v>
      </c>
    </row>
    <row r="500" spans="2:84" ht="108">
      <c r="B500" s="395" t="s">
        <v>1278</v>
      </c>
      <c r="C500" s="396" t="s">
        <v>1279</v>
      </c>
      <c r="D500" s="397" t="s">
        <v>389</v>
      </c>
      <c r="E500" s="398">
        <v>406609.83</v>
      </c>
      <c r="F500" s="399">
        <v>17</v>
      </c>
      <c r="G500" s="400">
        <f t="shared" si="1174"/>
        <v>6912367.1100000003</v>
      </c>
      <c r="H500" s="400"/>
      <c r="I500" s="401"/>
      <c r="J500" s="401"/>
      <c r="K500" s="513"/>
      <c r="L500" s="401"/>
      <c r="M500" s="513">
        <f t="shared" si="1175"/>
        <v>0</v>
      </c>
      <c r="N500" s="401">
        <f t="shared" si="1176"/>
        <v>0</v>
      </c>
      <c r="O500" s="401"/>
      <c r="P500" s="401"/>
      <c r="Q500" s="513">
        <f t="shared" si="1177"/>
        <v>0</v>
      </c>
      <c r="R500" s="401">
        <f t="shared" si="1178"/>
        <v>0</v>
      </c>
      <c r="S500" s="540"/>
      <c r="T500" s="401"/>
      <c r="U500" s="513">
        <f t="shared" si="1179"/>
        <v>0</v>
      </c>
      <c r="V500" s="401">
        <f t="shared" si="1180"/>
        <v>0</v>
      </c>
      <c r="W500" s="513"/>
      <c r="X500" s="401"/>
      <c r="Y500" s="513">
        <f t="shared" si="1181"/>
        <v>0</v>
      </c>
      <c r="Z500" s="401">
        <f t="shared" si="1182"/>
        <v>0</v>
      </c>
      <c r="AA500" s="513"/>
      <c r="AB500" s="401">
        <f t="shared" si="1183"/>
        <v>0</v>
      </c>
      <c r="AC500" s="513">
        <f t="shared" si="1184"/>
        <v>0</v>
      </c>
      <c r="AD500" s="401">
        <f t="shared" si="1185"/>
        <v>0</v>
      </c>
      <c r="AE500" s="513"/>
      <c r="AF500" s="401">
        <f t="shared" si="1186"/>
        <v>0</v>
      </c>
      <c r="AG500" s="513">
        <f t="shared" si="1187"/>
        <v>0</v>
      </c>
      <c r="AH500" s="401">
        <f t="shared" si="1188"/>
        <v>0</v>
      </c>
      <c r="AI500" s="513"/>
      <c r="AJ500" s="401">
        <f t="shared" si="1189"/>
        <v>0</v>
      </c>
      <c r="AK500" s="513">
        <f t="shared" si="1190"/>
        <v>0</v>
      </c>
      <c r="AL500" s="401">
        <f t="shared" si="1191"/>
        <v>0</v>
      </c>
      <c r="AM500" s="519"/>
      <c r="AN500" s="429">
        <f t="shared" si="1192"/>
        <v>0</v>
      </c>
      <c r="AO500" s="519">
        <f t="shared" si="1193"/>
        <v>0</v>
      </c>
      <c r="AP500" s="429">
        <f t="shared" si="1194"/>
        <v>0</v>
      </c>
      <c r="AQ500" s="591">
        <f>17*0.8</f>
        <v>13.600000000000001</v>
      </c>
      <c r="AR500" s="401">
        <f t="shared" si="1195"/>
        <v>5529893.688000001</v>
      </c>
      <c r="AS500" s="519">
        <f t="shared" si="1196"/>
        <v>13.600000000000001</v>
      </c>
      <c r="AT500" s="429">
        <f t="shared" si="1197"/>
        <v>5529893.688000001</v>
      </c>
      <c r="AU500" s="513"/>
      <c r="AV500" s="401">
        <f t="shared" si="1198"/>
        <v>0</v>
      </c>
      <c r="AW500" s="519">
        <f t="shared" si="1199"/>
        <v>13.600000000000001</v>
      </c>
      <c r="AX500" s="429">
        <f t="shared" si="1200"/>
        <v>5529893.688000001</v>
      </c>
      <c r="AY500" s="513"/>
      <c r="AZ500" s="681">
        <f t="shared" si="1201"/>
        <v>0</v>
      </c>
      <c r="BA500" s="519">
        <f t="shared" si="1202"/>
        <v>13.600000000000001</v>
      </c>
      <c r="BB500" s="429">
        <f t="shared" si="1203"/>
        <v>5529893.688000001</v>
      </c>
      <c r="BC500" s="695"/>
      <c r="BD500" s="681">
        <f t="shared" si="1204"/>
        <v>0</v>
      </c>
      <c r="BE500" s="695">
        <f t="shared" si="1205"/>
        <v>13.600000000000001</v>
      </c>
      <c r="BF500" s="681">
        <f t="shared" si="1206"/>
        <v>5529893.688000001</v>
      </c>
      <c r="BG500" s="695"/>
      <c r="BH500" s="681">
        <f t="shared" si="1207"/>
        <v>0</v>
      </c>
      <c r="BI500" s="519">
        <f t="shared" si="1208"/>
        <v>13.600000000000001</v>
      </c>
      <c r="BJ500" s="429">
        <f t="shared" si="1209"/>
        <v>5529893.688000001</v>
      </c>
      <c r="BK500" s="695"/>
      <c r="BL500" s="681">
        <f t="shared" si="1210"/>
        <v>0</v>
      </c>
      <c r="BM500" s="519">
        <f t="shared" si="1211"/>
        <v>13.600000000000001</v>
      </c>
      <c r="BN500" s="429">
        <f t="shared" si="1212"/>
        <v>5529893.688000001</v>
      </c>
      <c r="BO500" s="718"/>
      <c r="BP500" s="706">
        <f t="shared" si="1213"/>
        <v>0</v>
      </c>
      <c r="BQ500" s="718">
        <f t="shared" si="1214"/>
        <v>13.600000000000001</v>
      </c>
      <c r="BR500" s="706">
        <f t="shared" si="1215"/>
        <v>5529893.688000001</v>
      </c>
      <c r="BS500" s="718"/>
      <c r="BT500" s="706">
        <f t="shared" si="1216"/>
        <v>0</v>
      </c>
      <c r="BU500" s="718">
        <f t="shared" si="1217"/>
        <v>13.600000000000001</v>
      </c>
      <c r="BV500" s="706">
        <f t="shared" si="1218"/>
        <v>5529893.688000001</v>
      </c>
      <c r="BW500" s="718"/>
      <c r="BX500" s="706">
        <f t="shared" si="1219"/>
        <v>0</v>
      </c>
      <c r="BY500" s="718">
        <f t="shared" si="1220"/>
        <v>13.600000000000001</v>
      </c>
      <c r="BZ500" s="706">
        <f t="shared" si="1221"/>
        <v>5529893.688000001</v>
      </c>
      <c r="CA500" s="718"/>
      <c r="CB500" s="706">
        <f t="shared" si="1222"/>
        <v>0</v>
      </c>
      <c r="CC500" s="718">
        <f t="shared" si="1223"/>
        <v>13.600000000000001</v>
      </c>
      <c r="CD500" s="706">
        <f t="shared" si="1224"/>
        <v>5529893.688000001</v>
      </c>
      <c r="CE500" s="706"/>
      <c r="CF500" s="402">
        <f t="shared" si="1079"/>
        <v>6912367.1100000003</v>
      </c>
    </row>
    <row r="501" spans="2:84" ht="90">
      <c r="B501" s="395" t="s">
        <v>1280</v>
      </c>
      <c r="C501" s="396" t="s">
        <v>1281</v>
      </c>
      <c r="D501" s="397" t="s">
        <v>389</v>
      </c>
      <c r="E501" s="398">
        <v>823708.71</v>
      </c>
      <c r="F501" s="399">
        <v>0</v>
      </c>
      <c r="G501" s="400">
        <f t="shared" si="1174"/>
        <v>0</v>
      </c>
      <c r="H501" s="400"/>
      <c r="I501" s="401"/>
      <c r="J501" s="401"/>
      <c r="K501" s="513"/>
      <c r="L501" s="401"/>
      <c r="M501" s="513">
        <f t="shared" si="1175"/>
        <v>0</v>
      </c>
      <c r="N501" s="401">
        <f t="shared" si="1176"/>
        <v>0</v>
      </c>
      <c r="O501" s="401"/>
      <c r="P501" s="401"/>
      <c r="Q501" s="513">
        <f t="shared" si="1177"/>
        <v>0</v>
      </c>
      <c r="R501" s="401">
        <f t="shared" si="1178"/>
        <v>0</v>
      </c>
      <c r="S501" s="540"/>
      <c r="T501" s="401"/>
      <c r="U501" s="513">
        <f t="shared" si="1179"/>
        <v>0</v>
      </c>
      <c r="V501" s="401">
        <f t="shared" si="1180"/>
        <v>0</v>
      </c>
      <c r="W501" s="513"/>
      <c r="X501" s="401"/>
      <c r="Y501" s="513">
        <f t="shared" si="1181"/>
        <v>0</v>
      </c>
      <c r="Z501" s="401">
        <f t="shared" si="1182"/>
        <v>0</v>
      </c>
      <c r="AA501" s="513"/>
      <c r="AB501" s="401">
        <f t="shared" si="1183"/>
        <v>0</v>
      </c>
      <c r="AC501" s="513">
        <f t="shared" si="1184"/>
        <v>0</v>
      </c>
      <c r="AD501" s="401">
        <f t="shared" si="1185"/>
        <v>0</v>
      </c>
      <c r="AE501" s="513"/>
      <c r="AF501" s="401">
        <f t="shared" si="1186"/>
        <v>0</v>
      </c>
      <c r="AG501" s="513">
        <f t="shared" si="1187"/>
        <v>0</v>
      </c>
      <c r="AH501" s="401">
        <f t="shared" si="1188"/>
        <v>0</v>
      </c>
      <c r="AI501" s="513"/>
      <c r="AJ501" s="401">
        <f t="shared" si="1189"/>
        <v>0</v>
      </c>
      <c r="AK501" s="513">
        <f t="shared" si="1190"/>
        <v>0</v>
      </c>
      <c r="AL501" s="401">
        <f t="shared" si="1191"/>
        <v>0</v>
      </c>
      <c r="AM501" s="519"/>
      <c r="AN501" s="429">
        <f t="shared" si="1192"/>
        <v>0</v>
      </c>
      <c r="AO501" s="519">
        <f t="shared" si="1193"/>
        <v>0</v>
      </c>
      <c r="AP501" s="429">
        <f t="shared" si="1194"/>
        <v>0</v>
      </c>
      <c r="AQ501" s="591"/>
      <c r="AR501" s="401">
        <f t="shared" si="1195"/>
        <v>0</v>
      </c>
      <c r="AS501" s="519">
        <f t="shared" si="1196"/>
        <v>0</v>
      </c>
      <c r="AT501" s="429">
        <f t="shared" si="1197"/>
        <v>0</v>
      </c>
      <c r="AU501" s="513"/>
      <c r="AV501" s="401">
        <f t="shared" si="1198"/>
        <v>0</v>
      </c>
      <c r="AW501" s="519">
        <f t="shared" si="1199"/>
        <v>0</v>
      </c>
      <c r="AX501" s="429">
        <f t="shared" si="1200"/>
        <v>0</v>
      </c>
      <c r="AY501" s="513"/>
      <c r="AZ501" s="681">
        <f t="shared" si="1201"/>
        <v>0</v>
      </c>
      <c r="BA501" s="519">
        <f t="shared" si="1202"/>
        <v>0</v>
      </c>
      <c r="BB501" s="429">
        <f t="shared" si="1203"/>
        <v>0</v>
      </c>
      <c r="BC501" s="695"/>
      <c r="BD501" s="681">
        <f t="shared" si="1204"/>
        <v>0</v>
      </c>
      <c r="BE501" s="695">
        <f t="shared" si="1205"/>
        <v>0</v>
      </c>
      <c r="BF501" s="681">
        <f t="shared" si="1206"/>
        <v>0</v>
      </c>
      <c r="BG501" s="695"/>
      <c r="BH501" s="681">
        <f t="shared" si="1207"/>
        <v>0</v>
      </c>
      <c r="BI501" s="519">
        <f t="shared" si="1208"/>
        <v>0</v>
      </c>
      <c r="BJ501" s="429">
        <f t="shared" si="1209"/>
        <v>0</v>
      </c>
      <c r="BK501" s="695"/>
      <c r="BL501" s="681">
        <f t="shared" si="1210"/>
        <v>0</v>
      </c>
      <c r="BM501" s="519">
        <f t="shared" si="1211"/>
        <v>0</v>
      </c>
      <c r="BN501" s="429">
        <f t="shared" si="1212"/>
        <v>0</v>
      </c>
      <c r="BO501" s="718"/>
      <c r="BP501" s="706">
        <f t="shared" si="1213"/>
        <v>0</v>
      </c>
      <c r="BQ501" s="718">
        <f t="shared" si="1214"/>
        <v>0</v>
      </c>
      <c r="BR501" s="706">
        <f t="shared" si="1215"/>
        <v>0</v>
      </c>
      <c r="BS501" s="718"/>
      <c r="BT501" s="706">
        <f t="shared" si="1216"/>
        <v>0</v>
      </c>
      <c r="BU501" s="718">
        <f t="shared" si="1217"/>
        <v>0</v>
      </c>
      <c r="BV501" s="706">
        <f t="shared" si="1218"/>
        <v>0</v>
      </c>
      <c r="BW501" s="718"/>
      <c r="BX501" s="706">
        <f t="shared" si="1219"/>
        <v>0</v>
      </c>
      <c r="BY501" s="718">
        <f t="shared" si="1220"/>
        <v>0</v>
      </c>
      <c r="BZ501" s="706">
        <f t="shared" si="1221"/>
        <v>0</v>
      </c>
      <c r="CA501" s="718"/>
      <c r="CB501" s="706">
        <f t="shared" si="1222"/>
        <v>0</v>
      </c>
      <c r="CC501" s="718">
        <f t="shared" si="1223"/>
        <v>0</v>
      </c>
      <c r="CD501" s="706">
        <f t="shared" si="1224"/>
        <v>0</v>
      </c>
      <c r="CE501" s="706"/>
      <c r="CF501" s="402">
        <f t="shared" si="1079"/>
        <v>0</v>
      </c>
    </row>
    <row r="502" spans="2:84" s="387" customFormat="1">
      <c r="B502" s="404" t="s">
        <v>102</v>
      </c>
      <c r="C502" s="405" t="s">
        <v>1282</v>
      </c>
      <c r="D502" s="406"/>
      <c r="E502" s="407"/>
      <c r="F502" s="408">
        <v>0</v>
      </c>
      <c r="G502" s="409"/>
      <c r="H502" s="409">
        <f>+SUM(G503:G517)</f>
        <v>81827691.659999996</v>
      </c>
      <c r="I502" s="409"/>
      <c r="J502" s="409"/>
      <c r="K502" s="516"/>
      <c r="L502" s="409"/>
      <c r="M502" s="516"/>
      <c r="N502" s="409">
        <f>SUM(N503:N517)</f>
        <v>0</v>
      </c>
      <c r="O502" s="409"/>
      <c r="P502" s="409"/>
      <c r="Q502" s="516"/>
      <c r="R502" s="409">
        <f>SUM(R503:R517)</f>
        <v>0</v>
      </c>
      <c r="S502" s="542"/>
      <c r="T502" s="409">
        <f>SUM(T503:T517)</f>
        <v>0</v>
      </c>
      <c r="U502" s="516"/>
      <c r="V502" s="409">
        <f>SUM(V503:V517)</f>
        <v>0</v>
      </c>
      <c r="W502" s="516"/>
      <c r="X502" s="409">
        <f>SUM(X503:X517)</f>
        <v>0</v>
      </c>
      <c r="Y502" s="516"/>
      <c r="Z502" s="409">
        <f>SUM(Z503:Z517)</f>
        <v>0</v>
      </c>
      <c r="AA502" s="516"/>
      <c r="AB502" s="409">
        <f>SUM(AB503:AB517)</f>
        <v>0</v>
      </c>
      <c r="AC502" s="516"/>
      <c r="AD502" s="409">
        <f>SUM(AD503:AD517)</f>
        <v>0</v>
      </c>
      <c r="AE502" s="516"/>
      <c r="AF502" s="409">
        <f>SUM(AF503:AF517)</f>
        <v>0</v>
      </c>
      <c r="AG502" s="516"/>
      <c r="AH502" s="409">
        <f>SUM(AH503:AH517)</f>
        <v>0</v>
      </c>
      <c r="AI502" s="516"/>
      <c r="AJ502" s="409">
        <f>SUM(AJ503:AJ517)</f>
        <v>0</v>
      </c>
      <c r="AK502" s="516"/>
      <c r="AL502" s="409">
        <f>SUM(AL503:AL517)</f>
        <v>0</v>
      </c>
      <c r="AM502" s="611"/>
      <c r="AN502" s="612">
        <f>SUM(AN503:AN517)</f>
        <v>0</v>
      </c>
      <c r="AO502" s="611"/>
      <c r="AP502" s="612">
        <f>SUM(AP503:AP517)</f>
        <v>0</v>
      </c>
      <c r="AQ502" s="593"/>
      <c r="AR502" s="409">
        <f>SUM(AR503:AR517)</f>
        <v>0</v>
      </c>
      <c r="AS502" s="611"/>
      <c r="AT502" s="612">
        <f>SUM(AT503:AT517)</f>
        <v>0</v>
      </c>
      <c r="AU502" s="516"/>
      <c r="AV502" s="409">
        <f>SUM(AV503:AV517)</f>
        <v>0</v>
      </c>
      <c r="AW502" s="611"/>
      <c r="AX502" s="612">
        <f>SUM(AX503:AX517)</f>
        <v>0</v>
      </c>
      <c r="AY502" s="516" t="s">
        <v>126</v>
      </c>
      <c r="AZ502" s="680">
        <f>SUM(AZ503:AZ517)</f>
        <v>0</v>
      </c>
      <c r="BA502" s="611"/>
      <c r="BB502" s="612">
        <f>SUM(BB503:BB517)</f>
        <v>0</v>
      </c>
      <c r="BC502" s="694" t="s">
        <v>126</v>
      </c>
      <c r="BD502" s="680">
        <f>SUM(BD503:BD517)</f>
        <v>0</v>
      </c>
      <c r="BE502" s="694"/>
      <c r="BF502" s="680">
        <f>SUM(BF503:BF517)</f>
        <v>0</v>
      </c>
      <c r="BG502" s="694"/>
      <c r="BH502" s="680">
        <f>SUM(BH503:BH517)</f>
        <v>0</v>
      </c>
      <c r="BI502" s="519"/>
      <c r="BJ502" s="429">
        <f>SUM(BJ503:BJ517)</f>
        <v>0</v>
      </c>
      <c r="BK502" s="694"/>
      <c r="BL502" s="680">
        <f>SUM(BL503:BL517)</f>
        <v>0</v>
      </c>
      <c r="BM502" s="519"/>
      <c r="BN502" s="429">
        <f>SUM(BN503:BN517)</f>
        <v>0</v>
      </c>
      <c r="BO502" s="409"/>
      <c r="BP502" s="409">
        <f>SUM(BP503:BP517)</f>
        <v>0</v>
      </c>
      <c r="BQ502" s="409"/>
      <c r="BR502" s="409">
        <f>SUM(BR503:BR517)</f>
        <v>0</v>
      </c>
      <c r="BS502" s="409"/>
      <c r="BT502" s="409">
        <f>SUM(BT503:BT517)</f>
        <v>0</v>
      </c>
      <c r="BU502" s="409"/>
      <c r="BV502" s="409">
        <f>SUM(BV503:BV517)</f>
        <v>0</v>
      </c>
      <c r="BW502" s="516"/>
      <c r="BX502" s="409">
        <f>SUM(BX503:BX517)</f>
        <v>0</v>
      </c>
      <c r="BY502" s="409"/>
      <c r="BZ502" s="409">
        <f>SUM(BZ503:BZ517)</f>
        <v>0</v>
      </c>
      <c r="CA502" s="516"/>
      <c r="CB502" s="409">
        <f>SUM(CB503:CB517)</f>
        <v>0</v>
      </c>
      <c r="CC502" s="409"/>
      <c r="CD502" s="409">
        <f>SUM(CD503:CD517)</f>
        <v>0</v>
      </c>
      <c r="CE502" s="409"/>
      <c r="CF502" s="410">
        <f t="shared" si="1079"/>
        <v>81827691.659999996</v>
      </c>
    </row>
    <row r="503" spans="2:84">
      <c r="B503" s="395" t="s">
        <v>1283</v>
      </c>
      <c r="C503" s="411" t="s">
        <v>1284</v>
      </c>
      <c r="D503" s="412" t="s">
        <v>389</v>
      </c>
      <c r="E503" s="398">
        <v>331528.23</v>
      </c>
      <c r="F503" s="399">
        <v>0</v>
      </c>
      <c r="G503" s="400">
        <f t="shared" ref="G503:G517" si="1225">F503*E503</f>
        <v>0</v>
      </c>
      <c r="H503" s="400"/>
      <c r="I503" s="413"/>
      <c r="J503" s="413"/>
      <c r="K503" s="517"/>
      <c r="L503" s="413"/>
      <c r="M503" s="517"/>
      <c r="N503" s="413"/>
      <c r="O503" s="413"/>
      <c r="P503" s="413"/>
      <c r="Q503" s="517"/>
      <c r="R503" s="413"/>
      <c r="S503" s="543"/>
      <c r="T503" s="413"/>
      <c r="U503" s="517"/>
      <c r="V503" s="413"/>
      <c r="W503" s="517"/>
      <c r="X503" s="413"/>
      <c r="Y503" s="517"/>
      <c r="Z503" s="413"/>
      <c r="AA503" s="517"/>
      <c r="AB503" s="413"/>
      <c r="AC503" s="517"/>
      <c r="AD503" s="413"/>
      <c r="AE503" s="517"/>
      <c r="AF503" s="413"/>
      <c r="AG503" s="517"/>
      <c r="AH503" s="413"/>
      <c r="AI503" s="517"/>
      <c r="AJ503" s="413"/>
      <c r="AK503" s="517"/>
      <c r="AL503" s="413"/>
      <c r="AM503" s="519"/>
      <c r="AN503" s="429"/>
      <c r="AO503" s="519"/>
      <c r="AP503" s="429"/>
      <c r="AQ503" s="594"/>
      <c r="AR503" s="413"/>
      <c r="AS503" s="519"/>
      <c r="AT503" s="429"/>
      <c r="AU503" s="517"/>
      <c r="AV503" s="413"/>
      <c r="AW503" s="519"/>
      <c r="AX503" s="429"/>
      <c r="AY503" s="517"/>
      <c r="AZ503" s="683"/>
      <c r="BA503" s="519"/>
      <c r="BB503" s="429"/>
      <c r="BC503" s="697"/>
      <c r="BD503" s="683"/>
      <c r="BE503" s="697"/>
      <c r="BF503" s="683"/>
      <c r="BG503" s="697"/>
      <c r="BH503" s="683"/>
      <c r="BI503" s="519"/>
      <c r="BJ503" s="429"/>
      <c r="BK503" s="697"/>
      <c r="BL503" s="683"/>
      <c r="BM503" s="519"/>
      <c r="BN503" s="429"/>
      <c r="BO503" s="718"/>
      <c r="BP503" s="706"/>
      <c r="BQ503" s="718"/>
      <c r="BR503" s="706"/>
      <c r="BS503" s="718"/>
      <c r="BT503" s="706"/>
      <c r="BU503" s="718"/>
      <c r="BV503" s="706"/>
      <c r="BW503" s="718"/>
      <c r="BX503" s="706"/>
      <c r="BY503" s="718"/>
      <c r="BZ503" s="706"/>
      <c r="CA503" s="718"/>
      <c r="CB503" s="706"/>
      <c r="CC503" s="718"/>
      <c r="CD503" s="706"/>
      <c r="CE503" s="706"/>
      <c r="CF503" s="402">
        <f t="shared" si="1079"/>
        <v>0</v>
      </c>
    </row>
    <row r="504" spans="2:84" ht="54">
      <c r="B504" s="395" t="s">
        <v>1285</v>
      </c>
      <c r="C504" s="396" t="s">
        <v>1286</v>
      </c>
      <c r="D504" s="397" t="s">
        <v>389</v>
      </c>
      <c r="E504" s="398">
        <v>5851852.3799999999</v>
      </c>
      <c r="F504" s="399">
        <v>0</v>
      </c>
      <c r="G504" s="400">
        <f t="shared" si="1225"/>
        <v>0</v>
      </c>
      <c r="H504" s="400"/>
      <c r="I504" s="401"/>
      <c r="J504" s="401"/>
      <c r="K504" s="513"/>
      <c r="L504" s="401"/>
      <c r="M504" s="513">
        <f t="shared" ref="M504:M517" si="1226">I504+K504</f>
        <v>0</v>
      </c>
      <c r="N504" s="401">
        <f t="shared" ref="N504:N517" si="1227">M504*$E504</f>
        <v>0</v>
      </c>
      <c r="O504" s="401"/>
      <c r="P504" s="401"/>
      <c r="Q504" s="513">
        <f t="shared" ref="Q504:Q517" si="1228">M504+O504</f>
        <v>0</v>
      </c>
      <c r="R504" s="401">
        <f t="shared" ref="R504:R517" si="1229">Q504*$E504</f>
        <v>0</v>
      </c>
      <c r="S504" s="540"/>
      <c r="T504" s="401"/>
      <c r="U504" s="513">
        <f t="shared" ref="U504:U517" si="1230">Q504+S504</f>
        <v>0</v>
      </c>
      <c r="V504" s="401">
        <f t="shared" ref="V504:V517" si="1231">U504*$E504</f>
        <v>0</v>
      </c>
      <c r="W504" s="513"/>
      <c r="X504" s="401"/>
      <c r="Y504" s="513">
        <f t="shared" ref="Y504:Y517" si="1232">U504+W504</f>
        <v>0</v>
      </c>
      <c r="Z504" s="401">
        <f t="shared" ref="Z504:Z517" si="1233">Y504*$E504</f>
        <v>0</v>
      </c>
      <c r="AA504" s="513"/>
      <c r="AB504" s="401">
        <f t="shared" ref="AB504:AB517" si="1234">AA504*$E504</f>
        <v>0</v>
      </c>
      <c r="AC504" s="513">
        <f t="shared" ref="AC504:AC517" si="1235">Y504+AA504</f>
        <v>0</v>
      </c>
      <c r="AD504" s="401">
        <f t="shared" ref="AD504:AD517" si="1236">AC504*$E504</f>
        <v>0</v>
      </c>
      <c r="AE504" s="513"/>
      <c r="AF504" s="401">
        <f t="shared" ref="AF504:AF517" si="1237">AE504*$E504</f>
        <v>0</v>
      </c>
      <c r="AG504" s="513">
        <f t="shared" ref="AG504:AG517" si="1238">AC504+AE504</f>
        <v>0</v>
      </c>
      <c r="AH504" s="401">
        <f t="shared" ref="AH504:AH517" si="1239">AG504*$E504</f>
        <v>0</v>
      </c>
      <c r="AI504" s="513"/>
      <c r="AJ504" s="401">
        <f t="shared" ref="AJ504:AJ517" si="1240">AI504*$E504</f>
        <v>0</v>
      </c>
      <c r="AK504" s="513">
        <f t="shared" ref="AK504:AK517" si="1241">AG504+AI504</f>
        <v>0</v>
      </c>
      <c r="AL504" s="401">
        <f t="shared" ref="AL504:AL567" si="1242">AK504*$E504</f>
        <v>0</v>
      </c>
      <c r="AM504" s="519"/>
      <c r="AN504" s="429">
        <f t="shared" ref="AN504:AN567" si="1243">AM504*$E504</f>
        <v>0</v>
      </c>
      <c r="AO504" s="519">
        <f t="shared" ref="AO504:AO517" si="1244">AK504+AM504</f>
        <v>0</v>
      </c>
      <c r="AP504" s="429">
        <f t="shared" ref="AP504:AP517" si="1245">AO504*$E504</f>
        <v>0</v>
      </c>
      <c r="AQ504" s="591"/>
      <c r="AR504" s="401">
        <f t="shared" ref="AR504:AR567" si="1246">AQ504*$E504</f>
        <v>0</v>
      </c>
      <c r="AS504" s="519">
        <f t="shared" ref="AS504:AS517" si="1247">AO504+AQ504</f>
        <v>0</v>
      </c>
      <c r="AT504" s="429">
        <f t="shared" ref="AT504:AT517" si="1248">AS504*$E504</f>
        <v>0</v>
      </c>
      <c r="AU504" s="513"/>
      <c r="AV504" s="401">
        <f t="shared" ref="AV504:AV517" si="1249">AU504*$E504</f>
        <v>0</v>
      </c>
      <c r="AW504" s="519">
        <f t="shared" ref="AW504:AW517" si="1250">AS504+AU504</f>
        <v>0</v>
      </c>
      <c r="AX504" s="429">
        <f t="shared" ref="AX504:AX517" si="1251">AW504*$E504</f>
        <v>0</v>
      </c>
      <c r="AY504" s="513"/>
      <c r="AZ504" s="681">
        <f t="shared" ref="AZ504:AZ517" si="1252">AY504*$E504</f>
        <v>0</v>
      </c>
      <c r="BA504" s="519">
        <f t="shared" ref="BA504:BA517" si="1253">AW504+AY504</f>
        <v>0</v>
      </c>
      <c r="BB504" s="429">
        <f t="shared" ref="BB504:BB517" si="1254">BA504*$E504</f>
        <v>0</v>
      </c>
      <c r="BC504" s="695"/>
      <c r="BD504" s="681">
        <f t="shared" ref="BD504:BD517" si="1255">BC504*$E504</f>
        <v>0</v>
      </c>
      <c r="BE504" s="695">
        <f t="shared" ref="BE504:BE517" si="1256">BA504+BC504</f>
        <v>0</v>
      </c>
      <c r="BF504" s="681">
        <f t="shared" ref="BF504:BF517" si="1257">BE504*$E504</f>
        <v>0</v>
      </c>
      <c r="BG504" s="695"/>
      <c r="BH504" s="681">
        <f t="shared" ref="BH504:BH517" si="1258">BG504*$E504</f>
        <v>0</v>
      </c>
      <c r="BI504" s="519">
        <f t="shared" ref="BI504:BI517" si="1259">BE504+BG504</f>
        <v>0</v>
      </c>
      <c r="BJ504" s="429">
        <f t="shared" ref="BJ504:BJ517" si="1260">BI504*$E504</f>
        <v>0</v>
      </c>
      <c r="BK504" s="695"/>
      <c r="BL504" s="681">
        <f t="shared" ref="BL504:BL517" si="1261">BK504*$E504</f>
        <v>0</v>
      </c>
      <c r="BM504" s="519">
        <f t="shared" ref="BM504:BM517" si="1262">BI504+BK504</f>
        <v>0</v>
      </c>
      <c r="BN504" s="429">
        <f t="shared" ref="BN504:BN517" si="1263">BM504*$E504</f>
        <v>0</v>
      </c>
      <c r="BO504" s="718"/>
      <c r="BP504" s="706">
        <f t="shared" ref="BP504:BP517" si="1264">BO504*$E504</f>
        <v>0</v>
      </c>
      <c r="BQ504" s="718">
        <f t="shared" ref="BQ504:BQ517" si="1265">BM504+BO504</f>
        <v>0</v>
      </c>
      <c r="BR504" s="706">
        <f t="shared" ref="BR504:BR517" si="1266">BQ504*$E504</f>
        <v>0</v>
      </c>
      <c r="BS504" s="718"/>
      <c r="BT504" s="706">
        <f t="shared" ref="BT504:BT517" si="1267">BS504*$E504</f>
        <v>0</v>
      </c>
      <c r="BU504" s="718">
        <f t="shared" ref="BU504:BU517" si="1268">BQ504+BS504</f>
        <v>0</v>
      </c>
      <c r="BV504" s="706">
        <f t="shared" ref="BV504:BV517" si="1269">BU504*$E504</f>
        <v>0</v>
      </c>
      <c r="BW504" s="718"/>
      <c r="BX504" s="706">
        <f t="shared" ref="BX504:BX517" si="1270">BW504*$E504</f>
        <v>0</v>
      </c>
      <c r="BY504" s="718">
        <f t="shared" ref="BY504:BY517" si="1271">BU504+BW504</f>
        <v>0</v>
      </c>
      <c r="BZ504" s="706">
        <f t="shared" ref="BZ504:BZ517" si="1272">BY504*$E504</f>
        <v>0</v>
      </c>
      <c r="CA504" s="718"/>
      <c r="CB504" s="706">
        <f t="shared" ref="CB504:CB517" si="1273">CA504*$E504</f>
        <v>0</v>
      </c>
      <c r="CC504" s="718">
        <f t="shared" ref="CC504:CC517" si="1274">BY504+CA504</f>
        <v>0</v>
      </c>
      <c r="CD504" s="706">
        <f t="shared" ref="CD504:CD517" si="1275">CC504*$E504</f>
        <v>0</v>
      </c>
      <c r="CE504" s="706"/>
      <c r="CF504" s="402">
        <f t="shared" si="1079"/>
        <v>0</v>
      </c>
    </row>
    <row r="505" spans="2:84" ht="54">
      <c r="B505" s="395" t="s">
        <v>1287</v>
      </c>
      <c r="C505" s="396" t="s">
        <v>1288</v>
      </c>
      <c r="D505" s="397" t="s">
        <v>389</v>
      </c>
      <c r="E505" s="398">
        <v>7457501.7000000002</v>
      </c>
      <c r="F505" s="399">
        <v>0</v>
      </c>
      <c r="G505" s="400">
        <f t="shared" si="1225"/>
        <v>0</v>
      </c>
      <c r="H505" s="400"/>
      <c r="I505" s="401"/>
      <c r="J505" s="401"/>
      <c r="K505" s="513"/>
      <c r="L505" s="401"/>
      <c r="M505" s="513">
        <f t="shared" si="1226"/>
        <v>0</v>
      </c>
      <c r="N505" s="401">
        <f t="shared" si="1227"/>
        <v>0</v>
      </c>
      <c r="O505" s="401"/>
      <c r="P505" s="401"/>
      <c r="Q505" s="513">
        <f t="shared" si="1228"/>
        <v>0</v>
      </c>
      <c r="R505" s="401">
        <f t="shared" si="1229"/>
        <v>0</v>
      </c>
      <c r="S505" s="540"/>
      <c r="T505" s="401"/>
      <c r="U505" s="513">
        <f t="shared" si="1230"/>
        <v>0</v>
      </c>
      <c r="V505" s="401">
        <f t="shared" si="1231"/>
        <v>0</v>
      </c>
      <c r="W505" s="513"/>
      <c r="X505" s="401"/>
      <c r="Y505" s="513">
        <f t="shared" si="1232"/>
        <v>0</v>
      </c>
      <c r="Z505" s="401">
        <f t="shared" si="1233"/>
        <v>0</v>
      </c>
      <c r="AA505" s="513"/>
      <c r="AB505" s="401">
        <f t="shared" si="1234"/>
        <v>0</v>
      </c>
      <c r="AC505" s="513">
        <f t="shared" si="1235"/>
        <v>0</v>
      </c>
      <c r="AD505" s="401">
        <f t="shared" si="1236"/>
        <v>0</v>
      </c>
      <c r="AE505" s="513"/>
      <c r="AF505" s="401">
        <f t="shared" si="1237"/>
        <v>0</v>
      </c>
      <c r="AG505" s="513">
        <f t="shared" si="1238"/>
        <v>0</v>
      </c>
      <c r="AH505" s="401">
        <f t="shared" si="1239"/>
        <v>0</v>
      </c>
      <c r="AI505" s="513"/>
      <c r="AJ505" s="401">
        <f t="shared" si="1240"/>
        <v>0</v>
      </c>
      <c r="AK505" s="513">
        <f t="shared" si="1241"/>
        <v>0</v>
      </c>
      <c r="AL505" s="401">
        <f t="shared" si="1242"/>
        <v>0</v>
      </c>
      <c r="AM505" s="519"/>
      <c r="AN505" s="429">
        <f t="shared" si="1243"/>
        <v>0</v>
      </c>
      <c r="AO505" s="519">
        <f t="shared" si="1244"/>
        <v>0</v>
      </c>
      <c r="AP505" s="429">
        <f t="shared" si="1245"/>
        <v>0</v>
      </c>
      <c r="AQ505" s="591"/>
      <c r="AR505" s="401">
        <f t="shared" si="1246"/>
        <v>0</v>
      </c>
      <c r="AS505" s="519">
        <f t="shared" si="1247"/>
        <v>0</v>
      </c>
      <c r="AT505" s="429">
        <f t="shared" si="1248"/>
        <v>0</v>
      </c>
      <c r="AU505" s="513"/>
      <c r="AV505" s="401">
        <f t="shared" si="1249"/>
        <v>0</v>
      </c>
      <c r="AW505" s="519">
        <f t="shared" si="1250"/>
        <v>0</v>
      </c>
      <c r="AX505" s="429">
        <f t="shared" si="1251"/>
        <v>0</v>
      </c>
      <c r="AY505" s="513"/>
      <c r="AZ505" s="681">
        <f t="shared" si="1252"/>
        <v>0</v>
      </c>
      <c r="BA505" s="519">
        <f t="shared" si="1253"/>
        <v>0</v>
      </c>
      <c r="BB505" s="429">
        <f t="shared" si="1254"/>
        <v>0</v>
      </c>
      <c r="BC505" s="695"/>
      <c r="BD505" s="681">
        <f t="shared" si="1255"/>
        <v>0</v>
      </c>
      <c r="BE505" s="695">
        <f t="shared" si="1256"/>
        <v>0</v>
      </c>
      <c r="BF505" s="681">
        <f t="shared" si="1257"/>
        <v>0</v>
      </c>
      <c r="BG505" s="695"/>
      <c r="BH505" s="681">
        <f t="shared" si="1258"/>
        <v>0</v>
      </c>
      <c r="BI505" s="519">
        <f t="shared" si="1259"/>
        <v>0</v>
      </c>
      <c r="BJ505" s="429">
        <f t="shared" si="1260"/>
        <v>0</v>
      </c>
      <c r="BK505" s="695"/>
      <c r="BL505" s="681">
        <f t="shared" si="1261"/>
        <v>0</v>
      </c>
      <c r="BM505" s="519">
        <f t="shared" si="1262"/>
        <v>0</v>
      </c>
      <c r="BN505" s="429">
        <f t="shared" si="1263"/>
        <v>0</v>
      </c>
      <c r="BO505" s="718"/>
      <c r="BP505" s="706">
        <f t="shared" si="1264"/>
        <v>0</v>
      </c>
      <c r="BQ505" s="718">
        <f t="shared" si="1265"/>
        <v>0</v>
      </c>
      <c r="BR505" s="706">
        <f t="shared" si="1266"/>
        <v>0</v>
      </c>
      <c r="BS505" s="718"/>
      <c r="BT505" s="706">
        <f t="shared" si="1267"/>
        <v>0</v>
      </c>
      <c r="BU505" s="718">
        <f t="shared" si="1268"/>
        <v>0</v>
      </c>
      <c r="BV505" s="706">
        <f t="shared" si="1269"/>
        <v>0</v>
      </c>
      <c r="BW505" s="718"/>
      <c r="BX505" s="706">
        <f t="shared" si="1270"/>
        <v>0</v>
      </c>
      <c r="BY505" s="718">
        <f t="shared" si="1271"/>
        <v>0</v>
      </c>
      <c r="BZ505" s="706">
        <f t="shared" si="1272"/>
        <v>0</v>
      </c>
      <c r="CA505" s="718"/>
      <c r="CB505" s="706">
        <f t="shared" si="1273"/>
        <v>0</v>
      </c>
      <c r="CC505" s="718">
        <f t="shared" si="1274"/>
        <v>0</v>
      </c>
      <c r="CD505" s="706">
        <f t="shared" si="1275"/>
        <v>0</v>
      </c>
      <c r="CE505" s="706"/>
      <c r="CF505" s="402">
        <f t="shared" si="1079"/>
        <v>0</v>
      </c>
    </row>
    <row r="506" spans="2:84" ht="126">
      <c r="B506" s="395" t="s">
        <v>1289</v>
      </c>
      <c r="C506" s="396" t="s">
        <v>1290</v>
      </c>
      <c r="D506" s="397" t="s">
        <v>389</v>
      </c>
      <c r="E506" s="398">
        <v>40913845.829999998</v>
      </c>
      <c r="F506" s="399">
        <v>2</v>
      </c>
      <c r="G506" s="400">
        <f t="shared" si="1225"/>
        <v>81827691.659999996</v>
      </c>
      <c r="H506" s="400"/>
      <c r="I506" s="401"/>
      <c r="J506" s="401"/>
      <c r="K506" s="513"/>
      <c r="L506" s="401"/>
      <c r="M506" s="513">
        <f t="shared" si="1226"/>
        <v>0</v>
      </c>
      <c r="N506" s="401">
        <f t="shared" si="1227"/>
        <v>0</v>
      </c>
      <c r="O506" s="401"/>
      <c r="P506" s="401"/>
      <c r="Q506" s="513">
        <f t="shared" si="1228"/>
        <v>0</v>
      </c>
      <c r="R506" s="401">
        <f t="shared" si="1229"/>
        <v>0</v>
      </c>
      <c r="S506" s="540"/>
      <c r="T506" s="401"/>
      <c r="U506" s="513">
        <f t="shared" si="1230"/>
        <v>0</v>
      </c>
      <c r="V506" s="401">
        <f t="shared" si="1231"/>
        <v>0</v>
      </c>
      <c r="W506" s="513"/>
      <c r="X506" s="401"/>
      <c r="Y506" s="513">
        <f t="shared" si="1232"/>
        <v>0</v>
      </c>
      <c r="Z506" s="401">
        <f t="shared" si="1233"/>
        <v>0</v>
      </c>
      <c r="AA506" s="513"/>
      <c r="AB506" s="401">
        <f t="shared" si="1234"/>
        <v>0</v>
      </c>
      <c r="AC506" s="513">
        <f t="shared" si="1235"/>
        <v>0</v>
      </c>
      <c r="AD506" s="401">
        <f t="shared" si="1236"/>
        <v>0</v>
      </c>
      <c r="AE506" s="513"/>
      <c r="AF506" s="401">
        <f t="shared" si="1237"/>
        <v>0</v>
      </c>
      <c r="AG506" s="513">
        <f t="shared" si="1238"/>
        <v>0</v>
      </c>
      <c r="AH506" s="401">
        <f t="shared" si="1239"/>
        <v>0</v>
      </c>
      <c r="AI506" s="513"/>
      <c r="AJ506" s="401">
        <f t="shared" si="1240"/>
        <v>0</v>
      </c>
      <c r="AK506" s="513">
        <f t="shared" si="1241"/>
        <v>0</v>
      </c>
      <c r="AL506" s="401">
        <f t="shared" si="1242"/>
        <v>0</v>
      </c>
      <c r="AM506" s="519"/>
      <c r="AN506" s="429">
        <f t="shared" si="1243"/>
        <v>0</v>
      </c>
      <c r="AO506" s="519">
        <f t="shared" si="1244"/>
        <v>0</v>
      </c>
      <c r="AP506" s="429">
        <f t="shared" si="1245"/>
        <v>0</v>
      </c>
      <c r="AQ506" s="591"/>
      <c r="AR506" s="401">
        <f t="shared" si="1246"/>
        <v>0</v>
      </c>
      <c r="AS506" s="519">
        <f t="shared" si="1247"/>
        <v>0</v>
      </c>
      <c r="AT506" s="429">
        <f t="shared" si="1248"/>
        <v>0</v>
      </c>
      <c r="AU506" s="513"/>
      <c r="AV506" s="401">
        <f t="shared" si="1249"/>
        <v>0</v>
      </c>
      <c r="AW506" s="519">
        <f t="shared" si="1250"/>
        <v>0</v>
      </c>
      <c r="AX506" s="429">
        <f t="shared" si="1251"/>
        <v>0</v>
      </c>
      <c r="AY506" s="513"/>
      <c r="AZ506" s="681">
        <f t="shared" si="1252"/>
        <v>0</v>
      </c>
      <c r="BA506" s="519">
        <f t="shared" si="1253"/>
        <v>0</v>
      </c>
      <c r="BB506" s="429">
        <f t="shared" si="1254"/>
        <v>0</v>
      </c>
      <c r="BC506" s="695"/>
      <c r="BD506" s="681">
        <f t="shared" si="1255"/>
        <v>0</v>
      </c>
      <c r="BE506" s="695">
        <f t="shared" si="1256"/>
        <v>0</v>
      </c>
      <c r="BF506" s="681">
        <f t="shared" si="1257"/>
        <v>0</v>
      </c>
      <c r="BG506" s="695"/>
      <c r="BH506" s="681">
        <f t="shared" si="1258"/>
        <v>0</v>
      </c>
      <c r="BI506" s="519">
        <f t="shared" si="1259"/>
        <v>0</v>
      </c>
      <c r="BJ506" s="429">
        <f t="shared" si="1260"/>
        <v>0</v>
      </c>
      <c r="BK506" s="695"/>
      <c r="BL506" s="681">
        <f t="shared" si="1261"/>
        <v>0</v>
      </c>
      <c r="BM506" s="519">
        <f t="shared" si="1262"/>
        <v>0</v>
      </c>
      <c r="BN506" s="429">
        <f t="shared" si="1263"/>
        <v>0</v>
      </c>
      <c r="BO506" s="718"/>
      <c r="BP506" s="706">
        <f t="shared" si="1264"/>
        <v>0</v>
      </c>
      <c r="BQ506" s="718">
        <f t="shared" si="1265"/>
        <v>0</v>
      </c>
      <c r="BR506" s="706">
        <f t="shared" si="1266"/>
        <v>0</v>
      </c>
      <c r="BS506" s="718"/>
      <c r="BT506" s="706">
        <f t="shared" si="1267"/>
        <v>0</v>
      </c>
      <c r="BU506" s="718">
        <f t="shared" si="1268"/>
        <v>0</v>
      </c>
      <c r="BV506" s="706">
        <f t="shared" si="1269"/>
        <v>0</v>
      </c>
      <c r="BW506" s="718"/>
      <c r="BX506" s="706">
        <f t="shared" si="1270"/>
        <v>0</v>
      </c>
      <c r="BY506" s="718">
        <f t="shared" si="1271"/>
        <v>0</v>
      </c>
      <c r="BZ506" s="706">
        <f t="shared" si="1272"/>
        <v>0</v>
      </c>
      <c r="CA506" s="718"/>
      <c r="CB506" s="706">
        <f t="shared" si="1273"/>
        <v>0</v>
      </c>
      <c r="CC506" s="718">
        <f t="shared" si="1274"/>
        <v>0</v>
      </c>
      <c r="CD506" s="706">
        <f t="shared" si="1275"/>
        <v>0</v>
      </c>
      <c r="CE506" s="706"/>
      <c r="CF506" s="402">
        <f t="shared" si="1079"/>
        <v>81827691.659999996</v>
      </c>
    </row>
    <row r="507" spans="2:84">
      <c r="B507" s="395" t="s">
        <v>1291</v>
      </c>
      <c r="C507" s="396" t="s">
        <v>1284</v>
      </c>
      <c r="D507" s="397" t="s">
        <v>389</v>
      </c>
      <c r="E507" s="398">
        <v>331528.23</v>
      </c>
      <c r="F507" s="399">
        <v>0</v>
      </c>
      <c r="G507" s="400">
        <f t="shared" si="1225"/>
        <v>0</v>
      </c>
      <c r="H507" s="400"/>
      <c r="I507" s="401"/>
      <c r="J507" s="401"/>
      <c r="K507" s="513"/>
      <c r="L507" s="401"/>
      <c r="M507" s="513">
        <f t="shared" si="1226"/>
        <v>0</v>
      </c>
      <c r="N507" s="401">
        <f t="shared" si="1227"/>
        <v>0</v>
      </c>
      <c r="O507" s="401"/>
      <c r="P507" s="401"/>
      <c r="Q507" s="513">
        <f t="shared" si="1228"/>
        <v>0</v>
      </c>
      <c r="R507" s="401">
        <f t="shared" si="1229"/>
        <v>0</v>
      </c>
      <c r="S507" s="540"/>
      <c r="T507" s="401"/>
      <c r="U507" s="513">
        <f t="shared" si="1230"/>
        <v>0</v>
      </c>
      <c r="V507" s="401">
        <f t="shared" si="1231"/>
        <v>0</v>
      </c>
      <c r="W507" s="513"/>
      <c r="X507" s="401"/>
      <c r="Y507" s="513">
        <f t="shared" si="1232"/>
        <v>0</v>
      </c>
      <c r="Z507" s="401">
        <f t="shared" si="1233"/>
        <v>0</v>
      </c>
      <c r="AA507" s="513"/>
      <c r="AB507" s="401">
        <f t="shared" si="1234"/>
        <v>0</v>
      </c>
      <c r="AC507" s="513">
        <f t="shared" si="1235"/>
        <v>0</v>
      </c>
      <c r="AD507" s="401">
        <f t="shared" si="1236"/>
        <v>0</v>
      </c>
      <c r="AE507" s="513"/>
      <c r="AF507" s="401">
        <f t="shared" si="1237"/>
        <v>0</v>
      </c>
      <c r="AG507" s="513">
        <f t="shared" si="1238"/>
        <v>0</v>
      </c>
      <c r="AH507" s="401">
        <f t="shared" si="1239"/>
        <v>0</v>
      </c>
      <c r="AI507" s="513"/>
      <c r="AJ507" s="401">
        <f t="shared" si="1240"/>
        <v>0</v>
      </c>
      <c r="AK507" s="513">
        <f t="shared" si="1241"/>
        <v>0</v>
      </c>
      <c r="AL507" s="401">
        <f t="shared" si="1242"/>
        <v>0</v>
      </c>
      <c r="AM507" s="519"/>
      <c r="AN507" s="429">
        <f t="shared" si="1243"/>
        <v>0</v>
      </c>
      <c r="AO507" s="519">
        <f t="shared" si="1244"/>
        <v>0</v>
      </c>
      <c r="AP507" s="429">
        <f t="shared" si="1245"/>
        <v>0</v>
      </c>
      <c r="AQ507" s="591"/>
      <c r="AR507" s="401">
        <f t="shared" si="1246"/>
        <v>0</v>
      </c>
      <c r="AS507" s="519">
        <f t="shared" si="1247"/>
        <v>0</v>
      </c>
      <c r="AT507" s="429">
        <f t="shared" si="1248"/>
        <v>0</v>
      </c>
      <c r="AU507" s="513"/>
      <c r="AV507" s="401">
        <f t="shared" si="1249"/>
        <v>0</v>
      </c>
      <c r="AW507" s="519">
        <f t="shared" si="1250"/>
        <v>0</v>
      </c>
      <c r="AX507" s="429">
        <f t="shared" si="1251"/>
        <v>0</v>
      </c>
      <c r="AY507" s="513"/>
      <c r="AZ507" s="681">
        <f t="shared" si="1252"/>
        <v>0</v>
      </c>
      <c r="BA507" s="519">
        <f t="shared" si="1253"/>
        <v>0</v>
      </c>
      <c r="BB507" s="429">
        <f t="shared" si="1254"/>
        <v>0</v>
      </c>
      <c r="BC507" s="695"/>
      <c r="BD507" s="681">
        <f t="shared" si="1255"/>
        <v>0</v>
      </c>
      <c r="BE507" s="695">
        <f t="shared" si="1256"/>
        <v>0</v>
      </c>
      <c r="BF507" s="681">
        <f t="shared" si="1257"/>
        <v>0</v>
      </c>
      <c r="BG507" s="695"/>
      <c r="BH507" s="681">
        <f t="shared" si="1258"/>
        <v>0</v>
      </c>
      <c r="BI507" s="519">
        <f t="shared" si="1259"/>
        <v>0</v>
      </c>
      <c r="BJ507" s="429">
        <f t="shared" si="1260"/>
        <v>0</v>
      </c>
      <c r="BK507" s="695"/>
      <c r="BL507" s="681">
        <f t="shared" si="1261"/>
        <v>0</v>
      </c>
      <c r="BM507" s="519">
        <f t="shared" si="1262"/>
        <v>0</v>
      </c>
      <c r="BN507" s="429">
        <f t="shared" si="1263"/>
        <v>0</v>
      </c>
      <c r="BO507" s="718"/>
      <c r="BP507" s="706">
        <f t="shared" si="1264"/>
        <v>0</v>
      </c>
      <c r="BQ507" s="718">
        <f t="shared" si="1265"/>
        <v>0</v>
      </c>
      <c r="BR507" s="706">
        <f t="shared" si="1266"/>
        <v>0</v>
      </c>
      <c r="BS507" s="718"/>
      <c r="BT507" s="706">
        <f t="shared" si="1267"/>
        <v>0</v>
      </c>
      <c r="BU507" s="718">
        <f t="shared" si="1268"/>
        <v>0</v>
      </c>
      <c r="BV507" s="706">
        <f t="shared" si="1269"/>
        <v>0</v>
      </c>
      <c r="BW507" s="718"/>
      <c r="BX507" s="706">
        <f t="shared" si="1270"/>
        <v>0</v>
      </c>
      <c r="BY507" s="718">
        <f t="shared" si="1271"/>
        <v>0</v>
      </c>
      <c r="BZ507" s="706">
        <f t="shared" si="1272"/>
        <v>0</v>
      </c>
      <c r="CA507" s="718"/>
      <c r="CB507" s="706">
        <f t="shared" si="1273"/>
        <v>0</v>
      </c>
      <c r="CC507" s="718">
        <f t="shared" si="1274"/>
        <v>0</v>
      </c>
      <c r="CD507" s="706">
        <f t="shared" si="1275"/>
        <v>0</v>
      </c>
      <c r="CE507" s="706"/>
      <c r="CF507" s="402">
        <f t="shared" si="1079"/>
        <v>0</v>
      </c>
    </row>
    <row r="508" spans="2:84" ht="72">
      <c r="B508" s="395" t="s">
        <v>1292</v>
      </c>
      <c r="C508" s="396" t="s">
        <v>1293</v>
      </c>
      <c r="D508" s="397" t="s">
        <v>389</v>
      </c>
      <c r="E508" s="398">
        <v>11296117.800000001</v>
      </c>
      <c r="F508" s="399">
        <v>0</v>
      </c>
      <c r="G508" s="400">
        <f t="shared" si="1225"/>
        <v>0</v>
      </c>
      <c r="H508" s="400"/>
      <c r="I508" s="401"/>
      <c r="J508" s="401"/>
      <c r="K508" s="513"/>
      <c r="L508" s="401"/>
      <c r="M508" s="513">
        <f t="shared" si="1226"/>
        <v>0</v>
      </c>
      <c r="N508" s="401">
        <f t="shared" si="1227"/>
        <v>0</v>
      </c>
      <c r="O508" s="401"/>
      <c r="P508" s="401"/>
      <c r="Q508" s="513">
        <f t="shared" si="1228"/>
        <v>0</v>
      </c>
      <c r="R508" s="401">
        <f t="shared" si="1229"/>
        <v>0</v>
      </c>
      <c r="S508" s="540"/>
      <c r="T508" s="401"/>
      <c r="U508" s="513">
        <f t="shared" si="1230"/>
        <v>0</v>
      </c>
      <c r="V508" s="401">
        <f t="shared" si="1231"/>
        <v>0</v>
      </c>
      <c r="W508" s="513"/>
      <c r="X508" s="401"/>
      <c r="Y508" s="513">
        <f t="shared" si="1232"/>
        <v>0</v>
      </c>
      <c r="Z508" s="401">
        <f t="shared" si="1233"/>
        <v>0</v>
      </c>
      <c r="AA508" s="513"/>
      <c r="AB508" s="401">
        <f t="shared" si="1234"/>
        <v>0</v>
      </c>
      <c r="AC508" s="513">
        <f t="shared" si="1235"/>
        <v>0</v>
      </c>
      <c r="AD508" s="401">
        <f t="shared" si="1236"/>
        <v>0</v>
      </c>
      <c r="AE508" s="513"/>
      <c r="AF508" s="401">
        <f t="shared" si="1237"/>
        <v>0</v>
      </c>
      <c r="AG508" s="513">
        <f t="shared" si="1238"/>
        <v>0</v>
      </c>
      <c r="AH508" s="401">
        <f t="shared" si="1239"/>
        <v>0</v>
      </c>
      <c r="AI508" s="513"/>
      <c r="AJ508" s="401">
        <f t="shared" si="1240"/>
        <v>0</v>
      </c>
      <c r="AK508" s="513">
        <f t="shared" si="1241"/>
        <v>0</v>
      </c>
      <c r="AL508" s="401">
        <f t="shared" si="1242"/>
        <v>0</v>
      </c>
      <c r="AM508" s="519"/>
      <c r="AN508" s="429">
        <f t="shared" si="1243"/>
        <v>0</v>
      </c>
      <c r="AO508" s="519">
        <f t="shared" si="1244"/>
        <v>0</v>
      </c>
      <c r="AP508" s="429">
        <f t="shared" si="1245"/>
        <v>0</v>
      </c>
      <c r="AQ508" s="591"/>
      <c r="AR508" s="401">
        <f t="shared" si="1246"/>
        <v>0</v>
      </c>
      <c r="AS508" s="519">
        <f t="shared" si="1247"/>
        <v>0</v>
      </c>
      <c r="AT508" s="429">
        <f t="shared" si="1248"/>
        <v>0</v>
      </c>
      <c r="AU508" s="513"/>
      <c r="AV508" s="401">
        <f t="shared" si="1249"/>
        <v>0</v>
      </c>
      <c r="AW508" s="519">
        <f t="shared" si="1250"/>
        <v>0</v>
      </c>
      <c r="AX508" s="429">
        <f t="shared" si="1251"/>
        <v>0</v>
      </c>
      <c r="AY508" s="513"/>
      <c r="AZ508" s="681">
        <f t="shared" si="1252"/>
        <v>0</v>
      </c>
      <c r="BA508" s="519">
        <f t="shared" si="1253"/>
        <v>0</v>
      </c>
      <c r="BB508" s="429">
        <f t="shared" si="1254"/>
        <v>0</v>
      </c>
      <c r="BC508" s="695"/>
      <c r="BD508" s="681">
        <f t="shared" si="1255"/>
        <v>0</v>
      </c>
      <c r="BE508" s="695">
        <f t="shared" si="1256"/>
        <v>0</v>
      </c>
      <c r="BF508" s="681">
        <f t="shared" si="1257"/>
        <v>0</v>
      </c>
      <c r="BG508" s="695"/>
      <c r="BH508" s="681">
        <f t="shared" si="1258"/>
        <v>0</v>
      </c>
      <c r="BI508" s="519">
        <f t="shared" si="1259"/>
        <v>0</v>
      </c>
      <c r="BJ508" s="429">
        <f t="shared" si="1260"/>
        <v>0</v>
      </c>
      <c r="BK508" s="695"/>
      <c r="BL508" s="681">
        <f t="shared" si="1261"/>
        <v>0</v>
      </c>
      <c r="BM508" s="519">
        <f t="shared" si="1262"/>
        <v>0</v>
      </c>
      <c r="BN508" s="429">
        <f t="shared" si="1263"/>
        <v>0</v>
      </c>
      <c r="BO508" s="718"/>
      <c r="BP508" s="706">
        <f t="shared" si="1264"/>
        <v>0</v>
      </c>
      <c r="BQ508" s="718">
        <f t="shared" si="1265"/>
        <v>0</v>
      </c>
      <c r="BR508" s="706">
        <f t="shared" si="1266"/>
        <v>0</v>
      </c>
      <c r="BS508" s="718"/>
      <c r="BT508" s="706">
        <f t="shared" si="1267"/>
        <v>0</v>
      </c>
      <c r="BU508" s="718">
        <f t="shared" si="1268"/>
        <v>0</v>
      </c>
      <c r="BV508" s="706">
        <f t="shared" si="1269"/>
        <v>0</v>
      </c>
      <c r="BW508" s="718"/>
      <c r="BX508" s="706">
        <f t="shared" si="1270"/>
        <v>0</v>
      </c>
      <c r="BY508" s="718">
        <f t="shared" si="1271"/>
        <v>0</v>
      </c>
      <c r="BZ508" s="706">
        <f t="shared" si="1272"/>
        <v>0</v>
      </c>
      <c r="CA508" s="718"/>
      <c r="CB508" s="706">
        <f t="shared" si="1273"/>
        <v>0</v>
      </c>
      <c r="CC508" s="718">
        <f t="shared" si="1274"/>
        <v>0</v>
      </c>
      <c r="CD508" s="706">
        <f t="shared" si="1275"/>
        <v>0</v>
      </c>
      <c r="CE508" s="706"/>
      <c r="CF508" s="402">
        <f t="shared" si="1079"/>
        <v>0</v>
      </c>
    </row>
    <row r="509" spans="2:84" ht="126">
      <c r="B509" s="395" t="s">
        <v>1294</v>
      </c>
      <c r="C509" s="396" t="s">
        <v>1290</v>
      </c>
      <c r="D509" s="397" t="s">
        <v>389</v>
      </c>
      <c r="E509" s="398">
        <v>40913845.829999998</v>
      </c>
      <c r="F509" s="399">
        <v>0</v>
      </c>
      <c r="G509" s="400">
        <f t="shared" si="1225"/>
        <v>0</v>
      </c>
      <c r="H509" s="400"/>
      <c r="I509" s="401"/>
      <c r="J509" s="401"/>
      <c r="K509" s="513"/>
      <c r="L509" s="401"/>
      <c r="M509" s="513">
        <f t="shared" si="1226"/>
        <v>0</v>
      </c>
      <c r="N509" s="401">
        <f t="shared" si="1227"/>
        <v>0</v>
      </c>
      <c r="O509" s="401"/>
      <c r="P509" s="401"/>
      <c r="Q509" s="513">
        <f t="shared" si="1228"/>
        <v>0</v>
      </c>
      <c r="R509" s="401">
        <f t="shared" si="1229"/>
        <v>0</v>
      </c>
      <c r="S509" s="540"/>
      <c r="T509" s="401"/>
      <c r="U509" s="513">
        <f t="shared" si="1230"/>
        <v>0</v>
      </c>
      <c r="V509" s="401">
        <f t="shared" si="1231"/>
        <v>0</v>
      </c>
      <c r="W509" s="513"/>
      <c r="X509" s="401"/>
      <c r="Y509" s="513">
        <f t="shared" si="1232"/>
        <v>0</v>
      </c>
      <c r="Z509" s="401">
        <f t="shared" si="1233"/>
        <v>0</v>
      </c>
      <c r="AA509" s="513"/>
      <c r="AB509" s="401">
        <f t="shared" si="1234"/>
        <v>0</v>
      </c>
      <c r="AC509" s="513">
        <f t="shared" si="1235"/>
        <v>0</v>
      </c>
      <c r="AD509" s="401">
        <f t="shared" si="1236"/>
        <v>0</v>
      </c>
      <c r="AE509" s="513"/>
      <c r="AF509" s="401">
        <f t="shared" si="1237"/>
        <v>0</v>
      </c>
      <c r="AG509" s="513">
        <f t="shared" si="1238"/>
        <v>0</v>
      </c>
      <c r="AH509" s="401">
        <f t="shared" si="1239"/>
        <v>0</v>
      </c>
      <c r="AI509" s="513"/>
      <c r="AJ509" s="401">
        <f t="shared" si="1240"/>
        <v>0</v>
      </c>
      <c r="AK509" s="513">
        <f t="shared" si="1241"/>
        <v>0</v>
      </c>
      <c r="AL509" s="401">
        <f t="shared" si="1242"/>
        <v>0</v>
      </c>
      <c r="AM509" s="519"/>
      <c r="AN509" s="429">
        <f t="shared" si="1243"/>
        <v>0</v>
      </c>
      <c r="AO509" s="519">
        <f t="shared" si="1244"/>
        <v>0</v>
      </c>
      <c r="AP509" s="429">
        <f t="shared" si="1245"/>
        <v>0</v>
      </c>
      <c r="AQ509" s="591"/>
      <c r="AR509" s="401">
        <f t="shared" si="1246"/>
        <v>0</v>
      </c>
      <c r="AS509" s="519">
        <f t="shared" si="1247"/>
        <v>0</v>
      </c>
      <c r="AT509" s="429">
        <f t="shared" si="1248"/>
        <v>0</v>
      </c>
      <c r="AU509" s="513"/>
      <c r="AV509" s="401">
        <f t="shared" si="1249"/>
        <v>0</v>
      </c>
      <c r="AW509" s="519">
        <f t="shared" si="1250"/>
        <v>0</v>
      </c>
      <c r="AX509" s="429">
        <f t="shared" si="1251"/>
        <v>0</v>
      </c>
      <c r="AY509" s="513"/>
      <c r="AZ509" s="681">
        <f t="shared" si="1252"/>
        <v>0</v>
      </c>
      <c r="BA509" s="519">
        <f t="shared" si="1253"/>
        <v>0</v>
      </c>
      <c r="BB509" s="429">
        <f t="shared" si="1254"/>
        <v>0</v>
      </c>
      <c r="BC509" s="695"/>
      <c r="BD509" s="681">
        <f t="shared" si="1255"/>
        <v>0</v>
      </c>
      <c r="BE509" s="695">
        <f t="shared" si="1256"/>
        <v>0</v>
      </c>
      <c r="BF509" s="681">
        <f t="shared" si="1257"/>
        <v>0</v>
      </c>
      <c r="BG509" s="695"/>
      <c r="BH509" s="681">
        <f t="shared" si="1258"/>
        <v>0</v>
      </c>
      <c r="BI509" s="519">
        <f t="shared" si="1259"/>
        <v>0</v>
      </c>
      <c r="BJ509" s="429">
        <f t="shared" si="1260"/>
        <v>0</v>
      </c>
      <c r="BK509" s="695"/>
      <c r="BL509" s="681">
        <f t="shared" si="1261"/>
        <v>0</v>
      </c>
      <c r="BM509" s="519">
        <f t="shared" si="1262"/>
        <v>0</v>
      </c>
      <c r="BN509" s="429">
        <f t="shared" si="1263"/>
        <v>0</v>
      </c>
      <c r="BO509" s="718"/>
      <c r="BP509" s="706">
        <f t="shared" si="1264"/>
        <v>0</v>
      </c>
      <c r="BQ509" s="718">
        <f t="shared" si="1265"/>
        <v>0</v>
      </c>
      <c r="BR509" s="706">
        <f t="shared" si="1266"/>
        <v>0</v>
      </c>
      <c r="BS509" s="718"/>
      <c r="BT509" s="706">
        <f t="shared" si="1267"/>
        <v>0</v>
      </c>
      <c r="BU509" s="718">
        <f t="shared" si="1268"/>
        <v>0</v>
      </c>
      <c r="BV509" s="706">
        <f t="shared" si="1269"/>
        <v>0</v>
      </c>
      <c r="BW509" s="718"/>
      <c r="BX509" s="706">
        <f t="shared" si="1270"/>
        <v>0</v>
      </c>
      <c r="BY509" s="718">
        <f t="shared" si="1271"/>
        <v>0</v>
      </c>
      <c r="BZ509" s="706">
        <f t="shared" si="1272"/>
        <v>0</v>
      </c>
      <c r="CA509" s="718"/>
      <c r="CB509" s="706">
        <f t="shared" si="1273"/>
        <v>0</v>
      </c>
      <c r="CC509" s="718">
        <f t="shared" si="1274"/>
        <v>0</v>
      </c>
      <c r="CD509" s="706">
        <f t="shared" si="1275"/>
        <v>0</v>
      </c>
      <c r="CE509" s="706"/>
      <c r="CF509" s="402">
        <f t="shared" si="1079"/>
        <v>0</v>
      </c>
    </row>
    <row r="510" spans="2:84" ht="144">
      <c r="B510" s="395" t="s">
        <v>1295</v>
      </c>
      <c r="C510" s="411" t="s">
        <v>1296</v>
      </c>
      <c r="D510" s="412" t="s">
        <v>389</v>
      </c>
      <c r="E510" s="398">
        <v>3520976.58</v>
      </c>
      <c r="F510" s="399">
        <v>0</v>
      </c>
      <c r="G510" s="400">
        <f t="shared" si="1225"/>
        <v>0</v>
      </c>
      <c r="H510" s="400"/>
      <c r="I510" s="413"/>
      <c r="J510" s="413"/>
      <c r="K510" s="517"/>
      <c r="L510" s="413"/>
      <c r="M510" s="513">
        <f t="shared" si="1226"/>
        <v>0</v>
      </c>
      <c r="N510" s="401">
        <f t="shared" si="1227"/>
        <v>0</v>
      </c>
      <c r="O510" s="413"/>
      <c r="P510" s="413"/>
      <c r="Q510" s="513">
        <f t="shared" si="1228"/>
        <v>0</v>
      </c>
      <c r="R510" s="401">
        <f t="shared" si="1229"/>
        <v>0</v>
      </c>
      <c r="S510" s="543"/>
      <c r="T510" s="413"/>
      <c r="U510" s="513">
        <f t="shared" si="1230"/>
        <v>0</v>
      </c>
      <c r="V510" s="401">
        <f t="shared" si="1231"/>
        <v>0</v>
      </c>
      <c r="W510" s="517"/>
      <c r="X510" s="413"/>
      <c r="Y510" s="513">
        <f t="shared" si="1232"/>
        <v>0</v>
      </c>
      <c r="Z510" s="401">
        <f t="shared" si="1233"/>
        <v>0</v>
      </c>
      <c r="AA510" s="517"/>
      <c r="AB510" s="401">
        <f t="shared" si="1234"/>
        <v>0</v>
      </c>
      <c r="AC510" s="513">
        <f t="shared" si="1235"/>
        <v>0</v>
      </c>
      <c r="AD510" s="401">
        <f t="shared" si="1236"/>
        <v>0</v>
      </c>
      <c r="AE510" s="513"/>
      <c r="AF510" s="401">
        <f t="shared" si="1237"/>
        <v>0</v>
      </c>
      <c r="AG510" s="513">
        <f t="shared" si="1238"/>
        <v>0</v>
      </c>
      <c r="AH510" s="401">
        <f t="shared" si="1239"/>
        <v>0</v>
      </c>
      <c r="AI510" s="513"/>
      <c r="AJ510" s="401">
        <f t="shared" si="1240"/>
        <v>0</v>
      </c>
      <c r="AK510" s="513">
        <f t="shared" si="1241"/>
        <v>0</v>
      </c>
      <c r="AL510" s="401">
        <f t="shared" si="1242"/>
        <v>0</v>
      </c>
      <c r="AM510" s="519"/>
      <c r="AN510" s="429">
        <f t="shared" si="1243"/>
        <v>0</v>
      </c>
      <c r="AO510" s="519">
        <f t="shared" si="1244"/>
        <v>0</v>
      </c>
      <c r="AP510" s="429">
        <f t="shared" si="1245"/>
        <v>0</v>
      </c>
      <c r="AQ510" s="594"/>
      <c r="AR510" s="401">
        <f t="shared" si="1246"/>
        <v>0</v>
      </c>
      <c r="AS510" s="519">
        <f t="shared" si="1247"/>
        <v>0</v>
      </c>
      <c r="AT510" s="429">
        <f t="shared" si="1248"/>
        <v>0</v>
      </c>
      <c r="AU510" s="517"/>
      <c r="AV510" s="401">
        <f t="shared" si="1249"/>
        <v>0</v>
      </c>
      <c r="AW510" s="519">
        <f t="shared" si="1250"/>
        <v>0</v>
      </c>
      <c r="AX510" s="429">
        <f t="shared" si="1251"/>
        <v>0</v>
      </c>
      <c r="AY510" s="517"/>
      <c r="AZ510" s="683">
        <f t="shared" si="1252"/>
        <v>0</v>
      </c>
      <c r="BA510" s="519">
        <f t="shared" si="1253"/>
        <v>0</v>
      </c>
      <c r="BB510" s="429">
        <f t="shared" si="1254"/>
        <v>0</v>
      </c>
      <c r="BC510" s="697"/>
      <c r="BD510" s="683">
        <f t="shared" si="1255"/>
        <v>0</v>
      </c>
      <c r="BE510" s="697">
        <f t="shared" si="1256"/>
        <v>0</v>
      </c>
      <c r="BF510" s="683">
        <f t="shared" si="1257"/>
        <v>0</v>
      </c>
      <c r="BG510" s="697"/>
      <c r="BH510" s="683">
        <f t="shared" si="1258"/>
        <v>0</v>
      </c>
      <c r="BI510" s="519">
        <f t="shared" si="1259"/>
        <v>0</v>
      </c>
      <c r="BJ510" s="429">
        <f t="shared" si="1260"/>
        <v>0</v>
      </c>
      <c r="BK510" s="697"/>
      <c r="BL510" s="683">
        <f t="shared" si="1261"/>
        <v>0</v>
      </c>
      <c r="BM510" s="519">
        <f t="shared" si="1262"/>
        <v>0</v>
      </c>
      <c r="BN510" s="429">
        <f t="shared" si="1263"/>
        <v>0</v>
      </c>
      <c r="BO510" s="718"/>
      <c r="BP510" s="706">
        <f t="shared" si="1264"/>
        <v>0</v>
      </c>
      <c r="BQ510" s="718">
        <f t="shared" si="1265"/>
        <v>0</v>
      </c>
      <c r="BR510" s="706">
        <f t="shared" si="1266"/>
        <v>0</v>
      </c>
      <c r="BS510" s="718"/>
      <c r="BT510" s="706">
        <f t="shared" si="1267"/>
        <v>0</v>
      </c>
      <c r="BU510" s="718">
        <f t="shared" si="1268"/>
        <v>0</v>
      </c>
      <c r="BV510" s="706">
        <f t="shared" si="1269"/>
        <v>0</v>
      </c>
      <c r="BW510" s="718"/>
      <c r="BX510" s="706">
        <f t="shared" si="1270"/>
        <v>0</v>
      </c>
      <c r="BY510" s="718">
        <f t="shared" si="1271"/>
        <v>0</v>
      </c>
      <c r="BZ510" s="706">
        <f t="shared" si="1272"/>
        <v>0</v>
      </c>
      <c r="CA510" s="718"/>
      <c r="CB510" s="706">
        <f t="shared" si="1273"/>
        <v>0</v>
      </c>
      <c r="CC510" s="718">
        <f t="shared" si="1274"/>
        <v>0</v>
      </c>
      <c r="CD510" s="706">
        <f t="shared" si="1275"/>
        <v>0</v>
      </c>
      <c r="CE510" s="706"/>
      <c r="CF510" s="402">
        <f t="shared" si="1079"/>
        <v>0</v>
      </c>
    </row>
    <row r="511" spans="2:84">
      <c r="B511" s="395" t="s">
        <v>1297</v>
      </c>
      <c r="C511" s="411" t="s">
        <v>1298</v>
      </c>
      <c r="D511" s="412" t="s">
        <v>389</v>
      </c>
      <c r="E511" s="398">
        <v>18754955.010000002</v>
      </c>
      <c r="F511" s="399">
        <v>0</v>
      </c>
      <c r="G511" s="400">
        <f t="shared" si="1225"/>
        <v>0</v>
      </c>
      <c r="H511" s="400"/>
      <c r="I511" s="413"/>
      <c r="J511" s="413"/>
      <c r="K511" s="517"/>
      <c r="L511" s="413"/>
      <c r="M511" s="513">
        <f t="shared" si="1226"/>
        <v>0</v>
      </c>
      <c r="N511" s="401">
        <f t="shared" si="1227"/>
        <v>0</v>
      </c>
      <c r="O511" s="413"/>
      <c r="P511" s="413"/>
      <c r="Q511" s="513">
        <f t="shared" si="1228"/>
        <v>0</v>
      </c>
      <c r="R511" s="401">
        <f t="shared" si="1229"/>
        <v>0</v>
      </c>
      <c r="S511" s="543"/>
      <c r="T511" s="413"/>
      <c r="U511" s="513">
        <f t="shared" si="1230"/>
        <v>0</v>
      </c>
      <c r="V511" s="401">
        <f t="shared" si="1231"/>
        <v>0</v>
      </c>
      <c r="W511" s="517"/>
      <c r="X511" s="413"/>
      <c r="Y511" s="513">
        <f t="shared" si="1232"/>
        <v>0</v>
      </c>
      <c r="Z511" s="401">
        <f t="shared" si="1233"/>
        <v>0</v>
      </c>
      <c r="AA511" s="517"/>
      <c r="AB511" s="401">
        <f t="shared" si="1234"/>
        <v>0</v>
      </c>
      <c r="AC511" s="513">
        <f t="shared" si="1235"/>
        <v>0</v>
      </c>
      <c r="AD511" s="401">
        <f t="shared" si="1236"/>
        <v>0</v>
      </c>
      <c r="AE511" s="513"/>
      <c r="AF511" s="401">
        <f t="shared" si="1237"/>
        <v>0</v>
      </c>
      <c r="AG511" s="513">
        <f t="shared" si="1238"/>
        <v>0</v>
      </c>
      <c r="AH511" s="401">
        <f t="shared" si="1239"/>
        <v>0</v>
      </c>
      <c r="AI511" s="513"/>
      <c r="AJ511" s="401">
        <f t="shared" si="1240"/>
        <v>0</v>
      </c>
      <c r="AK511" s="513">
        <f t="shared" si="1241"/>
        <v>0</v>
      </c>
      <c r="AL511" s="401">
        <f t="shared" si="1242"/>
        <v>0</v>
      </c>
      <c r="AM511" s="519"/>
      <c r="AN511" s="429">
        <f t="shared" si="1243"/>
        <v>0</v>
      </c>
      <c r="AO511" s="519">
        <f t="shared" si="1244"/>
        <v>0</v>
      </c>
      <c r="AP511" s="429">
        <f t="shared" si="1245"/>
        <v>0</v>
      </c>
      <c r="AQ511" s="594"/>
      <c r="AR511" s="401">
        <f t="shared" si="1246"/>
        <v>0</v>
      </c>
      <c r="AS511" s="519">
        <f t="shared" si="1247"/>
        <v>0</v>
      </c>
      <c r="AT511" s="429">
        <f t="shared" si="1248"/>
        <v>0</v>
      </c>
      <c r="AU511" s="517"/>
      <c r="AV511" s="401">
        <f t="shared" si="1249"/>
        <v>0</v>
      </c>
      <c r="AW511" s="519">
        <f t="shared" si="1250"/>
        <v>0</v>
      </c>
      <c r="AX511" s="429">
        <f t="shared" si="1251"/>
        <v>0</v>
      </c>
      <c r="AY511" s="517"/>
      <c r="AZ511" s="683">
        <f t="shared" si="1252"/>
        <v>0</v>
      </c>
      <c r="BA511" s="519">
        <f t="shared" si="1253"/>
        <v>0</v>
      </c>
      <c r="BB511" s="429">
        <f t="shared" si="1254"/>
        <v>0</v>
      </c>
      <c r="BC511" s="697"/>
      <c r="BD511" s="683">
        <f t="shared" si="1255"/>
        <v>0</v>
      </c>
      <c r="BE511" s="697">
        <f t="shared" si="1256"/>
        <v>0</v>
      </c>
      <c r="BF511" s="683">
        <f t="shared" si="1257"/>
        <v>0</v>
      </c>
      <c r="BG511" s="697"/>
      <c r="BH511" s="683">
        <f t="shared" si="1258"/>
        <v>0</v>
      </c>
      <c r="BI511" s="519">
        <f t="shared" si="1259"/>
        <v>0</v>
      </c>
      <c r="BJ511" s="429">
        <f t="shared" si="1260"/>
        <v>0</v>
      </c>
      <c r="BK511" s="697"/>
      <c r="BL511" s="683">
        <f t="shared" si="1261"/>
        <v>0</v>
      </c>
      <c r="BM511" s="519">
        <f t="shared" si="1262"/>
        <v>0</v>
      </c>
      <c r="BN511" s="429">
        <f t="shared" si="1263"/>
        <v>0</v>
      </c>
      <c r="BO511" s="718"/>
      <c r="BP511" s="706">
        <f t="shared" si="1264"/>
        <v>0</v>
      </c>
      <c r="BQ511" s="718">
        <f t="shared" si="1265"/>
        <v>0</v>
      </c>
      <c r="BR511" s="706">
        <f t="shared" si="1266"/>
        <v>0</v>
      </c>
      <c r="BS511" s="718"/>
      <c r="BT511" s="706">
        <f t="shared" si="1267"/>
        <v>0</v>
      </c>
      <c r="BU511" s="718">
        <f t="shared" si="1268"/>
        <v>0</v>
      </c>
      <c r="BV511" s="706">
        <f t="shared" si="1269"/>
        <v>0</v>
      </c>
      <c r="BW511" s="718"/>
      <c r="BX511" s="706">
        <f t="shared" si="1270"/>
        <v>0</v>
      </c>
      <c r="BY511" s="718">
        <f t="shared" si="1271"/>
        <v>0</v>
      </c>
      <c r="BZ511" s="706">
        <f t="shared" si="1272"/>
        <v>0</v>
      </c>
      <c r="CA511" s="718"/>
      <c r="CB511" s="706">
        <f t="shared" si="1273"/>
        <v>0</v>
      </c>
      <c r="CC511" s="718">
        <f t="shared" si="1274"/>
        <v>0</v>
      </c>
      <c r="CD511" s="706">
        <f t="shared" si="1275"/>
        <v>0</v>
      </c>
      <c r="CE511" s="706"/>
      <c r="CF511" s="402">
        <f t="shared" si="1079"/>
        <v>0</v>
      </c>
    </row>
    <row r="512" spans="2:84" ht="36">
      <c r="B512" s="395" t="s">
        <v>1299</v>
      </c>
      <c r="C512" s="411" t="s">
        <v>1300</v>
      </c>
      <c r="D512" s="412" t="s">
        <v>389</v>
      </c>
      <c r="E512" s="398">
        <v>20562604.919999998</v>
      </c>
      <c r="F512" s="399">
        <v>0</v>
      </c>
      <c r="G512" s="400">
        <f t="shared" si="1225"/>
        <v>0</v>
      </c>
      <c r="H512" s="400"/>
      <c r="I512" s="413"/>
      <c r="J512" s="413"/>
      <c r="K512" s="517"/>
      <c r="L512" s="413"/>
      <c r="M512" s="513">
        <f t="shared" si="1226"/>
        <v>0</v>
      </c>
      <c r="N512" s="401">
        <f t="shared" si="1227"/>
        <v>0</v>
      </c>
      <c r="O512" s="413"/>
      <c r="P512" s="413"/>
      <c r="Q512" s="513">
        <f t="shared" si="1228"/>
        <v>0</v>
      </c>
      <c r="R512" s="401">
        <f t="shared" si="1229"/>
        <v>0</v>
      </c>
      <c r="S512" s="543"/>
      <c r="T512" s="413"/>
      <c r="U512" s="513">
        <f t="shared" si="1230"/>
        <v>0</v>
      </c>
      <c r="V512" s="401">
        <f t="shared" si="1231"/>
        <v>0</v>
      </c>
      <c r="W512" s="517"/>
      <c r="X512" s="413"/>
      <c r="Y512" s="513">
        <f t="shared" si="1232"/>
        <v>0</v>
      </c>
      <c r="Z512" s="401">
        <f t="shared" si="1233"/>
        <v>0</v>
      </c>
      <c r="AA512" s="517"/>
      <c r="AB512" s="401">
        <f t="shared" si="1234"/>
        <v>0</v>
      </c>
      <c r="AC512" s="513">
        <f t="shared" si="1235"/>
        <v>0</v>
      </c>
      <c r="AD512" s="401">
        <f t="shared" si="1236"/>
        <v>0</v>
      </c>
      <c r="AE512" s="513"/>
      <c r="AF512" s="401">
        <f t="shared" si="1237"/>
        <v>0</v>
      </c>
      <c r="AG512" s="513">
        <f t="shared" si="1238"/>
        <v>0</v>
      </c>
      <c r="AH512" s="401">
        <f t="shared" si="1239"/>
        <v>0</v>
      </c>
      <c r="AI512" s="513"/>
      <c r="AJ512" s="401">
        <f t="shared" si="1240"/>
        <v>0</v>
      </c>
      <c r="AK512" s="513">
        <f t="shared" si="1241"/>
        <v>0</v>
      </c>
      <c r="AL512" s="401">
        <f t="shared" si="1242"/>
        <v>0</v>
      </c>
      <c r="AM512" s="519"/>
      <c r="AN512" s="429">
        <f t="shared" si="1243"/>
        <v>0</v>
      </c>
      <c r="AO512" s="519">
        <f t="shared" si="1244"/>
        <v>0</v>
      </c>
      <c r="AP512" s="429">
        <f t="shared" si="1245"/>
        <v>0</v>
      </c>
      <c r="AQ512" s="594"/>
      <c r="AR512" s="401">
        <f t="shared" si="1246"/>
        <v>0</v>
      </c>
      <c r="AS512" s="519">
        <f t="shared" si="1247"/>
        <v>0</v>
      </c>
      <c r="AT512" s="429">
        <f t="shared" si="1248"/>
        <v>0</v>
      </c>
      <c r="AU512" s="517"/>
      <c r="AV512" s="401">
        <f t="shared" si="1249"/>
        <v>0</v>
      </c>
      <c r="AW512" s="519">
        <f t="shared" si="1250"/>
        <v>0</v>
      </c>
      <c r="AX512" s="429">
        <f t="shared" si="1251"/>
        <v>0</v>
      </c>
      <c r="AY512" s="517"/>
      <c r="AZ512" s="683">
        <f t="shared" si="1252"/>
        <v>0</v>
      </c>
      <c r="BA512" s="519">
        <f t="shared" si="1253"/>
        <v>0</v>
      </c>
      <c r="BB512" s="429">
        <f t="shared" si="1254"/>
        <v>0</v>
      </c>
      <c r="BC512" s="697"/>
      <c r="BD512" s="683">
        <f t="shared" si="1255"/>
        <v>0</v>
      </c>
      <c r="BE512" s="697">
        <f t="shared" si="1256"/>
        <v>0</v>
      </c>
      <c r="BF512" s="683">
        <f t="shared" si="1257"/>
        <v>0</v>
      </c>
      <c r="BG512" s="697"/>
      <c r="BH512" s="683">
        <f t="shared" si="1258"/>
        <v>0</v>
      </c>
      <c r="BI512" s="519">
        <f t="shared" si="1259"/>
        <v>0</v>
      </c>
      <c r="BJ512" s="429">
        <f t="shared" si="1260"/>
        <v>0</v>
      </c>
      <c r="BK512" s="697"/>
      <c r="BL512" s="683">
        <f t="shared" si="1261"/>
        <v>0</v>
      </c>
      <c r="BM512" s="519">
        <f t="shared" si="1262"/>
        <v>0</v>
      </c>
      <c r="BN512" s="429">
        <f t="shared" si="1263"/>
        <v>0</v>
      </c>
      <c r="BO512" s="718"/>
      <c r="BP512" s="706">
        <f t="shared" si="1264"/>
        <v>0</v>
      </c>
      <c r="BQ512" s="718">
        <f t="shared" si="1265"/>
        <v>0</v>
      </c>
      <c r="BR512" s="706">
        <f t="shared" si="1266"/>
        <v>0</v>
      </c>
      <c r="BS512" s="718"/>
      <c r="BT512" s="706">
        <f t="shared" si="1267"/>
        <v>0</v>
      </c>
      <c r="BU512" s="718">
        <f t="shared" si="1268"/>
        <v>0</v>
      </c>
      <c r="BV512" s="706">
        <f t="shared" si="1269"/>
        <v>0</v>
      </c>
      <c r="BW512" s="718"/>
      <c r="BX512" s="706">
        <f t="shared" si="1270"/>
        <v>0</v>
      </c>
      <c r="BY512" s="718">
        <f t="shared" si="1271"/>
        <v>0</v>
      </c>
      <c r="BZ512" s="706">
        <f t="shared" si="1272"/>
        <v>0</v>
      </c>
      <c r="CA512" s="718"/>
      <c r="CB512" s="706">
        <f t="shared" si="1273"/>
        <v>0</v>
      </c>
      <c r="CC512" s="718">
        <f t="shared" si="1274"/>
        <v>0</v>
      </c>
      <c r="CD512" s="706">
        <f t="shared" si="1275"/>
        <v>0</v>
      </c>
      <c r="CE512" s="706"/>
      <c r="CF512" s="402">
        <f t="shared" si="1079"/>
        <v>0</v>
      </c>
    </row>
    <row r="513" spans="2:84" ht="90">
      <c r="B513" s="395" t="s">
        <v>1301</v>
      </c>
      <c r="C513" s="411" t="s">
        <v>1302</v>
      </c>
      <c r="D513" s="412" t="s">
        <v>389</v>
      </c>
      <c r="E513" s="398">
        <v>45830095.740000002</v>
      </c>
      <c r="F513" s="399">
        <v>0</v>
      </c>
      <c r="G513" s="400">
        <f t="shared" si="1225"/>
        <v>0</v>
      </c>
      <c r="H513" s="400"/>
      <c r="I513" s="413"/>
      <c r="J513" s="413"/>
      <c r="K513" s="517"/>
      <c r="L513" s="413"/>
      <c r="M513" s="513">
        <f t="shared" si="1226"/>
        <v>0</v>
      </c>
      <c r="N513" s="401">
        <f t="shared" si="1227"/>
        <v>0</v>
      </c>
      <c r="O513" s="413"/>
      <c r="P513" s="413"/>
      <c r="Q513" s="513">
        <f t="shared" si="1228"/>
        <v>0</v>
      </c>
      <c r="R513" s="401">
        <f t="shared" si="1229"/>
        <v>0</v>
      </c>
      <c r="S513" s="543"/>
      <c r="T513" s="413"/>
      <c r="U513" s="513">
        <f t="shared" si="1230"/>
        <v>0</v>
      </c>
      <c r="V513" s="401">
        <f t="shared" si="1231"/>
        <v>0</v>
      </c>
      <c r="W513" s="517"/>
      <c r="X513" s="413"/>
      <c r="Y513" s="513">
        <f t="shared" si="1232"/>
        <v>0</v>
      </c>
      <c r="Z513" s="401">
        <f t="shared" si="1233"/>
        <v>0</v>
      </c>
      <c r="AA513" s="517"/>
      <c r="AB513" s="401">
        <f t="shared" si="1234"/>
        <v>0</v>
      </c>
      <c r="AC513" s="513">
        <f t="shared" si="1235"/>
        <v>0</v>
      </c>
      <c r="AD513" s="401">
        <f t="shared" si="1236"/>
        <v>0</v>
      </c>
      <c r="AE513" s="513"/>
      <c r="AF513" s="401">
        <f t="shared" si="1237"/>
        <v>0</v>
      </c>
      <c r="AG513" s="513">
        <f t="shared" si="1238"/>
        <v>0</v>
      </c>
      <c r="AH513" s="401">
        <f t="shared" si="1239"/>
        <v>0</v>
      </c>
      <c r="AI513" s="513"/>
      <c r="AJ513" s="401">
        <f t="shared" si="1240"/>
        <v>0</v>
      </c>
      <c r="AK513" s="513">
        <f t="shared" si="1241"/>
        <v>0</v>
      </c>
      <c r="AL513" s="401">
        <f t="shared" si="1242"/>
        <v>0</v>
      </c>
      <c r="AM513" s="519"/>
      <c r="AN513" s="429">
        <f t="shared" si="1243"/>
        <v>0</v>
      </c>
      <c r="AO513" s="519">
        <f t="shared" si="1244"/>
        <v>0</v>
      </c>
      <c r="AP513" s="429">
        <f t="shared" si="1245"/>
        <v>0</v>
      </c>
      <c r="AQ513" s="594"/>
      <c r="AR513" s="401">
        <f t="shared" si="1246"/>
        <v>0</v>
      </c>
      <c r="AS513" s="519">
        <f t="shared" si="1247"/>
        <v>0</v>
      </c>
      <c r="AT513" s="429">
        <f t="shared" si="1248"/>
        <v>0</v>
      </c>
      <c r="AU513" s="517"/>
      <c r="AV513" s="401">
        <f t="shared" si="1249"/>
        <v>0</v>
      </c>
      <c r="AW513" s="519">
        <f t="shared" si="1250"/>
        <v>0</v>
      </c>
      <c r="AX513" s="429">
        <f t="shared" si="1251"/>
        <v>0</v>
      </c>
      <c r="AY513" s="517"/>
      <c r="AZ513" s="683">
        <f t="shared" si="1252"/>
        <v>0</v>
      </c>
      <c r="BA513" s="519">
        <f t="shared" si="1253"/>
        <v>0</v>
      </c>
      <c r="BB513" s="429">
        <f t="shared" si="1254"/>
        <v>0</v>
      </c>
      <c r="BC513" s="697"/>
      <c r="BD513" s="683">
        <f t="shared" si="1255"/>
        <v>0</v>
      </c>
      <c r="BE513" s="697">
        <f t="shared" si="1256"/>
        <v>0</v>
      </c>
      <c r="BF513" s="683">
        <f t="shared" si="1257"/>
        <v>0</v>
      </c>
      <c r="BG513" s="697"/>
      <c r="BH513" s="683">
        <f t="shared" si="1258"/>
        <v>0</v>
      </c>
      <c r="BI513" s="519">
        <f t="shared" si="1259"/>
        <v>0</v>
      </c>
      <c r="BJ513" s="429">
        <f t="shared" si="1260"/>
        <v>0</v>
      </c>
      <c r="BK513" s="697"/>
      <c r="BL513" s="683">
        <f t="shared" si="1261"/>
        <v>0</v>
      </c>
      <c r="BM513" s="519">
        <f t="shared" si="1262"/>
        <v>0</v>
      </c>
      <c r="BN513" s="429">
        <f t="shared" si="1263"/>
        <v>0</v>
      </c>
      <c r="BO513" s="718"/>
      <c r="BP513" s="706">
        <f t="shared" si="1264"/>
        <v>0</v>
      </c>
      <c r="BQ513" s="718">
        <f t="shared" si="1265"/>
        <v>0</v>
      </c>
      <c r="BR513" s="706">
        <f t="shared" si="1266"/>
        <v>0</v>
      </c>
      <c r="BS513" s="718"/>
      <c r="BT513" s="706">
        <f t="shared" si="1267"/>
        <v>0</v>
      </c>
      <c r="BU513" s="718">
        <f t="shared" si="1268"/>
        <v>0</v>
      </c>
      <c r="BV513" s="706">
        <f t="shared" si="1269"/>
        <v>0</v>
      </c>
      <c r="BW513" s="718"/>
      <c r="BX513" s="706">
        <f t="shared" si="1270"/>
        <v>0</v>
      </c>
      <c r="BY513" s="718">
        <f t="shared" si="1271"/>
        <v>0</v>
      </c>
      <c r="BZ513" s="706">
        <f t="shared" si="1272"/>
        <v>0</v>
      </c>
      <c r="CA513" s="718"/>
      <c r="CB513" s="706">
        <f t="shared" si="1273"/>
        <v>0</v>
      </c>
      <c r="CC513" s="718">
        <f t="shared" si="1274"/>
        <v>0</v>
      </c>
      <c r="CD513" s="706">
        <f t="shared" si="1275"/>
        <v>0</v>
      </c>
      <c r="CE513" s="706"/>
      <c r="CF513" s="402">
        <f t="shared" si="1079"/>
        <v>0</v>
      </c>
    </row>
    <row r="514" spans="2:84" ht="54">
      <c r="B514" s="395" t="s">
        <v>1303</v>
      </c>
      <c r="C514" s="411" t="s">
        <v>1304</v>
      </c>
      <c r="D514" s="412" t="s">
        <v>389</v>
      </c>
      <c r="E514" s="398">
        <v>1665741.33</v>
      </c>
      <c r="F514" s="399">
        <v>0</v>
      </c>
      <c r="G514" s="400">
        <f t="shared" si="1225"/>
        <v>0</v>
      </c>
      <c r="H514" s="400"/>
      <c r="I514" s="413"/>
      <c r="J514" s="413"/>
      <c r="K514" s="517"/>
      <c r="L514" s="413"/>
      <c r="M514" s="513">
        <f t="shared" si="1226"/>
        <v>0</v>
      </c>
      <c r="N514" s="401">
        <f t="shared" si="1227"/>
        <v>0</v>
      </c>
      <c r="O514" s="413"/>
      <c r="P514" s="413"/>
      <c r="Q514" s="513">
        <f t="shared" si="1228"/>
        <v>0</v>
      </c>
      <c r="R514" s="401">
        <f t="shared" si="1229"/>
        <v>0</v>
      </c>
      <c r="S514" s="543"/>
      <c r="T514" s="413"/>
      <c r="U514" s="513">
        <f t="shared" si="1230"/>
        <v>0</v>
      </c>
      <c r="V514" s="401">
        <f t="shared" si="1231"/>
        <v>0</v>
      </c>
      <c r="W514" s="517"/>
      <c r="X514" s="413"/>
      <c r="Y514" s="513">
        <f t="shared" si="1232"/>
        <v>0</v>
      </c>
      <c r="Z514" s="401">
        <f t="shared" si="1233"/>
        <v>0</v>
      </c>
      <c r="AA514" s="517"/>
      <c r="AB514" s="401">
        <f t="shared" si="1234"/>
        <v>0</v>
      </c>
      <c r="AC514" s="513">
        <f t="shared" si="1235"/>
        <v>0</v>
      </c>
      <c r="AD514" s="401">
        <f t="shared" si="1236"/>
        <v>0</v>
      </c>
      <c r="AE514" s="513"/>
      <c r="AF514" s="401">
        <f t="shared" si="1237"/>
        <v>0</v>
      </c>
      <c r="AG514" s="513">
        <f t="shared" si="1238"/>
        <v>0</v>
      </c>
      <c r="AH514" s="401">
        <f t="shared" si="1239"/>
        <v>0</v>
      </c>
      <c r="AI514" s="513"/>
      <c r="AJ514" s="401">
        <f t="shared" si="1240"/>
        <v>0</v>
      </c>
      <c r="AK514" s="513">
        <f t="shared" si="1241"/>
        <v>0</v>
      </c>
      <c r="AL514" s="401">
        <f t="shared" si="1242"/>
        <v>0</v>
      </c>
      <c r="AM514" s="519"/>
      <c r="AN514" s="429">
        <f t="shared" si="1243"/>
        <v>0</v>
      </c>
      <c r="AO514" s="519">
        <f t="shared" si="1244"/>
        <v>0</v>
      </c>
      <c r="AP514" s="429">
        <f t="shared" si="1245"/>
        <v>0</v>
      </c>
      <c r="AQ514" s="594"/>
      <c r="AR514" s="401">
        <f t="shared" si="1246"/>
        <v>0</v>
      </c>
      <c r="AS514" s="519">
        <f t="shared" si="1247"/>
        <v>0</v>
      </c>
      <c r="AT514" s="429">
        <f t="shared" si="1248"/>
        <v>0</v>
      </c>
      <c r="AU514" s="517"/>
      <c r="AV514" s="401">
        <f t="shared" si="1249"/>
        <v>0</v>
      </c>
      <c r="AW514" s="519">
        <f t="shared" si="1250"/>
        <v>0</v>
      </c>
      <c r="AX514" s="429">
        <f t="shared" si="1251"/>
        <v>0</v>
      </c>
      <c r="AY514" s="517"/>
      <c r="AZ514" s="683">
        <f t="shared" si="1252"/>
        <v>0</v>
      </c>
      <c r="BA514" s="519">
        <f t="shared" si="1253"/>
        <v>0</v>
      </c>
      <c r="BB514" s="429">
        <f t="shared" si="1254"/>
        <v>0</v>
      </c>
      <c r="BC514" s="697"/>
      <c r="BD514" s="683">
        <f t="shared" si="1255"/>
        <v>0</v>
      </c>
      <c r="BE514" s="697">
        <f t="shared" si="1256"/>
        <v>0</v>
      </c>
      <c r="BF514" s="683">
        <f t="shared" si="1257"/>
        <v>0</v>
      </c>
      <c r="BG514" s="697"/>
      <c r="BH514" s="683">
        <f t="shared" si="1258"/>
        <v>0</v>
      </c>
      <c r="BI514" s="519">
        <f t="shared" si="1259"/>
        <v>0</v>
      </c>
      <c r="BJ514" s="429">
        <f t="shared" si="1260"/>
        <v>0</v>
      </c>
      <c r="BK514" s="697"/>
      <c r="BL514" s="683">
        <f t="shared" si="1261"/>
        <v>0</v>
      </c>
      <c r="BM514" s="519">
        <f t="shared" si="1262"/>
        <v>0</v>
      </c>
      <c r="BN514" s="429">
        <f t="shared" si="1263"/>
        <v>0</v>
      </c>
      <c r="BO514" s="718"/>
      <c r="BP514" s="706">
        <f t="shared" si="1264"/>
        <v>0</v>
      </c>
      <c r="BQ514" s="718">
        <f t="shared" si="1265"/>
        <v>0</v>
      </c>
      <c r="BR514" s="706">
        <f t="shared" si="1266"/>
        <v>0</v>
      </c>
      <c r="BS514" s="718"/>
      <c r="BT514" s="706">
        <f t="shared" si="1267"/>
        <v>0</v>
      </c>
      <c r="BU514" s="718">
        <f t="shared" si="1268"/>
        <v>0</v>
      </c>
      <c r="BV514" s="706">
        <f t="shared" si="1269"/>
        <v>0</v>
      </c>
      <c r="BW514" s="718"/>
      <c r="BX514" s="706">
        <f t="shared" si="1270"/>
        <v>0</v>
      </c>
      <c r="BY514" s="718">
        <f t="shared" si="1271"/>
        <v>0</v>
      </c>
      <c r="BZ514" s="706">
        <f t="shared" si="1272"/>
        <v>0</v>
      </c>
      <c r="CA514" s="718"/>
      <c r="CB514" s="706">
        <f t="shared" si="1273"/>
        <v>0</v>
      </c>
      <c r="CC514" s="718">
        <f t="shared" si="1274"/>
        <v>0</v>
      </c>
      <c r="CD514" s="706">
        <f t="shared" si="1275"/>
        <v>0</v>
      </c>
      <c r="CE514" s="706"/>
      <c r="CF514" s="402">
        <f t="shared" si="1079"/>
        <v>0</v>
      </c>
    </row>
    <row r="515" spans="2:84" ht="54">
      <c r="B515" s="395" t="s">
        <v>1305</v>
      </c>
      <c r="C515" s="411" t="s">
        <v>1286</v>
      </c>
      <c r="D515" s="412" t="s">
        <v>389</v>
      </c>
      <c r="E515" s="398">
        <v>5851852.3799999999</v>
      </c>
      <c r="F515" s="399">
        <v>0</v>
      </c>
      <c r="G515" s="400">
        <f t="shared" si="1225"/>
        <v>0</v>
      </c>
      <c r="H515" s="400"/>
      <c r="I515" s="413"/>
      <c r="J515" s="413"/>
      <c r="K515" s="517"/>
      <c r="L515" s="413"/>
      <c r="M515" s="513">
        <f t="shared" si="1226"/>
        <v>0</v>
      </c>
      <c r="N515" s="401">
        <f t="shared" si="1227"/>
        <v>0</v>
      </c>
      <c r="O515" s="413"/>
      <c r="P515" s="413"/>
      <c r="Q515" s="513">
        <f t="shared" si="1228"/>
        <v>0</v>
      </c>
      <c r="R515" s="401">
        <f t="shared" si="1229"/>
        <v>0</v>
      </c>
      <c r="S515" s="543"/>
      <c r="T515" s="413"/>
      <c r="U515" s="513">
        <f t="shared" si="1230"/>
        <v>0</v>
      </c>
      <c r="V515" s="401">
        <f t="shared" si="1231"/>
        <v>0</v>
      </c>
      <c r="W515" s="517"/>
      <c r="X515" s="413"/>
      <c r="Y515" s="513">
        <f t="shared" si="1232"/>
        <v>0</v>
      </c>
      <c r="Z515" s="401">
        <f t="shared" si="1233"/>
        <v>0</v>
      </c>
      <c r="AA515" s="517"/>
      <c r="AB515" s="401">
        <f t="shared" si="1234"/>
        <v>0</v>
      </c>
      <c r="AC515" s="513">
        <f t="shared" si="1235"/>
        <v>0</v>
      </c>
      <c r="AD515" s="401">
        <f t="shared" si="1236"/>
        <v>0</v>
      </c>
      <c r="AE515" s="513"/>
      <c r="AF515" s="401">
        <f t="shared" si="1237"/>
        <v>0</v>
      </c>
      <c r="AG515" s="513">
        <f t="shared" si="1238"/>
        <v>0</v>
      </c>
      <c r="AH515" s="401">
        <f t="shared" si="1239"/>
        <v>0</v>
      </c>
      <c r="AI515" s="513"/>
      <c r="AJ515" s="401">
        <f t="shared" si="1240"/>
        <v>0</v>
      </c>
      <c r="AK515" s="513">
        <f t="shared" si="1241"/>
        <v>0</v>
      </c>
      <c r="AL515" s="401">
        <f t="shared" si="1242"/>
        <v>0</v>
      </c>
      <c r="AM515" s="519"/>
      <c r="AN515" s="429">
        <f t="shared" si="1243"/>
        <v>0</v>
      </c>
      <c r="AO515" s="519">
        <f t="shared" si="1244"/>
        <v>0</v>
      </c>
      <c r="AP515" s="429">
        <f t="shared" si="1245"/>
        <v>0</v>
      </c>
      <c r="AQ515" s="594"/>
      <c r="AR515" s="401">
        <f t="shared" si="1246"/>
        <v>0</v>
      </c>
      <c r="AS515" s="519">
        <f t="shared" si="1247"/>
        <v>0</v>
      </c>
      <c r="AT515" s="429">
        <f t="shared" si="1248"/>
        <v>0</v>
      </c>
      <c r="AU515" s="517"/>
      <c r="AV515" s="401">
        <f t="shared" si="1249"/>
        <v>0</v>
      </c>
      <c r="AW515" s="519">
        <f t="shared" si="1250"/>
        <v>0</v>
      </c>
      <c r="AX515" s="429">
        <f t="shared" si="1251"/>
        <v>0</v>
      </c>
      <c r="AY515" s="517"/>
      <c r="AZ515" s="683">
        <f t="shared" si="1252"/>
        <v>0</v>
      </c>
      <c r="BA515" s="519">
        <f t="shared" si="1253"/>
        <v>0</v>
      </c>
      <c r="BB515" s="429">
        <f t="shared" si="1254"/>
        <v>0</v>
      </c>
      <c r="BC515" s="697"/>
      <c r="BD515" s="683">
        <f t="shared" si="1255"/>
        <v>0</v>
      </c>
      <c r="BE515" s="697">
        <f t="shared" si="1256"/>
        <v>0</v>
      </c>
      <c r="BF515" s="683">
        <f t="shared" si="1257"/>
        <v>0</v>
      </c>
      <c r="BG515" s="697"/>
      <c r="BH515" s="683">
        <f t="shared" si="1258"/>
        <v>0</v>
      </c>
      <c r="BI515" s="519">
        <f t="shared" si="1259"/>
        <v>0</v>
      </c>
      <c r="BJ515" s="429">
        <f t="shared" si="1260"/>
        <v>0</v>
      </c>
      <c r="BK515" s="697"/>
      <c r="BL515" s="683">
        <f t="shared" si="1261"/>
        <v>0</v>
      </c>
      <c r="BM515" s="519">
        <f t="shared" si="1262"/>
        <v>0</v>
      </c>
      <c r="BN515" s="429">
        <f t="shared" si="1263"/>
        <v>0</v>
      </c>
      <c r="BO515" s="718"/>
      <c r="BP515" s="706">
        <f t="shared" si="1264"/>
        <v>0</v>
      </c>
      <c r="BQ515" s="718">
        <f t="shared" si="1265"/>
        <v>0</v>
      </c>
      <c r="BR515" s="706">
        <f t="shared" si="1266"/>
        <v>0</v>
      </c>
      <c r="BS515" s="718"/>
      <c r="BT515" s="706">
        <f t="shared" si="1267"/>
        <v>0</v>
      </c>
      <c r="BU515" s="718">
        <f t="shared" si="1268"/>
        <v>0</v>
      </c>
      <c r="BV515" s="706">
        <f t="shared" si="1269"/>
        <v>0</v>
      </c>
      <c r="BW515" s="718"/>
      <c r="BX515" s="706">
        <f t="shared" si="1270"/>
        <v>0</v>
      </c>
      <c r="BY515" s="718">
        <f t="shared" si="1271"/>
        <v>0</v>
      </c>
      <c r="BZ515" s="706">
        <f t="shared" si="1272"/>
        <v>0</v>
      </c>
      <c r="CA515" s="718"/>
      <c r="CB515" s="706">
        <f t="shared" si="1273"/>
        <v>0</v>
      </c>
      <c r="CC515" s="718">
        <f t="shared" si="1274"/>
        <v>0</v>
      </c>
      <c r="CD515" s="706">
        <f t="shared" si="1275"/>
        <v>0</v>
      </c>
      <c r="CE515" s="706"/>
      <c r="CF515" s="402">
        <f t="shared" si="1079"/>
        <v>0</v>
      </c>
    </row>
    <row r="516" spans="2:84" ht="54">
      <c r="B516" s="395" t="s">
        <v>1306</v>
      </c>
      <c r="C516" s="411" t="s">
        <v>1288</v>
      </c>
      <c r="D516" s="412" t="s">
        <v>389</v>
      </c>
      <c r="E516" s="398">
        <v>7457501.7000000002</v>
      </c>
      <c r="F516" s="399">
        <v>0</v>
      </c>
      <c r="G516" s="400">
        <f t="shared" si="1225"/>
        <v>0</v>
      </c>
      <c r="H516" s="400"/>
      <c r="I516" s="413"/>
      <c r="J516" s="413"/>
      <c r="K516" s="517"/>
      <c r="L516" s="413"/>
      <c r="M516" s="513">
        <f t="shared" si="1226"/>
        <v>0</v>
      </c>
      <c r="N516" s="401">
        <f t="shared" si="1227"/>
        <v>0</v>
      </c>
      <c r="O516" s="413"/>
      <c r="P516" s="413"/>
      <c r="Q516" s="513">
        <f t="shared" si="1228"/>
        <v>0</v>
      </c>
      <c r="R516" s="401">
        <f t="shared" si="1229"/>
        <v>0</v>
      </c>
      <c r="S516" s="543"/>
      <c r="T516" s="413"/>
      <c r="U516" s="513">
        <f t="shared" si="1230"/>
        <v>0</v>
      </c>
      <c r="V516" s="401">
        <f t="shared" si="1231"/>
        <v>0</v>
      </c>
      <c r="W516" s="517"/>
      <c r="X516" s="413"/>
      <c r="Y516" s="513">
        <f t="shared" si="1232"/>
        <v>0</v>
      </c>
      <c r="Z516" s="401">
        <f t="shared" si="1233"/>
        <v>0</v>
      </c>
      <c r="AA516" s="517"/>
      <c r="AB516" s="401">
        <f t="shared" si="1234"/>
        <v>0</v>
      </c>
      <c r="AC516" s="513">
        <f t="shared" si="1235"/>
        <v>0</v>
      </c>
      <c r="AD516" s="401">
        <f t="shared" si="1236"/>
        <v>0</v>
      </c>
      <c r="AE516" s="513"/>
      <c r="AF516" s="401">
        <f t="shared" si="1237"/>
        <v>0</v>
      </c>
      <c r="AG516" s="513">
        <f t="shared" si="1238"/>
        <v>0</v>
      </c>
      <c r="AH516" s="401">
        <f t="shared" si="1239"/>
        <v>0</v>
      </c>
      <c r="AI516" s="513"/>
      <c r="AJ516" s="401">
        <f t="shared" si="1240"/>
        <v>0</v>
      </c>
      <c r="AK516" s="513">
        <f t="shared" si="1241"/>
        <v>0</v>
      </c>
      <c r="AL516" s="401">
        <f t="shared" si="1242"/>
        <v>0</v>
      </c>
      <c r="AM516" s="519"/>
      <c r="AN516" s="429">
        <f t="shared" si="1243"/>
        <v>0</v>
      </c>
      <c r="AO516" s="519">
        <f t="shared" si="1244"/>
        <v>0</v>
      </c>
      <c r="AP516" s="429">
        <f t="shared" si="1245"/>
        <v>0</v>
      </c>
      <c r="AQ516" s="594"/>
      <c r="AR516" s="401">
        <f t="shared" si="1246"/>
        <v>0</v>
      </c>
      <c r="AS516" s="519">
        <f t="shared" si="1247"/>
        <v>0</v>
      </c>
      <c r="AT516" s="429">
        <f t="shared" si="1248"/>
        <v>0</v>
      </c>
      <c r="AU516" s="517"/>
      <c r="AV516" s="401">
        <f t="shared" si="1249"/>
        <v>0</v>
      </c>
      <c r="AW516" s="519">
        <f t="shared" si="1250"/>
        <v>0</v>
      </c>
      <c r="AX516" s="429">
        <f t="shared" si="1251"/>
        <v>0</v>
      </c>
      <c r="AY516" s="517"/>
      <c r="AZ516" s="683">
        <f t="shared" si="1252"/>
        <v>0</v>
      </c>
      <c r="BA516" s="519">
        <f t="shared" si="1253"/>
        <v>0</v>
      </c>
      <c r="BB516" s="429">
        <f t="shared" si="1254"/>
        <v>0</v>
      </c>
      <c r="BC516" s="697"/>
      <c r="BD516" s="683">
        <f t="shared" si="1255"/>
        <v>0</v>
      </c>
      <c r="BE516" s="697">
        <f t="shared" si="1256"/>
        <v>0</v>
      </c>
      <c r="BF516" s="683">
        <f t="shared" si="1257"/>
        <v>0</v>
      </c>
      <c r="BG516" s="697"/>
      <c r="BH516" s="683">
        <f t="shared" si="1258"/>
        <v>0</v>
      </c>
      <c r="BI516" s="519">
        <f t="shared" si="1259"/>
        <v>0</v>
      </c>
      <c r="BJ516" s="429">
        <f t="shared" si="1260"/>
        <v>0</v>
      </c>
      <c r="BK516" s="697"/>
      <c r="BL516" s="683">
        <f t="shared" si="1261"/>
        <v>0</v>
      </c>
      <c r="BM516" s="519">
        <f t="shared" si="1262"/>
        <v>0</v>
      </c>
      <c r="BN516" s="429">
        <f t="shared" si="1263"/>
        <v>0</v>
      </c>
      <c r="BO516" s="718"/>
      <c r="BP516" s="706">
        <f t="shared" si="1264"/>
        <v>0</v>
      </c>
      <c r="BQ516" s="718">
        <f t="shared" si="1265"/>
        <v>0</v>
      </c>
      <c r="BR516" s="706">
        <f t="shared" si="1266"/>
        <v>0</v>
      </c>
      <c r="BS516" s="718"/>
      <c r="BT516" s="706">
        <f t="shared" si="1267"/>
        <v>0</v>
      </c>
      <c r="BU516" s="718">
        <f t="shared" si="1268"/>
        <v>0</v>
      </c>
      <c r="BV516" s="706">
        <f t="shared" si="1269"/>
        <v>0</v>
      </c>
      <c r="BW516" s="718"/>
      <c r="BX516" s="706">
        <f t="shared" si="1270"/>
        <v>0</v>
      </c>
      <c r="BY516" s="718">
        <f t="shared" si="1271"/>
        <v>0</v>
      </c>
      <c r="BZ516" s="706">
        <f t="shared" si="1272"/>
        <v>0</v>
      </c>
      <c r="CA516" s="718"/>
      <c r="CB516" s="706">
        <f t="shared" si="1273"/>
        <v>0</v>
      </c>
      <c r="CC516" s="718">
        <f t="shared" si="1274"/>
        <v>0</v>
      </c>
      <c r="CD516" s="706">
        <f t="shared" si="1275"/>
        <v>0</v>
      </c>
      <c r="CE516" s="706"/>
      <c r="CF516" s="402">
        <f t="shared" si="1079"/>
        <v>0</v>
      </c>
    </row>
    <row r="517" spans="2:84" ht="72">
      <c r="B517" s="395" t="s">
        <v>1307</v>
      </c>
      <c r="C517" s="411" t="s">
        <v>1308</v>
      </c>
      <c r="D517" s="412" t="s">
        <v>389</v>
      </c>
      <c r="E517" s="398">
        <v>7565610.6899999995</v>
      </c>
      <c r="F517" s="399">
        <v>0</v>
      </c>
      <c r="G517" s="400">
        <f t="shared" si="1225"/>
        <v>0</v>
      </c>
      <c r="H517" s="400"/>
      <c r="I517" s="413"/>
      <c r="J517" s="413"/>
      <c r="K517" s="517"/>
      <c r="L517" s="413"/>
      <c r="M517" s="513">
        <f t="shared" si="1226"/>
        <v>0</v>
      </c>
      <c r="N517" s="401">
        <f t="shared" si="1227"/>
        <v>0</v>
      </c>
      <c r="O517" s="413"/>
      <c r="P517" s="413"/>
      <c r="Q517" s="513">
        <f t="shared" si="1228"/>
        <v>0</v>
      </c>
      <c r="R517" s="401">
        <f t="shared" si="1229"/>
        <v>0</v>
      </c>
      <c r="S517" s="543"/>
      <c r="T517" s="413"/>
      <c r="U517" s="513">
        <f t="shared" si="1230"/>
        <v>0</v>
      </c>
      <c r="V517" s="401">
        <f t="shared" si="1231"/>
        <v>0</v>
      </c>
      <c r="W517" s="517"/>
      <c r="X517" s="413"/>
      <c r="Y517" s="513">
        <f t="shared" si="1232"/>
        <v>0</v>
      </c>
      <c r="Z517" s="401">
        <f t="shared" si="1233"/>
        <v>0</v>
      </c>
      <c r="AA517" s="517"/>
      <c r="AB517" s="401">
        <f t="shared" si="1234"/>
        <v>0</v>
      </c>
      <c r="AC517" s="513">
        <f t="shared" si="1235"/>
        <v>0</v>
      </c>
      <c r="AD517" s="401">
        <f t="shared" si="1236"/>
        <v>0</v>
      </c>
      <c r="AE517" s="513"/>
      <c r="AF517" s="401">
        <f t="shared" si="1237"/>
        <v>0</v>
      </c>
      <c r="AG517" s="513">
        <f t="shared" si="1238"/>
        <v>0</v>
      </c>
      <c r="AH517" s="401">
        <f t="shared" si="1239"/>
        <v>0</v>
      </c>
      <c r="AI517" s="513"/>
      <c r="AJ517" s="401">
        <f t="shared" si="1240"/>
        <v>0</v>
      </c>
      <c r="AK517" s="513">
        <f t="shared" si="1241"/>
        <v>0</v>
      </c>
      <c r="AL517" s="401">
        <f t="shared" si="1242"/>
        <v>0</v>
      </c>
      <c r="AM517" s="519"/>
      <c r="AN517" s="429">
        <f t="shared" si="1243"/>
        <v>0</v>
      </c>
      <c r="AO517" s="519">
        <f t="shared" si="1244"/>
        <v>0</v>
      </c>
      <c r="AP517" s="429">
        <f t="shared" si="1245"/>
        <v>0</v>
      </c>
      <c r="AQ517" s="594"/>
      <c r="AR517" s="401">
        <f t="shared" si="1246"/>
        <v>0</v>
      </c>
      <c r="AS517" s="519">
        <f t="shared" si="1247"/>
        <v>0</v>
      </c>
      <c r="AT517" s="429">
        <f t="shared" si="1248"/>
        <v>0</v>
      </c>
      <c r="AU517" s="517"/>
      <c r="AV517" s="401">
        <f t="shared" si="1249"/>
        <v>0</v>
      </c>
      <c r="AW517" s="519">
        <f t="shared" si="1250"/>
        <v>0</v>
      </c>
      <c r="AX517" s="429">
        <f t="shared" si="1251"/>
        <v>0</v>
      </c>
      <c r="AY517" s="517"/>
      <c r="AZ517" s="683">
        <f t="shared" si="1252"/>
        <v>0</v>
      </c>
      <c r="BA517" s="519">
        <f t="shared" si="1253"/>
        <v>0</v>
      </c>
      <c r="BB517" s="429">
        <f t="shared" si="1254"/>
        <v>0</v>
      </c>
      <c r="BC517" s="697"/>
      <c r="BD517" s="683">
        <f t="shared" si="1255"/>
        <v>0</v>
      </c>
      <c r="BE517" s="697">
        <f t="shared" si="1256"/>
        <v>0</v>
      </c>
      <c r="BF517" s="683">
        <f t="shared" si="1257"/>
        <v>0</v>
      </c>
      <c r="BG517" s="697"/>
      <c r="BH517" s="683">
        <f t="shared" si="1258"/>
        <v>0</v>
      </c>
      <c r="BI517" s="519">
        <f t="shared" si="1259"/>
        <v>0</v>
      </c>
      <c r="BJ517" s="429">
        <f t="shared" si="1260"/>
        <v>0</v>
      </c>
      <c r="BK517" s="697"/>
      <c r="BL517" s="683">
        <f t="shared" si="1261"/>
        <v>0</v>
      </c>
      <c r="BM517" s="519">
        <f t="shared" si="1262"/>
        <v>0</v>
      </c>
      <c r="BN517" s="429">
        <f t="shared" si="1263"/>
        <v>0</v>
      </c>
      <c r="BO517" s="718"/>
      <c r="BP517" s="706">
        <f t="shared" si="1264"/>
        <v>0</v>
      </c>
      <c r="BQ517" s="718">
        <f t="shared" si="1265"/>
        <v>0</v>
      </c>
      <c r="BR517" s="706">
        <f t="shared" si="1266"/>
        <v>0</v>
      </c>
      <c r="BS517" s="718"/>
      <c r="BT517" s="706">
        <f t="shared" si="1267"/>
        <v>0</v>
      </c>
      <c r="BU517" s="718">
        <f t="shared" si="1268"/>
        <v>0</v>
      </c>
      <c r="BV517" s="706">
        <f t="shared" si="1269"/>
        <v>0</v>
      </c>
      <c r="BW517" s="718"/>
      <c r="BX517" s="706">
        <f t="shared" si="1270"/>
        <v>0</v>
      </c>
      <c r="BY517" s="718">
        <f t="shared" si="1271"/>
        <v>0</v>
      </c>
      <c r="BZ517" s="706">
        <f t="shared" si="1272"/>
        <v>0</v>
      </c>
      <c r="CA517" s="718"/>
      <c r="CB517" s="706">
        <f t="shared" si="1273"/>
        <v>0</v>
      </c>
      <c r="CC517" s="718">
        <f t="shared" si="1274"/>
        <v>0</v>
      </c>
      <c r="CD517" s="706">
        <f t="shared" si="1275"/>
        <v>0</v>
      </c>
      <c r="CE517" s="706"/>
      <c r="CF517" s="402">
        <f t="shared" si="1079"/>
        <v>0</v>
      </c>
    </row>
    <row r="518" spans="2:84" s="387" customFormat="1">
      <c r="B518" s="404" t="s">
        <v>103</v>
      </c>
      <c r="C518" s="405" t="s">
        <v>109</v>
      </c>
      <c r="D518" s="406"/>
      <c r="E518" s="407"/>
      <c r="F518" s="408">
        <v>0</v>
      </c>
      <c r="G518" s="409"/>
      <c r="H518" s="409">
        <f>+SUM(G519:G538)</f>
        <v>117622258.38</v>
      </c>
      <c r="I518" s="409"/>
      <c r="J518" s="409"/>
      <c r="K518" s="516"/>
      <c r="L518" s="409"/>
      <c r="M518" s="516"/>
      <c r="N518" s="409">
        <f>SUM(N519:N538)</f>
        <v>0</v>
      </c>
      <c r="O518" s="409"/>
      <c r="P518" s="409"/>
      <c r="Q518" s="516"/>
      <c r="R518" s="409">
        <f>SUM(R519:R538)</f>
        <v>0</v>
      </c>
      <c r="S518" s="542"/>
      <c r="T518" s="409">
        <f>SUM(T519:T538)</f>
        <v>0</v>
      </c>
      <c r="U518" s="516"/>
      <c r="V518" s="409">
        <f>SUM(V519:V538)</f>
        <v>0</v>
      </c>
      <c r="W518" s="516"/>
      <c r="X518" s="409">
        <f>SUM(X519:X538)</f>
        <v>0</v>
      </c>
      <c r="Y518" s="516"/>
      <c r="Z518" s="409">
        <f>SUM(Z519:Z538)</f>
        <v>0</v>
      </c>
      <c r="AA518" s="516"/>
      <c r="AB518" s="409">
        <f>SUM(AB519:AB538)</f>
        <v>0</v>
      </c>
      <c r="AC518" s="516"/>
      <c r="AD518" s="409">
        <f>SUM(AD519:AD538)</f>
        <v>0</v>
      </c>
      <c r="AE518" s="516"/>
      <c r="AF518" s="409">
        <f>SUM(AF519:AF538)</f>
        <v>0</v>
      </c>
      <c r="AG518" s="516"/>
      <c r="AH518" s="409">
        <f>SUM(AH519:AH538)</f>
        <v>0</v>
      </c>
      <c r="AI518" s="516"/>
      <c r="AJ518" s="409">
        <f>SUM(AJ519:AJ538)</f>
        <v>0</v>
      </c>
      <c r="AK518" s="516"/>
      <c r="AL518" s="409">
        <f>SUM(AL519:AL538)</f>
        <v>0</v>
      </c>
      <c r="AM518" s="611"/>
      <c r="AN518" s="612">
        <f>SUM(AN519:AN538)</f>
        <v>0</v>
      </c>
      <c r="AO518" s="611"/>
      <c r="AP518" s="612">
        <f>SUM(AP519:AP538)</f>
        <v>0</v>
      </c>
      <c r="AQ518" s="593"/>
      <c r="AR518" s="409">
        <f>SUM(AR519:AR538)</f>
        <v>65828782.800000004</v>
      </c>
      <c r="AS518" s="611"/>
      <c r="AT518" s="612">
        <f>SUM(AT519:AT538)</f>
        <v>65828782.800000004</v>
      </c>
      <c r="AU518" s="516"/>
      <c r="AV518" s="409">
        <f>SUM(AV519:AV538)</f>
        <v>0</v>
      </c>
      <c r="AW518" s="611"/>
      <c r="AX518" s="612">
        <f>SUM(AX519:AX538)</f>
        <v>65828782.800000004</v>
      </c>
      <c r="AY518" s="516" t="s">
        <v>126</v>
      </c>
      <c r="AZ518" s="680">
        <f>SUM(AZ519:AZ538)</f>
        <v>0</v>
      </c>
      <c r="BA518" s="611"/>
      <c r="BB518" s="612">
        <f>SUM(BB519:BB538)</f>
        <v>65828782.800000004</v>
      </c>
      <c r="BC518" s="694" t="s">
        <v>126</v>
      </c>
      <c r="BD518" s="680">
        <f>SUM(BD519:BD538)</f>
        <v>0</v>
      </c>
      <c r="BE518" s="694"/>
      <c r="BF518" s="680">
        <f>SUM(BF519:BF538)</f>
        <v>65828782.800000004</v>
      </c>
      <c r="BG518" s="694"/>
      <c r="BH518" s="680">
        <f>SUM(BH519:BH538)</f>
        <v>0</v>
      </c>
      <c r="BI518" s="519"/>
      <c r="BJ518" s="429">
        <f>SUM(BJ519:BJ538)</f>
        <v>65828782.800000004</v>
      </c>
      <c r="BK518" s="694"/>
      <c r="BL518" s="680">
        <f>SUM(BL519:BL538)</f>
        <v>22909238.352000002</v>
      </c>
      <c r="BM518" s="519"/>
      <c r="BN518" s="429">
        <f>SUM(BN519:BN538)</f>
        <v>88738021.15200001</v>
      </c>
      <c r="BO518" s="409"/>
      <c r="BP518" s="409">
        <f>SUM(BP519:BP538)</f>
        <v>0</v>
      </c>
      <c r="BQ518" s="409"/>
      <c r="BR518" s="409">
        <f>SUM(BR519:BR538)</f>
        <v>88738021.15200001</v>
      </c>
      <c r="BS518" s="409"/>
      <c r="BT518" s="409">
        <f>SUM(BT519:BT538)</f>
        <v>0</v>
      </c>
      <c r="BU518" s="409"/>
      <c r="BV518" s="409">
        <f>SUM(BV519:BV538)</f>
        <v>88738021.15200001</v>
      </c>
      <c r="BW518" s="516"/>
      <c r="BX518" s="409">
        <f>SUM(BX519:BX538)</f>
        <v>0</v>
      </c>
      <c r="BY518" s="409"/>
      <c r="BZ518" s="409">
        <f>SUM(BZ519:BZ538)</f>
        <v>88738021.15200001</v>
      </c>
      <c r="CA518" s="516"/>
      <c r="CB518" s="409">
        <f>SUM(CB519:CB538)</f>
        <v>0</v>
      </c>
      <c r="CC518" s="409"/>
      <c r="CD518" s="409">
        <f>SUM(CD519:CD538)</f>
        <v>88738021.15200001</v>
      </c>
      <c r="CE518" s="409"/>
      <c r="CF518" s="410">
        <f t="shared" si="1079"/>
        <v>117622258.38</v>
      </c>
    </row>
    <row r="519" spans="2:84" ht="36">
      <c r="B519" s="395" t="s">
        <v>1309</v>
      </c>
      <c r="C519" s="396" t="s">
        <v>1310</v>
      </c>
      <c r="D519" s="397" t="s">
        <v>389</v>
      </c>
      <c r="E519" s="398">
        <v>5553231.75</v>
      </c>
      <c r="F519" s="399">
        <v>2</v>
      </c>
      <c r="G519" s="400">
        <f t="shared" ref="G519:G538" si="1276">F519*E519</f>
        <v>11106463.5</v>
      </c>
      <c r="H519" s="400"/>
      <c r="I519" s="401"/>
      <c r="J519" s="401"/>
      <c r="K519" s="513"/>
      <c r="L519" s="401"/>
      <c r="M519" s="513">
        <f t="shared" ref="M519:M538" si="1277">I519+K519</f>
        <v>0</v>
      </c>
      <c r="N519" s="401">
        <f t="shared" ref="N519:N538" si="1278">M519*$E519</f>
        <v>0</v>
      </c>
      <c r="O519" s="401"/>
      <c r="P519" s="401"/>
      <c r="Q519" s="513">
        <f t="shared" ref="Q519:Q538" si="1279">M519+O519</f>
        <v>0</v>
      </c>
      <c r="R519" s="401">
        <f t="shared" ref="R519:R538" si="1280">Q519*$E519</f>
        <v>0</v>
      </c>
      <c r="S519" s="540"/>
      <c r="T519" s="401"/>
      <c r="U519" s="513">
        <f t="shared" ref="U519:U538" si="1281">Q519+S519</f>
        <v>0</v>
      </c>
      <c r="V519" s="401">
        <f t="shared" ref="V519:V538" si="1282">U519*$E519</f>
        <v>0</v>
      </c>
      <c r="W519" s="513"/>
      <c r="X519" s="401"/>
      <c r="Y519" s="513">
        <f t="shared" ref="Y519:Y538" si="1283">U519+W519</f>
        <v>0</v>
      </c>
      <c r="Z519" s="401">
        <f t="shared" ref="Z519:Z538" si="1284">Y519*$E519</f>
        <v>0</v>
      </c>
      <c r="AA519" s="513"/>
      <c r="AB519" s="401">
        <f t="shared" ref="AB519:AB538" si="1285">AA519*$E519</f>
        <v>0</v>
      </c>
      <c r="AC519" s="513">
        <f t="shared" ref="AC519:AC538" si="1286">Y519+AA519</f>
        <v>0</v>
      </c>
      <c r="AD519" s="401">
        <f t="shared" ref="AD519:AD538" si="1287">AC519*$E519</f>
        <v>0</v>
      </c>
      <c r="AE519" s="513"/>
      <c r="AF519" s="401">
        <f t="shared" ref="AF519:AF538" si="1288">AE519*$E519</f>
        <v>0</v>
      </c>
      <c r="AG519" s="513">
        <f t="shared" ref="AG519:AG538" si="1289">AC519+AE519</f>
        <v>0</v>
      </c>
      <c r="AH519" s="401">
        <f t="shared" ref="AH519:AH538" si="1290">AG519*$E519</f>
        <v>0</v>
      </c>
      <c r="AI519" s="513"/>
      <c r="AJ519" s="401">
        <f t="shared" ref="AJ519:AJ538" si="1291">AI519*$E519</f>
        <v>0</v>
      </c>
      <c r="AK519" s="513">
        <f t="shared" ref="AK519:AK538" si="1292">AG519+AI519</f>
        <v>0</v>
      </c>
      <c r="AL519" s="401">
        <f t="shared" si="1242"/>
        <v>0</v>
      </c>
      <c r="AM519" s="519"/>
      <c r="AN519" s="429">
        <f t="shared" si="1243"/>
        <v>0</v>
      </c>
      <c r="AO519" s="519">
        <f t="shared" ref="AO519:AO538" si="1293">AK519+AM519</f>
        <v>0</v>
      </c>
      <c r="AP519" s="429">
        <f t="shared" ref="AP519:AP538" si="1294">AO519*$E519</f>
        <v>0</v>
      </c>
      <c r="AQ519" s="591">
        <f>2*0.8</f>
        <v>1.6</v>
      </c>
      <c r="AR519" s="401">
        <f t="shared" si="1246"/>
        <v>8885170.8000000007</v>
      </c>
      <c r="AS519" s="519">
        <f t="shared" ref="AS519:AS538" si="1295">AO519+AQ519</f>
        <v>1.6</v>
      </c>
      <c r="AT519" s="429">
        <f t="shared" ref="AT519:AT538" si="1296">AS519*$E519</f>
        <v>8885170.8000000007</v>
      </c>
      <c r="AU519" s="513"/>
      <c r="AV519" s="401">
        <f t="shared" ref="AV519:AV538" si="1297">AU519*$E519</f>
        <v>0</v>
      </c>
      <c r="AW519" s="519">
        <f t="shared" ref="AW519:AW538" si="1298">AS519+AU519</f>
        <v>1.6</v>
      </c>
      <c r="AX519" s="429">
        <f t="shared" ref="AX519:AX538" si="1299">AW519*$E519</f>
        <v>8885170.8000000007</v>
      </c>
      <c r="AY519" s="513"/>
      <c r="AZ519" s="681">
        <f t="shared" ref="AZ519:AZ538" si="1300">AY519*$E519</f>
        <v>0</v>
      </c>
      <c r="BA519" s="519">
        <f t="shared" ref="BA519:BA538" si="1301">AW519+AY519</f>
        <v>1.6</v>
      </c>
      <c r="BB519" s="429">
        <f t="shared" ref="BB519:BB538" si="1302">BA519*$E519</f>
        <v>8885170.8000000007</v>
      </c>
      <c r="BC519" s="695"/>
      <c r="BD519" s="681">
        <f t="shared" ref="BD519:BD538" si="1303">BC519*$E519</f>
        <v>0</v>
      </c>
      <c r="BE519" s="695">
        <f t="shared" ref="BE519:BE538" si="1304">BA519+BC519</f>
        <v>1.6</v>
      </c>
      <c r="BF519" s="681">
        <f t="shared" ref="BF519:BF538" si="1305">BE519*$E519</f>
        <v>8885170.8000000007</v>
      </c>
      <c r="BG519" s="695"/>
      <c r="BH519" s="681">
        <f t="shared" ref="BH519:BH538" si="1306">BG519*$E519</f>
        <v>0</v>
      </c>
      <c r="BI519" s="519">
        <f t="shared" ref="BI519:BI538" si="1307">BE519+BG519</f>
        <v>1.6</v>
      </c>
      <c r="BJ519" s="429">
        <f t="shared" ref="BJ519:BJ538" si="1308">BI519*$E519</f>
        <v>8885170.8000000007</v>
      </c>
      <c r="BK519" s="695"/>
      <c r="BL519" s="681">
        <f t="shared" ref="BL519:BL538" si="1309">BK519*$E519</f>
        <v>0</v>
      </c>
      <c r="BM519" s="519">
        <f t="shared" ref="BM519:BM538" si="1310">BI519+BK519</f>
        <v>1.6</v>
      </c>
      <c r="BN519" s="429">
        <f t="shared" ref="BN519:BN538" si="1311">BM519*$E519</f>
        <v>8885170.8000000007</v>
      </c>
      <c r="BO519" s="718"/>
      <c r="BP519" s="706">
        <f t="shared" ref="BP519:BP538" si="1312">BO519*$E519</f>
        <v>0</v>
      </c>
      <c r="BQ519" s="718">
        <f t="shared" ref="BQ519:BQ538" si="1313">BM519+BO519</f>
        <v>1.6</v>
      </c>
      <c r="BR519" s="706">
        <f t="shared" ref="BR519:BR538" si="1314">BQ519*$E519</f>
        <v>8885170.8000000007</v>
      </c>
      <c r="BS519" s="718"/>
      <c r="BT519" s="706">
        <f t="shared" ref="BT519:BT538" si="1315">BS519*$E519</f>
        <v>0</v>
      </c>
      <c r="BU519" s="718">
        <f t="shared" ref="BU519:BU538" si="1316">BQ519+BS519</f>
        <v>1.6</v>
      </c>
      <c r="BV519" s="706">
        <f t="shared" ref="BV519:BV538" si="1317">BU519*$E519</f>
        <v>8885170.8000000007</v>
      </c>
      <c r="BW519" s="718"/>
      <c r="BX519" s="706">
        <f t="shared" ref="BX519:BX538" si="1318">BW519*$E519</f>
        <v>0</v>
      </c>
      <c r="BY519" s="718">
        <f t="shared" ref="BY519:BY538" si="1319">BU519+BW519</f>
        <v>1.6</v>
      </c>
      <c r="BZ519" s="706">
        <f t="shared" ref="BZ519:BZ538" si="1320">BY519*$E519</f>
        <v>8885170.8000000007</v>
      </c>
      <c r="CA519" s="718"/>
      <c r="CB519" s="706">
        <f t="shared" ref="CB519:CB538" si="1321">CA519*$E519</f>
        <v>0</v>
      </c>
      <c r="CC519" s="718">
        <f t="shared" ref="CC519:CC538" si="1322">BY519+CA519</f>
        <v>1.6</v>
      </c>
      <c r="CD519" s="706">
        <f t="shared" ref="CD519:CD538" si="1323">CC519*$E519</f>
        <v>8885170.8000000007</v>
      </c>
      <c r="CE519" s="706"/>
      <c r="CF519" s="402">
        <f t="shared" si="1079"/>
        <v>11106463.5</v>
      </c>
    </row>
    <row r="520" spans="2:84" ht="36">
      <c r="B520" s="395" t="s">
        <v>1311</v>
      </c>
      <c r="C520" s="396" t="s">
        <v>1312</v>
      </c>
      <c r="D520" s="397" t="s">
        <v>1313</v>
      </c>
      <c r="E520" s="398">
        <v>813211.74</v>
      </c>
      <c r="F520" s="399">
        <v>0</v>
      </c>
      <c r="G520" s="400">
        <f t="shared" si="1276"/>
        <v>0</v>
      </c>
      <c r="H520" s="400"/>
      <c r="I520" s="401"/>
      <c r="J520" s="401"/>
      <c r="K520" s="513"/>
      <c r="L520" s="401"/>
      <c r="M520" s="513">
        <f t="shared" si="1277"/>
        <v>0</v>
      </c>
      <c r="N520" s="401">
        <f t="shared" si="1278"/>
        <v>0</v>
      </c>
      <c r="O520" s="401"/>
      <c r="P520" s="401"/>
      <c r="Q520" s="513">
        <f t="shared" si="1279"/>
        <v>0</v>
      </c>
      <c r="R520" s="401">
        <f t="shared" si="1280"/>
        <v>0</v>
      </c>
      <c r="S520" s="540"/>
      <c r="T520" s="401"/>
      <c r="U520" s="513">
        <f t="shared" si="1281"/>
        <v>0</v>
      </c>
      <c r="V520" s="401">
        <f t="shared" si="1282"/>
        <v>0</v>
      </c>
      <c r="W520" s="513"/>
      <c r="X520" s="401"/>
      <c r="Y520" s="513">
        <f t="shared" si="1283"/>
        <v>0</v>
      </c>
      <c r="Z520" s="401">
        <f t="shared" si="1284"/>
        <v>0</v>
      </c>
      <c r="AA520" s="513"/>
      <c r="AB520" s="401">
        <f t="shared" si="1285"/>
        <v>0</v>
      </c>
      <c r="AC520" s="513">
        <f t="shared" si="1286"/>
        <v>0</v>
      </c>
      <c r="AD520" s="401">
        <f t="shared" si="1287"/>
        <v>0</v>
      </c>
      <c r="AE520" s="513"/>
      <c r="AF520" s="401">
        <f t="shared" si="1288"/>
        <v>0</v>
      </c>
      <c r="AG520" s="513">
        <f t="shared" si="1289"/>
        <v>0</v>
      </c>
      <c r="AH520" s="401">
        <f t="shared" si="1290"/>
        <v>0</v>
      </c>
      <c r="AI520" s="513"/>
      <c r="AJ520" s="401">
        <f t="shared" si="1291"/>
        <v>0</v>
      </c>
      <c r="AK520" s="513">
        <f t="shared" si="1292"/>
        <v>0</v>
      </c>
      <c r="AL520" s="401">
        <f t="shared" si="1242"/>
        <v>0</v>
      </c>
      <c r="AM520" s="519"/>
      <c r="AN520" s="429">
        <f t="shared" si="1243"/>
        <v>0</v>
      </c>
      <c r="AO520" s="519">
        <f t="shared" si="1293"/>
        <v>0</v>
      </c>
      <c r="AP520" s="429">
        <f t="shared" si="1294"/>
        <v>0</v>
      </c>
      <c r="AQ520" s="591"/>
      <c r="AR520" s="401">
        <f t="shared" si="1246"/>
        <v>0</v>
      </c>
      <c r="AS520" s="519">
        <f t="shared" si="1295"/>
        <v>0</v>
      </c>
      <c r="AT520" s="429">
        <f t="shared" si="1296"/>
        <v>0</v>
      </c>
      <c r="AU520" s="513"/>
      <c r="AV520" s="401">
        <f t="shared" si="1297"/>
        <v>0</v>
      </c>
      <c r="AW520" s="519">
        <f t="shared" si="1298"/>
        <v>0</v>
      </c>
      <c r="AX520" s="429">
        <f t="shared" si="1299"/>
        <v>0</v>
      </c>
      <c r="AY520" s="513"/>
      <c r="AZ520" s="681">
        <f t="shared" si="1300"/>
        <v>0</v>
      </c>
      <c r="BA520" s="519">
        <f t="shared" si="1301"/>
        <v>0</v>
      </c>
      <c r="BB520" s="429">
        <f t="shared" si="1302"/>
        <v>0</v>
      </c>
      <c r="BC520" s="695"/>
      <c r="BD520" s="681">
        <f t="shared" si="1303"/>
        <v>0</v>
      </c>
      <c r="BE520" s="695">
        <f t="shared" si="1304"/>
        <v>0</v>
      </c>
      <c r="BF520" s="681">
        <f t="shared" si="1305"/>
        <v>0</v>
      </c>
      <c r="BG520" s="695"/>
      <c r="BH520" s="681">
        <f t="shared" si="1306"/>
        <v>0</v>
      </c>
      <c r="BI520" s="519">
        <f t="shared" si="1307"/>
        <v>0</v>
      </c>
      <c r="BJ520" s="429">
        <f t="shared" si="1308"/>
        <v>0</v>
      </c>
      <c r="BK520" s="695"/>
      <c r="BL520" s="681">
        <f t="shared" si="1309"/>
        <v>0</v>
      </c>
      <c r="BM520" s="519">
        <f t="shared" si="1310"/>
        <v>0</v>
      </c>
      <c r="BN520" s="429">
        <f t="shared" si="1311"/>
        <v>0</v>
      </c>
      <c r="BO520" s="718"/>
      <c r="BP520" s="706">
        <f t="shared" si="1312"/>
        <v>0</v>
      </c>
      <c r="BQ520" s="718">
        <f t="shared" si="1313"/>
        <v>0</v>
      </c>
      <c r="BR520" s="706">
        <f t="shared" si="1314"/>
        <v>0</v>
      </c>
      <c r="BS520" s="718"/>
      <c r="BT520" s="706">
        <f t="shared" si="1315"/>
        <v>0</v>
      </c>
      <c r="BU520" s="718">
        <f t="shared" si="1316"/>
        <v>0</v>
      </c>
      <c r="BV520" s="706">
        <f t="shared" si="1317"/>
        <v>0</v>
      </c>
      <c r="BW520" s="718"/>
      <c r="BX520" s="706">
        <f t="shared" si="1318"/>
        <v>0</v>
      </c>
      <c r="BY520" s="718">
        <f t="shared" si="1319"/>
        <v>0</v>
      </c>
      <c r="BZ520" s="706">
        <f t="shared" si="1320"/>
        <v>0</v>
      </c>
      <c r="CA520" s="718"/>
      <c r="CB520" s="706">
        <f t="shared" si="1321"/>
        <v>0</v>
      </c>
      <c r="CC520" s="718">
        <f t="shared" si="1322"/>
        <v>0</v>
      </c>
      <c r="CD520" s="706">
        <f t="shared" si="1323"/>
        <v>0</v>
      </c>
      <c r="CE520" s="706"/>
      <c r="CF520" s="402">
        <f t="shared" si="1079"/>
        <v>0</v>
      </c>
    </row>
    <row r="521" spans="2:84" ht="54">
      <c r="B521" s="395" t="s">
        <v>1314</v>
      </c>
      <c r="C521" s="396" t="s">
        <v>1315</v>
      </c>
      <c r="D521" s="397" t="s">
        <v>389</v>
      </c>
      <c r="E521" s="398">
        <v>955749.96</v>
      </c>
      <c r="F521" s="399">
        <v>0</v>
      </c>
      <c r="G521" s="400">
        <f t="shared" si="1276"/>
        <v>0</v>
      </c>
      <c r="H521" s="400"/>
      <c r="I521" s="401"/>
      <c r="J521" s="401"/>
      <c r="K521" s="513"/>
      <c r="L521" s="401"/>
      <c r="M521" s="513">
        <f t="shared" si="1277"/>
        <v>0</v>
      </c>
      <c r="N521" s="401">
        <f t="shared" si="1278"/>
        <v>0</v>
      </c>
      <c r="O521" s="401"/>
      <c r="P521" s="401"/>
      <c r="Q521" s="513">
        <f t="shared" si="1279"/>
        <v>0</v>
      </c>
      <c r="R521" s="401">
        <f t="shared" si="1280"/>
        <v>0</v>
      </c>
      <c r="S521" s="540"/>
      <c r="T521" s="401"/>
      <c r="U521" s="513">
        <f t="shared" si="1281"/>
        <v>0</v>
      </c>
      <c r="V521" s="401">
        <f t="shared" si="1282"/>
        <v>0</v>
      </c>
      <c r="W521" s="513"/>
      <c r="X521" s="401"/>
      <c r="Y521" s="513">
        <f t="shared" si="1283"/>
        <v>0</v>
      </c>
      <c r="Z521" s="401">
        <f t="shared" si="1284"/>
        <v>0</v>
      </c>
      <c r="AA521" s="513"/>
      <c r="AB521" s="401">
        <f t="shared" si="1285"/>
        <v>0</v>
      </c>
      <c r="AC521" s="513">
        <f t="shared" si="1286"/>
        <v>0</v>
      </c>
      <c r="AD521" s="401">
        <f t="shared" si="1287"/>
        <v>0</v>
      </c>
      <c r="AE521" s="513"/>
      <c r="AF521" s="401">
        <f t="shared" si="1288"/>
        <v>0</v>
      </c>
      <c r="AG521" s="513">
        <f t="shared" si="1289"/>
        <v>0</v>
      </c>
      <c r="AH521" s="401">
        <f t="shared" si="1290"/>
        <v>0</v>
      </c>
      <c r="AI521" s="513"/>
      <c r="AJ521" s="401">
        <f t="shared" si="1291"/>
        <v>0</v>
      </c>
      <c r="AK521" s="513">
        <f t="shared" si="1292"/>
        <v>0</v>
      </c>
      <c r="AL521" s="401">
        <f t="shared" si="1242"/>
        <v>0</v>
      </c>
      <c r="AM521" s="519"/>
      <c r="AN521" s="429">
        <f t="shared" si="1243"/>
        <v>0</v>
      </c>
      <c r="AO521" s="519">
        <f t="shared" si="1293"/>
        <v>0</v>
      </c>
      <c r="AP521" s="429">
        <f t="shared" si="1294"/>
        <v>0</v>
      </c>
      <c r="AQ521" s="591"/>
      <c r="AR521" s="401">
        <f t="shared" si="1246"/>
        <v>0</v>
      </c>
      <c r="AS521" s="519">
        <f t="shared" si="1295"/>
        <v>0</v>
      </c>
      <c r="AT521" s="429">
        <f t="shared" si="1296"/>
        <v>0</v>
      </c>
      <c r="AU521" s="513"/>
      <c r="AV521" s="401">
        <f t="shared" si="1297"/>
        <v>0</v>
      </c>
      <c r="AW521" s="519">
        <f t="shared" si="1298"/>
        <v>0</v>
      </c>
      <c r="AX521" s="429">
        <f t="shared" si="1299"/>
        <v>0</v>
      </c>
      <c r="AY521" s="513"/>
      <c r="AZ521" s="681">
        <f t="shared" si="1300"/>
        <v>0</v>
      </c>
      <c r="BA521" s="519">
        <f t="shared" si="1301"/>
        <v>0</v>
      </c>
      <c r="BB521" s="429">
        <f t="shared" si="1302"/>
        <v>0</v>
      </c>
      <c r="BC521" s="695"/>
      <c r="BD521" s="681">
        <f t="shared" si="1303"/>
        <v>0</v>
      </c>
      <c r="BE521" s="695">
        <f t="shared" si="1304"/>
        <v>0</v>
      </c>
      <c r="BF521" s="681">
        <f t="shared" si="1305"/>
        <v>0</v>
      </c>
      <c r="BG521" s="695"/>
      <c r="BH521" s="681">
        <f t="shared" si="1306"/>
        <v>0</v>
      </c>
      <c r="BI521" s="519">
        <f t="shared" si="1307"/>
        <v>0</v>
      </c>
      <c r="BJ521" s="429">
        <f t="shared" si="1308"/>
        <v>0</v>
      </c>
      <c r="BK521" s="695"/>
      <c r="BL521" s="681">
        <f t="shared" si="1309"/>
        <v>0</v>
      </c>
      <c r="BM521" s="519">
        <f t="shared" si="1310"/>
        <v>0</v>
      </c>
      <c r="BN521" s="429">
        <f t="shared" si="1311"/>
        <v>0</v>
      </c>
      <c r="BO521" s="718"/>
      <c r="BP521" s="706">
        <f t="shared" si="1312"/>
        <v>0</v>
      </c>
      <c r="BQ521" s="718">
        <f t="shared" si="1313"/>
        <v>0</v>
      </c>
      <c r="BR521" s="706">
        <f t="shared" si="1314"/>
        <v>0</v>
      </c>
      <c r="BS521" s="718"/>
      <c r="BT521" s="706">
        <f t="shared" si="1315"/>
        <v>0</v>
      </c>
      <c r="BU521" s="718">
        <f t="shared" si="1316"/>
        <v>0</v>
      </c>
      <c r="BV521" s="706">
        <f t="shared" si="1317"/>
        <v>0</v>
      </c>
      <c r="BW521" s="718"/>
      <c r="BX521" s="706">
        <f t="shared" si="1318"/>
        <v>0</v>
      </c>
      <c r="BY521" s="718">
        <f t="shared" si="1319"/>
        <v>0</v>
      </c>
      <c r="BZ521" s="706">
        <f t="shared" si="1320"/>
        <v>0</v>
      </c>
      <c r="CA521" s="718"/>
      <c r="CB521" s="706">
        <f t="shared" si="1321"/>
        <v>0</v>
      </c>
      <c r="CC521" s="718">
        <f t="shared" si="1322"/>
        <v>0</v>
      </c>
      <c r="CD521" s="706">
        <f t="shared" si="1323"/>
        <v>0</v>
      </c>
      <c r="CE521" s="706"/>
      <c r="CF521" s="402">
        <f t="shared" si="1079"/>
        <v>0</v>
      </c>
    </row>
    <row r="522" spans="2:84" ht="108">
      <c r="B522" s="395" t="s">
        <v>1316</v>
      </c>
      <c r="C522" s="396" t="s">
        <v>1317</v>
      </c>
      <c r="D522" s="397" t="s">
        <v>389</v>
      </c>
      <c r="E522" s="398">
        <v>361413.36</v>
      </c>
      <c r="F522" s="399">
        <v>2</v>
      </c>
      <c r="G522" s="400">
        <f t="shared" si="1276"/>
        <v>722826.72</v>
      </c>
      <c r="H522" s="400"/>
      <c r="I522" s="401"/>
      <c r="J522" s="401"/>
      <c r="K522" s="513"/>
      <c r="L522" s="401"/>
      <c r="M522" s="513">
        <f t="shared" si="1277"/>
        <v>0</v>
      </c>
      <c r="N522" s="401">
        <f t="shared" si="1278"/>
        <v>0</v>
      </c>
      <c r="O522" s="401"/>
      <c r="P522" s="401"/>
      <c r="Q522" s="513">
        <f t="shared" si="1279"/>
        <v>0</v>
      </c>
      <c r="R522" s="401">
        <f t="shared" si="1280"/>
        <v>0</v>
      </c>
      <c r="S522" s="540"/>
      <c r="T522" s="401"/>
      <c r="U522" s="513">
        <f t="shared" si="1281"/>
        <v>0</v>
      </c>
      <c r="V522" s="401">
        <f t="shared" si="1282"/>
        <v>0</v>
      </c>
      <c r="W522" s="513"/>
      <c r="X522" s="401"/>
      <c r="Y522" s="513">
        <f t="shared" si="1283"/>
        <v>0</v>
      </c>
      <c r="Z522" s="401">
        <f t="shared" si="1284"/>
        <v>0</v>
      </c>
      <c r="AA522" s="513"/>
      <c r="AB522" s="401">
        <f t="shared" si="1285"/>
        <v>0</v>
      </c>
      <c r="AC522" s="513">
        <f t="shared" si="1286"/>
        <v>0</v>
      </c>
      <c r="AD522" s="401">
        <f t="shared" si="1287"/>
        <v>0</v>
      </c>
      <c r="AE522" s="513"/>
      <c r="AF522" s="401">
        <f t="shared" si="1288"/>
        <v>0</v>
      </c>
      <c r="AG522" s="513">
        <f t="shared" si="1289"/>
        <v>0</v>
      </c>
      <c r="AH522" s="401">
        <f t="shared" si="1290"/>
        <v>0</v>
      </c>
      <c r="AI522" s="513"/>
      <c r="AJ522" s="401">
        <f t="shared" si="1291"/>
        <v>0</v>
      </c>
      <c r="AK522" s="513">
        <f t="shared" si="1292"/>
        <v>0</v>
      </c>
      <c r="AL522" s="401">
        <f t="shared" si="1242"/>
        <v>0</v>
      </c>
      <c r="AM522" s="519"/>
      <c r="AN522" s="429">
        <f t="shared" si="1243"/>
        <v>0</v>
      </c>
      <c r="AO522" s="519">
        <f t="shared" si="1293"/>
        <v>0</v>
      </c>
      <c r="AP522" s="429">
        <f t="shared" si="1294"/>
        <v>0</v>
      </c>
      <c r="AQ522" s="591">
        <f>2*0.8</f>
        <v>1.6</v>
      </c>
      <c r="AR522" s="401">
        <f t="shared" si="1246"/>
        <v>578261.37600000005</v>
      </c>
      <c r="AS522" s="519">
        <f t="shared" si="1295"/>
        <v>1.6</v>
      </c>
      <c r="AT522" s="429">
        <f t="shared" si="1296"/>
        <v>578261.37600000005</v>
      </c>
      <c r="AU522" s="513"/>
      <c r="AV522" s="401">
        <f t="shared" si="1297"/>
        <v>0</v>
      </c>
      <c r="AW522" s="519">
        <f t="shared" si="1298"/>
        <v>1.6</v>
      </c>
      <c r="AX522" s="429">
        <f t="shared" si="1299"/>
        <v>578261.37600000005</v>
      </c>
      <c r="AY522" s="513"/>
      <c r="AZ522" s="681">
        <f t="shared" si="1300"/>
        <v>0</v>
      </c>
      <c r="BA522" s="519">
        <f t="shared" si="1301"/>
        <v>1.6</v>
      </c>
      <c r="BB522" s="429">
        <f t="shared" si="1302"/>
        <v>578261.37600000005</v>
      </c>
      <c r="BC522" s="695"/>
      <c r="BD522" s="681">
        <f t="shared" si="1303"/>
        <v>0</v>
      </c>
      <c r="BE522" s="695">
        <f t="shared" si="1304"/>
        <v>1.6</v>
      </c>
      <c r="BF522" s="681">
        <f t="shared" si="1305"/>
        <v>578261.37600000005</v>
      </c>
      <c r="BG522" s="695"/>
      <c r="BH522" s="681">
        <f t="shared" si="1306"/>
        <v>0</v>
      </c>
      <c r="BI522" s="519">
        <f t="shared" si="1307"/>
        <v>1.6</v>
      </c>
      <c r="BJ522" s="429">
        <f t="shared" si="1308"/>
        <v>578261.37600000005</v>
      </c>
      <c r="BK522" s="695"/>
      <c r="BL522" s="681">
        <f t="shared" si="1309"/>
        <v>0</v>
      </c>
      <c r="BM522" s="519">
        <f t="shared" si="1310"/>
        <v>1.6</v>
      </c>
      <c r="BN522" s="429">
        <f t="shared" si="1311"/>
        <v>578261.37600000005</v>
      </c>
      <c r="BO522" s="718"/>
      <c r="BP522" s="706">
        <f t="shared" si="1312"/>
        <v>0</v>
      </c>
      <c r="BQ522" s="718">
        <f t="shared" si="1313"/>
        <v>1.6</v>
      </c>
      <c r="BR522" s="706">
        <f t="shared" si="1314"/>
        <v>578261.37600000005</v>
      </c>
      <c r="BS522" s="718"/>
      <c r="BT522" s="706">
        <f t="shared" si="1315"/>
        <v>0</v>
      </c>
      <c r="BU522" s="718">
        <f t="shared" si="1316"/>
        <v>1.6</v>
      </c>
      <c r="BV522" s="706">
        <f t="shared" si="1317"/>
        <v>578261.37600000005</v>
      </c>
      <c r="BW522" s="718"/>
      <c r="BX522" s="706">
        <f t="shared" si="1318"/>
        <v>0</v>
      </c>
      <c r="BY522" s="718">
        <f t="shared" si="1319"/>
        <v>1.6</v>
      </c>
      <c r="BZ522" s="706">
        <f t="shared" si="1320"/>
        <v>578261.37600000005</v>
      </c>
      <c r="CA522" s="718"/>
      <c r="CB522" s="706">
        <f t="shared" si="1321"/>
        <v>0</v>
      </c>
      <c r="CC522" s="718">
        <f t="shared" si="1322"/>
        <v>1.6</v>
      </c>
      <c r="CD522" s="706">
        <f t="shared" si="1323"/>
        <v>578261.37600000005</v>
      </c>
      <c r="CE522" s="706"/>
      <c r="CF522" s="402">
        <f t="shared" si="1079"/>
        <v>722826.72</v>
      </c>
    </row>
    <row r="523" spans="2:84" ht="126">
      <c r="B523" s="395" t="s">
        <v>1318</v>
      </c>
      <c r="C523" s="396" t="s">
        <v>1319</v>
      </c>
      <c r="D523" s="397" t="s">
        <v>389</v>
      </c>
      <c r="E523" s="398">
        <v>453635.82</v>
      </c>
      <c r="F523" s="399">
        <v>2</v>
      </c>
      <c r="G523" s="400">
        <f t="shared" si="1276"/>
        <v>907271.64</v>
      </c>
      <c r="H523" s="400"/>
      <c r="I523" s="401"/>
      <c r="J523" s="401"/>
      <c r="K523" s="513"/>
      <c r="L523" s="401"/>
      <c r="M523" s="513">
        <f t="shared" si="1277"/>
        <v>0</v>
      </c>
      <c r="N523" s="401">
        <f t="shared" si="1278"/>
        <v>0</v>
      </c>
      <c r="O523" s="401"/>
      <c r="P523" s="401"/>
      <c r="Q523" s="513">
        <f t="shared" si="1279"/>
        <v>0</v>
      </c>
      <c r="R523" s="401">
        <f t="shared" si="1280"/>
        <v>0</v>
      </c>
      <c r="S523" s="540"/>
      <c r="T523" s="401"/>
      <c r="U523" s="513">
        <f t="shared" si="1281"/>
        <v>0</v>
      </c>
      <c r="V523" s="401">
        <f t="shared" si="1282"/>
        <v>0</v>
      </c>
      <c r="W523" s="513"/>
      <c r="X523" s="401"/>
      <c r="Y523" s="513">
        <f t="shared" si="1283"/>
        <v>0</v>
      </c>
      <c r="Z523" s="401">
        <f t="shared" si="1284"/>
        <v>0</v>
      </c>
      <c r="AA523" s="513"/>
      <c r="AB523" s="401">
        <f t="shared" si="1285"/>
        <v>0</v>
      </c>
      <c r="AC523" s="513">
        <f t="shared" si="1286"/>
        <v>0</v>
      </c>
      <c r="AD523" s="401">
        <f t="shared" si="1287"/>
        <v>0</v>
      </c>
      <c r="AE523" s="513"/>
      <c r="AF523" s="401">
        <f t="shared" si="1288"/>
        <v>0</v>
      </c>
      <c r="AG523" s="513">
        <f t="shared" si="1289"/>
        <v>0</v>
      </c>
      <c r="AH523" s="401">
        <f t="shared" si="1290"/>
        <v>0</v>
      </c>
      <c r="AI523" s="513"/>
      <c r="AJ523" s="401">
        <f t="shared" si="1291"/>
        <v>0</v>
      </c>
      <c r="AK523" s="513">
        <f t="shared" si="1292"/>
        <v>0</v>
      </c>
      <c r="AL523" s="401">
        <f t="shared" si="1242"/>
        <v>0</v>
      </c>
      <c r="AM523" s="519"/>
      <c r="AN523" s="429">
        <f t="shared" si="1243"/>
        <v>0</v>
      </c>
      <c r="AO523" s="519">
        <f t="shared" si="1293"/>
        <v>0</v>
      </c>
      <c r="AP523" s="429">
        <f t="shared" si="1294"/>
        <v>0</v>
      </c>
      <c r="AQ523" s="591">
        <f>2*0.8</f>
        <v>1.6</v>
      </c>
      <c r="AR523" s="401">
        <f t="shared" si="1246"/>
        <v>725817.31200000003</v>
      </c>
      <c r="AS523" s="519">
        <f t="shared" si="1295"/>
        <v>1.6</v>
      </c>
      <c r="AT523" s="429">
        <f t="shared" si="1296"/>
        <v>725817.31200000003</v>
      </c>
      <c r="AU523" s="513"/>
      <c r="AV523" s="401">
        <f t="shared" si="1297"/>
        <v>0</v>
      </c>
      <c r="AW523" s="519">
        <f t="shared" si="1298"/>
        <v>1.6</v>
      </c>
      <c r="AX523" s="429">
        <f t="shared" si="1299"/>
        <v>725817.31200000003</v>
      </c>
      <c r="AY523" s="513"/>
      <c r="AZ523" s="681">
        <f t="shared" si="1300"/>
        <v>0</v>
      </c>
      <c r="BA523" s="519">
        <f t="shared" si="1301"/>
        <v>1.6</v>
      </c>
      <c r="BB523" s="429">
        <f t="shared" si="1302"/>
        <v>725817.31200000003</v>
      </c>
      <c r="BC523" s="695"/>
      <c r="BD523" s="681">
        <f t="shared" si="1303"/>
        <v>0</v>
      </c>
      <c r="BE523" s="695">
        <f t="shared" si="1304"/>
        <v>1.6</v>
      </c>
      <c r="BF523" s="681">
        <f t="shared" si="1305"/>
        <v>725817.31200000003</v>
      </c>
      <c r="BG523" s="695"/>
      <c r="BH523" s="681">
        <f t="shared" si="1306"/>
        <v>0</v>
      </c>
      <c r="BI523" s="519">
        <f t="shared" si="1307"/>
        <v>1.6</v>
      </c>
      <c r="BJ523" s="429">
        <f t="shared" si="1308"/>
        <v>725817.31200000003</v>
      </c>
      <c r="BK523" s="695"/>
      <c r="BL523" s="681">
        <f t="shared" si="1309"/>
        <v>0</v>
      </c>
      <c r="BM523" s="519">
        <f t="shared" si="1310"/>
        <v>1.6</v>
      </c>
      <c r="BN523" s="429">
        <f t="shared" si="1311"/>
        <v>725817.31200000003</v>
      </c>
      <c r="BO523" s="718"/>
      <c r="BP523" s="706">
        <f t="shared" si="1312"/>
        <v>0</v>
      </c>
      <c r="BQ523" s="718">
        <f t="shared" si="1313"/>
        <v>1.6</v>
      </c>
      <c r="BR523" s="706">
        <f t="shared" si="1314"/>
        <v>725817.31200000003</v>
      </c>
      <c r="BS523" s="718"/>
      <c r="BT523" s="706">
        <f t="shared" si="1315"/>
        <v>0</v>
      </c>
      <c r="BU523" s="718">
        <f t="shared" si="1316"/>
        <v>1.6</v>
      </c>
      <c r="BV523" s="706">
        <f t="shared" si="1317"/>
        <v>725817.31200000003</v>
      </c>
      <c r="BW523" s="718"/>
      <c r="BX523" s="706">
        <f t="shared" si="1318"/>
        <v>0</v>
      </c>
      <c r="BY523" s="718">
        <f t="shared" si="1319"/>
        <v>1.6</v>
      </c>
      <c r="BZ523" s="706">
        <f t="shared" si="1320"/>
        <v>725817.31200000003</v>
      </c>
      <c r="CA523" s="718"/>
      <c r="CB523" s="706">
        <f t="shared" si="1321"/>
        <v>0</v>
      </c>
      <c r="CC523" s="718">
        <f t="shared" si="1322"/>
        <v>1.6</v>
      </c>
      <c r="CD523" s="706">
        <f t="shared" si="1323"/>
        <v>725817.31200000003</v>
      </c>
      <c r="CE523" s="706"/>
      <c r="CF523" s="402">
        <f t="shared" si="1079"/>
        <v>907271.64</v>
      </c>
    </row>
    <row r="524" spans="2:84" ht="54">
      <c r="B524" s="395" t="s">
        <v>1320</v>
      </c>
      <c r="C524" s="396" t="s">
        <v>1321</v>
      </c>
      <c r="D524" s="397" t="s">
        <v>389</v>
      </c>
      <c r="E524" s="398">
        <v>26138951.190000001</v>
      </c>
      <c r="F524" s="399">
        <v>1</v>
      </c>
      <c r="G524" s="400">
        <f t="shared" si="1276"/>
        <v>26138951.190000001</v>
      </c>
      <c r="H524" s="400"/>
      <c r="I524" s="401"/>
      <c r="J524" s="401"/>
      <c r="K524" s="513"/>
      <c r="L524" s="401"/>
      <c r="M524" s="513">
        <f t="shared" si="1277"/>
        <v>0</v>
      </c>
      <c r="N524" s="401">
        <f t="shared" si="1278"/>
        <v>0</v>
      </c>
      <c r="O524" s="401"/>
      <c r="P524" s="401"/>
      <c r="Q524" s="513">
        <f t="shared" si="1279"/>
        <v>0</v>
      </c>
      <c r="R524" s="401">
        <f t="shared" si="1280"/>
        <v>0</v>
      </c>
      <c r="S524" s="540"/>
      <c r="T524" s="401"/>
      <c r="U524" s="513">
        <f t="shared" si="1281"/>
        <v>0</v>
      </c>
      <c r="V524" s="401">
        <f t="shared" si="1282"/>
        <v>0</v>
      </c>
      <c r="W524" s="513"/>
      <c r="X524" s="401"/>
      <c r="Y524" s="513">
        <f t="shared" si="1283"/>
        <v>0</v>
      </c>
      <c r="Z524" s="401">
        <f t="shared" si="1284"/>
        <v>0</v>
      </c>
      <c r="AA524" s="513"/>
      <c r="AB524" s="401">
        <f t="shared" si="1285"/>
        <v>0</v>
      </c>
      <c r="AC524" s="513">
        <f t="shared" si="1286"/>
        <v>0</v>
      </c>
      <c r="AD524" s="401">
        <f t="shared" si="1287"/>
        <v>0</v>
      </c>
      <c r="AE524" s="513"/>
      <c r="AF524" s="401">
        <f t="shared" si="1288"/>
        <v>0</v>
      </c>
      <c r="AG524" s="513">
        <f t="shared" si="1289"/>
        <v>0</v>
      </c>
      <c r="AH524" s="401">
        <f t="shared" si="1290"/>
        <v>0</v>
      </c>
      <c r="AI524" s="513"/>
      <c r="AJ524" s="401">
        <f t="shared" si="1291"/>
        <v>0</v>
      </c>
      <c r="AK524" s="513">
        <f t="shared" si="1292"/>
        <v>0</v>
      </c>
      <c r="AL524" s="401">
        <f t="shared" si="1242"/>
        <v>0</v>
      </c>
      <c r="AM524" s="519"/>
      <c r="AN524" s="429">
        <f t="shared" si="1243"/>
        <v>0</v>
      </c>
      <c r="AO524" s="519">
        <f t="shared" si="1293"/>
        <v>0</v>
      </c>
      <c r="AP524" s="429">
        <f t="shared" si="1294"/>
        <v>0</v>
      </c>
      <c r="AQ524" s="591">
        <f>2*0.8</f>
        <v>1.6</v>
      </c>
      <c r="AR524" s="401">
        <f t="shared" si="1246"/>
        <v>41822321.904000007</v>
      </c>
      <c r="AS524" s="519">
        <f t="shared" si="1295"/>
        <v>1.6</v>
      </c>
      <c r="AT524" s="429">
        <f t="shared" si="1296"/>
        <v>41822321.904000007</v>
      </c>
      <c r="AU524" s="513"/>
      <c r="AV524" s="401">
        <f t="shared" si="1297"/>
        <v>0</v>
      </c>
      <c r="AW524" s="519">
        <f t="shared" si="1298"/>
        <v>1.6</v>
      </c>
      <c r="AX524" s="429">
        <f t="shared" si="1299"/>
        <v>41822321.904000007</v>
      </c>
      <c r="AY524" s="513"/>
      <c r="AZ524" s="681">
        <f t="shared" si="1300"/>
        <v>0</v>
      </c>
      <c r="BA524" s="519">
        <f t="shared" si="1301"/>
        <v>1.6</v>
      </c>
      <c r="BB524" s="429">
        <f t="shared" si="1302"/>
        <v>41822321.904000007</v>
      </c>
      <c r="BC524" s="695"/>
      <c r="BD524" s="681">
        <f t="shared" si="1303"/>
        <v>0</v>
      </c>
      <c r="BE524" s="695">
        <f t="shared" si="1304"/>
        <v>1.6</v>
      </c>
      <c r="BF524" s="681">
        <f t="shared" si="1305"/>
        <v>41822321.904000007</v>
      </c>
      <c r="BG524" s="695"/>
      <c r="BH524" s="681">
        <f t="shared" si="1306"/>
        <v>0</v>
      </c>
      <c r="BI524" s="519">
        <f t="shared" si="1307"/>
        <v>1.6</v>
      </c>
      <c r="BJ524" s="429">
        <f t="shared" si="1308"/>
        <v>41822321.904000007</v>
      </c>
      <c r="BK524" s="695"/>
      <c r="BL524" s="681">
        <f t="shared" si="1309"/>
        <v>0</v>
      </c>
      <c r="BM524" s="519">
        <f t="shared" si="1310"/>
        <v>1.6</v>
      </c>
      <c r="BN524" s="429">
        <f t="shared" si="1311"/>
        <v>41822321.904000007</v>
      </c>
      <c r="BO524" s="718"/>
      <c r="BP524" s="706">
        <f t="shared" si="1312"/>
        <v>0</v>
      </c>
      <c r="BQ524" s="718">
        <f t="shared" si="1313"/>
        <v>1.6</v>
      </c>
      <c r="BR524" s="706">
        <f t="shared" si="1314"/>
        <v>41822321.904000007</v>
      </c>
      <c r="BS524" s="718"/>
      <c r="BT524" s="706">
        <f t="shared" si="1315"/>
        <v>0</v>
      </c>
      <c r="BU524" s="718">
        <f t="shared" si="1316"/>
        <v>1.6</v>
      </c>
      <c r="BV524" s="706">
        <f t="shared" si="1317"/>
        <v>41822321.904000007</v>
      </c>
      <c r="BW524" s="718"/>
      <c r="BX524" s="706">
        <f t="shared" si="1318"/>
        <v>0</v>
      </c>
      <c r="BY524" s="718">
        <f t="shared" si="1319"/>
        <v>1.6</v>
      </c>
      <c r="BZ524" s="706">
        <f t="shared" si="1320"/>
        <v>41822321.904000007</v>
      </c>
      <c r="CA524" s="718"/>
      <c r="CB524" s="706">
        <f t="shared" si="1321"/>
        <v>0</v>
      </c>
      <c r="CC524" s="718">
        <f t="shared" si="1322"/>
        <v>1.6</v>
      </c>
      <c r="CD524" s="706">
        <f t="shared" si="1323"/>
        <v>41822321.904000007</v>
      </c>
      <c r="CE524" s="706"/>
      <c r="CF524" s="402">
        <f t="shared" si="1079"/>
        <v>26138951.190000001</v>
      </c>
    </row>
    <row r="525" spans="2:84" ht="36">
      <c r="B525" s="395" t="s">
        <v>1322</v>
      </c>
      <c r="C525" s="396" t="s">
        <v>1323</v>
      </c>
      <c r="D525" s="397" t="s">
        <v>389</v>
      </c>
      <c r="E525" s="398">
        <v>18393392.16</v>
      </c>
      <c r="F525" s="399">
        <v>0</v>
      </c>
      <c r="G525" s="400">
        <f t="shared" si="1276"/>
        <v>0</v>
      </c>
      <c r="H525" s="400"/>
      <c r="I525" s="401"/>
      <c r="J525" s="401"/>
      <c r="K525" s="513"/>
      <c r="L525" s="401"/>
      <c r="M525" s="513">
        <f t="shared" si="1277"/>
        <v>0</v>
      </c>
      <c r="N525" s="401">
        <f t="shared" si="1278"/>
        <v>0</v>
      </c>
      <c r="O525" s="401"/>
      <c r="P525" s="401"/>
      <c r="Q525" s="513">
        <f t="shared" si="1279"/>
        <v>0</v>
      </c>
      <c r="R525" s="401">
        <f t="shared" si="1280"/>
        <v>0</v>
      </c>
      <c r="S525" s="540"/>
      <c r="T525" s="401"/>
      <c r="U525" s="513">
        <f t="shared" si="1281"/>
        <v>0</v>
      </c>
      <c r="V525" s="401">
        <f t="shared" si="1282"/>
        <v>0</v>
      </c>
      <c r="W525" s="513"/>
      <c r="X525" s="401"/>
      <c r="Y525" s="513">
        <f t="shared" si="1283"/>
        <v>0</v>
      </c>
      <c r="Z525" s="401">
        <f t="shared" si="1284"/>
        <v>0</v>
      </c>
      <c r="AA525" s="513"/>
      <c r="AB525" s="401">
        <f t="shared" si="1285"/>
        <v>0</v>
      </c>
      <c r="AC525" s="513">
        <f t="shared" si="1286"/>
        <v>0</v>
      </c>
      <c r="AD525" s="401">
        <f t="shared" si="1287"/>
        <v>0</v>
      </c>
      <c r="AE525" s="513"/>
      <c r="AF525" s="401">
        <f t="shared" si="1288"/>
        <v>0</v>
      </c>
      <c r="AG525" s="513">
        <f t="shared" si="1289"/>
        <v>0</v>
      </c>
      <c r="AH525" s="401">
        <f t="shared" si="1290"/>
        <v>0</v>
      </c>
      <c r="AI525" s="513"/>
      <c r="AJ525" s="401">
        <f t="shared" si="1291"/>
        <v>0</v>
      </c>
      <c r="AK525" s="513">
        <f t="shared" si="1292"/>
        <v>0</v>
      </c>
      <c r="AL525" s="401">
        <f t="shared" si="1242"/>
        <v>0</v>
      </c>
      <c r="AM525" s="519"/>
      <c r="AN525" s="429">
        <f t="shared" si="1243"/>
        <v>0</v>
      </c>
      <c r="AO525" s="519">
        <f t="shared" si="1293"/>
        <v>0</v>
      </c>
      <c r="AP525" s="429">
        <f t="shared" si="1294"/>
        <v>0</v>
      </c>
      <c r="AQ525" s="591"/>
      <c r="AR525" s="401">
        <f t="shared" si="1246"/>
        <v>0</v>
      </c>
      <c r="AS525" s="519">
        <f t="shared" si="1295"/>
        <v>0</v>
      </c>
      <c r="AT525" s="429">
        <f t="shared" si="1296"/>
        <v>0</v>
      </c>
      <c r="AU525" s="513"/>
      <c r="AV525" s="401">
        <f t="shared" si="1297"/>
        <v>0</v>
      </c>
      <c r="AW525" s="519">
        <f t="shared" si="1298"/>
        <v>0</v>
      </c>
      <c r="AX525" s="429">
        <f t="shared" si="1299"/>
        <v>0</v>
      </c>
      <c r="AY525" s="513"/>
      <c r="AZ525" s="681">
        <f t="shared" si="1300"/>
        <v>0</v>
      </c>
      <c r="BA525" s="519">
        <f t="shared" si="1301"/>
        <v>0</v>
      </c>
      <c r="BB525" s="429">
        <f t="shared" si="1302"/>
        <v>0</v>
      </c>
      <c r="BC525" s="695"/>
      <c r="BD525" s="681">
        <f t="shared" si="1303"/>
        <v>0</v>
      </c>
      <c r="BE525" s="695">
        <f t="shared" si="1304"/>
        <v>0</v>
      </c>
      <c r="BF525" s="681">
        <f t="shared" si="1305"/>
        <v>0</v>
      </c>
      <c r="BG525" s="695"/>
      <c r="BH525" s="681">
        <f t="shared" si="1306"/>
        <v>0</v>
      </c>
      <c r="BI525" s="519">
        <f t="shared" si="1307"/>
        <v>0</v>
      </c>
      <c r="BJ525" s="429">
        <f t="shared" si="1308"/>
        <v>0</v>
      </c>
      <c r="BK525" s="695"/>
      <c r="BL525" s="681">
        <f t="shared" si="1309"/>
        <v>0</v>
      </c>
      <c r="BM525" s="519">
        <f t="shared" si="1310"/>
        <v>0</v>
      </c>
      <c r="BN525" s="429">
        <f t="shared" si="1311"/>
        <v>0</v>
      </c>
      <c r="BO525" s="718"/>
      <c r="BP525" s="706">
        <f t="shared" si="1312"/>
        <v>0</v>
      </c>
      <c r="BQ525" s="718">
        <f t="shared" si="1313"/>
        <v>0</v>
      </c>
      <c r="BR525" s="706">
        <f t="shared" si="1314"/>
        <v>0</v>
      </c>
      <c r="BS525" s="718"/>
      <c r="BT525" s="706">
        <f t="shared" si="1315"/>
        <v>0</v>
      </c>
      <c r="BU525" s="718">
        <f t="shared" si="1316"/>
        <v>0</v>
      </c>
      <c r="BV525" s="706">
        <f t="shared" si="1317"/>
        <v>0</v>
      </c>
      <c r="BW525" s="718"/>
      <c r="BX525" s="706">
        <f t="shared" si="1318"/>
        <v>0</v>
      </c>
      <c r="BY525" s="718">
        <f t="shared" si="1319"/>
        <v>0</v>
      </c>
      <c r="BZ525" s="706">
        <f t="shared" si="1320"/>
        <v>0</v>
      </c>
      <c r="CA525" s="718"/>
      <c r="CB525" s="706">
        <f t="shared" si="1321"/>
        <v>0</v>
      </c>
      <c r="CC525" s="718">
        <f t="shared" si="1322"/>
        <v>0</v>
      </c>
      <c r="CD525" s="706">
        <f t="shared" si="1323"/>
        <v>0</v>
      </c>
      <c r="CE525" s="706"/>
      <c r="CF525" s="402">
        <f t="shared" ref="CF525:CF588" si="1324">+G525+H525</f>
        <v>0</v>
      </c>
    </row>
    <row r="526" spans="2:84">
      <c r="B526" s="395" t="s">
        <v>1324</v>
      </c>
      <c r="C526" s="396" t="s">
        <v>1325</v>
      </c>
      <c r="D526" s="397" t="s">
        <v>389</v>
      </c>
      <c r="E526" s="398">
        <v>7268416.6500000004</v>
      </c>
      <c r="F526" s="399">
        <v>0</v>
      </c>
      <c r="G526" s="400">
        <f t="shared" si="1276"/>
        <v>0</v>
      </c>
      <c r="H526" s="400"/>
      <c r="I526" s="401"/>
      <c r="J526" s="401"/>
      <c r="K526" s="513"/>
      <c r="L526" s="401"/>
      <c r="M526" s="513">
        <f t="shared" si="1277"/>
        <v>0</v>
      </c>
      <c r="N526" s="401">
        <f t="shared" si="1278"/>
        <v>0</v>
      </c>
      <c r="O526" s="401"/>
      <c r="P526" s="401"/>
      <c r="Q526" s="513">
        <f t="shared" si="1279"/>
        <v>0</v>
      </c>
      <c r="R526" s="401">
        <f t="shared" si="1280"/>
        <v>0</v>
      </c>
      <c r="S526" s="540"/>
      <c r="T526" s="401"/>
      <c r="U526" s="513">
        <f t="shared" si="1281"/>
        <v>0</v>
      </c>
      <c r="V526" s="401">
        <f t="shared" si="1282"/>
        <v>0</v>
      </c>
      <c r="W526" s="513"/>
      <c r="X526" s="401"/>
      <c r="Y526" s="513">
        <f t="shared" si="1283"/>
        <v>0</v>
      </c>
      <c r="Z526" s="401">
        <f t="shared" si="1284"/>
        <v>0</v>
      </c>
      <c r="AA526" s="513"/>
      <c r="AB526" s="401">
        <f t="shared" si="1285"/>
        <v>0</v>
      </c>
      <c r="AC526" s="513">
        <f t="shared" si="1286"/>
        <v>0</v>
      </c>
      <c r="AD526" s="401">
        <f t="shared" si="1287"/>
        <v>0</v>
      </c>
      <c r="AE526" s="513"/>
      <c r="AF526" s="401">
        <f t="shared" si="1288"/>
        <v>0</v>
      </c>
      <c r="AG526" s="513">
        <f t="shared" si="1289"/>
        <v>0</v>
      </c>
      <c r="AH526" s="401">
        <f t="shared" si="1290"/>
        <v>0</v>
      </c>
      <c r="AI526" s="513"/>
      <c r="AJ526" s="401">
        <f t="shared" si="1291"/>
        <v>0</v>
      </c>
      <c r="AK526" s="513">
        <f t="shared" si="1292"/>
        <v>0</v>
      </c>
      <c r="AL526" s="401">
        <f t="shared" si="1242"/>
        <v>0</v>
      </c>
      <c r="AM526" s="519"/>
      <c r="AN526" s="429">
        <f t="shared" si="1243"/>
        <v>0</v>
      </c>
      <c r="AO526" s="519">
        <f t="shared" si="1293"/>
        <v>0</v>
      </c>
      <c r="AP526" s="429">
        <f t="shared" si="1294"/>
        <v>0</v>
      </c>
      <c r="AQ526" s="591"/>
      <c r="AR526" s="401">
        <f t="shared" si="1246"/>
        <v>0</v>
      </c>
      <c r="AS526" s="519">
        <f t="shared" si="1295"/>
        <v>0</v>
      </c>
      <c r="AT526" s="429">
        <f t="shared" si="1296"/>
        <v>0</v>
      </c>
      <c r="AU526" s="513"/>
      <c r="AV526" s="401">
        <f t="shared" si="1297"/>
        <v>0</v>
      </c>
      <c r="AW526" s="519">
        <f t="shared" si="1298"/>
        <v>0</v>
      </c>
      <c r="AX526" s="429">
        <f t="shared" si="1299"/>
        <v>0</v>
      </c>
      <c r="AY526" s="513"/>
      <c r="AZ526" s="681">
        <f t="shared" si="1300"/>
        <v>0</v>
      </c>
      <c r="BA526" s="519">
        <f t="shared" si="1301"/>
        <v>0</v>
      </c>
      <c r="BB526" s="429">
        <f t="shared" si="1302"/>
        <v>0</v>
      </c>
      <c r="BC526" s="695"/>
      <c r="BD526" s="681">
        <f t="shared" si="1303"/>
        <v>0</v>
      </c>
      <c r="BE526" s="695">
        <f t="shared" si="1304"/>
        <v>0</v>
      </c>
      <c r="BF526" s="681">
        <f t="shared" si="1305"/>
        <v>0</v>
      </c>
      <c r="BG526" s="695"/>
      <c r="BH526" s="681">
        <f t="shared" si="1306"/>
        <v>0</v>
      </c>
      <c r="BI526" s="519">
        <f t="shared" si="1307"/>
        <v>0</v>
      </c>
      <c r="BJ526" s="429">
        <f t="shared" si="1308"/>
        <v>0</v>
      </c>
      <c r="BK526" s="695"/>
      <c r="BL526" s="681">
        <f t="shared" si="1309"/>
        <v>0</v>
      </c>
      <c r="BM526" s="519">
        <f t="shared" si="1310"/>
        <v>0</v>
      </c>
      <c r="BN526" s="429">
        <f t="shared" si="1311"/>
        <v>0</v>
      </c>
      <c r="BO526" s="718"/>
      <c r="BP526" s="706">
        <f t="shared" si="1312"/>
        <v>0</v>
      </c>
      <c r="BQ526" s="718">
        <f t="shared" si="1313"/>
        <v>0</v>
      </c>
      <c r="BR526" s="706">
        <f t="shared" si="1314"/>
        <v>0</v>
      </c>
      <c r="BS526" s="718"/>
      <c r="BT526" s="706">
        <f t="shared" si="1315"/>
        <v>0</v>
      </c>
      <c r="BU526" s="718">
        <f t="shared" si="1316"/>
        <v>0</v>
      </c>
      <c r="BV526" s="706">
        <f t="shared" si="1317"/>
        <v>0</v>
      </c>
      <c r="BW526" s="718"/>
      <c r="BX526" s="706">
        <f t="shared" si="1318"/>
        <v>0</v>
      </c>
      <c r="BY526" s="718">
        <f t="shared" si="1319"/>
        <v>0</v>
      </c>
      <c r="BZ526" s="706">
        <f t="shared" si="1320"/>
        <v>0</v>
      </c>
      <c r="CA526" s="718"/>
      <c r="CB526" s="706">
        <f t="shared" si="1321"/>
        <v>0</v>
      </c>
      <c r="CC526" s="718">
        <f t="shared" si="1322"/>
        <v>0</v>
      </c>
      <c r="CD526" s="706">
        <f t="shared" si="1323"/>
        <v>0</v>
      </c>
      <c r="CE526" s="706"/>
      <c r="CF526" s="402">
        <f t="shared" si="1324"/>
        <v>0</v>
      </c>
    </row>
    <row r="527" spans="2:84" ht="36">
      <c r="B527" s="395" t="s">
        <v>1326</v>
      </c>
      <c r="C527" s="396" t="s">
        <v>1327</v>
      </c>
      <c r="D527" s="397" t="s">
        <v>389</v>
      </c>
      <c r="E527" s="398">
        <v>5954262.9299999997</v>
      </c>
      <c r="F527" s="399">
        <v>1</v>
      </c>
      <c r="G527" s="400">
        <f t="shared" si="1276"/>
        <v>5954262.9299999997</v>
      </c>
      <c r="H527" s="400"/>
      <c r="I527" s="401"/>
      <c r="J527" s="401"/>
      <c r="K527" s="513"/>
      <c r="L527" s="401"/>
      <c r="M527" s="513">
        <f t="shared" si="1277"/>
        <v>0</v>
      </c>
      <c r="N527" s="401">
        <f t="shared" si="1278"/>
        <v>0</v>
      </c>
      <c r="O527" s="401"/>
      <c r="P527" s="401"/>
      <c r="Q527" s="513">
        <f t="shared" si="1279"/>
        <v>0</v>
      </c>
      <c r="R527" s="401">
        <f t="shared" si="1280"/>
        <v>0</v>
      </c>
      <c r="S527" s="540"/>
      <c r="T527" s="401"/>
      <c r="U527" s="513">
        <f t="shared" si="1281"/>
        <v>0</v>
      </c>
      <c r="V527" s="401">
        <f t="shared" si="1282"/>
        <v>0</v>
      </c>
      <c r="W527" s="513"/>
      <c r="X527" s="401"/>
      <c r="Y527" s="513">
        <f t="shared" si="1283"/>
        <v>0</v>
      </c>
      <c r="Z527" s="401">
        <f t="shared" si="1284"/>
        <v>0</v>
      </c>
      <c r="AA527" s="513"/>
      <c r="AB527" s="401">
        <f t="shared" si="1285"/>
        <v>0</v>
      </c>
      <c r="AC527" s="513">
        <f t="shared" si="1286"/>
        <v>0</v>
      </c>
      <c r="AD527" s="401">
        <f t="shared" si="1287"/>
        <v>0</v>
      </c>
      <c r="AE527" s="513"/>
      <c r="AF527" s="401">
        <f t="shared" si="1288"/>
        <v>0</v>
      </c>
      <c r="AG527" s="513">
        <f t="shared" si="1289"/>
        <v>0</v>
      </c>
      <c r="AH527" s="401">
        <f t="shared" si="1290"/>
        <v>0</v>
      </c>
      <c r="AI527" s="513"/>
      <c r="AJ527" s="401">
        <f t="shared" si="1291"/>
        <v>0</v>
      </c>
      <c r="AK527" s="513">
        <f t="shared" si="1292"/>
        <v>0</v>
      </c>
      <c r="AL527" s="401">
        <f t="shared" si="1242"/>
        <v>0</v>
      </c>
      <c r="AM527" s="519"/>
      <c r="AN527" s="429">
        <f t="shared" si="1243"/>
        <v>0</v>
      </c>
      <c r="AO527" s="519">
        <f t="shared" si="1293"/>
        <v>0</v>
      </c>
      <c r="AP527" s="429">
        <f t="shared" si="1294"/>
        <v>0</v>
      </c>
      <c r="AQ527" s="591"/>
      <c r="AR527" s="401">
        <f t="shared" si="1246"/>
        <v>0</v>
      </c>
      <c r="AS527" s="519">
        <f t="shared" si="1295"/>
        <v>0</v>
      </c>
      <c r="AT527" s="429">
        <f t="shared" si="1296"/>
        <v>0</v>
      </c>
      <c r="AU527" s="513"/>
      <c r="AV527" s="401">
        <f t="shared" si="1297"/>
        <v>0</v>
      </c>
      <c r="AW527" s="519">
        <f t="shared" si="1298"/>
        <v>0</v>
      </c>
      <c r="AX527" s="429">
        <f t="shared" si="1299"/>
        <v>0</v>
      </c>
      <c r="AY527" s="513"/>
      <c r="AZ527" s="681">
        <f t="shared" si="1300"/>
        <v>0</v>
      </c>
      <c r="BA527" s="519">
        <f t="shared" si="1301"/>
        <v>0</v>
      </c>
      <c r="BB527" s="429">
        <f t="shared" si="1302"/>
        <v>0</v>
      </c>
      <c r="BC527" s="695"/>
      <c r="BD527" s="681">
        <f t="shared" si="1303"/>
        <v>0</v>
      </c>
      <c r="BE527" s="695">
        <f t="shared" si="1304"/>
        <v>0</v>
      </c>
      <c r="BF527" s="681">
        <f t="shared" si="1305"/>
        <v>0</v>
      </c>
      <c r="BG527" s="695"/>
      <c r="BH527" s="681">
        <f t="shared" si="1306"/>
        <v>0</v>
      </c>
      <c r="BI527" s="519">
        <f t="shared" si="1307"/>
        <v>0</v>
      </c>
      <c r="BJ527" s="429">
        <f t="shared" si="1308"/>
        <v>0</v>
      </c>
      <c r="BK527" s="695"/>
      <c r="BL527" s="681">
        <f t="shared" si="1309"/>
        <v>0</v>
      </c>
      <c r="BM527" s="519">
        <f t="shared" si="1310"/>
        <v>0</v>
      </c>
      <c r="BN527" s="429">
        <f t="shared" si="1311"/>
        <v>0</v>
      </c>
      <c r="BO527" s="718"/>
      <c r="BP527" s="706">
        <f t="shared" si="1312"/>
        <v>0</v>
      </c>
      <c r="BQ527" s="718">
        <f t="shared" si="1313"/>
        <v>0</v>
      </c>
      <c r="BR527" s="706">
        <f t="shared" si="1314"/>
        <v>0</v>
      </c>
      <c r="BS527" s="718"/>
      <c r="BT527" s="706">
        <f t="shared" si="1315"/>
        <v>0</v>
      </c>
      <c r="BU527" s="718">
        <f t="shared" si="1316"/>
        <v>0</v>
      </c>
      <c r="BV527" s="706">
        <f t="shared" si="1317"/>
        <v>0</v>
      </c>
      <c r="BW527" s="718"/>
      <c r="BX527" s="706">
        <f t="shared" si="1318"/>
        <v>0</v>
      </c>
      <c r="BY527" s="718">
        <f t="shared" si="1319"/>
        <v>0</v>
      </c>
      <c r="BZ527" s="706">
        <f t="shared" si="1320"/>
        <v>0</v>
      </c>
      <c r="CA527" s="718"/>
      <c r="CB527" s="706">
        <f t="shared" si="1321"/>
        <v>0</v>
      </c>
      <c r="CC527" s="718">
        <f t="shared" si="1322"/>
        <v>0</v>
      </c>
      <c r="CD527" s="706">
        <f t="shared" si="1323"/>
        <v>0</v>
      </c>
      <c r="CE527" s="706"/>
      <c r="CF527" s="402">
        <f t="shared" si="1324"/>
        <v>5954262.9299999997</v>
      </c>
    </row>
    <row r="528" spans="2:84" ht="126">
      <c r="B528" s="395" t="s">
        <v>1328</v>
      </c>
      <c r="C528" s="396" t="s">
        <v>1319</v>
      </c>
      <c r="D528" s="397" t="s">
        <v>389</v>
      </c>
      <c r="E528" s="398">
        <v>453635.82</v>
      </c>
      <c r="F528" s="399">
        <v>0</v>
      </c>
      <c r="G528" s="400">
        <f t="shared" si="1276"/>
        <v>0</v>
      </c>
      <c r="H528" s="400"/>
      <c r="I528" s="401"/>
      <c r="J528" s="401"/>
      <c r="K528" s="513"/>
      <c r="L528" s="401"/>
      <c r="M528" s="513">
        <f t="shared" si="1277"/>
        <v>0</v>
      </c>
      <c r="N528" s="401">
        <f t="shared" si="1278"/>
        <v>0</v>
      </c>
      <c r="O528" s="401"/>
      <c r="P528" s="401"/>
      <c r="Q528" s="513">
        <f t="shared" si="1279"/>
        <v>0</v>
      </c>
      <c r="R528" s="401">
        <f t="shared" si="1280"/>
        <v>0</v>
      </c>
      <c r="S528" s="540"/>
      <c r="T528" s="401"/>
      <c r="U528" s="513">
        <f t="shared" si="1281"/>
        <v>0</v>
      </c>
      <c r="V528" s="401">
        <f t="shared" si="1282"/>
        <v>0</v>
      </c>
      <c r="W528" s="513"/>
      <c r="X528" s="401"/>
      <c r="Y528" s="513">
        <f t="shared" si="1283"/>
        <v>0</v>
      </c>
      <c r="Z528" s="401">
        <f t="shared" si="1284"/>
        <v>0</v>
      </c>
      <c r="AA528" s="513"/>
      <c r="AB528" s="401">
        <f t="shared" si="1285"/>
        <v>0</v>
      </c>
      <c r="AC528" s="513">
        <f t="shared" si="1286"/>
        <v>0</v>
      </c>
      <c r="AD528" s="401">
        <f t="shared" si="1287"/>
        <v>0</v>
      </c>
      <c r="AE528" s="513"/>
      <c r="AF528" s="401">
        <f t="shared" si="1288"/>
        <v>0</v>
      </c>
      <c r="AG528" s="513">
        <f t="shared" si="1289"/>
        <v>0</v>
      </c>
      <c r="AH528" s="401">
        <f t="shared" si="1290"/>
        <v>0</v>
      </c>
      <c r="AI528" s="513"/>
      <c r="AJ528" s="401">
        <f t="shared" si="1291"/>
        <v>0</v>
      </c>
      <c r="AK528" s="513">
        <f t="shared" si="1292"/>
        <v>0</v>
      </c>
      <c r="AL528" s="401">
        <f t="shared" si="1242"/>
        <v>0</v>
      </c>
      <c r="AM528" s="519"/>
      <c r="AN528" s="429">
        <f t="shared" si="1243"/>
        <v>0</v>
      </c>
      <c r="AO528" s="519">
        <f t="shared" si="1293"/>
        <v>0</v>
      </c>
      <c r="AP528" s="429">
        <f t="shared" si="1294"/>
        <v>0</v>
      </c>
      <c r="AQ528" s="591"/>
      <c r="AR528" s="401">
        <f t="shared" si="1246"/>
        <v>0</v>
      </c>
      <c r="AS528" s="519">
        <f t="shared" si="1295"/>
        <v>0</v>
      </c>
      <c r="AT528" s="429">
        <f t="shared" si="1296"/>
        <v>0</v>
      </c>
      <c r="AU528" s="513"/>
      <c r="AV528" s="401">
        <f t="shared" si="1297"/>
        <v>0</v>
      </c>
      <c r="AW528" s="519">
        <f t="shared" si="1298"/>
        <v>0</v>
      </c>
      <c r="AX528" s="429">
        <f t="shared" si="1299"/>
        <v>0</v>
      </c>
      <c r="AY528" s="513"/>
      <c r="AZ528" s="681">
        <f t="shared" si="1300"/>
        <v>0</v>
      </c>
      <c r="BA528" s="519">
        <f t="shared" si="1301"/>
        <v>0</v>
      </c>
      <c r="BB528" s="429">
        <f t="shared" si="1302"/>
        <v>0</v>
      </c>
      <c r="BC528" s="695"/>
      <c r="BD528" s="681">
        <f t="shared" si="1303"/>
        <v>0</v>
      </c>
      <c r="BE528" s="695">
        <f t="shared" si="1304"/>
        <v>0</v>
      </c>
      <c r="BF528" s="681">
        <f t="shared" si="1305"/>
        <v>0</v>
      </c>
      <c r="BG528" s="695"/>
      <c r="BH528" s="681">
        <f t="shared" si="1306"/>
        <v>0</v>
      </c>
      <c r="BI528" s="519">
        <f t="shared" si="1307"/>
        <v>0</v>
      </c>
      <c r="BJ528" s="429">
        <f t="shared" si="1308"/>
        <v>0</v>
      </c>
      <c r="BK528" s="695"/>
      <c r="BL528" s="681">
        <f t="shared" si="1309"/>
        <v>0</v>
      </c>
      <c r="BM528" s="519">
        <f t="shared" si="1310"/>
        <v>0</v>
      </c>
      <c r="BN528" s="429">
        <f t="shared" si="1311"/>
        <v>0</v>
      </c>
      <c r="BO528" s="718"/>
      <c r="BP528" s="706">
        <f t="shared" si="1312"/>
        <v>0</v>
      </c>
      <c r="BQ528" s="718">
        <f t="shared" si="1313"/>
        <v>0</v>
      </c>
      <c r="BR528" s="706">
        <f t="shared" si="1314"/>
        <v>0</v>
      </c>
      <c r="BS528" s="718"/>
      <c r="BT528" s="706">
        <f t="shared" si="1315"/>
        <v>0</v>
      </c>
      <c r="BU528" s="718">
        <f t="shared" si="1316"/>
        <v>0</v>
      </c>
      <c r="BV528" s="706">
        <f t="shared" si="1317"/>
        <v>0</v>
      </c>
      <c r="BW528" s="718"/>
      <c r="BX528" s="706">
        <f t="shared" si="1318"/>
        <v>0</v>
      </c>
      <c r="BY528" s="718">
        <f t="shared" si="1319"/>
        <v>0</v>
      </c>
      <c r="BZ528" s="706">
        <f t="shared" si="1320"/>
        <v>0</v>
      </c>
      <c r="CA528" s="718"/>
      <c r="CB528" s="706">
        <f t="shared" si="1321"/>
        <v>0</v>
      </c>
      <c r="CC528" s="718">
        <f t="shared" si="1322"/>
        <v>0</v>
      </c>
      <c r="CD528" s="706">
        <f t="shared" si="1323"/>
        <v>0</v>
      </c>
      <c r="CE528" s="706"/>
      <c r="CF528" s="402">
        <f t="shared" si="1324"/>
        <v>0</v>
      </c>
    </row>
    <row r="529" spans="2:84" ht="36">
      <c r="B529" s="395" t="s">
        <v>1329</v>
      </c>
      <c r="C529" s="396" t="s">
        <v>1330</v>
      </c>
      <c r="D529" s="397" t="s">
        <v>389</v>
      </c>
      <c r="E529" s="398">
        <v>271331.27999999997</v>
      </c>
      <c r="F529" s="399">
        <v>0</v>
      </c>
      <c r="G529" s="400">
        <f t="shared" si="1276"/>
        <v>0</v>
      </c>
      <c r="H529" s="400"/>
      <c r="I529" s="401"/>
      <c r="J529" s="401"/>
      <c r="K529" s="513"/>
      <c r="L529" s="401"/>
      <c r="M529" s="513">
        <f t="shared" si="1277"/>
        <v>0</v>
      </c>
      <c r="N529" s="401">
        <f t="shared" si="1278"/>
        <v>0</v>
      </c>
      <c r="O529" s="401"/>
      <c r="P529" s="401"/>
      <c r="Q529" s="513">
        <f t="shared" si="1279"/>
        <v>0</v>
      </c>
      <c r="R529" s="401">
        <f t="shared" si="1280"/>
        <v>0</v>
      </c>
      <c r="S529" s="540"/>
      <c r="T529" s="401"/>
      <c r="U529" s="513">
        <f t="shared" si="1281"/>
        <v>0</v>
      </c>
      <c r="V529" s="401">
        <f t="shared" si="1282"/>
        <v>0</v>
      </c>
      <c r="W529" s="513"/>
      <c r="X529" s="401"/>
      <c r="Y529" s="513">
        <f t="shared" si="1283"/>
        <v>0</v>
      </c>
      <c r="Z529" s="401">
        <f t="shared" si="1284"/>
        <v>0</v>
      </c>
      <c r="AA529" s="513"/>
      <c r="AB529" s="401">
        <f t="shared" si="1285"/>
        <v>0</v>
      </c>
      <c r="AC529" s="513">
        <f t="shared" si="1286"/>
        <v>0</v>
      </c>
      <c r="AD529" s="401">
        <f t="shared" si="1287"/>
        <v>0</v>
      </c>
      <c r="AE529" s="513"/>
      <c r="AF529" s="401">
        <f t="shared" si="1288"/>
        <v>0</v>
      </c>
      <c r="AG529" s="513">
        <f t="shared" si="1289"/>
        <v>0</v>
      </c>
      <c r="AH529" s="401">
        <f t="shared" si="1290"/>
        <v>0</v>
      </c>
      <c r="AI529" s="513"/>
      <c r="AJ529" s="401">
        <f t="shared" si="1291"/>
        <v>0</v>
      </c>
      <c r="AK529" s="513">
        <f t="shared" si="1292"/>
        <v>0</v>
      </c>
      <c r="AL529" s="401">
        <f t="shared" si="1242"/>
        <v>0</v>
      </c>
      <c r="AM529" s="519"/>
      <c r="AN529" s="429">
        <f t="shared" si="1243"/>
        <v>0</v>
      </c>
      <c r="AO529" s="519">
        <f t="shared" si="1293"/>
        <v>0</v>
      </c>
      <c r="AP529" s="429">
        <f t="shared" si="1294"/>
        <v>0</v>
      </c>
      <c r="AQ529" s="591"/>
      <c r="AR529" s="401">
        <f t="shared" si="1246"/>
        <v>0</v>
      </c>
      <c r="AS529" s="519">
        <f t="shared" si="1295"/>
        <v>0</v>
      </c>
      <c r="AT529" s="429">
        <f t="shared" si="1296"/>
        <v>0</v>
      </c>
      <c r="AU529" s="513"/>
      <c r="AV529" s="401">
        <f t="shared" si="1297"/>
        <v>0</v>
      </c>
      <c r="AW529" s="519">
        <f t="shared" si="1298"/>
        <v>0</v>
      </c>
      <c r="AX529" s="429">
        <f t="shared" si="1299"/>
        <v>0</v>
      </c>
      <c r="AY529" s="513"/>
      <c r="AZ529" s="681">
        <f t="shared" si="1300"/>
        <v>0</v>
      </c>
      <c r="BA529" s="519">
        <f t="shared" si="1301"/>
        <v>0</v>
      </c>
      <c r="BB529" s="429">
        <f t="shared" si="1302"/>
        <v>0</v>
      </c>
      <c r="BC529" s="695"/>
      <c r="BD529" s="681">
        <f t="shared" si="1303"/>
        <v>0</v>
      </c>
      <c r="BE529" s="695">
        <f t="shared" si="1304"/>
        <v>0</v>
      </c>
      <c r="BF529" s="681">
        <f t="shared" si="1305"/>
        <v>0</v>
      </c>
      <c r="BG529" s="695"/>
      <c r="BH529" s="681">
        <f t="shared" si="1306"/>
        <v>0</v>
      </c>
      <c r="BI529" s="519">
        <f t="shared" si="1307"/>
        <v>0</v>
      </c>
      <c r="BJ529" s="429">
        <f t="shared" si="1308"/>
        <v>0</v>
      </c>
      <c r="BK529" s="695"/>
      <c r="BL529" s="681">
        <f t="shared" si="1309"/>
        <v>0</v>
      </c>
      <c r="BM529" s="519">
        <f t="shared" si="1310"/>
        <v>0</v>
      </c>
      <c r="BN529" s="429">
        <f t="shared" si="1311"/>
        <v>0</v>
      </c>
      <c r="BO529" s="718"/>
      <c r="BP529" s="706">
        <f t="shared" si="1312"/>
        <v>0</v>
      </c>
      <c r="BQ529" s="718">
        <f t="shared" si="1313"/>
        <v>0</v>
      </c>
      <c r="BR529" s="706">
        <f t="shared" si="1314"/>
        <v>0</v>
      </c>
      <c r="BS529" s="718"/>
      <c r="BT529" s="706">
        <f t="shared" si="1315"/>
        <v>0</v>
      </c>
      <c r="BU529" s="718">
        <f t="shared" si="1316"/>
        <v>0</v>
      </c>
      <c r="BV529" s="706">
        <f t="shared" si="1317"/>
        <v>0</v>
      </c>
      <c r="BW529" s="718"/>
      <c r="BX529" s="706">
        <f t="shared" si="1318"/>
        <v>0</v>
      </c>
      <c r="BY529" s="718">
        <f t="shared" si="1319"/>
        <v>0</v>
      </c>
      <c r="BZ529" s="706">
        <f t="shared" si="1320"/>
        <v>0</v>
      </c>
      <c r="CA529" s="718"/>
      <c r="CB529" s="706">
        <f t="shared" si="1321"/>
        <v>0</v>
      </c>
      <c r="CC529" s="718">
        <f t="shared" si="1322"/>
        <v>0</v>
      </c>
      <c r="CD529" s="706">
        <f t="shared" si="1323"/>
        <v>0</v>
      </c>
      <c r="CE529" s="706"/>
      <c r="CF529" s="402">
        <f t="shared" si="1324"/>
        <v>0</v>
      </c>
    </row>
    <row r="530" spans="2:84" ht="54">
      <c r="B530" s="395" t="s">
        <v>1331</v>
      </c>
      <c r="C530" s="396" t="s">
        <v>1321</v>
      </c>
      <c r="D530" s="397" t="s">
        <v>389</v>
      </c>
      <c r="E530" s="398">
        <v>26138951.190000001</v>
      </c>
      <c r="F530" s="399">
        <v>0</v>
      </c>
      <c r="G530" s="400">
        <f t="shared" si="1276"/>
        <v>0</v>
      </c>
      <c r="H530" s="400"/>
      <c r="I530" s="401"/>
      <c r="J530" s="401"/>
      <c r="K530" s="513"/>
      <c r="L530" s="401"/>
      <c r="M530" s="513">
        <f t="shared" si="1277"/>
        <v>0</v>
      </c>
      <c r="N530" s="401">
        <f t="shared" si="1278"/>
        <v>0</v>
      </c>
      <c r="O530" s="401"/>
      <c r="P530" s="401"/>
      <c r="Q530" s="513">
        <f t="shared" si="1279"/>
        <v>0</v>
      </c>
      <c r="R530" s="401">
        <f t="shared" si="1280"/>
        <v>0</v>
      </c>
      <c r="S530" s="540"/>
      <c r="T530" s="401"/>
      <c r="U530" s="513">
        <f t="shared" si="1281"/>
        <v>0</v>
      </c>
      <c r="V530" s="401">
        <f t="shared" si="1282"/>
        <v>0</v>
      </c>
      <c r="W530" s="513"/>
      <c r="X530" s="401"/>
      <c r="Y530" s="513">
        <f t="shared" si="1283"/>
        <v>0</v>
      </c>
      <c r="Z530" s="401">
        <f t="shared" si="1284"/>
        <v>0</v>
      </c>
      <c r="AA530" s="513"/>
      <c r="AB530" s="401">
        <f t="shared" si="1285"/>
        <v>0</v>
      </c>
      <c r="AC530" s="513">
        <f t="shared" si="1286"/>
        <v>0</v>
      </c>
      <c r="AD530" s="401">
        <f t="shared" si="1287"/>
        <v>0</v>
      </c>
      <c r="AE530" s="513"/>
      <c r="AF530" s="401">
        <f t="shared" si="1288"/>
        <v>0</v>
      </c>
      <c r="AG530" s="513">
        <f t="shared" si="1289"/>
        <v>0</v>
      </c>
      <c r="AH530" s="401">
        <f t="shared" si="1290"/>
        <v>0</v>
      </c>
      <c r="AI530" s="513"/>
      <c r="AJ530" s="401">
        <f t="shared" si="1291"/>
        <v>0</v>
      </c>
      <c r="AK530" s="513">
        <f t="shared" si="1292"/>
        <v>0</v>
      </c>
      <c r="AL530" s="401">
        <f t="shared" si="1242"/>
        <v>0</v>
      </c>
      <c r="AM530" s="519"/>
      <c r="AN530" s="429">
        <f t="shared" si="1243"/>
        <v>0</v>
      </c>
      <c r="AO530" s="519">
        <f t="shared" si="1293"/>
        <v>0</v>
      </c>
      <c r="AP530" s="429">
        <f t="shared" si="1294"/>
        <v>0</v>
      </c>
      <c r="AQ530" s="591"/>
      <c r="AR530" s="401">
        <f t="shared" si="1246"/>
        <v>0</v>
      </c>
      <c r="AS530" s="519">
        <f t="shared" si="1295"/>
        <v>0</v>
      </c>
      <c r="AT530" s="429">
        <f t="shared" si="1296"/>
        <v>0</v>
      </c>
      <c r="AU530" s="513"/>
      <c r="AV530" s="401">
        <f t="shared" si="1297"/>
        <v>0</v>
      </c>
      <c r="AW530" s="519">
        <f t="shared" si="1298"/>
        <v>0</v>
      </c>
      <c r="AX530" s="429">
        <f t="shared" si="1299"/>
        <v>0</v>
      </c>
      <c r="AY530" s="513"/>
      <c r="AZ530" s="681">
        <f t="shared" si="1300"/>
        <v>0</v>
      </c>
      <c r="BA530" s="519">
        <f t="shared" si="1301"/>
        <v>0</v>
      </c>
      <c r="BB530" s="429">
        <f t="shared" si="1302"/>
        <v>0</v>
      </c>
      <c r="BC530" s="695"/>
      <c r="BD530" s="681">
        <f t="shared" si="1303"/>
        <v>0</v>
      </c>
      <c r="BE530" s="695">
        <f t="shared" si="1304"/>
        <v>0</v>
      </c>
      <c r="BF530" s="681">
        <f t="shared" si="1305"/>
        <v>0</v>
      </c>
      <c r="BG530" s="695"/>
      <c r="BH530" s="681">
        <f t="shared" si="1306"/>
        <v>0</v>
      </c>
      <c r="BI530" s="519">
        <f t="shared" si="1307"/>
        <v>0</v>
      </c>
      <c r="BJ530" s="429">
        <f t="shared" si="1308"/>
        <v>0</v>
      </c>
      <c r="BK530" s="695"/>
      <c r="BL530" s="681">
        <f t="shared" si="1309"/>
        <v>0</v>
      </c>
      <c r="BM530" s="519">
        <f t="shared" si="1310"/>
        <v>0</v>
      </c>
      <c r="BN530" s="429">
        <f t="shared" si="1311"/>
        <v>0</v>
      </c>
      <c r="BO530" s="718"/>
      <c r="BP530" s="706">
        <f t="shared" si="1312"/>
        <v>0</v>
      </c>
      <c r="BQ530" s="718">
        <f t="shared" si="1313"/>
        <v>0</v>
      </c>
      <c r="BR530" s="706">
        <f t="shared" si="1314"/>
        <v>0</v>
      </c>
      <c r="BS530" s="718"/>
      <c r="BT530" s="706">
        <f t="shared" si="1315"/>
        <v>0</v>
      </c>
      <c r="BU530" s="718">
        <f t="shared" si="1316"/>
        <v>0</v>
      </c>
      <c r="BV530" s="706">
        <f t="shared" si="1317"/>
        <v>0</v>
      </c>
      <c r="BW530" s="718"/>
      <c r="BX530" s="706">
        <f t="shared" si="1318"/>
        <v>0</v>
      </c>
      <c r="BY530" s="718">
        <f t="shared" si="1319"/>
        <v>0</v>
      </c>
      <c r="BZ530" s="706">
        <f t="shared" si="1320"/>
        <v>0</v>
      </c>
      <c r="CA530" s="718"/>
      <c r="CB530" s="706">
        <f t="shared" si="1321"/>
        <v>0</v>
      </c>
      <c r="CC530" s="718">
        <f t="shared" si="1322"/>
        <v>0</v>
      </c>
      <c r="CD530" s="706">
        <f t="shared" si="1323"/>
        <v>0</v>
      </c>
      <c r="CE530" s="706"/>
      <c r="CF530" s="402">
        <f t="shared" si="1324"/>
        <v>0</v>
      </c>
    </row>
    <row r="531" spans="2:84" ht="36">
      <c r="B531" s="395" t="s">
        <v>1332</v>
      </c>
      <c r="C531" s="396" t="s">
        <v>1333</v>
      </c>
      <c r="D531" s="397" t="s">
        <v>389</v>
      </c>
      <c r="E531" s="398">
        <v>17271514.260000002</v>
      </c>
      <c r="F531" s="399">
        <v>0</v>
      </c>
      <c r="G531" s="400">
        <f t="shared" si="1276"/>
        <v>0</v>
      </c>
      <c r="H531" s="400"/>
      <c r="I531" s="401"/>
      <c r="J531" s="401"/>
      <c r="K531" s="513"/>
      <c r="L531" s="401"/>
      <c r="M531" s="513">
        <f t="shared" si="1277"/>
        <v>0</v>
      </c>
      <c r="N531" s="401">
        <f t="shared" si="1278"/>
        <v>0</v>
      </c>
      <c r="O531" s="401"/>
      <c r="P531" s="401"/>
      <c r="Q531" s="513">
        <f t="shared" si="1279"/>
        <v>0</v>
      </c>
      <c r="R531" s="401">
        <f t="shared" si="1280"/>
        <v>0</v>
      </c>
      <c r="S531" s="540"/>
      <c r="T531" s="401"/>
      <c r="U531" s="513">
        <f t="shared" si="1281"/>
        <v>0</v>
      </c>
      <c r="V531" s="401">
        <f t="shared" si="1282"/>
        <v>0</v>
      </c>
      <c r="W531" s="513"/>
      <c r="X531" s="401"/>
      <c r="Y531" s="513">
        <f t="shared" si="1283"/>
        <v>0</v>
      </c>
      <c r="Z531" s="401">
        <f t="shared" si="1284"/>
        <v>0</v>
      </c>
      <c r="AA531" s="513"/>
      <c r="AB531" s="401">
        <f t="shared" si="1285"/>
        <v>0</v>
      </c>
      <c r="AC531" s="513">
        <f t="shared" si="1286"/>
        <v>0</v>
      </c>
      <c r="AD531" s="401">
        <f t="shared" si="1287"/>
        <v>0</v>
      </c>
      <c r="AE531" s="513"/>
      <c r="AF531" s="401">
        <f t="shared" si="1288"/>
        <v>0</v>
      </c>
      <c r="AG531" s="513">
        <f t="shared" si="1289"/>
        <v>0</v>
      </c>
      <c r="AH531" s="401">
        <f t="shared" si="1290"/>
        <v>0</v>
      </c>
      <c r="AI531" s="513"/>
      <c r="AJ531" s="401">
        <f t="shared" si="1291"/>
        <v>0</v>
      </c>
      <c r="AK531" s="513">
        <f t="shared" si="1292"/>
        <v>0</v>
      </c>
      <c r="AL531" s="401">
        <f t="shared" si="1242"/>
        <v>0</v>
      </c>
      <c r="AM531" s="519"/>
      <c r="AN531" s="429">
        <f t="shared" si="1243"/>
        <v>0</v>
      </c>
      <c r="AO531" s="519">
        <f t="shared" si="1293"/>
        <v>0</v>
      </c>
      <c r="AP531" s="429">
        <f t="shared" si="1294"/>
        <v>0</v>
      </c>
      <c r="AQ531" s="591">
        <v>0.8</v>
      </c>
      <c r="AR531" s="401">
        <f t="shared" si="1246"/>
        <v>13817211.408000002</v>
      </c>
      <c r="AS531" s="519">
        <f t="shared" si="1295"/>
        <v>0.8</v>
      </c>
      <c r="AT531" s="429">
        <f t="shared" si="1296"/>
        <v>13817211.408000002</v>
      </c>
      <c r="AU531" s="513"/>
      <c r="AV531" s="401">
        <f t="shared" si="1297"/>
        <v>0</v>
      </c>
      <c r="AW531" s="519">
        <f t="shared" si="1298"/>
        <v>0.8</v>
      </c>
      <c r="AX531" s="429">
        <f t="shared" si="1299"/>
        <v>13817211.408000002</v>
      </c>
      <c r="AY531" s="513"/>
      <c r="AZ531" s="681">
        <f t="shared" si="1300"/>
        <v>0</v>
      </c>
      <c r="BA531" s="519">
        <f t="shared" si="1301"/>
        <v>0.8</v>
      </c>
      <c r="BB531" s="429">
        <f t="shared" si="1302"/>
        <v>13817211.408000002</v>
      </c>
      <c r="BC531" s="695"/>
      <c r="BD531" s="681">
        <f t="shared" si="1303"/>
        <v>0</v>
      </c>
      <c r="BE531" s="695">
        <f t="shared" si="1304"/>
        <v>0.8</v>
      </c>
      <c r="BF531" s="681">
        <f t="shared" si="1305"/>
        <v>13817211.408000002</v>
      </c>
      <c r="BG531" s="695"/>
      <c r="BH531" s="681">
        <f t="shared" si="1306"/>
        <v>0</v>
      </c>
      <c r="BI531" s="519">
        <f t="shared" si="1307"/>
        <v>0.8</v>
      </c>
      <c r="BJ531" s="429">
        <f t="shared" si="1308"/>
        <v>13817211.408000002</v>
      </c>
      <c r="BK531" s="695"/>
      <c r="BL531" s="681">
        <f t="shared" si="1309"/>
        <v>0</v>
      </c>
      <c r="BM531" s="519">
        <f t="shared" si="1310"/>
        <v>0.8</v>
      </c>
      <c r="BN531" s="429">
        <f t="shared" si="1311"/>
        <v>13817211.408000002</v>
      </c>
      <c r="BO531" s="718"/>
      <c r="BP531" s="706">
        <f t="shared" si="1312"/>
        <v>0</v>
      </c>
      <c r="BQ531" s="718">
        <f t="shared" si="1313"/>
        <v>0.8</v>
      </c>
      <c r="BR531" s="706">
        <f t="shared" si="1314"/>
        <v>13817211.408000002</v>
      </c>
      <c r="BS531" s="718"/>
      <c r="BT531" s="706">
        <f t="shared" si="1315"/>
        <v>0</v>
      </c>
      <c r="BU531" s="718">
        <f t="shared" si="1316"/>
        <v>0.8</v>
      </c>
      <c r="BV531" s="706">
        <f t="shared" si="1317"/>
        <v>13817211.408000002</v>
      </c>
      <c r="BW531" s="718"/>
      <c r="BX531" s="706">
        <f t="shared" si="1318"/>
        <v>0</v>
      </c>
      <c r="BY531" s="718">
        <f t="shared" si="1319"/>
        <v>0.8</v>
      </c>
      <c r="BZ531" s="706">
        <f t="shared" si="1320"/>
        <v>13817211.408000002</v>
      </c>
      <c r="CA531" s="718"/>
      <c r="CB531" s="706">
        <f t="shared" si="1321"/>
        <v>0</v>
      </c>
      <c r="CC531" s="718">
        <f t="shared" si="1322"/>
        <v>0.8</v>
      </c>
      <c r="CD531" s="706">
        <f t="shared" si="1323"/>
        <v>13817211.408000002</v>
      </c>
      <c r="CE531" s="706"/>
      <c r="CF531" s="402">
        <f t="shared" si="1324"/>
        <v>0</v>
      </c>
    </row>
    <row r="532" spans="2:84" ht="36">
      <c r="B532" s="395" t="s">
        <v>1334</v>
      </c>
      <c r="C532" s="396" t="s">
        <v>1335</v>
      </c>
      <c r="D532" s="397" t="s">
        <v>389</v>
      </c>
      <c r="E532" s="398">
        <v>9795175.8300000001</v>
      </c>
      <c r="F532" s="399">
        <v>1</v>
      </c>
      <c r="G532" s="400">
        <f t="shared" si="1276"/>
        <v>9795175.8300000001</v>
      </c>
      <c r="H532" s="400"/>
      <c r="I532" s="401"/>
      <c r="J532" s="401"/>
      <c r="K532" s="513"/>
      <c r="L532" s="401"/>
      <c r="M532" s="513">
        <f t="shared" si="1277"/>
        <v>0</v>
      </c>
      <c r="N532" s="401">
        <f t="shared" si="1278"/>
        <v>0</v>
      </c>
      <c r="O532" s="401"/>
      <c r="P532" s="401"/>
      <c r="Q532" s="513">
        <f t="shared" si="1279"/>
        <v>0</v>
      </c>
      <c r="R532" s="401">
        <f t="shared" si="1280"/>
        <v>0</v>
      </c>
      <c r="S532" s="540"/>
      <c r="T532" s="401"/>
      <c r="U532" s="513">
        <f t="shared" si="1281"/>
        <v>0</v>
      </c>
      <c r="V532" s="401">
        <f t="shared" si="1282"/>
        <v>0</v>
      </c>
      <c r="W532" s="513"/>
      <c r="X532" s="401"/>
      <c r="Y532" s="513">
        <f t="shared" si="1283"/>
        <v>0</v>
      </c>
      <c r="Z532" s="401">
        <f t="shared" si="1284"/>
        <v>0</v>
      </c>
      <c r="AA532" s="513"/>
      <c r="AB532" s="401">
        <f t="shared" si="1285"/>
        <v>0</v>
      </c>
      <c r="AC532" s="513">
        <f t="shared" si="1286"/>
        <v>0</v>
      </c>
      <c r="AD532" s="401">
        <f t="shared" si="1287"/>
        <v>0</v>
      </c>
      <c r="AE532" s="513"/>
      <c r="AF532" s="401">
        <f t="shared" si="1288"/>
        <v>0</v>
      </c>
      <c r="AG532" s="513">
        <f t="shared" si="1289"/>
        <v>0</v>
      </c>
      <c r="AH532" s="401">
        <f t="shared" si="1290"/>
        <v>0</v>
      </c>
      <c r="AI532" s="513"/>
      <c r="AJ532" s="401">
        <f t="shared" si="1291"/>
        <v>0</v>
      </c>
      <c r="AK532" s="513">
        <f t="shared" si="1292"/>
        <v>0</v>
      </c>
      <c r="AL532" s="401">
        <f t="shared" si="1242"/>
        <v>0</v>
      </c>
      <c r="AM532" s="519"/>
      <c r="AN532" s="429">
        <f t="shared" si="1243"/>
        <v>0</v>
      </c>
      <c r="AO532" s="519">
        <f t="shared" si="1293"/>
        <v>0</v>
      </c>
      <c r="AP532" s="429">
        <f t="shared" si="1294"/>
        <v>0</v>
      </c>
      <c r="AQ532" s="591"/>
      <c r="AR532" s="401">
        <f t="shared" si="1246"/>
        <v>0</v>
      </c>
      <c r="AS532" s="519">
        <f t="shared" si="1295"/>
        <v>0</v>
      </c>
      <c r="AT532" s="429">
        <f t="shared" si="1296"/>
        <v>0</v>
      </c>
      <c r="AU532" s="513"/>
      <c r="AV532" s="401">
        <f t="shared" si="1297"/>
        <v>0</v>
      </c>
      <c r="AW532" s="519">
        <f t="shared" si="1298"/>
        <v>0</v>
      </c>
      <c r="AX532" s="429">
        <f t="shared" si="1299"/>
        <v>0</v>
      </c>
      <c r="AY532" s="513"/>
      <c r="AZ532" s="681">
        <f t="shared" si="1300"/>
        <v>0</v>
      </c>
      <c r="BA532" s="519">
        <f t="shared" si="1301"/>
        <v>0</v>
      </c>
      <c r="BB532" s="429">
        <f t="shared" si="1302"/>
        <v>0</v>
      </c>
      <c r="BC532" s="695"/>
      <c r="BD532" s="681">
        <f t="shared" si="1303"/>
        <v>0</v>
      </c>
      <c r="BE532" s="695">
        <f t="shared" si="1304"/>
        <v>0</v>
      </c>
      <c r="BF532" s="681">
        <f t="shared" si="1305"/>
        <v>0</v>
      </c>
      <c r="BG532" s="695"/>
      <c r="BH532" s="681">
        <f t="shared" si="1306"/>
        <v>0</v>
      </c>
      <c r="BI532" s="519">
        <f t="shared" si="1307"/>
        <v>0</v>
      </c>
      <c r="BJ532" s="429">
        <f t="shared" si="1308"/>
        <v>0</v>
      </c>
      <c r="BK532" s="519">
        <v>0.8</v>
      </c>
      <c r="BL532" s="429">
        <f t="shared" si="1309"/>
        <v>7836140.6640000008</v>
      </c>
      <c r="BM532" s="519">
        <f t="shared" si="1310"/>
        <v>0.8</v>
      </c>
      <c r="BN532" s="429">
        <f t="shared" si="1311"/>
        <v>7836140.6640000008</v>
      </c>
      <c r="BO532" s="718"/>
      <c r="BP532" s="706">
        <f t="shared" si="1312"/>
        <v>0</v>
      </c>
      <c r="BQ532" s="718">
        <f t="shared" si="1313"/>
        <v>0.8</v>
      </c>
      <c r="BR532" s="706">
        <f t="shared" si="1314"/>
        <v>7836140.6640000008</v>
      </c>
      <c r="BS532" s="718"/>
      <c r="BT532" s="706">
        <f t="shared" si="1315"/>
        <v>0</v>
      </c>
      <c r="BU532" s="718">
        <f t="shared" si="1316"/>
        <v>0.8</v>
      </c>
      <c r="BV532" s="706">
        <f t="shared" si="1317"/>
        <v>7836140.6640000008</v>
      </c>
      <c r="BW532" s="718"/>
      <c r="BX532" s="706">
        <f t="shared" si="1318"/>
        <v>0</v>
      </c>
      <c r="BY532" s="718">
        <f t="shared" si="1319"/>
        <v>0.8</v>
      </c>
      <c r="BZ532" s="706">
        <f t="shared" si="1320"/>
        <v>7836140.6640000008</v>
      </c>
      <c r="CA532" s="718"/>
      <c r="CB532" s="706">
        <f t="shared" si="1321"/>
        <v>0</v>
      </c>
      <c r="CC532" s="718">
        <f t="shared" si="1322"/>
        <v>0.8</v>
      </c>
      <c r="CD532" s="706">
        <f t="shared" si="1323"/>
        <v>7836140.6640000008</v>
      </c>
      <c r="CE532" s="706"/>
      <c r="CF532" s="402">
        <f t="shared" si="1324"/>
        <v>9795175.8300000001</v>
      </c>
    </row>
    <row r="533" spans="2:84" ht="36">
      <c r="B533" s="395" t="s">
        <v>1336</v>
      </c>
      <c r="C533" s="396" t="s">
        <v>1337</v>
      </c>
      <c r="D533" s="397" t="s">
        <v>389</v>
      </c>
      <c r="E533" s="398">
        <v>18841372.109999999</v>
      </c>
      <c r="F533" s="399">
        <v>1</v>
      </c>
      <c r="G533" s="400">
        <f t="shared" si="1276"/>
        <v>18841372.109999999</v>
      </c>
      <c r="H533" s="400"/>
      <c r="I533" s="401"/>
      <c r="J533" s="401"/>
      <c r="K533" s="513"/>
      <c r="L533" s="401"/>
      <c r="M533" s="513">
        <f t="shared" si="1277"/>
        <v>0</v>
      </c>
      <c r="N533" s="401">
        <f t="shared" si="1278"/>
        <v>0</v>
      </c>
      <c r="O533" s="401"/>
      <c r="P533" s="401"/>
      <c r="Q533" s="513">
        <f t="shared" si="1279"/>
        <v>0</v>
      </c>
      <c r="R533" s="401">
        <f t="shared" si="1280"/>
        <v>0</v>
      </c>
      <c r="S533" s="540"/>
      <c r="T533" s="401"/>
      <c r="U533" s="513">
        <f t="shared" si="1281"/>
        <v>0</v>
      </c>
      <c r="V533" s="401">
        <f t="shared" si="1282"/>
        <v>0</v>
      </c>
      <c r="W533" s="513"/>
      <c r="X533" s="401"/>
      <c r="Y533" s="513">
        <f t="shared" si="1283"/>
        <v>0</v>
      </c>
      <c r="Z533" s="401">
        <f t="shared" si="1284"/>
        <v>0</v>
      </c>
      <c r="AA533" s="513"/>
      <c r="AB533" s="401">
        <f t="shared" si="1285"/>
        <v>0</v>
      </c>
      <c r="AC533" s="513">
        <f t="shared" si="1286"/>
        <v>0</v>
      </c>
      <c r="AD533" s="401">
        <f t="shared" si="1287"/>
        <v>0</v>
      </c>
      <c r="AE533" s="513"/>
      <c r="AF533" s="401">
        <f t="shared" si="1288"/>
        <v>0</v>
      </c>
      <c r="AG533" s="513">
        <f t="shared" si="1289"/>
        <v>0</v>
      </c>
      <c r="AH533" s="401">
        <f t="shared" si="1290"/>
        <v>0</v>
      </c>
      <c r="AI533" s="513"/>
      <c r="AJ533" s="401">
        <f t="shared" si="1291"/>
        <v>0</v>
      </c>
      <c r="AK533" s="513">
        <f t="shared" si="1292"/>
        <v>0</v>
      </c>
      <c r="AL533" s="401">
        <f t="shared" si="1242"/>
        <v>0</v>
      </c>
      <c r="AM533" s="519"/>
      <c r="AN533" s="429">
        <f t="shared" si="1243"/>
        <v>0</v>
      </c>
      <c r="AO533" s="519">
        <f t="shared" si="1293"/>
        <v>0</v>
      </c>
      <c r="AP533" s="429">
        <f t="shared" si="1294"/>
        <v>0</v>
      </c>
      <c r="AQ533" s="591"/>
      <c r="AR533" s="401">
        <f t="shared" si="1246"/>
        <v>0</v>
      </c>
      <c r="AS533" s="519">
        <f t="shared" si="1295"/>
        <v>0</v>
      </c>
      <c r="AT533" s="429">
        <f t="shared" si="1296"/>
        <v>0</v>
      </c>
      <c r="AU533" s="513"/>
      <c r="AV533" s="401">
        <f t="shared" si="1297"/>
        <v>0</v>
      </c>
      <c r="AW533" s="519">
        <f t="shared" si="1298"/>
        <v>0</v>
      </c>
      <c r="AX533" s="429">
        <f t="shared" si="1299"/>
        <v>0</v>
      </c>
      <c r="AY533" s="513"/>
      <c r="AZ533" s="681">
        <f t="shared" si="1300"/>
        <v>0</v>
      </c>
      <c r="BA533" s="519">
        <f t="shared" si="1301"/>
        <v>0</v>
      </c>
      <c r="BB533" s="429">
        <f t="shared" si="1302"/>
        <v>0</v>
      </c>
      <c r="BC533" s="695"/>
      <c r="BD533" s="681">
        <f t="shared" si="1303"/>
        <v>0</v>
      </c>
      <c r="BE533" s="695">
        <f t="shared" si="1304"/>
        <v>0</v>
      </c>
      <c r="BF533" s="681">
        <f t="shared" si="1305"/>
        <v>0</v>
      </c>
      <c r="BG533" s="695"/>
      <c r="BH533" s="681">
        <f t="shared" si="1306"/>
        <v>0</v>
      </c>
      <c r="BI533" s="519">
        <f t="shared" si="1307"/>
        <v>0</v>
      </c>
      <c r="BJ533" s="429">
        <f t="shared" si="1308"/>
        <v>0</v>
      </c>
      <c r="BK533" s="519">
        <v>0.8</v>
      </c>
      <c r="BL533" s="429">
        <f t="shared" si="1309"/>
        <v>15073097.688000001</v>
      </c>
      <c r="BM533" s="519">
        <f t="shared" si="1310"/>
        <v>0.8</v>
      </c>
      <c r="BN533" s="429">
        <f t="shared" si="1311"/>
        <v>15073097.688000001</v>
      </c>
      <c r="BO533" s="718"/>
      <c r="BP533" s="706">
        <f t="shared" si="1312"/>
        <v>0</v>
      </c>
      <c r="BQ533" s="718">
        <f t="shared" si="1313"/>
        <v>0.8</v>
      </c>
      <c r="BR533" s="706">
        <f t="shared" si="1314"/>
        <v>15073097.688000001</v>
      </c>
      <c r="BS533" s="718"/>
      <c r="BT533" s="706">
        <f t="shared" si="1315"/>
        <v>0</v>
      </c>
      <c r="BU533" s="718">
        <f t="shared" si="1316"/>
        <v>0.8</v>
      </c>
      <c r="BV533" s="706">
        <f t="shared" si="1317"/>
        <v>15073097.688000001</v>
      </c>
      <c r="BW533" s="718"/>
      <c r="BX533" s="706">
        <f t="shared" si="1318"/>
        <v>0</v>
      </c>
      <c r="BY533" s="718">
        <f t="shared" si="1319"/>
        <v>0.8</v>
      </c>
      <c r="BZ533" s="706">
        <f t="shared" si="1320"/>
        <v>15073097.688000001</v>
      </c>
      <c r="CA533" s="718"/>
      <c r="CB533" s="706">
        <f t="shared" si="1321"/>
        <v>0</v>
      </c>
      <c r="CC533" s="718">
        <f t="shared" si="1322"/>
        <v>0.8</v>
      </c>
      <c r="CD533" s="706">
        <f t="shared" si="1323"/>
        <v>15073097.688000001</v>
      </c>
      <c r="CE533" s="706"/>
      <c r="CF533" s="402">
        <f t="shared" si="1324"/>
        <v>18841372.109999999</v>
      </c>
    </row>
    <row r="534" spans="2:84" ht="72">
      <c r="B534" s="395" t="s">
        <v>1338</v>
      </c>
      <c r="C534" s="396" t="s">
        <v>1339</v>
      </c>
      <c r="D534" s="397" t="s">
        <v>632</v>
      </c>
      <c r="E534" s="398">
        <v>43661587.859999999</v>
      </c>
      <c r="F534" s="399">
        <v>1</v>
      </c>
      <c r="G534" s="400">
        <f t="shared" si="1276"/>
        <v>43661587.859999999</v>
      </c>
      <c r="H534" s="400"/>
      <c r="I534" s="401"/>
      <c r="J534" s="401"/>
      <c r="K534" s="513"/>
      <c r="L534" s="401"/>
      <c r="M534" s="513">
        <f t="shared" si="1277"/>
        <v>0</v>
      </c>
      <c r="N534" s="401">
        <f t="shared" si="1278"/>
        <v>0</v>
      </c>
      <c r="O534" s="401"/>
      <c r="P534" s="401"/>
      <c r="Q534" s="513">
        <f t="shared" si="1279"/>
        <v>0</v>
      </c>
      <c r="R534" s="401">
        <f t="shared" si="1280"/>
        <v>0</v>
      </c>
      <c r="S534" s="540"/>
      <c r="T534" s="401"/>
      <c r="U534" s="513">
        <f t="shared" si="1281"/>
        <v>0</v>
      </c>
      <c r="V534" s="401">
        <f t="shared" si="1282"/>
        <v>0</v>
      </c>
      <c r="W534" s="513"/>
      <c r="X534" s="401"/>
      <c r="Y534" s="513">
        <f t="shared" si="1283"/>
        <v>0</v>
      </c>
      <c r="Z534" s="401">
        <f t="shared" si="1284"/>
        <v>0</v>
      </c>
      <c r="AA534" s="513"/>
      <c r="AB534" s="401">
        <f t="shared" si="1285"/>
        <v>0</v>
      </c>
      <c r="AC534" s="513">
        <f t="shared" si="1286"/>
        <v>0</v>
      </c>
      <c r="AD534" s="401">
        <f t="shared" si="1287"/>
        <v>0</v>
      </c>
      <c r="AE534" s="513"/>
      <c r="AF534" s="401">
        <f t="shared" si="1288"/>
        <v>0</v>
      </c>
      <c r="AG534" s="513">
        <f t="shared" si="1289"/>
        <v>0</v>
      </c>
      <c r="AH534" s="401">
        <f t="shared" si="1290"/>
        <v>0</v>
      </c>
      <c r="AI534" s="513"/>
      <c r="AJ534" s="401">
        <f t="shared" si="1291"/>
        <v>0</v>
      </c>
      <c r="AK534" s="513">
        <f t="shared" si="1292"/>
        <v>0</v>
      </c>
      <c r="AL534" s="401">
        <f t="shared" si="1242"/>
        <v>0</v>
      </c>
      <c r="AM534" s="519"/>
      <c r="AN534" s="429">
        <f t="shared" si="1243"/>
        <v>0</v>
      </c>
      <c r="AO534" s="519">
        <f t="shared" si="1293"/>
        <v>0</v>
      </c>
      <c r="AP534" s="429">
        <f t="shared" si="1294"/>
        <v>0</v>
      </c>
      <c r="AQ534" s="591"/>
      <c r="AR534" s="401">
        <f t="shared" si="1246"/>
        <v>0</v>
      </c>
      <c r="AS534" s="519">
        <f t="shared" si="1295"/>
        <v>0</v>
      </c>
      <c r="AT534" s="429">
        <f t="shared" si="1296"/>
        <v>0</v>
      </c>
      <c r="AU534" s="513"/>
      <c r="AV534" s="401">
        <f t="shared" si="1297"/>
        <v>0</v>
      </c>
      <c r="AW534" s="519">
        <f t="shared" si="1298"/>
        <v>0</v>
      </c>
      <c r="AX534" s="429">
        <f t="shared" si="1299"/>
        <v>0</v>
      </c>
      <c r="AY534" s="513"/>
      <c r="AZ534" s="681">
        <f t="shared" si="1300"/>
        <v>0</v>
      </c>
      <c r="BA534" s="519">
        <f t="shared" si="1301"/>
        <v>0</v>
      </c>
      <c r="BB534" s="429">
        <f t="shared" si="1302"/>
        <v>0</v>
      </c>
      <c r="BC534" s="695"/>
      <c r="BD534" s="681">
        <f t="shared" si="1303"/>
        <v>0</v>
      </c>
      <c r="BE534" s="695">
        <f t="shared" si="1304"/>
        <v>0</v>
      </c>
      <c r="BF534" s="681">
        <f t="shared" si="1305"/>
        <v>0</v>
      </c>
      <c r="BG534" s="695"/>
      <c r="BH534" s="681">
        <f t="shared" si="1306"/>
        <v>0</v>
      </c>
      <c r="BI534" s="519">
        <f t="shared" si="1307"/>
        <v>0</v>
      </c>
      <c r="BJ534" s="429">
        <f t="shared" si="1308"/>
        <v>0</v>
      </c>
      <c r="BK534" s="695"/>
      <c r="BL534" s="681">
        <f t="shared" si="1309"/>
        <v>0</v>
      </c>
      <c r="BM534" s="519">
        <f t="shared" si="1310"/>
        <v>0</v>
      </c>
      <c r="BN534" s="429">
        <f t="shared" si="1311"/>
        <v>0</v>
      </c>
      <c r="BO534" s="718"/>
      <c r="BP534" s="706">
        <f t="shared" si="1312"/>
        <v>0</v>
      </c>
      <c r="BQ534" s="718">
        <f t="shared" si="1313"/>
        <v>0</v>
      </c>
      <c r="BR534" s="706">
        <f t="shared" si="1314"/>
        <v>0</v>
      </c>
      <c r="BS534" s="718"/>
      <c r="BT534" s="706">
        <f t="shared" si="1315"/>
        <v>0</v>
      </c>
      <c r="BU534" s="718">
        <f t="shared" si="1316"/>
        <v>0</v>
      </c>
      <c r="BV534" s="706">
        <f t="shared" si="1317"/>
        <v>0</v>
      </c>
      <c r="BW534" s="718"/>
      <c r="BX534" s="706">
        <f t="shared" si="1318"/>
        <v>0</v>
      </c>
      <c r="BY534" s="718">
        <f t="shared" si="1319"/>
        <v>0</v>
      </c>
      <c r="BZ534" s="706">
        <f t="shared" si="1320"/>
        <v>0</v>
      </c>
      <c r="CA534" s="718"/>
      <c r="CB534" s="706">
        <f t="shared" si="1321"/>
        <v>0</v>
      </c>
      <c r="CC534" s="718">
        <f t="shared" si="1322"/>
        <v>0</v>
      </c>
      <c r="CD534" s="706">
        <f t="shared" si="1323"/>
        <v>0</v>
      </c>
      <c r="CE534" s="706"/>
      <c r="CF534" s="402">
        <f t="shared" si="1324"/>
        <v>43661587.859999999</v>
      </c>
    </row>
    <row r="535" spans="2:84" ht="36">
      <c r="B535" s="395" t="s">
        <v>1340</v>
      </c>
      <c r="C535" s="396" t="s">
        <v>1312</v>
      </c>
      <c r="D535" s="397" t="s">
        <v>389</v>
      </c>
      <c r="E535" s="398">
        <v>813211.74</v>
      </c>
      <c r="F535" s="399">
        <v>0</v>
      </c>
      <c r="G535" s="400">
        <f t="shared" si="1276"/>
        <v>0</v>
      </c>
      <c r="H535" s="400"/>
      <c r="I535" s="401"/>
      <c r="J535" s="401"/>
      <c r="K535" s="513"/>
      <c r="L535" s="401"/>
      <c r="M535" s="513">
        <f t="shared" si="1277"/>
        <v>0</v>
      </c>
      <c r="N535" s="401">
        <f t="shared" si="1278"/>
        <v>0</v>
      </c>
      <c r="O535" s="401"/>
      <c r="P535" s="401"/>
      <c r="Q535" s="513">
        <f t="shared" si="1279"/>
        <v>0</v>
      </c>
      <c r="R535" s="401">
        <f t="shared" si="1280"/>
        <v>0</v>
      </c>
      <c r="S535" s="540"/>
      <c r="T535" s="401"/>
      <c r="U535" s="513">
        <f t="shared" si="1281"/>
        <v>0</v>
      </c>
      <c r="V535" s="401">
        <f t="shared" si="1282"/>
        <v>0</v>
      </c>
      <c r="W535" s="513"/>
      <c r="X535" s="401"/>
      <c r="Y535" s="513">
        <f t="shared" si="1283"/>
        <v>0</v>
      </c>
      <c r="Z535" s="401">
        <f t="shared" si="1284"/>
        <v>0</v>
      </c>
      <c r="AA535" s="513"/>
      <c r="AB535" s="401">
        <f t="shared" si="1285"/>
        <v>0</v>
      </c>
      <c r="AC535" s="513">
        <f t="shared" si="1286"/>
        <v>0</v>
      </c>
      <c r="AD535" s="401">
        <f t="shared" si="1287"/>
        <v>0</v>
      </c>
      <c r="AE535" s="513"/>
      <c r="AF535" s="401">
        <f t="shared" si="1288"/>
        <v>0</v>
      </c>
      <c r="AG535" s="513">
        <f t="shared" si="1289"/>
        <v>0</v>
      </c>
      <c r="AH535" s="401">
        <f t="shared" si="1290"/>
        <v>0</v>
      </c>
      <c r="AI535" s="513"/>
      <c r="AJ535" s="401">
        <f t="shared" si="1291"/>
        <v>0</v>
      </c>
      <c r="AK535" s="513">
        <f t="shared" si="1292"/>
        <v>0</v>
      </c>
      <c r="AL535" s="401">
        <f t="shared" si="1242"/>
        <v>0</v>
      </c>
      <c r="AM535" s="519"/>
      <c r="AN535" s="429">
        <f t="shared" si="1243"/>
        <v>0</v>
      </c>
      <c r="AO535" s="519">
        <f t="shared" si="1293"/>
        <v>0</v>
      </c>
      <c r="AP535" s="429">
        <f t="shared" si="1294"/>
        <v>0</v>
      </c>
      <c r="AQ535" s="591"/>
      <c r="AR535" s="401">
        <f t="shared" si="1246"/>
        <v>0</v>
      </c>
      <c r="AS535" s="519">
        <f t="shared" si="1295"/>
        <v>0</v>
      </c>
      <c r="AT535" s="429">
        <f t="shared" si="1296"/>
        <v>0</v>
      </c>
      <c r="AU535" s="513"/>
      <c r="AV535" s="401">
        <f t="shared" si="1297"/>
        <v>0</v>
      </c>
      <c r="AW535" s="519">
        <f t="shared" si="1298"/>
        <v>0</v>
      </c>
      <c r="AX535" s="429">
        <f t="shared" si="1299"/>
        <v>0</v>
      </c>
      <c r="AY535" s="513"/>
      <c r="AZ535" s="681">
        <f t="shared" si="1300"/>
        <v>0</v>
      </c>
      <c r="BA535" s="519">
        <f t="shared" si="1301"/>
        <v>0</v>
      </c>
      <c r="BB535" s="429">
        <f t="shared" si="1302"/>
        <v>0</v>
      </c>
      <c r="BC535" s="695"/>
      <c r="BD535" s="681">
        <f t="shared" si="1303"/>
        <v>0</v>
      </c>
      <c r="BE535" s="695">
        <f t="shared" si="1304"/>
        <v>0</v>
      </c>
      <c r="BF535" s="681">
        <f t="shared" si="1305"/>
        <v>0</v>
      </c>
      <c r="BG535" s="695"/>
      <c r="BH535" s="681">
        <f t="shared" si="1306"/>
        <v>0</v>
      </c>
      <c r="BI535" s="519">
        <f t="shared" si="1307"/>
        <v>0</v>
      </c>
      <c r="BJ535" s="429">
        <f t="shared" si="1308"/>
        <v>0</v>
      </c>
      <c r="BK535" s="695"/>
      <c r="BL535" s="681">
        <f t="shared" si="1309"/>
        <v>0</v>
      </c>
      <c r="BM535" s="519">
        <f t="shared" si="1310"/>
        <v>0</v>
      </c>
      <c r="BN535" s="429">
        <f t="shared" si="1311"/>
        <v>0</v>
      </c>
      <c r="BO535" s="718"/>
      <c r="BP535" s="706">
        <f t="shared" si="1312"/>
        <v>0</v>
      </c>
      <c r="BQ535" s="718">
        <f t="shared" si="1313"/>
        <v>0</v>
      </c>
      <c r="BR535" s="706">
        <f t="shared" si="1314"/>
        <v>0</v>
      </c>
      <c r="BS535" s="718"/>
      <c r="BT535" s="706">
        <f t="shared" si="1315"/>
        <v>0</v>
      </c>
      <c r="BU535" s="718">
        <f t="shared" si="1316"/>
        <v>0</v>
      </c>
      <c r="BV535" s="706">
        <f t="shared" si="1317"/>
        <v>0</v>
      </c>
      <c r="BW535" s="718"/>
      <c r="BX535" s="706">
        <f t="shared" si="1318"/>
        <v>0</v>
      </c>
      <c r="BY535" s="718">
        <f t="shared" si="1319"/>
        <v>0</v>
      </c>
      <c r="BZ535" s="706">
        <f t="shared" si="1320"/>
        <v>0</v>
      </c>
      <c r="CA535" s="718"/>
      <c r="CB535" s="706">
        <f t="shared" si="1321"/>
        <v>0</v>
      </c>
      <c r="CC535" s="718">
        <f t="shared" si="1322"/>
        <v>0</v>
      </c>
      <c r="CD535" s="706">
        <f t="shared" si="1323"/>
        <v>0</v>
      </c>
      <c r="CE535" s="706"/>
      <c r="CF535" s="402">
        <f t="shared" si="1324"/>
        <v>0</v>
      </c>
    </row>
    <row r="536" spans="2:84" ht="36">
      <c r="B536" s="395" t="s">
        <v>1341</v>
      </c>
      <c r="C536" s="396" t="s">
        <v>1342</v>
      </c>
      <c r="D536" s="397" t="s">
        <v>389</v>
      </c>
      <c r="E536" s="398">
        <v>49434.659999999996</v>
      </c>
      <c r="F536" s="399">
        <v>10</v>
      </c>
      <c r="G536" s="400">
        <f t="shared" si="1276"/>
        <v>494346.6</v>
      </c>
      <c r="H536" s="400"/>
      <c r="I536" s="401"/>
      <c r="J536" s="401"/>
      <c r="K536" s="513"/>
      <c r="L536" s="401"/>
      <c r="M536" s="513">
        <f t="shared" si="1277"/>
        <v>0</v>
      </c>
      <c r="N536" s="401">
        <f t="shared" si="1278"/>
        <v>0</v>
      </c>
      <c r="O536" s="401"/>
      <c r="P536" s="401"/>
      <c r="Q536" s="513">
        <f t="shared" si="1279"/>
        <v>0</v>
      </c>
      <c r="R536" s="401">
        <f t="shared" si="1280"/>
        <v>0</v>
      </c>
      <c r="S536" s="540"/>
      <c r="T536" s="401"/>
      <c r="U536" s="513">
        <f t="shared" si="1281"/>
        <v>0</v>
      </c>
      <c r="V536" s="401">
        <f t="shared" si="1282"/>
        <v>0</v>
      </c>
      <c r="W536" s="513"/>
      <c r="X536" s="401"/>
      <c r="Y536" s="513">
        <f t="shared" si="1283"/>
        <v>0</v>
      </c>
      <c r="Z536" s="401">
        <f t="shared" si="1284"/>
        <v>0</v>
      </c>
      <c r="AA536" s="513"/>
      <c r="AB536" s="401">
        <f t="shared" si="1285"/>
        <v>0</v>
      </c>
      <c r="AC536" s="513">
        <f t="shared" si="1286"/>
        <v>0</v>
      </c>
      <c r="AD536" s="401">
        <f t="shared" si="1287"/>
        <v>0</v>
      </c>
      <c r="AE536" s="513"/>
      <c r="AF536" s="401">
        <f t="shared" si="1288"/>
        <v>0</v>
      </c>
      <c r="AG536" s="513">
        <f t="shared" si="1289"/>
        <v>0</v>
      </c>
      <c r="AH536" s="401">
        <f t="shared" si="1290"/>
        <v>0</v>
      </c>
      <c r="AI536" s="513"/>
      <c r="AJ536" s="401">
        <f t="shared" si="1291"/>
        <v>0</v>
      </c>
      <c r="AK536" s="513">
        <f t="shared" si="1292"/>
        <v>0</v>
      </c>
      <c r="AL536" s="401">
        <f t="shared" si="1242"/>
        <v>0</v>
      </c>
      <c r="AM536" s="519"/>
      <c r="AN536" s="429">
        <f t="shared" si="1243"/>
        <v>0</v>
      </c>
      <c r="AO536" s="519">
        <f t="shared" si="1293"/>
        <v>0</v>
      </c>
      <c r="AP536" s="429">
        <f t="shared" si="1294"/>
        <v>0</v>
      </c>
      <c r="AQ536" s="591"/>
      <c r="AR536" s="401">
        <f t="shared" si="1246"/>
        <v>0</v>
      </c>
      <c r="AS536" s="519">
        <f t="shared" si="1295"/>
        <v>0</v>
      </c>
      <c r="AT536" s="429">
        <f t="shared" si="1296"/>
        <v>0</v>
      </c>
      <c r="AU536" s="513"/>
      <c r="AV536" s="401">
        <f t="shared" si="1297"/>
        <v>0</v>
      </c>
      <c r="AW536" s="519">
        <f t="shared" si="1298"/>
        <v>0</v>
      </c>
      <c r="AX536" s="429">
        <f t="shared" si="1299"/>
        <v>0</v>
      </c>
      <c r="AY536" s="513"/>
      <c r="AZ536" s="681">
        <f t="shared" si="1300"/>
        <v>0</v>
      </c>
      <c r="BA536" s="519">
        <f t="shared" si="1301"/>
        <v>0</v>
      </c>
      <c r="BB536" s="429">
        <f t="shared" si="1302"/>
        <v>0</v>
      </c>
      <c r="BC536" s="695"/>
      <c r="BD536" s="681">
        <f t="shared" si="1303"/>
        <v>0</v>
      </c>
      <c r="BE536" s="695">
        <f t="shared" si="1304"/>
        <v>0</v>
      </c>
      <c r="BF536" s="681">
        <f t="shared" si="1305"/>
        <v>0</v>
      </c>
      <c r="BG536" s="695"/>
      <c r="BH536" s="681">
        <f t="shared" si="1306"/>
        <v>0</v>
      </c>
      <c r="BI536" s="519">
        <f t="shared" si="1307"/>
        <v>0</v>
      </c>
      <c r="BJ536" s="429">
        <f t="shared" si="1308"/>
        <v>0</v>
      </c>
      <c r="BK536" s="695"/>
      <c r="BL536" s="681">
        <f t="shared" si="1309"/>
        <v>0</v>
      </c>
      <c r="BM536" s="519">
        <f t="shared" si="1310"/>
        <v>0</v>
      </c>
      <c r="BN536" s="429">
        <f t="shared" si="1311"/>
        <v>0</v>
      </c>
      <c r="BO536" s="718"/>
      <c r="BP536" s="706">
        <f t="shared" si="1312"/>
        <v>0</v>
      </c>
      <c r="BQ536" s="718">
        <f t="shared" si="1313"/>
        <v>0</v>
      </c>
      <c r="BR536" s="706">
        <f t="shared" si="1314"/>
        <v>0</v>
      </c>
      <c r="BS536" s="718"/>
      <c r="BT536" s="706">
        <f t="shared" si="1315"/>
        <v>0</v>
      </c>
      <c r="BU536" s="718">
        <f t="shared" si="1316"/>
        <v>0</v>
      </c>
      <c r="BV536" s="706">
        <f t="shared" si="1317"/>
        <v>0</v>
      </c>
      <c r="BW536" s="718"/>
      <c r="BX536" s="706">
        <f t="shared" si="1318"/>
        <v>0</v>
      </c>
      <c r="BY536" s="718">
        <f t="shared" si="1319"/>
        <v>0</v>
      </c>
      <c r="BZ536" s="706">
        <f t="shared" si="1320"/>
        <v>0</v>
      </c>
      <c r="CA536" s="718"/>
      <c r="CB536" s="706">
        <f t="shared" si="1321"/>
        <v>0</v>
      </c>
      <c r="CC536" s="718">
        <f t="shared" si="1322"/>
        <v>0</v>
      </c>
      <c r="CD536" s="706">
        <f t="shared" si="1323"/>
        <v>0</v>
      </c>
      <c r="CE536" s="706"/>
      <c r="CF536" s="402">
        <f t="shared" si="1324"/>
        <v>494346.6</v>
      </c>
    </row>
    <row r="537" spans="2:84" ht="18.75" customHeight="1">
      <c r="B537" s="395" t="s">
        <v>1343</v>
      </c>
      <c r="C537" s="396" t="s">
        <v>1344</v>
      </c>
      <c r="D537" s="397" t="s">
        <v>389</v>
      </c>
      <c r="E537" s="398">
        <v>7239629.4299999997</v>
      </c>
      <c r="F537" s="399">
        <v>0</v>
      </c>
      <c r="G537" s="400">
        <f t="shared" si="1276"/>
        <v>0</v>
      </c>
      <c r="H537" s="400"/>
      <c r="I537" s="401"/>
      <c r="J537" s="401"/>
      <c r="K537" s="513"/>
      <c r="L537" s="401"/>
      <c r="M537" s="513">
        <f t="shared" si="1277"/>
        <v>0</v>
      </c>
      <c r="N537" s="401">
        <f t="shared" si="1278"/>
        <v>0</v>
      </c>
      <c r="O537" s="401"/>
      <c r="P537" s="401"/>
      <c r="Q537" s="513">
        <f t="shared" si="1279"/>
        <v>0</v>
      </c>
      <c r="R537" s="401">
        <f t="shared" si="1280"/>
        <v>0</v>
      </c>
      <c r="S537" s="540"/>
      <c r="T537" s="401"/>
      <c r="U537" s="513">
        <f t="shared" si="1281"/>
        <v>0</v>
      </c>
      <c r="V537" s="401">
        <f t="shared" si="1282"/>
        <v>0</v>
      </c>
      <c r="W537" s="513"/>
      <c r="X537" s="401"/>
      <c r="Y537" s="513">
        <f t="shared" si="1283"/>
        <v>0</v>
      </c>
      <c r="Z537" s="401">
        <f t="shared" si="1284"/>
        <v>0</v>
      </c>
      <c r="AA537" s="513"/>
      <c r="AB537" s="401">
        <f t="shared" si="1285"/>
        <v>0</v>
      </c>
      <c r="AC537" s="513">
        <f t="shared" si="1286"/>
        <v>0</v>
      </c>
      <c r="AD537" s="401">
        <f t="shared" si="1287"/>
        <v>0</v>
      </c>
      <c r="AE537" s="513"/>
      <c r="AF537" s="401">
        <f t="shared" si="1288"/>
        <v>0</v>
      </c>
      <c r="AG537" s="513">
        <f t="shared" si="1289"/>
        <v>0</v>
      </c>
      <c r="AH537" s="401">
        <f t="shared" si="1290"/>
        <v>0</v>
      </c>
      <c r="AI537" s="513"/>
      <c r="AJ537" s="401">
        <f t="shared" si="1291"/>
        <v>0</v>
      </c>
      <c r="AK537" s="513">
        <f t="shared" si="1292"/>
        <v>0</v>
      </c>
      <c r="AL537" s="401">
        <f t="shared" si="1242"/>
        <v>0</v>
      </c>
      <c r="AM537" s="519"/>
      <c r="AN537" s="429">
        <f t="shared" si="1243"/>
        <v>0</v>
      </c>
      <c r="AO537" s="519">
        <f t="shared" si="1293"/>
        <v>0</v>
      </c>
      <c r="AP537" s="429">
        <f t="shared" si="1294"/>
        <v>0</v>
      </c>
      <c r="AQ537" s="591"/>
      <c r="AR537" s="401">
        <f t="shared" si="1246"/>
        <v>0</v>
      </c>
      <c r="AS537" s="519">
        <f t="shared" si="1295"/>
        <v>0</v>
      </c>
      <c r="AT537" s="429">
        <f t="shared" si="1296"/>
        <v>0</v>
      </c>
      <c r="AU537" s="513"/>
      <c r="AV537" s="401">
        <f t="shared" si="1297"/>
        <v>0</v>
      </c>
      <c r="AW537" s="519">
        <f t="shared" si="1298"/>
        <v>0</v>
      </c>
      <c r="AX537" s="429">
        <f t="shared" si="1299"/>
        <v>0</v>
      </c>
      <c r="AY537" s="513"/>
      <c r="AZ537" s="681">
        <f t="shared" si="1300"/>
        <v>0</v>
      </c>
      <c r="BA537" s="519">
        <f t="shared" si="1301"/>
        <v>0</v>
      </c>
      <c r="BB537" s="429">
        <f t="shared" si="1302"/>
        <v>0</v>
      </c>
      <c r="BC537" s="695"/>
      <c r="BD537" s="681">
        <f t="shared" si="1303"/>
        <v>0</v>
      </c>
      <c r="BE537" s="695">
        <f t="shared" si="1304"/>
        <v>0</v>
      </c>
      <c r="BF537" s="681">
        <f t="shared" si="1305"/>
        <v>0</v>
      </c>
      <c r="BG537" s="695"/>
      <c r="BH537" s="681">
        <f t="shared" si="1306"/>
        <v>0</v>
      </c>
      <c r="BI537" s="519">
        <f t="shared" si="1307"/>
        <v>0</v>
      </c>
      <c r="BJ537" s="429">
        <f t="shared" si="1308"/>
        <v>0</v>
      </c>
      <c r="BK537" s="695"/>
      <c r="BL537" s="681">
        <f t="shared" si="1309"/>
        <v>0</v>
      </c>
      <c r="BM537" s="519">
        <f t="shared" si="1310"/>
        <v>0</v>
      </c>
      <c r="BN537" s="429">
        <f t="shared" si="1311"/>
        <v>0</v>
      </c>
      <c r="BO537" s="718"/>
      <c r="BP537" s="706">
        <f t="shared" si="1312"/>
        <v>0</v>
      </c>
      <c r="BQ537" s="718">
        <f t="shared" si="1313"/>
        <v>0</v>
      </c>
      <c r="BR537" s="706">
        <f t="shared" si="1314"/>
        <v>0</v>
      </c>
      <c r="BS537" s="718"/>
      <c r="BT537" s="706">
        <f t="shared" si="1315"/>
        <v>0</v>
      </c>
      <c r="BU537" s="718">
        <f t="shared" si="1316"/>
        <v>0</v>
      </c>
      <c r="BV537" s="706">
        <f t="shared" si="1317"/>
        <v>0</v>
      </c>
      <c r="BW537" s="718"/>
      <c r="BX537" s="706">
        <f t="shared" si="1318"/>
        <v>0</v>
      </c>
      <c r="BY537" s="718">
        <f t="shared" si="1319"/>
        <v>0</v>
      </c>
      <c r="BZ537" s="706">
        <f t="shared" si="1320"/>
        <v>0</v>
      </c>
      <c r="CA537" s="718"/>
      <c r="CB537" s="706">
        <f t="shared" si="1321"/>
        <v>0</v>
      </c>
      <c r="CC537" s="718">
        <f t="shared" si="1322"/>
        <v>0</v>
      </c>
      <c r="CD537" s="706">
        <f t="shared" si="1323"/>
        <v>0</v>
      </c>
      <c r="CE537" s="706"/>
      <c r="CF537" s="402">
        <f t="shared" si="1324"/>
        <v>0</v>
      </c>
    </row>
    <row r="538" spans="2:84" ht="54">
      <c r="B538" s="395" t="s">
        <v>1345</v>
      </c>
      <c r="C538" s="396" t="s">
        <v>1315</v>
      </c>
      <c r="D538" s="397" t="s">
        <v>389</v>
      </c>
      <c r="E538" s="398">
        <v>955749.96</v>
      </c>
      <c r="F538" s="399">
        <v>0</v>
      </c>
      <c r="G538" s="400">
        <f t="shared" si="1276"/>
        <v>0</v>
      </c>
      <c r="H538" s="400"/>
      <c r="I538" s="401"/>
      <c r="J538" s="401"/>
      <c r="K538" s="513"/>
      <c r="L538" s="401"/>
      <c r="M538" s="513">
        <f t="shared" si="1277"/>
        <v>0</v>
      </c>
      <c r="N538" s="401">
        <f t="shared" si="1278"/>
        <v>0</v>
      </c>
      <c r="O538" s="401"/>
      <c r="P538" s="401"/>
      <c r="Q538" s="513">
        <f t="shared" si="1279"/>
        <v>0</v>
      </c>
      <c r="R538" s="401">
        <f t="shared" si="1280"/>
        <v>0</v>
      </c>
      <c r="S538" s="540"/>
      <c r="T538" s="401"/>
      <c r="U538" s="513">
        <f t="shared" si="1281"/>
        <v>0</v>
      </c>
      <c r="V538" s="401">
        <f t="shared" si="1282"/>
        <v>0</v>
      </c>
      <c r="W538" s="513"/>
      <c r="X538" s="401"/>
      <c r="Y538" s="513">
        <f t="shared" si="1283"/>
        <v>0</v>
      </c>
      <c r="Z538" s="401">
        <f t="shared" si="1284"/>
        <v>0</v>
      </c>
      <c r="AA538" s="513"/>
      <c r="AB538" s="401">
        <f t="shared" si="1285"/>
        <v>0</v>
      </c>
      <c r="AC538" s="513">
        <f t="shared" si="1286"/>
        <v>0</v>
      </c>
      <c r="AD538" s="401">
        <f t="shared" si="1287"/>
        <v>0</v>
      </c>
      <c r="AE538" s="513"/>
      <c r="AF538" s="401">
        <f t="shared" si="1288"/>
        <v>0</v>
      </c>
      <c r="AG538" s="513">
        <f t="shared" si="1289"/>
        <v>0</v>
      </c>
      <c r="AH538" s="401">
        <f t="shared" si="1290"/>
        <v>0</v>
      </c>
      <c r="AI538" s="513"/>
      <c r="AJ538" s="401">
        <f t="shared" si="1291"/>
        <v>0</v>
      </c>
      <c r="AK538" s="513">
        <f t="shared" si="1292"/>
        <v>0</v>
      </c>
      <c r="AL538" s="401">
        <f t="shared" si="1242"/>
        <v>0</v>
      </c>
      <c r="AM538" s="519"/>
      <c r="AN538" s="429">
        <f t="shared" si="1243"/>
        <v>0</v>
      </c>
      <c r="AO538" s="519">
        <f t="shared" si="1293"/>
        <v>0</v>
      </c>
      <c r="AP538" s="429">
        <f t="shared" si="1294"/>
        <v>0</v>
      </c>
      <c r="AQ538" s="591"/>
      <c r="AR538" s="401">
        <f t="shared" si="1246"/>
        <v>0</v>
      </c>
      <c r="AS538" s="519">
        <f t="shared" si="1295"/>
        <v>0</v>
      </c>
      <c r="AT538" s="429">
        <f t="shared" si="1296"/>
        <v>0</v>
      </c>
      <c r="AU538" s="513"/>
      <c r="AV538" s="401">
        <f t="shared" si="1297"/>
        <v>0</v>
      </c>
      <c r="AW538" s="519">
        <f t="shared" si="1298"/>
        <v>0</v>
      </c>
      <c r="AX538" s="429">
        <f t="shared" si="1299"/>
        <v>0</v>
      </c>
      <c r="AY538" s="513"/>
      <c r="AZ538" s="681">
        <f t="shared" si="1300"/>
        <v>0</v>
      </c>
      <c r="BA538" s="519">
        <f t="shared" si="1301"/>
        <v>0</v>
      </c>
      <c r="BB538" s="429">
        <f t="shared" si="1302"/>
        <v>0</v>
      </c>
      <c r="BC538" s="695"/>
      <c r="BD538" s="681">
        <f t="shared" si="1303"/>
        <v>0</v>
      </c>
      <c r="BE538" s="695">
        <f t="shared" si="1304"/>
        <v>0</v>
      </c>
      <c r="BF538" s="681">
        <f t="shared" si="1305"/>
        <v>0</v>
      </c>
      <c r="BG538" s="695"/>
      <c r="BH538" s="681">
        <f t="shared" si="1306"/>
        <v>0</v>
      </c>
      <c r="BI538" s="519">
        <f t="shared" si="1307"/>
        <v>0</v>
      </c>
      <c r="BJ538" s="429">
        <f t="shared" si="1308"/>
        <v>0</v>
      </c>
      <c r="BK538" s="695"/>
      <c r="BL538" s="681">
        <f t="shared" si="1309"/>
        <v>0</v>
      </c>
      <c r="BM538" s="519">
        <f t="shared" si="1310"/>
        <v>0</v>
      </c>
      <c r="BN538" s="429">
        <f t="shared" si="1311"/>
        <v>0</v>
      </c>
      <c r="BO538" s="718"/>
      <c r="BP538" s="706">
        <f t="shared" si="1312"/>
        <v>0</v>
      </c>
      <c r="BQ538" s="718">
        <f t="shared" si="1313"/>
        <v>0</v>
      </c>
      <c r="BR538" s="706">
        <f t="shared" si="1314"/>
        <v>0</v>
      </c>
      <c r="BS538" s="718"/>
      <c r="BT538" s="706">
        <f t="shared" si="1315"/>
        <v>0</v>
      </c>
      <c r="BU538" s="718">
        <f t="shared" si="1316"/>
        <v>0</v>
      </c>
      <c r="BV538" s="706">
        <f t="shared" si="1317"/>
        <v>0</v>
      </c>
      <c r="BW538" s="718"/>
      <c r="BX538" s="706">
        <f t="shared" si="1318"/>
        <v>0</v>
      </c>
      <c r="BY538" s="718">
        <f t="shared" si="1319"/>
        <v>0</v>
      </c>
      <c r="BZ538" s="706">
        <f t="shared" si="1320"/>
        <v>0</v>
      </c>
      <c r="CA538" s="718"/>
      <c r="CB538" s="706">
        <f t="shared" si="1321"/>
        <v>0</v>
      </c>
      <c r="CC538" s="718">
        <f t="shared" si="1322"/>
        <v>0</v>
      </c>
      <c r="CD538" s="706">
        <f t="shared" si="1323"/>
        <v>0</v>
      </c>
      <c r="CE538" s="706"/>
      <c r="CF538" s="402">
        <f t="shared" si="1324"/>
        <v>0</v>
      </c>
    </row>
    <row r="539" spans="2:84" s="387" customFormat="1">
      <c r="B539" s="404" t="s">
        <v>104</v>
      </c>
      <c r="C539" s="405" t="s">
        <v>1346</v>
      </c>
      <c r="D539" s="406"/>
      <c r="E539" s="407"/>
      <c r="F539" s="408">
        <v>0</v>
      </c>
      <c r="G539" s="409"/>
      <c r="H539" s="409">
        <f>+SUM(G540:G547)</f>
        <v>0</v>
      </c>
      <c r="I539" s="409"/>
      <c r="J539" s="409"/>
      <c r="K539" s="516"/>
      <c r="L539" s="409"/>
      <c r="M539" s="516"/>
      <c r="N539" s="409">
        <f>SUM(N540:N547)</f>
        <v>0</v>
      </c>
      <c r="O539" s="409"/>
      <c r="P539" s="409"/>
      <c r="Q539" s="516"/>
      <c r="R539" s="409">
        <f>SUM(R540:R547)</f>
        <v>0</v>
      </c>
      <c r="S539" s="542"/>
      <c r="T539" s="409">
        <f>SUM(T540:T547)</f>
        <v>0</v>
      </c>
      <c r="U539" s="516"/>
      <c r="V539" s="409">
        <f>SUM(V540:V547)</f>
        <v>0</v>
      </c>
      <c r="W539" s="516"/>
      <c r="X539" s="409">
        <f>SUM(X540:X547)</f>
        <v>0</v>
      </c>
      <c r="Y539" s="516"/>
      <c r="Z539" s="409">
        <f>SUM(Z540:Z547)</f>
        <v>0</v>
      </c>
      <c r="AA539" s="516"/>
      <c r="AB539" s="409">
        <f>SUM(AB540:AB547)</f>
        <v>0</v>
      </c>
      <c r="AC539" s="516"/>
      <c r="AD539" s="409">
        <f>SUM(AD540:AD547)</f>
        <v>0</v>
      </c>
      <c r="AE539" s="516"/>
      <c r="AF539" s="409">
        <f>SUM(AF540:AF547)</f>
        <v>0</v>
      </c>
      <c r="AG539" s="516"/>
      <c r="AH539" s="409">
        <f>SUM(AH540:AH547)</f>
        <v>0</v>
      </c>
      <c r="AI539" s="516"/>
      <c r="AJ539" s="409">
        <f>SUM(AJ540:AJ547)</f>
        <v>0</v>
      </c>
      <c r="AK539" s="516"/>
      <c r="AL539" s="409">
        <f>SUM(AL540:AL547)</f>
        <v>0</v>
      </c>
      <c r="AM539" s="611"/>
      <c r="AN539" s="612">
        <f>SUM(AN540:AN547)</f>
        <v>0</v>
      </c>
      <c r="AO539" s="611"/>
      <c r="AP539" s="612">
        <f>SUM(AP540:AP547)</f>
        <v>0</v>
      </c>
      <c r="AQ539" s="593"/>
      <c r="AR539" s="409">
        <f>SUM(AR540:AR547)</f>
        <v>0</v>
      </c>
      <c r="AS539" s="611"/>
      <c r="AT539" s="612">
        <f>SUM(AT540:AT547)</f>
        <v>0</v>
      </c>
      <c r="AU539" s="516"/>
      <c r="AV539" s="409">
        <f>SUM(AV540:AV547)</f>
        <v>125595708.48</v>
      </c>
      <c r="AW539" s="611"/>
      <c r="AX539" s="612">
        <f>SUM(AX540:AX547)</f>
        <v>125595708.48</v>
      </c>
      <c r="AY539" s="516" t="s">
        <v>126</v>
      </c>
      <c r="AZ539" s="680">
        <f>SUM(AZ540:AZ547)</f>
        <v>0</v>
      </c>
      <c r="BA539" s="611"/>
      <c r="BB539" s="612">
        <f>SUM(BB540:BB547)</f>
        <v>125595708.48</v>
      </c>
      <c r="BC539" s="694" t="s">
        <v>126</v>
      </c>
      <c r="BD539" s="680">
        <f>SUM(BD540:BD547)</f>
        <v>0</v>
      </c>
      <c r="BE539" s="694"/>
      <c r="BF539" s="680">
        <f>SUM(BF540:BF547)</f>
        <v>125595708.48</v>
      </c>
      <c r="BG539" s="694"/>
      <c r="BH539" s="680">
        <f>SUM(BH540:BH547)</f>
        <v>0</v>
      </c>
      <c r="BI539" s="519"/>
      <c r="BJ539" s="429">
        <f>SUM(BJ540:BJ547)</f>
        <v>125595708.48</v>
      </c>
      <c r="BK539" s="694"/>
      <c r="BL539" s="680">
        <f>SUM(BL540:BL547)</f>
        <v>0</v>
      </c>
      <c r="BM539" s="519"/>
      <c r="BN539" s="429">
        <f>SUM(BN540:BN547)</f>
        <v>125595708.48</v>
      </c>
      <c r="BO539" s="409"/>
      <c r="BP539" s="409">
        <f>SUM(BP540:BP547)</f>
        <v>377253753.62400001</v>
      </c>
      <c r="BQ539" s="409"/>
      <c r="BR539" s="409">
        <f>SUM(BR540:BR547)</f>
        <v>502849462.10400003</v>
      </c>
      <c r="BS539" s="409"/>
      <c r="BT539" s="409">
        <f>SUM(BT540:BT547)</f>
        <v>0</v>
      </c>
      <c r="BU539" s="409"/>
      <c r="BV539" s="409">
        <f>SUM(BV540:BV547)</f>
        <v>502849462.10400003</v>
      </c>
      <c r="BW539" s="516"/>
      <c r="BX539" s="409">
        <f>SUM(BX540:BX547)</f>
        <v>0</v>
      </c>
      <c r="BY539" s="409"/>
      <c r="BZ539" s="409">
        <f>SUM(BZ540:BZ547)</f>
        <v>502849462.10400003</v>
      </c>
      <c r="CA539" s="516"/>
      <c r="CB539" s="409">
        <f>SUM(CB540:CB547)</f>
        <v>0</v>
      </c>
      <c r="CC539" s="409"/>
      <c r="CD539" s="409">
        <f>SUM(CD540:CD547)</f>
        <v>502849462.10400003</v>
      </c>
      <c r="CE539" s="409"/>
      <c r="CF539" s="410">
        <f t="shared" si="1324"/>
        <v>0</v>
      </c>
    </row>
    <row r="540" spans="2:84" ht="36">
      <c r="B540" s="395" t="s">
        <v>1347</v>
      </c>
      <c r="C540" s="411" t="s">
        <v>1348</v>
      </c>
      <c r="D540" s="412" t="s">
        <v>389</v>
      </c>
      <c r="E540" s="398">
        <v>4049824.68</v>
      </c>
      <c r="F540" s="399">
        <v>0</v>
      </c>
      <c r="G540" s="400">
        <f t="shared" ref="G540:G547" si="1325">F540*E540</f>
        <v>0</v>
      </c>
      <c r="H540" s="400"/>
      <c r="I540" s="413"/>
      <c r="J540" s="413"/>
      <c r="K540" s="517"/>
      <c r="L540" s="413"/>
      <c r="M540" s="513">
        <f t="shared" ref="M540:M547" si="1326">I540+K540</f>
        <v>0</v>
      </c>
      <c r="N540" s="401">
        <f t="shared" ref="N540:N547" si="1327">M540*$E540</f>
        <v>0</v>
      </c>
      <c r="O540" s="413"/>
      <c r="P540" s="413"/>
      <c r="Q540" s="513">
        <f t="shared" ref="Q540:Q547" si="1328">M540+O540</f>
        <v>0</v>
      </c>
      <c r="R540" s="401">
        <f t="shared" ref="R540:R547" si="1329">Q540*$E540</f>
        <v>0</v>
      </c>
      <c r="S540" s="543"/>
      <c r="T540" s="413"/>
      <c r="U540" s="513">
        <f t="shared" ref="U540:U547" si="1330">Q540+S540</f>
        <v>0</v>
      </c>
      <c r="V540" s="401">
        <f t="shared" ref="V540:V547" si="1331">U540*$E540</f>
        <v>0</v>
      </c>
      <c r="W540" s="517"/>
      <c r="X540" s="413"/>
      <c r="Y540" s="513">
        <f t="shared" ref="Y540:Y547" si="1332">U540+W540</f>
        <v>0</v>
      </c>
      <c r="Z540" s="401">
        <f t="shared" ref="Z540:Z547" si="1333">Y540*$E540</f>
        <v>0</v>
      </c>
      <c r="AA540" s="517"/>
      <c r="AB540" s="401">
        <f t="shared" ref="AB540:AB547" si="1334">AA540*$E540</f>
        <v>0</v>
      </c>
      <c r="AC540" s="513">
        <f t="shared" ref="AC540:AC547" si="1335">Y540+AA540</f>
        <v>0</v>
      </c>
      <c r="AD540" s="401">
        <f t="shared" ref="AD540:AD547" si="1336">AC540*$E540</f>
        <v>0</v>
      </c>
      <c r="AE540" s="513"/>
      <c r="AF540" s="401">
        <f t="shared" ref="AF540:AF547" si="1337">AE540*$E540</f>
        <v>0</v>
      </c>
      <c r="AG540" s="513">
        <f t="shared" ref="AG540:AG547" si="1338">AC540+AE540</f>
        <v>0</v>
      </c>
      <c r="AH540" s="401">
        <f t="shared" ref="AH540:AH547" si="1339">AG540*$E540</f>
        <v>0</v>
      </c>
      <c r="AI540" s="513"/>
      <c r="AJ540" s="401">
        <f t="shared" ref="AJ540:AJ547" si="1340">AI540*$E540</f>
        <v>0</v>
      </c>
      <c r="AK540" s="513">
        <f t="shared" ref="AK540:AK547" si="1341">AG540+AI540</f>
        <v>0</v>
      </c>
      <c r="AL540" s="401">
        <f t="shared" si="1242"/>
        <v>0</v>
      </c>
      <c r="AM540" s="519"/>
      <c r="AN540" s="429">
        <f t="shared" si="1243"/>
        <v>0</v>
      </c>
      <c r="AO540" s="519">
        <f t="shared" ref="AO540:AO547" si="1342">AK540+AM540</f>
        <v>0</v>
      </c>
      <c r="AP540" s="429">
        <f t="shared" ref="AP540:AP547" si="1343">AO540*$E540</f>
        <v>0</v>
      </c>
      <c r="AQ540" s="594"/>
      <c r="AR540" s="401">
        <f t="shared" si="1246"/>
        <v>0</v>
      </c>
      <c r="AS540" s="519">
        <f t="shared" ref="AS540:AS547" si="1344">AO540+AQ540</f>
        <v>0</v>
      </c>
      <c r="AT540" s="429">
        <f t="shared" ref="AT540:AT547" si="1345">AS540*$E540</f>
        <v>0</v>
      </c>
      <c r="AU540" s="517"/>
      <c r="AV540" s="401">
        <f t="shared" ref="AV540:AV555" si="1346">AU540*$E540</f>
        <v>0</v>
      </c>
      <c r="AW540" s="519">
        <f t="shared" ref="AW540:AW547" si="1347">AS540+AU540</f>
        <v>0</v>
      </c>
      <c r="AX540" s="429">
        <f t="shared" ref="AX540:AX547" si="1348">AW540*$E540</f>
        <v>0</v>
      </c>
      <c r="AY540" s="517"/>
      <c r="AZ540" s="683">
        <f t="shared" ref="AZ540:AZ571" si="1349">AY540*$E540</f>
        <v>0</v>
      </c>
      <c r="BA540" s="519">
        <f t="shared" ref="BA540:BA547" si="1350">AW540+AY540</f>
        <v>0</v>
      </c>
      <c r="BB540" s="429">
        <f t="shared" ref="BB540:BB547" si="1351">BA540*$E540</f>
        <v>0</v>
      </c>
      <c r="BC540" s="697"/>
      <c r="BD540" s="683">
        <f t="shared" ref="BD540:BD547" si="1352">BC540*$E540</f>
        <v>0</v>
      </c>
      <c r="BE540" s="697">
        <f t="shared" ref="BE540:BE547" si="1353">BA540+BC540</f>
        <v>0</v>
      </c>
      <c r="BF540" s="683">
        <f t="shared" ref="BF540:BF547" si="1354">BE540*$E540</f>
        <v>0</v>
      </c>
      <c r="BG540" s="697"/>
      <c r="BH540" s="683">
        <f t="shared" ref="BH540:BH547" si="1355">BG540*$E540</f>
        <v>0</v>
      </c>
      <c r="BI540" s="519">
        <f t="shared" ref="BI540:BI547" si="1356">BE540+BG540</f>
        <v>0</v>
      </c>
      <c r="BJ540" s="429">
        <f t="shared" ref="BJ540:BJ547" si="1357">BI540*$E540</f>
        <v>0</v>
      </c>
      <c r="BK540" s="519"/>
      <c r="BL540" s="429">
        <f t="shared" ref="BL540:BL547" si="1358">BK540*$E540</f>
        <v>0</v>
      </c>
      <c r="BM540" s="519">
        <f t="shared" ref="BM540:BM547" si="1359">BI540+BK540</f>
        <v>0</v>
      </c>
      <c r="BN540" s="429">
        <f t="shared" ref="BN540:BN547" si="1360">BM540*$E540</f>
        <v>0</v>
      </c>
      <c r="BO540" s="718"/>
      <c r="BP540" s="706">
        <f t="shared" ref="BP540:BP547" si="1361">BO540*$E540</f>
        <v>0</v>
      </c>
      <c r="BQ540" s="718">
        <f t="shared" ref="BQ540:BQ547" si="1362">BM540+BO540</f>
        <v>0</v>
      </c>
      <c r="BR540" s="706">
        <f t="shared" ref="BR540:BR547" si="1363">BQ540*$E540</f>
        <v>0</v>
      </c>
      <c r="BS540" s="718"/>
      <c r="BT540" s="706">
        <f t="shared" ref="BT540:BT547" si="1364">BS540*$E540</f>
        <v>0</v>
      </c>
      <c r="BU540" s="718">
        <f t="shared" ref="BU540:BU547" si="1365">BQ540+BS540</f>
        <v>0</v>
      </c>
      <c r="BV540" s="706">
        <f t="shared" ref="BV540:BV547" si="1366">BU540*$E540</f>
        <v>0</v>
      </c>
      <c r="BW540" s="718"/>
      <c r="BX540" s="706">
        <f t="shared" ref="BX540:BX547" si="1367">BW540*$E540</f>
        <v>0</v>
      </c>
      <c r="BY540" s="718">
        <f t="shared" ref="BY540:BY547" si="1368">BU540+BW540</f>
        <v>0</v>
      </c>
      <c r="BZ540" s="706">
        <f t="shared" ref="BZ540:BZ547" si="1369">BY540*$E540</f>
        <v>0</v>
      </c>
      <c r="CA540" s="718"/>
      <c r="CB540" s="706">
        <f t="shared" ref="CB540:CB547" si="1370">CA540*$E540</f>
        <v>0</v>
      </c>
      <c r="CC540" s="718">
        <f t="shared" ref="CC540:CC547" si="1371">BY540+CA540</f>
        <v>0</v>
      </c>
      <c r="CD540" s="706">
        <f t="shared" ref="CD540:CD547" si="1372">CC540*$E540</f>
        <v>0</v>
      </c>
      <c r="CE540" s="706"/>
      <c r="CF540" s="402">
        <f t="shared" si="1324"/>
        <v>0</v>
      </c>
    </row>
    <row r="541" spans="2:84">
      <c r="B541" s="395" t="s">
        <v>1349</v>
      </c>
      <c r="C541" s="411" t="s">
        <v>1350</v>
      </c>
      <c r="D541" s="412" t="s">
        <v>389</v>
      </c>
      <c r="E541" s="398">
        <v>51210878.399999999</v>
      </c>
      <c r="F541" s="399">
        <v>0</v>
      </c>
      <c r="G541" s="400">
        <f t="shared" si="1325"/>
        <v>0</v>
      </c>
      <c r="H541" s="400"/>
      <c r="I541" s="413"/>
      <c r="J541" s="413"/>
      <c r="K541" s="517"/>
      <c r="L541" s="413"/>
      <c r="M541" s="513">
        <f t="shared" si="1326"/>
        <v>0</v>
      </c>
      <c r="N541" s="401">
        <f t="shared" si="1327"/>
        <v>0</v>
      </c>
      <c r="O541" s="413"/>
      <c r="P541" s="413"/>
      <c r="Q541" s="513">
        <f t="shared" si="1328"/>
        <v>0</v>
      </c>
      <c r="R541" s="401">
        <f t="shared" si="1329"/>
        <v>0</v>
      </c>
      <c r="S541" s="543"/>
      <c r="T541" s="413"/>
      <c r="U541" s="513">
        <f t="shared" si="1330"/>
        <v>0</v>
      </c>
      <c r="V541" s="401">
        <f t="shared" si="1331"/>
        <v>0</v>
      </c>
      <c r="W541" s="517"/>
      <c r="X541" s="413"/>
      <c r="Y541" s="513">
        <f t="shared" si="1332"/>
        <v>0</v>
      </c>
      <c r="Z541" s="401">
        <f t="shared" si="1333"/>
        <v>0</v>
      </c>
      <c r="AA541" s="517"/>
      <c r="AB541" s="401">
        <f t="shared" si="1334"/>
        <v>0</v>
      </c>
      <c r="AC541" s="513">
        <f t="shared" si="1335"/>
        <v>0</v>
      </c>
      <c r="AD541" s="401">
        <f t="shared" si="1336"/>
        <v>0</v>
      </c>
      <c r="AE541" s="513"/>
      <c r="AF541" s="401">
        <f t="shared" si="1337"/>
        <v>0</v>
      </c>
      <c r="AG541" s="513">
        <f t="shared" si="1338"/>
        <v>0</v>
      </c>
      <c r="AH541" s="401">
        <f t="shared" si="1339"/>
        <v>0</v>
      </c>
      <c r="AI541" s="513"/>
      <c r="AJ541" s="401">
        <f t="shared" si="1340"/>
        <v>0</v>
      </c>
      <c r="AK541" s="513">
        <f t="shared" si="1341"/>
        <v>0</v>
      </c>
      <c r="AL541" s="401">
        <f t="shared" si="1242"/>
        <v>0</v>
      </c>
      <c r="AM541" s="519"/>
      <c r="AN541" s="429">
        <f t="shared" si="1243"/>
        <v>0</v>
      </c>
      <c r="AO541" s="519">
        <f t="shared" si="1342"/>
        <v>0</v>
      </c>
      <c r="AP541" s="429">
        <f t="shared" si="1343"/>
        <v>0</v>
      </c>
      <c r="AQ541" s="594"/>
      <c r="AR541" s="401">
        <f t="shared" si="1246"/>
        <v>0</v>
      </c>
      <c r="AS541" s="519">
        <f t="shared" si="1344"/>
        <v>0</v>
      </c>
      <c r="AT541" s="429">
        <f t="shared" si="1345"/>
        <v>0</v>
      </c>
      <c r="AU541" s="517"/>
      <c r="AV541" s="401">
        <f t="shared" si="1346"/>
        <v>0</v>
      </c>
      <c r="AW541" s="519">
        <f t="shared" si="1347"/>
        <v>0</v>
      </c>
      <c r="AX541" s="429">
        <f t="shared" si="1348"/>
        <v>0</v>
      </c>
      <c r="AY541" s="517"/>
      <c r="AZ541" s="683">
        <f t="shared" si="1349"/>
        <v>0</v>
      </c>
      <c r="BA541" s="519">
        <f t="shared" si="1350"/>
        <v>0</v>
      </c>
      <c r="BB541" s="429">
        <f t="shared" si="1351"/>
        <v>0</v>
      </c>
      <c r="BC541" s="697"/>
      <c r="BD541" s="683">
        <f t="shared" si="1352"/>
        <v>0</v>
      </c>
      <c r="BE541" s="697">
        <f t="shared" si="1353"/>
        <v>0</v>
      </c>
      <c r="BF541" s="683">
        <f t="shared" si="1354"/>
        <v>0</v>
      </c>
      <c r="BG541" s="697"/>
      <c r="BH541" s="683">
        <f t="shared" si="1355"/>
        <v>0</v>
      </c>
      <c r="BI541" s="519">
        <f t="shared" si="1356"/>
        <v>0</v>
      </c>
      <c r="BJ541" s="429">
        <f t="shared" si="1357"/>
        <v>0</v>
      </c>
      <c r="BK541" s="519"/>
      <c r="BL541" s="429">
        <f t="shared" si="1358"/>
        <v>0</v>
      </c>
      <c r="BM541" s="519">
        <f t="shared" si="1359"/>
        <v>0</v>
      </c>
      <c r="BN541" s="429">
        <f t="shared" si="1360"/>
        <v>0</v>
      </c>
      <c r="BO541" s="718">
        <v>6.4</v>
      </c>
      <c r="BP541" s="706">
        <f t="shared" si="1361"/>
        <v>327749621.75999999</v>
      </c>
      <c r="BQ541" s="718">
        <f t="shared" si="1362"/>
        <v>6.4</v>
      </c>
      <c r="BR541" s="706">
        <f t="shared" si="1363"/>
        <v>327749621.75999999</v>
      </c>
      <c r="BS541" s="718"/>
      <c r="BT541" s="706">
        <f t="shared" si="1364"/>
        <v>0</v>
      </c>
      <c r="BU541" s="718">
        <f t="shared" si="1365"/>
        <v>6.4</v>
      </c>
      <c r="BV541" s="706">
        <f t="shared" si="1366"/>
        <v>327749621.75999999</v>
      </c>
      <c r="BW541" s="718"/>
      <c r="BX541" s="706">
        <f t="shared" si="1367"/>
        <v>0</v>
      </c>
      <c r="BY541" s="718">
        <f t="shared" si="1368"/>
        <v>6.4</v>
      </c>
      <c r="BZ541" s="706">
        <f t="shared" si="1369"/>
        <v>327749621.75999999</v>
      </c>
      <c r="CA541" s="718"/>
      <c r="CB541" s="706">
        <f t="shared" si="1370"/>
        <v>0</v>
      </c>
      <c r="CC541" s="718">
        <f t="shared" si="1371"/>
        <v>6.4</v>
      </c>
      <c r="CD541" s="706">
        <f t="shared" si="1372"/>
        <v>327749621.75999999</v>
      </c>
      <c r="CE541" s="706"/>
      <c r="CF541" s="402">
        <f t="shared" si="1324"/>
        <v>0</v>
      </c>
    </row>
    <row r="542" spans="2:84" ht="54">
      <c r="B542" s="395" t="s">
        <v>1351</v>
      </c>
      <c r="C542" s="411" t="s">
        <v>1352</v>
      </c>
      <c r="D542" s="412" t="s">
        <v>389</v>
      </c>
      <c r="E542" s="398">
        <v>1247686.1100000001</v>
      </c>
      <c r="F542" s="399">
        <v>0</v>
      </c>
      <c r="G542" s="400">
        <f t="shared" si="1325"/>
        <v>0</v>
      </c>
      <c r="H542" s="400"/>
      <c r="I542" s="413"/>
      <c r="J542" s="413"/>
      <c r="K542" s="517"/>
      <c r="L542" s="413"/>
      <c r="M542" s="513">
        <f t="shared" si="1326"/>
        <v>0</v>
      </c>
      <c r="N542" s="401">
        <f t="shared" si="1327"/>
        <v>0</v>
      </c>
      <c r="O542" s="413"/>
      <c r="P542" s="413"/>
      <c r="Q542" s="513">
        <f t="shared" si="1328"/>
        <v>0</v>
      </c>
      <c r="R542" s="401">
        <f t="shared" si="1329"/>
        <v>0</v>
      </c>
      <c r="S542" s="543"/>
      <c r="T542" s="413"/>
      <c r="U542" s="513">
        <f t="shared" si="1330"/>
        <v>0</v>
      </c>
      <c r="V542" s="401">
        <f t="shared" si="1331"/>
        <v>0</v>
      </c>
      <c r="W542" s="517"/>
      <c r="X542" s="413"/>
      <c r="Y542" s="513">
        <f t="shared" si="1332"/>
        <v>0</v>
      </c>
      <c r="Z542" s="401">
        <f t="shared" si="1333"/>
        <v>0</v>
      </c>
      <c r="AA542" s="517"/>
      <c r="AB542" s="401">
        <f t="shared" si="1334"/>
        <v>0</v>
      </c>
      <c r="AC542" s="513">
        <f t="shared" si="1335"/>
        <v>0</v>
      </c>
      <c r="AD542" s="401">
        <f t="shared" si="1336"/>
        <v>0</v>
      </c>
      <c r="AE542" s="513"/>
      <c r="AF542" s="401">
        <f t="shared" si="1337"/>
        <v>0</v>
      </c>
      <c r="AG542" s="513">
        <f t="shared" si="1338"/>
        <v>0</v>
      </c>
      <c r="AH542" s="401">
        <f t="shared" si="1339"/>
        <v>0</v>
      </c>
      <c r="AI542" s="513"/>
      <c r="AJ542" s="401">
        <f t="shared" si="1340"/>
        <v>0</v>
      </c>
      <c r="AK542" s="513">
        <f t="shared" si="1341"/>
        <v>0</v>
      </c>
      <c r="AL542" s="401">
        <f t="shared" si="1242"/>
        <v>0</v>
      </c>
      <c r="AM542" s="519"/>
      <c r="AN542" s="429">
        <f t="shared" si="1243"/>
        <v>0</v>
      </c>
      <c r="AO542" s="519">
        <f t="shared" si="1342"/>
        <v>0</v>
      </c>
      <c r="AP542" s="429">
        <f t="shared" si="1343"/>
        <v>0</v>
      </c>
      <c r="AQ542" s="594"/>
      <c r="AR542" s="401">
        <f t="shared" si="1246"/>
        <v>0</v>
      </c>
      <c r="AS542" s="519">
        <f t="shared" si="1344"/>
        <v>0</v>
      </c>
      <c r="AT542" s="429">
        <f t="shared" si="1345"/>
        <v>0</v>
      </c>
      <c r="AU542" s="517"/>
      <c r="AV542" s="401">
        <f t="shared" si="1346"/>
        <v>0</v>
      </c>
      <c r="AW542" s="519">
        <f t="shared" si="1347"/>
        <v>0</v>
      </c>
      <c r="AX542" s="429">
        <f t="shared" si="1348"/>
        <v>0</v>
      </c>
      <c r="AY542" s="517"/>
      <c r="AZ542" s="683">
        <f t="shared" si="1349"/>
        <v>0</v>
      </c>
      <c r="BA542" s="519">
        <f t="shared" si="1350"/>
        <v>0</v>
      </c>
      <c r="BB542" s="429">
        <f t="shared" si="1351"/>
        <v>0</v>
      </c>
      <c r="BC542" s="697"/>
      <c r="BD542" s="683">
        <f t="shared" si="1352"/>
        <v>0</v>
      </c>
      <c r="BE542" s="697">
        <f t="shared" si="1353"/>
        <v>0</v>
      </c>
      <c r="BF542" s="683">
        <f t="shared" si="1354"/>
        <v>0</v>
      </c>
      <c r="BG542" s="697"/>
      <c r="BH542" s="683">
        <f t="shared" si="1355"/>
        <v>0</v>
      </c>
      <c r="BI542" s="519">
        <f t="shared" si="1356"/>
        <v>0</v>
      </c>
      <c r="BJ542" s="429">
        <f t="shared" si="1357"/>
        <v>0</v>
      </c>
      <c r="BK542" s="519"/>
      <c r="BL542" s="429">
        <f t="shared" si="1358"/>
        <v>0</v>
      </c>
      <c r="BM542" s="519">
        <f t="shared" si="1359"/>
        <v>0</v>
      </c>
      <c r="BN542" s="429">
        <f t="shared" si="1360"/>
        <v>0</v>
      </c>
      <c r="BO542" s="718"/>
      <c r="BP542" s="706">
        <f t="shared" si="1361"/>
        <v>0</v>
      </c>
      <c r="BQ542" s="718">
        <f t="shared" si="1362"/>
        <v>0</v>
      </c>
      <c r="BR542" s="706">
        <f t="shared" si="1363"/>
        <v>0</v>
      </c>
      <c r="BS542" s="718"/>
      <c r="BT542" s="706">
        <f t="shared" si="1364"/>
        <v>0</v>
      </c>
      <c r="BU542" s="718">
        <f t="shared" si="1365"/>
        <v>0</v>
      </c>
      <c r="BV542" s="706">
        <f t="shared" si="1366"/>
        <v>0</v>
      </c>
      <c r="BW542" s="718"/>
      <c r="BX542" s="706">
        <f t="shared" si="1367"/>
        <v>0</v>
      </c>
      <c r="BY542" s="718">
        <f t="shared" si="1368"/>
        <v>0</v>
      </c>
      <c r="BZ542" s="706">
        <f t="shared" si="1369"/>
        <v>0</v>
      </c>
      <c r="CA542" s="718"/>
      <c r="CB542" s="706">
        <f t="shared" si="1370"/>
        <v>0</v>
      </c>
      <c r="CC542" s="718">
        <f t="shared" si="1371"/>
        <v>0</v>
      </c>
      <c r="CD542" s="706">
        <f t="shared" si="1372"/>
        <v>0</v>
      </c>
      <c r="CE542" s="706"/>
      <c r="CF542" s="402">
        <f t="shared" si="1324"/>
        <v>0</v>
      </c>
    </row>
    <row r="543" spans="2:84" ht="108">
      <c r="B543" s="395" t="s">
        <v>1353</v>
      </c>
      <c r="C543" s="411" t="s">
        <v>1354</v>
      </c>
      <c r="D543" s="412" t="s">
        <v>389</v>
      </c>
      <c r="E543" s="398">
        <v>7849731.7800000003</v>
      </c>
      <c r="F543" s="399">
        <v>0</v>
      </c>
      <c r="G543" s="400">
        <f t="shared" si="1325"/>
        <v>0</v>
      </c>
      <c r="H543" s="400"/>
      <c r="I543" s="413"/>
      <c r="J543" s="413"/>
      <c r="K543" s="517"/>
      <c r="L543" s="413"/>
      <c r="M543" s="513">
        <f t="shared" si="1326"/>
        <v>0</v>
      </c>
      <c r="N543" s="401">
        <f t="shared" si="1327"/>
        <v>0</v>
      </c>
      <c r="O543" s="413"/>
      <c r="P543" s="413"/>
      <c r="Q543" s="513">
        <f t="shared" si="1328"/>
        <v>0</v>
      </c>
      <c r="R543" s="401">
        <f t="shared" si="1329"/>
        <v>0</v>
      </c>
      <c r="S543" s="543"/>
      <c r="T543" s="413"/>
      <c r="U543" s="513">
        <f t="shared" si="1330"/>
        <v>0</v>
      </c>
      <c r="V543" s="401">
        <f t="shared" si="1331"/>
        <v>0</v>
      </c>
      <c r="W543" s="517"/>
      <c r="X543" s="413"/>
      <c r="Y543" s="513">
        <f t="shared" si="1332"/>
        <v>0</v>
      </c>
      <c r="Z543" s="401">
        <f t="shared" si="1333"/>
        <v>0</v>
      </c>
      <c r="AA543" s="517"/>
      <c r="AB543" s="401">
        <f t="shared" si="1334"/>
        <v>0</v>
      </c>
      <c r="AC543" s="513">
        <f t="shared" si="1335"/>
        <v>0</v>
      </c>
      <c r="AD543" s="401">
        <f t="shared" si="1336"/>
        <v>0</v>
      </c>
      <c r="AE543" s="513"/>
      <c r="AF543" s="401">
        <f t="shared" si="1337"/>
        <v>0</v>
      </c>
      <c r="AG543" s="513">
        <f t="shared" si="1338"/>
        <v>0</v>
      </c>
      <c r="AH543" s="401">
        <f t="shared" si="1339"/>
        <v>0</v>
      </c>
      <c r="AI543" s="513"/>
      <c r="AJ543" s="401">
        <f t="shared" si="1340"/>
        <v>0</v>
      </c>
      <c r="AK543" s="513">
        <f t="shared" si="1341"/>
        <v>0</v>
      </c>
      <c r="AL543" s="401">
        <f t="shared" si="1242"/>
        <v>0</v>
      </c>
      <c r="AM543" s="519"/>
      <c r="AN543" s="429">
        <f t="shared" si="1243"/>
        <v>0</v>
      </c>
      <c r="AO543" s="519">
        <f t="shared" si="1342"/>
        <v>0</v>
      </c>
      <c r="AP543" s="429">
        <f t="shared" si="1343"/>
        <v>0</v>
      </c>
      <c r="AQ543" s="594"/>
      <c r="AR543" s="401">
        <f t="shared" si="1246"/>
        <v>0</v>
      </c>
      <c r="AS543" s="519">
        <f t="shared" si="1344"/>
        <v>0</v>
      </c>
      <c r="AT543" s="429">
        <f t="shared" si="1345"/>
        <v>0</v>
      </c>
      <c r="AU543" s="517">
        <v>16</v>
      </c>
      <c r="AV543" s="401">
        <f t="shared" si="1346"/>
        <v>125595708.48</v>
      </c>
      <c r="AW543" s="519">
        <f t="shared" si="1347"/>
        <v>16</v>
      </c>
      <c r="AX543" s="429">
        <f t="shared" si="1348"/>
        <v>125595708.48</v>
      </c>
      <c r="AY543" s="517"/>
      <c r="AZ543" s="683">
        <f t="shared" si="1349"/>
        <v>0</v>
      </c>
      <c r="BA543" s="519">
        <f t="shared" si="1350"/>
        <v>16</v>
      </c>
      <c r="BB543" s="429">
        <f t="shared" si="1351"/>
        <v>125595708.48</v>
      </c>
      <c r="BC543" s="697"/>
      <c r="BD543" s="683">
        <f t="shared" si="1352"/>
        <v>0</v>
      </c>
      <c r="BE543" s="697">
        <f t="shared" si="1353"/>
        <v>16</v>
      </c>
      <c r="BF543" s="683">
        <f t="shared" si="1354"/>
        <v>125595708.48</v>
      </c>
      <c r="BG543" s="697"/>
      <c r="BH543" s="683">
        <f t="shared" si="1355"/>
        <v>0</v>
      </c>
      <c r="BI543" s="519">
        <f t="shared" si="1356"/>
        <v>16</v>
      </c>
      <c r="BJ543" s="429">
        <f t="shared" si="1357"/>
        <v>125595708.48</v>
      </c>
      <c r="BK543" s="519"/>
      <c r="BL543" s="429">
        <f t="shared" si="1358"/>
        <v>0</v>
      </c>
      <c r="BM543" s="519">
        <f t="shared" si="1359"/>
        <v>16</v>
      </c>
      <c r="BN543" s="429">
        <f t="shared" si="1360"/>
        <v>125595708.48</v>
      </c>
      <c r="BO543" s="718">
        <v>4</v>
      </c>
      <c r="BP543" s="706">
        <f t="shared" si="1361"/>
        <v>31398927.120000001</v>
      </c>
      <c r="BQ543" s="718">
        <f t="shared" si="1362"/>
        <v>20</v>
      </c>
      <c r="BR543" s="706">
        <f t="shared" si="1363"/>
        <v>156994635.59999999</v>
      </c>
      <c r="BS543" s="718"/>
      <c r="BT543" s="706">
        <f t="shared" si="1364"/>
        <v>0</v>
      </c>
      <c r="BU543" s="718">
        <f t="shared" si="1365"/>
        <v>20</v>
      </c>
      <c r="BV543" s="706">
        <f t="shared" si="1366"/>
        <v>156994635.59999999</v>
      </c>
      <c r="BW543" s="718"/>
      <c r="BX543" s="706">
        <f t="shared" si="1367"/>
        <v>0</v>
      </c>
      <c r="BY543" s="718">
        <f t="shared" si="1368"/>
        <v>20</v>
      </c>
      <c r="BZ543" s="706">
        <f t="shared" si="1369"/>
        <v>156994635.59999999</v>
      </c>
      <c r="CA543" s="718"/>
      <c r="CB543" s="706">
        <f t="shared" si="1370"/>
        <v>0</v>
      </c>
      <c r="CC543" s="718">
        <f t="shared" si="1371"/>
        <v>20</v>
      </c>
      <c r="CD543" s="706">
        <f t="shared" si="1372"/>
        <v>156994635.59999999</v>
      </c>
      <c r="CE543" s="706"/>
      <c r="CF543" s="402">
        <f t="shared" si="1324"/>
        <v>0</v>
      </c>
    </row>
    <row r="544" spans="2:84" ht="108">
      <c r="B544" s="395" t="s">
        <v>1355</v>
      </c>
      <c r="C544" s="411" t="s">
        <v>1356</v>
      </c>
      <c r="D544" s="412" t="s">
        <v>389</v>
      </c>
      <c r="E544" s="398">
        <v>3139125.66</v>
      </c>
      <c r="F544" s="399">
        <v>0</v>
      </c>
      <c r="G544" s="400">
        <f t="shared" si="1325"/>
        <v>0</v>
      </c>
      <c r="H544" s="400"/>
      <c r="I544" s="413"/>
      <c r="J544" s="413"/>
      <c r="K544" s="517"/>
      <c r="L544" s="413"/>
      <c r="M544" s="513">
        <f t="shared" si="1326"/>
        <v>0</v>
      </c>
      <c r="N544" s="401">
        <f t="shared" si="1327"/>
        <v>0</v>
      </c>
      <c r="O544" s="413"/>
      <c r="P544" s="413"/>
      <c r="Q544" s="513">
        <f t="shared" si="1328"/>
        <v>0</v>
      </c>
      <c r="R544" s="401">
        <f t="shared" si="1329"/>
        <v>0</v>
      </c>
      <c r="S544" s="543"/>
      <c r="T544" s="413"/>
      <c r="U544" s="513">
        <f t="shared" si="1330"/>
        <v>0</v>
      </c>
      <c r="V544" s="401">
        <f t="shared" si="1331"/>
        <v>0</v>
      </c>
      <c r="W544" s="517"/>
      <c r="X544" s="413"/>
      <c r="Y544" s="513">
        <f t="shared" si="1332"/>
        <v>0</v>
      </c>
      <c r="Z544" s="401">
        <f t="shared" si="1333"/>
        <v>0</v>
      </c>
      <c r="AA544" s="517"/>
      <c r="AB544" s="401">
        <f t="shared" si="1334"/>
        <v>0</v>
      </c>
      <c r="AC544" s="513">
        <f t="shared" si="1335"/>
        <v>0</v>
      </c>
      <c r="AD544" s="401">
        <f t="shared" si="1336"/>
        <v>0</v>
      </c>
      <c r="AE544" s="513"/>
      <c r="AF544" s="401">
        <f t="shared" si="1337"/>
        <v>0</v>
      </c>
      <c r="AG544" s="513">
        <f t="shared" si="1338"/>
        <v>0</v>
      </c>
      <c r="AH544" s="401">
        <f t="shared" si="1339"/>
        <v>0</v>
      </c>
      <c r="AI544" s="513"/>
      <c r="AJ544" s="401">
        <f t="shared" si="1340"/>
        <v>0</v>
      </c>
      <c r="AK544" s="513">
        <f t="shared" si="1341"/>
        <v>0</v>
      </c>
      <c r="AL544" s="401">
        <f t="shared" si="1242"/>
        <v>0</v>
      </c>
      <c r="AM544" s="519"/>
      <c r="AN544" s="429">
        <f t="shared" si="1243"/>
        <v>0</v>
      </c>
      <c r="AO544" s="519">
        <f t="shared" si="1342"/>
        <v>0</v>
      </c>
      <c r="AP544" s="429">
        <f t="shared" si="1343"/>
        <v>0</v>
      </c>
      <c r="AQ544" s="594"/>
      <c r="AR544" s="401">
        <f t="shared" si="1246"/>
        <v>0</v>
      </c>
      <c r="AS544" s="519">
        <f t="shared" si="1344"/>
        <v>0</v>
      </c>
      <c r="AT544" s="429">
        <f t="shared" si="1345"/>
        <v>0</v>
      </c>
      <c r="AU544" s="517"/>
      <c r="AV544" s="401">
        <f t="shared" si="1346"/>
        <v>0</v>
      </c>
      <c r="AW544" s="519">
        <f t="shared" si="1347"/>
        <v>0</v>
      </c>
      <c r="AX544" s="429">
        <f t="shared" si="1348"/>
        <v>0</v>
      </c>
      <c r="AY544" s="517"/>
      <c r="AZ544" s="683">
        <f t="shared" si="1349"/>
        <v>0</v>
      </c>
      <c r="BA544" s="519">
        <f t="shared" si="1350"/>
        <v>0</v>
      </c>
      <c r="BB544" s="429">
        <f t="shared" si="1351"/>
        <v>0</v>
      </c>
      <c r="BC544" s="697"/>
      <c r="BD544" s="683">
        <f t="shared" si="1352"/>
        <v>0</v>
      </c>
      <c r="BE544" s="697">
        <f t="shared" si="1353"/>
        <v>0</v>
      </c>
      <c r="BF544" s="683">
        <f t="shared" si="1354"/>
        <v>0</v>
      </c>
      <c r="BG544" s="697"/>
      <c r="BH544" s="683">
        <f t="shared" si="1355"/>
        <v>0</v>
      </c>
      <c r="BI544" s="519">
        <f t="shared" si="1356"/>
        <v>0</v>
      </c>
      <c r="BJ544" s="429">
        <f t="shared" si="1357"/>
        <v>0</v>
      </c>
      <c r="BK544" s="519"/>
      <c r="BL544" s="429">
        <f t="shared" si="1358"/>
        <v>0</v>
      </c>
      <c r="BM544" s="519">
        <f t="shared" si="1359"/>
        <v>0</v>
      </c>
      <c r="BN544" s="429">
        <f t="shared" si="1360"/>
        <v>0</v>
      </c>
      <c r="BO544" s="718"/>
      <c r="BP544" s="706">
        <f t="shared" si="1361"/>
        <v>0</v>
      </c>
      <c r="BQ544" s="718">
        <f t="shared" si="1362"/>
        <v>0</v>
      </c>
      <c r="BR544" s="706">
        <f t="shared" si="1363"/>
        <v>0</v>
      </c>
      <c r="BS544" s="718"/>
      <c r="BT544" s="706">
        <f t="shared" si="1364"/>
        <v>0</v>
      </c>
      <c r="BU544" s="718">
        <f t="shared" si="1365"/>
        <v>0</v>
      </c>
      <c r="BV544" s="706">
        <f t="shared" si="1366"/>
        <v>0</v>
      </c>
      <c r="BW544" s="718"/>
      <c r="BX544" s="706">
        <f t="shared" si="1367"/>
        <v>0</v>
      </c>
      <c r="BY544" s="718">
        <f t="shared" si="1368"/>
        <v>0</v>
      </c>
      <c r="BZ544" s="706">
        <f t="shared" si="1369"/>
        <v>0</v>
      </c>
      <c r="CA544" s="718"/>
      <c r="CB544" s="706">
        <f t="shared" si="1370"/>
        <v>0</v>
      </c>
      <c r="CC544" s="718">
        <f t="shared" si="1371"/>
        <v>0</v>
      </c>
      <c r="CD544" s="706">
        <f t="shared" si="1372"/>
        <v>0</v>
      </c>
      <c r="CE544" s="706"/>
      <c r="CF544" s="402">
        <f t="shared" si="1324"/>
        <v>0</v>
      </c>
    </row>
    <row r="545" spans="2:84" ht="90">
      <c r="B545" s="395" t="s">
        <v>1357</v>
      </c>
      <c r="C545" s="411" t="s">
        <v>1358</v>
      </c>
      <c r="D545" s="412" t="s">
        <v>389</v>
      </c>
      <c r="E545" s="398">
        <v>2931071.22</v>
      </c>
      <c r="F545" s="399">
        <v>0</v>
      </c>
      <c r="G545" s="400">
        <f t="shared" si="1325"/>
        <v>0</v>
      </c>
      <c r="H545" s="400"/>
      <c r="I545" s="413"/>
      <c r="J545" s="413"/>
      <c r="K545" s="517"/>
      <c r="L545" s="413"/>
      <c r="M545" s="513">
        <f t="shared" si="1326"/>
        <v>0</v>
      </c>
      <c r="N545" s="401">
        <f t="shared" si="1327"/>
        <v>0</v>
      </c>
      <c r="O545" s="413"/>
      <c r="P545" s="413"/>
      <c r="Q545" s="513">
        <f t="shared" si="1328"/>
        <v>0</v>
      </c>
      <c r="R545" s="401">
        <f t="shared" si="1329"/>
        <v>0</v>
      </c>
      <c r="S545" s="543"/>
      <c r="T545" s="413"/>
      <c r="U545" s="513">
        <f t="shared" si="1330"/>
        <v>0</v>
      </c>
      <c r="V545" s="401">
        <f t="shared" si="1331"/>
        <v>0</v>
      </c>
      <c r="W545" s="517"/>
      <c r="X545" s="413"/>
      <c r="Y545" s="513">
        <f t="shared" si="1332"/>
        <v>0</v>
      </c>
      <c r="Z545" s="401">
        <f t="shared" si="1333"/>
        <v>0</v>
      </c>
      <c r="AA545" s="517"/>
      <c r="AB545" s="401">
        <f t="shared" si="1334"/>
        <v>0</v>
      </c>
      <c r="AC545" s="513">
        <f t="shared" si="1335"/>
        <v>0</v>
      </c>
      <c r="AD545" s="401">
        <f t="shared" si="1336"/>
        <v>0</v>
      </c>
      <c r="AE545" s="513"/>
      <c r="AF545" s="401">
        <f t="shared" si="1337"/>
        <v>0</v>
      </c>
      <c r="AG545" s="513">
        <f t="shared" si="1338"/>
        <v>0</v>
      </c>
      <c r="AH545" s="401">
        <f t="shared" si="1339"/>
        <v>0</v>
      </c>
      <c r="AI545" s="513"/>
      <c r="AJ545" s="401">
        <f t="shared" si="1340"/>
        <v>0</v>
      </c>
      <c r="AK545" s="513">
        <f t="shared" si="1341"/>
        <v>0</v>
      </c>
      <c r="AL545" s="401">
        <f t="shared" si="1242"/>
        <v>0</v>
      </c>
      <c r="AM545" s="519"/>
      <c r="AN545" s="429">
        <f t="shared" si="1243"/>
        <v>0</v>
      </c>
      <c r="AO545" s="519">
        <f t="shared" si="1342"/>
        <v>0</v>
      </c>
      <c r="AP545" s="429">
        <f t="shared" si="1343"/>
        <v>0</v>
      </c>
      <c r="AQ545" s="594"/>
      <c r="AR545" s="401">
        <f t="shared" si="1246"/>
        <v>0</v>
      </c>
      <c r="AS545" s="519">
        <f t="shared" si="1344"/>
        <v>0</v>
      </c>
      <c r="AT545" s="429">
        <f t="shared" si="1345"/>
        <v>0</v>
      </c>
      <c r="AU545" s="517"/>
      <c r="AV545" s="401">
        <f t="shared" si="1346"/>
        <v>0</v>
      </c>
      <c r="AW545" s="519">
        <f t="shared" si="1347"/>
        <v>0</v>
      </c>
      <c r="AX545" s="429">
        <f t="shared" si="1348"/>
        <v>0</v>
      </c>
      <c r="AY545" s="517"/>
      <c r="AZ545" s="683">
        <f t="shared" si="1349"/>
        <v>0</v>
      </c>
      <c r="BA545" s="519">
        <f t="shared" si="1350"/>
        <v>0</v>
      </c>
      <c r="BB545" s="429">
        <f t="shared" si="1351"/>
        <v>0</v>
      </c>
      <c r="BC545" s="697"/>
      <c r="BD545" s="683">
        <f t="shared" si="1352"/>
        <v>0</v>
      </c>
      <c r="BE545" s="697">
        <f t="shared" si="1353"/>
        <v>0</v>
      </c>
      <c r="BF545" s="683">
        <f t="shared" si="1354"/>
        <v>0</v>
      </c>
      <c r="BG545" s="697"/>
      <c r="BH545" s="683">
        <f t="shared" si="1355"/>
        <v>0</v>
      </c>
      <c r="BI545" s="519">
        <f t="shared" si="1356"/>
        <v>0</v>
      </c>
      <c r="BJ545" s="429">
        <f t="shared" si="1357"/>
        <v>0</v>
      </c>
      <c r="BK545" s="519"/>
      <c r="BL545" s="429">
        <f t="shared" si="1358"/>
        <v>0</v>
      </c>
      <c r="BM545" s="519">
        <f t="shared" si="1359"/>
        <v>0</v>
      </c>
      <c r="BN545" s="429">
        <f t="shared" si="1360"/>
        <v>0</v>
      </c>
      <c r="BO545" s="718"/>
      <c r="BP545" s="706">
        <f t="shared" si="1361"/>
        <v>0</v>
      </c>
      <c r="BQ545" s="718">
        <f t="shared" si="1362"/>
        <v>0</v>
      </c>
      <c r="BR545" s="706">
        <f t="shared" si="1363"/>
        <v>0</v>
      </c>
      <c r="BS545" s="718"/>
      <c r="BT545" s="706">
        <f t="shared" si="1364"/>
        <v>0</v>
      </c>
      <c r="BU545" s="718">
        <f t="shared" si="1365"/>
        <v>0</v>
      </c>
      <c r="BV545" s="706">
        <f t="shared" si="1366"/>
        <v>0</v>
      </c>
      <c r="BW545" s="718"/>
      <c r="BX545" s="706">
        <f t="shared" si="1367"/>
        <v>0</v>
      </c>
      <c r="BY545" s="718">
        <f t="shared" si="1368"/>
        <v>0</v>
      </c>
      <c r="BZ545" s="706">
        <f t="shared" si="1369"/>
        <v>0</v>
      </c>
      <c r="CA545" s="718"/>
      <c r="CB545" s="706">
        <f t="shared" si="1370"/>
        <v>0</v>
      </c>
      <c r="CC545" s="718">
        <f t="shared" si="1371"/>
        <v>0</v>
      </c>
      <c r="CD545" s="706">
        <f t="shared" si="1372"/>
        <v>0</v>
      </c>
      <c r="CE545" s="706"/>
      <c r="CF545" s="402">
        <f t="shared" si="1324"/>
        <v>0</v>
      </c>
    </row>
    <row r="546" spans="2:84" ht="36">
      <c r="B546" s="395" t="s">
        <v>1359</v>
      </c>
      <c r="C546" s="411" t="s">
        <v>1360</v>
      </c>
      <c r="D546" s="412" t="s">
        <v>389</v>
      </c>
      <c r="E546" s="398">
        <v>22631505.93</v>
      </c>
      <c r="F546" s="399">
        <v>0</v>
      </c>
      <c r="G546" s="400">
        <f t="shared" si="1325"/>
        <v>0</v>
      </c>
      <c r="H546" s="400"/>
      <c r="I546" s="413"/>
      <c r="J546" s="413"/>
      <c r="K546" s="517"/>
      <c r="L546" s="413"/>
      <c r="M546" s="513">
        <f t="shared" si="1326"/>
        <v>0</v>
      </c>
      <c r="N546" s="401">
        <f t="shared" si="1327"/>
        <v>0</v>
      </c>
      <c r="O546" s="413"/>
      <c r="P546" s="413"/>
      <c r="Q546" s="513">
        <f t="shared" si="1328"/>
        <v>0</v>
      </c>
      <c r="R546" s="401">
        <f t="shared" si="1329"/>
        <v>0</v>
      </c>
      <c r="S546" s="543"/>
      <c r="T546" s="413"/>
      <c r="U546" s="513">
        <f t="shared" si="1330"/>
        <v>0</v>
      </c>
      <c r="V546" s="401">
        <f t="shared" si="1331"/>
        <v>0</v>
      </c>
      <c r="W546" s="517"/>
      <c r="X546" s="413"/>
      <c r="Y546" s="513">
        <f t="shared" si="1332"/>
        <v>0</v>
      </c>
      <c r="Z546" s="401">
        <f t="shared" si="1333"/>
        <v>0</v>
      </c>
      <c r="AA546" s="517"/>
      <c r="AB546" s="401">
        <f t="shared" si="1334"/>
        <v>0</v>
      </c>
      <c r="AC546" s="513">
        <f t="shared" si="1335"/>
        <v>0</v>
      </c>
      <c r="AD546" s="401">
        <f t="shared" si="1336"/>
        <v>0</v>
      </c>
      <c r="AE546" s="513"/>
      <c r="AF546" s="401">
        <f t="shared" si="1337"/>
        <v>0</v>
      </c>
      <c r="AG546" s="513">
        <f t="shared" si="1338"/>
        <v>0</v>
      </c>
      <c r="AH546" s="401">
        <f t="shared" si="1339"/>
        <v>0</v>
      </c>
      <c r="AI546" s="513"/>
      <c r="AJ546" s="401">
        <f t="shared" si="1340"/>
        <v>0</v>
      </c>
      <c r="AK546" s="513">
        <f t="shared" si="1341"/>
        <v>0</v>
      </c>
      <c r="AL546" s="401">
        <f t="shared" si="1242"/>
        <v>0</v>
      </c>
      <c r="AM546" s="519"/>
      <c r="AN546" s="429">
        <f t="shared" si="1243"/>
        <v>0</v>
      </c>
      <c r="AO546" s="519">
        <f t="shared" si="1342"/>
        <v>0</v>
      </c>
      <c r="AP546" s="429">
        <f t="shared" si="1343"/>
        <v>0</v>
      </c>
      <c r="AQ546" s="594"/>
      <c r="AR546" s="401">
        <f t="shared" si="1246"/>
        <v>0</v>
      </c>
      <c r="AS546" s="519">
        <f t="shared" si="1344"/>
        <v>0</v>
      </c>
      <c r="AT546" s="429">
        <f t="shared" si="1345"/>
        <v>0</v>
      </c>
      <c r="AU546" s="517"/>
      <c r="AV546" s="401">
        <f t="shared" si="1346"/>
        <v>0</v>
      </c>
      <c r="AW546" s="519">
        <f t="shared" si="1347"/>
        <v>0</v>
      </c>
      <c r="AX546" s="429">
        <f t="shared" si="1348"/>
        <v>0</v>
      </c>
      <c r="AY546" s="517"/>
      <c r="AZ546" s="683">
        <f t="shared" si="1349"/>
        <v>0</v>
      </c>
      <c r="BA546" s="519">
        <f t="shared" si="1350"/>
        <v>0</v>
      </c>
      <c r="BB546" s="429">
        <f t="shared" si="1351"/>
        <v>0</v>
      </c>
      <c r="BC546" s="697"/>
      <c r="BD546" s="683">
        <f t="shared" si="1352"/>
        <v>0</v>
      </c>
      <c r="BE546" s="697">
        <f t="shared" si="1353"/>
        <v>0</v>
      </c>
      <c r="BF546" s="683">
        <f t="shared" si="1354"/>
        <v>0</v>
      </c>
      <c r="BG546" s="697"/>
      <c r="BH546" s="683">
        <f t="shared" si="1355"/>
        <v>0</v>
      </c>
      <c r="BI546" s="519">
        <f t="shared" si="1356"/>
        <v>0</v>
      </c>
      <c r="BJ546" s="429">
        <f t="shared" si="1357"/>
        <v>0</v>
      </c>
      <c r="BK546" s="519"/>
      <c r="BL546" s="429">
        <f t="shared" si="1358"/>
        <v>0</v>
      </c>
      <c r="BM546" s="519">
        <f t="shared" si="1359"/>
        <v>0</v>
      </c>
      <c r="BN546" s="429">
        <f t="shared" si="1360"/>
        <v>0</v>
      </c>
      <c r="BO546" s="718">
        <v>0.8</v>
      </c>
      <c r="BP546" s="706">
        <f t="shared" si="1361"/>
        <v>18105204.743999999</v>
      </c>
      <c r="BQ546" s="718">
        <f t="shared" si="1362"/>
        <v>0.8</v>
      </c>
      <c r="BR546" s="706">
        <f t="shared" si="1363"/>
        <v>18105204.743999999</v>
      </c>
      <c r="BS546" s="718"/>
      <c r="BT546" s="706">
        <f t="shared" si="1364"/>
        <v>0</v>
      </c>
      <c r="BU546" s="718">
        <f t="shared" si="1365"/>
        <v>0.8</v>
      </c>
      <c r="BV546" s="706">
        <f t="shared" si="1366"/>
        <v>18105204.743999999</v>
      </c>
      <c r="BW546" s="718"/>
      <c r="BX546" s="706">
        <f t="shared" si="1367"/>
        <v>0</v>
      </c>
      <c r="BY546" s="718">
        <f t="shared" si="1368"/>
        <v>0.8</v>
      </c>
      <c r="BZ546" s="706">
        <f t="shared" si="1369"/>
        <v>18105204.743999999</v>
      </c>
      <c r="CA546" s="718"/>
      <c r="CB546" s="706">
        <f t="shared" si="1370"/>
        <v>0</v>
      </c>
      <c r="CC546" s="718">
        <f t="shared" si="1371"/>
        <v>0.8</v>
      </c>
      <c r="CD546" s="706">
        <f t="shared" si="1372"/>
        <v>18105204.743999999</v>
      </c>
      <c r="CE546" s="706"/>
      <c r="CF546" s="402">
        <f t="shared" si="1324"/>
        <v>0</v>
      </c>
    </row>
    <row r="547" spans="2:84">
      <c r="B547" s="395" t="s">
        <v>1361</v>
      </c>
      <c r="C547" s="411" t="s">
        <v>1362</v>
      </c>
      <c r="D547" s="412" t="s">
        <v>389</v>
      </c>
      <c r="E547" s="398">
        <v>1275963.48</v>
      </c>
      <c r="F547" s="399">
        <v>0</v>
      </c>
      <c r="G547" s="400">
        <f t="shared" si="1325"/>
        <v>0</v>
      </c>
      <c r="H547" s="400"/>
      <c r="I547" s="413"/>
      <c r="J547" s="413"/>
      <c r="K547" s="517"/>
      <c r="L547" s="413"/>
      <c r="M547" s="513">
        <f t="shared" si="1326"/>
        <v>0</v>
      </c>
      <c r="N547" s="401">
        <f t="shared" si="1327"/>
        <v>0</v>
      </c>
      <c r="O547" s="413"/>
      <c r="P547" s="413"/>
      <c r="Q547" s="513">
        <f t="shared" si="1328"/>
        <v>0</v>
      </c>
      <c r="R547" s="401">
        <f t="shared" si="1329"/>
        <v>0</v>
      </c>
      <c r="S547" s="543"/>
      <c r="T547" s="413"/>
      <c r="U547" s="513">
        <f t="shared" si="1330"/>
        <v>0</v>
      </c>
      <c r="V547" s="401">
        <f t="shared" si="1331"/>
        <v>0</v>
      </c>
      <c r="W547" s="517"/>
      <c r="X547" s="413"/>
      <c r="Y547" s="513">
        <f t="shared" si="1332"/>
        <v>0</v>
      </c>
      <c r="Z547" s="401">
        <f t="shared" si="1333"/>
        <v>0</v>
      </c>
      <c r="AA547" s="517"/>
      <c r="AB547" s="401">
        <f t="shared" si="1334"/>
        <v>0</v>
      </c>
      <c r="AC547" s="513">
        <f t="shared" si="1335"/>
        <v>0</v>
      </c>
      <c r="AD547" s="401">
        <f t="shared" si="1336"/>
        <v>0</v>
      </c>
      <c r="AE547" s="513"/>
      <c r="AF547" s="401">
        <f t="shared" si="1337"/>
        <v>0</v>
      </c>
      <c r="AG547" s="513">
        <f t="shared" si="1338"/>
        <v>0</v>
      </c>
      <c r="AH547" s="401">
        <f t="shared" si="1339"/>
        <v>0</v>
      </c>
      <c r="AI547" s="513"/>
      <c r="AJ547" s="401">
        <f t="shared" si="1340"/>
        <v>0</v>
      </c>
      <c r="AK547" s="513">
        <f t="shared" si="1341"/>
        <v>0</v>
      </c>
      <c r="AL547" s="401">
        <f t="shared" si="1242"/>
        <v>0</v>
      </c>
      <c r="AM547" s="519"/>
      <c r="AN547" s="429">
        <f t="shared" si="1243"/>
        <v>0</v>
      </c>
      <c r="AO547" s="519">
        <f t="shared" si="1342"/>
        <v>0</v>
      </c>
      <c r="AP547" s="429">
        <f t="shared" si="1343"/>
        <v>0</v>
      </c>
      <c r="AQ547" s="594"/>
      <c r="AR547" s="401">
        <f t="shared" si="1246"/>
        <v>0</v>
      </c>
      <c r="AS547" s="519">
        <f t="shared" si="1344"/>
        <v>0</v>
      </c>
      <c r="AT547" s="429">
        <f t="shared" si="1345"/>
        <v>0</v>
      </c>
      <c r="AU547" s="517"/>
      <c r="AV547" s="401">
        <f t="shared" si="1346"/>
        <v>0</v>
      </c>
      <c r="AW547" s="519">
        <f t="shared" si="1347"/>
        <v>0</v>
      </c>
      <c r="AX547" s="429">
        <f t="shared" si="1348"/>
        <v>0</v>
      </c>
      <c r="AY547" s="517"/>
      <c r="AZ547" s="683">
        <f t="shared" si="1349"/>
        <v>0</v>
      </c>
      <c r="BA547" s="519">
        <f t="shared" si="1350"/>
        <v>0</v>
      </c>
      <c r="BB547" s="429">
        <f t="shared" si="1351"/>
        <v>0</v>
      </c>
      <c r="BC547" s="697"/>
      <c r="BD547" s="683">
        <f t="shared" si="1352"/>
        <v>0</v>
      </c>
      <c r="BE547" s="697">
        <f t="shared" si="1353"/>
        <v>0</v>
      </c>
      <c r="BF547" s="683">
        <f t="shared" si="1354"/>
        <v>0</v>
      </c>
      <c r="BG547" s="697"/>
      <c r="BH547" s="683">
        <f t="shared" si="1355"/>
        <v>0</v>
      </c>
      <c r="BI547" s="519">
        <f t="shared" si="1356"/>
        <v>0</v>
      </c>
      <c r="BJ547" s="429">
        <f t="shared" si="1357"/>
        <v>0</v>
      </c>
      <c r="BK547" s="519"/>
      <c r="BL547" s="429">
        <f t="shared" si="1358"/>
        <v>0</v>
      </c>
      <c r="BM547" s="519">
        <f t="shared" si="1359"/>
        <v>0</v>
      </c>
      <c r="BN547" s="429">
        <f t="shared" si="1360"/>
        <v>0</v>
      </c>
      <c r="BO547" s="718"/>
      <c r="BP547" s="706">
        <f t="shared" si="1361"/>
        <v>0</v>
      </c>
      <c r="BQ547" s="718">
        <f t="shared" si="1362"/>
        <v>0</v>
      </c>
      <c r="BR547" s="706">
        <f t="shared" si="1363"/>
        <v>0</v>
      </c>
      <c r="BS547" s="718"/>
      <c r="BT547" s="706">
        <f t="shared" si="1364"/>
        <v>0</v>
      </c>
      <c r="BU547" s="718">
        <f t="shared" si="1365"/>
        <v>0</v>
      </c>
      <c r="BV547" s="706">
        <f t="shared" si="1366"/>
        <v>0</v>
      </c>
      <c r="BW547" s="718"/>
      <c r="BX547" s="706">
        <f t="shared" si="1367"/>
        <v>0</v>
      </c>
      <c r="BY547" s="718">
        <f t="shared" si="1368"/>
        <v>0</v>
      </c>
      <c r="BZ547" s="706">
        <f t="shared" si="1369"/>
        <v>0</v>
      </c>
      <c r="CA547" s="718"/>
      <c r="CB547" s="706">
        <f t="shared" si="1370"/>
        <v>0</v>
      </c>
      <c r="CC547" s="718">
        <f t="shared" si="1371"/>
        <v>0</v>
      </c>
      <c r="CD547" s="706">
        <f t="shared" si="1372"/>
        <v>0</v>
      </c>
      <c r="CE547" s="706"/>
      <c r="CF547" s="402">
        <f t="shared" si="1324"/>
        <v>0</v>
      </c>
    </row>
    <row r="548" spans="2:84" s="387" customFormat="1">
      <c r="B548" s="404" t="s">
        <v>1278</v>
      </c>
      <c r="C548" s="405" t="s">
        <v>107</v>
      </c>
      <c r="D548" s="406"/>
      <c r="E548" s="407"/>
      <c r="F548" s="408">
        <v>0</v>
      </c>
      <c r="G548" s="409"/>
      <c r="H548" s="409">
        <f>+SUM(G549:G571)</f>
        <v>760391874.98999989</v>
      </c>
      <c r="I548" s="409"/>
      <c r="J548" s="409"/>
      <c r="K548" s="516"/>
      <c r="L548" s="409"/>
      <c r="M548" s="516"/>
      <c r="N548" s="409">
        <f>SUM(N549:N571)</f>
        <v>0</v>
      </c>
      <c r="O548" s="409"/>
      <c r="P548" s="409"/>
      <c r="Q548" s="516"/>
      <c r="R548" s="409">
        <f>SUM(R549:R571)</f>
        <v>0</v>
      </c>
      <c r="S548" s="542"/>
      <c r="T548" s="409">
        <f>SUM(T549:T571)</f>
        <v>0</v>
      </c>
      <c r="U548" s="516"/>
      <c r="V548" s="409">
        <f>SUM(V549:V571)</f>
        <v>0</v>
      </c>
      <c r="W548" s="516"/>
      <c r="X548" s="409">
        <f>SUM(X549:X571)</f>
        <v>0</v>
      </c>
      <c r="Y548" s="516"/>
      <c r="Z548" s="409">
        <f>SUM(Z549:Z571)</f>
        <v>0</v>
      </c>
      <c r="AA548" s="516"/>
      <c r="AB548" s="409">
        <f>SUM(AB549:AB571)</f>
        <v>0</v>
      </c>
      <c r="AC548" s="516"/>
      <c r="AD548" s="409">
        <f>SUM(AD549:AD571)</f>
        <v>0</v>
      </c>
      <c r="AE548" s="516"/>
      <c r="AF548" s="409">
        <f>SUM(AF549:AF571)</f>
        <v>0</v>
      </c>
      <c r="AG548" s="516"/>
      <c r="AH548" s="409">
        <f>SUM(AH549:AH571)</f>
        <v>0</v>
      </c>
      <c r="AI548" s="516"/>
      <c r="AJ548" s="409">
        <f>SUM(AJ549:AJ571)</f>
        <v>0</v>
      </c>
      <c r="AK548" s="516"/>
      <c r="AL548" s="409">
        <f>SUM(AL549:AL571)</f>
        <v>0</v>
      </c>
      <c r="AM548" s="611"/>
      <c r="AN548" s="612">
        <f>SUM(AN549:AN571)</f>
        <v>0</v>
      </c>
      <c r="AO548" s="611"/>
      <c r="AP548" s="612">
        <f>SUM(AP549:AP571)</f>
        <v>0</v>
      </c>
      <c r="AQ548" s="593"/>
      <c r="AR548" s="409">
        <f>SUM(AR549:AR571)</f>
        <v>0</v>
      </c>
      <c r="AS548" s="611"/>
      <c r="AT548" s="612">
        <f>SUM(AT549:AT571)</f>
        <v>0</v>
      </c>
      <c r="AU548" s="516"/>
      <c r="AV548" s="409">
        <f>SUM(AV549:AV571)</f>
        <v>329183532.21600002</v>
      </c>
      <c r="AW548" s="611"/>
      <c r="AX548" s="612">
        <f>SUM(AX549:AX571)</f>
        <v>329183532.21600002</v>
      </c>
      <c r="AY548" s="516" t="s">
        <v>126</v>
      </c>
      <c r="AZ548" s="680">
        <f>SUM(AZ549:AZ571)</f>
        <v>0</v>
      </c>
      <c r="BA548" s="611"/>
      <c r="BB548" s="612">
        <f>SUM(BB549:BB571)</f>
        <v>329183532.21600002</v>
      </c>
      <c r="BC548" s="694" t="s">
        <v>126</v>
      </c>
      <c r="BD548" s="680">
        <f>SUM(BD549:BD571)</f>
        <v>0</v>
      </c>
      <c r="BE548" s="694"/>
      <c r="BF548" s="680">
        <f>SUM(BF549:BF571)</f>
        <v>329183532.21600002</v>
      </c>
      <c r="BG548" s="694"/>
      <c r="BH548" s="680">
        <f>SUM(BH549:BH571)</f>
        <v>0</v>
      </c>
      <c r="BI548" s="519"/>
      <c r="BJ548" s="429">
        <f>SUM(BJ549:BJ571)</f>
        <v>329183532.21600002</v>
      </c>
      <c r="BK548" s="519"/>
      <c r="BL548" s="429">
        <f>SUM(BL549:BL571)</f>
        <v>0</v>
      </c>
      <c r="BM548" s="519"/>
      <c r="BN548" s="429">
        <f>SUM(BN549:BN571)</f>
        <v>329183532.21600002</v>
      </c>
      <c r="BO548" s="409"/>
      <c r="BP548" s="409">
        <f>SUM(BP549:BP571)</f>
        <v>0</v>
      </c>
      <c r="BQ548" s="409"/>
      <c r="BR548" s="409">
        <f>SUM(BR549:BR571)</f>
        <v>329183532.21600002</v>
      </c>
      <c r="BS548" s="409"/>
      <c r="BT548" s="409">
        <f>SUM(BT549:BT571)</f>
        <v>0</v>
      </c>
      <c r="BU548" s="409"/>
      <c r="BV548" s="409">
        <f>SUM(BV549:BV571)</f>
        <v>329183532.21600002</v>
      </c>
      <c r="BW548" s="516"/>
      <c r="BX548" s="409">
        <f>SUM(BX549:BX571)</f>
        <v>0</v>
      </c>
      <c r="BY548" s="409"/>
      <c r="BZ548" s="409">
        <f>SUM(BZ549:BZ571)</f>
        <v>329183532.21600002</v>
      </c>
      <c r="CA548" s="516"/>
      <c r="CB548" s="409">
        <f>SUM(CB549:CB571)</f>
        <v>0</v>
      </c>
      <c r="CC548" s="409"/>
      <c r="CD548" s="409">
        <f>SUM(CD549:CD571)</f>
        <v>329183532.21600002</v>
      </c>
      <c r="CE548" s="409"/>
      <c r="CF548" s="410">
        <f t="shared" si="1324"/>
        <v>760391874.98999989</v>
      </c>
    </row>
    <row r="549" spans="2:84" ht="90">
      <c r="B549" s="395" t="s">
        <v>1363</v>
      </c>
      <c r="C549" s="396" t="s">
        <v>1364</v>
      </c>
      <c r="D549" s="397" t="s">
        <v>389</v>
      </c>
      <c r="E549" s="398">
        <v>211046.22</v>
      </c>
      <c r="F549" s="399">
        <v>66</v>
      </c>
      <c r="G549" s="400">
        <f t="shared" ref="G549:G571" si="1373">F549*E549</f>
        <v>13929050.52</v>
      </c>
      <c r="H549" s="400"/>
      <c r="I549" s="401"/>
      <c r="J549" s="401"/>
      <c r="K549" s="513"/>
      <c r="L549" s="401"/>
      <c r="M549" s="513">
        <f t="shared" ref="M549:M571" si="1374">I549+K549</f>
        <v>0</v>
      </c>
      <c r="N549" s="401">
        <f t="shared" ref="N549:N571" si="1375">M549*$E549</f>
        <v>0</v>
      </c>
      <c r="O549" s="401"/>
      <c r="P549" s="401"/>
      <c r="Q549" s="513">
        <f t="shared" ref="Q549:Q571" si="1376">M549+O549</f>
        <v>0</v>
      </c>
      <c r="R549" s="401">
        <f t="shared" ref="R549:R571" si="1377">Q549*$E549</f>
        <v>0</v>
      </c>
      <c r="S549" s="540"/>
      <c r="T549" s="401"/>
      <c r="U549" s="513">
        <f t="shared" ref="U549:U571" si="1378">Q549+S549</f>
        <v>0</v>
      </c>
      <c r="V549" s="401">
        <f t="shared" ref="V549:V571" si="1379">U549*$E549</f>
        <v>0</v>
      </c>
      <c r="W549" s="513"/>
      <c r="X549" s="401"/>
      <c r="Y549" s="513">
        <f t="shared" ref="Y549:Y571" si="1380">U549+W549</f>
        <v>0</v>
      </c>
      <c r="Z549" s="401">
        <f t="shared" ref="Z549:Z571" si="1381">Y549*$E549</f>
        <v>0</v>
      </c>
      <c r="AA549" s="513"/>
      <c r="AB549" s="401">
        <f t="shared" ref="AB549:AB571" si="1382">AA549*$E549</f>
        <v>0</v>
      </c>
      <c r="AC549" s="513">
        <f t="shared" ref="AC549:AC571" si="1383">Y549+AA549</f>
        <v>0</v>
      </c>
      <c r="AD549" s="401">
        <f t="shared" ref="AD549:AD571" si="1384">AC549*$E549</f>
        <v>0</v>
      </c>
      <c r="AE549" s="513"/>
      <c r="AF549" s="401">
        <f t="shared" ref="AF549:AF571" si="1385">AE549*$E549</f>
        <v>0</v>
      </c>
      <c r="AG549" s="513">
        <f t="shared" ref="AG549:AG571" si="1386">AC549+AE549</f>
        <v>0</v>
      </c>
      <c r="AH549" s="401">
        <f t="shared" ref="AH549:AH571" si="1387">AG549*$E549</f>
        <v>0</v>
      </c>
      <c r="AI549" s="513"/>
      <c r="AJ549" s="401">
        <f t="shared" ref="AJ549:AJ571" si="1388">AI549*$E549</f>
        <v>0</v>
      </c>
      <c r="AK549" s="513">
        <f t="shared" ref="AK549:AK571" si="1389">AG549+AI549</f>
        <v>0</v>
      </c>
      <c r="AL549" s="401">
        <f t="shared" si="1242"/>
        <v>0</v>
      </c>
      <c r="AM549" s="519"/>
      <c r="AN549" s="429">
        <f t="shared" si="1243"/>
        <v>0</v>
      </c>
      <c r="AO549" s="519">
        <f t="shared" ref="AO549:AO571" si="1390">AK549+AM549</f>
        <v>0</v>
      </c>
      <c r="AP549" s="429">
        <f t="shared" ref="AP549:AP571" si="1391">AO549*$E549</f>
        <v>0</v>
      </c>
      <c r="AQ549" s="591"/>
      <c r="AR549" s="401">
        <f t="shared" si="1246"/>
        <v>0</v>
      </c>
      <c r="AS549" s="519">
        <f t="shared" ref="AS549:AS571" si="1392">AO549+AQ549</f>
        <v>0</v>
      </c>
      <c r="AT549" s="429">
        <f t="shared" ref="AT549:AT571" si="1393">AS549*$E549</f>
        <v>0</v>
      </c>
      <c r="AU549" s="513">
        <v>7.2</v>
      </c>
      <c r="AV549" s="401">
        <f t="shared" si="1346"/>
        <v>1519532.784</v>
      </c>
      <c r="AW549" s="519">
        <f t="shared" ref="AW549:AW571" si="1394">AS549+AU549</f>
        <v>7.2</v>
      </c>
      <c r="AX549" s="429">
        <f t="shared" ref="AX549:AX571" si="1395">AW549*$E549</f>
        <v>1519532.784</v>
      </c>
      <c r="AY549" s="513"/>
      <c r="AZ549" s="681">
        <f t="shared" si="1349"/>
        <v>0</v>
      </c>
      <c r="BA549" s="519">
        <f t="shared" ref="BA549:BA571" si="1396">AW549+AY549</f>
        <v>7.2</v>
      </c>
      <c r="BB549" s="429">
        <f t="shared" ref="BB549:BB571" si="1397">BA549*$E549</f>
        <v>1519532.784</v>
      </c>
      <c r="BC549" s="695"/>
      <c r="BD549" s="681">
        <f t="shared" ref="BD549:BD571" si="1398">BC549*$E549</f>
        <v>0</v>
      </c>
      <c r="BE549" s="695">
        <f t="shared" ref="BE549:BE571" si="1399">BA549+BC549</f>
        <v>7.2</v>
      </c>
      <c r="BF549" s="681">
        <f t="shared" ref="BF549:BF571" si="1400">BE549*$E549</f>
        <v>1519532.784</v>
      </c>
      <c r="BG549" s="695"/>
      <c r="BH549" s="681">
        <f t="shared" ref="BH549:BH571" si="1401">BG549*$E549</f>
        <v>0</v>
      </c>
      <c r="BI549" s="519">
        <f t="shared" ref="BI549:BI571" si="1402">BE549+BG549</f>
        <v>7.2</v>
      </c>
      <c r="BJ549" s="429">
        <f t="shared" ref="BJ549:BJ571" si="1403">BI549*$E549</f>
        <v>1519532.784</v>
      </c>
      <c r="BK549" s="519"/>
      <c r="BL549" s="429">
        <f t="shared" ref="BL549:BL571" si="1404">BK549*$E549</f>
        <v>0</v>
      </c>
      <c r="BM549" s="519">
        <f t="shared" ref="BM549:BM571" si="1405">BI549+BK549</f>
        <v>7.2</v>
      </c>
      <c r="BN549" s="429">
        <f t="shared" ref="BN549:BN571" si="1406">BM549*$E549</f>
        <v>1519532.784</v>
      </c>
      <c r="BO549" s="718"/>
      <c r="BP549" s="706">
        <f t="shared" ref="BP549:BP571" si="1407">BO549*$E549</f>
        <v>0</v>
      </c>
      <c r="BQ549" s="718">
        <f t="shared" ref="BQ549:BQ571" si="1408">BM549+BO549</f>
        <v>7.2</v>
      </c>
      <c r="BR549" s="706">
        <f t="shared" ref="BR549:BR571" si="1409">BQ549*$E549</f>
        <v>1519532.784</v>
      </c>
      <c r="BS549" s="718"/>
      <c r="BT549" s="706">
        <f t="shared" ref="BT549:BT571" si="1410">BS549*$E549</f>
        <v>0</v>
      </c>
      <c r="BU549" s="718">
        <f t="shared" ref="BU549:BU571" si="1411">BQ549+BS549</f>
        <v>7.2</v>
      </c>
      <c r="BV549" s="706">
        <f t="shared" ref="BV549:BV571" si="1412">BU549*$E549</f>
        <v>1519532.784</v>
      </c>
      <c r="BW549" s="718"/>
      <c r="BX549" s="706">
        <f t="shared" ref="BX549:BX571" si="1413">BW549*$E549</f>
        <v>0</v>
      </c>
      <c r="BY549" s="718">
        <f t="shared" ref="BY549:BY571" si="1414">BU549+BW549</f>
        <v>7.2</v>
      </c>
      <c r="BZ549" s="706">
        <f t="shared" ref="BZ549:BZ571" si="1415">BY549*$E549</f>
        <v>1519532.784</v>
      </c>
      <c r="CA549" s="718"/>
      <c r="CB549" s="706">
        <f t="shared" ref="CB549:CB571" si="1416">CA549*$E549</f>
        <v>0</v>
      </c>
      <c r="CC549" s="718">
        <f t="shared" ref="CC549:CC571" si="1417">BY549+CA549</f>
        <v>7.2</v>
      </c>
      <c r="CD549" s="706">
        <f t="shared" ref="CD549:CD571" si="1418">CC549*$E549</f>
        <v>1519532.784</v>
      </c>
      <c r="CE549" s="706"/>
      <c r="CF549" s="402">
        <f t="shared" si="1324"/>
        <v>13929050.52</v>
      </c>
    </row>
    <row r="550" spans="2:84" ht="90">
      <c r="B550" s="395" t="s">
        <v>1365</v>
      </c>
      <c r="C550" s="396" t="s">
        <v>1366</v>
      </c>
      <c r="D550" s="397" t="s">
        <v>389</v>
      </c>
      <c r="E550" s="398">
        <v>133480.71</v>
      </c>
      <c r="F550" s="399">
        <v>18</v>
      </c>
      <c r="G550" s="400">
        <f t="shared" si="1373"/>
        <v>2402652.7799999998</v>
      </c>
      <c r="H550" s="400"/>
      <c r="I550" s="401"/>
      <c r="J550" s="401"/>
      <c r="K550" s="513"/>
      <c r="L550" s="401"/>
      <c r="M550" s="513">
        <f t="shared" si="1374"/>
        <v>0</v>
      </c>
      <c r="N550" s="401">
        <f t="shared" si="1375"/>
        <v>0</v>
      </c>
      <c r="O550" s="401"/>
      <c r="P550" s="401"/>
      <c r="Q550" s="513">
        <f t="shared" si="1376"/>
        <v>0</v>
      </c>
      <c r="R550" s="401">
        <f t="shared" si="1377"/>
        <v>0</v>
      </c>
      <c r="S550" s="540"/>
      <c r="T550" s="401"/>
      <c r="U550" s="513">
        <f t="shared" si="1378"/>
        <v>0</v>
      </c>
      <c r="V550" s="401">
        <f t="shared" si="1379"/>
        <v>0</v>
      </c>
      <c r="W550" s="513"/>
      <c r="X550" s="401"/>
      <c r="Y550" s="513">
        <f t="shared" si="1380"/>
        <v>0</v>
      </c>
      <c r="Z550" s="401">
        <f t="shared" si="1381"/>
        <v>0</v>
      </c>
      <c r="AA550" s="513"/>
      <c r="AB550" s="401">
        <f t="shared" si="1382"/>
        <v>0</v>
      </c>
      <c r="AC550" s="513">
        <f t="shared" si="1383"/>
        <v>0</v>
      </c>
      <c r="AD550" s="401">
        <f t="shared" si="1384"/>
        <v>0</v>
      </c>
      <c r="AE550" s="513"/>
      <c r="AF550" s="401">
        <f t="shared" si="1385"/>
        <v>0</v>
      </c>
      <c r="AG550" s="513">
        <f t="shared" si="1386"/>
        <v>0</v>
      </c>
      <c r="AH550" s="401">
        <f t="shared" si="1387"/>
        <v>0</v>
      </c>
      <c r="AI550" s="513"/>
      <c r="AJ550" s="401">
        <f t="shared" si="1388"/>
        <v>0</v>
      </c>
      <c r="AK550" s="513">
        <f t="shared" si="1389"/>
        <v>0</v>
      </c>
      <c r="AL550" s="401">
        <f t="shared" si="1242"/>
        <v>0</v>
      </c>
      <c r="AM550" s="519"/>
      <c r="AN550" s="429">
        <f t="shared" si="1243"/>
        <v>0</v>
      </c>
      <c r="AO550" s="519">
        <f t="shared" si="1390"/>
        <v>0</v>
      </c>
      <c r="AP550" s="429">
        <f t="shared" si="1391"/>
        <v>0</v>
      </c>
      <c r="AQ550" s="591"/>
      <c r="AR550" s="401">
        <f t="shared" si="1246"/>
        <v>0</v>
      </c>
      <c r="AS550" s="519">
        <f t="shared" si="1392"/>
        <v>0</v>
      </c>
      <c r="AT550" s="429">
        <f t="shared" si="1393"/>
        <v>0</v>
      </c>
      <c r="AU550" s="513"/>
      <c r="AV550" s="401">
        <f t="shared" si="1346"/>
        <v>0</v>
      </c>
      <c r="AW550" s="519">
        <f t="shared" si="1394"/>
        <v>0</v>
      </c>
      <c r="AX550" s="429">
        <f t="shared" si="1395"/>
        <v>0</v>
      </c>
      <c r="AY550" s="513"/>
      <c r="AZ550" s="681">
        <f t="shared" si="1349"/>
        <v>0</v>
      </c>
      <c r="BA550" s="519">
        <f t="shared" si="1396"/>
        <v>0</v>
      </c>
      <c r="BB550" s="429">
        <f t="shared" si="1397"/>
        <v>0</v>
      </c>
      <c r="BC550" s="695"/>
      <c r="BD550" s="681">
        <f t="shared" si="1398"/>
        <v>0</v>
      </c>
      <c r="BE550" s="695">
        <f t="shared" si="1399"/>
        <v>0</v>
      </c>
      <c r="BF550" s="681">
        <f t="shared" si="1400"/>
        <v>0</v>
      </c>
      <c r="BG550" s="695"/>
      <c r="BH550" s="681">
        <f t="shared" si="1401"/>
        <v>0</v>
      </c>
      <c r="BI550" s="519">
        <f t="shared" si="1402"/>
        <v>0</v>
      </c>
      <c r="BJ550" s="429">
        <f t="shared" si="1403"/>
        <v>0</v>
      </c>
      <c r="BK550" s="519"/>
      <c r="BL550" s="429">
        <f t="shared" si="1404"/>
        <v>0</v>
      </c>
      <c r="BM550" s="519">
        <f t="shared" si="1405"/>
        <v>0</v>
      </c>
      <c r="BN550" s="429">
        <f t="shared" si="1406"/>
        <v>0</v>
      </c>
      <c r="BO550" s="718"/>
      <c r="BP550" s="706">
        <f t="shared" si="1407"/>
        <v>0</v>
      </c>
      <c r="BQ550" s="718">
        <f t="shared" si="1408"/>
        <v>0</v>
      </c>
      <c r="BR550" s="706">
        <f t="shared" si="1409"/>
        <v>0</v>
      </c>
      <c r="BS550" s="718"/>
      <c r="BT550" s="706">
        <f t="shared" si="1410"/>
        <v>0</v>
      </c>
      <c r="BU550" s="718">
        <f t="shared" si="1411"/>
        <v>0</v>
      </c>
      <c r="BV550" s="706">
        <f t="shared" si="1412"/>
        <v>0</v>
      </c>
      <c r="BW550" s="718"/>
      <c r="BX550" s="706">
        <f t="shared" si="1413"/>
        <v>0</v>
      </c>
      <c r="BY550" s="718">
        <f t="shared" si="1414"/>
        <v>0</v>
      </c>
      <c r="BZ550" s="706">
        <f t="shared" si="1415"/>
        <v>0</v>
      </c>
      <c r="CA550" s="718"/>
      <c r="CB550" s="706">
        <f t="shared" si="1416"/>
        <v>0</v>
      </c>
      <c r="CC550" s="718">
        <f t="shared" si="1417"/>
        <v>0</v>
      </c>
      <c r="CD550" s="706">
        <f t="shared" si="1418"/>
        <v>0</v>
      </c>
      <c r="CE550" s="706"/>
      <c r="CF550" s="402">
        <f t="shared" si="1324"/>
        <v>2402652.7799999998</v>
      </c>
    </row>
    <row r="551" spans="2:84" ht="72">
      <c r="B551" s="395" t="s">
        <v>1367</v>
      </c>
      <c r="C551" s="396" t="s">
        <v>1368</v>
      </c>
      <c r="D551" s="397" t="s">
        <v>389</v>
      </c>
      <c r="E551" s="398">
        <v>37845.72</v>
      </c>
      <c r="F551" s="399">
        <v>0</v>
      </c>
      <c r="G551" s="400">
        <f t="shared" si="1373"/>
        <v>0</v>
      </c>
      <c r="H551" s="400"/>
      <c r="I551" s="401"/>
      <c r="J551" s="401"/>
      <c r="K551" s="513"/>
      <c r="L551" s="401"/>
      <c r="M551" s="513">
        <f t="shared" si="1374"/>
        <v>0</v>
      </c>
      <c r="N551" s="401">
        <f t="shared" si="1375"/>
        <v>0</v>
      </c>
      <c r="O551" s="401"/>
      <c r="P551" s="401"/>
      <c r="Q551" s="513">
        <f t="shared" si="1376"/>
        <v>0</v>
      </c>
      <c r="R551" s="401">
        <f t="shared" si="1377"/>
        <v>0</v>
      </c>
      <c r="S551" s="540"/>
      <c r="T551" s="401"/>
      <c r="U551" s="513">
        <f t="shared" si="1378"/>
        <v>0</v>
      </c>
      <c r="V551" s="401">
        <f t="shared" si="1379"/>
        <v>0</v>
      </c>
      <c r="W551" s="513"/>
      <c r="X551" s="401"/>
      <c r="Y551" s="513">
        <f t="shared" si="1380"/>
        <v>0</v>
      </c>
      <c r="Z551" s="401">
        <f t="shared" si="1381"/>
        <v>0</v>
      </c>
      <c r="AA551" s="513"/>
      <c r="AB551" s="401">
        <f t="shared" si="1382"/>
        <v>0</v>
      </c>
      <c r="AC551" s="513">
        <f t="shared" si="1383"/>
        <v>0</v>
      </c>
      <c r="AD551" s="401">
        <f t="shared" si="1384"/>
        <v>0</v>
      </c>
      <c r="AE551" s="513"/>
      <c r="AF551" s="401">
        <f t="shared" si="1385"/>
        <v>0</v>
      </c>
      <c r="AG551" s="513">
        <f t="shared" si="1386"/>
        <v>0</v>
      </c>
      <c r="AH551" s="401">
        <f t="shared" si="1387"/>
        <v>0</v>
      </c>
      <c r="AI551" s="513"/>
      <c r="AJ551" s="401">
        <f t="shared" si="1388"/>
        <v>0</v>
      </c>
      <c r="AK551" s="513">
        <f t="shared" si="1389"/>
        <v>0</v>
      </c>
      <c r="AL551" s="401">
        <f t="shared" si="1242"/>
        <v>0</v>
      </c>
      <c r="AM551" s="519"/>
      <c r="AN551" s="429">
        <f t="shared" si="1243"/>
        <v>0</v>
      </c>
      <c r="AO551" s="519">
        <f t="shared" si="1390"/>
        <v>0</v>
      </c>
      <c r="AP551" s="429">
        <f t="shared" si="1391"/>
        <v>0</v>
      </c>
      <c r="AQ551" s="591"/>
      <c r="AR551" s="401">
        <f t="shared" si="1246"/>
        <v>0</v>
      </c>
      <c r="AS551" s="519">
        <f t="shared" si="1392"/>
        <v>0</v>
      </c>
      <c r="AT551" s="429">
        <f t="shared" si="1393"/>
        <v>0</v>
      </c>
      <c r="AU551" s="513"/>
      <c r="AV551" s="401">
        <f t="shared" si="1346"/>
        <v>0</v>
      </c>
      <c r="AW551" s="519">
        <f t="shared" si="1394"/>
        <v>0</v>
      </c>
      <c r="AX551" s="429">
        <f t="shared" si="1395"/>
        <v>0</v>
      </c>
      <c r="AY551" s="513"/>
      <c r="AZ551" s="681">
        <f t="shared" si="1349"/>
        <v>0</v>
      </c>
      <c r="BA551" s="519">
        <f t="shared" si="1396"/>
        <v>0</v>
      </c>
      <c r="BB551" s="429">
        <f t="shared" si="1397"/>
        <v>0</v>
      </c>
      <c r="BC551" s="695"/>
      <c r="BD551" s="681">
        <f t="shared" si="1398"/>
        <v>0</v>
      </c>
      <c r="BE551" s="695">
        <f t="shared" si="1399"/>
        <v>0</v>
      </c>
      <c r="BF551" s="681">
        <f t="shared" si="1400"/>
        <v>0</v>
      </c>
      <c r="BG551" s="695"/>
      <c r="BH551" s="681">
        <f t="shared" si="1401"/>
        <v>0</v>
      </c>
      <c r="BI551" s="519">
        <f t="shared" si="1402"/>
        <v>0</v>
      </c>
      <c r="BJ551" s="429">
        <f t="shared" si="1403"/>
        <v>0</v>
      </c>
      <c r="BK551" s="519"/>
      <c r="BL551" s="429">
        <f t="shared" si="1404"/>
        <v>0</v>
      </c>
      <c r="BM551" s="519">
        <f t="shared" si="1405"/>
        <v>0</v>
      </c>
      <c r="BN551" s="429">
        <f t="shared" si="1406"/>
        <v>0</v>
      </c>
      <c r="BO551" s="718"/>
      <c r="BP551" s="706">
        <f t="shared" si="1407"/>
        <v>0</v>
      </c>
      <c r="BQ551" s="718">
        <f t="shared" si="1408"/>
        <v>0</v>
      </c>
      <c r="BR551" s="706">
        <f t="shared" si="1409"/>
        <v>0</v>
      </c>
      <c r="BS551" s="718"/>
      <c r="BT551" s="706">
        <f t="shared" si="1410"/>
        <v>0</v>
      </c>
      <c r="BU551" s="718">
        <f t="shared" si="1411"/>
        <v>0</v>
      </c>
      <c r="BV551" s="706">
        <f t="shared" si="1412"/>
        <v>0</v>
      </c>
      <c r="BW551" s="718"/>
      <c r="BX551" s="706">
        <f t="shared" si="1413"/>
        <v>0</v>
      </c>
      <c r="BY551" s="718">
        <f t="shared" si="1414"/>
        <v>0</v>
      </c>
      <c r="BZ551" s="706">
        <f t="shared" si="1415"/>
        <v>0</v>
      </c>
      <c r="CA551" s="718"/>
      <c r="CB551" s="706">
        <f t="shared" si="1416"/>
        <v>0</v>
      </c>
      <c r="CC551" s="718">
        <f t="shared" si="1417"/>
        <v>0</v>
      </c>
      <c r="CD551" s="706">
        <f t="shared" si="1418"/>
        <v>0</v>
      </c>
      <c r="CE551" s="706"/>
      <c r="CF551" s="402">
        <f t="shared" si="1324"/>
        <v>0</v>
      </c>
    </row>
    <row r="552" spans="2:84" ht="108">
      <c r="B552" s="395" t="s">
        <v>1369</v>
      </c>
      <c r="C552" s="396" t="s">
        <v>1370</v>
      </c>
      <c r="D552" s="397" t="s">
        <v>389</v>
      </c>
      <c r="E552" s="398">
        <v>130581.99</v>
      </c>
      <c r="F552" s="399">
        <v>96</v>
      </c>
      <c r="G552" s="400">
        <f t="shared" si="1373"/>
        <v>12535871.040000001</v>
      </c>
      <c r="H552" s="400"/>
      <c r="I552" s="401"/>
      <c r="J552" s="401"/>
      <c r="K552" s="513"/>
      <c r="L552" s="401"/>
      <c r="M552" s="513">
        <f t="shared" si="1374"/>
        <v>0</v>
      </c>
      <c r="N552" s="401">
        <f t="shared" si="1375"/>
        <v>0</v>
      </c>
      <c r="O552" s="401"/>
      <c r="P552" s="401"/>
      <c r="Q552" s="513">
        <f t="shared" si="1376"/>
        <v>0</v>
      </c>
      <c r="R552" s="401">
        <f t="shared" si="1377"/>
        <v>0</v>
      </c>
      <c r="S552" s="540"/>
      <c r="T552" s="401"/>
      <c r="U552" s="513">
        <f t="shared" si="1378"/>
        <v>0</v>
      </c>
      <c r="V552" s="401">
        <f t="shared" si="1379"/>
        <v>0</v>
      </c>
      <c r="W552" s="513"/>
      <c r="X552" s="401"/>
      <c r="Y552" s="513">
        <f t="shared" si="1380"/>
        <v>0</v>
      </c>
      <c r="Z552" s="401">
        <f t="shared" si="1381"/>
        <v>0</v>
      </c>
      <c r="AA552" s="513"/>
      <c r="AB552" s="401">
        <f t="shared" si="1382"/>
        <v>0</v>
      </c>
      <c r="AC552" s="513">
        <f t="shared" si="1383"/>
        <v>0</v>
      </c>
      <c r="AD552" s="401">
        <f t="shared" si="1384"/>
        <v>0</v>
      </c>
      <c r="AE552" s="513"/>
      <c r="AF552" s="401">
        <f t="shared" si="1385"/>
        <v>0</v>
      </c>
      <c r="AG552" s="513">
        <f t="shared" si="1386"/>
        <v>0</v>
      </c>
      <c r="AH552" s="401">
        <f t="shared" si="1387"/>
        <v>0</v>
      </c>
      <c r="AI552" s="513"/>
      <c r="AJ552" s="401">
        <f t="shared" si="1388"/>
        <v>0</v>
      </c>
      <c r="AK552" s="513">
        <f t="shared" si="1389"/>
        <v>0</v>
      </c>
      <c r="AL552" s="401">
        <f t="shared" si="1242"/>
        <v>0</v>
      </c>
      <c r="AM552" s="519"/>
      <c r="AN552" s="429">
        <f t="shared" si="1243"/>
        <v>0</v>
      </c>
      <c r="AO552" s="519">
        <f t="shared" si="1390"/>
        <v>0</v>
      </c>
      <c r="AP552" s="429">
        <f t="shared" si="1391"/>
        <v>0</v>
      </c>
      <c r="AQ552" s="591"/>
      <c r="AR552" s="401">
        <f t="shared" si="1246"/>
        <v>0</v>
      </c>
      <c r="AS552" s="519">
        <f t="shared" si="1392"/>
        <v>0</v>
      </c>
      <c r="AT552" s="429">
        <f t="shared" si="1393"/>
        <v>0</v>
      </c>
      <c r="AU552" s="513">
        <v>10.4</v>
      </c>
      <c r="AV552" s="401">
        <f t="shared" si="1346"/>
        <v>1358052.696</v>
      </c>
      <c r="AW552" s="519">
        <f t="shared" si="1394"/>
        <v>10.4</v>
      </c>
      <c r="AX552" s="429">
        <f t="shared" si="1395"/>
        <v>1358052.696</v>
      </c>
      <c r="AY552" s="513"/>
      <c r="AZ552" s="681">
        <f t="shared" si="1349"/>
        <v>0</v>
      </c>
      <c r="BA552" s="519">
        <f t="shared" si="1396"/>
        <v>10.4</v>
      </c>
      <c r="BB552" s="429">
        <f t="shared" si="1397"/>
        <v>1358052.696</v>
      </c>
      <c r="BC552" s="695"/>
      <c r="BD552" s="681">
        <f t="shared" si="1398"/>
        <v>0</v>
      </c>
      <c r="BE552" s="695">
        <f t="shared" si="1399"/>
        <v>10.4</v>
      </c>
      <c r="BF552" s="681">
        <f t="shared" si="1400"/>
        <v>1358052.696</v>
      </c>
      <c r="BG552" s="695"/>
      <c r="BH552" s="681">
        <f t="shared" si="1401"/>
        <v>0</v>
      </c>
      <c r="BI552" s="519">
        <f t="shared" si="1402"/>
        <v>10.4</v>
      </c>
      <c r="BJ552" s="429">
        <f t="shared" si="1403"/>
        <v>1358052.696</v>
      </c>
      <c r="BK552" s="519"/>
      <c r="BL552" s="429">
        <f t="shared" si="1404"/>
        <v>0</v>
      </c>
      <c r="BM552" s="519">
        <f t="shared" si="1405"/>
        <v>10.4</v>
      </c>
      <c r="BN552" s="429">
        <f t="shared" si="1406"/>
        <v>1358052.696</v>
      </c>
      <c r="BO552" s="718"/>
      <c r="BP552" s="706">
        <f t="shared" si="1407"/>
        <v>0</v>
      </c>
      <c r="BQ552" s="718">
        <f t="shared" si="1408"/>
        <v>10.4</v>
      </c>
      <c r="BR552" s="706">
        <f t="shared" si="1409"/>
        <v>1358052.696</v>
      </c>
      <c r="BS552" s="718"/>
      <c r="BT552" s="706">
        <f t="shared" si="1410"/>
        <v>0</v>
      </c>
      <c r="BU552" s="718">
        <f t="shared" si="1411"/>
        <v>10.4</v>
      </c>
      <c r="BV552" s="706">
        <f t="shared" si="1412"/>
        <v>1358052.696</v>
      </c>
      <c r="BW552" s="718"/>
      <c r="BX552" s="706">
        <f t="shared" si="1413"/>
        <v>0</v>
      </c>
      <c r="BY552" s="718">
        <f t="shared" si="1414"/>
        <v>10.4</v>
      </c>
      <c r="BZ552" s="706">
        <f t="shared" si="1415"/>
        <v>1358052.696</v>
      </c>
      <c r="CA552" s="718"/>
      <c r="CB552" s="706">
        <f t="shared" si="1416"/>
        <v>0</v>
      </c>
      <c r="CC552" s="718">
        <f t="shared" si="1417"/>
        <v>10.4</v>
      </c>
      <c r="CD552" s="706">
        <f t="shared" si="1418"/>
        <v>1358052.696</v>
      </c>
      <c r="CE552" s="706"/>
      <c r="CF552" s="402">
        <f t="shared" si="1324"/>
        <v>12535871.040000001</v>
      </c>
    </row>
    <row r="553" spans="2:84" ht="36">
      <c r="B553" s="395" t="s">
        <v>1371</v>
      </c>
      <c r="C553" s="396" t="s">
        <v>1372</v>
      </c>
      <c r="D553" s="397" t="s">
        <v>392</v>
      </c>
      <c r="E553" s="398">
        <v>5381.64</v>
      </c>
      <c r="F553" s="399">
        <v>8450</v>
      </c>
      <c r="G553" s="400">
        <f t="shared" si="1373"/>
        <v>45474858</v>
      </c>
      <c r="H553" s="400"/>
      <c r="I553" s="401"/>
      <c r="J553" s="401"/>
      <c r="K553" s="513"/>
      <c r="L553" s="401"/>
      <c r="M553" s="513">
        <f t="shared" si="1374"/>
        <v>0</v>
      </c>
      <c r="N553" s="401">
        <f t="shared" si="1375"/>
        <v>0</v>
      </c>
      <c r="O553" s="401"/>
      <c r="P553" s="401"/>
      <c r="Q553" s="513">
        <f t="shared" si="1376"/>
        <v>0</v>
      </c>
      <c r="R553" s="401">
        <f t="shared" si="1377"/>
        <v>0</v>
      </c>
      <c r="S553" s="540"/>
      <c r="T553" s="401"/>
      <c r="U553" s="513">
        <f t="shared" si="1378"/>
        <v>0</v>
      </c>
      <c r="V553" s="401">
        <f t="shared" si="1379"/>
        <v>0</v>
      </c>
      <c r="W553" s="513"/>
      <c r="X553" s="401"/>
      <c r="Y553" s="513">
        <f t="shared" si="1380"/>
        <v>0</v>
      </c>
      <c r="Z553" s="401">
        <f t="shared" si="1381"/>
        <v>0</v>
      </c>
      <c r="AA553" s="513"/>
      <c r="AB553" s="401">
        <f t="shared" si="1382"/>
        <v>0</v>
      </c>
      <c r="AC553" s="513">
        <f t="shared" si="1383"/>
        <v>0</v>
      </c>
      <c r="AD553" s="401">
        <f t="shared" si="1384"/>
        <v>0</v>
      </c>
      <c r="AE553" s="513"/>
      <c r="AF553" s="401">
        <f t="shared" si="1385"/>
        <v>0</v>
      </c>
      <c r="AG553" s="513">
        <f t="shared" si="1386"/>
        <v>0</v>
      </c>
      <c r="AH553" s="401">
        <f t="shared" si="1387"/>
        <v>0</v>
      </c>
      <c r="AI553" s="513"/>
      <c r="AJ553" s="401">
        <f t="shared" si="1388"/>
        <v>0</v>
      </c>
      <c r="AK553" s="513">
        <f t="shared" si="1389"/>
        <v>0</v>
      </c>
      <c r="AL553" s="401">
        <f t="shared" si="1242"/>
        <v>0</v>
      </c>
      <c r="AM553" s="519"/>
      <c r="AN553" s="429">
        <f t="shared" si="1243"/>
        <v>0</v>
      </c>
      <c r="AO553" s="519">
        <f t="shared" si="1390"/>
        <v>0</v>
      </c>
      <c r="AP553" s="429">
        <f t="shared" si="1391"/>
        <v>0</v>
      </c>
      <c r="AQ553" s="591"/>
      <c r="AR553" s="401">
        <f t="shared" si="1246"/>
        <v>0</v>
      </c>
      <c r="AS553" s="519">
        <f t="shared" si="1392"/>
        <v>0</v>
      </c>
      <c r="AT553" s="429">
        <f t="shared" si="1393"/>
        <v>0</v>
      </c>
      <c r="AU553" s="513"/>
      <c r="AV553" s="401">
        <f t="shared" si="1346"/>
        <v>0</v>
      </c>
      <c r="AW553" s="519">
        <f t="shared" si="1394"/>
        <v>0</v>
      </c>
      <c r="AX553" s="429">
        <f t="shared" si="1395"/>
        <v>0</v>
      </c>
      <c r="AY553" s="513"/>
      <c r="AZ553" s="681">
        <f t="shared" si="1349"/>
        <v>0</v>
      </c>
      <c r="BA553" s="519">
        <f t="shared" si="1396"/>
        <v>0</v>
      </c>
      <c r="BB553" s="429">
        <f t="shared" si="1397"/>
        <v>0</v>
      </c>
      <c r="BC553" s="695"/>
      <c r="BD553" s="681">
        <f t="shared" si="1398"/>
        <v>0</v>
      </c>
      <c r="BE553" s="695">
        <f t="shared" si="1399"/>
        <v>0</v>
      </c>
      <c r="BF553" s="681">
        <f t="shared" si="1400"/>
        <v>0</v>
      </c>
      <c r="BG553" s="695"/>
      <c r="BH553" s="681">
        <f t="shared" si="1401"/>
        <v>0</v>
      </c>
      <c r="BI553" s="519">
        <f t="shared" si="1402"/>
        <v>0</v>
      </c>
      <c r="BJ553" s="429">
        <f t="shared" si="1403"/>
        <v>0</v>
      </c>
      <c r="BK553" s="519"/>
      <c r="BL553" s="429">
        <f t="shared" si="1404"/>
        <v>0</v>
      </c>
      <c r="BM553" s="519">
        <f t="shared" si="1405"/>
        <v>0</v>
      </c>
      <c r="BN553" s="429">
        <f t="shared" si="1406"/>
        <v>0</v>
      </c>
      <c r="BO553" s="718"/>
      <c r="BP553" s="706">
        <f t="shared" si="1407"/>
        <v>0</v>
      </c>
      <c r="BQ553" s="718">
        <f t="shared" si="1408"/>
        <v>0</v>
      </c>
      <c r="BR553" s="706">
        <f t="shared" si="1409"/>
        <v>0</v>
      </c>
      <c r="BS553" s="718"/>
      <c r="BT553" s="706">
        <f t="shared" si="1410"/>
        <v>0</v>
      </c>
      <c r="BU553" s="718">
        <f t="shared" si="1411"/>
        <v>0</v>
      </c>
      <c r="BV553" s="706">
        <f t="shared" si="1412"/>
        <v>0</v>
      </c>
      <c r="BW553" s="718"/>
      <c r="BX553" s="706">
        <f t="shared" si="1413"/>
        <v>0</v>
      </c>
      <c r="BY553" s="718">
        <f t="shared" si="1414"/>
        <v>0</v>
      </c>
      <c r="BZ553" s="706">
        <f t="shared" si="1415"/>
        <v>0</v>
      </c>
      <c r="CA553" s="718"/>
      <c r="CB553" s="706">
        <f t="shared" si="1416"/>
        <v>0</v>
      </c>
      <c r="CC553" s="718">
        <f t="shared" si="1417"/>
        <v>0</v>
      </c>
      <c r="CD553" s="706">
        <f t="shared" si="1418"/>
        <v>0</v>
      </c>
      <c r="CE553" s="706"/>
      <c r="CF553" s="402">
        <f t="shared" si="1324"/>
        <v>45474858</v>
      </c>
    </row>
    <row r="554" spans="2:84" ht="54">
      <c r="B554" s="395" t="s">
        <v>1373</v>
      </c>
      <c r="C554" s="396" t="s">
        <v>1374</v>
      </c>
      <c r="D554" s="397" t="s">
        <v>389</v>
      </c>
      <c r="E554" s="398">
        <v>62139059.729999997</v>
      </c>
      <c r="F554" s="399">
        <v>0</v>
      </c>
      <c r="G554" s="400">
        <f t="shared" si="1373"/>
        <v>0</v>
      </c>
      <c r="H554" s="400"/>
      <c r="I554" s="401"/>
      <c r="J554" s="401"/>
      <c r="K554" s="513"/>
      <c r="L554" s="401"/>
      <c r="M554" s="513">
        <f t="shared" si="1374"/>
        <v>0</v>
      </c>
      <c r="N554" s="401">
        <f t="shared" si="1375"/>
        <v>0</v>
      </c>
      <c r="O554" s="401"/>
      <c r="P554" s="401"/>
      <c r="Q554" s="513">
        <f t="shared" si="1376"/>
        <v>0</v>
      </c>
      <c r="R554" s="401">
        <f t="shared" si="1377"/>
        <v>0</v>
      </c>
      <c r="S554" s="540"/>
      <c r="T554" s="401"/>
      <c r="U554" s="513">
        <f t="shared" si="1378"/>
        <v>0</v>
      </c>
      <c r="V554" s="401">
        <f t="shared" si="1379"/>
        <v>0</v>
      </c>
      <c r="W554" s="513"/>
      <c r="X554" s="401"/>
      <c r="Y554" s="513">
        <f t="shared" si="1380"/>
        <v>0</v>
      </c>
      <c r="Z554" s="401">
        <f t="shared" si="1381"/>
        <v>0</v>
      </c>
      <c r="AA554" s="513"/>
      <c r="AB554" s="401">
        <f t="shared" si="1382"/>
        <v>0</v>
      </c>
      <c r="AC554" s="513">
        <f t="shared" si="1383"/>
        <v>0</v>
      </c>
      <c r="AD554" s="401">
        <f t="shared" si="1384"/>
        <v>0</v>
      </c>
      <c r="AE554" s="513"/>
      <c r="AF554" s="401">
        <f t="shared" si="1385"/>
        <v>0</v>
      </c>
      <c r="AG554" s="513">
        <f t="shared" si="1386"/>
        <v>0</v>
      </c>
      <c r="AH554" s="401">
        <f t="shared" si="1387"/>
        <v>0</v>
      </c>
      <c r="AI554" s="513"/>
      <c r="AJ554" s="401">
        <f t="shared" si="1388"/>
        <v>0</v>
      </c>
      <c r="AK554" s="513">
        <f t="shared" si="1389"/>
        <v>0</v>
      </c>
      <c r="AL554" s="401">
        <f t="shared" si="1242"/>
        <v>0</v>
      </c>
      <c r="AM554" s="519"/>
      <c r="AN554" s="429">
        <f t="shared" si="1243"/>
        <v>0</v>
      </c>
      <c r="AO554" s="519">
        <f t="shared" si="1390"/>
        <v>0</v>
      </c>
      <c r="AP554" s="429">
        <f t="shared" si="1391"/>
        <v>0</v>
      </c>
      <c r="AQ554" s="591"/>
      <c r="AR554" s="401">
        <f t="shared" si="1246"/>
        <v>0</v>
      </c>
      <c r="AS554" s="519">
        <f t="shared" si="1392"/>
        <v>0</v>
      </c>
      <c r="AT554" s="429">
        <f t="shared" si="1393"/>
        <v>0</v>
      </c>
      <c r="AU554" s="513"/>
      <c r="AV554" s="401">
        <f t="shared" si="1346"/>
        <v>0</v>
      </c>
      <c r="AW554" s="519">
        <f t="shared" si="1394"/>
        <v>0</v>
      </c>
      <c r="AX554" s="429">
        <f t="shared" si="1395"/>
        <v>0</v>
      </c>
      <c r="AY554" s="513"/>
      <c r="AZ554" s="681">
        <f t="shared" si="1349"/>
        <v>0</v>
      </c>
      <c r="BA554" s="519">
        <f t="shared" si="1396"/>
        <v>0</v>
      </c>
      <c r="BB554" s="429">
        <f t="shared" si="1397"/>
        <v>0</v>
      </c>
      <c r="BC554" s="695"/>
      <c r="BD554" s="681">
        <f t="shared" si="1398"/>
        <v>0</v>
      </c>
      <c r="BE554" s="695">
        <f t="shared" si="1399"/>
        <v>0</v>
      </c>
      <c r="BF554" s="681">
        <f t="shared" si="1400"/>
        <v>0</v>
      </c>
      <c r="BG554" s="695"/>
      <c r="BH554" s="681">
        <f t="shared" si="1401"/>
        <v>0</v>
      </c>
      <c r="BI554" s="519">
        <f t="shared" si="1402"/>
        <v>0</v>
      </c>
      <c r="BJ554" s="429">
        <f t="shared" si="1403"/>
        <v>0</v>
      </c>
      <c r="BK554" s="519"/>
      <c r="BL554" s="429">
        <f t="shared" si="1404"/>
        <v>0</v>
      </c>
      <c r="BM554" s="519">
        <f t="shared" si="1405"/>
        <v>0</v>
      </c>
      <c r="BN554" s="429">
        <f t="shared" si="1406"/>
        <v>0</v>
      </c>
      <c r="BO554" s="718"/>
      <c r="BP554" s="706">
        <f t="shared" si="1407"/>
        <v>0</v>
      </c>
      <c r="BQ554" s="718">
        <f t="shared" si="1408"/>
        <v>0</v>
      </c>
      <c r="BR554" s="706">
        <f t="shared" si="1409"/>
        <v>0</v>
      </c>
      <c r="BS554" s="718"/>
      <c r="BT554" s="706">
        <f t="shared" si="1410"/>
        <v>0</v>
      </c>
      <c r="BU554" s="718">
        <f t="shared" si="1411"/>
        <v>0</v>
      </c>
      <c r="BV554" s="706">
        <f t="shared" si="1412"/>
        <v>0</v>
      </c>
      <c r="BW554" s="718"/>
      <c r="BX554" s="706">
        <f t="shared" si="1413"/>
        <v>0</v>
      </c>
      <c r="BY554" s="718">
        <f t="shared" si="1414"/>
        <v>0</v>
      </c>
      <c r="BZ554" s="706">
        <f t="shared" si="1415"/>
        <v>0</v>
      </c>
      <c r="CA554" s="718"/>
      <c r="CB554" s="706">
        <f t="shared" si="1416"/>
        <v>0</v>
      </c>
      <c r="CC554" s="718">
        <f t="shared" si="1417"/>
        <v>0</v>
      </c>
      <c r="CD554" s="706">
        <f t="shared" si="1418"/>
        <v>0</v>
      </c>
      <c r="CE554" s="706"/>
      <c r="CF554" s="402">
        <f t="shared" si="1324"/>
        <v>0</v>
      </c>
    </row>
    <row r="555" spans="2:84" ht="36">
      <c r="B555" s="395" t="s">
        <v>1375</v>
      </c>
      <c r="C555" s="396" t="s">
        <v>1376</v>
      </c>
      <c r="D555" s="397" t="s">
        <v>389</v>
      </c>
      <c r="E555" s="398">
        <v>67202448.390000001</v>
      </c>
      <c r="F555" s="399">
        <v>0</v>
      </c>
      <c r="G555" s="400">
        <f t="shared" si="1373"/>
        <v>0</v>
      </c>
      <c r="H555" s="400"/>
      <c r="I555" s="401"/>
      <c r="J555" s="401"/>
      <c r="K555" s="513"/>
      <c r="L555" s="401"/>
      <c r="M555" s="513">
        <f t="shared" si="1374"/>
        <v>0</v>
      </c>
      <c r="N555" s="401">
        <f t="shared" si="1375"/>
        <v>0</v>
      </c>
      <c r="O555" s="401"/>
      <c r="P555" s="401"/>
      <c r="Q555" s="513">
        <f t="shared" si="1376"/>
        <v>0</v>
      </c>
      <c r="R555" s="401">
        <f t="shared" si="1377"/>
        <v>0</v>
      </c>
      <c r="S555" s="540"/>
      <c r="T555" s="401"/>
      <c r="U555" s="513">
        <f t="shared" si="1378"/>
        <v>0</v>
      </c>
      <c r="V555" s="401">
        <f t="shared" si="1379"/>
        <v>0</v>
      </c>
      <c r="W555" s="513"/>
      <c r="X555" s="401"/>
      <c r="Y555" s="513">
        <f t="shared" si="1380"/>
        <v>0</v>
      </c>
      <c r="Z555" s="401">
        <f t="shared" si="1381"/>
        <v>0</v>
      </c>
      <c r="AA555" s="513"/>
      <c r="AB555" s="401">
        <f t="shared" si="1382"/>
        <v>0</v>
      </c>
      <c r="AC555" s="513">
        <f t="shared" si="1383"/>
        <v>0</v>
      </c>
      <c r="AD555" s="401">
        <f t="shared" si="1384"/>
        <v>0</v>
      </c>
      <c r="AE555" s="513"/>
      <c r="AF555" s="401">
        <f t="shared" si="1385"/>
        <v>0</v>
      </c>
      <c r="AG555" s="513">
        <f t="shared" si="1386"/>
        <v>0</v>
      </c>
      <c r="AH555" s="401">
        <f t="shared" si="1387"/>
        <v>0</v>
      </c>
      <c r="AI555" s="513"/>
      <c r="AJ555" s="401">
        <f t="shared" si="1388"/>
        <v>0</v>
      </c>
      <c r="AK555" s="513">
        <f t="shared" si="1389"/>
        <v>0</v>
      </c>
      <c r="AL555" s="401">
        <f t="shared" si="1242"/>
        <v>0</v>
      </c>
      <c r="AM555" s="519"/>
      <c r="AN555" s="429">
        <f t="shared" si="1243"/>
        <v>0</v>
      </c>
      <c r="AO555" s="519">
        <f t="shared" si="1390"/>
        <v>0</v>
      </c>
      <c r="AP555" s="429">
        <f t="shared" si="1391"/>
        <v>0</v>
      </c>
      <c r="AQ555" s="591"/>
      <c r="AR555" s="401">
        <f t="shared" si="1246"/>
        <v>0</v>
      </c>
      <c r="AS555" s="519">
        <f t="shared" si="1392"/>
        <v>0</v>
      </c>
      <c r="AT555" s="429">
        <f t="shared" si="1393"/>
        <v>0</v>
      </c>
      <c r="AU555" s="513"/>
      <c r="AV555" s="401">
        <f t="shared" si="1346"/>
        <v>0</v>
      </c>
      <c r="AW555" s="519">
        <f t="shared" si="1394"/>
        <v>0</v>
      </c>
      <c r="AX555" s="429">
        <f t="shared" si="1395"/>
        <v>0</v>
      </c>
      <c r="AY555" s="513"/>
      <c r="AZ555" s="681">
        <f t="shared" si="1349"/>
        <v>0</v>
      </c>
      <c r="BA555" s="519">
        <f t="shared" si="1396"/>
        <v>0</v>
      </c>
      <c r="BB555" s="429">
        <f t="shared" si="1397"/>
        <v>0</v>
      </c>
      <c r="BC555" s="695"/>
      <c r="BD555" s="681">
        <f t="shared" si="1398"/>
        <v>0</v>
      </c>
      <c r="BE555" s="695">
        <f t="shared" si="1399"/>
        <v>0</v>
      </c>
      <c r="BF555" s="681">
        <f t="shared" si="1400"/>
        <v>0</v>
      </c>
      <c r="BG555" s="695"/>
      <c r="BH555" s="681">
        <f t="shared" si="1401"/>
        <v>0</v>
      </c>
      <c r="BI555" s="519">
        <f t="shared" si="1402"/>
        <v>0</v>
      </c>
      <c r="BJ555" s="429">
        <f t="shared" si="1403"/>
        <v>0</v>
      </c>
      <c r="BK555" s="519"/>
      <c r="BL555" s="429">
        <f t="shared" si="1404"/>
        <v>0</v>
      </c>
      <c r="BM555" s="519">
        <f t="shared" si="1405"/>
        <v>0</v>
      </c>
      <c r="BN555" s="429">
        <f t="shared" si="1406"/>
        <v>0</v>
      </c>
      <c r="BO555" s="718"/>
      <c r="BP555" s="706">
        <f t="shared" si="1407"/>
        <v>0</v>
      </c>
      <c r="BQ555" s="718">
        <f t="shared" si="1408"/>
        <v>0</v>
      </c>
      <c r="BR555" s="706">
        <f t="shared" si="1409"/>
        <v>0</v>
      </c>
      <c r="BS555" s="718"/>
      <c r="BT555" s="706">
        <f t="shared" si="1410"/>
        <v>0</v>
      </c>
      <c r="BU555" s="718">
        <f t="shared" si="1411"/>
        <v>0</v>
      </c>
      <c r="BV555" s="706">
        <f t="shared" si="1412"/>
        <v>0</v>
      </c>
      <c r="BW555" s="718"/>
      <c r="BX555" s="706">
        <f t="shared" si="1413"/>
        <v>0</v>
      </c>
      <c r="BY555" s="718">
        <f t="shared" si="1414"/>
        <v>0</v>
      </c>
      <c r="BZ555" s="706">
        <f t="shared" si="1415"/>
        <v>0</v>
      </c>
      <c r="CA555" s="718"/>
      <c r="CB555" s="706">
        <f t="shared" si="1416"/>
        <v>0</v>
      </c>
      <c r="CC555" s="718">
        <f t="shared" si="1417"/>
        <v>0</v>
      </c>
      <c r="CD555" s="706">
        <f t="shared" si="1418"/>
        <v>0</v>
      </c>
      <c r="CE555" s="706"/>
      <c r="CF555" s="402">
        <f t="shared" si="1324"/>
        <v>0</v>
      </c>
    </row>
    <row r="556" spans="2:84" ht="54">
      <c r="B556" s="395" t="s">
        <v>1377</v>
      </c>
      <c r="C556" s="396" t="s">
        <v>1378</v>
      </c>
      <c r="D556" s="397" t="s">
        <v>389</v>
      </c>
      <c r="E556" s="398">
        <v>158892.03</v>
      </c>
      <c r="F556" s="399">
        <v>54</v>
      </c>
      <c r="G556" s="400">
        <f t="shared" si="1373"/>
        <v>8580169.6199999992</v>
      </c>
      <c r="H556" s="400"/>
      <c r="I556" s="401"/>
      <c r="J556" s="401"/>
      <c r="K556" s="513"/>
      <c r="L556" s="401"/>
      <c r="M556" s="513">
        <f t="shared" si="1374"/>
        <v>0</v>
      </c>
      <c r="N556" s="401">
        <f t="shared" si="1375"/>
        <v>0</v>
      </c>
      <c r="O556" s="401"/>
      <c r="P556" s="401"/>
      <c r="Q556" s="513">
        <f t="shared" si="1376"/>
        <v>0</v>
      </c>
      <c r="R556" s="401">
        <f t="shared" si="1377"/>
        <v>0</v>
      </c>
      <c r="S556" s="540"/>
      <c r="T556" s="401"/>
      <c r="U556" s="513">
        <f t="shared" si="1378"/>
        <v>0</v>
      </c>
      <c r="V556" s="401">
        <f t="shared" si="1379"/>
        <v>0</v>
      </c>
      <c r="W556" s="513"/>
      <c r="X556" s="401"/>
      <c r="Y556" s="513">
        <f t="shared" si="1380"/>
        <v>0</v>
      </c>
      <c r="Z556" s="401">
        <f t="shared" si="1381"/>
        <v>0</v>
      </c>
      <c r="AA556" s="513"/>
      <c r="AB556" s="401">
        <f t="shared" si="1382"/>
        <v>0</v>
      </c>
      <c r="AC556" s="513">
        <f t="shared" si="1383"/>
        <v>0</v>
      </c>
      <c r="AD556" s="401">
        <f t="shared" si="1384"/>
        <v>0</v>
      </c>
      <c r="AE556" s="513"/>
      <c r="AF556" s="401">
        <f t="shared" si="1385"/>
        <v>0</v>
      </c>
      <c r="AG556" s="513">
        <f t="shared" si="1386"/>
        <v>0</v>
      </c>
      <c r="AH556" s="401">
        <f t="shared" si="1387"/>
        <v>0</v>
      </c>
      <c r="AI556" s="513"/>
      <c r="AJ556" s="401">
        <f t="shared" si="1388"/>
        <v>0</v>
      </c>
      <c r="AK556" s="513">
        <f t="shared" si="1389"/>
        <v>0</v>
      </c>
      <c r="AL556" s="401">
        <f t="shared" si="1242"/>
        <v>0</v>
      </c>
      <c r="AM556" s="519"/>
      <c r="AN556" s="429">
        <f t="shared" si="1243"/>
        <v>0</v>
      </c>
      <c r="AO556" s="519">
        <f t="shared" si="1390"/>
        <v>0</v>
      </c>
      <c r="AP556" s="429">
        <f t="shared" si="1391"/>
        <v>0</v>
      </c>
      <c r="AQ556" s="591"/>
      <c r="AR556" s="401">
        <f t="shared" si="1246"/>
        <v>0</v>
      </c>
      <c r="AS556" s="519">
        <f t="shared" si="1392"/>
        <v>0</v>
      </c>
      <c r="AT556" s="429">
        <f t="shared" si="1393"/>
        <v>0</v>
      </c>
      <c r="AU556" s="513"/>
      <c r="AV556" s="401">
        <f t="shared" ref="AV556:AV571" si="1419">AU556*$E556</f>
        <v>0</v>
      </c>
      <c r="AW556" s="519">
        <f t="shared" si="1394"/>
        <v>0</v>
      </c>
      <c r="AX556" s="429">
        <f t="shared" si="1395"/>
        <v>0</v>
      </c>
      <c r="AY556" s="513"/>
      <c r="AZ556" s="681">
        <f t="shared" si="1349"/>
        <v>0</v>
      </c>
      <c r="BA556" s="519">
        <f t="shared" si="1396"/>
        <v>0</v>
      </c>
      <c r="BB556" s="429">
        <f t="shared" si="1397"/>
        <v>0</v>
      </c>
      <c r="BC556" s="695"/>
      <c r="BD556" s="681">
        <f t="shared" si="1398"/>
        <v>0</v>
      </c>
      <c r="BE556" s="695">
        <f t="shared" si="1399"/>
        <v>0</v>
      </c>
      <c r="BF556" s="681">
        <f t="shared" si="1400"/>
        <v>0</v>
      </c>
      <c r="BG556" s="695"/>
      <c r="BH556" s="681">
        <f t="shared" si="1401"/>
        <v>0</v>
      </c>
      <c r="BI556" s="519">
        <f t="shared" si="1402"/>
        <v>0</v>
      </c>
      <c r="BJ556" s="429">
        <f t="shared" si="1403"/>
        <v>0</v>
      </c>
      <c r="BK556" s="519"/>
      <c r="BL556" s="429">
        <f t="shared" si="1404"/>
        <v>0</v>
      </c>
      <c r="BM556" s="519">
        <f t="shared" si="1405"/>
        <v>0</v>
      </c>
      <c r="BN556" s="429">
        <f t="shared" si="1406"/>
        <v>0</v>
      </c>
      <c r="BO556" s="718"/>
      <c r="BP556" s="706">
        <f t="shared" si="1407"/>
        <v>0</v>
      </c>
      <c r="BQ556" s="718">
        <f t="shared" si="1408"/>
        <v>0</v>
      </c>
      <c r="BR556" s="706">
        <f t="shared" si="1409"/>
        <v>0</v>
      </c>
      <c r="BS556" s="718"/>
      <c r="BT556" s="706">
        <f t="shared" si="1410"/>
        <v>0</v>
      </c>
      <c r="BU556" s="718">
        <f t="shared" si="1411"/>
        <v>0</v>
      </c>
      <c r="BV556" s="706">
        <f t="shared" si="1412"/>
        <v>0</v>
      </c>
      <c r="BW556" s="718"/>
      <c r="BX556" s="706">
        <f t="shared" si="1413"/>
        <v>0</v>
      </c>
      <c r="BY556" s="718">
        <f t="shared" si="1414"/>
        <v>0</v>
      </c>
      <c r="BZ556" s="706">
        <f t="shared" si="1415"/>
        <v>0</v>
      </c>
      <c r="CA556" s="718"/>
      <c r="CB556" s="706">
        <f t="shared" si="1416"/>
        <v>0</v>
      </c>
      <c r="CC556" s="718">
        <f t="shared" si="1417"/>
        <v>0</v>
      </c>
      <c r="CD556" s="706">
        <f t="shared" si="1418"/>
        <v>0</v>
      </c>
      <c r="CE556" s="706"/>
      <c r="CF556" s="402">
        <f t="shared" si="1324"/>
        <v>8580169.6199999992</v>
      </c>
    </row>
    <row r="557" spans="2:84" ht="54">
      <c r="B557" s="395" t="s">
        <v>1379</v>
      </c>
      <c r="C557" s="396" t="s">
        <v>1380</v>
      </c>
      <c r="D557" s="397" t="s">
        <v>392</v>
      </c>
      <c r="E557" s="398">
        <v>25328.16</v>
      </c>
      <c r="F557" s="399">
        <v>0</v>
      </c>
      <c r="G557" s="400">
        <f t="shared" si="1373"/>
        <v>0</v>
      </c>
      <c r="H557" s="400"/>
      <c r="I557" s="401"/>
      <c r="J557" s="401"/>
      <c r="K557" s="513"/>
      <c r="L557" s="401"/>
      <c r="M557" s="513">
        <f t="shared" si="1374"/>
        <v>0</v>
      </c>
      <c r="N557" s="401">
        <f t="shared" si="1375"/>
        <v>0</v>
      </c>
      <c r="O557" s="401"/>
      <c r="P557" s="401"/>
      <c r="Q557" s="513">
        <f t="shared" si="1376"/>
        <v>0</v>
      </c>
      <c r="R557" s="401">
        <f t="shared" si="1377"/>
        <v>0</v>
      </c>
      <c r="S557" s="540"/>
      <c r="T557" s="401"/>
      <c r="U557" s="513">
        <f t="shared" si="1378"/>
        <v>0</v>
      </c>
      <c r="V557" s="401">
        <f t="shared" si="1379"/>
        <v>0</v>
      </c>
      <c r="W557" s="513"/>
      <c r="X557" s="401"/>
      <c r="Y557" s="513">
        <f t="shared" si="1380"/>
        <v>0</v>
      </c>
      <c r="Z557" s="401">
        <f t="shared" si="1381"/>
        <v>0</v>
      </c>
      <c r="AA557" s="513"/>
      <c r="AB557" s="401">
        <f t="shared" si="1382"/>
        <v>0</v>
      </c>
      <c r="AC557" s="513">
        <f t="shared" si="1383"/>
        <v>0</v>
      </c>
      <c r="AD557" s="401">
        <f t="shared" si="1384"/>
        <v>0</v>
      </c>
      <c r="AE557" s="513"/>
      <c r="AF557" s="401">
        <f t="shared" si="1385"/>
        <v>0</v>
      </c>
      <c r="AG557" s="513">
        <f t="shared" si="1386"/>
        <v>0</v>
      </c>
      <c r="AH557" s="401">
        <f t="shared" si="1387"/>
        <v>0</v>
      </c>
      <c r="AI557" s="513"/>
      <c r="AJ557" s="401">
        <f t="shared" si="1388"/>
        <v>0</v>
      </c>
      <c r="AK557" s="513">
        <f t="shared" si="1389"/>
        <v>0</v>
      </c>
      <c r="AL557" s="401">
        <f t="shared" si="1242"/>
        <v>0</v>
      </c>
      <c r="AM557" s="519"/>
      <c r="AN557" s="429">
        <f t="shared" si="1243"/>
        <v>0</v>
      </c>
      <c r="AO557" s="519">
        <f t="shared" si="1390"/>
        <v>0</v>
      </c>
      <c r="AP557" s="429">
        <f t="shared" si="1391"/>
        <v>0</v>
      </c>
      <c r="AQ557" s="591"/>
      <c r="AR557" s="401">
        <f t="shared" si="1246"/>
        <v>0</v>
      </c>
      <c r="AS557" s="519">
        <f t="shared" si="1392"/>
        <v>0</v>
      </c>
      <c r="AT557" s="429">
        <f t="shared" si="1393"/>
        <v>0</v>
      </c>
      <c r="AU557" s="513"/>
      <c r="AV557" s="401">
        <f t="shared" si="1419"/>
        <v>0</v>
      </c>
      <c r="AW557" s="519">
        <f t="shared" si="1394"/>
        <v>0</v>
      </c>
      <c r="AX557" s="429">
        <f t="shared" si="1395"/>
        <v>0</v>
      </c>
      <c r="AY557" s="513"/>
      <c r="AZ557" s="681">
        <f t="shared" si="1349"/>
        <v>0</v>
      </c>
      <c r="BA557" s="519">
        <f t="shared" si="1396"/>
        <v>0</v>
      </c>
      <c r="BB557" s="429">
        <f t="shared" si="1397"/>
        <v>0</v>
      </c>
      <c r="BC557" s="695"/>
      <c r="BD557" s="681">
        <f t="shared" si="1398"/>
        <v>0</v>
      </c>
      <c r="BE557" s="695">
        <f t="shared" si="1399"/>
        <v>0</v>
      </c>
      <c r="BF557" s="681">
        <f t="shared" si="1400"/>
        <v>0</v>
      </c>
      <c r="BG557" s="695"/>
      <c r="BH557" s="681">
        <f t="shared" si="1401"/>
        <v>0</v>
      </c>
      <c r="BI557" s="519">
        <f t="shared" si="1402"/>
        <v>0</v>
      </c>
      <c r="BJ557" s="429">
        <f t="shared" si="1403"/>
        <v>0</v>
      </c>
      <c r="BK557" s="519"/>
      <c r="BL557" s="429">
        <f t="shared" si="1404"/>
        <v>0</v>
      </c>
      <c r="BM557" s="519">
        <f t="shared" si="1405"/>
        <v>0</v>
      </c>
      <c r="BN557" s="429">
        <f t="shared" si="1406"/>
        <v>0</v>
      </c>
      <c r="BO557" s="718"/>
      <c r="BP557" s="706">
        <f t="shared" si="1407"/>
        <v>0</v>
      </c>
      <c r="BQ557" s="718">
        <f t="shared" si="1408"/>
        <v>0</v>
      </c>
      <c r="BR557" s="706">
        <f t="shared" si="1409"/>
        <v>0</v>
      </c>
      <c r="BS557" s="718"/>
      <c r="BT557" s="706">
        <f t="shared" si="1410"/>
        <v>0</v>
      </c>
      <c r="BU557" s="718">
        <f t="shared" si="1411"/>
        <v>0</v>
      </c>
      <c r="BV557" s="706">
        <f t="shared" si="1412"/>
        <v>0</v>
      </c>
      <c r="BW557" s="718"/>
      <c r="BX557" s="706">
        <f t="shared" si="1413"/>
        <v>0</v>
      </c>
      <c r="BY557" s="718">
        <f t="shared" si="1414"/>
        <v>0</v>
      </c>
      <c r="BZ557" s="706">
        <f t="shared" si="1415"/>
        <v>0</v>
      </c>
      <c r="CA557" s="718"/>
      <c r="CB557" s="706">
        <f t="shared" si="1416"/>
        <v>0</v>
      </c>
      <c r="CC557" s="718">
        <f t="shared" si="1417"/>
        <v>0</v>
      </c>
      <c r="CD557" s="706">
        <f t="shared" si="1418"/>
        <v>0</v>
      </c>
      <c r="CE557" s="706"/>
      <c r="CF557" s="402">
        <f t="shared" si="1324"/>
        <v>0</v>
      </c>
    </row>
    <row r="558" spans="2:84" ht="180">
      <c r="B558" s="395" t="s">
        <v>1381</v>
      </c>
      <c r="C558" s="396" t="s">
        <v>1382</v>
      </c>
      <c r="D558" s="397" t="s">
        <v>389</v>
      </c>
      <c r="E558" s="398">
        <v>2762326.71</v>
      </c>
      <c r="F558" s="399">
        <v>4</v>
      </c>
      <c r="G558" s="400">
        <f t="shared" si="1373"/>
        <v>11049306.84</v>
      </c>
      <c r="H558" s="400"/>
      <c r="I558" s="401"/>
      <c r="J558" s="401"/>
      <c r="K558" s="513"/>
      <c r="L558" s="401"/>
      <c r="M558" s="513">
        <f t="shared" si="1374"/>
        <v>0</v>
      </c>
      <c r="N558" s="401">
        <f t="shared" si="1375"/>
        <v>0</v>
      </c>
      <c r="O558" s="401"/>
      <c r="P558" s="401"/>
      <c r="Q558" s="513">
        <f t="shared" si="1376"/>
        <v>0</v>
      </c>
      <c r="R558" s="401">
        <f t="shared" si="1377"/>
        <v>0</v>
      </c>
      <c r="S558" s="540"/>
      <c r="T558" s="401"/>
      <c r="U558" s="513">
        <f t="shared" si="1378"/>
        <v>0</v>
      </c>
      <c r="V558" s="401">
        <f t="shared" si="1379"/>
        <v>0</v>
      </c>
      <c r="W558" s="513"/>
      <c r="X558" s="401"/>
      <c r="Y558" s="513">
        <f t="shared" si="1380"/>
        <v>0</v>
      </c>
      <c r="Z558" s="401">
        <f t="shared" si="1381"/>
        <v>0</v>
      </c>
      <c r="AA558" s="513"/>
      <c r="AB558" s="401">
        <f t="shared" si="1382"/>
        <v>0</v>
      </c>
      <c r="AC558" s="513">
        <f t="shared" si="1383"/>
        <v>0</v>
      </c>
      <c r="AD558" s="401">
        <f t="shared" si="1384"/>
        <v>0</v>
      </c>
      <c r="AE558" s="513"/>
      <c r="AF558" s="401">
        <f t="shared" si="1385"/>
        <v>0</v>
      </c>
      <c r="AG558" s="513">
        <f t="shared" si="1386"/>
        <v>0</v>
      </c>
      <c r="AH558" s="401">
        <f t="shared" si="1387"/>
        <v>0</v>
      </c>
      <c r="AI558" s="513"/>
      <c r="AJ558" s="401">
        <f t="shared" si="1388"/>
        <v>0</v>
      </c>
      <c r="AK558" s="513">
        <f t="shared" si="1389"/>
        <v>0</v>
      </c>
      <c r="AL558" s="401">
        <f t="shared" si="1242"/>
        <v>0</v>
      </c>
      <c r="AM558" s="519"/>
      <c r="AN558" s="429">
        <f t="shared" si="1243"/>
        <v>0</v>
      </c>
      <c r="AO558" s="519">
        <f t="shared" si="1390"/>
        <v>0</v>
      </c>
      <c r="AP558" s="429">
        <f t="shared" si="1391"/>
        <v>0</v>
      </c>
      <c r="AQ558" s="591"/>
      <c r="AR558" s="401">
        <f t="shared" si="1246"/>
        <v>0</v>
      </c>
      <c r="AS558" s="519">
        <f t="shared" si="1392"/>
        <v>0</v>
      </c>
      <c r="AT558" s="429">
        <f t="shared" si="1393"/>
        <v>0</v>
      </c>
      <c r="AU558" s="513">
        <v>1.6</v>
      </c>
      <c r="AV558" s="401">
        <f t="shared" si="1419"/>
        <v>4419722.7360000005</v>
      </c>
      <c r="AW558" s="519">
        <f t="shared" si="1394"/>
        <v>1.6</v>
      </c>
      <c r="AX558" s="429">
        <f t="shared" si="1395"/>
        <v>4419722.7360000005</v>
      </c>
      <c r="AY558" s="513"/>
      <c r="AZ558" s="681">
        <f t="shared" si="1349"/>
        <v>0</v>
      </c>
      <c r="BA558" s="519">
        <f t="shared" si="1396"/>
        <v>1.6</v>
      </c>
      <c r="BB558" s="429">
        <f t="shared" si="1397"/>
        <v>4419722.7360000005</v>
      </c>
      <c r="BC558" s="695"/>
      <c r="BD558" s="681">
        <f t="shared" si="1398"/>
        <v>0</v>
      </c>
      <c r="BE558" s="695">
        <f t="shared" si="1399"/>
        <v>1.6</v>
      </c>
      <c r="BF558" s="681">
        <f t="shared" si="1400"/>
        <v>4419722.7360000005</v>
      </c>
      <c r="BG558" s="695"/>
      <c r="BH558" s="681">
        <f t="shared" si="1401"/>
        <v>0</v>
      </c>
      <c r="BI558" s="519">
        <f t="shared" si="1402"/>
        <v>1.6</v>
      </c>
      <c r="BJ558" s="429">
        <f t="shared" si="1403"/>
        <v>4419722.7360000005</v>
      </c>
      <c r="BK558" s="519"/>
      <c r="BL558" s="429">
        <f t="shared" si="1404"/>
        <v>0</v>
      </c>
      <c r="BM558" s="519">
        <f t="shared" si="1405"/>
        <v>1.6</v>
      </c>
      <c r="BN558" s="429">
        <f t="shared" si="1406"/>
        <v>4419722.7360000005</v>
      </c>
      <c r="BO558" s="718"/>
      <c r="BP558" s="706">
        <f t="shared" si="1407"/>
        <v>0</v>
      </c>
      <c r="BQ558" s="718">
        <f t="shared" si="1408"/>
        <v>1.6</v>
      </c>
      <c r="BR558" s="706">
        <f t="shared" si="1409"/>
        <v>4419722.7360000005</v>
      </c>
      <c r="BS558" s="718"/>
      <c r="BT558" s="706">
        <f t="shared" si="1410"/>
        <v>0</v>
      </c>
      <c r="BU558" s="718">
        <f t="shared" si="1411"/>
        <v>1.6</v>
      </c>
      <c r="BV558" s="706">
        <f t="shared" si="1412"/>
        <v>4419722.7360000005</v>
      </c>
      <c r="BW558" s="718"/>
      <c r="BX558" s="706">
        <f t="shared" si="1413"/>
        <v>0</v>
      </c>
      <c r="BY558" s="718">
        <f t="shared" si="1414"/>
        <v>1.6</v>
      </c>
      <c r="BZ558" s="706">
        <f t="shared" si="1415"/>
        <v>4419722.7360000005</v>
      </c>
      <c r="CA558" s="718"/>
      <c r="CB558" s="706">
        <f t="shared" si="1416"/>
        <v>0</v>
      </c>
      <c r="CC558" s="718">
        <f t="shared" si="1417"/>
        <v>1.6</v>
      </c>
      <c r="CD558" s="706">
        <f t="shared" si="1418"/>
        <v>4419722.7360000005</v>
      </c>
      <c r="CE558" s="706"/>
      <c r="CF558" s="402">
        <f t="shared" si="1324"/>
        <v>11049306.84</v>
      </c>
    </row>
    <row r="559" spans="2:84" ht="180">
      <c r="B559" s="395" t="s">
        <v>1383</v>
      </c>
      <c r="C559" s="396" t="s">
        <v>1384</v>
      </c>
      <c r="D559" s="397" t="s">
        <v>389</v>
      </c>
      <c r="E559" s="398">
        <v>1405590.1199999999</v>
      </c>
      <c r="F559" s="399">
        <v>3</v>
      </c>
      <c r="G559" s="400">
        <f t="shared" si="1373"/>
        <v>4216770.3599999994</v>
      </c>
      <c r="H559" s="400"/>
      <c r="I559" s="401"/>
      <c r="J559" s="401"/>
      <c r="K559" s="513"/>
      <c r="L559" s="401"/>
      <c r="M559" s="513">
        <f t="shared" si="1374"/>
        <v>0</v>
      </c>
      <c r="N559" s="401">
        <f t="shared" si="1375"/>
        <v>0</v>
      </c>
      <c r="O559" s="401"/>
      <c r="P559" s="401"/>
      <c r="Q559" s="513">
        <f t="shared" si="1376"/>
        <v>0</v>
      </c>
      <c r="R559" s="401">
        <f t="shared" si="1377"/>
        <v>0</v>
      </c>
      <c r="S559" s="540"/>
      <c r="T559" s="401"/>
      <c r="U559" s="513">
        <f t="shared" si="1378"/>
        <v>0</v>
      </c>
      <c r="V559" s="401">
        <f t="shared" si="1379"/>
        <v>0</v>
      </c>
      <c r="W559" s="513"/>
      <c r="X559" s="401"/>
      <c r="Y559" s="513">
        <f t="shared" si="1380"/>
        <v>0</v>
      </c>
      <c r="Z559" s="401">
        <f t="shared" si="1381"/>
        <v>0</v>
      </c>
      <c r="AA559" s="513"/>
      <c r="AB559" s="401">
        <f t="shared" si="1382"/>
        <v>0</v>
      </c>
      <c r="AC559" s="513">
        <f t="shared" si="1383"/>
        <v>0</v>
      </c>
      <c r="AD559" s="401">
        <f t="shared" si="1384"/>
        <v>0</v>
      </c>
      <c r="AE559" s="513"/>
      <c r="AF559" s="401">
        <f t="shared" si="1385"/>
        <v>0</v>
      </c>
      <c r="AG559" s="513">
        <f t="shared" si="1386"/>
        <v>0</v>
      </c>
      <c r="AH559" s="401">
        <f t="shared" si="1387"/>
        <v>0</v>
      </c>
      <c r="AI559" s="513"/>
      <c r="AJ559" s="401">
        <f t="shared" si="1388"/>
        <v>0</v>
      </c>
      <c r="AK559" s="513">
        <f t="shared" si="1389"/>
        <v>0</v>
      </c>
      <c r="AL559" s="401">
        <f t="shared" si="1242"/>
        <v>0</v>
      </c>
      <c r="AM559" s="519"/>
      <c r="AN559" s="429">
        <f t="shared" si="1243"/>
        <v>0</v>
      </c>
      <c r="AO559" s="519">
        <f t="shared" si="1390"/>
        <v>0</v>
      </c>
      <c r="AP559" s="429">
        <f t="shared" si="1391"/>
        <v>0</v>
      </c>
      <c r="AQ559" s="591"/>
      <c r="AR559" s="401">
        <f t="shared" si="1246"/>
        <v>0</v>
      </c>
      <c r="AS559" s="519">
        <f t="shared" si="1392"/>
        <v>0</v>
      </c>
      <c r="AT559" s="429">
        <f t="shared" si="1393"/>
        <v>0</v>
      </c>
      <c r="AU559" s="513"/>
      <c r="AV559" s="401">
        <f t="shared" si="1419"/>
        <v>0</v>
      </c>
      <c r="AW559" s="519">
        <f t="shared" si="1394"/>
        <v>0</v>
      </c>
      <c r="AX559" s="429">
        <f t="shared" si="1395"/>
        <v>0</v>
      </c>
      <c r="AY559" s="513"/>
      <c r="AZ559" s="681">
        <f t="shared" si="1349"/>
        <v>0</v>
      </c>
      <c r="BA559" s="519">
        <f t="shared" si="1396"/>
        <v>0</v>
      </c>
      <c r="BB559" s="429">
        <f t="shared" si="1397"/>
        <v>0</v>
      </c>
      <c r="BC559" s="695"/>
      <c r="BD559" s="681">
        <f t="shared" si="1398"/>
        <v>0</v>
      </c>
      <c r="BE559" s="695">
        <f t="shared" si="1399"/>
        <v>0</v>
      </c>
      <c r="BF559" s="681">
        <f t="shared" si="1400"/>
        <v>0</v>
      </c>
      <c r="BG559" s="695"/>
      <c r="BH559" s="681">
        <f t="shared" si="1401"/>
        <v>0</v>
      </c>
      <c r="BI559" s="519">
        <f t="shared" si="1402"/>
        <v>0</v>
      </c>
      <c r="BJ559" s="429">
        <f t="shared" si="1403"/>
        <v>0</v>
      </c>
      <c r="BK559" s="519"/>
      <c r="BL559" s="429">
        <f t="shared" si="1404"/>
        <v>0</v>
      </c>
      <c r="BM559" s="519">
        <f t="shared" si="1405"/>
        <v>0</v>
      </c>
      <c r="BN559" s="429">
        <f t="shared" si="1406"/>
        <v>0</v>
      </c>
      <c r="BO559" s="718"/>
      <c r="BP559" s="706">
        <f t="shared" si="1407"/>
        <v>0</v>
      </c>
      <c r="BQ559" s="718">
        <f t="shared" si="1408"/>
        <v>0</v>
      </c>
      <c r="BR559" s="706">
        <f t="shared" si="1409"/>
        <v>0</v>
      </c>
      <c r="BS559" s="718"/>
      <c r="BT559" s="706">
        <f t="shared" si="1410"/>
        <v>0</v>
      </c>
      <c r="BU559" s="718">
        <f t="shared" si="1411"/>
        <v>0</v>
      </c>
      <c r="BV559" s="706">
        <f t="shared" si="1412"/>
        <v>0</v>
      </c>
      <c r="BW559" s="718"/>
      <c r="BX559" s="706">
        <f t="shared" si="1413"/>
        <v>0</v>
      </c>
      <c r="BY559" s="718">
        <f t="shared" si="1414"/>
        <v>0</v>
      </c>
      <c r="BZ559" s="706">
        <f t="shared" si="1415"/>
        <v>0</v>
      </c>
      <c r="CA559" s="718"/>
      <c r="CB559" s="706">
        <f t="shared" si="1416"/>
        <v>0</v>
      </c>
      <c r="CC559" s="718">
        <f t="shared" si="1417"/>
        <v>0</v>
      </c>
      <c r="CD559" s="706">
        <f t="shared" si="1418"/>
        <v>0</v>
      </c>
      <c r="CE559" s="706"/>
      <c r="CF559" s="402">
        <f t="shared" si="1324"/>
        <v>4216770.3599999994</v>
      </c>
    </row>
    <row r="560" spans="2:84" ht="36">
      <c r="B560" s="395" t="s">
        <v>1385</v>
      </c>
      <c r="C560" s="396" t="s">
        <v>1386</v>
      </c>
      <c r="D560" s="397" t="s">
        <v>389</v>
      </c>
      <c r="E560" s="398">
        <v>20729470.41</v>
      </c>
      <c r="F560" s="399">
        <v>0</v>
      </c>
      <c r="G560" s="400">
        <f t="shared" si="1373"/>
        <v>0</v>
      </c>
      <c r="H560" s="400"/>
      <c r="I560" s="401"/>
      <c r="J560" s="401"/>
      <c r="K560" s="513"/>
      <c r="L560" s="401"/>
      <c r="M560" s="513">
        <f t="shared" si="1374"/>
        <v>0</v>
      </c>
      <c r="N560" s="401">
        <f t="shared" si="1375"/>
        <v>0</v>
      </c>
      <c r="O560" s="401"/>
      <c r="P560" s="401"/>
      <c r="Q560" s="513">
        <f t="shared" si="1376"/>
        <v>0</v>
      </c>
      <c r="R560" s="401">
        <f t="shared" si="1377"/>
        <v>0</v>
      </c>
      <c r="S560" s="540"/>
      <c r="T560" s="401"/>
      <c r="U560" s="513">
        <f t="shared" si="1378"/>
        <v>0</v>
      </c>
      <c r="V560" s="401">
        <f t="shared" si="1379"/>
        <v>0</v>
      </c>
      <c r="W560" s="513"/>
      <c r="X560" s="401"/>
      <c r="Y560" s="513">
        <f t="shared" si="1380"/>
        <v>0</v>
      </c>
      <c r="Z560" s="401">
        <f t="shared" si="1381"/>
        <v>0</v>
      </c>
      <c r="AA560" s="513"/>
      <c r="AB560" s="401">
        <f t="shared" si="1382"/>
        <v>0</v>
      </c>
      <c r="AC560" s="513">
        <f t="shared" si="1383"/>
        <v>0</v>
      </c>
      <c r="AD560" s="401">
        <f t="shared" si="1384"/>
        <v>0</v>
      </c>
      <c r="AE560" s="513"/>
      <c r="AF560" s="401">
        <f t="shared" si="1385"/>
        <v>0</v>
      </c>
      <c r="AG560" s="513">
        <f t="shared" si="1386"/>
        <v>0</v>
      </c>
      <c r="AH560" s="401">
        <f t="shared" si="1387"/>
        <v>0</v>
      </c>
      <c r="AI560" s="513"/>
      <c r="AJ560" s="401">
        <f t="shared" si="1388"/>
        <v>0</v>
      </c>
      <c r="AK560" s="513">
        <f t="shared" si="1389"/>
        <v>0</v>
      </c>
      <c r="AL560" s="401">
        <f t="shared" si="1242"/>
        <v>0</v>
      </c>
      <c r="AM560" s="519"/>
      <c r="AN560" s="429">
        <f t="shared" si="1243"/>
        <v>0</v>
      </c>
      <c r="AO560" s="519">
        <f t="shared" si="1390"/>
        <v>0</v>
      </c>
      <c r="AP560" s="429">
        <f t="shared" si="1391"/>
        <v>0</v>
      </c>
      <c r="AQ560" s="591"/>
      <c r="AR560" s="401">
        <f t="shared" si="1246"/>
        <v>0</v>
      </c>
      <c r="AS560" s="519">
        <f t="shared" si="1392"/>
        <v>0</v>
      </c>
      <c r="AT560" s="429">
        <f t="shared" si="1393"/>
        <v>0</v>
      </c>
      <c r="AU560" s="513"/>
      <c r="AV560" s="401">
        <f t="shared" si="1419"/>
        <v>0</v>
      </c>
      <c r="AW560" s="519">
        <f t="shared" si="1394"/>
        <v>0</v>
      </c>
      <c r="AX560" s="429">
        <f t="shared" si="1395"/>
        <v>0</v>
      </c>
      <c r="AY560" s="513"/>
      <c r="AZ560" s="681">
        <f t="shared" si="1349"/>
        <v>0</v>
      </c>
      <c r="BA560" s="519">
        <f t="shared" si="1396"/>
        <v>0</v>
      </c>
      <c r="BB560" s="429">
        <f t="shared" si="1397"/>
        <v>0</v>
      </c>
      <c r="BC560" s="695"/>
      <c r="BD560" s="681">
        <f t="shared" si="1398"/>
        <v>0</v>
      </c>
      <c r="BE560" s="695">
        <f t="shared" si="1399"/>
        <v>0</v>
      </c>
      <c r="BF560" s="681">
        <f t="shared" si="1400"/>
        <v>0</v>
      </c>
      <c r="BG560" s="695"/>
      <c r="BH560" s="681">
        <f t="shared" si="1401"/>
        <v>0</v>
      </c>
      <c r="BI560" s="519">
        <f t="shared" si="1402"/>
        <v>0</v>
      </c>
      <c r="BJ560" s="429">
        <f t="shared" si="1403"/>
        <v>0</v>
      </c>
      <c r="BK560" s="519"/>
      <c r="BL560" s="429">
        <f t="shared" si="1404"/>
        <v>0</v>
      </c>
      <c r="BM560" s="519">
        <f t="shared" si="1405"/>
        <v>0</v>
      </c>
      <c r="BN560" s="429">
        <f t="shared" si="1406"/>
        <v>0</v>
      </c>
      <c r="BO560" s="718"/>
      <c r="BP560" s="706">
        <f t="shared" si="1407"/>
        <v>0</v>
      </c>
      <c r="BQ560" s="718">
        <f t="shared" si="1408"/>
        <v>0</v>
      </c>
      <c r="BR560" s="706">
        <f t="shared" si="1409"/>
        <v>0</v>
      </c>
      <c r="BS560" s="718"/>
      <c r="BT560" s="706">
        <f t="shared" si="1410"/>
        <v>0</v>
      </c>
      <c r="BU560" s="718">
        <f t="shared" si="1411"/>
        <v>0</v>
      </c>
      <c r="BV560" s="706">
        <f t="shared" si="1412"/>
        <v>0</v>
      </c>
      <c r="BW560" s="718"/>
      <c r="BX560" s="706">
        <f t="shared" si="1413"/>
        <v>0</v>
      </c>
      <c r="BY560" s="718">
        <f t="shared" si="1414"/>
        <v>0</v>
      </c>
      <c r="BZ560" s="706">
        <f t="shared" si="1415"/>
        <v>0</v>
      </c>
      <c r="CA560" s="718"/>
      <c r="CB560" s="706">
        <f t="shared" si="1416"/>
        <v>0</v>
      </c>
      <c r="CC560" s="718">
        <f t="shared" si="1417"/>
        <v>0</v>
      </c>
      <c r="CD560" s="706">
        <f t="shared" si="1418"/>
        <v>0</v>
      </c>
      <c r="CE560" s="706"/>
      <c r="CF560" s="402">
        <f t="shared" si="1324"/>
        <v>0</v>
      </c>
    </row>
    <row r="561" spans="1:85" ht="54">
      <c r="B561" s="395" t="s">
        <v>1387</v>
      </c>
      <c r="C561" s="396" t="s">
        <v>1388</v>
      </c>
      <c r="D561" s="397" t="s">
        <v>389</v>
      </c>
      <c r="E561" s="398">
        <v>5974634.1600000001</v>
      </c>
      <c r="F561" s="399">
        <v>0</v>
      </c>
      <c r="G561" s="400">
        <f t="shared" si="1373"/>
        <v>0</v>
      </c>
      <c r="H561" s="400"/>
      <c r="I561" s="401"/>
      <c r="J561" s="401"/>
      <c r="K561" s="513"/>
      <c r="L561" s="401"/>
      <c r="M561" s="513">
        <f t="shared" si="1374"/>
        <v>0</v>
      </c>
      <c r="N561" s="401">
        <f t="shared" si="1375"/>
        <v>0</v>
      </c>
      <c r="O561" s="401"/>
      <c r="P561" s="401"/>
      <c r="Q561" s="513">
        <f t="shared" si="1376"/>
        <v>0</v>
      </c>
      <c r="R561" s="401">
        <f t="shared" si="1377"/>
        <v>0</v>
      </c>
      <c r="S561" s="540"/>
      <c r="T561" s="401"/>
      <c r="U561" s="513">
        <f t="shared" si="1378"/>
        <v>0</v>
      </c>
      <c r="V561" s="401">
        <f t="shared" si="1379"/>
        <v>0</v>
      </c>
      <c r="W561" s="513"/>
      <c r="X561" s="401"/>
      <c r="Y561" s="513">
        <f t="shared" si="1380"/>
        <v>0</v>
      </c>
      <c r="Z561" s="401">
        <f t="shared" si="1381"/>
        <v>0</v>
      </c>
      <c r="AA561" s="513"/>
      <c r="AB561" s="401">
        <f t="shared" si="1382"/>
        <v>0</v>
      </c>
      <c r="AC561" s="513">
        <f t="shared" si="1383"/>
        <v>0</v>
      </c>
      <c r="AD561" s="401">
        <f t="shared" si="1384"/>
        <v>0</v>
      </c>
      <c r="AE561" s="513"/>
      <c r="AF561" s="401">
        <f t="shared" si="1385"/>
        <v>0</v>
      </c>
      <c r="AG561" s="513">
        <f t="shared" si="1386"/>
        <v>0</v>
      </c>
      <c r="AH561" s="401">
        <f t="shared" si="1387"/>
        <v>0</v>
      </c>
      <c r="AI561" s="513"/>
      <c r="AJ561" s="401">
        <f t="shared" si="1388"/>
        <v>0</v>
      </c>
      <c r="AK561" s="513">
        <f t="shared" si="1389"/>
        <v>0</v>
      </c>
      <c r="AL561" s="401">
        <f t="shared" si="1242"/>
        <v>0</v>
      </c>
      <c r="AM561" s="519"/>
      <c r="AN561" s="429">
        <f t="shared" si="1243"/>
        <v>0</v>
      </c>
      <c r="AO561" s="519">
        <f t="shared" si="1390"/>
        <v>0</v>
      </c>
      <c r="AP561" s="429">
        <f t="shared" si="1391"/>
        <v>0</v>
      </c>
      <c r="AQ561" s="591"/>
      <c r="AR561" s="401">
        <f t="shared" si="1246"/>
        <v>0</v>
      </c>
      <c r="AS561" s="519">
        <f t="shared" si="1392"/>
        <v>0</v>
      </c>
      <c r="AT561" s="429">
        <f t="shared" si="1393"/>
        <v>0</v>
      </c>
      <c r="AU561" s="513"/>
      <c r="AV561" s="401">
        <f t="shared" si="1419"/>
        <v>0</v>
      </c>
      <c r="AW561" s="519">
        <f t="shared" si="1394"/>
        <v>0</v>
      </c>
      <c r="AX561" s="429">
        <f t="shared" si="1395"/>
        <v>0</v>
      </c>
      <c r="AY561" s="513"/>
      <c r="AZ561" s="681">
        <f t="shared" si="1349"/>
        <v>0</v>
      </c>
      <c r="BA561" s="519">
        <f t="shared" si="1396"/>
        <v>0</v>
      </c>
      <c r="BB561" s="429">
        <f t="shared" si="1397"/>
        <v>0</v>
      </c>
      <c r="BC561" s="695"/>
      <c r="BD561" s="681">
        <f t="shared" si="1398"/>
        <v>0</v>
      </c>
      <c r="BE561" s="695">
        <f t="shared" si="1399"/>
        <v>0</v>
      </c>
      <c r="BF561" s="681">
        <f t="shared" si="1400"/>
        <v>0</v>
      </c>
      <c r="BG561" s="695"/>
      <c r="BH561" s="681">
        <f t="shared" si="1401"/>
        <v>0</v>
      </c>
      <c r="BI561" s="519">
        <f t="shared" si="1402"/>
        <v>0</v>
      </c>
      <c r="BJ561" s="429">
        <f t="shared" si="1403"/>
        <v>0</v>
      </c>
      <c r="BK561" s="519"/>
      <c r="BL561" s="429">
        <f t="shared" si="1404"/>
        <v>0</v>
      </c>
      <c r="BM561" s="519">
        <f t="shared" si="1405"/>
        <v>0</v>
      </c>
      <c r="BN561" s="429">
        <f t="shared" si="1406"/>
        <v>0</v>
      </c>
      <c r="BO561" s="718"/>
      <c r="BP561" s="706">
        <f t="shared" si="1407"/>
        <v>0</v>
      </c>
      <c r="BQ561" s="718">
        <f t="shared" si="1408"/>
        <v>0</v>
      </c>
      <c r="BR561" s="706">
        <f t="shared" si="1409"/>
        <v>0</v>
      </c>
      <c r="BS561" s="718"/>
      <c r="BT561" s="706">
        <f t="shared" si="1410"/>
        <v>0</v>
      </c>
      <c r="BU561" s="718">
        <f t="shared" si="1411"/>
        <v>0</v>
      </c>
      <c r="BV561" s="706">
        <f t="shared" si="1412"/>
        <v>0</v>
      </c>
      <c r="BW561" s="718"/>
      <c r="BX561" s="706">
        <f t="shared" si="1413"/>
        <v>0</v>
      </c>
      <c r="BY561" s="718">
        <f t="shared" si="1414"/>
        <v>0</v>
      </c>
      <c r="BZ561" s="706">
        <f t="shared" si="1415"/>
        <v>0</v>
      </c>
      <c r="CA561" s="718"/>
      <c r="CB561" s="706">
        <f t="shared" si="1416"/>
        <v>0</v>
      </c>
      <c r="CC561" s="718">
        <f t="shared" si="1417"/>
        <v>0</v>
      </c>
      <c r="CD561" s="706">
        <f t="shared" si="1418"/>
        <v>0</v>
      </c>
      <c r="CE561" s="706"/>
      <c r="CF561" s="402">
        <f t="shared" si="1324"/>
        <v>0</v>
      </c>
    </row>
    <row r="562" spans="1:85" ht="90">
      <c r="B562" s="395" t="s">
        <v>1389</v>
      </c>
      <c r="C562" s="396" t="s">
        <v>1390</v>
      </c>
      <c r="D562" s="397" t="s">
        <v>389</v>
      </c>
      <c r="E562" s="398">
        <v>4550548.8600000003</v>
      </c>
      <c r="F562" s="399">
        <v>0</v>
      </c>
      <c r="G562" s="400">
        <f t="shared" si="1373"/>
        <v>0</v>
      </c>
      <c r="H562" s="400"/>
      <c r="I562" s="401"/>
      <c r="J562" s="401"/>
      <c r="K562" s="513"/>
      <c r="L562" s="401"/>
      <c r="M562" s="513">
        <f t="shared" si="1374"/>
        <v>0</v>
      </c>
      <c r="N562" s="401">
        <f t="shared" si="1375"/>
        <v>0</v>
      </c>
      <c r="O562" s="401"/>
      <c r="P562" s="401"/>
      <c r="Q562" s="513">
        <f t="shared" si="1376"/>
        <v>0</v>
      </c>
      <c r="R562" s="401">
        <f t="shared" si="1377"/>
        <v>0</v>
      </c>
      <c r="S562" s="540"/>
      <c r="T562" s="401"/>
      <c r="U562" s="513">
        <f t="shared" si="1378"/>
        <v>0</v>
      </c>
      <c r="V562" s="401">
        <f t="shared" si="1379"/>
        <v>0</v>
      </c>
      <c r="W562" s="513"/>
      <c r="X562" s="401"/>
      <c r="Y562" s="513">
        <f t="shared" si="1380"/>
        <v>0</v>
      </c>
      <c r="Z562" s="401">
        <f t="shared" si="1381"/>
        <v>0</v>
      </c>
      <c r="AA562" s="513"/>
      <c r="AB562" s="401">
        <f t="shared" si="1382"/>
        <v>0</v>
      </c>
      <c r="AC562" s="513">
        <f t="shared" si="1383"/>
        <v>0</v>
      </c>
      <c r="AD562" s="401">
        <f t="shared" si="1384"/>
        <v>0</v>
      </c>
      <c r="AE562" s="513"/>
      <c r="AF562" s="401">
        <f t="shared" si="1385"/>
        <v>0</v>
      </c>
      <c r="AG562" s="513">
        <f t="shared" si="1386"/>
        <v>0</v>
      </c>
      <c r="AH562" s="401">
        <f t="shared" si="1387"/>
        <v>0</v>
      </c>
      <c r="AI562" s="513"/>
      <c r="AJ562" s="401">
        <f t="shared" si="1388"/>
        <v>0</v>
      </c>
      <c r="AK562" s="513">
        <f t="shared" si="1389"/>
        <v>0</v>
      </c>
      <c r="AL562" s="401">
        <f t="shared" si="1242"/>
        <v>0</v>
      </c>
      <c r="AM562" s="519"/>
      <c r="AN562" s="429">
        <f t="shared" si="1243"/>
        <v>0</v>
      </c>
      <c r="AO562" s="519">
        <f t="shared" si="1390"/>
        <v>0</v>
      </c>
      <c r="AP562" s="429">
        <f t="shared" si="1391"/>
        <v>0</v>
      </c>
      <c r="AQ562" s="591"/>
      <c r="AR562" s="401">
        <f t="shared" si="1246"/>
        <v>0</v>
      </c>
      <c r="AS562" s="519">
        <f t="shared" si="1392"/>
        <v>0</v>
      </c>
      <c r="AT562" s="429">
        <f t="shared" si="1393"/>
        <v>0</v>
      </c>
      <c r="AU562" s="513"/>
      <c r="AV562" s="401">
        <f t="shared" si="1419"/>
        <v>0</v>
      </c>
      <c r="AW562" s="519">
        <f t="shared" si="1394"/>
        <v>0</v>
      </c>
      <c r="AX562" s="429">
        <f t="shared" si="1395"/>
        <v>0</v>
      </c>
      <c r="AY562" s="513"/>
      <c r="AZ562" s="681">
        <f t="shared" si="1349"/>
        <v>0</v>
      </c>
      <c r="BA562" s="519">
        <f t="shared" si="1396"/>
        <v>0</v>
      </c>
      <c r="BB562" s="429">
        <f t="shared" si="1397"/>
        <v>0</v>
      </c>
      <c r="BC562" s="695"/>
      <c r="BD562" s="681">
        <f t="shared" si="1398"/>
        <v>0</v>
      </c>
      <c r="BE562" s="695">
        <f t="shared" si="1399"/>
        <v>0</v>
      </c>
      <c r="BF562" s="681">
        <f t="shared" si="1400"/>
        <v>0</v>
      </c>
      <c r="BG562" s="695"/>
      <c r="BH562" s="681">
        <f t="shared" si="1401"/>
        <v>0</v>
      </c>
      <c r="BI562" s="519">
        <f t="shared" si="1402"/>
        <v>0</v>
      </c>
      <c r="BJ562" s="429">
        <f t="shared" si="1403"/>
        <v>0</v>
      </c>
      <c r="BK562" s="519"/>
      <c r="BL562" s="429">
        <f t="shared" si="1404"/>
        <v>0</v>
      </c>
      <c r="BM562" s="519">
        <f t="shared" si="1405"/>
        <v>0</v>
      </c>
      <c r="BN562" s="429">
        <f t="shared" si="1406"/>
        <v>0</v>
      </c>
      <c r="BO562" s="718"/>
      <c r="BP562" s="706">
        <f t="shared" si="1407"/>
        <v>0</v>
      </c>
      <c r="BQ562" s="718">
        <f t="shared" si="1408"/>
        <v>0</v>
      </c>
      <c r="BR562" s="706">
        <f t="shared" si="1409"/>
        <v>0</v>
      </c>
      <c r="BS562" s="718"/>
      <c r="BT562" s="706">
        <f t="shared" si="1410"/>
        <v>0</v>
      </c>
      <c r="BU562" s="718">
        <f t="shared" si="1411"/>
        <v>0</v>
      </c>
      <c r="BV562" s="706">
        <f t="shared" si="1412"/>
        <v>0</v>
      </c>
      <c r="BW562" s="718"/>
      <c r="BX562" s="706">
        <f t="shared" si="1413"/>
        <v>0</v>
      </c>
      <c r="BY562" s="718">
        <f t="shared" si="1414"/>
        <v>0</v>
      </c>
      <c r="BZ562" s="706">
        <f t="shared" si="1415"/>
        <v>0</v>
      </c>
      <c r="CA562" s="718"/>
      <c r="CB562" s="706">
        <f t="shared" si="1416"/>
        <v>0</v>
      </c>
      <c r="CC562" s="718">
        <f t="shared" si="1417"/>
        <v>0</v>
      </c>
      <c r="CD562" s="706">
        <f t="shared" si="1418"/>
        <v>0</v>
      </c>
      <c r="CE562" s="706"/>
      <c r="CF562" s="402">
        <f t="shared" si="1324"/>
        <v>0</v>
      </c>
    </row>
    <row r="563" spans="1:85">
      <c r="B563" s="395" t="s">
        <v>1391</v>
      </c>
      <c r="C563" s="396" t="s">
        <v>1392</v>
      </c>
      <c r="D563" s="397" t="s">
        <v>389</v>
      </c>
      <c r="E563" s="398">
        <v>2536790.85</v>
      </c>
      <c r="F563" s="399">
        <v>0</v>
      </c>
      <c r="G563" s="400">
        <f t="shared" si="1373"/>
        <v>0</v>
      </c>
      <c r="H563" s="400"/>
      <c r="I563" s="401"/>
      <c r="J563" s="401"/>
      <c r="K563" s="513"/>
      <c r="L563" s="401"/>
      <c r="M563" s="513">
        <f t="shared" si="1374"/>
        <v>0</v>
      </c>
      <c r="N563" s="401">
        <f t="shared" si="1375"/>
        <v>0</v>
      </c>
      <c r="O563" s="401"/>
      <c r="P563" s="401"/>
      <c r="Q563" s="513">
        <f t="shared" si="1376"/>
        <v>0</v>
      </c>
      <c r="R563" s="401">
        <f t="shared" si="1377"/>
        <v>0</v>
      </c>
      <c r="S563" s="540"/>
      <c r="T563" s="401"/>
      <c r="U563" s="513">
        <f t="shared" si="1378"/>
        <v>0</v>
      </c>
      <c r="V563" s="401">
        <f t="shared" si="1379"/>
        <v>0</v>
      </c>
      <c r="W563" s="513"/>
      <c r="X563" s="401"/>
      <c r="Y563" s="513">
        <f t="shared" si="1380"/>
        <v>0</v>
      </c>
      <c r="Z563" s="401">
        <f t="shared" si="1381"/>
        <v>0</v>
      </c>
      <c r="AA563" s="513"/>
      <c r="AB563" s="401">
        <f t="shared" si="1382"/>
        <v>0</v>
      </c>
      <c r="AC563" s="513">
        <f t="shared" si="1383"/>
        <v>0</v>
      </c>
      <c r="AD563" s="401">
        <f t="shared" si="1384"/>
        <v>0</v>
      </c>
      <c r="AE563" s="513"/>
      <c r="AF563" s="401">
        <f t="shared" si="1385"/>
        <v>0</v>
      </c>
      <c r="AG563" s="513">
        <f t="shared" si="1386"/>
        <v>0</v>
      </c>
      <c r="AH563" s="401">
        <f t="shared" si="1387"/>
        <v>0</v>
      </c>
      <c r="AI563" s="513"/>
      <c r="AJ563" s="401">
        <f t="shared" si="1388"/>
        <v>0</v>
      </c>
      <c r="AK563" s="513">
        <f t="shared" si="1389"/>
        <v>0</v>
      </c>
      <c r="AL563" s="401">
        <f t="shared" si="1242"/>
        <v>0</v>
      </c>
      <c r="AM563" s="519"/>
      <c r="AN563" s="429">
        <f t="shared" si="1243"/>
        <v>0</v>
      </c>
      <c r="AO563" s="519">
        <f t="shared" si="1390"/>
        <v>0</v>
      </c>
      <c r="AP563" s="429">
        <f t="shared" si="1391"/>
        <v>0</v>
      </c>
      <c r="AQ563" s="591"/>
      <c r="AR563" s="401">
        <f t="shared" si="1246"/>
        <v>0</v>
      </c>
      <c r="AS563" s="519">
        <f t="shared" si="1392"/>
        <v>0</v>
      </c>
      <c r="AT563" s="429">
        <f t="shared" si="1393"/>
        <v>0</v>
      </c>
      <c r="AU563" s="513"/>
      <c r="AV563" s="401">
        <f t="shared" si="1419"/>
        <v>0</v>
      </c>
      <c r="AW563" s="519">
        <f t="shared" si="1394"/>
        <v>0</v>
      </c>
      <c r="AX563" s="429">
        <f t="shared" si="1395"/>
        <v>0</v>
      </c>
      <c r="AY563" s="513"/>
      <c r="AZ563" s="681">
        <f t="shared" si="1349"/>
        <v>0</v>
      </c>
      <c r="BA563" s="519">
        <f t="shared" si="1396"/>
        <v>0</v>
      </c>
      <c r="BB563" s="429">
        <f t="shared" si="1397"/>
        <v>0</v>
      </c>
      <c r="BC563" s="695"/>
      <c r="BD563" s="681">
        <f t="shared" si="1398"/>
        <v>0</v>
      </c>
      <c r="BE563" s="695">
        <f t="shared" si="1399"/>
        <v>0</v>
      </c>
      <c r="BF563" s="681">
        <f t="shared" si="1400"/>
        <v>0</v>
      </c>
      <c r="BG563" s="695"/>
      <c r="BH563" s="681">
        <f t="shared" si="1401"/>
        <v>0</v>
      </c>
      <c r="BI563" s="519">
        <f t="shared" si="1402"/>
        <v>0</v>
      </c>
      <c r="BJ563" s="429">
        <f t="shared" si="1403"/>
        <v>0</v>
      </c>
      <c r="BK563" s="519"/>
      <c r="BL563" s="429">
        <f t="shared" si="1404"/>
        <v>0</v>
      </c>
      <c r="BM563" s="519">
        <f t="shared" si="1405"/>
        <v>0</v>
      </c>
      <c r="BN563" s="429">
        <f t="shared" si="1406"/>
        <v>0</v>
      </c>
      <c r="BO563" s="718"/>
      <c r="BP563" s="706">
        <f t="shared" si="1407"/>
        <v>0</v>
      </c>
      <c r="BQ563" s="718">
        <f t="shared" si="1408"/>
        <v>0</v>
      </c>
      <c r="BR563" s="706">
        <f t="shared" si="1409"/>
        <v>0</v>
      </c>
      <c r="BS563" s="718"/>
      <c r="BT563" s="706">
        <f t="shared" si="1410"/>
        <v>0</v>
      </c>
      <c r="BU563" s="718">
        <f t="shared" si="1411"/>
        <v>0</v>
      </c>
      <c r="BV563" s="706">
        <f t="shared" si="1412"/>
        <v>0</v>
      </c>
      <c r="BW563" s="718"/>
      <c r="BX563" s="706">
        <f t="shared" si="1413"/>
        <v>0</v>
      </c>
      <c r="BY563" s="718">
        <f t="shared" si="1414"/>
        <v>0</v>
      </c>
      <c r="BZ563" s="706">
        <f t="shared" si="1415"/>
        <v>0</v>
      </c>
      <c r="CA563" s="718"/>
      <c r="CB563" s="706">
        <f t="shared" si="1416"/>
        <v>0</v>
      </c>
      <c r="CC563" s="718">
        <f t="shared" si="1417"/>
        <v>0</v>
      </c>
      <c r="CD563" s="706">
        <f t="shared" si="1418"/>
        <v>0</v>
      </c>
      <c r="CE563" s="706"/>
      <c r="CF563" s="402">
        <f t="shared" si="1324"/>
        <v>0</v>
      </c>
    </row>
    <row r="564" spans="1:85" ht="54">
      <c r="B564" s="395" t="s">
        <v>1393</v>
      </c>
      <c r="C564" s="396" t="s">
        <v>1394</v>
      </c>
      <c r="D564" s="397" t="s">
        <v>389</v>
      </c>
      <c r="E564" s="398">
        <v>13352247.810000001</v>
      </c>
      <c r="F564" s="399">
        <v>16</v>
      </c>
      <c r="G564" s="400">
        <f t="shared" si="1373"/>
        <v>213635964.96000001</v>
      </c>
      <c r="H564" s="400"/>
      <c r="I564" s="401"/>
      <c r="J564" s="401"/>
      <c r="K564" s="513"/>
      <c r="L564" s="401"/>
      <c r="M564" s="513">
        <f t="shared" si="1374"/>
        <v>0</v>
      </c>
      <c r="N564" s="401">
        <f t="shared" si="1375"/>
        <v>0</v>
      </c>
      <c r="O564" s="401"/>
      <c r="P564" s="401"/>
      <c r="Q564" s="513">
        <f t="shared" si="1376"/>
        <v>0</v>
      </c>
      <c r="R564" s="401">
        <f t="shared" si="1377"/>
        <v>0</v>
      </c>
      <c r="S564" s="540"/>
      <c r="T564" s="401"/>
      <c r="U564" s="513">
        <f t="shared" si="1378"/>
        <v>0</v>
      </c>
      <c r="V564" s="401">
        <f t="shared" si="1379"/>
        <v>0</v>
      </c>
      <c r="W564" s="513"/>
      <c r="X564" s="401"/>
      <c r="Y564" s="513">
        <f t="shared" si="1380"/>
        <v>0</v>
      </c>
      <c r="Z564" s="401">
        <f t="shared" si="1381"/>
        <v>0</v>
      </c>
      <c r="AA564" s="513"/>
      <c r="AB564" s="401">
        <f t="shared" si="1382"/>
        <v>0</v>
      </c>
      <c r="AC564" s="513">
        <f t="shared" si="1383"/>
        <v>0</v>
      </c>
      <c r="AD564" s="401">
        <f t="shared" si="1384"/>
        <v>0</v>
      </c>
      <c r="AE564" s="513"/>
      <c r="AF564" s="401">
        <f t="shared" si="1385"/>
        <v>0</v>
      </c>
      <c r="AG564" s="513">
        <f t="shared" si="1386"/>
        <v>0</v>
      </c>
      <c r="AH564" s="401">
        <f t="shared" si="1387"/>
        <v>0</v>
      </c>
      <c r="AI564" s="513"/>
      <c r="AJ564" s="401">
        <f t="shared" si="1388"/>
        <v>0</v>
      </c>
      <c r="AK564" s="513">
        <f t="shared" si="1389"/>
        <v>0</v>
      </c>
      <c r="AL564" s="401">
        <f t="shared" si="1242"/>
        <v>0</v>
      </c>
      <c r="AM564" s="519"/>
      <c r="AN564" s="429">
        <f t="shared" si="1243"/>
        <v>0</v>
      </c>
      <c r="AO564" s="519">
        <f t="shared" si="1390"/>
        <v>0</v>
      </c>
      <c r="AP564" s="429">
        <f t="shared" si="1391"/>
        <v>0</v>
      </c>
      <c r="AQ564" s="591"/>
      <c r="AR564" s="401">
        <f t="shared" si="1246"/>
        <v>0</v>
      </c>
      <c r="AS564" s="519">
        <f t="shared" si="1392"/>
        <v>0</v>
      </c>
      <c r="AT564" s="429">
        <f t="shared" si="1393"/>
        <v>0</v>
      </c>
      <c r="AU564" s="513"/>
      <c r="AV564" s="401">
        <f t="shared" si="1419"/>
        <v>0</v>
      </c>
      <c r="AW564" s="519">
        <f t="shared" si="1394"/>
        <v>0</v>
      </c>
      <c r="AX564" s="429">
        <f t="shared" si="1395"/>
        <v>0</v>
      </c>
      <c r="AY564" s="513"/>
      <c r="AZ564" s="681">
        <f t="shared" si="1349"/>
        <v>0</v>
      </c>
      <c r="BA564" s="519">
        <f t="shared" si="1396"/>
        <v>0</v>
      </c>
      <c r="BB564" s="429">
        <f t="shared" si="1397"/>
        <v>0</v>
      </c>
      <c r="BC564" s="695"/>
      <c r="BD564" s="681">
        <f t="shared" si="1398"/>
        <v>0</v>
      </c>
      <c r="BE564" s="695">
        <f t="shared" si="1399"/>
        <v>0</v>
      </c>
      <c r="BF564" s="681">
        <f t="shared" si="1400"/>
        <v>0</v>
      </c>
      <c r="BG564" s="695"/>
      <c r="BH564" s="681">
        <f t="shared" si="1401"/>
        <v>0</v>
      </c>
      <c r="BI564" s="519">
        <f t="shared" si="1402"/>
        <v>0</v>
      </c>
      <c r="BJ564" s="429">
        <f t="shared" si="1403"/>
        <v>0</v>
      </c>
      <c r="BK564" s="519"/>
      <c r="BL564" s="429">
        <f t="shared" si="1404"/>
        <v>0</v>
      </c>
      <c r="BM564" s="519">
        <f t="shared" si="1405"/>
        <v>0</v>
      </c>
      <c r="BN564" s="429">
        <f t="shared" si="1406"/>
        <v>0</v>
      </c>
      <c r="BO564" s="718"/>
      <c r="BP564" s="706">
        <f t="shared" si="1407"/>
        <v>0</v>
      </c>
      <c r="BQ564" s="718">
        <f t="shared" si="1408"/>
        <v>0</v>
      </c>
      <c r="BR564" s="706">
        <f t="shared" si="1409"/>
        <v>0</v>
      </c>
      <c r="BS564" s="718"/>
      <c r="BT564" s="706">
        <f t="shared" si="1410"/>
        <v>0</v>
      </c>
      <c r="BU564" s="718">
        <f t="shared" si="1411"/>
        <v>0</v>
      </c>
      <c r="BV564" s="706">
        <f t="shared" si="1412"/>
        <v>0</v>
      </c>
      <c r="BW564" s="718"/>
      <c r="BX564" s="706">
        <f t="shared" si="1413"/>
        <v>0</v>
      </c>
      <c r="BY564" s="718">
        <f t="shared" si="1414"/>
        <v>0</v>
      </c>
      <c r="BZ564" s="706">
        <f t="shared" si="1415"/>
        <v>0</v>
      </c>
      <c r="CA564" s="718"/>
      <c r="CB564" s="706">
        <f t="shared" si="1416"/>
        <v>0</v>
      </c>
      <c r="CC564" s="718">
        <f t="shared" si="1417"/>
        <v>0</v>
      </c>
      <c r="CD564" s="706">
        <f t="shared" si="1418"/>
        <v>0</v>
      </c>
      <c r="CE564" s="706"/>
      <c r="CF564" s="402">
        <f t="shared" si="1324"/>
        <v>213635964.96000001</v>
      </c>
    </row>
    <row r="565" spans="1:85" ht="36">
      <c r="B565" s="395" t="s">
        <v>1395</v>
      </c>
      <c r="C565" s="396" t="s">
        <v>1396</v>
      </c>
      <c r="D565" s="397" t="s">
        <v>389</v>
      </c>
      <c r="E565" s="398">
        <v>1933500.69</v>
      </c>
      <c r="F565" s="399">
        <v>8</v>
      </c>
      <c r="G565" s="400">
        <f t="shared" si="1373"/>
        <v>15468005.52</v>
      </c>
      <c r="H565" s="400"/>
      <c r="I565" s="401"/>
      <c r="J565" s="401"/>
      <c r="K565" s="513"/>
      <c r="L565" s="401"/>
      <c r="M565" s="513">
        <f t="shared" si="1374"/>
        <v>0</v>
      </c>
      <c r="N565" s="401">
        <f t="shared" si="1375"/>
        <v>0</v>
      </c>
      <c r="O565" s="401"/>
      <c r="P565" s="401"/>
      <c r="Q565" s="513">
        <f t="shared" si="1376"/>
        <v>0</v>
      </c>
      <c r="R565" s="401">
        <f t="shared" si="1377"/>
        <v>0</v>
      </c>
      <c r="S565" s="540"/>
      <c r="T565" s="401"/>
      <c r="U565" s="513">
        <f t="shared" si="1378"/>
        <v>0</v>
      </c>
      <c r="V565" s="401">
        <f t="shared" si="1379"/>
        <v>0</v>
      </c>
      <c r="W565" s="513"/>
      <c r="X565" s="401"/>
      <c r="Y565" s="513">
        <f t="shared" si="1380"/>
        <v>0</v>
      </c>
      <c r="Z565" s="401">
        <f t="shared" si="1381"/>
        <v>0</v>
      </c>
      <c r="AA565" s="513"/>
      <c r="AB565" s="401">
        <f t="shared" si="1382"/>
        <v>0</v>
      </c>
      <c r="AC565" s="513">
        <f t="shared" si="1383"/>
        <v>0</v>
      </c>
      <c r="AD565" s="401">
        <f t="shared" si="1384"/>
        <v>0</v>
      </c>
      <c r="AE565" s="513"/>
      <c r="AF565" s="401">
        <f t="shared" si="1385"/>
        <v>0</v>
      </c>
      <c r="AG565" s="513">
        <f t="shared" si="1386"/>
        <v>0</v>
      </c>
      <c r="AH565" s="401">
        <f t="shared" si="1387"/>
        <v>0</v>
      </c>
      <c r="AI565" s="513"/>
      <c r="AJ565" s="401">
        <f t="shared" si="1388"/>
        <v>0</v>
      </c>
      <c r="AK565" s="513">
        <f t="shared" si="1389"/>
        <v>0</v>
      </c>
      <c r="AL565" s="401">
        <f t="shared" si="1242"/>
        <v>0</v>
      </c>
      <c r="AM565" s="519"/>
      <c r="AN565" s="429">
        <f t="shared" si="1243"/>
        <v>0</v>
      </c>
      <c r="AO565" s="519">
        <f t="shared" si="1390"/>
        <v>0</v>
      </c>
      <c r="AP565" s="429">
        <f t="shared" si="1391"/>
        <v>0</v>
      </c>
      <c r="AQ565" s="591"/>
      <c r="AR565" s="401">
        <f t="shared" si="1246"/>
        <v>0</v>
      </c>
      <c r="AS565" s="519">
        <f t="shared" si="1392"/>
        <v>0</v>
      </c>
      <c r="AT565" s="429">
        <f t="shared" si="1393"/>
        <v>0</v>
      </c>
      <c r="AU565" s="513"/>
      <c r="AV565" s="401">
        <f t="shared" si="1419"/>
        <v>0</v>
      </c>
      <c r="AW565" s="519">
        <f t="shared" si="1394"/>
        <v>0</v>
      </c>
      <c r="AX565" s="429">
        <f t="shared" si="1395"/>
        <v>0</v>
      </c>
      <c r="AY565" s="513"/>
      <c r="AZ565" s="681">
        <f t="shared" si="1349"/>
        <v>0</v>
      </c>
      <c r="BA565" s="519">
        <f t="shared" si="1396"/>
        <v>0</v>
      </c>
      <c r="BB565" s="429">
        <f t="shared" si="1397"/>
        <v>0</v>
      </c>
      <c r="BC565" s="695"/>
      <c r="BD565" s="681">
        <f t="shared" si="1398"/>
        <v>0</v>
      </c>
      <c r="BE565" s="695">
        <f t="shared" si="1399"/>
        <v>0</v>
      </c>
      <c r="BF565" s="681">
        <f t="shared" si="1400"/>
        <v>0</v>
      </c>
      <c r="BG565" s="695"/>
      <c r="BH565" s="681">
        <f t="shared" si="1401"/>
        <v>0</v>
      </c>
      <c r="BI565" s="519">
        <f t="shared" si="1402"/>
        <v>0</v>
      </c>
      <c r="BJ565" s="429">
        <f t="shared" si="1403"/>
        <v>0</v>
      </c>
      <c r="BK565" s="519"/>
      <c r="BL565" s="429">
        <f t="shared" si="1404"/>
        <v>0</v>
      </c>
      <c r="BM565" s="519">
        <f t="shared" si="1405"/>
        <v>0</v>
      </c>
      <c r="BN565" s="429">
        <f t="shared" si="1406"/>
        <v>0</v>
      </c>
      <c r="BO565" s="718"/>
      <c r="BP565" s="706">
        <f t="shared" si="1407"/>
        <v>0</v>
      </c>
      <c r="BQ565" s="718">
        <f t="shared" si="1408"/>
        <v>0</v>
      </c>
      <c r="BR565" s="706">
        <f t="shared" si="1409"/>
        <v>0</v>
      </c>
      <c r="BS565" s="718"/>
      <c r="BT565" s="706">
        <f t="shared" si="1410"/>
        <v>0</v>
      </c>
      <c r="BU565" s="718">
        <f t="shared" si="1411"/>
        <v>0</v>
      </c>
      <c r="BV565" s="706">
        <f t="shared" si="1412"/>
        <v>0</v>
      </c>
      <c r="BW565" s="718"/>
      <c r="BX565" s="706">
        <f t="shared" si="1413"/>
        <v>0</v>
      </c>
      <c r="BY565" s="718">
        <f t="shared" si="1414"/>
        <v>0</v>
      </c>
      <c r="BZ565" s="706">
        <f t="shared" si="1415"/>
        <v>0</v>
      </c>
      <c r="CA565" s="718"/>
      <c r="CB565" s="706">
        <f t="shared" si="1416"/>
        <v>0</v>
      </c>
      <c r="CC565" s="718">
        <f t="shared" si="1417"/>
        <v>0</v>
      </c>
      <c r="CD565" s="706">
        <f t="shared" si="1418"/>
        <v>0</v>
      </c>
      <c r="CE565" s="706"/>
      <c r="CF565" s="402">
        <f t="shared" si="1324"/>
        <v>15468005.52</v>
      </c>
    </row>
    <row r="566" spans="1:85" ht="36">
      <c r="B566" s="395" t="s">
        <v>1397</v>
      </c>
      <c r="C566" s="396" t="s">
        <v>1398</v>
      </c>
      <c r="D566" s="397" t="s">
        <v>389</v>
      </c>
      <c r="E566" s="398">
        <v>1804636.35</v>
      </c>
      <c r="F566" s="399">
        <v>15</v>
      </c>
      <c r="G566" s="400">
        <f t="shared" si="1373"/>
        <v>27069545.25</v>
      </c>
      <c r="H566" s="400"/>
      <c r="I566" s="401"/>
      <c r="J566" s="401"/>
      <c r="K566" s="513"/>
      <c r="L566" s="401"/>
      <c r="M566" s="513">
        <f t="shared" si="1374"/>
        <v>0</v>
      </c>
      <c r="N566" s="401">
        <f t="shared" si="1375"/>
        <v>0</v>
      </c>
      <c r="O566" s="401"/>
      <c r="P566" s="401"/>
      <c r="Q566" s="513">
        <f t="shared" si="1376"/>
        <v>0</v>
      </c>
      <c r="R566" s="401">
        <f t="shared" si="1377"/>
        <v>0</v>
      </c>
      <c r="S566" s="540"/>
      <c r="T566" s="401"/>
      <c r="U566" s="513">
        <f t="shared" si="1378"/>
        <v>0</v>
      </c>
      <c r="V566" s="401">
        <f t="shared" si="1379"/>
        <v>0</v>
      </c>
      <c r="W566" s="513"/>
      <c r="X566" s="401"/>
      <c r="Y566" s="513">
        <f t="shared" si="1380"/>
        <v>0</v>
      </c>
      <c r="Z566" s="401">
        <f t="shared" si="1381"/>
        <v>0</v>
      </c>
      <c r="AA566" s="513"/>
      <c r="AB566" s="401">
        <f t="shared" si="1382"/>
        <v>0</v>
      </c>
      <c r="AC566" s="513">
        <f t="shared" si="1383"/>
        <v>0</v>
      </c>
      <c r="AD566" s="401">
        <f t="shared" si="1384"/>
        <v>0</v>
      </c>
      <c r="AE566" s="513"/>
      <c r="AF566" s="401">
        <f t="shared" si="1385"/>
        <v>0</v>
      </c>
      <c r="AG566" s="513">
        <f t="shared" si="1386"/>
        <v>0</v>
      </c>
      <c r="AH566" s="401">
        <f t="shared" si="1387"/>
        <v>0</v>
      </c>
      <c r="AI566" s="513"/>
      <c r="AJ566" s="401">
        <f t="shared" si="1388"/>
        <v>0</v>
      </c>
      <c r="AK566" s="513">
        <f t="shared" si="1389"/>
        <v>0</v>
      </c>
      <c r="AL566" s="401">
        <f t="shared" si="1242"/>
        <v>0</v>
      </c>
      <c r="AM566" s="519"/>
      <c r="AN566" s="429">
        <f t="shared" si="1243"/>
        <v>0</v>
      </c>
      <c r="AO566" s="519">
        <f t="shared" si="1390"/>
        <v>0</v>
      </c>
      <c r="AP566" s="429">
        <f t="shared" si="1391"/>
        <v>0</v>
      </c>
      <c r="AQ566" s="591"/>
      <c r="AR566" s="401">
        <f t="shared" si="1246"/>
        <v>0</v>
      </c>
      <c r="AS566" s="519">
        <f t="shared" si="1392"/>
        <v>0</v>
      </c>
      <c r="AT566" s="429">
        <f t="shared" si="1393"/>
        <v>0</v>
      </c>
      <c r="AU566" s="513"/>
      <c r="AV566" s="401">
        <f t="shared" si="1419"/>
        <v>0</v>
      </c>
      <c r="AW566" s="519">
        <f t="shared" si="1394"/>
        <v>0</v>
      </c>
      <c r="AX566" s="429">
        <f t="shared" si="1395"/>
        <v>0</v>
      </c>
      <c r="AY566" s="513"/>
      <c r="AZ566" s="681">
        <f t="shared" si="1349"/>
        <v>0</v>
      </c>
      <c r="BA566" s="519">
        <f t="shared" si="1396"/>
        <v>0</v>
      </c>
      <c r="BB566" s="429">
        <f t="shared" si="1397"/>
        <v>0</v>
      </c>
      <c r="BC566" s="695"/>
      <c r="BD566" s="681">
        <f t="shared" si="1398"/>
        <v>0</v>
      </c>
      <c r="BE566" s="695">
        <f t="shared" si="1399"/>
        <v>0</v>
      </c>
      <c r="BF566" s="681">
        <f t="shared" si="1400"/>
        <v>0</v>
      </c>
      <c r="BG566" s="695"/>
      <c r="BH566" s="681">
        <f t="shared" si="1401"/>
        <v>0</v>
      </c>
      <c r="BI566" s="519">
        <f t="shared" si="1402"/>
        <v>0</v>
      </c>
      <c r="BJ566" s="429">
        <f t="shared" si="1403"/>
        <v>0</v>
      </c>
      <c r="BK566" s="519"/>
      <c r="BL566" s="429">
        <f t="shared" si="1404"/>
        <v>0</v>
      </c>
      <c r="BM566" s="519">
        <f t="shared" si="1405"/>
        <v>0</v>
      </c>
      <c r="BN566" s="429">
        <f t="shared" si="1406"/>
        <v>0</v>
      </c>
      <c r="BO566" s="718"/>
      <c r="BP566" s="706">
        <f t="shared" si="1407"/>
        <v>0</v>
      </c>
      <c r="BQ566" s="718">
        <f t="shared" si="1408"/>
        <v>0</v>
      </c>
      <c r="BR566" s="706">
        <f t="shared" si="1409"/>
        <v>0</v>
      </c>
      <c r="BS566" s="718"/>
      <c r="BT566" s="706">
        <f t="shared" si="1410"/>
        <v>0</v>
      </c>
      <c r="BU566" s="718">
        <f t="shared" si="1411"/>
        <v>0</v>
      </c>
      <c r="BV566" s="706">
        <f t="shared" si="1412"/>
        <v>0</v>
      </c>
      <c r="BW566" s="718"/>
      <c r="BX566" s="706">
        <f t="shared" si="1413"/>
        <v>0</v>
      </c>
      <c r="BY566" s="718">
        <f t="shared" si="1414"/>
        <v>0</v>
      </c>
      <c r="BZ566" s="706">
        <f t="shared" si="1415"/>
        <v>0</v>
      </c>
      <c r="CA566" s="718"/>
      <c r="CB566" s="706">
        <f t="shared" si="1416"/>
        <v>0</v>
      </c>
      <c r="CC566" s="718">
        <f t="shared" si="1417"/>
        <v>0</v>
      </c>
      <c r="CD566" s="706">
        <f t="shared" si="1418"/>
        <v>0</v>
      </c>
      <c r="CE566" s="706"/>
      <c r="CF566" s="402">
        <f t="shared" si="1324"/>
        <v>27069545.25</v>
      </c>
    </row>
    <row r="567" spans="1:85">
      <c r="B567" s="395" t="s">
        <v>1399</v>
      </c>
      <c r="C567" s="396" t="s">
        <v>1400</v>
      </c>
      <c r="D567" s="397" t="s">
        <v>389</v>
      </c>
      <c r="E567" s="398">
        <v>74794.5</v>
      </c>
      <c r="F567" s="399">
        <v>0</v>
      </c>
      <c r="G567" s="400">
        <f t="shared" si="1373"/>
        <v>0</v>
      </c>
      <c r="H567" s="400"/>
      <c r="I567" s="401"/>
      <c r="J567" s="401"/>
      <c r="K567" s="513"/>
      <c r="L567" s="401"/>
      <c r="M567" s="513">
        <f t="shared" si="1374"/>
        <v>0</v>
      </c>
      <c r="N567" s="401">
        <f t="shared" si="1375"/>
        <v>0</v>
      </c>
      <c r="O567" s="401"/>
      <c r="P567" s="401"/>
      <c r="Q567" s="513">
        <f t="shared" si="1376"/>
        <v>0</v>
      </c>
      <c r="R567" s="401">
        <f t="shared" si="1377"/>
        <v>0</v>
      </c>
      <c r="S567" s="540"/>
      <c r="T567" s="401"/>
      <c r="U567" s="513">
        <f t="shared" si="1378"/>
        <v>0</v>
      </c>
      <c r="V567" s="401">
        <f t="shared" si="1379"/>
        <v>0</v>
      </c>
      <c r="W567" s="513"/>
      <c r="X567" s="401"/>
      <c r="Y567" s="513">
        <f t="shared" si="1380"/>
        <v>0</v>
      </c>
      <c r="Z567" s="401">
        <f t="shared" si="1381"/>
        <v>0</v>
      </c>
      <c r="AA567" s="513"/>
      <c r="AB567" s="401">
        <f t="shared" si="1382"/>
        <v>0</v>
      </c>
      <c r="AC567" s="513">
        <f t="shared" si="1383"/>
        <v>0</v>
      </c>
      <c r="AD567" s="401">
        <f t="shared" si="1384"/>
        <v>0</v>
      </c>
      <c r="AE567" s="513"/>
      <c r="AF567" s="401">
        <f t="shared" si="1385"/>
        <v>0</v>
      </c>
      <c r="AG567" s="513">
        <f t="shared" si="1386"/>
        <v>0</v>
      </c>
      <c r="AH567" s="401">
        <f t="shared" si="1387"/>
        <v>0</v>
      </c>
      <c r="AI567" s="513"/>
      <c r="AJ567" s="401">
        <f t="shared" si="1388"/>
        <v>0</v>
      </c>
      <c r="AK567" s="513">
        <f t="shared" si="1389"/>
        <v>0</v>
      </c>
      <c r="AL567" s="401">
        <f t="shared" si="1242"/>
        <v>0</v>
      </c>
      <c r="AM567" s="519"/>
      <c r="AN567" s="429">
        <f t="shared" si="1243"/>
        <v>0</v>
      </c>
      <c r="AO567" s="519">
        <f t="shared" si="1390"/>
        <v>0</v>
      </c>
      <c r="AP567" s="429">
        <f t="shared" si="1391"/>
        <v>0</v>
      </c>
      <c r="AQ567" s="591"/>
      <c r="AR567" s="401">
        <f t="shared" si="1246"/>
        <v>0</v>
      </c>
      <c r="AS567" s="519">
        <f t="shared" si="1392"/>
        <v>0</v>
      </c>
      <c r="AT567" s="429">
        <f t="shared" si="1393"/>
        <v>0</v>
      </c>
      <c r="AU567" s="513"/>
      <c r="AV567" s="401">
        <f t="shared" si="1419"/>
        <v>0</v>
      </c>
      <c r="AW567" s="519">
        <f t="shared" si="1394"/>
        <v>0</v>
      </c>
      <c r="AX567" s="429">
        <f t="shared" si="1395"/>
        <v>0</v>
      </c>
      <c r="AY567" s="513"/>
      <c r="AZ567" s="681">
        <f t="shared" si="1349"/>
        <v>0</v>
      </c>
      <c r="BA567" s="519">
        <f t="shared" si="1396"/>
        <v>0</v>
      </c>
      <c r="BB567" s="429">
        <f t="shared" si="1397"/>
        <v>0</v>
      </c>
      <c r="BC567" s="695"/>
      <c r="BD567" s="681">
        <f t="shared" si="1398"/>
        <v>0</v>
      </c>
      <c r="BE567" s="695">
        <f t="shared" si="1399"/>
        <v>0</v>
      </c>
      <c r="BF567" s="681">
        <f t="shared" si="1400"/>
        <v>0</v>
      </c>
      <c r="BG567" s="695"/>
      <c r="BH567" s="681">
        <f t="shared" si="1401"/>
        <v>0</v>
      </c>
      <c r="BI567" s="519">
        <f t="shared" si="1402"/>
        <v>0</v>
      </c>
      <c r="BJ567" s="429">
        <f t="shared" si="1403"/>
        <v>0</v>
      </c>
      <c r="BK567" s="519"/>
      <c r="BL567" s="429">
        <f t="shared" si="1404"/>
        <v>0</v>
      </c>
      <c r="BM567" s="519">
        <f t="shared" si="1405"/>
        <v>0</v>
      </c>
      <c r="BN567" s="429">
        <f t="shared" si="1406"/>
        <v>0</v>
      </c>
      <c r="BO567" s="718"/>
      <c r="BP567" s="706">
        <f t="shared" si="1407"/>
        <v>0</v>
      </c>
      <c r="BQ567" s="718">
        <f t="shared" si="1408"/>
        <v>0</v>
      </c>
      <c r="BR567" s="706">
        <f t="shared" si="1409"/>
        <v>0</v>
      </c>
      <c r="BS567" s="718"/>
      <c r="BT567" s="706">
        <f t="shared" si="1410"/>
        <v>0</v>
      </c>
      <c r="BU567" s="718">
        <f t="shared" si="1411"/>
        <v>0</v>
      </c>
      <c r="BV567" s="706">
        <f t="shared" si="1412"/>
        <v>0</v>
      </c>
      <c r="BW567" s="718"/>
      <c r="BX567" s="706">
        <f t="shared" si="1413"/>
        <v>0</v>
      </c>
      <c r="BY567" s="718">
        <f t="shared" si="1414"/>
        <v>0</v>
      </c>
      <c r="BZ567" s="706">
        <f t="shared" si="1415"/>
        <v>0</v>
      </c>
      <c r="CA567" s="718"/>
      <c r="CB567" s="706">
        <f t="shared" si="1416"/>
        <v>0</v>
      </c>
      <c r="CC567" s="718">
        <f t="shared" si="1417"/>
        <v>0</v>
      </c>
      <c r="CD567" s="706">
        <f t="shared" si="1418"/>
        <v>0</v>
      </c>
      <c r="CE567" s="706"/>
      <c r="CF567" s="402">
        <f t="shared" si="1324"/>
        <v>0</v>
      </c>
    </row>
    <row r="568" spans="1:85" ht="36">
      <c r="B568" s="395" t="s">
        <v>1401</v>
      </c>
      <c r="C568" s="396" t="s">
        <v>1402</v>
      </c>
      <c r="D568" s="397" t="s">
        <v>392</v>
      </c>
      <c r="E568" s="398">
        <v>201178.88999999998</v>
      </c>
      <c r="F568" s="399">
        <v>2000</v>
      </c>
      <c r="G568" s="400">
        <f t="shared" si="1373"/>
        <v>402357779.99999994</v>
      </c>
      <c r="H568" s="400"/>
      <c r="I568" s="401"/>
      <c r="J568" s="401"/>
      <c r="K568" s="513"/>
      <c r="L568" s="401"/>
      <c r="M568" s="513">
        <f t="shared" si="1374"/>
        <v>0</v>
      </c>
      <c r="N568" s="401">
        <f t="shared" si="1375"/>
        <v>0</v>
      </c>
      <c r="O568" s="401"/>
      <c r="P568" s="401"/>
      <c r="Q568" s="513">
        <f t="shared" si="1376"/>
        <v>0</v>
      </c>
      <c r="R568" s="401">
        <f t="shared" si="1377"/>
        <v>0</v>
      </c>
      <c r="S568" s="540"/>
      <c r="T568" s="401"/>
      <c r="U568" s="513">
        <f t="shared" si="1378"/>
        <v>0</v>
      </c>
      <c r="V568" s="401">
        <f t="shared" si="1379"/>
        <v>0</v>
      </c>
      <c r="W568" s="513"/>
      <c r="X568" s="401"/>
      <c r="Y568" s="513">
        <f t="shared" si="1380"/>
        <v>0</v>
      </c>
      <c r="Z568" s="401">
        <f t="shared" si="1381"/>
        <v>0</v>
      </c>
      <c r="AA568" s="513"/>
      <c r="AB568" s="401">
        <f t="shared" si="1382"/>
        <v>0</v>
      </c>
      <c r="AC568" s="513">
        <f t="shared" si="1383"/>
        <v>0</v>
      </c>
      <c r="AD568" s="401">
        <f t="shared" si="1384"/>
        <v>0</v>
      </c>
      <c r="AE568" s="513"/>
      <c r="AF568" s="401">
        <f t="shared" si="1385"/>
        <v>0</v>
      </c>
      <c r="AG568" s="513">
        <f t="shared" si="1386"/>
        <v>0</v>
      </c>
      <c r="AH568" s="401">
        <f t="shared" si="1387"/>
        <v>0</v>
      </c>
      <c r="AI568" s="513"/>
      <c r="AJ568" s="401">
        <f t="shared" si="1388"/>
        <v>0</v>
      </c>
      <c r="AK568" s="513">
        <f t="shared" si="1389"/>
        <v>0</v>
      </c>
      <c r="AL568" s="401">
        <f>AK568*$E568</f>
        <v>0</v>
      </c>
      <c r="AM568" s="519"/>
      <c r="AN568" s="429">
        <f t="shared" ref="AN568:AN607" si="1420">AM568*$E568</f>
        <v>0</v>
      </c>
      <c r="AO568" s="519">
        <f t="shared" si="1390"/>
        <v>0</v>
      </c>
      <c r="AP568" s="429">
        <f t="shared" si="1391"/>
        <v>0</v>
      </c>
      <c r="AQ568" s="591"/>
      <c r="AR568" s="401">
        <f t="shared" ref="AR568:AR607" si="1421">AQ568*$E568</f>
        <v>0</v>
      </c>
      <c r="AS568" s="519">
        <f t="shared" si="1392"/>
        <v>0</v>
      </c>
      <c r="AT568" s="429">
        <f t="shared" si="1393"/>
        <v>0</v>
      </c>
      <c r="AU568" s="513">
        <v>1600</v>
      </c>
      <c r="AV568" s="401">
        <f t="shared" si="1419"/>
        <v>321886224</v>
      </c>
      <c r="AW568" s="519">
        <f t="shared" si="1394"/>
        <v>1600</v>
      </c>
      <c r="AX568" s="429">
        <f t="shared" si="1395"/>
        <v>321886224</v>
      </c>
      <c r="AY568" s="513"/>
      <c r="AZ568" s="681">
        <f t="shared" si="1349"/>
        <v>0</v>
      </c>
      <c r="BA568" s="519">
        <f t="shared" si="1396"/>
        <v>1600</v>
      </c>
      <c r="BB568" s="429">
        <f t="shared" si="1397"/>
        <v>321886224</v>
      </c>
      <c r="BC568" s="695"/>
      <c r="BD568" s="681">
        <f t="shared" si="1398"/>
        <v>0</v>
      </c>
      <c r="BE568" s="695">
        <f t="shared" si="1399"/>
        <v>1600</v>
      </c>
      <c r="BF568" s="681">
        <f t="shared" si="1400"/>
        <v>321886224</v>
      </c>
      <c r="BG568" s="695"/>
      <c r="BH568" s="681">
        <f t="shared" si="1401"/>
        <v>0</v>
      </c>
      <c r="BI568" s="519">
        <f t="shared" si="1402"/>
        <v>1600</v>
      </c>
      <c r="BJ568" s="429">
        <f t="shared" si="1403"/>
        <v>321886224</v>
      </c>
      <c r="BK568" s="519"/>
      <c r="BL568" s="429">
        <f t="shared" si="1404"/>
        <v>0</v>
      </c>
      <c r="BM568" s="519">
        <f t="shared" si="1405"/>
        <v>1600</v>
      </c>
      <c r="BN568" s="429">
        <f t="shared" si="1406"/>
        <v>321886224</v>
      </c>
      <c r="BO568" s="718"/>
      <c r="BP568" s="706">
        <f t="shared" si="1407"/>
        <v>0</v>
      </c>
      <c r="BQ568" s="718">
        <f t="shared" si="1408"/>
        <v>1600</v>
      </c>
      <c r="BR568" s="706">
        <f t="shared" si="1409"/>
        <v>321886224</v>
      </c>
      <c r="BS568" s="718"/>
      <c r="BT568" s="706">
        <f t="shared" si="1410"/>
        <v>0</v>
      </c>
      <c r="BU568" s="718">
        <f t="shared" si="1411"/>
        <v>1600</v>
      </c>
      <c r="BV568" s="706">
        <f t="shared" si="1412"/>
        <v>321886224</v>
      </c>
      <c r="BW568" s="718"/>
      <c r="BX568" s="706">
        <f t="shared" si="1413"/>
        <v>0</v>
      </c>
      <c r="BY568" s="718">
        <f t="shared" si="1414"/>
        <v>1600</v>
      </c>
      <c r="BZ568" s="706">
        <f t="shared" si="1415"/>
        <v>321886224</v>
      </c>
      <c r="CA568" s="718"/>
      <c r="CB568" s="706">
        <f t="shared" si="1416"/>
        <v>0</v>
      </c>
      <c r="CC568" s="718">
        <f t="shared" si="1417"/>
        <v>1600</v>
      </c>
      <c r="CD568" s="706">
        <f t="shared" si="1418"/>
        <v>321886224</v>
      </c>
      <c r="CE568" s="706"/>
      <c r="CF568" s="402">
        <f t="shared" si="1324"/>
        <v>402357779.99999994</v>
      </c>
    </row>
    <row r="569" spans="1:85" ht="54">
      <c r="B569" s="395" t="s">
        <v>1403</v>
      </c>
      <c r="C569" s="396" t="s">
        <v>1404</v>
      </c>
      <c r="D569" s="397" t="s">
        <v>389</v>
      </c>
      <c r="E569" s="398">
        <v>94280.67</v>
      </c>
      <c r="F569" s="399">
        <v>0</v>
      </c>
      <c r="G569" s="400">
        <f t="shared" si="1373"/>
        <v>0</v>
      </c>
      <c r="H569" s="400"/>
      <c r="I569" s="401"/>
      <c r="J569" s="401"/>
      <c r="K569" s="513"/>
      <c r="L569" s="401"/>
      <c r="M569" s="513">
        <f t="shared" si="1374"/>
        <v>0</v>
      </c>
      <c r="N569" s="401">
        <f t="shared" si="1375"/>
        <v>0</v>
      </c>
      <c r="O569" s="401"/>
      <c r="P569" s="401"/>
      <c r="Q569" s="513">
        <f t="shared" si="1376"/>
        <v>0</v>
      </c>
      <c r="R569" s="401">
        <f t="shared" si="1377"/>
        <v>0</v>
      </c>
      <c r="S569" s="540"/>
      <c r="T569" s="401"/>
      <c r="U569" s="513">
        <f t="shared" si="1378"/>
        <v>0</v>
      </c>
      <c r="V569" s="401">
        <f t="shared" si="1379"/>
        <v>0</v>
      </c>
      <c r="W569" s="513"/>
      <c r="X569" s="401"/>
      <c r="Y569" s="513">
        <f t="shared" si="1380"/>
        <v>0</v>
      </c>
      <c r="Z569" s="401">
        <f t="shared" si="1381"/>
        <v>0</v>
      </c>
      <c r="AA569" s="513"/>
      <c r="AB569" s="401">
        <f t="shared" si="1382"/>
        <v>0</v>
      </c>
      <c r="AC569" s="513">
        <f t="shared" si="1383"/>
        <v>0</v>
      </c>
      <c r="AD569" s="401">
        <f t="shared" si="1384"/>
        <v>0</v>
      </c>
      <c r="AE569" s="513"/>
      <c r="AF569" s="401">
        <f t="shared" si="1385"/>
        <v>0</v>
      </c>
      <c r="AG569" s="513">
        <f t="shared" si="1386"/>
        <v>0</v>
      </c>
      <c r="AH569" s="401">
        <f t="shared" si="1387"/>
        <v>0</v>
      </c>
      <c r="AI569" s="513"/>
      <c r="AJ569" s="401">
        <f t="shared" si="1388"/>
        <v>0</v>
      </c>
      <c r="AK569" s="513">
        <f t="shared" si="1389"/>
        <v>0</v>
      </c>
      <c r="AL569" s="401">
        <f>AK569*$E569</f>
        <v>0</v>
      </c>
      <c r="AM569" s="519"/>
      <c r="AN569" s="429">
        <f t="shared" si="1420"/>
        <v>0</v>
      </c>
      <c r="AO569" s="519">
        <f t="shared" si="1390"/>
        <v>0</v>
      </c>
      <c r="AP569" s="429">
        <f t="shared" si="1391"/>
        <v>0</v>
      </c>
      <c r="AQ569" s="591"/>
      <c r="AR569" s="401">
        <f t="shared" si="1421"/>
        <v>0</v>
      </c>
      <c r="AS569" s="519">
        <f t="shared" si="1392"/>
        <v>0</v>
      </c>
      <c r="AT569" s="429">
        <f t="shared" si="1393"/>
        <v>0</v>
      </c>
      <c r="AU569" s="513"/>
      <c r="AV569" s="401">
        <f t="shared" si="1419"/>
        <v>0</v>
      </c>
      <c r="AW569" s="519">
        <f t="shared" si="1394"/>
        <v>0</v>
      </c>
      <c r="AX569" s="429">
        <f t="shared" si="1395"/>
        <v>0</v>
      </c>
      <c r="AY569" s="513"/>
      <c r="AZ569" s="681">
        <f t="shared" si="1349"/>
        <v>0</v>
      </c>
      <c r="BA569" s="519">
        <f t="shared" si="1396"/>
        <v>0</v>
      </c>
      <c r="BB569" s="429">
        <f t="shared" si="1397"/>
        <v>0</v>
      </c>
      <c r="BC569" s="695"/>
      <c r="BD569" s="681">
        <f t="shared" si="1398"/>
        <v>0</v>
      </c>
      <c r="BE569" s="695">
        <f t="shared" si="1399"/>
        <v>0</v>
      </c>
      <c r="BF569" s="681">
        <f t="shared" si="1400"/>
        <v>0</v>
      </c>
      <c r="BG569" s="695"/>
      <c r="BH569" s="681">
        <f t="shared" si="1401"/>
        <v>0</v>
      </c>
      <c r="BI569" s="519">
        <f t="shared" si="1402"/>
        <v>0</v>
      </c>
      <c r="BJ569" s="429">
        <f t="shared" si="1403"/>
        <v>0</v>
      </c>
      <c r="BK569" s="519"/>
      <c r="BL569" s="429">
        <f t="shared" si="1404"/>
        <v>0</v>
      </c>
      <c r="BM569" s="519">
        <f t="shared" si="1405"/>
        <v>0</v>
      </c>
      <c r="BN569" s="429">
        <f t="shared" si="1406"/>
        <v>0</v>
      </c>
      <c r="BO569" s="718"/>
      <c r="BP569" s="706">
        <f t="shared" si="1407"/>
        <v>0</v>
      </c>
      <c r="BQ569" s="718">
        <f t="shared" si="1408"/>
        <v>0</v>
      </c>
      <c r="BR569" s="706">
        <f t="shared" si="1409"/>
        <v>0</v>
      </c>
      <c r="BS569" s="718"/>
      <c r="BT569" s="706">
        <f t="shared" si="1410"/>
        <v>0</v>
      </c>
      <c r="BU569" s="718">
        <f t="shared" si="1411"/>
        <v>0</v>
      </c>
      <c r="BV569" s="706">
        <f t="shared" si="1412"/>
        <v>0</v>
      </c>
      <c r="BW569" s="718"/>
      <c r="BX569" s="706">
        <f t="shared" si="1413"/>
        <v>0</v>
      </c>
      <c r="BY569" s="718">
        <f t="shared" si="1414"/>
        <v>0</v>
      </c>
      <c r="BZ569" s="706">
        <f t="shared" si="1415"/>
        <v>0</v>
      </c>
      <c r="CA569" s="718"/>
      <c r="CB569" s="706">
        <f t="shared" si="1416"/>
        <v>0</v>
      </c>
      <c r="CC569" s="718">
        <f t="shared" si="1417"/>
        <v>0</v>
      </c>
      <c r="CD569" s="706">
        <f t="shared" si="1418"/>
        <v>0</v>
      </c>
      <c r="CE569" s="706"/>
      <c r="CF569" s="402">
        <f t="shared" si="1324"/>
        <v>0</v>
      </c>
    </row>
    <row r="570" spans="1:85">
      <c r="B570" s="395" t="s">
        <v>1405</v>
      </c>
      <c r="C570" s="396" t="s">
        <v>1406</v>
      </c>
      <c r="D570" s="397" t="s">
        <v>389</v>
      </c>
      <c r="E570" s="398">
        <v>74794.5</v>
      </c>
      <c r="F570" s="399">
        <v>0</v>
      </c>
      <c r="G570" s="400">
        <f t="shared" si="1373"/>
        <v>0</v>
      </c>
      <c r="H570" s="400"/>
      <c r="I570" s="401"/>
      <c r="J570" s="401"/>
      <c r="K570" s="513"/>
      <c r="L570" s="401"/>
      <c r="M570" s="513">
        <f t="shared" si="1374"/>
        <v>0</v>
      </c>
      <c r="N570" s="401">
        <f t="shared" si="1375"/>
        <v>0</v>
      </c>
      <c r="O570" s="401"/>
      <c r="P570" s="401"/>
      <c r="Q570" s="513">
        <f t="shared" si="1376"/>
        <v>0</v>
      </c>
      <c r="R570" s="401">
        <f t="shared" si="1377"/>
        <v>0</v>
      </c>
      <c r="S570" s="540"/>
      <c r="T570" s="401"/>
      <c r="U570" s="513">
        <f t="shared" si="1378"/>
        <v>0</v>
      </c>
      <c r="V570" s="401">
        <f t="shared" si="1379"/>
        <v>0</v>
      </c>
      <c r="W570" s="513"/>
      <c r="X570" s="401"/>
      <c r="Y570" s="513">
        <f t="shared" si="1380"/>
        <v>0</v>
      </c>
      <c r="Z570" s="401">
        <f t="shared" si="1381"/>
        <v>0</v>
      </c>
      <c r="AA570" s="513"/>
      <c r="AB570" s="401">
        <f t="shared" si="1382"/>
        <v>0</v>
      </c>
      <c r="AC570" s="513">
        <f t="shared" si="1383"/>
        <v>0</v>
      </c>
      <c r="AD570" s="401">
        <f t="shared" si="1384"/>
        <v>0</v>
      </c>
      <c r="AE570" s="513"/>
      <c r="AF570" s="401">
        <f t="shared" si="1385"/>
        <v>0</v>
      </c>
      <c r="AG570" s="513">
        <f t="shared" si="1386"/>
        <v>0</v>
      </c>
      <c r="AH570" s="401">
        <f t="shared" si="1387"/>
        <v>0</v>
      </c>
      <c r="AI570" s="513"/>
      <c r="AJ570" s="401">
        <f t="shared" si="1388"/>
        <v>0</v>
      </c>
      <c r="AK570" s="513">
        <f t="shared" si="1389"/>
        <v>0</v>
      </c>
      <c r="AL570" s="401">
        <f>AK570*$E570</f>
        <v>0</v>
      </c>
      <c r="AM570" s="519"/>
      <c r="AN570" s="429">
        <f t="shared" si="1420"/>
        <v>0</v>
      </c>
      <c r="AO570" s="519">
        <f t="shared" si="1390"/>
        <v>0</v>
      </c>
      <c r="AP570" s="429">
        <f t="shared" si="1391"/>
        <v>0</v>
      </c>
      <c r="AQ570" s="591"/>
      <c r="AR570" s="401">
        <f t="shared" si="1421"/>
        <v>0</v>
      </c>
      <c r="AS570" s="519">
        <f t="shared" si="1392"/>
        <v>0</v>
      </c>
      <c r="AT570" s="429">
        <f t="shared" si="1393"/>
        <v>0</v>
      </c>
      <c r="AU570" s="513"/>
      <c r="AV570" s="401">
        <f t="shared" si="1419"/>
        <v>0</v>
      </c>
      <c r="AW570" s="519">
        <f t="shared" si="1394"/>
        <v>0</v>
      </c>
      <c r="AX570" s="429">
        <f t="shared" si="1395"/>
        <v>0</v>
      </c>
      <c r="AY570" s="513"/>
      <c r="AZ570" s="681">
        <f t="shared" si="1349"/>
        <v>0</v>
      </c>
      <c r="BA570" s="519">
        <f t="shared" si="1396"/>
        <v>0</v>
      </c>
      <c r="BB570" s="429">
        <f t="shared" si="1397"/>
        <v>0</v>
      </c>
      <c r="BC570" s="695"/>
      <c r="BD570" s="681">
        <f t="shared" si="1398"/>
        <v>0</v>
      </c>
      <c r="BE570" s="695">
        <f t="shared" si="1399"/>
        <v>0</v>
      </c>
      <c r="BF570" s="681">
        <f t="shared" si="1400"/>
        <v>0</v>
      </c>
      <c r="BG570" s="695"/>
      <c r="BH570" s="681">
        <f t="shared" si="1401"/>
        <v>0</v>
      </c>
      <c r="BI570" s="519">
        <f t="shared" si="1402"/>
        <v>0</v>
      </c>
      <c r="BJ570" s="429">
        <f t="shared" si="1403"/>
        <v>0</v>
      </c>
      <c r="BK570" s="519"/>
      <c r="BL570" s="429">
        <f t="shared" si="1404"/>
        <v>0</v>
      </c>
      <c r="BM570" s="519">
        <f t="shared" si="1405"/>
        <v>0</v>
      </c>
      <c r="BN570" s="429">
        <f t="shared" si="1406"/>
        <v>0</v>
      </c>
      <c r="BO570" s="718"/>
      <c r="BP570" s="706">
        <f t="shared" si="1407"/>
        <v>0</v>
      </c>
      <c r="BQ570" s="718">
        <f t="shared" si="1408"/>
        <v>0</v>
      </c>
      <c r="BR570" s="706">
        <f t="shared" si="1409"/>
        <v>0</v>
      </c>
      <c r="BS570" s="718"/>
      <c r="BT570" s="706">
        <f t="shared" si="1410"/>
        <v>0</v>
      </c>
      <c r="BU570" s="718">
        <f t="shared" si="1411"/>
        <v>0</v>
      </c>
      <c r="BV570" s="706">
        <f t="shared" si="1412"/>
        <v>0</v>
      </c>
      <c r="BW570" s="718"/>
      <c r="BX570" s="706">
        <f t="shared" si="1413"/>
        <v>0</v>
      </c>
      <c r="BY570" s="718">
        <f t="shared" si="1414"/>
        <v>0</v>
      </c>
      <c r="BZ570" s="706">
        <f t="shared" si="1415"/>
        <v>0</v>
      </c>
      <c r="CA570" s="718"/>
      <c r="CB570" s="706">
        <f t="shared" si="1416"/>
        <v>0</v>
      </c>
      <c r="CC570" s="718">
        <f t="shared" si="1417"/>
        <v>0</v>
      </c>
      <c r="CD570" s="706">
        <f t="shared" si="1418"/>
        <v>0</v>
      </c>
      <c r="CE570" s="706"/>
      <c r="CF570" s="402">
        <f t="shared" si="1324"/>
        <v>0</v>
      </c>
    </row>
    <row r="571" spans="1:85" ht="36">
      <c r="B571" s="395" t="s">
        <v>1407</v>
      </c>
      <c r="C571" s="396" t="s">
        <v>1408</v>
      </c>
      <c r="D571" s="397" t="s">
        <v>389</v>
      </c>
      <c r="E571" s="398">
        <v>122396.67</v>
      </c>
      <c r="F571" s="399">
        <v>30</v>
      </c>
      <c r="G571" s="400">
        <f t="shared" si="1373"/>
        <v>3671900.1</v>
      </c>
      <c r="H571" s="400"/>
      <c r="I571" s="401"/>
      <c r="J571" s="401"/>
      <c r="K571" s="513"/>
      <c r="L571" s="401"/>
      <c r="M571" s="513">
        <f t="shared" si="1374"/>
        <v>0</v>
      </c>
      <c r="N571" s="401">
        <f t="shared" si="1375"/>
        <v>0</v>
      </c>
      <c r="O571" s="401"/>
      <c r="P571" s="401"/>
      <c r="Q571" s="513">
        <f t="shared" si="1376"/>
        <v>0</v>
      </c>
      <c r="R571" s="401">
        <f t="shared" si="1377"/>
        <v>0</v>
      </c>
      <c r="S571" s="540"/>
      <c r="T571" s="401"/>
      <c r="U571" s="513">
        <f t="shared" si="1378"/>
        <v>0</v>
      </c>
      <c r="V571" s="401">
        <f t="shared" si="1379"/>
        <v>0</v>
      </c>
      <c r="W571" s="513"/>
      <c r="X571" s="401"/>
      <c r="Y571" s="513">
        <f t="shared" si="1380"/>
        <v>0</v>
      </c>
      <c r="Z571" s="401">
        <f t="shared" si="1381"/>
        <v>0</v>
      </c>
      <c r="AA571" s="513"/>
      <c r="AB571" s="401">
        <f t="shared" si="1382"/>
        <v>0</v>
      </c>
      <c r="AC571" s="513">
        <f t="shared" si="1383"/>
        <v>0</v>
      </c>
      <c r="AD571" s="401">
        <f t="shared" si="1384"/>
        <v>0</v>
      </c>
      <c r="AE571" s="513"/>
      <c r="AF571" s="401">
        <f t="shared" si="1385"/>
        <v>0</v>
      </c>
      <c r="AG571" s="513">
        <f t="shared" si="1386"/>
        <v>0</v>
      </c>
      <c r="AH571" s="401">
        <f t="shared" si="1387"/>
        <v>0</v>
      </c>
      <c r="AI571" s="513"/>
      <c r="AJ571" s="401">
        <f t="shared" si="1388"/>
        <v>0</v>
      </c>
      <c r="AK571" s="513">
        <f t="shared" si="1389"/>
        <v>0</v>
      </c>
      <c r="AL571" s="401">
        <f>AK571*$E571</f>
        <v>0</v>
      </c>
      <c r="AM571" s="519"/>
      <c r="AN571" s="429">
        <f t="shared" si="1420"/>
        <v>0</v>
      </c>
      <c r="AO571" s="519">
        <f t="shared" si="1390"/>
        <v>0</v>
      </c>
      <c r="AP571" s="429">
        <f t="shared" si="1391"/>
        <v>0</v>
      </c>
      <c r="AQ571" s="591"/>
      <c r="AR571" s="401">
        <f t="shared" si="1421"/>
        <v>0</v>
      </c>
      <c r="AS571" s="519">
        <f t="shared" si="1392"/>
        <v>0</v>
      </c>
      <c r="AT571" s="429">
        <f t="shared" si="1393"/>
        <v>0</v>
      </c>
      <c r="AU571" s="513"/>
      <c r="AV571" s="401">
        <f t="shared" si="1419"/>
        <v>0</v>
      </c>
      <c r="AW571" s="519">
        <f t="shared" si="1394"/>
        <v>0</v>
      </c>
      <c r="AX571" s="429">
        <f t="shared" si="1395"/>
        <v>0</v>
      </c>
      <c r="AY571" s="513"/>
      <c r="AZ571" s="681">
        <f t="shared" si="1349"/>
        <v>0</v>
      </c>
      <c r="BA571" s="519">
        <f t="shared" si="1396"/>
        <v>0</v>
      </c>
      <c r="BB571" s="429">
        <f t="shared" si="1397"/>
        <v>0</v>
      </c>
      <c r="BC571" s="695"/>
      <c r="BD571" s="681">
        <f t="shared" si="1398"/>
        <v>0</v>
      </c>
      <c r="BE571" s="695">
        <f t="shared" si="1399"/>
        <v>0</v>
      </c>
      <c r="BF571" s="681">
        <f t="shared" si="1400"/>
        <v>0</v>
      </c>
      <c r="BG571" s="695"/>
      <c r="BH571" s="681">
        <f t="shared" si="1401"/>
        <v>0</v>
      </c>
      <c r="BI571" s="519">
        <f t="shared" si="1402"/>
        <v>0</v>
      </c>
      <c r="BJ571" s="429">
        <f t="shared" si="1403"/>
        <v>0</v>
      </c>
      <c r="BK571" s="519"/>
      <c r="BL571" s="429">
        <f t="shared" si="1404"/>
        <v>0</v>
      </c>
      <c r="BM571" s="519">
        <f t="shared" si="1405"/>
        <v>0</v>
      </c>
      <c r="BN571" s="429">
        <f t="shared" si="1406"/>
        <v>0</v>
      </c>
      <c r="BO571" s="718"/>
      <c r="BP571" s="706">
        <f t="shared" si="1407"/>
        <v>0</v>
      </c>
      <c r="BQ571" s="718">
        <f t="shared" si="1408"/>
        <v>0</v>
      </c>
      <c r="BR571" s="706">
        <f t="shared" si="1409"/>
        <v>0</v>
      </c>
      <c r="BS571" s="718"/>
      <c r="BT571" s="706">
        <f t="shared" si="1410"/>
        <v>0</v>
      </c>
      <c r="BU571" s="718">
        <f t="shared" si="1411"/>
        <v>0</v>
      </c>
      <c r="BV571" s="706">
        <f t="shared" si="1412"/>
        <v>0</v>
      </c>
      <c r="BW571" s="718"/>
      <c r="BX571" s="706">
        <f t="shared" si="1413"/>
        <v>0</v>
      </c>
      <c r="BY571" s="718">
        <f t="shared" si="1414"/>
        <v>0</v>
      </c>
      <c r="BZ571" s="706">
        <f t="shared" si="1415"/>
        <v>0</v>
      </c>
      <c r="CA571" s="718"/>
      <c r="CB571" s="706">
        <f t="shared" si="1416"/>
        <v>0</v>
      </c>
      <c r="CC571" s="718">
        <f t="shared" si="1417"/>
        <v>0</v>
      </c>
      <c r="CD571" s="706">
        <f t="shared" si="1418"/>
        <v>0</v>
      </c>
      <c r="CE571" s="706"/>
      <c r="CF571" s="402">
        <f t="shared" si="1324"/>
        <v>3671900.1</v>
      </c>
    </row>
    <row r="572" spans="1:85" s="418" customFormat="1" ht="36">
      <c r="A572" s="415" t="s">
        <v>1786</v>
      </c>
      <c r="B572" s="417"/>
      <c r="C572" s="417" t="s">
        <v>1790</v>
      </c>
      <c r="D572" s="417"/>
      <c r="E572" s="417"/>
      <c r="F572" s="417"/>
      <c r="G572" s="417"/>
      <c r="H572" s="417">
        <f>SUM(G573:G607)</f>
        <v>8465937770.4365158</v>
      </c>
      <c r="I572" s="417"/>
      <c r="J572" s="417"/>
      <c r="K572" s="417"/>
      <c r="L572" s="417">
        <f>SUM(L573:L607)</f>
        <v>56623569.200000003</v>
      </c>
      <c r="M572" s="518"/>
      <c r="N572" s="417">
        <f>SUM(N573:N607)</f>
        <v>56623569.200000003</v>
      </c>
      <c r="O572" s="417"/>
      <c r="P572" s="417">
        <f>SUM(P573:P607)</f>
        <v>124606182.976</v>
      </c>
      <c r="Q572" s="518"/>
      <c r="R572" s="417">
        <f>SUM(R573:R607)</f>
        <v>181229752.176</v>
      </c>
      <c r="S572" s="544"/>
      <c r="T572" s="417">
        <f>SUM(T573:T607)</f>
        <v>27581113.423179999</v>
      </c>
      <c r="U572" s="518"/>
      <c r="V572" s="417">
        <f>SUM(V573:V607)</f>
        <v>208810865.59917998</v>
      </c>
      <c r="W572" s="518"/>
      <c r="X572" s="417">
        <f>SUM(X573:X607)</f>
        <v>2806149.3899999997</v>
      </c>
      <c r="Y572" s="518"/>
      <c r="Z572" s="417">
        <f>SUM(Z573:Z607)</f>
        <v>211617014.98917997</v>
      </c>
      <c r="AA572" s="518"/>
      <c r="AB572" s="417">
        <f>SUM(AB573:AB607)</f>
        <v>185509937.17110002</v>
      </c>
      <c r="AC572" s="518"/>
      <c r="AD572" s="417">
        <f>SUM(AD573:AD607)</f>
        <v>397126952.16027999</v>
      </c>
      <c r="AE572" s="518"/>
      <c r="AF572" s="417">
        <f>SUM(AF573:AF607)</f>
        <v>181308404.70319998</v>
      </c>
      <c r="AG572" s="518"/>
      <c r="AH572" s="417">
        <f>SUM(AH573:AH607)</f>
        <v>578435356.86347997</v>
      </c>
      <c r="AI572" s="518"/>
      <c r="AJ572" s="417">
        <f>SUM(AJ573:AJ607)</f>
        <v>510384053.7481001</v>
      </c>
      <c r="AK572" s="518"/>
      <c r="AL572" s="417">
        <f>SUM(AL573:AL607)</f>
        <v>1088819410.6115801</v>
      </c>
      <c r="AM572" s="417"/>
      <c r="AN572" s="417">
        <f>SUM(AN573:AN607)</f>
        <v>346374488.1656</v>
      </c>
      <c r="AO572" s="518"/>
      <c r="AP572" s="417">
        <f>SUM(AP573:AP607)</f>
        <v>1435193898.7771802</v>
      </c>
      <c r="AQ572" s="518"/>
      <c r="AR572" s="417">
        <f>SUM(AR573:AR607)</f>
        <v>15215509.8355</v>
      </c>
      <c r="AS572" s="518"/>
      <c r="AT572" s="417">
        <f>SUM(AT573:AT607)</f>
        <v>1450409408.6126802</v>
      </c>
      <c r="AU572" s="518"/>
      <c r="AV572" s="417">
        <f>SUM(AV573:AV607)</f>
        <v>15908321.813699998</v>
      </c>
      <c r="AW572" s="518"/>
      <c r="AX572" s="417">
        <f>SUM(AX573:AX607)</f>
        <v>1466317730.4263802</v>
      </c>
      <c r="AY572" s="518" t="s">
        <v>126</v>
      </c>
      <c r="AZ572" s="417">
        <f>SUM(AZ573:AZ607)</f>
        <v>7093106.0099999998</v>
      </c>
      <c r="BA572" s="518"/>
      <c r="BB572" s="417">
        <f>SUM(BB573:BB607)</f>
        <v>1473410836.4363801</v>
      </c>
      <c r="BC572" s="518" t="s">
        <v>126</v>
      </c>
      <c r="BD572" s="417">
        <f>SUM(BD573:BD607)</f>
        <v>128442896.76000001</v>
      </c>
      <c r="BE572" s="518"/>
      <c r="BF572" s="417">
        <f>SUM(BF573:BF607)</f>
        <v>1601853733.1963801</v>
      </c>
      <c r="BG572" s="518"/>
      <c r="BH572" s="417">
        <f>SUM(BH573:BH607)</f>
        <v>52435456.096680008</v>
      </c>
      <c r="BI572" s="518"/>
      <c r="BJ572" s="417">
        <f>SUM(BJ573:BJ607)</f>
        <v>1654289189.2930603</v>
      </c>
      <c r="BK572" s="518"/>
      <c r="BL572" s="417">
        <f>SUM(BL573:BL607)</f>
        <v>76892453.930000007</v>
      </c>
      <c r="BM572" s="518"/>
      <c r="BN572" s="417">
        <f>SUM(BN573:BN607)</f>
        <v>1731181643.2230601</v>
      </c>
      <c r="BO572" s="518"/>
      <c r="BP572" s="417">
        <f>SUM(BP573:BP607)</f>
        <v>15937616.02</v>
      </c>
      <c r="BQ572" s="518"/>
      <c r="BR572" s="417">
        <f>SUM(BR573:BR607)</f>
        <v>1747119259.2430601</v>
      </c>
      <c r="BS572" s="518"/>
      <c r="BT572" s="417">
        <f>SUM(BT573:BT607)</f>
        <v>207074432</v>
      </c>
      <c r="BU572" s="518"/>
      <c r="BV572" s="417">
        <f>SUM(BV573:BV607)</f>
        <v>1954193691.2430601</v>
      </c>
      <c r="BW572" s="518"/>
      <c r="BX572" s="417">
        <f>SUM(BX573:BX607)</f>
        <v>460943236.36249995</v>
      </c>
      <c r="BY572" s="518"/>
      <c r="BZ572" s="417">
        <f>SUM(BZ573:BZ607)</f>
        <v>2415136927.6055598</v>
      </c>
      <c r="CA572" s="518"/>
      <c r="CB572" s="417">
        <f>SUM(CB573:CB607)</f>
        <v>2286822255.5359998</v>
      </c>
      <c r="CC572" s="518"/>
      <c r="CD572" s="417">
        <f>SUM(CD573:CD607)</f>
        <v>4701959183.1415606</v>
      </c>
      <c r="CE572" s="417"/>
      <c r="CF572" s="417">
        <f t="shared" si="1324"/>
        <v>8465937770.4365158</v>
      </c>
      <c r="CG572" s="379"/>
    </row>
    <row r="573" spans="1:85">
      <c r="B573" s="395" t="s">
        <v>1791</v>
      </c>
      <c r="C573" s="396" t="s">
        <v>1792</v>
      </c>
      <c r="D573" s="397" t="s">
        <v>432</v>
      </c>
      <c r="E573" s="398">
        <v>3767</v>
      </c>
      <c r="F573" s="399">
        <v>154269.57383860514</v>
      </c>
      <c r="G573" s="400">
        <f t="shared" ref="G573:G607" si="1422">F573*E573</f>
        <v>581133484.65002561</v>
      </c>
      <c r="H573" s="400"/>
      <c r="I573" s="401"/>
      <c r="J573" s="401"/>
      <c r="K573" s="513">
        <v>1377.55</v>
      </c>
      <c r="L573" s="401">
        <f t="shared" ref="L573:L607" si="1423">K573*E573</f>
        <v>5189230.8499999996</v>
      </c>
      <c r="M573" s="513">
        <f t="shared" ref="M573:M607" si="1424">I573+K573</f>
        <v>1377.55</v>
      </c>
      <c r="N573" s="401">
        <f t="shared" ref="N573:N607" si="1425">M573*$E573</f>
        <v>5189230.8499999996</v>
      </c>
      <c r="O573" s="513"/>
      <c r="P573" s="401">
        <f t="shared" ref="P573:P607" si="1426">O573*E573</f>
        <v>0</v>
      </c>
      <c r="Q573" s="513">
        <f t="shared" ref="Q573:Q607" si="1427">M573+O573</f>
        <v>1377.55</v>
      </c>
      <c r="R573" s="401">
        <f t="shared" ref="R573:R607" si="1428">Q573*$E573</f>
        <v>5189230.8499999996</v>
      </c>
      <c r="S573" s="540">
        <v>1543.01</v>
      </c>
      <c r="T573" s="401">
        <f t="shared" ref="T573:T607" si="1429">S573*E573</f>
        <v>5812518.6699999999</v>
      </c>
      <c r="U573" s="513">
        <f t="shared" ref="U573:U607" si="1430">Q573+S573</f>
        <v>2920.56</v>
      </c>
      <c r="V573" s="401">
        <f t="shared" ref="V573:V607" si="1431">U573*$E573</f>
        <v>11001749.52</v>
      </c>
      <c r="W573" s="513">
        <v>433.89</v>
      </c>
      <c r="X573" s="401">
        <f t="shared" ref="X573:X607" si="1432">W573*E573</f>
        <v>1634463.63</v>
      </c>
      <c r="Y573" s="513">
        <f t="shared" ref="Y573:Y607" si="1433">U573+W573</f>
        <v>3354.45</v>
      </c>
      <c r="Z573" s="401">
        <f t="shared" ref="Z573:Z607" si="1434">Y573*$E573</f>
        <v>12636213.149999999</v>
      </c>
      <c r="AA573" s="513">
        <v>271.5</v>
      </c>
      <c r="AB573" s="401">
        <f t="shared" ref="AB573:AB607" si="1435">AA573*$E573</f>
        <v>1022740.5</v>
      </c>
      <c r="AC573" s="513">
        <f t="shared" ref="AC573:AC607" si="1436">Y573+AA573</f>
        <v>3625.95</v>
      </c>
      <c r="AD573" s="401">
        <f t="shared" ref="AD573:AD607" si="1437">AC573*$E573</f>
        <v>13658953.649999999</v>
      </c>
      <c r="AE573" s="513"/>
      <c r="AF573" s="401">
        <f t="shared" ref="AF573:AF607" si="1438">AE573*$E573</f>
        <v>0</v>
      </c>
      <c r="AG573" s="513">
        <f t="shared" ref="AG573:AG607" si="1439">AC573+AE573</f>
        <v>3625.95</v>
      </c>
      <c r="AH573" s="401">
        <f t="shared" ref="AH573:AH607" si="1440">AG573*$E573</f>
        <v>13658953.649999999</v>
      </c>
      <c r="AI573" s="513">
        <v>525.61</v>
      </c>
      <c r="AJ573" s="401">
        <f t="shared" ref="AJ573:AJ607" si="1441">AI573*$E573</f>
        <v>1979972.87</v>
      </c>
      <c r="AK573" s="513">
        <f t="shared" ref="AK573:AK607" si="1442">AG573+AI573</f>
        <v>4151.5599999999995</v>
      </c>
      <c r="AL573" s="401">
        <f t="shared" ref="AL573:AL607" si="1443">AK573*$E573</f>
        <v>15638926.519999998</v>
      </c>
      <c r="AM573" s="519">
        <v>264.43</v>
      </c>
      <c r="AN573" s="429">
        <f t="shared" si="1420"/>
        <v>996107.81</v>
      </c>
      <c r="AO573" s="519">
        <f t="shared" ref="AO573:AO607" si="1444">AK573+AM573</f>
        <v>4415.99</v>
      </c>
      <c r="AP573" s="429">
        <f t="shared" ref="AP573:AP607" si="1445">AO573*$E573</f>
        <v>16635034.33</v>
      </c>
      <c r="AQ573" s="591">
        <v>1449.53</v>
      </c>
      <c r="AR573" s="401">
        <f t="shared" si="1421"/>
        <v>5460379.5099999998</v>
      </c>
      <c r="AS573" s="519">
        <f t="shared" ref="AS573:AS607" si="1446">AO573+AQ573</f>
        <v>5865.5199999999995</v>
      </c>
      <c r="AT573" s="429">
        <f t="shared" ref="AT573:AT607" si="1447">AS573*$E573</f>
        <v>22095413.84</v>
      </c>
      <c r="AU573" s="513">
        <v>2083.56</v>
      </c>
      <c r="AV573" s="401">
        <f t="shared" ref="AV573:AV604" si="1448">AU573*$E573</f>
        <v>7848770.5199999996</v>
      </c>
      <c r="AW573" s="519">
        <f t="shared" ref="AW573:AW607" si="1449">AS573+AU573</f>
        <v>7949.08</v>
      </c>
      <c r="AX573" s="429">
        <f t="shared" ref="AX573:AX607" si="1450">AW573*$E573</f>
        <v>29944184.359999999</v>
      </c>
      <c r="AY573" s="513"/>
      <c r="AZ573" s="681">
        <f t="shared" ref="AZ573:AZ607" si="1451">AY573*$E573</f>
        <v>0</v>
      </c>
      <c r="BA573" s="519">
        <f t="shared" ref="BA573:BA607" si="1452">AW573+AY573</f>
        <v>7949.08</v>
      </c>
      <c r="BB573" s="429">
        <f t="shared" ref="BB573:BB607" si="1453">BA573*$E573</f>
        <v>29944184.359999999</v>
      </c>
      <c r="BC573" s="519">
        <v>300.18</v>
      </c>
      <c r="BD573" s="429">
        <f t="shared" ref="BD573:BD607" si="1454">BC573*$E573</f>
        <v>1130778.06</v>
      </c>
      <c r="BE573" s="519">
        <f t="shared" ref="BE573:BE607" si="1455">BA573+BC573</f>
        <v>8249.26</v>
      </c>
      <c r="BF573" s="429">
        <f t="shared" ref="BF573:BF607" si="1456">BE573*$E573</f>
        <v>31074962.420000002</v>
      </c>
      <c r="BG573" s="519">
        <v>3933.15</v>
      </c>
      <c r="BH573" s="429">
        <f t="shared" ref="BH573:BH607" si="1457">BG573*$E573</f>
        <v>14816176.050000001</v>
      </c>
      <c r="BI573" s="519">
        <f t="shared" ref="BI573:BI607" si="1458">BE573+BG573</f>
        <v>12182.41</v>
      </c>
      <c r="BJ573" s="429">
        <f t="shared" ref="BJ573:BJ607" si="1459">BI573*$E573</f>
        <v>45891138.469999999</v>
      </c>
      <c r="BK573" s="519">
        <f>174.41+157.97</f>
        <v>332.38</v>
      </c>
      <c r="BL573" s="429">
        <f t="shared" ref="BL573:BL607" si="1460">BK573*$E573</f>
        <v>1252075.46</v>
      </c>
      <c r="BM573" s="519">
        <f t="shared" ref="BM573:BM607" si="1461">BI573+BK573</f>
        <v>12514.789999999999</v>
      </c>
      <c r="BN573" s="429">
        <f t="shared" ref="BN573:BN607" si="1462">BM573*$E573</f>
        <v>47143213.93</v>
      </c>
      <c r="BO573" s="718"/>
      <c r="BP573" s="706">
        <f t="shared" ref="BP573:BP607" si="1463">BO573*$E573</f>
        <v>0</v>
      </c>
      <c r="BQ573" s="718">
        <f t="shared" ref="BQ573:BQ607" si="1464">BM573+BO573</f>
        <v>12514.789999999999</v>
      </c>
      <c r="BR573" s="706">
        <f t="shared" ref="BR573:BR607" si="1465">BQ573*$E573</f>
        <v>47143213.93</v>
      </c>
      <c r="BS573" s="718"/>
      <c r="BT573" s="706">
        <f t="shared" ref="BT573:BT607" si="1466">BS573*$E573</f>
        <v>0</v>
      </c>
      <c r="BU573" s="718">
        <f t="shared" ref="BU573:BU607" si="1467">BQ573+BS573</f>
        <v>12514.789999999999</v>
      </c>
      <c r="BV573" s="706">
        <f t="shared" ref="BV573:BV607" si="1468">BU573*$E573</f>
        <v>47143213.93</v>
      </c>
      <c r="BW573" s="718"/>
      <c r="BX573" s="706">
        <f t="shared" ref="BX573:BX607" si="1469">BW573*$E573</f>
        <v>0</v>
      </c>
      <c r="BY573" s="718">
        <f t="shared" ref="BY573:BY607" si="1470">BU573+BW573</f>
        <v>12514.789999999999</v>
      </c>
      <c r="BZ573" s="706">
        <f t="shared" ref="BZ573:BZ607" si="1471">BY573*$E573</f>
        <v>47143213.93</v>
      </c>
      <c r="CA573" s="718"/>
      <c r="CB573" s="706">
        <f t="shared" ref="CB573:CB607" si="1472">CA573*$E573</f>
        <v>0</v>
      </c>
      <c r="CC573" s="718">
        <f t="shared" ref="CC573:CC607" si="1473">BY573+CA573</f>
        <v>12514.789999999999</v>
      </c>
      <c r="CD573" s="706">
        <f t="shared" ref="CD573:CD607" si="1474">CC573*$E573</f>
        <v>47143213.93</v>
      </c>
      <c r="CE573" s="706"/>
      <c r="CF573" s="402">
        <f t="shared" si="1324"/>
        <v>581133484.65002561</v>
      </c>
    </row>
    <row r="574" spans="1:85" ht="36">
      <c r="B574" s="395" t="s">
        <v>1793</v>
      </c>
      <c r="C574" s="396" t="s">
        <v>1439</v>
      </c>
      <c r="D574" s="397" t="s">
        <v>404</v>
      </c>
      <c r="E574" s="398">
        <v>281945</v>
      </c>
      <c r="F574" s="399">
        <v>1750</v>
      </c>
      <c r="G574" s="400">
        <f t="shared" si="1422"/>
        <v>493403750</v>
      </c>
      <c r="H574" s="400"/>
      <c r="I574" s="401"/>
      <c r="J574" s="401"/>
      <c r="K574" s="513"/>
      <c r="L574" s="401">
        <f t="shared" si="1423"/>
        <v>0</v>
      </c>
      <c r="M574" s="513">
        <f t="shared" si="1424"/>
        <v>0</v>
      </c>
      <c r="N574" s="401">
        <f t="shared" si="1425"/>
        <v>0</v>
      </c>
      <c r="O574" s="513"/>
      <c r="P574" s="401">
        <f t="shared" si="1426"/>
        <v>0</v>
      </c>
      <c r="Q574" s="513">
        <f t="shared" si="1427"/>
        <v>0</v>
      </c>
      <c r="R574" s="401">
        <f t="shared" si="1428"/>
        <v>0</v>
      </c>
      <c r="S574" s="540"/>
      <c r="T574" s="401">
        <f t="shared" si="1429"/>
        <v>0</v>
      </c>
      <c r="U574" s="513">
        <f t="shared" si="1430"/>
        <v>0</v>
      </c>
      <c r="V574" s="401">
        <f t="shared" si="1431"/>
        <v>0</v>
      </c>
      <c r="W574" s="513"/>
      <c r="X574" s="401">
        <f t="shared" si="1432"/>
        <v>0</v>
      </c>
      <c r="Y574" s="513">
        <f t="shared" si="1433"/>
        <v>0</v>
      </c>
      <c r="Z574" s="401">
        <f t="shared" si="1434"/>
        <v>0</v>
      </c>
      <c r="AA574" s="513"/>
      <c r="AB574" s="401">
        <f t="shared" si="1435"/>
        <v>0</v>
      </c>
      <c r="AC574" s="513">
        <f t="shared" si="1436"/>
        <v>0</v>
      </c>
      <c r="AD574" s="401">
        <f t="shared" si="1437"/>
        <v>0</v>
      </c>
      <c r="AE574" s="513"/>
      <c r="AF574" s="401">
        <f t="shared" si="1438"/>
        <v>0</v>
      </c>
      <c r="AG574" s="513">
        <f t="shared" si="1439"/>
        <v>0</v>
      </c>
      <c r="AH574" s="401">
        <f t="shared" si="1440"/>
        <v>0</v>
      </c>
      <c r="AI574" s="513"/>
      <c r="AJ574" s="401">
        <f t="shared" si="1441"/>
        <v>0</v>
      </c>
      <c r="AK574" s="513">
        <f t="shared" si="1442"/>
        <v>0</v>
      </c>
      <c r="AL574" s="401">
        <f t="shared" si="1443"/>
        <v>0</v>
      </c>
      <c r="AM574" s="519"/>
      <c r="AN574" s="429">
        <f t="shared" si="1420"/>
        <v>0</v>
      </c>
      <c r="AO574" s="519">
        <f t="shared" si="1444"/>
        <v>0</v>
      </c>
      <c r="AP574" s="429">
        <f t="shared" si="1445"/>
        <v>0</v>
      </c>
      <c r="AQ574" s="591"/>
      <c r="AR574" s="401">
        <f t="shared" si="1421"/>
        <v>0</v>
      </c>
      <c r="AS574" s="519">
        <f t="shared" si="1446"/>
        <v>0</v>
      </c>
      <c r="AT574" s="429">
        <f t="shared" si="1447"/>
        <v>0</v>
      </c>
      <c r="AU574" s="513"/>
      <c r="AV574" s="401">
        <f t="shared" si="1448"/>
        <v>0</v>
      </c>
      <c r="AW574" s="519">
        <f t="shared" si="1449"/>
        <v>0</v>
      </c>
      <c r="AX574" s="429">
        <f t="shared" si="1450"/>
        <v>0</v>
      </c>
      <c r="AY574" s="513"/>
      <c r="AZ574" s="681">
        <f t="shared" si="1451"/>
        <v>0</v>
      </c>
      <c r="BA574" s="519">
        <f t="shared" si="1452"/>
        <v>0</v>
      </c>
      <c r="BB574" s="429">
        <f t="shared" si="1453"/>
        <v>0</v>
      </c>
      <c r="BC574" s="519">
        <v>43.66</v>
      </c>
      <c r="BD574" s="429">
        <f t="shared" si="1454"/>
        <v>12309718.699999999</v>
      </c>
      <c r="BE574" s="519">
        <f t="shared" si="1455"/>
        <v>43.66</v>
      </c>
      <c r="BF574" s="429">
        <f t="shared" si="1456"/>
        <v>12309718.699999999</v>
      </c>
      <c r="BG574" s="519"/>
      <c r="BH574" s="429">
        <f t="shared" si="1457"/>
        <v>0</v>
      </c>
      <c r="BI574" s="519">
        <f t="shared" si="1458"/>
        <v>43.66</v>
      </c>
      <c r="BJ574" s="429">
        <f t="shared" si="1459"/>
        <v>12309718.699999999</v>
      </c>
      <c r="BK574" s="519"/>
      <c r="BL574" s="429">
        <f t="shared" si="1460"/>
        <v>0</v>
      </c>
      <c r="BM574" s="519">
        <f t="shared" si="1461"/>
        <v>43.66</v>
      </c>
      <c r="BN574" s="429">
        <f t="shared" si="1462"/>
        <v>12309718.699999999</v>
      </c>
      <c r="BO574" s="718"/>
      <c r="BP574" s="706">
        <f t="shared" si="1463"/>
        <v>0</v>
      </c>
      <c r="BQ574" s="718">
        <f t="shared" si="1464"/>
        <v>43.66</v>
      </c>
      <c r="BR574" s="706">
        <f t="shared" si="1465"/>
        <v>12309718.699999999</v>
      </c>
      <c r="BS574" s="718"/>
      <c r="BT574" s="706">
        <f t="shared" si="1466"/>
        <v>0</v>
      </c>
      <c r="BU574" s="718">
        <f t="shared" si="1467"/>
        <v>43.66</v>
      </c>
      <c r="BV574" s="706">
        <f t="shared" si="1468"/>
        <v>12309718.699999999</v>
      </c>
      <c r="BW574" s="718"/>
      <c r="BX574" s="706">
        <f t="shared" si="1469"/>
        <v>0</v>
      </c>
      <c r="BY574" s="718">
        <f t="shared" si="1470"/>
        <v>43.66</v>
      </c>
      <c r="BZ574" s="706">
        <f t="shared" si="1471"/>
        <v>12309718.699999999</v>
      </c>
      <c r="CA574" s="718">
        <v>11.1</v>
      </c>
      <c r="CB574" s="706">
        <f t="shared" si="1472"/>
        <v>3129589.5</v>
      </c>
      <c r="CC574" s="718">
        <f t="shared" si="1473"/>
        <v>54.76</v>
      </c>
      <c r="CD574" s="706">
        <f t="shared" si="1474"/>
        <v>15439308.199999999</v>
      </c>
      <c r="CE574" s="706"/>
      <c r="CF574" s="402">
        <f t="shared" si="1324"/>
        <v>493403750</v>
      </c>
    </row>
    <row r="575" spans="1:85" ht="36">
      <c r="B575" s="395" t="s">
        <v>1794</v>
      </c>
      <c r="C575" s="396" t="s">
        <v>1448</v>
      </c>
      <c r="D575" s="397" t="s">
        <v>404</v>
      </c>
      <c r="E575" s="398">
        <v>697432</v>
      </c>
      <c r="F575" s="399">
        <v>315</v>
      </c>
      <c r="G575" s="400">
        <f t="shared" si="1422"/>
        <v>219691080</v>
      </c>
      <c r="H575" s="400"/>
      <c r="I575" s="401"/>
      <c r="J575" s="401"/>
      <c r="K575" s="513"/>
      <c r="L575" s="401">
        <f t="shared" si="1423"/>
        <v>0</v>
      </c>
      <c r="M575" s="513">
        <f t="shared" si="1424"/>
        <v>0</v>
      </c>
      <c r="N575" s="401">
        <f t="shared" si="1425"/>
        <v>0</v>
      </c>
      <c r="O575" s="513">
        <v>20.82</v>
      </c>
      <c r="P575" s="401">
        <f t="shared" si="1426"/>
        <v>14520534.24</v>
      </c>
      <c r="Q575" s="513">
        <f t="shared" si="1427"/>
        <v>20.82</v>
      </c>
      <c r="R575" s="401">
        <f t="shared" si="1428"/>
        <v>14520534.24</v>
      </c>
      <c r="S575" s="540"/>
      <c r="T575" s="401">
        <f t="shared" si="1429"/>
        <v>0</v>
      </c>
      <c r="U575" s="513">
        <f t="shared" si="1430"/>
        <v>20.82</v>
      </c>
      <c r="V575" s="401">
        <f t="shared" si="1431"/>
        <v>14520534.24</v>
      </c>
      <c r="W575" s="513">
        <v>1.68</v>
      </c>
      <c r="X575" s="401">
        <f t="shared" si="1432"/>
        <v>1171685.76</v>
      </c>
      <c r="Y575" s="513">
        <f t="shared" si="1433"/>
        <v>22.5</v>
      </c>
      <c r="Z575" s="401">
        <f t="shared" si="1434"/>
        <v>15692220</v>
      </c>
      <c r="AA575" s="513"/>
      <c r="AB575" s="401">
        <f t="shared" si="1435"/>
        <v>0</v>
      </c>
      <c r="AC575" s="513">
        <f t="shared" si="1436"/>
        <v>22.5</v>
      </c>
      <c r="AD575" s="401">
        <f t="shared" si="1437"/>
        <v>15692220</v>
      </c>
      <c r="AE575" s="513"/>
      <c r="AF575" s="401">
        <f t="shared" si="1438"/>
        <v>0</v>
      </c>
      <c r="AG575" s="513">
        <f t="shared" si="1439"/>
        <v>22.5</v>
      </c>
      <c r="AH575" s="401">
        <f t="shared" si="1440"/>
        <v>15692220</v>
      </c>
      <c r="AI575" s="513"/>
      <c r="AJ575" s="401">
        <f t="shared" si="1441"/>
        <v>0</v>
      </c>
      <c r="AK575" s="513">
        <f t="shared" si="1442"/>
        <v>22.5</v>
      </c>
      <c r="AL575" s="401">
        <f t="shared" si="1443"/>
        <v>15692220</v>
      </c>
      <c r="AM575" s="519"/>
      <c r="AN575" s="429">
        <f t="shared" si="1420"/>
        <v>0</v>
      </c>
      <c r="AO575" s="519">
        <f t="shared" si="1444"/>
        <v>22.5</v>
      </c>
      <c r="AP575" s="429">
        <f t="shared" si="1445"/>
        <v>15692220</v>
      </c>
      <c r="AQ575" s="591"/>
      <c r="AR575" s="401">
        <f t="shared" si="1421"/>
        <v>0</v>
      </c>
      <c r="AS575" s="519">
        <f t="shared" si="1446"/>
        <v>22.5</v>
      </c>
      <c r="AT575" s="429">
        <f t="shared" si="1447"/>
        <v>15692220</v>
      </c>
      <c r="AU575" s="513"/>
      <c r="AV575" s="401">
        <f t="shared" si="1448"/>
        <v>0</v>
      </c>
      <c r="AW575" s="519">
        <f t="shared" si="1449"/>
        <v>22.5</v>
      </c>
      <c r="AX575" s="429">
        <f t="shared" si="1450"/>
        <v>15692220</v>
      </c>
      <c r="AY575" s="513"/>
      <c r="AZ575" s="681">
        <f t="shared" si="1451"/>
        <v>0</v>
      </c>
      <c r="BA575" s="519">
        <f t="shared" si="1452"/>
        <v>22.5</v>
      </c>
      <c r="BB575" s="429">
        <f t="shared" si="1453"/>
        <v>15692220</v>
      </c>
      <c r="BC575" s="695"/>
      <c r="BD575" s="681">
        <f t="shared" si="1454"/>
        <v>0</v>
      </c>
      <c r="BE575" s="695">
        <f t="shared" si="1455"/>
        <v>22.5</v>
      </c>
      <c r="BF575" s="681">
        <f t="shared" si="1456"/>
        <v>15692220</v>
      </c>
      <c r="BG575" s="519">
        <v>2.72</v>
      </c>
      <c r="BH575" s="429">
        <f t="shared" si="1457"/>
        <v>1897015.04</v>
      </c>
      <c r="BI575" s="519">
        <f t="shared" si="1458"/>
        <v>25.22</v>
      </c>
      <c r="BJ575" s="429">
        <f t="shared" si="1459"/>
        <v>17589235.039999999</v>
      </c>
      <c r="BK575" s="519"/>
      <c r="BL575" s="429">
        <f t="shared" si="1460"/>
        <v>0</v>
      </c>
      <c r="BM575" s="519">
        <f t="shared" si="1461"/>
        <v>25.22</v>
      </c>
      <c r="BN575" s="429">
        <f t="shared" si="1462"/>
        <v>17589235.039999999</v>
      </c>
      <c r="BO575" s="718"/>
      <c r="BP575" s="706">
        <f t="shared" si="1463"/>
        <v>0</v>
      </c>
      <c r="BQ575" s="718">
        <f t="shared" si="1464"/>
        <v>25.22</v>
      </c>
      <c r="BR575" s="706">
        <f t="shared" si="1465"/>
        <v>17589235.039999999</v>
      </c>
      <c r="BS575" s="718"/>
      <c r="BT575" s="706">
        <f t="shared" si="1466"/>
        <v>0</v>
      </c>
      <c r="BU575" s="718">
        <f t="shared" si="1467"/>
        <v>25.22</v>
      </c>
      <c r="BV575" s="706">
        <f t="shared" si="1468"/>
        <v>17589235.039999999</v>
      </c>
      <c r="BW575" s="718"/>
      <c r="BX575" s="706">
        <f t="shared" si="1469"/>
        <v>0</v>
      </c>
      <c r="BY575" s="718">
        <f t="shared" si="1470"/>
        <v>25.22</v>
      </c>
      <c r="BZ575" s="706">
        <f t="shared" si="1471"/>
        <v>17589235.039999999</v>
      </c>
      <c r="CA575" s="718"/>
      <c r="CB575" s="706">
        <f t="shared" si="1472"/>
        <v>0</v>
      </c>
      <c r="CC575" s="718">
        <f t="shared" si="1473"/>
        <v>25.22</v>
      </c>
      <c r="CD575" s="706">
        <f t="shared" si="1474"/>
        <v>17589235.039999999</v>
      </c>
      <c r="CE575" s="706"/>
      <c r="CF575" s="402">
        <f t="shared" si="1324"/>
        <v>219691080</v>
      </c>
    </row>
    <row r="576" spans="1:85" ht="72">
      <c r="B576" s="395" t="s">
        <v>1795</v>
      </c>
      <c r="C576" s="396" t="s">
        <v>1796</v>
      </c>
      <c r="D576" s="397" t="s">
        <v>397</v>
      </c>
      <c r="E576" s="398">
        <v>171207</v>
      </c>
      <c r="F576" s="399">
        <v>2366</v>
      </c>
      <c r="G576" s="400">
        <f t="shared" si="1422"/>
        <v>405075762</v>
      </c>
      <c r="H576" s="400"/>
      <c r="I576" s="401"/>
      <c r="J576" s="401"/>
      <c r="K576" s="513">
        <v>254.05</v>
      </c>
      <c r="L576" s="401">
        <f t="shared" si="1423"/>
        <v>43495138.350000001</v>
      </c>
      <c r="M576" s="513">
        <f t="shared" si="1424"/>
        <v>254.05</v>
      </c>
      <c r="N576" s="401">
        <f t="shared" si="1425"/>
        <v>43495138.350000001</v>
      </c>
      <c r="O576" s="513">
        <v>481.09</v>
      </c>
      <c r="P576" s="401">
        <f t="shared" si="1426"/>
        <v>82365975.629999995</v>
      </c>
      <c r="Q576" s="513">
        <f t="shared" si="1427"/>
        <v>735.14</v>
      </c>
      <c r="R576" s="401">
        <f t="shared" si="1428"/>
        <v>125861113.98</v>
      </c>
      <c r="S576" s="540"/>
      <c r="T576" s="401">
        <f t="shared" si="1429"/>
        <v>0</v>
      </c>
      <c r="U576" s="513">
        <f t="shared" si="1430"/>
        <v>735.14</v>
      </c>
      <c r="V576" s="401">
        <f t="shared" si="1431"/>
        <v>125861113.98</v>
      </c>
      <c r="W576" s="513"/>
      <c r="X576" s="401">
        <f t="shared" si="1432"/>
        <v>0</v>
      </c>
      <c r="Y576" s="513">
        <f t="shared" si="1433"/>
        <v>735.14</v>
      </c>
      <c r="Z576" s="401">
        <f t="shared" si="1434"/>
        <v>125861113.98</v>
      </c>
      <c r="AA576" s="513"/>
      <c r="AB576" s="401">
        <f t="shared" si="1435"/>
        <v>0</v>
      </c>
      <c r="AC576" s="513">
        <f t="shared" si="1436"/>
        <v>735.14</v>
      </c>
      <c r="AD576" s="401">
        <f t="shared" si="1437"/>
        <v>125861113.98</v>
      </c>
      <c r="AE576" s="513"/>
      <c r="AF576" s="401">
        <f t="shared" si="1438"/>
        <v>0</v>
      </c>
      <c r="AG576" s="513">
        <f t="shared" si="1439"/>
        <v>735.14</v>
      </c>
      <c r="AH576" s="401">
        <f t="shared" si="1440"/>
        <v>125861113.98</v>
      </c>
      <c r="AI576" s="513"/>
      <c r="AJ576" s="401">
        <f t="shared" si="1441"/>
        <v>0</v>
      </c>
      <c r="AK576" s="513">
        <f t="shared" si="1442"/>
        <v>735.14</v>
      </c>
      <c r="AL576" s="401">
        <f t="shared" si="1443"/>
        <v>125861113.98</v>
      </c>
      <c r="AM576" s="519"/>
      <c r="AN576" s="429">
        <f t="shared" si="1420"/>
        <v>0</v>
      </c>
      <c r="AO576" s="519">
        <f t="shared" si="1444"/>
        <v>735.14</v>
      </c>
      <c r="AP576" s="429">
        <f t="shared" si="1445"/>
        <v>125861113.98</v>
      </c>
      <c r="AQ576" s="591"/>
      <c r="AR576" s="401">
        <f t="shared" si="1421"/>
        <v>0</v>
      </c>
      <c r="AS576" s="519">
        <f t="shared" si="1446"/>
        <v>735.14</v>
      </c>
      <c r="AT576" s="429">
        <f t="shared" si="1447"/>
        <v>125861113.98</v>
      </c>
      <c r="AU576" s="513"/>
      <c r="AV576" s="401">
        <f t="shared" si="1448"/>
        <v>0</v>
      </c>
      <c r="AW576" s="519">
        <f t="shared" si="1449"/>
        <v>735.14</v>
      </c>
      <c r="AX576" s="429">
        <f t="shared" si="1450"/>
        <v>125861113.98</v>
      </c>
      <c r="AY576" s="513">
        <v>41.43</v>
      </c>
      <c r="AZ576" s="681">
        <f t="shared" si="1451"/>
        <v>7093106.0099999998</v>
      </c>
      <c r="BA576" s="519">
        <f t="shared" si="1452"/>
        <v>776.56999999999994</v>
      </c>
      <c r="BB576" s="429">
        <f t="shared" si="1453"/>
        <v>132954219.98999999</v>
      </c>
      <c r="BC576" s="695">
        <v>0</v>
      </c>
      <c r="BD576" s="681">
        <f t="shared" si="1454"/>
        <v>0</v>
      </c>
      <c r="BE576" s="695">
        <f t="shared" si="1455"/>
        <v>776.56999999999994</v>
      </c>
      <c r="BF576" s="681">
        <f t="shared" si="1456"/>
        <v>132954219.98999999</v>
      </c>
      <c r="BG576" s="519"/>
      <c r="BH576" s="429">
        <f t="shared" si="1457"/>
        <v>0</v>
      </c>
      <c r="BI576" s="519">
        <f t="shared" si="1458"/>
        <v>776.56999999999994</v>
      </c>
      <c r="BJ576" s="429">
        <f t="shared" si="1459"/>
        <v>132954219.98999999</v>
      </c>
      <c r="BK576" s="519"/>
      <c r="BL576" s="429">
        <f t="shared" si="1460"/>
        <v>0</v>
      </c>
      <c r="BM576" s="519">
        <f t="shared" si="1461"/>
        <v>776.56999999999994</v>
      </c>
      <c r="BN576" s="429">
        <f t="shared" si="1462"/>
        <v>132954219.98999999</v>
      </c>
      <c r="BO576" s="718">
        <v>48.14</v>
      </c>
      <c r="BP576" s="706">
        <f t="shared" si="1463"/>
        <v>8241904.9800000004</v>
      </c>
      <c r="BQ576" s="718">
        <f t="shared" si="1464"/>
        <v>824.70999999999992</v>
      </c>
      <c r="BR576" s="706">
        <f t="shared" si="1465"/>
        <v>141196124.97</v>
      </c>
      <c r="BS576" s="718">
        <v>0</v>
      </c>
      <c r="BT576" s="706">
        <f t="shared" si="1466"/>
        <v>0</v>
      </c>
      <c r="BU576" s="718">
        <f t="shared" si="1467"/>
        <v>824.70999999999992</v>
      </c>
      <c r="BV576" s="706">
        <f t="shared" si="1468"/>
        <v>141196124.97</v>
      </c>
      <c r="BW576" s="718">
        <f>257.1+744.27+1226.38-BU576</f>
        <v>1403.04</v>
      </c>
      <c r="BX576" s="706">
        <f t="shared" si="1469"/>
        <v>240210269.28</v>
      </c>
      <c r="BY576" s="718">
        <f t="shared" si="1470"/>
        <v>2227.75</v>
      </c>
      <c r="BZ576" s="706">
        <f t="shared" si="1471"/>
        <v>381406394.25</v>
      </c>
      <c r="CA576" s="718"/>
      <c r="CB576" s="706">
        <f t="shared" si="1472"/>
        <v>0</v>
      </c>
      <c r="CC576" s="718">
        <f t="shared" si="1473"/>
        <v>2227.75</v>
      </c>
      <c r="CD576" s="706">
        <f t="shared" si="1474"/>
        <v>381406394.25</v>
      </c>
      <c r="CE576" s="706"/>
      <c r="CF576" s="402">
        <f t="shared" si="1324"/>
        <v>405075762</v>
      </c>
    </row>
    <row r="577" spans="2:84" ht="54">
      <c r="B577" s="395" t="s">
        <v>1797</v>
      </c>
      <c r="C577" s="396" t="s">
        <v>1798</v>
      </c>
      <c r="D577" s="397" t="s">
        <v>432</v>
      </c>
      <c r="E577" s="398">
        <v>8270</v>
      </c>
      <c r="F577" s="399">
        <v>2500</v>
      </c>
      <c r="G577" s="400">
        <f t="shared" si="1422"/>
        <v>20675000</v>
      </c>
      <c r="H577" s="400"/>
      <c r="I577" s="401"/>
      <c r="J577" s="401"/>
      <c r="K577" s="513">
        <v>960</v>
      </c>
      <c r="L577" s="401">
        <f t="shared" si="1423"/>
        <v>7939200</v>
      </c>
      <c r="M577" s="513">
        <f t="shared" si="1424"/>
        <v>960</v>
      </c>
      <c r="N577" s="401">
        <f t="shared" si="1425"/>
        <v>7939200</v>
      </c>
      <c r="O577" s="513">
        <v>450</v>
      </c>
      <c r="P577" s="401">
        <f t="shared" si="1426"/>
        <v>3721500</v>
      </c>
      <c r="Q577" s="513">
        <f t="shared" si="1427"/>
        <v>1410</v>
      </c>
      <c r="R577" s="401">
        <f t="shared" si="1428"/>
        <v>11660700</v>
      </c>
      <c r="S577" s="540">
        <v>270</v>
      </c>
      <c r="T577" s="401">
        <f t="shared" si="1429"/>
        <v>2232900</v>
      </c>
      <c r="U577" s="513">
        <f t="shared" si="1430"/>
        <v>1680</v>
      </c>
      <c r="V577" s="401">
        <f t="shared" si="1431"/>
        <v>13893600</v>
      </c>
      <c r="W577" s="513"/>
      <c r="X577" s="401">
        <f t="shared" si="1432"/>
        <v>0</v>
      </c>
      <c r="Y577" s="513">
        <f t="shared" si="1433"/>
        <v>1680</v>
      </c>
      <c r="Z577" s="401">
        <f t="shared" si="1434"/>
        <v>13893600</v>
      </c>
      <c r="AA577" s="513"/>
      <c r="AB577" s="401">
        <f t="shared" si="1435"/>
        <v>0</v>
      </c>
      <c r="AC577" s="513">
        <f t="shared" si="1436"/>
        <v>1680</v>
      </c>
      <c r="AD577" s="401">
        <f t="shared" si="1437"/>
        <v>13893600</v>
      </c>
      <c r="AE577" s="513">
        <v>1320</v>
      </c>
      <c r="AF577" s="401">
        <f t="shared" si="1438"/>
        <v>10916400</v>
      </c>
      <c r="AG577" s="513">
        <f t="shared" si="1439"/>
        <v>3000</v>
      </c>
      <c r="AH577" s="401">
        <f t="shared" si="1440"/>
        <v>24810000</v>
      </c>
      <c r="AI577" s="513"/>
      <c r="AJ577" s="401">
        <f t="shared" si="1441"/>
        <v>0</v>
      </c>
      <c r="AK577" s="513">
        <f t="shared" si="1442"/>
        <v>3000</v>
      </c>
      <c r="AL577" s="401">
        <f t="shared" si="1443"/>
        <v>24810000</v>
      </c>
      <c r="AM577" s="519">
        <v>810</v>
      </c>
      <c r="AN577" s="429">
        <f t="shared" si="1420"/>
        <v>6698700</v>
      </c>
      <c r="AO577" s="519">
        <f t="shared" si="1444"/>
        <v>3810</v>
      </c>
      <c r="AP577" s="429">
        <f t="shared" si="1445"/>
        <v>31508700</v>
      </c>
      <c r="AQ577" s="591"/>
      <c r="AR577" s="401">
        <f t="shared" si="1421"/>
        <v>0</v>
      </c>
      <c r="AS577" s="519">
        <f t="shared" si="1446"/>
        <v>3810</v>
      </c>
      <c r="AT577" s="429">
        <f t="shared" si="1447"/>
        <v>31508700</v>
      </c>
      <c r="AU577" s="513"/>
      <c r="AV577" s="401">
        <f t="shared" si="1448"/>
        <v>0</v>
      </c>
      <c r="AW577" s="519">
        <f t="shared" si="1449"/>
        <v>3810</v>
      </c>
      <c r="AX577" s="429">
        <f t="shared" si="1450"/>
        <v>31508700</v>
      </c>
      <c r="AY577" s="513"/>
      <c r="AZ577" s="681">
        <f t="shared" si="1451"/>
        <v>0</v>
      </c>
      <c r="BA577" s="519">
        <f t="shared" si="1452"/>
        <v>3810</v>
      </c>
      <c r="BB577" s="429">
        <f t="shared" si="1453"/>
        <v>31508700</v>
      </c>
      <c r="BC577" s="695"/>
      <c r="BD577" s="681">
        <f t="shared" si="1454"/>
        <v>0</v>
      </c>
      <c r="BE577" s="695">
        <f t="shared" si="1455"/>
        <v>3810</v>
      </c>
      <c r="BF577" s="681">
        <f t="shared" si="1456"/>
        <v>31508700</v>
      </c>
      <c r="BG577" s="519"/>
      <c r="BH577" s="429">
        <f t="shared" si="1457"/>
        <v>0</v>
      </c>
      <c r="BI577" s="519">
        <f t="shared" si="1458"/>
        <v>3810</v>
      </c>
      <c r="BJ577" s="429">
        <f t="shared" si="1459"/>
        <v>31508700</v>
      </c>
      <c r="BK577" s="519">
        <v>270</v>
      </c>
      <c r="BL577" s="429">
        <f t="shared" si="1460"/>
        <v>2232900</v>
      </c>
      <c r="BM577" s="519">
        <f t="shared" si="1461"/>
        <v>4080</v>
      </c>
      <c r="BN577" s="429">
        <f t="shared" si="1462"/>
        <v>33741600</v>
      </c>
      <c r="BO577" s="718">
        <v>360</v>
      </c>
      <c r="BP577" s="706">
        <f t="shared" si="1463"/>
        <v>2977200</v>
      </c>
      <c r="BQ577" s="718">
        <f t="shared" si="1464"/>
        <v>4440</v>
      </c>
      <c r="BR577" s="706">
        <f t="shared" si="1465"/>
        <v>36718800</v>
      </c>
      <c r="BS577" s="718">
        <v>810</v>
      </c>
      <c r="BT577" s="706">
        <f t="shared" si="1466"/>
        <v>6698700</v>
      </c>
      <c r="BU577" s="718">
        <f t="shared" si="1467"/>
        <v>5250</v>
      </c>
      <c r="BV577" s="706">
        <f t="shared" si="1468"/>
        <v>43417500</v>
      </c>
      <c r="BW577" s="718"/>
      <c r="BX577" s="706">
        <f t="shared" si="1469"/>
        <v>0</v>
      </c>
      <c r="BY577" s="718">
        <f t="shared" si="1470"/>
        <v>5250</v>
      </c>
      <c r="BZ577" s="706">
        <f t="shared" si="1471"/>
        <v>43417500</v>
      </c>
      <c r="CA577" s="718"/>
      <c r="CB577" s="706">
        <f t="shared" si="1472"/>
        <v>0</v>
      </c>
      <c r="CC577" s="718">
        <f t="shared" si="1473"/>
        <v>5250</v>
      </c>
      <c r="CD577" s="706">
        <f t="shared" si="1474"/>
        <v>43417500</v>
      </c>
      <c r="CE577" s="706"/>
      <c r="CF577" s="402">
        <f t="shared" si="1324"/>
        <v>20675000</v>
      </c>
    </row>
    <row r="578" spans="2:84" ht="72">
      <c r="B578" s="395" t="s">
        <v>1799</v>
      </c>
      <c r="C578" s="396" t="s">
        <v>1800</v>
      </c>
      <c r="D578" s="397" t="s">
        <v>389</v>
      </c>
      <c r="E578" s="398">
        <v>137902</v>
      </c>
      <c r="F578" s="399">
        <v>5</v>
      </c>
      <c r="G578" s="400">
        <f t="shared" si="1422"/>
        <v>689510</v>
      </c>
      <c r="H578" s="400"/>
      <c r="I578" s="401"/>
      <c r="J578" s="401"/>
      <c r="K578" s="513"/>
      <c r="L578" s="401">
        <f t="shared" si="1423"/>
        <v>0</v>
      </c>
      <c r="M578" s="513">
        <f t="shared" si="1424"/>
        <v>0</v>
      </c>
      <c r="N578" s="401">
        <f t="shared" si="1425"/>
        <v>0</v>
      </c>
      <c r="O578" s="513"/>
      <c r="P578" s="401">
        <f t="shared" si="1426"/>
        <v>0</v>
      </c>
      <c r="Q578" s="513">
        <f t="shared" si="1427"/>
        <v>0</v>
      </c>
      <c r="R578" s="401">
        <f t="shared" si="1428"/>
        <v>0</v>
      </c>
      <c r="S578" s="540"/>
      <c r="T578" s="401">
        <f t="shared" si="1429"/>
        <v>0</v>
      </c>
      <c r="U578" s="513">
        <f t="shared" si="1430"/>
        <v>0</v>
      </c>
      <c r="V578" s="401">
        <f t="shared" si="1431"/>
        <v>0</v>
      </c>
      <c r="W578" s="513"/>
      <c r="X578" s="401">
        <f t="shared" si="1432"/>
        <v>0</v>
      </c>
      <c r="Y578" s="513">
        <f t="shared" si="1433"/>
        <v>0</v>
      </c>
      <c r="Z578" s="401">
        <f t="shared" si="1434"/>
        <v>0</v>
      </c>
      <c r="AA578" s="513"/>
      <c r="AB578" s="401">
        <f t="shared" si="1435"/>
        <v>0</v>
      </c>
      <c r="AC578" s="513">
        <f t="shared" si="1436"/>
        <v>0</v>
      </c>
      <c r="AD578" s="401">
        <f t="shared" si="1437"/>
        <v>0</v>
      </c>
      <c r="AE578" s="513"/>
      <c r="AF578" s="401">
        <f t="shared" si="1438"/>
        <v>0</v>
      </c>
      <c r="AG578" s="513">
        <f t="shared" si="1439"/>
        <v>0</v>
      </c>
      <c r="AH578" s="401">
        <f t="shared" si="1440"/>
        <v>0</v>
      </c>
      <c r="AI578" s="513"/>
      <c r="AJ578" s="401">
        <f t="shared" si="1441"/>
        <v>0</v>
      </c>
      <c r="AK578" s="513">
        <f t="shared" si="1442"/>
        <v>0</v>
      </c>
      <c r="AL578" s="401">
        <f t="shared" si="1443"/>
        <v>0</v>
      </c>
      <c r="AM578" s="519"/>
      <c r="AN578" s="429">
        <f t="shared" si="1420"/>
        <v>0</v>
      </c>
      <c r="AO578" s="519">
        <f t="shared" si="1444"/>
        <v>0</v>
      </c>
      <c r="AP578" s="429">
        <f t="shared" si="1445"/>
        <v>0</v>
      </c>
      <c r="AQ578" s="591"/>
      <c r="AR578" s="401">
        <f t="shared" si="1421"/>
        <v>0</v>
      </c>
      <c r="AS578" s="519">
        <f t="shared" si="1446"/>
        <v>0</v>
      </c>
      <c r="AT578" s="429">
        <f t="shared" si="1447"/>
        <v>0</v>
      </c>
      <c r="AU578" s="513"/>
      <c r="AV578" s="401">
        <f t="shared" si="1448"/>
        <v>0</v>
      </c>
      <c r="AW578" s="519">
        <f t="shared" si="1449"/>
        <v>0</v>
      </c>
      <c r="AX578" s="429">
        <f t="shared" si="1450"/>
        <v>0</v>
      </c>
      <c r="AY578" s="513"/>
      <c r="AZ578" s="681">
        <f t="shared" si="1451"/>
        <v>0</v>
      </c>
      <c r="BA578" s="519">
        <f t="shared" si="1452"/>
        <v>0</v>
      </c>
      <c r="BB578" s="429">
        <f t="shared" si="1453"/>
        <v>0</v>
      </c>
      <c r="BC578" s="695"/>
      <c r="BD578" s="681">
        <f t="shared" si="1454"/>
        <v>0</v>
      </c>
      <c r="BE578" s="695">
        <f t="shared" si="1455"/>
        <v>0</v>
      </c>
      <c r="BF578" s="681">
        <f t="shared" si="1456"/>
        <v>0</v>
      </c>
      <c r="BG578" s="519"/>
      <c r="BH578" s="429">
        <f t="shared" si="1457"/>
        <v>0</v>
      </c>
      <c r="BI578" s="519">
        <f t="shared" si="1458"/>
        <v>0</v>
      </c>
      <c r="BJ578" s="429">
        <f t="shared" si="1459"/>
        <v>0</v>
      </c>
      <c r="BK578" s="519"/>
      <c r="BL578" s="429">
        <f t="shared" si="1460"/>
        <v>0</v>
      </c>
      <c r="BM578" s="519">
        <f t="shared" si="1461"/>
        <v>0</v>
      </c>
      <c r="BN578" s="429">
        <f t="shared" si="1462"/>
        <v>0</v>
      </c>
      <c r="BO578" s="718"/>
      <c r="BP578" s="706">
        <f t="shared" si="1463"/>
        <v>0</v>
      </c>
      <c r="BQ578" s="718">
        <f t="shared" si="1464"/>
        <v>0</v>
      </c>
      <c r="BR578" s="706">
        <f t="shared" si="1465"/>
        <v>0</v>
      </c>
      <c r="BS578" s="718"/>
      <c r="BT578" s="706">
        <f t="shared" si="1466"/>
        <v>0</v>
      </c>
      <c r="BU578" s="718">
        <f t="shared" si="1467"/>
        <v>0</v>
      </c>
      <c r="BV578" s="706">
        <f t="shared" si="1468"/>
        <v>0</v>
      </c>
      <c r="BW578" s="718"/>
      <c r="BX578" s="706">
        <f t="shared" si="1469"/>
        <v>0</v>
      </c>
      <c r="BY578" s="718">
        <f t="shared" si="1470"/>
        <v>0</v>
      </c>
      <c r="BZ578" s="706">
        <f t="shared" si="1471"/>
        <v>0</v>
      </c>
      <c r="CA578" s="718"/>
      <c r="CB578" s="706">
        <f t="shared" si="1472"/>
        <v>0</v>
      </c>
      <c r="CC578" s="718">
        <f t="shared" si="1473"/>
        <v>0</v>
      </c>
      <c r="CD578" s="706">
        <f t="shared" si="1474"/>
        <v>0</v>
      </c>
      <c r="CE578" s="706"/>
      <c r="CF578" s="402">
        <f t="shared" si="1324"/>
        <v>689510</v>
      </c>
    </row>
    <row r="579" spans="2:84" ht="72">
      <c r="B579" s="395" t="s">
        <v>1801</v>
      </c>
      <c r="C579" s="396" t="s">
        <v>1802</v>
      </c>
      <c r="D579" s="397" t="s">
        <v>389</v>
      </c>
      <c r="E579" s="398">
        <v>434785</v>
      </c>
      <c r="F579" s="399">
        <v>6</v>
      </c>
      <c r="G579" s="400">
        <f t="shared" si="1422"/>
        <v>2608710</v>
      </c>
      <c r="H579" s="400"/>
      <c r="I579" s="401"/>
      <c r="J579" s="401"/>
      <c r="K579" s="513"/>
      <c r="L579" s="401">
        <f t="shared" si="1423"/>
        <v>0</v>
      </c>
      <c r="M579" s="513">
        <f t="shared" si="1424"/>
        <v>0</v>
      </c>
      <c r="N579" s="401">
        <f t="shared" si="1425"/>
        <v>0</v>
      </c>
      <c r="O579" s="513"/>
      <c r="P579" s="401">
        <f t="shared" si="1426"/>
        <v>0</v>
      </c>
      <c r="Q579" s="513">
        <f t="shared" si="1427"/>
        <v>0</v>
      </c>
      <c r="R579" s="401">
        <f t="shared" si="1428"/>
        <v>0</v>
      </c>
      <c r="S579" s="540"/>
      <c r="T579" s="401">
        <f t="shared" si="1429"/>
        <v>0</v>
      </c>
      <c r="U579" s="513">
        <f t="shared" si="1430"/>
        <v>0</v>
      </c>
      <c r="V579" s="401">
        <f t="shared" si="1431"/>
        <v>0</v>
      </c>
      <c r="W579" s="513"/>
      <c r="X579" s="401">
        <f t="shared" si="1432"/>
        <v>0</v>
      </c>
      <c r="Y579" s="513">
        <f t="shared" si="1433"/>
        <v>0</v>
      </c>
      <c r="Z579" s="401">
        <f t="shared" si="1434"/>
        <v>0</v>
      </c>
      <c r="AA579" s="513"/>
      <c r="AB579" s="401">
        <f t="shared" si="1435"/>
        <v>0</v>
      </c>
      <c r="AC579" s="513">
        <f t="shared" si="1436"/>
        <v>0</v>
      </c>
      <c r="AD579" s="401">
        <f t="shared" si="1437"/>
        <v>0</v>
      </c>
      <c r="AE579" s="513"/>
      <c r="AF579" s="401">
        <f t="shared" si="1438"/>
        <v>0</v>
      </c>
      <c r="AG579" s="513">
        <f t="shared" si="1439"/>
        <v>0</v>
      </c>
      <c r="AH579" s="401">
        <f t="shared" si="1440"/>
        <v>0</v>
      </c>
      <c r="AI579" s="513"/>
      <c r="AJ579" s="401">
        <f t="shared" si="1441"/>
        <v>0</v>
      </c>
      <c r="AK579" s="513">
        <f t="shared" si="1442"/>
        <v>0</v>
      </c>
      <c r="AL579" s="401">
        <f t="shared" si="1443"/>
        <v>0</v>
      </c>
      <c r="AM579" s="519"/>
      <c r="AN579" s="429">
        <f t="shared" si="1420"/>
        <v>0</v>
      </c>
      <c r="AO579" s="519">
        <f t="shared" si="1444"/>
        <v>0</v>
      </c>
      <c r="AP579" s="429">
        <f t="shared" si="1445"/>
        <v>0</v>
      </c>
      <c r="AQ579" s="591"/>
      <c r="AR579" s="401">
        <f t="shared" si="1421"/>
        <v>0</v>
      </c>
      <c r="AS579" s="519">
        <f t="shared" si="1446"/>
        <v>0</v>
      </c>
      <c r="AT579" s="429">
        <f t="shared" si="1447"/>
        <v>0</v>
      </c>
      <c r="AU579" s="513"/>
      <c r="AV579" s="401">
        <f t="shared" si="1448"/>
        <v>0</v>
      </c>
      <c r="AW579" s="519">
        <f t="shared" si="1449"/>
        <v>0</v>
      </c>
      <c r="AX579" s="429">
        <f t="shared" si="1450"/>
        <v>0</v>
      </c>
      <c r="AY579" s="513"/>
      <c r="AZ579" s="681">
        <f t="shared" si="1451"/>
        <v>0</v>
      </c>
      <c r="BA579" s="519">
        <f t="shared" si="1452"/>
        <v>0</v>
      </c>
      <c r="BB579" s="429">
        <f t="shared" si="1453"/>
        <v>0</v>
      </c>
      <c r="BC579" s="695"/>
      <c r="BD579" s="681">
        <f t="shared" si="1454"/>
        <v>0</v>
      </c>
      <c r="BE579" s="695">
        <f t="shared" si="1455"/>
        <v>0</v>
      </c>
      <c r="BF579" s="681">
        <f t="shared" si="1456"/>
        <v>0</v>
      </c>
      <c r="BG579" s="519"/>
      <c r="BH579" s="429">
        <f t="shared" si="1457"/>
        <v>0</v>
      </c>
      <c r="BI579" s="519">
        <f t="shared" si="1458"/>
        <v>0</v>
      </c>
      <c r="BJ579" s="429">
        <f t="shared" si="1459"/>
        <v>0</v>
      </c>
      <c r="BK579" s="519"/>
      <c r="BL579" s="429">
        <f t="shared" si="1460"/>
        <v>0</v>
      </c>
      <c r="BM579" s="519">
        <f t="shared" si="1461"/>
        <v>0</v>
      </c>
      <c r="BN579" s="429">
        <f t="shared" si="1462"/>
        <v>0</v>
      </c>
      <c r="BO579" s="718"/>
      <c r="BP579" s="706">
        <f t="shared" si="1463"/>
        <v>0</v>
      </c>
      <c r="BQ579" s="718">
        <f t="shared" si="1464"/>
        <v>0</v>
      </c>
      <c r="BR579" s="706">
        <f t="shared" si="1465"/>
        <v>0</v>
      </c>
      <c r="BS579" s="718"/>
      <c r="BT579" s="706">
        <f t="shared" si="1466"/>
        <v>0</v>
      </c>
      <c r="BU579" s="718">
        <f t="shared" si="1467"/>
        <v>0</v>
      </c>
      <c r="BV579" s="706">
        <f t="shared" si="1468"/>
        <v>0</v>
      </c>
      <c r="BW579" s="718"/>
      <c r="BX579" s="706">
        <f t="shared" si="1469"/>
        <v>0</v>
      </c>
      <c r="BY579" s="718">
        <f t="shared" si="1470"/>
        <v>0</v>
      </c>
      <c r="BZ579" s="706">
        <f t="shared" si="1471"/>
        <v>0</v>
      </c>
      <c r="CA579" s="718"/>
      <c r="CB579" s="706">
        <f t="shared" si="1472"/>
        <v>0</v>
      </c>
      <c r="CC579" s="718">
        <f t="shared" si="1473"/>
        <v>0</v>
      </c>
      <c r="CD579" s="706">
        <f t="shared" si="1474"/>
        <v>0</v>
      </c>
      <c r="CE579" s="706"/>
      <c r="CF579" s="402">
        <f t="shared" si="1324"/>
        <v>2608710</v>
      </c>
    </row>
    <row r="580" spans="2:84" ht="72">
      <c r="B580" s="395" t="s">
        <v>1803</v>
      </c>
      <c r="C580" s="396" t="s">
        <v>1804</v>
      </c>
      <c r="D580" s="397" t="s">
        <v>389</v>
      </c>
      <c r="E580" s="398">
        <v>640790.0033333333</v>
      </c>
      <c r="F580" s="399">
        <v>7</v>
      </c>
      <c r="G580" s="400">
        <f t="shared" si="1422"/>
        <v>4485530.0233333334</v>
      </c>
      <c r="H580" s="400"/>
      <c r="I580" s="401"/>
      <c r="J580" s="401"/>
      <c r="K580" s="513"/>
      <c r="L580" s="401">
        <f t="shared" si="1423"/>
        <v>0</v>
      </c>
      <c r="M580" s="513">
        <f t="shared" si="1424"/>
        <v>0</v>
      </c>
      <c r="N580" s="401">
        <f t="shared" si="1425"/>
        <v>0</v>
      </c>
      <c r="O580" s="513"/>
      <c r="P580" s="401">
        <f t="shared" si="1426"/>
        <v>0</v>
      </c>
      <c r="Q580" s="513">
        <f t="shared" si="1427"/>
        <v>0</v>
      </c>
      <c r="R580" s="401">
        <f t="shared" si="1428"/>
        <v>0</v>
      </c>
      <c r="S580" s="540"/>
      <c r="T580" s="401">
        <f t="shared" si="1429"/>
        <v>0</v>
      </c>
      <c r="U580" s="513">
        <f t="shared" si="1430"/>
        <v>0</v>
      </c>
      <c r="V580" s="401">
        <f t="shared" si="1431"/>
        <v>0</v>
      </c>
      <c r="W580" s="513"/>
      <c r="X580" s="401">
        <f t="shared" si="1432"/>
        <v>0</v>
      </c>
      <c r="Y580" s="513">
        <f t="shared" si="1433"/>
        <v>0</v>
      </c>
      <c r="Z580" s="401">
        <f t="shared" si="1434"/>
        <v>0</v>
      </c>
      <c r="AA580" s="513"/>
      <c r="AB580" s="401">
        <f t="shared" si="1435"/>
        <v>0</v>
      </c>
      <c r="AC580" s="513">
        <f t="shared" si="1436"/>
        <v>0</v>
      </c>
      <c r="AD580" s="401">
        <f t="shared" si="1437"/>
        <v>0</v>
      </c>
      <c r="AE580" s="513"/>
      <c r="AF580" s="401">
        <f t="shared" si="1438"/>
        <v>0</v>
      </c>
      <c r="AG580" s="513">
        <f t="shared" si="1439"/>
        <v>0</v>
      </c>
      <c r="AH580" s="401">
        <f t="shared" si="1440"/>
        <v>0</v>
      </c>
      <c r="AI580" s="513"/>
      <c r="AJ580" s="401">
        <f t="shared" si="1441"/>
        <v>0</v>
      </c>
      <c r="AK580" s="513">
        <f t="shared" si="1442"/>
        <v>0</v>
      </c>
      <c r="AL580" s="401">
        <f t="shared" si="1443"/>
        <v>0</v>
      </c>
      <c r="AM580" s="519"/>
      <c r="AN580" s="429">
        <f t="shared" si="1420"/>
        <v>0</v>
      </c>
      <c r="AO580" s="519">
        <f t="shared" si="1444"/>
        <v>0</v>
      </c>
      <c r="AP580" s="429">
        <f t="shared" si="1445"/>
        <v>0</v>
      </c>
      <c r="AQ580" s="591"/>
      <c r="AR580" s="401">
        <f t="shared" si="1421"/>
        <v>0</v>
      </c>
      <c r="AS580" s="519">
        <f t="shared" si="1446"/>
        <v>0</v>
      </c>
      <c r="AT580" s="429">
        <f t="shared" si="1447"/>
        <v>0</v>
      </c>
      <c r="AU580" s="513"/>
      <c r="AV580" s="401">
        <f t="shared" si="1448"/>
        <v>0</v>
      </c>
      <c r="AW580" s="519">
        <f t="shared" si="1449"/>
        <v>0</v>
      </c>
      <c r="AX580" s="429">
        <f t="shared" si="1450"/>
        <v>0</v>
      </c>
      <c r="AY580" s="513"/>
      <c r="AZ580" s="681">
        <f t="shared" si="1451"/>
        <v>0</v>
      </c>
      <c r="BA580" s="519">
        <f t="shared" si="1452"/>
        <v>0</v>
      </c>
      <c r="BB580" s="429">
        <f t="shared" si="1453"/>
        <v>0</v>
      </c>
      <c r="BC580" s="695"/>
      <c r="BD580" s="681">
        <f t="shared" si="1454"/>
        <v>0</v>
      </c>
      <c r="BE580" s="695">
        <f t="shared" si="1455"/>
        <v>0</v>
      </c>
      <c r="BF580" s="681">
        <f t="shared" si="1456"/>
        <v>0</v>
      </c>
      <c r="BG580" s="519"/>
      <c r="BH580" s="429">
        <f t="shared" si="1457"/>
        <v>0</v>
      </c>
      <c r="BI580" s="519">
        <f t="shared" si="1458"/>
        <v>0</v>
      </c>
      <c r="BJ580" s="429">
        <f t="shared" si="1459"/>
        <v>0</v>
      </c>
      <c r="BK580" s="519"/>
      <c r="BL580" s="429">
        <f t="shared" si="1460"/>
        <v>0</v>
      </c>
      <c r="BM580" s="519">
        <f t="shared" si="1461"/>
        <v>0</v>
      </c>
      <c r="BN580" s="429">
        <f t="shared" si="1462"/>
        <v>0</v>
      </c>
      <c r="BO580" s="718"/>
      <c r="BP580" s="706">
        <f t="shared" si="1463"/>
        <v>0</v>
      </c>
      <c r="BQ580" s="718">
        <f t="shared" si="1464"/>
        <v>0</v>
      </c>
      <c r="BR580" s="706">
        <f t="shared" si="1465"/>
        <v>0</v>
      </c>
      <c r="BS580" s="718"/>
      <c r="BT580" s="706">
        <f t="shared" si="1466"/>
        <v>0</v>
      </c>
      <c r="BU580" s="718">
        <f t="shared" si="1467"/>
        <v>0</v>
      </c>
      <c r="BV580" s="706">
        <f t="shared" si="1468"/>
        <v>0</v>
      </c>
      <c r="BW580" s="718"/>
      <c r="BX580" s="706">
        <f t="shared" si="1469"/>
        <v>0</v>
      </c>
      <c r="BY580" s="718">
        <f t="shared" si="1470"/>
        <v>0</v>
      </c>
      <c r="BZ580" s="706">
        <f t="shared" si="1471"/>
        <v>0</v>
      </c>
      <c r="CA580" s="718"/>
      <c r="CB580" s="706">
        <f t="shared" si="1472"/>
        <v>0</v>
      </c>
      <c r="CC580" s="718">
        <f t="shared" si="1473"/>
        <v>0</v>
      </c>
      <c r="CD580" s="706">
        <f t="shared" si="1474"/>
        <v>0</v>
      </c>
      <c r="CE580" s="706"/>
      <c r="CF580" s="402">
        <f t="shared" si="1324"/>
        <v>4485530.0233333334</v>
      </c>
    </row>
    <row r="581" spans="2:84" ht="72">
      <c r="B581" s="395" t="s">
        <v>1805</v>
      </c>
      <c r="C581" s="396" t="s">
        <v>1806</v>
      </c>
      <c r="D581" s="397" t="s">
        <v>389</v>
      </c>
      <c r="E581" s="398">
        <v>869570</v>
      </c>
      <c r="F581" s="399">
        <v>3</v>
      </c>
      <c r="G581" s="400">
        <f t="shared" si="1422"/>
        <v>2608710</v>
      </c>
      <c r="H581" s="400"/>
      <c r="I581" s="401"/>
      <c r="J581" s="401"/>
      <c r="K581" s="513"/>
      <c r="L581" s="401">
        <f t="shared" si="1423"/>
        <v>0</v>
      </c>
      <c r="M581" s="513">
        <f t="shared" si="1424"/>
        <v>0</v>
      </c>
      <c r="N581" s="401">
        <f t="shared" si="1425"/>
        <v>0</v>
      </c>
      <c r="O581" s="513"/>
      <c r="P581" s="401">
        <f t="shared" si="1426"/>
        <v>0</v>
      </c>
      <c r="Q581" s="513">
        <f t="shared" si="1427"/>
        <v>0</v>
      </c>
      <c r="R581" s="401">
        <f t="shared" si="1428"/>
        <v>0</v>
      </c>
      <c r="S581" s="540"/>
      <c r="T581" s="401">
        <f t="shared" si="1429"/>
        <v>0</v>
      </c>
      <c r="U581" s="513">
        <f t="shared" si="1430"/>
        <v>0</v>
      </c>
      <c r="V581" s="401">
        <f t="shared" si="1431"/>
        <v>0</v>
      </c>
      <c r="W581" s="513"/>
      <c r="X581" s="401">
        <f t="shared" si="1432"/>
        <v>0</v>
      </c>
      <c r="Y581" s="513">
        <f t="shared" si="1433"/>
        <v>0</v>
      </c>
      <c r="Z581" s="401">
        <f t="shared" si="1434"/>
        <v>0</v>
      </c>
      <c r="AA581" s="513"/>
      <c r="AB581" s="401">
        <f t="shared" si="1435"/>
        <v>0</v>
      </c>
      <c r="AC581" s="513">
        <f t="shared" si="1436"/>
        <v>0</v>
      </c>
      <c r="AD581" s="401">
        <f t="shared" si="1437"/>
        <v>0</v>
      </c>
      <c r="AE581" s="513"/>
      <c r="AF581" s="401">
        <f t="shared" si="1438"/>
        <v>0</v>
      </c>
      <c r="AG581" s="513">
        <f t="shared" si="1439"/>
        <v>0</v>
      </c>
      <c r="AH581" s="401">
        <f t="shared" si="1440"/>
        <v>0</v>
      </c>
      <c r="AI581" s="513"/>
      <c r="AJ581" s="401">
        <f t="shared" si="1441"/>
        <v>0</v>
      </c>
      <c r="AK581" s="513">
        <f t="shared" si="1442"/>
        <v>0</v>
      </c>
      <c r="AL581" s="401">
        <f t="shared" si="1443"/>
        <v>0</v>
      </c>
      <c r="AM581" s="519"/>
      <c r="AN581" s="429">
        <f t="shared" si="1420"/>
        <v>0</v>
      </c>
      <c r="AO581" s="519">
        <f t="shared" si="1444"/>
        <v>0</v>
      </c>
      <c r="AP581" s="429">
        <f t="shared" si="1445"/>
        <v>0</v>
      </c>
      <c r="AQ581" s="591"/>
      <c r="AR581" s="401">
        <f t="shared" si="1421"/>
        <v>0</v>
      </c>
      <c r="AS581" s="519">
        <f t="shared" si="1446"/>
        <v>0</v>
      </c>
      <c r="AT581" s="429">
        <f t="shared" si="1447"/>
        <v>0</v>
      </c>
      <c r="AU581" s="513"/>
      <c r="AV581" s="401">
        <f t="shared" si="1448"/>
        <v>0</v>
      </c>
      <c r="AW581" s="519">
        <f t="shared" si="1449"/>
        <v>0</v>
      </c>
      <c r="AX581" s="429">
        <f t="shared" si="1450"/>
        <v>0</v>
      </c>
      <c r="AY581" s="513"/>
      <c r="AZ581" s="681">
        <f t="shared" si="1451"/>
        <v>0</v>
      </c>
      <c r="BA581" s="519">
        <f t="shared" si="1452"/>
        <v>0</v>
      </c>
      <c r="BB581" s="429">
        <f t="shared" si="1453"/>
        <v>0</v>
      </c>
      <c r="BC581" s="695"/>
      <c r="BD581" s="681">
        <f t="shared" si="1454"/>
        <v>0</v>
      </c>
      <c r="BE581" s="695">
        <f t="shared" si="1455"/>
        <v>0</v>
      </c>
      <c r="BF581" s="681">
        <f t="shared" si="1456"/>
        <v>0</v>
      </c>
      <c r="BG581" s="519"/>
      <c r="BH581" s="429">
        <f t="shared" si="1457"/>
        <v>0</v>
      </c>
      <c r="BI581" s="519">
        <f t="shared" si="1458"/>
        <v>0</v>
      </c>
      <c r="BJ581" s="429">
        <f t="shared" si="1459"/>
        <v>0</v>
      </c>
      <c r="BK581" s="519"/>
      <c r="BL581" s="429">
        <f t="shared" si="1460"/>
        <v>0</v>
      </c>
      <c r="BM581" s="519">
        <f t="shared" si="1461"/>
        <v>0</v>
      </c>
      <c r="BN581" s="429">
        <f t="shared" si="1462"/>
        <v>0</v>
      </c>
      <c r="BO581" s="718"/>
      <c r="BP581" s="706">
        <f t="shared" si="1463"/>
        <v>0</v>
      </c>
      <c r="BQ581" s="718">
        <f t="shared" si="1464"/>
        <v>0</v>
      </c>
      <c r="BR581" s="706">
        <f t="shared" si="1465"/>
        <v>0</v>
      </c>
      <c r="BS581" s="718"/>
      <c r="BT581" s="706">
        <f t="shared" si="1466"/>
        <v>0</v>
      </c>
      <c r="BU581" s="718">
        <f t="shared" si="1467"/>
        <v>0</v>
      </c>
      <c r="BV581" s="706">
        <f t="shared" si="1468"/>
        <v>0</v>
      </c>
      <c r="BW581" s="718"/>
      <c r="BX581" s="706">
        <f t="shared" si="1469"/>
        <v>0</v>
      </c>
      <c r="BY581" s="718">
        <f t="shared" si="1470"/>
        <v>0</v>
      </c>
      <c r="BZ581" s="706">
        <f t="shared" si="1471"/>
        <v>0</v>
      </c>
      <c r="CA581" s="718"/>
      <c r="CB581" s="706">
        <f t="shared" si="1472"/>
        <v>0</v>
      </c>
      <c r="CC581" s="718">
        <f t="shared" si="1473"/>
        <v>0</v>
      </c>
      <c r="CD581" s="706">
        <f t="shared" si="1474"/>
        <v>0</v>
      </c>
      <c r="CE581" s="706"/>
      <c r="CF581" s="402">
        <f t="shared" si="1324"/>
        <v>2608710</v>
      </c>
    </row>
    <row r="582" spans="2:84" ht="72">
      <c r="B582" s="395" t="s">
        <v>1807</v>
      </c>
      <c r="C582" s="396" t="s">
        <v>1808</v>
      </c>
      <c r="D582" s="397" t="s">
        <v>389</v>
      </c>
      <c r="E582" s="398">
        <v>1189450</v>
      </c>
      <c r="F582" s="399">
        <v>1</v>
      </c>
      <c r="G582" s="400">
        <f t="shared" si="1422"/>
        <v>1189450</v>
      </c>
      <c r="H582" s="400"/>
      <c r="I582" s="401"/>
      <c r="J582" s="401"/>
      <c r="K582" s="513"/>
      <c r="L582" s="401">
        <f t="shared" si="1423"/>
        <v>0</v>
      </c>
      <c r="M582" s="513">
        <f t="shared" si="1424"/>
        <v>0</v>
      </c>
      <c r="N582" s="401">
        <f t="shared" si="1425"/>
        <v>0</v>
      </c>
      <c r="O582" s="513"/>
      <c r="P582" s="401">
        <f t="shared" si="1426"/>
        <v>0</v>
      </c>
      <c r="Q582" s="513">
        <f t="shared" si="1427"/>
        <v>0</v>
      </c>
      <c r="R582" s="401">
        <f t="shared" si="1428"/>
        <v>0</v>
      </c>
      <c r="S582" s="540"/>
      <c r="T582" s="401">
        <f t="shared" si="1429"/>
        <v>0</v>
      </c>
      <c r="U582" s="513">
        <f t="shared" si="1430"/>
        <v>0</v>
      </c>
      <c r="V582" s="401">
        <f t="shared" si="1431"/>
        <v>0</v>
      </c>
      <c r="W582" s="513"/>
      <c r="X582" s="401">
        <f t="shared" si="1432"/>
        <v>0</v>
      </c>
      <c r="Y582" s="513">
        <f t="shared" si="1433"/>
        <v>0</v>
      </c>
      <c r="Z582" s="401">
        <f t="shared" si="1434"/>
        <v>0</v>
      </c>
      <c r="AA582" s="513"/>
      <c r="AB582" s="401">
        <f t="shared" si="1435"/>
        <v>0</v>
      </c>
      <c r="AC582" s="513">
        <f t="shared" si="1436"/>
        <v>0</v>
      </c>
      <c r="AD582" s="401">
        <f t="shared" si="1437"/>
        <v>0</v>
      </c>
      <c r="AE582" s="513"/>
      <c r="AF582" s="401">
        <f t="shared" si="1438"/>
        <v>0</v>
      </c>
      <c r="AG582" s="513">
        <f t="shared" si="1439"/>
        <v>0</v>
      </c>
      <c r="AH582" s="401">
        <f t="shared" si="1440"/>
        <v>0</v>
      </c>
      <c r="AI582" s="513"/>
      <c r="AJ582" s="401">
        <f t="shared" si="1441"/>
        <v>0</v>
      </c>
      <c r="AK582" s="513">
        <f t="shared" si="1442"/>
        <v>0</v>
      </c>
      <c r="AL582" s="401">
        <f t="shared" si="1443"/>
        <v>0</v>
      </c>
      <c r="AM582" s="519"/>
      <c r="AN582" s="429">
        <f t="shared" si="1420"/>
        <v>0</v>
      </c>
      <c r="AO582" s="519">
        <f t="shared" si="1444"/>
        <v>0</v>
      </c>
      <c r="AP582" s="429">
        <f t="shared" si="1445"/>
        <v>0</v>
      </c>
      <c r="AQ582" s="591"/>
      <c r="AR582" s="401">
        <f t="shared" si="1421"/>
        <v>0</v>
      </c>
      <c r="AS582" s="519">
        <f t="shared" si="1446"/>
        <v>0</v>
      </c>
      <c r="AT582" s="429">
        <f t="shared" si="1447"/>
        <v>0</v>
      </c>
      <c r="AU582" s="513"/>
      <c r="AV582" s="401">
        <f t="shared" si="1448"/>
        <v>0</v>
      </c>
      <c r="AW582" s="519">
        <f t="shared" si="1449"/>
        <v>0</v>
      </c>
      <c r="AX582" s="429">
        <f t="shared" si="1450"/>
        <v>0</v>
      </c>
      <c r="AY582" s="513"/>
      <c r="AZ582" s="681">
        <f t="shared" si="1451"/>
        <v>0</v>
      </c>
      <c r="BA582" s="519">
        <f t="shared" si="1452"/>
        <v>0</v>
      </c>
      <c r="BB582" s="429">
        <f t="shared" si="1453"/>
        <v>0</v>
      </c>
      <c r="BC582" s="695"/>
      <c r="BD582" s="681">
        <f t="shared" si="1454"/>
        <v>0</v>
      </c>
      <c r="BE582" s="695">
        <f t="shared" si="1455"/>
        <v>0</v>
      </c>
      <c r="BF582" s="681">
        <f t="shared" si="1456"/>
        <v>0</v>
      </c>
      <c r="BG582" s="519"/>
      <c r="BH582" s="429">
        <f t="shared" si="1457"/>
        <v>0</v>
      </c>
      <c r="BI582" s="519">
        <f t="shared" si="1458"/>
        <v>0</v>
      </c>
      <c r="BJ582" s="429">
        <f t="shared" si="1459"/>
        <v>0</v>
      </c>
      <c r="BK582" s="519"/>
      <c r="BL582" s="429">
        <f t="shared" si="1460"/>
        <v>0</v>
      </c>
      <c r="BM582" s="519">
        <f t="shared" si="1461"/>
        <v>0</v>
      </c>
      <c r="BN582" s="429">
        <f t="shared" si="1462"/>
        <v>0</v>
      </c>
      <c r="BO582" s="718"/>
      <c r="BP582" s="706">
        <f t="shared" si="1463"/>
        <v>0</v>
      </c>
      <c r="BQ582" s="718">
        <f t="shared" si="1464"/>
        <v>0</v>
      </c>
      <c r="BR582" s="706">
        <f t="shared" si="1465"/>
        <v>0</v>
      </c>
      <c r="BS582" s="718"/>
      <c r="BT582" s="706">
        <f t="shared" si="1466"/>
        <v>0</v>
      </c>
      <c r="BU582" s="718">
        <f t="shared" si="1467"/>
        <v>0</v>
      </c>
      <c r="BV582" s="706">
        <f t="shared" si="1468"/>
        <v>0</v>
      </c>
      <c r="BW582" s="718"/>
      <c r="BX582" s="706">
        <f t="shared" si="1469"/>
        <v>0</v>
      </c>
      <c r="BY582" s="718">
        <f t="shared" si="1470"/>
        <v>0</v>
      </c>
      <c r="BZ582" s="706">
        <f t="shared" si="1471"/>
        <v>0</v>
      </c>
      <c r="CA582" s="718"/>
      <c r="CB582" s="706">
        <f t="shared" si="1472"/>
        <v>0</v>
      </c>
      <c r="CC582" s="718">
        <f t="shared" si="1473"/>
        <v>0</v>
      </c>
      <c r="CD582" s="706">
        <f t="shared" si="1474"/>
        <v>0</v>
      </c>
      <c r="CE582" s="706"/>
      <c r="CF582" s="402">
        <f t="shared" si="1324"/>
        <v>1189450</v>
      </c>
    </row>
    <row r="583" spans="2:84">
      <c r="B583" s="395" t="s">
        <v>1451</v>
      </c>
      <c r="C583" s="396" t="s">
        <v>1452</v>
      </c>
      <c r="D583" s="397" t="s">
        <v>404</v>
      </c>
      <c r="E583" s="398">
        <v>12892</v>
      </c>
      <c r="F583" s="399">
        <v>2140</v>
      </c>
      <c r="G583" s="400">
        <f t="shared" si="1422"/>
        <v>27588880</v>
      </c>
      <c r="H583" s="400"/>
      <c r="I583" s="401"/>
      <c r="J583" s="401"/>
      <c r="K583" s="513"/>
      <c r="L583" s="401">
        <f t="shared" si="1423"/>
        <v>0</v>
      </c>
      <c r="M583" s="513">
        <f t="shared" si="1424"/>
        <v>0</v>
      </c>
      <c r="N583" s="401">
        <f t="shared" si="1425"/>
        <v>0</v>
      </c>
      <c r="O583" s="513"/>
      <c r="P583" s="401">
        <f t="shared" si="1426"/>
        <v>0</v>
      </c>
      <c r="Q583" s="513">
        <f t="shared" si="1427"/>
        <v>0</v>
      </c>
      <c r="R583" s="401">
        <f t="shared" si="1428"/>
        <v>0</v>
      </c>
      <c r="S583" s="540"/>
      <c r="T583" s="401">
        <f t="shared" si="1429"/>
        <v>0</v>
      </c>
      <c r="U583" s="513">
        <f t="shared" si="1430"/>
        <v>0</v>
      </c>
      <c r="V583" s="401">
        <f t="shared" si="1431"/>
        <v>0</v>
      </c>
      <c r="W583" s="513"/>
      <c r="X583" s="401">
        <f t="shared" si="1432"/>
        <v>0</v>
      </c>
      <c r="Y583" s="513">
        <f t="shared" si="1433"/>
        <v>0</v>
      </c>
      <c r="Z583" s="401">
        <f t="shared" si="1434"/>
        <v>0</v>
      </c>
      <c r="AA583" s="513"/>
      <c r="AB583" s="401">
        <f t="shared" si="1435"/>
        <v>0</v>
      </c>
      <c r="AC583" s="513">
        <f t="shared" si="1436"/>
        <v>0</v>
      </c>
      <c r="AD583" s="401">
        <f t="shared" si="1437"/>
        <v>0</v>
      </c>
      <c r="AE583" s="513"/>
      <c r="AF583" s="401">
        <f t="shared" si="1438"/>
        <v>0</v>
      </c>
      <c r="AG583" s="513">
        <f t="shared" si="1439"/>
        <v>0</v>
      </c>
      <c r="AH583" s="401">
        <f t="shared" si="1440"/>
        <v>0</v>
      </c>
      <c r="AI583" s="513"/>
      <c r="AJ583" s="401">
        <f t="shared" si="1441"/>
        <v>0</v>
      </c>
      <c r="AK583" s="513">
        <f t="shared" si="1442"/>
        <v>0</v>
      </c>
      <c r="AL583" s="401">
        <f t="shared" si="1443"/>
        <v>0</v>
      </c>
      <c r="AM583" s="519"/>
      <c r="AN583" s="429">
        <f t="shared" si="1420"/>
        <v>0</v>
      </c>
      <c r="AO583" s="519">
        <f t="shared" si="1444"/>
        <v>0</v>
      </c>
      <c r="AP583" s="429">
        <f t="shared" si="1445"/>
        <v>0</v>
      </c>
      <c r="AQ583" s="591"/>
      <c r="AR583" s="401">
        <f t="shared" si="1421"/>
        <v>0</v>
      </c>
      <c r="AS583" s="519">
        <f t="shared" si="1446"/>
        <v>0</v>
      </c>
      <c r="AT583" s="429">
        <f t="shared" si="1447"/>
        <v>0</v>
      </c>
      <c r="AU583" s="513"/>
      <c r="AV583" s="401">
        <f t="shared" si="1448"/>
        <v>0</v>
      </c>
      <c r="AW583" s="519">
        <f t="shared" si="1449"/>
        <v>0</v>
      </c>
      <c r="AX583" s="429">
        <f t="shared" si="1450"/>
        <v>0</v>
      </c>
      <c r="AY583" s="513"/>
      <c r="AZ583" s="681">
        <f t="shared" si="1451"/>
        <v>0</v>
      </c>
      <c r="BA583" s="519">
        <f t="shared" si="1452"/>
        <v>0</v>
      </c>
      <c r="BB583" s="429">
        <f t="shared" si="1453"/>
        <v>0</v>
      </c>
      <c r="BC583" s="695"/>
      <c r="BD583" s="681">
        <f t="shared" si="1454"/>
        <v>0</v>
      </c>
      <c r="BE583" s="695">
        <f t="shared" si="1455"/>
        <v>0</v>
      </c>
      <c r="BF583" s="681">
        <f t="shared" si="1456"/>
        <v>0</v>
      </c>
      <c r="BG583" s="519"/>
      <c r="BH583" s="429">
        <f t="shared" si="1457"/>
        <v>0</v>
      </c>
      <c r="BI583" s="519">
        <f t="shared" si="1458"/>
        <v>0</v>
      </c>
      <c r="BJ583" s="429">
        <f t="shared" si="1459"/>
        <v>0</v>
      </c>
      <c r="BK583" s="519"/>
      <c r="BL583" s="429">
        <f t="shared" si="1460"/>
        <v>0</v>
      </c>
      <c r="BM583" s="519">
        <f t="shared" si="1461"/>
        <v>0</v>
      </c>
      <c r="BN583" s="429">
        <f t="shared" si="1462"/>
        <v>0</v>
      </c>
      <c r="BO583" s="718"/>
      <c r="BP583" s="706">
        <f t="shared" si="1463"/>
        <v>0</v>
      </c>
      <c r="BQ583" s="718">
        <f t="shared" si="1464"/>
        <v>0</v>
      </c>
      <c r="BR583" s="706">
        <f t="shared" si="1465"/>
        <v>0</v>
      </c>
      <c r="BS583" s="718"/>
      <c r="BT583" s="706">
        <f t="shared" si="1466"/>
        <v>0</v>
      </c>
      <c r="BU583" s="718">
        <f t="shared" si="1467"/>
        <v>0</v>
      </c>
      <c r="BV583" s="706">
        <f t="shared" si="1468"/>
        <v>0</v>
      </c>
      <c r="BW583" s="718"/>
      <c r="BX583" s="706">
        <f t="shared" si="1469"/>
        <v>0</v>
      </c>
      <c r="BY583" s="718">
        <f t="shared" si="1470"/>
        <v>0</v>
      </c>
      <c r="BZ583" s="706">
        <f t="shared" si="1471"/>
        <v>0</v>
      </c>
      <c r="CA583" s="718"/>
      <c r="CB583" s="706">
        <f t="shared" si="1472"/>
        <v>0</v>
      </c>
      <c r="CC583" s="718">
        <f t="shared" si="1473"/>
        <v>0</v>
      </c>
      <c r="CD583" s="706">
        <f t="shared" si="1474"/>
        <v>0</v>
      </c>
      <c r="CE583" s="706"/>
      <c r="CF583" s="402">
        <f t="shared" si="1324"/>
        <v>27588880</v>
      </c>
    </row>
    <row r="584" spans="2:84" ht="36">
      <c r="B584" s="395" t="s">
        <v>1453</v>
      </c>
      <c r="C584" s="396" t="s">
        <v>1454</v>
      </c>
      <c r="D584" s="397" t="s">
        <v>397</v>
      </c>
      <c r="E584" s="398">
        <v>2100</v>
      </c>
      <c r="F584" s="399">
        <v>1</v>
      </c>
      <c r="G584" s="400">
        <f t="shared" si="1422"/>
        <v>2100</v>
      </c>
      <c r="H584" s="400"/>
      <c r="I584" s="401"/>
      <c r="J584" s="401"/>
      <c r="K584" s="513"/>
      <c r="L584" s="401">
        <f t="shared" si="1423"/>
        <v>0</v>
      </c>
      <c r="M584" s="513">
        <f t="shared" si="1424"/>
        <v>0</v>
      </c>
      <c r="N584" s="401">
        <f t="shared" si="1425"/>
        <v>0</v>
      </c>
      <c r="O584" s="513"/>
      <c r="P584" s="401">
        <f t="shared" si="1426"/>
        <v>0</v>
      </c>
      <c r="Q584" s="513">
        <f t="shared" si="1427"/>
        <v>0</v>
      </c>
      <c r="R584" s="401">
        <f t="shared" si="1428"/>
        <v>0</v>
      </c>
      <c r="S584" s="540"/>
      <c r="T584" s="401">
        <f t="shared" si="1429"/>
        <v>0</v>
      </c>
      <c r="U584" s="513">
        <f t="shared" si="1430"/>
        <v>0</v>
      </c>
      <c r="V584" s="401">
        <f t="shared" si="1431"/>
        <v>0</v>
      </c>
      <c r="W584" s="513"/>
      <c r="X584" s="401">
        <f t="shared" si="1432"/>
        <v>0</v>
      </c>
      <c r="Y584" s="513">
        <f t="shared" si="1433"/>
        <v>0</v>
      </c>
      <c r="Z584" s="401">
        <f t="shared" si="1434"/>
        <v>0</v>
      </c>
      <c r="AA584" s="513"/>
      <c r="AB584" s="401">
        <f t="shared" si="1435"/>
        <v>0</v>
      </c>
      <c r="AC584" s="513">
        <f t="shared" si="1436"/>
        <v>0</v>
      </c>
      <c r="AD584" s="401">
        <f t="shared" si="1437"/>
        <v>0</v>
      </c>
      <c r="AE584" s="513"/>
      <c r="AF584" s="401">
        <f t="shared" si="1438"/>
        <v>0</v>
      </c>
      <c r="AG584" s="513">
        <f t="shared" si="1439"/>
        <v>0</v>
      </c>
      <c r="AH584" s="401">
        <f t="shared" si="1440"/>
        <v>0</v>
      </c>
      <c r="AI584" s="513"/>
      <c r="AJ584" s="401">
        <f t="shared" si="1441"/>
        <v>0</v>
      </c>
      <c r="AK584" s="513">
        <f t="shared" si="1442"/>
        <v>0</v>
      </c>
      <c r="AL584" s="401">
        <f t="shared" si="1443"/>
        <v>0</v>
      </c>
      <c r="AM584" s="519"/>
      <c r="AN584" s="429">
        <f t="shared" si="1420"/>
        <v>0</v>
      </c>
      <c r="AO584" s="519">
        <f t="shared" si="1444"/>
        <v>0</v>
      </c>
      <c r="AP584" s="429">
        <f t="shared" si="1445"/>
        <v>0</v>
      </c>
      <c r="AQ584" s="591"/>
      <c r="AR584" s="401">
        <f t="shared" si="1421"/>
        <v>0</v>
      </c>
      <c r="AS584" s="519">
        <f t="shared" si="1446"/>
        <v>0</v>
      </c>
      <c r="AT584" s="429">
        <f t="shared" si="1447"/>
        <v>0</v>
      </c>
      <c r="AU584" s="513"/>
      <c r="AV584" s="401">
        <f t="shared" si="1448"/>
        <v>0</v>
      </c>
      <c r="AW584" s="519">
        <f t="shared" si="1449"/>
        <v>0</v>
      </c>
      <c r="AX584" s="429">
        <f t="shared" si="1450"/>
        <v>0</v>
      </c>
      <c r="AY584" s="513"/>
      <c r="AZ584" s="681">
        <f t="shared" si="1451"/>
        <v>0</v>
      </c>
      <c r="BA584" s="519">
        <f t="shared" si="1452"/>
        <v>0</v>
      </c>
      <c r="BB584" s="429">
        <f t="shared" si="1453"/>
        <v>0</v>
      </c>
      <c r="BC584" s="695"/>
      <c r="BD584" s="681">
        <f t="shared" si="1454"/>
        <v>0</v>
      </c>
      <c r="BE584" s="695">
        <f t="shared" si="1455"/>
        <v>0</v>
      </c>
      <c r="BF584" s="681">
        <f t="shared" si="1456"/>
        <v>0</v>
      </c>
      <c r="BG584" s="519"/>
      <c r="BH584" s="429">
        <f t="shared" si="1457"/>
        <v>0</v>
      </c>
      <c r="BI584" s="519">
        <f t="shared" si="1458"/>
        <v>0</v>
      </c>
      <c r="BJ584" s="429">
        <f t="shared" si="1459"/>
        <v>0</v>
      </c>
      <c r="BK584" s="519"/>
      <c r="BL584" s="429">
        <f t="shared" si="1460"/>
        <v>0</v>
      </c>
      <c r="BM584" s="519">
        <f t="shared" si="1461"/>
        <v>0</v>
      </c>
      <c r="BN584" s="429">
        <f t="shared" si="1462"/>
        <v>0</v>
      </c>
      <c r="BO584" s="718"/>
      <c r="BP584" s="706">
        <f t="shared" si="1463"/>
        <v>0</v>
      </c>
      <c r="BQ584" s="718">
        <f t="shared" si="1464"/>
        <v>0</v>
      </c>
      <c r="BR584" s="706">
        <f t="shared" si="1465"/>
        <v>0</v>
      </c>
      <c r="BS584" s="718"/>
      <c r="BT584" s="706">
        <f t="shared" si="1466"/>
        <v>0</v>
      </c>
      <c r="BU584" s="718">
        <f t="shared" si="1467"/>
        <v>0</v>
      </c>
      <c r="BV584" s="706">
        <f t="shared" si="1468"/>
        <v>0</v>
      </c>
      <c r="BW584" s="718">
        <v>215.72</v>
      </c>
      <c r="BX584" s="706">
        <f t="shared" si="1469"/>
        <v>453012</v>
      </c>
      <c r="BY584" s="718">
        <f t="shared" si="1470"/>
        <v>215.72</v>
      </c>
      <c r="BZ584" s="706">
        <f t="shared" si="1471"/>
        <v>453012</v>
      </c>
      <c r="CA584" s="718"/>
      <c r="CB584" s="706">
        <f t="shared" si="1472"/>
        <v>0</v>
      </c>
      <c r="CC584" s="718">
        <f t="shared" si="1473"/>
        <v>215.72</v>
      </c>
      <c r="CD584" s="706">
        <f t="shared" si="1474"/>
        <v>453012</v>
      </c>
      <c r="CE584" s="706"/>
      <c r="CF584" s="402">
        <f t="shared" si="1324"/>
        <v>2100</v>
      </c>
    </row>
    <row r="585" spans="2:84" ht="36">
      <c r="B585" s="395" t="s">
        <v>1455</v>
      </c>
      <c r="C585" s="396" t="s">
        <v>1456</v>
      </c>
      <c r="D585" s="397" t="s">
        <v>397</v>
      </c>
      <c r="E585" s="398">
        <v>10479</v>
      </c>
      <c r="F585" s="399">
        <v>250</v>
      </c>
      <c r="G585" s="400">
        <f t="shared" si="1422"/>
        <v>2619750</v>
      </c>
      <c r="H585" s="400"/>
      <c r="I585" s="401"/>
      <c r="J585" s="401"/>
      <c r="K585" s="513"/>
      <c r="L585" s="401">
        <f t="shared" si="1423"/>
        <v>0</v>
      </c>
      <c r="M585" s="513">
        <f t="shared" si="1424"/>
        <v>0</v>
      </c>
      <c r="N585" s="401">
        <f t="shared" si="1425"/>
        <v>0</v>
      </c>
      <c r="O585" s="513"/>
      <c r="P585" s="401">
        <f t="shared" si="1426"/>
        <v>0</v>
      </c>
      <c r="Q585" s="513">
        <f t="shared" si="1427"/>
        <v>0</v>
      </c>
      <c r="R585" s="401">
        <f t="shared" si="1428"/>
        <v>0</v>
      </c>
      <c r="S585" s="540"/>
      <c r="T585" s="401">
        <f t="shared" si="1429"/>
        <v>0</v>
      </c>
      <c r="U585" s="513">
        <f t="shared" si="1430"/>
        <v>0</v>
      </c>
      <c r="V585" s="401">
        <f t="shared" si="1431"/>
        <v>0</v>
      </c>
      <c r="W585" s="513"/>
      <c r="X585" s="401">
        <f t="shared" si="1432"/>
        <v>0</v>
      </c>
      <c r="Y585" s="513">
        <f t="shared" si="1433"/>
        <v>0</v>
      </c>
      <c r="Z585" s="401">
        <f t="shared" si="1434"/>
        <v>0</v>
      </c>
      <c r="AA585" s="513"/>
      <c r="AB585" s="401">
        <f t="shared" si="1435"/>
        <v>0</v>
      </c>
      <c r="AC585" s="513">
        <f t="shared" si="1436"/>
        <v>0</v>
      </c>
      <c r="AD585" s="401">
        <f t="shared" si="1437"/>
        <v>0</v>
      </c>
      <c r="AE585" s="513"/>
      <c r="AF585" s="401">
        <f t="shared" si="1438"/>
        <v>0</v>
      </c>
      <c r="AG585" s="513">
        <f t="shared" si="1439"/>
        <v>0</v>
      </c>
      <c r="AH585" s="401">
        <f t="shared" si="1440"/>
        <v>0</v>
      </c>
      <c r="AI585" s="513"/>
      <c r="AJ585" s="401">
        <f t="shared" si="1441"/>
        <v>0</v>
      </c>
      <c r="AK585" s="513">
        <f t="shared" si="1442"/>
        <v>0</v>
      </c>
      <c r="AL585" s="401">
        <f t="shared" si="1443"/>
        <v>0</v>
      </c>
      <c r="AM585" s="519"/>
      <c r="AN585" s="429">
        <f t="shared" si="1420"/>
        <v>0</v>
      </c>
      <c r="AO585" s="519">
        <f t="shared" si="1444"/>
        <v>0</v>
      </c>
      <c r="AP585" s="429">
        <f t="shared" si="1445"/>
        <v>0</v>
      </c>
      <c r="AQ585" s="591">
        <f>14.88</f>
        <v>14.88</v>
      </c>
      <c r="AR585" s="401">
        <f t="shared" si="1421"/>
        <v>155927.52000000002</v>
      </c>
      <c r="AS585" s="519">
        <f t="shared" si="1446"/>
        <v>14.88</v>
      </c>
      <c r="AT585" s="429">
        <f t="shared" si="1447"/>
        <v>155927.52000000002</v>
      </c>
      <c r="AU585" s="513">
        <v>227.32</v>
      </c>
      <c r="AV585" s="401">
        <f t="shared" si="1448"/>
        <v>2382086.2799999998</v>
      </c>
      <c r="AW585" s="519">
        <f t="shared" si="1449"/>
        <v>242.2</v>
      </c>
      <c r="AX585" s="429">
        <f t="shared" si="1450"/>
        <v>2538013.7999999998</v>
      </c>
      <c r="AY585" s="513"/>
      <c r="AZ585" s="681">
        <f t="shared" si="1451"/>
        <v>0</v>
      </c>
      <c r="BA585" s="519">
        <f t="shared" si="1452"/>
        <v>242.2</v>
      </c>
      <c r="BB585" s="429">
        <f t="shared" si="1453"/>
        <v>2538013.7999999998</v>
      </c>
      <c r="BC585" s="695"/>
      <c r="BD585" s="681">
        <f t="shared" si="1454"/>
        <v>0</v>
      </c>
      <c r="BE585" s="695">
        <f t="shared" si="1455"/>
        <v>242.2</v>
      </c>
      <c r="BF585" s="681">
        <f t="shared" si="1456"/>
        <v>2538013.7999999998</v>
      </c>
      <c r="BG585" s="519"/>
      <c r="BH585" s="429">
        <f t="shared" si="1457"/>
        <v>0</v>
      </c>
      <c r="BI585" s="519">
        <f t="shared" si="1458"/>
        <v>242.2</v>
      </c>
      <c r="BJ585" s="429">
        <f t="shared" si="1459"/>
        <v>2538013.7999999998</v>
      </c>
      <c r="BK585" s="519"/>
      <c r="BL585" s="429">
        <f t="shared" si="1460"/>
        <v>0</v>
      </c>
      <c r="BM585" s="519">
        <f t="shared" si="1461"/>
        <v>242.2</v>
      </c>
      <c r="BN585" s="429">
        <f t="shared" si="1462"/>
        <v>2538013.7999999998</v>
      </c>
      <c r="BO585" s="718"/>
      <c r="BP585" s="706">
        <f t="shared" si="1463"/>
        <v>0</v>
      </c>
      <c r="BQ585" s="718">
        <f t="shared" si="1464"/>
        <v>242.2</v>
      </c>
      <c r="BR585" s="706">
        <f t="shared" si="1465"/>
        <v>2538013.7999999998</v>
      </c>
      <c r="BS585" s="718"/>
      <c r="BT585" s="706">
        <f t="shared" si="1466"/>
        <v>0</v>
      </c>
      <c r="BU585" s="718">
        <f t="shared" si="1467"/>
        <v>242.2</v>
      </c>
      <c r="BV585" s="706">
        <f t="shared" si="1468"/>
        <v>2538013.7999999998</v>
      </c>
      <c r="BW585" s="718"/>
      <c r="BX585" s="706">
        <f t="shared" si="1469"/>
        <v>0</v>
      </c>
      <c r="BY585" s="718">
        <f t="shared" si="1470"/>
        <v>242.2</v>
      </c>
      <c r="BZ585" s="706">
        <f t="shared" si="1471"/>
        <v>2538013.7999999998</v>
      </c>
      <c r="CA585" s="718"/>
      <c r="CB585" s="706">
        <f t="shared" si="1472"/>
        <v>0</v>
      </c>
      <c r="CC585" s="718">
        <f t="shared" si="1473"/>
        <v>242.2</v>
      </c>
      <c r="CD585" s="706">
        <f t="shared" si="1474"/>
        <v>2538013.7999999998</v>
      </c>
      <c r="CE585" s="706"/>
      <c r="CF585" s="402">
        <f t="shared" si="1324"/>
        <v>2619750</v>
      </c>
    </row>
    <row r="586" spans="2:84" ht="36">
      <c r="B586" s="395" t="s">
        <v>1457</v>
      </c>
      <c r="C586" s="396" t="s">
        <v>1458</v>
      </c>
      <c r="D586" s="397" t="s">
        <v>404</v>
      </c>
      <c r="E586" s="398">
        <v>137237</v>
      </c>
      <c r="F586" s="399">
        <v>60</v>
      </c>
      <c r="G586" s="400">
        <f t="shared" si="1422"/>
        <v>8234220</v>
      </c>
      <c r="H586" s="400"/>
      <c r="I586" s="401"/>
      <c r="J586" s="401"/>
      <c r="K586" s="513"/>
      <c r="L586" s="401">
        <f t="shared" si="1423"/>
        <v>0</v>
      </c>
      <c r="M586" s="513">
        <f t="shared" si="1424"/>
        <v>0</v>
      </c>
      <c r="N586" s="401">
        <f t="shared" si="1425"/>
        <v>0</v>
      </c>
      <c r="O586" s="513"/>
      <c r="P586" s="401">
        <f t="shared" si="1426"/>
        <v>0</v>
      </c>
      <c r="Q586" s="513">
        <f t="shared" si="1427"/>
        <v>0</v>
      </c>
      <c r="R586" s="401">
        <f t="shared" si="1428"/>
        <v>0</v>
      </c>
      <c r="S586" s="540"/>
      <c r="T586" s="401">
        <f t="shared" si="1429"/>
        <v>0</v>
      </c>
      <c r="U586" s="513">
        <f t="shared" si="1430"/>
        <v>0</v>
      </c>
      <c r="V586" s="401">
        <f t="shared" si="1431"/>
        <v>0</v>
      </c>
      <c r="W586" s="513"/>
      <c r="X586" s="401">
        <f t="shared" si="1432"/>
        <v>0</v>
      </c>
      <c r="Y586" s="513">
        <f t="shared" si="1433"/>
        <v>0</v>
      </c>
      <c r="Z586" s="401">
        <f t="shared" si="1434"/>
        <v>0</v>
      </c>
      <c r="AA586" s="513"/>
      <c r="AB586" s="401">
        <f t="shared" si="1435"/>
        <v>0</v>
      </c>
      <c r="AC586" s="513">
        <f t="shared" si="1436"/>
        <v>0</v>
      </c>
      <c r="AD586" s="401">
        <f t="shared" si="1437"/>
        <v>0</v>
      </c>
      <c r="AE586" s="513"/>
      <c r="AF586" s="401">
        <f t="shared" si="1438"/>
        <v>0</v>
      </c>
      <c r="AG586" s="513">
        <f t="shared" si="1439"/>
        <v>0</v>
      </c>
      <c r="AH586" s="401">
        <f t="shared" si="1440"/>
        <v>0</v>
      </c>
      <c r="AI586" s="513"/>
      <c r="AJ586" s="401">
        <f t="shared" si="1441"/>
        <v>0</v>
      </c>
      <c r="AK586" s="513">
        <f t="shared" si="1442"/>
        <v>0</v>
      </c>
      <c r="AL586" s="401">
        <f t="shared" si="1443"/>
        <v>0</v>
      </c>
      <c r="AM586" s="519"/>
      <c r="AN586" s="429">
        <f t="shared" si="1420"/>
        <v>0</v>
      </c>
      <c r="AO586" s="519">
        <f t="shared" si="1444"/>
        <v>0</v>
      </c>
      <c r="AP586" s="429">
        <f t="shared" si="1445"/>
        <v>0</v>
      </c>
      <c r="AQ586" s="591"/>
      <c r="AR586" s="401">
        <f t="shared" si="1421"/>
        <v>0</v>
      </c>
      <c r="AS586" s="519">
        <f t="shared" si="1446"/>
        <v>0</v>
      </c>
      <c r="AT586" s="429">
        <f t="shared" si="1447"/>
        <v>0</v>
      </c>
      <c r="AU586" s="513">
        <v>6.78</v>
      </c>
      <c r="AV586" s="401">
        <f t="shared" si="1448"/>
        <v>930466.86</v>
      </c>
      <c r="AW586" s="519">
        <f t="shared" si="1449"/>
        <v>6.78</v>
      </c>
      <c r="AX586" s="429">
        <f t="shared" si="1450"/>
        <v>930466.86</v>
      </c>
      <c r="AY586" s="513"/>
      <c r="AZ586" s="681">
        <f t="shared" si="1451"/>
        <v>0</v>
      </c>
      <c r="BA586" s="519">
        <f t="shared" si="1452"/>
        <v>6.78</v>
      </c>
      <c r="BB586" s="429">
        <f t="shared" si="1453"/>
        <v>930466.86</v>
      </c>
      <c r="BC586" s="695"/>
      <c r="BD586" s="681">
        <f t="shared" si="1454"/>
        <v>0</v>
      </c>
      <c r="BE586" s="695">
        <f t="shared" si="1455"/>
        <v>6.78</v>
      </c>
      <c r="BF586" s="681">
        <f t="shared" si="1456"/>
        <v>930466.86</v>
      </c>
      <c r="BG586" s="519"/>
      <c r="BH586" s="429">
        <f t="shared" si="1457"/>
        <v>0</v>
      </c>
      <c r="BI586" s="519">
        <f t="shared" si="1458"/>
        <v>6.78</v>
      </c>
      <c r="BJ586" s="429">
        <f t="shared" si="1459"/>
        <v>930466.86</v>
      </c>
      <c r="BK586" s="519">
        <v>18.309999999999999</v>
      </c>
      <c r="BL586" s="429">
        <f t="shared" si="1460"/>
        <v>2512809.4699999997</v>
      </c>
      <c r="BM586" s="519">
        <f t="shared" si="1461"/>
        <v>25.09</v>
      </c>
      <c r="BN586" s="429">
        <f t="shared" si="1462"/>
        <v>3443276.33</v>
      </c>
      <c r="BO586" s="718"/>
      <c r="BP586" s="706">
        <f t="shared" si="1463"/>
        <v>0</v>
      </c>
      <c r="BQ586" s="718">
        <f t="shared" si="1464"/>
        <v>25.09</v>
      </c>
      <c r="BR586" s="706">
        <f t="shared" si="1465"/>
        <v>3443276.33</v>
      </c>
      <c r="BS586" s="718"/>
      <c r="BT586" s="706">
        <f t="shared" si="1466"/>
        <v>0</v>
      </c>
      <c r="BU586" s="718">
        <f t="shared" si="1467"/>
        <v>25.09</v>
      </c>
      <c r="BV586" s="706">
        <f t="shared" si="1468"/>
        <v>3443276.33</v>
      </c>
      <c r="BW586" s="718"/>
      <c r="BX586" s="706">
        <f t="shared" si="1469"/>
        <v>0</v>
      </c>
      <c r="BY586" s="718">
        <f t="shared" si="1470"/>
        <v>25.09</v>
      </c>
      <c r="BZ586" s="706">
        <f t="shared" si="1471"/>
        <v>3443276.33</v>
      </c>
      <c r="CA586" s="718"/>
      <c r="CB586" s="706">
        <f t="shared" si="1472"/>
        <v>0</v>
      </c>
      <c r="CC586" s="718">
        <f t="shared" si="1473"/>
        <v>25.09</v>
      </c>
      <c r="CD586" s="706">
        <f t="shared" si="1474"/>
        <v>3443276.33</v>
      </c>
      <c r="CE586" s="706"/>
      <c r="CF586" s="402">
        <f t="shared" si="1324"/>
        <v>8234220</v>
      </c>
    </row>
    <row r="587" spans="2:84">
      <c r="B587" s="395" t="s">
        <v>1459</v>
      </c>
      <c r="C587" s="396" t="s">
        <v>1460</v>
      </c>
      <c r="D587" s="397" t="s">
        <v>404</v>
      </c>
      <c r="E587" s="398">
        <v>83960</v>
      </c>
      <c r="F587" s="399">
        <v>120</v>
      </c>
      <c r="G587" s="400">
        <f t="shared" si="1422"/>
        <v>10075200</v>
      </c>
      <c r="H587" s="400"/>
      <c r="I587" s="401"/>
      <c r="J587" s="401"/>
      <c r="K587" s="513"/>
      <c r="L587" s="401">
        <f t="shared" si="1423"/>
        <v>0</v>
      </c>
      <c r="M587" s="513">
        <f t="shared" si="1424"/>
        <v>0</v>
      </c>
      <c r="N587" s="401">
        <f t="shared" si="1425"/>
        <v>0</v>
      </c>
      <c r="O587" s="513"/>
      <c r="P587" s="401">
        <f t="shared" si="1426"/>
        <v>0</v>
      </c>
      <c r="Q587" s="513">
        <f t="shared" si="1427"/>
        <v>0</v>
      </c>
      <c r="R587" s="401">
        <f t="shared" si="1428"/>
        <v>0</v>
      </c>
      <c r="S587" s="540"/>
      <c r="T587" s="401">
        <f t="shared" si="1429"/>
        <v>0</v>
      </c>
      <c r="U587" s="513">
        <f t="shared" si="1430"/>
        <v>0</v>
      </c>
      <c r="V587" s="401">
        <f t="shared" si="1431"/>
        <v>0</v>
      </c>
      <c r="W587" s="513"/>
      <c r="X587" s="401">
        <f t="shared" si="1432"/>
        <v>0</v>
      </c>
      <c r="Y587" s="513">
        <f t="shared" si="1433"/>
        <v>0</v>
      </c>
      <c r="Z587" s="401">
        <f t="shared" si="1434"/>
        <v>0</v>
      </c>
      <c r="AA587" s="513"/>
      <c r="AB587" s="401">
        <f t="shared" si="1435"/>
        <v>0</v>
      </c>
      <c r="AC587" s="513">
        <f t="shared" si="1436"/>
        <v>0</v>
      </c>
      <c r="AD587" s="401">
        <f t="shared" si="1437"/>
        <v>0</v>
      </c>
      <c r="AE587" s="513"/>
      <c r="AF587" s="401">
        <f t="shared" si="1438"/>
        <v>0</v>
      </c>
      <c r="AG587" s="513">
        <f t="shared" si="1439"/>
        <v>0</v>
      </c>
      <c r="AH587" s="401">
        <f t="shared" si="1440"/>
        <v>0</v>
      </c>
      <c r="AI587" s="513"/>
      <c r="AJ587" s="401">
        <f t="shared" si="1441"/>
        <v>0</v>
      </c>
      <c r="AK587" s="513">
        <f t="shared" si="1442"/>
        <v>0</v>
      </c>
      <c r="AL587" s="401">
        <f t="shared" si="1443"/>
        <v>0</v>
      </c>
      <c r="AM587" s="519"/>
      <c r="AN587" s="429">
        <f t="shared" si="1420"/>
        <v>0</v>
      </c>
      <c r="AO587" s="519">
        <f t="shared" si="1444"/>
        <v>0</v>
      </c>
      <c r="AP587" s="429">
        <f t="shared" si="1445"/>
        <v>0</v>
      </c>
      <c r="AQ587" s="591"/>
      <c r="AR587" s="401">
        <f t="shared" si="1421"/>
        <v>0</v>
      </c>
      <c r="AS587" s="519">
        <f t="shared" si="1446"/>
        <v>0</v>
      </c>
      <c r="AT587" s="429">
        <f t="shared" si="1447"/>
        <v>0</v>
      </c>
      <c r="AU587" s="513"/>
      <c r="AV587" s="401">
        <f t="shared" si="1448"/>
        <v>0</v>
      </c>
      <c r="AW587" s="519">
        <f t="shared" si="1449"/>
        <v>0</v>
      </c>
      <c r="AX587" s="429">
        <f t="shared" si="1450"/>
        <v>0</v>
      </c>
      <c r="AY587" s="513"/>
      <c r="AZ587" s="681">
        <f t="shared" si="1451"/>
        <v>0</v>
      </c>
      <c r="BA587" s="519">
        <f t="shared" si="1452"/>
        <v>0</v>
      </c>
      <c r="BB587" s="429">
        <f t="shared" si="1453"/>
        <v>0</v>
      </c>
      <c r="BC587" s="695"/>
      <c r="BD587" s="681">
        <f t="shared" si="1454"/>
        <v>0</v>
      </c>
      <c r="BE587" s="695">
        <f t="shared" si="1455"/>
        <v>0</v>
      </c>
      <c r="BF587" s="681">
        <f t="shared" si="1456"/>
        <v>0</v>
      </c>
      <c r="BG587" s="519"/>
      <c r="BH587" s="429">
        <f t="shared" si="1457"/>
        <v>0</v>
      </c>
      <c r="BI587" s="519">
        <f t="shared" si="1458"/>
        <v>0</v>
      </c>
      <c r="BJ587" s="429">
        <f t="shared" si="1459"/>
        <v>0</v>
      </c>
      <c r="BK587" s="519"/>
      <c r="BL587" s="429">
        <f t="shared" si="1460"/>
        <v>0</v>
      </c>
      <c r="BM587" s="519">
        <f t="shared" si="1461"/>
        <v>0</v>
      </c>
      <c r="BN587" s="429">
        <f t="shared" si="1462"/>
        <v>0</v>
      </c>
      <c r="BO587" s="718"/>
      <c r="BP587" s="706">
        <f t="shared" si="1463"/>
        <v>0</v>
      </c>
      <c r="BQ587" s="718">
        <f t="shared" si="1464"/>
        <v>0</v>
      </c>
      <c r="BR587" s="706">
        <f t="shared" si="1465"/>
        <v>0</v>
      </c>
      <c r="BS587" s="718"/>
      <c r="BT587" s="706">
        <f t="shared" si="1466"/>
        <v>0</v>
      </c>
      <c r="BU587" s="718">
        <f t="shared" si="1467"/>
        <v>0</v>
      </c>
      <c r="BV587" s="706">
        <f t="shared" si="1468"/>
        <v>0</v>
      </c>
      <c r="BW587" s="718"/>
      <c r="BX587" s="706">
        <f t="shared" si="1469"/>
        <v>0</v>
      </c>
      <c r="BY587" s="718">
        <f t="shared" si="1470"/>
        <v>0</v>
      </c>
      <c r="BZ587" s="706">
        <f t="shared" si="1471"/>
        <v>0</v>
      </c>
      <c r="CA587" s="718"/>
      <c r="CB587" s="706">
        <f t="shared" si="1472"/>
        <v>0</v>
      </c>
      <c r="CC587" s="718">
        <f t="shared" si="1473"/>
        <v>0</v>
      </c>
      <c r="CD587" s="706">
        <f t="shared" si="1474"/>
        <v>0</v>
      </c>
      <c r="CE587" s="706"/>
      <c r="CF587" s="402">
        <f t="shared" si="1324"/>
        <v>10075200</v>
      </c>
    </row>
    <row r="588" spans="2:84" ht="36">
      <c r="B588" s="395" t="s">
        <v>1809</v>
      </c>
      <c r="C588" s="396" t="s">
        <v>1462</v>
      </c>
      <c r="D588" s="397" t="s">
        <v>397</v>
      </c>
      <c r="E588" s="398">
        <v>5459</v>
      </c>
      <c r="F588" s="399">
        <v>250</v>
      </c>
      <c r="G588" s="400">
        <f t="shared" si="1422"/>
        <v>1364750</v>
      </c>
      <c r="H588" s="400"/>
      <c r="I588" s="401"/>
      <c r="J588" s="401"/>
      <c r="K588" s="513"/>
      <c r="L588" s="401">
        <f t="shared" si="1423"/>
        <v>0</v>
      </c>
      <c r="M588" s="513">
        <f t="shared" si="1424"/>
        <v>0</v>
      </c>
      <c r="N588" s="401">
        <f t="shared" si="1425"/>
        <v>0</v>
      </c>
      <c r="O588" s="513"/>
      <c r="P588" s="401">
        <f t="shared" si="1426"/>
        <v>0</v>
      </c>
      <c r="Q588" s="513">
        <f t="shared" si="1427"/>
        <v>0</v>
      </c>
      <c r="R588" s="401">
        <f t="shared" si="1428"/>
        <v>0</v>
      </c>
      <c r="S588" s="540"/>
      <c r="T588" s="401">
        <f t="shared" si="1429"/>
        <v>0</v>
      </c>
      <c r="U588" s="513">
        <f t="shared" si="1430"/>
        <v>0</v>
      </c>
      <c r="V588" s="401">
        <f t="shared" si="1431"/>
        <v>0</v>
      </c>
      <c r="W588" s="513"/>
      <c r="X588" s="401">
        <f t="shared" si="1432"/>
        <v>0</v>
      </c>
      <c r="Y588" s="513">
        <f t="shared" si="1433"/>
        <v>0</v>
      </c>
      <c r="Z588" s="401">
        <f t="shared" si="1434"/>
        <v>0</v>
      </c>
      <c r="AA588" s="513"/>
      <c r="AB588" s="401">
        <f t="shared" si="1435"/>
        <v>0</v>
      </c>
      <c r="AC588" s="513">
        <f t="shared" si="1436"/>
        <v>0</v>
      </c>
      <c r="AD588" s="401">
        <f t="shared" si="1437"/>
        <v>0</v>
      </c>
      <c r="AE588" s="513"/>
      <c r="AF588" s="401">
        <f t="shared" si="1438"/>
        <v>0</v>
      </c>
      <c r="AG588" s="513">
        <f t="shared" si="1439"/>
        <v>0</v>
      </c>
      <c r="AH588" s="401">
        <f t="shared" si="1440"/>
        <v>0</v>
      </c>
      <c r="AI588" s="513"/>
      <c r="AJ588" s="401">
        <f t="shared" si="1441"/>
        <v>0</v>
      </c>
      <c r="AK588" s="513">
        <f t="shared" si="1442"/>
        <v>0</v>
      </c>
      <c r="AL588" s="401">
        <f t="shared" si="1443"/>
        <v>0</v>
      </c>
      <c r="AM588" s="519"/>
      <c r="AN588" s="429">
        <f t="shared" si="1420"/>
        <v>0</v>
      </c>
      <c r="AO588" s="519">
        <f t="shared" si="1444"/>
        <v>0</v>
      </c>
      <c r="AP588" s="429">
        <f t="shared" si="1445"/>
        <v>0</v>
      </c>
      <c r="AQ588" s="591"/>
      <c r="AR588" s="401">
        <f t="shared" si="1421"/>
        <v>0</v>
      </c>
      <c r="AS588" s="519">
        <f t="shared" si="1446"/>
        <v>0</v>
      </c>
      <c r="AT588" s="429">
        <f t="shared" si="1447"/>
        <v>0</v>
      </c>
      <c r="AU588" s="513"/>
      <c r="AV588" s="401">
        <f t="shared" si="1448"/>
        <v>0</v>
      </c>
      <c r="AW588" s="519">
        <f t="shared" si="1449"/>
        <v>0</v>
      </c>
      <c r="AX588" s="429">
        <f t="shared" si="1450"/>
        <v>0</v>
      </c>
      <c r="AY588" s="513"/>
      <c r="AZ588" s="681">
        <f t="shared" si="1451"/>
        <v>0</v>
      </c>
      <c r="BA588" s="519">
        <f t="shared" si="1452"/>
        <v>0</v>
      </c>
      <c r="BB588" s="429">
        <f t="shared" si="1453"/>
        <v>0</v>
      </c>
      <c r="BC588" s="695"/>
      <c r="BD588" s="681">
        <f t="shared" si="1454"/>
        <v>0</v>
      </c>
      <c r="BE588" s="695">
        <f t="shared" si="1455"/>
        <v>0</v>
      </c>
      <c r="BF588" s="681">
        <f t="shared" si="1456"/>
        <v>0</v>
      </c>
      <c r="BG588" s="519"/>
      <c r="BH588" s="429">
        <f t="shared" si="1457"/>
        <v>0</v>
      </c>
      <c r="BI588" s="519">
        <f t="shared" si="1458"/>
        <v>0</v>
      </c>
      <c r="BJ588" s="429">
        <f t="shared" si="1459"/>
        <v>0</v>
      </c>
      <c r="BK588" s="519"/>
      <c r="BL588" s="429">
        <f t="shared" si="1460"/>
        <v>0</v>
      </c>
      <c r="BM588" s="519">
        <f t="shared" si="1461"/>
        <v>0</v>
      </c>
      <c r="BN588" s="429">
        <f t="shared" si="1462"/>
        <v>0</v>
      </c>
      <c r="BO588" s="718"/>
      <c r="BP588" s="706">
        <f t="shared" si="1463"/>
        <v>0</v>
      </c>
      <c r="BQ588" s="718">
        <f t="shared" si="1464"/>
        <v>0</v>
      </c>
      <c r="BR588" s="706">
        <f t="shared" si="1465"/>
        <v>0</v>
      </c>
      <c r="BS588" s="718"/>
      <c r="BT588" s="706">
        <f t="shared" si="1466"/>
        <v>0</v>
      </c>
      <c r="BU588" s="718">
        <f t="shared" si="1467"/>
        <v>0</v>
      </c>
      <c r="BV588" s="706">
        <f t="shared" si="1468"/>
        <v>0</v>
      </c>
      <c r="BW588" s="718"/>
      <c r="BX588" s="706">
        <f t="shared" si="1469"/>
        <v>0</v>
      </c>
      <c r="BY588" s="718">
        <f t="shared" si="1470"/>
        <v>0</v>
      </c>
      <c r="BZ588" s="706">
        <f t="shared" si="1471"/>
        <v>0</v>
      </c>
      <c r="CA588" s="718"/>
      <c r="CB588" s="706">
        <f t="shared" si="1472"/>
        <v>0</v>
      </c>
      <c r="CC588" s="718">
        <f t="shared" si="1473"/>
        <v>0</v>
      </c>
      <c r="CD588" s="706">
        <f t="shared" si="1474"/>
        <v>0</v>
      </c>
      <c r="CE588" s="706"/>
      <c r="CF588" s="402">
        <f t="shared" si="1324"/>
        <v>1364750</v>
      </c>
    </row>
    <row r="589" spans="2:84" ht="306">
      <c r="B589" s="395" t="s">
        <v>1810</v>
      </c>
      <c r="C589" s="396" t="s">
        <v>1442</v>
      </c>
      <c r="D589" s="397" t="s">
        <v>432</v>
      </c>
      <c r="E589" s="398">
        <v>11600</v>
      </c>
      <c r="F589" s="399">
        <v>506500</v>
      </c>
      <c r="G589" s="400">
        <f t="shared" si="1422"/>
        <v>5875400000</v>
      </c>
      <c r="H589" s="400"/>
      <c r="I589" s="401"/>
      <c r="J589" s="401"/>
      <c r="K589" s="513"/>
      <c r="L589" s="401">
        <f t="shared" si="1423"/>
        <v>0</v>
      </c>
      <c r="M589" s="513">
        <f t="shared" si="1424"/>
        <v>0</v>
      </c>
      <c r="N589" s="401">
        <f t="shared" si="1425"/>
        <v>0</v>
      </c>
      <c r="O589" s="513"/>
      <c r="P589" s="401">
        <f t="shared" si="1426"/>
        <v>0</v>
      </c>
      <c r="Q589" s="513">
        <f t="shared" si="1427"/>
        <v>0</v>
      </c>
      <c r="R589" s="401">
        <f t="shared" si="1428"/>
        <v>0</v>
      </c>
      <c r="S589" s="540"/>
      <c r="T589" s="401">
        <f t="shared" si="1429"/>
        <v>0</v>
      </c>
      <c r="U589" s="513">
        <f t="shared" si="1430"/>
        <v>0</v>
      </c>
      <c r="V589" s="401">
        <f t="shared" si="1431"/>
        <v>0</v>
      </c>
      <c r="W589" s="513"/>
      <c r="X589" s="401">
        <f t="shared" si="1432"/>
        <v>0</v>
      </c>
      <c r="Y589" s="513">
        <f t="shared" si="1433"/>
        <v>0</v>
      </c>
      <c r="Z589" s="401">
        <f t="shared" si="1434"/>
        <v>0</v>
      </c>
      <c r="AA589" s="513">
        <v>12011.8</v>
      </c>
      <c r="AB589" s="401">
        <f t="shared" si="1435"/>
        <v>139336880</v>
      </c>
      <c r="AC589" s="513">
        <f t="shared" si="1436"/>
        <v>12011.8</v>
      </c>
      <c r="AD589" s="401">
        <f t="shared" si="1437"/>
        <v>139336880</v>
      </c>
      <c r="AE589" s="513">
        <v>12197.31</v>
      </c>
      <c r="AF589" s="401">
        <f t="shared" si="1438"/>
        <v>141488796</v>
      </c>
      <c r="AG589" s="513">
        <f t="shared" si="1439"/>
        <v>24209.11</v>
      </c>
      <c r="AH589" s="401">
        <f t="shared" si="1440"/>
        <v>280825676</v>
      </c>
      <c r="AI589" s="513">
        <f>1586.4+(49926.14/36*33*0.9)</f>
        <v>42775.465500000006</v>
      </c>
      <c r="AJ589" s="401">
        <f t="shared" si="1441"/>
        <v>496195399.80000007</v>
      </c>
      <c r="AK589" s="513">
        <f t="shared" si="1442"/>
        <v>66984.575500000006</v>
      </c>
      <c r="AL589" s="401">
        <f t="shared" si="1443"/>
        <v>777021075.80000007</v>
      </c>
      <c r="AM589" s="519">
        <v>25855.75</v>
      </c>
      <c r="AN589" s="429">
        <f t="shared" si="1420"/>
        <v>299926700</v>
      </c>
      <c r="AO589" s="519">
        <f t="shared" si="1444"/>
        <v>92840.325500000006</v>
      </c>
      <c r="AP589" s="429">
        <f t="shared" si="1445"/>
        <v>1076947775.8000002</v>
      </c>
      <c r="AQ589" s="591"/>
      <c r="AR589" s="401">
        <f t="shared" si="1421"/>
        <v>0</v>
      </c>
      <c r="AS589" s="519">
        <f t="shared" si="1446"/>
        <v>92840.325500000006</v>
      </c>
      <c r="AT589" s="429">
        <f t="shared" si="1447"/>
        <v>1076947775.8000002</v>
      </c>
      <c r="AU589" s="513"/>
      <c r="AV589" s="401">
        <f t="shared" si="1448"/>
        <v>0</v>
      </c>
      <c r="AW589" s="519">
        <f t="shared" si="1449"/>
        <v>92840.325500000006</v>
      </c>
      <c r="AX589" s="429">
        <f t="shared" si="1450"/>
        <v>1076947775.8000002</v>
      </c>
      <c r="AY589" s="513"/>
      <c r="AZ589" s="401">
        <f t="shared" si="1451"/>
        <v>0</v>
      </c>
      <c r="BA589" s="519">
        <f t="shared" si="1452"/>
        <v>92840.325500000006</v>
      </c>
      <c r="BB589" s="429">
        <f t="shared" si="1453"/>
        <v>1076947775.8000002</v>
      </c>
      <c r="BC589" s="519">
        <v>9914</v>
      </c>
      <c r="BD589" s="429">
        <f t="shared" si="1454"/>
        <v>115002400</v>
      </c>
      <c r="BE589" s="519">
        <f t="shared" si="1455"/>
        <v>102754.32550000001</v>
      </c>
      <c r="BF589" s="429">
        <f t="shared" si="1456"/>
        <v>1191950175.8000002</v>
      </c>
      <c r="BG589" s="519"/>
      <c r="BH589" s="429">
        <f t="shared" si="1457"/>
        <v>0</v>
      </c>
      <c r="BI589" s="519">
        <f t="shared" si="1458"/>
        <v>102754.32550000001</v>
      </c>
      <c r="BJ589" s="429">
        <f t="shared" si="1459"/>
        <v>1191950175.8000002</v>
      </c>
      <c r="BK589" s="519">
        <v>6031.19</v>
      </c>
      <c r="BL589" s="429">
        <f t="shared" si="1460"/>
        <v>69961804</v>
      </c>
      <c r="BM589" s="519">
        <f t="shared" si="1461"/>
        <v>108785.51550000001</v>
      </c>
      <c r="BN589" s="429">
        <f t="shared" si="1462"/>
        <v>1261911979.8000002</v>
      </c>
      <c r="BO589" s="718"/>
      <c r="BP589" s="706">
        <f t="shared" si="1463"/>
        <v>0</v>
      </c>
      <c r="BQ589" s="718">
        <f t="shared" si="1464"/>
        <v>108785.51550000001</v>
      </c>
      <c r="BR589" s="706">
        <f t="shared" si="1465"/>
        <v>1261911979.8000002</v>
      </c>
      <c r="BS589" s="718">
        <f>17273.77</f>
        <v>17273.77</v>
      </c>
      <c r="BT589" s="706">
        <f t="shared" si="1466"/>
        <v>200375732</v>
      </c>
      <c r="BU589" s="718">
        <f t="shared" si="1467"/>
        <v>126059.28550000001</v>
      </c>
      <c r="BV589" s="706">
        <f t="shared" si="1468"/>
        <v>1462287711.8000002</v>
      </c>
      <c r="BW589" s="718">
        <v>18117.91</v>
      </c>
      <c r="BX589" s="706">
        <f t="shared" si="1469"/>
        <v>210167756</v>
      </c>
      <c r="BY589" s="718">
        <f t="shared" si="1470"/>
        <v>144177.1955</v>
      </c>
      <c r="BZ589" s="706">
        <f t="shared" si="1471"/>
        <v>1672455467.8</v>
      </c>
      <c r="CA589" s="718">
        <f>7882.44+(521946.4-BY589)*0.5</f>
        <v>196767.04225</v>
      </c>
      <c r="CB589" s="706">
        <f t="shared" si="1472"/>
        <v>2282497690.0999999</v>
      </c>
      <c r="CC589" s="718">
        <f t="shared" si="1473"/>
        <v>340944.23774999997</v>
      </c>
      <c r="CD589" s="706">
        <f t="shared" si="1474"/>
        <v>3954953157.8999996</v>
      </c>
      <c r="CE589" s="706"/>
      <c r="CF589" s="402">
        <f t="shared" ref="CF589:CF652" si="1475">+G589+H589</f>
        <v>5875400000</v>
      </c>
    </row>
    <row r="590" spans="2:84" ht="36">
      <c r="B590" s="395" t="s">
        <v>1444</v>
      </c>
      <c r="C590" s="396" t="s">
        <v>1435</v>
      </c>
      <c r="D590" s="397" t="s">
        <v>404</v>
      </c>
      <c r="E590" s="398">
        <v>529150</v>
      </c>
      <c r="F590" s="399">
        <v>225</v>
      </c>
      <c r="G590" s="400">
        <f t="shared" si="1422"/>
        <v>119058750</v>
      </c>
      <c r="H590" s="400"/>
      <c r="I590" s="401"/>
      <c r="J590" s="401"/>
      <c r="K590" s="513"/>
      <c r="L590" s="401">
        <f t="shared" si="1423"/>
        <v>0</v>
      </c>
      <c r="M590" s="513">
        <f t="shared" si="1424"/>
        <v>0</v>
      </c>
      <c r="N590" s="401">
        <f t="shared" si="1425"/>
        <v>0</v>
      </c>
      <c r="O590" s="513"/>
      <c r="P590" s="401">
        <f t="shared" si="1426"/>
        <v>0</v>
      </c>
      <c r="Q590" s="513">
        <f t="shared" si="1427"/>
        <v>0</v>
      </c>
      <c r="R590" s="401">
        <f t="shared" si="1428"/>
        <v>0</v>
      </c>
      <c r="S590" s="540"/>
      <c r="T590" s="401">
        <f t="shared" si="1429"/>
        <v>0</v>
      </c>
      <c r="U590" s="513">
        <f t="shared" si="1430"/>
        <v>0</v>
      </c>
      <c r="V590" s="401">
        <f t="shared" si="1431"/>
        <v>0</v>
      </c>
      <c r="W590" s="513"/>
      <c r="X590" s="401">
        <f t="shared" si="1432"/>
        <v>0</v>
      </c>
      <c r="Y590" s="513">
        <f t="shared" si="1433"/>
        <v>0</v>
      </c>
      <c r="Z590" s="401">
        <f t="shared" si="1434"/>
        <v>0</v>
      </c>
      <c r="AA590" s="513"/>
      <c r="AB590" s="401">
        <f t="shared" si="1435"/>
        <v>0</v>
      </c>
      <c r="AC590" s="513">
        <f t="shared" si="1436"/>
        <v>0</v>
      </c>
      <c r="AD590" s="401">
        <f t="shared" si="1437"/>
        <v>0</v>
      </c>
      <c r="AE590" s="513"/>
      <c r="AF590" s="401">
        <f t="shared" si="1438"/>
        <v>0</v>
      </c>
      <c r="AG590" s="513">
        <f t="shared" si="1439"/>
        <v>0</v>
      </c>
      <c r="AH590" s="401">
        <f t="shared" si="1440"/>
        <v>0</v>
      </c>
      <c r="AI590" s="513"/>
      <c r="AJ590" s="401">
        <f t="shared" si="1441"/>
        <v>0</v>
      </c>
      <c r="AK590" s="513">
        <f t="shared" si="1442"/>
        <v>0</v>
      </c>
      <c r="AL590" s="401">
        <f t="shared" si="1443"/>
        <v>0</v>
      </c>
      <c r="AM590" s="519"/>
      <c r="AN590" s="429">
        <f t="shared" si="1420"/>
        <v>0</v>
      </c>
      <c r="AO590" s="519">
        <f t="shared" si="1444"/>
        <v>0</v>
      </c>
      <c r="AP590" s="429">
        <f t="shared" si="1445"/>
        <v>0</v>
      </c>
      <c r="AQ590" s="591"/>
      <c r="AR590" s="401">
        <f t="shared" si="1421"/>
        <v>0</v>
      </c>
      <c r="AS590" s="519">
        <f t="shared" si="1446"/>
        <v>0</v>
      </c>
      <c r="AT590" s="429">
        <f t="shared" si="1447"/>
        <v>0</v>
      </c>
      <c r="AU590" s="513"/>
      <c r="AV590" s="401">
        <f t="shared" si="1448"/>
        <v>0</v>
      </c>
      <c r="AW590" s="519">
        <f t="shared" si="1449"/>
        <v>0</v>
      </c>
      <c r="AX590" s="429">
        <f t="shared" si="1450"/>
        <v>0</v>
      </c>
      <c r="AY590" s="513"/>
      <c r="AZ590" s="681">
        <f t="shared" si="1451"/>
        <v>0</v>
      </c>
      <c r="BA590" s="519">
        <f t="shared" si="1452"/>
        <v>0</v>
      </c>
      <c r="BB590" s="429">
        <f t="shared" si="1453"/>
        <v>0</v>
      </c>
      <c r="BC590" s="695"/>
      <c r="BD590" s="681">
        <f t="shared" si="1454"/>
        <v>0</v>
      </c>
      <c r="BE590" s="695">
        <f t="shared" si="1455"/>
        <v>0</v>
      </c>
      <c r="BF590" s="681">
        <f t="shared" si="1456"/>
        <v>0</v>
      </c>
      <c r="BG590" s="519">
        <v>6.25</v>
      </c>
      <c r="BH590" s="429">
        <f t="shared" si="1457"/>
        <v>3307187.5</v>
      </c>
      <c r="BI590" s="519">
        <f t="shared" si="1458"/>
        <v>6.25</v>
      </c>
      <c r="BJ590" s="429">
        <f t="shared" si="1459"/>
        <v>3307187.5</v>
      </c>
      <c r="BK590" s="519"/>
      <c r="BL590" s="429">
        <f t="shared" si="1460"/>
        <v>0</v>
      </c>
      <c r="BM590" s="519">
        <f t="shared" si="1461"/>
        <v>6.25</v>
      </c>
      <c r="BN590" s="429">
        <f t="shared" si="1462"/>
        <v>3307187.5</v>
      </c>
      <c r="BO590" s="718"/>
      <c r="BP590" s="706">
        <f t="shared" si="1463"/>
        <v>0</v>
      </c>
      <c r="BQ590" s="718">
        <f t="shared" si="1464"/>
        <v>6.25</v>
      </c>
      <c r="BR590" s="706">
        <f t="shared" si="1465"/>
        <v>3307187.5</v>
      </c>
      <c r="BS590" s="718"/>
      <c r="BT590" s="706">
        <f t="shared" si="1466"/>
        <v>0</v>
      </c>
      <c r="BU590" s="718">
        <f t="shared" si="1467"/>
        <v>6.25</v>
      </c>
      <c r="BV590" s="706">
        <f t="shared" si="1468"/>
        <v>3307187.5</v>
      </c>
      <c r="BW590" s="718"/>
      <c r="BX590" s="706">
        <f t="shared" si="1469"/>
        <v>0</v>
      </c>
      <c r="BY590" s="718">
        <f t="shared" si="1470"/>
        <v>6.25</v>
      </c>
      <c r="BZ590" s="706">
        <f t="shared" si="1471"/>
        <v>3307187.5</v>
      </c>
      <c r="CA590" s="718"/>
      <c r="CB590" s="706">
        <f t="shared" si="1472"/>
        <v>0</v>
      </c>
      <c r="CC590" s="718">
        <f t="shared" si="1473"/>
        <v>6.25</v>
      </c>
      <c r="CD590" s="706">
        <f t="shared" si="1474"/>
        <v>3307187.5</v>
      </c>
      <c r="CE590" s="706"/>
      <c r="CF590" s="402">
        <f t="shared" si="1475"/>
        <v>119058750</v>
      </c>
    </row>
    <row r="591" spans="2:84" ht="54">
      <c r="B591" s="395" t="s">
        <v>1811</v>
      </c>
      <c r="C591" s="396" t="s">
        <v>1812</v>
      </c>
      <c r="D591" s="397" t="s">
        <v>404</v>
      </c>
      <c r="E591" s="398">
        <v>483454</v>
      </c>
      <c r="F591" s="399">
        <v>70</v>
      </c>
      <c r="G591" s="400">
        <f t="shared" si="1422"/>
        <v>33841780</v>
      </c>
      <c r="H591" s="400"/>
      <c r="I591" s="401"/>
      <c r="J591" s="401"/>
      <c r="K591" s="513"/>
      <c r="L591" s="401">
        <f t="shared" si="1423"/>
        <v>0</v>
      </c>
      <c r="M591" s="513">
        <f t="shared" si="1424"/>
        <v>0</v>
      </c>
      <c r="N591" s="401">
        <f t="shared" si="1425"/>
        <v>0</v>
      </c>
      <c r="O591" s="513">
        <v>49.639000000000003</v>
      </c>
      <c r="P591" s="401">
        <f t="shared" si="1426"/>
        <v>23998173.106000002</v>
      </c>
      <c r="Q591" s="513">
        <f t="shared" si="1427"/>
        <v>49.639000000000003</v>
      </c>
      <c r="R591" s="401">
        <f t="shared" si="1428"/>
        <v>23998173.106000002</v>
      </c>
      <c r="S591" s="540">
        <v>38.738999999999997</v>
      </c>
      <c r="T591" s="401">
        <f t="shared" si="1429"/>
        <v>18728524.505999997</v>
      </c>
      <c r="U591" s="513">
        <f t="shared" si="1430"/>
        <v>88.378</v>
      </c>
      <c r="V591" s="401">
        <f t="shared" si="1431"/>
        <v>42726697.612000003</v>
      </c>
      <c r="W591" s="513"/>
      <c r="X591" s="401">
        <f t="shared" si="1432"/>
        <v>0</v>
      </c>
      <c r="Y591" s="513">
        <f t="shared" si="1433"/>
        <v>88.378</v>
      </c>
      <c r="Z591" s="401">
        <f t="shared" si="1434"/>
        <v>42726697.612000003</v>
      </c>
      <c r="AA591" s="513"/>
      <c r="AB591" s="401">
        <f t="shared" si="1435"/>
        <v>0</v>
      </c>
      <c r="AC591" s="513">
        <f t="shared" si="1436"/>
        <v>88.378</v>
      </c>
      <c r="AD591" s="401">
        <f t="shared" si="1437"/>
        <v>42726697.612000003</v>
      </c>
      <c r="AE591" s="513">
        <v>24.81</v>
      </c>
      <c r="AF591" s="401">
        <f t="shared" si="1438"/>
        <v>11994493.74</v>
      </c>
      <c r="AG591" s="513">
        <f t="shared" si="1439"/>
        <v>113.188</v>
      </c>
      <c r="AH591" s="401">
        <f t="shared" si="1440"/>
        <v>54721191.351999998</v>
      </c>
      <c r="AI591" s="513">
        <v>22.58</v>
      </c>
      <c r="AJ591" s="401">
        <f t="shared" si="1441"/>
        <v>10916391.319999998</v>
      </c>
      <c r="AK591" s="513">
        <f t="shared" si="1442"/>
        <v>135.768</v>
      </c>
      <c r="AL591" s="401">
        <f t="shared" si="1443"/>
        <v>65637582.671999998</v>
      </c>
      <c r="AM591" s="519">
        <v>5.65</v>
      </c>
      <c r="AN591" s="429">
        <f t="shared" si="1420"/>
        <v>2731515.1</v>
      </c>
      <c r="AO591" s="519">
        <f t="shared" si="1444"/>
        <v>141.41800000000001</v>
      </c>
      <c r="AP591" s="429">
        <f t="shared" si="1445"/>
        <v>68369097.772</v>
      </c>
      <c r="AQ591" s="591"/>
      <c r="AR591" s="401">
        <f t="shared" si="1421"/>
        <v>0</v>
      </c>
      <c r="AS591" s="519">
        <f t="shared" si="1446"/>
        <v>141.41800000000001</v>
      </c>
      <c r="AT591" s="429">
        <f t="shared" si="1447"/>
        <v>68369097.772</v>
      </c>
      <c r="AU591" s="513"/>
      <c r="AV591" s="401">
        <f t="shared" si="1448"/>
        <v>0</v>
      </c>
      <c r="AW591" s="519">
        <f t="shared" si="1449"/>
        <v>141.41800000000001</v>
      </c>
      <c r="AX591" s="429">
        <f t="shared" si="1450"/>
        <v>68369097.772</v>
      </c>
      <c r="AY591" s="513"/>
      <c r="AZ591" s="681">
        <f t="shared" si="1451"/>
        <v>0</v>
      </c>
      <c r="BA591" s="519">
        <f t="shared" si="1452"/>
        <v>141.41800000000001</v>
      </c>
      <c r="BB591" s="429">
        <f t="shared" si="1453"/>
        <v>68369097.772</v>
      </c>
      <c r="BC591" s="695"/>
      <c r="BD591" s="681">
        <f t="shared" si="1454"/>
        <v>0</v>
      </c>
      <c r="BE591" s="695">
        <f t="shared" si="1455"/>
        <v>141.41800000000001</v>
      </c>
      <c r="BF591" s="681">
        <f t="shared" si="1456"/>
        <v>68369097.772</v>
      </c>
      <c r="BG591" s="519"/>
      <c r="BH591" s="429">
        <f t="shared" si="1457"/>
        <v>0</v>
      </c>
      <c r="BI591" s="519">
        <f t="shared" si="1458"/>
        <v>141.41800000000001</v>
      </c>
      <c r="BJ591" s="429">
        <f t="shared" si="1459"/>
        <v>68369097.772</v>
      </c>
      <c r="BK591" s="519"/>
      <c r="BL591" s="429">
        <f t="shared" si="1460"/>
        <v>0</v>
      </c>
      <c r="BM591" s="519">
        <f t="shared" si="1461"/>
        <v>141.41800000000001</v>
      </c>
      <c r="BN591" s="429">
        <f t="shared" si="1462"/>
        <v>68369097.772</v>
      </c>
      <c r="BO591" s="718">
        <v>9.76</v>
      </c>
      <c r="BP591" s="706">
        <f t="shared" si="1463"/>
        <v>4718511.04</v>
      </c>
      <c r="BQ591" s="718">
        <f t="shared" si="1464"/>
        <v>151.178</v>
      </c>
      <c r="BR591" s="706">
        <f t="shared" si="1465"/>
        <v>73087608.811999992</v>
      </c>
      <c r="BS591" s="718"/>
      <c r="BT591" s="706">
        <f t="shared" si="1466"/>
        <v>0</v>
      </c>
      <c r="BU591" s="718">
        <f t="shared" si="1467"/>
        <v>151.178</v>
      </c>
      <c r="BV591" s="706">
        <f t="shared" si="1468"/>
        <v>73087608.811999992</v>
      </c>
      <c r="BW591" s="718"/>
      <c r="BX591" s="706">
        <f t="shared" si="1469"/>
        <v>0</v>
      </c>
      <c r="BY591" s="718">
        <f t="shared" si="1470"/>
        <v>151.178</v>
      </c>
      <c r="BZ591" s="706">
        <f t="shared" si="1471"/>
        <v>73087608.811999992</v>
      </c>
      <c r="CA591" s="718"/>
      <c r="CB591" s="706">
        <f t="shared" si="1472"/>
        <v>0</v>
      </c>
      <c r="CC591" s="718">
        <f t="shared" si="1473"/>
        <v>151.178</v>
      </c>
      <c r="CD591" s="706">
        <f t="shared" si="1474"/>
        <v>73087608.811999992</v>
      </c>
      <c r="CE591" s="706"/>
      <c r="CF591" s="402">
        <f t="shared" si="1475"/>
        <v>33841780</v>
      </c>
    </row>
    <row r="592" spans="2:84" ht="54">
      <c r="B592" s="395" t="s">
        <v>1813</v>
      </c>
      <c r="C592" s="396" t="s">
        <v>1814</v>
      </c>
      <c r="D592" s="397" t="s">
        <v>404</v>
      </c>
      <c r="E592" s="398">
        <v>98264</v>
      </c>
      <c r="F592" s="399">
        <v>50</v>
      </c>
      <c r="G592" s="400">
        <f t="shared" si="1422"/>
        <v>4913200</v>
      </c>
      <c r="H592" s="400"/>
      <c r="I592" s="401"/>
      <c r="J592" s="401"/>
      <c r="K592" s="513"/>
      <c r="L592" s="401">
        <f t="shared" si="1423"/>
        <v>0</v>
      </c>
      <c r="M592" s="513">
        <f t="shared" si="1424"/>
        <v>0</v>
      </c>
      <c r="N592" s="401">
        <f t="shared" si="1425"/>
        <v>0</v>
      </c>
      <c r="O592" s="513"/>
      <c r="P592" s="401">
        <f t="shared" si="1426"/>
        <v>0</v>
      </c>
      <c r="Q592" s="513">
        <f t="shared" si="1427"/>
        <v>0</v>
      </c>
      <c r="R592" s="401">
        <f t="shared" si="1428"/>
        <v>0</v>
      </c>
      <c r="S592" s="540"/>
      <c r="T592" s="401">
        <f t="shared" si="1429"/>
        <v>0</v>
      </c>
      <c r="U592" s="513">
        <f t="shared" si="1430"/>
        <v>0</v>
      </c>
      <c r="V592" s="401">
        <f t="shared" si="1431"/>
        <v>0</v>
      </c>
      <c r="W592" s="513"/>
      <c r="X592" s="401">
        <f t="shared" si="1432"/>
        <v>0</v>
      </c>
      <c r="Y592" s="513">
        <f t="shared" si="1433"/>
        <v>0</v>
      </c>
      <c r="Z592" s="401">
        <f t="shared" si="1434"/>
        <v>0</v>
      </c>
      <c r="AA592" s="513"/>
      <c r="AB592" s="401">
        <f t="shared" si="1435"/>
        <v>0</v>
      </c>
      <c r="AC592" s="513">
        <f t="shared" si="1436"/>
        <v>0</v>
      </c>
      <c r="AD592" s="401">
        <f t="shared" si="1437"/>
        <v>0</v>
      </c>
      <c r="AE592" s="513"/>
      <c r="AF592" s="401">
        <f t="shared" si="1438"/>
        <v>0</v>
      </c>
      <c r="AG592" s="513">
        <f t="shared" si="1439"/>
        <v>0</v>
      </c>
      <c r="AH592" s="401">
        <f t="shared" si="1440"/>
        <v>0</v>
      </c>
      <c r="AI592" s="513"/>
      <c r="AJ592" s="401">
        <f t="shared" si="1441"/>
        <v>0</v>
      </c>
      <c r="AK592" s="513">
        <f t="shared" si="1442"/>
        <v>0</v>
      </c>
      <c r="AL592" s="401">
        <f t="shared" si="1443"/>
        <v>0</v>
      </c>
      <c r="AM592" s="519"/>
      <c r="AN592" s="429">
        <f t="shared" si="1420"/>
        <v>0</v>
      </c>
      <c r="AO592" s="519">
        <f t="shared" si="1444"/>
        <v>0</v>
      </c>
      <c r="AP592" s="429">
        <f t="shared" si="1445"/>
        <v>0</v>
      </c>
      <c r="AQ592" s="591"/>
      <c r="AR592" s="401">
        <f t="shared" si="1421"/>
        <v>0</v>
      </c>
      <c r="AS592" s="519">
        <f t="shared" si="1446"/>
        <v>0</v>
      </c>
      <c r="AT592" s="429">
        <f t="shared" si="1447"/>
        <v>0</v>
      </c>
      <c r="AU592" s="513"/>
      <c r="AV592" s="401">
        <f t="shared" si="1448"/>
        <v>0</v>
      </c>
      <c r="AW592" s="519">
        <f t="shared" si="1449"/>
        <v>0</v>
      </c>
      <c r="AX592" s="429">
        <f t="shared" si="1450"/>
        <v>0</v>
      </c>
      <c r="AY592" s="513"/>
      <c r="AZ592" s="681">
        <f t="shared" si="1451"/>
        <v>0</v>
      </c>
      <c r="BA592" s="519">
        <f t="shared" si="1452"/>
        <v>0</v>
      </c>
      <c r="BB592" s="429">
        <f t="shared" si="1453"/>
        <v>0</v>
      </c>
      <c r="BC592" s="695"/>
      <c r="BD592" s="681">
        <f t="shared" si="1454"/>
        <v>0</v>
      </c>
      <c r="BE592" s="695">
        <f t="shared" si="1455"/>
        <v>0</v>
      </c>
      <c r="BF592" s="681">
        <f t="shared" si="1456"/>
        <v>0</v>
      </c>
      <c r="BG592" s="519"/>
      <c r="BH592" s="429">
        <f t="shared" si="1457"/>
        <v>0</v>
      </c>
      <c r="BI592" s="519">
        <f t="shared" si="1458"/>
        <v>0</v>
      </c>
      <c r="BJ592" s="429">
        <f t="shared" si="1459"/>
        <v>0</v>
      </c>
      <c r="BK592" s="519"/>
      <c r="BL592" s="429">
        <f t="shared" si="1460"/>
        <v>0</v>
      </c>
      <c r="BM592" s="519">
        <f t="shared" si="1461"/>
        <v>0</v>
      </c>
      <c r="BN592" s="429">
        <f t="shared" si="1462"/>
        <v>0</v>
      </c>
      <c r="BO592" s="718"/>
      <c r="BP592" s="706">
        <f t="shared" si="1463"/>
        <v>0</v>
      </c>
      <c r="BQ592" s="718">
        <f t="shared" si="1464"/>
        <v>0</v>
      </c>
      <c r="BR592" s="706">
        <f t="shared" si="1465"/>
        <v>0</v>
      </c>
      <c r="BS592" s="718"/>
      <c r="BT592" s="706">
        <f t="shared" si="1466"/>
        <v>0</v>
      </c>
      <c r="BU592" s="718">
        <f t="shared" si="1467"/>
        <v>0</v>
      </c>
      <c r="BV592" s="706">
        <f t="shared" si="1468"/>
        <v>0</v>
      </c>
      <c r="BW592" s="718"/>
      <c r="BX592" s="706">
        <f t="shared" si="1469"/>
        <v>0</v>
      </c>
      <c r="BY592" s="718">
        <f t="shared" si="1470"/>
        <v>0</v>
      </c>
      <c r="BZ592" s="706">
        <f t="shared" si="1471"/>
        <v>0</v>
      </c>
      <c r="CA592" s="718"/>
      <c r="CB592" s="706">
        <f t="shared" si="1472"/>
        <v>0</v>
      </c>
      <c r="CC592" s="718">
        <f t="shared" si="1473"/>
        <v>0</v>
      </c>
      <c r="CD592" s="706">
        <f t="shared" si="1474"/>
        <v>0</v>
      </c>
      <c r="CE592" s="706"/>
      <c r="CF592" s="402">
        <f t="shared" si="1475"/>
        <v>4913200</v>
      </c>
    </row>
    <row r="593" spans="1:84" ht="378">
      <c r="B593" s="395" t="s">
        <v>1815</v>
      </c>
      <c r="C593" s="396" t="s">
        <v>1816</v>
      </c>
      <c r="D593" s="397" t="s">
        <v>1817</v>
      </c>
      <c r="E593" s="398">
        <v>176497812.40000001</v>
      </c>
      <c r="F593" s="399">
        <v>1</v>
      </c>
      <c r="G593" s="400">
        <f t="shared" si="1422"/>
        <v>176497812.40000001</v>
      </c>
      <c r="H593" s="400"/>
      <c r="I593" s="401"/>
      <c r="J593" s="401"/>
      <c r="K593" s="513"/>
      <c r="L593" s="401">
        <f t="shared" si="1423"/>
        <v>0</v>
      </c>
      <c r="M593" s="513">
        <f t="shared" si="1424"/>
        <v>0</v>
      </c>
      <c r="N593" s="401">
        <f t="shared" si="1425"/>
        <v>0</v>
      </c>
      <c r="O593" s="513"/>
      <c r="P593" s="401">
        <f t="shared" si="1426"/>
        <v>0</v>
      </c>
      <c r="Q593" s="513">
        <f t="shared" si="1427"/>
        <v>0</v>
      </c>
      <c r="R593" s="401">
        <f t="shared" si="1428"/>
        <v>0</v>
      </c>
      <c r="S593" s="540"/>
      <c r="T593" s="401">
        <f t="shared" si="1429"/>
        <v>0</v>
      </c>
      <c r="U593" s="513">
        <f t="shared" si="1430"/>
        <v>0</v>
      </c>
      <c r="V593" s="401">
        <f t="shared" si="1431"/>
        <v>0</v>
      </c>
      <c r="W593" s="513"/>
      <c r="X593" s="401">
        <f t="shared" si="1432"/>
        <v>0</v>
      </c>
      <c r="Y593" s="513">
        <f t="shared" si="1433"/>
        <v>0</v>
      </c>
      <c r="Z593" s="401">
        <f t="shared" si="1434"/>
        <v>0</v>
      </c>
      <c r="AA593" s="513"/>
      <c r="AB593" s="401">
        <f t="shared" si="1435"/>
        <v>0</v>
      </c>
      <c r="AC593" s="513">
        <f t="shared" si="1436"/>
        <v>0</v>
      </c>
      <c r="AD593" s="401">
        <f t="shared" si="1437"/>
        <v>0</v>
      </c>
      <c r="AE593" s="513"/>
      <c r="AF593" s="401">
        <f t="shared" si="1438"/>
        <v>0</v>
      </c>
      <c r="AG593" s="513">
        <f t="shared" si="1439"/>
        <v>0</v>
      </c>
      <c r="AH593" s="401">
        <f t="shared" si="1440"/>
        <v>0</v>
      </c>
      <c r="AI593" s="513"/>
      <c r="AJ593" s="401">
        <f t="shared" si="1441"/>
        <v>0</v>
      </c>
      <c r="AK593" s="513">
        <f t="shared" si="1442"/>
        <v>0</v>
      </c>
      <c r="AL593" s="401">
        <f t="shared" si="1443"/>
        <v>0</v>
      </c>
      <c r="AM593" s="519"/>
      <c r="AN593" s="429">
        <f t="shared" si="1420"/>
        <v>0</v>
      </c>
      <c r="AO593" s="519">
        <f t="shared" si="1444"/>
        <v>0</v>
      </c>
      <c r="AP593" s="429">
        <f t="shared" si="1445"/>
        <v>0</v>
      </c>
      <c r="AQ593" s="591"/>
      <c r="AR593" s="401">
        <f t="shared" si="1421"/>
        <v>0</v>
      </c>
      <c r="AS593" s="519">
        <f t="shared" si="1446"/>
        <v>0</v>
      </c>
      <c r="AT593" s="429">
        <f t="shared" si="1447"/>
        <v>0</v>
      </c>
      <c r="AU593" s="513"/>
      <c r="AV593" s="401">
        <f t="shared" si="1448"/>
        <v>0</v>
      </c>
      <c r="AW593" s="519">
        <f t="shared" si="1449"/>
        <v>0</v>
      </c>
      <c r="AX593" s="429">
        <f t="shared" si="1450"/>
        <v>0</v>
      </c>
      <c r="AY593" s="513"/>
      <c r="AZ593" s="681">
        <f t="shared" si="1451"/>
        <v>0</v>
      </c>
      <c r="BA593" s="519">
        <f t="shared" si="1452"/>
        <v>0</v>
      </c>
      <c r="BB593" s="429">
        <f t="shared" si="1453"/>
        <v>0</v>
      </c>
      <c r="BC593" s="695"/>
      <c r="BD593" s="681">
        <f t="shared" si="1454"/>
        <v>0</v>
      </c>
      <c r="BE593" s="695">
        <f t="shared" si="1455"/>
        <v>0</v>
      </c>
      <c r="BF593" s="681">
        <f t="shared" si="1456"/>
        <v>0</v>
      </c>
      <c r="BG593" s="519"/>
      <c r="BH593" s="429">
        <f t="shared" si="1457"/>
        <v>0</v>
      </c>
      <c r="BI593" s="519">
        <f t="shared" si="1458"/>
        <v>0</v>
      </c>
      <c r="BJ593" s="429">
        <f t="shared" si="1459"/>
        <v>0</v>
      </c>
      <c r="BK593" s="519"/>
      <c r="BL593" s="429">
        <f t="shared" si="1460"/>
        <v>0</v>
      </c>
      <c r="BM593" s="519">
        <f t="shared" si="1461"/>
        <v>0</v>
      </c>
      <c r="BN593" s="429">
        <f t="shared" si="1462"/>
        <v>0</v>
      </c>
      <c r="BO593" s="718"/>
      <c r="BP593" s="706">
        <f t="shared" si="1463"/>
        <v>0</v>
      </c>
      <c r="BQ593" s="718">
        <f t="shared" si="1464"/>
        <v>0</v>
      </c>
      <c r="BR593" s="706">
        <f t="shared" si="1465"/>
        <v>0</v>
      </c>
      <c r="BS593" s="718"/>
      <c r="BT593" s="706">
        <f t="shared" si="1466"/>
        <v>0</v>
      </c>
      <c r="BU593" s="718">
        <f t="shared" si="1467"/>
        <v>0</v>
      </c>
      <c r="BV593" s="706">
        <f t="shared" si="1468"/>
        <v>0</v>
      </c>
      <c r="BW593" s="718"/>
      <c r="BX593" s="706">
        <f t="shared" si="1469"/>
        <v>0</v>
      </c>
      <c r="BY593" s="718">
        <f t="shared" si="1470"/>
        <v>0</v>
      </c>
      <c r="BZ593" s="706">
        <f t="shared" si="1471"/>
        <v>0</v>
      </c>
      <c r="CA593" s="718"/>
      <c r="CB593" s="706">
        <f t="shared" si="1472"/>
        <v>0</v>
      </c>
      <c r="CC593" s="718">
        <f t="shared" si="1473"/>
        <v>0</v>
      </c>
      <c r="CD593" s="706">
        <f t="shared" si="1474"/>
        <v>0</v>
      </c>
      <c r="CE593" s="706"/>
      <c r="CF593" s="402">
        <f t="shared" si="1475"/>
        <v>176497812.40000001</v>
      </c>
    </row>
    <row r="594" spans="1:84" ht="54">
      <c r="B594" s="395" t="s">
        <v>1818</v>
      </c>
      <c r="C594" s="396" t="s">
        <v>1819</v>
      </c>
      <c r="D594" s="397" t="s">
        <v>397</v>
      </c>
      <c r="E594" s="398">
        <v>62191</v>
      </c>
      <c r="F594" s="399">
        <v>99.213096233822867</v>
      </c>
      <c r="G594" s="400">
        <f t="shared" si="1422"/>
        <v>6170161.6678776778</v>
      </c>
      <c r="H594" s="400"/>
      <c r="I594" s="401"/>
      <c r="J594" s="401"/>
      <c r="K594" s="513"/>
      <c r="L594" s="401">
        <f t="shared" si="1423"/>
        <v>0</v>
      </c>
      <c r="M594" s="513">
        <f t="shared" si="1424"/>
        <v>0</v>
      </c>
      <c r="N594" s="401">
        <f t="shared" si="1425"/>
        <v>0</v>
      </c>
      <c r="O594" s="513"/>
      <c r="P594" s="401">
        <f t="shared" si="1426"/>
        <v>0</v>
      </c>
      <c r="Q594" s="513">
        <f t="shared" si="1427"/>
        <v>0</v>
      </c>
      <c r="R594" s="401">
        <f t="shared" si="1428"/>
        <v>0</v>
      </c>
      <c r="S594" s="540"/>
      <c r="T594" s="401">
        <f t="shared" si="1429"/>
        <v>0</v>
      </c>
      <c r="U594" s="513">
        <f t="shared" si="1430"/>
        <v>0</v>
      </c>
      <c r="V594" s="401">
        <f t="shared" si="1431"/>
        <v>0</v>
      </c>
      <c r="W594" s="513"/>
      <c r="X594" s="401">
        <f t="shared" si="1432"/>
        <v>0</v>
      </c>
      <c r="Y594" s="513">
        <f t="shared" si="1433"/>
        <v>0</v>
      </c>
      <c r="Z594" s="401">
        <f t="shared" si="1434"/>
        <v>0</v>
      </c>
      <c r="AA594" s="513"/>
      <c r="AB594" s="401">
        <f t="shared" si="1435"/>
        <v>0</v>
      </c>
      <c r="AC594" s="513">
        <f t="shared" si="1436"/>
        <v>0</v>
      </c>
      <c r="AD594" s="401">
        <f t="shared" si="1437"/>
        <v>0</v>
      </c>
      <c r="AE594" s="513"/>
      <c r="AF594" s="401">
        <f t="shared" si="1438"/>
        <v>0</v>
      </c>
      <c r="AG594" s="513">
        <f t="shared" si="1439"/>
        <v>0</v>
      </c>
      <c r="AH594" s="401">
        <f t="shared" si="1440"/>
        <v>0</v>
      </c>
      <c r="AI594" s="513"/>
      <c r="AJ594" s="401">
        <f t="shared" si="1441"/>
        <v>0</v>
      </c>
      <c r="AK594" s="513">
        <f t="shared" si="1442"/>
        <v>0</v>
      </c>
      <c r="AL594" s="401">
        <f t="shared" si="1443"/>
        <v>0</v>
      </c>
      <c r="AM594" s="519"/>
      <c r="AN594" s="429">
        <f t="shared" si="1420"/>
        <v>0</v>
      </c>
      <c r="AO594" s="519">
        <f t="shared" si="1444"/>
        <v>0</v>
      </c>
      <c r="AP594" s="429">
        <f t="shared" si="1445"/>
        <v>0</v>
      </c>
      <c r="AQ594" s="591"/>
      <c r="AR594" s="401">
        <f t="shared" si="1421"/>
        <v>0</v>
      </c>
      <c r="AS594" s="519">
        <f t="shared" si="1446"/>
        <v>0</v>
      </c>
      <c r="AT594" s="429">
        <f t="shared" si="1447"/>
        <v>0</v>
      </c>
      <c r="AU594" s="513"/>
      <c r="AV594" s="401">
        <f t="shared" si="1448"/>
        <v>0</v>
      </c>
      <c r="AW594" s="519">
        <f t="shared" si="1449"/>
        <v>0</v>
      </c>
      <c r="AX594" s="429">
        <f t="shared" si="1450"/>
        <v>0</v>
      </c>
      <c r="AY594" s="513"/>
      <c r="AZ594" s="681">
        <f t="shared" si="1451"/>
        <v>0</v>
      </c>
      <c r="BA594" s="519">
        <f t="shared" si="1452"/>
        <v>0</v>
      </c>
      <c r="BB594" s="429">
        <f t="shared" si="1453"/>
        <v>0</v>
      </c>
      <c r="BC594" s="695"/>
      <c r="BD594" s="681">
        <f t="shared" si="1454"/>
        <v>0</v>
      </c>
      <c r="BE594" s="695">
        <f t="shared" si="1455"/>
        <v>0</v>
      </c>
      <c r="BF594" s="681">
        <f t="shared" si="1456"/>
        <v>0</v>
      </c>
      <c r="BG594" s="519"/>
      <c r="BH594" s="429">
        <f t="shared" si="1457"/>
        <v>0</v>
      </c>
      <c r="BI594" s="519">
        <f t="shared" si="1458"/>
        <v>0</v>
      </c>
      <c r="BJ594" s="429">
        <f t="shared" si="1459"/>
        <v>0</v>
      </c>
      <c r="BK594" s="519">
        <v>15</v>
      </c>
      <c r="BL594" s="429">
        <f t="shared" si="1460"/>
        <v>932865</v>
      </c>
      <c r="BM594" s="519">
        <f t="shared" si="1461"/>
        <v>15</v>
      </c>
      <c r="BN594" s="429">
        <f t="shared" si="1462"/>
        <v>932865</v>
      </c>
      <c r="BO594" s="718"/>
      <c r="BP594" s="706">
        <f t="shared" si="1463"/>
        <v>0</v>
      </c>
      <c r="BQ594" s="718">
        <f t="shared" si="1464"/>
        <v>15</v>
      </c>
      <c r="BR594" s="706">
        <f t="shared" si="1465"/>
        <v>932865</v>
      </c>
      <c r="BS594" s="718"/>
      <c r="BT594" s="706">
        <f t="shared" si="1466"/>
        <v>0</v>
      </c>
      <c r="BU594" s="718">
        <f t="shared" si="1467"/>
        <v>15</v>
      </c>
      <c r="BV594" s="706">
        <f t="shared" si="1468"/>
        <v>932865</v>
      </c>
      <c r="BW594" s="718"/>
      <c r="BX594" s="706">
        <f t="shared" si="1469"/>
        <v>0</v>
      </c>
      <c r="BY594" s="718">
        <f t="shared" si="1470"/>
        <v>15</v>
      </c>
      <c r="BZ594" s="706">
        <f t="shared" si="1471"/>
        <v>932865</v>
      </c>
      <c r="CA594" s="718"/>
      <c r="CB594" s="706">
        <f t="shared" si="1472"/>
        <v>0</v>
      </c>
      <c r="CC594" s="718">
        <f t="shared" si="1473"/>
        <v>15</v>
      </c>
      <c r="CD594" s="706">
        <f t="shared" si="1474"/>
        <v>932865</v>
      </c>
      <c r="CE594" s="706"/>
      <c r="CF594" s="402">
        <f t="shared" si="1475"/>
        <v>6170161.6678776778</v>
      </c>
    </row>
    <row r="595" spans="1:84" ht="72">
      <c r="B595" s="395" t="s">
        <v>1820</v>
      </c>
      <c r="C595" s="396" t="s">
        <v>1821</v>
      </c>
      <c r="D595" s="397" t="s">
        <v>1626</v>
      </c>
      <c r="E595" s="398">
        <v>150624</v>
      </c>
      <c r="F595" s="399">
        <v>0</v>
      </c>
      <c r="G595" s="400">
        <f t="shared" si="1422"/>
        <v>0</v>
      </c>
      <c r="H595" s="400"/>
      <c r="I595" s="401"/>
      <c r="J595" s="401"/>
      <c r="K595" s="513"/>
      <c r="L595" s="401">
        <f t="shared" si="1423"/>
        <v>0</v>
      </c>
      <c r="M595" s="513">
        <f t="shared" si="1424"/>
        <v>0</v>
      </c>
      <c r="N595" s="401">
        <f t="shared" si="1425"/>
        <v>0</v>
      </c>
      <c r="O595" s="513"/>
      <c r="P595" s="401">
        <f t="shared" si="1426"/>
        <v>0</v>
      </c>
      <c r="Q595" s="513">
        <f t="shared" si="1427"/>
        <v>0</v>
      </c>
      <c r="R595" s="401">
        <f t="shared" si="1428"/>
        <v>0</v>
      </c>
      <c r="S595" s="540"/>
      <c r="T595" s="401">
        <f t="shared" si="1429"/>
        <v>0</v>
      </c>
      <c r="U595" s="513">
        <f t="shared" si="1430"/>
        <v>0</v>
      </c>
      <c r="V595" s="401">
        <f t="shared" si="1431"/>
        <v>0</v>
      </c>
      <c r="W595" s="513"/>
      <c r="X595" s="401">
        <f t="shared" si="1432"/>
        <v>0</v>
      </c>
      <c r="Y595" s="513">
        <f t="shared" si="1433"/>
        <v>0</v>
      </c>
      <c r="Z595" s="401">
        <f t="shared" si="1434"/>
        <v>0</v>
      </c>
      <c r="AA595" s="513"/>
      <c r="AB595" s="401">
        <f t="shared" si="1435"/>
        <v>0</v>
      </c>
      <c r="AC595" s="513">
        <f t="shared" si="1436"/>
        <v>0</v>
      </c>
      <c r="AD595" s="401">
        <f t="shared" si="1437"/>
        <v>0</v>
      </c>
      <c r="AE595" s="513"/>
      <c r="AF595" s="401">
        <f t="shared" si="1438"/>
        <v>0</v>
      </c>
      <c r="AG595" s="513">
        <f t="shared" si="1439"/>
        <v>0</v>
      </c>
      <c r="AH595" s="401">
        <f t="shared" si="1440"/>
        <v>0</v>
      </c>
      <c r="AI595" s="513"/>
      <c r="AJ595" s="401">
        <f t="shared" si="1441"/>
        <v>0</v>
      </c>
      <c r="AK595" s="513">
        <f t="shared" si="1442"/>
        <v>0</v>
      </c>
      <c r="AL595" s="401">
        <f t="shared" si="1443"/>
        <v>0</v>
      </c>
      <c r="AM595" s="519"/>
      <c r="AN595" s="429">
        <f t="shared" si="1420"/>
        <v>0</v>
      </c>
      <c r="AO595" s="519">
        <f t="shared" si="1444"/>
        <v>0</v>
      </c>
      <c r="AP595" s="429">
        <f t="shared" si="1445"/>
        <v>0</v>
      </c>
      <c r="AQ595" s="591"/>
      <c r="AR595" s="401">
        <f t="shared" si="1421"/>
        <v>0</v>
      </c>
      <c r="AS595" s="519">
        <f t="shared" si="1446"/>
        <v>0</v>
      </c>
      <c r="AT595" s="429">
        <f t="shared" si="1447"/>
        <v>0</v>
      </c>
      <c r="AU595" s="513"/>
      <c r="AV595" s="401">
        <f t="shared" si="1448"/>
        <v>0</v>
      </c>
      <c r="AW595" s="519">
        <f t="shared" si="1449"/>
        <v>0</v>
      </c>
      <c r="AX595" s="429">
        <f t="shared" si="1450"/>
        <v>0</v>
      </c>
      <c r="AY595" s="513"/>
      <c r="AZ595" s="681">
        <f t="shared" si="1451"/>
        <v>0</v>
      </c>
      <c r="BA595" s="519">
        <f t="shared" si="1452"/>
        <v>0</v>
      </c>
      <c r="BB595" s="429">
        <f t="shared" si="1453"/>
        <v>0</v>
      </c>
      <c r="BC595" s="695"/>
      <c r="BD595" s="681">
        <f t="shared" si="1454"/>
        <v>0</v>
      </c>
      <c r="BE595" s="695">
        <f t="shared" si="1455"/>
        <v>0</v>
      </c>
      <c r="BF595" s="681">
        <f t="shared" si="1456"/>
        <v>0</v>
      </c>
      <c r="BG595" s="519"/>
      <c r="BH595" s="429">
        <f t="shared" si="1457"/>
        <v>0</v>
      </c>
      <c r="BI595" s="519">
        <f t="shared" si="1458"/>
        <v>0</v>
      </c>
      <c r="BJ595" s="429">
        <f t="shared" si="1459"/>
        <v>0</v>
      </c>
      <c r="BK595" s="519"/>
      <c r="BL595" s="429">
        <f t="shared" si="1460"/>
        <v>0</v>
      </c>
      <c r="BM595" s="519">
        <f t="shared" si="1461"/>
        <v>0</v>
      </c>
      <c r="BN595" s="429">
        <f t="shared" si="1462"/>
        <v>0</v>
      </c>
      <c r="BO595" s="718"/>
      <c r="BP595" s="706">
        <f t="shared" si="1463"/>
        <v>0</v>
      </c>
      <c r="BQ595" s="718">
        <f t="shared" si="1464"/>
        <v>0</v>
      </c>
      <c r="BR595" s="706">
        <f t="shared" si="1465"/>
        <v>0</v>
      </c>
      <c r="BS595" s="718"/>
      <c r="BT595" s="706">
        <f t="shared" si="1466"/>
        <v>0</v>
      </c>
      <c r="BU595" s="718">
        <f t="shared" si="1467"/>
        <v>0</v>
      </c>
      <c r="BV595" s="706">
        <f t="shared" si="1468"/>
        <v>0</v>
      </c>
      <c r="BW595" s="718"/>
      <c r="BX595" s="706">
        <f t="shared" si="1469"/>
        <v>0</v>
      </c>
      <c r="BY595" s="718">
        <f t="shared" si="1470"/>
        <v>0</v>
      </c>
      <c r="BZ595" s="706">
        <f t="shared" si="1471"/>
        <v>0</v>
      </c>
      <c r="CA595" s="718"/>
      <c r="CB595" s="706">
        <f t="shared" si="1472"/>
        <v>0</v>
      </c>
      <c r="CC595" s="718">
        <f t="shared" si="1473"/>
        <v>0</v>
      </c>
      <c r="CD595" s="706">
        <f t="shared" si="1474"/>
        <v>0</v>
      </c>
      <c r="CE595" s="706"/>
      <c r="CF595" s="402">
        <f t="shared" si="1475"/>
        <v>0</v>
      </c>
    </row>
    <row r="596" spans="1:84" ht="54">
      <c r="B596" s="395" t="s">
        <v>1822</v>
      </c>
      <c r="C596" s="396" t="s">
        <v>1823</v>
      </c>
      <c r="D596" s="397" t="s">
        <v>397</v>
      </c>
      <c r="E596" s="398">
        <v>85586</v>
      </c>
      <c r="F596" s="399">
        <v>491.4</v>
      </c>
      <c r="G596" s="400">
        <f t="shared" si="1422"/>
        <v>42056960.399999999</v>
      </c>
      <c r="H596" s="400"/>
      <c r="I596" s="401"/>
      <c r="J596" s="401"/>
      <c r="K596" s="513"/>
      <c r="L596" s="401">
        <f t="shared" si="1423"/>
        <v>0</v>
      </c>
      <c r="M596" s="513">
        <f t="shared" si="1424"/>
        <v>0</v>
      </c>
      <c r="N596" s="401">
        <f t="shared" si="1425"/>
        <v>0</v>
      </c>
      <c r="O596" s="513"/>
      <c r="P596" s="401">
        <f t="shared" si="1426"/>
        <v>0</v>
      </c>
      <c r="Q596" s="513">
        <f t="shared" si="1427"/>
        <v>0</v>
      </c>
      <c r="R596" s="401">
        <f t="shared" si="1428"/>
        <v>0</v>
      </c>
      <c r="S596" s="540"/>
      <c r="T596" s="401">
        <f t="shared" si="1429"/>
        <v>0</v>
      </c>
      <c r="U596" s="513">
        <f t="shared" si="1430"/>
        <v>0</v>
      </c>
      <c r="V596" s="401">
        <f t="shared" si="1431"/>
        <v>0</v>
      </c>
      <c r="W596" s="513"/>
      <c r="X596" s="401">
        <f t="shared" si="1432"/>
        <v>0</v>
      </c>
      <c r="Y596" s="513">
        <f t="shared" si="1433"/>
        <v>0</v>
      </c>
      <c r="Z596" s="401">
        <f t="shared" si="1434"/>
        <v>0</v>
      </c>
      <c r="AA596" s="513"/>
      <c r="AB596" s="401">
        <f t="shared" si="1435"/>
        <v>0</v>
      </c>
      <c r="AC596" s="513">
        <f t="shared" si="1436"/>
        <v>0</v>
      </c>
      <c r="AD596" s="401">
        <f t="shared" si="1437"/>
        <v>0</v>
      </c>
      <c r="AE596" s="513">
        <v>48.41</v>
      </c>
      <c r="AF596" s="401">
        <f t="shared" si="1438"/>
        <v>4143218.26</v>
      </c>
      <c r="AG596" s="513">
        <f t="shared" si="1439"/>
        <v>48.41</v>
      </c>
      <c r="AH596" s="401">
        <f t="shared" si="1440"/>
        <v>4143218.26</v>
      </c>
      <c r="AI596" s="513"/>
      <c r="AJ596" s="401">
        <f t="shared" si="1441"/>
        <v>0</v>
      </c>
      <c r="AK596" s="513">
        <f t="shared" si="1442"/>
        <v>48.41</v>
      </c>
      <c r="AL596" s="401">
        <f t="shared" si="1443"/>
        <v>4143218.26</v>
      </c>
      <c r="AM596" s="519"/>
      <c r="AN596" s="429">
        <f t="shared" si="1420"/>
        <v>0</v>
      </c>
      <c r="AO596" s="519">
        <f t="shared" si="1444"/>
        <v>48.41</v>
      </c>
      <c r="AP596" s="429">
        <f t="shared" si="1445"/>
        <v>4143218.26</v>
      </c>
      <c r="AQ596" s="591"/>
      <c r="AR596" s="401">
        <f t="shared" si="1421"/>
        <v>0</v>
      </c>
      <c r="AS596" s="519">
        <f t="shared" si="1446"/>
        <v>48.41</v>
      </c>
      <c r="AT596" s="429">
        <f t="shared" si="1447"/>
        <v>4143218.26</v>
      </c>
      <c r="AU596" s="513"/>
      <c r="AV596" s="401">
        <f t="shared" si="1448"/>
        <v>0</v>
      </c>
      <c r="AW596" s="519">
        <f t="shared" si="1449"/>
        <v>48.41</v>
      </c>
      <c r="AX596" s="429">
        <f t="shared" si="1450"/>
        <v>4143218.26</v>
      </c>
      <c r="AY596" s="513"/>
      <c r="AZ596" s="681">
        <f t="shared" si="1451"/>
        <v>0</v>
      </c>
      <c r="BA596" s="519">
        <f t="shared" si="1452"/>
        <v>48.41</v>
      </c>
      <c r="BB596" s="429">
        <f t="shared" si="1453"/>
        <v>4143218.26</v>
      </c>
      <c r="BC596" s="695"/>
      <c r="BD596" s="681">
        <f t="shared" si="1454"/>
        <v>0</v>
      </c>
      <c r="BE596" s="695">
        <f t="shared" si="1455"/>
        <v>48.41</v>
      </c>
      <c r="BF596" s="681">
        <f t="shared" si="1456"/>
        <v>4143218.26</v>
      </c>
      <c r="BG596" s="519"/>
      <c r="BH596" s="429">
        <f t="shared" si="1457"/>
        <v>0</v>
      </c>
      <c r="BI596" s="519">
        <f t="shared" si="1458"/>
        <v>48.41</v>
      </c>
      <c r="BJ596" s="429">
        <f t="shared" si="1459"/>
        <v>4143218.26</v>
      </c>
      <c r="BK596" s="519"/>
      <c r="BL596" s="429">
        <f t="shared" si="1460"/>
        <v>0</v>
      </c>
      <c r="BM596" s="519">
        <f t="shared" si="1461"/>
        <v>48.41</v>
      </c>
      <c r="BN596" s="429">
        <f t="shared" si="1462"/>
        <v>4143218.26</v>
      </c>
      <c r="BO596" s="718"/>
      <c r="BP596" s="706">
        <f t="shared" si="1463"/>
        <v>0</v>
      </c>
      <c r="BQ596" s="718">
        <f t="shared" si="1464"/>
        <v>48.41</v>
      </c>
      <c r="BR596" s="706">
        <f t="shared" si="1465"/>
        <v>4143218.26</v>
      </c>
      <c r="BS596" s="718"/>
      <c r="BT596" s="706">
        <f t="shared" si="1466"/>
        <v>0</v>
      </c>
      <c r="BU596" s="718">
        <f t="shared" si="1467"/>
        <v>48.41</v>
      </c>
      <c r="BV596" s="706">
        <f t="shared" si="1468"/>
        <v>4143218.26</v>
      </c>
      <c r="BW596" s="718"/>
      <c r="BX596" s="706">
        <f t="shared" si="1469"/>
        <v>0</v>
      </c>
      <c r="BY596" s="718">
        <f t="shared" si="1470"/>
        <v>48.41</v>
      </c>
      <c r="BZ596" s="706">
        <f t="shared" si="1471"/>
        <v>4143218.26</v>
      </c>
      <c r="CA596" s="718"/>
      <c r="CB596" s="706">
        <f t="shared" si="1472"/>
        <v>0</v>
      </c>
      <c r="CC596" s="718">
        <f t="shared" si="1473"/>
        <v>48.41</v>
      </c>
      <c r="CD596" s="706">
        <f t="shared" si="1474"/>
        <v>4143218.26</v>
      </c>
      <c r="CE596" s="706"/>
      <c r="CF596" s="402">
        <f t="shared" si="1475"/>
        <v>42056960.399999999</v>
      </c>
    </row>
    <row r="597" spans="1:84" ht="126">
      <c r="B597" s="395" t="s">
        <v>1824</v>
      </c>
      <c r="C597" s="396" t="s">
        <v>1825</v>
      </c>
      <c r="D597" s="397" t="s">
        <v>397</v>
      </c>
      <c r="E597" s="398">
        <v>91360</v>
      </c>
      <c r="F597" s="399">
        <v>489.65</v>
      </c>
      <c r="G597" s="400">
        <f t="shared" si="1422"/>
        <v>44734424</v>
      </c>
      <c r="H597" s="400"/>
      <c r="I597" s="401"/>
      <c r="J597" s="401"/>
      <c r="K597" s="513"/>
      <c r="L597" s="401">
        <f t="shared" si="1423"/>
        <v>0</v>
      </c>
      <c r="M597" s="513">
        <f t="shared" si="1424"/>
        <v>0</v>
      </c>
      <c r="N597" s="401">
        <f t="shared" si="1425"/>
        <v>0</v>
      </c>
      <c r="O597" s="513"/>
      <c r="P597" s="401">
        <f t="shared" si="1426"/>
        <v>0</v>
      </c>
      <c r="Q597" s="513">
        <f t="shared" si="1427"/>
        <v>0</v>
      </c>
      <c r="R597" s="401">
        <f t="shared" si="1428"/>
        <v>0</v>
      </c>
      <c r="S597" s="540"/>
      <c r="T597" s="401">
        <f t="shared" si="1429"/>
        <v>0</v>
      </c>
      <c r="U597" s="513">
        <f t="shared" si="1430"/>
        <v>0</v>
      </c>
      <c r="V597" s="401">
        <f t="shared" si="1431"/>
        <v>0</v>
      </c>
      <c r="W597" s="513"/>
      <c r="X597" s="401">
        <f t="shared" si="1432"/>
        <v>0</v>
      </c>
      <c r="Y597" s="513">
        <f t="shared" si="1433"/>
        <v>0</v>
      </c>
      <c r="Z597" s="401">
        <f t="shared" si="1434"/>
        <v>0</v>
      </c>
      <c r="AA597" s="513"/>
      <c r="AB597" s="401">
        <f t="shared" si="1435"/>
        <v>0</v>
      </c>
      <c r="AC597" s="513">
        <f t="shared" si="1436"/>
        <v>0</v>
      </c>
      <c r="AD597" s="401">
        <f t="shared" si="1437"/>
        <v>0</v>
      </c>
      <c r="AE597" s="513">
        <v>96.82</v>
      </c>
      <c r="AF597" s="401">
        <f t="shared" si="1438"/>
        <v>8845475.1999999993</v>
      </c>
      <c r="AG597" s="513">
        <f t="shared" si="1439"/>
        <v>96.82</v>
      </c>
      <c r="AH597" s="401">
        <f t="shared" si="1440"/>
        <v>8845475.1999999993</v>
      </c>
      <c r="AI597" s="513"/>
      <c r="AJ597" s="401">
        <f t="shared" si="1441"/>
        <v>0</v>
      </c>
      <c r="AK597" s="513">
        <f t="shared" si="1442"/>
        <v>96.82</v>
      </c>
      <c r="AL597" s="401">
        <f t="shared" si="1443"/>
        <v>8845475.1999999993</v>
      </c>
      <c r="AM597" s="519"/>
      <c r="AN597" s="429">
        <f t="shared" si="1420"/>
        <v>0</v>
      </c>
      <c r="AO597" s="519">
        <f t="shared" si="1444"/>
        <v>96.82</v>
      </c>
      <c r="AP597" s="429">
        <f t="shared" si="1445"/>
        <v>8845475.1999999993</v>
      </c>
      <c r="AQ597" s="591"/>
      <c r="AR597" s="401">
        <f t="shared" si="1421"/>
        <v>0</v>
      </c>
      <c r="AS597" s="519">
        <f t="shared" si="1446"/>
        <v>96.82</v>
      </c>
      <c r="AT597" s="429">
        <f t="shared" si="1447"/>
        <v>8845475.1999999993</v>
      </c>
      <c r="AU597" s="513"/>
      <c r="AV597" s="401">
        <f t="shared" si="1448"/>
        <v>0</v>
      </c>
      <c r="AW597" s="519">
        <f t="shared" si="1449"/>
        <v>96.82</v>
      </c>
      <c r="AX597" s="429">
        <f t="shared" si="1450"/>
        <v>8845475.1999999993</v>
      </c>
      <c r="AY597" s="513"/>
      <c r="AZ597" s="681">
        <f t="shared" si="1451"/>
        <v>0</v>
      </c>
      <c r="BA597" s="519">
        <f t="shared" si="1452"/>
        <v>96.82</v>
      </c>
      <c r="BB597" s="429">
        <f t="shared" si="1453"/>
        <v>8845475.1999999993</v>
      </c>
      <c r="BC597" s="695"/>
      <c r="BD597" s="681">
        <f t="shared" si="1454"/>
        <v>0</v>
      </c>
      <c r="BE597" s="695">
        <f t="shared" si="1455"/>
        <v>96.82</v>
      </c>
      <c r="BF597" s="681">
        <f t="shared" si="1456"/>
        <v>8845475.1999999993</v>
      </c>
      <c r="BG597" s="519"/>
      <c r="BH597" s="429">
        <f t="shared" si="1457"/>
        <v>0</v>
      </c>
      <c r="BI597" s="519">
        <f t="shared" si="1458"/>
        <v>96.82</v>
      </c>
      <c r="BJ597" s="429">
        <f t="shared" si="1459"/>
        <v>8845475.1999999993</v>
      </c>
      <c r="BK597" s="519"/>
      <c r="BL597" s="429">
        <f t="shared" si="1460"/>
        <v>0</v>
      </c>
      <c r="BM597" s="519">
        <f t="shared" si="1461"/>
        <v>96.82</v>
      </c>
      <c r="BN597" s="429">
        <f t="shared" si="1462"/>
        <v>8845475.1999999993</v>
      </c>
      <c r="BO597" s="718"/>
      <c r="BP597" s="706">
        <f t="shared" si="1463"/>
        <v>0</v>
      </c>
      <c r="BQ597" s="718">
        <f t="shared" si="1464"/>
        <v>96.82</v>
      </c>
      <c r="BR597" s="706">
        <f t="shared" si="1465"/>
        <v>8845475.1999999993</v>
      </c>
      <c r="BS597" s="718"/>
      <c r="BT597" s="706">
        <f t="shared" si="1466"/>
        <v>0</v>
      </c>
      <c r="BU597" s="718">
        <f t="shared" si="1467"/>
        <v>96.82</v>
      </c>
      <c r="BV597" s="706">
        <f t="shared" si="1468"/>
        <v>8845475.1999999993</v>
      </c>
      <c r="BW597" s="718"/>
      <c r="BX597" s="706">
        <f t="shared" si="1469"/>
        <v>0</v>
      </c>
      <c r="BY597" s="718">
        <f t="shared" si="1470"/>
        <v>96.82</v>
      </c>
      <c r="BZ597" s="706">
        <f t="shared" si="1471"/>
        <v>8845475.1999999993</v>
      </c>
      <c r="CA597" s="718"/>
      <c r="CB597" s="706">
        <f t="shared" si="1472"/>
        <v>0</v>
      </c>
      <c r="CC597" s="718">
        <f t="shared" si="1473"/>
        <v>96.82</v>
      </c>
      <c r="CD597" s="706">
        <f t="shared" si="1474"/>
        <v>8845475.1999999993</v>
      </c>
      <c r="CE597" s="706"/>
      <c r="CF597" s="402">
        <f t="shared" si="1475"/>
        <v>44734424</v>
      </c>
    </row>
    <row r="598" spans="1:84" ht="90">
      <c r="B598" s="395" t="s">
        <v>1826</v>
      </c>
      <c r="C598" s="396" t="s">
        <v>1827</v>
      </c>
      <c r="D598" s="397" t="s">
        <v>1626</v>
      </c>
      <c r="E598" s="398">
        <v>637731</v>
      </c>
      <c r="F598" s="399">
        <v>8</v>
      </c>
      <c r="G598" s="400">
        <f t="shared" si="1422"/>
        <v>5101848</v>
      </c>
      <c r="H598" s="400"/>
      <c r="I598" s="401"/>
      <c r="J598" s="401"/>
      <c r="K598" s="513"/>
      <c r="L598" s="401">
        <f t="shared" si="1423"/>
        <v>0</v>
      </c>
      <c r="M598" s="513">
        <f t="shared" si="1424"/>
        <v>0</v>
      </c>
      <c r="N598" s="401">
        <f t="shared" si="1425"/>
        <v>0</v>
      </c>
      <c r="O598" s="513"/>
      <c r="P598" s="401">
        <f t="shared" si="1426"/>
        <v>0</v>
      </c>
      <c r="Q598" s="513">
        <f t="shared" si="1427"/>
        <v>0</v>
      </c>
      <c r="R598" s="401">
        <f t="shared" si="1428"/>
        <v>0</v>
      </c>
      <c r="S598" s="540"/>
      <c r="T598" s="401">
        <f t="shared" si="1429"/>
        <v>0</v>
      </c>
      <c r="U598" s="513">
        <f t="shared" si="1430"/>
        <v>0</v>
      </c>
      <c r="V598" s="401">
        <f t="shared" si="1431"/>
        <v>0</v>
      </c>
      <c r="W598" s="513"/>
      <c r="X598" s="401">
        <f t="shared" si="1432"/>
        <v>0</v>
      </c>
      <c r="Y598" s="513">
        <f t="shared" si="1433"/>
        <v>0</v>
      </c>
      <c r="Z598" s="401">
        <f t="shared" si="1434"/>
        <v>0</v>
      </c>
      <c r="AA598" s="513"/>
      <c r="AB598" s="401">
        <f t="shared" si="1435"/>
        <v>0</v>
      </c>
      <c r="AC598" s="513">
        <f t="shared" si="1436"/>
        <v>0</v>
      </c>
      <c r="AD598" s="401">
        <f t="shared" si="1437"/>
        <v>0</v>
      </c>
      <c r="AE598" s="513"/>
      <c r="AF598" s="401">
        <f t="shared" si="1438"/>
        <v>0</v>
      </c>
      <c r="AG598" s="513">
        <f t="shared" si="1439"/>
        <v>0</v>
      </c>
      <c r="AH598" s="401">
        <f t="shared" si="1440"/>
        <v>0</v>
      </c>
      <c r="AI598" s="513"/>
      <c r="AJ598" s="401">
        <f t="shared" si="1441"/>
        <v>0</v>
      </c>
      <c r="AK598" s="513">
        <f t="shared" si="1442"/>
        <v>0</v>
      </c>
      <c r="AL598" s="401">
        <f t="shared" si="1443"/>
        <v>0</v>
      </c>
      <c r="AM598" s="519"/>
      <c r="AN598" s="429">
        <f t="shared" si="1420"/>
        <v>0</v>
      </c>
      <c r="AO598" s="519">
        <f t="shared" si="1444"/>
        <v>0</v>
      </c>
      <c r="AP598" s="429">
        <f t="shared" si="1445"/>
        <v>0</v>
      </c>
      <c r="AQ598" s="591"/>
      <c r="AR598" s="401">
        <f t="shared" si="1421"/>
        <v>0</v>
      </c>
      <c r="AS598" s="519">
        <f t="shared" si="1446"/>
        <v>0</v>
      </c>
      <c r="AT598" s="429">
        <f t="shared" si="1447"/>
        <v>0</v>
      </c>
      <c r="AU598" s="513"/>
      <c r="AV598" s="401">
        <f t="shared" si="1448"/>
        <v>0</v>
      </c>
      <c r="AW598" s="519">
        <f t="shared" si="1449"/>
        <v>0</v>
      </c>
      <c r="AX598" s="429">
        <f t="shared" si="1450"/>
        <v>0</v>
      </c>
      <c r="AY598" s="513"/>
      <c r="AZ598" s="681">
        <f t="shared" si="1451"/>
        <v>0</v>
      </c>
      <c r="BA598" s="519">
        <f t="shared" si="1452"/>
        <v>0</v>
      </c>
      <c r="BB598" s="429">
        <f t="shared" si="1453"/>
        <v>0</v>
      </c>
      <c r="BC598" s="695"/>
      <c r="BD598" s="681">
        <f t="shared" si="1454"/>
        <v>0</v>
      </c>
      <c r="BE598" s="695">
        <f t="shared" si="1455"/>
        <v>0</v>
      </c>
      <c r="BF598" s="681">
        <f t="shared" si="1456"/>
        <v>0</v>
      </c>
      <c r="BG598" s="519"/>
      <c r="BH598" s="429">
        <f t="shared" si="1457"/>
        <v>0</v>
      </c>
      <c r="BI598" s="519">
        <f t="shared" si="1458"/>
        <v>0</v>
      </c>
      <c r="BJ598" s="429">
        <f t="shared" si="1459"/>
        <v>0</v>
      </c>
      <c r="BK598" s="519">
        <v>0</v>
      </c>
      <c r="BL598" s="429">
        <f t="shared" si="1460"/>
        <v>0</v>
      </c>
      <c r="BM598" s="519">
        <f t="shared" si="1461"/>
        <v>0</v>
      </c>
      <c r="BN598" s="429">
        <f t="shared" si="1462"/>
        <v>0</v>
      </c>
      <c r="BO598" s="718"/>
      <c r="BP598" s="706">
        <f t="shared" si="1463"/>
        <v>0</v>
      </c>
      <c r="BQ598" s="718">
        <f t="shared" si="1464"/>
        <v>0</v>
      </c>
      <c r="BR598" s="706">
        <f t="shared" si="1465"/>
        <v>0</v>
      </c>
      <c r="BS598" s="718"/>
      <c r="BT598" s="706">
        <f t="shared" si="1466"/>
        <v>0</v>
      </c>
      <c r="BU598" s="718">
        <f t="shared" si="1467"/>
        <v>0</v>
      </c>
      <c r="BV598" s="706">
        <f t="shared" si="1468"/>
        <v>0</v>
      </c>
      <c r="BW598" s="718">
        <v>2</v>
      </c>
      <c r="BX598" s="706">
        <f t="shared" si="1469"/>
        <v>1275462</v>
      </c>
      <c r="BY598" s="718">
        <f t="shared" si="1470"/>
        <v>2</v>
      </c>
      <c r="BZ598" s="706">
        <f t="shared" si="1471"/>
        <v>1275462</v>
      </c>
      <c r="CA598" s="718"/>
      <c r="CB598" s="706">
        <f t="shared" si="1472"/>
        <v>0</v>
      </c>
      <c r="CC598" s="718">
        <f t="shared" si="1473"/>
        <v>2</v>
      </c>
      <c r="CD598" s="706">
        <f t="shared" si="1474"/>
        <v>1275462</v>
      </c>
      <c r="CE598" s="706"/>
      <c r="CF598" s="402">
        <f t="shared" si="1475"/>
        <v>5101848</v>
      </c>
    </row>
    <row r="599" spans="1:84" ht="72">
      <c r="B599" s="395" t="s">
        <v>1828</v>
      </c>
      <c r="C599" s="396" t="s">
        <v>1829</v>
      </c>
      <c r="D599" s="397" t="s">
        <v>1626</v>
      </c>
      <c r="E599" s="398">
        <v>103267</v>
      </c>
      <c r="F599" s="399">
        <v>8</v>
      </c>
      <c r="G599" s="400">
        <f t="shared" si="1422"/>
        <v>826136</v>
      </c>
      <c r="H599" s="400"/>
      <c r="I599" s="401"/>
      <c r="J599" s="401"/>
      <c r="K599" s="513"/>
      <c r="L599" s="401">
        <f t="shared" si="1423"/>
        <v>0</v>
      </c>
      <c r="M599" s="513">
        <f t="shared" si="1424"/>
        <v>0</v>
      </c>
      <c r="N599" s="401">
        <f t="shared" si="1425"/>
        <v>0</v>
      </c>
      <c r="O599" s="513"/>
      <c r="P599" s="401">
        <f t="shared" si="1426"/>
        <v>0</v>
      </c>
      <c r="Q599" s="513">
        <f t="shared" si="1427"/>
        <v>0</v>
      </c>
      <c r="R599" s="401">
        <f t="shared" si="1428"/>
        <v>0</v>
      </c>
      <c r="S599" s="540"/>
      <c r="T599" s="401">
        <f t="shared" si="1429"/>
        <v>0</v>
      </c>
      <c r="U599" s="513">
        <f t="shared" si="1430"/>
        <v>0</v>
      </c>
      <c r="V599" s="401">
        <f t="shared" si="1431"/>
        <v>0</v>
      </c>
      <c r="W599" s="513"/>
      <c r="X599" s="401">
        <f t="shared" si="1432"/>
        <v>0</v>
      </c>
      <c r="Y599" s="513">
        <f t="shared" si="1433"/>
        <v>0</v>
      </c>
      <c r="Z599" s="401">
        <f t="shared" si="1434"/>
        <v>0</v>
      </c>
      <c r="AA599" s="513"/>
      <c r="AB599" s="401">
        <f t="shared" si="1435"/>
        <v>0</v>
      </c>
      <c r="AC599" s="513">
        <f t="shared" si="1436"/>
        <v>0</v>
      </c>
      <c r="AD599" s="401">
        <f t="shared" si="1437"/>
        <v>0</v>
      </c>
      <c r="AE599" s="513"/>
      <c r="AF599" s="401">
        <f t="shared" si="1438"/>
        <v>0</v>
      </c>
      <c r="AG599" s="513">
        <f t="shared" si="1439"/>
        <v>0</v>
      </c>
      <c r="AH599" s="401">
        <f t="shared" si="1440"/>
        <v>0</v>
      </c>
      <c r="AI599" s="513"/>
      <c r="AJ599" s="401">
        <f t="shared" si="1441"/>
        <v>0</v>
      </c>
      <c r="AK599" s="513">
        <f t="shared" si="1442"/>
        <v>0</v>
      </c>
      <c r="AL599" s="401">
        <f t="shared" si="1443"/>
        <v>0</v>
      </c>
      <c r="AM599" s="519"/>
      <c r="AN599" s="429">
        <f t="shared" si="1420"/>
        <v>0</v>
      </c>
      <c r="AO599" s="519">
        <f t="shared" si="1444"/>
        <v>0</v>
      </c>
      <c r="AP599" s="429">
        <f t="shared" si="1445"/>
        <v>0</v>
      </c>
      <c r="AQ599" s="591"/>
      <c r="AR599" s="401">
        <f t="shared" si="1421"/>
        <v>0</v>
      </c>
      <c r="AS599" s="519">
        <f t="shared" si="1446"/>
        <v>0</v>
      </c>
      <c r="AT599" s="429">
        <f t="shared" si="1447"/>
        <v>0</v>
      </c>
      <c r="AU599" s="513"/>
      <c r="AV599" s="401">
        <f t="shared" si="1448"/>
        <v>0</v>
      </c>
      <c r="AW599" s="519">
        <f t="shared" si="1449"/>
        <v>0</v>
      </c>
      <c r="AX599" s="429">
        <f t="shared" si="1450"/>
        <v>0</v>
      </c>
      <c r="AY599" s="513"/>
      <c r="AZ599" s="681">
        <f t="shared" si="1451"/>
        <v>0</v>
      </c>
      <c r="BA599" s="519">
        <f t="shared" si="1452"/>
        <v>0</v>
      </c>
      <c r="BB599" s="429">
        <f t="shared" si="1453"/>
        <v>0</v>
      </c>
      <c r="BC599" s="695"/>
      <c r="BD599" s="681">
        <f t="shared" si="1454"/>
        <v>0</v>
      </c>
      <c r="BE599" s="695">
        <f t="shared" si="1455"/>
        <v>0</v>
      </c>
      <c r="BF599" s="681">
        <f t="shared" si="1456"/>
        <v>0</v>
      </c>
      <c r="BG599" s="519"/>
      <c r="BH599" s="429">
        <f t="shared" si="1457"/>
        <v>0</v>
      </c>
      <c r="BI599" s="519">
        <f t="shared" si="1458"/>
        <v>0</v>
      </c>
      <c r="BJ599" s="429">
        <f t="shared" si="1459"/>
        <v>0</v>
      </c>
      <c r="BK599" s="519"/>
      <c r="BL599" s="429">
        <f t="shared" si="1460"/>
        <v>0</v>
      </c>
      <c r="BM599" s="519">
        <f t="shared" si="1461"/>
        <v>0</v>
      </c>
      <c r="BN599" s="429">
        <f t="shared" si="1462"/>
        <v>0</v>
      </c>
      <c r="BO599" s="718"/>
      <c r="BP599" s="706">
        <f t="shared" si="1463"/>
        <v>0</v>
      </c>
      <c r="BQ599" s="718">
        <f t="shared" si="1464"/>
        <v>0</v>
      </c>
      <c r="BR599" s="706">
        <f t="shared" si="1465"/>
        <v>0</v>
      </c>
      <c r="BS599" s="718"/>
      <c r="BT599" s="706">
        <f t="shared" si="1466"/>
        <v>0</v>
      </c>
      <c r="BU599" s="718">
        <f t="shared" si="1467"/>
        <v>0</v>
      </c>
      <c r="BV599" s="706">
        <f t="shared" si="1468"/>
        <v>0</v>
      </c>
      <c r="BW599" s="718"/>
      <c r="BX599" s="706">
        <f t="shared" si="1469"/>
        <v>0</v>
      </c>
      <c r="BY599" s="718">
        <f t="shared" si="1470"/>
        <v>0</v>
      </c>
      <c r="BZ599" s="706">
        <f t="shared" si="1471"/>
        <v>0</v>
      </c>
      <c r="CA599" s="718"/>
      <c r="CB599" s="706">
        <f t="shared" si="1472"/>
        <v>0</v>
      </c>
      <c r="CC599" s="718">
        <f t="shared" si="1473"/>
        <v>0</v>
      </c>
      <c r="CD599" s="706">
        <f t="shared" si="1474"/>
        <v>0</v>
      </c>
      <c r="CE599" s="706"/>
      <c r="CF599" s="402">
        <f t="shared" si="1475"/>
        <v>826136</v>
      </c>
    </row>
    <row r="600" spans="1:84" ht="36">
      <c r="B600" s="395" t="s">
        <v>1830</v>
      </c>
      <c r="C600" s="396" t="s">
        <v>1831</v>
      </c>
      <c r="D600" s="397" t="s">
        <v>397</v>
      </c>
      <c r="E600" s="398">
        <v>18827</v>
      </c>
      <c r="F600" s="399">
        <v>650</v>
      </c>
      <c r="G600" s="400">
        <f t="shared" si="1422"/>
        <v>12237550</v>
      </c>
      <c r="H600" s="400"/>
      <c r="I600" s="401"/>
      <c r="J600" s="401"/>
      <c r="K600" s="513"/>
      <c r="L600" s="401">
        <f t="shared" si="1423"/>
        <v>0</v>
      </c>
      <c r="M600" s="513">
        <f t="shared" si="1424"/>
        <v>0</v>
      </c>
      <c r="N600" s="401">
        <f t="shared" si="1425"/>
        <v>0</v>
      </c>
      <c r="O600" s="513"/>
      <c r="P600" s="401">
        <f t="shared" si="1426"/>
        <v>0</v>
      </c>
      <c r="Q600" s="513">
        <f t="shared" si="1427"/>
        <v>0</v>
      </c>
      <c r="R600" s="401">
        <f t="shared" si="1428"/>
        <v>0</v>
      </c>
      <c r="S600" s="540"/>
      <c r="T600" s="401">
        <f t="shared" si="1429"/>
        <v>0</v>
      </c>
      <c r="U600" s="513">
        <f t="shared" si="1430"/>
        <v>0</v>
      </c>
      <c r="V600" s="401">
        <f t="shared" si="1431"/>
        <v>0</v>
      </c>
      <c r="W600" s="513"/>
      <c r="X600" s="401">
        <f t="shared" si="1432"/>
        <v>0</v>
      </c>
      <c r="Y600" s="513">
        <f t="shared" si="1433"/>
        <v>0</v>
      </c>
      <c r="Z600" s="401">
        <f t="shared" si="1434"/>
        <v>0</v>
      </c>
      <c r="AA600" s="513">
        <v>10.4</v>
      </c>
      <c r="AB600" s="401">
        <f t="shared" si="1435"/>
        <v>195800.80000000002</v>
      </c>
      <c r="AC600" s="513">
        <f t="shared" si="1436"/>
        <v>10.4</v>
      </c>
      <c r="AD600" s="401">
        <f t="shared" si="1437"/>
        <v>195800.80000000002</v>
      </c>
      <c r="AE600" s="513"/>
      <c r="AF600" s="401">
        <f t="shared" si="1438"/>
        <v>0</v>
      </c>
      <c r="AG600" s="513">
        <f t="shared" si="1439"/>
        <v>10.4</v>
      </c>
      <c r="AH600" s="401">
        <f t="shared" si="1440"/>
        <v>195800.80000000002</v>
      </c>
      <c r="AI600" s="513"/>
      <c r="AJ600" s="401">
        <f t="shared" si="1441"/>
        <v>0</v>
      </c>
      <c r="AK600" s="513">
        <f t="shared" si="1442"/>
        <v>10.4</v>
      </c>
      <c r="AL600" s="401">
        <f t="shared" si="1443"/>
        <v>195800.80000000002</v>
      </c>
      <c r="AM600" s="519"/>
      <c r="AN600" s="429">
        <f t="shared" si="1420"/>
        <v>0</v>
      </c>
      <c r="AO600" s="519">
        <f t="shared" si="1444"/>
        <v>10.4</v>
      </c>
      <c r="AP600" s="429">
        <f t="shared" si="1445"/>
        <v>195800.80000000002</v>
      </c>
      <c r="AQ600" s="591"/>
      <c r="AR600" s="401">
        <f t="shared" si="1421"/>
        <v>0</v>
      </c>
      <c r="AS600" s="519">
        <f t="shared" si="1446"/>
        <v>10.4</v>
      </c>
      <c r="AT600" s="429">
        <f t="shared" si="1447"/>
        <v>195800.80000000002</v>
      </c>
      <c r="AU600" s="513"/>
      <c r="AV600" s="401">
        <f t="shared" si="1448"/>
        <v>0</v>
      </c>
      <c r="AW600" s="519">
        <f t="shared" si="1449"/>
        <v>10.4</v>
      </c>
      <c r="AX600" s="429">
        <f t="shared" si="1450"/>
        <v>195800.80000000002</v>
      </c>
      <c r="AY600" s="513"/>
      <c r="AZ600" s="681">
        <f t="shared" si="1451"/>
        <v>0</v>
      </c>
      <c r="BA600" s="519">
        <f t="shared" si="1452"/>
        <v>10.4</v>
      </c>
      <c r="BB600" s="429">
        <f t="shared" si="1453"/>
        <v>195800.80000000002</v>
      </c>
      <c r="BC600" s="695"/>
      <c r="BD600" s="681">
        <f t="shared" si="1454"/>
        <v>0</v>
      </c>
      <c r="BE600" s="695">
        <f t="shared" si="1455"/>
        <v>10.4</v>
      </c>
      <c r="BF600" s="681">
        <f t="shared" si="1456"/>
        <v>195800.80000000002</v>
      </c>
      <c r="BG600" s="519"/>
      <c r="BH600" s="429">
        <f t="shared" si="1457"/>
        <v>0</v>
      </c>
      <c r="BI600" s="519">
        <f t="shared" si="1458"/>
        <v>10.4</v>
      </c>
      <c r="BJ600" s="429">
        <f t="shared" si="1459"/>
        <v>195800.80000000002</v>
      </c>
      <c r="BK600" s="519"/>
      <c r="BL600" s="429">
        <f t="shared" si="1460"/>
        <v>0</v>
      </c>
      <c r="BM600" s="519">
        <f t="shared" si="1461"/>
        <v>10.4</v>
      </c>
      <c r="BN600" s="429">
        <f t="shared" si="1462"/>
        <v>195800.80000000002</v>
      </c>
      <c r="BO600" s="718"/>
      <c r="BP600" s="706">
        <f t="shared" si="1463"/>
        <v>0</v>
      </c>
      <c r="BQ600" s="718">
        <f t="shared" si="1464"/>
        <v>10.4</v>
      </c>
      <c r="BR600" s="706">
        <f t="shared" si="1465"/>
        <v>195800.80000000002</v>
      </c>
      <c r="BS600" s="718"/>
      <c r="BT600" s="706">
        <f t="shared" si="1466"/>
        <v>0</v>
      </c>
      <c r="BU600" s="718">
        <f t="shared" si="1467"/>
        <v>10.4</v>
      </c>
      <c r="BV600" s="706">
        <f t="shared" si="1468"/>
        <v>195800.80000000002</v>
      </c>
      <c r="BW600" s="718">
        <v>12.48</v>
      </c>
      <c r="BX600" s="706">
        <f t="shared" si="1469"/>
        <v>234960.96000000002</v>
      </c>
      <c r="BY600" s="718">
        <f t="shared" si="1470"/>
        <v>22.880000000000003</v>
      </c>
      <c r="BZ600" s="706">
        <f t="shared" si="1471"/>
        <v>430761.76000000007</v>
      </c>
      <c r="CA600" s="718"/>
      <c r="CB600" s="706">
        <f t="shared" si="1472"/>
        <v>0</v>
      </c>
      <c r="CC600" s="718">
        <f t="shared" si="1473"/>
        <v>22.880000000000003</v>
      </c>
      <c r="CD600" s="706">
        <f t="shared" si="1474"/>
        <v>430761.76000000007</v>
      </c>
      <c r="CE600" s="706"/>
      <c r="CF600" s="402">
        <f t="shared" si="1475"/>
        <v>12237550</v>
      </c>
    </row>
    <row r="601" spans="1:84" ht="90">
      <c r="B601" s="395" t="s">
        <v>1832</v>
      </c>
      <c r="C601" s="396" t="s">
        <v>1833</v>
      </c>
      <c r="D601" s="397" t="s">
        <v>397</v>
      </c>
      <c r="E601" s="398">
        <v>421260.00000000006</v>
      </c>
      <c r="F601" s="399">
        <v>52</v>
      </c>
      <c r="G601" s="400">
        <f t="shared" si="1422"/>
        <v>21905520.000000004</v>
      </c>
      <c r="H601" s="400"/>
      <c r="I601" s="401"/>
      <c r="J601" s="401"/>
      <c r="K601" s="513"/>
      <c r="L601" s="401">
        <f t="shared" si="1423"/>
        <v>0</v>
      </c>
      <c r="M601" s="513">
        <f t="shared" si="1424"/>
        <v>0</v>
      </c>
      <c r="N601" s="401">
        <f t="shared" si="1425"/>
        <v>0</v>
      </c>
      <c r="O601" s="513"/>
      <c r="P601" s="401">
        <f t="shared" si="1426"/>
        <v>0</v>
      </c>
      <c r="Q601" s="513">
        <f t="shared" si="1427"/>
        <v>0</v>
      </c>
      <c r="R601" s="401">
        <f t="shared" si="1428"/>
        <v>0</v>
      </c>
      <c r="S601" s="540"/>
      <c r="T601" s="401">
        <f t="shared" si="1429"/>
        <v>0</v>
      </c>
      <c r="U601" s="513">
        <f t="shared" si="1430"/>
        <v>0</v>
      </c>
      <c r="V601" s="401">
        <f t="shared" si="1431"/>
        <v>0</v>
      </c>
      <c r="W601" s="513"/>
      <c r="X601" s="401">
        <f t="shared" si="1432"/>
        <v>0</v>
      </c>
      <c r="Y601" s="513">
        <f t="shared" si="1433"/>
        <v>0</v>
      </c>
      <c r="Z601" s="401">
        <f t="shared" si="1434"/>
        <v>0</v>
      </c>
      <c r="AA601" s="513"/>
      <c r="AB601" s="401">
        <f t="shared" si="1435"/>
        <v>0</v>
      </c>
      <c r="AC601" s="513">
        <f t="shared" si="1436"/>
        <v>0</v>
      </c>
      <c r="AD601" s="401">
        <f t="shared" si="1437"/>
        <v>0</v>
      </c>
      <c r="AE601" s="513"/>
      <c r="AF601" s="401">
        <f t="shared" si="1438"/>
        <v>0</v>
      </c>
      <c r="AG601" s="513">
        <f t="shared" si="1439"/>
        <v>0</v>
      </c>
      <c r="AH601" s="401">
        <f t="shared" si="1440"/>
        <v>0</v>
      </c>
      <c r="AI601" s="513"/>
      <c r="AJ601" s="401">
        <f t="shared" si="1441"/>
        <v>0</v>
      </c>
      <c r="AK601" s="513">
        <f t="shared" si="1442"/>
        <v>0</v>
      </c>
      <c r="AL601" s="401">
        <f t="shared" si="1443"/>
        <v>0</v>
      </c>
      <c r="AM601" s="519"/>
      <c r="AN601" s="429">
        <f t="shared" si="1420"/>
        <v>0</v>
      </c>
      <c r="AO601" s="519">
        <f t="shared" si="1444"/>
        <v>0</v>
      </c>
      <c r="AP601" s="429">
        <f t="shared" si="1445"/>
        <v>0</v>
      </c>
      <c r="AQ601" s="591"/>
      <c r="AR601" s="401">
        <f t="shared" si="1421"/>
        <v>0</v>
      </c>
      <c r="AS601" s="519">
        <f t="shared" si="1446"/>
        <v>0</v>
      </c>
      <c r="AT601" s="429">
        <f t="shared" si="1447"/>
        <v>0</v>
      </c>
      <c r="AU601" s="513"/>
      <c r="AV601" s="401">
        <f t="shared" si="1448"/>
        <v>0</v>
      </c>
      <c r="AW601" s="519">
        <f t="shared" si="1449"/>
        <v>0</v>
      </c>
      <c r="AX601" s="429">
        <f t="shared" si="1450"/>
        <v>0</v>
      </c>
      <c r="AY601" s="513"/>
      <c r="AZ601" s="681">
        <f t="shared" si="1451"/>
        <v>0</v>
      </c>
      <c r="BA601" s="519">
        <f t="shared" si="1452"/>
        <v>0</v>
      </c>
      <c r="BB601" s="429">
        <f t="shared" si="1453"/>
        <v>0</v>
      </c>
      <c r="BC601" s="695"/>
      <c r="BD601" s="681">
        <f t="shared" si="1454"/>
        <v>0</v>
      </c>
      <c r="BE601" s="695">
        <f t="shared" si="1455"/>
        <v>0</v>
      </c>
      <c r="BF601" s="681">
        <f t="shared" si="1456"/>
        <v>0</v>
      </c>
      <c r="BG601" s="519"/>
      <c r="BH601" s="429">
        <f t="shared" si="1457"/>
        <v>0</v>
      </c>
      <c r="BI601" s="519">
        <f t="shared" si="1458"/>
        <v>0</v>
      </c>
      <c r="BJ601" s="429">
        <f t="shared" si="1459"/>
        <v>0</v>
      </c>
      <c r="BK601" s="519"/>
      <c r="BL601" s="429">
        <f t="shared" si="1460"/>
        <v>0</v>
      </c>
      <c r="BM601" s="519">
        <f t="shared" si="1461"/>
        <v>0</v>
      </c>
      <c r="BN601" s="429">
        <f t="shared" si="1462"/>
        <v>0</v>
      </c>
      <c r="BO601" s="718"/>
      <c r="BP601" s="706">
        <f t="shared" si="1463"/>
        <v>0</v>
      </c>
      <c r="BQ601" s="718">
        <f t="shared" si="1464"/>
        <v>0</v>
      </c>
      <c r="BR601" s="706">
        <f t="shared" si="1465"/>
        <v>0</v>
      </c>
      <c r="BS601" s="718"/>
      <c r="BT601" s="706">
        <f t="shared" si="1466"/>
        <v>0</v>
      </c>
      <c r="BU601" s="718">
        <f t="shared" si="1467"/>
        <v>0</v>
      </c>
      <c r="BV601" s="706">
        <f t="shared" si="1468"/>
        <v>0</v>
      </c>
      <c r="BW601" s="718"/>
      <c r="BX601" s="706">
        <f t="shared" si="1469"/>
        <v>0</v>
      </c>
      <c r="BY601" s="718">
        <f t="shared" si="1470"/>
        <v>0</v>
      </c>
      <c r="BZ601" s="706">
        <f t="shared" si="1471"/>
        <v>0</v>
      </c>
      <c r="CA601" s="718"/>
      <c r="CB601" s="706">
        <f t="shared" si="1472"/>
        <v>0</v>
      </c>
      <c r="CC601" s="718">
        <f t="shared" si="1473"/>
        <v>0</v>
      </c>
      <c r="CD601" s="706">
        <f t="shared" si="1474"/>
        <v>0</v>
      </c>
      <c r="CE601" s="706"/>
      <c r="CF601" s="402">
        <f t="shared" si="1475"/>
        <v>21905520.000000004</v>
      </c>
    </row>
    <row r="602" spans="1:84" ht="144">
      <c r="B602" s="395" t="s">
        <v>1834</v>
      </c>
      <c r="C602" s="396" t="s">
        <v>1835</v>
      </c>
      <c r="D602" s="397" t="s">
        <v>1626</v>
      </c>
      <c r="E602" s="398">
        <v>3510500</v>
      </c>
      <c r="F602" s="399">
        <v>8</v>
      </c>
      <c r="G602" s="400">
        <f t="shared" si="1422"/>
        <v>28084000</v>
      </c>
      <c r="H602" s="400"/>
      <c r="I602" s="401"/>
      <c r="J602" s="401"/>
      <c r="K602" s="513"/>
      <c r="L602" s="401">
        <f t="shared" si="1423"/>
        <v>0</v>
      </c>
      <c r="M602" s="513">
        <f t="shared" si="1424"/>
        <v>0</v>
      </c>
      <c r="N602" s="401">
        <f t="shared" si="1425"/>
        <v>0</v>
      </c>
      <c r="O602" s="513"/>
      <c r="P602" s="401">
        <f t="shared" si="1426"/>
        <v>0</v>
      </c>
      <c r="Q602" s="513">
        <f t="shared" si="1427"/>
        <v>0</v>
      </c>
      <c r="R602" s="401">
        <f t="shared" si="1428"/>
        <v>0</v>
      </c>
      <c r="S602" s="540"/>
      <c r="T602" s="401">
        <f t="shared" si="1429"/>
        <v>0</v>
      </c>
      <c r="U602" s="513">
        <f t="shared" si="1430"/>
        <v>0</v>
      </c>
      <c r="V602" s="401">
        <f t="shared" si="1431"/>
        <v>0</v>
      </c>
      <c r="W602" s="513"/>
      <c r="X602" s="401">
        <f t="shared" si="1432"/>
        <v>0</v>
      </c>
      <c r="Y602" s="513">
        <f t="shared" si="1433"/>
        <v>0</v>
      </c>
      <c r="Z602" s="401">
        <f t="shared" si="1434"/>
        <v>0</v>
      </c>
      <c r="AA602" s="513"/>
      <c r="AB602" s="401">
        <f t="shared" si="1435"/>
        <v>0</v>
      </c>
      <c r="AC602" s="513">
        <f t="shared" si="1436"/>
        <v>0</v>
      </c>
      <c r="AD602" s="401">
        <f t="shared" si="1437"/>
        <v>0</v>
      </c>
      <c r="AE602" s="513"/>
      <c r="AF602" s="401">
        <f t="shared" si="1438"/>
        <v>0</v>
      </c>
      <c r="AG602" s="513">
        <f t="shared" si="1439"/>
        <v>0</v>
      </c>
      <c r="AH602" s="401">
        <f t="shared" si="1440"/>
        <v>0</v>
      </c>
      <c r="AI602" s="513"/>
      <c r="AJ602" s="401">
        <f t="shared" si="1441"/>
        <v>0</v>
      </c>
      <c r="AK602" s="513">
        <f t="shared" si="1442"/>
        <v>0</v>
      </c>
      <c r="AL602" s="401">
        <f t="shared" si="1443"/>
        <v>0</v>
      </c>
      <c r="AM602" s="519"/>
      <c r="AN602" s="429">
        <f t="shared" si="1420"/>
        <v>0</v>
      </c>
      <c r="AO602" s="519">
        <f t="shared" si="1444"/>
        <v>0</v>
      </c>
      <c r="AP602" s="429">
        <f t="shared" si="1445"/>
        <v>0</v>
      </c>
      <c r="AQ602" s="591"/>
      <c r="AR602" s="401">
        <f t="shared" si="1421"/>
        <v>0</v>
      </c>
      <c r="AS602" s="519">
        <f t="shared" si="1446"/>
        <v>0</v>
      </c>
      <c r="AT602" s="429">
        <f t="shared" si="1447"/>
        <v>0</v>
      </c>
      <c r="AU602" s="513"/>
      <c r="AV602" s="401">
        <f t="shared" si="1448"/>
        <v>0</v>
      </c>
      <c r="AW602" s="519">
        <f t="shared" si="1449"/>
        <v>0</v>
      </c>
      <c r="AX602" s="429">
        <f t="shared" si="1450"/>
        <v>0</v>
      </c>
      <c r="AY602" s="513"/>
      <c r="AZ602" s="681">
        <f t="shared" si="1451"/>
        <v>0</v>
      </c>
      <c r="BA602" s="519">
        <f t="shared" si="1452"/>
        <v>0</v>
      </c>
      <c r="BB602" s="429">
        <f t="shared" si="1453"/>
        <v>0</v>
      </c>
      <c r="BC602" s="695"/>
      <c r="BD602" s="681">
        <f t="shared" si="1454"/>
        <v>0</v>
      </c>
      <c r="BE602" s="695">
        <f t="shared" si="1455"/>
        <v>0</v>
      </c>
      <c r="BF602" s="681">
        <f t="shared" si="1456"/>
        <v>0</v>
      </c>
      <c r="BG602" s="519"/>
      <c r="BH602" s="429">
        <f t="shared" si="1457"/>
        <v>0</v>
      </c>
      <c r="BI602" s="519">
        <f t="shared" si="1458"/>
        <v>0</v>
      </c>
      <c r="BJ602" s="429">
        <f t="shared" si="1459"/>
        <v>0</v>
      </c>
      <c r="BK602" s="519"/>
      <c r="BL602" s="429">
        <f t="shared" si="1460"/>
        <v>0</v>
      </c>
      <c r="BM602" s="519">
        <f t="shared" si="1461"/>
        <v>0</v>
      </c>
      <c r="BN602" s="429">
        <f t="shared" si="1462"/>
        <v>0</v>
      </c>
      <c r="BO602" s="718"/>
      <c r="BP602" s="706">
        <f t="shared" si="1463"/>
        <v>0</v>
      </c>
      <c r="BQ602" s="718">
        <f t="shared" si="1464"/>
        <v>0</v>
      </c>
      <c r="BR602" s="706">
        <f t="shared" si="1465"/>
        <v>0</v>
      </c>
      <c r="BS602" s="718"/>
      <c r="BT602" s="706">
        <f t="shared" si="1466"/>
        <v>0</v>
      </c>
      <c r="BU602" s="718">
        <f t="shared" si="1467"/>
        <v>0</v>
      </c>
      <c r="BV602" s="706">
        <f t="shared" si="1468"/>
        <v>0</v>
      </c>
      <c r="BW602" s="718"/>
      <c r="BX602" s="706">
        <f t="shared" si="1469"/>
        <v>0</v>
      </c>
      <c r="BY602" s="718">
        <f t="shared" si="1470"/>
        <v>0</v>
      </c>
      <c r="BZ602" s="706">
        <f t="shared" si="1471"/>
        <v>0</v>
      </c>
      <c r="CA602" s="718"/>
      <c r="CB602" s="706">
        <f t="shared" si="1472"/>
        <v>0</v>
      </c>
      <c r="CC602" s="718">
        <f t="shared" si="1473"/>
        <v>0</v>
      </c>
      <c r="CD602" s="706">
        <f t="shared" si="1474"/>
        <v>0</v>
      </c>
      <c r="CE602" s="706"/>
      <c r="CF602" s="402">
        <f t="shared" si="1475"/>
        <v>28084000</v>
      </c>
    </row>
    <row r="603" spans="1:84" ht="108">
      <c r="B603" s="395" t="s">
        <v>1836</v>
      </c>
      <c r="C603" s="396" t="s">
        <v>1837</v>
      </c>
      <c r="D603" s="397" t="s">
        <v>397</v>
      </c>
      <c r="E603" s="398">
        <v>631890</v>
      </c>
      <c r="F603" s="399">
        <v>118.71200000000002</v>
      </c>
      <c r="G603" s="400">
        <f t="shared" si="1422"/>
        <v>75012925.680000007</v>
      </c>
      <c r="H603" s="400"/>
      <c r="I603" s="401"/>
      <c r="J603" s="401"/>
      <c r="K603" s="513"/>
      <c r="L603" s="401">
        <f t="shared" si="1423"/>
        <v>0</v>
      </c>
      <c r="M603" s="513">
        <f t="shared" si="1424"/>
        <v>0</v>
      </c>
      <c r="N603" s="401">
        <f t="shared" si="1425"/>
        <v>0</v>
      </c>
      <c r="O603" s="513"/>
      <c r="P603" s="401">
        <f t="shared" si="1426"/>
        <v>0</v>
      </c>
      <c r="Q603" s="513">
        <f t="shared" si="1427"/>
        <v>0</v>
      </c>
      <c r="R603" s="401">
        <f t="shared" si="1428"/>
        <v>0</v>
      </c>
      <c r="S603" s="540"/>
      <c r="T603" s="401">
        <f t="shared" si="1429"/>
        <v>0</v>
      </c>
      <c r="U603" s="513">
        <f t="shared" si="1430"/>
        <v>0</v>
      </c>
      <c r="V603" s="401">
        <f t="shared" si="1431"/>
        <v>0</v>
      </c>
      <c r="W603" s="513"/>
      <c r="X603" s="401">
        <f t="shared" si="1432"/>
        <v>0</v>
      </c>
      <c r="Y603" s="513">
        <f t="shared" si="1433"/>
        <v>0</v>
      </c>
      <c r="Z603" s="401">
        <f t="shared" si="1434"/>
        <v>0</v>
      </c>
      <c r="AA603" s="513"/>
      <c r="AB603" s="401">
        <f t="shared" si="1435"/>
        <v>0</v>
      </c>
      <c r="AC603" s="513">
        <f t="shared" si="1436"/>
        <v>0</v>
      </c>
      <c r="AD603" s="401">
        <f t="shared" si="1437"/>
        <v>0</v>
      </c>
      <c r="AE603" s="513"/>
      <c r="AF603" s="401">
        <f t="shared" si="1438"/>
        <v>0</v>
      </c>
      <c r="AG603" s="513">
        <f t="shared" si="1439"/>
        <v>0</v>
      </c>
      <c r="AH603" s="401">
        <f t="shared" si="1440"/>
        <v>0</v>
      </c>
      <c r="AI603" s="513"/>
      <c r="AJ603" s="401">
        <f t="shared" si="1441"/>
        <v>0</v>
      </c>
      <c r="AK603" s="513">
        <f t="shared" si="1442"/>
        <v>0</v>
      </c>
      <c r="AL603" s="401">
        <f t="shared" si="1443"/>
        <v>0</v>
      </c>
      <c r="AM603" s="519"/>
      <c r="AN603" s="429">
        <f t="shared" si="1420"/>
        <v>0</v>
      </c>
      <c r="AO603" s="519">
        <f t="shared" si="1444"/>
        <v>0</v>
      </c>
      <c r="AP603" s="429">
        <f t="shared" si="1445"/>
        <v>0</v>
      </c>
      <c r="AQ603" s="591"/>
      <c r="AR603" s="401">
        <f t="shared" si="1421"/>
        <v>0</v>
      </c>
      <c r="AS603" s="519">
        <f t="shared" si="1446"/>
        <v>0</v>
      </c>
      <c r="AT603" s="429">
        <f t="shared" si="1447"/>
        <v>0</v>
      </c>
      <c r="AU603" s="513"/>
      <c r="AV603" s="401">
        <f t="shared" si="1448"/>
        <v>0</v>
      </c>
      <c r="AW603" s="519">
        <f t="shared" si="1449"/>
        <v>0</v>
      </c>
      <c r="AX603" s="429">
        <f t="shared" si="1450"/>
        <v>0</v>
      </c>
      <c r="AY603" s="513"/>
      <c r="AZ603" s="681">
        <f t="shared" si="1451"/>
        <v>0</v>
      </c>
      <c r="BA603" s="519">
        <f t="shared" si="1452"/>
        <v>0</v>
      </c>
      <c r="BB603" s="429">
        <f t="shared" si="1453"/>
        <v>0</v>
      </c>
      <c r="BC603" s="695"/>
      <c r="BD603" s="681">
        <f t="shared" si="1454"/>
        <v>0</v>
      </c>
      <c r="BE603" s="695">
        <f t="shared" si="1455"/>
        <v>0</v>
      </c>
      <c r="BF603" s="681">
        <f t="shared" si="1456"/>
        <v>0</v>
      </c>
      <c r="BG603" s="519"/>
      <c r="BH603" s="429">
        <f t="shared" si="1457"/>
        <v>0</v>
      </c>
      <c r="BI603" s="519">
        <f t="shared" si="1458"/>
        <v>0</v>
      </c>
      <c r="BJ603" s="429">
        <f t="shared" si="1459"/>
        <v>0</v>
      </c>
      <c r="BK603" s="519"/>
      <c r="BL603" s="429">
        <f t="shared" si="1460"/>
        <v>0</v>
      </c>
      <c r="BM603" s="519">
        <f t="shared" si="1461"/>
        <v>0</v>
      </c>
      <c r="BN603" s="429">
        <f t="shared" si="1462"/>
        <v>0</v>
      </c>
      <c r="BO603" s="718"/>
      <c r="BP603" s="706">
        <f t="shared" si="1463"/>
        <v>0</v>
      </c>
      <c r="BQ603" s="718">
        <f t="shared" si="1464"/>
        <v>0</v>
      </c>
      <c r="BR603" s="706">
        <f t="shared" si="1465"/>
        <v>0</v>
      </c>
      <c r="BS603" s="718"/>
      <c r="BT603" s="706">
        <f t="shared" si="1466"/>
        <v>0</v>
      </c>
      <c r="BU603" s="718">
        <f t="shared" si="1467"/>
        <v>0</v>
      </c>
      <c r="BV603" s="706">
        <f t="shared" si="1468"/>
        <v>0</v>
      </c>
      <c r="BW603" s="718"/>
      <c r="BX603" s="706">
        <f t="shared" si="1469"/>
        <v>0</v>
      </c>
      <c r="BY603" s="718">
        <f t="shared" si="1470"/>
        <v>0</v>
      </c>
      <c r="BZ603" s="706">
        <f t="shared" si="1471"/>
        <v>0</v>
      </c>
      <c r="CA603" s="718"/>
      <c r="CB603" s="706">
        <f t="shared" si="1472"/>
        <v>0</v>
      </c>
      <c r="CC603" s="718">
        <f t="shared" si="1473"/>
        <v>0</v>
      </c>
      <c r="CD603" s="706">
        <f t="shared" si="1474"/>
        <v>0</v>
      </c>
      <c r="CE603" s="706"/>
      <c r="CF603" s="402">
        <f t="shared" si="1475"/>
        <v>75012925.680000007</v>
      </c>
    </row>
    <row r="604" spans="1:84" ht="270">
      <c r="B604" s="395" t="s">
        <v>1838</v>
      </c>
      <c r="C604" s="396" t="s">
        <v>1839</v>
      </c>
      <c r="D604" s="397" t="s">
        <v>1626</v>
      </c>
      <c r="E604" s="398">
        <v>93200</v>
      </c>
      <c r="F604" s="399">
        <v>300</v>
      </c>
      <c r="G604" s="400">
        <f t="shared" si="1422"/>
        <v>27960000</v>
      </c>
      <c r="H604" s="400"/>
      <c r="I604" s="401"/>
      <c r="J604" s="401"/>
      <c r="K604" s="513"/>
      <c r="L604" s="401">
        <f t="shared" si="1423"/>
        <v>0</v>
      </c>
      <c r="M604" s="513">
        <f t="shared" si="1424"/>
        <v>0</v>
      </c>
      <c r="N604" s="401">
        <f t="shared" si="1425"/>
        <v>0</v>
      </c>
      <c r="O604" s="513"/>
      <c r="P604" s="401">
        <f t="shared" si="1426"/>
        <v>0</v>
      </c>
      <c r="Q604" s="513">
        <f t="shared" si="1427"/>
        <v>0</v>
      </c>
      <c r="R604" s="401">
        <f t="shared" si="1428"/>
        <v>0</v>
      </c>
      <c r="S604" s="540"/>
      <c r="T604" s="401">
        <f t="shared" si="1429"/>
        <v>0</v>
      </c>
      <c r="U604" s="513">
        <f t="shared" si="1430"/>
        <v>0</v>
      </c>
      <c r="V604" s="401">
        <f t="shared" si="1431"/>
        <v>0</v>
      </c>
      <c r="W604" s="513"/>
      <c r="X604" s="401">
        <f t="shared" si="1432"/>
        <v>0</v>
      </c>
      <c r="Y604" s="513">
        <f t="shared" si="1433"/>
        <v>0</v>
      </c>
      <c r="Z604" s="401">
        <f t="shared" si="1434"/>
        <v>0</v>
      </c>
      <c r="AA604" s="513"/>
      <c r="AB604" s="401">
        <f t="shared" si="1435"/>
        <v>0</v>
      </c>
      <c r="AC604" s="513">
        <f t="shared" si="1436"/>
        <v>0</v>
      </c>
      <c r="AD604" s="401">
        <f t="shared" si="1437"/>
        <v>0</v>
      </c>
      <c r="AE604" s="513"/>
      <c r="AF604" s="401">
        <f t="shared" si="1438"/>
        <v>0</v>
      </c>
      <c r="AG604" s="513">
        <f t="shared" si="1439"/>
        <v>0</v>
      </c>
      <c r="AH604" s="401">
        <f t="shared" si="1440"/>
        <v>0</v>
      </c>
      <c r="AI604" s="513"/>
      <c r="AJ604" s="401">
        <f t="shared" si="1441"/>
        <v>0</v>
      </c>
      <c r="AK604" s="513">
        <f t="shared" si="1442"/>
        <v>0</v>
      </c>
      <c r="AL604" s="401">
        <f t="shared" si="1443"/>
        <v>0</v>
      </c>
      <c r="AM604" s="519"/>
      <c r="AN604" s="429">
        <f t="shared" si="1420"/>
        <v>0</v>
      </c>
      <c r="AO604" s="519">
        <f t="shared" si="1444"/>
        <v>0</v>
      </c>
      <c r="AP604" s="429">
        <f t="shared" si="1445"/>
        <v>0</v>
      </c>
      <c r="AQ604" s="591"/>
      <c r="AR604" s="401">
        <f t="shared" si="1421"/>
        <v>0</v>
      </c>
      <c r="AS604" s="519">
        <f t="shared" si="1446"/>
        <v>0</v>
      </c>
      <c r="AT604" s="429">
        <f t="shared" si="1447"/>
        <v>0</v>
      </c>
      <c r="AU604" s="513"/>
      <c r="AV604" s="401">
        <f t="shared" si="1448"/>
        <v>0</v>
      </c>
      <c r="AW604" s="519">
        <f t="shared" si="1449"/>
        <v>0</v>
      </c>
      <c r="AX604" s="429">
        <f t="shared" si="1450"/>
        <v>0</v>
      </c>
      <c r="AY604" s="513"/>
      <c r="AZ604" s="681">
        <f t="shared" si="1451"/>
        <v>0</v>
      </c>
      <c r="BA604" s="519">
        <f t="shared" si="1452"/>
        <v>0</v>
      </c>
      <c r="BB604" s="429">
        <f t="shared" si="1453"/>
        <v>0</v>
      </c>
      <c r="BC604" s="695"/>
      <c r="BD604" s="681">
        <f t="shared" si="1454"/>
        <v>0</v>
      </c>
      <c r="BE604" s="695">
        <f t="shared" si="1455"/>
        <v>0</v>
      </c>
      <c r="BF604" s="681">
        <f t="shared" si="1456"/>
        <v>0</v>
      </c>
      <c r="BG604" s="519"/>
      <c r="BH604" s="429">
        <f t="shared" si="1457"/>
        <v>0</v>
      </c>
      <c r="BI604" s="519">
        <f t="shared" si="1458"/>
        <v>0</v>
      </c>
      <c r="BJ604" s="429">
        <f t="shared" si="1459"/>
        <v>0</v>
      </c>
      <c r="BK604" s="519"/>
      <c r="BL604" s="429">
        <f t="shared" si="1460"/>
        <v>0</v>
      </c>
      <c r="BM604" s="519">
        <f t="shared" si="1461"/>
        <v>0</v>
      </c>
      <c r="BN604" s="429">
        <f t="shared" si="1462"/>
        <v>0</v>
      </c>
      <c r="BO604" s="718"/>
      <c r="BP604" s="706">
        <f t="shared" si="1463"/>
        <v>0</v>
      </c>
      <c r="BQ604" s="718">
        <f t="shared" si="1464"/>
        <v>0</v>
      </c>
      <c r="BR604" s="706">
        <f t="shared" si="1465"/>
        <v>0</v>
      </c>
      <c r="BS604" s="718"/>
      <c r="BT604" s="706">
        <f t="shared" si="1466"/>
        <v>0</v>
      </c>
      <c r="BU604" s="718">
        <f t="shared" si="1467"/>
        <v>0</v>
      </c>
      <c r="BV604" s="706">
        <f t="shared" si="1468"/>
        <v>0</v>
      </c>
      <c r="BW604" s="718"/>
      <c r="BX604" s="706">
        <f t="shared" si="1469"/>
        <v>0</v>
      </c>
      <c r="BY604" s="718">
        <f t="shared" si="1470"/>
        <v>0</v>
      </c>
      <c r="BZ604" s="706">
        <f t="shared" si="1471"/>
        <v>0</v>
      </c>
      <c r="CA604" s="718"/>
      <c r="CB604" s="706">
        <f t="shared" si="1472"/>
        <v>0</v>
      </c>
      <c r="CC604" s="718">
        <f t="shared" si="1473"/>
        <v>0</v>
      </c>
      <c r="CD604" s="706">
        <f t="shared" si="1474"/>
        <v>0</v>
      </c>
      <c r="CE604" s="706"/>
      <c r="CF604" s="402">
        <f t="shared" si="1475"/>
        <v>27960000</v>
      </c>
    </row>
    <row r="605" spans="1:84">
      <c r="B605" s="395" t="s">
        <v>1689</v>
      </c>
      <c r="C605" s="396" t="s">
        <v>1690</v>
      </c>
      <c r="D605" s="397" t="s">
        <v>404</v>
      </c>
      <c r="E605" s="398">
        <v>51015.69</v>
      </c>
      <c r="F605" s="399">
        <v>1267.6252547011802</v>
      </c>
      <c r="G605" s="400">
        <f t="shared" si="1422"/>
        <v>64668777.030006453</v>
      </c>
      <c r="H605" s="400"/>
      <c r="I605" s="401"/>
      <c r="J605" s="401"/>
      <c r="K605" s="513"/>
      <c r="L605" s="401">
        <f t="shared" si="1423"/>
        <v>0</v>
      </c>
      <c r="M605" s="513">
        <f t="shared" si="1424"/>
        <v>0</v>
      </c>
      <c r="N605" s="401">
        <f t="shared" si="1425"/>
        <v>0</v>
      </c>
      <c r="O605" s="513"/>
      <c r="P605" s="401">
        <f t="shared" si="1426"/>
        <v>0</v>
      </c>
      <c r="Q605" s="513">
        <f t="shared" si="1427"/>
        <v>0</v>
      </c>
      <c r="R605" s="401">
        <f t="shared" si="1428"/>
        <v>0</v>
      </c>
      <c r="S605" s="540">
        <f>105.48*0.15</f>
        <v>15.821999999999999</v>
      </c>
      <c r="T605" s="401">
        <f t="shared" si="1429"/>
        <v>807170.24717999995</v>
      </c>
      <c r="U605" s="513">
        <f t="shared" si="1430"/>
        <v>15.821999999999999</v>
      </c>
      <c r="V605" s="401">
        <f t="shared" si="1431"/>
        <v>807170.24717999995</v>
      </c>
      <c r="W605" s="513"/>
      <c r="X605" s="401">
        <f t="shared" si="1432"/>
        <v>0</v>
      </c>
      <c r="Y605" s="513">
        <f t="shared" si="1433"/>
        <v>15.821999999999999</v>
      </c>
      <c r="Z605" s="401">
        <f t="shared" si="1434"/>
        <v>807170.24717999995</v>
      </c>
      <c r="AA605" s="513">
        <v>881.19</v>
      </c>
      <c r="AB605" s="401">
        <f t="shared" si="1435"/>
        <v>44954515.871100008</v>
      </c>
      <c r="AC605" s="513">
        <f t="shared" si="1436"/>
        <v>897.01200000000006</v>
      </c>
      <c r="AD605" s="401">
        <f t="shared" si="1437"/>
        <v>45761686.118280008</v>
      </c>
      <c r="AE605" s="513">
        <v>4.28</v>
      </c>
      <c r="AF605" s="401">
        <f t="shared" si="1438"/>
        <v>218347.15320000003</v>
      </c>
      <c r="AG605" s="513">
        <f t="shared" si="1439"/>
        <v>901.29200000000003</v>
      </c>
      <c r="AH605" s="401">
        <f t="shared" si="1440"/>
        <v>45980033.271480002</v>
      </c>
      <c r="AI605" s="513">
        <v>5.08</v>
      </c>
      <c r="AJ605" s="401">
        <f t="shared" si="1441"/>
        <v>259159.70520000003</v>
      </c>
      <c r="AK605" s="513">
        <f t="shared" si="1442"/>
        <v>906.37200000000007</v>
      </c>
      <c r="AL605" s="401">
        <f t="shared" si="1443"/>
        <v>46239192.976680003</v>
      </c>
      <c r="AM605" s="519">
        <v>567.54</v>
      </c>
      <c r="AN605" s="429">
        <f t="shared" si="1420"/>
        <v>28953444.702599999</v>
      </c>
      <c r="AO605" s="519">
        <f t="shared" si="1444"/>
        <v>1473.912</v>
      </c>
      <c r="AP605" s="429">
        <f t="shared" si="1445"/>
        <v>75192637.679279998</v>
      </c>
      <c r="AQ605" s="591">
        <v>158.99</v>
      </c>
      <c r="AR605" s="401">
        <f t="shared" si="1421"/>
        <v>8110984.5531000011</v>
      </c>
      <c r="AS605" s="519">
        <f t="shared" si="1446"/>
        <v>1632.902</v>
      </c>
      <c r="AT605" s="429">
        <f t="shared" si="1447"/>
        <v>83303622.232380003</v>
      </c>
      <c r="AU605" s="513"/>
      <c r="AV605" s="401">
        <f>AU605*$E605</f>
        <v>0</v>
      </c>
      <c r="AW605" s="519">
        <f t="shared" si="1449"/>
        <v>1632.902</v>
      </c>
      <c r="AX605" s="429">
        <f t="shared" si="1450"/>
        <v>83303622.232380003</v>
      </c>
      <c r="AY605" s="513"/>
      <c r="AZ605" s="681">
        <f t="shared" si="1451"/>
        <v>0</v>
      </c>
      <c r="BA605" s="519">
        <f t="shared" si="1452"/>
        <v>1632.902</v>
      </c>
      <c r="BB605" s="429">
        <f t="shared" si="1453"/>
        <v>83303622.232380003</v>
      </c>
      <c r="BC605" s="695"/>
      <c r="BD605" s="681">
        <f t="shared" si="1454"/>
        <v>0</v>
      </c>
      <c r="BE605" s="695">
        <f t="shared" si="1455"/>
        <v>1632.902</v>
      </c>
      <c r="BF605" s="681">
        <f t="shared" si="1456"/>
        <v>83303622.232380003</v>
      </c>
      <c r="BG605" s="519">
        <f>228.35+351.723+30.979</f>
        <v>611.05200000000002</v>
      </c>
      <c r="BH605" s="429">
        <f t="shared" si="1457"/>
        <v>31173239.405880004</v>
      </c>
      <c r="BI605" s="519">
        <f t="shared" si="1458"/>
        <v>2243.9540000000002</v>
      </c>
      <c r="BJ605" s="429">
        <f t="shared" si="1459"/>
        <v>114476861.63826001</v>
      </c>
      <c r="BK605" s="519"/>
      <c r="BL605" s="429">
        <f t="shared" si="1460"/>
        <v>0</v>
      </c>
      <c r="BM605" s="519">
        <f t="shared" si="1461"/>
        <v>2243.9540000000002</v>
      </c>
      <c r="BN605" s="429">
        <f t="shared" si="1462"/>
        <v>114476861.63826001</v>
      </c>
      <c r="BO605" s="718"/>
      <c r="BP605" s="706">
        <f t="shared" si="1463"/>
        <v>0</v>
      </c>
      <c r="BQ605" s="718">
        <f t="shared" si="1464"/>
        <v>2243.9540000000002</v>
      </c>
      <c r="BR605" s="706">
        <f t="shared" si="1465"/>
        <v>114476861.63826001</v>
      </c>
      <c r="BS605" s="718">
        <v>0</v>
      </c>
      <c r="BT605" s="706">
        <f t="shared" si="1466"/>
        <v>0</v>
      </c>
      <c r="BU605" s="718">
        <f t="shared" si="1467"/>
        <v>2243.9540000000002</v>
      </c>
      <c r="BV605" s="706">
        <f t="shared" si="1468"/>
        <v>114476861.63826001</v>
      </c>
      <c r="BW605" s="718">
        <f>94.56+19.5</f>
        <v>114.06</v>
      </c>
      <c r="BX605" s="706">
        <f t="shared" si="1469"/>
        <v>5818849.6014</v>
      </c>
      <c r="BY605" s="718">
        <f t="shared" si="1470"/>
        <v>2358.0140000000001</v>
      </c>
      <c r="BZ605" s="706">
        <f t="shared" si="1471"/>
        <v>120295711.23966001</v>
      </c>
      <c r="CA605" s="718"/>
      <c r="CB605" s="706">
        <f t="shared" si="1472"/>
        <v>0</v>
      </c>
      <c r="CC605" s="718">
        <f t="shared" si="1473"/>
        <v>2358.0140000000001</v>
      </c>
      <c r="CD605" s="706">
        <f t="shared" si="1474"/>
        <v>120295711.23966001</v>
      </c>
      <c r="CE605" s="706"/>
      <c r="CF605" s="402">
        <f t="shared" si="1475"/>
        <v>64668777.030006453</v>
      </c>
    </row>
    <row r="606" spans="1:84">
      <c r="B606" s="395" t="s">
        <v>113</v>
      </c>
      <c r="C606" s="396" t="s">
        <v>1488</v>
      </c>
      <c r="D606" s="397" t="s">
        <v>397</v>
      </c>
      <c r="E606" s="398">
        <v>14516.369999999999</v>
      </c>
      <c r="F606" s="399">
        <v>8353.76</v>
      </c>
      <c r="G606" s="400">
        <f t="shared" si="1422"/>
        <v>121266271.05119999</v>
      </c>
      <c r="H606" s="400"/>
      <c r="I606" s="401"/>
      <c r="J606" s="401"/>
      <c r="K606" s="513"/>
      <c r="L606" s="401">
        <f t="shared" si="1423"/>
        <v>0</v>
      </c>
      <c r="M606" s="513">
        <f t="shared" si="1424"/>
        <v>0</v>
      </c>
      <c r="N606" s="401">
        <f t="shared" si="1425"/>
        <v>0</v>
      </c>
      <c r="O606" s="513"/>
      <c r="P606" s="401">
        <f t="shared" si="1426"/>
        <v>0</v>
      </c>
      <c r="Q606" s="513">
        <f t="shared" si="1427"/>
        <v>0</v>
      </c>
      <c r="R606" s="401">
        <f t="shared" si="1428"/>
        <v>0</v>
      </c>
      <c r="S606" s="540"/>
      <c r="T606" s="401">
        <f t="shared" si="1429"/>
        <v>0</v>
      </c>
      <c r="U606" s="513">
        <f t="shared" si="1430"/>
        <v>0</v>
      </c>
      <c r="V606" s="401">
        <f t="shared" si="1431"/>
        <v>0</v>
      </c>
      <c r="W606" s="513"/>
      <c r="X606" s="401">
        <f t="shared" si="1432"/>
        <v>0</v>
      </c>
      <c r="Y606" s="513">
        <f t="shared" si="1433"/>
        <v>0</v>
      </c>
      <c r="Z606" s="401">
        <f t="shared" si="1434"/>
        <v>0</v>
      </c>
      <c r="AA606" s="513"/>
      <c r="AB606" s="401">
        <f t="shared" si="1435"/>
        <v>0</v>
      </c>
      <c r="AC606" s="513">
        <f t="shared" si="1436"/>
        <v>0</v>
      </c>
      <c r="AD606" s="401">
        <f t="shared" si="1437"/>
        <v>0</v>
      </c>
      <c r="AE606" s="513">
        <v>255</v>
      </c>
      <c r="AF606" s="401">
        <f t="shared" si="1438"/>
        <v>3701674.3499999996</v>
      </c>
      <c r="AG606" s="513">
        <f t="shared" si="1439"/>
        <v>255</v>
      </c>
      <c r="AH606" s="401">
        <f t="shared" si="1440"/>
        <v>3701674.3499999996</v>
      </c>
      <c r="AI606" s="513">
        <v>71.17</v>
      </c>
      <c r="AJ606" s="401">
        <f t="shared" si="1441"/>
        <v>1033130.0529</v>
      </c>
      <c r="AK606" s="513">
        <f t="shared" si="1442"/>
        <v>326.17</v>
      </c>
      <c r="AL606" s="401">
        <f t="shared" si="1443"/>
        <v>4734804.4029000001</v>
      </c>
      <c r="AM606" s="519">
        <v>486.9</v>
      </c>
      <c r="AN606" s="429">
        <f t="shared" si="1420"/>
        <v>7068020.5529999994</v>
      </c>
      <c r="AO606" s="519">
        <f t="shared" si="1444"/>
        <v>813.06999999999994</v>
      </c>
      <c r="AP606" s="429">
        <f t="shared" si="1445"/>
        <v>11802824.955899999</v>
      </c>
      <c r="AQ606" s="591">
        <v>102.52</v>
      </c>
      <c r="AR606" s="401">
        <f t="shared" si="1421"/>
        <v>1488218.2523999999</v>
      </c>
      <c r="AS606" s="519">
        <f t="shared" si="1446"/>
        <v>915.58999999999992</v>
      </c>
      <c r="AT606" s="429">
        <f t="shared" si="1447"/>
        <v>13291043.208299998</v>
      </c>
      <c r="AU606" s="513">
        <v>327.01</v>
      </c>
      <c r="AV606" s="401">
        <f>AU606*$E606</f>
        <v>4746998.1536999997</v>
      </c>
      <c r="AW606" s="519">
        <f t="shared" si="1449"/>
        <v>1242.5999999999999</v>
      </c>
      <c r="AX606" s="429">
        <f t="shared" si="1450"/>
        <v>18038041.361999996</v>
      </c>
      <c r="AY606" s="513"/>
      <c r="AZ606" s="681">
        <f t="shared" si="1451"/>
        <v>0</v>
      </c>
      <c r="BA606" s="519">
        <f t="shared" si="1452"/>
        <v>1242.5999999999999</v>
      </c>
      <c r="BB606" s="429">
        <f t="shared" si="1453"/>
        <v>18038041.361999996</v>
      </c>
      <c r="BC606" s="695"/>
      <c r="BD606" s="681">
        <f t="shared" si="1454"/>
        <v>0</v>
      </c>
      <c r="BE606" s="695">
        <f t="shared" si="1455"/>
        <v>1242.5999999999999</v>
      </c>
      <c r="BF606" s="681">
        <f t="shared" si="1456"/>
        <v>18038041.361999996</v>
      </c>
      <c r="BG606" s="519">
        <v>26.72</v>
      </c>
      <c r="BH606" s="429">
        <f t="shared" si="1457"/>
        <v>387877.40639999998</v>
      </c>
      <c r="BI606" s="519">
        <f t="shared" si="1458"/>
        <v>1269.32</v>
      </c>
      <c r="BJ606" s="429">
        <f t="shared" si="1459"/>
        <v>18425918.768399999</v>
      </c>
      <c r="BK606" s="519"/>
      <c r="BL606" s="429">
        <f t="shared" si="1460"/>
        <v>0</v>
      </c>
      <c r="BM606" s="519">
        <f t="shared" si="1461"/>
        <v>1269.32</v>
      </c>
      <c r="BN606" s="429">
        <f t="shared" si="1462"/>
        <v>18425918.768399999</v>
      </c>
      <c r="BO606" s="718"/>
      <c r="BP606" s="706">
        <f t="shared" si="1463"/>
        <v>0</v>
      </c>
      <c r="BQ606" s="718">
        <f t="shared" si="1464"/>
        <v>1269.32</v>
      </c>
      <c r="BR606" s="706">
        <f t="shared" si="1465"/>
        <v>18425918.768399999</v>
      </c>
      <c r="BS606" s="718">
        <f>0</f>
        <v>0</v>
      </c>
      <c r="BT606" s="706">
        <f t="shared" si="1466"/>
        <v>0</v>
      </c>
      <c r="BU606" s="718">
        <f t="shared" si="1467"/>
        <v>1269.32</v>
      </c>
      <c r="BV606" s="706">
        <f t="shared" si="1468"/>
        <v>18425918.768399999</v>
      </c>
      <c r="BW606" s="718">
        <f>1413.15-BU606</f>
        <v>143.83000000000015</v>
      </c>
      <c r="BX606" s="706">
        <f t="shared" si="1469"/>
        <v>2087889.4971000021</v>
      </c>
      <c r="BY606" s="718">
        <f t="shared" si="1470"/>
        <v>1413.15</v>
      </c>
      <c r="BZ606" s="706">
        <f t="shared" si="1471"/>
        <v>20513808.265500002</v>
      </c>
      <c r="CA606" s="718"/>
      <c r="CB606" s="706">
        <f t="shared" si="1472"/>
        <v>0</v>
      </c>
      <c r="CC606" s="718">
        <f t="shared" si="1473"/>
        <v>1413.15</v>
      </c>
      <c r="CD606" s="706">
        <f t="shared" si="1474"/>
        <v>20513808.265500002</v>
      </c>
      <c r="CE606" s="706"/>
      <c r="CF606" s="402">
        <f t="shared" si="1475"/>
        <v>121266271.05119999</v>
      </c>
    </row>
    <row r="607" spans="1:84" ht="36">
      <c r="B607" s="395" t="s">
        <v>114</v>
      </c>
      <c r="C607" s="396" t="s">
        <v>1489</v>
      </c>
      <c r="D607" s="397" t="s">
        <v>392</v>
      </c>
      <c r="E607" s="398">
        <v>10161.36</v>
      </c>
      <c r="F607" s="399">
        <v>2436.2651784872573</v>
      </c>
      <c r="G607" s="400">
        <f t="shared" si="1422"/>
        <v>24755767.534073278</v>
      </c>
      <c r="H607" s="400"/>
      <c r="I607" s="401"/>
      <c r="J607" s="401"/>
      <c r="K607" s="513"/>
      <c r="L607" s="401">
        <f t="shared" si="1423"/>
        <v>0</v>
      </c>
      <c r="M607" s="513">
        <f t="shared" si="1424"/>
        <v>0</v>
      </c>
      <c r="N607" s="401">
        <f t="shared" si="1425"/>
        <v>0</v>
      </c>
      <c r="O607" s="513"/>
      <c r="P607" s="401">
        <f t="shared" si="1426"/>
        <v>0</v>
      </c>
      <c r="Q607" s="513">
        <f t="shared" si="1427"/>
        <v>0</v>
      </c>
      <c r="R607" s="401">
        <f t="shared" si="1428"/>
        <v>0</v>
      </c>
      <c r="S607" s="540"/>
      <c r="T607" s="401">
        <f t="shared" si="1429"/>
        <v>0</v>
      </c>
      <c r="U607" s="513">
        <f t="shared" si="1430"/>
        <v>0</v>
      </c>
      <c r="V607" s="401">
        <f t="shared" si="1431"/>
        <v>0</v>
      </c>
      <c r="W607" s="513"/>
      <c r="X607" s="401">
        <f t="shared" si="1432"/>
        <v>0</v>
      </c>
      <c r="Y607" s="513">
        <f t="shared" si="1433"/>
        <v>0</v>
      </c>
      <c r="Z607" s="401">
        <f t="shared" si="1434"/>
        <v>0</v>
      </c>
      <c r="AA607" s="513"/>
      <c r="AB607" s="401">
        <f t="shared" si="1435"/>
        <v>0</v>
      </c>
      <c r="AC607" s="513">
        <f t="shared" si="1436"/>
        <v>0</v>
      </c>
      <c r="AD607" s="401">
        <f t="shared" si="1437"/>
        <v>0</v>
      </c>
      <c r="AE607" s="513"/>
      <c r="AF607" s="401">
        <f t="shared" si="1438"/>
        <v>0</v>
      </c>
      <c r="AG607" s="513">
        <f t="shared" si="1439"/>
        <v>0</v>
      </c>
      <c r="AH607" s="401">
        <f t="shared" si="1440"/>
        <v>0</v>
      </c>
      <c r="AI607" s="513"/>
      <c r="AJ607" s="401">
        <f t="shared" si="1441"/>
        <v>0</v>
      </c>
      <c r="AK607" s="513">
        <f t="shared" si="1442"/>
        <v>0</v>
      </c>
      <c r="AL607" s="401">
        <f t="shared" si="1443"/>
        <v>0</v>
      </c>
      <c r="AM607" s="519"/>
      <c r="AN607" s="429">
        <f t="shared" si="1420"/>
        <v>0</v>
      </c>
      <c r="AO607" s="519">
        <f t="shared" si="1444"/>
        <v>0</v>
      </c>
      <c r="AP607" s="429">
        <f t="shared" si="1445"/>
        <v>0</v>
      </c>
      <c r="AQ607" s="591"/>
      <c r="AR607" s="401">
        <f t="shared" si="1421"/>
        <v>0</v>
      </c>
      <c r="AS607" s="519">
        <f t="shared" si="1446"/>
        <v>0</v>
      </c>
      <c r="AT607" s="429">
        <f t="shared" si="1447"/>
        <v>0</v>
      </c>
      <c r="AU607" s="513"/>
      <c r="AV607" s="401">
        <f>AU607*$E607</f>
        <v>0</v>
      </c>
      <c r="AW607" s="519">
        <f t="shared" si="1449"/>
        <v>0</v>
      </c>
      <c r="AX607" s="429">
        <f t="shared" si="1450"/>
        <v>0</v>
      </c>
      <c r="AY607" s="513"/>
      <c r="AZ607" s="681">
        <f t="shared" si="1451"/>
        <v>0</v>
      </c>
      <c r="BA607" s="519">
        <f t="shared" si="1452"/>
        <v>0</v>
      </c>
      <c r="BB607" s="429">
        <f t="shared" si="1453"/>
        <v>0</v>
      </c>
      <c r="BC607" s="695"/>
      <c r="BD607" s="681">
        <f t="shared" si="1454"/>
        <v>0</v>
      </c>
      <c r="BE607" s="695">
        <f t="shared" si="1455"/>
        <v>0</v>
      </c>
      <c r="BF607" s="681">
        <f t="shared" si="1456"/>
        <v>0</v>
      </c>
      <c r="BG607" s="519">
        <v>84.04</v>
      </c>
      <c r="BH607" s="429">
        <f t="shared" si="1457"/>
        <v>853960.69440000015</v>
      </c>
      <c r="BI607" s="519">
        <f t="shared" si="1458"/>
        <v>84.04</v>
      </c>
      <c r="BJ607" s="429">
        <f t="shared" si="1459"/>
        <v>853960.69440000015</v>
      </c>
      <c r="BK607" s="519"/>
      <c r="BL607" s="429">
        <f t="shared" si="1460"/>
        <v>0</v>
      </c>
      <c r="BM607" s="519">
        <f t="shared" si="1461"/>
        <v>84.04</v>
      </c>
      <c r="BN607" s="429">
        <f t="shared" si="1462"/>
        <v>853960.69440000015</v>
      </c>
      <c r="BO607" s="718"/>
      <c r="BP607" s="706">
        <f t="shared" si="1463"/>
        <v>0</v>
      </c>
      <c r="BQ607" s="718">
        <f t="shared" si="1464"/>
        <v>84.04</v>
      </c>
      <c r="BR607" s="706">
        <f t="shared" si="1465"/>
        <v>853960.69440000015</v>
      </c>
      <c r="BS607" s="718">
        <v>0</v>
      </c>
      <c r="BT607" s="706">
        <f t="shared" si="1466"/>
        <v>0</v>
      </c>
      <c r="BU607" s="718">
        <f t="shared" si="1467"/>
        <v>84.04</v>
      </c>
      <c r="BV607" s="706">
        <f t="shared" si="1468"/>
        <v>853960.69440000015</v>
      </c>
      <c r="BW607" s="718">
        <f>152.44-BU607</f>
        <v>68.399999999999991</v>
      </c>
      <c r="BX607" s="706">
        <f t="shared" si="1469"/>
        <v>695037.02399999998</v>
      </c>
      <c r="BY607" s="718">
        <f t="shared" si="1470"/>
        <v>152.44</v>
      </c>
      <c r="BZ607" s="706">
        <f t="shared" si="1471"/>
        <v>1548997.7184000001</v>
      </c>
      <c r="CA607" s="718">
        <v>117.6</v>
      </c>
      <c r="CB607" s="706">
        <f t="shared" si="1472"/>
        <v>1194975.936</v>
      </c>
      <c r="CC607" s="718">
        <f t="shared" si="1473"/>
        <v>270.03999999999996</v>
      </c>
      <c r="CD607" s="706">
        <f t="shared" si="1474"/>
        <v>2743973.6543999999</v>
      </c>
      <c r="CE607" s="706"/>
      <c r="CF607" s="402">
        <f t="shared" si="1475"/>
        <v>24755767.534073278</v>
      </c>
    </row>
    <row r="608" spans="1:84" s="379" customFormat="1" ht="54">
      <c r="A608" s="379" t="s">
        <v>1840</v>
      </c>
      <c r="B608" s="419"/>
      <c r="C608" s="420" t="s">
        <v>1841</v>
      </c>
      <c r="D608" s="421"/>
      <c r="E608" s="422"/>
      <c r="F608" s="416"/>
      <c r="G608" s="417"/>
      <c r="H608" s="417">
        <f>SUM(G609:G765)</f>
        <v>4379045387.0500011</v>
      </c>
      <c r="I608" s="417"/>
      <c r="J608" s="417"/>
      <c r="K608" s="518"/>
      <c r="L608" s="417">
        <f>SUM(L609+L616+L627+L642+L644+L660+L688+L705+L712+L718+L728+L743+L750+L756+L759)</f>
        <v>3377160</v>
      </c>
      <c r="M608" s="518"/>
      <c r="N608" s="417">
        <f>SUM(N609+N616+N627+N642+N644+N660+N688+N705+N712+N718+N728+N743+N750+N756+N759)</f>
        <v>0</v>
      </c>
      <c r="O608" s="518"/>
      <c r="P608" s="417">
        <f>SUM(P609+P616+P627+P642+P644+P660+P688+P705+P712+P718+P728+P743+P750+P756+P759)</f>
        <v>0</v>
      </c>
      <c r="Q608" s="518"/>
      <c r="R608" s="417">
        <f>SUM(R609+R616+R627+R642+R644+R660+R688+R705+R712+R718+R728+R743+R750+R756+R759)</f>
        <v>0</v>
      </c>
      <c r="S608" s="544"/>
      <c r="T608" s="417">
        <f>SUM(T609+T616+T627+T642+T644+T660+T688+T705+T712+T718+T728+T743+T750+T756+T759)</f>
        <v>0</v>
      </c>
      <c r="U608" s="518"/>
      <c r="V608" s="417">
        <f>SUM(V609+V616+V627+V642+V644+V660+V688+V705+V712+V718+V728+V743+V750+V756+V759)</f>
        <v>0</v>
      </c>
      <c r="W608" s="518"/>
      <c r="X608" s="417">
        <f>SUM(X609+X616+X627+X642+X644+X660+X688+X705+X712+X718+X728+X743+X750+X756+X759)</f>
        <v>0</v>
      </c>
      <c r="Y608" s="518"/>
      <c r="Z608" s="417">
        <f>SUM(Z609+Z616+Z627+Z642+Z644+Z660+Z688+Z705+Z712+Z718+Z728+Z743+Z750+Z756+Z759)</f>
        <v>0</v>
      </c>
      <c r="AA608" s="518"/>
      <c r="AB608" s="417">
        <f>SUM(AB609+AB616+AB627+AB642+AB644+AB660+AB688+AB705+AB712+AB718+AB728+AB743+AB750+AB756+AB759)</f>
        <v>9702565.6000000015</v>
      </c>
      <c r="AC608" s="518"/>
      <c r="AD608" s="417">
        <f>SUM(AD609+AD616+AD627+AD642+AD644+AD660+AD688+AD705+AD712+AD718+AD728+AD743+AD750+AD756+AD759)</f>
        <v>9702565.6000000015</v>
      </c>
      <c r="AE608" s="518"/>
      <c r="AF608" s="417">
        <f>SUM(AF609+AF616+AF627+AF642+AF644+AF660+AF688+AF705+AF712+AF718+AF728+AF743+AF750+AF756+AF759)</f>
        <v>1135818161.3120003</v>
      </c>
      <c r="AG608" s="518"/>
      <c r="AH608" s="417">
        <f>SUM(AH609+AH616+AH627+AH642+AH644+AH660+AH688+AH705+AH712+AH718+AH728+AH743+AH750+AH756+AH759)</f>
        <v>1145520726.9120002</v>
      </c>
      <c r="AI608" s="518"/>
      <c r="AJ608" s="417">
        <f>SUM(AJ609+AJ616+AJ627+AJ642+AJ644+AJ660+AJ688+AJ705+AJ712+AJ718+AJ728+AJ743+AJ750+AJ756+AJ759)</f>
        <v>0</v>
      </c>
      <c r="AK608" s="518"/>
      <c r="AL608" s="417">
        <f>SUM(AL609+AL616+AL627+AL642+AL644+AL660+AL688+AL705+AL712+AL718+AL728+AL743+AL750+AL756+AL759)</f>
        <v>1145520726.9120002</v>
      </c>
      <c r="AM608" s="417"/>
      <c r="AN608" s="417">
        <f>SUM(AN609+AN616+AN627+AN642+AN644+AN660+AN688+AN705+AN712+AN718+AN728+AN743+AN750+AN756+AN759)</f>
        <v>0</v>
      </c>
      <c r="AO608" s="518"/>
      <c r="AP608" s="417">
        <f>SUM(AP609+AP616+AP627+AP642+AP644+AP660+AP688+AP705+AP712+AP718+AP728+AP743+AP750+AP756+AP759)</f>
        <v>1145520726.9120002</v>
      </c>
      <c r="AQ608" s="595"/>
      <c r="AR608" s="417">
        <f>SUM(AR609+AR616+AR627+AR642+AR644+AR660+AR688+AR705+AR712+AR718+AR728+AR743+AR750+AR756+AR759)</f>
        <v>38729045.5</v>
      </c>
      <c r="AS608" s="518"/>
      <c r="AT608" s="417">
        <f>SUM(AT609+AT616+AT627+AT642+AT644+AT660+AT688+AT705+AT712+AT718+AT728+AT743+AT750+AT756+AT759)</f>
        <v>1184249772.4120002</v>
      </c>
      <c r="AU608" s="518"/>
      <c r="AV608" s="417">
        <f>SUM(AV609+AV616+AV627+AV642+AV644+AV660+AV688+AV705+AV712+AV718+AV728+AV743+AV750+AV756+AV759)</f>
        <v>664728180.80000007</v>
      </c>
      <c r="AW608" s="518"/>
      <c r="AX608" s="417">
        <f>SUM(AX609+AX616+AX627+AX642+AX644+AX660+AX688+AX705+AX712+AX718+AX728+AX743+AX750+AX756+AX759)</f>
        <v>1848977953.2120004</v>
      </c>
      <c r="AY608" s="518" t="s">
        <v>126</v>
      </c>
      <c r="AZ608" s="679">
        <f>SUM(AZ609+AZ616+AZ627+AZ642+AZ644+AZ660+AZ688+AZ705+AZ712+AZ718+AZ728+AZ743+AZ750+AZ756+AZ759)</f>
        <v>-50907286.400000006</v>
      </c>
      <c r="BA608" s="518"/>
      <c r="BB608" s="417">
        <f>SUM(BB609+BB616+BB627+BB642+BB644+BB660+BB688+BB705+BB712+BB718+BB728+BB743+BB750+BB756+BB759)</f>
        <v>1798070666.8120003</v>
      </c>
      <c r="BC608" s="693" t="s">
        <v>126</v>
      </c>
      <c r="BD608" s="679">
        <f>SUM(BD609+BD616+BD627+BD642+BD644+BD660+BD688+BD705+BD712+BD718+BD728+BD743+BD750+BD756+BD759)</f>
        <v>0</v>
      </c>
      <c r="BE608" s="693"/>
      <c r="BF608" s="679">
        <f>SUM(BF609+BF616+BF627+BF642+BF644+BF660+BF688+BF705+BF712+BF718+BF728+BF743+BF750+BF756+BF759)</f>
        <v>1798070666.8120003</v>
      </c>
      <c r="BG608" s="693"/>
      <c r="BH608" s="679">
        <f>SUM(BH609+BH616+BH627+BH642+BH644+BH660+BH688+BH705+BH712+BH718+BH728+BH743+BH750+BH756+BH759)</f>
        <v>0</v>
      </c>
      <c r="BI608" s="519"/>
      <c r="BJ608" s="429">
        <f>SUM(BJ609+BJ616+BJ627+BJ642+BJ644+BJ660+BJ688+BJ705+BJ712+BJ718+BJ728+BJ743+BJ750+BJ756+BJ759)</f>
        <v>1798070666.8120003</v>
      </c>
      <c r="BK608" s="519"/>
      <c r="BL608" s="429">
        <f>SUM(BL609+BL616+BL627+BL642+BL644+BL660+BL688+BL705+BL712+BL718+BL728+BL743+BL750+BL756+BL759)</f>
        <v>895873836.82399988</v>
      </c>
      <c r="BM608" s="519"/>
      <c r="BN608" s="429">
        <f>SUM(BN609+BN616+BN627+BN642+BN644+BN660+BN688+BN705+BN712+BN718+BN728+BN743+BN750+BN756+BN759)</f>
        <v>2693944503.6360002</v>
      </c>
      <c r="BO608" s="416"/>
      <c r="BP608" s="417">
        <f>SUM(BP609:BP765)</f>
        <v>0</v>
      </c>
      <c r="BQ608" s="416"/>
      <c r="BR608" s="417">
        <f>SUM(BR609:BR765)</f>
        <v>2706495939.6360002</v>
      </c>
      <c r="BS608" s="416"/>
      <c r="BT608" s="417">
        <f>SUM(BT609:BT765)</f>
        <v>706112</v>
      </c>
      <c r="BU608" s="416"/>
      <c r="BV608" s="417">
        <f>SUM(BV609:BV765)</f>
        <v>2707202051.6360002</v>
      </c>
      <c r="BW608" s="518"/>
      <c r="BX608" s="417">
        <f>SUM(BX609:BX765)</f>
        <v>0</v>
      </c>
      <c r="BY608" s="416"/>
      <c r="BZ608" s="417">
        <f>SUM(BZ609:BZ765)</f>
        <v>2707202051.6360002</v>
      </c>
      <c r="CA608" s="518"/>
      <c r="CB608" s="417">
        <f>SUM(CB609:CB765)</f>
        <v>0</v>
      </c>
      <c r="CC608" s="416"/>
      <c r="CD608" s="417">
        <f>SUM(CD609:CD765)</f>
        <v>2707202051.6360002</v>
      </c>
      <c r="CE608" s="416"/>
      <c r="CF608" s="423">
        <f t="shared" si="1475"/>
        <v>4379045387.0500011</v>
      </c>
    </row>
    <row r="609" spans="2:84" s="387" customFormat="1" ht="36">
      <c r="B609" s="404"/>
      <c r="C609" s="405" t="s">
        <v>1842</v>
      </c>
      <c r="D609" s="406"/>
      <c r="E609" s="407"/>
      <c r="F609" s="408">
        <v>0</v>
      </c>
      <c r="G609" s="409"/>
      <c r="H609" s="409"/>
      <c r="I609" s="409"/>
      <c r="J609" s="409"/>
      <c r="K609" s="516"/>
      <c r="L609" s="409">
        <f>SUM(L610:L615)</f>
        <v>0</v>
      </c>
      <c r="M609" s="516"/>
      <c r="N609" s="409">
        <f>SUM(N610:N615)</f>
        <v>0</v>
      </c>
      <c r="O609" s="516"/>
      <c r="P609" s="409"/>
      <c r="Q609" s="516"/>
      <c r="R609" s="409">
        <f>SUM(R610:R615)</f>
        <v>0</v>
      </c>
      <c r="S609" s="542"/>
      <c r="T609" s="409">
        <f>SUM(T610:T615)</f>
        <v>0</v>
      </c>
      <c r="U609" s="516"/>
      <c r="V609" s="409">
        <f>SUM(V610:V615)</f>
        <v>0</v>
      </c>
      <c r="W609" s="516"/>
      <c r="X609" s="409">
        <f>SUM(X610:X615)</f>
        <v>0</v>
      </c>
      <c r="Y609" s="516"/>
      <c r="Z609" s="409">
        <f>SUM(Z610:Z615)</f>
        <v>0</v>
      </c>
      <c r="AA609" s="516"/>
      <c r="AB609" s="409">
        <f>SUM(AB610:AB615)</f>
        <v>0</v>
      </c>
      <c r="AC609" s="516"/>
      <c r="AD609" s="409">
        <f>SUM(AD610:AD615)</f>
        <v>0</v>
      </c>
      <c r="AE609" s="516"/>
      <c r="AF609" s="409">
        <f>SUM(AF610:AF615)</f>
        <v>0</v>
      </c>
      <c r="AG609" s="516"/>
      <c r="AH609" s="409">
        <f>SUM(AH610:AH615)</f>
        <v>0</v>
      </c>
      <c r="AI609" s="516"/>
      <c r="AJ609" s="409">
        <f>SUM(AJ610:AJ615)</f>
        <v>0</v>
      </c>
      <c r="AK609" s="516"/>
      <c r="AL609" s="409">
        <f>SUM(AL610:AL615)</f>
        <v>0</v>
      </c>
      <c r="AM609" s="611"/>
      <c r="AN609" s="612">
        <f>SUM(AN610:AN615)</f>
        <v>0</v>
      </c>
      <c r="AO609" s="611"/>
      <c r="AP609" s="612">
        <f>SUM(AP610:AP615)</f>
        <v>0</v>
      </c>
      <c r="AQ609" s="593"/>
      <c r="AR609" s="409">
        <f>SUM(AR610:AR615)</f>
        <v>0</v>
      </c>
      <c r="AS609" s="611"/>
      <c r="AT609" s="612">
        <f>SUM(AT610:AT615)</f>
        <v>0</v>
      </c>
      <c r="AU609" s="516"/>
      <c r="AV609" s="409">
        <f>SUM(AV610:AV615)</f>
        <v>138066016</v>
      </c>
      <c r="AW609" s="611"/>
      <c r="AX609" s="612">
        <f>SUM(AX610:AX615)</f>
        <v>138066016</v>
      </c>
      <c r="AY609" s="516"/>
      <c r="AZ609" s="680">
        <f>SUM(AZ610:AZ615)</f>
        <v>0</v>
      </c>
      <c r="BA609" s="611"/>
      <c r="BB609" s="612">
        <f>SUM(BB610:BB615)</f>
        <v>138066016</v>
      </c>
      <c r="BC609" s="694"/>
      <c r="BD609" s="680">
        <f>SUM(BD610:BD615)</f>
        <v>0</v>
      </c>
      <c r="BE609" s="694"/>
      <c r="BF609" s="680">
        <f>SUM(BF610:BF615)</f>
        <v>138066016</v>
      </c>
      <c r="BG609" s="694"/>
      <c r="BH609" s="680">
        <f>SUM(BH610:BH615)</f>
        <v>0</v>
      </c>
      <c r="BI609" s="519"/>
      <c r="BJ609" s="429">
        <f>SUM(BJ610:BJ615)</f>
        <v>138066016</v>
      </c>
      <c r="BK609" s="519"/>
      <c r="BL609" s="429">
        <f>SUM(BL610:BL615)</f>
        <v>70602337</v>
      </c>
      <c r="BM609" s="519"/>
      <c r="BN609" s="429">
        <f>SUM(BN610:BN615)</f>
        <v>208668353</v>
      </c>
      <c r="BO609" s="409"/>
      <c r="BP609" s="409"/>
      <c r="BQ609" s="409"/>
      <c r="BR609" s="409"/>
      <c r="BS609" s="409"/>
      <c r="BT609" s="409"/>
      <c r="BU609" s="409"/>
      <c r="BV609" s="409"/>
      <c r="BW609" s="516"/>
      <c r="BX609" s="409"/>
      <c r="BY609" s="409"/>
      <c r="BZ609" s="409"/>
      <c r="CA609" s="516"/>
      <c r="CB609" s="409"/>
      <c r="CC609" s="409"/>
      <c r="CD609" s="409"/>
      <c r="CE609" s="409"/>
      <c r="CF609" s="410">
        <f t="shared" si="1475"/>
        <v>0</v>
      </c>
    </row>
    <row r="610" spans="2:84" ht="25.5">
      <c r="B610" s="424" t="s">
        <v>1418</v>
      </c>
      <c r="C610" s="425" t="s">
        <v>1843</v>
      </c>
      <c r="D610" s="426" t="s">
        <v>392</v>
      </c>
      <c r="E610" s="427">
        <v>392233</v>
      </c>
      <c r="F610" s="428">
        <v>454</v>
      </c>
      <c r="G610" s="429">
        <f>F610*E610</f>
        <v>178073782</v>
      </c>
      <c r="H610" s="429"/>
      <c r="I610" s="429"/>
      <c r="J610" s="429"/>
      <c r="K610" s="519"/>
      <c r="L610" s="429"/>
      <c r="M610" s="513">
        <f t="shared" ref="M610:M615" si="1476">I610+K610</f>
        <v>0</v>
      </c>
      <c r="N610" s="401">
        <f t="shared" ref="N610:N615" si="1477">M610*$E610</f>
        <v>0</v>
      </c>
      <c r="O610" s="519"/>
      <c r="P610" s="429"/>
      <c r="Q610" s="513">
        <f t="shared" ref="Q610:Q615" si="1478">M610+O610</f>
        <v>0</v>
      </c>
      <c r="R610" s="401">
        <f t="shared" ref="R610:R615" si="1479">Q610*$E610</f>
        <v>0</v>
      </c>
      <c r="S610" s="545"/>
      <c r="T610" s="429"/>
      <c r="U610" s="513">
        <f t="shared" ref="U610:U615" si="1480">Q610+S610</f>
        <v>0</v>
      </c>
      <c r="V610" s="401">
        <f t="shared" ref="V610:V615" si="1481">U610*$E610</f>
        <v>0</v>
      </c>
      <c r="W610" s="519"/>
      <c r="X610" s="429"/>
      <c r="Y610" s="513">
        <f t="shared" ref="Y610:Y615" si="1482">U610+W610</f>
        <v>0</v>
      </c>
      <c r="Z610" s="401">
        <f t="shared" ref="Z610:Z615" si="1483">Y610*$E610</f>
        <v>0</v>
      </c>
      <c r="AA610" s="519"/>
      <c r="AB610" s="401">
        <f t="shared" ref="AB610:AB615" si="1484">AA610*$E610</f>
        <v>0</v>
      </c>
      <c r="AC610" s="513">
        <f t="shared" ref="AC610:AC615" si="1485">Y610+AA610</f>
        <v>0</v>
      </c>
      <c r="AD610" s="401">
        <f t="shared" ref="AD610:AD615" si="1486">AC610*$E610</f>
        <v>0</v>
      </c>
      <c r="AE610" s="513"/>
      <c r="AF610" s="401">
        <f t="shared" ref="AF610:AF615" si="1487">AE610*$E610</f>
        <v>0</v>
      </c>
      <c r="AG610" s="513">
        <f t="shared" ref="AG610:AG615" si="1488">AC610+AE610</f>
        <v>0</v>
      </c>
      <c r="AH610" s="401">
        <f t="shared" ref="AH610:AH615" si="1489">AG610*$E610</f>
        <v>0</v>
      </c>
      <c r="AI610" s="513"/>
      <c r="AJ610" s="401">
        <f t="shared" ref="AJ610:AJ615" si="1490">AI610*$E610</f>
        <v>0</v>
      </c>
      <c r="AK610" s="513">
        <f t="shared" ref="AK610:AK615" si="1491">AG610+AI610</f>
        <v>0</v>
      </c>
      <c r="AL610" s="401">
        <f t="shared" ref="AL610:AL615" si="1492">AK610*$E610</f>
        <v>0</v>
      </c>
      <c r="AM610" s="519"/>
      <c r="AN610" s="429">
        <f t="shared" ref="AN610:AN615" si="1493">AM610*$E610</f>
        <v>0</v>
      </c>
      <c r="AO610" s="519">
        <f t="shared" ref="AO610:AO615" si="1494">AK610+AM610</f>
        <v>0</v>
      </c>
      <c r="AP610" s="429">
        <f t="shared" ref="AP610:AP615" si="1495">AO610*$E610</f>
        <v>0</v>
      </c>
      <c r="AQ610" s="596"/>
      <c r="AR610" s="401">
        <f t="shared" ref="AR610:AR615" si="1496">AQ610*$E610</f>
        <v>0</v>
      </c>
      <c r="AS610" s="519">
        <f t="shared" ref="AS610:AS615" si="1497">AO610+AQ610</f>
        <v>0</v>
      </c>
      <c r="AT610" s="429">
        <f t="shared" ref="AT610:AT615" si="1498">AS610*$E610</f>
        <v>0</v>
      </c>
      <c r="AU610" s="519">
        <v>352</v>
      </c>
      <c r="AV610" s="401">
        <f t="shared" ref="AV610:AV615" si="1499">AU610*$E610</f>
        <v>138066016</v>
      </c>
      <c r="AW610" s="519">
        <f t="shared" ref="AW610:AW615" si="1500">AS610+AU610</f>
        <v>352</v>
      </c>
      <c r="AX610" s="429">
        <f t="shared" ref="AX610:AX615" si="1501">AW610*$E610</f>
        <v>138066016</v>
      </c>
      <c r="AY610" s="519"/>
      <c r="AZ610" s="684">
        <f t="shared" ref="AZ610:AZ615" si="1502">AY610*$E610</f>
        <v>0</v>
      </c>
      <c r="BA610" s="519">
        <f t="shared" ref="BA610:BA615" si="1503">AW610+AY610</f>
        <v>352</v>
      </c>
      <c r="BB610" s="429">
        <f t="shared" ref="BB610:BB615" si="1504">BA610*$E610</f>
        <v>138066016</v>
      </c>
      <c r="BC610" s="698"/>
      <c r="BD610" s="684">
        <f t="shared" ref="BD610:BD615" si="1505">BC610*$E610</f>
        <v>0</v>
      </c>
      <c r="BE610" s="698">
        <f t="shared" ref="BE610:BE615" si="1506">BA610+BC610</f>
        <v>352</v>
      </c>
      <c r="BF610" s="684">
        <f t="shared" ref="BF610:BF615" si="1507">BE610*$E610</f>
        <v>138066016</v>
      </c>
      <c r="BG610" s="698"/>
      <c r="BH610" s="684">
        <f t="shared" ref="BH610:BH615" si="1508">BG610*$E610</f>
        <v>0</v>
      </c>
      <c r="BI610" s="519">
        <f t="shared" ref="BI610:BI615" si="1509">BE610+BG610</f>
        <v>352</v>
      </c>
      <c r="BJ610" s="429">
        <f t="shared" ref="BJ610:BJ615" si="1510">BI610*$E610</f>
        <v>138066016</v>
      </c>
      <c r="BK610" s="519">
        <v>133</v>
      </c>
      <c r="BL610" s="429">
        <f t="shared" ref="BL610:BL615" si="1511">BK610*$E610</f>
        <v>52166989</v>
      </c>
      <c r="BM610" s="519">
        <f t="shared" ref="BM610:BM615" si="1512">BI610+BK610</f>
        <v>485</v>
      </c>
      <c r="BN610" s="429">
        <f t="shared" ref="BN610:BN615" si="1513">BM610*$E610</f>
        <v>190233005</v>
      </c>
      <c r="BO610" s="718"/>
      <c r="BP610" s="706">
        <f t="shared" ref="BP610:BP615" si="1514">BO610*$E610</f>
        <v>0</v>
      </c>
      <c r="BQ610" s="718">
        <f t="shared" ref="BQ610:BQ615" si="1515">BM610+BO610</f>
        <v>485</v>
      </c>
      <c r="BR610" s="706">
        <f t="shared" ref="BR610:BR615" si="1516">BQ610*$E610</f>
        <v>190233005</v>
      </c>
      <c r="BS610" s="718"/>
      <c r="BT610" s="706">
        <f t="shared" ref="BT610:BT615" si="1517">BS610*$E610</f>
        <v>0</v>
      </c>
      <c r="BU610" s="718">
        <f t="shared" ref="BU610:BU615" si="1518">BQ610+BS610</f>
        <v>485</v>
      </c>
      <c r="BV610" s="706">
        <f t="shared" ref="BV610:BV615" si="1519">BU610*$E610</f>
        <v>190233005</v>
      </c>
      <c r="BW610" s="718"/>
      <c r="BX610" s="706">
        <f t="shared" ref="BX610:BX615" si="1520">BW610*$E610</f>
        <v>0</v>
      </c>
      <c r="BY610" s="718">
        <f t="shared" ref="BY610:BY615" si="1521">BU610+BW610</f>
        <v>485</v>
      </c>
      <c r="BZ610" s="706">
        <f t="shared" ref="BZ610:BZ615" si="1522">BY610*$E610</f>
        <v>190233005</v>
      </c>
      <c r="CA610" s="718"/>
      <c r="CB610" s="706">
        <f t="shared" ref="CB610:CB615" si="1523">CA610*$E610</f>
        <v>0</v>
      </c>
      <c r="CC610" s="718">
        <f t="shared" ref="CC610:CC615" si="1524">BY610+CA610</f>
        <v>485</v>
      </c>
      <c r="CD610" s="706">
        <f t="shared" ref="CD610:CD615" si="1525">CC610*$E610</f>
        <v>190233005</v>
      </c>
      <c r="CE610" s="706"/>
      <c r="CF610" s="430">
        <f t="shared" si="1475"/>
        <v>178073782</v>
      </c>
    </row>
    <row r="611" spans="2:84" ht="72">
      <c r="B611" s="424" t="s">
        <v>1844</v>
      </c>
      <c r="C611" s="425" t="s">
        <v>1845</v>
      </c>
      <c r="D611" s="426" t="s">
        <v>1846</v>
      </c>
      <c r="E611" s="427">
        <v>3072558</v>
      </c>
      <c r="F611" s="428">
        <v>3</v>
      </c>
      <c r="G611" s="429">
        <f>F611*E611</f>
        <v>9217674</v>
      </c>
      <c r="H611" s="429"/>
      <c r="I611" s="429"/>
      <c r="J611" s="429"/>
      <c r="K611" s="519"/>
      <c r="L611" s="429"/>
      <c r="M611" s="513">
        <f t="shared" si="1476"/>
        <v>0</v>
      </c>
      <c r="N611" s="401">
        <f t="shared" si="1477"/>
        <v>0</v>
      </c>
      <c r="O611" s="519"/>
      <c r="P611" s="429"/>
      <c r="Q611" s="513">
        <f t="shared" si="1478"/>
        <v>0</v>
      </c>
      <c r="R611" s="401">
        <f t="shared" si="1479"/>
        <v>0</v>
      </c>
      <c r="S611" s="545"/>
      <c r="T611" s="429"/>
      <c r="U611" s="513">
        <f t="shared" si="1480"/>
        <v>0</v>
      </c>
      <c r="V611" s="401">
        <f t="shared" si="1481"/>
        <v>0</v>
      </c>
      <c r="W611" s="519"/>
      <c r="X611" s="429"/>
      <c r="Y611" s="513">
        <f t="shared" si="1482"/>
        <v>0</v>
      </c>
      <c r="Z611" s="401">
        <f t="shared" si="1483"/>
        <v>0</v>
      </c>
      <c r="AA611" s="519"/>
      <c r="AB611" s="401">
        <f t="shared" si="1484"/>
        <v>0</v>
      </c>
      <c r="AC611" s="513">
        <f t="shared" si="1485"/>
        <v>0</v>
      </c>
      <c r="AD611" s="401">
        <f t="shared" si="1486"/>
        <v>0</v>
      </c>
      <c r="AE611" s="513"/>
      <c r="AF611" s="401">
        <f t="shared" si="1487"/>
        <v>0</v>
      </c>
      <c r="AG611" s="513">
        <f t="shared" si="1488"/>
        <v>0</v>
      </c>
      <c r="AH611" s="401">
        <f t="shared" si="1489"/>
        <v>0</v>
      </c>
      <c r="AI611" s="513"/>
      <c r="AJ611" s="401">
        <f t="shared" si="1490"/>
        <v>0</v>
      </c>
      <c r="AK611" s="513">
        <f t="shared" si="1491"/>
        <v>0</v>
      </c>
      <c r="AL611" s="401">
        <f t="shared" si="1492"/>
        <v>0</v>
      </c>
      <c r="AM611" s="519"/>
      <c r="AN611" s="429">
        <f t="shared" si="1493"/>
        <v>0</v>
      </c>
      <c r="AO611" s="519">
        <f t="shared" si="1494"/>
        <v>0</v>
      </c>
      <c r="AP611" s="429">
        <f t="shared" si="1495"/>
        <v>0</v>
      </c>
      <c r="AQ611" s="596"/>
      <c r="AR611" s="401">
        <f t="shared" si="1496"/>
        <v>0</v>
      </c>
      <c r="AS611" s="519">
        <f t="shared" si="1497"/>
        <v>0</v>
      </c>
      <c r="AT611" s="429">
        <f t="shared" si="1498"/>
        <v>0</v>
      </c>
      <c r="AU611" s="519"/>
      <c r="AV611" s="401">
        <f t="shared" si="1499"/>
        <v>0</v>
      </c>
      <c r="AW611" s="519">
        <f t="shared" si="1500"/>
        <v>0</v>
      </c>
      <c r="AX611" s="429">
        <f t="shared" si="1501"/>
        <v>0</v>
      </c>
      <c r="AY611" s="519"/>
      <c r="AZ611" s="684">
        <f t="shared" si="1502"/>
        <v>0</v>
      </c>
      <c r="BA611" s="519">
        <f t="shared" si="1503"/>
        <v>0</v>
      </c>
      <c r="BB611" s="429">
        <f t="shared" si="1504"/>
        <v>0</v>
      </c>
      <c r="BC611" s="698"/>
      <c r="BD611" s="684">
        <f t="shared" si="1505"/>
        <v>0</v>
      </c>
      <c r="BE611" s="698">
        <f t="shared" si="1506"/>
        <v>0</v>
      </c>
      <c r="BF611" s="684">
        <f t="shared" si="1507"/>
        <v>0</v>
      </c>
      <c r="BG611" s="698"/>
      <c r="BH611" s="684">
        <f t="shared" si="1508"/>
        <v>0</v>
      </c>
      <c r="BI611" s="519">
        <f t="shared" si="1509"/>
        <v>0</v>
      </c>
      <c r="BJ611" s="429">
        <f t="shared" si="1510"/>
        <v>0</v>
      </c>
      <c r="BK611" s="519">
        <v>6</v>
      </c>
      <c r="BL611" s="429">
        <f t="shared" si="1511"/>
        <v>18435348</v>
      </c>
      <c r="BM611" s="519">
        <f t="shared" si="1512"/>
        <v>6</v>
      </c>
      <c r="BN611" s="429">
        <f t="shared" si="1513"/>
        <v>18435348</v>
      </c>
      <c r="BO611" s="718"/>
      <c r="BP611" s="706">
        <f t="shared" si="1514"/>
        <v>0</v>
      </c>
      <c r="BQ611" s="718">
        <f t="shared" si="1515"/>
        <v>6</v>
      </c>
      <c r="BR611" s="706">
        <f t="shared" si="1516"/>
        <v>18435348</v>
      </c>
      <c r="BS611" s="718"/>
      <c r="BT611" s="706">
        <f t="shared" si="1517"/>
        <v>0</v>
      </c>
      <c r="BU611" s="718">
        <f t="shared" si="1518"/>
        <v>6</v>
      </c>
      <c r="BV611" s="706">
        <f t="shared" si="1519"/>
        <v>18435348</v>
      </c>
      <c r="BW611" s="718"/>
      <c r="BX611" s="706">
        <f t="shared" si="1520"/>
        <v>0</v>
      </c>
      <c r="BY611" s="718">
        <f t="shared" si="1521"/>
        <v>6</v>
      </c>
      <c r="BZ611" s="706">
        <f t="shared" si="1522"/>
        <v>18435348</v>
      </c>
      <c r="CA611" s="718"/>
      <c r="CB611" s="706">
        <f t="shared" si="1523"/>
        <v>0</v>
      </c>
      <c r="CC611" s="718">
        <f t="shared" si="1524"/>
        <v>6</v>
      </c>
      <c r="CD611" s="706">
        <f t="shared" si="1525"/>
        <v>18435348</v>
      </c>
      <c r="CE611" s="706"/>
      <c r="CF611" s="430">
        <f t="shared" si="1475"/>
        <v>9217674</v>
      </c>
    </row>
    <row r="612" spans="2:84" ht="36">
      <c r="B612" s="424" t="s">
        <v>1847</v>
      </c>
      <c r="C612" s="425" t="s">
        <v>1848</v>
      </c>
      <c r="D612" s="426" t="s">
        <v>392</v>
      </c>
      <c r="E612" s="427">
        <v>2009010</v>
      </c>
      <c r="F612" s="428">
        <v>0</v>
      </c>
      <c r="G612" s="429">
        <f>F612*E612</f>
        <v>0</v>
      </c>
      <c r="H612" s="429"/>
      <c r="I612" s="429"/>
      <c r="J612" s="429"/>
      <c r="K612" s="519"/>
      <c r="L612" s="429"/>
      <c r="M612" s="513">
        <f t="shared" si="1476"/>
        <v>0</v>
      </c>
      <c r="N612" s="401">
        <f t="shared" si="1477"/>
        <v>0</v>
      </c>
      <c r="O612" s="519"/>
      <c r="P612" s="429"/>
      <c r="Q612" s="513">
        <f t="shared" si="1478"/>
        <v>0</v>
      </c>
      <c r="R612" s="401">
        <f t="shared" si="1479"/>
        <v>0</v>
      </c>
      <c r="S612" s="545"/>
      <c r="T612" s="429"/>
      <c r="U612" s="513">
        <f t="shared" si="1480"/>
        <v>0</v>
      </c>
      <c r="V612" s="401">
        <f t="shared" si="1481"/>
        <v>0</v>
      </c>
      <c r="W612" s="519"/>
      <c r="X612" s="429"/>
      <c r="Y612" s="513">
        <f t="shared" si="1482"/>
        <v>0</v>
      </c>
      <c r="Z612" s="401">
        <f t="shared" si="1483"/>
        <v>0</v>
      </c>
      <c r="AA612" s="519"/>
      <c r="AB612" s="401">
        <f t="shared" si="1484"/>
        <v>0</v>
      </c>
      <c r="AC612" s="513">
        <f t="shared" si="1485"/>
        <v>0</v>
      </c>
      <c r="AD612" s="401">
        <f t="shared" si="1486"/>
        <v>0</v>
      </c>
      <c r="AE612" s="513"/>
      <c r="AF612" s="401">
        <f t="shared" si="1487"/>
        <v>0</v>
      </c>
      <c r="AG612" s="513">
        <f t="shared" si="1488"/>
        <v>0</v>
      </c>
      <c r="AH612" s="401">
        <f t="shared" si="1489"/>
        <v>0</v>
      </c>
      <c r="AI612" s="513"/>
      <c r="AJ612" s="401">
        <f t="shared" si="1490"/>
        <v>0</v>
      </c>
      <c r="AK612" s="513">
        <f t="shared" si="1491"/>
        <v>0</v>
      </c>
      <c r="AL612" s="401">
        <f t="shared" si="1492"/>
        <v>0</v>
      </c>
      <c r="AM612" s="519"/>
      <c r="AN612" s="429">
        <f t="shared" si="1493"/>
        <v>0</v>
      </c>
      <c r="AO612" s="519">
        <f t="shared" si="1494"/>
        <v>0</v>
      </c>
      <c r="AP612" s="429">
        <f t="shared" si="1495"/>
        <v>0</v>
      </c>
      <c r="AQ612" s="596"/>
      <c r="AR612" s="401">
        <f t="shared" si="1496"/>
        <v>0</v>
      </c>
      <c r="AS612" s="519">
        <f t="shared" si="1497"/>
        <v>0</v>
      </c>
      <c r="AT612" s="429">
        <f t="shared" si="1498"/>
        <v>0</v>
      </c>
      <c r="AU612" s="519"/>
      <c r="AV612" s="401">
        <f t="shared" si="1499"/>
        <v>0</v>
      </c>
      <c r="AW612" s="519">
        <f t="shared" si="1500"/>
        <v>0</v>
      </c>
      <c r="AX612" s="429">
        <f t="shared" si="1501"/>
        <v>0</v>
      </c>
      <c r="AY612" s="519"/>
      <c r="AZ612" s="684">
        <f t="shared" si="1502"/>
        <v>0</v>
      </c>
      <c r="BA612" s="519">
        <f t="shared" si="1503"/>
        <v>0</v>
      </c>
      <c r="BB612" s="429">
        <f t="shared" si="1504"/>
        <v>0</v>
      </c>
      <c r="BC612" s="698"/>
      <c r="BD612" s="684">
        <f t="shared" si="1505"/>
        <v>0</v>
      </c>
      <c r="BE612" s="698">
        <f t="shared" si="1506"/>
        <v>0</v>
      </c>
      <c r="BF612" s="684">
        <f t="shared" si="1507"/>
        <v>0</v>
      </c>
      <c r="BG612" s="698"/>
      <c r="BH612" s="684">
        <f t="shared" si="1508"/>
        <v>0</v>
      </c>
      <c r="BI612" s="519">
        <f t="shared" si="1509"/>
        <v>0</v>
      </c>
      <c r="BJ612" s="429">
        <f t="shared" si="1510"/>
        <v>0</v>
      </c>
      <c r="BK612" s="519"/>
      <c r="BL612" s="429">
        <f t="shared" si="1511"/>
        <v>0</v>
      </c>
      <c r="BM612" s="519">
        <f t="shared" si="1512"/>
        <v>0</v>
      </c>
      <c r="BN612" s="429">
        <f t="shared" si="1513"/>
        <v>0</v>
      </c>
      <c r="BO612" s="718"/>
      <c r="BP612" s="706">
        <f t="shared" si="1514"/>
        <v>0</v>
      </c>
      <c r="BQ612" s="718">
        <f t="shared" si="1515"/>
        <v>0</v>
      </c>
      <c r="BR612" s="706">
        <f t="shared" si="1516"/>
        <v>0</v>
      </c>
      <c r="BS612" s="718"/>
      <c r="BT612" s="706">
        <f t="shared" si="1517"/>
        <v>0</v>
      </c>
      <c r="BU612" s="718">
        <f t="shared" si="1518"/>
        <v>0</v>
      </c>
      <c r="BV612" s="706">
        <f t="shared" si="1519"/>
        <v>0</v>
      </c>
      <c r="BW612" s="718"/>
      <c r="BX612" s="706">
        <f t="shared" si="1520"/>
        <v>0</v>
      </c>
      <c r="BY612" s="718">
        <f t="shared" si="1521"/>
        <v>0</v>
      </c>
      <c r="BZ612" s="706">
        <f t="shared" si="1522"/>
        <v>0</v>
      </c>
      <c r="CA612" s="718"/>
      <c r="CB612" s="706">
        <f t="shared" si="1523"/>
        <v>0</v>
      </c>
      <c r="CC612" s="718">
        <f t="shared" si="1524"/>
        <v>0</v>
      </c>
      <c r="CD612" s="706">
        <f t="shared" si="1525"/>
        <v>0</v>
      </c>
      <c r="CE612" s="706"/>
      <c r="CF612" s="430">
        <f t="shared" si="1475"/>
        <v>0</v>
      </c>
    </row>
    <row r="613" spans="2:84" ht="72">
      <c r="B613" s="395" t="s">
        <v>1849</v>
      </c>
      <c r="C613" s="396" t="s">
        <v>1850</v>
      </c>
      <c r="D613" s="397" t="s">
        <v>389</v>
      </c>
      <c r="E613" s="398">
        <v>1056304</v>
      </c>
      <c r="F613" s="399">
        <v>0</v>
      </c>
      <c r="G613" s="400">
        <f>F613*E613</f>
        <v>0</v>
      </c>
      <c r="H613" s="400"/>
      <c r="I613" s="401"/>
      <c r="J613" s="401"/>
      <c r="K613" s="513"/>
      <c r="L613" s="401"/>
      <c r="M613" s="513">
        <f t="shared" si="1476"/>
        <v>0</v>
      </c>
      <c r="N613" s="401">
        <f t="shared" si="1477"/>
        <v>0</v>
      </c>
      <c r="O613" s="513"/>
      <c r="P613" s="401"/>
      <c r="Q613" s="513">
        <f t="shared" si="1478"/>
        <v>0</v>
      </c>
      <c r="R613" s="401">
        <f t="shared" si="1479"/>
        <v>0</v>
      </c>
      <c r="S613" s="540"/>
      <c r="T613" s="401"/>
      <c r="U613" s="513">
        <f t="shared" si="1480"/>
        <v>0</v>
      </c>
      <c r="V613" s="401">
        <f t="shared" si="1481"/>
        <v>0</v>
      </c>
      <c r="W613" s="513"/>
      <c r="X613" s="401"/>
      <c r="Y613" s="513">
        <f t="shared" si="1482"/>
        <v>0</v>
      </c>
      <c r="Z613" s="401">
        <f t="shared" si="1483"/>
        <v>0</v>
      </c>
      <c r="AA613" s="513"/>
      <c r="AB613" s="401">
        <f t="shared" si="1484"/>
        <v>0</v>
      </c>
      <c r="AC613" s="513">
        <f t="shared" si="1485"/>
        <v>0</v>
      </c>
      <c r="AD613" s="401">
        <f t="shared" si="1486"/>
        <v>0</v>
      </c>
      <c r="AE613" s="513"/>
      <c r="AF613" s="401">
        <f t="shared" si="1487"/>
        <v>0</v>
      </c>
      <c r="AG613" s="513">
        <f t="shared" si="1488"/>
        <v>0</v>
      </c>
      <c r="AH613" s="401">
        <f t="shared" si="1489"/>
        <v>0</v>
      </c>
      <c r="AI613" s="513"/>
      <c r="AJ613" s="401">
        <f t="shared" si="1490"/>
        <v>0</v>
      </c>
      <c r="AK613" s="513">
        <f t="shared" si="1491"/>
        <v>0</v>
      </c>
      <c r="AL613" s="401">
        <f t="shared" si="1492"/>
        <v>0</v>
      </c>
      <c r="AM613" s="519"/>
      <c r="AN613" s="429">
        <f t="shared" si="1493"/>
        <v>0</v>
      </c>
      <c r="AO613" s="519">
        <f t="shared" si="1494"/>
        <v>0</v>
      </c>
      <c r="AP613" s="429">
        <f t="shared" si="1495"/>
        <v>0</v>
      </c>
      <c r="AQ613" s="591"/>
      <c r="AR613" s="401">
        <f t="shared" si="1496"/>
        <v>0</v>
      </c>
      <c r="AS613" s="519">
        <f t="shared" si="1497"/>
        <v>0</v>
      </c>
      <c r="AT613" s="429">
        <f t="shared" si="1498"/>
        <v>0</v>
      </c>
      <c r="AU613" s="513"/>
      <c r="AV613" s="401">
        <f t="shared" si="1499"/>
        <v>0</v>
      </c>
      <c r="AW613" s="519">
        <f t="shared" si="1500"/>
        <v>0</v>
      </c>
      <c r="AX613" s="429">
        <f t="shared" si="1501"/>
        <v>0</v>
      </c>
      <c r="AY613" s="513"/>
      <c r="AZ613" s="681">
        <f t="shared" si="1502"/>
        <v>0</v>
      </c>
      <c r="BA613" s="519">
        <f t="shared" si="1503"/>
        <v>0</v>
      </c>
      <c r="BB613" s="429">
        <f t="shared" si="1504"/>
        <v>0</v>
      </c>
      <c r="BC613" s="695"/>
      <c r="BD613" s="681">
        <f t="shared" si="1505"/>
        <v>0</v>
      </c>
      <c r="BE613" s="695">
        <f t="shared" si="1506"/>
        <v>0</v>
      </c>
      <c r="BF613" s="681">
        <f t="shared" si="1507"/>
        <v>0</v>
      </c>
      <c r="BG613" s="695"/>
      <c r="BH613" s="681">
        <f t="shared" si="1508"/>
        <v>0</v>
      </c>
      <c r="BI613" s="519">
        <f t="shared" si="1509"/>
        <v>0</v>
      </c>
      <c r="BJ613" s="429">
        <f t="shared" si="1510"/>
        <v>0</v>
      </c>
      <c r="BK613" s="519"/>
      <c r="BL613" s="429">
        <f t="shared" si="1511"/>
        <v>0</v>
      </c>
      <c r="BM613" s="519">
        <f t="shared" si="1512"/>
        <v>0</v>
      </c>
      <c r="BN613" s="429">
        <f t="shared" si="1513"/>
        <v>0</v>
      </c>
      <c r="BO613" s="718"/>
      <c r="BP613" s="706">
        <f t="shared" si="1514"/>
        <v>0</v>
      </c>
      <c r="BQ613" s="718">
        <f t="shared" si="1515"/>
        <v>0</v>
      </c>
      <c r="BR613" s="706">
        <f t="shared" si="1516"/>
        <v>0</v>
      </c>
      <c r="BS613" s="718"/>
      <c r="BT613" s="706">
        <f t="shared" si="1517"/>
        <v>0</v>
      </c>
      <c r="BU613" s="718">
        <f t="shared" si="1518"/>
        <v>0</v>
      </c>
      <c r="BV613" s="706">
        <f t="shared" si="1519"/>
        <v>0</v>
      </c>
      <c r="BW613" s="718"/>
      <c r="BX613" s="706">
        <f t="shared" si="1520"/>
        <v>0</v>
      </c>
      <c r="BY613" s="718">
        <f t="shared" si="1521"/>
        <v>0</v>
      </c>
      <c r="BZ613" s="706">
        <f t="shared" si="1522"/>
        <v>0</v>
      </c>
      <c r="CA613" s="718"/>
      <c r="CB613" s="706">
        <f t="shared" si="1523"/>
        <v>0</v>
      </c>
      <c r="CC613" s="718">
        <f t="shared" si="1524"/>
        <v>0</v>
      </c>
      <c r="CD613" s="706">
        <f t="shared" si="1525"/>
        <v>0</v>
      </c>
      <c r="CE613" s="706"/>
      <c r="CF613" s="402">
        <f t="shared" si="1475"/>
        <v>0</v>
      </c>
    </row>
    <row r="614" spans="2:84" ht="162">
      <c r="B614" s="395" t="s">
        <v>1422</v>
      </c>
      <c r="C614" s="396" t="s">
        <v>1851</v>
      </c>
      <c r="D614" s="397" t="s">
        <v>389</v>
      </c>
      <c r="E614" s="398">
        <v>6916142</v>
      </c>
      <c r="F614" s="399">
        <v>12</v>
      </c>
      <c r="G614" s="400">
        <f>+F614*$E614</f>
        <v>82993704</v>
      </c>
      <c r="H614" s="400"/>
      <c r="I614" s="401"/>
      <c r="J614" s="401"/>
      <c r="K614" s="513"/>
      <c r="L614" s="401"/>
      <c r="M614" s="513">
        <f t="shared" si="1476"/>
        <v>0</v>
      </c>
      <c r="N614" s="401">
        <f t="shared" si="1477"/>
        <v>0</v>
      </c>
      <c r="O614" s="513"/>
      <c r="P614" s="401"/>
      <c r="Q614" s="513">
        <f t="shared" si="1478"/>
        <v>0</v>
      </c>
      <c r="R614" s="401">
        <f t="shared" si="1479"/>
        <v>0</v>
      </c>
      <c r="S614" s="540"/>
      <c r="T614" s="401"/>
      <c r="U614" s="513">
        <f t="shared" si="1480"/>
        <v>0</v>
      </c>
      <c r="V614" s="401">
        <f t="shared" si="1481"/>
        <v>0</v>
      </c>
      <c r="W614" s="513"/>
      <c r="X614" s="401"/>
      <c r="Y614" s="513">
        <f t="shared" si="1482"/>
        <v>0</v>
      </c>
      <c r="Z614" s="401">
        <f t="shared" si="1483"/>
        <v>0</v>
      </c>
      <c r="AA614" s="513"/>
      <c r="AB614" s="401">
        <f t="shared" si="1484"/>
        <v>0</v>
      </c>
      <c r="AC614" s="513">
        <f t="shared" si="1485"/>
        <v>0</v>
      </c>
      <c r="AD614" s="401">
        <f t="shared" si="1486"/>
        <v>0</v>
      </c>
      <c r="AE614" s="513"/>
      <c r="AF614" s="401">
        <f t="shared" si="1487"/>
        <v>0</v>
      </c>
      <c r="AG614" s="513">
        <f t="shared" si="1488"/>
        <v>0</v>
      </c>
      <c r="AH614" s="401">
        <f t="shared" si="1489"/>
        <v>0</v>
      </c>
      <c r="AI614" s="513"/>
      <c r="AJ614" s="401">
        <f t="shared" si="1490"/>
        <v>0</v>
      </c>
      <c r="AK614" s="513">
        <f t="shared" si="1491"/>
        <v>0</v>
      </c>
      <c r="AL614" s="401">
        <f t="shared" si="1492"/>
        <v>0</v>
      </c>
      <c r="AM614" s="519"/>
      <c r="AN614" s="429">
        <f t="shared" si="1493"/>
        <v>0</v>
      </c>
      <c r="AO614" s="519">
        <f t="shared" si="1494"/>
        <v>0</v>
      </c>
      <c r="AP614" s="429">
        <f t="shared" si="1495"/>
        <v>0</v>
      </c>
      <c r="AQ614" s="591"/>
      <c r="AR614" s="401">
        <f t="shared" si="1496"/>
        <v>0</v>
      </c>
      <c r="AS614" s="519">
        <f t="shared" si="1497"/>
        <v>0</v>
      </c>
      <c r="AT614" s="429">
        <f t="shared" si="1498"/>
        <v>0</v>
      </c>
      <c r="AU614" s="513"/>
      <c r="AV614" s="401">
        <f t="shared" si="1499"/>
        <v>0</v>
      </c>
      <c r="AW614" s="519">
        <f t="shared" si="1500"/>
        <v>0</v>
      </c>
      <c r="AX614" s="429">
        <f t="shared" si="1501"/>
        <v>0</v>
      </c>
      <c r="AY614" s="513"/>
      <c r="AZ614" s="681">
        <f t="shared" si="1502"/>
        <v>0</v>
      </c>
      <c r="BA614" s="519">
        <f t="shared" si="1503"/>
        <v>0</v>
      </c>
      <c r="BB614" s="429">
        <f t="shared" si="1504"/>
        <v>0</v>
      </c>
      <c r="BC614" s="695"/>
      <c r="BD614" s="681">
        <f t="shared" si="1505"/>
        <v>0</v>
      </c>
      <c r="BE614" s="695">
        <f t="shared" si="1506"/>
        <v>0</v>
      </c>
      <c r="BF614" s="681">
        <f t="shared" si="1507"/>
        <v>0</v>
      </c>
      <c r="BG614" s="695"/>
      <c r="BH614" s="681">
        <f t="shared" si="1508"/>
        <v>0</v>
      </c>
      <c r="BI614" s="519">
        <f t="shared" si="1509"/>
        <v>0</v>
      </c>
      <c r="BJ614" s="429">
        <f t="shared" si="1510"/>
        <v>0</v>
      </c>
      <c r="BK614" s="519"/>
      <c r="BL614" s="429">
        <f t="shared" si="1511"/>
        <v>0</v>
      </c>
      <c r="BM614" s="519">
        <f t="shared" si="1512"/>
        <v>0</v>
      </c>
      <c r="BN614" s="429">
        <f t="shared" si="1513"/>
        <v>0</v>
      </c>
      <c r="BO614" s="718"/>
      <c r="BP614" s="706">
        <f t="shared" si="1514"/>
        <v>0</v>
      </c>
      <c r="BQ614" s="718">
        <f t="shared" si="1515"/>
        <v>0</v>
      </c>
      <c r="BR614" s="706">
        <f t="shared" si="1516"/>
        <v>0</v>
      </c>
      <c r="BS614" s="718"/>
      <c r="BT614" s="706">
        <f t="shared" si="1517"/>
        <v>0</v>
      </c>
      <c r="BU614" s="718">
        <f t="shared" si="1518"/>
        <v>0</v>
      </c>
      <c r="BV614" s="706">
        <f t="shared" si="1519"/>
        <v>0</v>
      </c>
      <c r="BW614" s="718"/>
      <c r="BX614" s="706">
        <f t="shared" si="1520"/>
        <v>0</v>
      </c>
      <c r="BY614" s="718">
        <f t="shared" si="1521"/>
        <v>0</v>
      </c>
      <c r="BZ614" s="706">
        <f t="shared" si="1522"/>
        <v>0</v>
      </c>
      <c r="CA614" s="718"/>
      <c r="CB614" s="706">
        <f t="shared" si="1523"/>
        <v>0</v>
      </c>
      <c r="CC614" s="718">
        <f t="shared" si="1524"/>
        <v>0</v>
      </c>
      <c r="CD614" s="706">
        <f t="shared" si="1525"/>
        <v>0</v>
      </c>
      <c r="CE614" s="706"/>
      <c r="CF614" s="402">
        <f t="shared" si="1475"/>
        <v>82993704</v>
      </c>
    </row>
    <row r="615" spans="2:84" ht="72">
      <c r="B615" s="395" t="s">
        <v>1424</v>
      </c>
      <c r="C615" s="396" t="s">
        <v>1852</v>
      </c>
      <c r="D615" s="397" t="s">
        <v>392</v>
      </c>
      <c r="E615" s="398">
        <v>375240</v>
      </c>
      <c r="F615" s="399">
        <v>500</v>
      </c>
      <c r="G615" s="400">
        <f>+F615*$E615</f>
        <v>187620000</v>
      </c>
      <c r="H615" s="400"/>
      <c r="I615" s="401"/>
      <c r="J615" s="401"/>
      <c r="K615" s="513"/>
      <c r="L615" s="401"/>
      <c r="M615" s="513">
        <f t="shared" si="1476"/>
        <v>0</v>
      </c>
      <c r="N615" s="401">
        <f t="shared" si="1477"/>
        <v>0</v>
      </c>
      <c r="O615" s="513"/>
      <c r="P615" s="401"/>
      <c r="Q615" s="513">
        <f t="shared" si="1478"/>
        <v>0</v>
      </c>
      <c r="R615" s="401">
        <f t="shared" si="1479"/>
        <v>0</v>
      </c>
      <c r="S615" s="540"/>
      <c r="T615" s="401"/>
      <c r="U615" s="513">
        <f t="shared" si="1480"/>
        <v>0</v>
      </c>
      <c r="V615" s="401">
        <f t="shared" si="1481"/>
        <v>0</v>
      </c>
      <c r="W615" s="513"/>
      <c r="X615" s="401"/>
      <c r="Y615" s="513">
        <f t="shared" si="1482"/>
        <v>0</v>
      </c>
      <c r="Z615" s="401">
        <f t="shared" si="1483"/>
        <v>0</v>
      </c>
      <c r="AA615" s="513"/>
      <c r="AB615" s="401">
        <f t="shared" si="1484"/>
        <v>0</v>
      </c>
      <c r="AC615" s="513">
        <f t="shared" si="1485"/>
        <v>0</v>
      </c>
      <c r="AD615" s="401">
        <f t="shared" si="1486"/>
        <v>0</v>
      </c>
      <c r="AE615" s="513"/>
      <c r="AF615" s="401">
        <f t="shared" si="1487"/>
        <v>0</v>
      </c>
      <c r="AG615" s="513">
        <f t="shared" si="1488"/>
        <v>0</v>
      </c>
      <c r="AH615" s="401">
        <f t="shared" si="1489"/>
        <v>0</v>
      </c>
      <c r="AI615" s="513"/>
      <c r="AJ615" s="401">
        <f t="shared" si="1490"/>
        <v>0</v>
      </c>
      <c r="AK615" s="513">
        <f t="shared" si="1491"/>
        <v>0</v>
      </c>
      <c r="AL615" s="401">
        <f t="shared" si="1492"/>
        <v>0</v>
      </c>
      <c r="AM615" s="519"/>
      <c r="AN615" s="429">
        <f t="shared" si="1493"/>
        <v>0</v>
      </c>
      <c r="AO615" s="519">
        <f t="shared" si="1494"/>
        <v>0</v>
      </c>
      <c r="AP615" s="429">
        <f t="shared" si="1495"/>
        <v>0</v>
      </c>
      <c r="AQ615" s="591"/>
      <c r="AR615" s="401">
        <f t="shared" si="1496"/>
        <v>0</v>
      </c>
      <c r="AS615" s="519">
        <f t="shared" si="1497"/>
        <v>0</v>
      </c>
      <c r="AT615" s="429">
        <f t="shared" si="1498"/>
        <v>0</v>
      </c>
      <c r="AU615" s="513"/>
      <c r="AV615" s="401">
        <f t="shared" si="1499"/>
        <v>0</v>
      </c>
      <c r="AW615" s="519">
        <f t="shared" si="1500"/>
        <v>0</v>
      </c>
      <c r="AX615" s="429">
        <f t="shared" si="1501"/>
        <v>0</v>
      </c>
      <c r="AY615" s="513"/>
      <c r="AZ615" s="681">
        <f t="shared" si="1502"/>
        <v>0</v>
      </c>
      <c r="BA615" s="519">
        <f t="shared" si="1503"/>
        <v>0</v>
      </c>
      <c r="BB615" s="429">
        <f t="shared" si="1504"/>
        <v>0</v>
      </c>
      <c r="BC615" s="695"/>
      <c r="BD615" s="681">
        <f t="shared" si="1505"/>
        <v>0</v>
      </c>
      <c r="BE615" s="695">
        <f t="shared" si="1506"/>
        <v>0</v>
      </c>
      <c r="BF615" s="681">
        <f t="shared" si="1507"/>
        <v>0</v>
      </c>
      <c r="BG615" s="695"/>
      <c r="BH615" s="681">
        <f t="shared" si="1508"/>
        <v>0</v>
      </c>
      <c r="BI615" s="519">
        <f t="shared" si="1509"/>
        <v>0</v>
      </c>
      <c r="BJ615" s="429">
        <f t="shared" si="1510"/>
        <v>0</v>
      </c>
      <c r="BK615" s="519"/>
      <c r="BL615" s="429">
        <f t="shared" si="1511"/>
        <v>0</v>
      </c>
      <c r="BM615" s="519">
        <f t="shared" si="1512"/>
        <v>0</v>
      </c>
      <c r="BN615" s="429">
        <f t="shared" si="1513"/>
        <v>0</v>
      </c>
      <c r="BO615" s="718"/>
      <c r="BP615" s="706">
        <f t="shared" si="1514"/>
        <v>0</v>
      </c>
      <c r="BQ615" s="718">
        <f t="shared" si="1515"/>
        <v>0</v>
      </c>
      <c r="BR615" s="706">
        <f t="shared" si="1516"/>
        <v>0</v>
      </c>
      <c r="BS615" s="718"/>
      <c r="BT615" s="706">
        <f t="shared" si="1517"/>
        <v>0</v>
      </c>
      <c r="BU615" s="718">
        <f t="shared" si="1518"/>
        <v>0</v>
      </c>
      <c r="BV615" s="706">
        <f t="shared" si="1519"/>
        <v>0</v>
      </c>
      <c r="BW615" s="718"/>
      <c r="BX615" s="706">
        <f t="shared" si="1520"/>
        <v>0</v>
      </c>
      <c r="BY615" s="718">
        <f t="shared" si="1521"/>
        <v>0</v>
      </c>
      <c r="BZ615" s="706">
        <f t="shared" si="1522"/>
        <v>0</v>
      </c>
      <c r="CA615" s="718"/>
      <c r="CB615" s="706">
        <f t="shared" si="1523"/>
        <v>0</v>
      </c>
      <c r="CC615" s="718">
        <f t="shared" si="1524"/>
        <v>0</v>
      </c>
      <c r="CD615" s="706">
        <f t="shared" si="1525"/>
        <v>0</v>
      </c>
      <c r="CE615" s="706"/>
      <c r="CF615" s="402">
        <f t="shared" si="1475"/>
        <v>187620000</v>
      </c>
    </row>
    <row r="616" spans="2:84" s="387" customFormat="1" ht="54">
      <c r="B616" s="404"/>
      <c r="C616" s="405" t="s">
        <v>57</v>
      </c>
      <c r="D616" s="406"/>
      <c r="E616" s="407"/>
      <c r="F616" s="408">
        <v>0</v>
      </c>
      <c r="G616" s="409"/>
      <c r="H616" s="409"/>
      <c r="I616" s="409"/>
      <c r="J616" s="409"/>
      <c r="K616" s="516"/>
      <c r="L616" s="409">
        <f>SUM(L617:L626)</f>
        <v>3377160</v>
      </c>
      <c r="M616" s="516"/>
      <c r="N616" s="409"/>
      <c r="O616" s="516"/>
      <c r="P616" s="409"/>
      <c r="Q616" s="516"/>
      <c r="R616" s="409"/>
      <c r="S616" s="542"/>
      <c r="T616" s="409">
        <f>SUM(T617:T626)</f>
        <v>0</v>
      </c>
      <c r="U616" s="516"/>
      <c r="V616" s="409"/>
      <c r="W616" s="516"/>
      <c r="X616" s="409">
        <f>SUM(X617:X626)</f>
        <v>0</v>
      </c>
      <c r="Y616" s="516"/>
      <c r="Z616" s="409"/>
      <c r="AA616" s="516"/>
      <c r="AB616" s="409">
        <f>SUM(AB617:AB626)</f>
        <v>0</v>
      </c>
      <c r="AC616" s="516"/>
      <c r="AD616" s="409"/>
      <c r="AE616" s="516"/>
      <c r="AF616" s="409">
        <f>SUM(AF617:AF626)</f>
        <v>0</v>
      </c>
      <c r="AG616" s="516"/>
      <c r="AH616" s="409"/>
      <c r="AI616" s="516"/>
      <c r="AJ616" s="409">
        <f>SUM(AJ617:AJ626)</f>
        <v>0</v>
      </c>
      <c r="AK616" s="516"/>
      <c r="AL616" s="409"/>
      <c r="AM616" s="611"/>
      <c r="AN616" s="409">
        <f>SUM(AN617:AN626)</f>
        <v>0</v>
      </c>
      <c r="AO616" s="611"/>
      <c r="AP616" s="612"/>
      <c r="AQ616" s="593"/>
      <c r="AR616" s="409">
        <f>SUM(AR617:AR626)</f>
        <v>0</v>
      </c>
      <c r="AS616" s="611"/>
      <c r="AT616" s="612"/>
      <c r="AU616" s="516"/>
      <c r="AV616" s="409"/>
      <c r="AW616" s="611"/>
      <c r="AX616" s="612"/>
      <c r="AY616" s="516"/>
      <c r="AZ616" s="680"/>
      <c r="BA616" s="611"/>
      <c r="BB616" s="612"/>
      <c r="BC616" s="694"/>
      <c r="BD616" s="680"/>
      <c r="BE616" s="694"/>
      <c r="BF616" s="680"/>
      <c r="BG616" s="694"/>
      <c r="BH616" s="680"/>
      <c r="BI616" s="519"/>
      <c r="BJ616" s="429"/>
      <c r="BK616" s="519"/>
      <c r="BL616" s="429"/>
      <c r="BM616" s="519"/>
      <c r="BN616" s="429"/>
      <c r="BO616" s="409"/>
      <c r="BP616" s="409"/>
      <c r="BQ616" s="409"/>
      <c r="BR616" s="409"/>
      <c r="BS616" s="409"/>
      <c r="BT616" s="409"/>
      <c r="BU616" s="409"/>
      <c r="BV616" s="409"/>
      <c r="BW616" s="516"/>
      <c r="BX616" s="409"/>
      <c r="BY616" s="409"/>
      <c r="BZ616" s="409"/>
      <c r="CA616" s="516"/>
      <c r="CB616" s="409"/>
      <c r="CC616" s="409"/>
      <c r="CD616" s="409"/>
      <c r="CE616" s="409"/>
      <c r="CF616" s="410">
        <f t="shared" si="1475"/>
        <v>0</v>
      </c>
    </row>
    <row r="617" spans="2:84" ht="25.5">
      <c r="B617" s="395" t="s">
        <v>1853</v>
      </c>
      <c r="C617" s="396" t="s">
        <v>1419</v>
      </c>
      <c r="D617" s="397" t="s">
        <v>392</v>
      </c>
      <c r="E617" s="398">
        <v>468520</v>
      </c>
      <c r="F617" s="399">
        <v>5.6</v>
      </c>
      <c r="G617" s="400">
        <f t="shared" ref="G617:G626" si="1526">F617*E617</f>
        <v>2623712</v>
      </c>
      <c r="H617" s="400"/>
      <c r="I617" s="401"/>
      <c r="J617" s="401"/>
      <c r="K617" s="513"/>
      <c r="L617" s="401"/>
      <c r="M617" s="513">
        <f t="shared" ref="M617:M626" si="1527">I617+K617</f>
        <v>0</v>
      </c>
      <c r="N617" s="401">
        <f t="shared" ref="N617:N626" si="1528">M617*$E617</f>
        <v>0</v>
      </c>
      <c r="O617" s="513"/>
      <c r="P617" s="401"/>
      <c r="Q617" s="513">
        <f t="shared" ref="Q617:Q626" si="1529">M617+O617</f>
        <v>0</v>
      </c>
      <c r="R617" s="401">
        <f t="shared" ref="R617:R626" si="1530">Q617*$E617</f>
        <v>0</v>
      </c>
      <c r="S617" s="540"/>
      <c r="T617" s="401"/>
      <c r="U617" s="513">
        <f t="shared" ref="U617:U626" si="1531">Q617+S617</f>
        <v>0</v>
      </c>
      <c r="V617" s="401">
        <f t="shared" ref="V617:V626" si="1532">U617*$E617</f>
        <v>0</v>
      </c>
      <c r="W617" s="513"/>
      <c r="X617" s="401"/>
      <c r="Y617" s="513">
        <f t="shared" ref="Y617:Y626" si="1533">U617+W617</f>
        <v>0</v>
      </c>
      <c r="Z617" s="401">
        <f t="shared" ref="Z617:Z626" si="1534">Y617*$E617</f>
        <v>0</v>
      </c>
      <c r="AA617" s="513"/>
      <c r="AB617" s="401">
        <f t="shared" ref="AB617:AB626" si="1535">AA617*$E617</f>
        <v>0</v>
      </c>
      <c r="AC617" s="513">
        <f t="shared" ref="AC617:AC626" si="1536">Y617+AA617</f>
        <v>0</v>
      </c>
      <c r="AD617" s="401">
        <f t="shared" ref="AD617:AD626" si="1537">AC617*$E617</f>
        <v>0</v>
      </c>
      <c r="AE617" s="513"/>
      <c r="AF617" s="401">
        <f t="shared" ref="AF617:AF626" si="1538">AE617*$E617</f>
        <v>0</v>
      </c>
      <c r="AG617" s="513">
        <f t="shared" ref="AG617:AG626" si="1539">AC617+AE617</f>
        <v>0</v>
      </c>
      <c r="AH617" s="401">
        <f t="shared" ref="AH617:AH626" si="1540">AG617*$E617</f>
        <v>0</v>
      </c>
      <c r="AI617" s="513"/>
      <c r="AJ617" s="401">
        <f t="shared" ref="AJ617:AJ626" si="1541">AI617*$E617</f>
        <v>0</v>
      </c>
      <c r="AK617" s="513">
        <f t="shared" ref="AK617:AK626" si="1542">AG617+AI617</f>
        <v>0</v>
      </c>
      <c r="AL617" s="401">
        <f t="shared" ref="AL617:AL626" si="1543">AK617*$E617</f>
        <v>0</v>
      </c>
      <c r="AM617" s="519"/>
      <c r="AN617" s="429">
        <f t="shared" ref="AN617:AN626" si="1544">AM617*$E617</f>
        <v>0</v>
      </c>
      <c r="AO617" s="519">
        <f t="shared" ref="AO617:AO626" si="1545">AK617+AM617</f>
        <v>0</v>
      </c>
      <c r="AP617" s="429">
        <f t="shared" ref="AP617:AP626" si="1546">AO617*$E617</f>
        <v>0</v>
      </c>
      <c r="AQ617" s="591"/>
      <c r="AR617" s="401">
        <f t="shared" ref="AR617:AR626" si="1547">AQ617*$E617</f>
        <v>0</v>
      </c>
      <c r="AS617" s="519">
        <f t="shared" ref="AS617:AS626" si="1548">AO617+AQ617</f>
        <v>0</v>
      </c>
      <c r="AT617" s="429">
        <f t="shared" ref="AT617:AT626" si="1549">AS617*$E617</f>
        <v>0</v>
      </c>
      <c r="AU617" s="513"/>
      <c r="AV617" s="401">
        <f t="shared" ref="AV617:AV626" si="1550">AU617*$E617</f>
        <v>0</v>
      </c>
      <c r="AW617" s="519">
        <f t="shared" ref="AW617:AW626" si="1551">AS617+AU617</f>
        <v>0</v>
      </c>
      <c r="AX617" s="429">
        <f t="shared" ref="AX617:AX626" si="1552">AW617*$E617</f>
        <v>0</v>
      </c>
      <c r="AY617" s="513"/>
      <c r="AZ617" s="681">
        <f t="shared" ref="AZ617:AZ626" si="1553">AY617*$E617</f>
        <v>0</v>
      </c>
      <c r="BA617" s="519">
        <f t="shared" ref="BA617:BA626" si="1554">AW617+AY617</f>
        <v>0</v>
      </c>
      <c r="BB617" s="429">
        <f t="shared" ref="BB617:BB626" si="1555">BA617*$E617</f>
        <v>0</v>
      </c>
      <c r="BC617" s="695"/>
      <c r="BD617" s="681">
        <f t="shared" ref="BD617:BD626" si="1556">BC617*$E617</f>
        <v>0</v>
      </c>
      <c r="BE617" s="695">
        <f t="shared" ref="BE617:BE626" si="1557">BA617+BC617</f>
        <v>0</v>
      </c>
      <c r="BF617" s="681">
        <f t="shared" ref="BF617:BF626" si="1558">BE617*$E617</f>
        <v>0</v>
      </c>
      <c r="BG617" s="695"/>
      <c r="BH617" s="681">
        <f t="shared" ref="BH617:BH626" si="1559">BG617*$E617</f>
        <v>0</v>
      </c>
      <c r="BI617" s="519">
        <f t="shared" ref="BI617:BI626" si="1560">BE617+BG617</f>
        <v>0</v>
      </c>
      <c r="BJ617" s="429">
        <f t="shared" ref="BJ617:BJ626" si="1561">BI617*$E617</f>
        <v>0</v>
      </c>
      <c r="BK617" s="519"/>
      <c r="BL617" s="429">
        <f t="shared" ref="BL617:BL626" si="1562">BK617*$E617</f>
        <v>0</v>
      </c>
      <c r="BM617" s="519">
        <f t="shared" ref="BM617:BM626" si="1563">BI617+BK617</f>
        <v>0</v>
      </c>
      <c r="BN617" s="429">
        <f t="shared" ref="BN617:BN626" si="1564">BM617*$E617</f>
        <v>0</v>
      </c>
      <c r="BO617" s="718"/>
      <c r="BP617" s="706">
        <f t="shared" ref="BP617:BP626" si="1565">BO617*$E617</f>
        <v>0</v>
      </c>
      <c r="BQ617" s="718">
        <f t="shared" ref="BQ617:BQ626" si="1566">BM617+BO617</f>
        <v>0</v>
      </c>
      <c r="BR617" s="706">
        <f t="shared" ref="BR617:BR626" si="1567">BQ617*$E617</f>
        <v>0</v>
      </c>
      <c r="BS617" s="718"/>
      <c r="BT617" s="706">
        <f t="shared" ref="BT617:BT626" si="1568">BS617*$E617</f>
        <v>0</v>
      </c>
      <c r="BU617" s="718">
        <f t="shared" ref="BU617:BU626" si="1569">BQ617+BS617</f>
        <v>0</v>
      </c>
      <c r="BV617" s="706">
        <f t="shared" ref="BV617:BV626" si="1570">BU617*$E617</f>
        <v>0</v>
      </c>
      <c r="BW617" s="718"/>
      <c r="BX617" s="706">
        <f t="shared" ref="BX617:BX626" si="1571">BW617*$E617</f>
        <v>0</v>
      </c>
      <c r="BY617" s="718">
        <f t="shared" ref="BY617:BY626" si="1572">BU617+BW617</f>
        <v>0</v>
      </c>
      <c r="BZ617" s="706">
        <f t="shared" ref="BZ617:BZ626" si="1573">BY617*$E617</f>
        <v>0</v>
      </c>
      <c r="CA617" s="718"/>
      <c r="CB617" s="706">
        <f t="shared" ref="CB617:CB626" si="1574">CA617*$E617</f>
        <v>0</v>
      </c>
      <c r="CC617" s="718">
        <f t="shared" ref="CC617:CC626" si="1575">BY617+CA617</f>
        <v>0</v>
      </c>
      <c r="CD617" s="706">
        <f t="shared" ref="CD617:CD626" si="1576">CC617*$E617</f>
        <v>0</v>
      </c>
      <c r="CE617" s="706"/>
      <c r="CF617" s="402">
        <f t="shared" si="1475"/>
        <v>2623712</v>
      </c>
    </row>
    <row r="618" spans="2:84" ht="162">
      <c r="B618" s="395" t="s">
        <v>1422</v>
      </c>
      <c r="C618" s="396" t="s">
        <v>1851</v>
      </c>
      <c r="D618" s="397" t="s">
        <v>389</v>
      </c>
      <c r="E618" s="398">
        <v>6916142</v>
      </c>
      <c r="F618" s="399">
        <v>4</v>
      </c>
      <c r="G618" s="400">
        <f t="shared" si="1526"/>
        <v>27664568</v>
      </c>
      <c r="H618" s="400"/>
      <c r="I618" s="401"/>
      <c r="J618" s="401"/>
      <c r="K618" s="513"/>
      <c r="L618" s="401"/>
      <c r="M618" s="513">
        <f t="shared" si="1527"/>
        <v>0</v>
      </c>
      <c r="N618" s="401">
        <f t="shared" si="1528"/>
        <v>0</v>
      </c>
      <c r="O618" s="513"/>
      <c r="P618" s="401"/>
      <c r="Q618" s="513">
        <f t="shared" si="1529"/>
        <v>0</v>
      </c>
      <c r="R618" s="401">
        <f t="shared" si="1530"/>
        <v>0</v>
      </c>
      <c r="S618" s="540"/>
      <c r="T618" s="401"/>
      <c r="U618" s="513">
        <f t="shared" si="1531"/>
        <v>0</v>
      </c>
      <c r="V618" s="401">
        <f t="shared" si="1532"/>
        <v>0</v>
      </c>
      <c r="W618" s="513"/>
      <c r="X618" s="401"/>
      <c r="Y618" s="513">
        <f t="shared" si="1533"/>
        <v>0</v>
      </c>
      <c r="Z618" s="401">
        <f t="shared" si="1534"/>
        <v>0</v>
      </c>
      <c r="AA618" s="513"/>
      <c r="AB618" s="401">
        <f t="shared" si="1535"/>
        <v>0</v>
      </c>
      <c r="AC618" s="513">
        <f t="shared" si="1536"/>
        <v>0</v>
      </c>
      <c r="AD618" s="401">
        <f t="shared" si="1537"/>
        <v>0</v>
      </c>
      <c r="AE618" s="513"/>
      <c r="AF618" s="401">
        <f t="shared" si="1538"/>
        <v>0</v>
      </c>
      <c r="AG618" s="513">
        <f t="shared" si="1539"/>
        <v>0</v>
      </c>
      <c r="AH618" s="401">
        <f t="shared" si="1540"/>
        <v>0</v>
      </c>
      <c r="AI618" s="513"/>
      <c r="AJ618" s="401">
        <f t="shared" si="1541"/>
        <v>0</v>
      </c>
      <c r="AK618" s="513">
        <f t="shared" si="1542"/>
        <v>0</v>
      </c>
      <c r="AL618" s="401">
        <f t="shared" si="1543"/>
        <v>0</v>
      </c>
      <c r="AM618" s="519"/>
      <c r="AN618" s="429">
        <f t="shared" si="1544"/>
        <v>0</v>
      </c>
      <c r="AO618" s="519">
        <f t="shared" si="1545"/>
        <v>0</v>
      </c>
      <c r="AP618" s="429">
        <f t="shared" si="1546"/>
        <v>0</v>
      </c>
      <c r="AQ618" s="591"/>
      <c r="AR618" s="401">
        <f t="shared" si="1547"/>
        <v>0</v>
      </c>
      <c r="AS618" s="519">
        <f t="shared" si="1548"/>
        <v>0</v>
      </c>
      <c r="AT618" s="429">
        <f t="shared" si="1549"/>
        <v>0</v>
      </c>
      <c r="AU618" s="513"/>
      <c r="AV618" s="401">
        <f t="shared" si="1550"/>
        <v>0</v>
      </c>
      <c r="AW618" s="519">
        <f t="shared" si="1551"/>
        <v>0</v>
      </c>
      <c r="AX618" s="429">
        <f t="shared" si="1552"/>
        <v>0</v>
      </c>
      <c r="AY618" s="513"/>
      <c r="AZ618" s="681">
        <f t="shared" si="1553"/>
        <v>0</v>
      </c>
      <c r="BA618" s="519">
        <f t="shared" si="1554"/>
        <v>0</v>
      </c>
      <c r="BB618" s="429">
        <f t="shared" si="1555"/>
        <v>0</v>
      </c>
      <c r="BC618" s="695"/>
      <c r="BD618" s="681">
        <f t="shared" si="1556"/>
        <v>0</v>
      </c>
      <c r="BE618" s="695">
        <f t="shared" si="1557"/>
        <v>0</v>
      </c>
      <c r="BF618" s="681">
        <f t="shared" si="1558"/>
        <v>0</v>
      </c>
      <c r="BG618" s="695"/>
      <c r="BH618" s="681">
        <f t="shared" si="1559"/>
        <v>0</v>
      </c>
      <c r="BI618" s="519">
        <f t="shared" si="1560"/>
        <v>0</v>
      </c>
      <c r="BJ618" s="429">
        <f t="shared" si="1561"/>
        <v>0</v>
      </c>
      <c r="BK618" s="519"/>
      <c r="BL618" s="429">
        <f t="shared" si="1562"/>
        <v>0</v>
      </c>
      <c r="BM618" s="519">
        <f t="shared" si="1563"/>
        <v>0</v>
      </c>
      <c r="BN618" s="429">
        <f t="shared" si="1564"/>
        <v>0</v>
      </c>
      <c r="BO618" s="718"/>
      <c r="BP618" s="706">
        <f t="shared" si="1565"/>
        <v>0</v>
      </c>
      <c r="BQ618" s="718">
        <f t="shared" si="1566"/>
        <v>0</v>
      </c>
      <c r="BR618" s="706">
        <f t="shared" si="1567"/>
        <v>0</v>
      </c>
      <c r="BS618" s="718"/>
      <c r="BT618" s="706">
        <f t="shared" si="1568"/>
        <v>0</v>
      </c>
      <c r="BU618" s="718">
        <f t="shared" si="1569"/>
        <v>0</v>
      </c>
      <c r="BV618" s="706">
        <f t="shared" si="1570"/>
        <v>0</v>
      </c>
      <c r="BW618" s="718"/>
      <c r="BX618" s="706">
        <f t="shared" si="1571"/>
        <v>0</v>
      </c>
      <c r="BY618" s="718">
        <f t="shared" si="1572"/>
        <v>0</v>
      </c>
      <c r="BZ618" s="706">
        <f t="shared" si="1573"/>
        <v>0</v>
      </c>
      <c r="CA618" s="718"/>
      <c r="CB618" s="706">
        <f t="shared" si="1574"/>
        <v>0</v>
      </c>
      <c r="CC618" s="718">
        <f t="shared" si="1575"/>
        <v>0</v>
      </c>
      <c r="CD618" s="706">
        <f t="shared" si="1576"/>
        <v>0</v>
      </c>
      <c r="CE618" s="706"/>
      <c r="CF618" s="402">
        <f t="shared" si="1475"/>
        <v>27664568</v>
      </c>
    </row>
    <row r="619" spans="2:84" ht="72">
      <c r="B619" s="395" t="s">
        <v>1424</v>
      </c>
      <c r="C619" s="396" t="s">
        <v>1852</v>
      </c>
      <c r="D619" s="397" t="s">
        <v>392</v>
      </c>
      <c r="E619" s="398">
        <v>375240</v>
      </c>
      <c r="F619" s="399">
        <v>111</v>
      </c>
      <c r="G619" s="400">
        <f t="shared" si="1526"/>
        <v>41651640</v>
      </c>
      <c r="H619" s="400"/>
      <c r="I619" s="401"/>
      <c r="J619" s="401"/>
      <c r="K619" s="513">
        <v>9</v>
      </c>
      <c r="L619" s="401">
        <f>K619*E619</f>
        <v>3377160</v>
      </c>
      <c r="M619" s="513">
        <f t="shared" si="1527"/>
        <v>9</v>
      </c>
      <c r="N619" s="401">
        <f t="shared" si="1528"/>
        <v>3377160</v>
      </c>
      <c r="O619" s="513"/>
      <c r="P619" s="401"/>
      <c r="Q619" s="513">
        <f t="shared" si="1529"/>
        <v>9</v>
      </c>
      <c r="R619" s="401">
        <f t="shared" si="1530"/>
        <v>3377160</v>
      </c>
      <c r="S619" s="540"/>
      <c r="T619" s="401"/>
      <c r="U619" s="513">
        <f t="shared" si="1531"/>
        <v>9</v>
      </c>
      <c r="V619" s="401">
        <f t="shared" si="1532"/>
        <v>3377160</v>
      </c>
      <c r="W619" s="513"/>
      <c r="X619" s="401"/>
      <c r="Y619" s="513">
        <f t="shared" si="1533"/>
        <v>9</v>
      </c>
      <c r="Z619" s="401">
        <f t="shared" si="1534"/>
        <v>3377160</v>
      </c>
      <c r="AA619" s="513"/>
      <c r="AB619" s="401">
        <f t="shared" si="1535"/>
        <v>0</v>
      </c>
      <c r="AC619" s="513">
        <f t="shared" si="1536"/>
        <v>9</v>
      </c>
      <c r="AD619" s="401">
        <f t="shared" si="1537"/>
        <v>3377160</v>
      </c>
      <c r="AE619" s="513"/>
      <c r="AF619" s="401">
        <f t="shared" si="1538"/>
        <v>0</v>
      </c>
      <c r="AG619" s="513">
        <f t="shared" si="1539"/>
        <v>9</v>
      </c>
      <c r="AH619" s="401">
        <f t="shared" si="1540"/>
        <v>3377160</v>
      </c>
      <c r="AI619" s="513"/>
      <c r="AJ619" s="401">
        <f t="shared" si="1541"/>
        <v>0</v>
      </c>
      <c r="AK619" s="513">
        <f t="shared" si="1542"/>
        <v>9</v>
      </c>
      <c r="AL619" s="401">
        <f t="shared" si="1543"/>
        <v>3377160</v>
      </c>
      <c r="AM619" s="519"/>
      <c r="AN619" s="429">
        <f t="shared" si="1544"/>
        <v>0</v>
      </c>
      <c r="AO619" s="519">
        <f t="shared" si="1545"/>
        <v>9</v>
      </c>
      <c r="AP619" s="429">
        <f t="shared" si="1546"/>
        <v>3377160</v>
      </c>
      <c r="AQ619" s="591"/>
      <c r="AR619" s="401">
        <f t="shared" si="1547"/>
        <v>0</v>
      </c>
      <c r="AS619" s="519">
        <f t="shared" si="1548"/>
        <v>9</v>
      </c>
      <c r="AT619" s="429">
        <f t="shared" si="1549"/>
        <v>3377160</v>
      </c>
      <c r="AU619" s="513"/>
      <c r="AV619" s="401">
        <f t="shared" si="1550"/>
        <v>0</v>
      </c>
      <c r="AW619" s="519">
        <f t="shared" si="1551"/>
        <v>9</v>
      </c>
      <c r="AX619" s="429">
        <f t="shared" si="1552"/>
        <v>3377160</v>
      </c>
      <c r="AY619" s="513"/>
      <c r="AZ619" s="681">
        <f t="shared" si="1553"/>
        <v>0</v>
      </c>
      <c r="BA619" s="519">
        <f t="shared" si="1554"/>
        <v>9</v>
      </c>
      <c r="BB619" s="429">
        <f t="shared" si="1555"/>
        <v>3377160</v>
      </c>
      <c r="BC619" s="695"/>
      <c r="BD619" s="681">
        <f t="shared" si="1556"/>
        <v>0</v>
      </c>
      <c r="BE619" s="695">
        <f t="shared" si="1557"/>
        <v>9</v>
      </c>
      <c r="BF619" s="681">
        <f t="shared" si="1558"/>
        <v>3377160</v>
      </c>
      <c r="BG619" s="695"/>
      <c r="BH619" s="681">
        <f t="shared" si="1559"/>
        <v>0</v>
      </c>
      <c r="BI619" s="519">
        <f t="shared" si="1560"/>
        <v>9</v>
      </c>
      <c r="BJ619" s="429">
        <f t="shared" si="1561"/>
        <v>3377160</v>
      </c>
      <c r="BK619" s="519"/>
      <c r="BL619" s="429">
        <f t="shared" si="1562"/>
        <v>0</v>
      </c>
      <c r="BM619" s="519">
        <f t="shared" si="1563"/>
        <v>9</v>
      </c>
      <c r="BN619" s="429">
        <f t="shared" si="1564"/>
        <v>3377160</v>
      </c>
      <c r="BO619" s="718"/>
      <c r="BP619" s="706">
        <f t="shared" si="1565"/>
        <v>0</v>
      </c>
      <c r="BQ619" s="718">
        <f t="shared" si="1566"/>
        <v>9</v>
      </c>
      <c r="BR619" s="706">
        <f t="shared" si="1567"/>
        <v>3377160</v>
      </c>
      <c r="BS619" s="718"/>
      <c r="BT619" s="706">
        <f t="shared" si="1568"/>
        <v>0</v>
      </c>
      <c r="BU619" s="718">
        <f t="shared" si="1569"/>
        <v>9</v>
      </c>
      <c r="BV619" s="706">
        <f t="shared" si="1570"/>
        <v>3377160</v>
      </c>
      <c r="BW619" s="718"/>
      <c r="BX619" s="706">
        <f t="shared" si="1571"/>
        <v>0</v>
      </c>
      <c r="BY619" s="718">
        <f t="shared" si="1572"/>
        <v>9</v>
      </c>
      <c r="BZ619" s="706">
        <f t="shared" si="1573"/>
        <v>3377160</v>
      </c>
      <c r="CA619" s="718"/>
      <c r="CB619" s="706">
        <f t="shared" si="1574"/>
        <v>0</v>
      </c>
      <c r="CC619" s="718">
        <f t="shared" si="1575"/>
        <v>9</v>
      </c>
      <c r="CD619" s="706">
        <f t="shared" si="1576"/>
        <v>3377160</v>
      </c>
      <c r="CE619" s="706"/>
      <c r="CF619" s="402">
        <f t="shared" si="1475"/>
        <v>41651640</v>
      </c>
    </row>
    <row r="620" spans="2:84" ht="90">
      <c r="B620" s="395" t="s">
        <v>1426</v>
      </c>
      <c r="C620" s="396" t="s">
        <v>1854</v>
      </c>
      <c r="D620" s="397" t="s">
        <v>1846</v>
      </c>
      <c r="E620" s="398">
        <v>2057998.0000000002</v>
      </c>
      <c r="F620" s="399">
        <v>0</v>
      </c>
      <c r="G620" s="400">
        <f t="shared" si="1526"/>
        <v>0</v>
      </c>
      <c r="H620" s="400"/>
      <c r="I620" s="401"/>
      <c r="J620" s="401"/>
      <c r="K620" s="513"/>
      <c r="L620" s="401"/>
      <c r="M620" s="513">
        <f t="shared" si="1527"/>
        <v>0</v>
      </c>
      <c r="N620" s="401">
        <f t="shared" si="1528"/>
        <v>0</v>
      </c>
      <c r="O620" s="513"/>
      <c r="P620" s="401"/>
      <c r="Q620" s="513">
        <f t="shared" si="1529"/>
        <v>0</v>
      </c>
      <c r="R620" s="401">
        <f t="shared" si="1530"/>
        <v>0</v>
      </c>
      <c r="S620" s="540"/>
      <c r="T620" s="401"/>
      <c r="U620" s="513">
        <f t="shared" si="1531"/>
        <v>0</v>
      </c>
      <c r="V620" s="401">
        <f t="shared" si="1532"/>
        <v>0</v>
      </c>
      <c r="W620" s="513"/>
      <c r="X620" s="401"/>
      <c r="Y620" s="513">
        <f t="shared" si="1533"/>
        <v>0</v>
      </c>
      <c r="Z620" s="401">
        <f t="shared" si="1534"/>
        <v>0</v>
      </c>
      <c r="AA620" s="513"/>
      <c r="AB620" s="401">
        <f t="shared" si="1535"/>
        <v>0</v>
      </c>
      <c r="AC620" s="513">
        <f t="shared" si="1536"/>
        <v>0</v>
      </c>
      <c r="AD620" s="401">
        <f t="shared" si="1537"/>
        <v>0</v>
      </c>
      <c r="AE620" s="513"/>
      <c r="AF620" s="401">
        <f t="shared" si="1538"/>
        <v>0</v>
      </c>
      <c r="AG620" s="513">
        <f t="shared" si="1539"/>
        <v>0</v>
      </c>
      <c r="AH620" s="401">
        <f t="shared" si="1540"/>
        <v>0</v>
      </c>
      <c r="AI620" s="513"/>
      <c r="AJ620" s="401">
        <f t="shared" si="1541"/>
        <v>0</v>
      </c>
      <c r="AK620" s="513">
        <f t="shared" si="1542"/>
        <v>0</v>
      </c>
      <c r="AL620" s="401">
        <f t="shared" si="1543"/>
        <v>0</v>
      </c>
      <c r="AM620" s="519"/>
      <c r="AN620" s="429">
        <f t="shared" si="1544"/>
        <v>0</v>
      </c>
      <c r="AO620" s="519">
        <f t="shared" si="1545"/>
        <v>0</v>
      </c>
      <c r="AP620" s="429">
        <f t="shared" si="1546"/>
        <v>0</v>
      </c>
      <c r="AQ620" s="591"/>
      <c r="AR620" s="401">
        <f t="shared" si="1547"/>
        <v>0</v>
      </c>
      <c r="AS620" s="519">
        <f t="shared" si="1548"/>
        <v>0</v>
      </c>
      <c r="AT620" s="429">
        <f t="shared" si="1549"/>
        <v>0</v>
      </c>
      <c r="AU620" s="513"/>
      <c r="AV620" s="401">
        <f t="shared" si="1550"/>
        <v>0</v>
      </c>
      <c r="AW620" s="519">
        <f t="shared" si="1551"/>
        <v>0</v>
      </c>
      <c r="AX620" s="429">
        <f t="shared" si="1552"/>
        <v>0</v>
      </c>
      <c r="AY620" s="513"/>
      <c r="AZ620" s="681">
        <f t="shared" si="1553"/>
        <v>0</v>
      </c>
      <c r="BA620" s="519">
        <f t="shared" si="1554"/>
        <v>0</v>
      </c>
      <c r="BB620" s="429">
        <f t="shared" si="1555"/>
        <v>0</v>
      </c>
      <c r="BC620" s="695"/>
      <c r="BD620" s="681">
        <f t="shared" si="1556"/>
        <v>0</v>
      </c>
      <c r="BE620" s="695">
        <f t="shared" si="1557"/>
        <v>0</v>
      </c>
      <c r="BF620" s="681">
        <f t="shared" si="1558"/>
        <v>0</v>
      </c>
      <c r="BG620" s="695"/>
      <c r="BH620" s="681">
        <f t="shared" si="1559"/>
        <v>0</v>
      </c>
      <c r="BI620" s="519">
        <f t="shared" si="1560"/>
        <v>0</v>
      </c>
      <c r="BJ620" s="429">
        <f t="shared" si="1561"/>
        <v>0</v>
      </c>
      <c r="BK620" s="519"/>
      <c r="BL620" s="429">
        <f t="shared" si="1562"/>
        <v>0</v>
      </c>
      <c r="BM620" s="519">
        <f t="shared" si="1563"/>
        <v>0</v>
      </c>
      <c r="BN620" s="429">
        <f t="shared" si="1564"/>
        <v>0</v>
      </c>
      <c r="BO620" s="718"/>
      <c r="BP620" s="706">
        <f t="shared" si="1565"/>
        <v>0</v>
      </c>
      <c r="BQ620" s="718">
        <f t="shared" si="1566"/>
        <v>0</v>
      </c>
      <c r="BR620" s="706">
        <f t="shared" si="1567"/>
        <v>0</v>
      </c>
      <c r="BS620" s="718"/>
      <c r="BT620" s="706">
        <f t="shared" si="1568"/>
        <v>0</v>
      </c>
      <c r="BU620" s="718">
        <f t="shared" si="1569"/>
        <v>0</v>
      </c>
      <c r="BV620" s="706">
        <f t="shared" si="1570"/>
        <v>0</v>
      </c>
      <c r="BW620" s="718"/>
      <c r="BX620" s="706">
        <f t="shared" si="1571"/>
        <v>0</v>
      </c>
      <c r="BY620" s="718">
        <f t="shared" si="1572"/>
        <v>0</v>
      </c>
      <c r="BZ620" s="706">
        <f t="shared" si="1573"/>
        <v>0</v>
      </c>
      <c r="CA620" s="718"/>
      <c r="CB620" s="706">
        <f t="shared" si="1574"/>
        <v>0</v>
      </c>
      <c r="CC620" s="718">
        <f t="shared" si="1575"/>
        <v>0</v>
      </c>
      <c r="CD620" s="706">
        <f t="shared" si="1576"/>
        <v>0</v>
      </c>
      <c r="CE620" s="706"/>
      <c r="CF620" s="402">
        <f t="shared" si="1475"/>
        <v>0</v>
      </c>
    </row>
    <row r="621" spans="2:84" ht="72">
      <c r="B621" s="395" t="s">
        <v>1844</v>
      </c>
      <c r="C621" s="396" t="s">
        <v>1845</v>
      </c>
      <c r="D621" s="397" t="s">
        <v>1846</v>
      </c>
      <c r="E621" s="398">
        <v>3072558</v>
      </c>
      <c r="F621" s="399">
        <v>2</v>
      </c>
      <c r="G621" s="400">
        <f t="shared" si="1526"/>
        <v>6145116</v>
      </c>
      <c r="H621" s="400"/>
      <c r="I621" s="401"/>
      <c r="J621" s="401"/>
      <c r="K621" s="513"/>
      <c r="L621" s="401"/>
      <c r="M621" s="513">
        <f t="shared" si="1527"/>
        <v>0</v>
      </c>
      <c r="N621" s="401">
        <f t="shared" si="1528"/>
        <v>0</v>
      </c>
      <c r="O621" s="513"/>
      <c r="P621" s="401"/>
      <c r="Q621" s="513">
        <f t="shared" si="1529"/>
        <v>0</v>
      </c>
      <c r="R621" s="401">
        <f t="shared" si="1530"/>
        <v>0</v>
      </c>
      <c r="S621" s="540"/>
      <c r="T621" s="401"/>
      <c r="U621" s="513">
        <f t="shared" si="1531"/>
        <v>0</v>
      </c>
      <c r="V621" s="401">
        <f t="shared" si="1532"/>
        <v>0</v>
      </c>
      <c r="W621" s="513"/>
      <c r="X621" s="401"/>
      <c r="Y621" s="513">
        <f t="shared" si="1533"/>
        <v>0</v>
      </c>
      <c r="Z621" s="401">
        <f t="shared" si="1534"/>
        <v>0</v>
      </c>
      <c r="AA621" s="513"/>
      <c r="AB621" s="401">
        <f t="shared" si="1535"/>
        <v>0</v>
      </c>
      <c r="AC621" s="513">
        <f t="shared" si="1536"/>
        <v>0</v>
      </c>
      <c r="AD621" s="401">
        <f t="shared" si="1537"/>
        <v>0</v>
      </c>
      <c r="AE621" s="513"/>
      <c r="AF621" s="401">
        <f t="shared" si="1538"/>
        <v>0</v>
      </c>
      <c r="AG621" s="513">
        <f t="shared" si="1539"/>
        <v>0</v>
      </c>
      <c r="AH621" s="401">
        <f t="shared" si="1540"/>
        <v>0</v>
      </c>
      <c r="AI621" s="513"/>
      <c r="AJ621" s="401">
        <f t="shared" si="1541"/>
        <v>0</v>
      </c>
      <c r="AK621" s="513">
        <f t="shared" si="1542"/>
        <v>0</v>
      </c>
      <c r="AL621" s="401">
        <f t="shared" si="1543"/>
        <v>0</v>
      </c>
      <c r="AM621" s="519"/>
      <c r="AN621" s="429">
        <f t="shared" si="1544"/>
        <v>0</v>
      </c>
      <c r="AO621" s="519">
        <f t="shared" si="1545"/>
        <v>0</v>
      </c>
      <c r="AP621" s="429">
        <f t="shared" si="1546"/>
        <v>0</v>
      </c>
      <c r="AQ621" s="591"/>
      <c r="AR621" s="401">
        <f t="shared" si="1547"/>
        <v>0</v>
      </c>
      <c r="AS621" s="519">
        <f t="shared" si="1548"/>
        <v>0</v>
      </c>
      <c r="AT621" s="429">
        <f t="shared" si="1549"/>
        <v>0</v>
      </c>
      <c r="AU621" s="513"/>
      <c r="AV621" s="401">
        <f t="shared" si="1550"/>
        <v>0</v>
      </c>
      <c r="AW621" s="519">
        <f t="shared" si="1551"/>
        <v>0</v>
      </c>
      <c r="AX621" s="429">
        <f t="shared" si="1552"/>
        <v>0</v>
      </c>
      <c r="AY621" s="513"/>
      <c r="AZ621" s="681">
        <f t="shared" si="1553"/>
        <v>0</v>
      </c>
      <c r="BA621" s="519">
        <f t="shared" si="1554"/>
        <v>0</v>
      </c>
      <c r="BB621" s="429">
        <f t="shared" si="1555"/>
        <v>0</v>
      </c>
      <c r="BC621" s="695"/>
      <c r="BD621" s="681">
        <f t="shared" si="1556"/>
        <v>0</v>
      </c>
      <c r="BE621" s="695">
        <f t="shared" si="1557"/>
        <v>0</v>
      </c>
      <c r="BF621" s="681">
        <f t="shared" si="1558"/>
        <v>0</v>
      </c>
      <c r="BG621" s="695"/>
      <c r="BH621" s="681">
        <f t="shared" si="1559"/>
        <v>0</v>
      </c>
      <c r="BI621" s="519">
        <f t="shared" si="1560"/>
        <v>0</v>
      </c>
      <c r="BJ621" s="429">
        <f t="shared" si="1561"/>
        <v>0</v>
      </c>
      <c r="BK621" s="519"/>
      <c r="BL621" s="429">
        <f t="shared" si="1562"/>
        <v>0</v>
      </c>
      <c r="BM621" s="519">
        <f t="shared" si="1563"/>
        <v>0</v>
      </c>
      <c r="BN621" s="429">
        <f t="shared" si="1564"/>
        <v>0</v>
      </c>
      <c r="BO621" s="718"/>
      <c r="BP621" s="706">
        <f t="shared" si="1565"/>
        <v>0</v>
      </c>
      <c r="BQ621" s="718">
        <f t="shared" si="1566"/>
        <v>0</v>
      </c>
      <c r="BR621" s="706">
        <f t="shared" si="1567"/>
        <v>0</v>
      </c>
      <c r="BS621" s="718"/>
      <c r="BT621" s="706">
        <f t="shared" si="1568"/>
        <v>0</v>
      </c>
      <c r="BU621" s="718">
        <f t="shared" si="1569"/>
        <v>0</v>
      </c>
      <c r="BV621" s="706">
        <f t="shared" si="1570"/>
        <v>0</v>
      </c>
      <c r="BW621" s="718"/>
      <c r="BX621" s="706">
        <f t="shared" si="1571"/>
        <v>0</v>
      </c>
      <c r="BY621" s="718">
        <f t="shared" si="1572"/>
        <v>0</v>
      </c>
      <c r="BZ621" s="706">
        <f t="shared" si="1573"/>
        <v>0</v>
      </c>
      <c r="CA621" s="718"/>
      <c r="CB621" s="706">
        <f t="shared" si="1574"/>
        <v>0</v>
      </c>
      <c r="CC621" s="718">
        <f t="shared" si="1575"/>
        <v>0</v>
      </c>
      <c r="CD621" s="706">
        <f t="shared" si="1576"/>
        <v>0</v>
      </c>
      <c r="CE621" s="706"/>
      <c r="CF621" s="402">
        <f t="shared" si="1475"/>
        <v>6145116</v>
      </c>
    </row>
    <row r="622" spans="2:84" ht="90">
      <c r="B622" s="395" t="s">
        <v>1428</v>
      </c>
      <c r="C622" s="396" t="s">
        <v>1429</v>
      </c>
      <c r="D622" s="397" t="s">
        <v>632</v>
      </c>
      <c r="E622" s="398">
        <v>2700000</v>
      </c>
      <c r="F622" s="399">
        <v>2</v>
      </c>
      <c r="G622" s="400">
        <f t="shared" si="1526"/>
        <v>5400000</v>
      </c>
      <c r="H622" s="400"/>
      <c r="I622" s="401"/>
      <c r="J622" s="401"/>
      <c r="K622" s="513"/>
      <c r="L622" s="401"/>
      <c r="M622" s="513">
        <f t="shared" si="1527"/>
        <v>0</v>
      </c>
      <c r="N622" s="401">
        <f t="shared" si="1528"/>
        <v>0</v>
      </c>
      <c r="O622" s="513"/>
      <c r="P622" s="401"/>
      <c r="Q622" s="513">
        <f t="shared" si="1529"/>
        <v>0</v>
      </c>
      <c r="R622" s="401">
        <f t="shared" si="1530"/>
        <v>0</v>
      </c>
      <c r="S622" s="540"/>
      <c r="T622" s="401"/>
      <c r="U622" s="513">
        <f t="shared" si="1531"/>
        <v>0</v>
      </c>
      <c r="V622" s="401">
        <f t="shared" si="1532"/>
        <v>0</v>
      </c>
      <c r="W622" s="513"/>
      <c r="X622" s="401"/>
      <c r="Y622" s="513">
        <f t="shared" si="1533"/>
        <v>0</v>
      </c>
      <c r="Z622" s="401">
        <f t="shared" si="1534"/>
        <v>0</v>
      </c>
      <c r="AA622" s="513"/>
      <c r="AB622" s="401">
        <f t="shared" si="1535"/>
        <v>0</v>
      </c>
      <c r="AC622" s="513">
        <f t="shared" si="1536"/>
        <v>0</v>
      </c>
      <c r="AD622" s="401">
        <f t="shared" si="1537"/>
        <v>0</v>
      </c>
      <c r="AE622" s="513"/>
      <c r="AF622" s="401">
        <f t="shared" si="1538"/>
        <v>0</v>
      </c>
      <c r="AG622" s="513">
        <f t="shared" si="1539"/>
        <v>0</v>
      </c>
      <c r="AH622" s="401">
        <f t="shared" si="1540"/>
        <v>0</v>
      </c>
      <c r="AI622" s="513"/>
      <c r="AJ622" s="401">
        <f t="shared" si="1541"/>
        <v>0</v>
      </c>
      <c r="AK622" s="513">
        <f t="shared" si="1542"/>
        <v>0</v>
      </c>
      <c r="AL622" s="401">
        <f t="shared" si="1543"/>
        <v>0</v>
      </c>
      <c r="AM622" s="519"/>
      <c r="AN622" s="429">
        <f t="shared" si="1544"/>
        <v>0</v>
      </c>
      <c r="AO622" s="519">
        <f t="shared" si="1545"/>
        <v>0</v>
      </c>
      <c r="AP622" s="429">
        <f t="shared" si="1546"/>
        <v>0</v>
      </c>
      <c r="AQ622" s="591"/>
      <c r="AR622" s="401">
        <f t="shared" si="1547"/>
        <v>0</v>
      </c>
      <c r="AS622" s="519">
        <f t="shared" si="1548"/>
        <v>0</v>
      </c>
      <c r="AT622" s="429">
        <f t="shared" si="1549"/>
        <v>0</v>
      </c>
      <c r="AU622" s="513"/>
      <c r="AV622" s="401">
        <f t="shared" si="1550"/>
        <v>0</v>
      </c>
      <c r="AW622" s="519">
        <f t="shared" si="1551"/>
        <v>0</v>
      </c>
      <c r="AX622" s="429">
        <f t="shared" si="1552"/>
        <v>0</v>
      </c>
      <c r="AY622" s="513"/>
      <c r="AZ622" s="681">
        <f t="shared" si="1553"/>
        <v>0</v>
      </c>
      <c r="BA622" s="519">
        <f t="shared" si="1554"/>
        <v>0</v>
      </c>
      <c r="BB622" s="429">
        <f t="shared" si="1555"/>
        <v>0</v>
      </c>
      <c r="BC622" s="695"/>
      <c r="BD622" s="681">
        <f t="shared" si="1556"/>
        <v>0</v>
      </c>
      <c r="BE622" s="695">
        <f t="shared" si="1557"/>
        <v>0</v>
      </c>
      <c r="BF622" s="681">
        <f t="shared" si="1558"/>
        <v>0</v>
      </c>
      <c r="BG622" s="695"/>
      <c r="BH622" s="681">
        <f t="shared" si="1559"/>
        <v>0</v>
      </c>
      <c r="BI622" s="519">
        <f t="shared" si="1560"/>
        <v>0</v>
      </c>
      <c r="BJ622" s="429">
        <f t="shared" si="1561"/>
        <v>0</v>
      </c>
      <c r="BK622" s="519"/>
      <c r="BL622" s="429">
        <f t="shared" si="1562"/>
        <v>0</v>
      </c>
      <c r="BM622" s="519">
        <f t="shared" si="1563"/>
        <v>0</v>
      </c>
      <c r="BN622" s="429">
        <f t="shared" si="1564"/>
        <v>0</v>
      </c>
      <c r="BO622" s="718"/>
      <c r="BP622" s="706">
        <f t="shared" si="1565"/>
        <v>0</v>
      </c>
      <c r="BQ622" s="718">
        <f t="shared" si="1566"/>
        <v>0</v>
      </c>
      <c r="BR622" s="706">
        <f t="shared" si="1567"/>
        <v>0</v>
      </c>
      <c r="BS622" s="718"/>
      <c r="BT622" s="706">
        <f t="shared" si="1568"/>
        <v>0</v>
      </c>
      <c r="BU622" s="718">
        <f t="shared" si="1569"/>
        <v>0</v>
      </c>
      <c r="BV622" s="706">
        <f t="shared" si="1570"/>
        <v>0</v>
      </c>
      <c r="BW622" s="718"/>
      <c r="BX622" s="706">
        <f t="shared" si="1571"/>
        <v>0</v>
      </c>
      <c r="BY622" s="718">
        <f t="shared" si="1572"/>
        <v>0</v>
      </c>
      <c r="BZ622" s="706">
        <f t="shared" si="1573"/>
        <v>0</v>
      </c>
      <c r="CA622" s="718"/>
      <c r="CB622" s="706">
        <f t="shared" si="1574"/>
        <v>0</v>
      </c>
      <c r="CC622" s="718">
        <f t="shared" si="1575"/>
        <v>0</v>
      </c>
      <c r="CD622" s="706">
        <f t="shared" si="1576"/>
        <v>0</v>
      </c>
      <c r="CE622" s="706"/>
      <c r="CF622" s="402">
        <f t="shared" si="1475"/>
        <v>5400000</v>
      </c>
    </row>
    <row r="623" spans="2:84" ht="72">
      <c r="B623" s="395" t="s">
        <v>1855</v>
      </c>
      <c r="C623" s="396" t="s">
        <v>1856</v>
      </c>
      <c r="D623" s="397" t="s">
        <v>392</v>
      </c>
      <c r="E623" s="398">
        <v>199791</v>
      </c>
      <c r="F623" s="399">
        <v>160</v>
      </c>
      <c r="G623" s="400">
        <f t="shared" si="1526"/>
        <v>31966560</v>
      </c>
      <c r="H623" s="400"/>
      <c r="I623" s="401"/>
      <c r="J623" s="401"/>
      <c r="K623" s="513"/>
      <c r="L623" s="401"/>
      <c r="M623" s="513">
        <f t="shared" si="1527"/>
        <v>0</v>
      </c>
      <c r="N623" s="401">
        <f t="shared" si="1528"/>
        <v>0</v>
      </c>
      <c r="O623" s="513"/>
      <c r="P623" s="401"/>
      <c r="Q623" s="513">
        <f t="shared" si="1529"/>
        <v>0</v>
      </c>
      <c r="R623" s="401">
        <f t="shared" si="1530"/>
        <v>0</v>
      </c>
      <c r="S623" s="540"/>
      <c r="T623" s="401"/>
      <c r="U623" s="513">
        <f t="shared" si="1531"/>
        <v>0</v>
      </c>
      <c r="V623" s="401">
        <f t="shared" si="1532"/>
        <v>0</v>
      </c>
      <c r="W623" s="513"/>
      <c r="X623" s="401"/>
      <c r="Y623" s="513">
        <f t="shared" si="1533"/>
        <v>0</v>
      </c>
      <c r="Z623" s="401">
        <f t="shared" si="1534"/>
        <v>0</v>
      </c>
      <c r="AA623" s="513"/>
      <c r="AB623" s="401">
        <f t="shared" si="1535"/>
        <v>0</v>
      </c>
      <c r="AC623" s="513">
        <f t="shared" si="1536"/>
        <v>0</v>
      </c>
      <c r="AD623" s="401">
        <f t="shared" si="1537"/>
        <v>0</v>
      </c>
      <c r="AE623" s="513"/>
      <c r="AF623" s="401">
        <f t="shared" si="1538"/>
        <v>0</v>
      </c>
      <c r="AG623" s="513">
        <f t="shared" si="1539"/>
        <v>0</v>
      </c>
      <c r="AH623" s="401">
        <f t="shared" si="1540"/>
        <v>0</v>
      </c>
      <c r="AI623" s="513"/>
      <c r="AJ623" s="401">
        <f t="shared" si="1541"/>
        <v>0</v>
      </c>
      <c r="AK623" s="513">
        <f t="shared" si="1542"/>
        <v>0</v>
      </c>
      <c r="AL623" s="401">
        <f t="shared" si="1543"/>
        <v>0</v>
      </c>
      <c r="AM623" s="519"/>
      <c r="AN623" s="429">
        <f t="shared" si="1544"/>
        <v>0</v>
      </c>
      <c r="AO623" s="519">
        <f t="shared" si="1545"/>
        <v>0</v>
      </c>
      <c r="AP623" s="429">
        <f t="shared" si="1546"/>
        <v>0</v>
      </c>
      <c r="AQ623" s="591"/>
      <c r="AR623" s="401">
        <f t="shared" si="1547"/>
        <v>0</v>
      </c>
      <c r="AS623" s="519">
        <f t="shared" si="1548"/>
        <v>0</v>
      </c>
      <c r="AT623" s="429">
        <f t="shared" si="1549"/>
        <v>0</v>
      </c>
      <c r="AU623" s="513"/>
      <c r="AV623" s="401">
        <f t="shared" si="1550"/>
        <v>0</v>
      </c>
      <c r="AW623" s="519">
        <f t="shared" si="1551"/>
        <v>0</v>
      </c>
      <c r="AX623" s="429">
        <f t="shared" si="1552"/>
        <v>0</v>
      </c>
      <c r="AY623" s="513"/>
      <c r="AZ623" s="681">
        <f t="shared" si="1553"/>
        <v>0</v>
      </c>
      <c r="BA623" s="519">
        <f t="shared" si="1554"/>
        <v>0</v>
      </c>
      <c r="BB623" s="429">
        <f t="shared" si="1555"/>
        <v>0</v>
      </c>
      <c r="BC623" s="695"/>
      <c r="BD623" s="681">
        <f t="shared" si="1556"/>
        <v>0</v>
      </c>
      <c r="BE623" s="695">
        <f t="shared" si="1557"/>
        <v>0</v>
      </c>
      <c r="BF623" s="681">
        <f t="shared" si="1558"/>
        <v>0</v>
      </c>
      <c r="BG623" s="695"/>
      <c r="BH623" s="681">
        <f t="shared" si="1559"/>
        <v>0</v>
      </c>
      <c r="BI623" s="519">
        <f t="shared" si="1560"/>
        <v>0</v>
      </c>
      <c r="BJ623" s="429">
        <f t="shared" si="1561"/>
        <v>0</v>
      </c>
      <c r="BK623" s="519"/>
      <c r="BL623" s="429">
        <f t="shared" si="1562"/>
        <v>0</v>
      </c>
      <c r="BM623" s="519">
        <f t="shared" si="1563"/>
        <v>0</v>
      </c>
      <c r="BN623" s="429">
        <f t="shared" si="1564"/>
        <v>0</v>
      </c>
      <c r="BO623" s="718"/>
      <c r="BP623" s="706">
        <f t="shared" si="1565"/>
        <v>0</v>
      </c>
      <c r="BQ623" s="718">
        <f t="shared" si="1566"/>
        <v>0</v>
      </c>
      <c r="BR623" s="706">
        <f t="shared" si="1567"/>
        <v>0</v>
      </c>
      <c r="BS623" s="718"/>
      <c r="BT623" s="706">
        <f t="shared" si="1568"/>
        <v>0</v>
      </c>
      <c r="BU623" s="718">
        <f t="shared" si="1569"/>
        <v>0</v>
      </c>
      <c r="BV623" s="706">
        <f t="shared" si="1570"/>
        <v>0</v>
      </c>
      <c r="BW623" s="718"/>
      <c r="BX623" s="706">
        <f t="shared" si="1571"/>
        <v>0</v>
      </c>
      <c r="BY623" s="718">
        <f t="shared" si="1572"/>
        <v>0</v>
      </c>
      <c r="BZ623" s="706">
        <f t="shared" si="1573"/>
        <v>0</v>
      </c>
      <c r="CA623" s="718"/>
      <c r="CB623" s="706">
        <f t="shared" si="1574"/>
        <v>0</v>
      </c>
      <c r="CC623" s="718">
        <f t="shared" si="1575"/>
        <v>0</v>
      </c>
      <c r="CD623" s="706">
        <f t="shared" si="1576"/>
        <v>0</v>
      </c>
      <c r="CE623" s="706"/>
      <c r="CF623" s="402">
        <f t="shared" si="1475"/>
        <v>31966560</v>
      </c>
    </row>
    <row r="624" spans="2:84" ht="54">
      <c r="B624" s="395" t="s">
        <v>1857</v>
      </c>
      <c r="C624" s="396" t="s">
        <v>1858</v>
      </c>
      <c r="D624" s="397" t="s">
        <v>392</v>
      </c>
      <c r="E624" s="398">
        <v>254841</v>
      </c>
      <c r="F624" s="399">
        <v>0</v>
      </c>
      <c r="G624" s="400">
        <f t="shared" si="1526"/>
        <v>0</v>
      </c>
      <c r="H624" s="400"/>
      <c r="I624" s="401"/>
      <c r="J624" s="401"/>
      <c r="K624" s="513"/>
      <c r="L624" s="401"/>
      <c r="M624" s="513">
        <f t="shared" si="1527"/>
        <v>0</v>
      </c>
      <c r="N624" s="401">
        <f t="shared" si="1528"/>
        <v>0</v>
      </c>
      <c r="O624" s="513"/>
      <c r="P624" s="401"/>
      <c r="Q624" s="513">
        <f t="shared" si="1529"/>
        <v>0</v>
      </c>
      <c r="R624" s="401">
        <f t="shared" si="1530"/>
        <v>0</v>
      </c>
      <c r="S624" s="540"/>
      <c r="T624" s="401"/>
      <c r="U624" s="513">
        <f t="shared" si="1531"/>
        <v>0</v>
      </c>
      <c r="V624" s="401">
        <f t="shared" si="1532"/>
        <v>0</v>
      </c>
      <c r="W624" s="513"/>
      <c r="X624" s="401"/>
      <c r="Y624" s="513">
        <f t="shared" si="1533"/>
        <v>0</v>
      </c>
      <c r="Z624" s="401">
        <f t="shared" si="1534"/>
        <v>0</v>
      </c>
      <c r="AA624" s="513"/>
      <c r="AB624" s="401">
        <f t="shared" si="1535"/>
        <v>0</v>
      </c>
      <c r="AC624" s="513">
        <f t="shared" si="1536"/>
        <v>0</v>
      </c>
      <c r="AD624" s="401">
        <f t="shared" si="1537"/>
        <v>0</v>
      </c>
      <c r="AE624" s="513"/>
      <c r="AF624" s="401">
        <f t="shared" si="1538"/>
        <v>0</v>
      </c>
      <c r="AG624" s="513">
        <f t="shared" si="1539"/>
        <v>0</v>
      </c>
      <c r="AH624" s="401">
        <f t="shared" si="1540"/>
        <v>0</v>
      </c>
      <c r="AI624" s="513"/>
      <c r="AJ624" s="401">
        <f t="shared" si="1541"/>
        <v>0</v>
      </c>
      <c r="AK624" s="513">
        <f t="shared" si="1542"/>
        <v>0</v>
      </c>
      <c r="AL624" s="401">
        <f t="shared" si="1543"/>
        <v>0</v>
      </c>
      <c r="AM624" s="519"/>
      <c r="AN624" s="429">
        <f t="shared" si="1544"/>
        <v>0</v>
      </c>
      <c r="AO624" s="519">
        <f t="shared" si="1545"/>
        <v>0</v>
      </c>
      <c r="AP624" s="429">
        <f t="shared" si="1546"/>
        <v>0</v>
      </c>
      <c r="AQ624" s="591"/>
      <c r="AR624" s="401">
        <f t="shared" si="1547"/>
        <v>0</v>
      </c>
      <c r="AS624" s="519">
        <f t="shared" si="1548"/>
        <v>0</v>
      </c>
      <c r="AT624" s="429">
        <f t="shared" si="1549"/>
        <v>0</v>
      </c>
      <c r="AU624" s="513"/>
      <c r="AV624" s="401">
        <f t="shared" si="1550"/>
        <v>0</v>
      </c>
      <c r="AW624" s="519">
        <f t="shared" si="1551"/>
        <v>0</v>
      </c>
      <c r="AX624" s="429">
        <f t="shared" si="1552"/>
        <v>0</v>
      </c>
      <c r="AY624" s="513"/>
      <c r="AZ624" s="681">
        <f t="shared" si="1553"/>
        <v>0</v>
      </c>
      <c r="BA624" s="519">
        <f t="shared" si="1554"/>
        <v>0</v>
      </c>
      <c r="BB624" s="429">
        <f t="shared" si="1555"/>
        <v>0</v>
      </c>
      <c r="BC624" s="695"/>
      <c r="BD624" s="681">
        <f t="shared" si="1556"/>
        <v>0</v>
      </c>
      <c r="BE624" s="695">
        <f t="shared" si="1557"/>
        <v>0</v>
      </c>
      <c r="BF624" s="681">
        <f t="shared" si="1558"/>
        <v>0</v>
      </c>
      <c r="BG624" s="695"/>
      <c r="BH624" s="681">
        <f t="shared" si="1559"/>
        <v>0</v>
      </c>
      <c r="BI624" s="519">
        <f t="shared" si="1560"/>
        <v>0</v>
      </c>
      <c r="BJ624" s="429">
        <f t="shared" si="1561"/>
        <v>0</v>
      </c>
      <c r="BK624" s="519">
        <v>36</v>
      </c>
      <c r="BL624" s="429">
        <f t="shared" si="1562"/>
        <v>9174276</v>
      </c>
      <c r="BM624" s="519">
        <f t="shared" si="1563"/>
        <v>36</v>
      </c>
      <c r="BN624" s="429">
        <f t="shared" si="1564"/>
        <v>9174276</v>
      </c>
      <c r="BO624" s="718"/>
      <c r="BP624" s="706">
        <f t="shared" si="1565"/>
        <v>0</v>
      </c>
      <c r="BQ624" s="718">
        <f t="shared" si="1566"/>
        <v>36</v>
      </c>
      <c r="BR624" s="706">
        <f t="shared" si="1567"/>
        <v>9174276</v>
      </c>
      <c r="BS624" s="718"/>
      <c r="BT624" s="706">
        <f t="shared" si="1568"/>
        <v>0</v>
      </c>
      <c r="BU624" s="718">
        <f t="shared" si="1569"/>
        <v>36</v>
      </c>
      <c r="BV624" s="706">
        <f t="shared" si="1570"/>
        <v>9174276</v>
      </c>
      <c r="BW624" s="718"/>
      <c r="BX624" s="706">
        <f t="shared" si="1571"/>
        <v>0</v>
      </c>
      <c r="BY624" s="718">
        <f t="shared" si="1572"/>
        <v>36</v>
      </c>
      <c r="BZ624" s="706">
        <f t="shared" si="1573"/>
        <v>9174276</v>
      </c>
      <c r="CA624" s="718"/>
      <c r="CB624" s="706">
        <f t="shared" si="1574"/>
        <v>0</v>
      </c>
      <c r="CC624" s="718">
        <f t="shared" si="1575"/>
        <v>36</v>
      </c>
      <c r="CD624" s="706">
        <f t="shared" si="1576"/>
        <v>9174276</v>
      </c>
      <c r="CE624" s="706"/>
      <c r="CF624" s="402">
        <f t="shared" si="1475"/>
        <v>0</v>
      </c>
    </row>
    <row r="625" spans="2:84" ht="72">
      <c r="B625" s="395" t="s">
        <v>1859</v>
      </c>
      <c r="C625" s="396" t="s">
        <v>1860</v>
      </c>
      <c r="D625" s="397" t="s">
        <v>392</v>
      </c>
      <c r="E625" s="398">
        <v>116628</v>
      </c>
      <c r="F625" s="399">
        <v>0</v>
      </c>
      <c r="G625" s="400">
        <f t="shared" si="1526"/>
        <v>0</v>
      </c>
      <c r="H625" s="400"/>
      <c r="I625" s="401"/>
      <c r="J625" s="401"/>
      <c r="K625" s="513"/>
      <c r="L625" s="401"/>
      <c r="M625" s="513">
        <f t="shared" si="1527"/>
        <v>0</v>
      </c>
      <c r="N625" s="401">
        <f t="shared" si="1528"/>
        <v>0</v>
      </c>
      <c r="O625" s="513"/>
      <c r="P625" s="401"/>
      <c r="Q625" s="513">
        <f t="shared" si="1529"/>
        <v>0</v>
      </c>
      <c r="R625" s="401">
        <f t="shared" si="1530"/>
        <v>0</v>
      </c>
      <c r="S625" s="540"/>
      <c r="T625" s="401"/>
      <c r="U625" s="513">
        <f t="shared" si="1531"/>
        <v>0</v>
      </c>
      <c r="V625" s="401">
        <f t="shared" si="1532"/>
        <v>0</v>
      </c>
      <c r="W625" s="513"/>
      <c r="X625" s="401"/>
      <c r="Y625" s="513">
        <f t="shared" si="1533"/>
        <v>0</v>
      </c>
      <c r="Z625" s="401">
        <f t="shared" si="1534"/>
        <v>0</v>
      </c>
      <c r="AA625" s="513"/>
      <c r="AB625" s="401">
        <f t="shared" si="1535"/>
        <v>0</v>
      </c>
      <c r="AC625" s="513">
        <f t="shared" si="1536"/>
        <v>0</v>
      </c>
      <c r="AD625" s="401">
        <f t="shared" si="1537"/>
        <v>0</v>
      </c>
      <c r="AE625" s="513"/>
      <c r="AF625" s="401">
        <f t="shared" si="1538"/>
        <v>0</v>
      </c>
      <c r="AG625" s="513">
        <f t="shared" si="1539"/>
        <v>0</v>
      </c>
      <c r="AH625" s="401">
        <f t="shared" si="1540"/>
        <v>0</v>
      </c>
      <c r="AI625" s="513"/>
      <c r="AJ625" s="401">
        <f t="shared" si="1541"/>
        <v>0</v>
      </c>
      <c r="AK625" s="513">
        <f t="shared" si="1542"/>
        <v>0</v>
      </c>
      <c r="AL625" s="401">
        <f t="shared" si="1543"/>
        <v>0</v>
      </c>
      <c r="AM625" s="519"/>
      <c r="AN625" s="429">
        <f t="shared" si="1544"/>
        <v>0</v>
      </c>
      <c r="AO625" s="519">
        <f t="shared" si="1545"/>
        <v>0</v>
      </c>
      <c r="AP625" s="429">
        <f t="shared" si="1546"/>
        <v>0</v>
      </c>
      <c r="AQ625" s="591"/>
      <c r="AR625" s="401">
        <f t="shared" si="1547"/>
        <v>0</v>
      </c>
      <c r="AS625" s="519">
        <f t="shared" si="1548"/>
        <v>0</v>
      </c>
      <c r="AT625" s="429">
        <f t="shared" si="1549"/>
        <v>0</v>
      </c>
      <c r="AU625" s="513"/>
      <c r="AV625" s="401">
        <f t="shared" si="1550"/>
        <v>0</v>
      </c>
      <c r="AW625" s="519">
        <f t="shared" si="1551"/>
        <v>0</v>
      </c>
      <c r="AX625" s="429">
        <f t="shared" si="1552"/>
        <v>0</v>
      </c>
      <c r="AY625" s="513"/>
      <c r="AZ625" s="681">
        <f t="shared" si="1553"/>
        <v>0</v>
      </c>
      <c r="BA625" s="519">
        <f t="shared" si="1554"/>
        <v>0</v>
      </c>
      <c r="BB625" s="429">
        <f t="shared" si="1555"/>
        <v>0</v>
      </c>
      <c r="BC625" s="695"/>
      <c r="BD625" s="681">
        <f t="shared" si="1556"/>
        <v>0</v>
      </c>
      <c r="BE625" s="695">
        <f t="shared" si="1557"/>
        <v>0</v>
      </c>
      <c r="BF625" s="681">
        <f t="shared" si="1558"/>
        <v>0</v>
      </c>
      <c r="BG625" s="695"/>
      <c r="BH625" s="681">
        <f t="shared" si="1559"/>
        <v>0</v>
      </c>
      <c r="BI625" s="519">
        <f t="shared" si="1560"/>
        <v>0</v>
      </c>
      <c r="BJ625" s="429">
        <f t="shared" si="1561"/>
        <v>0</v>
      </c>
      <c r="BK625" s="519"/>
      <c r="BL625" s="429">
        <f t="shared" si="1562"/>
        <v>0</v>
      </c>
      <c r="BM625" s="519">
        <f t="shared" si="1563"/>
        <v>0</v>
      </c>
      <c r="BN625" s="429">
        <f t="shared" si="1564"/>
        <v>0</v>
      </c>
      <c r="BO625" s="718"/>
      <c r="BP625" s="706">
        <f t="shared" si="1565"/>
        <v>0</v>
      </c>
      <c r="BQ625" s="718">
        <f t="shared" si="1566"/>
        <v>0</v>
      </c>
      <c r="BR625" s="706">
        <f t="shared" si="1567"/>
        <v>0</v>
      </c>
      <c r="BS625" s="718"/>
      <c r="BT625" s="706">
        <f t="shared" si="1568"/>
        <v>0</v>
      </c>
      <c r="BU625" s="718">
        <f t="shared" si="1569"/>
        <v>0</v>
      </c>
      <c r="BV625" s="706">
        <f t="shared" si="1570"/>
        <v>0</v>
      </c>
      <c r="BW625" s="718"/>
      <c r="BX625" s="706">
        <f t="shared" si="1571"/>
        <v>0</v>
      </c>
      <c r="BY625" s="718">
        <f t="shared" si="1572"/>
        <v>0</v>
      </c>
      <c r="BZ625" s="706">
        <f t="shared" si="1573"/>
        <v>0</v>
      </c>
      <c r="CA625" s="718"/>
      <c r="CB625" s="706">
        <f t="shared" si="1574"/>
        <v>0</v>
      </c>
      <c r="CC625" s="718">
        <f t="shared" si="1575"/>
        <v>0</v>
      </c>
      <c r="CD625" s="706">
        <f t="shared" si="1576"/>
        <v>0</v>
      </c>
      <c r="CE625" s="706"/>
      <c r="CF625" s="402">
        <f t="shared" si="1475"/>
        <v>0</v>
      </c>
    </row>
    <row r="626" spans="2:84" ht="90">
      <c r="B626" s="395" t="s">
        <v>1861</v>
      </c>
      <c r="C626" s="396" t="s">
        <v>1862</v>
      </c>
      <c r="D626" s="397" t="s">
        <v>389</v>
      </c>
      <c r="E626" s="398">
        <v>869092</v>
      </c>
      <c r="F626" s="399">
        <v>1</v>
      </c>
      <c r="G626" s="400">
        <f t="shared" si="1526"/>
        <v>869092</v>
      </c>
      <c r="H626" s="400"/>
      <c r="I626" s="401"/>
      <c r="J626" s="401"/>
      <c r="K626" s="513"/>
      <c r="L626" s="401"/>
      <c r="M626" s="513">
        <f t="shared" si="1527"/>
        <v>0</v>
      </c>
      <c r="N626" s="401">
        <f t="shared" si="1528"/>
        <v>0</v>
      </c>
      <c r="O626" s="513"/>
      <c r="P626" s="401"/>
      <c r="Q626" s="513">
        <f t="shared" si="1529"/>
        <v>0</v>
      </c>
      <c r="R626" s="401">
        <f t="shared" si="1530"/>
        <v>0</v>
      </c>
      <c r="S626" s="540"/>
      <c r="T626" s="401"/>
      <c r="U626" s="513">
        <f t="shared" si="1531"/>
        <v>0</v>
      </c>
      <c r="V626" s="401">
        <f t="shared" si="1532"/>
        <v>0</v>
      </c>
      <c r="W626" s="513"/>
      <c r="X626" s="401"/>
      <c r="Y626" s="513">
        <f t="shared" si="1533"/>
        <v>0</v>
      </c>
      <c r="Z626" s="401">
        <f t="shared" si="1534"/>
        <v>0</v>
      </c>
      <c r="AA626" s="513"/>
      <c r="AB626" s="401">
        <f t="shared" si="1535"/>
        <v>0</v>
      </c>
      <c r="AC626" s="513">
        <f t="shared" si="1536"/>
        <v>0</v>
      </c>
      <c r="AD626" s="401">
        <f t="shared" si="1537"/>
        <v>0</v>
      </c>
      <c r="AE626" s="513"/>
      <c r="AF626" s="401">
        <f t="shared" si="1538"/>
        <v>0</v>
      </c>
      <c r="AG626" s="513">
        <f t="shared" si="1539"/>
        <v>0</v>
      </c>
      <c r="AH626" s="401">
        <f t="shared" si="1540"/>
        <v>0</v>
      </c>
      <c r="AI626" s="513"/>
      <c r="AJ626" s="401">
        <f t="shared" si="1541"/>
        <v>0</v>
      </c>
      <c r="AK626" s="513">
        <f t="shared" si="1542"/>
        <v>0</v>
      </c>
      <c r="AL626" s="401">
        <f t="shared" si="1543"/>
        <v>0</v>
      </c>
      <c r="AM626" s="519"/>
      <c r="AN626" s="429">
        <f t="shared" si="1544"/>
        <v>0</v>
      </c>
      <c r="AO626" s="519">
        <f t="shared" si="1545"/>
        <v>0</v>
      </c>
      <c r="AP626" s="429">
        <f t="shared" si="1546"/>
        <v>0</v>
      </c>
      <c r="AQ626" s="591"/>
      <c r="AR626" s="401">
        <f t="shared" si="1547"/>
        <v>0</v>
      </c>
      <c r="AS626" s="519">
        <f t="shared" si="1548"/>
        <v>0</v>
      </c>
      <c r="AT626" s="429">
        <f t="shared" si="1549"/>
        <v>0</v>
      </c>
      <c r="AU626" s="513"/>
      <c r="AV626" s="401">
        <f t="shared" si="1550"/>
        <v>0</v>
      </c>
      <c r="AW626" s="519">
        <f t="shared" si="1551"/>
        <v>0</v>
      </c>
      <c r="AX626" s="429">
        <f t="shared" si="1552"/>
        <v>0</v>
      </c>
      <c r="AY626" s="513"/>
      <c r="AZ626" s="681">
        <f t="shared" si="1553"/>
        <v>0</v>
      </c>
      <c r="BA626" s="519">
        <f t="shared" si="1554"/>
        <v>0</v>
      </c>
      <c r="BB626" s="429">
        <f t="shared" si="1555"/>
        <v>0</v>
      </c>
      <c r="BC626" s="695"/>
      <c r="BD626" s="681">
        <f t="shared" si="1556"/>
        <v>0</v>
      </c>
      <c r="BE626" s="695">
        <f t="shared" si="1557"/>
        <v>0</v>
      </c>
      <c r="BF626" s="681">
        <f t="shared" si="1558"/>
        <v>0</v>
      </c>
      <c r="BG626" s="695"/>
      <c r="BH626" s="681">
        <f t="shared" si="1559"/>
        <v>0</v>
      </c>
      <c r="BI626" s="519">
        <f t="shared" si="1560"/>
        <v>0</v>
      </c>
      <c r="BJ626" s="429">
        <f t="shared" si="1561"/>
        <v>0</v>
      </c>
      <c r="BK626" s="519"/>
      <c r="BL626" s="429">
        <f t="shared" si="1562"/>
        <v>0</v>
      </c>
      <c r="BM626" s="519">
        <f t="shared" si="1563"/>
        <v>0</v>
      </c>
      <c r="BN626" s="429">
        <f t="shared" si="1564"/>
        <v>0</v>
      </c>
      <c r="BO626" s="718"/>
      <c r="BP626" s="706">
        <f t="shared" si="1565"/>
        <v>0</v>
      </c>
      <c r="BQ626" s="718">
        <f t="shared" si="1566"/>
        <v>0</v>
      </c>
      <c r="BR626" s="706">
        <f t="shared" si="1567"/>
        <v>0</v>
      </c>
      <c r="BS626" s="718"/>
      <c r="BT626" s="706">
        <f t="shared" si="1568"/>
        <v>0</v>
      </c>
      <c r="BU626" s="718">
        <f t="shared" si="1569"/>
        <v>0</v>
      </c>
      <c r="BV626" s="706">
        <f t="shared" si="1570"/>
        <v>0</v>
      </c>
      <c r="BW626" s="718"/>
      <c r="BX626" s="706">
        <f t="shared" si="1571"/>
        <v>0</v>
      </c>
      <c r="BY626" s="718">
        <f t="shared" si="1572"/>
        <v>0</v>
      </c>
      <c r="BZ626" s="706">
        <f t="shared" si="1573"/>
        <v>0</v>
      </c>
      <c r="CA626" s="718"/>
      <c r="CB626" s="706">
        <f t="shared" si="1574"/>
        <v>0</v>
      </c>
      <c r="CC626" s="718">
        <f t="shared" si="1575"/>
        <v>0</v>
      </c>
      <c r="CD626" s="706">
        <f t="shared" si="1576"/>
        <v>0</v>
      </c>
      <c r="CE626" s="706"/>
      <c r="CF626" s="402">
        <f t="shared" si="1475"/>
        <v>869092</v>
      </c>
    </row>
    <row r="627" spans="2:84" s="387" customFormat="1">
      <c r="B627" s="404"/>
      <c r="C627" s="405" t="s">
        <v>58</v>
      </c>
      <c r="D627" s="406"/>
      <c r="E627" s="407"/>
      <c r="F627" s="408">
        <v>0</v>
      </c>
      <c r="G627" s="409"/>
      <c r="H627" s="409"/>
      <c r="I627" s="409"/>
      <c r="J627" s="409"/>
      <c r="K627" s="516"/>
      <c r="L627" s="409">
        <f>SUM(L628:L641)</f>
        <v>0</v>
      </c>
      <c r="M627" s="516"/>
      <c r="N627" s="409">
        <f>SUM(N628:N641)</f>
        <v>0</v>
      </c>
      <c r="O627" s="516"/>
      <c r="P627" s="409"/>
      <c r="Q627" s="516"/>
      <c r="R627" s="409">
        <f>SUM(R628:R641)</f>
        <v>0</v>
      </c>
      <c r="S627" s="542"/>
      <c r="T627" s="409">
        <f>SUM(T628:T641)</f>
        <v>0</v>
      </c>
      <c r="U627" s="516"/>
      <c r="V627" s="409">
        <f>SUM(V628:V641)</f>
        <v>0</v>
      </c>
      <c r="W627" s="516"/>
      <c r="X627" s="409">
        <f>SUM(X628:X641)</f>
        <v>0</v>
      </c>
      <c r="Y627" s="516"/>
      <c r="Z627" s="409">
        <f>SUM(Z628:Z641)</f>
        <v>0</v>
      </c>
      <c r="AA627" s="516"/>
      <c r="AB627" s="409">
        <f>SUM(AB628:AB641)</f>
        <v>0</v>
      </c>
      <c r="AC627" s="516"/>
      <c r="AD627" s="409">
        <f>SUM(AD628:AD641)</f>
        <v>0</v>
      </c>
      <c r="AE627" s="516"/>
      <c r="AF627" s="409">
        <f>SUM(AF628:AF641)</f>
        <v>88692206.400000006</v>
      </c>
      <c r="AG627" s="516"/>
      <c r="AH627" s="409">
        <f>SUM(AH628:AH641)</f>
        <v>88692206.400000006</v>
      </c>
      <c r="AI627" s="516"/>
      <c r="AJ627" s="409">
        <f>SUM(AJ628:AJ641)</f>
        <v>0</v>
      </c>
      <c r="AK627" s="516"/>
      <c r="AL627" s="409">
        <f>SUM(AL628:AL641)</f>
        <v>88692206.400000006</v>
      </c>
      <c r="AM627" s="611"/>
      <c r="AN627" s="409">
        <f>SUM(AN628:AN641)</f>
        <v>0</v>
      </c>
      <c r="AO627" s="611"/>
      <c r="AP627" s="612">
        <f>SUM(AP628:AP641)</f>
        <v>88692206.400000006</v>
      </c>
      <c r="AQ627" s="593"/>
      <c r="AR627" s="409">
        <f>SUM(AR628:AR641)</f>
        <v>0</v>
      </c>
      <c r="AS627" s="611"/>
      <c r="AT627" s="612">
        <f>SUM(AT628:AT641)</f>
        <v>88692206.400000006</v>
      </c>
      <c r="AU627" s="516"/>
      <c r="AV627" s="409">
        <f>SUM(AV628:AV641)</f>
        <v>46459488</v>
      </c>
      <c r="AW627" s="611"/>
      <c r="AX627" s="612">
        <f>SUM(AX628:AX641)</f>
        <v>135151694.40000001</v>
      </c>
      <c r="AY627" s="516"/>
      <c r="AZ627" s="680">
        <f>SUM(AZ628:AZ641)</f>
        <v>0</v>
      </c>
      <c r="BA627" s="611"/>
      <c r="BB627" s="612">
        <f>SUM(BB628:BB641)</f>
        <v>135151694.40000001</v>
      </c>
      <c r="BC627" s="694"/>
      <c r="BD627" s="680">
        <f>SUM(BD628:BD641)</f>
        <v>0</v>
      </c>
      <c r="BE627" s="694"/>
      <c r="BF627" s="680">
        <f>SUM(BF628:BF641)</f>
        <v>135151694.40000001</v>
      </c>
      <c r="BG627" s="694"/>
      <c r="BH627" s="680">
        <f>SUM(BH628:BH641)</f>
        <v>0</v>
      </c>
      <c r="BI627" s="519"/>
      <c r="BJ627" s="429">
        <f>SUM(BJ628:BJ641)</f>
        <v>135151694.40000001</v>
      </c>
      <c r="BK627" s="519"/>
      <c r="BL627" s="429">
        <f>SUM(BL628:BL641)</f>
        <v>319842325.05399996</v>
      </c>
      <c r="BM627" s="519"/>
      <c r="BN627" s="429">
        <f>SUM(BN628:BN641)</f>
        <v>454994019.454</v>
      </c>
      <c r="BO627" s="409"/>
      <c r="BP627" s="409"/>
      <c r="BQ627" s="409"/>
      <c r="BR627" s="409"/>
      <c r="BS627" s="409"/>
      <c r="BT627" s="409"/>
      <c r="BU627" s="409"/>
      <c r="BV627" s="409"/>
      <c r="BW627" s="516"/>
      <c r="BX627" s="409"/>
      <c r="BY627" s="409"/>
      <c r="BZ627" s="409"/>
      <c r="CA627" s="516"/>
      <c r="CB627" s="409"/>
      <c r="CC627" s="409"/>
      <c r="CD627" s="409"/>
      <c r="CE627" s="409"/>
      <c r="CF627" s="410">
        <f t="shared" si="1475"/>
        <v>0</v>
      </c>
    </row>
    <row r="628" spans="2:84" ht="25.5">
      <c r="B628" s="395" t="s">
        <v>1418</v>
      </c>
      <c r="C628" s="396" t="s">
        <v>1843</v>
      </c>
      <c r="D628" s="397" t="s">
        <v>392</v>
      </c>
      <c r="E628" s="398">
        <v>392233</v>
      </c>
      <c r="F628" s="399">
        <v>101</v>
      </c>
      <c r="G628" s="400">
        <f>+F628*$E628</f>
        <v>39615533</v>
      </c>
      <c r="H628" s="400"/>
      <c r="I628" s="401"/>
      <c r="J628" s="401"/>
      <c r="K628" s="513"/>
      <c r="L628" s="401"/>
      <c r="M628" s="513">
        <f t="shared" ref="M628:M641" si="1577">I628+K628</f>
        <v>0</v>
      </c>
      <c r="N628" s="401">
        <f t="shared" ref="N628:N641" si="1578">M628*$E628</f>
        <v>0</v>
      </c>
      <c r="O628" s="513"/>
      <c r="P628" s="401"/>
      <c r="Q628" s="513">
        <f t="shared" ref="Q628:Q641" si="1579">M628+O628</f>
        <v>0</v>
      </c>
      <c r="R628" s="401">
        <f t="shared" ref="R628:R641" si="1580">Q628*$E628</f>
        <v>0</v>
      </c>
      <c r="S628" s="540"/>
      <c r="T628" s="401"/>
      <c r="U628" s="513">
        <f t="shared" ref="U628:U641" si="1581">Q628+S628</f>
        <v>0</v>
      </c>
      <c r="V628" s="401">
        <f t="shared" ref="V628:V641" si="1582">U628*$E628</f>
        <v>0</v>
      </c>
      <c r="W628" s="513"/>
      <c r="X628" s="401"/>
      <c r="Y628" s="513">
        <f t="shared" ref="Y628:Y641" si="1583">U628+W628</f>
        <v>0</v>
      </c>
      <c r="Z628" s="401">
        <f t="shared" ref="Z628:Z641" si="1584">Y628*$E628</f>
        <v>0</v>
      </c>
      <c r="AA628" s="513"/>
      <c r="AB628" s="401">
        <f t="shared" ref="AB628:AB641" si="1585">AA628*$E628</f>
        <v>0</v>
      </c>
      <c r="AC628" s="513">
        <f t="shared" ref="AC628:AC641" si="1586">Y628+AA628</f>
        <v>0</v>
      </c>
      <c r="AD628" s="401">
        <f t="shared" ref="AD628:AD641" si="1587">AC628*$E628</f>
        <v>0</v>
      </c>
      <c r="AE628" s="513"/>
      <c r="AF628" s="401">
        <f t="shared" ref="AF628:AF641" si="1588">AE628*$E628</f>
        <v>0</v>
      </c>
      <c r="AG628" s="513">
        <f t="shared" ref="AG628:AG641" si="1589">AC628+AE628</f>
        <v>0</v>
      </c>
      <c r="AH628" s="401">
        <f t="shared" ref="AH628:AH641" si="1590">AG628*$E628</f>
        <v>0</v>
      </c>
      <c r="AI628" s="513"/>
      <c r="AJ628" s="401">
        <f t="shared" ref="AJ628:AJ641" si="1591">AI628*$E628</f>
        <v>0</v>
      </c>
      <c r="AK628" s="513">
        <f t="shared" ref="AK628:AK641" si="1592">AG628+AI628</f>
        <v>0</v>
      </c>
      <c r="AL628" s="401">
        <f t="shared" ref="AL628:AL641" si="1593">AK628*$E628</f>
        <v>0</v>
      </c>
      <c r="AM628" s="519"/>
      <c r="AN628" s="429">
        <f t="shared" ref="AN628:AN641" si="1594">AM628*$E628</f>
        <v>0</v>
      </c>
      <c r="AO628" s="519">
        <f t="shared" ref="AO628:AO641" si="1595">AK628+AM628</f>
        <v>0</v>
      </c>
      <c r="AP628" s="429">
        <f t="shared" ref="AP628:AP641" si="1596">AO628*$E628</f>
        <v>0</v>
      </c>
      <c r="AQ628" s="591"/>
      <c r="AR628" s="401">
        <f t="shared" ref="AR628:AR641" si="1597">AQ628*$E628</f>
        <v>0</v>
      </c>
      <c r="AS628" s="519">
        <f t="shared" ref="AS628:AS641" si="1598">AO628+AQ628</f>
        <v>0</v>
      </c>
      <c r="AT628" s="429">
        <f t="shared" ref="AT628:AT641" si="1599">AS628*$E628</f>
        <v>0</v>
      </c>
      <c r="AU628" s="513"/>
      <c r="AV628" s="401">
        <f t="shared" ref="AV628:AV641" si="1600">AU628*$E628</f>
        <v>0</v>
      </c>
      <c r="AW628" s="519">
        <f t="shared" ref="AW628:AW641" si="1601">AS628+AU628</f>
        <v>0</v>
      </c>
      <c r="AX628" s="429">
        <f t="shared" ref="AX628:AX641" si="1602">AW628*$E628</f>
        <v>0</v>
      </c>
      <c r="AY628" s="513"/>
      <c r="AZ628" s="681">
        <f t="shared" ref="AZ628:AZ641" si="1603">AY628*$E628</f>
        <v>0</v>
      </c>
      <c r="BA628" s="519">
        <f t="shared" ref="BA628:BA641" si="1604">AW628+AY628</f>
        <v>0</v>
      </c>
      <c r="BB628" s="429">
        <f t="shared" ref="BB628:BB641" si="1605">BA628*$E628</f>
        <v>0</v>
      </c>
      <c r="BC628" s="695"/>
      <c r="BD628" s="681">
        <f t="shared" ref="BD628:BD641" si="1606">BC628*$E628</f>
        <v>0</v>
      </c>
      <c r="BE628" s="695">
        <f t="shared" ref="BE628:BE641" si="1607">BA628+BC628</f>
        <v>0</v>
      </c>
      <c r="BF628" s="681">
        <f t="shared" ref="BF628:BF641" si="1608">BE628*$E628</f>
        <v>0</v>
      </c>
      <c r="BG628" s="695"/>
      <c r="BH628" s="681">
        <f t="shared" ref="BH628:BH641" si="1609">BG628*$E628</f>
        <v>0</v>
      </c>
      <c r="BI628" s="519">
        <f t="shared" ref="BI628:BI641" si="1610">BE628+BG628</f>
        <v>0</v>
      </c>
      <c r="BJ628" s="429">
        <f t="shared" ref="BJ628:BJ641" si="1611">BI628*$E628</f>
        <v>0</v>
      </c>
      <c r="BK628" s="519">
        <v>133</v>
      </c>
      <c r="BL628" s="429">
        <f t="shared" ref="BL628:BL641" si="1612">BK628*$E628</f>
        <v>52166989</v>
      </c>
      <c r="BM628" s="519">
        <f t="shared" ref="BM628:BM641" si="1613">BI628+BK628</f>
        <v>133</v>
      </c>
      <c r="BN628" s="429">
        <f t="shared" ref="BN628:BN641" si="1614">BM628*$E628</f>
        <v>52166989</v>
      </c>
      <c r="BO628" s="718"/>
      <c r="BP628" s="706">
        <f t="shared" ref="BP628:BP641" si="1615">BO628*$E628</f>
        <v>0</v>
      </c>
      <c r="BQ628" s="718">
        <f t="shared" ref="BQ628:BQ641" si="1616">BM628+BO628</f>
        <v>133</v>
      </c>
      <c r="BR628" s="706">
        <f t="shared" ref="BR628:BR641" si="1617">BQ628*$E628</f>
        <v>52166989</v>
      </c>
      <c r="BS628" s="718"/>
      <c r="BT628" s="706">
        <f t="shared" ref="BT628:BT641" si="1618">BS628*$E628</f>
        <v>0</v>
      </c>
      <c r="BU628" s="718">
        <f t="shared" ref="BU628:BU641" si="1619">BQ628+BS628</f>
        <v>133</v>
      </c>
      <c r="BV628" s="706">
        <f t="shared" ref="BV628:BV641" si="1620">BU628*$E628</f>
        <v>52166989</v>
      </c>
      <c r="BW628" s="718"/>
      <c r="BX628" s="706">
        <f t="shared" ref="BX628:BX641" si="1621">BW628*$E628</f>
        <v>0</v>
      </c>
      <c r="BY628" s="718">
        <f t="shared" ref="BY628:BY641" si="1622">BU628+BW628</f>
        <v>133</v>
      </c>
      <c r="BZ628" s="706">
        <f t="shared" ref="BZ628:BZ641" si="1623">BY628*$E628</f>
        <v>52166989</v>
      </c>
      <c r="CA628" s="718"/>
      <c r="CB628" s="706">
        <f t="shared" ref="CB628:CB641" si="1624">CA628*$E628</f>
        <v>0</v>
      </c>
      <c r="CC628" s="718">
        <f t="shared" ref="CC628:CC641" si="1625">BY628+CA628</f>
        <v>133</v>
      </c>
      <c r="CD628" s="706">
        <f t="shared" ref="CD628:CD641" si="1626">CC628*$E628</f>
        <v>52166989</v>
      </c>
      <c r="CE628" s="706"/>
      <c r="CF628" s="402">
        <f t="shared" si="1475"/>
        <v>39615533</v>
      </c>
    </row>
    <row r="629" spans="2:84" ht="72">
      <c r="B629" s="395" t="s">
        <v>1844</v>
      </c>
      <c r="C629" s="396" t="s">
        <v>1845</v>
      </c>
      <c r="D629" s="397" t="s">
        <v>1846</v>
      </c>
      <c r="E629" s="398">
        <v>3072558</v>
      </c>
      <c r="F629" s="399">
        <v>4</v>
      </c>
      <c r="G629" s="400">
        <f>+F629*$E629</f>
        <v>12290232</v>
      </c>
      <c r="H629" s="400"/>
      <c r="I629" s="401"/>
      <c r="J629" s="401"/>
      <c r="K629" s="513"/>
      <c r="L629" s="401"/>
      <c r="M629" s="513">
        <f t="shared" si="1577"/>
        <v>0</v>
      </c>
      <c r="N629" s="401">
        <f t="shared" si="1578"/>
        <v>0</v>
      </c>
      <c r="O629" s="513"/>
      <c r="P629" s="401"/>
      <c r="Q629" s="513">
        <f t="shared" si="1579"/>
        <v>0</v>
      </c>
      <c r="R629" s="401">
        <f t="shared" si="1580"/>
        <v>0</v>
      </c>
      <c r="S629" s="540"/>
      <c r="T629" s="401"/>
      <c r="U629" s="513">
        <f t="shared" si="1581"/>
        <v>0</v>
      </c>
      <c r="V629" s="401">
        <f t="shared" si="1582"/>
        <v>0</v>
      </c>
      <c r="W629" s="513"/>
      <c r="X629" s="401"/>
      <c r="Y629" s="513">
        <f t="shared" si="1583"/>
        <v>0</v>
      </c>
      <c r="Z629" s="401">
        <f t="shared" si="1584"/>
        <v>0</v>
      </c>
      <c r="AA629" s="513"/>
      <c r="AB629" s="401">
        <f t="shared" si="1585"/>
        <v>0</v>
      </c>
      <c r="AC629" s="513">
        <f t="shared" si="1586"/>
        <v>0</v>
      </c>
      <c r="AD629" s="401">
        <f t="shared" si="1587"/>
        <v>0</v>
      </c>
      <c r="AE629" s="513"/>
      <c r="AF629" s="401">
        <f t="shared" si="1588"/>
        <v>0</v>
      </c>
      <c r="AG629" s="513">
        <f t="shared" si="1589"/>
        <v>0</v>
      </c>
      <c r="AH629" s="401">
        <f t="shared" si="1590"/>
        <v>0</v>
      </c>
      <c r="AI629" s="513"/>
      <c r="AJ629" s="401">
        <f t="shared" si="1591"/>
        <v>0</v>
      </c>
      <c r="AK629" s="513">
        <f t="shared" si="1592"/>
        <v>0</v>
      </c>
      <c r="AL629" s="401">
        <f t="shared" si="1593"/>
        <v>0</v>
      </c>
      <c r="AM629" s="519"/>
      <c r="AN629" s="429">
        <f t="shared" si="1594"/>
        <v>0</v>
      </c>
      <c r="AO629" s="519">
        <f t="shared" si="1595"/>
        <v>0</v>
      </c>
      <c r="AP629" s="429">
        <f t="shared" si="1596"/>
        <v>0</v>
      </c>
      <c r="AQ629" s="591"/>
      <c r="AR629" s="401">
        <f t="shared" si="1597"/>
        <v>0</v>
      </c>
      <c r="AS629" s="519">
        <f t="shared" si="1598"/>
        <v>0</v>
      </c>
      <c r="AT629" s="429">
        <f t="shared" si="1599"/>
        <v>0</v>
      </c>
      <c r="AU629" s="513"/>
      <c r="AV629" s="401">
        <f t="shared" si="1600"/>
        <v>0</v>
      </c>
      <c r="AW629" s="519">
        <f t="shared" si="1601"/>
        <v>0</v>
      </c>
      <c r="AX629" s="429">
        <f t="shared" si="1602"/>
        <v>0</v>
      </c>
      <c r="AY629" s="513"/>
      <c r="AZ629" s="681">
        <f t="shared" si="1603"/>
        <v>0</v>
      </c>
      <c r="BA629" s="519">
        <f t="shared" si="1604"/>
        <v>0</v>
      </c>
      <c r="BB629" s="429">
        <f t="shared" si="1605"/>
        <v>0</v>
      </c>
      <c r="BC629" s="695"/>
      <c r="BD629" s="681">
        <f t="shared" si="1606"/>
        <v>0</v>
      </c>
      <c r="BE629" s="695">
        <f t="shared" si="1607"/>
        <v>0</v>
      </c>
      <c r="BF629" s="681">
        <f t="shared" si="1608"/>
        <v>0</v>
      </c>
      <c r="BG629" s="695"/>
      <c r="BH629" s="681">
        <f t="shared" si="1609"/>
        <v>0</v>
      </c>
      <c r="BI629" s="519">
        <f t="shared" si="1610"/>
        <v>0</v>
      </c>
      <c r="BJ629" s="429">
        <f t="shared" si="1611"/>
        <v>0</v>
      </c>
      <c r="BK629" s="519">
        <v>6</v>
      </c>
      <c r="BL629" s="429">
        <f t="shared" si="1612"/>
        <v>18435348</v>
      </c>
      <c r="BM629" s="519">
        <f t="shared" si="1613"/>
        <v>6</v>
      </c>
      <c r="BN629" s="429">
        <f t="shared" si="1614"/>
        <v>18435348</v>
      </c>
      <c r="BO629" s="718"/>
      <c r="BP629" s="706">
        <f t="shared" si="1615"/>
        <v>0</v>
      </c>
      <c r="BQ629" s="718">
        <f t="shared" si="1616"/>
        <v>6</v>
      </c>
      <c r="BR629" s="706">
        <f t="shared" si="1617"/>
        <v>18435348</v>
      </c>
      <c r="BS629" s="718"/>
      <c r="BT629" s="706">
        <f t="shared" si="1618"/>
        <v>0</v>
      </c>
      <c r="BU629" s="718">
        <f t="shared" si="1619"/>
        <v>6</v>
      </c>
      <c r="BV629" s="706">
        <f t="shared" si="1620"/>
        <v>18435348</v>
      </c>
      <c r="BW629" s="718"/>
      <c r="BX629" s="706">
        <f t="shared" si="1621"/>
        <v>0</v>
      </c>
      <c r="BY629" s="718">
        <f t="shared" si="1622"/>
        <v>6</v>
      </c>
      <c r="BZ629" s="706">
        <f t="shared" si="1623"/>
        <v>18435348</v>
      </c>
      <c r="CA629" s="718"/>
      <c r="CB629" s="706">
        <f t="shared" si="1624"/>
        <v>0</v>
      </c>
      <c r="CC629" s="718">
        <f t="shared" si="1625"/>
        <v>6</v>
      </c>
      <c r="CD629" s="706">
        <f t="shared" si="1626"/>
        <v>18435348</v>
      </c>
      <c r="CE629" s="706"/>
      <c r="CF629" s="402">
        <f t="shared" si="1475"/>
        <v>12290232</v>
      </c>
    </row>
    <row r="630" spans="2:84" ht="72">
      <c r="B630" s="395" t="s">
        <v>1463</v>
      </c>
      <c r="C630" s="396" t="s">
        <v>1863</v>
      </c>
      <c r="D630" s="397" t="s">
        <v>389</v>
      </c>
      <c r="E630" s="398">
        <v>20886538</v>
      </c>
      <c r="F630" s="399">
        <v>1</v>
      </c>
      <c r="G630" s="400">
        <f t="shared" ref="G630:G641" si="1627">F630*E630</f>
        <v>20886538</v>
      </c>
      <c r="H630" s="400"/>
      <c r="I630" s="401"/>
      <c r="J630" s="401"/>
      <c r="K630" s="513"/>
      <c r="L630" s="401"/>
      <c r="M630" s="513">
        <f t="shared" si="1577"/>
        <v>0</v>
      </c>
      <c r="N630" s="401">
        <f t="shared" si="1578"/>
        <v>0</v>
      </c>
      <c r="O630" s="513"/>
      <c r="P630" s="401"/>
      <c r="Q630" s="513">
        <f t="shared" si="1579"/>
        <v>0</v>
      </c>
      <c r="R630" s="401">
        <f t="shared" si="1580"/>
        <v>0</v>
      </c>
      <c r="S630" s="540"/>
      <c r="T630" s="401"/>
      <c r="U630" s="513">
        <f t="shared" si="1581"/>
        <v>0</v>
      </c>
      <c r="V630" s="401">
        <f t="shared" si="1582"/>
        <v>0</v>
      </c>
      <c r="W630" s="513"/>
      <c r="X630" s="401"/>
      <c r="Y630" s="513">
        <f t="shared" si="1583"/>
        <v>0</v>
      </c>
      <c r="Z630" s="401">
        <f t="shared" si="1584"/>
        <v>0</v>
      </c>
      <c r="AA630" s="513"/>
      <c r="AB630" s="401">
        <f t="shared" si="1585"/>
        <v>0</v>
      </c>
      <c r="AC630" s="513">
        <f t="shared" si="1586"/>
        <v>0</v>
      </c>
      <c r="AD630" s="401">
        <f t="shared" si="1587"/>
        <v>0</v>
      </c>
      <c r="AE630" s="690">
        <v>0.8</v>
      </c>
      <c r="AF630" s="401">
        <f t="shared" si="1588"/>
        <v>16709230.4</v>
      </c>
      <c r="AG630" s="513">
        <f t="shared" si="1589"/>
        <v>0.8</v>
      </c>
      <c r="AH630" s="401">
        <f t="shared" si="1590"/>
        <v>16709230.4</v>
      </c>
      <c r="AI630" s="513"/>
      <c r="AJ630" s="401">
        <f t="shared" si="1591"/>
        <v>0</v>
      </c>
      <c r="AK630" s="513">
        <f t="shared" si="1592"/>
        <v>0.8</v>
      </c>
      <c r="AL630" s="401">
        <f t="shared" si="1593"/>
        <v>16709230.4</v>
      </c>
      <c r="AM630" s="519"/>
      <c r="AN630" s="429">
        <f t="shared" si="1594"/>
        <v>0</v>
      </c>
      <c r="AO630" s="519">
        <f t="shared" si="1595"/>
        <v>0.8</v>
      </c>
      <c r="AP630" s="429">
        <f t="shared" si="1596"/>
        <v>16709230.4</v>
      </c>
      <c r="AQ630" s="591"/>
      <c r="AR630" s="401">
        <f t="shared" si="1597"/>
        <v>0</v>
      </c>
      <c r="AS630" s="519">
        <f t="shared" si="1598"/>
        <v>0.8</v>
      </c>
      <c r="AT630" s="429">
        <f t="shared" si="1599"/>
        <v>16709230.4</v>
      </c>
      <c r="AU630" s="513"/>
      <c r="AV630" s="401">
        <f t="shared" si="1600"/>
        <v>0</v>
      </c>
      <c r="AW630" s="519">
        <f t="shared" si="1601"/>
        <v>0.8</v>
      </c>
      <c r="AX630" s="429">
        <f t="shared" si="1602"/>
        <v>16709230.4</v>
      </c>
      <c r="AY630" s="513"/>
      <c r="AZ630" s="681">
        <f t="shared" si="1603"/>
        <v>0</v>
      </c>
      <c r="BA630" s="519">
        <f t="shared" si="1604"/>
        <v>0.8</v>
      </c>
      <c r="BB630" s="429">
        <f t="shared" si="1605"/>
        <v>16709230.4</v>
      </c>
      <c r="BC630" s="695"/>
      <c r="BD630" s="681">
        <f t="shared" si="1606"/>
        <v>0</v>
      </c>
      <c r="BE630" s="695">
        <f t="shared" si="1607"/>
        <v>0.8</v>
      </c>
      <c r="BF630" s="681">
        <f t="shared" si="1608"/>
        <v>16709230.4</v>
      </c>
      <c r="BG630" s="695"/>
      <c r="BH630" s="681">
        <f t="shared" si="1609"/>
        <v>0</v>
      </c>
      <c r="BI630" s="519">
        <f t="shared" si="1610"/>
        <v>0.8</v>
      </c>
      <c r="BJ630" s="429">
        <f t="shared" si="1611"/>
        <v>16709230.4</v>
      </c>
      <c r="BK630" s="519">
        <v>0.15</v>
      </c>
      <c r="BL630" s="429">
        <f t="shared" si="1612"/>
        <v>3132980.6999999997</v>
      </c>
      <c r="BM630" s="519">
        <f t="shared" si="1613"/>
        <v>0.95000000000000007</v>
      </c>
      <c r="BN630" s="429">
        <f t="shared" si="1614"/>
        <v>19842211.100000001</v>
      </c>
      <c r="BO630" s="718"/>
      <c r="BP630" s="706">
        <f t="shared" si="1615"/>
        <v>0</v>
      </c>
      <c r="BQ630" s="718">
        <f t="shared" si="1616"/>
        <v>0.95000000000000007</v>
      </c>
      <c r="BR630" s="706">
        <f t="shared" si="1617"/>
        <v>19842211.100000001</v>
      </c>
      <c r="BS630" s="718"/>
      <c r="BT630" s="706">
        <f t="shared" si="1618"/>
        <v>0</v>
      </c>
      <c r="BU630" s="718">
        <f t="shared" si="1619"/>
        <v>0.95000000000000007</v>
      </c>
      <c r="BV630" s="706">
        <f t="shared" si="1620"/>
        <v>19842211.100000001</v>
      </c>
      <c r="BW630" s="718"/>
      <c r="BX630" s="706">
        <f t="shared" si="1621"/>
        <v>0</v>
      </c>
      <c r="BY630" s="718">
        <f t="shared" si="1622"/>
        <v>0.95000000000000007</v>
      </c>
      <c r="BZ630" s="706">
        <f t="shared" si="1623"/>
        <v>19842211.100000001</v>
      </c>
      <c r="CA630" s="718"/>
      <c r="CB630" s="706">
        <f t="shared" si="1624"/>
        <v>0</v>
      </c>
      <c r="CC630" s="718">
        <f t="shared" si="1625"/>
        <v>0.95000000000000007</v>
      </c>
      <c r="CD630" s="706">
        <f t="shared" si="1626"/>
        <v>19842211.100000001</v>
      </c>
      <c r="CE630" s="706"/>
      <c r="CF630" s="402">
        <f t="shared" si="1475"/>
        <v>20886538</v>
      </c>
    </row>
    <row r="631" spans="2:84" ht="90">
      <c r="B631" s="395" t="s">
        <v>1864</v>
      </c>
      <c r="C631" s="396" t="s">
        <v>1865</v>
      </c>
      <c r="D631" s="397" t="s">
        <v>389</v>
      </c>
      <c r="E631" s="398">
        <v>30769745</v>
      </c>
      <c r="F631" s="399">
        <v>2</v>
      </c>
      <c r="G631" s="400">
        <f t="shared" si="1627"/>
        <v>61539490</v>
      </c>
      <c r="H631" s="400"/>
      <c r="I631" s="401"/>
      <c r="J631" s="401"/>
      <c r="K631" s="513"/>
      <c r="L631" s="401"/>
      <c r="M631" s="513">
        <f t="shared" si="1577"/>
        <v>0</v>
      </c>
      <c r="N631" s="401">
        <f t="shared" si="1578"/>
        <v>0</v>
      </c>
      <c r="O631" s="513"/>
      <c r="P631" s="401"/>
      <c r="Q631" s="513">
        <f t="shared" si="1579"/>
        <v>0</v>
      </c>
      <c r="R631" s="401">
        <f t="shared" si="1580"/>
        <v>0</v>
      </c>
      <c r="S631" s="540"/>
      <c r="T631" s="401"/>
      <c r="U631" s="513">
        <f t="shared" si="1581"/>
        <v>0</v>
      </c>
      <c r="V631" s="401">
        <f t="shared" si="1582"/>
        <v>0</v>
      </c>
      <c r="W631" s="513"/>
      <c r="X631" s="401"/>
      <c r="Y631" s="513">
        <f t="shared" si="1583"/>
        <v>0</v>
      </c>
      <c r="Z631" s="401">
        <f t="shared" si="1584"/>
        <v>0</v>
      </c>
      <c r="AA631" s="513"/>
      <c r="AB631" s="401">
        <f t="shared" si="1585"/>
        <v>0</v>
      </c>
      <c r="AC631" s="513">
        <f t="shared" si="1586"/>
        <v>0</v>
      </c>
      <c r="AD631" s="401">
        <f t="shared" si="1587"/>
        <v>0</v>
      </c>
      <c r="AE631" s="690">
        <v>1.6</v>
      </c>
      <c r="AF631" s="401">
        <f t="shared" si="1588"/>
        <v>49231592</v>
      </c>
      <c r="AG631" s="513">
        <f t="shared" si="1589"/>
        <v>1.6</v>
      </c>
      <c r="AH631" s="401">
        <f t="shared" si="1590"/>
        <v>49231592</v>
      </c>
      <c r="AI631" s="513"/>
      <c r="AJ631" s="401">
        <f t="shared" si="1591"/>
        <v>0</v>
      </c>
      <c r="AK631" s="513">
        <f t="shared" si="1592"/>
        <v>1.6</v>
      </c>
      <c r="AL631" s="401">
        <f t="shared" si="1593"/>
        <v>49231592</v>
      </c>
      <c r="AM631" s="519"/>
      <c r="AN631" s="429">
        <f t="shared" si="1594"/>
        <v>0</v>
      </c>
      <c r="AO631" s="519">
        <f t="shared" si="1595"/>
        <v>1.6</v>
      </c>
      <c r="AP631" s="429">
        <f t="shared" si="1596"/>
        <v>49231592</v>
      </c>
      <c r="AQ631" s="591"/>
      <c r="AR631" s="401">
        <f t="shared" si="1597"/>
        <v>0</v>
      </c>
      <c r="AS631" s="519">
        <f t="shared" si="1598"/>
        <v>1.6</v>
      </c>
      <c r="AT631" s="429">
        <f t="shared" si="1599"/>
        <v>49231592</v>
      </c>
      <c r="AU631" s="513"/>
      <c r="AV631" s="401">
        <f t="shared" si="1600"/>
        <v>0</v>
      </c>
      <c r="AW631" s="519">
        <f t="shared" si="1601"/>
        <v>1.6</v>
      </c>
      <c r="AX631" s="429">
        <f t="shared" si="1602"/>
        <v>49231592</v>
      </c>
      <c r="AY631" s="513"/>
      <c r="AZ631" s="681">
        <f t="shared" si="1603"/>
        <v>0</v>
      </c>
      <c r="BA631" s="519">
        <f t="shared" si="1604"/>
        <v>1.6</v>
      </c>
      <c r="BB631" s="429">
        <f t="shared" si="1605"/>
        <v>49231592</v>
      </c>
      <c r="BC631" s="695"/>
      <c r="BD631" s="681">
        <f t="shared" si="1606"/>
        <v>0</v>
      </c>
      <c r="BE631" s="695">
        <f t="shared" si="1607"/>
        <v>1.6</v>
      </c>
      <c r="BF631" s="681">
        <f t="shared" si="1608"/>
        <v>49231592</v>
      </c>
      <c r="BG631" s="695"/>
      <c r="BH631" s="681">
        <f t="shared" si="1609"/>
        <v>0</v>
      </c>
      <c r="BI631" s="519">
        <f t="shared" si="1610"/>
        <v>1.6</v>
      </c>
      <c r="BJ631" s="429">
        <f t="shared" si="1611"/>
        <v>49231592</v>
      </c>
      <c r="BK631" s="519">
        <v>0.3</v>
      </c>
      <c r="BL631" s="429">
        <f t="shared" si="1612"/>
        <v>9230923.5</v>
      </c>
      <c r="BM631" s="519">
        <f t="shared" si="1613"/>
        <v>1.9000000000000001</v>
      </c>
      <c r="BN631" s="429">
        <f t="shared" si="1614"/>
        <v>58462515.500000007</v>
      </c>
      <c r="BO631" s="718"/>
      <c r="BP631" s="706">
        <f t="shared" si="1615"/>
        <v>0</v>
      </c>
      <c r="BQ631" s="718">
        <f t="shared" si="1616"/>
        <v>1.9000000000000001</v>
      </c>
      <c r="BR631" s="706">
        <f t="shared" si="1617"/>
        <v>58462515.500000007</v>
      </c>
      <c r="BS631" s="718"/>
      <c r="BT631" s="706">
        <f t="shared" si="1618"/>
        <v>0</v>
      </c>
      <c r="BU631" s="718">
        <f t="shared" si="1619"/>
        <v>1.9000000000000001</v>
      </c>
      <c r="BV631" s="706">
        <f t="shared" si="1620"/>
        <v>58462515.500000007</v>
      </c>
      <c r="BW631" s="718"/>
      <c r="BX631" s="706">
        <f t="shared" si="1621"/>
        <v>0</v>
      </c>
      <c r="BY631" s="718">
        <f t="shared" si="1622"/>
        <v>1.9000000000000001</v>
      </c>
      <c r="BZ631" s="706">
        <f t="shared" si="1623"/>
        <v>58462515.500000007</v>
      </c>
      <c r="CA631" s="718"/>
      <c r="CB631" s="706">
        <f t="shared" si="1624"/>
        <v>0</v>
      </c>
      <c r="CC631" s="718">
        <f t="shared" si="1625"/>
        <v>1.9000000000000001</v>
      </c>
      <c r="CD631" s="706">
        <f t="shared" si="1626"/>
        <v>58462515.500000007</v>
      </c>
      <c r="CE631" s="706"/>
      <c r="CF631" s="402">
        <f t="shared" si="1475"/>
        <v>61539490</v>
      </c>
    </row>
    <row r="632" spans="2:84" ht="72">
      <c r="B632" s="395" t="s">
        <v>1866</v>
      </c>
      <c r="C632" s="396" t="s">
        <v>1867</v>
      </c>
      <c r="D632" s="397" t="s">
        <v>389</v>
      </c>
      <c r="E632" s="398">
        <v>28439230</v>
      </c>
      <c r="F632" s="399">
        <v>1</v>
      </c>
      <c r="G632" s="400">
        <f t="shared" si="1627"/>
        <v>28439230</v>
      </c>
      <c r="H632" s="400"/>
      <c r="I632" s="401"/>
      <c r="J632" s="401"/>
      <c r="K632" s="513"/>
      <c r="L632" s="401"/>
      <c r="M632" s="513">
        <f t="shared" si="1577"/>
        <v>0</v>
      </c>
      <c r="N632" s="401">
        <f t="shared" si="1578"/>
        <v>0</v>
      </c>
      <c r="O632" s="513"/>
      <c r="P632" s="401"/>
      <c r="Q632" s="513">
        <f t="shared" si="1579"/>
        <v>0</v>
      </c>
      <c r="R632" s="401">
        <f t="shared" si="1580"/>
        <v>0</v>
      </c>
      <c r="S632" s="540"/>
      <c r="T632" s="401"/>
      <c r="U632" s="513">
        <f t="shared" si="1581"/>
        <v>0</v>
      </c>
      <c r="V632" s="401">
        <f t="shared" si="1582"/>
        <v>0</v>
      </c>
      <c r="W632" s="513"/>
      <c r="X632" s="401"/>
      <c r="Y632" s="513">
        <f t="shared" si="1583"/>
        <v>0</v>
      </c>
      <c r="Z632" s="401">
        <f t="shared" si="1584"/>
        <v>0</v>
      </c>
      <c r="AA632" s="513"/>
      <c r="AB632" s="401">
        <f t="shared" si="1585"/>
        <v>0</v>
      </c>
      <c r="AC632" s="513">
        <f t="shared" si="1586"/>
        <v>0</v>
      </c>
      <c r="AD632" s="401">
        <f t="shared" si="1587"/>
        <v>0</v>
      </c>
      <c r="AE632" s="690">
        <v>0.8</v>
      </c>
      <c r="AF632" s="401">
        <f t="shared" si="1588"/>
        <v>22751384</v>
      </c>
      <c r="AG632" s="513">
        <f t="shared" si="1589"/>
        <v>0.8</v>
      </c>
      <c r="AH632" s="401">
        <f t="shared" si="1590"/>
        <v>22751384</v>
      </c>
      <c r="AI632" s="513"/>
      <c r="AJ632" s="401">
        <f t="shared" si="1591"/>
        <v>0</v>
      </c>
      <c r="AK632" s="513">
        <f t="shared" si="1592"/>
        <v>0.8</v>
      </c>
      <c r="AL632" s="401">
        <f t="shared" si="1593"/>
        <v>22751384</v>
      </c>
      <c r="AM632" s="519"/>
      <c r="AN632" s="429">
        <f t="shared" si="1594"/>
        <v>0</v>
      </c>
      <c r="AO632" s="519">
        <f t="shared" si="1595"/>
        <v>0.8</v>
      </c>
      <c r="AP632" s="429">
        <f t="shared" si="1596"/>
        <v>22751384</v>
      </c>
      <c r="AQ632" s="591"/>
      <c r="AR632" s="401">
        <f t="shared" si="1597"/>
        <v>0</v>
      </c>
      <c r="AS632" s="519">
        <f t="shared" si="1598"/>
        <v>0.8</v>
      </c>
      <c r="AT632" s="429">
        <f t="shared" si="1599"/>
        <v>22751384</v>
      </c>
      <c r="AU632" s="513"/>
      <c r="AV632" s="401">
        <f t="shared" si="1600"/>
        <v>0</v>
      </c>
      <c r="AW632" s="519">
        <f t="shared" si="1601"/>
        <v>0.8</v>
      </c>
      <c r="AX632" s="429">
        <f t="shared" si="1602"/>
        <v>22751384</v>
      </c>
      <c r="AY632" s="513"/>
      <c r="AZ632" s="681">
        <f t="shared" si="1603"/>
        <v>0</v>
      </c>
      <c r="BA632" s="519">
        <f t="shared" si="1604"/>
        <v>0.8</v>
      </c>
      <c r="BB632" s="429">
        <f t="shared" si="1605"/>
        <v>22751384</v>
      </c>
      <c r="BC632" s="695"/>
      <c r="BD632" s="681">
        <f t="shared" si="1606"/>
        <v>0</v>
      </c>
      <c r="BE632" s="695">
        <f t="shared" si="1607"/>
        <v>0.8</v>
      </c>
      <c r="BF632" s="681">
        <f t="shared" si="1608"/>
        <v>22751384</v>
      </c>
      <c r="BG632" s="695"/>
      <c r="BH632" s="681">
        <f t="shared" si="1609"/>
        <v>0</v>
      </c>
      <c r="BI632" s="519">
        <f t="shared" si="1610"/>
        <v>0.8</v>
      </c>
      <c r="BJ632" s="429">
        <f t="shared" si="1611"/>
        <v>22751384</v>
      </c>
      <c r="BK632" s="519">
        <v>0.15</v>
      </c>
      <c r="BL632" s="429">
        <f t="shared" si="1612"/>
        <v>4265884.5</v>
      </c>
      <c r="BM632" s="519">
        <f t="shared" si="1613"/>
        <v>0.95000000000000007</v>
      </c>
      <c r="BN632" s="429">
        <f t="shared" si="1614"/>
        <v>27017268.500000004</v>
      </c>
      <c r="BO632" s="718"/>
      <c r="BP632" s="706">
        <f t="shared" si="1615"/>
        <v>0</v>
      </c>
      <c r="BQ632" s="718">
        <f t="shared" si="1616"/>
        <v>0.95000000000000007</v>
      </c>
      <c r="BR632" s="706">
        <f t="shared" si="1617"/>
        <v>27017268.500000004</v>
      </c>
      <c r="BS632" s="718"/>
      <c r="BT632" s="706">
        <f t="shared" si="1618"/>
        <v>0</v>
      </c>
      <c r="BU632" s="718">
        <f t="shared" si="1619"/>
        <v>0.95000000000000007</v>
      </c>
      <c r="BV632" s="706">
        <f t="shared" si="1620"/>
        <v>27017268.500000004</v>
      </c>
      <c r="BW632" s="718"/>
      <c r="BX632" s="706">
        <f t="shared" si="1621"/>
        <v>0</v>
      </c>
      <c r="BY632" s="718">
        <f t="shared" si="1622"/>
        <v>0.95000000000000007</v>
      </c>
      <c r="BZ632" s="706">
        <f t="shared" si="1623"/>
        <v>27017268.500000004</v>
      </c>
      <c r="CA632" s="718"/>
      <c r="CB632" s="706">
        <f t="shared" si="1624"/>
        <v>0</v>
      </c>
      <c r="CC632" s="718">
        <f t="shared" si="1625"/>
        <v>0.95000000000000007</v>
      </c>
      <c r="CD632" s="706">
        <f t="shared" si="1626"/>
        <v>27017268.500000004</v>
      </c>
      <c r="CE632" s="706"/>
      <c r="CF632" s="402">
        <f t="shared" si="1475"/>
        <v>28439230</v>
      </c>
    </row>
    <row r="633" spans="2:84" ht="144">
      <c r="B633" s="395" t="s">
        <v>1868</v>
      </c>
      <c r="C633" s="396" t="s">
        <v>1869</v>
      </c>
      <c r="D633" s="397" t="s">
        <v>389</v>
      </c>
      <c r="E633" s="398">
        <v>58074360</v>
      </c>
      <c r="F633" s="399">
        <v>1</v>
      </c>
      <c r="G633" s="400">
        <f t="shared" si="1627"/>
        <v>58074360</v>
      </c>
      <c r="H633" s="400"/>
      <c r="I633" s="401"/>
      <c r="J633" s="401"/>
      <c r="K633" s="513"/>
      <c r="L633" s="401"/>
      <c r="M633" s="513">
        <f t="shared" si="1577"/>
        <v>0</v>
      </c>
      <c r="N633" s="401">
        <f t="shared" si="1578"/>
        <v>0</v>
      </c>
      <c r="O633" s="513"/>
      <c r="P633" s="401"/>
      <c r="Q633" s="513">
        <f t="shared" si="1579"/>
        <v>0</v>
      </c>
      <c r="R633" s="401">
        <f t="shared" si="1580"/>
        <v>0</v>
      </c>
      <c r="S633" s="540"/>
      <c r="T633" s="401"/>
      <c r="U633" s="513">
        <f t="shared" si="1581"/>
        <v>0</v>
      </c>
      <c r="V633" s="401">
        <f t="shared" si="1582"/>
        <v>0</v>
      </c>
      <c r="W633" s="513"/>
      <c r="X633" s="401"/>
      <c r="Y633" s="513">
        <f t="shared" si="1583"/>
        <v>0</v>
      </c>
      <c r="Z633" s="401">
        <f t="shared" si="1584"/>
        <v>0</v>
      </c>
      <c r="AA633" s="513"/>
      <c r="AB633" s="401">
        <f t="shared" si="1585"/>
        <v>0</v>
      </c>
      <c r="AC633" s="513">
        <f t="shared" si="1586"/>
        <v>0</v>
      </c>
      <c r="AD633" s="401">
        <f t="shared" si="1587"/>
        <v>0</v>
      </c>
      <c r="AE633" s="513"/>
      <c r="AF633" s="401">
        <f t="shared" si="1588"/>
        <v>0</v>
      </c>
      <c r="AG633" s="513">
        <f t="shared" si="1589"/>
        <v>0</v>
      </c>
      <c r="AH633" s="401">
        <f t="shared" si="1590"/>
        <v>0</v>
      </c>
      <c r="AI633" s="513"/>
      <c r="AJ633" s="401">
        <f t="shared" si="1591"/>
        <v>0</v>
      </c>
      <c r="AK633" s="513">
        <f t="shared" si="1592"/>
        <v>0</v>
      </c>
      <c r="AL633" s="401">
        <f t="shared" si="1593"/>
        <v>0</v>
      </c>
      <c r="AM633" s="519"/>
      <c r="AN633" s="429">
        <f t="shared" si="1594"/>
        <v>0</v>
      </c>
      <c r="AO633" s="519">
        <f t="shared" si="1595"/>
        <v>0</v>
      </c>
      <c r="AP633" s="429">
        <f t="shared" si="1596"/>
        <v>0</v>
      </c>
      <c r="AQ633" s="591"/>
      <c r="AR633" s="401">
        <f t="shared" si="1597"/>
        <v>0</v>
      </c>
      <c r="AS633" s="519">
        <f t="shared" si="1598"/>
        <v>0</v>
      </c>
      <c r="AT633" s="429">
        <f t="shared" si="1599"/>
        <v>0</v>
      </c>
      <c r="AU633" s="690">
        <v>0.8</v>
      </c>
      <c r="AV633" s="401">
        <f t="shared" si="1600"/>
        <v>46459488</v>
      </c>
      <c r="AW633" s="519">
        <f t="shared" si="1601"/>
        <v>0.8</v>
      </c>
      <c r="AX633" s="429">
        <f t="shared" si="1602"/>
        <v>46459488</v>
      </c>
      <c r="AY633" s="513"/>
      <c r="AZ633" s="681">
        <f t="shared" si="1603"/>
        <v>0</v>
      </c>
      <c r="BA633" s="519">
        <f t="shared" si="1604"/>
        <v>0.8</v>
      </c>
      <c r="BB633" s="429">
        <f t="shared" si="1605"/>
        <v>46459488</v>
      </c>
      <c r="BC633" s="695"/>
      <c r="BD633" s="681">
        <f t="shared" si="1606"/>
        <v>0</v>
      </c>
      <c r="BE633" s="695">
        <f t="shared" si="1607"/>
        <v>0.8</v>
      </c>
      <c r="BF633" s="681">
        <f t="shared" si="1608"/>
        <v>46459488</v>
      </c>
      <c r="BG633" s="695"/>
      <c r="BH633" s="681">
        <f t="shared" si="1609"/>
        <v>0</v>
      </c>
      <c r="BI633" s="519">
        <f t="shared" si="1610"/>
        <v>0.8</v>
      </c>
      <c r="BJ633" s="429">
        <f t="shared" si="1611"/>
        <v>46459488</v>
      </c>
      <c r="BK633" s="519">
        <v>0.15</v>
      </c>
      <c r="BL633" s="429">
        <f t="shared" si="1612"/>
        <v>8711154</v>
      </c>
      <c r="BM633" s="519">
        <f t="shared" si="1613"/>
        <v>0.95000000000000007</v>
      </c>
      <c r="BN633" s="429">
        <f t="shared" si="1614"/>
        <v>55170642.000000007</v>
      </c>
      <c r="BO633" s="718"/>
      <c r="BP633" s="706">
        <f t="shared" si="1615"/>
        <v>0</v>
      </c>
      <c r="BQ633" s="718">
        <f t="shared" si="1616"/>
        <v>0.95000000000000007</v>
      </c>
      <c r="BR633" s="706">
        <f t="shared" si="1617"/>
        <v>55170642.000000007</v>
      </c>
      <c r="BS633" s="718"/>
      <c r="BT633" s="706">
        <f t="shared" si="1618"/>
        <v>0</v>
      </c>
      <c r="BU633" s="718">
        <f t="shared" si="1619"/>
        <v>0.95000000000000007</v>
      </c>
      <c r="BV633" s="706">
        <f t="shared" si="1620"/>
        <v>55170642.000000007</v>
      </c>
      <c r="BW633" s="718"/>
      <c r="BX633" s="706">
        <f t="shared" si="1621"/>
        <v>0</v>
      </c>
      <c r="BY633" s="718">
        <f t="shared" si="1622"/>
        <v>0.95000000000000007</v>
      </c>
      <c r="BZ633" s="706">
        <f t="shared" si="1623"/>
        <v>55170642.000000007</v>
      </c>
      <c r="CA633" s="718"/>
      <c r="CB633" s="706">
        <f t="shared" si="1624"/>
        <v>0</v>
      </c>
      <c r="CC633" s="718">
        <f t="shared" si="1625"/>
        <v>0.95000000000000007</v>
      </c>
      <c r="CD633" s="706">
        <f t="shared" si="1626"/>
        <v>55170642.000000007</v>
      </c>
      <c r="CE633" s="706"/>
      <c r="CF633" s="402">
        <f t="shared" si="1475"/>
        <v>58074360</v>
      </c>
    </row>
    <row r="634" spans="2:84" ht="72">
      <c r="B634" s="395" t="s">
        <v>1870</v>
      </c>
      <c r="C634" s="396" t="s">
        <v>1871</v>
      </c>
      <c r="D634" s="397" t="s">
        <v>389</v>
      </c>
      <c r="E634" s="398">
        <v>611664</v>
      </c>
      <c r="F634" s="399">
        <v>5</v>
      </c>
      <c r="G634" s="400">
        <f t="shared" si="1627"/>
        <v>3058320</v>
      </c>
      <c r="H634" s="400"/>
      <c r="I634" s="401"/>
      <c r="J634" s="401"/>
      <c r="K634" s="513"/>
      <c r="L634" s="401"/>
      <c r="M634" s="513">
        <f t="shared" si="1577"/>
        <v>0</v>
      </c>
      <c r="N634" s="401">
        <f t="shared" si="1578"/>
        <v>0</v>
      </c>
      <c r="O634" s="513"/>
      <c r="P634" s="401"/>
      <c r="Q634" s="513">
        <f t="shared" si="1579"/>
        <v>0</v>
      </c>
      <c r="R634" s="401">
        <f t="shared" si="1580"/>
        <v>0</v>
      </c>
      <c r="S634" s="540"/>
      <c r="T634" s="401"/>
      <c r="U634" s="513">
        <f t="shared" si="1581"/>
        <v>0</v>
      </c>
      <c r="V634" s="401">
        <f t="shared" si="1582"/>
        <v>0</v>
      </c>
      <c r="W634" s="513"/>
      <c r="X634" s="401"/>
      <c r="Y634" s="513">
        <f t="shared" si="1583"/>
        <v>0</v>
      </c>
      <c r="Z634" s="401">
        <f t="shared" si="1584"/>
        <v>0</v>
      </c>
      <c r="AA634" s="513"/>
      <c r="AB634" s="401">
        <f t="shared" si="1585"/>
        <v>0</v>
      </c>
      <c r="AC634" s="513">
        <f t="shared" si="1586"/>
        <v>0</v>
      </c>
      <c r="AD634" s="401">
        <f t="shared" si="1587"/>
        <v>0</v>
      </c>
      <c r="AE634" s="513"/>
      <c r="AF634" s="401">
        <f t="shared" si="1588"/>
        <v>0</v>
      </c>
      <c r="AG634" s="513">
        <f t="shared" si="1589"/>
        <v>0</v>
      </c>
      <c r="AH634" s="401">
        <f t="shared" si="1590"/>
        <v>0</v>
      </c>
      <c r="AI634" s="513"/>
      <c r="AJ634" s="401">
        <f t="shared" si="1591"/>
        <v>0</v>
      </c>
      <c r="AK634" s="513">
        <f t="shared" si="1592"/>
        <v>0</v>
      </c>
      <c r="AL634" s="401">
        <f t="shared" si="1593"/>
        <v>0</v>
      </c>
      <c r="AM634" s="519"/>
      <c r="AN634" s="429">
        <f t="shared" si="1594"/>
        <v>0</v>
      </c>
      <c r="AO634" s="519">
        <f t="shared" si="1595"/>
        <v>0</v>
      </c>
      <c r="AP634" s="429">
        <f t="shared" si="1596"/>
        <v>0</v>
      </c>
      <c r="AQ634" s="591"/>
      <c r="AR634" s="401">
        <f t="shared" si="1597"/>
        <v>0</v>
      </c>
      <c r="AS634" s="519">
        <f t="shared" si="1598"/>
        <v>0</v>
      </c>
      <c r="AT634" s="429">
        <f t="shared" si="1599"/>
        <v>0</v>
      </c>
      <c r="AU634" s="513"/>
      <c r="AV634" s="401">
        <f t="shared" si="1600"/>
        <v>0</v>
      </c>
      <c r="AW634" s="519">
        <f t="shared" si="1601"/>
        <v>0</v>
      </c>
      <c r="AX634" s="429">
        <f t="shared" si="1602"/>
        <v>0</v>
      </c>
      <c r="AY634" s="513"/>
      <c r="AZ634" s="681">
        <f t="shared" si="1603"/>
        <v>0</v>
      </c>
      <c r="BA634" s="519">
        <f t="shared" si="1604"/>
        <v>0</v>
      </c>
      <c r="BB634" s="429">
        <f t="shared" si="1605"/>
        <v>0</v>
      </c>
      <c r="BC634" s="695"/>
      <c r="BD634" s="681">
        <f t="shared" si="1606"/>
        <v>0</v>
      </c>
      <c r="BE634" s="695">
        <f t="shared" si="1607"/>
        <v>0</v>
      </c>
      <c r="BF634" s="681">
        <f t="shared" si="1608"/>
        <v>0</v>
      </c>
      <c r="BG634" s="695"/>
      <c r="BH634" s="681">
        <f t="shared" si="1609"/>
        <v>0</v>
      </c>
      <c r="BI634" s="519">
        <f t="shared" si="1610"/>
        <v>0</v>
      </c>
      <c r="BJ634" s="429">
        <f t="shared" si="1611"/>
        <v>0</v>
      </c>
      <c r="BK634" s="519"/>
      <c r="BL634" s="429">
        <f t="shared" si="1612"/>
        <v>0</v>
      </c>
      <c r="BM634" s="519">
        <f t="shared" si="1613"/>
        <v>0</v>
      </c>
      <c r="BN634" s="429">
        <f t="shared" si="1614"/>
        <v>0</v>
      </c>
      <c r="BO634" s="718"/>
      <c r="BP634" s="706">
        <f t="shared" si="1615"/>
        <v>0</v>
      </c>
      <c r="BQ634" s="718">
        <f t="shared" si="1616"/>
        <v>0</v>
      </c>
      <c r="BR634" s="706">
        <f t="shared" si="1617"/>
        <v>0</v>
      </c>
      <c r="BS634" s="718"/>
      <c r="BT634" s="706">
        <f t="shared" si="1618"/>
        <v>0</v>
      </c>
      <c r="BU634" s="718">
        <f t="shared" si="1619"/>
        <v>0</v>
      </c>
      <c r="BV634" s="706">
        <f t="shared" si="1620"/>
        <v>0</v>
      </c>
      <c r="BW634" s="718"/>
      <c r="BX634" s="706">
        <f t="shared" si="1621"/>
        <v>0</v>
      </c>
      <c r="BY634" s="718">
        <f t="shared" si="1622"/>
        <v>0</v>
      </c>
      <c r="BZ634" s="706">
        <f t="shared" si="1623"/>
        <v>0</v>
      </c>
      <c r="CA634" s="718"/>
      <c r="CB634" s="706">
        <f t="shared" si="1624"/>
        <v>0</v>
      </c>
      <c r="CC634" s="718">
        <f t="shared" si="1625"/>
        <v>0</v>
      </c>
      <c r="CD634" s="706">
        <f t="shared" si="1626"/>
        <v>0</v>
      </c>
      <c r="CE634" s="706"/>
      <c r="CF634" s="402">
        <f t="shared" si="1475"/>
        <v>3058320</v>
      </c>
    </row>
    <row r="635" spans="2:84" ht="90">
      <c r="B635" s="395" t="s">
        <v>1872</v>
      </c>
      <c r="C635" s="396" t="s">
        <v>1873</v>
      </c>
      <c r="D635" s="397" t="s">
        <v>389</v>
      </c>
      <c r="E635" s="398">
        <v>110890560</v>
      </c>
      <c r="F635" s="399">
        <v>1</v>
      </c>
      <c r="G635" s="400">
        <f t="shared" si="1627"/>
        <v>110890560</v>
      </c>
      <c r="H635" s="400"/>
      <c r="I635" s="401"/>
      <c r="J635" s="401"/>
      <c r="K635" s="513"/>
      <c r="L635" s="401"/>
      <c r="M635" s="513">
        <f t="shared" si="1577"/>
        <v>0</v>
      </c>
      <c r="N635" s="401">
        <f t="shared" si="1578"/>
        <v>0</v>
      </c>
      <c r="O635" s="513"/>
      <c r="P635" s="401"/>
      <c r="Q635" s="513">
        <f t="shared" si="1579"/>
        <v>0</v>
      </c>
      <c r="R635" s="401">
        <f t="shared" si="1580"/>
        <v>0</v>
      </c>
      <c r="S635" s="540"/>
      <c r="T635" s="401"/>
      <c r="U635" s="513">
        <f t="shared" si="1581"/>
        <v>0</v>
      </c>
      <c r="V635" s="401">
        <f t="shared" si="1582"/>
        <v>0</v>
      </c>
      <c r="W635" s="513"/>
      <c r="X635" s="401"/>
      <c r="Y635" s="513">
        <f t="shared" si="1583"/>
        <v>0</v>
      </c>
      <c r="Z635" s="401">
        <f t="shared" si="1584"/>
        <v>0</v>
      </c>
      <c r="AA635" s="513"/>
      <c r="AB635" s="401">
        <f t="shared" si="1585"/>
        <v>0</v>
      </c>
      <c r="AC635" s="513">
        <f t="shared" si="1586"/>
        <v>0</v>
      </c>
      <c r="AD635" s="401">
        <f t="shared" si="1587"/>
        <v>0</v>
      </c>
      <c r="AE635" s="513"/>
      <c r="AF635" s="401">
        <f t="shared" si="1588"/>
        <v>0</v>
      </c>
      <c r="AG635" s="513">
        <f t="shared" si="1589"/>
        <v>0</v>
      </c>
      <c r="AH635" s="401">
        <f t="shared" si="1590"/>
        <v>0</v>
      </c>
      <c r="AI635" s="513"/>
      <c r="AJ635" s="401">
        <f t="shared" si="1591"/>
        <v>0</v>
      </c>
      <c r="AK635" s="513">
        <f t="shared" si="1592"/>
        <v>0</v>
      </c>
      <c r="AL635" s="401">
        <f t="shared" si="1593"/>
        <v>0</v>
      </c>
      <c r="AM635" s="519"/>
      <c r="AN635" s="429">
        <f t="shared" si="1594"/>
        <v>0</v>
      </c>
      <c r="AO635" s="519">
        <f t="shared" si="1595"/>
        <v>0</v>
      </c>
      <c r="AP635" s="429">
        <f t="shared" si="1596"/>
        <v>0</v>
      </c>
      <c r="AQ635" s="591"/>
      <c r="AR635" s="401">
        <f t="shared" si="1597"/>
        <v>0</v>
      </c>
      <c r="AS635" s="519">
        <f t="shared" si="1598"/>
        <v>0</v>
      </c>
      <c r="AT635" s="429">
        <f t="shared" si="1599"/>
        <v>0</v>
      </c>
      <c r="AU635" s="513"/>
      <c r="AV635" s="401">
        <f t="shared" si="1600"/>
        <v>0</v>
      </c>
      <c r="AW635" s="519">
        <f t="shared" si="1601"/>
        <v>0</v>
      </c>
      <c r="AX635" s="429">
        <f t="shared" si="1602"/>
        <v>0</v>
      </c>
      <c r="AY635" s="513"/>
      <c r="AZ635" s="681">
        <f t="shared" si="1603"/>
        <v>0</v>
      </c>
      <c r="BA635" s="519">
        <f t="shared" si="1604"/>
        <v>0</v>
      </c>
      <c r="BB635" s="429">
        <f t="shared" si="1605"/>
        <v>0</v>
      </c>
      <c r="BC635" s="695"/>
      <c r="BD635" s="681">
        <f t="shared" si="1606"/>
        <v>0</v>
      </c>
      <c r="BE635" s="695">
        <f t="shared" si="1607"/>
        <v>0</v>
      </c>
      <c r="BF635" s="681">
        <f t="shared" si="1608"/>
        <v>0</v>
      </c>
      <c r="BG635" s="695"/>
      <c r="BH635" s="681">
        <f t="shared" si="1609"/>
        <v>0</v>
      </c>
      <c r="BI635" s="519">
        <f t="shared" si="1610"/>
        <v>0</v>
      </c>
      <c r="BJ635" s="429">
        <f t="shared" si="1611"/>
        <v>0</v>
      </c>
      <c r="BK635" s="519">
        <v>0.95</v>
      </c>
      <c r="BL635" s="429">
        <f t="shared" si="1612"/>
        <v>105346032</v>
      </c>
      <c r="BM635" s="519">
        <f t="shared" si="1613"/>
        <v>0.95</v>
      </c>
      <c r="BN635" s="429">
        <f t="shared" si="1614"/>
        <v>105346032</v>
      </c>
      <c r="BO635" s="718"/>
      <c r="BP635" s="706">
        <f t="shared" si="1615"/>
        <v>0</v>
      </c>
      <c r="BQ635" s="718">
        <f t="shared" si="1616"/>
        <v>0.95</v>
      </c>
      <c r="BR635" s="706">
        <f t="shared" si="1617"/>
        <v>105346032</v>
      </c>
      <c r="BS635" s="718"/>
      <c r="BT635" s="706">
        <f t="shared" si="1618"/>
        <v>0</v>
      </c>
      <c r="BU635" s="718">
        <f t="shared" si="1619"/>
        <v>0.95</v>
      </c>
      <c r="BV635" s="706">
        <f t="shared" si="1620"/>
        <v>105346032</v>
      </c>
      <c r="BW635" s="718"/>
      <c r="BX635" s="706">
        <f t="shared" si="1621"/>
        <v>0</v>
      </c>
      <c r="BY635" s="718">
        <f t="shared" si="1622"/>
        <v>0.95</v>
      </c>
      <c r="BZ635" s="706">
        <f t="shared" si="1623"/>
        <v>105346032</v>
      </c>
      <c r="CA635" s="718"/>
      <c r="CB635" s="706">
        <f t="shared" si="1624"/>
        <v>0</v>
      </c>
      <c r="CC635" s="718">
        <f t="shared" si="1625"/>
        <v>0.95</v>
      </c>
      <c r="CD635" s="706">
        <f t="shared" si="1626"/>
        <v>105346032</v>
      </c>
      <c r="CE635" s="706"/>
      <c r="CF635" s="402">
        <f t="shared" si="1475"/>
        <v>110890560</v>
      </c>
    </row>
    <row r="636" spans="2:84" ht="72">
      <c r="B636" s="395" t="s">
        <v>1874</v>
      </c>
      <c r="C636" s="396" t="s">
        <v>1875</v>
      </c>
      <c r="D636" s="397" t="s">
        <v>389</v>
      </c>
      <c r="E636" s="398">
        <v>80271608</v>
      </c>
      <c r="F636" s="399">
        <v>1</v>
      </c>
      <c r="G636" s="400">
        <f t="shared" si="1627"/>
        <v>80271608</v>
      </c>
      <c r="H636" s="400"/>
      <c r="I636" s="401"/>
      <c r="J636" s="401"/>
      <c r="K636" s="513"/>
      <c r="L636" s="401"/>
      <c r="M636" s="513">
        <f t="shared" si="1577"/>
        <v>0</v>
      </c>
      <c r="N636" s="401">
        <f t="shared" si="1578"/>
        <v>0</v>
      </c>
      <c r="O636" s="513"/>
      <c r="P636" s="401"/>
      <c r="Q636" s="513">
        <f t="shared" si="1579"/>
        <v>0</v>
      </c>
      <c r="R636" s="401">
        <f t="shared" si="1580"/>
        <v>0</v>
      </c>
      <c r="S636" s="540"/>
      <c r="T636" s="401"/>
      <c r="U636" s="513">
        <f t="shared" si="1581"/>
        <v>0</v>
      </c>
      <c r="V636" s="401">
        <f t="shared" si="1582"/>
        <v>0</v>
      </c>
      <c r="W636" s="513"/>
      <c r="X636" s="401"/>
      <c r="Y636" s="513">
        <f t="shared" si="1583"/>
        <v>0</v>
      </c>
      <c r="Z636" s="401">
        <f t="shared" si="1584"/>
        <v>0</v>
      </c>
      <c r="AA636" s="513"/>
      <c r="AB636" s="401">
        <f t="shared" si="1585"/>
        <v>0</v>
      </c>
      <c r="AC636" s="513">
        <f t="shared" si="1586"/>
        <v>0</v>
      </c>
      <c r="AD636" s="401">
        <f t="shared" si="1587"/>
        <v>0</v>
      </c>
      <c r="AE636" s="513"/>
      <c r="AF636" s="401">
        <f t="shared" si="1588"/>
        <v>0</v>
      </c>
      <c r="AG636" s="513">
        <f t="shared" si="1589"/>
        <v>0</v>
      </c>
      <c r="AH636" s="401">
        <f t="shared" si="1590"/>
        <v>0</v>
      </c>
      <c r="AI636" s="513"/>
      <c r="AJ636" s="401">
        <f t="shared" si="1591"/>
        <v>0</v>
      </c>
      <c r="AK636" s="513">
        <f t="shared" si="1592"/>
        <v>0</v>
      </c>
      <c r="AL636" s="401">
        <f t="shared" si="1593"/>
        <v>0</v>
      </c>
      <c r="AM636" s="519"/>
      <c r="AN636" s="429">
        <f t="shared" si="1594"/>
        <v>0</v>
      </c>
      <c r="AO636" s="519">
        <f t="shared" si="1595"/>
        <v>0</v>
      </c>
      <c r="AP636" s="429">
        <f t="shared" si="1596"/>
        <v>0</v>
      </c>
      <c r="AQ636" s="591"/>
      <c r="AR636" s="401">
        <f t="shared" si="1597"/>
        <v>0</v>
      </c>
      <c r="AS636" s="519">
        <f t="shared" si="1598"/>
        <v>0</v>
      </c>
      <c r="AT636" s="429">
        <f t="shared" si="1599"/>
        <v>0</v>
      </c>
      <c r="AU636" s="513"/>
      <c r="AV636" s="401">
        <f t="shared" si="1600"/>
        <v>0</v>
      </c>
      <c r="AW636" s="519">
        <f t="shared" si="1601"/>
        <v>0</v>
      </c>
      <c r="AX636" s="429">
        <f t="shared" si="1602"/>
        <v>0</v>
      </c>
      <c r="AY636" s="513"/>
      <c r="AZ636" s="681">
        <f t="shared" si="1603"/>
        <v>0</v>
      </c>
      <c r="BA636" s="519">
        <f t="shared" si="1604"/>
        <v>0</v>
      </c>
      <c r="BB636" s="429">
        <f t="shared" si="1605"/>
        <v>0</v>
      </c>
      <c r="BC636" s="695"/>
      <c r="BD636" s="681">
        <f t="shared" si="1606"/>
        <v>0</v>
      </c>
      <c r="BE636" s="695">
        <f t="shared" si="1607"/>
        <v>0</v>
      </c>
      <c r="BF636" s="681">
        <f t="shared" si="1608"/>
        <v>0</v>
      </c>
      <c r="BG636" s="695"/>
      <c r="BH636" s="681">
        <f t="shared" si="1609"/>
        <v>0</v>
      </c>
      <c r="BI636" s="519">
        <f t="shared" si="1610"/>
        <v>0</v>
      </c>
      <c r="BJ636" s="429">
        <f t="shared" si="1611"/>
        <v>0</v>
      </c>
      <c r="BK636" s="519">
        <v>0.8</v>
      </c>
      <c r="BL636" s="429">
        <f t="shared" si="1612"/>
        <v>64217286.400000006</v>
      </c>
      <c r="BM636" s="519">
        <f t="shared" si="1613"/>
        <v>0.8</v>
      </c>
      <c r="BN636" s="429">
        <f t="shared" si="1614"/>
        <v>64217286.400000006</v>
      </c>
      <c r="BO636" s="718"/>
      <c r="BP636" s="706">
        <f t="shared" si="1615"/>
        <v>0</v>
      </c>
      <c r="BQ636" s="718">
        <f t="shared" si="1616"/>
        <v>0.8</v>
      </c>
      <c r="BR636" s="706">
        <f t="shared" si="1617"/>
        <v>64217286.400000006</v>
      </c>
      <c r="BS636" s="718"/>
      <c r="BT636" s="706">
        <f t="shared" si="1618"/>
        <v>0</v>
      </c>
      <c r="BU636" s="718">
        <f t="shared" si="1619"/>
        <v>0.8</v>
      </c>
      <c r="BV636" s="706">
        <f t="shared" si="1620"/>
        <v>64217286.400000006</v>
      </c>
      <c r="BW636" s="718"/>
      <c r="BX636" s="706">
        <f t="shared" si="1621"/>
        <v>0</v>
      </c>
      <c r="BY636" s="718">
        <f t="shared" si="1622"/>
        <v>0.8</v>
      </c>
      <c r="BZ636" s="706">
        <f t="shared" si="1623"/>
        <v>64217286.400000006</v>
      </c>
      <c r="CA636" s="718"/>
      <c r="CB636" s="706">
        <f t="shared" si="1624"/>
        <v>0</v>
      </c>
      <c r="CC636" s="718">
        <f t="shared" si="1625"/>
        <v>0.8</v>
      </c>
      <c r="CD636" s="706">
        <f t="shared" si="1626"/>
        <v>64217286.400000006</v>
      </c>
      <c r="CE636" s="706"/>
      <c r="CF636" s="402">
        <f t="shared" si="1475"/>
        <v>80271608</v>
      </c>
    </row>
    <row r="637" spans="2:84" ht="36">
      <c r="B637" s="395" t="s">
        <v>1420</v>
      </c>
      <c r="C637" s="396" t="s">
        <v>1421</v>
      </c>
      <c r="D637" s="397" t="s">
        <v>389</v>
      </c>
      <c r="E637" s="398">
        <v>353056</v>
      </c>
      <c r="F637" s="399">
        <v>2</v>
      </c>
      <c r="G637" s="400">
        <f t="shared" si="1627"/>
        <v>706112</v>
      </c>
      <c r="H637" s="400"/>
      <c r="I637" s="401"/>
      <c r="J637" s="401"/>
      <c r="K637" s="513"/>
      <c r="L637" s="401"/>
      <c r="M637" s="513">
        <f t="shared" si="1577"/>
        <v>0</v>
      </c>
      <c r="N637" s="401">
        <f t="shared" si="1578"/>
        <v>0</v>
      </c>
      <c r="O637" s="513"/>
      <c r="P637" s="401"/>
      <c r="Q637" s="513">
        <f t="shared" si="1579"/>
        <v>0</v>
      </c>
      <c r="R637" s="401">
        <f t="shared" si="1580"/>
        <v>0</v>
      </c>
      <c r="S637" s="540"/>
      <c r="T637" s="401"/>
      <c r="U637" s="513">
        <f t="shared" si="1581"/>
        <v>0</v>
      </c>
      <c r="V637" s="401">
        <f t="shared" si="1582"/>
        <v>0</v>
      </c>
      <c r="W637" s="513"/>
      <c r="X637" s="401"/>
      <c r="Y637" s="513">
        <f t="shared" si="1583"/>
        <v>0</v>
      </c>
      <c r="Z637" s="401">
        <f t="shared" si="1584"/>
        <v>0</v>
      </c>
      <c r="AA637" s="513"/>
      <c r="AB637" s="401">
        <f t="shared" si="1585"/>
        <v>0</v>
      </c>
      <c r="AC637" s="513">
        <f t="shared" si="1586"/>
        <v>0</v>
      </c>
      <c r="AD637" s="401">
        <f t="shared" si="1587"/>
        <v>0</v>
      </c>
      <c r="AE637" s="513"/>
      <c r="AF637" s="401">
        <f t="shared" si="1588"/>
        <v>0</v>
      </c>
      <c r="AG637" s="513">
        <f t="shared" si="1589"/>
        <v>0</v>
      </c>
      <c r="AH637" s="401">
        <f t="shared" si="1590"/>
        <v>0</v>
      </c>
      <c r="AI637" s="513"/>
      <c r="AJ637" s="401">
        <f t="shared" si="1591"/>
        <v>0</v>
      </c>
      <c r="AK637" s="513">
        <f t="shared" si="1592"/>
        <v>0</v>
      </c>
      <c r="AL637" s="401">
        <f t="shared" si="1593"/>
        <v>0</v>
      </c>
      <c r="AM637" s="519"/>
      <c r="AN637" s="429">
        <f t="shared" si="1594"/>
        <v>0</v>
      </c>
      <c r="AO637" s="519">
        <f t="shared" si="1595"/>
        <v>0</v>
      </c>
      <c r="AP637" s="429">
        <f t="shared" si="1596"/>
        <v>0</v>
      </c>
      <c r="AQ637" s="591"/>
      <c r="AR637" s="401">
        <f t="shared" si="1597"/>
        <v>0</v>
      </c>
      <c r="AS637" s="519">
        <f t="shared" si="1598"/>
        <v>0</v>
      </c>
      <c r="AT637" s="429">
        <f t="shared" si="1599"/>
        <v>0</v>
      </c>
      <c r="AU637" s="513"/>
      <c r="AV637" s="401">
        <f t="shared" si="1600"/>
        <v>0</v>
      </c>
      <c r="AW637" s="519">
        <f t="shared" si="1601"/>
        <v>0</v>
      </c>
      <c r="AX637" s="429">
        <f t="shared" si="1602"/>
        <v>0</v>
      </c>
      <c r="AY637" s="513"/>
      <c r="AZ637" s="681">
        <f t="shared" si="1603"/>
        <v>0</v>
      </c>
      <c r="BA637" s="519">
        <f t="shared" si="1604"/>
        <v>0</v>
      </c>
      <c r="BB637" s="429">
        <f t="shared" si="1605"/>
        <v>0</v>
      </c>
      <c r="BC637" s="695"/>
      <c r="BD637" s="681">
        <f t="shared" si="1606"/>
        <v>0</v>
      </c>
      <c r="BE637" s="695">
        <f t="shared" si="1607"/>
        <v>0</v>
      </c>
      <c r="BF637" s="681">
        <f t="shared" si="1608"/>
        <v>0</v>
      </c>
      <c r="BG637" s="695"/>
      <c r="BH637" s="681">
        <f t="shared" si="1609"/>
        <v>0</v>
      </c>
      <c r="BI637" s="519">
        <f t="shared" si="1610"/>
        <v>0</v>
      </c>
      <c r="BJ637" s="429">
        <f t="shared" si="1611"/>
        <v>0</v>
      </c>
      <c r="BK637" s="519"/>
      <c r="BL637" s="429">
        <f t="shared" si="1612"/>
        <v>0</v>
      </c>
      <c r="BM637" s="519">
        <f t="shared" si="1613"/>
        <v>0</v>
      </c>
      <c r="BN637" s="429">
        <f t="shared" si="1614"/>
        <v>0</v>
      </c>
      <c r="BO637" s="718"/>
      <c r="BP637" s="706">
        <f t="shared" si="1615"/>
        <v>0</v>
      </c>
      <c r="BQ637" s="718">
        <f t="shared" si="1616"/>
        <v>0</v>
      </c>
      <c r="BR637" s="706">
        <f t="shared" si="1617"/>
        <v>0</v>
      </c>
      <c r="BS637" s="718">
        <v>2</v>
      </c>
      <c r="BT637" s="706">
        <f t="shared" si="1618"/>
        <v>706112</v>
      </c>
      <c r="BU637" s="718">
        <f t="shared" si="1619"/>
        <v>2</v>
      </c>
      <c r="BV637" s="706">
        <f t="shared" si="1620"/>
        <v>706112</v>
      </c>
      <c r="BW637" s="718"/>
      <c r="BX637" s="706">
        <f t="shared" si="1621"/>
        <v>0</v>
      </c>
      <c r="BY637" s="718">
        <f t="shared" si="1622"/>
        <v>2</v>
      </c>
      <c r="BZ637" s="706">
        <f t="shared" si="1623"/>
        <v>706112</v>
      </c>
      <c r="CA637" s="718"/>
      <c r="CB637" s="706">
        <f t="shared" si="1624"/>
        <v>0</v>
      </c>
      <c r="CC637" s="718">
        <f t="shared" si="1625"/>
        <v>2</v>
      </c>
      <c r="CD637" s="706">
        <f t="shared" si="1626"/>
        <v>706112</v>
      </c>
      <c r="CE637" s="706"/>
      <c r="CF637" s="402">
        <f t="shared" si="1475"/>
        <v>706112</v>
      </c>
    </row>
    <row r="638" spans="2:84" ht="90">
      <c r="B638" s="395" t="s">
        <v>1876</v>
      </c>
      <c r="C638" s="396" t="s">
        <v>1877</v>
      </c>
      <c r="D638" s="397" t="s">
        <v>397</v>
      </c>
      <c r="E638" s="398">
        <v>591481</v>
      </c>
      <c r="F638" s="399">
        <v>20</v>
      </c>
      <c r="G638" s="400">
        <f t="shared" si="1627"/>
        <v>11829620</v>
      </c>
      <c r="H638" s="400"/>
      <c r="I638" s="401"/>
      <c r="J638" s="401"/>
      <c r="K638" s="513"/>
      <c r="L638" s="401"/>
      <c r="M638" s="513">
        <f t="shared" si="1577"/>
        <v>0</v>
      </c>
      <c r="N638" s="401">
        <f t="shared" si="1578"/>
        <v>0</v>
      </c>
      <c r="O638" s="513"/>
      <c r="P638" s="401"/>
      <c r="Q638" s="513">
        <f t="shared" si="1579"/>
        <v>0</v>
      </c>
      <c r="R638" s="401">
        <f t="shared" si="1580"/>
        <v>0</v>
      </c>
      <c r="S638" s="540"/>
      <c r="T638" s="401"/>
      <c r="U638" s="513">
        <f t="shared" si="1581"/>
        <v>0</v>
      </c>
      <c r="V638" s="401">
        <f t="shared" si="1582"/>
        <v>0</v>
      </c>
      <c r="W638" s="513"/>
      <c r="X638" s="401"/>
      <c r="Y638" s="513">
        <f t="shared" si="1583"/>
        <v>0</v>
      </c>
      <c r="Z638" s="401">
        <f t="shared" si="1584"/>
        <v>0</v>
      </c>
      <c r="AA638" s="513"/>
      <c r="AB638" s="401">
        <f t="shared" si="1585"/>
        <v>0</v>
      </c>
      <c r="AC638" s="513">
        <f t="shared" si="1586"/>
        <v>0</v>
      </c>
      <c r="AD638" s="401">
        <f t="shared" si="1587"/>
        <v>0</v>
      </c>
      <c r="AE638" s="513"/>
      <c r="AF638" s="401">
        <f t="shared" si="1588"/>
        <v>0</v>
      </c>
      <c r="AG638" s="513">
        <f t="shared" si="1589"/>
        <v>0</v>
      </c>
      <c r="AH638" s="401">
        <f t="shared" si="1590"/>
        <v>0</v>
      </c>
      <c r="AI638" s="513"/>
      <c r="AJ638" s="401">
        <f t="shared" si="1591"/>
        <v>0</v>
      </c>
      <c r="AK638" s="513">
        <f t="shared" si="1592"/>
        <v>0</v>
      </c>
      <c r="AL638" s="401">
        <f t="shared" si="1593"/>
        <v>0</v>
      </c>
      <c r="AM638" s="519"/>
      <c r="AN638" s="429">
        <f t="shared" si="1594"/>
        <v>0</v>
      </c>
      <c r="AO638" s="519">
        <f t="shared" si="1595"/>
        <v>0</v>
      </c>
      <c r="AP638" s="429">
        <f t="shared" si="1596"/>
        <v>0</v>
      </c>
      <c r="AQ638" s="591"/>
      <c r="AR638" s="401">
        <f t="shared" si="1597"/>
        <v>0</v>
      </c>
      <c r="AS638" s="519">
        <f t="shared" si="1598"/>
        <v>0</v>
      </c>
      <c r="AT638" s="429">
        <f t="shared" si="1599"/>
        <v>0</v>
      </c>
      <c r="AU638" s="513"/>
      <c r="AV638" s="401">
        <f t="shared" si="1600"/>
        <v>0</v>
      </c>
      <c r="AW638" s="519">
        <f t="shared" si="1601"/>
        <v>0</v>
      </c>
      <c r="AX638" s="429">
        <f t="shared" si="1602"/>
        <v>0</v>
      </c>
      <c r="AY638" s="513"/>
      <c r="AZ638" s="681">
        <f t="shared" si="1603"/>
        <v>0</v>
      </c>
      <c r="BA638" s="519">
        <f t="shared" si="1604"/>
        <v>0</v>
      </c>
      <c r="BB638" s="429">
        <f t="shared" si="1605"/>
        <v>0</v>
      </c>
      <c r="BC638" s="695"/>
      <c r="BD638" s="681">
        <f t="shared" si="1606"/>
        <v>0</v>
      </c>
      <c r="BE638" s="695">
        <f t="shared" si="1607"/>
        <v>0</v>
      </c>
      <c r="BF638" s="681">
        <f t="shared" si="1608"/>
        <v>0</v>
      </c>
      <c r="BG638" s="695"/>
      <c r="BH638" s="681">
        <f t="shared" si="1609"/>
        <v>0</v>
      </c>
      <c r="BI638" s="519">
        <f t="shared" si="1610"/>
        <v>0</v>
      </c>
      <c r="BJ638" s="429">
        <f t="shared" si="1611"/>
        <v>0</v>
      </c>
      <c r="BK638" s="519"/>
      <c r="BL638" s="429">
        <f t="shared" si="1612"/>
        <v>0</v>
      </c>
      <c r="BM638" s="519">
        <f t="shared" si="1613"/>
        <v>0</v>
      </c>
      <c r="BN638" s="429">
        <f t="shared" si="1614"/>
        <v>0</v>
      </c>
      <c r="BO638" s="718"/>
      <c r="BP638" s="706">
        <f t="shared" si="1615"/>
        <v>0</v>
      </c>
      <c r="BQ638" s="718">
        <f t="shared" si="1616"/>
        <v>0</v>
      </c>
      <c r="BR638" s="706">
        <f t="shared" si="1617"/>
        <v>0</v>
      </c>
      <c r="BS638" s="718"/>
      <c r="BT638" s="706">
        <f t="shared" si="1618"/>
        <v>0</v>
      </c>
      <c r="BU638" s="718">
        <f t="shared" si="1619"/>
        <v>0</v>
      </c>
      <c r="BV638" s="706">
        <f t="shared" si="1620"/>
        <v>0</v>
      </c>
      <c r="BW638" s="718"/>
      <c r="BX638" s="706">
        <f t="shared" si="1621"/>
        <v>0</v>
      </c>
      <c r="BY638" s="718">
        <f t="shared" si="1622"/>
        <v>0</v>
      </c>
      <c r="BZ638" s="706">
        <f t="shared" si="1623"/>
        <v>0</v>
      </c>
      <c r="CA638" s="718"/>
      <c r="CB638" s="706">
        <f t="shared" si="1624"/>
        <v>0</v>
      </c>
      <c r="CC638" s="718">
        <f t="shared" si="1625"/>
        <v>0</v>
      </c>
      <c r="CD638" s="706">
        <f t="shared" si="1626"/>
        <v>0</v>
      </c>
      <c r="CE638" s="706"/>
      <c r="CF638" s="402">
        <f t="shared" si="1475"/>
        <v>11829620</v>
      </c>
    </row>
    <row r="639" spans="2:84" ht="216">
      <c r="B639" s="395">
        <v>33.119999999999997</v>
      </c>
      <c r="C639" s="396" t="s">
        <v>1577</v>
      </c>
      <c r="D639" s="397" t="s">
        <v>389</v>
      </c>
      <c r="E639" s="398">
        <v>183715.29</v>
      </c>
      <c r="F639" s="399">
        <v>6</v>
      </c>
      <c r="G639" s="400">
        <f>+F639*$E639</f>
        <v>1102291.74</v>
      </c>
      <c r="H639" s="400"/>
      <c r="I639" s="401"/>
      <c r="J639" s="401"/>
      <c r="K639" s="513"/>
      <c r="L639" s="401"/>
      <c r="M639" s="513">
        <f t="shared" si="1577"/>
        <v>0</v>
      </c>
      <c r="N639" s="401">
        <f t="shared" si="1578"/>
        <v>0</v>
      </c>
      <c r="O639" s="513"/>
      <c r="P639" s="401"/>
      <c r="Q639" s="513">
        <f t="shared" si="1579"/>
        <v>0</v>
      </c>
      <c r="R639" s="401">
        <f t="shared" si="1580"/>
        <v>0</v>
      </c>
      <c r="S639" s="540"/>
      <c r="T639" s="401"/>
      <c r="U639" s="513">
        <f t="shared" si="1581"/>
        <v>0</v>
      </c>
      <c r="V639" s="401">
        <f t="shared" si="1582"/>
        <v>0</v>
      </c>
      <c r="W639" s="513"/>
      <c r="X639" s="401"/>
      <c r="Y639" s="513">
        <f t="shared" si="1583"/>
        <v>0</v>
      </c>
      <c r="Z639" s="401">
        <f t="shared" si="1584"/>
        <v>0</v>
      </c>
      <c r="AA639" s="513"/>
      <c r="AB639" s="401">
        <f t="shared" si="1585"/>
        <v>0</v>
      </c>
      <c r="AC639" s="513">
        <f t="shared" si="1586"/>
        <v>0</v>
      </c>
      <c r="AD639" s="401">
        <f t="shared" si="1587"/>
        <v>0</v>
      </c>
      <c r="AE639" s="513"/>
      <c r="AF639" s="401">
        <f t="shared" si="1588"/>
        <v>0</v>
      </c>
      <c r="AG639" s="513">
        <f t="shared" si="1589"/>
        <v>0</v>
      </c>
      <c r="AH639" s="401">
        <f t="shared" si="1590"/>
        <v>0</v>
      </c>
      <c r="AI639" s="513"/>
      <c r="AJ639" s="401">
        <f t="shared" si="1591"/>
        <v>0</v>
      </c>
      <c r="AK639" s="513">
        <f t="shared" si="1592"/>
        <v>0</v>
      </c>
      <c r="AL639" s="401">
        <f t="shared" si="1593"/>
        <v>0</v>
      </c>
      <c r="AM639" s="519"/>
      <c r="AN639" s="429">
        <f t="shared" si="1594"/>
        <v>0</v>
      </c>
      <c r="AO639" s="519">
        <f t="shared" si="1595"/>
        <v>0</v>
      </c>
      <c r="AP639" s="429">
        <f t="shared" si="1596"/>
        <v>0</v>
      </c>
      <c r="AQ639" s="591"/>
      <c r="AR639" s="401">
        <f t="shared" si="1597"/>
        <v>0</v>
      </c>
      <c r="AS639" s="519">
        <f t="shared" si="1598"/>
        <v>0</v>
      </c>
      <c r="AT639" s="429">
        <f t="shared" si="1599"/>
        <v>0</v>
      </c>
      <c r="AU639" s="513"/>
      <c r="AV639" s="401">
        <f t="shared" si="1600"/>
        <v>0</v>
      </c>
      <c r="AW639" s="519">
        <f t="shared" si="1601"/>
        <v>0</v>
      </c>
      <c r="AX639" s="429">
        <f t="shared" si="1602"/>
        <v>0</v>
      </c>
      <c r="AY639" s="513"/>
      <c r="AZ639" s="681">
        <f t="shared" si="1603"/>
        <v>0</v>
      </c>
      <c r="BA639" s="519">
        <f t="shared" si="1604"/>
        <v>0</v>
      </c>
      <c r="BB639" s="429">
        <f t="shared" si="1605"/>
        <v>0</v>
      </c>
      <c r="BC639" s="695"/>
      <c r="BD639" s="681">
        <f t="shared" si="1606"/>
        <v>0</v>
      </c>
      <c r="BE639" s="695">
        <f t="shared" si="1607"/>
        <v>0</v>
      </c>
      <c r="BF639" s="681">
        <f t="shared" si="1608"/>
        <v>0</v>
      </c>
      <c r="BG639" s="695"/>
      <c r="BH639" s="681">
        <f t="shared" si="1609"/>
        <v>0</v>
      </c>
      <c r="BI639" s="519">
        <f t="shared" si="1610"/>
        <v>0</v>
      </c>
      <c r="BJ639" s="429">
        <f t="shared" si="1611"/>
        <v>0</v>
      </c>
      <c r="BK639" s="519">
        <v>22.6</v>
      </c>
      <c r="BL639" s="429">
        <f t="shared" si="1612"/>
        <v>4151965.5540000005</v>
      </c>
      <c r="BM639" s="519">
        <f t="shared" si="1613"/>
        <v>22.6</v>
      </c>
      <c r="BN639" s="429">
        <f t="shared" si="1614"/>
        <v>4151965.5540000005</v>
      </c>
      <c r="BO639" s="718"/>
      <c r="BP639" s="706">
        <f t="shared" si="1615"/>
        <v>0</v>
      </c>
      <c r="BQ639" s="718">
        <f t="shared" si="1616"/>
        <v>22.6</v>
      </c>
      <c r="BR639" s="706">
        <f t="shared" si="1617"/>
        <v>4151965.5540000005</v>
      </c>
      <c r="BS639" s="718"/>
      <c r="BT639" s="706">
        <f t="shared" si="1618"/>
        <v>0</v>
      </c>
      <c r="BU639" s="718">
        <f t="shared" si="1619"/>
        <v>22.6</v>
      </c>
      <c r="BV639" s="706">
        <f t="shared" si="1620"/>
        <v>4151965.5540000005</v>
      </c>
      <c r="BW639" s="718"/>
      <c r="BX639" s="706">
        <f t="shared" si="1621"/>
        <v>0</v>
      </c>
      <c r="BY639" s="718">
        <f t="shared" si="1622"/>
        <v>22.6</v>
      </c>
      <c r="BZ639" s="706">
        <f t="shared" si="1623"/>
        <v>4151965.5540000005</v>
      </c>
      <c r="CA639" s="718"/>
      <c r="CB639" s="706">
        <f t="shared" si="1624"/>
        <v>0</v>
      </c>
      <c r="CC639" s="718">
        <f t="shared" si="1625"/>
        <v>22.6</v>
      </c>
      <c r="CD639" s="706">
        <f t="shared" si="1626"/>
        <v>4151965.5540000005</v>
      </c>
      <c r="CE639" s="706"/>
      <c r="CF639" s="402">
        <f t="shared" si="1475"/>
        <v>1102291.74</v>
      </c>
    </row>
    <row r="640" spans="2:84">
      <c r="B640" s="395" t="s">
        <v>1878</v>
      </c>
      <c r="C640" s="396" t="s">
        <v>1879</v>
      </c>
      <c r="D640" s="397" t="s">
        <v>392</v>
      </c>
      <c r="E640" s="398">
        <v>24634.17</v>
      </c>
      <c r="F640" s="399">
        <v>144</v>
      </c>
      <c r="G640" s="400">
        <f>+F640*$E640</f>
        <v>3547320.4799999995</v>
      </c>
      <c r="H640" s="400"/>
      <c r="I640" s="401"/>
      <c r="J640" s="401"/>
      <c r="K640" s="513"/>
      <c r="L640" s="401"/>
      <c r="M640" s="513">
        <f t="shared" si="1577"/>
        <v>0</v>
      </c>
      <c r="N640" s="401">
        <f t="shared" si="1578"/>
        <v>0</v>
      </c>
      <c r="O640" s="513"/>
      <c r="P640" s="401"/>
      <c r="Q640" s="513">
        <f t="shared" si="1579"/>
        <v>0</v>
      </c>
      <c r="R640" s="401">
        <f t="shared" si="1580"/>
        <v>0</v>
      </c>
      <c r="S640" s="540"/>
      <c r="T640" s="401"/>
      <c r="U640" s="513">
        <f t="shared" si="1581"/>
        <v>0</v>
      </c>
      <c r="V640" s="401">
        <f t="shared" si="1582"/>
        <v>0</v>
      </c>
      <c r="W640" s="513"/>
      <c r="X640" s="401"/>
      <c r="Y640" s="513">
        <f t="shared" si="1583"/>
        <v>0</v>
      </c>
      <c r="Z640" s="401">
        <f t="shared" si="1584"/>
        <v>0</v>
      </c>
      <c r="AA640" s="513"/>
      <c r="AB640" s="401">
        <f t="shared" si="1585"/>
        <v>0</v>
      </c>
      <c r="AC640" s="513">
        <f t="shared" si="1586"/>
        <v>0</v>
      </c>
      <c r="AD640" s="401">
        <f t="shared" si="1587"/>
        <v>0</v>
      </c>
      <c r="AE640" s="513"/>
      <c r="AF640" s="401">
        <f t="shared" si="1588"/>
        <v>0</v>
      </c>
      <c r="AG640" s="513">
        <f t="shared" si="1589"/>
        <v>0</v>
      </c>
      <c r="AH640" s="401">
        <f t="shared" si="1590"/>
        <v>0</v>
      </c>
      <c r="AI640" s="513"/>
      <c r="AJ640" s="401">
        <f t="shared" si="1591"/>
        <v>0</v>
      </c>
      <c r="AK640" s="513">
        <f t="shared" si="1592"/>
        <v>0</v>
      </c>
      <c r="AL640" s="401">
        <f t="shared" si="1593"/>
        <v>0</v>
      </c>
      <c r="AM640" s="519"/>
      <c r="AN640" s="429">
        <f t="shared" si="1594"/>
        <v>0</v>
      </c>
      <c r="AO640" s="519">
        <f t="shared" si="1595"/>
        <v>0</v>
      </c>
      <c r="AP640" s="429">
        <f t="shared" si="1596"/>
        <v>0</v>
      </c>
      <c r="AQ640" s="591"/>
      <c r="AR640" s="401">
        <f t="shared" si="1597"/>
        <v>0</v>
      </c>
      <c r="AS640" s="519">
        <f t="shared" si="1598"/>
        <v>0</v>
      </c>
      <c r="AT640" s="429">
        <f t="shared" si="1599"/>
        <v>0</v>
      </c>
      <c r="AU640" s="513"/>
      <c r="AV640" s="401">
        <f t="shared" si="1600"/>
        <v>0</v>
      </c>
      <c r="AW640" s="519">
        <f t="shared" si="1601"/>
        <v>0</v>
      </c>
      <c r="AX640" s="429">
        <f t="shared" si="1602"/>
        <v>0</v>
      </c>
      <c r="AY640" s="513"/>
      <c r="AZ640" s="681">
        <f t="shared" si="1603"/>
        <v>0</v>
      </c>
      <c r="BA640" s="519">
        <f t="shared" si="1604"/>
        <v>0</v>
      </c>
      <c r="BB640" s="429">
        <f t="shared" si="1605"/>
        <v>0</v>
      </c>
      <c r="BC640" s="695"/>
      <c r="BD640" s="681">
        <f t="shared" si="1606"/>
        <v>0</v>
      </c>
      <c r="BE640" s="695">
        <f t="shared" si="1607"/>
        <v>0</v>
      </c>
      <c r="BF640" s="681">
        <f t="shared" si="1608"/>
        <v>0</v>
      </c>
      <c r="BG640" s="695"/>
      <c r="BH640" s="681">
        <f t="shared" si="1609"/>
        <v>0</v>
      </c>
      <c r="BI640" s="519">
        <f t="shared" si="1610"/>
        <v>0</v>
      </c>
      <c r="BJ640" s="429">
        <f t="shared" si="1611"/>
        <v>0</v>
      </c>
      <c r="BK640" s="519"/>
      <c r="BL640" s="429">
        <f t="shared" si="1612"/>
        <v>0</v>
      </c>
      <c r="BM640" s="519">
        <f t="shared" si="1613"/>
        <v>0</v>
      </c>
      <c r="BN640" s="429">
        <f t="shared" si="1614"/>
        <v>0</v>
      </c>
      <c r="BO640" s="718"/>
      <c r="BP640" s="706">
        <f t="shared" si="1615"/>
        <v>0</v>
      </c>
      <c r="BQ640" s="718">
        <f t="shared" si="1616"/>
        <v>0</v>
      </c>
      <c r="BR640" s="706">
        <f t="shared" si="1617"/>
        <v>0</v>
      </c>
      <c r="BS640" s="718"/>
      <c r="BT640" s="706">
        <f t="shared" si="1618"/>
        <v>0</v>
      </c>
      <c r="BU640" s="718">
        <f t="shared" si="1619"/>
        <v>0</v>
      </c>
      <c r="BV640" s="706">
        <f t="shared" si="1620"/>
        <v>0</v>
      </c>
      <c r="BW640" s="718"/>
      <c r="BX640" s="706">
        <f t="shared" si="1621"/>
        <v>0</v>
      </c>
      <c r="BY640" s="718">
        <f t="shared" si="1622"/>
        <v>0</v>
      </c>
      <c r="BZ640" s="706">
        <f t="shared" si="1623"/>
        <v>0</v>
      </c>
      <c r="CA640" s="718"/>
      <c r="CB640" s="706">
        <f t="shared" si="1624"/>
        <v>0</v>
      </c>
      <c r="CC640" s="718">
        <f t="shared" si="1625"/>
        <v>0</v>
      </c>
      <c r="CD640" s="706">
        <f t="shared" si="1626"/>
        <v>0</v>
      </c>
      <c r="CE640" s="706"/>
      <c r="CF640" s="402">
        <f t="shared" si="1475"/>
        <v>3547320.4799999995</v>
      </c>
    </row>
    <row r="641" spans="2:84" ht="90">
      <c r="B641" s="395" t="s">
        <v>1880</v>
      </c>
      <c r="C641" s="396" t="s">
        <v>1881</v>
      </c>
      <c r="D641" s="397" t="s">
        <v>389</v>
      </c>
      <c r="E641" s="398">
        <v>26412506</v>
      </c>
      <c r="F641" s="399">
        <v>2</v>
      </c>
      <c r="G641" s="400">
        <f t="shared" si="1627"/>
        <v>52825012</v>
      </c>
      <c r="H641" s="400"/>
      <c r="I641" s="401"/>
      <c r="J641" s="401"/>
      <c r="K641" s="513"/>
      <c r="L641" s="401"/>
      <c r="M641" s="513">
        <f t="shared" si="1577"/>
        <v>0</v>
      </c>
      <c r="N641" s="401">
        <f t="shared" si="1578"/>
        <v>0</v>
      </c>
      <c r="O641" s="513"/>
      <c r="P641" s="401"/>
      <c r="Q641" s="513">
        <f t="shared" si="1579"/>
        <v>0</v>
      </c>
      <c r="R641" s="401">
        <f t="shared" si="1580"/>
        <v>0</v>
      </c>
      <c r="S641" s="540"/>
      <c r="T641" s="401"/>
      <c r="U641" s="513">
        <f t="shared" si="1581"/>
        <v>0</v>
      </c>
      <c r="V641" s="401">
        <f t="shared" si="1582"/>
        <v>0</v>
      </c>
      <c r="W641" s="513"/>
      <c r="X641" s="401"/>
      <c r="Y641" s="513">
        <f t="shared" si="1583"/>
        <v>0</v>
      </c>
      <c r="Z641" s="401">
        <f t="shared" si="1584"/>
        <v>0</v>
      </c>
      <c r="AA641" s="513"/>
      <c r="AB641" s="401">
        <f t="shared" si="1585"/>
        <v>0</v>
      </c>
      <c r="AC641" s="513">
        <f t="shared" si="1586"/>
        <v>0</v>
      </c>
      <c r="AD641" s="401">
        <f t="shared" si="1587"/>
        <v>0</v>
      </c>
      <c r="AE641" s="513"/>
      <c r="AF641" s="401">
        <f t="shared" si="1588"/>
        <v>0</v>
      </c>
      <c r="AG641" s="513">
        <f t="shared" si="1589"/>
        <v>0</v>
      </c>
      <c r="AH641" s="401">
        <f t="shared" si="1590"/>
        <v>0</v>
      </c>
      <c r="AI641" s="513"/>
      <c r="AJ641" s="401">
        <f t="shared" si="1591"/>
        <v>0</v>
      </c>
      <c r="AK641" s="513">
        <f t="shared" si="1592"/>
        <v>0</v>
      </c>
      <c r="AL641" s="401">
        <f t="shared" si="1593"/>
        <v>0</v>
      </c>
      <c r="AM641" s="519"/>
      <c r="AN641" s="429">
        <f t="shared" si="1594"/>
        <v>0</v>
      </c>
      <c r="AO641" s="519">
        <f t="shared" si="1595"/>
        <v>0</v>
      </c>
      <c r="AP641" s="429">
        <f t="shared" si="1596"/>
        <v>0</v>
      </c>
      <c r="AQ641" s="591"/>
      <c r="AR641" s="401">
        <f t="shared" si="1597"/>
        <v>0</v>
      </c>
      <c r="AS641" s="519">
        <f t="shared" si="1598"/>
        <v>0</v>
      </c>
      <c r="AT641" s="429">
        <f t="shared" si="1599"/>
        <v>0</v>
      </c>
      <c r="AU641" s="513"/>
      <c r="AV641" s="401">
        <f t="shared" si="1600"/>
        <v>0</v>
      </c>
      <c r="AW641" s="519">
        <f t="shared" si="1601"/>
        <v>0</v>
      </c>
      <c r="AX641" s="429">
        <f t="shared" si="1602"/>
        <v>0</v>
      </c>
      <c r="AY641" s="513"/>
      <c r="AZ641" s="681">
        <f t="shared" si="1603"/>
        <v>0</v>
      </c>
      <c r="BA641" s="519">
        <f t="shared" si="1604"/>
        <v>0</v>
      </c>
      <c r="BB641" s="429">
        <f t="shared" si="1605"/>
        <v>0</v>
      </c>
      <c r="BC641" s="695"/>
      <c r="BD641" s="681">
        <f t="shared" si="1606"/>
        <v>0</v>
      </c>
      <c r="BE641" s="695">
        <f t="shared" si="1607"/>
        <v>0</v>
      </c>
      <c r="BF641" s="681">
        <f t="shared" si="1608"/>
        <v>0</v>
      </c>
      <c r="BG641" s="695"/>
      <c r="BH641" s="681">
        <f t="shared" si="1609"/>
        <v>0</v>
      </c>
      <c r="BI641" s="519">
        <f t="shared" si="1610"/>
        <v>0</v>
      </c>
      <c r="BJ641" s="429">
        <f t="shared" si="1611"/>
        <v>0</v>
      </c>
      <c r="BK641" s="519">
        <v>1.9</v>
      </c>
      <c r="BL641" s="429">
        <f t="shared" si="1612"/>
        <v>50183761.399999999</v>
      </c>
      <c r="BM641" s="519">
        <f t="shared" si="1613"/>
        <v>1.9</v>
      </c>
      <c r="BN641" s="429">
        <f t="shared" si="1614"/>
        <v>50183761.399999999</v>
      </c>
      <c r="BO641" s="718"/>
      <c r="BP641" s="706">
        <f t="shared" si="1615"/>
        <v>0</v>
      </c>
      <c r="BQ641" s="718">
        <f t="shared" si="1616"/>
        <v>1.9</v>
      </c>
      <c r="BR641" s="706">
        <f t="shared" si="1617"/>
        <v>50183761.399999999</v>
      </c>
      <c r="BS641" s="718"/>
      <c r="BT641" s="706">
        <f t="shared" si="1618"/>
        <v>0</v>
      </c>
      <c r="BU641" s="718">
        <f t="shared" si="1619"/>
        <v>1.9</v>
      </c>
      <c r="BV641" s="706">
        <f t="shared" si="1620"/>
        <v>50183761.399999999</v>
      </c>
      <c r="BW641" s="718"/>
      <c r="BX641" s="706">
        <f t="shared" si="1621"/>
        <v>0</v>
      </c>
      <c r="BY641" s="718">
        <f t="shared" si="1622"/>
        <v>1.9</v>
      </c>
      <c r="BZ641" s="706">
        <f t="shared" si="1623"/>
        <v>50183761.399999999</v>
      </c>
      <c r="CA641" s="718"/>
      <c r="CB641" s="706">
        <f t="shared" si="1624"/>
        <v>0</v>
      </c>
      <c r="CC641" s="718">
        <f t="shared" si="1625"/>
        <v>1.9</v>
      </c>
      <c r="CD641" s="706">
        <f t="shared" si="1626"/>
        <v>50183761.399999999</v>
      </c>
      <c r="CE641" s="706"/>
      <c r="CF641" s="402">
        <f t="shared" si="1475"/>
        <v>52825012</v>
      </c>
    </row>
    <row r="642" spans="2:84" s="387" customFormat="1" ht="36">
      <c r="B642" s="404"/>
      <c r="C642" s="405" t="s">
        <v>1882</v>
      </c>
      <c r="D642" s="406"/>
      <c r="E642" s="407"/>
      <c r="F642" s="408">
        <v>0</v>
      </c>
      <c r="G642" s="409"/>
      <c r="H642" s="409"/>
      <c r="I642" s="409"/>
      <c r="J642" s="409"/>
      <c r="K642" s="516"/>
      <c r="L642" s="409">
        <f>SUM(L643)</f>
        <v>0</v>
      </c>
      <c r="M642" s="516"/>
      <c r="N642" s="409">
        <f>SUM(N643)</f>
        <v>0</v>
      </c>
      <c r="O642" s="516"/>
      <c r="P642" s="409"/>
      <c r="Q642" s="516"/>
      <c r="R642" s="409">
        <f>SUM(R643)</f>
        <v>0</v>
      </c>
      <c r="S642" s="542"/>
      <c r="T642" s="409">
        <f>SUM(T643)</f>
        <v>0</v>
      </c>
      <c r="U642" s="516"/>
      <c r="V642" s="409">
        <f>SUM(V643)</f>
        <v>0</v>
      </c>
      <c r="W642" s="516"/>
      <c r="X642" s="409">
        <f>SUM(X643)</f>
        <v>0</v>
      </c>
      <c r="Y642" s="516"/>
      <c r="Z642" s="409">
        <f>SUM(Z643)</f>
        <v>0</v>
      </c>
      <c r="AA642" s="516"/>
      <c r="AB642" s="409">
        <f>SUM(AB643)</f>
        <v>0</v>
      </c>
      <c r="AC642" s="516"/>
      <c r="AD642" s="409">
        <f>SUM(AD643)</f>
        <v>0</v>
      </c>
      <c r="AE642" s="516"/>
      <c r="AF642" s="409">
        <f>SUM(AF643)</f>
        <v>1047125954.9120002</v>
      </c>
      <c r="AG642" s="516"/>
      <c r="AH642" s="409">
        <f>SUM(AH643)</f>
        <v>1047125954.9120002</v>
      </c>
      <c r="AI642" s="516"/>
      <c r="AJ642" s="409">
        <f>SUM(AJ643)</f>
        <v>0</v>
      </c>
      <c r="AK642" s="516"/>
      <c r="AL642" s="409">
        <f>SUM(AL643)</f>
        <v>1047125954.9120002</v>
      </c>
      <c r="AM642" s="611"/>
      <c r="AN642" s="612">
        <f>SUM(AN643)</f>
        <v>0</v>
      </c>
      <c r="AO642" s="611"/>
      <c r="AP642" s="612">
        <f>SUM(AP643)</f>
        <v>1047125954.9120002</v>
      </c>
      <c r="AQ642" s="593"/>
      <c r="AR642" s="409">
        <f>SUM(AR643)</f>
        <v>0</v>
      </c>
      <c r="AS642" s="611"/>
      <c r="AT642" s="612">
        <f>SUM(AT643)</f>
        <v>1047125954.9120002</v>
      </c>
      <c r="AU642" s="516"/>
      <c r="AV642" s="409">
        <f>SUM(AV643)</f>
        <v>0</v>
      </c>
      <c r="AW642" s="611"/>
      <c r="AX642" s="612">
        <f>SUM(AX643)</f>
        <v>1047125954.9120002</v>
      </c>
      <c r="AY642" s="516"/>
      <c r="AZ642" s="680">
        <f>SUM(AZ643)</f>
        <v>0</v>
      </c>
      <c r="BA642" s="611"/>
      <c r="BB642" s="612">
        <f>SUM(BB643)</f>
        <v>1047125954.9120002</v>
      </c>
      <c r="BC642" s="694"/>
      <c r="BD642" s="680">
        <f>SUM(BD643)</f>
        <v>0</v>
      </c>
      <c r="BE642" s="694"/>
      <c r="BF642" s="680">
        <f>SUM(BF643)</f>
        <v>1047125954.9120002</v>
      </c>
      <c r="BG642" s="694"/>
      <c r="BH642" s="680">
        <f>SUM(BH643)</f>
        <v>0</v>
      </c>
      <c r="BI642" s="519"/>
      <c r="BJ642" s="429">
        <f>SUM(BJ643)</f>
        <v>1047125954.9120002</v>
      </c>
      <c r="BK642" s="519"/>
      <c r="BL642" s="429">
        <f>SUM(BL643)</f>
        <v>0</v>
      </c>
      <c r="BM642" s="519"/>
      <c r="BN642" s="429">
        <f>SUM(BN643)</f>
        <v>1047125954.9120002</v>
      </c>
      <c r="BO642" s="409"/>
      <c r="BP642" s="409"/>
      <c r="BQ642" s="409"/>
      <c r="BR642" s="409"/>
      <c r="BS642" s="409"/>
      <c r="BT642" s="409"/>
      <c r="BU642" s="409"/>
      <c r="BV642" s="409"/>
      <c r="BW642" s="516"/>
      <c r="BX642" s="409"/>
      <c r="BY642" s="409"/>
      <c r="BZ642" s="409"/>
      <c r="CA642" s="516"/>
      <c r="CB642" s="409"/>
      <c r="CC642" s="409"/>
      <c r="CD642" s="409"/>
      <c r="CE642" s="409"/>
      <c r="CF642" s="410">
        <f t="shared" si="1475"/>
        <v>0</v>
      </c>
    </row>
    <row r="643" spans="2:84" ht="90">
      <c r="B643" s="395" t="s">
        <v>1883</v>
      </c>
      <c r="C643" s="396" t="s">
        <v>1884</v>
      </c>
      <c r="D643" s="397" t="s">
        <v>389</v>
      </c>
      <c r="E643" s="398">
        <v>654453721.82000005</v>
      </c>
      <c r="F643" s="399">
        <v>2</v>
      </c>
      <c r="G643" s="400">
        <f>F643*E643</f>
        <v>1308907443.6400001</v>
      </c>
      <c r="H643" s="400"/>
      <c r="I643" s="401"/>
      <c r="J643" s="401"/>
      <c r="K643" s="513"/>
      <c r="L643" s="401"/>
      <c r="M643" s="513">
        <f>I643+K643</f>
        <v>0</v>
      </c>
      <c r="N643" s="401">
        <f>M643*$E643</f>
        <v>0</v>
      </c>
      <c r="O643" s="513"/>
      <c r="P643" s="401"/>
      <c r="Q643" s="513">
        <f>M643+O643</f>
        <v>0</v>
      </c>
      <c r="R643" s="401">
        <f>Q643*$E643</f>
        <v>0</v>
      </c>
      <c r="S643" s="540"/>
      <c r="T643" s="401"/>
      <c r="U643" s="513">
        <f>Q643+S643</f>
        <v>0</v>
      </c>
      <c r="V643" s="401">
        <f>U643*$E643</f>
        <v>0</v>
      </c>
      <c r="W643" s="513"/>
      <c r="X643" s="401"/>
      <c r="Y643" s="513">
        <f>U643+W643</f>
        <v>0</v>
      </c>
      <c r="Z643" s="401">
        <f>Y643*$E643</f>
        <v>0</v>
      </c>
      <c r="AA643" s="513"/>
      <c r="AB643" s="401">
        <f>AA643*$E643</f>
        <v>0</v>
      </c>
      <c r="AC643" s="513">
        <f>Y643+AA643</f>
        <v>0</v>
      </c>
      <c r="AD643" s="401">
        <f>AC643*$E643</f>
        <v>0</v>
      </c>
      <c r="AE643" s="513">
        <v>1.6</v>
      </c>
      <c r="AF643" s="401">
        <f>AE643*$E643</f>
        <v>1047125954.9120002</v>
      </c>
      <c r="AG643" s="513">
        <f>AC643+AE643</f>
        <v>1.6</v>
      </c>
      <c r="AH643" s="401">
        <f>AG643*$E643</f>
        <v>1047125954.9120002</v>
      </c>
      <c r="AI643" s="513"/>
      <c r="AJ643" s="401">
        <f>AI643*$E643</f>
        <v>0</v>
      </c>
      <c r="AK643" s="513">
        <f>AG643+AI643</f>
        <v>1.6</v>
      </c>
      <c r="AL643" s="401">
        <f>AK643*$E643</f>
        <v>1047125954.9120002</v>
      </c>
      <c r="AM643" s="519"/>
      <c r="AN643" s="429">
        <f>AM643*$E643</f>
        <v>0</v>
      </c>
      <c r="AO643" s="519">
        <f>AK643+AM643</f>
        <v>1.6</v>
      </c>
      <c r="AP643" s="429">
        <f>AO643*$E643</f>
        <v>1047125954.9120002</v>
      </c>
      <c r="AQ643" s="591"/>
      <c r="AR643" s="401">
        <f>AQ643*$E643</f>
        <v>0</v>
      </c>
      <c r="AS643" s="519">
        <f>AO643+AQ643</f>
        <v>1.6</v>
      </c>
      <c r="AT643" s="429">
        <f>AS643*$E643</f>
        <v>1047125954.9120002</v>
      </c>
      <c r="AU643" s="513"/>
      <c r="AV643" s="401">
        <f>AU643*$E643</f>
        <v>0</v>
      </c>
      <c r="AW643" s="519">
        <f>AS643+AU643</f>
        <v>1.6</v>
      </c>
      <c r="AX643" s="429">
        <f>AW643*$E643</f>
        <v>1047125954.9120002</v>
      </c>
      <c r="AY643" s="513"/>
      <c r="AZ643" s="681">
        <f>AY643*$E643</f>
        <v>0</v>
      </c>
      <c r="BA643" s="519">
        <f>AW643+AY643</f>
        <v>1.6</v>
      </c>
      <c r="BB643" s="429">
        <f>BA643*$E643</f>
        <v>1047125954.9120002</v>
      </c>
      <c r="BC643" s="695"/>
      <c r="BD643" s="681">
        <f>BC643*$E643</f>
        <v>0</v>
      </c>
      <c r="BE643" s="695">
        <f>BA643+BC643</f>
        <v>1.6</v>
      </c>
      <c r="BF643" s="681">
        <f>BE643*$E643</f>
        <v>1047125954.9120002</v>
      </c>
      <c r="BG643" s="695"/>
      <c r="BH643" s="681">
        <f>BG643*$E643</f>
        <v>0</v>
      </c>
      <c r="BI643" s="519">
        <f>BE643+BG643</f>
        <v>1.6</v>
      </c>
      <c r="BJ643" s="429">
        <f>BI643*$E643</f>
        <v>1047125954.9120002</v>
      </c>
      <c r="BK643" s="519"/>
      <c r="BL643" s="429">
        <f>BK643*$E643</f>
        <v>0</v>
      </c>
      <c r="BM643" s="519">
        <f>BI643+BK643</f>
        <v>1.6</v>
      </c>
      <c r="BN643" s="429">
        <f>BM643*$E643</f>
        <v>1047125954.9120002</v>
      </c>
      <c r="BO643" s="718"/>
      <c r="BP643" s="706">
        <f>BO643*$E643</f>
        <v>0</v>
      </c>
      <c r="BQ643" s="718">
        <f>BM643+BO643</f>
        <v>1.6</v>
      </c>
      <c r="BR643" s="706">
        <f>BQ643*$E643</f>
        <v>1047125954.9120002</v>
      </c>
      <c r="BS643" s="718"/>
      <c r="BT643" s="706">
        <f>BS643*$E643</f>
        <v>0</v>
      </c>
      <c r="BU643" s="718">
        <f>BQ643+BS643</f>
        <v>1.6</v>
      </c>
      <c r="BV643" s="706">
        <f>BU643*$E643</f>
        <v>1047125954.9120002</v>
      </c>
      <c r="BW643" s="718"/>
      <c r="BX643" s="706">
        <f>BW643*$E643</f>
        <v>0</v>
      </c>
      <c r="BY643" s="718">
        <f>BU643+BW643</f>
        <v>1.6</v>
      </c>
      <c r="BZ643" s="706">
        <f>BY643*$E643</f>
        <v>1047125954.9120002</v>
      </c>
      <c r="CA643" s="718"/>
      <c r="CB643" s="706">
        <f>CA643*$E643</f>
        <v>0</v>
      </c>
      <c r="CC643" s="718">
        <f>BY643+CA643</f>
        <v>1.6</v>
      </c>
      <c r="CD643" s="706">
        <f>CC643*$E643</f>
        <v>1047125954.9120002</v>
      </c>
      <c r="CE643" s="706"/>
      <c r="CF643" s="402">
        <f t="shared" si="1475"/>
        <v>1308907443.6400001</v>
      </c>
    </row>
    <row r="644" spans="2:84" s="387" customFormat="1" ht="36">
      <c r="B644" s="404"/>
      <c r="C644" s="405" t="s">
        <v>1885</v>
      </c>
      <c r="D644" s="406"/>
      <c r="E644" s="407"/>
      <c r="F644" s="408">
        <v>0</v>
      </c>
      <c r="G644" s="409"/>
      <c r="H644" s="409"/>
      <c r="I644" s="409"/>
      <c r="J644" s="409"/>
      <c r="K644" s="516"/>
      <c r="L644" s="409">
        <f>SUM(L645:L659)</f>
        <v>0</v>
      </c>
      <c r="M644" s="516"/>
      <c r="N644" s="409">
        <f>SUM(N645:N659)</f>
        <v>0</v>
      </c>
      <c r="O644" s="516"/>
      <c r="P644" s="409"/>
      <c r="Q644" s="516"/>
      <c r="R644" s="409">
        <f>SUM(R645:R659)</f>
        <v>0</v>
      </c>
      <c r="S644" s="542"/>
      <c r="T644" s="409">
        <f>SUM(T645:T659)</f>
        <v>0</v>
      </c>
      <c r="U644" s="516"/>
      <c r="V644" s="409">
        <f>SUM(V645:V659)</f>
        <v>0</v>
      </c>
      <c r="W644" s="516"/>
      <c r="X644" s="409">
        <f>SUM(X645:X659)</f>
        <v>0</v>
      </c>
      <c r="Y644" s="516"/>
      <c r="Z644" s="409">
        <f>SUM(Z645:Z659)</f>
        <v>0</v>
      </c>
      <c r="AA644" s="516"/>
      <c r="AB644" s="409">
        <f>SUM(AB645:AB659)</f>
        <v>0</v>
      </c>
      <c r="AC644" s="516"/>
      <c r="AD644" s="409">
        <f>SUM(AD645:AD659)</f>
        <v>0</v>
      </c>
      <c r="AE644" s="516"/>
      <c r="AF644" s="409">
        <f>SUM(AF645:AF659)</f>
        <v>0</v>
      </c>
      <c r="AG644" s="516"/>
      <c r="AH644" s="409">
        <f>SUM(AH645:AH659)</f>
        <v>0</v>
      </c>
      <c r="AI644" s="516"/>
      <c r="AJ644" s="409">
        <f>SUM(AJ645:AJ659)</f>
        <v>0</v>
      </c>
      <c r="AK644" s="516"/>
      <c r="AL644" s="409">
        <f>SUM(AL645:AL659)</f>
        <v>0</v>
      </c>
      <c r="AM644" s="611"/>
      <c r="AN644" s="612">
        <f>SUM(AN645:AN659)</f>
        <v>0</v>
      </c>
      <c r="AO644" s="611"/>
      <c r="AP644" s="612">
        <f>SUM(AP645:AP659)</f>
        <v>0</v>
      </c>
      <c r="AQ644" s="593"/>
      <c r="AR644" s="409">
        <f>SUM(AR645:AR659)</f>
        <v>0</v>
      </c>
      <c r="AS644" s="611"/>
      <c r="AT644" s="612">
        <f>SUM(AT645:AT659)</f>
        <v>0</v>
      </c>
      <c r="AU644" s="516"/>
      <c r="AV644" s="409">
        <f>SUM(AV645:AV659)</f>
        <v>480202676.80000007</v>
      </c>
      <c r="AW644" s="611"/>
      <c r="AX644" s="612">
        <f>SUM(AX645:AX659)</f>
        <v>480202676.80000007</v>
      </c>
      <c r="AY644" s="516"/>
      <c r="AZ644" s="680">
        <f>SUM(AZ645:AZ659)</f>
        <v>-50907286.400000006</v>
      </c>
      <c r="BA644" s="611"/>
      <c r="BB644" s="612">
        <f>SUM(BB645:BB659)</f>
        <v>429295390.40000004</v>
      </c>
      <c r="BC644" s="694"/>
      <c r="BD644" s="680">
        <f>SUM(BD645:BD659)</f>
        <v>0</v>
      </c>
      <c r="BE644" s="694"/>
      <c r="BF644" s="680">
        <f>SUM(BF645:BF659)</f>
        <v>429295390.40000004</v>
      </c>
      <c r="BG644" s="694"/>
      <c r="BH644" s="680">
        <f>SUM(BH645:BH659)</f>
        <v>0</v>
      </c>
      <c r="BI644" s="519"/>
      <c r="BJ644" s="429">
        <f>SUM(BJ645:BJ659)</f>
        <v>429295390.40000004</v>
      </c>
      <c r="BK644" s="519"/>
      <c r="BL644" s="429">
        <f>SUM(BL645:BL659)</f>
        <v>121378382.75000001</v>
      </c>
      <c r="BM644" s="519"/>
      <c r="BN644" s="429">
        <f>SUM(BN645:BN659)</f>
        <v>550673773.1500001</v>
      </c>
      <c r="BO644" s="409"/>
      <c r="BP644" s="409"/>
      <c r="BQ644" s="409"/>
      <c r="BR644" s="409"/>
      <c r="BS644" s="409"/>
      <c r="BT644" s="409"/>
      <c r="BU644" s="409"/>
      <c r="BV644" s="409"/>
      <c r="BW644" s="516"/>
      <c r="BX644" s="409"/>
      <c r="BY644" s="409"/>
      <c r="BZ644" s="409"/>
      <c r="CA644" s="516"/>
      <c r="CB644" s="409"/>
      <c r="CC644" s="409"/>
      <c r="CD644" s="409"/>
      <c r="CE644" s="409"/>
      <c r="CF644" s="410">
        <f t="shared" si="1475"/>
        <v>0</v>
      </c>
    </row>
    <row r="645" spans="2:84" ht="72">
      <c r="B645" s="395" t="s">
        <v>1564</v>
      </c>
      <c r="C645" s="396" t="s">
        <v>467</v>
      </c>
      <c r="D645" s="397" t="s">
        <v>389</v>
      </c>
      <c r="E645" s="398">
        <v>958595.22</v>
      </c>
      <c r="F645" s="399">
        <v>13</v>
      </c>
      <c r="G645" s="400">
        <f>+F645*$E645</f>
        <v>12461737.859999999</v>
      </c>
      <c r="H645" s="400"/>
      <c r="I645" s="401"/>
      <c r="J645" s="401"/>
      <c r="K645" s="513"/>
      <c r="L645" s="401"/>
      <c r="M645" s="513">
        <f t="shared" ref="M645:M659" si="1628">I645+K645</f>
        <v>0</v>
      </c>
      <c r="N645" s="401">
        <f t="shared" ref="N645:N659" si="1629">M645*$E645</f>
        <v>0</v>
      </c>
      <c r="O645" s="513"/>
      <c r="P645" s="401"/>
      <c r="Q645" s="513">
        <f t="shared" ref="Q645:Q659" si="1630">M645+O645</f>
        <v>0</v>
      </c>
      <c r="R645" s="401">
        <f t="shared" ref="R645:R659" si="1631">Q645*$E645</f>
        <v>0</v>
      </c>
      <c r="S645" s="540"/>
      <c r="T645" s="401"/>
      <c r="U645" s="513">
        <f t="shared" ref="U645:U659" si="1632">Q645+S645</f>
        <v>0</v>
      </c>
      <c r="V645" s="401">
        <f t="shared" ref="V645:V659" si="1633">U645*$E645</f>
        <v>0</v>
      </c>
      <c r="W645" s="513"/>
      <c r="X645" s="401"/>
      <c r="Y645" s="513">
        <f t="shared" ref="Y645:Y659" si="1634">U645+W645</f>
        <v>0</v>
      </c>
      <c r="Z645" s="401">
        <f t="shared" ref="Z645:Z659" si="1635">Y645*$E645</f>
        <v>0</v>
      </c>
      <c r="AA645" s="513"/>
      <c r="AB645" s="401">
        <f t="shared" ref="AB645:AB659" si="1636">AA645*$E645</f>
        <v>0</v>
      </c>
      <c r="AC645" s="513">
        <f t="shared" ref="AC645:AC659" si="1637">Y645+AA645</f>
        <v>0</v>
      </c>
      <c r="AD645" s="401">
        <f t="shared" ref="AD645:AD659" si="1638">AC645*$E645</f>
        <v>0</v>
      </c>
      <c r="AE645" s="513"/>
      <c r="AF645" s="401">
        <f t="shared" ref="AF645:AF659" si="1639">AE645*$E645</f>
        <v>0</v>
      </c>
      <c r="AG645" s="513">
        <f t="shared" ref="AG645:AG659" si="1640">AC645+AE645</f>
        <v>0</v>
      </c>
      <c r="AH645" s="401">
        <f t="shared" ref="AH645:AH659" si="1641">AG645*$E645</f>
        <v>0</v>
      </c>
      <c r="AI645" s="513"/>
      <c r="AJ645" s="401">
        <f t="shared" ref="AJ645:AJ659" si="1642">AI645*$E645</f>
        <v>0</v>
      </c>
      <c r="AK645" s="513">
        <f t="shared" ref="AK645:AK659" si="1643">AG645+AI645</f>
        <v>0</v>
      </c>
      <c r="AL645" s="401">
        <f t="shared" ref="AL645:AL659" si="1644">AK645*$E645</f>
        <v>0</v>
      </c>
      <c r="AM645" s="519"/>
      <c r="AN645" s="429">
        <f t="shared" ref="AN645:AN659" si="1645">AM645*$E645</f>
        <v>0</v>
      </c>
      <c r="AO645" s="519">
        <f t="shared" ref="AO645:AO659" si="1646">AK645+AM645</f>
        <v>0</v>
      </c>
      <c r="AP645" s="429">
        <f t="shared" ref="AP645:AP659" si="1647">AO645*$E645</f>
        <v>0</v>
      </c>
      <c r="AQ645" s="591"/>
      <c r="AR645" s="401">
        <f t="shared" ref="AR645:AR659" si="1648">AQ645*$E645</f>
        <v>0</v>
      </c>
      <c r="AS645" s="519">
        <f t="shared" ref="AS645:AS659" si="1649">AO645+AQ645</f>
        <v>0</v>
      </c>
      <c r="AT645" s="429">
        <f t="shared" ref="AT645:AT659" si="1650">AS645*$E645</f>
        <v>0</v>
      </c>
      <c r="AU645" s="513"/>
      <c r="AV645" s="401">
        <f t="shared" ref="AV645:AV659" si="1651">AU645*$E645</f>
        <v>0</v>
      </c>
      <c r="AW645" s="519">
        <f t="shared" ref="AW645:AW659" si="1652">AS645+AU645</f>
        <v>0</v>
      </c>
      <c r="AX645" s="429">
        <f t="shared" ref="AX645:AX659" si="1653">AW645*$E645</f>
        <v>0</v>
      </c>
      <c r="AY645" s="513"/>
      <c r="AZ645" s="681">
        <f t="shared" ref="AZ645:AZ659" si="1654">AY645*$E645</f>
        <v>0</v>
      </c>
      <c r="BA645" s="519">
        <f t="shared" ref="BA645:BA659" si="1655">AW645+AY645</f>
        <v>0</v>
      </c>
      <c r="BB645" s="429">
        <f t="shared" ref="BB645:BB659" si="1656">BA645*$E645</f>
        <v>0</v>
      </c>
      <c r="BC645" s="695"/>
      <c r="BD645" s="681">
        <f t="shared" ref="BD645:BD659" si="1657">BC645*$E645</f>
        <v>0</v>
      </c>
      <c r="BE645" s="695">
        <f t="shared" ref="BE645:BE659" si="1658">BA645+BC645</f>
        <v>0</v>
      </c>
      <c r="BF645" s="681">
        <f t="shared" ref="BF645:BF659" si="1659">BE645*$E645</f>
        <v>0</v>
      </c>
      <c r="BG645" s="695"/>
      <c r="BH645" s="681">
        <f t="shared" ref="BH645:BH659" si="1660">BG645*$E645</f>
        <v>0</v>
      </c>
      <c r="BI645" s="519">
        <f t="shared" ref="BI645:BI659" si="1661">BE645+BG645</f>
        <v>0</v>
      </c>
      <c r="BJ645" s="429">
        <f t="shared" ref="BJ645:BJ659" si="1662">BI645*$E645</f>
        <v>0</v>
      </c>
      <c r="BK645" s="519"/>
      <c r="BL645" s="429">
        <f t="shared" ref="BL645:BL659" si="1663">BK645*$E645</f>
        <v>0</v>
      </c>
      <c r="BM645" s="519">
        <f t="shared" ref="BM645:BM659" si="1664">BI645+BK645</f>
        <v>0</v>
      </c>
      <c r="BN645" s="429">
        <f t="shared" ref="BN645:BN659" si="1665">BM645*$E645</f>
        <v>0</v>
      </c>
      <c r="BO645" s="718"/>
      <c r="BP645" s="706">
        <f t="shared" ref="BP645:BP659" si="1666">BO645*$E645</f>
        <v>0</v>
      </c>
      <c r="BQ645" s="718">
        <f t="shared" ref="BQ645:BQ659" si="1667">BM645+BO645</f>
        <v>0</v>
      </c>
      <c r="BR645" s="706">
        <f t="shared" ref="BR645:BR659" si="1668">BQ645*$E645</f>
        <v>0</v>
      </c>
      <c r="BS645" s="718"/>
      <c r="BT645" s="706">
        <f t="shared" ref="BT645:BT659" si="1669">BS645*$E645</f>
        <v>0</v>
      </c>
      <c r="BU645" s="718">
        <f t="shared" ref="BU645:BU659" si="1670">BQ645+BS645</f>
        <v>0</v>
      </c>
      <c r="BV645" s="706">
        <f t="shared" ref="BV645:BV659" si="1671">BU645*$E645</f>
        <v>0</v>
      </c>
      <c r="BW645" s="718"/>
      <c r="BX645" s="706">
        <f t="shared" ref="BX645:BX659" si="1672">BW645*$E645</f>
        <v>0</v>
      </c>
      <c r="BY645" s="718">
        <f t="shared" ref="BY645:BY659" si="1673">BU645+BW645</f>
        <v>0</v>
      </c>
      <c r="BZ645" s="706">
        <f t="shared" ref="BZ645:BZ659" si="1674">BY645*$E645</f>
        <v>0</v>
      </c>
      <c r="CA645" s="718"/>
      <c r="CB645" s="706">
        <f t="shared" ref="CB645:CB659" si="1675">CA645*$E645</f>
        <v>0</v>
      </c>
      <c r="CC645" s="718">
        <f t="shared" ref="CC645:CC659" si="1676">BY645+CA645</f>
        <v>0</v>
      </c>
      <c r="CD645" s="706">
        <f t="shared" ref="CD645:CD659" si="1677">CC645*$E645</f>
        <v>0</v>
      </c>
      <c r="CE645" s="706"/>
      <c r="CF645" s="402">
        <f t="shared" si="1475"/>
        <v>12461737.859999999</v>
      </c>
    </row>
    <row r="646" spans="2:84" ht="72">
      <c r="B646" s="395" t="s">
        <v>1886</v>
      </c>
      <c r="C646" s="396" t="s">
        <v>1887</v>
      </c>
      <c r="D646" s="397" t="s">
        <v>389</v>
      </c>
      <c r="E646" s="398">
        <v>95051806</v>
      </c>
      <c r="F646" s="399">
        <v>1</v>
      </c>
      <c r="G646" s="400">
        <f t="shared" ref="G646:G659" si="1678">F646*E646</f>
        <v>95051806</v>
      </c>
      <c r="H646" s="400"/>
      <c r="I646" s="401"/>
      <c r="J646" s="401"/>
      <c r="K646" s="513"/>
      <c r="L646" s="401"/>
      <c r="M646" s="513">
        <f t="shared" si="1628"/>
        <v>0</v>
      </c>
      <c r="N646" s="401">
        <f t="shared" si="1629"/>
        <v>0</v>
      </c>
      <c r="O646" s="513"/>
      <c r="P646" s="401"/>
      <c r="Q646" s="513">
        <f t="shared" si="1630"/>
        <v>0</v>
      </c>
      <c r="R646" s="401">
        <f t="shared" si="1631"/>
        <v>0</v>
      </c>
      <c r="S646" s="540"/>
      <c r="T646" s="401"/>
      <c r="U646" s="513">
        <f t="shared" si="1632"/>
        <v>0</v>
      </c>
      <c r="V646" s="401">
        <f t="shared" si="1633"/>
        <v>0</v>
      </c>
      <c r="W646" s="513"/>
      <c r="X646" s="401"/>
      <c r="Y646" s="513">
        <f t="shared" si="1634"/>
        <v>0</v>
      </c>
      <c r="Z646" s="401">
        <f t="shared" si="1635"/>
        <v>0</v>
      </c>
      <c r="AA646" s="513"/>
      <c r="AB646" s="401">
        <f t="shared" si="1636"/>
        <v>0</v>
      </c>
      <c r="AC646" s="513">
        <f t="shared" si="1637"/>
        <v>0</v>
      </c>
      <c r="AD646" s="401">
        <f t="shared" si="1638"/>
        <v>0</v>
      </c>
      <c r="AE646" s="513"/>
      <c r="AF646" s="401">
        <f t="shared" si="1639"/>
        <v>0</v>
      </c>
      <c r="AG646" s="513">
        <f t="shared" si="1640"/>
        <v>0</v>
      </c>
      <c r="AH646" s="401">
        <f t="shared" si="1641"/>
        <v>0</v>
      </c>
      <c r="AI646" s="513"/>
      <c r="AJ646" s="401">
        <f t="shared" si="1642"/>
        <v>0</v>
      </c>
      <c r="AK646" s="513">
        <f t="shared" si="1643"/>
        <v>0</v>
      </c>
      <c r="AL646" s="401">
        <f t="shared" si="1644"/>
        <v>0</v>
      </c>
      <c r="AM646" s="519"/>
      <c r="AN646" s="429">
        <f t="shared" si="1645"/>
        <v>0</v>
      </c>
      <c r="AO646" s="519">
        <f t="shared" si="1646"/>
        <v>0</v>
      </c>
      <c r="AP646" s="429">
        <f t="shared" si="1647"/>
        <v>0</v>
      </c>
      <c r="AQ646" s="591"/>
      <c r="AR646" s="401">
        <f t="shared" si="1648"/>
        <v>0</v>
      </c>
      <c r="AS646" s="519">
        <f t="shared" si="1649"/>
        <v>0</v>
      </c>
      <c r="AT646" s="429">
        <f t="shared" si="1650"/>
        <v>0</v>
      </c>
      <c r="AU646" s="690">
        <v>0.8</v>
      </c>
      <c r="AV646" s="401">
        <f t="shared" si="1651"/>
        <v>76041444.799999997</v>
      </c>
      <c r="AW646" s="519">
        <f t="shared" si="1652"/>
        <v>0.8</v>
      </c>
      <c r="AX646" s="429">
        <f t="shared" si="1653"/>
        <v>76041444.799999997</v>
      </c>
      <c r="AY646" s="513"/>
      <c r="AZ646" s="681">
        <f t="shared" si="1654"/>
        <v>0</v>
      </c>
      <c r="BA646" s="519">
        <f t="shared" si="1655"/>
        <v>0.8</v>
      </c>
      <c r="BB646" s="429">
        <f t="shared" si="1656"/>
        <v>76041444.799999997</v>
      </c>
      <c r="BC646" s="695"/>
      <c r="BD646" s="681">
        <f t="shared" si="1657"/>
        <v>0</v>
      </c>
      <c r="BE646" s="695">
        <f t="shared" si="1658"/>
        <v>0.8</v>
      </c>
      <c r="BF646" s="681">
        <f t="shared" si="1659"/>
        <v>76041444.799999997</v>
      </c>
      <c r="BG646" s="695"/>
      <c r="BH646" s="681">
        <f t="shared" si="1660"/>
        <v>0</v>
      </c>
      <c r="BI646" s="519">
        <f t="shared" si="1661"/>
        <v>0.8</v>
      </c>
      <c r="BJ646" s="429">
        <f t="shared" si="1662"/>
        <v>76041444.799999997</v>
      </c>
      <c r="BK646" s="519">
        <v>0.15</v>
      </c>
      <c r="BL646" s="429">
        <f t="shared" si="1663"/>
        <v>14257770.9</v>
      </c>
      <c r="BM646" s="519">
        <f t="shared" si="1664"/>
        <v>0.95000000000000007</v>
      </c>
      <c r="BN646" s="429">
        <f t="shared" si="1665"/>
        <v>90299215.700000003</v>
      </c>
      <c r="BO646" s="718"/>
      <c r="BP646" s="706">
        <f t="shared" si="1666"/>
        <v>0</v>
      </c>
      <c r="BQ646" s="718">
        <f t="shared" si="1667"/>
        <v>0.95000000000000007</v>
      </c>
      <c r="BR646" s="706">
        <f t="shared" si="1668"/>
        <v>90299215.700000003</v>
      </c>
      <c r="BS646" s="718"/>
      <c r="BT646" s="706">
        <f t="shared" si="1669"/>
        <v>0</v>
      </c>
      <c r="BU646" s="718">
        <f t="shared" si="1670"/>
        <v>0.95000000000000007</v>
      </c>
      <c r="BV646" s="706">
        <f t="shared" si="1671"/>
        <v>90299215.700000003</v>
      </c>
      <c r="BW646" s="718"/>
      <c r="BX646" s="706">
        <f t="shared" si="1672"/>
        <v>0</v>
      </c>
      <c r="BY646" s="718">
        <f t="shared" si="1673"/>
        <v>0.95000000000000007</v>
      </c>
      <c r="BZ646" s="706">
        <f t="shared" si="1674"/>
        <v>90299215.700000003</v>
      </c>
      <c r="CA646" s="718"/>
      <c r="CB646" s="706">
        <f t="shared" si="1675"/>
        <v>0</v>
      </c>
      <c r="CC646" s="718">
        <f t="shared" si="1676"/>
        <v>0.95000000000000007</v>
      </c>
      <c r="CD646" s="706">
        <f t="shared" si="1677"/>
        <v>90299215.700000003</v>
      </c>
      <c r="CE646" s="706"/>
      <c r="CF646" s="402">
        <f t="shared" si="1475"/>
        <v>95051806</v>
      </c>
    </row>
    <row r="647" spans="2:84" ht="90">
      <c r="B647" s="395" t="s">
        <v>1888</v>
      </c>
      <c r="C647" s="396" t="s">
        <v>1889</v>
      </c>
      <c r="D647" s="397" t="s">
        <v>389</v>
      </c>
      <c r="E647" s="398">
        <v>13464763</v>
      </c>
      <c r="F647" s="399">
        <v>1</v>
      </c>
      <c r="G647" s="400">
        <f t="shared" si="1678"/>
        <v>13464763</v>
      </c>
      <c r="H647" s="400"/>
      <c r="I647" s="401"/>
      <c r="J647" s="401"/>
      <c r="K647" s="513"/>
      <c r="L647" s="401"/>
      <c r="M647" s="513">
        <f t="shared" si="1628"/>
        <v>0</v>
      </c>
      <c r="N647" s="401">
        <f t="shared" si="1629"/>
        <v>0</v>
      </c>
      <c r="O647" s="513"/>
      <c r="P647" s="401"/>
      <c r="Q647" s="513">
        <f t="shared" si="1630"/>
        <v>0</v>
      </c>
      <c r="R647" s="401">
        <f t="shared" si="1631"/>
        <v>0</v>
      </c>
      <c r="S647" s="540"/>
      <c r="T647" s="401"/>
      <c r="U647" s="513">
        <f t="shared" si="1632"/>
        <v>0</v>
      </c>
      <c r="V647" s="401">
        <f t="shared" si="1633"/>
        <v>0</v>
      </c>
      <c r="W647" s="513"/>
      <c r="X647" s="401"/>
      <c r="Y647" s="513">
        <f t="shared" si="1634"/>
        <v>0</v>
      </c>
      <c r="Z647" s="401">
        <f t="shared" si="1635"/>
        <v>0</v>
      </c>
      <c r="AA647" s="513"/>
      <c r="AB647" s="401">
        <f t="shared" si="1636"/>
        <v>0</v>
      </c>
      <c r="AC647" s="513">
        <f t="shared" si="1637"/>
        <v>0</v>
      </c>
      <c r="AD647" s="401">
        <f t="shared" si="1638"/>
        <v>0</v>
      </c>
      <c r="AE647" s="513"/>
      <c r="AF647" s="401">
        <f t="shared" si="1639"/>
        <v>0</v>
      </c>
      <c r="AG647" s="513">
        <f t="shared" si="1640"/>
        <v>0</v>
      </c>
      <c r="AH647" s="401">
        <f t="shared" si="1641"/>
        <v>0</v>
      </c>
      <c r="AI647" s="513"/>
      <c r="AJ647" s="401">
        <f t="shared" si="1642"/>
        <v>0</v>
      </c>
      <c r="AK647" s="513">
        <f t="shared" si="1643"/>
        <v>0</v>
      </c>
      <c r="AL647" s="401">
        <f t="shared" si="1644"/>
        <v>0</v>
      </c>
      <c r="AM647" s="519"/>
      <c r="AN647" s="429">
        <f t="shared" si="1645"/>
        <v>0</v>
      </c>
      <c r="AO647" s="519">
        <f t="shared" si="1646"/>
        <v>0</v>
      </c>
      <c r="AP647" s="429">
        <f t="shared" si="1647"/>
        <v>0</v>
      </c>
      <c r="AQ647" s="591"/>
      <c r="AR647" s="401">
        <f t="shared" si="1648"/>
        <v>0</v>
      </c>
      <c r="AS647" s="519">
        <f t="shared" si="1649"/>
        <v>0</v>
      </c>
      <c r="AT647" s="429">
        <f t="shared" si="1650"/>
        <v>0</v>
      </c>
      <c r="AU647" s="690">
        <v>0.8</v>
      </c>
      <c r="AV647" s="401">
        <f t="shared" si="1651"/>
        <v>10771810.4</v>
      </c>
      <c r="AW647" s="519">
        <f t="shared" si="1652"/>
        <v>0.8</v>
      </c>
      <c r="AX647" s="429">
        <f t="shared" si="1653"/>
        <v>10771810.4</v>
      </c>
      <c r="AY647" s="513"/>
      <c r="AZ647" s="681">
        <f t="shared" si="1654"/>
        <v>0</v>
      </c>
      <c r="BA647" s="519">
        <f t="shared" si="1655"/>
        <v>0.8</v>
      </c>
      <c r="BB647" s="429">
        <f t="shared" si="1656"/>
        <v>10771810.4</v>
      </c>
      <c r="BC647" s="695"/>
      <c r="BD647" s="681">
        <f t="shared" si="1657"/>
        <v>0</v>
      </c>
      <c r="BE647" s="695">
        <f t="shared" si="1658"/>
        <v>0.8</v>
      </c>
      <c r="BF647" s="681">
        <f t="shared" si="1659"/>
        <v>10771810.4</v>
      </c>
      <c r="BG647" s="695"/>
      <c r="BH647" s="681">
        <f t="shared" si="1660"/>
        <v>0</v>
      </c>
      <c r="BI647" s="519">
        <f t="shared" si="1661"/>
        <v>0.8</v>
      </c>
      <c r="BJ647" s="429">
        <f t="shared" si="1662"/>
        <v>10771810.4</v>
      </c>
      <c r="BK647" s="519">
        <v>0.15</v>
      </c>
      <c r="BL647" s="429">
        <f t="shared" si="1663"/>
        <v>2019714.45</v>
      </c>
      <c r="BM647" s="519">
        <f t="shared" si="1664"/>
        <v>0.95000000000000007</v>
      </c>
      <c r="BN647" s="429">
        <f t="shared" si="1665"/>
        <v>12791524.850000001</v>
      </c>
      <c r="BO647" s="718"/>
      <c r="BP647" s="706">
        <f t="shared" si="1666"/>
        <v>0</v>
      </c>
      <c r="BQ647" s="718">
        <f t="shared" si="1667"/>
        <v>0.95000000000000007</v>
      </c>
      <c r="BR647" s="706">
        <f t="shared" si="1668"/>
        <v>12791524.850000001</v>
      </c>
      <c r="BS647" s="718"/>
      <c r="BT647" s="706">
        <f t="shared" si="1669"/>
        <v>0</v>
      </c>
      <c r="BU647" s="718">
        <f t="shared" si="1670"/>
        <v>0.95000000000000007</v>
      </c>
      <c r="BV647" s="706">
        <f t="shared" si="1671"/>
        <v>12791524.850000001</v>
      </c>
      <c r="BW647" s="718"/>
      <c r="BX647" s="706">
        <f t="shared" si="1672"/>
        <v>0</v>
      </c>
      <c r="BY647" s="718">
        <f t="shared" si="1673"/>
        <v>0.95000000000000007</v>
      </c>
      <c r="BZ647" s="706">
        <f t="shared" si="1674"/>
        <v>12791524.850000001</v>
      </c>
      <c r="CA647" s="718"/>
      <c r="CB647" s="706">
        <f t="shared" si="1675"/>
        <v>0</v>
      </c>
      <c r="CC647" s="718">
        <f t="shared" si="1676"/>
        <v>0.95000000000000007</v>
      </c>
      <c r="CD647" s="706">
        <f t="shared" si="1677"/>
        <v>12791524.850000001</v>
      </c>
      <c r="CE647" s="706"/>
      <c r="CF647" s="402">
        <f t="shared" si="1475"/>
        <v>13464763</v>
      </c>
    </row>
    <row r="648" spans="2:84" ht="90">
      <c r="B648" s="395" t="s">
        <v>1890</v>
      </c>
      <c r="C648" s="396" t="s">
        <v>1891</v>
      </c>
      <c r="D648" s="397" t="s">
        <v>389</v>
      </c>
      <c r="E648" s="398">
        <v>27416462</v>
      </c>
      <c r="F648" s="399">
        <v>1</v>
      </c>
      <c r="G648" s="400">
        <f t="shared" si="1678"/>
        <v>27416462</v>
      </c>
      <c r="H648" s="400"/>
      <c r="I648" s="401"/>
      <c r="J648" s="401"/>
      <c r="K648" s="513"/>
      <c r="L648" s="401"/>
      <c r="M648" s="513">
        <f t="shared" si="1628"/>
        <v>0</v>
      </c>
      <c r="N648" s="401">
        <f t="shared" si="1629"/>
        <v>0</v>
      </c>
      <c r="O648" s="513"/>
      <c r="P648" s="401"/>
      <c r="Q648" s="513">
        <f t="shared" si="1630"/>
        <v>0</v>
      </c>
      <c r="R648" s="401">
        <f t="shared" si="1631"/>
        <v>0</v>
      </c>
      <c r="S648" s="540"/>
      <c r="T648" s="401"/>
      <c r="U648" s="513">
        <f t="shared" si="1632"/>
        <v>0</v>
      </c>
      <c r="V648" s="401">
        <f t="shared" si="1633"/>
        <v>0</v>
      </c>
      <c r="W648" s="513"/>
      <c r="X648" s="401"/>
      <c r="Y648" s="513">
        <f t="shared" si="1634"/>
        <v>0</v>
      </c>
      <c r="Z648" s="401">
        <f t="shared" si="1635"/>
        <v>0</v>
      </c>
      <c r="AA648" s="513"/>
      <c r="AB648" s="401">
        <f t="shared" si="1636"/>
        <v>0</v>
      </c>
      <c r="AC648" s="513">
        <f t="shared" si="1637"/>
        <v>0</v>
      </c>
      <c r="AD648" s="401">
        <f t="shared" si="1638"/>
        <v>0</v>
      </c>
      <c r="AE648" s="513"/>
      <c r="AF648" s="401">
        <f t="shared" si="1639"/>
        <v>0</v>
      </c>
      <c r="AG648" s="513">
        <f t="shared" si="1640"/>
        <v>0</v>
      </c>
      <c r="AH648" s="401">
        <f t="shared" si="1641"/>
        <v>0</v>
      </c>
      <c r="AI648" s="513"/>
      <c r="AJ648" s="401">
        <f t="shared" si="1642"/>
        <v>0</v>
      </c>
      <c r="AK648" s="513">
        <f t="shared" si="1643"/>
        <v>0</v>
      </c>
      <c r="AL648" s="401">
        <f t="shared" si="1644"/>
        <v>0</v>
      </c>
      <c r="AM648" s="519"/>
      <c r="AN648" s="429">
        <f t="shared" si="1645"/>
        <v>0</v>
      </c>
      <c r="AO648" s="519">
        <f t="shared" si="1646"/>
        <v>0</v>
      </c>
      <c r="AP648" s="429">
        <f t="shared" si="1647"/>
        <v>0</v>
      </c>
      <c r="AQ648" s="591"/>
      <c r="AR648" s="401">
        <f t="shared" si="1648"/>
        <v>0</v>
      </c>
      <c r="AS648" s="519">
        <f t="shared" si="1649"/>
        <v>0</v>
      </c>
      <c r="AT648" s="429">
        <f t="shared" si="1650"/>
        <v>0</v>
      </c>
      <c r="AU648" s="690">
        <v>0.8</v>
      </c>
      <c r="AV648" s="401">
        <f t="shared" si="1651"/>
        <v>21933169.600000001</v>
      </c>
      <c r="AW648" s="519">
        <f t="shared" si="1652"/>
        <v>0.8</v>
      </c>
      <c r="AX648" s="429">
        <f t="shared" si="1653"/>
        <v>21933169.600000001</v>
      </c>
      <c r="AY648" s="513"/>
      <c r="AZ648" s="681">
        <f t="shared" si="1654"/>
        <v>0</v>
      </c>
      <c r="BA648" s="519">
        <f t="shared" si="1655"/>
        <v>0.8</v>
      </c>
      <c r="BB648" s="429">
        <f t="shared" si="1656"/>
        <v>21933169.600000001</v>
      </c>
      <c r="BC648" s="695"/>
      <c r="BD648" s="681">
        <f t="shared" si="1657"/>
        <v>0</v>
      </c>
      <c r="BE648" s="695">
        <f t="shared" si="1658"/>
        <v>0.8</v>
      </c>
      <c r="BF648" s="681">
        <f t="shared" si="1659"/>
        <v>21933169.600000001</v>
      </c>
      <c r="BG648" s="695"/>
      <c r="BH648" s="681">
        <f t="shared" si="1660"/>
        <v>0</v>
      </c>
      <c r="BI648" s="519">
        <f t="shared" si="1661"/>
        <v>0.8</v>
      </c>
      <c r="BJ648" s="429">
        <f t="shared" si="1662"/>
        <v>21933169.600000001</v>
      </c>
      <c r="BK648" s="519">
        <v>0.15</v>
      </c>
      <c r="BL648" s="429">
        <f t="shared" si="1663"/>
        <v>4112469.3</v>
      </c>
      <c r="BM648" s="519">
        <f t="shared" si="1664"/>
        <v>0.95000000000000007</v>
      </c>
      <c r="BN648" s="429">
        <f t="shared" si="1665"/>
        <v>26045638.900000002</v>
      </c>
      <c r="BO648" s="718"/>
      <c r="BP648" s="706">
        <f t="shared" si="1666"/>
        <v>0</v>
      </c>
      <c r="BQ648" s="718">
        <f t="shared" si="1667"/>
        <v>0.95000000000000007</v>
      </c>
      <c r="BR648" s="706">
        <f t="shared" si="1668"/>
        <v>26045638.900000002</v>
      </c>
      <c r="BS648" s="718"/>
      <c r="BT648" s="706">
        <f t="shared" si="1669"/>
        <v>0</v>
      </c>
      <c r="BU648" s="718">
        <f t="shared" si="1670"/>
        <v>0.95000000000000007</v>
      </c>
      <c r="BV648" s="706">
        <f t="shared" si="1671"/>
        <v>26045638.900000002</v>
      </c>
      <c r="BW648" s="718"/>
      <c r="BX648" s="706">
        <f t="shared" si="1672"/>
        <v>0</v>
      </c>
      <c r="BY648" s="718">
        <f t="shared" si="1673"/>
        <v>0.95000000000000007</v>
      </c>
      <c r="BZ648" s="706">
        <f t="shared" si="1674"/>
        <v>26045638.900000002</v>
      </c>
      <c r="CA648" s="718"/>
      <c r="CB648" s="706">
        <f t="shared" si="1675"/>
        <v>0</v>
      </c>
      <c r="CC648" s="718">
        <f t="shared" si="1676"/>
        <v>0.95000000000000007</v>
      </c>
      <c r="CD648" s="706">
        <f t="shared" si="1677"/>
        <v>26045638.900000002</v>
      </c>
      <c r="CE648" s="706"/>
      <c r="CF648" s="402">
        <f t="shared" si="1475"/>
        <v>27416462</v>
      </c>
    </row>
    <row r="649" spans="2:84" ht="90">
      <c r="B649" s="395" t="s">
        <v>1892</v>
      </c>
      <c r="C649" s="396" t="s">
        <v>1893</v>
      </c>
      <c r="D649" s="397" t="s">
        <v>389</v>
      </c>
      <c r="E649" s="398">
        <v>32850756</v>
      </c>
      <c r="F649" s="399">
        <v>1</v>
      </c>
      <c r="G649" s="400">
        <f t="shared" si="1678"/>
        <v>32850756</v>
      </c>
      <c r="H649" s="400"/>
      <c r="I649" s="401"/>
      <c r="J649" s="401"/>
      <c r="K649" s="513"/>
      <c r="L649" s="401"/>
      <c r="M649" s="513">
        <f t="shared" si="1628"/>
        <v>0</v>
      </c>
      <c r="N649" s="401">
        <f t="shared" si="1629"/>
        <v>0</v>
      </c>
      <c r="O649" s="513"/>
      <c r="P649" s="401"/>
      <c r="Q649" s="513">
        <f t="shared" si="1630"/>
        <v>0</v>
      </c>
      <c r="R649" s="401">
        <f t="shared" si="1631"/>
        <v>0</v>
      </c>
      <c r="S649" s="540"/>
      <c r="T649" s="401"/>
      <c r="U649" s="513">
        <f t="shared" si="1632"/>
        <v>0</v>
      </c>
      <c r="V649" s="401">
        <f t="shared" si="1633"/>
        <v>0</v>
      </c>
      <c r="W649" s="513"/>
      <c r="X649" s="401"/>
      <c r="Y649" s="513">
        <f t="shared" si="1634"/>
        <v>0</v>
      </c>
      <c r="Z649" s="401">
        <f t="shared" si="1635"/>
        <v>0</v>
      </c>
      <c r="AA649" s="513"/>
      <c r="AB649" s="401">
        <f t="shared" si="1636"/>
        <v>0</v>
      </c>
      <c r="AC649" s="513">
        <f t="shared" si="1637"/>
        <v>0</v>
      </c>
      <c r="AD649" s="401">
        <f t="shared" si="1638"/>
        <v>0</v>
      </c>
      <c r="AE649" s="513"/>
      <c r="AF649" s="401">
        <f t="shared" si="1639"/>
        <v>0</v>
      </c>
      <c r="AG649" s="513">
        <f t="shared" si="1640"/>
        <v>0</v>
      </c>
      <c r="AH649" s="401">
        <f t="shared" si="1641"/>
        <v>0</v>
      </c>
      <c r="AI649" s="513"/>
      <c r="AJ649" s="401">
        <f t="shared" si="1642"/>
        <v>0</v>
      </c>
      <c r="AK649" s="513">
        <f t="shared" si="1643"/>
        <v>0</v>
      </c>
      <c r="AL649" s="401">
        <f t="shared" si="1644"/>
        <v>0</v>
      </c>
      <c r="AM649" s="519"/>
      <c r="AN649" s="429">
        <f t="shared" si="1645"/>
        <v>0</v>
      </c>
      <c r="AO649" s="519">
        <f t="shared" si="1646"/>
        <v>0</v>
      </c>
      <c r="AP649" s="429">
        <f t="shared" si="1647"/>
        <v>0</v>
      </c>
      <c r="AQ649" s="591"/>
      <c r="AR649" s="401">
        <f t="shared" si="1648"/>
        <v>0</v>
      </c>
      <c r="AS649" s="519">
        <f t="shared" si="1649"/>
        <v>0</v>
      </c>
      <c r="AT649" s="429">
        <f t="shared" si="1650"/>
        <v>0</v>
      </c>
      <c r="AU649" s="690">
        <v>0.8</v>
      </c>
      <c r="AV649" s="401">
        <f t="shared" si="1651"/>
        <v>26280604.800000001</v>
      </c>
      <c r="AW649" s="519">
        <f t="shared" si="1652"/>
        <v>0.8</v>
      </c>
      <c r="AX649" s="429">
        <f t="shared" si="1653"/>
        <v>26280604.800000001</v>
      </c>
      <c r="AY649" s="513"/>
      <c r="AZ649" s="681">
        <f t="shared" si="1654"/>
        <v>0</v>
      </c>
      <c r="BA649" s="519">
        <f t="shared" si="1655"/>
        <v>0.8</v>
      </c>
      <c r="BB649" s="429">
        <f t="shared" si="1656"/>
        <v>26280604.800000001</v>
      </c>
      <c r="BC649" s="695"/>
      <c r="BD649" s="681">
        <f t="shared" si="1657"/>
        <v>0</v>
      </c>
      <c r="BE649" s="695">
        <f t="shared" si="1658"/>
        <v>0.8</v>
      </c>
      <c r="BF649" s="681">
        <f t="shared" si="1659"/>
        <v>26280604.800000001</v>
      </c>
      <c r="BG649" s="695"/>
      <c r="BH649" s="681">
        <f t="shared" si="1660"/>
        <v>0</v>
      </c>
      <c r="BI649" s="519">
        <f t="shared" si="1661"/>
        <v>0.8</v>
      </c>
      <c r="BJ649" s="429">
        <f t="shared" si="1662"/>
        <v>26280604.800000001</v>
      </c>
      <c r="BK649" s="519">
        <v>0.15</v>
      </c>
      <c r="BL649" s="429">
        <f t="shared" si="1663"/>
        <v>4927613.3999999994</v>
      </c>
      <c r="BM649" s="519">
        <f t="shared" si="1664"/>
        <v>0.95000000000000007</v>
      </c>
      <c r="BN649" s="429">
        <f t="shared" si="1665"/>
        <v>31208218.200000003</v>
      </c>
      <c r="BO649" s="718"/>
      <c r="BP649" s="706">
        <f t="shared" si="1666"/>
        <v>0</v>
      </c>
      <c r="BQ649" s="718">
        <f t="shared" si="1667"/>
        <v>0.95000000000000007</v>
      </c>
      <c r="BR649" s="706">
        <f t="shared" si="1668"/>
        <v>31208218.200000003</v>
      </c>
      <c r="BS649" s="718"/>
      <c r="BT649" s="706">
        <f t="shared" si="1669"/>
        <v>0</v>
      </c>
      <c r="BU649" s="718">
        <f t="shared" si="1670"/>
        <v>0.95000000000000007</v>
      </c>
      <c r="BV649" s="706">
        <f t="shared" si="1671"/>
        <v>31208218.200000003</v>
      </c>
      <c r="BW649" s="718"/>
      <c r="BX649" s="706">
        <f t="shared" si="1672"/>
        <v>0</v>
      </c>
      <c r="BY649" s="718">
        <f t="shared" si="1673"/>
        <v>0.95000000000000007</v>
      </c>
      <c r="BZ649" s="706">
        <f t="shared" si="1674"/>
        <v>31208218.200000003</v>
      </c>
      <c r="CA649" s="718"/>
      <c r="CB649" s="706">
        <f t="shared" si="1675"/>
        <v>0</v>
      </c>
      <c r="CC649" s="718">
        <f t="shared" si="1676"/>
        <v>0.95000000000000007</v>
      </c>
      <c r="CD649" s="706">
        <f t="shared" si="1677"/>
        <v>31208218.200000003</v>
      </c>
      <c r="CE649" s="706"/>
      <c r="CF649" s="402">
        <f t="shared" si="1475"/>
        <v>32850756</v>
      </c>
    </row>
    <row r="650" spans="2:84" ht="90">
      <c r="B650" s="395" t="s">
        <v>1894</v>
      </c>
      <c r="C650" s="396" t="s">
        <v>1895</v>
      </c>
      <c r="D650" s="397" t="s">
        <v>389</v>
      </c>
      <c r="E650" s="398">
        <v>127130003</v>
      </c>
      <c r="F650" s="399">
        <v>1</v>
      </c>
      <c r="G650" s="400">
        <f t="shared" si="1678"/>
        <v>127130003</v>
      </c>
      <c r="H650" s="400"/>
      <c r="I650" s="401"/>
      <c r="J650" s="401"/>
      <c r="K650" s="513"/>
      <c r="L650" s="401"/>
      <c r="M650" s="513">
        <f t="shared" si="1628"/>
        <v>0</v>
      </c>
      <c r="N650" s="401">
        <f t="shared" si="1629"/>
        <v>0</v>
      </c>
      <c r="O650" s="513"/>
      <c r="P650" s="401"/>
      <c r="Q650" s="513">
        <f t="shared" si="1630"/>
        <v>0</v>
      </c>
      <c r="R650" s="401">
        <f t="shared" si="1631"/>
        <v>0</v>
      </c>
      <c r="S650" s="540"/>
      <c r="T650" s="401"/>
      <c r="U650" s="513">
        <f t="shared" si="1632"/>
        <v>0</v>
      </c>
      <c r="V650" s="401">
        <f t="shared" si="1633"/>
        <v>0</v>
      </c>
      <c r="W650" s="513"/>
      <c r="X650" s="401"/>
      <c r="Y650" s="513">
        <f t="shared" si="1634"/>
        <v>0</v>
      </c>
      <c r="Z650" s="401">
        <f t="shared" si="1635"/>
        <v>0</v>
      </c>
      <c r="AA650" s="513"/>
      <c r="AB650" s="401">
        <f t="shared" si="1636"/>
        <v>0</v>
      </c>
      <c r="AC650" s="513">
        <f t="shared" si="1637"/>
        <v>0</v>
      </c>
      <c r="AD650" s="401">
        <f t="shared" si="1638"/>
        <v>0</v>
      </c>
      <c r="AE650" s="513"/>
      <c r="AF650" s="401">
        <f t="shared" si="1639"/>
        <v>0</v>
      </c>
      <c r="AG650" s="513">
        <f t="shared" si="1640"/>
        <v>0</v>
      </c>
      <c r="AH650" s="401">
        <f t="shared" si="1641"/>
        <v>0</v>
      </c>
      <c r="AI650" s="513"/>
      <c r="AJ650" s="401">
        <f t="shared" si="1642"/>
        <v>0</v>
      </c>
      <c r="AK650" s="513">
        <f t="shared" si="1643"/>
        <v>0</v>
      </c>
      <c r="AL650" s="401">
        <f t="shared" si="1644"/>
        <v>0</v>
      </c>
      <c r="AM650" s="519"/>
      <c r="AN650" s="429">
        <f t="shared" si="1645"/>
        <v>0</v>
      </c>
      <c r="AO650" s="519">
        <f t="shared" si="1646"/>
        <v>0</v>
      </c>
      <c r="AP650" s="429">
        <f t="shared" si="1647"/>
        <v>0</v>
      </c>
      <c r="AQ650" s="591"/>
      <c r="AR650" s="401">
        <f t="shared" si="1648"/>
        <v>0</v>
      </c>
      <c r="AS650" s="519">
        <f t="shared" si="1649"/>
        <v>0</v>
      </c>
      <c r="AT650" s="429">
        <f t="shared" si="1650"/>
        <v>0</v>
      </c>
      <c r="AU650" s="690">
        <v>0.8</v>
      </c>
      <c r="AV650" s="401">
        <f t="shared" si="1651"/>
        <v>101704002.40000001</v>
      </c>
      <c r="AW650" s="519">
        <f t="shared" si="1652"/>
        <v>0.8</v>
      </c>
      <c r="AX650" s="429">
        <f t="shared" si="1653"/>
        <v>101704002.40000001</v>
      </c>
      <c r="AY650" s="513"/>
      <c r="AZ650" s="681">
        <f t="shared" si="1654"/>
        <v>0</v>
      </c>
      <c r="BA650" s="519">
        <f t="shared" si="1655"/>
        <v>0.8</v>
      </c>
      <c r="BB650" s="429">
        <f t="shared" si="1656"/>
        <v>101704002.40000001</v>
      </c>
      <c r="BC650" s="695"/>
      <c r="BD650" s="681">
        <f t="shared" si="1657"/>
        <v>0</v>
      </c>
      <c r="BE650" s="695">
        <f t="shared" si="1658"/>
        <v>0.8</v>
      </c>
      <c r="BF650" s="681">
        <f t="shared" si="1659"/>
        <v>101704002.40000001</v>
      </c>
      <c r="BG650" s="695"/>
      <c r="BH650" s="681">
        <f t="shared" si="1660"/>
        <v>0</v>
      </c>
      <c r="BI650" s="519">
        <f t="shared" si="1661"/>
        <v>0.8</v>
      </c>
      <c r="BJ650" s="429">
        <f t="shared" si="1662"/>
        <v>101704002.40000001</v>
      </c>
      <c r="BK650" s="519">
        <v>0.15</v>
      </c>
      <c r="BL650" s="429">
        <f t="shared" si="1663"/>
        <v>19069500.449999999</v>
      </c>
      <c r="BM650" s="519">
        <f t="shared" si="1664"/>
        <v>0.95000000000000007</v>
      </c>
      <c r="BN650" s="429">
        <f t="shared" si="1665"/>
        <v>120773502.85000001</v>
      </c>
      <c r="BO650" s="718"/>
      <c r="BP650" s="706">
        <f t="shared" si="1666"/>
        <v>0</v>
      </c>
      <c r="BQ650" s="718">
        <f t="shared" si="1667"/>
        <v>0.95000000000000007</v>
      </c>
      <c r="BR650" s="706">
        <f t="shared" si="1668"/>
        <v>120773502.85000001</v>
      </c>
      <c r="BS650" s="718"/>
      <c r="BT650" s="706">
        <f t="shared" si="1669"/>
        <v>0</v>
      </c>
      <c r="BU650" s="718">
        <f t="shared" si="1670"/>
        <v>0.95000000000000007</v>
      </c>
      <c r="BV650" s="706">
        <f t="shared" si="1671"/>
        <v>120773502.85000001</v>
      </c>
      <c r="BW650" s="718"/>
      <c r="BX650" s="706">
        <f t="shared" si="1672"/>
        <v>0</v>
      </c>
      <c r="BY650" s="718">
        <f t="shared" si="1673"/>
        <v>0.95000000000000007</v>
      </c>
      <c r="BZ650" s="706">
        <f t="shared" si="1674"/>
        <v>120773502.85000001</v>
      </c>
      <c r="CA650" s="718"/>
      <c r="CB650" s="706">
        <f t="shared" si="1675"/>
        <v>0</v>
      </c>
      <c r="CC650" s="718">
        <f t="shared" si="1676"/>
        <v>0.95000000000000007</v>
      </c>
      <c r="CD650" s="706">
        <f t="shared" si="1677"/>
        <v>120773502.85000001</v>
      </c>
      <c r="CE650" s="706"/>
      <c r="CF650" s="402">
        <f t="shared" si="1475"/>
        <v>127130003</v>
      </c>
    </row>
    <row r="651" spans="2:84" ht="72">
      <c r="B651" s="395" t="s">
        <v>1896</v>
      </c>
      <c r="C651" s="396" t="s">
        <v>1897</v>
      </c>
      <c r="D651" s="397" t="s">
        <v>389</v>
      </c>
      <c r="E651" s="398">
        <v>71022404</v>
      </c>
      <c r="F651" s="399">
        <v>1</v>
      </c>
      <c r="G651" s="400">
        <f t="shared" si="1678"/>
        <v>71022404</v>
      </c>
      <c r="H651" s="400"/>
      <c r="I651" s="401"/>
      <c r="J651" s="401"/>
      <c r="K651" s="513"/>
      <c r="L651" s="401"/>
      <c r="M651" s="513">
        <f t="shared" si="1628"/>
        <v>0</v>
      </c>
      <c r="N651" s="401">
        <f t="shared" si="1629"/>
        <v>0</v>
      </c>
      <c r="O651" s="513"/>
      <c r="P651" s="401"/>
      <c r="Q651" s="513">
        <f t="shared" si="1630"/>
        <v>0</v>
      </c>
      <c r="R651" s="401">
        <f t="shared" si="1631"/>
        <v>0</v>
      </c>
      <c r="S651" s="540"/>
      <c r="T651" s="401"/>
      <c r="U651" s="513">
        <f t="shared" si="1632"/>
        <v>0</v>
      </c>
      <c r="V651" s="401">
        <f t="shared" si="1633"/>
        <v>0</v>
      </c>
      <c r="W651" s="513"/>
      <c r="X651" s="401"/>
      <c r="Y651" s="513">
        <f t="shared" si="1634"/>
        <v>0</v>
      </c>
      <c r="Z651" s="401">
        <f t="shared" si="1635"/>
        <v>0</v>
      </c>
      <c r="AA651" s="513"/>
      <c r="AB651" s="401">
        <f t="shared" si="1636"/>
        <v>0</v>
      </c>
      <c r="AC651" s="513">
        <f t="shared" si="1637"/>
        <v>0</v>
      </c>
      <c r="AD651" s="401">
        <f t="shared" si="1638"/>
        <v>0</v>
      </c>
      <c r="AE651" s="513"/>
      <c r="AF651" s="401">
        <f t="shared" si="1639"/>
        <v>0</v>
      </c>
      <c r="AG651" s="513">
        <f t="shared" si="1640"/>
        <v>0</v>
      </c>
      <c r="AH651" s="401">
        <f t="shared" si="1641"/>
        <v>0</v>
      </c>
      <c r="AI651" s="513"/>
      <c r="AJ651" s="401">
        <f t="shared" si="1642"/>
        <v>0</v>
      </c>
      <c r="AK651" s="513">
        <f t="shared" si="1643"/>
        <v>0</v>
      </c>
      <c r="AL651" s="401">
        <f t="shared" si="1644"/>
        <v>0</v>
      </c>
      <c r="AM651" s="519"/>
      <c r="AN651" s="429">
        <f t="shared" si="1645"/>
        <v>0</v>
      </c>
      <c r="AO651" s="519">
        <f t="shared" si="1646"/>
        <v>0</v>
      </c>
      <c r="AP651" s="429">
        <f t="shared" si="1647"/>
        <v>0</v>
      </c>
      <c r="AQ651" s="591"/>
      <c r="AR651" s="401">
        <f t="shared" si="1648"/>
        <v>0</v>
      </c>
      <c r="AS651" s="519">
        <f t="shared" si="1649"/>
        <v>0</v>
      </c>
      <c r="AT651" s="429">
        <f t="shared" si="1650"/>
        <v>0</v>
      </c>
      <c r="AU651" s="690">
        <v>0.8</v>
      </c>
      <c r="AV651" s="401">
        <f t="shared" si="1651"/>
        <v>56817923.200000003</v>
      </c>
      <c r="AW651" s="519">
        <f t="shared" si="1652"/>
        <v>0.8</v>
      </c>
      <c r="AX651" s="429">
        <f t="shared" si="1653"/>
        <v>56817923.200000003</v>
      </c>
      <c r="AY651" s="513"/>
      <c r="AZ651" s="681">
        <f t="shared" si="1654"/>
        <v>0</v>
      </c>
      <c r="BA651" s="519">
        <f t="shared" si="1655"/>
        <v>0.8</v>
      </c>
      <c r="BB651" s="429">
        <f t="shared" si="1656"/>
        <v>56817923.200000003</v>
      </c>
      <c r="BC651" s="695"/>
      <c r="BD651" s="681">
        <f t="shared" si="1657"/>
        <v>0</v>
      </c>
      <c r="BE651" s="695">
        <f t="shared" si="1658"/>
        <v>0.8</v>
      </c>
      <c r="BF651" s="681">
        <f t="shared" si="1659"/>
        <v>56817923.200000003</v>
      </c>
      <c r="BG651" s="695"/>
      <c r="BH651" s="681">
        <f t="shared" si="1660"/>
        <v>0</v>
      </c>
      <c r="BI651" s="519">
        <f t="shared" si="1661"/>
        <v>0.8</v>
      </c>
      <c r="BJ651" s="429">
        <f t="shared" si="1662"/>
        <v>56817923.200000003</v>
      </c>
      <c r="BK651" s="519">
        <v>0.15</v>
      </c>
      <c r="BL651" s="429">
        <f t="shared" si="1663"/>
        <v>10653360.6</v>
      </c>
      <c r="BM651" s="519">
        <f t="shared" si="1664"/>
        <v>0.95000000000000007</v>
      </c>
      <c r="BN651" s="429">
        <f t="shared" si="1665"/>
        <v>67471283.800000012</v>
      </c>
      <c r="BO651" s="718"/>
      <c r="BP651" s="706">
        <f t="shared" si="1666"/>
        <v>0</v>
      </c>
      <c r="BQ651" s="718">
        <f t="shared" si="1667"/>
        <v>0.95000000000000007</v>
      </c>
      <c r="BR651" s="706">
        <f t="shared" si="1668"/>
        <v>67471283.800000012</v>
      </c>
      <c r="BS651" s="718"/>
      <c r="BT651" s="706">
        <f t="shared" si="1669"/>
        <v>0</v>
      </c>
      <c r="BU651" s="718">
        <f t="shared" si="1670"/>
        <v>0.95000000000000007</v>
      </c>
      <c r="BV651" s="706">
        <f t="shared" si="1671"/>
        <v>67471283.800000012</v>
      </c>
      <c r="BW651" s="718"/>
      <c r="BX651" s="706">
        <f t="shared" si="1672"/>
        <v>0</v>
      </c>
      <c r="BY651" s="718">
        <f t="shared" si="1673"/>
        <v>0.95000000000000007</v>
      </c>
      <c r="BZ651" s="706">
        <f t="shared" si="1674"/>
        <v>67471283.800000012</v>
      </c>
      <c r="CA651" s="718"/>
      <c r="CB651" s="706">
        <f t="shared" si="1675"/>
        <v>0</v>
      </c>
      <c r="CC651" s="718">
        <f t="shared" si="1676"/>
        <v>0.95000000000000007</v>
      </c>
      <c r="CD651" s="706">
        <f t="shared" si="1677"/>
        <v>67471283.800000012</v>
      </c>
      <c r="CE651" s="706"/>
      <c r="CF651" s="402">
        <f t="shared" si="1475"/>
        <v>71022404</v>
      </c>
    </row>
    <row r="652" spans="2:84" ht="72">
      <c r="B652" s="395" t="s">
        <v>1898</v>
      </c>
      <c r="C652" s="396" t="s">
        <v>1899</v>
      </c>
      <c r="D652" s="397" t="s">
        <v>389</v>
      </c>
      <c r="E652" s="398">
        <v>41161490</v>
      </c>
      <c r="F652" s="399">
        <v>1</v>
      </c>
      <c r="G652" s="400">
        <f t="shared" si="1678"/>
        <v>41161490</v>
      </c>
      <c r="H652" s="400"/>
      <c r="I652" s="401"/>
      <c r="J652" s="401"/>
      <c r="K652" s="513"/>
      <c r="L652" s="401"/>
      <c r="M652" s="513">
        <f t="shared" si="1628"/>
        <v>0</v>
      </c>
      <c r="N652" s="401">
        <f t="shared" si="1629"/>
        <v>0</v>
      </c>
      <c r="O652" s="513"/>
      <c r="P652" s="401"/>
      <c r="Q652" s="513">
        <f t="shared" si="1630"/>
        <v>0</v>
      </c>
      <c r="R652" s="401">
        <f t="shared" si="1631"/>
        <v>0</v>
      </c>
      <c r="S652" s="540"/>
      <c r="T652" s="401"/>
      <c r="U652" s="513">
        <f t="shared" si="1632"/>
        <v>0</v>
      </c>
      <c r="V652" s="401">
        <f t="shared" si="1633"/>
        <v>0</v>
      </c>
      <c r="W652" s="513"/>
      <c r="X652" s="401"/>
      <c r="Y652" s="513">
        <f t="shared" si="1634"/>
        <v>0</v>
      </c>
      <c r="Z652" s="401">
        <f t="shared" si="1635"/>
        <v>0</v>
      </c>
      <c r="AA652" s="513"/>
      <c r="AB652" s="401">
        <f t="shared" si="1636"/>
        <v>0</v>
      </c>
      <c r="AC652" s="513">
        <f t="shared" si="1637"/>
        <v>0</v>
      </c>
      <c r="AD652" s="401">
        <f t="shared" si="1638"/>
        <v>0</v>
      </c>
      <c r="AE652" s="513"/>
      <c r="AF652" s="401">
        <f t="shared" si="1639"/>
        <v>0</v>
      </c>
      <c r="AG652" s="513">
        <f t="shared" si="1640"/>
        <v>0</v>
      </c>
      <c r="AH652" s="401">
        <f t="shared" si="1641"/>
        <v>0</v>
      </c>
      <c r="AI652" s="513"/>
      <c r="AJ652" s="401">
        <f t="shared" si="1642"/>
        <v>0</v>
      </c>
      <c r="AK652" s="513">
        <f t="shared" si="1643"/>
        <v>0</v>
      </c>
      <c r="AL652" s="401">
        <f t="shared" si="1644"/>
        <v>0</v>
      </c>
      <c r="AM652" s="519"/>
      <c r="AN652" s="429">
        <f t="shared" si="1645"/>
        <v>0</v>
      </c>
      <c r="AO652" s="519">
        <f t="shared" si="1646"/>
        <v>0</v>
      </c>
      <c r="AP652" s="429">
        <f t="shared" si="1647"/>
        <v>0</v>
      </c>
      <c r="AQ652" s="591"/>
      <c r="AR652" s="401">
        <f t="shared" si="1648"/>
        <v>0</v>
      </c>
      <c r="AS652" s="519">
        <f t="shared" si="1649"/>
        <v>0</v>
      </c>
      <c r="AT652" s="429">
        <f t="shared" si="1650"/>
        <v>0</v>
      </c>
      <c r="AU652" s="690">
        <v>0.8</v>
      </c>
      <c r="AV652" s="401">
        <f t="shared" si="1651"/>
        <v>32929192</v>
      </c>
      <c r="AW652" s="519">
        <f t="shared" si="1652"/>
        <v>0.8</v>
      </c>
      <c r="AX652" s="429">
        <f t="shared" si="1653"/>
        <v>32929192</v>
      </c>
      <c r="AY652" s="513"/>
      <c r="AZ652" s="681">
        <f t="shared" si="1654"/>
        <v>0</v>
      </c>
      <c r="BA652" s="519">
        <f t="shared" si="1655"/>
        <v>0.8</v>
      </c>
      <c r="BB652" s="429">
        <f t="shared" si="1656"/>
        <v>32929192</v>
      </c>
      <c r="BC652" s="695"/>
      <c r="BD652" s="681">
        <f t="shared" si="1657"/>
        <v>0</v>
      </c>
      <c r="BE652" s="695">
        <f t="shared" si="1658"/>
        <v>0.8</v>
      </c>
      <c r="BF652" s="681">
        <f t="shared" si="1659"/>
        <v>32929192</v>
      </c>
      <c r="BG652" s="695"/>
      <c r="BH652" s="681">
        <f t="shared" si="1660"/>
        <v>0</v>
      </c>
      <c r="BI652" s="519">
        <f t="shared" si="1661"/>
        <v>0.8</v>
      </c>
      <c r="BJ652" s="429">
        <f t="shared" si="1662"/>
        <v>32929192</v>
      </c>
      <c r="BK652" s="519"/>
      <c r="BL652" s="429">
        <f t="shared" si="1663"/>
        <v>0</v>
      </c>
      <c r="BM652" s="519">
        <f t="shared" si="1664"/>
        <v>0.8</v>
      </c>
      <c r="BN652" s="429">
        <f t="shared" si="1665"/>
        <v>32929192</v>
      </c>
      <c r="BO652" s="718"/>
      <c r="BP652" s="706">
        <f t="shared" si="1666"/>
        <v>0</v>
      </c>
      <c r="BQ652" s="718">
        <f t="shared" si="1667"/>
        <v>0.8</v>
      </c>
      <c r="BR652" s="706">
        <f t="shared" si="1668"/>
        <v>32929192</v>
      </c>
      <c r="BS652" s="718"/>
      <c r="BT652" s="706">
        <f t="shared" si="1669"/>
        <v>0</v>
      </c>
      <c r="BU652" s="718">
        <f t="shared" si="1670"/>
        <v>0.8</v>
      </c>
      <c r="BV652" s="706">
        <f t="shared" si="1671"/>
        <v>32929192</v>
      </c>
      <c r="BW652" s="718"/>
      <c r="BX652" s="706">
        <f t="shared" si="1672"/>
        <v>0</v>
      </c>
      <c r="BY652" s="718">
        <f t="shared" si="1673"/>
        <v>0.8</v>
      </c>
      <c r="BZ652" s="706">
        <f t="shared" si="1674"/>
        <v>32929192</v>
      </c>
      <c r="CA652" s="718"/>
      <c r="CB652" s="706">
        <f t="shared" si="1675"/>
        <v>0</v>
      </c>
      <c r="CC652" s="718">
        <f t="shared" si="1676"/>
        <v>0.8</v>
      </c>
      <c r="CD652" s="706">
        <f t="shared" si="1677"/>
        <v>32929192</v>
      </c>
      <c r="CE652" s="706"/>
      <c r="CF652" s="402">
        <f t="shared" si="1475"/>
        <v>41161490</v>
      </c>
    </row>
    <row r="653" spans="2:84" ht="72">
      <c r="B653" s="395" t="s">
        <v>1900</v>
      </c>
      <c r="C653" s="396" t="s">
        <v>1901</v>
      </c>
      <c r="D653" s="397" t="s">
        <v>389</v>
      </c>
      <c r="E653" s="398">
        <v>33377455</v>
      </c>
      <c r="F653" s="399">
        <v>1</v>
      </c>
      <c r="G653" s="400">
        <f t="shared" si="1678"/>
        <v>33377455</v>
      </c>
      <c r="H653" s="400"/>
      <c r="I653" s="401"/>
      <c r="J653" s="401"/>
      <c r="K653" s="513"/>
      <c r="L653" s="401"/>
      <c r="M653" s="513">
        <f t="shared" si="1628"/>
        <v>0</v>
      </c>
      <c r="N653" s="401">
        <f t="shared" si="1629"/>
        <v>0</v>
      </c>
      <c r="O653" s="513"/>
      <c r="P653" s="401"/>
      <c r="Q653" s="513">
        <f t="shared" si="1630"/>
        <v>0</v>
      </c>
      <c r="R653" s="401">
        <f t="shared" si="1631"/>
        <v>0</v>
      </c>
      <c r="S653" s="540"/>
      <c r="T653" s="401"/>
      <c r="U653" s="513">
        <f t="shared" si="1632"/>
        <v>0</v>
      </c>
      <c r="V653" s="401">
        <f t="shared" si="1633"/>
        <v>0</v>
      </c>
      <c r="W653" s="513"/>
      <c r="X653" s="401"/>
      <c r="Y653" s="513">
        <f t="shared" si="1634"/>
        <v>0</v>
      </c>
      <c r="Z653" s="401">
        <f t="shared" si="1635"/>
        <v>0</v>
      </c>
      <c r="AA653" s="513"/>
      <c r="AB653" s="401">
        <f t="shared" si="1636"/>
        <v>0</v>
      </c>
      <c r="AC653" s="513">
        <f t="shared" si="1637"/>
        <v>0</v>
      </c>
      <c r="AD653" s="401">
        <f t="shared" si="1638"/>
        <v>0</v>
      </c>
      <c r="AE653" s="513"/>
      <c r="AF653" s="401">
        <f t="shared" si="1639"/>
        <v>0</v>
      </c>
      <c r="AG653" s="513">
        <f t="shared" si="1640"/>
        <v>0</v>
      </c>
      <c r="AH653" s="401">
        <f t="shared" si="1641"/>
        <v>0</v>
      </c>
      <c r="AI653" s="513"/>
      <c r="AJ653" s="401">
        <f t="shared" si="1642"/>
        <v>0</v>
      </c>
      <c r="AK653" s="513">
        <f t="shared" si="1643"/>
        <v>0</v>
      </c>
      <c r="AL653" s="401">
        <f t="shared" si="1644"/>
        <v>0</v>
      </c>
      <c r="AM653" s="519"/>
      <c r="AN653" s="429">
        <f t="shared" si="1645"/>
        <v>0</v>
      </c>
      <c r="AO653" s="519">
        <f t="shared" si="1646"/>
        <v>0</v>
      </c>
      <c r="AP653" s="429">
        <f t="shared" si="1647"/>
        <v>0</v>
      </c>
      <c r="AQ653" s="591"/>
      <c r="AR653" s="401">
        <f t="shared" si="1648"/>
        <v>0</v>
      </c>
      <c r="AS653" s="519">
        <f t="shared" si="1649"/>
        <v>0</v>
      </c>
      <c r="AT653" s="429">
        <f t="shared" si="1650"/>
        <v>0</v>
      </c>
      <c r="AU653" s="690">
        <v>0.8</v>
      </c>
      <c r="AV653" s="401">
        <f t="shared" si="1651"/>
        <v>26701964</v>
      </c>
      <c r="AW653" s="519">
        <f t="shared" si="1652"/>
        <v>0.8</v>
      </c>
      <c r="AX653" s="429">
        <f t="shared" si="1653"/>
        <v>26701964</v>
      </c>
      <c r="AY653" s="513"/>
      <c r="AZ653" s="681">
        <f t="shared" si="1654"/>
        <v>0</v>
      </c>
      <c r="BA653" s="519">
        <f t="shared" si="1655"/>
        <v>0.8</v>
      </c>
      <c r="BB653" s="429">
        <f t="shared" si="1656"/>
        <v>26701964</v>
      </c>
      <c r="BC653" s="695"/>
      <c r="BD653" s="681">
        <f t="shared" si="1657"/>
        <v>0</v>
      </c>
      <c r="BE653" s="695">
        <f t="shared" si="1658"/>
        <v>0.8</v>
      </c>
      <c r="BF653" s="681">
        <f t="shared" si="1659"/>
        <v>26701964</v>
      </c>
      <c r="BG653" s="695"/>
      <c r="BH653" s="681">
        <f t="shared" si="1660"/>
        <v>0</v>
      </c>
      <c r="BI653" s="519">
        <f t="shared" si="1661"/>
        <v>0.8</v>
      </c>
      <c r="BJ653" s="429">
        <f t="shared" si="1662"/>
        <v>26701964</v>
      </c>
      <c r="BK653" s="519">
        <v>0.15</v>
      </c>
      <c r="BL653" s="429">
        <f t="shared" si="1663"/>
        <v>5006618.25</v>
      </c>
      <c r="BM653" s="519">
        <f t="shared" si="1664"/>
        <v>0.95000000000000007</v>
      </c>
      <c r="BN653" s="429">
        <f t="shared" si="1665"/>
        <v>31708582.250000004</v>
      </c>
      <c r="BO653" s="718"/>
      <c r="BP653" s="706">
        <f t="shared" si="1666"/>
        <v>0</v>
      </c>
      <c r="BQ653" s="718">
        <f t="shared" si="1667"/>
        <v>0.95000000000000007</v>
      </c>
      <c r="BR653" s="706">
        <f t="shared" si="1668"/>
        <v>31708582.250000004</v>
      </c>
      <c r="BS653" s="718"/>
      <c r="BT653" s="706">
        <f t="shared" si="1669"/>
        <v>0</v>
      </c>
      <c r="BU653" s="718">
        <f t="shared" si="1670"/>
        <v>0.95000000000000007</v>
      </c>
      <c r="BV653" s="706">
        <f t="shared" si="1671"/>
        <v>31708582.250000004</v>
      </c>
      <c r="BW653" s="718"/>
      <c r="BX653" s="706">
        <f t="shared" si="1672"/>
        <v>0</v>
      </c>
      <c r="BY653" s="718">
        <f t="shared" si="1673"/>
        <v>0.95000000000000007</v>
      </c>
      <c r="BZ653" s="706">
        <f t="shared" si="1674"/>
        <v>31708582.250000004</v>
      </c>
      <c r="CA653" s="718"/>
      <c r="CB653" s="706">
        <f t="shared" si="1675"/>
        <v>0</v>
      </c>
      <c r="CC653" s="718">
        <f t="shared" si="1676"/>
        <v>0.95000000000000007</v>
      </c>
      <c r="CD653" s="706">
        <f t="shared" si="1677"/>
        <v>31708582.250000004</v>
      </c>
      <c r="CE653" s="706"/>
      <c r="CF653" s="402">
        <f t="shared" ref="CF653:CF716" si="1679">+G653+H653</f>
        <v>33377455</v>
      </c>
    </row>
    <row r="654" spans="2:84" ht="72">
      <c r="B654" s="395" t="s">
        <v>1902</v>
      </c>
      <c r="C654" s="396" t="s">
        <v>1903</v>
      </c>
      <c r="D654" s="397" t="s">
        <v>389</v>
      </c>
      <c r="E654" s="398">
        <v>6777653</v>
      </c>
      <c r="F654" s="399">
        <v>2</v>
      </c>
      <c r="G654" s="400">
        <f t="shared" si="1678"/>
        <v>13555306</v>
      </c>
      <c r="H654" s="400"/>
      <c r="I654" s="401"/>
      <c r="J654" s="401"/>
      <c r="K654" s="513"/>
      <c r="L654" s="401"/>
      <c r="M654" s="513">
        <f t="shared" si="1628"/>
        <v>0</v>
      </c>
      <c r="N654" s="401">
        <f t="shared" si="1629"/>
        <v>0</v>
      </c>
      <c r="O654" s="513"/>
      <c r="P654" s="401"/>
      <c r="Q654" s="513">
        <f t="shared" si="1630"/>
        <v>0</v>
      </c>
      <c r="R654" s="401">
        <f t="shared" si="1631"/>
        <v>0</v>
      </c>
      <c r="S654" s="540"/>
      <c r="T654" s="401"/>
      <c r="U654" s="513">
        <f t="shared" si="1632"/>
        <v>0</v>
      </c>
      <c r="V654" s="401">
        <f t="shared" si="1633"/>
        <v>0</v>
      </c>
      <c r="W654" s="513"/>
      <c r="X654" s="401"/>
      <c r="Y654" s="513">
        <f t="shared" si="1634"/>
        <v>0</v>
      </c>
      <c r="Z654" s="401">
        <f t="shared" si="1635"/>
        <v>0</v>
      </c>
      <c r="AA654" s="513"/>
      <c r="AB654" s="401">
        <f t="shared" si="1636"/>
        <v>0</v>
      </c>
      <c r="AC654" s="513">
        <f t="shared" si="1637"/>
        <v>0</v>
      </c>
      <c r="AD654" s="401">
        <f t="shared" si="1638"/>
        <v>0</v>
      </c>
      <c r="AE654" s="513"/>
      <c r="AF654" s="401">
        <f t="shared" si="1639"/>
        <v>0</v>
      </c>
      <c r="AG654" s="513">
        <f t="shared" si="1640"/>
        <v>0</v>
      </c>
      <c r="AH654" s="401">
        <f t="shared" si="1641"/>
        <v>0</v>
      </c>
      <c r="AI654" s="513"/>
      <c r="AJ654" s="401">
        <f t="shared" si="1642"/>
        <v>0</v>
      </c>
      <c r="AK654" s="513">
        <f t="shared" si="1643"/>
        <v>0</v>
      </c>
      <c r="AL654" s="401">
        <f t="shared" si="1644"/>
        <v>0</v>
      </c>
      <c r="AM654" s="519"/>
      <c r="AN654" s="429">
        <f t="shared" si="1645"/>
        <v>0</v>
      </c>
      <c r="AO654" s="519">
        <f t="shared" si="1646"/>
        <v>0</v>
      </c>
      <c r="AP654" s="429">
        <f t="shared" si="1647"/>
        <v>0</v>
      </c>
      <c r="AQ654" s="591"/>
      <c r="AR654" s="401">
        <f t="shared" si="1648"/>
        <v>0</v>
      </c>
      <c r="AS654" s="519">
        <f t="shared" si="1649"/>
        <v>0</v>
      </c>
      <c r="AT654" s="429">
        <f t="shared" si="1650"/>
        <v>0</v>
      </c>
      <c r="AU654" s="690">
        <v>1.6</v>
      </c>
      <c r="AV654" s="401">
        <f t="shared" si="1651"/>
        <v>10844244.800000001</v>
      </c>
      <c r="AW654" s="519">
        <f t="shared" si="1652"/>
        <v>1.6</v>
      </c>
      <c r="AX654" s="429">
        <f t="shared" si="1653"/>
        <v>10844244.800000001</v>
      </c>
      <c r="AY654" s="513"/>
      <c r="AZ654" s="681">
        <f t="shared" si="1654"/>
        <v>0</v>
      </c>
      <c r="BA654" s="519">
        <f t="shared" si="1655"/>
        <v>1.6</v>
      </c>
      <c r="BB654" s="429">
        <f t="shared" si="1656"/>
        <v>10844244.800000001</v>
      </c>
      <c r="BC654" s="695"/>
      <c r="BD654" s="681">
        <f t="shared" si="1657"/>
        <v>0</v>
      </c>
      <c r="BE654" s="695">
        <f t="shared" si="1658"/>
        <v>1.6</v>
      </c>
      <c r="BF654" s="681">
        <f t="shared" si="1659"/>
        <v>10844244.800000001</v>
      </c>
      <c r="BG654" s="695"/>
      <c r="BH654" s="681">
        <f t="shared" si="1660"/>
        <v>0</v>
      </c>
      <c r="BI654" s="519">
        <f t="shared" si="1661"/>
        <v>1.6</v>
      </c>
      <c r="BJ654" s="429">
        <f t="shared" si="1662"/>
        <v>10844244.800000001</v>
      </c>
      <c r="BK654" s="519"/>
      <c r="BL654" s="429">
        <f t="shared" si="1663"/>
        <v>0</v>
      </c>
      <c r="BM654" s="519">
        <f t="shared" si="1664"/>
        <v>1.6</v>
      </c>
      <c r="BN654" s="429">
        <f t="shared" si="1665"/>
        <v>10844244.800000001</v>
      </c>
      <c r="BO654" s="718"/>
      <c r="BP654" s="706">
        <f t="shared" si="1666"/>
        <v>0</v>
      </c>
      <c r="BQ654" s="718">
        <f t="shared" si="1667"/>
        <v>1.6</v>
      </c>
      <c r="BR654" s="706">
        <f t="shared" si="1668"/>
        <v>10844244.800000001</v>
      </c>
      <c r="BS654" s="718"/>
      <c r="BT654" s="706">
        <f t="shared" si="1669"/>
        <v>0</v>
      </c>
      <c r="BU654" s="718">
        <f t="shared" si="1670"/>
        <v>1.6</v>
      </c>
      <c r="BV654" s="706">
        <f t="shared" si="1671"/>
        <v>10844244.800000001</v>
      </c>
      <c r="BW654" s="718"/>
      <c r="BX654" s="706">
        <f t="shared" si="1672"/>
        <v>0</v>
      </c>
      <c r="BY654" s="718">
        <f t="shared" si="1673"/>
        <v>1.6</v>
      </c>
      <c r="BZ654" s="706">
        <f t="shared" si="1674"/>
        <v>10844244.800000001</v>
      </c>
      <c r="CA654" s="718"/>
      <c r="CB654" s="706">
        <f t="shared" si="1675"/>
        <v>0</v>
      </c>
      <c r="CC654" s="718">
        <f t="shared" si="1676"/>
        <v>1.6</v>
      </c>
      <c r="CD654" s="706">
        <f t="shared" si="1677"/>
        <v>10844244.800000001</v>
      </c>
      <c r="CE654" s="706"/>
      <c r="CF654" s="402">
        <f t="shared" si="1679"/>
        <v>13555306</v>
      </c>
    </row>
    <row r="655" spans="2:84" ht="72">
      <c r="B655" s="395" t="s">
        <v>1904</v>
      </c>
      <c r="C655" s="396" t="s">
        <v>1905</v>
      </c>
      <c r="D655" s="397" t="s">
        <v>389</v>
      </c>
      <c r="E655" s="398">
        <v>12095133</v>
      </c>
      <c r="F655" s="399">
        <v>1</v>
      </c>
      <c r="G655" s="400">
        <f t="shared" si="1678"/>
        <v>12095133</v>
      </c>
      <c r="H655" s="400"/>
      <c r="I655" s="401"/>
      <c r="J655" s="401"/>
      <c r="K655" s="513"/>
      <c r="L655" s="401"/>
      <c r="M655" s="513">
        <f t="shared" si="1628"/>
        <v>0</v>
      </c>
      <c r="N655" s="401">
        <f t="shared" si="1629"/>
        <v>0</v>
      </c>
      <c r="O655" s="513"/>
      <c r="P655" s="401"/>
      <c r="Q655" s="513">
        <f t="shared" si="1630"/>
        <v>0</v>
      </c>
      <c r="R655" s="401">
        <f t="shared" si="1631"/>
        <v>0</v>
      </c>
      <c r="S655" s="540"/>
      <c r="T655" s="401"/>
      <c r="U655" s="513">
        <f t="shared" si="1632"/>
        <v>0</v>
      </c>
      <c r="V655" s="401">
        <f t="shared" si="1633"/>
        <v>0</v>
      </c>
      <c r="W655" s="513"/>
      <c r="X655" s="401"/>
      <c r="Y655" s="513">
        <f t="shared" si="1634"/>
        <v>0</v>
      </c>
      <c r="Z655" s="401">
        <f t="shared" si="1635"/>
        <v>0</v>
      </c>
      <c r="AA655" s="513"/>
      <c r="AB655" s="401">
        <f t="shared" si="1636"/>
        <v>0</v>
      </c>
      <c r="AC655" s="513">
        <f t="shared" si="1637"/>
        <v>0</v>
      </c>
      <c r="AD655" s="401">
        <f t="shared" si="1638"/>
        <v>0</v>
      </c>
      <c r="AE655" s="513"/>
      <c r="AF655" s="401">
        <f t="shared" si="1639"/>
        <v>0</v>
      </c>
      <c r="AG655" s="513">
        <f t="shared" si="1640"/>
        <v>0</v>
      </c>
      <c r="AH655" s="401">
        <f t="shared" si="1641"/>
        <v>0</v>
      </c>
      <c r="AI655" s="513"/>
      <c r="AJ655" s="401">
        <f t="shared" si="1642"/>
        <v>0</v>
      </c>
      <c r="AK655" s="513">
        <f t="shared" si="1643"/>
        <v>0</v>
      </c>
      <c r="AL655" s="401">
        <f t="shared" si="1644"/>
        <v>0</v>
      </c>
      <c r="AM655" s="519"/>
      <c r="AN655" s="429">
        <f t="shared" si="1645"/>
        <v>0</v>
      </c>
      <c r="AO655" s="519">
        <f t="shared" si="1646"/>
        <v>0</v>
      </c>
      <c r="AP655" s="429">
        <f t="shared" si="1647"/>
        <v>0</v>
      </c>
      <c r="AQ655" s="591"/>
      <c r="AR655" s="401">
        <f t="shared" si="1648"/>
        <v>0</v>
      </c>
      <c r="AS655" s="519">
        <f t="shared" si="1649"/>
        <v>0</v>
      </c>
      <c r="AT655" s="429">
        <f t="shared" si="1650"/>
        <v>0</v>
      </c>
      <c r="AU655" s="690">
        <v>0.8</v>
      </c>
      <c r="AV655" s="401">
        <f t="shared" si="1651"/>
        <v>9676106.4000000004</v>
      </c>
      <c r="AW655" s="519">
        <f t="shared" si="1652"/>
        <v>0.8</v>
      </c>
      <c r="AX655" s="429">
        <f t="shared" si="1653"/>
        <v>9676106.4000000004</v>
      </c>
      <c r="AY655" s="513"/>
      <c r="AZ655" s="681">
        <f t="shared" si="1654"/>
        <v>0</v>
      </c>
      <c r="BA655" s="519">
        <f t="shared" si="1655"/>
        <v>0.8</v>
      </c>
      <c r="BB655" s="429">
        <f t="shared" si="1656"/>
        <v>9676106.4000000004</v>
      </c>
      <c r="BC655" s="695"/>
      <c r="BD655" s="681">
        <f t="shared" si="1657"/>
        <v>0</v>
      </c>
      <c r="BE655" s="695">
        <f t="shared" si="1658"/>
        <v>0.8</v>
      </c>
      <c r="BF655" s="681">
        <f t="shared" si="1659"/>
        <v>9676106.4000000004</v>
      </c>
      <c r="BG655" s="695"/>
      <c r="BH655" s="681">
        <f t="shared" si="1660"/>
        <v>0</v>
      </c>
      <c r="BI655" s="519">
        <f t="shared" si="1661"/>
        <v>0.8</v>
      </c>
      <c r="BJ655" s="429">
        <f t="shared" si="1662"/>
        <v>9676106.4000000004</v>
      </c>
      <c r="BK655" s="519"/>
      <c r="BL655" s="429">
        <f t="shared" si="1663"/>
        <v>0</v>
      </c>
      <c r="BM655" s="519">
        <f t="shared" si="1664"/>
        <v>0.8</v>
      </c>
      <c r="BN655" s="429">
        <f t="shared" si="1665"/>
        <v>9676106.4000000004</v>
      </c>
      <c r="BO655" s="718"/>
      <c r="BP655" s="706">
        <f t="shared" si="1666"/>
        <v>0</v>
      </c>
      <c r="BQ655" s="718">
        <f t="shared" si="1667"/>
        <v>0.8</v>
      </c>
      <c r="BR655" s="706">
        <f t="shared" si="1668"/>
        <v>9676106.4000000004</v>
      </c>
      <c r="BS655" s="718"/>
      <c r="BT655" s="706">
        <f t="shared" si="1669"/>
        <v>0</v>
      </c>
      <c r="BU655" s="718">
        <f t="shared" si="1670"/>
        <v>0.8</v>
      </c>
      <c r="BV655" s="706">
        <f t="shared" si="1671"/>
        <v>9676106.4000000004</v>
      </c>
      <c r="BW655" s="718"/>
      <c r="BX655" s="706">
        <f t="shared" si="1672"/>
        <v>0</v>
      </c>
      <c r="BY655" s="718">
        <f t="shared" si="1673"/>
        <v>0.8</v>
      </c>
      <c r="BZ655" s="706">
        <f t="shared" si="1674"/>
        <v>9676106.4000000004</v>
      </c>
      <c r="CA655" s="718"/>
      <c r="CB655" s="706">
        <f t="shared" si="1675"/>
        <v>0</v>
      </c>
      <c r="CC655" s="718">
        <f t="shared" si="1676"/>
        <v>0.8</v>
      </c>
      <c r="CD655" s="706">
        <f t="shared" si="1677"/>
        <v>9676106.4000000004</v>
      </c>
      <c r="CE655" s="706"/>
      <c r="CF655" s="402">
        <f t="shared" si="1679"/>
        <v>12095133</v>
      </c>
    </row>
    <row r="656" spans="2:84" ht="72">
      <c r="B656" s="395" t="s">
        <v>1906</v>
      </c>
      <c r="C656" s="396" t="s">
        <v>1907</v>
      </c>
      <c r="D656" s="397" t="s">
        <v>389</v>
      </c>
      <c r="E656" s="398">
        <v>32358867</v>
      </c>
      <c r="F656" s="399">
        <v>1</v>
      </c>
      <c r="G656" s="400">
        <f t="shared" si="1678"/>
        <v>32358867</v>
      </c>
      <c r="H656" s="400"/>
      <c r="I656" s="401"/>
      <c r="J656" s="401"/>
      <c r="K656" s="513"/>
      <c r="L656" s="401"/>
      <c r="M656" s="513">
        <f t="shared" si="1628"/>
        <v>0</v>
      </c>
      <c r="N656" s="401">
        <f t="shared" si="1629"/>
        <v>0</v>
      </c>
      <c r="O656" s="513"/>
      <c r="P656" s="401"/>
      <c r="Q656" s="513">
        <f t="shared" si="1630"/>
        <v>0</v>
      </c>
      <c r="R656" s="401">
        <f t="shared" si="1631"/>
        <v>0</v>
      </c>
      <c r="S656" s="540"/>
      <c r="T656" s="401"/>
      <c r="U656" s="513">
        <f t="shared" si="1632"/>
        <v>0</v>
      </c>
      <c r="V656" s="401">
        <f t="shared" si="1633"/>
        <v>0</v>
      </c>
      <c r="W656" s="513"/>
      <c r="X656" s="401"/>
      <c r="Y656" s="513">
        <f t="shared" si="1634"/>
        <v>0</v>
      </c>
      <c r="Z656" s="401">
        <f t="shared" si="1635"/>
        <v>0</v>
      </c>
      <c r="AA656" s="513"/>
      <c r="AB656" s="401">
        <f t="shared" si="1636"/>
        <v>0</v>
      </c>
      <c r="AC656" s="513">
        <f t="shared" si="1637"/>
        <v>0</v>
      </c>
      <c r="AD656" s="401">
        <f t="shared" si="1638"/>
        <v>0</v>
      </c>
      <c r="AE656" s="513"/>
      <c r="AF656" s="401">
        <f t="shared" si="1639"/>
        <v>0</v>
      </c>
      <c r="AG656" s="513">
        <f t="shared" si="1640"/>
        <v>0</v>
      </c>
      <c r="AH656" s="401">
        <f t="shared" si="1641"/>
        <v>0</v>
      </c>
      <c r="AI656" s="513"/>
      <c r="AJ656" s="401">
        <f t="shared" si="1642"/>
        <v>0</v>
      </c>
      <c r="AK656" s="513">
        <f t="shared" si="1643"/>
        <v>0</v>
      </c>
      <c r="AL656" s="401">
        <f t="shared" si="1644"/>
        <v>0</v>
      </c>
      <c r="AM656" s="519"/>
      <c r="AN656" s="429">
        <f t="shared" si="1645"/>
        <v>0</v>
      </c>
      <c r="AO656" s="519">
        <f t="shared" si="1646"/>
        <v>0</v>
      </c>
      <c r="AP656" s="429">
        <f t="shared" si="1647"/>
        <v>0</v>
      </c>
      <c r="AQ656" s="591"/>
      <c r="AR656" s="401">
        <f t="shared" si="1648"/>
        <v>0</v>
      </c>
      <c r="AS656" s="519">
        <f t="shared" si="1649"/>
        <v>0</v>
      </c>
      <c r="AT656" s="429">
        <f t="shared" si="1650"/>
        <v>0</v>
      </c>
      <c r="AU656" s="690">
        <v>0.8</v>
      </c>
      <c r="AV656" s="401">
        <f t="shared" si="1651"/>
        <v>25887093.600000001</v>
      </c>
      <c r="AW656" s="519">
        <f t="shared" si="1652"/>
        <v>0.8</v>
      </c>
      <c r="AX656" s="429">
        <f t="shared" si="1653"/>
        <v>25887093.600000001</v>
      </c>
      <c r="AY656" s="513"/>
      <c r="AZ656" s="681">
        <f t="shared" si="1654"/>
        <v>0</v>
      </c>
      <c r="BA656" s="519">
        <f t="shared" si="1655"/>
        <v>0.8</v>
      </c>
      <c r="BB656" s="429">
        <f t="shared" si="1656"/>
        <v>25887093.600000001</v>
      </c>
      <c r="BC656" s="695"/>
      <c r="BD656" s="681">
        <f t="shared" si="1657"/>
        <v>0</v>
      </c>
      <c r="BE656" s="695">
        <f t="shared" si="1658"/>
        <v>0.8</v>
      </c>
      <c r="BF656" s="681">
        <f t="shared" si="1659"/>
        <v>25887093.600000001</v>
      </c>
      <c r="BG656" s="695"/>
      <c r="BH656" s="681">
        <f t="shared" si="1660"/>
        <v>0</v>
      </c>
      <c r="BI656" s="519">
        <f t="shared" si="1661"/>
        <v>0.8</v>
      </c>
      <c r="BJ656" s="429">
        <f t="shared" si="1662"/>
        <v>25887093.600000001</v>
      </c>
      <c r="BK656" s="519">
        <v>0.15</v>
      </c>
      <c r="BL656" s="429">
        <f t="shared" si="1663"/>
        <v>4853830.05</v>
      </c>
      <c r="BM656" s="519">
        <f t="shared" si="1664"/>
        <v>0.95000000000000007</v>
      </c>
      <c r="BN656" s="429">
        <f t="shared" si="1665"/>
        <v>30740923.650000002</v>
      </c>
      <c r="BO656" s="718"/>
      <c r="BP656" s="706">
        <f t="shared" si="1666"/>
        <v>0</v>
      </c>
      <c r="BQ656" s="718">
        <f t="shared" si="1667"/>
        <v>0.95000000000000007</v>
      </c>
      <c r="BR656" s="706">
        <f t="shared" si="1668"/>
        <v>30740923.650000002</v>
      </c>
      <c r="BS656" s="718"/>
      <c r="BT656" s="706">
        <f t="shared" si="1669"/>
        <v>0</v>
      </c>
      <c r="BU656" s="718">
        <f t="shared" si="1670"/>
        <v>0.95000000000000007</v>
      </c>
      <c r="BV656" s="706">
        <f t="shared" si="1671"/>
        <v>30740923.650000002</v>
      </c>
      <c r="BW656" s="718"/>
      <c r="BX656" s="706">
        <f t="shared" si="1672"/>
        <v>0</v>
      </c>
      <c r="BY656" s="718">
        <f t="shared" si="1673"/>
        <v>0.95000000000000007</v>
      </c>
      <c r="BZ656" s="706">
        <f t="shared" si="1674"/>
        <v>30740923.650000002</v>
      </c>
      <c r="CA656" s="718"/>
      <c r="CB656" s="706">
        <f t="shared" si="1675"/>
        <v>0</v>
      </c>
      <c r="CC656" s="718">
        <f t="shared" si="1676"/>
        <v>0.95000000000000007</v>
      </c>
      <c r="CD656" s="706">
        <f t="shared" si="1677"/>
        <v>30740923.650000002</v>
      </c>
      <c r="CE656" s="706"/>
      <c r="CF656" s="402">
        <f t="shared" si="1679"/>
        <v>32358867</v>
      </c>
    </row>
    <row r="657" spans="2:84" ht="72">
      <c r="B657" s="395" t="s">
        <v>1908</v>
      </c>
      <c r="C657" s="396" t="s">
        <v>1909</v>
      </c>
      <c r="D657" s="397" t="s">
        <v>389</v>
      </c>
      <c r="E657" s="398">
        <v>24801400</v>
      </c>
      <c r="F657" s="399">
        <v>1</v>
      </c>
      <c r="G657" s="400">
        <f t="shared" si="1678"/>
        <v>24801400</v>
      </c>
      <c r="H657" s="400"/>
      <c r="I657" s="401"/>
      <c r="J657" s="401"/>
      <c r="K657" s="513"/>
      <c r="L657" s="401"/>
      <c r="M657" s="513">
        <f t="shared" si="1628"/>
        <v>0</v>
      </c>
      <c r="N657" s="401">
        <f t="shared" si="1629"/>
        <v>0</v>
      </c>
      <c r="O657" s="513"/>
      <c r="P657" s="401"/>
      <c r="Q657" s="513">
        <f t="shared" si="1630"/>
        <v>0</v>
      </c>
      <c r="R657" s="401">
        <f t="shared" si="1631"/>
        <v>0</v>
      </c>
      <c r="S657" s="540"/>
      <c r="T657" s="401"/>
      <c r="U657" s="513">
        <f t="shared" si="1632"/>
        <v>0</v>
      </c>
      <c r="V657" s="401">
        <f t="shared" si="1633"/>
        <v>0</v>
      </c>
      <c r="W657" s="513"/>
      <c r="X657" s="401"/>
      <c r="Y657" s="513">
        <f t="shared" si="1634"/>
        <v>0</v>
      </c>
      <c r="Z657" s="401">
        <f t="shared" si="1635"/>
        <v>0</v>
      </c>
      <c r="AA657" s="513"/>
      <c r="AB657" s="401">
        <f t="shared" si="1636"/>
        <v>0</v>
      </c>
      <c r="AC657" s="513">
        <f t="shared" si="1637"/>
        <v>0</v>
      </c>
      <c r="AD657" s="401">
        <f t="shared" si="1638"/>
        <v>0</v>
      </c>
      <c r="AE657" s="513"/>
      <c r="AF657" s="401">
        <f t="shared" si="1639"/>
        <v>0</v>
      </c>
      <c r="AG657" s="513">
        <f t="shared" si="1640"/>
        <v>0</v>
      </c>
      <c r="AH657" s="401">
        <f t="shared" si="1641"/>
        <v>0</v>
      </c>
      <c r="AI657" s="513"/>
      <c r="AJ657" s="401">
        <f t="shared" si="1642"/>
        <v>0</v>
      </c>
      <c r="AK657" s="513">
        <f t="shared" si="1643"/>
        <v>0</v>
      </c>
      <c r="AL657" s="401">
        <f t="shared" si="1644"/>
        <v>0</v>
      </c>
      <c r="AM657" s="519"/>
      <c r="AN657" s="429">
        <f t="shared" si="1645"/>
        <v>0</v>
      </c>
      <c r="AO657" s="519">
        <f t="shared" si="1646"/>
        <v>0</v>
      </c>
      <c r="AP657" s="429">
        <f t="shared" si="1647"/>
        <v>0</v>
      </c>
      <c r="AQ657" s="591"/>
      <c r="AR657" s="401">
        <f t="shared" si="1648"/>
        <v>0</v>
      </c>
      <c r="AS657" s="519">
        <f t="shared" si="1649"/>
        <v>0</v>
      </c>
      <c r="AT657" s="429">
        <f t="shared" si="1650"/>
        <v>0</v>
      </c>
      <c r="AU657" s="690">
        <v>0.8</v>
      </c>
      <c r="AV657" s="401">
        <f t="shared" si="1651"/>
        <v>19841120</v>
      </c>
      <c r="AW657" s="519">
        <f t="shared" si="1652"/>
        <v>0.8</v>
      </c>
      <c r="AX657" s="429">
        <f t="shared" si="1653"/>
        <v>19841120</v>
      </c>
      <c r="AY657" s="513"/>
      <c r="AZ657" s="681">
        <f t="shared" si="1654"/>
        <v>0</v>
      </c>
      <c r="BA657" s="519">
        <f t="shared" si="1655"/>
        <v>0.8</v>
      </c>
      <c r="BB657" s="429">
        <f t="shared" si="1656"/>
        <v>19841120</v>
      </c>
      <c r="BC657" s="695"/>
      <c r="BD657" s="681">
        <f t="shared" si="1657"/>
        <v>0</v>
      </c>
      <c r="BE657" s="695">
        <f t="shared" si="1658"/>
        <v>0.8</v>
      </c>
      <c r="BF657" s="681">
        <f t="shared" si="1659"/>
        <v>19841120</v>
      </c>
      <c r="BG657" s="695"/>
      <c r="BH657" s="681">
        <f t="shared" si="1660"/>
        <v>0</v>
      </c>
      <c r="BI657" s="519">
        <f t="shared" si="1661"/>
        <v>0.8</v>
      </c>
      <c r="BJ657" s="429">
        <f t="shared" si="1662"/>
        <v>19841120</v>
      </c>
      <c r="BK657" s="519">
        <v>0.15</v>
      </c>
      <c r="BL657" s="429">
        <f t="shared" si="1663"/>
        <v>3720210</v>
      </c>
      <c r="BM657" s="519">
        <f t="shared" si="1664"/>
        <v>0.95000000000000007</v>
      </c>
      <c r="BN657" s="429">
        <f t="shared" si="1665"/>
        <v>23561330</v>
      </c>
      <c r="BO657" s="718"/>
      <c r="BP657" s="706">
        <f t="shared" si="1666"/>
        <v>0</v>
      </c>
      <c r="BQ657" s="718">
        <f t="shared" si="1667"/>
        <v>0.95000000000000007</v>
      </c>
      <c r="BR657" s="706">
        <f t="shared" si="1668"/>
        <v>23561330</v>
      </c>
      <c r="BS657" s="718"/>
      <c r="BT657" s="706">
        <f t="shared" si="1669"/>
        <v>0</v>
      </c>
      <c r="BU657" s="718">
        <f t="shared" si="1670"/>
        <v>0.95000000000000007</v>
      </c>
      <c r="BV657" s="706">
        <f t="shared" si="1671"/>
        <v>23561330</v>
      </c>
      <c r="BW657" s="718"/>
      <c r="BX657" s="706">
        <f t="shared" si="1672"/>
        <v>0</v>
      </c>
      <c r="BY657" s="718">
        <f t="shared" si="1673"/>
        <v>0.95000000000000007</v>
      </c>
      <c r="BZ657" s="706">
        <f t="shared" si="1674"/>
        <v>23561330</v>
      </c>
      <c r="CA657" s="718"/>
      <c r="CB657" s="706">
        <f t="shared" si="1675"/>
        <v>0</v>
      </c>
      <c r="CC657" s="718">
        <f t="shared" si="1676"/>
        <v>0.95000000000000007</v>
      </c>
      <c r="CD657" s="706">
        <f t="shared" si="1677"/>
        <v>23561330</v>
      </c>
      <c r="CE657" s="706"/>
      <c r="CF657" s="402">
        <f t="shared" si="1679"/>
        <v>24801400</v>
      </c>
    </row>
    <row r="658" spans="2:84" ht="72">
      <c r="B658" s="395" t="s">
        <v>1910</v>
      </c>
      <c r="C658" s="396" t="s">
        <v>1911</v>
      </c>
      <c r="D658" s="397" t="s">
        <v>389</v>
      </c>
      <c r="E658" s="398">
        <v>12333393</v>
      </c>
      <c r="F658" s="399">
        <v>1</v>
      </c>
      <c r="G658" s="400">
        <f t="shared" si="1678"/>
        <v>12333393</v>
      </c>
      <c r="H658" s="400"/>
      <c r="I658" s="401"/>
      <c r="J658" s="401"/>
      <c r="K658" s="513"/>
      <c r="L658" s="401"/>
      <c r="M658" s="513">
        <f t="shared" si="1628"/>
        <v>0</v>
      </c>
      <c r="N658" s="401">
        <f t="shared" si="1629"/>
        <v>0</v>
      </c>
      <c r="O658" s="513"/>
      <c r="P658" s="401"/>
      <c r="Q658" s="513">
        <f t="shared" si="1630"/>
        <v>0</v>
      </c>
      <c r="R658" s="401">
        <f t="shared" si="1631"/>
        <v>0</v>
      </c>
      <c r="S658" s="540"/>
      <c r="T658" s="401"/>
      <c r="U658" s="513">
        <f t="shared" si="1632"/>
        <v>0</v>
      </c>
      <c r="V658" s="401">
        <f t="shared" si="1633"/>
        <v>0</v>
      </c>
      <c r="W658" s="513"/>
      <c r="X658" s="401"/>
      <c r="Y658" s="513">
        <f t="shared" si="1634"/>
        <v>0</v>
      </c>
      <c r="Z658" s="401">
        <f t="shared" si="1635"/>
        <v>0</v>
      </c>
      <c r="AA658" s="513"/>
      <c r="AB658" s="401">
        <f t="shared" si="1636"/>
        <v>0</v>
      </c>
      <c r="AC658" s="513">
        <f t="shared" si="1637"/>
        <v>0</v>
      </c>
      <c r="AD658" s="401">
        <f t="shared" si="1638"/>
        <v>0</v>
      </c>
      <c r="AE658" s="513"/>
      <c r="AF658" s="401">
        <f t="shared" si="1639"/>
        <v>0</v>
      </c>
      <c r="AG658" s="513">
        <f t="shared" si="1640"/>
        <v>0</v>
      </c>
      <c r="AH658" s="401">
        <f t="shared" si="1641"/>
        <v>0</v>
      </c>
      <c r="AI658" s="513"/>
      <c r="AJ658" s="401">
        <f t="shared" si="1642"/>
        <v>0</v>
      </c>
      <c r="AK658" s="513">
        <f t="shared" si="1643"/>
        <v>0</v>
      </c>
      <c r="AL658" s="401">
        <f t="shared" si="1644"/>
        <v>0</v>
      </c>
      <c r="AM658" s="519"/>
      <c r="AN658" s="429">
        <f t="shared" si="1645"/>
        <v>0</v>
      </c>
      <c r="AO658" s="519">
        <f t="shared" si="1646"/>
        <v>0</v>
      </c>
      <c r="AP658" s="429">
        <f t="shared" si="1647"/>
        <v>0</v>
      </c>
      <c r="AQ658" s="591"/>
      <c r="AR658" s="401">
        <f t="shared" si="1648"/>
        <v>0</v>
      </c>
      <c r="AS658" s="519">
        <f t="shared" si="1649"/>
        <v>0</v>
      </c>
      <c r="AT658" s="429">
        <f t="shared" si="1650"/>
        <v>0</v>
      </c>
      <c r="AU658" s="690">
        <v>0.8</v>
      </c>
      <c r="AV658" s="401">
        <f t="shared" si="1651"/>
        <v>9866714.4000000004</v>
      </c>
      <c r="AW658" s="519">
        <f t="shared" si="1652"/>
        <v>0.8</v>
      </c>
      <c r="AX658" s="429">
        <f t="shared" si="1653"/>
        <v>9866714.4000000004</v>
      </c>
      <c r="AY658" s="513"/>
      <c r="AZ658" s="681">
        <f t="shared" si="1654"/>
        <v>0</v>
      </c>
      <c r="BA658" s="519">
        <f t="shared" si="1655"/>
        <v>0.8</v>
      </c>
      <c r="BB658" s="429">
        <f t="shared" si="1656"/>
        <v>9866714.4000000004</v>
      </c>
      <c r="BC658" s="695"/>
      <c r="BD658" s="681">
        <f t="shared" si="1657"/>
        <v>0</v>
      </c>
      <c r="BE658" s="695">
        <f t="shared" si="1658"/>
        <v>0.8</v>
      </c>
      <c r="BF658" s="681">
        <f t="shared" si="1659"/>
        <v>9866714.4000000004</v>
      </c>
      <c r="BG658" s="695"/>
      <c r="BH658" s="681">
        <f t="shared" si="1660"/>
        <v>0</v>
      </c>
      <c r="BI658" s="519">
        <f t="shared" si="1661"/>
        <v>0.8</v>
      </c>
      <c r="BJ658" s="429">
        <f t="shared" si="1662"/>
        <v>9866714.4000000004</v>
      </c>
      <c r="BK658" s="519">
        <v>0.15</v>
      </c>
      <c r="BL658" s="429">
        <f t="shared" si="1663"/>
        <v>1850008.95</v>
      </c>
      <c r="BM658" s="519">
        <f t="shared" si="1664"/>
        <v>0.95000000000000007</v>
      </c>
      <c r="BN658" s="429">
        <f t="shared" si="1665"/>
        <v>11716723.350000001</v>
      </c>
      <c r="BO658" s="718"/>
      <c r="BP658" s="706">
        <f t="shared" si="1666"/>
        <v>0</v>
      </c>
      <c r="BQ658" s="718">
        <f t="shared" si="1667"/>
        <v>0.95000000000000007</v>
      </c>
      <c r="BR658" s="706">
        <f t="shared" si="1668"/>
        <v>11716723.350000001</v>
      </c>
      <c r="BS658" s="718"/>
      <c r="BT658" s="706">
        <f t="shared" si="1669"/>
        <v>0</v>
      </c>
      <c r="BU658" s="718">
        <f t="shared" si="1670"/>
        <v>0.95000000000000007</v>
      </c>
      <c r="BV658" s="706">
        <f t="shared" si="1671"/>
        <v>11716723.350000001</v>
      </c>
      <c r="BW658" s="718"/>
      <c r="BX658" s="706">
        <f t="shared" si="1672"/>
        <v>0</v>
      </c>
      <c r="BY658" s="718">
        <f t="shared" si="1673"/>
        <v>0.95000000000000007</v>
      </c>
      <c r="BZ658" s="706">
        <f t="shared" si="1674"/>
        <v>11716723.350000001</v>
      </c>
      <c r="CA658" s="718"/>
      <c r="CB658" s="706">
        <f t="shared" si="1675"/>
        <v>0</v>
      </c>
      <c r="CC658" s="718">
        <f t="shared" si="1676"/>
        <v>0.95000000000000007</v>
      </c>
      <c r="CD658" s="706">
        <f t="shared" si="1677"/>
        <v>11716723.350000001</v>
      </c>
      <c r="CE658" s="706"/>
      <c r="CF658" s="402">
        <f t="shared" si="1679"/>
        <v>12333393</v>
      </c>
    </row>
    <row r="659" spans="2:84" ht="90">
      <c r="B659" s="395" t="s">
        <v>1912</v>
      </c>
      <c r="C659" s="396" t="s">
        <v>1913</v>
      </c>
      <c r="D659" s="397" t="s">
        <v>389</v>
      </c>
      <c r="E659" s="398">
        <v>63634108</v>
      </c>
      <c r="F659" s="399">
        <v>1</v>
      </c>
      <c r="G659" s="400">
        <f t="shared" si="1678"/>
        <v>63634108</v>
      </c>
      <c r="H659" s="400"/>
      <c r="I659" s="401"/>
      <c r="J659" s="401"/>
      <c r="K659" s="513"/>
      <c r="L659" s="401"/>
      <c r="M659" s="513">
        <f t="shared" si="1628"/>
        <v>0</v>
      </c>
      <c r="N659" s="401">
        <f t="shared" si="1629"/>
        <v>0</v>
      </c>
      <c r="O659" s="513"/>
      <c r="P659" s="401"/>
      <c r="Q659" s="513">
        <f t="shared" si="1630"/>
        <v>0</v>
      </c>
      <c r="R659" s="401">
        <f t="shared" si="1631"/>
        <v>0</v>
      </c>
      <c r="S659" s="540"/>
      <c r="T659" s="401"/>
      <c r="U659" s="513">
        <f t="shared" si="1632"/>
        <v>0</v>
      </c>
      <c r="V659" s="401">
        <f t="shared" si="1633"/>
        <v>0</v>
      </c>
      <c r="W659" s="513"/>
      <c r="X659" s="401"/>
      <c r="Y659" s="513">
        <f t="shared" si="1634"/>
        <v>0</v>
      </c>
      <c r="Z659" s="401">
        <f t="shared" si="1635"/>
        <v>0</v>
      </c>
      <c r="AA659" s="513"/>
      <c r="AB659" s="401">
        <f t="shared" si="1636"/>
        <v>0</v>
      </c>
      <c r="AC659" s="513">
        <f t="shared" si="1637"/>
        <v>0</v>
      </c>
      <c r="AD659" s="401">
        <f t="shared" si="1638"/>
        <v>0</v>
      </c>
      <c r="AE659" s="513"/>
      <c r="AF659" s="401">
        <f t="shared" si="1639"/>
        <v>0</v>
      </c>
      <c r="AG659" s="513">
        <f t="shared" si="1640"/>
        <v>0</v>
      </c>
      <c r="AH659" s="401">
        <f t="shared" si="1641"/>
        <v>0</v>
      </c>
      <c r="AI659" s="513"/>
      <c r="AJ659" s="401">
        <f t="shared" si="1642"/>
        <v>0</v>
      </c>
      <c r="AK659" s="513">
        <f t="shared" si="1643"/>
        <v>0</v>
      </c>
      <c r="AL659" s="401">
        <f t="shared" si="1644"/>
        <v>0</v>
      </c>
      <c r="AM659" s="519"/>
      <c r="AN659" s="429">
        <f t="shared" si="1645"/>
        <v>0</v>
      </c>
      <c r="AO659" s="519">
        <f t="shared" si="1646"/>
        <v>0</v>
      </c>
      <c r="AP659" s="429">
        <f t="shared" si="1647"/>
        <v>0</v>
      </c>
      <c r="AQ659" s="591"/>
      <c r="AR659" s="401">
        <f t="shared" si="1648"/>
        <v>0</v>
      </c>
      <c r="AS659" s="519">
        <f t="shared" si="1649"/>
        <v>0</v>
      </c>
      <c r="AT659" s="429">
        <f t="shared" si="1650"/>
        <v>0</v>
      </c>
      <c r="AU659" s="513">
        <v>0.8</v>
      </c>
      <c r="AV659" s="401">
        <f t="shared" si="1651"/>
        <v>50907286.400000006</v>
      </c>
      <c r="AW659" s="519">
        <f t="shared" si="1652"/>
        <v>0.8</v>
      </c>
      <c r="AX659" s="429">
        <f t="shared" si="1653"/>
        <v>50907286.400000006</v>
      </c>
      <c r="AY659" s="513">
        <v>-0.8</v>
      </c>
      <c r="AZ659" s="401">
        <f t="shared" si="1654"/>
        <v>-50907286.400000006</v>
      </c>
      <c r="BA659" s="519">
        <f t="shared" si="1655"/>
        <v>0</v>
      </c>
      <c r="BB659" s="429">
        <f t="shared" si="1656"/>
        <v>0</v>
      </c>
      <c r="BC659" s="695">
        <v>0</v>
      </c>
      <c r="BD659" s="681">
        <f t="shared" si="1657"/>
        <v>0</v>
      </c>
      <c r="BE659" s="695">
        <f t="shared" si="1658"/>
        <v>0</v>
      </c>
      <c r="BF659" s="681">
        <f t="shared" si="1659"/>
        <v>0</v>
      </c>
      <c r="BG659" s="695"/>
      <c r="BH659" s="681">
        <f t="shared" si="1660"/>
        <v>0</v>
      </c>
      <c r="BI659" s="519">
        <f t="shared" si="1661"/>
        <v>0</v>
      </c>
      <c r="BJ659" s="429">
        <f t="shared" si="1662"/>
        <v>0</v>
      </c>
      <c r="BK659" s="519">
        <v>0.8</v>
      </c>
      <c r="BL659" s="429">
        <f t="shared" si="1663"/>
        <v>50907286.400000006</v>
      </c>
      <c r="BM659" s="519">
        <f t="shared" si="1664"/>
        <v>0.8</v>
      </c>
      <c r="BN659" s="429">
        <f t="shared" si="1665"/>
        <v>50907286.400000006</v>
      </c>
      <c r="BO659" s="718"/>
      <c r="BP659" s="706">
        <f t="shared" si="1666"/>
        <v>0</v>
      </c>
      <c r="BQ659" s="718">
        <f t="shared" si="1667"/>
        <v>0.8</v>
      </c>
      <c r="BR659" s="706">
        <f t="shared" si="1668"/>
        <v>50907286.400000006</v>
      </c>
      <c r="BS659" s="718"/>
      <c r="BT659" s="706">
        <f t="shared" si="1669"/>
        <v>0</v>
      </c>
      <c r="BU659" s="718">
        <f t="shared" si="1670"/>
        <v>0.8</v>
      </c>
      <c r="BV659" s="706">
        <f t="shared" si="1671"/>
        <v>50907286.400000006</v>
      </c>
      <c r="BW659" s="718"/>
      <c r="BX659" s="706">
        <f t="shared" si="1672"/>
        <v>0</v>
      </c>
      <c r="BY659" s="718">
        <f t="shared" si="1673"/>
        <v>0.8</v>
      </c>
      <c r="BZ659" s="706">
        <f t="shared" si="1674"/>
        <v>50907286.400000006</v>
      </c>
      <c r="CA659" s="718"/>
      <c r="CB659" s="706">
        <f t="shared" si="1675"/>
        <v>0</v>
      </c>
      <c r="CC659" s="718">
        <f t="shared" si="1676"/>
        <v>0.8</v>
      </c>
      <c r="CD659" s="706">
        <f t="shared" si="1677"/>
        <v>50907286.400000006</v>
      </c>
      <c r="CE659" s="706"/>
      <c r="CF659" s="402">
        <f t="shared" si="1679"/>
        <v>63634108</v>
      </c>
    </row>
    <row r="660" spans="2:84" s="387" customFormat="1" ht="36">
      <c r="B660" s="404"/>
      <c r="C660" s="405" t="s">
        <v>1914</v>
      </c>
      <c r="D660" s="406"/>
      <c r="E660" s="407"/>
      <c r="F660" s="408">
        <v>0</v>
      </c>
      <c r="G660" s="409"/>
      <c r="H660" s="409"/>
      <c r="I660" s="409"/>
      <c r="J660" s="409"/>
      <c r="K660" s="516"/>
      <c r="L660" s="409">
        <f>SUM(L661:L687)</f>
        <v>0</v>
      </c>
      <c r="M660" s="516"/>
      <c r="N660" s="409">
        <f>SUM(N661:N687)</f>
        <v>0</v>
      </c>
      <c r="O660" s="516"/>
      <c r="P660" s="409"/>
      <c r="Q660" s="516"/>
      <c r="R660" s="409">
        <f>SUM(R661:R687)</f>
        <v>0</v>
      </c>
      <c r="S660" s="542"/>
      <c r="T660" s="409">
        <f>SUM(T661:T687)</f>
        <v>0</v>
      </c>
      <c r="U660" s="516"/>
      <c r="V660" s="409">
        <f>SUM(V661:V687)</f>
        <v>0</v>
      </c>
      <c r="W660" s="516"/>
      <c r="X660" s="409">
        <f>SUM(X661:X687)</f>
        <v>0</v>
      </c>
      <c r="Y660" s="516"/>
      <c r="Z660" s="409">
        <f>SUM(Z661:Z687)</f>
        <v>0</v>
      </c>
      <c r="AA660" s="516"/>
      <c r="AB660" s="409">
        <f>SUM(AB661:AB687)</f>
        <v>0</v>
      </c>
      <c r="AC660" s="516"/>
      <c r="AD660" s="409">
        <f>SUM(AD661:AD687)</f>
        <v>0</v>
      </c>
      <c r="AE660" s="516"/>
      <c r="AF660" s="409">
        <f>SUM(AF661:AF687)</f>
        <v>0</v>
      </c>
      <c r="AG660" s="516"/>
      <c r="AH660" s="409">
        <f>SUM(AH661:AH687)</f>
        <v>0</v>
      </c>
      <c r="AI660" s="516"/>
      <c r="AJ660" s="409">
        <f>SUM(AJ661:AJ687)</f>
        <v>0</v>
      </c>
      <c r="AK660" s="516"/>
      <c r="AL660" s="409">
        <f>SUM(AL661:AL687)</f>
        <v>0</v>
      </c>
      <c r="AM660" s="611"/>
      <c r="AN660" s="612">
        <f>SUM(AN661:AN687)</f>
        <v>0</v>
      </c>
      <c r="AO660" s="611"/>
      <c r="AP660" s="612">
        <f>SUM(AP661:AP687)</f>
        <v>0</v>
      </c>
      <c r="AQ660" s="593"/>
      <c r="AR660" s="409">
        <f>SUM(AR661:AR687)</f>
        <v>0</v>
      </c>
      <c r="AS660" s="611"/>
      <c r="AT660" s="612">
        <f>SUM(AT661:AT687)</f>
        <v>0</v>
      </c>
      <c r="AU660" s="516"/>
      <c r="AV660" s="409">
        <f>SUM(AV661:AV687)</f>
        <v>0</v>
      </c>
      <c r="AW660" s="611"/>
      <c r="AX660" s="612">
        <f>SUM(AX661:AX687)</f>
        <v>0</v>
      </c>
      <c r="AY660" s="516"/>
      <c r="AZ660" s="680">
        <f>SUM(AZ661:AZ687)</f>
        <v>0</v>
      </c>
      <c r="BA660" s="611"/>
      <c r="BB660" s="612">
        <f>SUM(BB661:BB687)</f>
        <v>0</v>
      </c>
      <c r="BC660" s="694"/>
      <c r="BD660" s="680">
        <f>SUM(BD661:BD687)</f>
        <v>0</v>
      </c>
      <c r="BE660" s="694"/>
      <c r="BF660" s="680">
        <f>SUM(BF661:BF687)</f>
        <v>0</v>
      </c>
      <c r="BG660" s="694"/>
      <c r="BH660" s="680">
        <f>SUM(BH661:BH687)</f>
        <v>0</v>
      </c>
      <c r="BI660" s="519"/>
      <c r="BJ660" s="429">
        <f>SUM(BJ661:BJ687)</f>
        <v>0</v>
      </c>
      <c r="BK660" s="519"/>
      <c r="BL660" s="429">
        <f>SUM(BL661:BL687)</f>
        <v>286287361.72000003</v>
      </c>
      <c r="BM660" s="519"/>
      <c r="BN660" s="429">
        <f>SUM(BN661:BN687)</f>
        <v>286287361.72000003</v>
      </c>
      <c r="BO660" s="409"/>
      <c r="BP660" s="409"/>
      <c r="BQ660" s="409"/>
      <c r="BR660" s="409"/>
      <c r="BS660" s="409"/>
      <c r="BT660" s="409"/>
      <c r="BU660" s="409"/>
      <c r="BV660" s="409"/>
      <c r="BW660" s="516"/>
      <c r="BX660" s="409"/>
      <c r="BY660" s="409"/>
      <c r="BZ660" s="409"/>
      <c r="CA660" s="516"/>
      <c r="CB660" s="409"/>
      <c r="CC660" s="409"/>
      <c r="CD660" s="409"/>
      <c r="CE660" s="409"/>
      <c r="CF660" s="410">
        <f t="shared" si="1679"/>
        <v>0</v>
      </c>
    </row>
    <row r="661" spans="2:84" ht="72">
      <c r="B661" s="395" t="s">
        <v>1915</v>
      </c>
      <c r="C661" s="396" t="s">
        <v>1916</v>
      </c>
      <c r="D661" s="397" t="s">
        <v>392</v>
      </c>
      <c r="E661" s="398">
        <v>1209852</v>
      </c>
      <c r="F661" s="399">
        <v>11</v>
      </c>
      <c r="G661" s="400">
        <f t="shared" ref="G661:G687" si="1680">F661*E661</f>
        <v>13308372</v>
      </c>
      <c r="H661" s="400"/>
      <c r="I661" s="401"/>
      <c r="J661" s="401"/>
      <c r="K661" s="513"/>
      <c r="L661" s="401"/>
      <c r="M661" s="513">
        <f t="shared" ref="M661:M687" si="1681">I661+K661</f>
        <v>0</v>
      </c>
      <c r="N661" s="401">
        <f t="shared" ref="N661:N687" si="1682">M661*$E661</f>
        <v>0</v>
      </c>
      <c r="O661" s="513"/>
      <c r="P661" s="401"/>
      <c r="Q661" s="513">
        <f t="shared" ref="Q661:Q687" si="1683">M661+O661</f>
        <v>0</v>
      </c>
      <c r="R661" s="401">
        <f t="shared" ref="R661:R687" si="1684">Q661*$E661</f>
        <v>0</v>
      </c>
      <c r="S661" s="540"/>
      <c r="T661" s="401"/>
      <c r="U661" s="513">
        <f t="shared" ref="U661:U687" si="1685">Q661+S661</f>
        <v>0</v>
      </c>
      <c r="V661" s="401">
        <f t="shared" ref="V661:V687" si="1686">U661*$E661</f>
        <v>0</v>
      </c>
      <c r="W661" s="513"/>
      <c r="X661" s="401"/>
      <c r="Y661" s="513">
        <f t="shared" ref="Y661:Y687" si="1687">U661+W661</f>
        <v>0</v>
      </c>
      <c r="Z661" s="401">
        <f t="shared" ref="Z661:Z687" si="1688">Y661*$E661</f>
        <v>0</v>
      </c>
      <c r="AA661" s="513"/>
      <c r="AB661" s="401">
        <f t="shared" ref="AB661:AB687" si="1689">AA661*$E661</f>
        <v>0</v>
      </c>
      <c r="AC661" s="513">
        <f t="shared" ref="AC661:AC687" si="1690">Y661+AA661</f>
        <v>0</v>
      </c>
      <c r="AD661" s="401">
        <f t="shared" ref="AD661:AD687" si="1691">AC661*$E661</f>
        <v>0</v>
      </c>
      <c r="AE661" s="513"/>
      <c r="AF661" s="401">
        <f t="shared" ref="AF661:AF687" si="1692">AE661*$E661</f>
        <v>0</v>
      </c>
      <c r="AG661" s="513">
        <f t="shared" ref="AG661:AG687" si="1693">AC661+AE661</f>
        <v>0</v>
      </c>
      <c r="AH661" s="401">
        <f t="shared" ref="AH661:AH687" si="1694">AG661*$E661</f>
        <v>0</v>
      </c>
      <c r="AI661" s="513"/>
      <c r="AJ661" s="401">
        <f t="shared" ref="AJ661:AJ687" si="1695">AI661*$E661</f>
        <v>0</v>
      </c>
      <c r="AK661" s="513">
        <f t="shared" ref="AK661:AK687" si="1696">AG661+AI661</f>
        <v>0</v>
      </c>
      <c r="AL661" s="401">
        <f t="shared" ref="AL661:AL687" si="1697">AK661*$E661</f>
        <v>0</v>
      </c>
      <c r="AM661" s="519"/>
      <c r="AN661" s="429">
        <f t="shared" ref="AN661:AN687" si="1698">AM661*$E661</f>
        <v>0</v>
      </c>
      <c r="AO661" s="519">
        <f t="shared" ref="AO661:AO687" si="1699">AK661+AM661</f>
        <v>0</v>
      </c>
      <c r="AP661" s="429">
        <f t="shared" ref="AP661:AP687" si="1700">AO661*$E661</f>
        <v>0</v>
      </c>
      <c r="AQ661" s="591"/>
      <c r="AR661" s="401">
        <f t="shared" ref="AR661:AR687" si="1701">AQ661*$E661</f>
        <v>0</v>
      </c>
      <c r="AS661" s="519">
        <f t="shared" ref="AS661:AS687" si="1702">AO661+AQ661</f>
        <v>0</v>
      </c>
      <c r="AT661" s="429">
        <f t="shared" ref="AT661:AT687" si="1703">AS661*$E661</f>
        <v>0</v>
      </c>
      <c r="AU661" s="513"/>
      <c r="AV661" s="401">
        <f t="shared" ref="AV661:AV687" si="1704">AU661*$E661</f>
        <v>0</v>
      </c>
      <c r="AW661" s="519">
        <f t="shared" ref="AW661:AW687" si="1705">AS661+AU661</f>
        <v>0</v>
      </c>
      <c r="AX661" s="429">
        <f t="shared" ref="AX661:AX687" si="1706">AW661*$E661</f>
        <v>0</v>
      </c>
      <c r="AY661" s="513"/>
      <c r="AZ661" s="681">
        <f t="shared" ref="AZ661:AZ687" si="1707">AY661*$E661</f>
        <v>0</v>
      </c>
      <c r="BA661" s="519">
        <f t="shared" ref="BA661:BA687" si="1708">AW661+AY661</f>
        <v>0</v>
      </c>
      <c r="BB661" s="429">
        <f t="shared" ref="BB661:BB687" si="1709">BA661*$E661</f>
        <v>0</v>
      </c>
      <c r="BC661" s="695"/>
      <c r="BD661" s="681">
        <f t="shared" ref="BD661:BD687" si="1710">BC661*$E661</f>
        <v>0</v>
      </c>
      <c r="BE661" s="695">
        <f t="shared" ref="BE661:BE687" si="1711">BA661+BC661</f>
        <v>0</v>
      </c>
      <c r="BF661" s="681">
        <f t="shared" ref="BF661:BF687" si="1712">BE661*$E661</f>
        <v>0</v>
      </c>
      <c r="BG661" s="695"/>
      <c r="BH661" s="681">
        <f t="shared" ref="BH661:BH687" si="1713">BG661*$E661</f>
        <v>0</v>
      </c>
      <c r="BI661" s="519">
        <f t="shared" ref="BI661:BI687" si="1714">BE661+BG661</f>
        <v>0</v>
      </c>
      <c r="BJ661" s="429">
        <f t="shared" ref="BJ661:BJ687" si="1715">BI661*$E661</f>
        <v>0</v>
      </c>
      <c r="BK661" s="519">
        <v>10.24</v>
      </c>
      <c r="BL661" s="429">
        <f t="shared" ref="BL661:BL687" si="1716">BK661*$E661</f>
        <v>12388884.48</v>
      </c>
      <c r="BM661" s="519">
        <f t="shared" ref="BM661:BM687" si="1717">BI661+BK661</f>
        <v>10.24</v>
      </c>
      <c r="BN661" s="429">
        <f t="shared" ref="BN661:BN687" si="1718">BM661*$E661</f>
        <v>12388884.48</v>
      </c>
      <c r="BO661" s="718"/>
      <c r="BP661" s="706">
        <f t="shared" ref="BP661:BP687" si="1719">BO661*$E661</f>
        <v>0</v>
      </c>
      <c r="BQ661" s="718">
        <f t="shared" ref="BQ661:BQ687" si="1720">BM661+BO661</f>
        <v>10.24</v>
      </c>
      <c r="BR661" s="706">
        <f t="shared" ref="BR661:BR687" si="1721">BQ661*$E661</f>
        <v>12388884.48</v>
      </c>
      <c r="BS661" s="718"/>
      <c r="BT661" s="706">
        <f t="shared" ref="BT661:BT687" si="1722">BS661*$E661</f>
        <v>0</v>
      </c>
      <c r="BU661" s="718">
        <f t="shared" ref="BU661:BU687" si="1723">BQ661+BS661</f>
        <v>10.24</v>
      </c>
      <c r="BV661" s="706">
        <f t="shared" ref="BV661:BV687" si="1724">BU661*$E661</f>
        <v>12388884.48</v>
      </c>
      <c r="BW661" s="718"/>
      <c r="BX661" s="706">
        <f t="shared" ref="BX661:BX687" si="1725">BW661*$E661</f>
        <v>0</v>
      </c>
      <c r="BY661" s="718">
        <f t="shared" ref="BY661:BY687" si="1726">BU661+BW661</f>
        <v>10.24</v>
      </c>
      <c r="BZ661" s="706">
        <f t="shared" ref="BZ661:BZ687" si="1727">BY661*$E661</f>
        <v>12388884.48</v>
      </c>
      <c r="CA661" s="718"/>
      <c r="CB661" s="706">
        <f t="shared" ref="CB661:CB687" si="1728">CA661*$E661</f>
        <v>0</v>
      </c>
      <c r="CC661" s="718">
        <f t="shared" ref="CC661:CC687" si="1729">BY661+CA661</f>
        <v>10.24</v>
      </c>
      <c r="CD661" s="706">
        <f t="shared" ref="CD661:CD687" si="1730">CC661*$E661</f>
        <v>12388884.48</v>
      </c>
      <c r="CE661" s="706"/>
      <c r="CF661" s="402">
        <f t="shared" si="1679"/>
        <v>13308372</v>
      </c>
    </row>
    <row r="662" spans="2:84" ht="72">
      <c r="B662" s="395" t="s">
        <v>1917</v>
      </c>
      <c r="C662" s="396" t="s">
        <v>1918</v>
      </c>
      <c r="D662" s="397" t="s">
        <v>389</v>
      </c>
      <c r="E662" s="398">
        <v>1264830</v>
      </c>
      <c r="F662" s="399">
        <v>4</v>
      </c>
      <c r="G662" s="400">
        <f t="shared" si="1680"/>
        <v>5059320</v>
      </c>
      <c r="H662" s="400"/>
      <c r="I662" s="401"/>
      <c r="J662" s="401"/>
      <c r="K662" s="513"/>
      <c r="L662" s="401"/>
      <c r="M662" s="513">
        <f t="shared" si="1681"/>
        <v>0</v>
      </c>
      <c r="N662" s="401">
        <f t="shared" si="1682"/>
        <v>0</v>
      </c>
      <c r="O662" s="513"/>
      <c r="P662" s="401"/>
      <c r="Q662" s="513">
        <f t="shared" si="1683"/>
        <v>0</v>
      </c>
      <c r="R662" s="401">
        <f t="shared" si="1684"/>
        <v>0</v>
      </c>
      <c r="S662" s="540"/>
      <c r="T662" s="401"/>
      <c r="U662" s="513">
        <f t="shared" si="1685"/>
        <v>0</v>
      </c>
      <c r="V662" s="401">
        <f t="shared" si="1686"/>
        <v>0</v>
      </c>
      <c r="W662" s="513"/>
      <c r="X662" s="401"/>
      <c r="Y662" s="513">
        <f t="shared" si="1687"/>
        <v>0</v>
      </c>
      <c r="Z662" s="401">
        <f t="shared" si="1688"/>
        <v>0</v>
      </c>
      <c r="AA662" s="513"/>
      <c r="AB662" s="401">
        <f t="shared" si="1689"/>
        <v>0</v>
      </c>
      <c r="AC662" s="513">
        <f t="shared" si="1690"/>
        <v>0</v>
      </c>
      <c r="AD662" s="401">
        <f t="shared" si="1691"/>
        <v>0</v>
      </c>
      <c r="AE662" s="513"/>
      <c r="AF662" s="401">
        <f t="shared" si="1692"/>
        <v>0</v>
      </c>
      <c r="AG662" s="513">
        <f t="shared" si="1693"/>
        <v>0</v>
      </c>
      <c r="AH662" s="401">
        <f t="shared" si="1694"/>
        <v>0</v>
      </c>
      <c r="AI662" s="513"/>
      <c r="AJ662" s="401">
        <f t="shared" si="1695"/>
        <v>0</v>
      </c>
      <c r="AK662" s="513">
        <f t="shared" si="1696"/>
        <v>0</v>
      </c>
      <c r="AL662" s="401">
        <f t="shared" si="1697"/>
        <v>0</v>
      </c>
      <c r="AM662" s="519"/>
      <c r="AN662" s="429">
        <f t="shared" si="1698"/>
        <v>0</v>
      </c>
      <c r="AO662" s="519">
        <f t="shared" si="1699"/>
        <v>0</v>
      </c>
      <c r="AP662" s="429">
        <f t="shared" si="1700"/>
        <v>0</v>
      </c>
      <c r="AQ662" s="591"/>
      <c r="AR662" s="401">
        <f t="shared" si="1701"/>
        <v>0</v>
      </c>
      <c r="AS662" s="519">
        <f t="shared" si="1702"/>
        <v>0</v>
      </c>
      <c r="AT662" s="429">
        <f t="shared" si="1703"/>
        <v>0</v>
      </c>
      <c r="AU662" s="513"/>
      <c r="AV662" s="401">
        <f t="shared" si="1704"/>
        <v>0</v>
      </c>
      <c r="AW662" s="519">
        <f t="shared" si="1705"/>
        <v>0</v>
      </c>
      <c r="AX662" s="429">
        <f t="shared" si="1706"/>
        <v>0</v>
      </c>
      <c r="AY662" s="513"/>
      <c r="AZ662" s="681">
        <f t="shared" si="1707"/>
        <v>0</v>
      </c>
      <c r="BA662" s="519">
        <f t="shared" si="1708"/>
        <v>0</v>
      </c>
      <c r="BB662" s="429">
        <f t="shared" si="1709"/>
        <v>0</v>
      </c>
      <c r="BC662" s="695"/>
      <c r="BD662" s="681">
        <f t="shared" si="1710"/>
        <v>0</v>
      </c>
      <c r="BE662" s="695">
        <f t="shared" si="1711"/>
        <v>0</v>
      </c>
      <c r="BF662" s="681">
        <f t="shared" si="1712"/>
        <v>0</v>
      </c>
      <c r="BG662" s="695"/>
      <c r="BH662" s="681">
        <f t="shared" si="1713"/>
        <v>0</v>
      </c>
      <c r="BI662" s="519">
        <f t="shared" si="1714"/>
        <v>0</v>
      </c>
      <c r="BJ662" s="429">
        <f t="shared" si="1715"/>
        <v>0</v>
      </c>
      <c r="BK662" s="519">
        <v>4</v>
      </c>
      <c r="BL662" s="429">
        <f t="shared" si="1716"/>
        <v>5059320</v>
      </c>
      <c r="BM662" s="519">
        <f t="shared" si="1717"/>
        <v>4</v>
      </c>
      <c r="BN662" s="429">
        <f t="shared" si="1718"/>
        <v>5059320</v>
      </c>
      <c r="BO662" s="718"/>
      <c r="BP662" s="706">
        <f t="shared" si="1719"/>
        <v>0</v>
      </c>
      <c r="BQ662" s="718">
        <f t="shared" si="1720"/>
        <v>4</v>
      </c>
      <c r="BR662" s="706">
        <f t="shared" si="1721"/>
        <v>5059320</v>
      </c>
      <c r="BS662" s="718"/>
      <c r="BT662" s="706">
        <f t="shared" si="1722"/>
        <v>0</v>
      </c>
      <c r="BU662" s="718">
        <f t="shared" si="1723"/>
        <v>4</v>
      </c>
      <c r="BV662" s="706">
        <f t="shared" si="1724"/>
        <v>5059320</v>
      </c>
      <c r="BW662" s="718"/>
      <c r="BX662" s="706">
        <f t="shared" si="1725"/>
        <v>0</v>
      </c>
      <c r="BY662" s="718">
        <f t="shared" si="1726"/>
        <v>4</v>
      </c>
      <c r="BZ662" s="706">
        <f t="shared" si="1727"/>
        <v>5059320</v>
      </c>
      <c r="CA662" s="718"/>
      <c r="CB662" s="706">
        <f t="shared" si="1728"/>
        <v>0</v>
      </c>
      <c r="CC662" s="718">
        <f t="shared" si="1729"/>
        <v>4</v>
      </c>
      <c r="CD662" s="706">
        <f t="shared" si="1730"/>
        <v>5059320</v>
      </c>
      <c r="CE662" s="706"/>
      <c r="CF662" s="402">
        <f t="shared" si="1679"/>
        <v>5059320</v>
      </c>
    </row>
    <row r="663" spans="2:84" ht="72">
      <c r="B663" s="395" t="s">
        <v>1919</v>
      </c>
      <c r="C663" s="396" t="s">
        <v>1920</v>
      </c>
      <c r="D663" s="397" t="s">
        <v>389</v>
      </c>
      <c r="E663" s="398">
        <v>667926</v>
      </c>
      <c r="F663" s="399">
        <v>4</v>
      </c>
      <c r="G663" s="400">
        <f t="shared" si="1680"/>
        <v>2671704</v>
      </c>
      <c r="H663" s="400"/>
      <c r="I663" s="401"/>
      <c r="J663" s="401"/>
      <c r="K663" s="513"/>
      <c r="L663" s="401"/>
      <c r="M663" s="513">
        <f t="shared" si="1681"/>
        <v>0</v>
      </c>
      <c r="N663" s="401">
        <f t="shared" si="1682"/>
        <v>0</v>
      </c>
      <c r="O663" s="513"/>
      <c r="P663" s="401"/>
      <c r="Q663" s="513">
        <f t="shared" si="1683"/>
        <v>0</v>
      </c>
      <c r="R663" s="401">
        <f t="shared" si="1684"/>
        <v>0</v>
      </c>
      <c r="S663" s="540"/>
      <c r="T663" s="401"/>
      <c r="U663" s="513">
        <f t="shared" si="1685"/>
        <v>0</v>
      </c>
      <c r="V663" s="401">
        <f t="shared" si="1686"/>
        <v>0</v>
      </c>
      <c r="W663" s="513"/>
      <c r="X663" s="401"/>
      <c r="Y663" s="513">
        <f t="shared" si="1687"/>
        <v>0</v>
      </c>
      <c r="Z663" s="401">
        <f t="shared" si="1688"/>
        <v>0</v>
      </c>
      <c r="AA663" s="513"/>
      <c r="AB663" s="401">
        <f t="shared" si="1689"/>
        <v>0</v>
      </c>
      <c r="AC663" s="513">
        <f t="shared" si="1690"/>
        <v>0</v>
      </c>
      <c r="AD663" s="401">
        <f t="shared" si="1691"/>
        <v>0</v>
      </c>
      <c r="AE663" s="513"/>
      <c r="AF663" s="401">
        <f t="shared" si="1692"/>
        <v>0</v>
      </c>
      <c r="AG663" s="513">
        <f t="shared" si="1693"/>
        <v>0</v>
      </c>
      <c r="AH663" s="401">
        <f t="shared" si="1694"/>
        <v>0</v>
      </c>
      <c r="AI663" s="513"/>
      <c r="AJ663" s="401">
        <f t="shared" si="1695"/>
        <v>0</v>
      </c>
      <c r="AK663" s="513">
        <f t="shared" si="1696"/>
        <v>0</v>
      </c>
      <c r="AL663" s="401">
        <f t="shared" si="1697"/>
        <v>0</v>
      </c>
      <c r="AM663" s="519"/>
      <c r="AN663" s="429">
        <f t="shared" si="1698"/>
        <v>0</v>
      </c>
      <c r="AO663" s="519">
        <f t="shared" si="1699"/>
        <v>0</v>
      </c>
      <c r="AP663" s="429">
        <f t="shared" si="1700"/>
        <v>0</v>
      </c>
      <c r="AQ663" s="591"/>
      <c r="AR663" s="401">
        <f t="shared" si="1701"/>
        <v>0</v>
      </c>
      <c r="AS663" s="519">
        <f t="shared" si="1702"/>
        <v>0</v>
      </c>
      <c r="AT663" s="429">
        <f t="shared" si="1703"/>
        <v>0</v>
      </c>
      <c r="AU663" s="513"/>
      <c r="AV663" s="401">
        <f t="shared" si="1704"/>
        <v>0</v>
      </c>
      <c r="AW663" s="519">
        <f t="shared" si="1705"/>
        <v>0</v>
      </c>
      <c r="AX663" s="429">
        <f t="shared" si="1706"/>
        <v>0</v>
      </c>
      <c r="AY663" s="513"/>
      <c r="AZ663" s="681">
        <f t="shared" si="1707"/>
        <v>0</v>
      </c>
      <c r="BA663" s="519">
        <f t="shared" si="1708"/>
        <v>0</v>
      </c>
      <c r="BB663" s="429">
        <f t="shared" si="1709"/>
        <v>0</v>
      </c>
      <c r="BC663" s="695"/>
      <c r="BD663" s="681">
        <f t="shared" si="1710"/>
        <v>0</v>
      </c>
      <c r="BE663" s="695">
        <f t="shared" si="1711"/>
        <v>0</v>
      </c>
      <c r="BF663" s="681">
        <f t="shared" si="1712"/>
        <v>0</v>
      </c>
      <c r="BG663" s="695"/>
      <c r="BH663" s="681">
        <f t="shared" si="1713"/>
        <v>0</v>
      </c>
      <c r="BI663" s="519">
        <f t="shared" si="1714"/>
        <v>0</v>
      </c>
      <c r="BJ663" s="429">
        <f t="shared" si="1715"/>
        <v>0</v>
      </c>
      <c r="BK663" s="519">
        <v>2</v>
      </c>
      <c r="BL663" s="429">
        <f t="shared" si="1716"/>
        <v>1335852</v>
      </c>
      <c r="BM663" s="519">
        <f t="shared" si="1717"/>
        <v>2</v>
      </c>
      <c r="BN663" s="429">
        <f t="shared" si="1718"/>
        <v>1335852</v>
      </c>
      <c r="BO663" s="718"/>
      <c r="BP663" s="706">
        <f t="shared" si="1719"/>
        <v>0</v>
      </c>
      <c r="BQ663" s="718">
        <f t="shared" si="1720"/>
        <v>2</v>
      </c>
      <c r="BR663" s="706">
        <f t="shared" si="1721"/>
        <v>1335852</v>
      </c>
      <c r="BS663" s="718"/>
      <c r="BT663" s="706">
        <f t="shared" si="1722"/>
        <v>0</v>
      </c>
      <c r="BU663" s="718">
        <f t="shared" si="1723"/>
        <v>2</v>
      </c>
      <c r="BV663" s="706">
        <f t="shared" si="1724"/>
        <v>1335852</v>
      </c>
      <c r="BW663" s="718"/>
      <c r="BX663" s="706">
        <f t="shared" si="1725"/>
        <v>0</v>
      </c>
      <c r="BY663" s="718">
        <f t="shared" si="1726"/>
        <v>2</v>
      </c>
      <c r="BZ663" s="706">
        <f t="shared" si="1727"/>
        <v>1335852</v>
      </c>
      <c r="CA663" s="718"/>
      <c r="CB663" s="706">
        <f t="shared" si="1728"/>
        <v>0</v>
      </c>
      <c r="CC663" s="718">
        <f t="shared" si="1729"/>
        <v>2</v>
      </c>
      <c r="CD663" s="706">
        <f t="shared" si="1730"/>
        <v>1335852</v>
      </c>
      <c r="CE663" s="706"/>
      <c r="CF663" s="402">
        <f t="shared" si="1679"/>
        <v>2671704</v>
      </c>
    </row>
    <row r="664" spans="2:84" ht="72">
      <c r="B664" s="395" t="s">
        <v>1921</v>
      </c>
      <c r="C664" s="396" t="s">
        <v>1922</v>
      </c>
      <c r="D664" s="397" t="s">
        <v>389</v>
      </c>
      <c r="E664" s="398">
        <v>545992</v>
      </c>
      <c r="F664" s="399">
        <v>4</v>
      </c>
      <c r="G664" s="400">
        <f t="shared" si="1680"/>
        <v>2183968</v>
      </c>
      <c r="H664" s="400"/>
      <c r="I664" s="401"/>
      <c r="J664" s="401"/>
      <c r="K664" s="513"/>
      <c r="L664" s="401"/>
      <c r="M664" s="513">
        <f t="shared" si="1681"/>
        <v>0</v>
      </c>
      <c r="N664" s="401">
        <f t="shared" si="1682"/>
        <v>0</v>
      </c>
      <c r="O664" s="513"/>
      <c r="P664" s="401"/>
      <c r="Q664" s="513">
        <f t="shared" si="1683"/>
        <v>0</v>
      </c>
      <c r="R664" s="401">
        <f t="shared" si="1684"/>
        <v>0</v>
      </c>
      <c r="S664" s="540"/>
      <c r="T664" s="401"/>
      <c r="U664" s="513">
        <f t="shared" si="1685"/>
        <v>0</v>
      </c>
      <c r="V664" s="401">
        <f t="shared" si="1686"/>
        <v>0</v>
      </c>
      <c r="W664" s="513"/>
      <c r="X664" s="401"/>
      <c r="Y664" s="513">
        <f t="shared" si="1687"/>
        <v>0</v>
      </c>
      <c r="Z664" s="401">
        <f t="shared" si="1688"/>
        <v>0</v>
      </c>
      <c r="AA664" s="513"/>
      <c r="AB664" s="401">
        <f t="shared" si="1689"/>
        <v>0</v>
      </c>
      <c r="AC664" s="513">
        <f t="shared" si="1690"/>
        <v>0</v>
      </c>
      <c r="AD664" s="401">
        <f t="shared" si="1691"/>
        <v>0</v>
      </c>
      <c r="AE664" s="513"/>
      <c r="AF664" s="401">
        <f t="shared" si="1692"/>
        <v>0</v>
      </c>
      <c r="AG664" s="513">
        <f t="shared" si="1693"/>
        <v>0</v>
      </c>
      <c r="AH664" s="401">
        <f t="shared" si="1694"/>
        <v>0</v>
      </c>
      <c r="AI664" s="513"/>
      <c r="AJ664" s="401">
        <f t="shared" si="1695"/>
        <v>0</v>
      </c>
      <c r="AK664" s="513">
        <f t="shared" si="1696"/>
        <v>0</v>
      </c>
      <c r="AL664" s="401">
        <f t="shared" si="1697"/>
        <v>0</v>
      </c>
      <c r="AM664" s="519"/>
      <c r="AN664" s="429">
        <f t="shared" si="1698"/>
        <v>0</v>
      </c>
      <c r="AO664" s="519">
        <f t="shared" si="1699"/>
        <v>0</v>
      </c>
      <c r="AP664" s="429">
        <f t="shared" si="1700"/>
        <v>0</v>
      </c>
      <c r="AQ664" s="591"/>
      <c r="AR664" s="401">
        <f t="shared" si="1701"/>
        <v>0</v>
      </c>
      <c r="AS664" s="519">
        <f t="shared" si="1702"/>
        <v>0</v>
      </c>
      <c r="AT664" s="429">
        <f t="shared" si="1703"/>
        <v>0</v>
      </c>
      <c r="AU664" s="513"/>
      <c r="AV664" s="401">
        <f t="shared" si="1704"/>
        <v>0</v>
      </c>
      <c r="AW664" s="519">
        <f t="shared" si="1705"/>
        <v>0</v>
      </c>
      <c r="AX664" s="429">
        <f t="shared" si="1706"/>
        <v>0</v>
      </c>
      <c r="AY664" s="513"/>
      <c r="AZ664" s="681">
        <f t="shared" si="1707"/>
        <v>0</v>
      </c>
      <c r="BA664" s="519">
        <f t="shared" si="1708"/>
        <v>0</v>
      </c>
      <c r="BB664" s="429">
        <f t="shared" si="1709"/>
        <v>0</v>
      </c>
      <c r="BC664" s="695"/>
      <c r="BD664" s="681">
        <f t="shared" si="1710"/>
        <v>0</v>
      </c>
      <c r="BE664" s="695">
        <f t="shared" si="1711"/>
        <v>0</v>
      </c>
      <c r="BF664" s="681">
        <f t="shared" si="1712"/>
        <v>0</v>
      </c>
      <c r="BG664" s="695"/>
      <c r="BH664" s="681">
        <f t="shared" si="1713"/>
        <v>0</v>
      </c>
      <c r="BI664" s="519">
        <f t="shared" si="1714"/>
        <v>0</v>
      </c>
      <c r="BJ664" s="429">
        <f t="shared" si="1715"/>
        <v>0</v>
      </c>
      <c r="BK664" s="519">
        <v>4</v>
      </c>
      <c r="BL664" s="429">
        <f t="shared" si="1716"/>
        <v>2183968</v>
      </c>
      <c r="BM664" s="519">
        <f t="shared" si="1717"/>
        <v>4</v>
      </c>
      <c r="BN664" s="429">
        <f t="shared" si="1718"/>
        <v>2183968</v>
      </c>
      <c r="BO664" s="718"/>
      <c r="BP664" s="706">
        <f t="shared" si="1719"/>
        <v>0</v>
      </c>
      <c r="BQ664" s="718">
        <f t="shared" si="1720"/>
        <v>4</v>
      </c>
      <c r="BR664" s="706">
        <f t="shared" si="1721"/>
        <v>2183968</v>
      </c>
      <c r="BS664" s="718"/>
      <c r="BT664" s="706">
        <f t="shared" si="1722"/>
        <v>0</v>
      </c>
      <c r="BU664" s="718">
        <f t="shared" si="1723"/>
        <v>4</v>
      </c>
      <c r="BV664" s="706">
        <f t="shared" si="1724"/>
        <v>2183968</v>
      </c>
      <c r="BW664" s="718"/>
      <c r="BX664" s="706">
        <f t="shared" si="1725"/>
        <v>0</v>
      </c>
      <c r="BY664" s="718">
        <f t="shared" si="1726"/>
        <v>4</v>
      </c>
      <c r="BZ664" s="706">
        <f t="shared" si="1727"/>
        <v>2183968</v>
      </c>
      <c r="CA664" s="718"/>
      <c r="CB664" s="706">
        <f t="shared" si="1728"/>
        <v>0</v>
      </c>
      <c r="CC664" s="718">
        <f t="shared" si="1729"/>
        <v>4</v>
      </c>
      <c r="CD664" s="706">
        <f t="shared" si="1730"/>
        <v>2183968</v>
      </c>
      <c r="CE664" s="706"/>
      <c r="CF664" s="402">
        <f t="shared" si="1679"/>
        <v>2183968</v>
      </c>
    </row>
    <row r="665" spans="2:84" ht="72">
      <c r="B665" s="395" t="s">
        <v>1923</v>
      </c>
      <c r="C665" s="396" t="s">
        <v>1924</v>
      </c>
      <c r="D665" s="397" t="s">
        <v>392</v>
      </c>
      <c r="E665" s="398">
        <v>1264830</v>
      </c>
      <c r="F665" s="399">
        <v>20</v>
      </c>
      <c r="G665" s="400">
        <f t="shared" si="1680"/>
        <v>25296600</v>
      </c>
      <c r="H665" s="400"/>
      <c r="I665" s="401"/>
      <c r="J665" s="401"/>
      <c r="K665" s="513"/>
      <c r="L665" s="401"/>
      <c r="M665" s="513">
        <f t="shared" si="1681"/>
        <v>0</v>
      </c>
      <c r="N665" s="401">
        <f t="shared" si="1682"/>
        <v>0</v>
      </c>
      <c r="O665" s="513"/>
      <c r="P665" s="401"/>
      <c r="Q665" s="513">
        <f t="shared" si="1683"/>
        <v>0</v>
      </c>
      <c r="R665" s="401">
        <f t="shared" si="1684"/>
        <v>0</v>
      </c>
      <c r="S665" s="540"/>
      <c r="T665" s="401"/>
      <c r="U665" s="513">
        <f t="shared" si="1685"/>
        <v>0</v>
      </c>
      <c r="V665" s="401">
        <f t="shared" si="1686"/>
        <v>0</v>
      </c>
      <c r="W665" s="513"/>
      <c r="X665" s="401"/>
      <c r="Y665" s="513">
        <f t="shared" si="1687"/>
        <v>0</v>
      </c>
      <c r="Z665" s="401">
        <f t="shared" si="1688"/>
        <v>0</v>
      </c>
      <c r="AA665" s="513"/>
      <c r="AB665" s="401">
        <f t="shared" si="1689"/>
        <v>0</v>
      </c>
      <c r="AC665" s="513">
        <f t="shared" si="1690"/>
        <v>0</v>
      </c>
      <c r="AD665" s="401">
        <f t="shared" si="1691"/>
        <v>0</v>
      </c>
      <c r="AE665" s="513"/>
      <c r="AF665" s="401">
        <f t="shared" si="1692"/>
        <v>0</v>
      </c>
      <c r="AG665" s="513">
        <f t="shared" si="1693"/>
        <v>0</v>
      </c>
      <c r="AH665" s="401">
        <f t="shared" si="1694"/>
        <v>0</v>
      </c>
      <c r="AI665" s="513"/>
      <c r="AJ665" s="401">
        <f t="shared" si="1695"/>
        <v>0</v>
      </c>
      <c r="AK665" s="513">
        <f t="shared" si="1696"/>
        <v>0</v>
      </c>
      <c r="AL665" s="401">
        <f t="shared" si="1697"/>
        <v>0</v>
      </c>
      <c r="AM665" s="519"/>
      <c r="AN665" s="429">
        <f t="shared" si="1698"/>
        <v>0</v>
      </c>
      <c r="AO665" s="519">
        <f t="shared" si="1699"/>
        <v>0</v>
      </c>
      <c r="AP665" s="429">
        <f t="shared" si="1700"/>
        <v>0</v>
      </c>
      <c r="AQ665" s="591"/>
      <c r="AR665" s="401">
        <f t="shared" si="1701"/>
        <v>0</v>
      </c>
      <c r="AS665" s="519">
        <f t="shared" si="1702"/>
        <v>0</v>
      </c>
      <c r="AT665" s="429">
        <f t="shared" si="1703"/>
        <v>0</v>
      </c>
      <c r="AU665" s="513"/>
      <c r="AV665" s="401">
        <f t="shared" si="1704"/>
        <v>0</v>
      </c>
      <c r="AW665" s="519">
        <f t="shared" si="1705"/>
        <v>0</v>
      </c>
      <c r="AX665" s="429">
        <f t="shared" si="1706"/>
        <v>0</v>
      </c>
      <c r="AY665" s="513"/>
      <c r="AZ665" s="681">
        <f t="shared" si="1707"/>
        <v>0</v>
      </c>
      <c r="BA665" s="519">
        <f t="shared" si="1708"/>
        <v>0</v>
      </c>
      <c r="BB665" s="429">
        <f t="shared" si="1709"/>
        <v>0</v>
      </c>
      <c r="BC665" s="695"/>
      <c r="BD665" s="681">
        <f t="shared" si="1710"/>
        <v>0</v>
      </c>
      <c r="BE665" s="695">
        <f t="shared" si="1711"/>
        <v>0</v>
      </c>
      <c r="BF665" s="681">
        <f t="shared" si="1712"/>
        <v>0</v>
      </c>
      <c r="BG665" s="695"/>
      <c r="BH665" s="681">
        <f t="shared" si="1713"/>
        <v>0</v>
      </c>
      <c r="BI665" s="519">
        <f t="shared" si="1714"/>
        <v>0</v>
      </c>
      <c r="BJ665" s="429">
        <f t="shared" si="1715"/>
        <v>0</v>
      </c>
      <c r="BK665" s="519">
        <v>8</v>
      </c>
      <c r="BL665" s="429">
        <f t="shared" si="1716"/>
        <v>10118640</v>
      </c>
      <c r="BM665" s="519">
        <f t="shared" si="1717"/>
        <v>8</v>
      </c>
      <c r="BN665" s="429">
        <f t="shared" si="1718"/>
        <v>10118640</v>
      </c>
      <c r="BO665" s="718"/>
      <c r="BP665" s="706">
        <f t="shared" si="1719"/>
        <v>0</v>
      </c>
      <c r="BQ665" s="718">
        <f t="shared" si="1720"/>
        <v>8</v>
      </c>
      <c r="BR665" s="706">
        <f t="shared" si="1721"/>
        <v>10118640</v>
      </c>
      <c r="BS665" s="718"/>
      <c r="BT665" s="706">
        <f t="shared" si="1722"/>
        <v>0</v>
      </c>
      <c r="BU665" s="718">
        <f t="shared" si="1723"/>
        <v>8</v>
      </c>
      <c r="BV665" s="706">
        <f t="shared" si="1724"/>
        <v>10118640</v>
      </c>
      <c r="BW665" s="718"/>
      <c r="BX665" s="706">
        <f t="shared" si="1725"/>
        <v>0</v>
      </c>
      <c r="BY665" s="718">
        <f t="shared" si="1726"/>
        <v>8</v>
      </c>
      <c r="BZ665" s="706">
        <f t="shared" si="1727"/>
        <v>10118640</v>
      </c>
      <c r="CA665" s="718"/>
      <c r="CB665" s="706">
        <f t="shared" si="1728"/>
        <v>0</v>
      </c>
      <c r="CC665" s="718">
        <f t="shared" si="1729"/>
        <v>8</v>
      </c>
      <c r="CD665" s="706">
        <f t="shared" si="1730"/>
        <v>10118640</v>
      </c>
      <c r="CE665" s="706"/>
      <c r="CF665" s="402">
        <f t="shared" si="1679"/>
        <v>25296600</v>
      </c>
    </row>
    <row r="666" spans="2:84" ht="54">
      <c r="B666" s="395" t="s">
        <v>1925</v>
      </c>
      <c r="C666" s="396" t="s">
        <v>1926</v>
      </c>
      <c r="D666" s="397" t="s">
        <v>389</v>
      </c>
      <c r="E666" s="398">
        <v>1335516</v>
      </c>
      <c r="F666" s="399">
        <v>4</v>
      </c>
      <c r="G666" s="400">
        <f t="shared" si="1680"/>
        <v>5342064</v>
      </c>
      <c r="H666" s="400"/>
      <c r="I666" s="401"/>
      <c r="J666" s="401"/>
      <c r="K666" s="513"/>
      <c r="L666" s="401"/>
      <c r="M666" s="513">
        <f t="shared" si="1681"/>
        <v>0</v>
      </c>
      <c r="N666" s="401">
        <f t="shared" si="1682"/>
        <v>0</v>
      </c>
      <c r="O666" s="513"/>
      <c r="P666" s="401"/>
      <c r="Q666" s="513">
        <f t="shared" si="1683"/>
        <v>0</v>
      </c>
      <c r="R666" s="401">
        <f t="shared" si="1684"/>
        <v>0</v>
      </c>
      <c r="S666" s="540"/>
      <c r="T666" s="401"/>
      <c r="U666" s="513">
        <f t="shared" si="1685"/>
        <v>0</v>
      </c>
      <c r="V666" s="401">
        <f t="shared" si="1686"/>
        <v>0</v>
      </c>
      <c r="W666" s="513"/>
      <c r="X666" s="401"/>
      <c r="Y666" s="513">
        <f t="shared" si="1687"/>
        <v>0</v>
      </c>
      <c r="Z666" s="401">
        <f t="shared" si="1688"/>
        <v>0</v>
      </c>
      <c r="AA666" s="513"/>
      <c r="AB666" s="401">
        <f t="shared" si="1689"/>
        <v>0</v>
      </c>
      <c r="AC666" s="513">
        <f t="shared" si="1690"/>
        <v>0</v>
      </c>
      <c r="AD666" s="401">
        <f t="shared" si="1691"/>
        <v>0</v>
      </c>
      <c r="AE666" s="513"/>
      <c r="AF666" s="401">
        <f t="shared" si="1692"/>
        <v>0</v>
      </c>
      <c r="AG666" s="513">
        <f t="shared" si="1693"/>
        <v>0</v>
      </c>
      <c r="AH666" s="401">
        <f t="shared" si="1694"/>
        <v>0</v>
      </c>
      <c r="AI666" s="513"/>
      <c r="AJ666" s="401">
        <f t="shared" si="1695"/>
        <v>0</v>
      </c>
      <c r="AK666" s="513">
        <f t="shared" si="1696"/>
        <v>0</v>
      </c>
      <c r="AL666" s="401">
        <f t="shared" si="1697"/>
        <v>0</v>
      </c>
      <c r="AM666" s="519"/>
      <c r="AN666" s="429">
        <f t="shared" si="1698"/>
        <v>0</v>
      </c>
      <c r="AO666" s="519">
        <f t="shared" si="1699"/>
        <v>0</v>
      </c>
      <c r="AP666" s="429">
        <f t="shared" si="1700"/>
        <v>0</v>
      </c>
      <c r="AQ666" s="591"/>
      <c r="AR666" s="401">
        <f t="shared" si="1701"/>
        <v>0</v>
      </c>
      <c r="AS666" s="519">
        <f t="shared" si="1702"/>
        <v>0</v>
      </c>
      <c r="AT666" s="429">
        <f t="shared" si="1703"/>
        <v>0</v>
      </c>
      <c r="AU666" s="513"/>
      <c r="AV666" s="401">
        <f t="shared" si="1704"/>
        <v>0</v>
      </c>
      <c r="AW666" s="519">
        <f t="shared" si="1705"/>
        <v>0</v>
      </c>
      <c r="AX666" s="429">
        <f t="shared" si="1706"/>
        <v>0</v>
      </c>
      <c r="AY666" s="513"/>
      <c r="AZ666" s="681">
        <f t="shared" si="1707"/>
        <v>0</v>
      </c>
      <c r="BA666" s="519">
        <f t="shared" si="1708"/>
        <v>0</v>
      </c>
      <c r="BB666" s="429">
        <f t="shared" si="1709"/>
        <v>0</v>
      </c>
      <c r="BC666" s="695"/>
      <c r="BD666" s="681">
        <f t="shared" si="1710"/>
        <v>0</v>
      </c>
      <c r="BE666" s="695">
        <f t="shared" si="1711"/>
        <v>0</v>
      </c>
      <c r="BF666" s="681">
        <f t="shared" si="1712"/>
        <v>0</v>
      </c>
      <c r="BG666" s="695"/>
      <c r="BH666" s="681">
        <f t="shared" si="1713"/>
        <v>0</v>
      </c>
      <c r="BI666" s="519">
        <f t="shared" si="1714"/>
        <v>0</v>
      </c>
      <c r="BJ666" s="429">
        <f t="shared" si="1715"/>
        <v>0</v>
      </c>
      <c r="BK666" s="519">
        <v>4</v>
      </c>
      <c r="BL666" s="429">
        <f t="shared" si="1716"/>
        <v>5342064</v>
      </c>
      <c r="BM666" s="519">
        <f t="shared" si="1717"/>
        <v>4</v>
      </c>
      <c r="BN666" s="429">
        <f t="shared" si="1718"/>
        <v>5342064</v>
      </c>
      <c r="BO666" s="718"/>
      <c r="BP666" s="706">
        <f t="shared" si="1719"/>
        <v>0</v>
      </c>
      <c r="BQ666" s="718">
        <f t="shared" si="1720"/>
        <v>4</v>
      </c>
      <c r="BR666" s="706">
        <f t="shared" si="1721"/>
        <v>5342064</v>
      </c>
      <c r="BS666" s="718"/>
      <c r="BT666" s="706">
        <f t="shared" si="1722"/>
        <v>0</v>
      </c>
      <c r="BU666" s="718">
        <f t="shared" si="1723"/>
        <v>4</v>
      </c>
      <c r="BV666" s="706">
        <f t="shared" si="1724"/>
        <v>5342064</v>
      </c>
      <c r="BW666" s="718"/>
      <c r="BX666" s="706">
        <f t="shared" si="1725"/>
        <v>0</v>
      </c>
      <c r="BY666" s="718">
        <f t="shared" si="1726"/>
        <v>4</v>
      </c>
      <c r="BZ666" s="706">
        <f t="shared" si="1727"/>
        <v>5342064</v>
      </c>
      <c r="CA666" s="718"/>
      <c r="CB666" s="706">
        <f t="shared" si="1728"/>
        <v>0</v>
      </c>
      <c r="CC666" s="718">
        <f t="shared" si="1729"/>
        <v>4</v>
      </c>
      <c r="CD666" s="706">
        <f t="shared" si="1730"/>
        <v>5342064</v>
      </c>
      <c r="CE666" s="706"/>
      <c r="CF666" s="402">
        <f t="shared" si="1679"/>
        <v>5342064</v>
      </c>
    </row>
    <row r="667" spans="2:84" ht="72">
      <c r="B667" s="395" t="s">
        <v>1927</v>
      </c>
      <c r="C667" s="396" t="s">
        <v>1928</v>
      </c>
      <c r="D667" s="397" t="s">
        <v>389</v>
      </c>
      <c r="E667" s="398">
        <v>707196</v>
      </c>
      <c r="F667" s="399">
        <v>5</v>
      </c>
      <c r="G667" s="400">
        <f t="shared" si="1680"/>
        <v>3535980</v>
      </c>
      <c r="H667" s="400"/>
      <c r="I667" s="401"/>
      <c r="J667" s="401"/>
      <c r="K667" s="513"/>
      <c r="L667" s="401"/>
      <c r="M667" s="513">
        <f t="shared" si="1681"/>
        <v>0</v>
      </c>
      <c r="N667" s="401">
        <f t="shared" si="1682"/>
        <v>0</v>
      </c>
      <c r="O667" s="513"/>
      <c r="P667" s="401"/>
      <c r="Q667" s="513">
        <f t="shared" si="1683"/>
        <v>0</v>
      </c>
      <c r="R667" s="401">
        <f t="shared" si="1684"/>
        <v>0</v>
      </c>
      <c r="S667" s="540"/>
      <c r="T667" s="401"/>
      <c r="U667" s="513">
        <f t="shared" si="1685"/>
        <v>0</v>
      </c>
      <c r="V667" s="401">
        <f t="shared" si="1686"/>
        <v>0</v>
      </c>
      <c r="W667" s="513"/>
      <c r="X667" s="401"/>
      <c r="Y667" s="513">
        <f t="shared" si="1687"/>
        <v>0</v>
      </c>
      <c r="Z667" s="401">
        <f t="shared" si="1688"/>
        <v>0</v>
      </c>
      <c r="AA667" s="513"/>
      <c r="AB667" s="401">
        <f t="shared" si="1689"/>
        <v>0</v>
      </c>
      <c r="AC667" s="513">
        <f t="shared" si="1690"/>
        <v>0</v>
      </c>
      <c r="AD667" s="401">
        <f t="shared" si="1691"/>
        <v>0</v>
      </c>
      <c r="AE667" s="513"/>
      <c r="AF667" s="401">
        <f t="shared" si="1692"/>
        <v>0</v>
      </c>
      <c r="AG667" s="513">
        <f t="shared" si="1693"/>
        <v>0</v>
      </c>
      <c r="AH667" s="401">
        <f t="shared" si="1694"/>
        <v>0</v>
      </c>
      <c r="AI667" s="513"/>
      <c r="AJ667" s="401">
        <f t="shared" si="1695"/>
        <v>0</v>
      </c>
      <c r="AK667" s="513">
        <f t="shared" si="1696"/>
        <v>0</v>
      </c>
      <c r="AL667" s="401">
        <f t="shared" si="1697"/>
        <v>0</v>
      </c>
      <c r="AM667" s="519"/>
      <c r="AN667" s="429">
        <f t="shared" si="1698"/>
        <v>0</v>
      </c>
      <c r="AO667" s="519">
        <f t="shared" si="1699"/>
        <v>0</v>
      </c>
      <c r="AP667" s="429">
        <f t="shared" si="1700"/>
        <v>0</v>
      </c>
      <c r="AQ667" s="591"/>
      <c r="AR667" s="401">
        <f t="shared" si="1701"/>
        <v>0</v>
      </c>
      <c r="AS667" s="519">
        <f t="shared" si="1702"/>
        <v>0</v>
      </c>
      <c r="AT667" s="429">
        <f t="shared" si="1703"/>
        <v>0</v>
      </c>
      <c r="AU667" s="513"/>
      <c r="AV667" s="401">
        <f t="shared" si="1704"/>
        <v>0</v>
      </c>
      <c r="AW667" s="519">
        <f t="shared" si="1705"/>
        <v>0</v>
      </c>
      <c r="AX667" s="429">
        <f t="shared" si="1706"/>
        <v>0</v>
      </c>
      <c r="AY667" s="513"/>
      <c r="AZ667" s="681">
        <f t="shared" si="1707"/>
        <v>0</v>
      </c>
      <c r="BA667" s="519">
        <f t="shared" si="1708"/>
        <v>0</v>
      </c>
      <c r="BB667" s="429">
        <f t="shared" si="1709"/>
        <v>0</v>
      </c>
      <c r="BC667" s="695"/>
      <c r="BD667" s="681">
        <f t="shared" si="1710"/>
        <v>0</v>
      </c>
      <c r="BE667" s="695">
        <f t="shared" si="1711"/>
        <v>0</v>
      </c>
      <c r="BF667" s="681">
        <f t="shared" si="1712"/>
        <v>0</v>
      </c>
      <c r="BG667" s="695"/>
      <c r="BH667" s="681">
        <f t="shared" si="1713"/>
        <v>0</v>
      </c>
      <c r="BI667" s="519">
        <f t="shared" si="1714"/>
        <v>0</v>
      </c>
      <c r="BJ667" s="429">
        <f t="shared" si="1715"/>
        <v>0</v>
      </c>
      <c r="BK667" s="519">
        <v>3</v>
      </c>
      <c r="BL667" s="429">
        <f t="shared" si="1716"/>
        <v>2121588</v>
      </c>
      <c r="BM667" s="519">
        <f t="shared" si="1717"/>
        <v>3</v>
      </c>
      <c r="BN667" s="429">
        <f t="shared" si="1718"/>
        <v>2121588</v>
      </c>
      <c r="BO667" s="718"/>
      <c r="BP667" s="706">
        <f t="shared" si="1719"/>
        <v>0</v>
      </c>
      <c r="BQ667" s="718">
        <f t="shared" si="1720"/>
        <v>3</v>
      </c>
      <c r="BR667" s="706">
        <f t="shared" si="1721"/>
        <v>2121588</v>
      </c>
      <c r="BS667" s="718"/>
      <c r="BT667" s="706">
        <f t="shared" si="1722"/>
        <v>0</v>
      </c>
      <c r="BU667" s="718">
        <f t="shared" si="1723"/>
        <v>3</v>
      </c>
      <c r="BV667" s="706">
        <f t="shared" si="1724"/>
        <v>2121588</v>
      </c>
      <c r="BW667" s="718"/>
      <c r="BX667" s="706">
        <f t="shared" si="1725"/>
        <v>0</v>
      </c>
      <c r="BY667" s="718">
        <f t="shared" si="1726"/>
        <v>3</v>
      </c>
      <c r="BZ667" s="706">
        <f t="shared" si="1727"/>
        <v>2121588</v>
      </c>
      <c r="CA667" s="718"/>
      <c r="CB667" s="706">
        <f t="shared" si="1728"/>
        <v>0</v>
      </c>
      <c r="CC667" s="718">
        <f t="shared" si="1729"/>
        <v>3</v>
      </c>
      <c r="CD667" s="706">
        <f t="shared" si="1730"/>
        <v>2121588</v>
      </c>
      <c r="CE667" s="706"/>
      <c r="CF667" s="402">
        <f t="shared" si="1679"/>
        <v>3535980</v>
      </c>
    </row>
    <row r="668" spans="2:84" ht="72">
      <c r="B668" s="395" t="s">
        <v>1929</v>
      </c>
      <c r="C668" s="396" t="s">
        <v>1930</v>
      </c>
      <c r="D668" s="397" t="s">
        <v>389</v>
      </c>
      <c r="E668" s="398">
        <v>561700</v>
      </c>
      <c r="F668" s="399">
        <v>4</v>
      </c>
      <c r="G668" s="400">
        <f t="shared" si="1680"/>
        <v>2246800</v>
      </c>
      <c r="H668" s="400"/>
      <c r="I668" s="401"/>
      <c r="J668" s="401"/>
      <c r="K668" s="513"/>
      <c r="L668" s="401"/>
      <c r="M668" s="513">
        <f t="shared" si="1681"/>
        <v>0</v>
      </c>
      <c r="N668" s="401">
        <f t="shared" si="1682"/>
        <v>0</v>
      </c>
      <c r="O668" s="513"/>
      <c r="P668" s="401"/>
      <c r="Q668" s="513">
        <f t="shared" si="1683"/>
        <v>0</v>
      </c>
      <c r="R668" s="401">
        <f t="shared" si="1684"/>
        <v>0</v>
      </c>
      <c r="S668" s="540"/>
      <c r="T668" s="401"/>
      <c r="U668" s="513">
        <f t="shared" si="1685"/>
        <v>0</v>
      </c>
      <c r="V668" s="401">
        <f t="shared" si="1686"/>
        <v>0</v>
      </c>
      <c r="W668" s="513"/>
      <c r="X668" s="401"/>
      <c r="Y668" s="513">
        <f t="shared" si="1687"/>
        <v>0</v>
      </c>
      <c r="Z668" s="401">
        <f t="shared" si="1688"/>
        <v>0</v>
      </c>
      <c r="AA668" s="513"/>
      <c r="AB668" s="401">
        <f t="shared" si="1689"/>
        <v>0</v>
      </c>
      <c r="AC668" s="513">
        <f t="shared" si="1690"/>
        <v>0</v>
      </c>
      <c r="AD668" s="401">
        <f t="shared" si="1691"/>
        <v>0</v>
      </c>
      <c r="AE668" s="513"/>
      <c r="AF668" s="401">
        <f t="shared" si="1692"/>
        <v>0</v>
      </c>
      <c r="AG668" s="513">
        <f t="shared" si="1693"/>
        <v>0</v>
      </c>
      <c r="AH668" s="401">
        <f t="shared" si="1694"/>
        <v>0</v>
      </c>
      <c r="AI668" s="513"/>
      <c r="AJ668" s="401">
        <f t="shared" si="1695"/>
        <v>0</v>
      </c>
      <c r="AK668" s="513">
        <f t="shared" si="1696"/>
        <v>0</v>
      </c>
      <c r="AL668" s="401">
        <f t="shared" si="1697"/>
        <v>0</v>
      </c>
      <c r="AM668" s="519"/>
      <c r="AN668" s="429">
        <f t="shared" si="1698"/>
        <v>0</v>
      </c>
      <c r="AO668" s="519">
        <f t="shared" si="1699"/>
        <v>0</v>
      </c>
      <c r="AP668" s="429">
        <f t="shared" si="1700"/>
        <v>0</v>
      </c>
      <c r="AQ668" s="591"/>
      <c r="AR668" s="401">
        <f t="shared" si="1701"/>
        <v>0</v>
      </c>
      <c r="AS668" s="519">
        <f t="shared" si="1702"/>
        <v>0</v>
      </c>
      <c r="AT668" s="429">
        <f t="shared" si="1703"/>
        <v>0</v>
      </c>
      <c r="AU668" s="513"/>
      <c r="AV668" s="401">
        <f t="shared" si="1704"/>
        <v>0</v>
      </c>
      <c r="AW668" s="519">
        <f t="shared" si="1705"/>
        <v>0</v>
      </c>
      <c r="AX668" s="429">
        <f t="shared" si="1706"/>
        <v>0</v>
      </c>
      <c r="AY668" s="513"/>
      <c r="AZ668" s="681">
        <f t="shared" si="1707"/>
        <v>0</v>
      </c>
      <c r="BA668" s="519">
        <f t="shared" si="1708"/>
        <v>0</v>
      </c>
      <c r="BB668" s="429">
        <f t="shared" si="1709"/>
        <v>0</v>
      </c>
      <c r="BC668" s="695"/>
      <c r="BD668" s="681">
        <f t="shared" si="1710"/>
        <v>0</v>
      </c>
      <c r="BE668" s="695">
        <f t="shared" si="1711"/>
        <v>0</v>
      </c>
      <c r="BF668" s="681">
        <f t="shared" si="1712"/>
        <v>0</v>
      </c>
      <c r="BG668" s="695"/>
      <c r="BH668" s="681">
        <f t="shared" si="1713"/>
        <v>0</v>
      </c>
      <c r="BI668" s="519">
        <f t="shared" si="1714"/>
        <v>0</v>
      </c>
      <c r="BJ668" s="429">
        <f t="shared" si="1715"/>
        <v>0</v>
      </c>
      <c r="BK668" s="519">
        <v>4</v>
      </c>
      <c r="BL668" s="429">
        <f t="shared" si="1716"/>
        <v>2246800</v>
      </c>
      <c r="BM668" s="519">
        <f t="shared" si="1717"/>
        <v>4</v>
      </c>
      <c r="BN668" s="429">
        <f t="shared" si="1718"/>
        <v>2246800</v>
      </c>
      <c r="BO668" s="718"/>
      <c r="BP668" s="706">
        <f t="shared" si="1719"/>
        <v>0</v>
      </c>
      <c r="BQ668" s="718">
        <f t="shared" si="1720"/>
        <v>4</v>
      </c>
      <c r="BR668" s="706">
        <f t="shared" si="1721"/>
        <v>2246800</v>
      </c>
      <c r="BS668" s="718"/>
      <c r="BT668" s="706">
        <f t="shared" si="1722"/>
        <v>0</v>
      </c>
      <c r="BU668" s="718">
        <f t="shared" si="1723"/>
        <v>4</v>
      </c>
      <c r="BV668" s="706">
        <f t="shared" si="1724"/>
        <v>2246800</v>
      </c>
      <c r="BW668" s="718"/>
      <c r="BX668" s="706">
        <f t="shared" si="1725"/>
        <v>0</v>
      </c>
      <c r="BY668" s="718">
        <f t="shared" si="1726"/>
        <v>4</v>
      </c>
      <c r="BZ668" s="706">
        <f t="shared" si="1727"/>
        <v>2246800</v>
      </c>
      <c r="CA668" s="718"/>
      <c r="CB668" s="706">
        <f t="shared" si="1728"/>
        <v>0</v>
      </c>
      <c r="CC668" s="718">
        <f t="shared" si="1729"/>
        <v>4</v>
      </c>
      <c r="CD668" s="706">
        <f t="shared" si="1730"/>
        <v>2246800</v>
      </c>
      <c r="CE668" s="706"/>
      <c r="CF668" s="402">
        <f t="shared" si="1679"/>
        <v>2246800</v>
      </c>
    </row>
    <row r="669" spans="2:84" ht="72">
      <c r="B669" s="395" t="s">
        <v>1931</v>
      </c>
      <c r="C669" s="396" t="s">
        <v>1932</v>
      </c>
      <c r="D669" s="397" t="s">
        <v>392</v>
      </c>
      <c r="E669" s="398">
        <v>895692</v>
      </c>
      <c r="F669" s="399">
        <v>286.3</v>
      </c>
      <c r="G669" s="400">
        <f t="shared" si="1680"/>
        <v>256436619.60000002</v>
      </c>
      <c r="H669" s="400"/>
      <c r="I669" s="401"/>
      <c r="J669" s="401"/>
      <c r="K669" s="513"/>
      <c r="L669" s="401"/>
      <c r="M669" s="513">
        <f t="shared" si="1681"/>
        <v>0</v>
      </c>
      <c r="N669" s="401">
        <f t="shared" si="1682"/>
        <v>0</v>
      </c>
      <c r="O669" s="513"/>
      <c r="P669" s="401"/>
      <c r="Q669" s="513">
        <f t="shared" si="1683"/>
        <v>0</v>
      </c>
      <c r="R669" s="401">
        <f t="shared" si="1684"/>
        <v>0</v>
      </c>
      <c r="S669" s="540"/>
      <c r="T669" s="401"/>
      <c r="U669" s="513">
        <f t="shared" si="1685"/>
        <v>0</v>
      </c>
      <c r="V669" s="401">
        <f t="shared" si="1686"/>
        <v>0</v>
      </c>
      <c r="W669" s="513"/>
      <c r="X669" s="401"/>
      <c r="Y669" s="513">
        <f t="shared" si="1687"/>
        <v>0</v>
      </c>
      <c r="Z669" s="401">
        <f t="shared" si="1688"/>
        <v>0</v>
      </c>
      <c r="AA669" s="513"/>
      <c r="AB669" s="401">
        <f t="shared" si="1689"/>
        <v>0</v>
      </c>
      <c r="AC669" s="513">
        <f t="shared" si="1690"/>
        <v>0</v>
      </c>
      <c r="AD669" s="401">
        <f t="shared" si="1691"/>
        <v>0</v>
      </c>
      <c r="AE669" s="513"/>
      <c r="AF669" s="401">
        <f t="shared" si="1692"/>
        <v>0</v>
      </c>
      <c r="AG669" s="513">
        <f t="shared" si="1693"/>
        <v>0</v>
      </c>
      <c r="AH669" s="401">
        <f t="shared" si="1694"/>
        <v>0</v>
      </c>
      <c r="AI669" s="513"/>
      <c r="AJ669" s="401">
        <f t="shared" si="1695"/>
        <v>0</v>
      </c>
      <c r="AK669" s="513">
        <f t="shared" si="1696"/>
        <v>0</v>
      </c>
      <c r="AL669" s="401">
        <f t="shared" si="1697"/>
        <v>0</v>
      </c>
      <c r="AM669" s="519"/>
      <c r="AN669" s="429">
        <f t="shared" si="1698"/>
        <v>0</v>
      </c>
      <c r="AO669" s="519">
        <f t="shared" si="1699"/>
        <v>0</v>
      </c>
      <c r="AP669" s="429">
        <f t="shared" si="1700"/>
        <v>0</v>
      </c>
      <c r="AQ669" s="591"/>
      <c r="AR669" s="401">
        <f t="shared" si="1701"/>
        <v>0</v>
      </c>
      <c r="AS669" s="519">
        <f t="shared" si="1702"/>
        <v>0</v>
      </c>
      <c r="AT669" s="429">
        <f t="shared" si="1703"/>
        <v>0</v>
      </c>
      <c r="AU669" s="513"/>
      <c r="AV669" s="401">
        <f t="shared" si="1704"/>
        <v>0</v>
      </c>
      <c r="AW669" s="519">
        <f t="shared" si="1705"/>
        <v>0</v>
      </c>
      <c r="AX669" s="429">
        <f t="shared" si="1706"/>
        <v>0</v>
      </c>
      <c r="AY669" s="513"/>
      <c r="AZ669" s="681">
        <f t="shared" si="1707"/>
        <v>0</v>
      </c>
      <c r="BA669" s="519">
        <f t="shared" si="1708"/>
        <v>0</v>
      </c>
      <c r="BB669" s="429">
        <f t="shared" si="1709"/>
        <v>0</v>
      </c>
      <c r="BC669" s="695"/>
      <c r="BD669" s="681">
        <f t="shared" si="1710"/>
        <v>0</v>
      </c>
      <c r="BE669" s="695">
        <f t="shared" si="1711"/>
        <v>0</v>
      </c>
      <c r="BF669" s="681">
        <f t="shared" si="1712"/>
        <v>0</v>
      </c>
      <c r="BG669" s="695"/>
      <c r="BH669" s="681">
        <f t="shared" si="1713"/>
        <v>0</v>
      </c>
      <c r="BI669" s="519">
        <f t="shared" si="1714"/>
        <v>0</v>
      </c>
      <c r="BJ669" s="429">
        <f t="shared" si="1715"/>
        <v>0</v>
      </c>
      <c r="BK669" s="519">
        <v>242.47</v>
      </c>
      <c r="BL669" s="429">
        <f t="shared" si="1716"/>
        <v>217178439.24000001</v>
      </c>
      <c r="BM669" s="519">
        <f t="shared" si="1717"/>
        <v>242.47</v>
      </c>
      <c r="BN669" s="429">
        <f t="shared" si="1718"/>
        <v>217178439.24000001</v>
      </c>
      <c r="BO669" s="718"/>
      <c r="BP669" s="706">
        <f t="shared" si="1719"/>
        <v>0</v>
      </c>
      <c r="BQ669" s="718">
        <f t="shared" si="1720"/>
        <v>242.47</v>
      </c>
      <c r="BR669" s="706">
        <f t="shared" si="1721"/>
        <v>217178439.24000001</v>
      </c>
      <c r="BS669" s="718"/>
      <c r="BT669" s="706">
        <f t="shared" si="1722"/>
        <v>0</v>
      </c>
      <c r="BU669" s="718">
        <f t="shared" si="1723"/>
        <v>242.47</v>
      </c>
      <c r="BV669" s="706">
        <f t="shared" si="1724"/>
        <v>217178439.24000001</v>
      </c>
      <c r="BW669" s="718"/>
      <c r="BX669" s="706">
        <f t="shared" si="1725"/>
        <v>0</v>
      </c>
      <c r="BY669" s="718">
        <f t="shared" si="1726"/>
        <v>242.47</v>
      </c>
      <c r="BZ669" s="706">
        <f t="shared" si="1727"/>
        <v>217178439.24000001</v>
      </c>
      <c r="CA669" s="718"/>
      <c r="CB669" s="706">
        <f t="shared" si="1728"/>
        <v>0</v>
      </c>
      <c r="CC669" s="718">
        <f t="shared" si="1729"/>
        <v>242.47</v>
      </c>
      <c r="CD669" s="706">
        <f t="shared" si="1730"/>
        <v>217178439.24000001</v>
      </c>
      <c r="CE669" s="706"/>
      <c r="CF669" s="402">
        <f t="shared" si="1679"/>
        <v>256436619.60000002</v>
      </c>
    </row>
    <row r="670" spans="2:84" ht="54">
      <c r="B670" s="395" t="s">
        <v>1933</v>
      </c>
      <c r="C670" s="396" t="s">
        <v>1934</v>
      </c>
      <c r="D670" s="397" t="s">
        <v>389</v>
      </c>
      <c r="E670" s="398">
        <v>1162728</v>
      </c>
      <c r="F670" s="399">
        <v>10</v>
      </c>
      <c r="G670" s="400">
        <f t="shared" si="1680"/>
        <v>11627280</v>
      </c>
      <c r="H670" s="400"/>
      <c r="I670" s="401"/>
      <c r="J670" s="401"/>
      <c r="K670" s="513"/>
      <c r="L670" s="401"/>
      <c r="M670" s="513">
        <f t="shared" si="1681"/>
        <v>0</v>
      </c>
      <c r="N670" s="401">
        <f t="shared" si="1682"/>
        <v>0</v>
      </c>
      <c r="O670" s="513"/>
      <c r="P670" s="401"/>
      <c r="Q670" s="513">
        <f t="shared" si="1683"/>
        <v>0</v>
      </c>
      <c r="R670" s="401">
        <f t="shared" si="1684"/>
        <v>0</v>
      </c>
      <c r="S670" s="540"/>
      <c r="T670" s="401"/>
      <c r="U670" s="513">
        <f t="shared" si="1685"/>
        <v>0</v>
      </c>
      <c r="V670" s="401">
        <f t="shared" si="1686"/>
        <v>0</v>
      </c>
      <c r="W670" s="513"/>
      <c r="X670" s="401"/>
      <c r="Y670" s="513">
        <f t="shared" si="1687"/>
        <v>0</v>
      </c>
      <c r="Z670" s="401">
        <f t="shared" si="1688"/>
        <v>0</v>
      </c>
      <c r="AA670" s="513"/>
      <c r="AB670" s="401">
        <f t="shared" si="1689"/>
        <v>0</v>
      </c>
      <c r="AC670" s="513">
        <f t="shared" si="1690"/>
        <v>0</v>
      </c>
      <c r="AD670" s="401">
        <f t="shared" si="1691"/>
        <v>0</v>
      </c>
      <c r="AE670" s="513"/>
      <c r="AF670" s="401">
        <f t="shared" si="1692"/>
        <v>0</v>
      </c>
      <c r="AG670" s="513">
        <f t="shared" si="1693"/>
        <v>0</v>
      </c>
      <c r="AH670" s="401">
        <f t="shared" si="1694"/>
        <v>0</v>
      </c>
      <c r="AI670" s="513"/>
      <c r="AJ670" s="401">
        <f t="shared" si="1695"/>
        <v>0</v>
      </c>
      <c r="AK670" s="513">
        <f t="shared" si="1696"/>
        <v>0</v>
      </c>
      <c r="AL670" s="401">
        <f t="shared" si="1697"/>
        <v>0</v>
      </c>
      <c r="AM670" s="519"/>
      <c r="AN670" s="429">
        <f t="shared" si="1698"/>
        <v>0</v>
      </c>
      <c r="AO670" s="519">
        <f t="shared" si="1699"/>
        <v>0</v>
      </c>
      <c r="AP670" s="429">
        <f t="shared" si="1700"/>
        <v>0</v>
      </c>
      <c r="AQ670" s="591"/>
      <c r="AR670" s="401">
        <f t="shared" si="1701"/>
        <v>0</v>
      </c>
      <c r="AS670" s="519">
        <f t="shared" si="1702"/>
        <v>0</v>
      </c>
      <c r="AT670" s="429">
        <f t="shared" si="1703"/>
        <v>0</v>
      </c>
      <c r="AU670" s="513"/>
      <c r="AV670" s="401">
        <f t="shared" si="1704"/>
        <v>0</v>
      </c>
      <c r="AW670" s="519">
        <f t="shared" si="1705"/>
        <v>0</v>
      </c>
      <c r="AX670" s="429">
        <f t="shared" si="1706"/>
        <v>0</v>
      </c>
      <c r="AY670" s="513"/>
      <c r="AZ670" s="681">
        <f t="shared" si="1707"/>
        <v>0</v>
      </c>
      <c r="BA670" s="519">
        <f t="shared" si="1708"/>
        <v>0</v>
      </c>
      <c r="BB670" s="429">
        <f t="shared" si="1709"/>
        <v>0</v>
      </c>
      <c r="BC670" s="695"/>
      <c r="BD670" s="681">
        <f t="shared" si="1710"/>
        <v>0</v>
      </c>
      <c r="BE670" s="695">
        <f t="shared" si="1711"/>
        <v>0</v>
      </c>
      <c r="BF670" s="681">
        <f t="shared" si="1712"/>
        <v>0</v>
      </c>
      <c r="BG670" s="695"/>
      <c r="BH670" s="681">
        <f t="shared" si="1713"/>
        <v>0</v>
      </c>
      <c r="BI670" s="519">
        <f t="shared" si="1714"/>
        <v>0</v>
      </c>
      <c r="BJ670" s="429">
        <f t="shared" si="1715"/>
        <v>0</v>
      </c>
      <c r="BK670" s="519">
        <v>11</v>
      </c>
      <c r="BL670" s="429">
        <f t="shared" si="1716"/>
        <v>12790008</v>
      </c>
      <c r="BM670" s="519">
        <f t="shared" si="1717"/>
        <v>11</v>
      </c>
      <c r="BN670" s="429">
        <f t="shared" si="1718"/>
        <v>12790008</v>
      </c>
      <c r="BO670" s="718"/>
      <c r="BP670" s="706">
        <f t="shared" si="1719"/>
        <v>0</v>
      </c>
      <c r="BQ670" s="718">
        <f t="shared" si="1720"/>
        <v>11</v>
      </c>
      <c r="BR670" s="706">
        <f t="shared" si="1721"/>
        <v>12790008</v>
      </c>
      <c r="BS670" s="718"/>
      <c r="BT670" s="706">
        <f t="shared" si="1722"/>
        <v>0</v>
      </c>
      <c r="BU670" s="718">
        <f t="shared" si="1723"/>
        <v>11</v>
      </c>
      <c r="BV670" s="706">
        <f t="shared" si="1724"/>
        <v>12790008</v>
      </c>
      <c r="BW670" s="718"/>
      <c r="BX670" s="706">
        <f t="shared" si="1725"/>
        <v>0</v>
      </c>
      <c r="BY670" s="718">
        <f t="shared" si="1726"/>
        <v>11</v>
      </c>
      <c r="BZ670" s="706">
        <f t="shared" si="1727"/>
        <v>12790008</v>
      </c>
      <c r="CA670" s="718"/>
      <c r="CB670" s="706">
        <f t="shared" si="1728"/>
        <v>0</v>
      </c>
      <c r="CC670" s="718">
        <f t="shared" si="1729"/>
        <v>11</v>
      </c>
      <c r="CD670" s="706">
        <f t="shared" si="1730"/>
        <v>12790008</v>
      </c>
      <c r="CE670" s="706"/>
      <c r="CF670" s="402">
        <f t="shared" si="1679"/>
        <v>11627280</v>
      </c>
    </row>
    <row r="671" spans="2:84" ht="72">
      <c r="B671" s="395" t="s">
        <v>1935</v>
      </c>
      <c r="C671" s="396" t="s">
        <v>1936</v>
      </c>
      <c r="D671" s="397" t="s">
        <v>389</v>
      </c>
      <c r="E671" s="398">
        <v>261901</v>
      </c>
      <c r="F671" s="399">
        <v>9</v>
      </c>
      <c r="G671" s="400">
        <f t="shared" si="1680"/>
        <v>2357109</v>
      </c>
      <c r="H671" s="400"/>
      <c r="I671" s="401"/>
      <c r="J671" s="401"/>
      <c r="K671" s="513"/>
      <c r="L671" s="401"/>
      <c r="M671" s="513">
        <f t="shared" si="1681"/>
        <v>0</v>
      </c>
      <c r="N671" s="401">
        <f t="shared" si="1682"/>
        <v>0</v>
      </c>
      <c r="O671" s="513"/>
      <c r="P671" s="401"/>
      <c r="Q671" s="513">
        <f t="shared" si="1683"/>
        <v>0</v>
      </c>
      <c r="R671" s="401">
        <f t="shared" si="1684"/>
        <v>0</v>
      </c>
      <c r="S671" s="540"/>
      <c r="T671" s="401"/>
      <c r="U671" s="513">
        <f t="shared" si="1685"/>
        <v>0</v>
      </c>
      <c r="V671" s="401">
        <f t="shared" si="1686"/>
        <v>0</v>
      </c>
      <c r="W671" s="513"/>
      <c r="X671" s="401"/>
      <c r="Y671" s="513">
        <f t="shared" si="1687"/>
        <v>0</v>
      </c>
      <c r="Z671" s="401">
        <f t="shared" si="1688"/>
        <v>0</v>
      </c>
      <c r="AA671" s="513"/>
      <c r="AB671" s="401">
        <f t="shared" si="1689"/>
        <v>0</v>
      </c>
      <c r="AC671" s="513">
        <f t="shared" si="1690"/>
        <v>0</v>
      </c>
      <c r="AD671" s="401">
        <f t="shared" si="1691"/>
        <v>0</v>
      </c>
      <c r="AE671" s="513"/>
      <c r="AF671" s="401">
        <f t="shared" si="1692"/>
        <v>0</v>
      </c>
      <c r="AG671" s="513">
        <f t="shared" si="1693"/>
        <v>0</v>
      </c>
      <c r="AH671" s="401">
        <f t="shared" si="1694"/>
        <v>0</v>
      </c>
      <c r="AI671" s="513"/>
      <c r="AJ671" s="401">
        <f t="shared" si="1695"/>
        <v>0</v>
      </c>
      <c r="AK671" s="513">
        <f t="shared" si="1696"/>
        <v>0</v>
      </c>
      <c r="AL671" s="401">
        <f t="shared" si="1697"/>
        <v>0</v>
      </c>
      <c r="AM671" s="519"/>
      <c r="AN671" s="429">
        <f t="shared" si="1698"/>
        <v>0</v>
      </c>
      <c r="AO671" s="519">
        <f t="shared" si="1699"/>
        <v>0</v>
      </c>
      <c r="AP671" s="429">
        <f t="shared" si="1700"/>
        <v>0</v>
      </c>
      <c r="AQ671" s="591"/>
      <c r="AR671" s="401">
        <f t="shared" si="1701"/>
        <v>0</v>
      </c>
      <c r="AS671" s="519">
        <f t="shared" si="1702"/>
        <v>0</v>
      </c>
      <c r="AT671" s="429">
        <f t="shared" si="1703"/>
        <v>0</v>
      </c>
      <c r="AU671" s="513"/>
      <c r="AV671" s="401">
        <f t="shared" si="1704"/>
        <v>0</v>
      </c>
      <c r="AW671" s="519">
        <f t="shared" si="1705"/>
        <v>0</v>
      </c>
      <c r="AX671" s="429">
        <f t="shared" si="1706"/>
        <v>0</v>
      </c>
      <c r="AY671" s="513"/>
      <c r="AZ671" s="681">
        <f t="shared" si="1707"/>
        <v>0</v>
      </c>
      <c r="BA671" s="519">
        <f t="shared" si="1708"/>
        <v>0</v>
      </c>
      <c r="BB671" s="429">
        <f t="shared" si="1709"/>
        <v>0</v>
      </c>
      <c r="BC671" s="695"/>
      <c r="BD671" s="681">
        <f t="shared" si="1710"/>
        <v>0</v>
      </c>
      <c r="BE671" s="695">
        <f t="shared" si="1711"/>
        <v>0</v>
      </c>
      <c r="BF671" s="681">
        <f t="shared" si="1712"/>
        <v>0</v>
      </c>
      <c r="BG671" s="695"/>
      <c r="BH671" s="681">
        <f t="shared" si="1713"/>
        <v>0</v>
      </c>
      <c r="BI671" s="519">
        <f t="shared" si="1714"/>
        <v>0</v>
      </c>
      <c r="BJ671" s="429">
        <f t="shared" si="1715"/>
        <v>0</v>
      </c>
      <c r="BK671" s="519">
        <v>8</v>
      </c>
      <c r="BL671" s="429">
        <f t="shared" si="1716"/>
        <v>2095208</v>
      </c>
      <c r="BM671" s="519">
        <f t="shared" si="1717"/>
        <v>8</v>
      </c>
      <c r="BN671" s="429">
        <f t="shared" si="1718"/>
        <v>2095208</v>
      </c>
      <c r="BO671" s="718"/>
      <c r="BP671" s="706">
        <f t="shared" si="1719"/>
        <v>0</v>
      </c>
      <c r="BQ671" s="718">
        <f t="shared" si="1720"/>
        <v>8</v>
      </c>
      <c r="BR671" s="706">
        <f t="shared" si="1721"/>
        <v>2095208</v>
      </c>
      <c r="BS671" s="718"/>
      <c r="BT671" s="706">
        <f t="shared" si="1722"/>
        <v>0</v>
      </c>
      <c r="BU671" s="718">
        <f t="shared" si="1723"/>
        <v>8</v>
      </c>
      <c r="BV671" s="706">
        <f t="shared" si="1724"/>
        <v>2095208</v>
      </c>
      <c r="BW671" s="718"/>
      <c r="BX671" s="706">
        <f t="shared" si="1725"/>
        <v>0</v>
      </c>
      <c r="BY671" s="718">
        <f t="shared" si="1726"/>
        <v>8</v>
      </c>
      <c r="BZ671" s="706">
        <f t="shared" si="1727"/>
        <v>2095208</v>
      </c>
      <c r="CA671" s="718"/>
      <c r="CB671" s="706">
        <f t="shared" si="1728"/>
        <v>0</v>
      </c>
      <c r="CC671" s="718">
        <f t="shared" si="1729"/>
        <v>8</v>
      </c>
      <c r="CD671" s="706">
        <f t="shared" si="1730"/>
        <v>2095208</v>
      </c>
      <c r="CE671" s="706"/>
      <c r="CF671" s="402">
        <f t="shared" si="1679"/>
        <v>2357109</v>
      </c>
    </row>
    <row r="672" spans="2:84" ht="72">
      <c r="B672" s="395" t="s">
        <v>1937</v>
      </c>
      <c r="C672" s="396" t="s">
        <v>1938</v>
      </c>
      <c r="D672" s="397" t="s">
        <v>392</v>
      </c>
      <c r="E672" s="398">
        <v>1147020</v>
      </c>
      <c r="F672" s="399">
        <v>23</v>
      </c>
      <c r="G672" s="400">
        <f t="shared" si="1680"/>
        <v>26381460</v>
      </c>
      <c r="H672" s="400"/>
      <c r="I672" s="401"/>
      <c r="J672" s="401"/>
      <c r="K672" s="513"/>
      <c r="L672" s="401"/>
      <c r="M672" s="513">
        <f t="shared" si="1681"/>
        <v>0</v>
      </c>
      <c r="N672" s="401">
        <f t="shared" si="1682"/>
        <v>0</v>
      </c>
      <c r="O672" s="513"/>
      <c r="P672" s="401"/>
      <c r="Q672" s="513">
        <f t="shared" si="1683"/>
        <v>0</v>
      </c>
      <c r="R672" s="401">
        <f t="shared" si="1684"/>
        <v>0</v>
      </c>
      <c r="S672" s="540"/>
      <c r="T672" s="401"/>
      <c r="U672" s="513">
        <f t="shared" si="1685"/>
        <v>0</v>
      </c>
      <c r="V672" s="401">
        <f t="shared" si="1686"/>
        <v>0</v>
      </c>
      <c r="W672" s="513"/>
      <c r="X672" s="401"/>
      <c r="Y672" s="513">
        <f t="shared" si="1687"/>
        <v>0</v>
      </c>
      <c r="Z672" s="401">
        <f t="shared" si="1688"/>
        <v>0</v>
      </c>
      <c r="AA672" s="513"/>
      <c r="AB672" s="401">
        <f t="shared" si="1689"/>
        <v>0</v>
      </c>
      <c r="AC672" s="513">
        <f t="shared" si="1690"/>
        <v>0</v>
      </c>
      <c r="AD672" s="401">
        <f t="shared" si="1691"/>
        <v>0</v>
      </c>
      <c r="AE672" s="513"/>
      <c r="AF672" s="401">
        <f t="shared" si="1692"/>
        <v>0</v>
      </c>
      <c r="AG672" s="513">
        <f t="shared" si="1693"/>
        <v>0</v>
      </c>
      <c r="AH672" s="401">
        <f t="shared" si="1694"/>
        <v>0</v>
      </c>
      <c r="AI672" s="513"/>
      <c r="AJ672" s="401">
        <f t="shared" si="1695"/>
        <v>0</v>
      </c>
      <c r="AK672" s="513">
        <f t="shared" si="1696"/>
        <v>0</v>
      </c>
      <c r="AL672" s="401">
        <f t="shared" si="1697"/>
        <v>0</v>
      </c>
      <c r="AM672" s="519"/>
      <c r="AN672" s="429">
        <f t="shared" si="1698"/>
        <v>0</v>
      </c>
      <c r="AO672" s="519">
        <f t="shared" si="1699"/>
        <v>0</v>
      </c>
      <c r="AP672" s="429">
        <f t="shared" si="1700"/>
        <v>0</v>
      </c>
      <c r="AQ672" s="591"/>
      <c r="AR672" s="401">
        <f t="shared" si="1701"/>
        <v>0</v>
      </c>
      <c r="AS672" s="519">
        <f t="shared" si="1702"/>
        <v>0</v>
      </c>
      <c r="AT672" s="429">
        <f t="shared" si="1703"/>
        <v>0</v>
      </c>
      <c r="AU672" s="513"/>
      <c r="AV672" s="401">
        <f t="shared" si="1704"/>
        <v>0</v>
      </c>
      <c r="AW672" s="519">
        <f t="shared" si="1705"/>
        <v>0</v>
      </c>
      <c r="AX672" s="429">
        <f t="shared" si="1706"/>
        <v>0</v>
      </c>
      <c r="AY672" s="513"/>
      <c r="AZ672" s="681">
        <f t="shared" si="1707"/>
        <v>0</v>
      </c>
      <c r="BA672" s="519">
        <f t="shared" si="1708"/>
        <v>0</v>
      </c>
      <c r="BB672" s="429">
        <f t="shared" si="1709"/>
        <v>0</v>
      </c>
      <c r="BC672" s="695"/>
      <c r="BD672" s="681">
        <f t="shared" si="1710"/>
        <v>0</v>
      </c>
      <c r="BE672" s="695">
        <f t="shared" si="1711"/>
        <v>0</v>
      </c>
      <c r="BF672" s="681">
        <f t="shared" si="1712"/>
        <v>0</v>
      </c>
      <c r="BG672" s="695"/>
      <c r="BH672" s="681">
        <f t="shared" si="1713"/>
        <v>0</v>
      </c>
      <c r="BI672" s="519">
        <f t="shared" si="1714"/>
        <v>0</v>
      </c>
      <c r="BJ672" s="429">
        <f t="shared" si="1715"/>
        <v>0</v>
      </c>
      <c r="BK672" s="519"/>
      <c r="BL672" s="429">
        <f t="shared" si="1716"/>
        <v>0</v>
      </c>
      <c r="BM672" s="519">
        <f t="shared" si="1717"/>
        <v>0</v>
      </c>
      <c r="BN672" s="429">
        <f t="shared" si="1718"/>
        <v>0</v>
      </c>
      <c r="BO672" s="718"/>
      <c r="BP672" s="706">
        <f t="shared" si="1719"/>
        <v>0</v>
      </c>
      <c r="BQ672" s="718">
        <f t="shared" si="1720"/>
        <v>0</v>
      </c>
      <c r="BR672" s="706">
        <f t="shared" si="1721"/>
        <v>0</v>
      </c>
      <c r="BS672" s="718"/>
      <c r="BT672" s="706">
        <f t="shared" si="1722"/>
        <v>0</v>
      </c>
      <c r="BU672" s="718">
        <f t="shared" si="1723"/>
        <v>0</v>
      </c>
      <c r="BV672" s="706">
        <f t="shared" si="1724"/>
        <v>0</v>
      </c>
      <c r="BW672" s="718"/>
      <c r="BX672" s="706">
        <f t="shared" si="1725"/>
        <v>0</v>
      </c>
      <c r="BY672" s="718">
        <f t="shared" si="1726"/>
        <v>0</v>
      </c>
      <c r="BZ672" s="706">
        <f t="shared" si="1727"/>
        <v>0</v>
      </c>
      <c r="CA672" s="718"/>
      <c r="CB672" s="706">
        <f t="shared" si="1728"/>
        <v>0</v>
      </c>
      <c r="CC672" s="718">
        <f t="shared" si="1729"/>
        <v>0</v>
      </c>
      <c r="CD672" s="706">
        <f t="shared" si="1730"/>
        <v>0</v>
      </c>
      <c r="CE672" s="706"/>
      <c r="CF672" s="402">
        <f t="shared" si="1679"/>
        <v>26381460</v>
      </c>
    </row>
    <row r="673" spans="2:84" ht="54">
      <c r="B673" s="395" t="s">
        <v>1939</v>
      </c>
      <c r="C673" s="396" t="s">
        <v>1940</v>
      </c>
      <c r="D673" s="397" t="s">
        <v>389</v>
      </c>
      <c r="E673" s="398">
        <v>1186290</v>
      </c>
      <c r="F673" s="399">
        <v>6</v>
      </c>
      <c r="G673" s="400">
        <f t="shared" si="1680"/>
        <v>7117740</v>
      </c>
      <c r="H673" s="400"/>
      <c r="I673" s="401"/>
      <c r="J673" s="401"/>
      <c r="K673" s="513"/>
      <c r="L673" s="401"/>
      <c r="M673" s="513">
        <f t="shared" si="1681"/>
        <v>0</v>
      </c>
      <c r="N673" s="401">
        <f t="shared" si="1682"/>
        <v>0</v>
      </c>
      <c r="O673" s="513"/>
      <c r="P673" s="401"/>
      <c r="Q673" s="513">
        <f t="shared" si="1683"/>
        <v>0</v>
      </c>
      <c r="R673" s="401">
        <f t="shared" si="1684"/>
        <v>0</v>
      </c>
      <c r="S673" s="540"/>
      <c r="T673" s="401"/>
      <c r="U673" s="513">
        <f t="shared" si="1685"/>
        <v>0</v>
      </c>
      <c r="V673" s="401">
        <f t="shared" si="1686"/>
        <v>0</v>
      </c>
      <c r="W673" s="513"/>
      <c r="X673" s="401"/>
      <c r="Y673" s="513">
        <f t="shared" si="1687"/>
        <v>0</v>
      </c>
      <c r="Z673" s="401">
        <f t="shared" si="1688"/>
        <v>0</v>
      </c>
      <c r="AA673" s="513"/>
      <c r="AB673" s="401">
        <f t="shared" si="1689"/>
        <v>0</v>
      </c>
      <c r="AC673" s="513">
        <f t="shared" si="1690"/>
        <v>0</v>
      </c>
      <c r="AD673" s="401">
        <f t="shared" si="1691"/>
        <v>0</v>
      </c>
      <c r="AE673" s="513"/>
      <c r="AF673" s="401">
        <f t="shared" si="1692"/>
        <v>0</v>
      </c>
      <c r="AG673" s="513">
        <f t="shared" si="1693"/>
        <v>0</v>
      </c>
      <c r="AH673" s="401">
        <f t="shared" si="1694"/>
        <v>0</v>
      </c>
      <c r="AI673" s="513"/>
      <c r="AJ673" s="401">
        <f t="shared" si="1695"/>
        <v>0</v>
      </c>
      <c r="AK673" s="513">
        <f t="shared" si="1696"/>
        <v>0</v>
      </c>
      <c r="AL673" s="401">
        <f t="shared" si="1697"/>
        <v>0</v>
      </c>
      <c r="AM673" s="519"/>
      <c r="AN673" s="429">
        <f t="shared" si="1698"/>
        <v>0</v>
      </c>
      <c r="AO673" s="519">
        <f t="shared" si="1699"/>
        <v>0</v>
      </c>
      <c r="AP673" s="429">
        <f t="shared" si="1700"/>
        <v>0</v>
      </c>
      <c r="AQ673" s="591"/>
      <c r="AR673" s="401">
        <f t="shared" si="1701"/>
        <v>0</v>
      </c>
      <c r="AS673" s="519">
        <f t="shared" si="1702"/>
        <v>0</v>
      </c>
      <c r="AT673" s="429">
        <f t="shared" si="1703"/>
        <v>0</v>
      </c>
      <c r="AU673" s="513"/>
      <c r="AV673" s="401">
        <f t="shared" si="1704"/>
        <v>0</v>
      </c>
      <c r="AW673" s="519">
        <f t="shared" si="1705"/>
        <v>0</v>
      </c>
      <c r="AX673" s="429">
        <f t="shared" si="1706"/>
        <v>0</v>
      </c>
      <c r="AY673" s="513"/>
      <c r="AZ673" s="681">
        <f t="shared" si="1707"/>
        <v>0</v>
      </c>
      <c r="BA673" s="519">
        <f t="shared" si="1708"/>
        <v>0</v>
      </c>
      <c r="BB673" s="429">
        <f t="shared" si="1709"/>
        <v>0</v>
      </c>
      <c r="BC673" s="695"/>
      <c r="BD673" s="681">
        <f t="shared" si="1710"/>
        <v>0</v>
      </c>
      <c r="BE673" s="695">
        <f t="shared" si="1711"/>
        <v>0</v>
      </c>
      <c r="BF673" s="681">
        <f t="shared" si="1712"/>
        <v>0</v>
      </c>
      <c r="BG673" s="695"/>
      <c r="BH673" s="681">
        <f t="shared" si="1713"/>
        <v>0</v>
      </c>
      <c r="BI673" s="519">
        <f t="shared" si="1714"/>
        <v>0</v>
      </c>
      <c r="BJ673" s="429">
        <f t="shared" si="1715"/>
        <v>0</v>
      </c>
      <c r="BK673" s="519"/>
      <c r="BL673" s="429">
        <f t="shared" si="1716"/>
        <v>0</v>
      </c>
      <c r="BM673" s="519">
        <f t="shared" si="1717"/>
        <v>0</v>
      </c>
      <c r="BN673" s="429">
        <f t="shared" si="1718"/>
        <v>0</v>
      </c>
      <c r="BO673" s="718"/>
      <c r="BP673" s="706">
        <f t="shared" si="1719"/>
        <v>0</v>
      </c>
      <c r="BQ673" s="718">
        <f t="shared" si="1720"/>
        <v>0</v>
      </c>
      <c r="BR673" s="706">
        <f t="shared" si="1721"/>
        <v>0</v>
      </c>
      <c r="BS673" s="718"/>
      <c r="BT673" s="706">
        <f t="shared" si="1722"/>
        <v>0</v>
      </c>
      <c r="BU673" s="718">
        <f t="shared" si="1723"/>
        <v>0</v>
      </c>
      <c r="BV673" s="706">
        <f t="shared" si="1724"/>
        <v>0</v>
      </c>
      <c r="BW673" s="718"/>
      <c r="BX673" s="706">
        <f t="shared" si="1725"/>
        <v>0</v>
      </c>
      <c r="BY673" s="718">
        <f t="shared" si="1726"/>
        <v>0</v>
      </c>
      <c r="BZ673" s="706">
        <f t="shared" si="1727"/>
        <v>0</v>
      </c>
      <c r="CA673" s="718"/>
      <c r="CB673" s="706">
        <f t="shared" si="1728"/>
        <v>0</v>
      </c>
      <c r="CC673" s="718">
        <f t="shared" si="1729"/>
        <v>0</v>
      </c>
      <c r="CD673" s="706">
        <f t="shared" si="1730"/>
        <v>0</v>
      </c>
      <c r="CE673" s="706"/>
      <c r="CF673" s="402">
        <f t="shared" si="1679"/>
        <v>7117740</v>
      </c>
    </row>
    <row r="674" spans="2:84" ht="54">
      <c r="B674" s="395" t="s">
        <v>1941</v>
      </c>
      <c r="C674" s="396" t="s">
        <v>1942</v>
      </c>
      <c r="D674" s="397" t="s">
        <v>389</v>
      </c>
      <c r="E674" s="398">
        <v>652218</v>
      </c>
      <c r="F674" s="399">
        <v>4</v>
      </c>
      <c r="G674" s="400">
        <f t="shared" si="1680"/>
        <v>2608872</v>
      </c>
      <c r="H674" s="400"/>
      <c r="I674" s="401"/>
      <c r="J674" s="401"/>
      <c r="K674" s="513"/>
      <c r="L674" s="401"/>
      <c r="M674" s="513">
        <f t="shared" si="1681"/>
        <v>0</v>
      </c>
      <c r="N674" s="401">
        <f t="shared" si="1682"/>
        <v>0</v>
      </c>
      <c r="O674" s="513"/>
      <c r="P674" s="401"/>
      <c r="Q674" s="513">
        <f t="shared" si="1683"/>
        <v>0</v>
      </c>
      <c r="R674" s="401">
        <f t="shared" si="1684"/>
        <v>0</v>
      </c>
      <c r="S674" s="540"/>
      <c r="T674" s="401"/>
      <c r="U674" s="513">
        <f t="shared" si="1685"/>
        <v>0</v>
      </c>
      <c r="V674" s="401">
        <f t="shared" si="1686"/>
        <v>0</v>
      </c>
      <c r="W674" s="513"/>
      <c r="X674" s="401"/>
      <c r="Y674" s="513">
        <f t="shared" si="1687"/>
        <v>0</v>
      </c>
      <c r="Z674" s="401">
        <f t="shared" si="1688"/>
        <v>0</v>
      </c>
      <c r="AA674" s="513"/>
      <c r="AB674" s="401">
        <f t="shared" si="1689"/>
        <v>0</v>
      </c>
      <c r="AC674" s="513">
        <f t="shared" si="1690"/>
        <v>0</v>
      </c>
      <c r="AD674" s="401">
        <f t="shared" si="1691"/>
        <v>0</v>
      </c>
      <c r="AE674" s="513"/>
      <c r="AF674" s="401">
        <f t="shared" si="1692"/>
        <v>0</v>
      </c>
      <c r="AG674" s="513">
        <f t="shared" si="1693"/>
        <v>0</v>
      </c>
      <c r="AH674" s="401">
        <f t="shared" si="1694"/>
        <v>0</v>
      </c>
      <c r="AI674" s="513"/>
      <c r="AJ674" s="401">
        <f t="shared" si="1695"/>
        <v>0</v>
      </c>
      <c r="AK674" s="513">
        <f t="shared" si="1696"/>
        <v>0</v>
      </c>
      <c r="AL674" s="401">
        <f t="shared" si="1697"/>
        <v>0</v>
      </c>
      <c r="AM674" s="519"/>
      <c r="AN674" s="429">
        <f t="shared" si="1698"/>
        <v>0</v>
      </c>
      <c r="AO674" s="519">
        <f t="shared" si="1699"/>
        <v>0</v>
      </c>
      <c r="AP674" s="429">
        <f t="shared" si="1700"/>
        <v>0</v>
      </c>
      <c r="AQ674" s="591"/>
      <c r="AR674" s="401">
        <f t="shared" si="1701"/>
        <v>0</v>
      </c>
      <c r="AS674" s="519">
        <f t="shared" si="1702"/>
        <v>0</v>
      </c>
      <c r="AT674" s="429">
        <f t="shared" si="1703"/>
        <v>0</v>
      </c>
      <c r="AU674" s="513"/>
      <c r="AV674" s="401">
        <f t="shared" si="1704"/>
        <v>0</v>
      </c>
      <c r="AW674" s="519">
        <f t="shared" si="1705"/>
        <v>0</v>
      </c>
      <c r="AX674" s="429">
        <f t="shared" si="1706"/>
        <v>0</v>
      </c>
      <c r="AY674" s="513"/>
      <c r="AZ674" s="681">
        <f t="shared" si="1707"/>
        <v>0</v>
      </c>
      <c r="BA674" s="519">
        <f t="shared" si="1708"/>
        <v>0</v>
      </c>
      <c r="BB674" s="429">
        <f t="shared" si="1709"/>
        <v>0</v>
      </c>
      <c r="BC674" s="695"/>
      <c r="BD674" s="681">
        <f t="shared" si="1710"/>
        <v>0</v>
      </c>
      <c r="BE674" s="695">
        <f t="shared" si="1711"/>
        <v>0</v>
      </c>
      <c r="BF674" s="681">
        <f t="shared" si="1712"/>
        <v>0</v>
      </c>
      <c r="BG674" s="695"/>
      <c r="BH674" s="681">
        <f t="shared" si="1713"/>
        <v>0</v>
      </c>
      <c r="BI674" s="519">
        <f t="shared" si="1714"/>
        <v>0</v>
      </c>
      <c r="BJ674" s="429">
        <f t="shared" si="1715"/>
        <v>0</v>
      </c>
      <c r="BK674" s="519">
        <v>14</v>
      </c>
      <c r="BL674" s="429">
        <f t="shared" si="1716"/>
        <v>9131052</v>
      </c>
      <c r="BM674" s="519">
        <f t="shared" si="1717"/>
        <v>14</v>
      </c>
      <c r="BN674" s="429">
        <f t="shared" si="1718"/>
        <v>9131052</v>
      </c>
      <c r="BO674" s="718"/>
      <c r="BP674" s="706">
        <f t="shared" si="1719"/>
        <v>0</v>
      </c>
      <c r="BQ674" s="718">
        <f t="shared" si="1720"/>
        <v>14</v>
      </c>
      <c r="BR674" s="706">
        <f t="shared" si="1721"/>
        <v>9131052</v>
      </c>
      <c r="BS674" s="718"/>
      <c r="BT674" s="706">
        <f t="shared" si="1722"/>
        <v>0</v>
      </c>
      <c r="BU674" s="718">
        <f t="shared" si="1723"/>
        <v>14</v>
      </c>
      <c r="BV674" s="706">
        <f t="shared" si="1724"/>
        <v>9131052</v>
      </c>
      <c r="BW674" s="718"/>
      <c r="BX674" s="706">
        <f t="shared" si="1725"/>
        <v>0</v>
      </c>
      <c r="BY674" s="718">
        <f t="shared" si="1726"/>
        <v>14</v>
      </c>
      <c r="BZ674" s="706">
        <f t="shared" si="1727"/>
        <v>9131052</v>
      </c>
      <c r="CA674" s="718"/>
      <c r="CB674" s="706">
        <f t="shared" si="1728"/>
        <v>0</v>
      </c>
      <c r="CC674" s="718">
        <f t="shared" si="1729"/>
        <v>14</v>
      </c>
      <c r="CD674" s="706">
        <f t="shared" si="1730"/>
        <v>9131052</v>
      </c>
      <c r="CE674" s="706"/>
      <c r="CF674" s="402">
        <f t="shared" si="1679"/>
        <v>2608872</v>
      </c>
    </row>
    <row r="675" spans="2:84" ht="72">
      <c r="B675" s="395" t="s">
        <v>1943</v>
      </c>
      <c r="C675" s="396" t="s">
        <v>1944</v>
      </c>
      <c r="D675" s="397" t="s">
        <v>389</v>
      </c>
      <c r="E675" s="398">
        <v>522430</v>
      </c>
      <c r="F675" s="399">
        <v>4</v>
      </c>
      <c r="G675" s="400">
        <f t="shared" si="1680"/>
        <v>2089720</v>
      </c>
      <c r="H675" s="400"/>
      <c r="I675" s="401"/>
      <c r="J675" s="401"/>
      <c r="K675" s="513"/>
      <c r="L675" s="401"/>
      <c r="M675" s="513">
        <f t="shared" si="1681"/>
        <v>0</v>
      </c>
      <c r="N675" s="401">
        <f t="shared" si="1682"/>
        <v>0</v>
      </c>
      <c r="O675" s="513"/>
      <c r="P675" s="401"/>
      <c r="Q675" s="513">
        <f t="shared" si="1683"/>
        <v>0</v>
      </c>
      <c r="R675" s="401">
        <f t="shared" si="1684"/>
        <v>0</v>
      </c>
      <c r="S675" s="540"/>
      <c r="T675" s="401"/>
      <c r="U675" s="513">
        <f t="shared" si="1685"/>
        <v>0</v>
      </c>
      <c r="V675" s="401">
        <f t="shared" si="1686"/>
        <v>0</v>
      </c>
      <c r="W675" s="513"/>
      <c r="X675" s="401"/>
      <c r="Y675" s="513">
        <f t="shared" si="1687"/>
        <v>0</v>
      </c>
      <c r="Z675" s="401">
        <f t="shared" si="1688"/>
        <v>0</v>
      </c>
      <c r="AA675" s="513"/>
      <c r="AB675" s="401">
        <f t="shared" si="1689"/>
        <v>0</v>
      </c>
      <c r="AC675" s="513">
        <f t="shared" si="1690"/>
        <v>0</v>
      </c>
      <c r="AD675" s="401">
        <f t="shared" si="1691"/>
        <v>0</v>
      </c>
      <c r="AE675" s="513"/>
      <c r="AF675" s="401">
        <f t="shared" si="1692"/>
        <v>0</v>
      </c>
      <c r="AG675" s="513">
        <f t="shared" si="1693"/>
        <v>0</v>
      </c>
      <c r="AH675" s="401">
        <f t="shared" si="1694"/>
        <v>0</v>
      </c>
      <c r="AI675" s="513"/>
      <c r="AJ675" s="401">
        <f t="shared" si="1695"/>
        <v>0</v>
      </c>
      <c r="AK675" s="513">
        <f t="shared" si="1696"/>
        <v>0</v>
      </c>
      <c r="AL675" s="401">
        <f t="shared" si="1697"/>
        <v>0</v>
      </c>
      <c r="AM675" s="519"/>
      <c r="AN675" s="429">
        <f t="shared" si="1698"/>
        <v>0</v>
      </c>
      <c r="AO675" s="519">
        <f t="shared" si="1699"/>
        <v>0</v>
      </c>
      <c r="AP675" s="429">
        <f t="shared" si="1700"/>
        <v>0</v>
      </c>
      <c r="AQ675" s="591"/>
      <c r="AR675" s="401">
        <f t="shared" si="1701"/>
        <v>0</v>
      </c>
      <c r="AS675" s="519">
        <f t="shared" si="1702"/>
        <v>0</v>
      </c>
      <c r="AT675" s="429">
        <f t="shared" si="1703"/>
        <v>0</v>
      </c>
      <c r="AU675" s="513"/>
      <c r="AV675" s="401">
        <f t="shared" si="1704"/>
        <v>0</v>
      </c>
      <c r="AW675" s="519">
        <f t="shared" si="1705"/>
        <v>0</v>
      </c>
      <c r="AX675" s="429">
        <f t="shared" si="1706"/>
        <v>0</v>
      </c>
      <c r="AY675" s="513"/>
      <c r="AZ675" s="681">
        <f t="shared" si="1707"/>
        <v>0</v>
      </c>
      <c r="BA675" s="519">
        <f t="shared" si="1708"/>
        <v>0</v>
      </c>
      <c r="BB675" s="429">
        <f t="shared" si="1709"/>
        <v>0</v>
      </c>
      <c r="BC675" s="695"/>
      <c r="BD675" s="681">
        <f t="shared" si="1710"/>
        <v>0</v>
      </c>
      <c r="BE675" s="695">
        <f t="shared" si="1711"/>
        <v>0</v>
      </c>
      <c r="BF675" s="681">
        <f t="shared" si="1712"/>
        <v>0</v>
      </c>
      <c r="BG675" s="695"/>
      <c r="BH675" s="681">
        <f t="shared" si="1713"/>
        <v>0</v>
      </c>
      <c r="BI675" s="519">
        <f t="shared" si="1714"/>
        <v>0</v>
      </c>
      <c r="BJ675" s="429">
        <f t="shared" si="1715"/>
        <v>0</v>
      </c>
      <c r="BK675" s="519"/>
      <c r="BL675" s="429">
        <f t="shared" si="1716"/>
        <v>0</v>
      </c>
      <c r="BM675" s="519">
        <f t="shared" si="1717"/>
        <v>0</v>
      </c>
      <c r="BN675" s="429">
        <f t="shared" si="1718"/>
        <v>0</v>
      </c>
      <c r="BO675" s="718"/>
      <c r="BP675" s="706">
        <f t="shared" si="1719"/>
        <v>0</v>
      </c>
      <c r="BQ675" s="718">
        <f t="shared" si="1720"/>
        <v>0</v>
      </c>
      <c r="BR675" s="706">
        <f t="shared" si="1721"/>
        <v>0</v>
      </c>
      <c r="BS675" s="718"/>
      <c r="BT675" s="706">
        <f t="shared" si="1722"/>
        <v>0</v>
      </c>
      <c r="BU675" s="718">
        <f t="shared" si="1723"/>
        <v>0</v>
      </c>
      <c r="BV675" s="706">
        <f t="shared" si="1724"/>
        <v>0</v>
      </c>
      <c r="BW675" s="718"/>
      <c r="BX675" s="706">
        <f t="shared" si="1725"/>
        <v>0</v>
      </c>
      <c r="BY675" s="718">
        <f t="shared" si="1726"/>
        <v>0</v>
      </c>
      <c r="BZ675" s="706">
        <f t="shared" si="1727"/>
        <v>0</v>
      </c>
      <c r="CA675" s="718"/>
      <c r="CB675" s="706">
        <f t="shared" si="1728"/>
        <v>0</v>
      </c>
      <c r="CC675" s="718">
        <f t="shared" si="1729"/>
        <v>0</v>
      </c>
      <c r="CD675" s="706">
        <f t="shared" si="1730"/>
        <v>0</v>
      </c>
      <c r="CE675" s="706"/>
      <c r="CF675" s="402">
        <f t="shared" si="1679"/>
        <v>2089720</v>
      </c>
    </row>
    <row r="676" spans="2:84" ht="90">
      <c r="B676" s="395" t="s">
        <v>1945</v>
      </c>
      <c r="C676" s="396" t="s">
        <v>1946</v>
      </c>
      <c r="D676" s="397" t="s">
        <v>389</v>
      </c>
      <c r="E676" s="398">
        <v>715923</v>
      </c>
      <c r="F676" s="399">
        <v>8</v>
      </c>
      <c r="G676" s="400">
        <f t="shared" si="1680"/>
        <v>5727384</v>
      </c>
      <c r="H676" s="400"/>
      <c r="I676" s="401"/>
      <c r="J676" s="401"/>
      <c r="K676" s="513"/>
      <c r="L676" s="401"/>
      <c r="M676" s="513">
        <f t="shared" si="1681"/>
        <v>0</v>
      </c>
      <c r="N676" s="401">
        <f t="shared" si="1682"/>
        <v>0</v>
      </c>
      <c r="O676" s="513"/>
      <c r="P676" s="401"/>
      <c r="Q676" s="513">
        <f t="shared" si="1683"/>
        <v>0</v>
      </c>
      <c r="R676" s="401">
        <f t="shared" si="1684"/>
        <v>0</v>
      </c>
      <c r="S676" s="540"/>
      <c r="T676" s="401"/>
      <c r="U676" s="513">
        <f t="shared" si="1685"/>
        <v>0</v>
      </c>
      <c r="V676" s="401">
        <f t="shared" si="1686"/>
        <v>0</v>
      </c>
      <c r="W676" s="513"/>
      <c r="X676" s="401"/>
      <c r="Y676" s="513">
        <f t="shared" si="1687"/>
        <v>0</v>
      </c>
      <c r="Z676" s="401">
        <f t="shared" si="1688"/>
        <v>0</v>
      </c>
      <c r="AA676" s="513"/>
      <c r="AB676" s="401">
        <f t="shared" si="1689"/>
        <v>0</v>
      </c>
      <c r="AC676" s="513">
        <f t="shared" si="1690"/>
        <v>0</v>
      </c>
      <c r="AD676" s="401">
        <f t="shared" si="1691"/>
        <v>0</v>
      </c>
      <c r="AE676" s="513"/>
      <c r="AF676" s="401">
        <f t="shared" si="1692"/>
        <v>0</v>
      </c>
      <c r="AG676" s="513">
        <f t="shared" si="1693"/>
        <v>0</v>
      </c>
      <c r="AH676" s="401">
        <f t="shared" si="1694"/>
        <v>0</v>
      </c>
      <c r="AI676" s="513"/>
      <c r="AJ676" s="401">
        <f t="shared" si="1695"/>
        <v>0</v>
      </c>
      <c r="AK676" s="513">
        <f t="shared" si="1696"/>
        <v>0</v>
      </c>
      <c r="AL676" s="401">
        <f t="shared" si="1697"/>
        <v>0</v>
      </c>
      <c r="AM676" s="519"/>
      <c r="AN676" s="429">
        <f t="shared" si="1698"/>
        <v>0</v>
      </c>
      <c r="AO676" s="519">
        <f t="shared" si="1699"/>
        <v>0</v>
      </c>
      <c r="AP676" s="429">
        <f t="shared" si="1700"/>
        <v>0</v>
      </c>
      <c r="AQ676" s="591"/>
      <c r="AR676" s="401">
        <f t="shared" si="1701"/>
        <v>0</v>
      </c>
      <c r="AS676" s="519">
        <f t="shared" si="1702"/>
        <v>0</v>
      </c>
      <c r="AT676" s="429">
        <f t="shared" si="1703"/>
        <v>0</v>
      </c>
      <c r="AU676" s="513"/>
      <c r="AV676" s="401">
        <f t="shared" si="1704"/>
        <v>0</v>
      </c>
      <c r="AW676" s="519">
        <f t="shared" si="1705"/>
        <v>0</v>
      </c>
      <c r="AX676" s="429">
        <f t="shared" si="1706"/>
        <v>0</v>
      </c>
      <c r="AY676" s="513"/>
      <c r="AZ676" s="681">
        <f t="shared" si="1707"/>
        <v>0</v>
      </c>
      <c r="BA676" s="519">
        <f t="shared" si="1708"/>
        <v>0</v>
      </c>
      <c r="BB676" s="429">
        <f t="shared" si="1709"/>
        <v>0</v>
      </c>
      <c r="BC676" s="695"/>
      <c r="BD676" s="681">
        <f t="shared" si="1710"/>
        <v>0</v>
      </c>
      <c r="BE676" s="695">
        <f t="shared" si="1711"/>
        <v>0</v>
      </c>
      <c r="BF676" s="681">
        <f t="shared" si="1712"/>
        <v>0</v>
      </c>
      <c r="BG676" s="695"/>
      <c r="BH676" s="681">
        <f t="shared" si="1713"/>
        <v>0</v>
      </c>
      <c r="BI676" s="519">
        <f t="shared" si="1714"/>
        <v>0</v>
      </c>
      <c r="BJ676" s="429">
        <f t="shared" si="1715"/>
        <v>0</v>
      </c>
      <c r="BK676" s="519">
        <v>6</v>
      </c>
      <c r="BL676" s="429">
        <f t="shared" si="1716"/>
        <v>4295538</v>
      </c>
      <c r="BM676" s="519">
        <f t="shared" si="1717"/>
        <v>6</v>
      </c>
      <c r="BN676" s="429">
        <f t="shared" si="1718"/>
        <v>4295538</v>
      </c>
      <c r="BO676" s="718"/>
      <c r="BP676" s="706">
        <f t="shared" si="1719"/>
        <v>0</v>
      </c>
      <c r="BQ676" s="718">
        <f t="shared" si="1720"/>
        <v>6</v>
      </c>
      <c r="BR676" s="706">
        <f t="shared" si="1721"/>
        <v>4295538</v>
      </c>
      <c r="BS676" s="718"/>
      <c r="BT676" s="706">
        <f t="shared" si="1722"/>
        <v>0</v>
      </c>
      <c r="BU676" s="718">
        <f t="shared" si="1723"/>
        <v>6</v>
      </c>
      <c r="BV676" s="706">
        <f t="shared" si="1724"/>
        <v>4295538</v>
      </c>
      <c r="BW676" s="718"/>
      <c r="BX676" s="706">
        <f t="shared" si="1725"/>
        <v>0</v>
      </c>
      <c r="BY676" s="718">
        <f t="shared" si="1726"/>
        <v>6</v>
      </c>
      <c r="BZ676" s="706">
        <f t="shared" si="1727"/>
        <v>4295538</v>
      </c>
      <c r="CA676" s="718"/>
      <c r="CB676" s="706">
        <f t="shared" si="1728"/>
        <v>0</v>
      </c>
      <c r="CC676" s="718">
        <f t="shared" si="1729"/>
        <v>6</v>
      </c>
      <c r="CD676" s="706">
        <f t="shared" si="1730"/>
        <v>4295538</v>
      </c>
      <c r="CE676" s="706"/>
      <c r="CF676" s="402">
        <f t="shared" si="1679"/>
        <v>5727384</v>
      </c>
    </row>
    <row r="677" spans="2:84" ht="72">
      <c r="B677" s="395" t="s">
        <v>1947</v>
      </c>
      <c r="C677" s="396" t="s">
        <v>1948</v>
      </c>
      <c r="D677" s="397" t="s">
        <v>389</v>
      </c>
      <c r="E677" s="398">
        <v>117043</v>
      </c>
      <c r="F677" s="399">
        <v>8</v>
      </c>
      <c r="G677" s="400">
        <f t="shared" si="1680"/>
        <v>936344</v>
      </c>
      <c r="H677" s="400"/>
      <c r="I677" s="401"/>
      <c r="J677" s="401"/>
      <c r="K677" s="513"/>
      <c r="L677" s="401"/>
      <c r="M677" s="513">
        <f t="shared" si="1681"/>
        <v>0</v>
      </c>
      <c r="N677" s="401">
        <f t="shared" si="1682"/>
        <v>0</v>
      </c>
      <c r="O677" s="513"/>
      <c r="P677" s="401"/>
      <c r="Q677" s="513">
        <f t="shared" si="1683"/>
        <v>0</v>
      </c>
      <c r="R677" s="401">
        <f t="shared" si="1684"/>
        <v>0</v>
      </c>
      <c r="S677" s="540"/>
      <c r="T677" s="401"/>
      <c r="U677" s="513">
        <f t="shared" si="1685"/>
        <v>0</v>
      </c>
      <c r="V677" s="401">
        <f t="shared" si="1686"/>
        <v>0</v>
      </c>
      <c r="W677" s="513"/>
      <c r="X677" s="401"/>
      <c r="Y677" s="513">
        <f t="shared" si="1687"/>
        <v>0</v>
      </c>
      <c r="Z677" s="401">
        <f t="shared" si="1688"/>
        <v>0</v>
      </c>
      <c r="AA677" s="513"/>
      <c r="AB677" s="401">
        <f t="shared" si="1689"/>
        <v>0</v>
      </c>
      <c r="AC677" s="513">
        <f t="shared" si="1690"/>
        <v>0</v>
      </c>
      <c r="AD677" s="401">
        <f t="shared" si="1691"/>
        <v>0</v>
      </c>
      <c r="AE677" s="513"/>
      <c r="AF677" s="401">
        <f t="shared" si="1692"/>
        <v>0</v>
      </c>
      <c r="AG677" s="513">
        <f t="shared" si="1693"/>
        <v>0</v>
      </c>
      <c r="AH677" s="401">
        <f t="shared" si="1694"/>
        <v>0</v>
      </c>
      <c r="AI677" s="513"/>
      <c r="AJ677" s="401">
        <f t="shared" si="1695"/>
        <v>0</v>
      </c>
      <c r="AK677" s="513">
        <f t="shared" si="1696"/>
        <v>0</v>
      </c>
      <c r="AL677" s="401">
        <f t="shared" si="1697"/>
        <v>0</v>
      </c>
      <c r="AM677" s="519"/>
      <c r="AN677" s="429">
        <f t="shared" si="1698"/>
        <v>0</v>
      </c>
      <c r="AO677" s="519">
        <f t="shared" si="1699"/>
        <v>0</v>
      </c>
      <c r="AP677" s="429">
        <f t="shared" si="1700"/>
        <v>0</v>
      </c>
      <c r="AQ677" s="591"/>
      <c r="AR677" s="401">
        <f t="shared" si="1701"/>
        <v>0</v>
      </c>
      <c r="AS677" s="519">
        <f t="shared" si="1702"/>
        <v>0</v>
      </c>
      <c r="AT677" s="429">
        <f t="shared" si="1703"/>
        <v>0</v>
      </c>
      <c r="AU677" s="513"/>
      <c r="AV677" s="401">
        <f t="shared" si="1704"/>
        <v>0</v>
      </c>
      <c r="AW677" s="519">
        <f t="shared" si="1705"/>
        <v>0</v>
      </c>
      <c r="AX677" s="429">
        <f t="shared" si="1706"/>
        <v>0</v>
      </c>
      <c r="AY677" s="513"/>
      <c r="AZ677" s="681">
        <f t="shared" si="1707"/>
        <v>0</v>
      </c>
      <c r="BA677" s="519">
        <f t="shared" si="1708"/>
        <v>0</v>
      </c>
      <c r="BB677" s="429">
        <f t="shared" si="1709"/>
        <v>0</v>
      </c>
      <c r="BC677" s="695"/>
      <c r="BD677" s="681">
        <f t="shared" si="1710"/>
        <v>0</v>
      </c>
      <c r="BE677" s="695">
        <f t="shared" si="1711"/>
        <v>0</v>
      </c>
      <c r="BF677" s="681">
        <f t="shared" si="1712"/>
        <v>0</v>
      </c>
      <c r="BG677" s="695"/>
      <c r="BH677" s="681">
        <f t="shared" si="1713"/>
        <v>0</v>
      </c>
      <c r="BI677" s="519">
        <f t="shared" si="1714"/>
        <v>0</v>
      </c>
      <c r="BJ677" s="429">
        <f t="shared" si="1715"/>
        <v>0</v>
      </c>
      <c r="BK677" s="519"/>
      <c r="BL677" s="429">
        <f t="shared" si="1716"/>
        <v>0</v>
      </c>
      <c r="BM677" s="519">
        <f t="shared" si="1717"/>
        <v>0</v>
      </c>
      <c r="BN677" s="429">
        <f t="shared" si="1718"/>
        <v>0</v>
      </c>
      <c r="BO677" s="718"/>
      <c r="BP677" s="706">
        <f t="shared" si="1719"/>
        <v>0</v>
      </c>
      <c r="BQ677" s="718">
        <f t="shared" si="1720"/>
        <v>0</v>
      </c>
      <c r="BR677" s="706">
        <f t="shared" si="1721"/>
        <v>0</v>
      </c>
      <c r="BS677" s="718"/>
      <c r="BT677" s="706">
        <f t="shared" si="1722"/>
        <v>0</v>
      </c>
      <c r="BU677" s="718">
        <f t="shared" si="1723"/>
        <v>0</v>
      </c>
      <c r="BV677" s="706">
        <f t="shared" si="1724"/>
        <v>0</v>
      </c>
      <c r="BW677" s="718"/>
      <c r="BX677" s="706">
        <f t="shared" si="1725"/>
        <v>0</v>
      </c>
      <c r="BY677" s="718">
        <f t="shared" si="1726"/>
        <v>0</v>
      </c>
      <c r="BZ677" s="706">
        <f t="shared" si="1727"/>
        <v>0</v>
      </c>
      <c r="CA677" s="718"/>
      <c r="CB677" s="706">
        <f t="shared" si="1728"/>
        <v>0</v>
      </c>
      <c r="CC677" s="718">
        <f t="shared" si="1729"/>
        <v>0</v>
      </c>
      <c r="CD677" s="706">
        <f t="shared" si="1730"/>
        <v>0</v>
      </c>
      <c r="CE677" s="706"/>
      <c r="CF677" s="402">
        <f t="shared" si="1679"/>
        <v>936344</v>
      </c>
    </row>
    <row r="678" spans="2:84" ht="54">
      <c r="B678" s="395" t="s">
        <v>1949</v>
      </c>
      <c r="C678" s="396" t="s">
        <v>1950</v>
      </c>
      <c r="D678" s="397" t="s">
        <v>389</v>
      </c>
      <c r="E678" s="398">
        <v>30161</v>
      </c>
      <c r="F678" s="399">
        <v>258</v>
      </c>
      <c r="G678" s="400">
        <f t="shared" si="1680"/>
        <v>7781538</v>
      </c>
      <c r="H678" s="400"/>
      <c r="I678" s="401"/>
      <c r="J678" s="401"/>
      <c r="K678" s="513"/>
      <c r="L678" s="401"/>
      <c r="M678" s="513">
        <f t="shared" si="1681"/>
        <v>0</v>
      </c>
      <c r="N678" s="401">
        <f t="shared" si="1682"/>
        <v>0</v>
      </c>
      <c r="O678" s="513"/>
      <c r="P678" s="401"/>
      <c r="Q678" s="513">
        <f t="shared" si="1683"/>
        <v>0</v>
      </c>
      <c r="R678" s="401">
        <f t="shared" si="1684"/>
        <v>0</v>
      </c>
      <c r="S678" s="540"/>
      <c r="T678" s="401"/>
      <c r="U678" s="513">
        <f t="shared" si="1685"/>
        <v>0</v>
      </c>
      <c r="V678" s="401">
        <f t="shared" si="1686"/>
        <v>0</v>
      </c>
      <c r="W678" s="513"/>
      <c r="X678" s="401"/>
      <c r="Y678" s="513">
        <f t="shared" si="1687"/>
        <v>0</v>
      </c>
      <c r="Z678" s="401">
        <f t="shared" si="1688"/>
        <v>0</v>
      </c>
      <c r="AA678" s="513"/>
      <c r="AB678" s="401">
        <f t="shared" si="1689"/>
        <v>0</v>
      </c>
      <c r="AC678" s="513">
        <f t="shared" si="1690"/>
        <v>0</v>
      </c>
      <c r="AD678" s="401">
        <f t="shared" si="1691"/>
        <v>0</v>
      </c>
      <c r="AE678" s="513"/>
      <c r="AF678" s="401">
        <f t="shared" si="1692"/>
        <v>0</v>
      </c>
      <c r="AG678" s="513">
        <f t="shared" si="1693"/>
        <v>0</v>
      </c>
      <c r="AH678" s="401">
        <f t="shared" si="1694"/>
        <v>0</v>
      </c>
      <c r="AI678" s="513"/>
      <c r="AJ678" s="401">
        <f t="shared" si="1695"/>
        <v>0</v>
      </c>
      <c r="AK678" s="513">
        <f t="shared" si="1696"/>
        <v>0</v>
      </c>
      <c r="AL678" s="401">
        <f t="shared" si="1697"/>
        <v>0</v>
      </c>
      <c r="AM678" s="519"/>
      <c r="AN678" s="429">
        <f t="shared" si="1698"/>
        <v>0</v>
      </c>
      <c r="AO678" s="519">
        <f t="shared" si="1699"/>
        <v>0</v>
      </c>
      <c r="AP678" s="429">
        <f t="shared" si="1700"/>
        <v>0</v>
      </c>
      <c r="AQ678" s="591"/>
      <c r="AR678" s="401">
        <f t="shared" si="1701"/>
        <v>0</v>
      </c>
      <c r="AS678" s="519">
        <f t="shared" si="1702"/>
        <v>0</v>
      </c>
      <c r="AT678" s="429">
        <f t="shared" si="1703"/>
        <v>0</v>
      </c>
      <c r="AU678" s="513"/>
      <c r="AV678" s="401">
        <f t="shared" si="1704"/>
        <v>0</v>
      </c>
      <c r="AW678" s="519">
        <f t="shared" si="1705"/>
        <v>0</v>
      </c>
      <c r="AX678" s="429">
        <f t="shared" si="1706"/>
        <v>0</v>
      </c>
      <c r="AY678" s="513"/>
      <c r="AZ678" s="681">
        <f t="shared" si="1707"/>
        <v>0</v>
      </c>
      <c r="BA678" s="519">
        <f t="shared" si="1708"/>
        <v>0</v>
      </c>
      <c r="BB678" s="429">
        <f t="shared" si="1709"/>
        <v>0</v>
      </c>
      <c r="BC678" s="695"/>
      <c r="BD678" s="681">
        <f t="shared" si="1710"/>
        <v>0</v>
      </c>
      <c r="BE678" s="695">
        <f t="shared" si="1711"/>
        <v>0</v>
      </c>
      <c r="BF678" s="681">
        <f t="shared" si="1712"/>
        <v>0</v>
      </c>
      <c r="BG678" s="695"/>
      <c r="BH678" s="681">
        <f t="shared" si="1713"/>
        <v>0</v>
      </c>
      <c r="BI678" s="519">
        <f t="shared" si="1714"/>
        <v>0</v>
      </c>
      <c r="BJ678" s="429">
        <f t="shared" si="1715"/>
        <v>0</v>
      </c>
      <c r="BK678" s="519"/>
      <c r="BL678" s="429">
        <f t="shared" si="1716"/>
        <v>0</v>
      </c>
      <c r="BM678" s="519">
        <f t="shared" si="1717"/>
        <v>0</v>
      </c>
      <c r="BN678" s="429">
        <f t="shared" si="1718"/>
        <v>0</v>
      </c>
      <c r="BO678" s="718"/>
      <c r="BP678" s="706">
        <f t="shared" si="1719"/>
        <v>0</v>
      </c>
      <c r="BQ678" s="718">
        <f t="shared" si="1720"/>
        <v>0</v>
      </c>
      <c r="BR678" s="706">
        <f t="shared" si="1721"/>
        <v>0</v>
      </c>
      <c r="BS678" s="718"/>
      <c r="BT678" s="706">
        <f t="shared" si="1722"/>
        <v>0</v>
      </c>
      <c r="BU678" s="718">
        <f t="shared" si="1723"/>
        <v>0</v>
      </c>
      <c r="BV678" s="706">
        <f t="shared" si="1724"/>
        <v>0</v>
      </c>
      <c r="BW678" s="718"/>
      <c r="BX678" s="706">
        <f t="shared" si="1725"/>
        <v>0</v>
      </c>
      <c r="BY678" s="718">
        <f t="shared" si="1726"/>
        <v>0</v>
      </c>
      <c r="BZ678" s="706">
        <f t="shared" si="1727"/>
        <v>0</v>
      </c>
      <c r="CA678" s="718"/>
      <c r="CB678" s="706">
        <f t="shared" si="1728"/>
        <v>0</v>
      </c>
      <c r="CC678" s="718">
        <f t="shared" si="1729"/>
        <v>0</v>
      </c>
      <c r="CD678" s="706">
        <f t="shared" si="1730"/>
        <v>0</v>
      </c>
      <c r="CE678" s="706"/>
      <c r="CF678" s="402">
        <f t="shared" si="1679"/>
        <v>7781538</v>
      </c>
    </row>
    <row r="679" spans="2:84" ht="72">
      <c r="B679" s="395" t="s">
        <v>1951</v>
      </c>
      <c r="C679" s="396" t="s">
        <v>1952</v>
      </c>
      <c r="D679" s="397" t="s">
        <v>389</v>
      </c>
      <c r="E679" s="398">
        <v>2924069</v>
      </c>
      <c r="F679" s="399">
        <v>3</v>
      </c>
      <c r="G679" s="400">
        <f t="shared" si="1680"/>
        <v>8772207</v>
      </c>
      <c r="H679" s="400"/>
      <c r="I679" s="401"/>
      <c r="J679" s="401"/>
      <c r="K679" s="513"/>
      <c r="L679" s="401"/>
      <c r="M679" s="513">
        <f t="shared" si="1681"/>
        <v>0</v>
      </c>
      <c r="N679" s="401">
        <f t="shared" si="1682"/>
        <v>0</v>
      </c>
      <c r="O679" s="513"/>
      <c r="P679" s="401"/>
      <c r="Q679" s="513">
        <f t="shared" si="1683"/>
        <v>0</v>
      </c>
      <c r="R679" s="401">
        <f t="shared" si="1684"/>
        <v>0</v>
      </c>
      <c r="S679" s="540"/>
      <c r="T679" s="401"/>
      <c r="U679" s="513">
        <f t="shared" si="1685"/>
        <v>0</v>
      </c>
      <c r="V679" s="401">
        <f t="shared" si="1686"/>
        <v>0</v>
      </c>
      <c r="W679" s="513"/>
      <c r="X679" s="401"/>
      <c r="Y679" s="513">
        <f t="shared" si="1687"/>
        <v>0</v>
      </c>
      <c r="Z679" s="401">
        <f t="shared" si="1688"/>
        <v>0</v>
      </c>
      <c r="AA679" s="513"/>
      <c r="AB679" s="401">
        <f t="shared" si="1689"/>
        <v>0</v>
      </c>
      <c r="AC679" s="513">
        <f t="shared" si="1690"/>
        <v>0</v>
      </c>
      <c r="AD679" s="401">
        <f t="shared" si="1691"/>
        <v>0</v>
      </c>
      <c r="AE679" s="513"/>
      <c r="AF679" s="401">
        <f t="shared" si="1692"/>
        <v>0</v>
      </c>
      <c r="AG679" s="513">
        <f t="shared" si="1693"/>
        <v>0</v>
      </c>
      <c r="AH679" s="401">
        <f t="shared" si="1694"/>
        <v>0</v>
      </c>
      <c r="AI679" s="513"/>
      <c r="AJ679" s="401">
        <f t="shared" si="1695"/>
        <v>0</v>
      </c>
      <c r="AK679" s="513">
        <f t="shared" si="1696"/>
        <v>0</v>
      </c>
      <c r="AL679" s="401">
        <f t="shared" si="1697"/>
        <v>0</v>
      </c>
      <c r="AM679" s="519"/>
      <c r="AN679" s="429">
        <f t="shared" si="1698"/>
        <v>0</v>
      </c>
      <c r="AO679" s="519">
        <f t="shared" si="1699"/>
        <v>0</v>
      </c>
      <c r="AP679" s="429">
        <f t="shared" si="1700"/>
        <v>0</v>
      </c>
      <c r="AQ679" s="591"/>
      <c r="AR679" s="401">
        <f t="shared" si="1701"/>
        <v>0</v>
      </c>
      <c r="AS679" s="519">
        <f t="shared" si="1702"/>
        <v>0</v>
      </c>
      <c r="AT679" s="429">
        <f t="shared" si="1703"/>
        <v>0</v>
      </c>
      <c r="AU679" s="513"/>
      <c r="AV679" s="401">
        <f t="shared" si="1704"/>
        <v>0</v>
      </c>
      <c r="AW679" s="519">
        <f t="shared" si="1705"/>
        <v>0</v>
      </c>
      <c r="AX679" s="429">
        <f t="shared" si="1706"/>
        <v>0</v>
      </c>
      <c r="AY679" s="513"/>
      <c r="AZ679" s="681">
        <f t="shared" si="1707"/>
        <v>0</v>
      </c>
      <c r="BA679" s="519">
        <f t="shared" si="1708"/>
        <v>0</v>
      </c>
      <c r="BB679" s="429">
        <f t="shared" si="1709"/>
        <v>0</v>
      </c>
      <c r="BC679" s="695"/>
      <c r="BD679" s="681">
        <f t="shared" si="1710"/>
        <v>0</v>
      </c>
      <c r="BE679" s="695">
        <f t="shared" si="1711"/>
        <v>0</v>
      </c>
      <c r="BF679" s="681">
        <f t="shared" si="1712"/>
        <v>0</v>
      </c>
      <c r="BG679" s="695"/>
      <c r="BH679" s="681">
        <f t="shared" si="1713"/>
        <v>0</v>
      </c>
      <c r="BI679" s="519">
        <f t="shared" si="1714"/>
        <v>0</v>
      </c>
      <c r="BJ679" s="429">
        <f t="shared" si="1715"/>
        <v>0</v>
      </c>
      <c r="BK679" s="519"/>
      <c r="BL679" s="429">
        <f t="shared" si="1716"/>
        <v>0</v>
      </c>
      <c r="BM679" s="519">
        <f t="shared" si="1717"/>
        <v>0</v>
      </c>
      <c r="BN679" s="429">
        <f t="shared" si="1718"/>
        <v>0</v>
      </c>
      <c r="BO679" s="718"/>
      <c r="BP679" s="706">
        <f t="shared" si="1719"/>
        <v>0</v>
      </c>
      <c r="BQ679" s="718">
        <f t="shared" si="1720"/>
        <v>0</v>
      </c>
      <c r="BR679" s="706">
        <f t="shared" si="1721"/>
        <v>0</v>
      </c>
      <c r="BS679" s="718"/>
      <c r="BT679" s="706">
        <f t="shared" si="1722"/>
        <v>0</v>
      </c>
      <c r="BU679" s="718">
        <f t="shared" si="1723"/>
        <v>0</v>
      </c>
      <c r="BV679" s="706">
        <f t="shared" si="1724"/>
        <v>0</v>
      </c>
      <c r="BW679" s="718"/>
      <c r="BX679" s="706">
        <f t="shared" si="1725"/>
        <v>0</v>
      </c>
      <c r="BY679" s="718">
        <f t="shared" si="1726"/>
        <v>0</v>
      </c>
      <c r="BZ679" s="706">
        <f t="shared" si="1727"/>
        <v>0</v>
      </c>
      <c r="CA679" s="718"/>
      <c r="CB679" s="706">
        <f t="shared" si="1728"/>
        <v>0</v>
      </c>
      <c r="CC679" s="718">
        <f t="shared" si="1729"/>
        <v>0</v>
      </c>
      <c r="CD679" s="706">
        <f t="shared" si="1730"/>
        <v>0</v>
      </c>
      <c r="CE679" s="706"/>
      <c r="CF679" s="402">
        <f t="shared" si="1679"/>
        <v>8772207</v>
      </c>
    </row>
    <row r="680" spans="2:84" ht="54">
      <c r="B680" s="395" t="s">
        <v>1953</v>
      </c>
      <c r="C680" s="396" t="s">
        <v>1954</v>
      </c>
      <c r="D680" s="397" t="s">
        <v>389</v>
      </c>
      <c r="E680" s="398">
        <v>78628</v>
      </c>
      <c r="F680" s="399">
        <v>10</v>
      </c>
      <c r="G680" s="400">
        <f t="shared" si="1680"/>
        <v>786280</v>
      </c>
      <c r="H680" s="400"/>
      <c r="I680" s="401"/>
      <c r="J680" s="401"/>
      <c r="K680" s="513"/>
      <c r="L680" s="401"/>
      <c r="M680" s="513">
        <f t="shared" si="1681"/>
        <v>0</v>
      </c>
      <c r="N680" s="401">
        <f t="shared" si="1682"/>
        <v>0</v>
      </c>
      <c r="O680" s="513"/>
      <c r="P680" s="401"/>
      <c r="Q680" s="513">
        <f t="shared" si="1683"/>
        <v>0</v>
      </c>
      <c r="R680" s="401">
        <f t="shared" si="1684"/>
        <v>0</v>
      </c>
      <c r="S680" s="540"/>
      <c r="T680" s="401"/>
      <c r="U680" s="513">
        <f t="shared" si="1685"/>
        <v>0</v>
      </c>
      <c r="V680" s="401">
        <f t="shared" si="1686"/>
        <v>0</v>
      </c>
      <c r="W680" s="513"/>
      <c r="X680" s="401"/>
      <c r="Y680" s="513">
        <f t="shared" si="1687"/>
        <v>0</v>
      </c>
      <c r="Z680" s="401">
        <f t="shared" si="1688"/>
        <v>0</v>
      </c>
      <c r="AA680" s="513"/>
      <c r="AB680" s="401">
        <f t="shared" si="1689"/>
        <v>0</v>
      </c>
      <c r="AC680" s="513">
        <f t="shared" si="1690"/>
        <v>0</v>
      </c>
      <c r="AD680" s="401">
        <f t="shared" si="1691"/>
        <v>0</v>
      </c>
      <c r="AE680" s="513"/>
      <c r="AF680" s="401">
        <f t="shared" si="1692"/>
        <v>0</v>
      </c>
      <c r="AG680" s="513">
        <f t="shared" si="1693"/>
        <v>0</v>
      </c>
      <c r="AH680" s="401">
        <f t="shared" si="1694"/>
        <v>0</v>
      </c>
      <c r="AI680" s="513"/>
      <c r="AJ680" s="401">
        <f t="shared" si="1695"/>
        <v>0</v>
      </c>
      <c r="AK680" s="513">
        <f t="shared" si="1696"/>
        <v>0</v>
      </c>
      <c r="AL680" s="401">
        <f t="shared" si="1697"/>
        <v>0</v>
      </c>
      <c r="AM680" s="519"/>
      <c r="AN680" s="429">
        <f t="shared" si="1698"/>
        <v>0</v>
      </c>
      <c r="AO680" s="519">
        <f t="shared" si="1699"/>
        <v>0</v>
      </c>
      <c r="AP680" s="429">
        <f t="shared" si="1700"/>
        <v>0</v>
      </c>
      <c r="AQ680" s="591"/>
      <c r="AR680" s="401">
        <f t="shared" si="1701"/>
        <v>0</v>
      </c>
      <c r="AS680" s="519">
        <f t="shared" si="1702"/>
        <v>0</v>
      </c>
      <c r="AT680" s="429">
        <f t="shared" si="1703"/>
        <v>0</v>
      </c>
      <c r="AU680" s="513"/>
      <c r="AV680" s="401">
        <f t="shared" si="1704"/>
        <v>0</v>
      </c>
      <c r="AW680" s="519">
        <f t="shared" si="1705"/>
        <v>0</v>
      </c>
      <c r="AX680" s="429">
        <f t="shared" si="1706"/>
        <v>0</v>
      </c>
      <c r="AY680" s="513"/>
      <c r="AZ680" s="681">
        <f t="shared" si="1707"/>
        <v>0</v>
      </c>
      <c r="BA680" s="519">
        <f t="shared" si="1708"/>
        <v>0</v>
      </c>
      <c r="BB680" s="429">
        <f t="shared" si="1709"/>
        <v>0</v>
      </c>
      <c r="BC680" s="695"/>
      <c r="BD680" s="681">
        <f t="shared" si="1710"/>
        <v>0</v>
      </c>
      <c r="BE680" s="695">
        <f t="shared" si="1711"/>
        <v>0</v>
      </c>
      <c r="BF680" s="681">
        <f t="shared" si="1712"/>
        <v>0</v>
      </c>
      <c r="BG680" s="695"/>
      <c r="BH680" s="681">
        <f t="shared" si="1713"/>
        <v>0</v>
      </c>
      <c r="BI680" s="519">
        <f t="shared" si="1714"/>
        <v>0</v>
      </c>
      <c r="BJ680" s="429">
        <f t="shared" si="1715"/>
        <v>0</v>
      </c>
      <c r="BK680" s="519"/>
      <c r="BL680" s="429">
        <f t="shared" si="1716"/>
        <v>0</v>
      </c>
      <c r="BM680" s="519">
        <f t="shared" si="1717"/>
        <v>0</v>
      </c>
      <c r="BN680" s="429">
        <f t="shared" si="1718"/>
        <v>0</v>
      </c>
      <c r="BO680" s="718"/>
      <c r="BP680" s="706">
        <f t="shared" si="1719"/>
        <v>0</v>
      </c>
      <c r="BQ680" s="718">
        <f t="shared" si="1720"/>
        <v>0</v>
      </c>
      <c r="BR680" s="706">
        <f t="shared" si="1721"/>
        <v>0</v>
      </c>
      <c r="BS680" s="718"/>
      <c r="BT680" s="706">
        <f t="shared" si="1722"/>
        <v>0</v>
      </c>
      <c r="BU680" s="718">
        <f t="shared" si="1723"/>
        <v>0</v>
      </c>
      <c r="BV680" s="706">
        <f t="shared" si="1724"/>
        <v>0</v>
      </c>
      <c r="BW680" s="718"/>
      <c r="BX680" s="706">
        <f t="shared" si="1725"/>
        <v>0</v>
      </c>
      <c r="BY680" s="718">
        <f t="shared" si="1726"/>
        <v>0</v>
      </c>
      <c r="BZ680" s="706">
        <f t="shared" si="1727"/>
        <v>0</v>
      </c>
      <c r="CA680" s="718"/>
      <c r="CB680" s="706">
        <f t="shared" si="1728"/>
        <v>0</v>
      </c>
      <c r="CC680" s="718">
        <f t="shared" si="1729"/>
        <v>0</v>
      </c>
      <c r="CD680" s="706">
        <f t="shared" si="1730"/>
        <v>0</v>
      </c>
      <c r="CE680" s="706"/>
      <c r="CF680" s="402">
        <f t="shared" si="1679"/>
        <v>786280</v>
      </c>
    </row>
    <row r="681" spans="2:84" ht="72">
      <c r="B681" s="395" t="s">
        <v>1955</v>
      </c>
      <c r="C681" s="396" t="s">
        <v>1956</v>
      </c>
      <c r="D681" s="397" t="s">
        <v>389</v>
      </c>
      <c r="E681" s="398">
        <v>19250000</v>
      </c>
      <c r="F681" s="399">
        <v>4</v>
      </c>
      <c r="G681" s="400">
        <f t="shared" si="1680"/>
        <v>77000000</v>
      </c>
      <c r="H681" s="400"/>
      <c r="I681" s="401"/>
      <c r="J681" s="401"/>
      <c r="K681" s="513"/>
      <c r="L681" s="401"/>
      <c r="M681" s="513">
        <f t="shared" si="1681"/>
        <v>0</v>
      </c>
      <c r="N681" s="401">
        <f t="shared" si="1682"/>
        <v>0</v>
      </c>
      <c r="O681" s="513"/>
      <c r="P681" s="401"/>
      <c r="Q681" s="513">
        <f t="shared" si="1683"/>
        <v>0</v>
      </c>
      <c r="R681" s="401">
        <f t="shared" si="1684"/>
        <v>0</v>
      </c>
      <c r="S681" s="540"/>
      <c r="T681" s="401"/>
      <c r="U681" s="513">
        <f t="shared" si="1685"/>
        <v>0</v>
      </c>
      <c r="V681" s="401">
        <f t="shared" si="1686"/>
        <v>0</v>
      </c>
      <c r="W681" s="513"/>
      <c r="X681" s="401"/>
      <c r="Y681" s="513">
        <f t="shared" si="1687"/>
        <v>0</v>
      </c>
      <c r="Z681" s="401">
        <f t="shared" si="1688"/>
        <v>0</v>
      </c>
      <c r="AA681" s="513"/>
      <c r="AB681" s="401">
        <f t="shared" si="1689"/>
        <v>0</v>
      </c>
      <c r="AC681" s="513">
        <f t="shared" si="1690"/>
        <v>0</v>
      </c>
      <c r="AD681" s="401">
        <f t="shared" si="1691"/>
        <v>0</v>
      </c>
      <c r="AE681" s="513"/>
      <c r="AF681" s="401">
        <f t="shared" si="1692"/>
        <v>0</v>
      </c>
      <c r="AG681" s="513">
        <f t="shared" si="1693"/>
        <v>0</v>
      </c>
      <c r="AH681" s="401">
        <f t="shared" si="1694"/>
        <v>0</v>
      </c>
      <c r="AI681" s="513"/>
      <c r="AJ681" s="401">
        <f t="shared" si="1695"/>
        <v>0</v>
      </c>
      <c r="AK681" s="513">
        <f t="shared" si="1696"/>
        <v>0</v>
      </c>
      <c r="AL681" s="401">
        <f t="shared" si="1697"/>
        <v>0</v>
      </c>
      <c r="AM681" s="519"/>
      <c r="AN681" s="429">
        <f t="shared" si="1698"/>
        <v>0</v>
      </c>
      <c r="AO681" s="519">
        <f t="shared" si="1699"/>
        <v>0</v>
      </c>
      <c r="AP681" s="429">
        <f t="shared" si="1700"/>
        <v>0</v>
      </c>
      <c r="AQ681" s="591"/>
      <c r="AR681" s="401">
        <f t="shared" si="1701"/>
        <v>0</v>
      </c>
      <c r="AS681" s="519">
        <f t="shared" si="1702"/>
        <v>0</v>
      </c>
      <c r="AT681" s="429">
        <f t="shared" si="1703"/>
        <v>0</v>
      </c>
      <c r="AU681" s="513"/>
      <c r="AV681" s="401">
        <f t="shared" si="1704"/>
        <v>0</v>
      </c>
      <c r="AW681" s="519">
        <f t="shared" si="1705"/>
        <v>0</v>
      </c>
      <c r="AX681" s="429">
        <f t="shared" si="1706"/>
        <v>0</v>
      </c>
      <c r="AY681" s="513"/>
      <c r="AZ681" s="681">
        <f t="shared" si="1707"/>
        <v>0</v>
      </c>
      <c r="BA681" s="519">
        <f t="shared" si="1708"/>
        <v>0</v>
      </c>
      <c r="BB681" s="429">
        <f t="shared" si="1709"/>
        <v>0</v>
      </c>
      <c r="BC681" s="695"/>
      <c r="BD681" s="681">
        <f t="shared" si="1710"/>
        <v>0</v>
      </c>
      <c r="BE681" s="695">
        <f t="shared" si="1711"/>
        <v>0</v>
      </c>
      <c r="BF681" s="681">
        <f t="shared" si="1712"/>
        <v>0</v>
      </c>
      <c r="BG681" s="695"/>
      <c r="BH681" s="681">
        <f t="shared" si="1713"/>
        <v>0</v>
      </c>
      <c r="BI681" s="519">
        <f t="shared" si="1714"/>
        <v>0</v>
      </c>
      <c r="BJ681" s="429">
        <f t="shared" si="1715"/>
        <v>0</v>
      </c>
      <c r="BK681" s="519"/>
      <c r="BL681" s="429">
        <f t="shared" si="1716"/>
        <v>0</v>
      </c>
      <c r="BM681" s="519">
        <f t="shared" si="1717"/>
        <v>0</v>
      </c>
      <c r="BN681" s="429">
        <f t="shared" si="1718"/>
        <v>0</v>
      </c>
      <c r="BO681" s="718"/>
      <c r="BP681" s="706">
        <f t="shared" si="1719"/>
        <v>0</v>
      </c>
      <c r="BQ681" s="718">
        <f t="shared" si="1720"/>
        <v>0</v>
      </c>
      <c r="BR681" s="706">
        <f t="shared" si="1721"/>
        <v>0</v>
      </c>
      <c r="BS681" s="718"/>
      <c r="BT681" s="706">
        <f t="shared" si="1722"/>
        <v>0</v>
      </c>
      <c r="BU681" s="718">
        <f t="shared" si="1723"/>
        <v>0</v>
      </c>
      <c r="BV681" s="706">
        <f t="shared" si="1724"/>
        <v>0</v>
      </c>
      <c r="BW681" s="718"/>
      <c r="BX681" s="706">
        <f t="shared" si="1725"/>
        <v>0</v>
      </c>
      <c r="BY681" s="718">
        <f t="shared" si="1726"/>
        <v>0</v>
      </c>
      <c r="BZ681" s="706">
        <f t="shared" si="1727"/>
        <v>0</v>
      </c>
      <c r="CA681" s="718"/>
      <c r="CB681" s="706">
        <f t="shared" si="1728"/>
        <v>0</v>
      </c>
      <c r="CC681" s="718">
        <f t="shared" si="1729"/>
        <v>0</v>
      </c>
      <c r="CD681" s="706">
        <f t="shared" si="1730"/>
        <v>0</v>
      </c>
      <c r="CE681" s="706"/>
      <c r="CF681" s="402">
        <f t="shared" si="1679"/>
        <v>77000000</v>
      </c>
    </row>
    <row r="682" spans="2:84" ht="72">
      <c r="B682" s="395" t="s">
        <v>1957</v>
      </c>
      <c r="C682" s="396" t="s">
        <v>1958</v>
      </c>
      <c r="D682" s="397" t="s">
        <v>389</v>
      </c>
      <c r="E682" s="398">
        <v>16174152</v>
      </c>
      <c r="F682" s="399">
        <v>4</v>
      </c>
      <c r="G682" s="400">
        <f t="shared" si="1680"/>
        <v>64696608</v>
      </c>
      <c r="H682" s="400"/>
      <c r="I682" s="401"/>
      <c r="J682" s="401"/>
      <c r="K682" s="513"/>
      <c r="L682" s="401"/>
      <c r="M682" s="513">
        <f t="shared" si="1681"/>
        <v>0</v>
      </c>
      <c r="N682" s="401">
        <f t="shared" si="1682"/>
        <v>0</v>
      </c>
      <c r="O682" s="513"/>
      <c r="P682" s="401"/>
      <c r="Q682" s="513">
        <f t="shared" si="1683"/>
        <v>0</v>
      </c>
      <c r="R682" s="401">
        <f t="shared" si="1684"/>
        <v>0</v>
      </c>
      <c r="S682" s="540"/>
      <c r="T682" s="401"/>
      <c r="U682" s="513">
        <f t="shared" si="1685"/>
        <v>0</v>
      </c>
      <c r="V682" s="401">
        <f t="shared" si="1686"/>
        <v>0</v>
      </c>
      <c r="W682" s="513"/>
      <c r="X682" s="401"/>
      <c r="Y682" s="513">
        <f t="shared" si="1687"/>
        <v>0</v>
      </c>
      <c r="Z682" s="401">
        <f t="shared" si="1688"/>
        <v>0</v>
      </c>
      <c r="AA682" s="513"/>
      <c r="AB682" s="401">
        <f t="shared" si="1689"/>
        <v>0</v>
      </c>
      <c r="AC682" s="513">
        <f t="shared" si="1690"/>
        <v>0</v>
      </c>
      <c r="AD682" s="401">
        <f t="shared" si="1691"/>
        <v>0</v>
      </c>
      <c r="AE682" s="513"/>
      <c r="AF682" s="401">
        <f t="shared" si="1692"/>
        <v>0</v>
      </c>
      <c r="AG682" s="513">
        <f t="shared" si="1693"/>
        <v>0</v>
      </c>
      <c r="AH682" s="401">
        <f t="shared" si="1694"/>
        <v>0</v>
      </c>
      <c r="AI682" s="513"/>
      <c r="AJ682" s="401">
        <f t="shared" si="1695"/>
        <v>0</v>
      </c>
      <c r="AK682" s="513">
        <f t="shared" si="1696"/>
        <v>0</v>
      </c>
      <c r="AL682" s="401">
        <f t="shared" si="1697"/>
        <v>0</v>
      </c>
      <c r="AM682" s="519"/>
      <c r="AN682" s="429">
        <f t="shared" si="1698"/>
        <v>0</v>
      </c>
      <c r="AO682" s="519">
        <f t="shared" si="1699"/>
        <v>0</v>
      </c>
      <c r="AP682" s="429">
        <f t="shared" si="1700"/>
        <v>0</v>
      </c>
      <c r="AQ682" s="591"/>
      <c r="AR682" s="401">
        <f t="shared" si="1701"/>
        <v>0</v>
      </c>
      <c r="AS682" s="519">
        <f t="shared" si="1702"/>
        <v>0</v>
      </c>
      <c r="AT682" s="429">
        <f t="shared" si="1703"/>
        <v>0</v>
      </c>
      <c r="AU682" s="513"/>
      <c r="AV682" s="401">
        <f t="shared" si="1704"/>
        <v>0</v>
      </c>
      <c r="AW682" s="519">
        <f t="shared" si="1705"/>
        <v>0</v>
      </c>
      <c r="AX682" s="429">
        <f t="shared" si="1706"/>
        <v>0</v>
      </c>
      <c r="AY682" s="513"/>
      <c r="AZ682" s="681">
        <f t="shared" si="1707"/>
        <v>0</v>
      </c>
      <c r="BA682" s="519">
        <f t="shared" si="1708"/>
        <v>0</v>
      </c>
      <c r="BB682" s="429">
        <f t="shared" si="1709"/>
        <v>0</v>
      </c>
      <c r="BC682" s="695"/>
      <c r="BD682" s="681">
        <f t="shared" si="1710"/>
        <v>0</v>
      </c>
      <c r="BE682" s="695">
        <f t="shared" si="1711"/>
        <v>0</v>
      </c>
      <c r="BF682" s="681">
        <f t="shared" si="1712"/>
        <v>0</v>
      </c>
      <c r="BG682" s="695"/>
      <c r="BH682" s="681">
        <f t="shared" si="1713"/>
        <v>0</v>
      </c>
      <c r="BI682" s="519">
        <f t="shared" si="1714"/>
        <v>0</v>
      </c>
      <c r="BJ682" s="429">
        <f t="shared" si="1715"/>
        <v>0</v>
      </c>
      <c r="BK682" s="519"/>
      <c r="BL682" s="429">
        <f t="shared" si="1716"/>
        <v>0</v>
      </c>
      <c r="BM682" s="519">
        <f t="shared" si="1717"/>
        <v>0</v>
      </c>
      <c r="BN682" s="429">
        <f t="shared" si="1718"/>
        <v>0</v>
      </c>
      <c r="BO682" s="718"/>
      <c r="BP682" s="706">
        <f t="shared" si="1719"/>
        <v>0</v>
      </c>
      <c r="BQ682" s="718">
        <f t="shared" si="1720"/>
        <v>0</v>
      </c>
      <c r="BR682" s="706">
        <f t="shared" si="1721"/>
        <v>0</v>
      </c>
      <c r="BS682" s="718"/>
      <c r="BT682" s="706">
        <f t="shared" si="1722"/>
        <v>0</v>
      </c>
      <c r="BU682" s="718">
        <f t="shared" si="1723"/>
        <v>0</v>
      </c>
      <c r="BV682" s="706">
        <f t="shared" si="1724"/>
        <v>0</v>
      </c>
      <c r="BW682" s="718"/>
      <c r="BX682" s="706">
        <f t="shared" si="1725"/>
        <v>0</v>
      </c>
      <c r="BY682" s="718">
        <f t="shared" si="1726"/>
        <v>0</v>
      </c>
      <c r="BZ682" s="706">
        <f t="shared" si="1727"/>
        <v>0</v>
      </c>
      <c r="CA682" s="718"/>
      <c r="CB682" s="706">
        <f t="shared" si="1728"/>
        <v>0</v>
      </c>
      <c r="CC682" s="718">
        <f t="shared" si="1729"/>
        <v>0</v>
      </c>
      <c r="CD682" s="706">
        <f t="shared" si="1730"/>
        <v>0</v>
      </c>
      <c r="CE682" s="706"/>
      <c r="CF682" s="402">
        <f t="shared" si="1679"/>
        <v>64696608</v>
      </c>
    </row>
    <row r="683" spans="2:84" ht="72">
      <c r="B683" s="395" t="s">
        <v>1959</v>
      </c>
      <c r="C683" s="396" t="s">
        <v>1960</v>
      </c>
      <c r="D683" s="397" t="s">
        <v>389</v>
      </c>
      <c r="E683" s="398">
        <v>12774523</v>
      </c>
      <c r="F683" s="399">
        <v>4</v>
      </c>
      <c r="G683" s="400">
        <f t="shared" si="1680"/>
        <v>51098092</v>
      </c>
      <c r="H683" s="400"/>
      <c r="I683" s="401"/>
      <c r="J683" s="401"/>
      <c r="K683" s="513"/>
      <c r="L683" s="401"/>
      <c r="M683" s="513">
        <f t="shared" si="1681"/>
        <v>0</v>
      </c>
      <c r="N683" s="401">
        <f t="shared" si="1682"/>
        <v>0</v>
      </c>
      <c r="O683" s="513"/>
      <c r="P683" s="401"/>
      <c r="Q683" s="513">
        <f t="shared" si="1683"/>
        <v>0</v>
      </c>
      <c r="R683" s="401">
        <f t="shared" si="1684"/>
        <v>0</v>
      </c>
      <c r="S683" s="540"/>
      <c r="T683" s="401"/>
      <c r="U683" s="513">
        <f t="shared" si="1685"/>
        <v>0</v>
      </c>
      <c r="V683" s="401">
        <f t="shared" si="1686"/>
        <v>0</v>
      </c>
      <c r="W683" s="513"/>
      <c r="X683" s="401"/>
      <c r="Y683" s="513">
        <f t="shared" si="1687"/>
        <v>0</v>
      </c>
      <c r="Z683" s="401">
        <f t="shared" si="1688"/>
        <v>0</v>
      </c>
      <c r="AA683" s="513"/>
      <c r="AB683" s="401">
        <f t="shared" si="1689"/>
        <v>0</v>
      </c>
      <c r="AC683" s="513">
        <f t="shared" si="1690"/>
        <v>0</v>
      </c>
      <c r="AD683" s="401">
        <f t="shared" si="1691"/>
        <v>0</v>
      </c>
      <c r="AE683" s="513"/>
      <c r="AF683" s="401">
        <f t="shared" si="1692"/>
        <v>0</v>
      </c>
      <c r="AG683" s="513">
        <f t="shared" si="1693"/>
        <v>0</v>
      </c>
      <c r="AH683" s="401">
        <f t="shared" si="1694"/>
        <v>0</v>
      </c>
      <c r="AI683" s="513"/>
      <c r="AJ683" s="401">
        <f t="shared" si="1695"/>
        <v>0</v>
      </c>
      <c r="AK683" s="513">
        <f t="shared" si="1696"/>
        <v>0</v>
      </c>
      <c r="AL683" s="401">
        <f t="shared" si="1697"/>
        <v>0</v>
      </c>
      <c r="AM683" s="519"/>
      <c r="AN683" s="429">
        <f t="shared" si="1698"/>
        <v>0</v>
      </c>
      <c r="AO683" s="519">
        <f t="shared" si="1699"/>
        <v>0</v>
      </c>
      <c r="AP683" s="429">
        <f t="shared" si="1700"/>
        <v>0</v>
      </c>
      <c r="AQ683" s="591"/>
      <c r="AR683" s="401">
        <f t="shared" si="1701"/>
        <v>0</v>
      </c>
      <c r="AS683" s="519">
        <f t="shared" si="1702"/>
        <v>0</v>
      </c>
      <c r="AT683" s="429">
        <f t="shared" si="1703"/>
        <v>0</v>
      </c>
      <c r="AU683" s="513"/>
      <c r="AV683" s="401">
        <f t="shared" si="1704"/>
        <v>0</v>
      </c>
      <c r="AW683" s="519">
        <f t="shared" si="1705"/>
        <v>0</v>
      </c>
      <c r="AX683" s="429">
        <f t="shared" si="1706"/>
        <v>0</v>
      </c>
      <c r="AY683" s="513"/>
      <c r="AZ683" s="681">
        <f t="shared" si="1707"/>
        <v>0</v>
      </c>
      <c r="BA683" s="519">
        <f t="shared" si="1708"/>
        <v>0</v>
      </c>
      <c r="BB683" s="429">
        <f t="shared" si="1709"/>
        <v>0</v>
      </c>
      <c r="BC683" s="695"/>
      <c r="BD683" s="681">
        <f t="shared" si="1710"/>
        <v>0</v>
      </c>
      <c r="BE683" s="695">
        <f t="shared" si="1711"/>
        <v>0</v>
      </c>
      <c r="BF683" s="681">
        <f t="shared" si="1712"/>
        <v>0</v>
      </c>
      <c r="BG683" s="695"/>
      <c r="BH683" s="681">
        <f t="shared" si="1713"/>
        <v>0</v>
      </c>
      <c r="BI683" s="519">
        <f t="shared" si="1714"/>
        <v>0</v>
      </c>
      <c r="BJ683" s="429">
        <f t="shared" si="1715"/>
        <v>0</v>
      </c>
      <c r="BK683" s="519"/>
      <c r="BL683" s="429">
        <f t="shared" si="1716"/>
        <v>0</v>
      </c>
      <c r="BM683" s="519">
        <f t="shared" si="1717"/>
        <v>0</v>
      </c>
      <c r="BN683" s="429">
        <f t="shared" si="1718"/>
        <v>0</v>
      </c>
      <c r="BO683" s="718"/>
      <c r="BP683" s="706">
        <f t="shared" si="1719"/>
        <v>0</v>
      </c>
      <c r="BQ683" s="718">
        <f t="shared" si="1720"/>
        <v>0</v>
      </c>
      <c r="BR683" s="706">
        <f t="shared" si="1721"/>
        <v>0</v>
      </c>
      <c r="BS683" s="718"/>
      <c r="BT683" s="706">
        <f t="shared" si="1722"/>
        <v>0</v>
      </c>
      <c r="BU683" s="718">
        <f t="shared" si="1723"/>
        <v>0</v>
      </c>
      <c r="BV683" s="706">
        <f t="shared" si="1724"/>
        <v>0</v>
      </c>
      <c r="BW683" s="718"/>
      <c r="BX683" s="706">
        <f t="shared" si="1725"/>
        <v>0</v>
      </c>
      <c r="BY683" s="718">
        <f t="shared" si="1726"/>
        <v>0</v>
      </c>
      <c r="BZ683" s="706">
        <f t="shared" si="1727"/>
        <v>0</v>
      </c>
      <c r="CA683" s="718"/>
      <c r="CB683" s="706">
        <f t="shared" si="1728"/>
        <v>0</v>
      </c>
      <c r="CC683" s="718">
        <f t="shared" si="1729"/>
        <v>0</v>
      </c>
      <c r="CD683" s="706">
        <f t="shared" si="1730"/>
        <v>0</v>
      </c>
      <c r="CE683" s="706"/>
      <c r="CF683" s="402">
        <f t="shared" si="1679"/>
        <v>51098092</v>
      </c>
    </row>
    <row r="684" spans="2:84" ht="72">
      <c r="B684" s="395" t="s">
        <v>1961</v>
      </c>
      <c r="C684" s="396" t="s">
        <v>1962</v>
      </c>
      <c r="D684" s="397" t="s">
        <v>389</v>
      </c>
      <c r="E684" s="398">
        <v>10388752</v>
      </c>
      <c r="F684" s="399">
        <v>7</v>
      </c>
      <c r="G684" s="400">
        <f t="shared" si="1680"/>
        <v>72721264</v>
      </c>
      <c r="H684" s="400"/>
      <c r="I684" s="401"/>
      <c r="J684" s="401"/>
      <c r="K684" s="513"/>
      <c r="L684" s="401"/>
      <c r="M684" s="513">
        <f t="shared" si="1681"/>
        <v>0</v>
      </c>
      <c r="N684" s="401">
        <f t="shared" si="1682"/>
        <v>0</v>
      </c>
      <c r="O684" s="513"/>
      <c r="P684" s="401"/>
      <c r="Q684" s="513">
        <f t="shared" si="1683"/>
        <v>0</v>
      </c>
      <c r="R684" s="401">
        <f t="shared" si="1684"/>
        <v>0</v>
      </c>
      <c r="S684" s="540"/>
      <c r="T684" s="401"/>
      <c r="U684" s="513">
        <f t="shared" si="1685"/>
        <v>0</v>
      </c>
      <c r="V684" s="401">
        <f t="shared" si="1686"/>
        <v>0</v>
      </c>
      <c r="W684" s="513"/>
      <c r="X684" s="401"/>
      <c r="Y684" s="513">
        <f t="shared" si="1687"/>
        <v>0</v>
      </c>
      <c r="Z684" s="401">
        <f t="shared" si="1688"/>
        <v>0</v>
      </c>
      <c r="AA684" s="513"/>
      <c r="AB684" s="401">
        <f t="shared" si="1689"/>
        <v>0</v>
      </c>
      <c r="AC684" s="513">
        <f t="shared" si="1690"/>
        <v>0</v>
      </c>
      <c r="AD684" s="401">
        <f t="shared" si="1691"/>
        <v>0</v>
      </c>
      <c r="AE684" s="513"/>
      <c r="AF684" s="401">
        <f t="shared" si="1692"/>
        <v>0</v>
      </c>
      <c r="AG684" s="513">
        <f t="shared" si="1693"/>
        <v>0</v>
      </c>
      <c r="AH684" s="401">
        <f t="shared" si="1694"/>
        <v>0</v>
      </c>
      <c r="AI684" s="513"/>
      <c r="AJ684" s="401">
        <f t="shared" si="1695"/>
        <v>0</v>
      </c>
      <c r="AK684" s="513">
        <f t="shared" si="1696"/>
        <v>0</v>
      </c>
      <c r="AL684" s="401">
        <f t="shared" si="1697"/>
        <v>0</v>
      </c>
      <c r="AM684" s="519"/>
      <c r="AN684" s="429">
        <f t="shared" si="1698"/>
        <v>0</v>
      </c>
      <c r="AO684" s="519">
        <f t="shared" si="1699"/>
        <v>0</v>
      </c>
      <c r="AP684" s="429">
        <f t="shared" si="1700"/>
        <v>0</v>
      </c>
      <c r="AQ684" s="591"/>
      <c r="AR684" s="401">
        <f t="shared" si="1701"/>
        <v>0</v>
      </c>
      <c r="AS684" s="519">
        <f t="shared" si="1702"/>
        <v>0</v>
      </c>
      <c r="AT684" s="429">
        <f t="shared" si="1703"/>
        <v>0</v>
      </c>
      <c r="AU684" s="513"/>
      <c r="AV684" s="401">
        <f t="shared" si="1704"/>
        <v>0</v>
      </c>
      <c r="AW684" s="519">
        <f t="shared" si="1705"/>
        <v>0</v>
      </c>
      <c r="AX684" s="429">
        <f t="shared" si="1706"/>
        <v>0</v>
      </c>
      <c r="AY684" s="513"/>
      <c r="AZ684" s="681">
        <f t="shared" si="1707"/>
        <v>0</v>
      </c>
      <c r="BA684" s="519">
        <f t="shared" si="1708"/>
        <v>0</v>
      </c>
      <c r="BB684" s="429">
        <f t="shared" si="1709"/>
        <v>0</v>
      </c>
      <c r="BC684" s="695"/>
      <c r="BD684" s="681">
        <f t="shared" si="1710"/>
        <v>0</v>
      </c>
      <c r="BE684" s="695">
        <f t="shared" si="1711"/>
        <v>0</v>
      </c>
      <c r="BF684" s="681">
        <f t="shared" si="1712"/>
        <v>0</v>
      </c>
      <c r="BG684" s="695"/>
      <c r="BH684" s="681">
        <f t="shared" si="1713"/>
        <v>0</v>
      </c>
      <c r="BI684" s="519">
        <f t="shared" si="1714"/>
        <v>0</v>
      </c>
      <c r="BJ684" s="429">
        <f t="shared" si="1715"/>
        <v>0</v>
      </c>
      <c r="BK684" s="519"/>
      <c r="BL684" s="429">
        <f t="shared" si="1716"/>
        <v>0</v>
      </c>
      <c r="BM684" s="519">
        <f t="shared" si="1717"/>
        <v>0</v>
      </c>
      <c r="BN684" s="429">
        <f t="shared" si="1718"/>
        <v>0</v>
      </c>
      <c r="BO684" s="718"/>
      <c r="BP684" s="706">
        <f t="shared" si="1719"/>
        <v>0</v>
      </c>
      <c r="BQ684" s="718">
        <f t="shared" si="1720"/>
        <v>0</v>
      </c>
      <c r="BR684" s="706">
        <f t="shared" si="1721"/>
        <v>0</v>
      </c>
      <c r="BS684" s="718"/>
      <c r="BT684" s="706">
        <f t="shared" si="1722"/>
        <v>0</v>
      </c>
      <c r="BU684" s="718">
        <f t="shared" si="1723"/>
        <v>0</v>
      </c>
      <c r="BV684" s="706">
        <f t="shared" si="1724"/>
        <v>0</v>
      </c>
      <c r="BW684" s="718"/>
      <c r="BX684" s="706">
        <f t="shared" si="1725"/>
        <v>0</v>
      </c>
      <c r="BY684" s="718">
        <f t="shared" si="1726"/>
        <v>0</v>
      </c>
      <c r="BZ684" s="706">
        <f t="shared" si="1727"/>
        <v>0</v>
      </c>
      <c r="CA684" s="718"/>
      <c r="CB684" s="706">
        <f t="shared" si="1728"/>
        <v>0</v>
      </c>
      <c r="CC684" s="718">
        <f t="shared" si="1729"/>
        <v>0</v>
      </c>
      <c r="CD684" s="706">
        <f t="shared" si="1730"/>
        <v>0</v>
      </c>
      <c r="CE684" s="706"/>
      <c r="CF684" s="402">
        <f t="shared" si="1679"/>
        <v>72721264</v>
      </c>
    </row>
    <row r="685" spans="2:84" ht="144">
      <c r="B685" s="395" t="s">
        <v>1963</v>
      </c>
      <c r="C685" s="396" t="s">
        <v>1964</v>
      </c>
      <c r="D685" s="397" t="s">
        <v>1846</v>
      </c>
      <c r="E685" s="398">
        <v>703960</v>
      </c>
      <c r="F685" s="399">
        <v>6</v>
      </c>
      <c r="G685" s="400">
        <f t="shared" si="1680"/>
        <v>4223760</v>
      </c>
      <c r="H685" s="400"/>
      <c r="I685" s="401"/>
      <c r="J685" s="401"/>
      <c r="K685" s="513"/>
      <c r="L685" s="401"/>
      <c r="M685" s="513">
        <f t="shared" si="1681"/>
        <v>0</v>
      </c>
      <c r="N685" s="401">
        <f t="shared" si="1682"/>
        <v>0</v>
      </c>
      <c r="O685" s="513"/>
      <c r="P685" s="401"/>
      <c r="Q685" s="513">
        <f t="shared" si="1683"/>
        <v>0</v>
      </c>
      <c r="R685" s="401">
        <f t="shared" si="1684"/>
        <v>0</v>
      </c>
      <c r="S685" s="540"/>
      <c r="T685" s="401"/>
      <c r="U685" s="513">
        <f t="shared" si="1685"/>
        <v>0</v>
      </c>
      <c r="V685" s="401">
        <f t="shared" si="1686"/>
        <v>0</v>
      </c>
      <c r="W685" s="513"/>
      <c r="X685" s="401"/>
      <c r="Y685" s="513">
        <f t="shared" si="1687"/>
        <v>0</v>
      </c>
      <c r="Z685" s="401">
        <f t="shared" si="1688"/>
        <v>0</v>
      </c>
      <c r="AA685" s="513"/>
      <c r="AB685" s="401">
        <f t="shared" si="1689"/>
        <v>0</v>
      </c>
      <c r="AC685" s="513">
        <f t="shared" si="1690"/>
        <v>0</v>
      </c>
      <c r="AD685" s="401">
        <f t="shared" si="1691"/>
        <v>0</v>
      </c>
      <c r="AE685" s="513"/>
      <c r="AF685" s="401">
        <f t="shared" si="1692"/>
        <v>0</v>
      </c>
      <c r="AG685" s="513">
        <f t="shared" si="1693"/>
        <v>0</v>
      </c>
      <c r="AH685" s="401">
        <f t="shared" si="1694"/>
        <v>0</v>
      </c>
      <c r="AI685" s="513"/>
      <c r="AJ685" s="401">
        <f t="shared" si="1695"/>
        <v>0</v>
      </c>
      <c r="AK685" s="513">
        <f t="shared" si="1696"/>
        <v>0</v>
      </c>
      <c r="AL685" s="401">
        <f t="shared" si="1697"/>
        <v>0</v>
      </c>
      <c r="AM685" s="519"/>
      <c r="AN685" s="429">
        <f t="shared" si="1698"/>
        <v>0</v>
      </c>
      <c r="AO685" s="519">
        <f t="shared" si="1699"/>
        <v>0</v>
      </c>
      <c r="AP685" s="429">
        <f t="shared" si="1700"/>
        <v>0</v>
      </c>
      <c r="AQ685" s="591"/>
      <c r="AR685" s="401">
        <f t="shared" si="1701"/>
        <v>0</v>
      </c>
      <c r="AS685" s="519">
        <f t="shared" si="1702"/>
        <v>0</v>
      </c>
      <c r="AT685" s="429">
        <f t="shared" si="1703"/>
        <v>0</v>
      </c>
      <c r="AU685" s="513"/>
      <c r="AV685" s="401">
        <f t="shared" si="1704"/>
        <v>0</v>
      </c>
      <c r="AW685" s="519">
        <f t="shared" si="1705"/>
        <v>0</v>
      </c>
      <c r="AX685" s="429">
        <f t="shared" si="1706"/>
        <v>0</v>
      </c>
      <c r="AY685" s="513"/>
      <c r="AZ685" s="681">
        <f t="shared" si="1707"/>
        <v>0</v>
      </c>
      <c r="BA685" s="519">
        <f t="shared" si="1708"/>
        <v>0</v>
      </c>
      <c r="BB685" s="429">
        <f t="shared" si="1709"/>
        <v>0</v>
      </c>
      <c r="BC685" s="695"/>
      <c r="BD685" s="681">
        <f t="shared" si="1710"/>
        <v>0</v>
      </c>
      <c r="BE685" s="695">
        <f t="shared" si="1711"/>
        <v>0</v>
      </c>
      <c r="BF685" s="681">
        <f t="shared" si="1712"/>
        <v>0</v>
      </c>
      <c r="BG685" s="695"/>
      <c r="BH685" s="681">
        <f t="shared" si="1713"/>
        <v>0</v>
      </c>
      <c r="BI685" s="519">
        <f t="shared" si="1714"/>
        <v>0</v>
      </c>
      <c r="BJ685" s="429">
        <f t="shared" si="1715"/>
        <v>0</v>
      </c>
      <c r="BK685" s="519"/>
      <c r="BL685" s="429">
        <f t="shared" si="1716"/>
        <v>0</v>
      </c>
      <c r="BM685" s="519">
        <f t="shared" si="1717"/>
        <v>0</v>
      </c>
      <c r="BN685" s="429">
        <f t="shared" si="1718"/>
        <v>0</v>
      </c>
      <c r="BO685" s="718"/>
      <c r="BP685" s="706">
        <f t="shared" si="1719"/>
        <v>0</v>
      </c>
      <c r="BQ685" s="718">
        <f t="shared" si="1720"/>
        <v>0</v>
      </c>
      <c r="BR685" s="706">
        <f t="shared" si="1721"/>
        <v>0</v>
      </c>
      <c r="BS685" s="718"/>
      <c r="BT685" s="706">
        <f t="shared" si="1722"/>
        <v>0</v>
      </c>
      <c r="BU685" s="718">
        <f t="shared" si="1723"/>
        <v>0</v>
      </c>
      <c r="BV685" s="706">
        <f t="shared" si="1724"/>
        <v>0</v>
      </c>
      <c r="BW685" s="718"/>
      <c r="BX685" s="706">
        <f t="shared" si="1725"/>
        <v>0</v>
      </c>
      <c r="BY685" s="718">
        <f t="shared" si="1726"/>
        <v>0</v>
      </c>
      <c r="BZ685" s="706">
        <f t="shared" si="1727"/>
        <v>0</v>
      </c>
      <c r="CA685" s="718"/>
      <c r="CB685" s="706">
        <f t="shared" si="1728"/>
        <v>0</v>
      </c>
      <c r="CC685" s="718">
        <f t="shared" si="1729"/>
        <v>0</v>
      </c>
      <c r="CD685" s="706">
        <f t="shared" si="1730"/>
        <v>0</v>
      </c>
      <c r="CE685" s="706"/>
      <c r="CF685" s="402">
        <f t="shared" si="1679"/>
        <v>4223760</v>
      </c>
    </row>
    <row r="686" spans="2:84" ht="108">
      <c r="B686" s="395" t="s">
        <v>1965</v>
      </c>
      <c r="C686" s="396" t="s">
        <v>1966</v>
      </c>
      <c r="D686" s="397" t="s">
        <v>389</v>
      </c>
      <c r="E686" s="398">
        <v>481957</v>
      </c>
      <c r="F686" s="399">
        <v>17</v>
      </c>
      <c r="G686" s="400">
        <f t="shared" si="1680"/>
        <v>8193269</v>
      </c>
      <c r="H686" s="400"/>
      <c r="I686" s="401"/>
      <c r="J686" s="401"/>
      <c r="K686" s="513"/>
      <c r="L686" s="401"/>
      <c r="M686" s="513">
        <f t="shared" si="1681"/>
        <v>0</v>
      </c>
      <c r="N686" s="401">
        <f t="shared" si="1682"/>
        <v>0</v>
      </c>
      <c r="O686" s="513"/>
      <c r="P686" s="401"/>
      <c r="Q686" s="513">
        <f t="shared" si="1683"/>
        <v>0</v>
      </c>
      <c r="R686" s="401">
        <f t="shared" si="1684"/>
        <v>0</v>
      </c>
      <c r="S686" s="540"/>
      <c r="T686" s="401"/>
      <c r="U686" s="513">
        <f t="shared" si="1685"/>
        <v>0</v>
      </c>
      <c r="V686" s="401">
        <f t="shared" si="1686"/>
        <v>0</v>
      </c>
      <c r="W686" s="513"/>
      <c r="X686" s="401"/>
      <c r="Y686" s="513">
        <f t="shared" si="1687"/>
        <v>0</v>
      </c>
      <c r="Z686" s="401">
        <f t="shared" si="1688"/>
        <v>0</v>
      </c>
      <c r="AA686" s="513"/>
      <c r="AB686" s="401">
        <f t="shared" si="1689"/>
        <v>0</v>
      </c>
      <c r="AC686" s="513">
        <f t="shared" si="1690"/>
        <v>0</v>
      </c>
      <c r="AD686" s="401">
        <f t="shared" si="1691"/>
        <v>0</v>
      </c>
      <c r="AE686" s="513"/>
      <c r="AF686" s="401">
        <f t="shared" si="1692"/>
        <v>0</v>
      </c>
      <c r="AG686" s="513">
        <f t="shared" si="1693"/>
        <v>0</v>
      </c>
      <c r="AH686" s="401">
        <f t="shared" si="1694"/>
        <v>0</v>
      </c>
      <c r="AI686" s="513"/>
      <c r="AJ686" s="401">
        <f t="shared" si="1695"/>
        <v>0</v>
      </c>
      <c r="AK686" s="513">
        <f t="shared" si="1696"/>
        <v>0</v>
      </c>
      <c r="AL686" s="401">
        <f t="shared" si="1697"/>
        <v>0</v>
      </c>
      <c r="AM686" s="519"/>
      <c r="AN686" s="429">
        <f t="shared" si="1698"/>
        <v>0</v>
      </c>
      <c r="AO686" s="519">
        <f t="shared" si="1699"/>
        <v>0</v>
      </c>
      <c r="AP686" s="429">
        <f t="shared" si="1700"/>
        <v>0</v>
      </c>
      <c r="AQ686" s="591"/>
      <c r="AR686" s="401">
        <f t="shared" si="1701"/>
        <v>0</v>
      </c>
      <c r="AS686" s="519">
        <f t="shared" si="1702"/>
        <v>0</v>
      </c>
      <c r="AT686" s="429">
        <f t="shared" si="1703"/>
        <v>0</v>
      </c>
      <c r="AU686" s="513"/>
      <c r="AV686" s="401">
        <f t="shared" si="1704"/>
        <v>0</v>
      </c>
      <c r="AW686" s="519">
        <f t="shared" si="1705"/>
        <v>0</v>
      </c>
      <c r="AX686" s="429">
        <f t="shared" si="1706"/>
        <v>0</v>
      </c>
      <c r="AY686" s="513"/>
      <c r="AZ686" s="681">
        <f t="shared" si="1707"/>
        <v>0</v>
      </c>
      <c r="BA686" s="519">
        <f t="shared" si="1708"/>
        <v>0</v>
      </c>
      <c r="BB686" s="429">
        <f t="shared" si="1709"/>
        <v>0</v>
      </c>
      <c r="BC686" s="695"/>
      <c r="BD686" s="681">
        <f t="shared" si="1710"/>
        <v>0</v>
      </c>
      <c r="BE686" s="695">
        <f t="shared" si="1711"/>
        <v>0</v>
      </c>
      <c r="BF686" s="681">
        <f t="shared" si="1712"/>
        <v>0</v>
      </c>
      <c r="BG686" s="695"/>
      <c r="BH686" s="681">
        <f t="shared" si="1713"/>
        <v>0</v>
      </c>
      <c r="BI686" s="519">
        <f t="shared" si="1714"/>
        <v>0</v>
      </c>
      <c r="BJ686" s="429">
        <f t="shared" si="1715"/>
        <v>0</v>
      </c>
      <c r="BK686" s="519"/>
      <c r="BL686" s="429">
        <f t="shared" si="1716"/>
        <v>0</v>
      </c>
      <c r="BM686" s="519">
        <f t="shared" si="1717"/>
        <v>0</v>
      </c>
      <c r="BN686" s="429">
        <f t="shared" si="1718"/>
        <v>0</v>
      </c>
      <c r="BO686" s="718"/>
      <c r="BP686" s="706">
        <f t="shared" si="1719"/>
        <v>0</v>
      </c>
      <c r="BQ686" s="718">
        <f t="shared" si="1720"/>
        <v>0</v>
      </c>
      <c r="BR686" s="706">
        <f t="shared" si="1721"/>
        <v>0</v>
      </c>
      <c r="BS686" s="718"/>
      <c r="BT686" s="706">
        <f t="shared" si="1722"/>
        <v>0</v>
      </c>
      <c r="BU686" s="718">
        <f t="shared" si="1723"/>
        <v>0</v>
      </c>
      <c r="BV686" s="706">
        <f t="shared" si="1724"/>
        <v>0</v>
      </c>
      <c r="BW686" s="718"/>
      <c r="BX686" s="706">
        <f t="shared" si="1725"/>
        <v>0</v>
      </c>
      <c r="BY686" s="718">
        <f t="shared" si="1726"/>
        <v>0</v>
      </c>
      <c r="BZ686" s="706">
        <f t="shared" si="1727"/>
        <v>0</v>
      </c>
      <c r="CA686" s="718"/>
      <c r="CB686" s="706">
        <f t="shared" si="1728"/>
        <v>0</v>
      </c>
      <c r="CC686" s="718">
        <f t="shared" si="1729"/>
        <v>0</v>
      </c>
      <c r="CD686" s="706">
        <f t="shared" si="1730"/>
        <v>0</v>
      </c>
      <c r="CE686" s="706"/>
      <c r="CF686" s="402">
        <f t="shared" si="1679"/>
        <v>8193269</v>
      </c>
    </row>
    <row r="687" spans="2:84" ht="144">
      <c r="B687" s="395" t="s">
        <v>1967</v>
      </c>
      <c r="C687" s="396" t="s">
        <v>1968</v>
      </c>
      <c r="D687" s="397" t="s">
        <v>389</v>
      </c>
      <c r="E687" s="398">
        <v>1938517</v>
      </c>
      <c r="F687" s="399">
        <v>2</v>
      </c>
      <c r="G687" s="400">
        <f t="shared" si="1680"/>
        <v>3877034</v>
      </c>
      <c r="H687" s="400"/>
      <c r="I687" s="401"/>
      <c r="J687" s="401"/>
      <c r="K687" s="513"/>
      <c r="L687" s="401"/>
      <c r="M687" s="513">
        <f t="shared" si="1681"/>
        <v>0</v>
      </c>
      <c r="N687" s="401">
        <f t="shared" si="1682"/>
        <v>0</v>
      </c>
      <c r="O687" s="513"/>
      <c r="P687" s="401"/>
      <c r="Q687" s="513">
        <f t="shared" si="1683"/>
        <v>0</v>
      </c>
      <c r="R687" s="401">
        <f t="shared" si="1684"/>
        <v>0</v>
      </c>
      <c r="S687" s="540"/>
      <c r="T687" s="401"/>
      <c r="U687" s="513">
        <f t="shared" si="1685"/>
        <v>0</v>
      </c>
      <c r="V687" s="401">
        <f t="shared" si="1686"/>
        <v>0</v>
      </c>
      <c r="W687" s="513"/>
      <c r="X687" s="401"/>
      <c r="Y687" s="513">
        <f t="shared" si="1687"/>
        <v>0</v>
      </c>
      <c r="Z687" s="401">
        <f t="shared" si="1688"/>
        <v>0</v>
      </c>
      <c r="AA687" s="513"/>
      <c r="AB687" s="401">
        <f t="shared" si="1689"/>
        <v>0</v>
      </c>
      <c r="AC687" s="513">
        <f t="shared" si="1690"/>
        <v>0</v>
      </c>
      <c r="AD687" s="401">
        <f t="shared" si="1691"/>
        <v>0</v>
      </c>
      <c r="AE687" s="513"/>
      <c r="AF687" s="401">
        <f t="shared" si="1692"/>
        <v>0</v>
      </c>
      <c r="AG687" s="513">
        <f t="shared" si="1693"/>
        <v>0</v>
      </c>
      <c r="AH687" s="401">
        <f t="shared" si="1694"/>
        <v>0</v>
      </c>
      <c r="AI687" s="513"/>
      <c r="AJ687" s="401">
        <f t="shared" si="1695"/>
        <v>0</v>
      </c>
      <c r="AK687" s="513">
        <f t="shared" si="1696"/>
        <v>0</v>
      </c>
      <c r="AL687" s="401">
        <f t="shared" si="1697"/>
        <v>0</v>
      </c>
      <c r="AM687" s="519"/>
      <c r="AN687" s="429">
        <f t="shared" si="1698"/>
        <v>0</v>
      </c>
      <c r="AO687" s="519">
        <f t="shared" si="1699"/>
        <v>0</v>
      </c>
      <c r="AP687" s="429">
        <f t="shared" si="1700"/>
        <v>0</v>
      </c>
      <c r="AQ687" s="591"/>
      <c r="AR687" s="401">
        <f t="shared" si="1701"/>
        <v>0</v>
      </c>
      <c r="AS687" s="519">
        <f t="shared" si="1702"/>
        <v>0</v>
      </c>
      <c r="AT687" s="429">
        <f t="shared" si="1703"/>
        <v>0</v>
      </c>
      <c r="AU687" s="513"/>
      <c r="AV687" s="401">
        <f t="shared" si="1704"/>
        <v>0</v>
      </c>
      <c r="AW687" s="519">
        <f t="shared" si="1705"/>
        <v>0</v>
      </c>
      <c r="AX687" s="429">
        <f t="shared" si="1706"/>
        <v>0</v>
      </c>
      <c r="AY687" s="513"/>
      <c r="AZ687" s="681">
        <f t="shared" si="1707"/>
        <v>0</v>
      </c>
      <c r="BA687" s="519">
        <f t="shared" si="1708"/>
        <v>0</v>
      </c>
      <c r="BB687" s="429">
        <f t="shared" si="1709"/>
        <v>0</v>
      </c>
      <c r="BC687" s="695"/>
      <c r="BD687" s="681">
        <f t="shared" si="1710"/>
        <v>0</v>
      </c>
      <c r="BE687" s="695">
        <f t="shared" si="1711"/>
        <v>0</v>
      </c>
      <c r="BF687" s="681">
        <f t="shared" si="1712"/>
        <v>0</v>
      </c>
      <c r="BG687" s="695"/>
      <c r="BH687" s="681">
        <f t="shared" si="1713"/>
        <v>0</v>
      </c>
      <c r="BI687" s="519">
        <f t="shared" si="1714"/>
        <v>0</v>
      </c>
      <c r="BJ687" s="429">
        <f t="shared" si="1715"/>
        <v>0</v>
      </c>
      <c r="BK687" s="519"/>
      <c r="BL687" s="429">
        <f t="shared" si="1716"/>
        <v>0</v>
      </c>
      <c r="BM687" s="519">
        <f t="shared" si="1717"/>
        <v>0</v>
      </c>
      <c r="BN687" s="429">
        <f t="shared" si="1718"/>
        <v>0</v>
      </c>
      <c r="BO687" s="718"/>
      <c r="BP687" s="706">
        <f t="shared" si="1719"/>
        <v>0</v>
      </c>
      <c r="BQ687" s="718">
        <f t="shared" si="1720"/>
        <v>0</v>
      </c>
      <c r="BR687" s="706">
        <f t="shared" si="1721"/>
        <v>0</v>
      </c>
      <c r="BS687" s="718"/>
      <c r="BT687" s="706">
        <f t="shared" si="1722"/>
        <v>0</v>
      </c>
      <c r="BU687" s="718">
        <f t="shared" si="1723"/>
        <v>0</v>
      </c>
      <c r="BV687" s="706">
        <f t="shared" si="1724"/>
        <v>0</v>
      </c>
      <c r="BW687" s="718"/>
      <c r="BX687" s="706">
        <f t="shared" si="1725"/>
        <v>0</v>
      </c>
      <c r="BY687" s="718">
        <f t="shared" si="1726"/>
        <v>0</v>
      </c>
      <c r="BZ687" s="706">
        <f t="shared" si="1727"/>
        <v>0</v>
      </c>
      <c r="CA687" s="718"/>
      <c r="CB687" s="706">
        <f t="shared" si="1728"/>
        <v>0</v>
      </c>
      <c r="CC687" s="718">
        <f t="shared" si="1729"/>
        <v>0</v>
      </c>
      <c r="CD687" s="706">
        <f t="shared" si="1730"/>
        <v>0</v>
      </c>
      <c r="CE687" s="706"/>
      <c r="CF687" s="402">
        <f t="shared" si="1679"/>
        <v>3877034</v>
      </c>
    </row>
    <row r="688" spans="2:84" s="387" customFormat="1" ht="36">
      <c r="B688" s="404"/>
      <c r="C688" s="405" t="s">
        <v>1969</v>
      </c>
      <c r="D688" s="406"/>
      <c r="E688" s="407"/>
      <c r="F688" s="408">
        <v>0</v>
      </c>
      <c r="G688" s="409"/>
      <c r="H688" s="409"/>
      <c r="I688" s="409"/>
      <c r="J688" s="409"/>
      <c r="K688" s="516"/>
      <c r="L688" s="409">
        <f>SUM(L689:L704)</f>
        <v>0</v>
      </c>
      <c r="M688" s="516"/>
      <c r="N688" s="409">
        <f>SUM(N689:N704)</f>
        <v>0</v>
      </c>
      <c r="O688" s="516"/>
      <c r="P688" s="409"/>
      <c r="Q688" s="516"/>
      <c r="R688" s="409">
        <f>SUM(R689:R704)</f>
        <v>0</v>
      </c>
      <c r="S688" s="542"/>
      <c r="T688" s="409">
        <f>SUM(T689:T704)</f>
        <v>0</v>
      </c>
      <c r="U688" s="516"/>
      <c r="V688" s="409">
        <f>SUM(V689:V704)</f>
        <v>0</v>
      </c>
      <c r="W688" s="516"/>
      <c r="X688" s="409">
        <f>SUM(X689:X704)</f>
        <v>0</v>
      </c>
      <c r="Y688" s="516"/>
      <c r="Z688" s="409">
        <f>SUM(Z689:Z704)</f>
        <v>0</v>
      </c>
      <c r="AA688" s="516"/>
      <c r="AB688" s="409">
        <f>SUM(AB689:AB704)</f>
        <v>0</v>
      </c>
      <c r="AC688" s="516"/>
      <c r="AD688" s="409">
        <f>SUM(AD689:AD704)</f>
        <v>0</v>
      </c>
      <c r="AE688" s="516"/>
      <c r="AF688" s="409">
        <f>SUM(AF689:AF704)</f>
        <v>0</v>
      </c>
      <c r="AG688" s="516"/>
      <c r="AH688" s="409">
        <f>SUM(AH689:AH704)</f>
        <v>0</v>
      </c>
      <c r="AI688" s="516"/>
      <c r="AJ688" s="409">
        <f>SUM(AJ689:AJ704)</f>
        <v>0</v>
      </c>
      <c r="AK688" s="516"/>
      <c r="AL688" s="409">
        <f>SUM(AL689:AL704)</f>
        <v>0</v>
      </c>
      <c r="AM688" s="611"/>
      <c r="AN688" s="612">
        <f>SUM(AN689:AN704)</f>
        <v>0</v>
      </c>
      <c r="AO688" s="611"/>
      <c r="AP688" s="612">
        <f>SUM(AP689:AP704)</f>
        <v>0</v>
      </c>
      <c r="AQ688" s="593"/>
      <c r="AR688" s="409">
        <f>SUM(AR689:AR704)</f>
        <v>0</v>
      </c>
      <c r="AS688" s="611"/>
      <c r="AT688" s="612">
        <f>SUM(AT689:AT704)</f>
        <v>0</v>
      </c>
      <c r="AU688" s="516"/>
      <c r="AV688" s="409">
        <f>SUM(AV689:AV704)</f>
        <v>0</v>
      </c>
      <c r="AW688" s="611"/>
      <c r="AX688" s="612">
        <f>SUM(AX689:AX704)</f>
        <v>0</v>
      </c>
      <c r="AY688" s="516"/>
      <c r="AZ688" s="680">
        <f>SUM(AZ689:AZ704)</f>
        <v>0</v>
      </c>
      <c r="BA688" s="611"/>
      <c r="BB688" s="612">
        <f>SUM(BB689:BB704)</f>
        <v>0</v>
      </c>
      <c r="BC688" s="694"/>
      <c r="BD688" s="680">
        <f>SUM(BD689:BD704)</f>
        <v>0</v>
      </c>
      <c r="BE688" s="694"/>
      <c r="BF688" s="680">
        <f>SUM(BF689:BF704)</f>
        <v>0</v>
      </c>
      <c r="BG688" s="694"/>
      <c r="BH688" s="680">
        <f>SUM(BH689:BH704)</f>
        <v>0</v>
      </c>
      <c r="BI688" s="519"/>
      <c r="BJ688" s="429">
        <f>SUM(BJ689:BJ704)</f>
        <v>0</v>
      </c>
      <c r="BK688" s="519"/>
      <c r="BL688" s="429">
        <f>SUM(BL689:BL704)</f>
        <v>77394786.299999997</v>
      </c>
      <c r="BM688" s="519"/>
      <c r="BN688" s="429">
        <f>SUM(BN689:BN704)</f>
        <v>77394786.299999997</v>
      </c>
      <c r="BO688" s="409"/>
      <c r="BP688" s="409"/>
      <c r="BQ688" s="409"/>
      <c r="BR688" s="409"/>
      <c r="BS688" s="409"/>
      <c r="BT688" s="409"/>
      <c r="BU688" s="409"/>
      <c r="BV688" s="409"/>
      <c r="BW688" s="516"/>
      <c r="BX688" s="409"/>
      <c r="BY688" s="409"/>
      <c r="BZ688" s="409"/>
      <c r="CA688" s="516"/>
      <c r="CB688" s="409"/>
      <c r="CC688" s="409"/>
      <c r="CD688" s="409"/>
      <c r="CE688" s="409"/>
      <c r="CF688" s="410">
        <f t="shared" si="1679"/>
        <v>0</v>
      </c>
    </row>
    <row r="689" spans="2:84" ht="90">
      <c r="B689" s="395" t="s">
        <v>1970</v>
      </c>
      <c r="C689" s="396" t="s">
        <v>1971</v>
      </c>
      <c r="D689" s="397" t="s">
        <v>392</v>
      </c>
      <c r="E689" s="398">
        <v>113429</v>
      </c>
      <c r="F689" s="399">
        <v>144</v>
      </c>
      <c r="G689" s="400">
        <f t="shared" ref="G689:G704" si="1731">F689*E689</f>
        <v>16333776</v>
      </c>
      <c r="H689" s="400"/>
      <c r="I689" s="401"/>
      <c r="J689" s="401"/>
      <c r="K689" s="513"/>
      <c r="L689" s="401"/>
      <c r="M689" s="513">
        <f t="shared" ref="M689:M704" si="1732">I689+K689</f>
        <v>0</v>
      </c>
      <c r="N689" s="401">
        <f t="shared" ref="N689:N704" si="1733">M689*$E689</f>
        <v>0</v>
      </c>
      <c r="O689" s="513"/>
      <c r="P689" s="401"/>
      <c r="Q689" s="513">
        <f t="shared" ref="Q689:Q704" si="1734">M689+O689</f>
        <v>0</v>
      </c>
      <c r="R689" s="401">
        <f t="shared" ref="R689:R704" si="1735">Q689*$E689</f>
        <v>0</v>
      </c>
      <c r="S689" s="540"/>
      <c r="T689" s="401"/>
      <c r="U689" s="513">
        <f t="shared" ref="U689:U704" si="1736">Q689+S689</f>
        <v>0</v>
      </c>
      <c r="V689" s="401">
        <f t="shared" ref="V689:V704" si="1737">U689*$E689</f>
        <v>0</v>
      </c>
      <c r="W689" s="513"/>
      <c r="X689" s="401"/>
      <c r="Y689" s="513">
        <f t="shared" ref="Y689:Y704" si="1738">U689+W689</f>
        <v>0</v>
      </c>
      <c r="Z689" s="401">
        <f t="shared" ref="Z689:Z704" si="1739">Y689*$E689</f>
        <v>0</v>
      </c>
      <c r="AA689" s="513"/>
      <c r="AB689" s="401">
        <f t="shared" ref="AB689:AB704" si="1740">AA689*$E689</f>
        <v>0</v>
      </c>
      <c r="AC689" s="513">
        <f t="shared" ref="AC689:AC704" si="1741">Y689+AA689</f>
        <v>0</v>
      </c>
      <c r="AD689" s="401">
        <f t="shared" ref="AD689:AD704" si="1742">AC689*$E689</f>
        <v>0</v>
      </c>
      <c r="AE689" s="513"/>
      <c r="AF689" s="401">
        <f t="shared" ref="AF689:AF704" si="1743">AE689*$E689</f>
        <v>0</v>
      </c>
      <c r="AG689" s="513">
        <f t="shared" ref="AG689:AG704" si="1744">AC689+AE689</f>
        <v>0</v>
      </c>
      <c r="AH689" s="401">
        <f t="shared" ref="AH689:AH704" si="1745">AG689*$E689</f>
        <v>0</v>
      </c>
      <c r="AI689" s="513"/>
      <c r="AJ689" s="401">
        <f t="shared" ref="AJ689:AJ704" si="1746">AI689*$E689</f>
        <v>0</v>
      </c>
      <c r="AK689" s="513">
        <f t="shared" ref="AK689:AK704" si="1747">AG689+AI689</f>
        <v>0</v>
      </c>
      <c r="AL689" s="401">
        <f t="shared" ref="AL689:AL704" si="1748">AK689*$E689</f>
        <v>0</v>
      </c>
      <c r="AM689" s="519"/>
      <c r="AN689" s="429">
        <f t="shared" ref="AN689:AN704" si="1749">AM689*$E689</f>
        <v>0</v>
      </c>
      <c r="AO689" s="519">
        <f t="shared" ref="AO689:AO704" si="1750">AK689+AM689</f>
        <v>0</v>
      </c>
      <c r="AP689" s="429">
        <f t="shared" ref="AP689:AP704" si="1751">AO689*$E689</f>
        <v>0</v>
      </c>
      <c r="AQ689" s="591"/>
      <c r="AR689" s="401">
        <f t="shared" ref="AR689:AR704" si="1752">AQ689*$E689</f>
        <v>0</v>
      </c>
      <c r="AS689" s="519">
        <f t="shared" ref="AS689:AS704" si="1753">AO689+AQ689</f>
        <v>0</v>
      </c>
      <c r="AT689" s="429">
        <f t="shared" ref="AT689:AT704" si="1754">AS689*$E689</f>
        <v>0</v>
      </c>
      <c r="AU689" s="513"/>
      <c r="AV689" s="401">
        <f t="shared" ref="AV689:AV704" si="1755">AU689*$E689</f>
        <v>0</v>
      </c>
      <c r="AW689" s="519">
        <f t="shared" ref="AW689:AW704" si="1756">AS689+AU689</f>
        <v>0</v>
      </c>
      <c r="AX689" s="429">
        <f t="shared" ref="AX689:AX704" si="1757">AW689*$E689</f>
        <v>0</v>
      </c>
      <c r="AY689" s="513"/>
      <c r="AZ689" s="681">
        <f t="shared" ref="AZ689:AZ704" si="1758">AY689*$E689</f>
        <v>0</v>
      </c>
      <c r="BA689" s="519">
        <f t="shared" ref="BA689:BA704" si="1759">AW689+AY689</f>
        <v>0</v>
      </c>
      <c r="BB689" s="429">
        <f t="shared" ref="BB689:BB704" si="1760">BA689*$E689</f>
        <v>0</v>
      </c>
      <c r="BC689" s="695"/>
      <c r="BD689" s="681">
        <f t="shared" ref="BD689:BD704" si="1761">BC689*$E689</f>
        <v>0</v>
      </c>
      <c r="BE689" s="695">
        <f t="shared" ref="BE689:BE704" si="1762">BA689+BC689</f>
        <v>0</v>
      </c>
      <c r="BF689" s="681">
        <f t="shared" ref="BF689:BF704" si="1763">BE689*$E689</f>
        <v>0</v>
      </c>
      <c r="BG689" s="695"/>
      <c r="BH689" s="681">
        <f t="shared" ref="BH689:BH704" si="1764">BG689*$E689</f>
        <v>0</v>
      </c>
      <c r="BI689" s="519">
        <f t="shared" ref="BI689:BI704" si="1765">BE689+BG689</f>
        <v>0</v>
      </c>
      <c r="BJ689" s="429">
        <f t="shared" ref="BJ689:BJ704" si="1766">BI689*$E689</f>
        <v>0</v>
      </c>
      <c r="BK689" s="519"/>
      <c r="BL689" s="429">
        <f t="shared" ref="BL689:BL704" si="1767">BK689*$E689</f>
        <v>0</v>
      </c>
      <c r="BM689" s="519">
        <f t="shared" ref="BM689:BM704" si="1768">BI689+BK689</f>
        <v>0</v>
      </c>
      <c r="BN689" s="429">
        <f t="shared" ref="BN689:BN704" si="1769">BM689*$E689</f>
        <v>0</v>
      </c>
      <c r="BO689" s="718"/>
      <c r="BP689" s="706">
        <f t="shared" ref="BP689:BP704" si="1770">BO689*$E689</f>
        <v>0</v>
      </c>
      <c r="BQ689" s="718">
        <f t="shared" ref="BQ689:BQ704" si="1771">BM689+BO689</f>
        <v>0</v>
      </c>
      <c r="BR689" s="706">
        <f t="shared" ref="BR689:BR704" si="1772">BQ689*$E689</f>
        <v>0</v>
      </c>
      <c r="BS689" s="718"/>
      <c r="BT689" s="706">
        <f t="shared" ref="BT689:BT704" si="1773">BS689*$E689</f>
        <v>0</v>
      </c>
      <c r="BU689" s="718">
        <f t="shared" ref="BU689:BU704" si="1774">BQ689+BS689</f>
        <v>0</v>
      </c>
      <c r="BV689" s="706">
        <f t="shared" ref="BV689:BV704" si="1775">BU689*$E689</f>
        <v>0</v>
      </c>
      <c r="BW689" s="718"/>
      <c r="BX689" s="706">
        <f t="shared" ref="BX689:BX704" si="1776">BW689*$E689</f>
        <v>0</v>
      </c>
      <c r="BY689" s="718">
        <f t="shared" ref="BY689:BY704" si="1777">BU689+BW689</f>
        <v>0</v>
      </c>
      <c r="BZ689" s="706">
        <f t="shared" ref="BZ689:BZ704" si="1778">BY689*$E689</f>
        <v>0</v>
      </c>
      <c r="CA689" s="718"/>
      <c r="CB689" s="706">
        <f t="shared" ref="CB689:CB704" si="1779">CA689*$E689</f>
        <v>0</v>
      </c>
      <c r="CC689" s="718">
        <f t="shared" ref="CC689:CC704" si="1780">BY689+CA689</f>
        <v>0</v>
      </c>
      <c r="CD689" s="706">
        <f t="shared" ref="CD689:CD704" si="1781">CC689*$E689</f>
        <v>0</v>
      </c>
      <c r="CE689" s="706"/>
      <c r="CF689" s="402">
        <f t="shared" si="1679"/>
        <v>16333776</v>
      </c>
    </row>
    <row r="690" spans="2:84" ht="90">
      <c r="B690" s="395" t="s">
        <v>1972</v>
      </c>
      <c r="C690" s="396" t="s">
        <v>1973</v>
      </c>
      <c r="D690" s="397" t="s">
        <v>392</v>
      </c>
      <c r="E690" s="398">
        <v>72318</v>
      </c>
      <c r="F690" s="399">
        <v>21</v>
      </c>
      <c r="G690" s="400">
        <f t="shared" si="1731"/>
        <v>1518678</v>
      </c>
      <c r="H690" s="400"/>
      <c r="I690" s="401"/>
      <c r="J690" s="401"/>
      <c r="K690" s="513"/>
      <c r="L690" s="401"/>
      <c r="M690" s="513">
        <f t="shared" si="1732"/>
        <v>0</v>
      </c>
      <c r="N690" s="401">
        <f t="shared" si="1733"/>
        <v>0</v>
      </c>
      <c r="O690" s="513"/>
      <c r="P690" s="401"/>
      <c r="Q690" s="513">
        <f t="shared" si="1734"/>
        <v>0</v>
      </c>
      <c r="R690" s="401">
        <f t="shared" si="1735"/>
        <v>0</v>
      </c>
      <c r="S690" s="540"/>
      <c r="T690" s="401"/>
      <c r="U690" s="513">
        <f t="shared" si="1736"/>
        <v>0</v>
      </c>
      <c r="V690" s="401">
        <f t="shared" si="1737"/>
        <v>0</v>
      </c>
      <c r="W690" s="513"/>
      <c r="X690" s="401"/>
      <c r="Y690" s="513">
        <f t="shared" si="1738"/>
        <v>0</v>
      </c>
      <c r="Z690" s="401">
        <f t="shared" si="1739"/>
        <v>0</v>
      </c>
      <c r="AA690" s="513"/>
      <c r="AB690" s="401">
        <f t="shared" si="1740"/>
        <v>0</v>
      </c>
      <c r="AC690" s="513">
        <f t="shared" si="1741"/>
        <v>0</v>
      </c>
      <c r="AD690" s="401">
        <f t="shared" si="1742"/>
        <v>0</v>
      </c>
      <c r="AE690" s="513"/>
      <c r="AF690" s="401">
        <f t="shared" si="1743"/>
        <v>0</v>
      </c>
      <c r="AG690" s="513">
        <f t="shared" si="1744"/>
        <v>0</v>
      </c>
      <c r="AH690" s="401">
        <f t="shared" si="1745"/>
        <v>0</v>
      </c>
      <c r="AI690" s="513"/>
      <c r="AJ690" s="401">
        <f t="shared" si="1746"/>
        <v>0</v>
      </c>
      <c r="AK690" s="513">
        <f t="shared" si="1747"/>
        <v>0</v>
      </c>
      <c r="AL690" s="401">
        <f t="shared" si="1748"/>
        <v>0</v>
      </c>
      <c r="AM690" s="519"/>
      <c r="AN690" s="429">
        <f t="shared" si="1749"/>
        <v>0</v>
      </c>
      <c r="AO690" s="519">
        <f t="shared" si="1750"/>
        <v>0</v>
      </c>
      <c r="AP690" s="429">
        <f t="shared" si="1751"/>
        <v>0</v>
      </c>
      <c r="AQ690" s="591"/>
      <c r="AR690" s="401">
        <f t="shared" si="1752"/>
        <v>0</v>
      </c>
      <c r="AS690" s="519">
        <f t="shared" si="1753"/>
        <v>0</v>
      </c>
      <c r="AT690" s="429">
        <f t="shared" si="1754"/>
        <v>0</v>
      </c>
      <c r="AU690" s="513"/>
      <c r="AV690" s="401">
        <f t="shared" si="1755"/>
        <v>0</v>
      </c>
      <c r="AW690" s="519">
        <f t="shared" si="1756"/>
        <v>0</v>
      </c>
      <c r="AX690" s="429">
        <f t="shared" si="1757"/>
        <v>0</v>
      </c>
      <c r="AY690" s="513"/>
      <c r="AZ690" s="681">
        <f t="shared" si="1758"/>
        <v>0</v>
      </c>
      <c r="BA690" s="519">
        <f t="shared" si="1759"/>
        <v>0</v>
      </c>
      <c r="BB690" s="429">
        <f t="shared" si="1760"/>
        <v>0</v>
      </c>
      <c r="BC690" s="695"/>
      <c r="BD690" s="681">
        <f t="shared" si="1761"/>
        <v>0</v>
      </c>
      <c r="BE690" s="695">
        <f t="shared" si="1762"/>
        <v>0</v>
      </c>
      <c r="BF690" s="681">
        <f t="shared" si="1763"/>
        <v>0</v>
      </c>
      <c r="BG690" s="695"/>
      <c r="BH690" s="681">
        <f t="shared" si="1764"/>
        <v>0</v>
      </c>
      <c r="BI690" s="519">
        <f t="shared" si="1765"/>
        <v>0</v>
      </c>
      <c r="BJ690" s="429">
        <f t="shared" si="1766"/>
        <v>0</v>
      </c>
      <c r="BK690" s="519"/>
      <c r="BL690" s="429">
        <f t="shared" si="1767"/>
        <v>0</v>
      </c>
      <c r="BM690" s="519">
        <f t="shared" si="1768"/>
        <v>0</v>
      </c>
      <c r="BN690" s="429">
        <f t="shared" si="1769"/>
        <v>0</v>
      </c>
      <c r="BO690" s="718"/>
      <c r="BP690" s="706">
        <f t="shared" si="1770"/>
        <v>0</v>
      </c>
      <c r="BQ690" s="718">
        <f t="shared" si="1771"/>
        <v>0</v>
      </c>
      <c r="BR690" s="706">
        <f t="shared" si="1772"/>
        <v>0</v>
      </c>
      <c r="BS690" s="718"/>
      <c r="BT690" s="706">
        <f t="shared" si="1773"/>
        <v>0</v>
      </c>
      <c r="BU690" s="718">
        <f t="shared" si="1774"/>
        <v>0</v>
      </c>
      <c r="BV690" s="706">
        <f t="shared" si="1775"/>
        <v>0</v>
      </c>
      <c r="BW690" s="718"/>
      <c r="BX690" s="706">
        <f t="shared" si="1776"/>
        <v>0</v>
      </c>
      <c r="BY690" s="718">
        <f t="shared" si="1777"/>
        <v>0</v>
      </c>
      <c r="BZ690" s="706">
        <f t="shared" si="1778"/>
        <v>0</v>
      </c>
      <c r="CA690" s="718"/>
      <c r="CB690" s="706">
        <f t="shared" si="1779"/>
        <v>0</v>
      </c>
      <c r="CC690" s="718">
        <f t="shared" si="1780"/>
        <v>0</v>
      </c>
      <c r="CD690" s="706">
        <f t="shared" si="1781"/>
        <v>0</v>
      </c>
      <c r="CE690" s="706"/>
      <c r="CF690" s="402">
        <f t="shared" si="1679"/>
        <v>1518678</v>
      </c>
    </row>
    <row r="691" spans="2:84" ht="90">
      <c r="B691" s="395" t="s">
        <v>1974</v>
      </c>
      <c r="C691" s="396" t="s">
        <v>1975</v>
      </c>
      <c r="D691" s="397" t="s">
        <v>392</v>
      </c>
      <c r="E691" s="398">
        <v>253587</v>
      </c>
      <c r="F691" s="399">
        <v>10.5</v>
      </c>
      <c r="G691" s="400">
        <f t="shared" si="1731"/>
        <v>2662663.5</v>
      </c>
      <c r="H691" s="400"/>
      <c r="I691" s="401"/>
      <c r="J691" s="401"/>
      <c r="K691" s="513"/>
      <c r="L691" s="401"/>
      <c r="M691" s="513">
        <f t="shared" si="1732"/>
        <v>0</v>
      </c>
      <c r="N691" s="401">
        <f t="shared" si="1733"/>
        <v>0</v>
      </c>
      <c r="O691" s="513"/>
      <c r="P691" s="401"/>
      <c r="Q691" s="513">
        <f t="shared" si="1734"/>
        <v>0</v>
      </c>
      <c r="R691" s="401">
        <f t="shared" si="1735"/>
        <v>0</v>
      </c>
      <c r="S691" s="540"/>
      <c r="T691" s="401"/>
      <c r="U691" s="513">
        <f t="shared" si="1736"/>
        <v>0</v>
      </c>
      <c r="V691" s="401">
        <f t="shared" si="1737"/>
        <v>0</v>
      </c>
      <c r="W691" s="513"/>
      <c r="X691" s="401"/>
      <c r="Y691" s="513">
        <f t="shared" si="1738"/>
        <v>0</v>
      </c>
      <c r="Z691" s="401">
        <f t="shared" si="1739"/>
        <v>0</v>
      </c>
      <c r="AA691" s="513"/>
      <c r="AB691" s="401">
        <f t="shared" si="1740"/>
        <v>0</v>
      </c>
      <c r="AC691" s="513">
        <f t="shared" si="1741"/>
        <v>0</v>
      </c>
      <c r="AD691" s="401">
        <f t="shared" si="1742"/>
        <v>0</v>
      </c>
      <c r="AE691" s="513"/>
      <c r="AF691" s="401">
        <f t="shared" si="1743"/>
        <v>0</v>
      </c>
      <c r="AG691" s="513">
        <f t="shared" si="1744"/>
        <v>0</v>
      </c>
      <c r="AH691" s="401">
        <f t="shared" si="1745"/>
        <v>0</v>
      </c>
      <c r="AI691" s="513"/>
      <c r="AJ691" s="401">
        <f t="shared" si="1746"/>
        <v>0</v>
      </c>
      <c r="AK691" s="513">
        <f t="shared" si="1747"/>
        <v>0</v>
      </c>
      <c r="AL691" s="401">
        <f t="shared" si="1748"/>
        <v>0</v>
      </c>
      <c r="AM691" s="519"/>
      <c r="AN691" s="429">
        <f t="shared" si="1749"/>
        <v>0</v>
      </c>
      <c r="AO691" s="519">
        <f t="shared" si="1750"/>
        <v>0</v>
      </c>
      <c r="AP691" s="429">
        <f t="shared" si="1751"/>
        <v>0</v>
      </c>
      <c r="AQ691" s="591"/>
      <c r="AR691" s="401">
        <f t="shared" si="1752"/>
        <v>0</v>
      </c>
      <c r="AS691" s="519">
        <f t="shared" si="1753"/>
        <v>0</v>
      </c>
      <c r="AT691" s="429">
        <f t="shared" si="1754"/>
        <v>0</v>
      </c>
      <c r="AU691" s="513"/>
      <c r="AV691" s="401">
        <f t="shared" si="1755"/>
        <v>0</v>
      </c>
      <c r="AW691" s="519">
        <f t="shared" si="1756"/>
        <v>0</v>
      </c>
      <c r="AX691" s="429">
        <f t="shared" si="1757"/>
        <v>0</v>
      </c>
      <c r="AY691" s="513"/>
      <c r="AZ691" s="681">
        <f t="shared" si="1758"/>
        <v>0</v>
      </c>
      <c r="BA691" s="519">
        <f t="shared" si="1759"/>
        <v>0</v>
      </c>
      <c r="BB691" s="429">
        <f t="shared" si="1760"/>
        <v>0</v>
      </c>
      <c r="BC691" s="695"/>
      <c r="BD691" s="681">
        <f t="shared" si="1761"/>
        <v>0</v>
      </c>
      <c r="BE691" s="695">
        <f t="shared" si="1762"/>
        <v>0</v>
      </c>
      <c r="BF691" s="681">
        <f t="shared" si="1763"/>
        <v>0</v>
      </c>
      <c r="BG691" s="695"/>
      <c r="BH691" s="681">
        <f t="shared" si="1764"/>
        <v>0</v>
      </c>
      <c r="BI691" s="519">
        <f t="shared" si="1765"/>
        <v>0</v>
      </c>
      <c r="BJ691" s="429">
        <f t="shared" si="1766"/>
        <v>0</v>
      </c>
      <c r="BK691" s="519"/>
      <c r="BL691" s="429">
        <f t="shared" si="1767"/>
        <v>0</v>
      </c>
      <c r="BM691" s="519">
        <f t="shared" si="1768"/>
        <v>0</v>
      </c>
      <c r="BN691" s="429">
        <f t="shared" si="1769"/>
        <v>0</v>
      </c>
      <c r="BO691" s="718"/>
      <c r="BP691" s="706">
        <f t="shared" si="1770"/>
        <v>0</v>
      </c>
      <c r="BQ691" s="718">
        <f t="shared" si="1771"/>
        <v>0</v>
      </c>
      <c r="BR691" s="706">
        <f t="shared" si="1772"/>
        <v>0</v>
      </c>
      <c r="BS691" s="718"/>
      <c r="BT691" s="706">
        <f t="shared" si="1773"/>
        <v>0</v>
      </c>
      <c r="BU691" s="718">
        <f t="shared" si="1774"/>
        <v>0</v>
      </c>
      <c r="BV691" s="706">
        <f t="shared" si="1775"/>
        <v>0</v>
      </c>
      <c r="BW691" s="718"/>
      <c r="BX691" s="706">
        <f t="shared" si="1776"/>
        <v>0</v>
      </c>
      <c r="BY691" s="718">
        <f t="shared" si="1777"/>
        <v>0</v>
      </c>
      <c r="BZ691" s="706">
        <f t="shared" si="1778"/>
        <v>0</v>
      </c>
      <c r="CA691" s="718"/>
      <c r="CB691" s="706">
        <f t="shared" si="1779"/>
        <v>0</v>
      </c>
      <c r="CC691" s="718">
        <f t="shared" si="1780"/>
        <v>0</v>
      </c>
      <c r="CD691" s="706">
        <f t="shared" si="1781"/>
        <v>0</v>
      </c>
      <c r="CE691" s="706"/>
      <c r="CF691" s="402">
        <f t="shared" si="1679"/>
        <v>2662663.5</v>
      </c>
    </row>
    <row r="692" spans="2:84" ht="90">
      <c r="B692" s="395" t="s">
        <v>1976</v>
      </c>
      <c r="C692" s="396" t="s">
        <v>1977</v>
      </c>
      <c r="D692" s="397" t="s">
        <v>392</v>
      </c>
      <c r="E692" s="398">
        <v>58321</v>
      </c>
      <c r="F692" s="399">
        <v>74.55</v>
      </c>
      <c r="G692" s="400">
        <f t="shared" si="1731"/>
        <v>4347830.55</v>
      </c>
      <c r="H692" s="400"/>
      <c r="I692" s="401"/>
      <c r="J692" s="401"/>
      <c r="K692" s="513"/>
      <c r="L692" s="401"/>
      <c r="M692" s="513">
        <f t="shared" si="1732"/>
        <v>0</v>
      </c>
      <c r="N692" s="401">
        <f t="shared" si="1733"/>
        <v>0</v>
      </c>
      <c r="O692" s="513"/>
      <c r="P692" s="401"/>
      <c r="Q692" s="513">
        <f t="shared" si="1734"/>
        <v>0</v>
      </c>
      <c r="R692" s="401">
        <f t="shared" si="1735"/>
        <v>0</v>
      </c>
      <c r="S692" s="540"/>
      <c r="T692" s="401"/>
      <c r="U692" s="513">
        <f t="shared" si="1736"/>
        <v>0</v>
      </c>
      <c r="V692" s="401">
        <f t="shared" si="1737"/>
        <v>0</v>
      </c>
      <c r="W692" s="513"/>
      <c r="X692" s="401"/>
      <c r="Y692" s="513">
        <f t="shared" si="1738"/>
        <v>0</v>
      </c>
      <c r="Z692" s="401">
        <f t="shared" si="1739"/>
        <v>0</v>
      </c>
      <c r="AA692" s="513"/>
      <c r="AB692" s="401">
        <f t="shared" si="1740"/>
        <v>0</v>
      </c>
      <c r="AC692" s="513">
        <f t="shared" si="1741"/>
        <v>0</v>
      </c>
      <c r="AD692" s="401">
        <f t="shared" si="1742"/>
        <v>0</v>
      </c>
      <c r="AE692" s="513"/>
      <c r="AF692" s="401">
        <f t="shared" si="1743"/>
        <v>0</v>
      </c>
      <c r="AG692" s="513">
        <f t="shared" si="1744"/>
        <v>0</v>
      </c>
      <c r="AH692" s="401">
        <f t="shared" si="1745"/>
        <v>0</v>
      </c>
      <c r="AI692" s="513"/>
      <c r="AJ692" s="401">
        <f t="shared" si="1746"/>
        <v>0</v>
      </c>
      <c r="AK692" s="513">
        <f t="shared" si="1747"/>
        <v>0</v>
      </c>
      <c r="AL692" s="401">
        <f t="shared" si="1748"/>
        <v>0</v>
      </c>
      <c r="AM692" s="519"/>
      <c r="AN692" s="429">
        <f t="shared" si="1749"/>
        <v>0</v>
      </c>
      <c r="AO692" s="519">
        <f t="shared" si="1750"/>
        <v>0</v>
      </c>
      <c r="AP692" s="429">
        <f t="shared" si="1751"/>
        <v>0</v>
      </c>
      <c r="AQ692" s="591"/>
      <c r="AR692" s="401">
        <f t="shared" si="1752"/>
        <v>0</v>
      </c>
      <c r="AS692" s="519">
        <f t="shared" si="1753"/>
        <v>0</v>
      </c>
      <c r="AT692" s="429">
        <f t="shared" si="1754"/>
        <v>0</v>
      </c>
      <c r="AU692" s="513"/>
      <c r="AV692" s="401">
        <f t="shared" si="1755"/>
        <v>0</v>
      </c>
      <c r="AW692" s="519">
        <f t="shared" si="1756"/>
        <v>0</v>
      </c>
      <c r="AX692" s="429">
        <f t="shared" si="1757"/>
        <v>0</v>
      </c>
      <c r="AY692" s="513"/>
      <c r="AZ692" s="681">
        <f t="shared" si="1758"/>
        <v>0</v>
      </c>
      <c r="BA692" s="519">
        <f t="shared" si="1759"/>
        <v>0</v>
      </c>
      <c r="BB692" s="429">
        <f t="shared" si="1760"/>
        <v>0</v>
      </c>
      <c r="BC692" s="695"/>
      <c r="BD692" s="681">
        <f t="shared" si="1761"/>
        <v>0</v>
      </c>
      <c r="BE692" s="695">
        <f t="shared" si="1762"/>
        <v>0</v>
      </c>
      <c r="BF692" s="681">
        <f t="shared" si="1763"/>
        <v>0</v>
      </c>
      <c r="BG692" s="695"/>
      <c r="BH692" s="681">
        <f t="shared" si="1764"/>
        <v>0</v>
      </c>
      <c r="BI692" s="519">
        <f t="shared" si="1765"/>
        <v>0</v>
      </c>
      <c r="BJ692" s="429">
        <f t="shared" si="1766"/>
        <v>0</v>
      </c>
      <c r="BK692" s="519"/>
      <c r="BL692" s="429">
        <f t="shared" si="1767"/>
        <v>0</v>
      </c>
      <c r="BM692" s="519">
        <f t="shared" si="1768"/>
        <v>0</v>
      </c>
      <c r="BN692" s="429">
        <f t="shared" si="1769"/>
        <v>0</v>
      </c>
      <c r="BO692" s="718"/>
      <c r="BP692" s="706">
        <f t="shared" si="1770"/>
        <v>0</v>
      </c>
      <c r="BQ692" s="718">
        <f t="shared" si="1771"/>
        <v>0</v>
      </c>
      <c r="BR692" s="706">
        <f t="shared" si="1772"/>
        <v>0</v>
      </c>
      <c r="BS692" s="718"/>
      <c r="BT692" s="706">
        <f t="shared" si="1773"/>
        <v>0</v>
      </c>
      <c r="BU692" s="718">
        <f t="shared" si="1774"/>
        <v>0</v>
      </c>
      <c r="BV692" s="706">
        <f t="shared" si="1775"/>
        <v>0</v>
      </c>
      <c r="BW692" s="718"/>
      <c r="BX692" s="706">
        <f t="shared" si="1776"/>
        <v>0</v>
      </c>
      <c r="BY692" s="718">
        <f t="shared" si="1777"/>
        <v>0</v>
      </c>
      <c r="BZ692" s="706">
        <f t="shared" si="1778"/>
        <v>0</v>
      </c>
      <c r="CA692" s="718"/>
      <c r="CB692" s="706">
        <f t="shared" si="1779"/>
        <v>0</v>
      </c>
      <c r="CC692" s="718">
        <f t="shared" si="1780"/>
        <v>0</v>
      </c>
      <c r="CD692" s="706">
        <f t="shared" si="1781"/>
        <v>0</v>
      </c>
      <c r="CE692" s="706"/>
      <c r="CF692" s="402">
        <f t="shared" si="1679"/>
        <v>4347830.55</v>
      </c>
    </row>
    <row r="693" spans="2:84" ht="90">
      <c r="B693" s="395" t="s">
        <v>1978</v>
      </c>
      <c r="C693" s="396" t="s">
        <v>1979</v>
      </c>
      <c r="D693" s="397" t="s">
        <v>392</v>
      </c>
      <c r="E693" s="398">
        <v>52258</v>
      </c>
      <c r="F693" s="399">
        <v>85.05</v>
      </c>
      <c r="G693" s="400">
        <f t="shared" si="1731"/>
        <v>4444542.8999999994</v>
      </c>
      <c r="H693" s="400"/>
      <c r="I693" s="401"/>
      <c r="J693" s="401"/>
      <c r="K693" s="513"/>
      <c r="L693" s="401"/>
      <c r="M693" s="513">
        <f t="shared" si="1732"/>
        <v>0</v>
      </c>
      <c r="N693" s="401">
        <f t="shared" si="1733"/>
        <v>0</v>
      </c>
      <c r="O693" s="513"/>
      <c r="P693" s="401"/>
      <c r="Q693" s="513">
        <f t="shared" si="1734"/>
        <v>0</v>
      </c>
      <c r="R693" s="401">
        <f t="shared" si="1735"/>
        <v>0</v>
      </c>
      <c r="S693" s="540"/>
      <c r="T693" s="401"/>
      <c r="U693" s="513">
        <f t="shared" si="1736"/>
        <v>0</v>
      </c>
      <c r="V693" s="401">
        <f t="shared" si="1737"/>
        <v>0</v>
      </c>
      <c r="W693" s="513"/>
      <c r="X693" s="401"/>
      <c r="Y693" s="513">
        <f t="shared" si="1738"/>
        <v>0</v>
      </c>
      <c r="Z693" s="401">
        <f t="shared" si="1739"/>
        <v>0</v>
      </c>
      <c r="AA693" s="513"/>
      <c r="AB693" s="401">
        <f t="shared" si="1740"/>
        <v>0</v>
      </c>
      <c r="AC693" s="513">
        <f t="shared" si="1741"/>
        <v>0</v>
      </c>
      <c r="AD693" s="401">
        <f t="shared" si="1742"/>
        <v>0</v>
      </c>
      <c r="AE693" s="513"/>
      <c r="AF693" s="401">
        <f t="shared" si="1743"/>
        <v>0</v>
      </c>
      <c r="AG693" s="513">
        <f t="shared" si="1744"/>
        <v>0</v>
      </c>
      <c r="AH693" s="401">
        <f t="shared" si="1745"/>
        <v>0</v>
      </c>
      <c r="AI693" s="513"/>
      <c r="AJ693" s="401">
        <f t="shared" si="1746"/>
        <v>0</v>
      </c>
      <c r="AK693" s="513">
        <f t="shared" si="1747"/>
        <v>0</v>
      </c>
      <c r="AL693" s="401">
        <f t="shared" si="1748"/>
        <v>0</v>
      </c>
      <c r="AM693" s="519"/>
      <c r="AN693" s="429">
        <f t="shared" si="1749"/>
        <v>0</v>
      </c>
      <c r="AO693" s="519">
        <f t="shared" si="1750"/>
        <v>0</v>
      </c>
      <c r="AP693" s="429">
        <f t="shared" si="1751"/>
        <v>0</v>
      </c>
      <c r="AQ693" s="591"/>
      <c r="AR693" s="401">
        <f t="shared" si="1752"/>
        <v>0</v>
      </c>
      <c r="AS693" s="519">
        <f t="shared" si="1753"/>
        <v>0</v>
      </c>
      <c r="AT693" s="429">
        <f t="shared" si="1754"/>
        <v>0</v>
      </c>
      <c r="AU693" s="513"/>
      <c r="AV693" s="401">
        <f t="shared" si="1755"/>
        <v>0</v>
      </c>
      <c r="AW693" s="519">
        <f t="shared" si="1756"/>
        <v>0</v>
      </c>
      <c r="AX693" s="429">
        <f t="shared" si="1757"/>
        <v>0</v>
      </c>
      <c r="AY693" s="513"/>
      <c r="AZ693" s="681">
        <f t="shared" si="1758"/>
        <v>0</v>
      </c>
      <c r="BA693" s="519">
        <f t="shared" si="1759"/>
        <v>0</v>
      </c>
      <c r="BB693" s="429">
        <f t="shared" si="1760"/>
        <v>0</v>
      </c>
      <c r="BC693" s="695"/>
      <c r="BD693" s="681">
        <f t="shared" si="1761"/>
        <v>0</v>
      </c>
      <c r="BE693" s="695">
        <f t="shared" si="1762"/>
        <v>0</v>
      </c>
      <c r="BF693" s="681">
        <f t="shared" si="1763"/>
        <v>0</v>
      </c>
      <c r="BG693" s="695"/>
      <c r="BH693" s="681">
        <f t="shared" si="1764"/>
        <v>0</v>
      </c>
      <c r="BI693" s="519">
        <f t="shared" si="1765"/>
        <v>0</v>
      </c>
      <c r="BJ693" s="429">
        <f t="shared" si="1766"/>
        <v>0</v>
      </c>
      <c r="BK693" s="519"/>
      <c r="BL693" s="429">
        <f t="shared" si="1767"/>
        <v>0</v>
      </c>
      <c r="BM693" s="519">
        <f t="shared" si="1768"/>
        <v>0</v>
      </c>
      <c r="BN693" s="429">
        <f t="shared" si="1769"/>
        <v>0</v>
      </c>
      <c r="BO693" s="718"/>
      <c r="BP693" s="706">
        <f t="shared" si="1770"/>
        <v>0</v>
      </c>
      <c r="BQ693" s="718">
        <f t="shared" si="1771"/>
        <v>0</v>
      </c>
      <c r="BR693" s="706">
        <f t="shared" si="1772"/>
        <v>0</v>
      </c>
      <c r="BS693" s="718"/>
      <c r="BT693" s="706">
        <f t="shared" si="1773"/>
        <v>0</v>
      </c>
      <c r="BU693" s="718">
        <f t="shared" si="1774"/>
        <v>0</v>
      </c>
      <c r="BV693" s="706">
        <f t="shared" si="1775"/>
        <v>0</v>
      </c>
      <c r="BW693" s="718"/>
      <c r="BX693" s="706">
        <f t="shared" si="1776"/>
        <v>0</v>
      </c>
      <c r="BY693" s="718">
        <f t="shared" si="1777"/>
        <v>0</v>
      </c>
      <c r="BZ693" s="706">
        <f t="shared" si="1778"/>
        <v>0</v>
      </c>
      <c r="CA693" s="718"/>
      <c r="CB693" s="706">
        <f t="shared" si="1779"/>
        <v>0</v>
      </c>
      <c r="CC693" s="718">
        <f t="shared" si="1780"/>
        <v>0</v>
      </c>
      <c r="CD693" s="706">
        <f t="shared" si="1781"/>
        <v>0</v>
      </c>
      <c r="CE693" s="706"/>
      <c r="CF693" s="402">
        <f t="shared" si="1679"/>
        <v>4444542.8999999994</v>
      </c>
    </row>
    <row r="694" spans="2:84" ht="90">
      <c r="B694" s="395" t="s">
        <v>1980</v>
      </c>
      <c r="C694" s="396" t="s">
        <v>1981</v>
      </c>
      <c r="D694" s="397" t="s">
        <v>392</v>
      </c>
      <c r="E694" s="398">
        <v>132922</v>
      </c>
      <c r="F694" s="399">
        <v>10.5</v>
      </c>
      <c r="G694" s="400">
        <f t="shared" si="1731"/>
        <v>1395681</v>
      </c>
      <c r="H694" s="400"/>
      <c r="I694" s="401"/>
      <c r="J694" s="401"/>
      <c r="K694" s="513"/>
      <c r="L694" s="401"/>
      <c r="M694" s="513">
        <f t="shared" si="1732"/>
        <v>0</v>
      </c>
      <c r="N694" s="401">
        <f t="shared" si="1733"/>
        <v>0</v>
      </c>
      <c r="O694" s="513"/>
      <c r="P694" s="401"/>
      <c r="Q694" s="513">
        <f t="shared" si="1734"/>
        <v>0</v>
      </c>
      <c r="R694" s="401">
        <f t="shared" si="1735"/>
        <v>0</v>
      </c>
      <c r="S694" s="540"/>
      <c r="T694" s="401"/>
      <c r="U694" s="513">
        <f t="shared" si="1736"/>
        <v>0</v>
      </c>
      <c r="V694" s="401">
        <f t="shared" si="1737"/>
        <v>0</v>
      </c>
      <c r="W694" s="513"/>
      <c r="X694" s="401"/>
      <c r="Y694" s="513">
        <f t="shared" si="1738"/>
        <v>0</v>
      </c>
      <c r="Z694" s="401">
        <f t="shared" si="1739"/>
        <v>0</v>
      </c>
      <c r="AA694" s="513"/>
      <c r="AB694" s="401">
        <f t="shared" si="1740"/>
        <v>0</v>
      </c>
      <c r="AC694" s="513">
        <f t="shared" si="1741"/>
        <v>0</v>
      </c>
      <c r="AD694" s="401">
        <f t="shared" si="1742"/>
        <v>0</v>
      </c>
      <c r="AE694" s="513"/>
      <c r="AF694" s="401">
        <f t="shared" si="1743"/>
        <v>0</v>
      </c>
      <c r="AG694" s="513">
        <f t="shared" si="1744"/>
        <v>0</v>
      </c>
      <c r="AH694" s="401">
        <f t="shared" si="1745"/>
        <v>0</v>
      </c>
      <c r="AI694" s="513"/>
      <c r="AJ694" s="401">
        <f t="shared" si="1746"/>
        <v>0</v>
      </c>
      <c r="AK694" s="513">
        <f t="shared" si="1747"/>
        <v>0</v>
      </c>
      <c r="AL694" s="401">
        <f t="shared" si="1748"/>
        <v>0</v>
      </c>
      <c r="AM694" s="519"/>
      <c r="AN694" s="429">
        <f t="shared" si="1749"/>
        <v>0</v>
      </c>
      <c r="AO694" s="519">
        <f t="shared" si="1750"/>
        <v>0</v>
      </c>
      <c r="AP694" s="429">
        <f t="shared" si="1751"/>
        <v>0</v>
      </c>
      <c r="AQ694" s="591"/>
      <c r="AR694" s="401">
        <f t="shared" si="1752"/>
        <v>0</v>
      </c>
      <c r="AS694" s="519">
        <f t="shared" si="1753"/>
        <v>0</v>
      </c>
      <c r="AT694" s="429">
        <f t="shared" si="1754"/>
        <v>0</v>
      </c>
      <c r="AU694" s="513"/>
      <c r="AV694" s="401">
        <f t="shared" si="1755"/>
        <v>0</v>
      </c>
      <c r="AW694" s="519">
        <f t="shared" si="1756"/>
        <v>0</v>
      </c>
      <c r="AX694" s="429">
        <f t="shared" si="1757"/>
        <v>0</v>
      </c>
      <c r="AY694" s="513"/>
      <c r="AZ694" s="681">
        <f t="shared" si="1758"/>
        <v>0</v>
      </c>
      <c r="BA694" s="519">
        <f t="shared" si="1759"/>
        <v>0</v>
      </c>
      <c r="BB694" s="429">
        <f t="shared" si="1760"/>
        <v>0</v>
      </c>
      <c r="BC694" s="695"/>
      <c r="BD694" s="681">
        <f t="shared" si="1761"/>
        <v>0</v>
      </c>
      <c r="BE694" s="695">
        <f t="shared" si="1762"/>
        <v>0</v>
      </c>
      <c r="BF694" s="681">
        <f t="shared" si="1763"/>
        <v>0</v>
      </c>
      <c r="BG694" s="695"/>
      <c r="BH694" s="681">
        <f t="shared" si="1764"/>
        <v>0</v>
      </c>
      <c r="BI694" s="519">
        <f t="shared" si="1765"/>
        <v>0</v>
      </c>
      <c r="BJ694" s="429">
        <f t="shared" si="1766"/>
        <v>0</v>
      </c>
      <c r="BK694" s="519"/>
      <c r="BL694" s="429">
        <f t="shared" si="1767"/>
        <v>0</v>
      </c>
      <c r="BM694" s="519">
        <f t="shared" si="1768"/>
        <v>0</v>
      </c>
      <c r="BN694" s="429">
        <f t="shared" si="1769"/>
        <v>0</v>
      </c>
      <c r="BO694" s="718"/>
      <c r="BP694" s="706">
        <f t="shared" si="1770"/>
        <v>0</v>
      </c>
      <c r="BQ694" s="718">
        <f t="shared" si="1771"/>
        <v>0</v>
      </c>
      <c r="BR694" s="706">
        <f t="shared" si="1772"/>
        <v>0</v>
      </c>
      <c r="BS694" s="718"/>
      <c r="BT694" s="706">
        <f t="shared" si="1773"/>
        <v>0</v>
      </c>
      <c r="BU694" s="718">
        <f t="shared" si="1774"/>
        <v>0</v>
      </c>
      <c r="BV694" s="706">
        <f t="shared" si="1775"/>
        <v>0</v>
      </c>
      <c r="BW694" s="718"/>
      <c r="BX694" s="706">
        <f t="shared" si="1776"/>
        <v>0</v>
      </c>
      <c r="BY694" s="718">
        <f t="shared" si="1777"/>
        <v>0</v>
      </c>
      <c r="BZ694" s="706">
        <f t="shared" si="1778"/>
        <v>0</v>
      </c>
      <c r="CA694" s="718"/>
      <c r="CB694" s="706">
        <f t="shared" si="1779"/>
        <v>0</v>
      </c>
      <c r="CC694" s="718">
        <f t="shared" si="1780"/>
        <v>0</v>
      </c>
      <c r="CD694" s="706">
        <f t="shared" si="1781"/>
        <v>0</v>
      </c>
      <c r="CE694" s="706"/>
      <c r="CF694" s="402">
        <f t="shared" si="1679"/>
        <v>1395681</v>
      </c>
    </row>
    <row r="695" spans="2:84" ht="90">
      <c r="B695" s="395" t="s">
        <v>1982</v>
      </c>
      <c r="C695" s="396" t="s">
        <v>1983</v>
      </c>
      <c r="D695" s="397" t="s">
        <v>392</v>
      </c>
      <c r="E695" s="398">
        <v>41950</v>
      </c>
      <c r="F695" s="399">
        <v>75.600000000000009</v>
      </c>
      <c r="G695" s="400">
        <f t="shared" si="1731"/>
        <v>3171420.0000000005</v>
      </c>
      <c r="H695" s="400"/>
      <c r="I695" s="401"/>
      <c r="J695" s="401"/>
      <c r="K695" s="513"/>
      <c r="L695" s="401"/>
      <c r="M695" s="513">
        <f t="shared" si="1732"/>
        <v>0</v>
      </c>
      <c r="N695" s="401">
        <f t="shared" si="1733"/>
        <v>0</v>
      </c>
      <c r="O695" s="513"/>
      <c r="P695" s="401"/>
      <c r="Q695" s="513">
        <f t="shared" si="1734"/>
        <v>0</v>
      </c>
      <c r="R695" s="401">
        <f t="shared" si="1735"/>
        <v>0</v>
      </c>
      <c r="S695" s="540"/>
      <c r="T695" s="401"/>
      <c r="U695" s="513">
        <f t="shared" si="1736"/>
        <v>0</v>
      </c>
      <c r="V695" s="401">
        <f t="shared" si="1737"/>
        <v>0</v>
      </c>
      <c r="W695" s="513"/>
      <c r="X695" s="401"/>
      <c r="Y695" s="513">
        <f t="shared" si="1738"/>
        <v>0</v>
      </c>
      <c r="Z695" s="401">
        <f t="shared" si="1739"/>
        <v>0</v>
      </c>
      <c r="AA695" s="513"/>
      <c r="AB695" s="401">
        <f t="shared" si="1740"/>
        <v>0</v>
      </c>
      <c r="AC695" s="513">
        <f t="shared" si="1741"/>
        <v>0</v>
      </c>
      <c r="AD695" s="401">
        <f t="shared" si="1742"/>
        <v>0</v>
      </c>
      <c r="AE695" s="513"/>
      <c r="AF695" s="401">
        <f t="shared" si="1743"/>
        <v>0</v>
      </c>
      <c r="AG695" s="513">
        <f t="shared" si="1744"/>
        <v>0</v>
      </c>
      <c r="AH695" s="401">
        <f t="shared" si="1745"/>
        <v>0</v>
      </c>
      <c r="AI695" s="513"/>
      <c r="AJ695" s="401">
        <f t="shared" si="1746"/>
        <v>0</v>
      </c>
      <c r="AK695" s="513">
        <f t="shared" si="1747"/>
        <v>0</v>
      </c>
      <c r="AL695" s="401">
        <f t="shared" si="1748"/>
        <v>0</v>
      </c>
      <c r="AM695" s="519"/>
      <c r="AN695" s="429">
        <f t="shared" si="1749"/>
        <v>0</v>
      </c>
      <c r="AO695" s="519">
        <f t="shared" si="1750"/>
        <v>0</v>
      </c>
      <c r="AP695" s="429">
        <f t="shared" si="1751"/>
        <v>0</v>
      </c>
      <c r="AQ695" s="591"/>
      <c r="AR695" s="401">
        <f t="shared" si="1752"/>
        <v>0</v>
      </c>
      <c r="AS695" s="519">
        <f t="shared" si="1753"/>
        <v>0</v>
      </c>
      <c r="AT695" s="429">
        <f t="shared" si="1754"/>
        <v>0</v>
      </c>
      <c r="AU695" s="513"/>
      <c r="AV695" s="401">
        <f t="shared" si="1755"/>
        <v>0</v>
      </c>
      <c r="AW695" s="519">
        <f t="shared" si="1756"/>
        <v>0</v>
      </c>
      <c r="AX695" s="429">
        <f t="shared" si="1757"/>
        <v>0</v>
      </c>
      <c r="AY695" s="513"/>
      <c r="AZ695" s="681">
        <f t="shared" si="1758"/>
        <v>0</v>
      </c>
      <c r="BA695" s="519">
        <f t="shared" si="1759"/>
        <v>0</v>
      </c>
      <c r="BB695" s="429">
        <f t="shared" si="1760"/>
        <v>0</v>
      </c>
      <c r="BC695" s="695"/>
      <c r="BD695" s="681">
        <f t="shared" si="1761"/>
        <v>0</v>
      </c>
      <c r="BE695" s="695">
        <f t="shared" si="1762"/>
        <v>0</v>
      </c>
      <c r="BF695" s="681">
        <f t="shared" si="1763"/>
        <v>0</v>
      </c>
      <c r="BG695" s="695"/>
      <c r="BH695" s="681">
        <f t="shared" si="1764"/>
        <v>0</v>
      </c>
      <c r="BI695" s="519">
        <f t="shared" si="1765"/>
        <v>0</v>
      </c>
      <c r="BJ695" s="429">
        <f t="shared" si="1766"/>
        <v>0</v>
      </c>
      <c r="BK695" s="519"/>
      <c r="BL695" s="429">
        <f t="shared" si="1767"/>
        <v>0</v>
      </c>
      <c r="BM695" s="519">
        <f t="shared" si="1768"/>
        <v>0</v>
      </c>
      <c r="BN695" s="429">
        <f t="shared" si="1769"/>
        <v>0</v>
      </c>
      <c r="BO695" s="718"/>
      <c r="BP695" s="706">
        <f t="shared" si="1770"/>
        <v>0</v>
      </c>
      <c r="BQ695" s="718">
        <f t="shared" si="1771"/>
        <v>0</v>
      </c>
      <c r="BR695" s="706">
        <f t="shared" si="1772"/>
        <v>0</v>
      </c>
      <c r="BS695" s="718"/>
      <c r="BT695" s="706">
        <f t="shared" si="1773"/>
        <v>0</v>
      </c>
      <c r="BU695" s="718">
        <f t="shared" si="1774"/>
        <v>0</v>
      </c>
      <c r="BV695" s="706">
        <f t="shared" si="1775"/>
        <v>0</v>
      </c>
      <c r="BW695" s="718"/>
      <c r="BX695" s="706">
        <f t="shared" si="1776"/>
        <v>0</v>
      </c>
      <c r="BY695" s="718">
        <f t="shared" si="1777"/>
        <v>0</v>
      </c>
      <c r="BZ695" s="706">
        <f t="shared" si="1778"/>
        <v>0</v>
      </c>
      <c r="CA695" s="718"/>
      <c r="CB695" s="706">
        <f t="shared" si="1779"/>
        <v>0</v>
      </c>
      <c r="CC695" s="718">
        <f t="shared" si="1780"/>
        <v>0</v>
      </c>
      <c r="CD695" s="706">
        <f t="shared" si="1781"/>
        <v>0</v>
      </c>
      <c r="CE695" s="706"/>
      <c r="CF695" s="402">
        <f t="shared" si="1679"/>
        <v>3171420.0000000005</v>
      </c>
    </row>
    <row r="696" spans="2:84" ht="90">
      <c r="B696" s="395" t="s">
        <v>1984</v>
      </c>
      <c r="C696" s="396" t="s">
        <v>1985</v>
      </c>
      <c r="D696" s="397" t="s">
        <v>392</v>
      </c>
      <c r="E696" s="398">
        <v>996020</v>
      </c>
      <c r="F696" s="399">
        <v>216</v>
      </c>
      <c r="G696" s="400">
        <f t="shared" si="1731"/>
        <v>215140320</v>
      </c>
      <c r="H696" s="400"/>
      <c r="I696" s="401"/>
      <c r="J696" s="401"/>
      <c r="K696" s="513"/>
      <c r="L696" s="401"/>
      <c r="M696" s="513">
        <f t="shared" si="1732"/>
        <v>0</v>
      </c>
      <c r="N696" s="401">
        <f t="shared" si="1733"/>
        <v>0</v>
      </c>
      <c r="O696" s="513"/>
      <c r="P696" s="401"/>
      <c r="Q696" s="513">
        <f t="shared" si="1734"/>
        <v>0</v>
      </c>
      <c r="R696" s="401">
        <f t="shared" si="1735"/>
        <v>0</v>
      </c>
      <c r="S696" s="540"/>
      <c r="T696" s="401"/>
      <c r="U696" s="513">
        <f t="shared" si="1736"/>
        <v>0</v>
      </c>
      <c r="V696" s="401">
        <f t="shared" si="1737"/>
        <v>0</v>
      </c>
      <c r="W696" s="513"/>
      <c r="X696" s="401"/>
      <c r="Y696" s="513">
        <f t="shared" si="1738"/>
        <v>0</v>
      </c>
      <c r="Z696" s="401">
        <f t="shared" si="1739"/>
        <v>0</v>
      </c>
      <c r="AA696" s="513"/>
      <c r="AB696" s="401">
        <f t="shared" si="1740"/>
        <v>0</v>
      </c>
      <c r="AC696" s="513">
        <f t="shared" si="1741"/>
        <v>0</v>
      </c>
      <c r="AD696" s="401">
        <f t="shared" si="1742"/>
        <v>0</v>
      </c>
      <c r="AE696" s="513"/>
      <c r="AF696" s="401">
        <f t="shared" si="1743"/>
        <v>0</v>
      </c>
      <c r="AG696" s="513">
        <f t="shared" si="1744"/>
        <v>0</v>
      </c>
      <c r="AH696" s="401">
        <f t="shared" si="1745"/>
        <v>0</v>
      </c>
      <c r="AI696" s="513"/>
      <c r="AJ696" s="401">
        <f t="shared" si="1746"/>
        <v>0</v>
      </c>
      <c r="AK696" s="513">
        <f t="shared" si="1747"/>
        <v>0</v>
      </c>
      <c r="AL696" s="401">
        <f t="shared" si="1748"/>
        <v>0</v>
      </c>
      <c r="AM696" s="519"/>
      <c r="AN696" s="429">
        <f t="shared" si="1749"/>
        <v>0</v>
      </c>
      <c r="AO696" s="519">
        <f t="shared" si="1750"/>
        <v>0</v>
      </c>
      <c r="AP696" s="429">
        <f t="shared" si="1751"/>
        <v>0</v>
      </c>
      <c r="AQ696" s="591"/>
      <c r="AR696" s="401">
        <f t="shared" si="1752"/>
        <v>0</v>
      </c>
      <c r="AS696" s="519">
        <f t="shared" si="1753"/>
        <v>0</v>
      </c>
      <c r="AT696" s="429">
        <f t="shared" si="1754"/>
        <v>0</v>
      </c>
      <c r="AU696" s="513"/>
      <c r="AV696" s="401">
        <f t="shared" si="1755"/>
        <v>0</v>
      </c>
      <c r="AW696" s="519">
        <f t="shared" si="1756"/>
        <v>0</v>
      </c>
      <c r="AX696" s="429">
        <f t="shared" si="1757"/>
        <v>0</v>
      </c>
      <c r="AY696" s="513"/>
      <c r="AZ696" s="681">
        <f t="shared" si="1758"/>
        <v>0</v>
      </c>
      <c r="BA696" s="519">
        <f t="shared" si="1759"/>
        <v>0</v>
      </c>
      <c r="BB696" s="429">
        <f t="shared" si="1760"/>
        <v>0</v>
      </c>
      <c r="BC696" s="695"/>
      <c r="BD696" s="681">
        <f t="shared" si="1761"/>
        <v>0</v>
      </c>
      <c r="BE696" s="695">
        <f t="shared" si="1762"/>
        <v>0</v>
      </c>
      <c r="BF696" s="681">
        <f t="shared" si="1763"/>
        <v>0</v>
      </c>
      <c r="BG696" s="695"/>
      <c r="BH696" s="681">
        <f t="shared" si="1764"/>
        <v>0</v>
      </c>
      <c r="BI696" s="519">
        <f t="shared" si="1765"/>
        <v>0</v>
      </c>
      <c r="BJ696" s="429">
        <f t="shared" si="1766"/>
        <v>0</v>
      </c>
      <c r="BK696" s="519">
        <v>29</v>
      </c>
      <c r="BL696" s="429">
        <f t="shared" si="1767"/>
        <v>28884580</v>
      </c>
      <c r="BM696" s="519">
        <f t="shared" si="1768"/>
        <v>29</v>
      </c>
      <c r="BN696" s="429">
        <f t="shared" si="1769"/>
        <v>28884580</v>
      </c>
      <c r="BO696" s="718"/>
      <c r="BP696" s="706">
        <f t="shared" si="1770"/>
        <v>0</v>
      </c>
      <c r="BQ696" s="718">
        <f t="shared" si="1771"/>
        <v>29</v>
      </c>
      <c r="BR696" s="706">
        <f t="shared" si="1772"/>
        <v>28884580</v>
      </c>
      <c r="BS696" s="718"/>
      <c r="BT696" s="706">
        <f t="shared" si="1773"/>
        <v>0</v>
      </c>
      <c r="BU696" s="718">
        <f t="shared" si="1774"/>
        <v>29</v>
      </c>
      <c r="BV696" s="706">
        <f t="shared" si="1775"/>
        <v>28884580</v>
      </c>
      <c r="BW696" s="718"/>
      <c r="BX696" s="706">
        <f t="shared" si="1776"/>
        <v>0</v>
      </c>
      <c r="BY696" s="718">
        <f t="shared" si="1777"/>
        <v>29</v>
      </c>
      <c r="BZ696" s="706">
        <f t="shared" si="1778"/>
        <v>28884580</v>
      </c>
      <c r="CA696" s="718"/>
      <c r="CB696" s="706">
        <f t="shared" si="1779"/>
        <v>0</v>
      </c>
      <c r="CC696" s="718">
        <f t="shared" si="1780"/>
        <v>29</v>
      </c>
      <c r="CD696" s="706">
        <f t="shared" si="1781"/>
        <v>28884580</v>
      </c>
      <c r="CE696" s="706"/>
      <c r="CF696" s="402">
        <f t="shared" si="1679"/>
        <v>215140320</v>
      </c>
    </row>
    <row r="697" spans="2:84" ht="90">
      <c r="B697" s="395" t="s">
        <v>1986</v>
      </c>
      <c r="C697" s="396" t="s">
        <v>1987</v>
      </c>
      <c r="D697" s="397" t="s">
        <v>392</v>
      </c>
      <c r="E697" s="398">
        <v>35177</v>
      </c>
      <c r="F697" s="399">
        <v>36</v>
      </c>
      <c r="G697" s="400">
        <f t="shared" si="1731"/>
        <v>1266372</v>
      </c>
      <c r="H697" s="400"/>
      <c r="I697" s="401"/>
      <c r="J697" s="401"/>
      <c r="K697" s="513"/>
      <c r="L697" s="401"/>
      <c r="M697" s="513">
        <f t="shared" si="1732"/>
        <v>0</v>
      </c>
      <c r="N697" s="401">
        <f t="shared" si="1733"/>
        <v>0</v>
      </c>
      <c r="O697" s="513"/>
      <c r="P697" s="401"/>
      <c r="Q697" s="513">
        <f t="shared" si="1734"/>
        <v>0</v>
      </c>
      <c r="R697" s="401">
        <f t="shared" si="1735"/>
        <v>0</v>
      </c>
      <c r="S697" s="540"/>
      <c r="T697" s="401"/>
      <c r="U697" s="513">
        <f t="shared" si="1736"/>
        <v>0</v>
      </c>
      <c r="V697" s="401">
        <f t="shared" si="1737"/>
        <v>0</v>
      </c>
      <c r="W697" s="513"/>
      <c r="X697" s="401"/>
      <c r="Y697" s="513">
        <f t="shared" si="1738"/>
        <v>0</v>
      </c>
      <c r="Z697" s="401">
        <f t="shared" si="1739"/>
        <v>0</v>
      </c>
      <c r="AA697" s="513"/>
      <c r="AB697" s="401">
        <f t="shared" si="1740"/>
        <v>0</v>
      </c>
      <c r="AC697" s="513">
        <f t="shared" si="1741"/>
        <v>0</v>
      </c>
      <c r="AD697" s="401">
        <f t="shared" si="1742"/>
        <v>0</v>
      </c>
      <c r="AE697" s="513"/>
      <c r="AF697" s="401">
        <f t="shared" si="1743"/>
        <v>0</v>
      </c>
      <c r="AG697" s="513">
        <f t="shared" si="1744"/>
        <v>0</v>
      </c>
      <c r="AH697" s="401">
        <f t="shared" si="1745"/>
        <v>0</v>
      </c>
      <c r="AI697" s="513"/>
      <c r="AJ697" s="401">
        <f t="shared" si="1746"/>
        <v>0</v>
      </c>
      <c r="AK697" s="513">
        <f t="shared" si="1747"/>
        <v>0</v>
      </c>
      <c r="AL697" s="401">
        <f t="shared" si="1748"/>
        <v>0</v>
      </c>
      <c r="AM697" s="519"/>
      <c r="AN697" s="429">
        <f t="shared" si="1749"/>
        <v>0</v>
      </c>
      <c r="AO697" s="519">
        <f t="shared" si="1750"/>
        <v>0</v>
      </c>
      <c r="AP697" s="429">
        <f t="shared" si="1751"/>
        <v>0</v>
      </c>
      <c r="AQ697" s="591"/>
      <c r="AR697" s="401">
        <f t="shared" si="1752"/>
        <v>0</v>
      </c>
      <c r="AS697" s="519">
        <f t="shared" si="1753"/>
        <v>0</v>
      </c>
      <c r="AT697" s="429">
        <f t="shared" si="1754"/>
        <v>0</v>
      </c>
      <c r="AU697" s="513"/>
      <c r="AV697" s="401">
        <f t="shared" si="1755"/>
        <v>0</v>
      </c>
      <c r="AW697" s="519">
        <f t="shared" si="1756"/>
        <v>0</v>
      </c>
      <c r="AX697" s="429">
        <f t="shared" si="1757"/>
        <v>0</v>
      </c>
      <c r="AY697" s="513"/>
      <c r="AZ697" s="681">
        <f t="shared" si="1758"/>
        <v>0</v>
      </c>
      <c r="BA697" s="519">
        <f t="shared" si="1759"/>
        <v>0</v>
      </c>
      <c r="BB697" s="429">
        <f t="shared" si="1760"/>
        <v>0</v>
      </c>
      <c r="BC697" s="695"/>
      <c r="BD697" s="681">
        <f t="shared" si="1761"/>
        <v>0</v>
      </c>
      <c r="BE697" s="695">
        <f t="shared" si="1762"/>
        <v>0</v>
      </c>
      <c r="BF697" s="681">
        <f t="shared" si="1763"/>
        <v>0</v>
      </c>
      <c r="BG697" s="695"/>
      <c r="BH697" s="681">
        <f t="shared" si="1764"/>
        <v>0</v>
      </c>
      <c r="BI697" s="519">
        <f t="shared" si="1765"/>
        <v>0</v>
      </c>
      <c r="BJ697" s="429">
        <f t="shared" si="1766"/>
        <v>0</v>
      </c>
      <c r="BK697" s="519"/>
      <c r="BL697" s="429">
        <f t="shared" si="1767"/>
        <v>0</v>
      </c>
      <c r="BM697" s="519">
        <f t="shared" si="1768"/>
        <v>0</v>
      </c>
      <c r="BN697" s="429">
        <f t="shared" si="1769"/>
        <v>0</v>
      </c>
      <c r="BO697" s="718"/>
      <c r="BP697" s="706">
        <f t="shared" si="1770"/>
        <v>0</v>
      </c>
      <c r="BQ697" s="718">
        <f t="shared" si="1771"/>
        <v>0</v>
      </c>
      <c r="BR697" s="706">
        <f t="shared" si="1772"/>
        <v>0</v>
      </c>
      <c r="BS697" s="718"/>
      <c r="BT697" s="706">
        <f t="shared" si="1773"/>
        <v>0</v>
      </c>
      <c r="BU697" s="718">
        <f t="shared" si="1774"/>
        <v>0</v>
      </c>
      <c r="BV697" s="706">
        <f t="shared" si="1775"/>
        <v>0</v>
      </c>
      <c r="BW697" s="718"/>
      <c r="BX697" s="706">
        <f t="shared" si="1776"/>
        <v>0</v>
      </c>
      <c r="BY697" s="718">
        <f t="shared" si="1777"/>
        <v>0</v>
      </c>
      <c r="BZ697" s="706">
        <f t="shared" si="1778"/>
        <v>0</v>
      </c>
      <c r="CA697" s="718"/>
      <c r="CB697" s="706">
        <f t="shared" si="1779"/>
        <v>0</v>
      </c>
      <c r="CC697" s="718">
        <f t="shared" si="1780"/>
        <v>0</v>
      </c>
      <c r="CD697" s="706">
        <f t="shared" si="1781"/>
        <v>0</v>
      </c>
      <c r="CE697" s="706"/>
      <c r="CF697" s="402">
        <f t="shared" si="1679"/>
        <v>1266372</v>
      </c>
    </row>
    <row r="698" spans="2:84" ht="90">
      <c r="B698" s="395" t="s">
        <v>1988</v>
      </c>
      <c r="C698" s="396" t="s">
        <v>1989</v>
      </c>
      <c r="D698" s="397" t="s">
        <v>392</v>
      </c>
      <c r="E698" s="398">
        <v>40628</v>
      </c>
      <c r="F698" s="399">
        <v>158</v>
      </c>
      <c r="G698" s="400">
        <f t="shared" si="1731"/>
        <v>6419224</v>
      </c>
      <c r="H698" s="400"/>
      <c r="I698" s="401"/>
      <c r="J698" s="401"/>
      <c r="K698" s="513"/>
      <c r="L698" s="401"/>
      <c r="M698" s="513">
        <f t="shared" si="1732"/>
        <v>0</v>
      </c>
      <c r="N698" s="401">
        <f t="shared" si="1733"/>
        <v>0</v>
      </c>
      <c r="O698" s="513"/>
      <c r="P698" s="401"/>
      <c r="Q698" s="513">
        <f t="shared" si="1734"/>
        <v>0</v>
      </c>
      <c r="R698" s="401">
        <f t="shared" si="1735"/>
        <v>0</v>
      </c>
      <c r="S698" s="540"/>
      <c r="T698" s="401"/>
      <c r="U698" s="513">
        <f t="shared" si="1736"/>
        <v>0</v>
      </c>
      <c r="V698" s="401">
        <f t="shared" si="1737"/>
        <v>0</v>
      </c>
      <c r="W698" s="513"/>
      <c r="X698" s="401"/>
      <c r="Y698" s="513">
        <f t="shared" si="1738"/>
        <v>0</v>
      </c>
      <c r="Z698" s="401">
        <f t="shared" si="1739"/>
        <v>0</v>
      </c>
      <c r="AA698" s="513"/>
      <c r="AB698" s="401">
        <f t="shared" si="1740"/>
        <v>0</v>
      </c>
      <c r="AC698" s="513">
        <f t="shared" si="1741"/>
        <v>0</v>
      </c>
      <c r="AD698" s="401">
        <f t="shared" si="1742"/>
        <v>0</v>
      </c>
      <c r="AE698" s="513"/>
      <c r="AF698" s="401">
        <f t="shared" si="1743"/>
        <v>0</v>
      </c>
      <c r="AG698" s="513">
        <f t="shared" si="1744"/>
        <v>0</v>
      </c>
      <c r="AH698" s="401">
        <f t="shared" si="1745"/>
        <v>0</v>
      </c>
      <c r="AI698" s="513"/>
      <c r="AJ698" s="401">
        <f t="shared" si="1746"/>
        <v>0</v>
      </c>
      <c r="AK698" s="513">
        <f t="shared" si="1747"/>
        <v>0</v>
      </c>
      <c r="AL698" s="401">
        <f t="shared" si="1748"/>
        <v>0</v>
      </c>
      <c r="AM698" s="519"/>
      <c r="AN698" s="429">
        <f t="shared" si="1749"/>
        <v>0</v>
      </c>
      <c r="AO698" s="519">
        <f t="shared" si="1750"/>
        <v>0</v>
      </c>
      <c r="AP698" s="429">
        <f t="shared" si="1751"/>
        <v>0</v>
      </c>
      <c r="AQ698" s="591"/>
      <c r="AR698" s="401">
        <f t="shared" si="1752"/>
        <v>0</v>
      </c>
      <c r="AS698" s="519">
        <f t="shared" si="1753"/>
        <v>0</v>
      </c>
      <c r="AT698" s="429">
        <f t="shared" si="1754"/>
        <v>0</v>
      </c>
      <c r="AU698" s="513"/>
      <c r="AV698" s="401">
        <f t="shared" si="1755"/>
        <v>0</v>
      </c>
      <c r="AW698" s="519">
        <f t="shared" si="1756"/>
        <v>0</v>
      </c>
      <c r="AX698" s="429">
        <f t="shared" si="1757"/>
        <v>0</v>
      </c>
      <c r="AY698" s="513"/>
      <c r="AZ698" s="681">
        <f t="shared" si="1758"/>
        <v>0</v>
      </c>
      <c r="BA698" s="519">
        <f t="shared" si="1759"/>
        <v>0</v>
      </c>
      <c r="BB698" s="429">
        <f t="shared" si="1760"/>
        <v>0</v>
      </c>
      <c r="BC698" s="695"/>
      <c r="BD698" s="681">
        <f t="shared" si="1761"/>
        <v>0</v>
      </c>
      <c r="BE698" s="695">
        <f t="shared" si="1762"/>
        <v>0</v>
      </c>
      <c r="BF698" s="681">
        <f t="shared" si="1763"/>
        <v>0</v>
      </c>
      <c r="BG698" s="695"/>
      <c r="BH698" s="681">
        <f t="shared" si="1764"/>
        <v>0</v>
      </c>
      <c r="BI698" s="519">
        <f t="shared" si="1765"/>
        <v>0</v>
      </c>
      <c r="BJ698" s="429">
        <f t="shared" si="1766"/>
        <v>0</v>
      </c>
      <c r="BK698" s="519"/>
      <c r="BL698" s="429">
        <f t="shared" si="1767"/>
        <v>0</v>
      </c>
      <c r="BM698" s="519">
        <f t="shared" si="1768"/>
        <v>0</v>
      </c>
      <c r="BN698" s="429">
        <f t="shared" si="1769"/>
        <v>0</v>
      </c>
      <c r="BO698" s="718"/>
      <c r="BP698" s="706">
        <f t="shared" si="1770"/>
        <v>0</v>
      </c>
      <c r="BQ698" s="718">
        <f t="shared" si="1771"/>
        <v>0</v>
      </c>
      <c r="BR698" s="706">
        <f t="shared" si="1772"/>
        <v>0</v>
      </c>
      <c r="BS698" s="718"/>
      <c r="BT698" s="706">
        <f t="shared" si="1773"/>
        <v>0</v>
      </c>
      <c r="BU698" s="718">
        <f t="shared" si="1774"/>
        <v>0</v>
      </c>
      <c r="BV698" s="706">
        <f t="shared" si="1775"/>
        <v>0</v>
      </c>
      <c r="BW698" s="718"/>
      <c r="BX698" s="706">
        <f t="shared" si="1776"/>
        <v>0</v>
      </c>
      <c r="BY698" s="718">
        <f t="shared" si="1777"/>
        <v>0</v>
      </c>
      <c r="BZ698" s="706">
        <f t="shared" si="1778"/>
        <v>0</v>
      </c>
      <c r="CA698" s="718"/>
      <c r="CB698" s="706">
        <f t="shared" si="1779"/>
        <v>0</v>
      </c>
      <c r="CC698" s="718">
        <f t="shared" si="1780"/>
        <v>0</v>
      </c>
      <c r="CD698" s="706">
        <f t="shared" si="1781"/>
        <v>0</v>
      </c>
      <c r="CE698" s="706"/>
      <c r="CF698" s="402">
        <f t="shared" si="1679"/>
        <v>6419224</v>
      </c>
    </row>
    <row r="699" spans="2:84" ht="90">
      <c r="B699" s="395" t="s">
        <v>1990</v>
      </c>
      <c r="C699" s="396" t="s">
        <v>1991</v>
      </c>
      <c r="D699" s="397" t="s">
        <v>392</v>
      </c>
      <c r="E699" s="398">
        <v>42232</v>
      </c>
      <c r="F699" s="399">
        <v>379</v>
      </c>
      <c r="G699" s="400">
        <f t="shared" si="1731"/>
        <v>16005928</v>
      </c>
      <c r="H699" s="400"/>
      <c r="I699" s="401"/>
      <c r="J699" s="401"/>
      <c r="K699" s="513"/>
      <c r="L699" s="401"/>
      <c r="M699" s="513">
        <f t="shared" si="1732"/>
        <v>0</v>
      </c>
      <c r="N699" s="401">
        <f t="shared" si="1733"/>
        <v>0</v>
      </c>
      <c r="O699" s="513"/>
      <c r="P699" s="401"/>
      <c r="Q699" s="513">
        <f t="shared" si="1734"/>
        <v>0</v>
      </c>
      <c r="R699" s="401">
        <f t="shared" si="1735"/>
        <v>0</v>
      </c>
      <c r="S699" s="540"/>
      <c r="T699" s="401"/>
      <c r="U699" s="513">
        <f t="shared" si="1736"/>
        <v>0</v>
      </c>
      <c r="V699" s="401">
        <f t="shared" si="1737"/>
        <v>0</v>
      </c>
      <c r="W699" s="513"/>
      <c r="X699" s="401"/>
      <c r="Y699" s="513">
        <f t="shared" si="1738"/>
        <v>0</v>
      </c>
      <c r="Z699" s="401">
        <f t="shared" si="1739"/>
        <v>0</v>
      </c>
      <c r="AA699" s="513"/>
      <c r="AB699" s="401">
        <f t="shared" si="1740"/>
        <v>0</v>
      </c>
      <c r="AC699" s="513">
        <f t="shared" si="1741"/>
        <v>0</v>
      </c>
      <c r="AD699" s="401">
        <f t="shared" si="1742"/>
        <v>0</v>
      </c>
      <c r="AE699" s="513"/>
      <c r="AF699" s="401">
        <f t="shared" si="1743"/>
        <v>0</v>
      </c>
      <c r="AG699" s="513">
        <f t="shared" si="1744"/>
        <v>0</v>
      </c>
      <c r="AH699" s="401">
        <f t="shared" si="1745"/>
        <v>0</v>
      </c>
      <c r="AI699" s="513"/>
      <c r="AJ699" s="401">
        <f t="shared" si="1746"/>
        <v>0</v>
      </c>
      <c r="AK699" s="513">
        <f t="shared" si="1747"/>
        <v>0</v>
      </c>
      <c r="AL699" s="401">
        <f t="shared" si="1748"/>
        <v>0</v>
      </c>
      <c r="AM699" s="519"/>
      <c r="AN699" s="429">
        <f t="shared" si="1749"/>
        <v>0</v>
      </c>
      <c r="AO699" s="519">
        <f t="shared" si="1750"/>
        <v>0</v>
      </c>
      <c r="AP699" s="429">
        <f t="shared" si="1751"/>
        <v>0</v>
      </c>
      <c r="AQ699" s="591"/>
      <c r="AR699" s="401">
        <f t="shared" si="1752"/>
        <v>0</v>
      </c>
      <c r="AS699" s="519">
        <f t="shared" si="1753"/>
        <v>0</v>
      </c>
      <c r="AT699" s="429">
        <f t="shared" si="1754"/>
        <v>0</v>
      </c>
      <c r="AU699" s="513"/>
      <c r="AV699" s="401">
        <f t="shared" si="1755"/>
        <v>0</v>
      </c>
      <c r="AW699" s="519">
        <f t="shared" si="1756"/>
        <v>0</v>
      </c>
      <c r="AX699" s="429">
        <f t="shared" si="1757"/>
        <v>0</v>
      </c>
      <c r="AY699" s="513"/>
      <c r="AZ699" s="681">
        <f t="shared" si="1758"/>
        <v>0</v>
      </c>
      <c r="BA699" s="519">
        <f t="shared" si="1759"/>
        <v>0</v>
      </c>
      <c r="BB699" s="429">
        <f t="shared" si="1760"/>
        <v>0</v>
      </c>
      <c r="BC699" s="695"/>
      <c r="BD699" s="681">
        <f t="shared" si="1761"/>
        <v>0</v>
      </c>
      <c r="BE699" s="695">
        <f t="shared" si="1762"/>
        <v>0</v>
      </c>
      <c r="BF699" s="681">
        <f t="shared" si="1763"/>
        <v>0</v>
      </c>
      <c r="BG699" s="695"/>
      <c r="BH699" s="681">
        <f t="shared" si="1764"/>
        <v>0</v>
      </c>
      <c r="BI699" s="519">
        <f t="shared" si="1765"/>
        <v>0</v>
      </c>
      <c r="BJ699" s="429">
        <f t="shared" si="1766"/>
        <v>0</v>
      </c>
      <c r="BK699" s="519"/>
      <c r="BL699" s="429">
        <f t="shared" si="1767"/>
        <v>0</v>
      </c>
      <c r="BM699" s="519">
        <f t="shared" si="1768"/>
        <v>0</v>
      </c>
      <c r="BN699" s="429">
        <f t="shared" si="1769"/>
        <v>0</v>
      </c>
      <c r="BO699" s="718"/>
      <c r="BP699" s="706">
        <f t="shared" si="1770"/>
        <v>0</v>
      </c>
      <c r="BQ699" s="718">
        <f t="shared" si="1771"/>
        <v>0</v>
      </c>
      <c r="BR699" s="706">
        <f t="shared" si="1772"/>
        <v>0</v>
      </c>
      <c r="BS699" s="718"/>
      <c r="BT699" s="706">
        <f t="shared" si="1773"/>
        <v>0</v>
      </c>
      <c r="BU699" s="718">
        <f t="shared" si="1774"/>
        <v>0</v>
      </c>
      <c r="BV699" s="706">
        <f t="shared" si="1775"/>
        <v>0</v>
      </c>
      <c r="BW699" s="718"/>
      <c r="BX699" s="706">
        <f t="shared" si="1776"/>
        <v>0</v>
      </c>
      <c r="BY699" s="718">
        <f t="shared" si="1777"/>
        <v>0</v>
      </c>
      <c r="BZ699" s="706">
        <f t="shared" si="1778"/>
        <v>0</v>
      </c>
      <c r="CA699" s="718"/>
      <c r="CB699" s="706">
        <f t="shared" si="1779"/>
        <v>0</v>
      </c>
      <c r="CC699" s="718">
        <f t="shared" si="1780"/>
        <v>0</v>
      </c>
      <c r="CD699" s="706">
        <f t="shared" si="1781"/>
        <v>0</v>
      </c>
      <c r="CE699" s="706"/>
      <c r="CF699" s="402">
        <f t="shared" si="1679"/>
        <v>16005928</v>
      </c>
    </row>
    <row r="700" spans="2:84" ht="90">
      <c r="B700" s="395" t="s">
        <v>1992</v>
      </c>
      <c r="C700" s="396" t="s">
        <v>1993</v>
      </c>
      <c r="D700" s="397" t="s">
        <v>392</v>
      </c>
      <c r="E700" s="398">
        <v>777130</v>
      </c>
      <c r="F700" s="399">
        <v>130</v>
      </c>
      <c r="G700" s="400">
        <f t="shared" si="1731"/>
        <v>101026900</v>
      </c>
      <c r="H700" s="400"/>
      <c r="I700" s="401"/>
      <c r="J700" s="401"/>
      <c r="K700" s="513"/>
      <c r="L700" s="401"/>
      <c r="M700" s="513">
        <f t="shared" si="1732"/>
        <v>0</v>
      </c>
      <c r="N700" s="401">
        <f t="shared" si="1733"/>
        <v>0</v>
      </c>
      <c r="O700" s="513"/>
      <c r="P700" s="401"/>
      <c r="Q700" s="513">
        <f t="shared" si="1734"/>
        <v>0</v>
      </c>
      <c r="R700" s="401">
        <f t="shared" si="1735"/>
        <v>0</v>
      </c>
      <c r="S700" s="540"/>
      <c r="T700" s="401"/>
      <c r="U700" s="513">
        <f t="shared" si="1736"/>
        <v>0</v>
      </c>
      <c r="V700" s="401">
        <f t="shared" si="1737"/>
        <v>0</v>
      </c>
      <c r="W700" s="513"/>
      <c r="X700" s="401"/>
      <c r="Y700" s="513">
        <f t="shared" si="1738"/>
        <v>0</v>
      </c>
      <c r="Z700" s="401">
        <f t="shared" si="1739"/>
        <v>0</v>
      </c>
      <c r="AA700" s="513"/>
      <c r="AB700" s="401">
        <f t="shared" si="1740"/>
        <v>0</v>
      </c>
      <c r="AC700" s="513">
        <f t="shared" si="1741"/>
        <v>0</v>
      </c>
      <c r="AD700" s="401">
        <f t="shared" si="1742"/>
        <v>0</v>
      </c>
      <c r="AE700" s="513"/>
      <c r="AF700" s="401">
        <f t="shared" si="1743"/>
        <v>0</v>
      </c>
      <c r="AG700" s="513">
        <f t="shared" si="1744"/>
        <v>0</v>
      </c>
      <c r="AH700" s="401">
        <f t="shared" si="1745"/>
        <v>0</v>
      </c>
      <c r="AI700" s="513"/>
      <c r="AJ700" s="401">
        <f t="shared" si="1746"/>
        <v>0</v>
      </c>
      <c r="AK700" s="513">
        <f t="shared" si="1747"/>
        <v>0</v>
      </c>
      <c r="AL700" s="401">
        <f t="shared" si="1748"/>
        <v>0</v>
      </c>
      <c r="AM700" s="519"/>
      <c r="AN700" s="429">
        <f t="shared" si="1749"/>
        <v>0</v>
      </c>
      <c r="AO700" s="519">
        <f t="shared" si="1750"/>
        <v>0</v>
      </c>
      <c r="AP700" s="429">
        <f t="shared" si="1751"/>
        <v>0</v>
      </c>
      <c r="AQ700" s="591"/>
      <c r="AR700" s="401">
        <f t="shared" si="1752"/>
        <v>0</v>
      </c>
      <c r="AS700" s="519">
        <f t="shared" si="1753"/>
        <v>0</v>
      </c>
      <c r="AT700" s="429">
        <f t="shared" si="1754"/>
        <v>0</v>
      </c>
      <c r="AU700" s="513"/>
      <c r="AV700" s="401">
        <f t="shared" si="1755"/>
        <v>0</v>
      </c>
      <c r="AW700" s="519">
        <f t="shared" si="1756"/>
        <v>0</v>
      </c>
      <c r="AX700" s="429">
        <f t="shared" si="1757"/>
        <v>0</v>
      </c>
      <c r="AY700" s="513"/>
      <c r="AZ700" s="681">
        <f t="shared" si="1758"/>
        <v>0</v>
      </c>
      <c r="BA700" s="519">
        <f t="shared" si="1759"/>
        <v>0</v>
      </c>
      <c r="BB700" s="429">
        <f t="shared" si="1760"/>
        <v>0</v>
      </c>
      <c r="BC700" s="695"/>
      <c r="BD700" s="681">
        <f t="shared" si="1761"/>
        <v>0</v>
      </c>
      <c r="BE700" s="695">
        <f t="shared" si="1762"/>
        <v>0</v>
      </c>
      <c r="BF700" s="681">
        <f t="shared" si="1763"/>
        <v>0</v>
      </c>
      <c r="BG700" s="695"/>
      <c r="BH700" s="681">
        <f t="shared" si="1764"/>
        <v>0</v>
      </c>
      <c r="BI700" s="519">
        <f t="shared" si="1765"/>
        <v>0</v>
      </c>
      <c r="BJ700" s="429">
        <f t="shared" si="1766"/>
        <v>0</v>
      </c>
      <c r="BK700" s="519">
        <v>58.4</v>
      </c>
      <c r="BL700" s="429">
        <f t="shared" si="1767"/>
        <v>45384392</v>
      </c>
      <c r="BM700" s="519">
        <f t="shared" si="1768"/>
        <v>58.4</v>
      </c>
      <c r="BN700" s="429">
        <f t="shared" si="1769"/>
        <v>45384392</v>
      </c>
      <c r="BO700" s="718"/>
      <c r="BP700" s="706">
        <f t="shared" si="1770"/>
        <v>0</v>
      </c>
      <c r="BQ700" s="718">
        <f t="shared" si="1771"/>
        <v>58.4</v>
      </c>
      <c r="BR700" s="706">
        <f t="shared" si="1772"/>
        <v>45384392</v>
      </c>
      <c r="BS700" s="718"/>
      <c r="BT700" s="706">
        <f t="shared" si="1773"/>
        <v>0</v>
      </c>
      <c r="BU700" s="718">
        <f t="shared" si="1774"/>
        <v>58.4</v>
      </c>
      <c r="BV700" s="706">
        <f t="shared" si="1775"/>
        <v>45384392</v>
      </c>
      <c r="BW700" s="718"/>
      <c r="BX700" s="706">
        <f t="shared" si="1776"/>
        <v>0</v>
      </c>
      <c r="BY700" s="718">
        <f t="shared" si="1777"/>
        <v>58.4</v>
      </c>
      <c r="BZ700" s="706">
        <f t="shared" si="1778"/>
        <v>45384392</v>
      </c>
      <c r="CA700" s="718"/>
      <c r="CB700" s="706">
        <f t="shared" si="1779"/>
        <v>0</v>
      </c>
      <c r="CC700" s="718">
        <f t="shared" si="1780"/>
        <v>58.4</v>
      </c>
      <c r="CD700" s="706">
        <f t="shared" si="1781"/>
        <v>45384392</v>
      </c>
      <c r="CE700" s="706"/>
      <c r="CF700" s="402">
        <f t="shared" si="1679"/>
        <v>101026900</v>
      </c>
    </row>
    <row r="701" spans="2:84" ht="90">
      <c r="B701" s="395" t="s">
        <v>1994</v>
      </c>
      <c r="C701" s="396" t="s">
        <v>1995</v>
      </c>
      <c r="D701" s="397" t="s">
        <v>392</v>
      </c>
      <c r="E701" s="398">
        <v>153981</v>
      </c>
      <c r="F701" s="399">
        <v>16.8</v>
      </c>
      <c r="G701" s="400">
        <f t="shared" si="1731"/>
        <v>2586880.8000000003</v>
      </c>
      <c r="H701" s="400"/>
      <c r="I701" s="401"/>
      <c r="J701" s="401"/>
      <c r="K701" s="513"/>
      <c r="L701" s="401"/>
      <c r="M701" s="513">
        <f t="shared" si="1732"/>
        <v>0</v>
      </c>
      <c r="N701" s="401">
        <f t="shared" si="1733"/>
        <v>0</v>
      </c>
      <c r="O701" s="513"/>
      <c r="P701" s="401"/>
      <c r="Q701" s="513">
        <f t="shared" si="1734"/>
        <v>0</v>
      </c>
      <c r="R701" s="401">
        <f t="shared" si="1735"/>
        <v>0</v>
      </c>
      <c r="S701" s="540"/>
      <c r="T701" s="401"/>
      <c r="U701" s="513">
        <f t="shared" si="1736"/>
        <v>0</v>
      </c>
      <c r="V701" s="401">
        <f t="shared" si="1737"/>
        <v>0</v>
      </c>
      <c r="W701" s="513"/>
      <c r="X701" s="401"/>
      <c r="Y701" s="513">
        <f t="shared" si="1738"/>
        <v>0</v>
      </c>
      <c r="Z701" s="401">
        <f t="shared" si="1739"/>
        <v>0</v>
      </c>
      <c r="AA701" s="513"/>
      <c r="AB701" s="401">
        <f t="shared" si="1740"/>
        <v>0</v>
      </c>
      <c r="AC701" s="513">
        <f t="shared" si="1741"/>
        <v>0</v>
      </c>
      <c r="AD701" s="401">
        <f t="shared" si="1742"/>
        <v>0</v>
      </c>
      <c r="AE701" s="513"/>
      <c r="AF701" s="401">
        <f t="shared" si="1743"/>
        <v>0</v>
      </c>
      <c r="AG701" s="513">
        <f t="shared" si="1744"/>
        <v>0</v>
      </c>
      <c r="AH701" s="401">
        <f t="shared" si="1745"/>
        <v>0</v>
      </c>
      <c r="AI701" s="513"/>
      <c r="AJ701" s="401">
        <f t="shared" si="1746"/>
        <v>0</v>
      </c>
      <c r="AK701" s="513">
        <f t="shared" si="1747"/>
        <v>0</v>
      </c>
      <c r="AL701" s="401">
        <f t="shared" si="1748"/>
        <v>0</v>
      </c>
      <c r="AM701" s="519"/>
      <c r="AN701" s="429">
        <f t="shared" si="1749"/>
        <v>0</v>
      </c>
      <c r="AO701" s="519">
        <f t="shared" si="1750"/>
        <v>0</v>
      </c>
      <c r="AP701" s="429">
        <f t="shared" si="1751"/>
        <v>0</v>
      </c>
      <c r="AQ701" s="591"/>
      <c r="AR701" s="401">
        <f t="shared" si="1752"/>
        <v>0</v>
      </c>
      <c r="AS701" s="519">
        <f t="shared" si="1753"/>
        <v>0</v>
      </c>
      <c r="AT701" s="429">
        <f t="shared" si="1754"/>
        <v>0</v>
      </c>
      <c r="AU701" s="513"/>
      <c r="AV701" s="401">
        <f t="shared" si="1755"/>
        <v>0</v>
      </c>
      <c r="AW701" s="519">
        <f t="shared" si="1756"/>
        <v>0</v>
      </c>
      <c r="AX701" s="429">
        <f t="shared" si="1757"/>
        <v>0</v>
      </c>
      <c r="AY701" s="513"/>
      <c r="AZ701" s="681">
        <f t="shared" si="1758"/>
        <v>0</v>
      </c>
      <c r="BA701" s="519">
        <f t="shared" si="1759"/>
        <v>0</v>
      </c>
      <c r="BB701" s="429">
        <f t="shared" si="1760"/>
        <v>0</v>
      </c>
      <c r="BC701" s="695"/>
      <c r="BD701" s="681">
        <f t="shared" si="1761"/>
        <v>0</v>
      </c>
      <c r="BE701" s="695">
        <f t="shared" si="1762"/>
        <v>0</v>
      </c>
      <c r="BF701" s="681">
        <f t="shared" si="1763"/>
        <v>0</v>
      </c>
      <c r="BG701" s="695"/>
      <c r="BH701" s="681">
        <f t="shared" si="1764"/>
        <v>0</v>
      </c>
      <c r="BI701" s="519">
        <f t="shared" si="1765"/>
        <v>0</v>
      </c>
      <c r="BJ701" s="429">
        <f t="shared" si="1766"/>
        <v>0</v>
      </c>
      <c r="BK701" s="519">
        <v>20.3</v>
      </c>
      <c r="BL701" s="429">
        <f t="shared" si="1767"/>
        <v>3125814.3000000003</v>
      </c>
      <c r="BM701" s="519">
        <f t="shared" si="1768"/>
        <v>20.3</v>
      </c>
      <c r="BN701" s="429">
        <f t="shared" si="1769"/>
        <v>3125814.3000000003</v>
      </c>
      <c r="BO701" s="718"/>
      <c r="BP701" s="706">
        <f t="shared" si="1770"/>
        <v>0</v>
      </c>
      <c r="BQ701" s="718">
        <f t="shared" si="1771"/>
        <v>20.3</v>
      </c>
      <c r="BR701" s="706">
        <f t="shared" si="1772"/>
        <v>3125814.3000000003</v>
      </c>
      <c r="BS701" s="718"/>
      <c r="BT701" s="706">
        <f t="shared" si="1773"/>
        <v>0</v>
      </c>
      <c r="BU701" s="718">
        <f t="shared" si="1774"/>
        <v>20.3</v>
      </c>
      <c r="BV701" s="706">
        <f t="shared" si="1775"/>
        <v>3125814.3000000003</v>
      </c>
      <c r="BW701" s="718"/>
      <c r="BX701" s="706">
        <f t="shared" si="1776"/>
        <v>0</v>
      </c>
      <c r="BY701" s="718">
        <f t="shared" si="1777"/>
        <v>20.3</v>
      </c>
      <c r="BZ701" s="706">
        <f t="shared" si="1778"/>
        <v>3125814.3000000003</v>
      </c>
      <c r="CA701" s="718"/>
      <c r="CB701" s="706">
        <f t="shared" si="1779"/>
        <v>0</v>
      </c>
      <c r="CC701" s="718">
        <f t="shared" si="1780"/>
        <v>20.3</v>
      </c>
      <c r="CD701" s="706">
        <f t="shared" si="1781"/>
        <v>3125814.3000000003</v>
      </c>
      <c r="CE701" s="706"/>
      <c r="CF701" s="402">
        <f t="shared" si="1679"/>
        <v>2586880.8000000003</v>
      </c>
    </row>
    <row r="702" spans="2:84" ht="90">
      <c r="B702" s="395" t="s">
        <v>1996</v>
      </c>
      <c r="C702" s="396" t="s">
        <v>1997</v>
      </c>
      <c r="D702" s="397" t="s">
        <v>392</v>
      </c>
      <c r="E702" s="398">
        <v>104116</v>
      </c>
      <c r="F702" s="399">
        <v>482</v>
      </c>
      <c r="G702" s="400">
        <f t="shared" si="1731"/>
        <v>50183912</v>
      </c>
      <c r="H702" s="400"/>
      <c r="I702" s="401"/>
      <c r="J702" s="401"/>
      <c r="K702" s="513"/>
      <c r="L702" s="401"/>
      <c r="M702" s="513">
        <f t="shared" si="1732"/>
        <v>0</v>
      </c>
      <c r="N702" s="401">
        <f t="shared" si="1733"/>
        <v>0</v>
      </c>
      <c r="O702" s="513"/>
      <c r="P702" s="401"/>
      <c r="Q702" s="513">
        <f t="shared" si="1734"/>
        <v>0</v>
      </c>
      <c r="R702" s="401">
        <f t="shared" si="1735"/>
        <v>0</v>
      </c>
      <c r="S702" s="540"/>
      <c r="T702" s="401"/>
      <c r="U702" s="513">
        <f t="shared" si="1736"/>
        <v>0</v>
      </c>
      <c r="V702" s="401">
        <f t="shared" si="1737"/>
        <v>0</v>
      </c>
      <c r="W702" s="513"/>
      <c r="X702" s="401"/>
      <c r="Y702" s="513">
        <f t="shared" si="1738"/>
        <v>0</v>
      </c>
      <c r="Z702" s="401">
        <f t="shared" si="1739"/>
        <v>0</v>
      </c>
      <c r="AA702" s="513"/>
      <c r="AB702" s="401">
        <f t="shared" si="1740"/>
        <v>0</v>
      </c>
      <c r="AC702" s="513">
        <f t="shared" si="1741"/>
        <v>0</v>
      </c>
      <c r="AD702" s="401">
        <f t="shared" si="1742"/>
        <v>0</v>
      </c>
      <c r="AE702" s="513"/>
      <c r="AF702" s="401">
        <f t="shared" si="1743"/>
        <v>0</v>
      </c>
      <c r="AG702" s="513">
        <f t="shared" si="1744"/>
        <v>0</v>
      </c>
      <c r="AH702" s="401">
        <f t="shared" si="1745"/>
        <v>0</v>
      </c>
      <c r="AI702" s="513"/>
      <c r="AJ702" s="401">
        <f t="shared" si="1746"/>
        <v>0</v>
      </c>
      <c r="AK702" s="513">
        <f t="shared" si="1747"/>
        <v>0</v>
      </c>
      <c r="AL702" s="401">
        <f t="shared" si="1748"/>
        <v>0</v>
      </c>
      <c r="AM702" s="519"/>
      <c r="AN702" s="429">
        <f t="shared" si="1749"/>
        <v>0</v>
      </c>
      <c r="AO702" s="519">
        <f t="shared" si="1750"/>
        <v>0</v>
      </c>
      <c r="AP702" s="429">
        <f t="shared" si="1751"/>
        <v>0</v>
      </c>
      <c r="AQ702" s="591"/>
      <c r="AR702" s="401">
        <f t="shared" si="1752"/>
        <v>0</v>
      </c>
      <c r="AS702" s="519">
        <f t="shared" si="1753"/>
        <v>0</v>
      </c>
      <c r="AT702" s="429">
        <f t="shared" si="1754"/>
        <v>0</v>
      </c>
      <c r="AU702" s="513"/>
      <c r="AV702" s="401">
        <f t="shared" si="1755"/>
        <v>0</v>
      </c>
      <c r="AW702" s="519">
        <f t="shared" si="1756"/>
        <v>0</v>
      </c>
      <c r="AX702" s="429">
        <f t="shared" si="1757"/>
        <v>0</v>
      </c>
      <c r="AY702" s="513"/>
      <c r="AZ702" s="681">
        <f t="shared" si="1758"/>
        <v>0</v>
      </c>
      <c r="BA702" s="519">
        <f t="shared" si="1759"/>
        <v>0</v>
      </c>
      <c r="BB702" s="429">
        <f t="shared" si="1760"/>
        <v>0</v>
      </c>
      <c r="BC702" s="695"/>
      <c r="BD702" s="681">
        <f t="shared" si="1761"/>
        <v>0</v>
      </c>
      <c r="BE702" s="695">
        <f t="shared" si="1762"/>
        <v>0</v>
      </c>
      <c r="BF702" s="681">
        <f t="shared" si="1763"/>
        <v>0</v>
      </c>
      <c r="BG702" s="695"/>
      <c r="BH702" s="681">
        <f t="shared" si="1764"/>
        <v>0</v>
      </c>
      <c r="BI702" s="519">
        <f t="shared" si="1765"/>
        <v>0</v>
      </c>
      <c r="BJ702" s="429">
        <f t="shared" si="1766"/>
        <v>0</v>
      </c>
      <c r="BK702" s="519"/>
      <c r="BL702" s="429">
        <f t="shared" si="1767"/>
        <v>0</v>
      </c>
      <c r="BM702" s="519">
        <f t="shared" si="1768"/>
        <v>0</v>
      </c>
      <c r="BN702" s="429">
        <f t="shared" si="1769"/>
        <v>0</v>
      </c>
      <c r="BO702" s="718"/>
      <c r="BP702" s="706">
        <f t="shared" si="1770"/>
        <v>0</v>
      </c>
      <c r="BQ702" s="718">
        <f t="shared" si="1771"/>
        <v>0</v>
      </c>
      <c r="BR702" s="706">
        <f t="shared" si="1772"/>
        <v>0</v>
      </c>
      <c r="BS702" s="718"/>
      <c r="BT702" s="706">
        <f t="shared" si="1773"/>
        <v>0</v>
      </c>
      <c r="BU702" s="718">
        <f t="shared" si="1774"/>
        <v>0</v>
      </c>
      <c r="BV702" s="706">
        <f t="shared" si="1775"/>
        <v>0</v>
      </c>
      <c r="BW702" s="718"/>
      <c r="BX702" s="706">
        <f t="shared" si="1776"/>
        <v>0</v>
      </c>
      <c r="BY702" s="718">
        <f t="shared" si="1777"/>
        <v>0</v>
      </c>
      <c r="BZ702" s="706">
        <f t="shared" si="1778"/>
        <v>0</v>
      </c>
      <c r="CA702" s="718"/>
      <c r="CB702" s="706">
        <f t="shared" si="1779"/>
        <v>0</v>
      </c>
      <c r="CC702" s="718">
        <f t="shared" si="1780"/>
        <v>0</v>
      </c>
      <c r="CD702" s="706">
        <f t="shared" si="1781"/>
        <v>0</v>
      </c>
      <c r="CE702" s="706"/>
      <c r="CF702" s="402">
        <f t="shared" si="1679"/>
        <v>50183912</v>
      </c>
    </row>
    <row r="703" spans="2:84" ht="90">
      <c r="B703" s="395" t="s">
        <v>1998</v>
      </c>
      <c r="C703" s="396" t="s">
        <v>1999</v>
      </c>
      <c r="D703" s="397" t="s">
        <v>392</v>
      </c>
      <c r="E703" s="398">
        <v>996036</v>
      </c>
      <c r="F703" s="399">
        <v>10</v>
      </c>
      <c r="G703" s="400">
        <f t="shared" si="1731"/>
        <v>9960360</v>
      </c>
      <c r="H703" s="400"/>
      <c r="I703" s="401"/>
      <c r="J703" s="401"/>
      <c r="K703" s="513"/>
      <c r="L703" s="401"/>
      <c r="M703" s="513">
        <f t="shared" si="1732"/>
        <v>0</v>
      </c>
      <c r="N703" s="401">
        <f t="shared" si="1733"/>
        <v>0</v>
      </c>
      <c r="O703" s="513"/>
      <c r="P703" s="401"/>
      <c r="Q703" s="513">
        <f t="shared" si="1734"/>
        <v>0</v>
      </c>
      <c r="R703" s="401">
        <f t="shared" si="1735"/>
        <v>0</v>
      </c>
      <c r="S703" s="540"/>
      <c r="T703" s="401"/>
      <c r="U703" s="513">
        <f t="shared" si="1736"/>
        <v>0</v>
      </c>
      <c r="V703" s="401">
        <f t="shared" si="1737"/>
        <v>0</v>
      </c>
      <c r="W703" s="513"/>
      <c r="X703" s="401"/>
      <c r="Y703" s="513">
        <f t="shared" si="1738"/>
        <v>0</v>
      </c>
      <c r="Z703" s="401">
        <f t="shared" si="1739"/>
        <v>0</v>
      </c>
      <c r="AA703" s="513"/>
      <c r="AB703" s="401">
        <f t="shared" si="1740"/>
        <v>0</v>
      </c>
      <c r="AC703" s="513">
        <f t="shared" si="1741"/>
        <v>0</v>
      </c>
      <c r="AD703" s="401">
        <f t="shared" si="1742"/>
        <v>0</v>
      </c>
      <c r="AE703" s="513"/>
      <c r="AF703" s="401">
        <f t="shared" si="1743"/>
        <v>0</v>
      </c>
      <c r="AG703" s="513">
        <f t="shared" si="1744"/>
        <v>0</v>
      </c>
      <c r="AH703" s="401">
        <f t="shared" si="1745"/>
        <v>0</v>
      </c>
      <c r="AI703" s="513"/>
      <c r="AJ703" s="401">
        <f t="shared" si="1746"/>
        <v>0</v>
      </c>
      <c r="AK703" s="513">
        <f t="shared" si="1747"/>
        <v>0</v>
      </c>
      <c r="AL703" s="401">
        <f t="shared" si="1748"/>
        <v>0</v>
      </c>
      <c r="AM703" s="519"/>
      <c r="AN703" s="429">
        <f t="shared" si="1749"/>
        <v>0</v>
      </c>
      <c r="AO703" s="519">
        <f t="shared" si="1750"/>
        <v>0</v>
      </c>
      <c r="AP703" s="429">
        <f t="shared" si="1751"/>
        <v>0</v>
      </c>
      <c r="AQ703" s="591"/>
      <c r="AR703" s="401">
        <f t="shared" si="1752"/>
        <v>0</v>
      </c>
      <c r="AS703" s="519">
        <f t="shared" si="1753"/>
        <v>0</v>
      </c>
      <c r="AT703" s="429">
        <f t="shared" si="1754"/>
        <v>0</v>
      </c>
      <c r="AU703" s="513"/>
      <c r="AV703" s="401">
        <f t="shared" si="1755"/>
        <v>0</v>
      </c>
      <c r="AW703" s="519">
        <f t="shared" si="1756"/>
        <v>0</v>
      </c>
      <c r="AX703" s="429">
        <f t="shared" si="1757"/>
        <v>0</v>
      </c>
      <c r="AY703" s="513"/>
      <c r="AZ703" s="681">
        <f t="shared" si="1758"/>
        <v>0</v>
      </c>
      <c r="BA703" s="519">
        <f t="shared" si="1759"/>
        <v>0</v>
      </c>
      <c r="BB703" s="429">
        <f t="shared" si="1760"/>
        <v>0</v>
      </c>
      <c r="BC703" s="695"/>
      <c r="BD703" s="681">
        <f t="shared" si="1761"/>
        <v>0</v>
      </c>
      <c r="BE703" s="695">
        <f t="shared" si="1762"/>
        <v>0</v>
      </c>
      <c r="BF703" s="681">
        <f t="shared" si="1763"/>
        <v>0</v>
      </c>
      <c r="BG703" s="695"/>
      <c r="BH703" s="681">
        <f t="shared" si="1764"/>
        <v>0</v>
      </c>
      <c r="BI703" s="519">
        <f t="shared" si="1765"/>
        <v>0</v>
      </c>
      <c r="BJ703" s="429">
        <f t="shared" si="1766"/>
        <v>0</v>
      </c>
      <c r="BK703" s="519"/>
      <c r="BL703" s="429">
        <f t="shared" si="1767"/>
        <v>0</v>
      </c>
      <c r="BM703" s="519">
        <f t="shared" si="1768"/>
        <v>0</v>
      </c>
      <c r="BN703" s="429">
        <f t="shared" si="1769"/>
        <v>0</v>
      </c>
      <c r="BO703" s="718"/>
      <c r="BP703" s="706">
        <f t="shared" si="1770"/>
        <v>0</v>
      </c>
      <c r="BQ703" s="718">
        <f t="shared" si="1771"/>
        <v>0</v>
      </c>
      <c r="BR703" s="706">
        <f t="shared" si="1772"/>
        <v>0</v>
      </c>
      <c r="BS703" s="718"/>
      <c r="BT703" s="706">
        <f t="shared" si="1773"/>
        <v>0</v>
      </c>
      <c r="BU703" s="718">
        <f t="shared" si="1774"/>
        <v>0</v>
      </c>
      <c r="BV703" s="706">
        <f t="shared" si="1775"/>
        <v>0</v>
      </c>
      <c r="BW703" s="718"/>
      <c r="BX703" s="706">
        <f t="shared" si="1776"/>
        <v>0</v>
      </c>
      <c r="BY703" s="718">
        <f t="shared" si="1777"/>
        <v>0</v>
      </c>
      <c r="BZ703" s="706">
        <f t="shared" si="1778"/>
        <v>0</v>
      </c>
      <c r="CA703" s="718"/>
      <c r="CB703" s="706">
        <f t="shared" si="1779"/>
        <v>0</v>
      </c>
      <c r="CC703" s="718">
        <f t="shared" si="1780"/>
        <v>0</v>
      </c>
      <c r="CD703" s="706">
        <f t="shared" si="1781"/>
        <v>0</v>
      </c>
      <c r="CE703" s="706"/>
      <c r="CF703" s="402">
        <f t="shared" si="1679"/>
        <v>9960360</v>
      </c>
    </row>
    <row r="704" spans="2:84" ht="90">
      <c r="B704" s="395" t="s">
        <v>2000</v>
      </c>
      <c r="C704" s="396" t="s">
        <v>2001</v>
      </c>
      <c r="D704" s="397" t="s">
        <v>392</v>
      </c>
      <c r="E704" s="398">
        <v>956478</v>
      </c>
      <c r="F704" s="399">
        <v>24.5</v>
      </c>
      <c r="G704" s="400">
        <f t="shared" si="1731"/>
        <v>23433711</v>
      </c>
      <c r="H704" s="400"/>
      <c r="I704" s="401"/>
      <c r="J704" s="401"/>
      <c r="K704" s="513"/>
      <c r="L704" s="401"/>
      <c r="M704" s="513">
        <f t="shared" si="1732"/>
        <v>0</v>
      </c>
      <c r="N704" s="401">
        <f t="shared" si="1733"/>
        <v>0</v>
      </c>
      <c r="O704" s="513"/>
      <c r="P704" s="401"/>
      <c r="Q704" s="513">
        <f t="shared" si="1734"/>
        <v>0</v>
      </c>
      <c r="R704" s="401">
        <f t="shared" si="1735"/>
        <v>0</v>
      </c>
      <c r="S704" s="540"/>
      <c r="T704" s="401"/>
      <c r="U704" s="513">
        <f t="shared" si="1736"/>
        <v>0</v>
      </c>
      <c r="V704" s="401">
        <f t="shared" si="1737"/>
        <v>0</v>
      </c>
      <c r="W704" s="513"/>
      <c r="X704" s="401"/>
      <c r="Y704" s="513">
        <f t="shared" si="1738"/>
        <v>0</v>
      </c>
      <c r="Z704" s="401">
        <f t="shared" si="1739"/>
        <v>0</v>
      </c>
      <c r="AA704" s="513"/>
      <c r="AB704" s="401">
        <f t="shared" si="1740"/>
        <v>0</v>
      </c>
      <c r="AC704" s="513">
        <f t="shared" si="1741"/>
        <v>0</v>
      </c>
      <c r="AD704" s="401">
        <f t="shared" si="1742"/>
        <v>0</v>
      </c>
      <c r="AE704" s="513"/>
      <c r="AF704" s="401">
        <f t="shared" si="1743"/>
        <v>0</v>
      </c>
      <c r="AG704" s="513">
        <f t="shared" si="1744"/>
        <v>0</v>
      </c>
      <c r="AH704" s="401">
        <f t="shared" si="1745"/>
        <v>0</v>
      </c>
      <c r="AI704" s="513"/>
      <c r="AJ704" s="401">
        <f t="shared" si="1746"/>
        <v>0</v>
      </c>
      <c r="AK704" s="513">
        <f t="shared" si="1747"/>
        <v>0</v>
      </c>
      <c r="AL704" s="401">
        <f t="shared" si="1748"/>
        <v>0</v>
      </c>
      <c r="AM704" s="519"/>
      <c r="AN704" s="429">
        <f t="shared" si="1749"/>
        <v>0</v>
      </c>
      <c r="AO704" s="519">
        <f t="shared" si="1750"/>
        <v>0</v>
      </c>
      <c r="AP704" s="429">
        <f t="shared" si="1751"/>
        <v>0</v>
      </c>
      <c r="AQ704" s="591"/>
      <c r="AR704" s="401">
        <f t="shared" si="1752"/>
        <v>0</v>
      </c>
      <c r="AS704" s="519">
        <f t="shared" si="1753"/>
        <v>0</v>
      </c>
      <c r="AT704" s="429">
        <f t="shared" si="1754"/>
        <v>0</v>
      </c>
      <c r="AU704" s="513"/>
      <c r="AV704" s="401">
        <f t="shared" si="1755"/>
        <v>0</v>
      </c>
      <c r="AW704" s="519">
        <f t="shared" si="1756"/>
        <v>0</v>
      </c>
      <c r="AX704" s="429">
        <f t="shared" si="1757"/>
        <v>0</v>
      </c>
      <c r="AY704" s="513"/>
      <c r="AZ704" s="681">
        <f t="shared" si="1758"/>
        <v>0</v>
      </c>
      <c r="BA704" s="519">
        <f t="shared" si="1759"/>
        <v>0</v>
      </c>
      <c r="BB704" s="429">
        <f t="shared" si="1760"/>
        <v>0</v>
      </c>
      <c r="BC704" s="695"/>
      <c r="BD704" s="681">
        <f t="shared" si="1761"/>
        <v>0</v>
      </c>
      <c r="BE704" s="695">
        <f t="shared" si="1762"/>
        <v>0</v>
      </c>
      <c r="BF704" s="681">
        <f t="shared" si="1763"/>
        <v>0</v>
      </c>
      <c r="BG704" s="695"/>
      <c r="BH704" s="681">
        <f t="shared" si="1764"/>
        <v>0</v>
      </c>
      <c r="BI704" s="519">
        <f t="shared" si="1765"/>
        <v>0</v>
      </c>
      <c r="BJ704" s="429">
        <f t="shared" si="1766"/>
        <v>0</v>
      </c>
      <c r="BK704" s="519"/>
      <c r="BL704" s="429">
        <f t="shared" si="1767"/>
        <v>0</v>
      </c>
      <c r="BM704" s="519">
        <f t="shared" si="1768"/>
        <v>0</v>
      </c>
      <c r="BN704" s="429">
        <f t="shared" si="1769"/>
        <v>0</v>
      </c>
      <c r="BO704" s="718"/>
      <c r="BP704" s="706">
        <f t="shared" si="1770"/>
        <v>0</v>
      </c>
      <c r="BQ704" s="718">
        <f t="shared" si="1771"/>
        <v>0</v>
      </c>
      <c r="BR704" s="706">
        <f t="shared" si="1772"/>
        <v>0</v>
      </c>
      <c r="BS704" s="718"/>
      <c r="BT704" s="706">
        <f t="shared" si="1773"/>
        <v>0</v>
      </c>
      <c r="BU704" s="718">
        <f t="shared" si="1774"/>
        <v>0</v>
      </c>
      <c r="BV704" s="706">
        <f t="shared" si="1775"/>
        <v>0</v>
      </c>
      <c r="BW704" s="718"/>
      <c r="BX704" s="706">
        <f t="shared" si="1776"/>
        <v>0</v>
      </c>
      <c r="BY704" s="718">
        <f t="shared" si="1777"/>
        <v>0</v>
      </c>
      <c r="BZ704" s="706">
        <f t="shared" si="1778"/>
        <v>0</v>
      </c>
      <c r="CA704" s="718"/>
      <c r="CB704" s="706">
        <f t="shared" si="1779"/>
        <v>0</v>
      </c>
      <c r="CC704" s="718">
        <f t="shared" si="1780"/>
        <v>0</v>
      </c>
      <c r="CD704" s="706">
        <f t="shared" si="1781"/>
        <v>0</v>
      </c>
      <c r="CE704" s="706"/>
      <c r="CF704" s="402">
        <f t="shared" si="1679"/>
        <v>23433711</v>
      </c>
    </row>
    <row r="705" spans="2:84" s="387" customFormat="1" ht="36">
      <c r="B705" s="404"/>
      <c r="C705" s="405" t="s">
        <v>2002</v>
      </c>
      <c r="D705" s="406"/>
      <c r="E705" s="407"/>
      <c r="F705" s="408">
        <v>0</v>
      </c>
      <c r="G705" s="409"/>
      <c r="H705" s="409"/>
      <c r="I705" s="409"/>
      <c r="J705" s="409"/>
      <c r="K705" s="516"/>
      <c r="L705" s="409">
        <f>SUM(L706:L711)</f>
        <v>0</v>
      </c>
      <c r="M705" s="516"/>
      <c r="N705" s="409">
        <f>SUM(N706:N711)</f>
        <v>0</v>
      </c>
      <c r="O705" s="516"/>
      <c r="P705" s="409"/>
      <c r="Q705" s="516"/>
      <c r="R705" s="409">
        <f>SUM(R706:R711)</f>
        <v>0</v>
      </c>
      <c r="S705" s="542"/>
      <c r="T705" s="409">
        <f>SUM(T706:T711)</f>
        <v>0</v>
      </c>
      <c r="U705" s="516"/>
      <c r="V705" s="409">
        <f>SUM(V706:V711)</f>
        <v>0</v>
      </c>
      <c r="W705" s="516"/>
      <c r="X705" s="409">
        <f>SUM(X706:X711)</f>
        <v>0</v>
      </c>
      <c r="Y705" s="516"/>
      <c r="Z705" s="409">
        <f>SUM(Z706:Z711)</f>
        <v>0</v>
      </c>
      <c r="AA705" s="516"/>
      <c r="AB705" s="409">
        <f>SUM(AB706:AB711)</f>
        <v>0</v>
      </c>
      <c r="AC705" s="516"/>
      <c r="AD705" s="409">
        <f>SUM(AD706:AD711)</f>
        <v>0</v>
      </c>
      <c r="AE705" s="516"/>
      <c r="AF705" s="409">
        <f>SUM(AF706:AF711)</f>
        <v>0</v>
      </c>
      <c r="AG705" s="516"/>
      <c r="AH705" s="409">
        <f>SUM(AH706:AH711)</f>
        <v>0</v>
      </c>
      <c r="AI705" s="516"/>
      <c r="AJ705" s="409">
        <f>SUM(AJ706:AJ711)</f>
        <v>0</v>
      </c>
      <c r="AK705" s="516"/>
      <c r="AL705" s="409">
        <f>SUM(AL706:AL711)</f>
        <v>0</v>
      </c>
      <c r="AM705" s="611"/>
      <c r="AN705" s="612">
        <f>SUM(AN706:AN711)</f>
        <v>0</v>
      </c>
      <c r="AO705" s="611"/>
      <c r="AP705" s="612">
        <f>SUM(AP706:AP711)</f>
        <v>0</v>
      </c>
      <c r="AQ705" s="593"/>
      <c r="AR705" s="409">
        <f>SUM(AR706:AR711)</f>
        <v>28676692.5</v>
      </c>
      <c r="AS705" s="611"/>
      <c r="AT705" s="612">
        <f>SUM(AT706:AT711)</f>
        <v>28676692.5</v>
      </c>
      <c r="AU705" s="516"/>
      <c r="AV705" s="409">
        <f>SUM(AV706:AV711)</f>
        <v>0</v>
      </c>
      <c r="AW705" s="611"/>
      <c r="AX705" s="612">
        <f>SUM(AX706:AX711)</f>
        <v>28676692.5</v>
      </c>
      <c r="AY705" s="516"/>
      <c r="AZ705" s="680">
        <f>SUM(AZ706:AZ711)</f>
        <v>0</v>
      </c>
      <c r="BA705" s="611"/>
      <c r="BB705" s="612">
        <f>SUM(BB706:BB711)</f>
        <v>28676692.5</v>
      </c>
      <c r="BC705" s="694"/>
      <c r="BD705" s="680">
        <f>SUM(BD706:BD711)</f>
        <v>0</v>
      </c>
      <c r="BE705" s="694"/>
      <c r="BF705" s="680">
        <f>SUM(BF706:BF711)</f>
        <v>28676692.5</v>
      </c>
      <c r="BG705" s="694"/>
      <c r="BH705" s="680">
        <f>SUM(BH706:BH711)</f>
        <v>0</v>
      </c>
      <c r="BI705" s="519"/>
      <c r="BJ705" s="429">
        <f>SUM(BJ706:BJ711)</f>
        <v>28676692.5</v>
      </c>
      <c r="BK705" s="519"/>
      <c r="BL705" s="429">
        <f>SUM(BL706:BL711)</f>
        <v>18945780</v>
      </c>
      <c r="BM705" s="519"/>
      <c r="BN705" s="429">
        <f>SUM(BN706:BN711)</f>
        <v>47622472.5</v>
      </c>
      <c r="BO705" s="409"/>
      <c r="BP705" s="409"/>
      <c r="BQ705" s="409"/>
      <c r="BR705" s="409"/>
      <c r="BS705" s="409"/>
      <c r="BT705" s="409"/>
      <c r="BU705" s="409"/>
      <c r="BV705" s="409"/>
      <c r="BW705" s="516"/>
      <c r="BX705" s="409"/>
      <c r="BY705" s="409"/>
      <c r="BZ705" s="409"/>
      <c r="CA705" s="516"/>
      <c r="CB705" s="409"/>
      <c r="CC705" s="409"/>
      <c r="CD705" s="409"/>
      <c r="CE705" s="409"/>
      <c r="CF705" s="410">
        <f t="shared" si="1679"/>
        <v>0</v>
      </c>
    </row>
    <row r="706" spans="2:84" ht="162">
      <c r="B706" s="395" t="s">
        <v>1422</v>
      </c>
      <c r="C706" s="396" t="s">
        <v>1851</v>
      </c>
      <c r="D706" s="397" t="s">
        <v>389</v>
      </c>
      <c r="E706" s="398">
        <v>6916142</v>
      </c>
      <c r="F706" s="399">
        <v>4</v>
      </c>
      <c r="G706" s="400">
        <f>+F706*$E706</f>
        <v>27664568</v>
      </c>
      <c r="H706" s="400"/>
      <c r="I706" s="401"/>
      <c r="J706" s="401"/>
      <c r="K706" s="513"/>
      <c r="L706" s="401"/>
      <c r="M706" s="513">
        <f t="shared" ref="M706:M711" si="1782">I706+K706</f>
        <v>0</v>
      </c>
      <c r="N706" s="401">
        <f t="shared" ref="N706:N711" si="1783">M706*$E706</f>
        <v>0</v>
      </c>
      <c r="O706" s="513"/>
      <c r="P706" s="401"/>
      <c r="Q706" s="513">
        <f t="shared" ref="Q706:Q711" si="1784">M706+O706</f>
        <v>0</v>
      </c>
      <c r="R706" s="401">
        <f t="shared" ref="R706:R711" si="1785">Q706*$E706</f>
        <v>0</v>
      </c>
      <c r="S706" s="540"/>
      <c r="T706" s="401"/>
      <c r="U706" s="513">
        <f t="shared" ref="U706:U711" si="1786">Q706+S706</f>
        <v>0</v>
      </c>
      <c r="V706" s="401">
        <f t="shared" ref="V706:V711" si="1787">U706*$E706</f>
        <v>0</v>
      </c>
      <c r="W706" s="513"/>
      <c r="X706" s="401"/>
      <c r="Y706" s="513">
        <f t="shared" ref="Y706:Y711" si="1788">U706+W706</f>
        <v>0</v>
      </c>
      <c r="Z706" s="401">
        <f t="shared" ref="Z706:Z711" si="1789">Y706*$E706</f>
        <v>0</v>
      </c>
      <c r="AA706" s="513"/>
      <c r="AB706" s="401">
        <f t="shared" ref="AB706:AB711" si="1790">AA706*$E706</f>
        <v>0</v>
      </c>
      <c r="AC706" s="513">
        <f t="shared" ref="AC706:AC711" si="1791">Y706+AA706</f>
        <v>0</v>
      </c>
      <c r="AD706" s="401">
        <f t="shared" ref="AD706:AD711" si="1792">AC706*$E706</f>
        <v>0</v>
      </c>
      <c r="AE706" s="513"/>
      <c r="AF706" s="401">
        <f t="shared" ref="AF706:AF711" si="1793">AE706*$E706</f>
        <v>0</v>
      </c>
      <c r="AG706" s="513">
        <f t="shared" ref="AG706:AG711" si="1794">AC706+AE706</f>
        <v>0</v>
      </c>
      <c r="AH706" s="401">
        <f t="shared" ref="AH706:AH711" si="1795">AG706*$E706</f>
        <v>0</v>
      </c>
      <c r="AI706" s="513"/>
      <c r="AJ706" s="401">
        <f t="shared" ref="AJ706:AJ711" si="1796">AI706*$E706</f>
        <v>0</v>
      </c>
      <c r="AK706" s="513">
        <f t="shared" ref="AK706:AK711" si="1797">AG706+AI706</f>
        <v>0</v>
      </c>
      <c r="AL706" s="401">
        <f t="shared" ref="AL706:AL711" si="1798">AK706*$E706</f>
        <v>0</v>
      </c>
      <c r="AM706" s="519"/>
      <c r="AN706" s="429">
        <f t="shared" ref="AN706:AN711" si="1799">AM706*$E706</f>
        <v>0</v>
      </c>
      <c r="AO706" s="519">
        <f t="shared" ref="AO706:AO711" si="1800">AK706+AM706</f>
        <v>0</v>
      </c>
      <c r="AP706" s="429">
        <f t="shared" ref="AP706:AP711" si="1801">AO706*$E706</f>
        <v>0</v>
      </c>
      <c r="AQ706" s="591">
        <v>3</v>
      </c>
      <c r="AR706" s="401">
        <f t="shared" ref="AR706:AR711" si="1802">AQ706*$E706</f>
        <v>20748426</v>
      </c>
      <c r="AS706" s="519">
        <f t="shared" ref="AS706:AS711" si="1803">AO706+AQ706</f>
        <v>3</v>
      </c>
      <c r="AT706" s="429">
        <f t="shared" ref="AT706:AT711" si="1804">AS706*$E706</f>
        <v>20748426</v>
      </c>
      <c r="AU706" s="513"/>
      <c r="AV706" s="401">
        <f t="shared" ref="AV706:AV711" si="1805">AU706*$E706</f>
        <v>0</v>
      </c>
      <c r="AW706" s="519">
        <f t="shared" ref="AW706:AW711" si="1806">AS706+AU706</f>
        <v>3</v>
      </c>
      <c r="AX706" s="429">
        <f t="shared" ref="AX706:AX711" si="1807">AW706*$E706</f>
        <v>20748426</v>
      </c>
      <c r="AY706" s="513"/>
      <c r="AZ706" s="681">
        <f t="shared" ref="AZ706:AZ711" si="1808">AY706*$E706</f>
        <v>0</v>
      </c>
      <c r="BA706" s="519">
        <f t="shared" ref="BA706:BA711" si="1809">AW706+AY706</f>
        <v>3</v>
      </c>
      <c r="BB706" s="429">
        <f t="shared" ref="BB706:BB711" si="1810">BA706*$E706</f>
        <v>20748426</v>
      </c>
      <c r="BC706" s="695"/>
      <c r="BD706" s="681">
        <f t="shared" ref="BD706:BD711" si="1811">BC706*$E706</f>
        <v>0</v>
      </c>
      <c r="BE706" s="695">
        <f t="shared" ref="BE706:BE711" si="1812">BA706+BC706</f>
        <v>3</v>
      </c>
      <c r="BF706" s="681">
        <f t="shared" ref="BF706:BF711" si="1813">BE706*$E706</f>
        <v>20748426</v>
      </c>
      <c r="BG706" s="695"/>
      <c r="BH706" s="681">
        <f t="shared" ref="BH706:BH711" si="1814">BG706*$E706</f>
        <v>0</v>
      </c>
      <c r="BI706" s="519">
        <f t="shared" ref="BI706:BI711" si="1815">BE706+BG706</f>
        <v>3</v>
      </c>
      <c r="BJ706" s="429">
        <f t="shared" ref="BJ706:BJ711" si="1816">BI706*$E706</f>
        <v>20748426</v>
      </c>
      <c r="BK706" s="519"/>
      <c r="BL706" s="429">
        <f t="shared" ref="BL706:BL711" si="1817">BK706*$E706</f>
        <v>0</v>
      </c>
      <c r="BM706" s="519">
        <f t="shared" ref="BM706:BM711" si="1818">BI706+BK706</f>
        <v>3</v>
      </c>
      <c r="BN706" s="429">
        <f t="shared" ref="BN706:BN711" si="1819">BM706*$E706</f>
        <v>20748426</v>
      </c>
      <c r="BO706" s="718"/>
      <c r="BP706" s="706">
        <f t="shared" ref="BP706:BP711" si="1820">BO706*$E706</f>
        <v>0</v>
      </c>
      <c r="BQ706" s="718">
        <f t="shared" ref="BQ706:BQ711" si="1821">BM706+BO706</f>
        <v>3</v>
      </c>
      <c r="BR706" s="706">
        <f t="shared" ref="BR706:BR711" si="1822">BQ706*$E706</f>
        <v>20748426</v>
      </c>
      <c r="BS706" s="718"/>
      <c r="BT706" s="706">
        <f t="shared" ref="BT706:BT711" si="1823">BS706*$E706</f>
        <v>0</v>
      </c>
      <c r="BU706" s="718">
        <f t="shared" ref="BU706:BU711" si="1824">BQ706+BS706</f>
        <v>3</v>
      </c>
      <c r="BV706" s="706">
        <f t="shared" ref="BV706:BV711" si="1825">BU706*$E706</f>
        <v>20748426</v>
      </c>
      <c r="BW706" s="718"/>
      <c r="BX706" s="706">
        <f t="shared" ref="BX706:BX711" si="1826">BW706*$E706</f>
        <v>0</v>
      </c>
      <c r="BY706" s="718">
        <f t="shared" ref="BY706:BY711" si="1827">BU706+BW706</f>
        <v>3</v>
      </c>
      <c r="BZ706" s="706">
        <f t="shared" ref="BZ706:BZ711" si="1828">BY706*$E706</f>
        <v>20748426</v>
      </c>
      <c r="CA706" s="718"/>
      <c r="CB706" s="706">
        <f t="shared" ref="CB706:CB711" si="1829">CA706*$E706</f>
        <v>0</v>
      </c>
      <c r="CC706" s="718">
        <f t="shared" ref="CC706:CC711" si="1830">BY706+CA706</f>
        <v>3</v>
      </c>
      <c r="CD706" s="706">
        <f t="shared" ref="CD706:CD711" si="1831">CC706*$E706</f>
        <v>20748426</v>
      </c>
      <c r="CE706" s="706"/>
      <c r="CF706" s="402">
        <f t="shared" si="1679"/>
        <v>27664568</v>
      </c>
    </row>
    <row r="707" spans="2:84" ht="72">
      <c r="B707" s="395" t="s">
        <v>1424</v>
      </c>
      <c r="C707" s="396" t="s">
        <v>1852</v>
      </c>
      <c r="D707" s="397" t="s">
        <v>392</v>
      </c>
      <c r="E707" s="398">
        <v>375240</v>
      </c>
      <c r="F707" s="399">
        <v>67</v>
      </c>
      <c r="G707" s="400">
        <f>+F707*$E707</f>
        <v>25141080</v>
      </c>
      <c r="H707" s="400"/>
      <c r="I707" s="401"/>
      <c r="J707" s="401"/>
      <c r="K707" s="513"/>
      <c r="L707" s="401"/>
      <c r="M707" s="513">
        <f t="shared" si="1782"/>
        <v>0</v>
      </c>
      <c r="N707" s="401">
        <f t="shared" si="1783"/>
        <v>0</v>
      </c>
      <c r="O707" s="513"/>
      <c r="P707" s="401"/>
      <c r="Q707" s="513">
        <f t="shared" si="1784"/>
        <v>0</v>
      </c>
      <c r="R707" s="401">
        <f t="shared" si="1785"/>
        <v>0</v>
      </c>
      <c r="S707" s="540"/>
      <c r="T707" s="401"/>
      <c r="U707" s="513">
        <f t="shared" si="1786"/>
        <v>0</v>
      </c>
      <c r="V707" s="401">
        <f t="shared" si="1787"/>
        <v>0</v>
      </c>
      <c r="W707" s="513"/>
      <c r="X707" s="401"/>
      <c r="Y707" s="513">
        <f t="shared" si="1788"/>
        <v>0</v>
      </c>
      <c r="Z707" s="401">
        <f t="shared" si="1789"/>
        <v>0</v>
      </c>
      <c r="AA707" s="513"/>
      <c r="AB707" s="401">
        <f t="shared" si="1790"/>
        <v>0</v>
      </c>
      <c r="AC707" s="513">
        <f t="shared" si="1791"/>
        <v>0</v>
      </c>
      <c r="AD707" s="401">
        <f t="shared" si="1792"/>
        <v>0</v>
      </c>
      <c r="AE707" s="513"/>
      <c r="AF707" s="401">
        <f t="shared" si="1793"/>
        <v>0</v>
      </c>
      <c r="AG707" s="513">
        <f t="shared" si="1794"/>
        <v>0</v>
      </c>
      <c r="AH707" s="401">
        <f t="shared" si="1795"/>
        <v>0</v>
      </c>
      <c r="AI707" s="513"/>
      <c r="AJ707" s="401">
        <f t="shared" si="1796"/>
        <v>0</v>
      </c>
      <c r="AK707" s="513">
        <f t="shared" si="1797"/>
        <v>0</v>
      </c>
      <c r="AL707" s="401">
        <f t="shared" si="1798"/>
        <v>0</v>
      </c>
      <c r="AM707" s="519"/>
      <c r="AN707" s="429">
        <f t="shared" si="1799"/>
        <v>0</v>
      </c>
      <c r="AO707" s="519">
        <f t="shared" si="1800"/>
        <v>0</v>
      </c>
      <c r="AP707" s="429">
        <f t="shared" si="1801"/>
        <v>0</v>
      </c>
      <c r="AQ707" s="591"/>
      <c r="AR707" s="401">
        <f t="shared" si="1802"/>
        <v>0</v>
      </c>
      <c r="AS707" s="519">
        <f t="shared" si="1803"/>
        <v>0</v>
      </c>
      <c r="AT707" s="429">
        <f t="shared" si="1804"/>
        <v>0</v>
      </c>
      <c r="AU707" s="513"/>
      <c r="AV707" s="401">
        <f t="shared" si="1805"/>
        <v>0</v>
      </c>
      <c r="AW707" s="519">
        <f t="shared" si="1806"/>
        <v>0</v>
      </c>
      <c r="AX707" s="429">
        <f t="shared" si="1807"/>
        <v>0</v>
      </c>
      <c r="AY707" s="513"/>
      <c r="AZ707" s="681">
        <f t="shared" si="1808"/>
        <v>0</v>
      </c>
      <c r="BA707" s="519">
        <f t="shared" si="1809"/>
        <v>0</v>
      </c>
      <c r="BB707" s="429">
        <f t="shared" si="1810"/>
        <v>0</v>
      </c>
      <c r="BC707" s="695"/>
      <c r="BD707" s="681">
        <f t="shared" si="1811"/>
        <v>0</v>
      </c>
      <c r="BE707" s="695">
        <f t="shared" si="1812"/>
        <v>0</v>
      </c>
      <c r="BF707" s="681">
        <f t="shared" si="1813"/>
        <v>0</v>
      </c>
      <c r="BG707" s="695"/>
      <c r="BH707" s="681">
        <f t="shared" si="1814"/>
        <v>0</v>
      </c>
      <c r="BI707" s="519">
        <f t="shared" si="1815"/>
        <v>0</v>
      </c>
      <c r="BJ707" s="429">
        <f t="shared" si="1816"/>
        <v>0</v>
      </c>
      <c r="BK707" s="519">
        <v>38</v>
      </c>
      <c r="BL707" s="429">
        <f t="shared" si="1817"/>
        <v>14259120</v>
      </c>
      <c r="BM707" s="519">
        <f t="shared" si="1818"/>
        <v>38</v>
      </c>
      <c r="BN707" s="429">
        <f t="shared" si="1819"/>
        <v>14259120</v>
      </c>
      <c r="BO707" s="718"/>
      <c r="BP707" s="706">
        <f t="shared" si="1820"/>
        <v>0</v>
      </c>
      <c r="BQ707" s="718">
        <f t="shared" si="1821"/>
        <v>38</v>
      </c>
      <c r="BR707" s="706">
        <f t="shared" si="1822"/>
        <v>14259120</v>
      </c>
      <c r="BS707" s="718"/>
      <c r="BT707" s="706">
        <f t="shared" si="1823"/>
        <v>0</v>
      </c>
      <c r="BU707" s="718">
        <f t="shared" si="1824"/>
        <v>38</v>
      </c>
      <c r="BV707" s="706">
        <f t="shared" si="1825"/>
        <v>14259120</v>
      </c>
      <c r="BW707" s="718"/>
      <c r="BX707" s="706">
        <f t="shared" si="1826"/>
        <v>0</v>
      </c>
      <c r="BY707" s="718">
        <f t="shared" si="1827"/>
        <v>38</v>
      </c>
      <c r="BZ707" s="706">
        <f t="shared" si="1828"/>
        <v>14259120</v>
      </c>
      <c r="CA707" s="718"/>
      <c r="CB707" s="706">
        <f t="shared" si="1829"/>
        <v>0</v>
      </c>
      <c r="CC707" s="718">
        <f t="shared" si="1830"/>
        <v>38</v>
      </c>
      <c r="CD707" s="706">
        <f t="shared" si="1831"/>
        <v>14259120</v>
      </c>
      <c r="CE707" s="706"/>
      <c r="CF707" s="402">
        <f t="shared" si="1679"/>
        <v>25141080</v>
      </c>
    </row>
    <row r="708" spans="2:84" ht="54">
      <c r="B708" s="395" t="s">
        <v>1430</v>
      </c>
      <c r="C708" s="396" t="s">
        <v>1431</v>
      </c>
      <c r="D708" s="397" t="s">
        <v>392</v>
      </c>
      <c r="E708" s="398">
        <v>78111</v>
      </c>
      <c r="F708" s="399">
        <v>67</v>
      </c>
      <c r="G708" s="400">
        <f>F708*E708</f>
        <v>5233437</v>
      </c>
      <c r="H708" s="400"/>
      <c r="I708" s="401"/>
      <c r="J708" s="401"/>
      <c r="K708" s="513"/>
      <c r="L708" s="401"/>
      <c r="M708" s="513">
        <f t="shared" si="1782"/>
        <v>0</v>
      </c>
      <c r="N708" s="401">
        <f t="shared" si="1783"/>
        <v>0</v>
      </c>
      <c r="O708" s="513"/>
      <c r="P708" s="401"/>
      <c r="Q708" s="513">
        <f t="shared" si="1784"/>
        <v>0</v>
      </c>
      <c r="R708" s="401">
        <f t="shared" si="1785"/>
        <v>0</v>
      </c>
      <c r="S708" s="540"/>
      <c r="T708" s="401"/>
      <c r="U708" s="513">
        <f t="shared" si="1786"/>
        <v>0</v>
      </c>
      <c r="V708" s="401">
        <f t="shared" si="1787"/>
        <v>0</v>
      </c>
      <c r="W708" s="513"/>
      <c r="X708" s="401"/>
      <c r="Y708" s="513">
        <f t="shared" si="1788"/>
        <v>0</v>
      </c>
      <c r="Z708" s="401">
        <f t="shared" si="1789"/>
        <v>0</v>
      </c>
      <c r="AA708" s="513"/>
      <c r="AB708" s="401">
        <f t="shared" si="1790"/>
        <v>0</v>
      </c>
      <c r="AC708" s="513">
        <f t="shared" si="1791"/>
        <v>0</v>
      </c>
      <c r="AD708" s="401">
        <f t="shared" si="1792"/>
        <v>0</v>
      </c>
      <c r="AE708" s="513"/>
      <c r="AF708" s="401">
        <f t="shared" si="1793"/>
        <v>0</v>
      </c>
      <c r="AG708" s="513">
        <f t="shared" si="1794"/>
        <v>0</v>
      </c>
      <c r="AH708" s="401">
        <f t="shared" si="1795"/>
        <v>0</v>
      </c>
      <c r="AI708" s="513"/>
      <c r="AJ708" s="401">
        <f t="shared" si="1796"/>
        <v>0</v>
      </c>
      <c r="AK708" s="513">
        <f t="shared" si="1797"/>
        <v>0</v>
      </c>
      <c r="AL708" s="401">
        <f t="shared" si="1798"/>
        <v>0</v>
      </c>
      <c r="AM708" s="519"/>
      <c r="AN708" s="429">
        <f t="shared" si="1799"/>
        <v>0</v>
      </c>
      <c r="AO708" s="519">
        <f t="shared" si="1800"/>
        <v>0</v>
      </c>
      <c r="AP708" s="429">
        <f t="shared" si="1801"/>
        <v>0</v>
      </c>
      <c r="AQ708" s="591">
        <v>101.5</v>
      </c>
      <c r="AR708" s="401">
        <f t="shared" si="1802"/>
        <v>7928266.5</v>
      </c>
      <c r="AS708" s="519">
        <f t="shared" si="1803"/>
        <v>101.5</v>
      </c>
      <c r="AT708" s="429">
        <f t="shared" si="1804"/>
        <v>7928266.5</v>
      </c>
      <c r="AU708" s="513"/>
      <c r="AV708" s="401">
        <f t="shared" si="1805"/>
        <v>0</v>
      </c>
      <c r="AW708" s="519">
        <f t="shared" si="1806"/>
        <v>101.5</v>
      </c>
      <c r="AX708" s="429">
        <f t="shared" si="1807"/>
        <v>7928266.5</v>
      </c>
      <c r="AY708" s="513"/>
      <c r="AZ708" s="681">
        <f t="shared" si="1808"/>
        <v>0</v>
      </c>
      <c r="BA708" s="519">
        <f t="shared" si="1809"/>
        <v>101.5</v>
      </c>
      <c r="BB708" s="429">
        <f t="shared" si="1810"/>
        <v>7928266.5</v>
      </c>
      <c r="BC708" s="695"/>
      <c r="BD708" s="681">
        <f t="shared" si="1811"/>
        <v>0</v>
      </c>
      <c r="BE708" s="695">
        <f t="shared" si="1812"/>
        <v>101.5</v>
      </c>
      <c r="BF708" s="681">
        <f t="shared" si="1813"/>
        <v>7928266.5</v>
      </c>
      <c r="BG708" s="695"/>
      <c r="BH708" s="681">
        <f t="shared" si="1814"/>
        <v>0</v>
      </c>
      <c r="BI708" s="519">
        <f t="shared" si="1815"/>
        <v>101.5</v>
      </c>
      <c r="BJ708" s="429">
        <f t="shared" si="1816"/>
        <v>7928266.5</v>
      </c>
      <c r="BK708" s="519">
        <v>60</v>
      </c>
      <c r="BL708" s="429">
        <f t="shared" si="1817"/>
        <v>4686660</v>
      </c>
      <c r="BM708" s="519">
        <f t="shared" si="1818"/>
        <v>161.5</v>
      </c>
      <c r="BN708" s="429">
        <f t="shared" si="1819"/>
        <v>12614926.5</v>
      </c>
      <c r="BO708" s="718"/>
      <c r="BP708" s="706">
        <f t="shared" si="1820"/>
        <v>0</v>
      </c>
      <c r="BQ708" s="718">
        <f t="shared" si="1821"/>
        <v>161.5</v>
      </c>
      <c r="BR708" s="706">
        <f t="shared" si="1822"/>
        <v>12614926.5</v>
      </c>
      <c r="BS708" s="718"/>
      <c r="BT708" s="706">
        <f t="shared" si="1823"/>
        <v>0</v>
      </c>
      <c r="BU708" s="718">
        <f t="shared" si="1824"/>
        <v>161.5</v>
      </c>
      <c r="BV708" s="706">
        <f t="shared" si="1825"/>
        <v>12614926.5</v>
      </c>
      <c r="BW708" s="718"/>
      <c r="BX708" s="706">
        <f t="shared" si="1826"/>
        <v>0</v>
      </c>
      <c r="BY708" s="718">
        <f t="shared" si="1827"/>
        <v>161.5</v>
      </c>
      <c r="BZ708" s="706">
        <f t="shared" si="1828"/>
        <v>12614926.5</v>
      </c>
      <c r="CA708" s="718"/>
      <c r="CB708" s="706">
        <f t="shared" si="1829"/>
        <v>0</v>
      </c>
      <c r="CC708" s="718">
        <f t="shared" si="1830"/>
        <v>161.5</v>
      </c>
      <c r="CD708" s="706">
        <f t="shared" si="1831"/>
        <v>12614926.5</v>
      </c>
      <c r="CE708" s="706"/>
      <c r="CF708" s="402">
        <f t="shared" si="1679"/>
        <v>5233437</v>
      </c>
    </row>
    <row r="709" spans="2:84" ht="54">
      <c r="B709" s="395" t="s">
        <v>2003</v>
      </c>
      <c r="C709" s="396" t="s">
        <v>2004</v>
      </c>
      <c r="D709" s="397" t="s">
        <v>392</v>
      </c>
      <c r="E709" s="398">
        <v>47757</v>
      </c>
      <c r="F709" s="399">
        <v>80</v>
      </c>
      <c r="G709" s="400">
        <f>F709*E709</f>
        <v>3820560</v>
      </c>
      <c r="H709" s="400"/>
      <c r="I709" s="401"/>
      <c r="J709" s="401"/>
      <c r="K709" s="513"/>
      <c r="L709" s="401"/>
      <c r="M709" s="513">
        <f t="shared" si="1782"/>
        <v>0</v>
      </c>
      <c r="N709" s="401">
        <f t="shared" si="1783"/>
        <v>0</v>
      </c>
      <c r="O709" s="513"/>
      <c r="P709" s="401"/>
      <c r="Q709" s="513">
        <f t="shared" si="1784"/>
        <v>0</v>
      </c>
      <c r="R709" s="401">
        <f t="shared" si="1785"/>
        <v>0</v>
      </c>
      <c r="S709" s="540"/>
      <c r="T709" s="401"/>
      <c r="U709" s="513">
        <f t="shared" si="1786"/>
        <v>0</v>
      </c>
      <c r="V709" s="401">
        <f t="shared" si="1787"/>
        <v>0</v>
      </c>
      <c r="W709" s="513"/>
      <c r="X709" s="401"/>
      <c r="Y709" s="513">
        <f t="shared" si="1788"/>
        <v>0</v>
      </c>
      <c r="Z709" s="401">
        <f t="shared" si="1789"/>
        <v>0</v>
      </c>
      <c r="AA709" s="513"/>
      <c r="AB709" s="401">
        <f t="shared" si="1790"/>
        <v>0</v>
      </c>
      <c r="AC709" s="513">
        <f t="shared" si="1791"/>
        <v>0</v>
      </c>
      <c r="AD709" s="401">
        <f t="shared" si="1792"/>
        <v>0</v>
      </c>
      <c r="AE709" s="513"/>
      <c r="AF709" s="401">
        <f t="shared" si="1793"/>
        <v>0</v>
      </c>
      <c r="AG709" s="513">
        <f t="shared" si="1794"/>
        <v>0</v>
      </c>
      <c r="AH709" s="401">
        <f t="shared" si="1795"/>
        <v>0</v>
      </c>
      <c r="AI709" s="513"/>
      <c r="AJ709" s="401">
        <f t="shared" si="1796"/>
        <v>0</v>
      </c>
      <c r="AK709" s="513">
        <f t="shared" si="1797"/>
        <v>0</v>
      </c>
      <c r="AL709" s="401">
        <f t="shared" si="1798"/>
        <v>0</v>
      </c>
      <c r="AM709" s="519"/>
      <c r="AN709" s="429">
        <f t="shared" si="1799"/>
        <v>0</v>
      </c>
      <c r="AO709" s="519">
        <f t="shared" si="1800"/>
        <v>0</v>
      </c>
      <c r="AP709" s="429">
        <f t="shared" si="1801"/>
        <v>0</v>
      </c>
      <c r="AQ709" s="591"/>
      <c r="AR709" s="401">
        <f t="shared" si="1802"/>
        <v>0</v>
      </c>
      <c r="AS709" s="519">
        <f t="shared" si="1803"/>
        <v>0</v>
      </c>
      <c r="AT709" s="429">
        <f t="shared" si="1804"/>
        <v>0</v>
      </c>
      <c r="AU709" s="513"/>
      <c r="AV709" s="401">
        <f t="shared" si="1805"/>
        <v>0</v>
      </c>
      <c r="AW709" s="519">
        <f t="shared" si="1806"/>
        <v>0</v>
      </c>
      <c r="AX709" s="429">
        <f t="shared" si="1807"/>
        <v>0</v>
      </c>
      <c r="AY709" s="513"/>
      <c r="AZ709" s="681">
        <f t="shared" si="1808"/>
        <v>0</v>
      </c>
      <c r="BA709" s="519">
        <f t="shared" si="1809"/>
        <v>0</v>
      </c>
      <c r="BB709" s="429">
        <f t="shared" si="1810"/>
        <v>0</v>
      </c>
      <c r="BC709" s="695"/>
      <c r="BD709" s="681">
        <f t="shared" si="1811"/>
        <v>0</v>
      </c>
      <c r="BE709" s="695">
        <f t="shared" si="1812"/>
        <v>0</v>
      </c>
      <c r="BF709" s="681">
        <f t="shared" si="1813"/>
        <v>0</v>
      </c>
      <c r="BG709" s="695"/>
      <c r="BH709" s="681">
        <f t="shared" si="1814"/>
        <v>0</v>
      </c>
      <c r="BI709" s="519">
        <f t="shared" si="1815"/>
        <v>0</v>
      </c>
      <c r="BJ709" s="429">
        <f t="shared" si="1816"/>
        <v>0</v>
      </c>
      <c r="BK709" s="519"/>
      <c r="BL709" s="429">
        <f t="shared" si="1817"/>
        <v>0</v>
      </c>
      <c r="BM709" s="519">
        <f t="shared" si="1818"/>
        <v>0</v>
      </c>
      <c r="BN709" s="429">
        <f t="shared" si="1819"/>
        <v>0</v>
      </c>
      <c r="BO709" s="718"/>
      <c r="BP709" s="706">
        <f t="shared" si="1820"/>
        <v>0</v>
      </c>
      <c r="BQ709" s="718">
        <f t="shared" si="1821"/>
        <v>0</v>
      </c>
      <c r="BR709" s="706">
        <f t="shared" si="1822"/>
        <v>0</v>
      </c>
      <c r="BS709" s="718"/>
      <c r="BT709" s="706">
        <f t="shared" si="1823"/>
        <v>0</v>
      </c>
      <c r="BU709" s="718">
        <f t="shared" si="1824"/>
        <v>0</v>
      </c>
      <c r="BV709" s="706">
        <f t="shared" si="1825"/>
        <v>0</v>
      </c>
      <c r="BW709" s="718"/>
      <c r="BX709" s="706">
        <f t="shared" si="1826"/>
        <v>0</v>
      </c>
      <c r="BY709" s="718">
        <f t="shared" si="1827"/>
        <v>0</v>
      </c>
      <c r="BZ709" s="706">
        <f t="shared" si="1828"/>
        <v>0</v>
      </c>
      <c r="CA709" s="718"/>
      <c r="CB709" s="706">
        <f t="shared" si="1829"/>
        <v>0</v>
      </c>
      <c r="CC709" s="718">
        <f t="shared" si="1830"/>
        <v>0</v>
      </c>
      <c r="CD709" s="706">
        <f t="shared" si="1831"/>
        <v>0</v>
      </c>
      <c r="CE709" s="706"/>
      <c r="CF709" s="402">
        <f t="shared" si="1679"/>
        <v>3820560</v>
      </c>
    </row>
    <row r="710" spans="2:84" ht="54">
      <c r="B710" s="395" t="s">
        <v>2005</v>
      </c>
      <c r="C710" s="396" t="s">
        <v>2006</v>
      </c>
      <c r="D710" s="397" t="s">
        <v>389</v>
      </c>
      <c r="E710" s="398">
        <v>319194</v>
      </c>
      <c r="F710" s="399">
        <v>10</v>
      </c>
      <c r="G710" s="400">
        <f>F710*E710</f>
        <v>3191940</v>
      </c>
      <c r="H710" s="400"/>
      <c r="I710" s="401"/>
      <c r="J710" s="401"/>
      <c r="K710" s="513"/>
      <c r="L710" s="401"/>
      <c r="M710" s="513">
        <f t="shared" si="1782"/>
        <v>0</v>
      </c>
      <c r="N710" s="401">
        <f t="shared" si="1783"/>
        <v>0</v>
      </c>
      <c r="O710" s="513"/>
      <c r="P710" s="401"/>
      <c r="Q710" s="513">
        <f t="shared" si="1784"/>
        <v>0</v>
      </c>
      <c r="R710" s="401">
        <f t="shared" si="1785"/>
        <v>0</v>
      </c>
      <c r="S710" s="540"/>
      <c r="T710" s="401"/>
      <c r="U710" s="513">
        <f t="shared" si="1786"/>
        <v>0</v>
      </c>
      <c r="V710" s="401">
        <f t="shared" si="1787"/>
        <v>0</v>
      </c>
      <c r="W710" s="513"/>
      <c r="X710" s="401"/>
      <c r="Y710" s="513">
        <f t="shared" si="1788"/>
        <v>0</v>
      </c>
      <c r="Z710" s="401">
        <f t="shared" si="1789"/>
        <v>0</v>
      </c>
      <c r="AA710" s="513"/>
      <c r="AB710" s="401">
        <f t="shared" si="1790"/>
        <v>0</v>
      </c>
      <c r="AC710" s="513">
        <f t="shared" si="1791"/>
        <v>0</v>
      </c>
      <c r="AD710" s="401">
        <f t="shared" si="1792"/>
        <v>0</v>
      </c>
      <c r="AE710" s="513"/>
      <c r="AF710" s="401">
        <f t="shared" si="1793"/>
        <v>0</v>
      </c>
      <c r="AG710" s="513">
        <f t="shared" si="1794"/>
        <v>0</v>
      </c>
      <c r="AH710" s="401">
        <f t="shared" si="1795"/>
        <v>0</v>
      </c>
      <c r="AI710" s="513"/>
      <c r="AJ710" s="401">
        <f t="shared" si="1796"/>
        <v>0</v>
      </c>
      <c r="AK710" s="513">
        <f t="shared" si="1797"/>
        <v>0</v>
      </c>
      <c r="AL710" s="401">
        <f t="shared" si="1798"/>
        <v>0</v>
      </c>
      <c r="AM710" s="519"/>
      <c r="AN710" s="429">
        <f t="shared" si="1799"/>
        <v>0</v>
      </c>
      <c r="AO710" s="519">
        <f t="shared" si="1800"/>
        <v>0</v>
      </c>
      <c r="AP710" s="429">
        <f t="shared" si="1801"/>
        <v>0</v>
      </c>
      <c r="AQ710" s="591"/>
      <c r="AR710" s="401">
        <f t="shared" si="1802"/>
        <v>0</v>
      </c>
      <c r="AS710" s="519">
        <f t="shared" si="1803"/>
        <v>0</v>
      </c>
      <c r="AT710" s="429">
        <f t="shared" si="1804"/>
        <v>0</v>
      </c>
      <c r="AU710" s="513"/>
      <c r="AV710" s="401">
        <f t="shared" si="1805"/>
        <v>0</v>
      </c>
      <c r="AW710" s="519">
        <f t="shared" si="1806"/>
        <v>0</v>
      </c>
      <c r="AX710" s="429">
        <f t="shared" si="1807"/>
        <v>0</v>
      </c>
      <c r="AY710" s="513"/>
      <c r="AZ710" s="681">
        <f t="shared" si="1808"/>
        <v>0</v>
      </c>
      <c r="BA710" s="519">
        <f t="shared" si="1809"/>
        <v>0</v>
      </c>
      <c r="BB710" s="429">
        <f t="shared" si="1810"/>
        <v>0</v>
      </c>
      <c r="BC710" s="695"/>
      <c r="BD710" s="681">
        <f t="shared" si="1811"/>
        <v>0</v>
      </c>
      <c r="BE710" s="695">
        <f t="shared" si="1812"/>
        <v>0</v>
      </c>
      <c r="BF710" s="681">
        <f t="shared" si="1813"/>
        <v>0</v>
      </c>
      <c r="BG710" s="695"/>
      <c r="BH710" s="681">
        <f t="shared" si="1814"/>
        <v>0</v>
      </c>
      <c r="BI710" s="519">
        <f t="shared" si="1815"/>
        <v>0</v>
      </c>
      <c r="BJ710" s="429">
        <f t="shared" si="1816"/>
        <v>0</v>
      </c>
      <c r="BK710" s="519"/>
      <c r="BL710" s="429">
        <f t="shared" si="1817"/>
        <v>0</v>
      </c>
      <c r="BM710" s="519">
        <f t="shared" si="1818"/>
        <v>0</v>
      </c>
      <c r="BN710" s="429">
        <f t="shared" si="1819"/>
        <v>0</v>
      </c>
      <c r="BO710" s="718"/>
      <c r="BP710" s="706">
        <f t="shared" si="1820"/>
        <v>0</v>
      </c>
      <c r="BQ710" s="718">
        <f t="shared" si="1821"/>
        <v>0</v>
      </c>
      <c r="BR710" s="706">
        <f t="shared" si="1822"/>
        <v>0</v>
      </c>
      <c r="BS710" s="718"/>
      <c r="BT710" s="706">
        <f t="shared" si="1823"/>
        <v>0</v>
      </c>
      <c r="BU710" s="718">
        <f t="shared" si="1824"/>
        <v>0</v>
      </c>
      <c r="BV710" s="706">
        <f t="shared" si="1825"/>
        <v>0</v>
      </c>
      <c r="BW710" s="718"/>
      <c r="BX710" s="706">
        <f t="shared" si="1826"/>
        <v>0</v>
      </c>
      <c r="BY710" s="718">
        <f t="shared" si="1827"/>
        <v>0</v>
      </c>
      <c r="BZ710" s="706">
        <f t="shared" si="1828"/>
        <v>0</v>
      </c>
      <c r="CA710" s="718"/>
      <c r="CB710" s="706">
        <f t="shared" si="1829"/>
        <v>0</v>
      </c>
      <c r="CC710" s="718">
        <f t="shared" si="1830"/>
        <v>0</v>
      </c>
      <c r="CD710" s="706">
        <f t="shared" si="1831"/>
        <v>0</v>
      </c>
      <c r="CE710" s="706"/>
      <c r="CF710" s="402">
        <f t="shared" si="1679"/>
        <v>3191940</v>
      </c>
    </row>
    <row r="711" spans="2:84">
      <c r="B711" s="395">
        <v>33.21</v>
      </c>
      <c r="C711" s="396" t="s">
        <v>2007</v>
      </c>
      <c r="D711" s="397" t="s">
        <v>392</v>
      </c>
      <c r="E711" s="398">
        <v>4597.5600000000004</v>
      </c>
      <c r="F711" s="399">
        <v>20</v>
      </c>
      <c r="G711" s="400">
        <f>+F711*$E711</f>
        <v>91951.200000000012</v>
      </c>
      <c r="H711" s="400"/>
      <c r="I711" s="401"/>
      <c r="J711" s="401"/>
      <c r="K711" s="513"/>
      <c r="L711" s="401"/>
      <c r="M711" s="513">
        <f t="shared" si="1782"/>
        <v>0</v>
      </c>
      <c r="N711" s="401">
        <f t="shared" si="1783"/>
        <v>0</v>
      </c>
      <c r="O711" s="513"/>
      <c r="P711" s="401"/>
      <c r="Q711" s="513">
        <f t="shared" si="1784"/>
        <v>0</v>
      </c>
      <c r="R711" s="401">
        <f t="shared" si="1785"/>
        <v>0</v>
      </c>
      <c r="S711" s="540"/>
      <c r="T711" s="401"/>
      <c r="U711" s="513">
        <f t="shared" si="1786"/>
        <v>0</v>
      </c>
      <c r="V711" s="401">
        <f t="shared" si="1787"/>
        <v>0</v>
      </c>
      <c r="W711" s="513"/>
      <c r="X711" s="401"/>
      <c r="Y711" s="513">
        <f t="shared" si="1788"/>
        <v>0</v>
      </c>
      <c r="Z711" s="401">
        <f t="shared" si="1789"/>
        <v>0</v>
      </c>
      <c r="AA711" s="513"/>
      <c r="AB711" s="401">
        <f t="shared" si="1790"/>
        <v>0</v>
      </c>
      <c r="AC711" s="513">
        <f t="shared" si="1791"/>
        <v>0</v>
      </c>
      <c r="AD711" s="401">
        <f t="shared" si="1792"/>
        <v>0</v>
      </c>
      <c r="AE711" s="513"/>
      <c r="AF711" s="401">
        <f t="shared" si="1793"/>
        <v>0</v>
      </c>
      <c r="AG711" s="513">
        <f t="shared" si="1794"/>
        <v>0</v>
      </c>
      <c r="AH711" s="401">
        <f t="shared" si="1795"/>
        <v>0</v>
      </c>
      <c r="AI711" s="513"/>
      <c r="AJ711" s="401">
        <f t="shared" si="1796"/>
        <v>0</v>
      </c>
      <c r="AK711" s="513">
        <f t="shared" si="1797"/>
        <v>0</v>
      </c>
      <c r="AL711" s="401">
        <f t="shared" si="1798"/>
        <v>0</v>
      </c>
      <c r="AM711" s="519"/>
      <c r="AN711" s="429">
        <f t="shared" si="1799"/>
        <v>0</v>
      </c>
      <c r="AO711" s="519">
        <f t="shared" si="1800"/>
        <v>0</v>
      </c>
      <c r="AP711" s="429">
        <f t="shared" si="1801"/>
        <v>0</v>
      </c>
      <c r="AQ711" s="591"/>
      <c r="AR711" s="401">
        <f t="shared" si="1802"/>
        <v>0</v>
      </c>
      <c r="AS711" s="519">
        <f t="shared" si="1803"/>
        <v>0</v>
      </c>
      <c r="AT711" s="429">
        <f t="shared" si="1804"/>
        <v>0</v>
      </c>
      <c r="AU711" s="513"/>
      <c r="AV711" s="401">
        <f t="shared" si="1805"/>
        <v>0</v>
      </c>
      <c r="AW711" s="519">
        <f t="shared" si="1806"/>
        <v>0</v>
      </c>
      <c r="AX711" s="429">
        <f t="shared" si="1807"/>
        <v>0</v>
      </c>
      <c r="AY711" s="513"/>
      <c r="AZ711" s="681">
        <f t="shared" si="1808"/>
        <v>0</v>
      </c>
      <c r="BA711" s="519">
        <f t="shared" si="1809"/>
        <v>0</v>
      </c>
      <c r="BB711" s="429">
        <f t="shared" si="1810"/>
        <v>0</v>
      </c>
      <c r="BC711" s="695"/>
      <c r="BD711" s="681">
        <f t="shared" si="1811"/>
        <v>0</v>
      </c>
      <c r="BE711" s="695">
        <f t="shared" si="1812"/>
        <v>0</v>
      </c>
      <c r="BF711" s="681">
        <f t="shared" si="1813"/>
        <v>0</v>
      </c>
      <c r="BG711" s="695"/>
      <c r="BH711" s="681">
        <f t="shared" si="1814"/>
        <v>0</v>
      </c>
      <c r="BI711" s="519">
        <f t="shared" si="1815"/>
        <v>0</v>
      </c>
      <c r="BJ711" s="429">
        <f t="shared" si="1816"/>
        <v>0</v>
      </c>
      <c r="BK711" s="519"/>
      <c r="BL711" s="429">
        <f t="shared" si="1817"/>
        <v>0</v>
      </c>
      <c r="BM711" s="519">
        <f t="shared" si="1818"/>
        <v>0</v>
      </c>
      <c r="BN711" s="429">
        <f t="shared" si="1819"/>
        <v>0</v>
      </c>
      <c r="BO711" s="718"/>
      <c r="BP711" s="706">
        <f t="shared" si="1820"/>
        <v>0</v>
      </c>
      <c r="BQ711" s="718">
        <f t="shared" si="1821"/>
        <v>0</v>
      </c>
      <c r="BR711" s="706">
        <f t="shared" si="1822"/>
        <v>0</v>
      </c>
      <c r="BS711" s="718"/>
      <c r="BT711" s="706">
        <f t="shared" si="1823"/>
        <v>0</v>
      </c>
      <c r="BU711" s="718">
        <f t="shared" si="1824"/>
        <v>0</v>
      </c>
      <c r="BV711" s="706">
        <f t="shared" si="1825"/>
        <v>0</v>
      </c>
      <c r="BW711" s="718"/>
      <c r="BX711" s="706">
        <f t="shared" si="1826"/>
        <v>0</v>
      </c>
      <c r="BY711" s="718">
        <f t="shared" si="1827"/>
        <v>0</v>
      </c>
      <c r="BZ711" s="706">
        <f t="shared" si="1828"/>
        <v>0</v>
      </c>
      <c r="CA711" s="718"/>
      <c r="CB711" s="706">
        <f t="shared" si="1829"/>
        <v>0</v>
      </c>
      <c r="CC711" s="718">
        <f t="shared" si="1830"/>
        <v>0</v>
      </c>
      <c r="CD711" s="706">
        <f t="shared" si="1831"/>
        <v>0</v>
      </c>
      <c r="CE711" s="706"/>
      <c r="CF711" s="402">
        <f t="shared" si="1679"/>
        <v>91951.200000000012</v>
      </c>
    </row>
    <row r="712" spans="2:84" s="387" customFormat="1" ht="36">
      <c r="B712" s="404"/>
      <c r="C712" s="405" t="s">
        <v>59</v>
      </c>
      <c r="D712" s="406"/>
      <c r="E712" s="407"/>
      <c r="F712" s="408">
        <v>0</v>
      </c>
      <c r="G712" s="409"/>
      <c r="H712" s="409"/>
      <c r="I712" s="409"/>
      <c r="J712" s="409"/>
      <c r="K712" s="516"/>
      <c r="L712" s="409">
        <f>SUM(L713:L717)</f>
        <v>0</v>
      </c>
      <c r="M712" s="516"/>
      <c r="N712" s="409">
        <f>SUM(N713:N717)</f>
        <v>0</v>
      </c>
      <c r="O712" s="516"/>
      <c r="P712" s="409"/>
      <c r="Q712" s="516"/>
      <c r="R712" s="409">
        <f>SUM(R713:R717)</f>
        <v>0</v>
      </c>
      <c r="S712" s="542"/>
      <c r="T712" s="409">
        <f>SUM(T713:T717)</f>
        <v>0</v>
      </c>
      <c r="U712" s="516"/>
      <c r="V712" s="409">
        <f>SUM(V713:V717)</f>
        <v>0</v>
      </c>
      <c r="W712" s="516"/>
      <c r="X712" s="409">
        <f>SUM(X713:X717)</f>
        <v>0</v>
      </c>
      <c r="Y712" s="516"/>
      <c r="Z712" s="409">
        <f>SUM(Z713:Z717)</f>
        <v>0</v>
      </c>
      <c r="AA712" s="516"/>
      <c r="AB712" s="409">
        <f>SUM(AB713:AB717)</f>
        <v>0</v>
      </c>
      <c r="AC712" s="516"/>
      <c r="AD712" s="409">
        <f>SUM(AD713:AD717)</f>
        <v>0</v>
      </c>
      <c r="AE712" s="516"/>
      <c r="AF712" s="409">
        <f>SUM(AF713:AF717)</f>
        <v>0</v>
      </c>
      <c r="AG712" s="516"/>
      <c r="AH712" s="409">
        <f>SUM(AH713:AH717)</f>
        <v>0</v>
      </c>
      <c r="AI712" s="516"/>
      <c r="AJ712" s="409">
        <f>SUM(AJ713:AJ717)</f>
        <v>0</v>
      </c>
      <c r="AK712" s="516"/>
      <c r="AL712" s="409">
        <f>SUM(AL713:AL717)</f>
        <v>0</v>
      </c>
      <c r="AM712" s="611"/>
      <c r="AN712" s="612">
        <f>SUM(AN713:AN717)</f>
        <v>0</v>
      </c>
      <c r="AO712" s="611"/>
      <c r="AP712" s="612">
        <f>SUM(AP713:AP717)</f>
        <v>0</v>
      </c>
      <c r="AQ712" s="593"/>
      <c r="AR712" s="409">
        <f>SUM(AR713:AR717)</f>
        <v>0</v>
      </c>
      <c r="AS712" s="611"/>
      <c r="AT712" s="612">
        <f>SUM(AT713:AT717)</f>
        <v>0</v>
      </c>
      <c r="AU712" s="516"/>
      <c r="AV712" s="409">
        <f>SUM(AV713:AV717)</f>
        <v>0</v>
      </c>
      <c r="AW712" s="611"/>
      <c r="AX712" s="612">
        <f>SUM(AX713:AX717)</f>
        <v>0</v>
      </c>
      <c r="AY712" s="516"/>
      <c r="AZ712" s="680">
        <f>SUM(AZ713:AZ717)</f>
        <v>0</v>
      </c>
      <c r="BA712" s="611"/>
      <c r="BB712" s="612">
        <f>SUM(BB713:BB717)</f>
        <v>0</v>
      </c>
      <c r="BC712" s="694"/>
      <c r="BD712" s="680">
        <f>SUM(BD713:BD717)</f>
        <v>0</v>
      </c>
      <c r="BE712" s="694"/>
      <c r="BF712" s="680">
        <f>SUM(BF713:BF717)</f>
        <v>0</v>
      </c>
      <c r="BG712" s="694"/>
      <c r="BH712" s="680">
        <f>SUM(BH713:BH717)</f>
        <v>0</v>
      </c>
      <c r="BI712" s="519"/>
      <c r="BJ712" s="429">
        <f>SUM(BJ713:BJ717)</f>
        <v>0</v>
      </c>
      <c r="BK712" s="519"/>
      <c r="BL712" s="429">
        <f>SUM(BL713:BL717)</f>
        <v>0</v>
      </c>
      <c r="BM712" s="519"/>
      <c r="BN712" s="429">
        <f>SUM(BN713:BN717)</f>
        <v>0</v>
      </c>
      <c r="BO712" s="409"/>
      <c r="BP712" s="409"/>
      <c r="BQ712" s="409"/>
      <c r="BR712" s="409"/>
      <c r="BS712" s="409"/>
      <c r="BT712" s="409"/>
      <c r="BU712" s="409"/>
      <c r="BV712" s="409"/>
      <c r="BW712" s="516"/>
      <c r="BX712" s="409"/>
      <c r="BY712" s="409"/>
      <c r="BZ712" s="409"/>
      <c r="CA712" s="516"/>
      <c r="CB712" s="409"/>
      <c r="CC712" s="409"/>
      <c r="CD712" s="409"/>
      <c r="CE712" s="409"/>
      <c r="CF712" s="410">
        <f t="shared" si="1679"/>
        <v>0</v>
      </c>
    </row>
    <row r="713" spans="2:84" ht="36">
      <c r="B713" s="395" t="s">
        <v>2008</v>
      </c>
      <c r="C713" s="396" t="s">
        <v>2009</v>
      </c>
      <c r="D713" s="397" t="s">
        <v>389</v>
      </c>
      <c r="E713" s="398">
        <v>49380.21</v>
      </c>
      <c r="F713" s="399">
        <v>168</v>
      </c>
      <c r="G713" s="400">
        <f>+F713*$E713</f>
        <v>8295875.2800000003</v>
      </c>
      <c r="H713" s="400"/>
      <c r="I713" s="401"/>
      <c r="J713" s="401"/>
      <c r="K713" s="513"/>
      <c r="L713" s="401"/>
      <c r="M713" s="513">
        <f>I713+K713</f>
        <v>0</v>
      </c>
      <c r="N713" s="401">
        <f>M713*$E713</f>
        <v>0</v>
      </c>
      <c r="O713" s="513"/>
      <c r="P713" s="401"/>
      <c r="Q713" s="513">
        <f>M713+O713</f>
        <v>0</v>
      </c>
      <c r="R713" s="401">
        <f>Q713*$E713</f>
        <v>0</v>
      </c>
      <c r="S713" s="540"/>
      <c r="T713" s="401"/>
      <c r="U713" s="513">
        <f>Q713+S713</f>
        <v>0</v>
      </c>
      <c r="V713" s="401">
        <f>U713*$E713</f>
        <v>0</v>
      </c>
      <c r="W713" s="513"/>
      <c r="X713" s="401"/>
      <c r="Y713" s="513">
        <f>U713+W713</f>
        <v>0</v>
      </c>
      <c r="Z713" s="401">
        <f>Y713*$E713</f>
        <v>0</v>
      </c>
      <c r="AA713" s="513"/>
      <c r="AB713" s="401">
        <f>AA713*$E713</f>
        <v>0</v>
      </c>
      <c r="AC713" s="513">
        <f>Y713+AA713</f>
        <v>0</v>
      </c>
      <c r="AD713" s="401">
        <f>AC713*$E713</f>
        <v>0</v>
      </c>
      <c r="AE713" s="513"/>
      <c r="AF713" s="401">
        <f>AE713*$E713</f>
        <v>0</v>
      </c>
      <c r="AG713" s="513">
        <f>AC713+AE713</f>
        <v>0</v>
      </c>
      <c r="AH713" s="401">
        <f>AG713*$E713</f>
        <v>0</v>
      </c>
      <c r="AI713" s="513"/>
      <c r="AJ713" s="401">
        <f>AI713*$E713</f>
        <v>0</v>
      </c>
      <c r="AK713" s="513">
        <f>AG713+AI713</f>
        <v>0</v>
      </c>
      <c r="AL713" s="401">
        <f>AK713*$E713</f>
        <v>0</v>
      </c>
      <c r="AM713" s="519"/>
      <c r="AN713" s="429">
        <f>AM713*$E713</f>
        <v>0</v>
      </c>
      <c r="AO713" s="519">
        <f>AK713+AM713</f>
        <v>0</v>
      </c>
      <c r="AP713" s="429">
        <f>AO713*$E713</f>
        <v>0</v>
      </c>
      <c r="AQ713" s="591"/>
      <c r="AR713" s="401">
        <f>AQ713*$E713</f>
        <v>0</v>
      </c>
      <c r="AS713" s="519">
        <f>AO713+AQ713</f>
        <v>0</v>
      </c>
      <c r="AT713" s="429">
        <f>AS713*$E713</f>
        <v>0</v>
      </c>
      <c r="AU713" s="513"/>
      <c r="AV713" s="401">
        <f>AU713*$E713</f>
        <v>0</v>
      </c>
      <c r="AW713" s="519">
        <f>AS713+AU713</f>
        <v>0</v>
      </c>
      <c r="AX713" s="429">
        <f>AW713*$E713</f>
        <v>0</v>
      </c>
      <c r="AY713" s="513"/>
      <c r="AZ713" s="681">
        <f>AY713*$E713</f>
        <v>0</v>
      </c>
      <c r="BA713" s="519">
        <f>AW713+AY713</f>
        <v>0</v>
      </c>
      <c r="BB713" s="429">
        <f>BA713*$E713</f>
        <v>0</v>
      </c>
      <c r="BC713" s="695"/>
      <c r="BD713" s="681">
        <f>BC713*$E713</f>
        <v>0</v>
      </c>
      <c r="BE713" s="695">
        <f>BA713+BC713</f>
        <v>0</v>
      </c>
      <c r="BF713" s="681">
        <f>BE713*$E713</f>
        <v>0</v>
      </c>
      <c r="BG713" s="695"/>
      <c r="BH713" s="681">
        <f>BG713*$E713</f>
        <v>0</v>
      </c>
      <c r="BI713" s="519">
        <f>BE713+BG713</f>
        <v>0</v>
      </c>
      <c r="BJ713" s="429">
        <f>BI713*$E713</f>
        <v>0</v>
      </c>
      <c r="BK713" s="519"/>
      <c r="BL713" s="429">
        <f>BK713*$E713</f>
        <v>0</v>
      </c>
      <c r="BM713" s="519">
        <f>BI713+BK713</f>
        <v>0</v>
      </c>
      <c r="BN713" s="429">
        <f>BM713*$E713</f>
        <v>0</v>
      </c>
      <c r="BO713" s="718"/>
      <c r="BP713" s="706">
        <f>BO713*$E713</f>
        <v>0</v>
      </c>
      <c r="BQ713" s="718">
        <f>BM713+BO713</f>
        <v>0</v>
      </c>
      <c r="BR713" s="706">
        <f>BQ713*$E713</f>
        <v>0</v>
      </c>
      <c r="BS713" s="718"/>
      <c r="BT713" s="706">
        <f>BS713*$E713</f>
        <v>0</v>
      </c>
      <c r="BU713" s="718">
        <f>BQ713+BS713</f>
        <v>0</v>
      </c>
      <c r="BV713" s="706">
        <f>BU713*$E713</f>
        <v>0</v>
      </c>
      <c r="BW713" s="718"/>
      <c r="BX713" s="706">
        <f>BW713*$E713</f>
        <v>0</v>
      </c>
      <c r="BY713" s="718">
        <f>BU713+BW713</f>
        <v>0</v>
      </c>
      <c r="BZ713" s="706">
        <f>BY713*$E713</f>
        <v>0</v>
      </c>
      <c r="CA713" s="718"/>
      <c r="CB713" s="706">
        <f>CA713*$E713</f>
        <v>0</v>
      </c>
      <c r="CC713" s="718">
        <f>BY713+CA713</f>
        <v>0</v>
      </c>
      <c r="CD713" s="706">
        <f>CC713*$E713</f>
        <v>0</v>
      </c>
      <c r="CE713" s="706"/>
      <c r="CF713" s="402">
        <f t="shared" si="1679"/>
        <v>8295875.2800000003</v>
      </c>
    </row>
    <row r="714" spans="2:84" ht="36">
      <c r="B714" s="395" t="s">
        <v>2010</v>
      </c>
      <c r="C714" s="396" t="s">
        <v>2011</v>
      </c>
      <c r="D714" s="397" t="s">
        <v>389</v>
      </c>
      <c r="E714" s="398">
        <v>49418.82</v>
      </c>
      <c r="F714" s="399">
        <v>2</v>
      </c>
      <c r="G714" s="400">
        <f>+F714*$E714</f>
        <v>98837.64</v>
      </c>
      <c r="H714" s="400"/>
      <c r="I714" s="401"/>
      <c r="J714" s="401"/>
      <c r="K714" s="513"/>
      <c r="L714" s="401"/>
      <c r="M714" s="513">
        <f>I714+K714</f>
        <v>0</v>
      </c>
      <c r="N714" s="401">
        <f>M714*$E714</f>
        <v>0</v>
      </c>
      <c r="O714" s="513"/>
      <c r="P714" s="401"/>
      <c r="Q714" s="513">
        <f>M714+O714</f>
        <v>0</v>
      </c>
      <c r="R714" s="401">
        <f>Q714*$E714</f>
        <v>0</v>
      </c>
      <c r="S714" s="540"/>
      <c r="T714" s="401"/>
      <c r="U714" s="513">
        <f>Q714+S714</f>
        <v>0</v>
      </c>
      <c r="V714" s="401">
        <f>U714*$E714</f>
        <v>0</v>
      </c>
      <c r="W714" s="513"/>
      <c r="X714" s="401"/>
      <c r="Y714" s="513">
        <f>U714+W714</f>
        <v>0</v>
      </c>
      <c r="Z714" s="401">
        <f>Y714*$E714</f>
        <v>0</v>
      </c>
      <c r="AA714" s="513"/>
      <c r="AB714" s="401">
        <f>AA714*$E714</f>
        <v>0</v>
      </c>
      <c r="AC714" s="513">
        <f>Y714+AA714</f>
        <v>0</v>
      </c>
      <c r="AD714" s="401">
        <f>AC714*$E714</f>
        <v>0</v>
      </c>
      <c r="AE714" s="513"/>
      <c r="AF714" s="401">
        <f>AE714*$E714</f>
        <v>0</v>
      </c>
      <c r="AG714" s="513">
        <f>AC714+AE714</f>
        <v>0</v>
      </c>
      <c r="AH714" s="401">
        <f>AG714*$E714</f>
        <v>0</v>
      </c>
      <c r="AI714" s="513"/>
      <c r="AJ714" s="401">
        <f>AI714*$E714</f>
        <v>0</v>
      </c>
      <c r="AK714" s="513">
        <f>AG714+AI714</f>
        <v>0</v>
      </c>
      <c r="AL714" s="401">
        <f>AK714*$E714</f>
        <v>0</v>
      </c>
      <c r="AM714" s="519"/>
      <c r="AN714" s="429">
        <f>AM714*$E714</f>
        <v>0</v>
      </c>
      <c r="AO714" s="519">
        <f>AK714+AM714</f>
        <v>0</v>
      </c>
      <c r="AP714" s="429">
        <f>AO714*$E714</f>
        <v>0</v>
      </c>
      <c r="AQ714" s="591"/>
      <c r="AR714" s="401">
        <f>AQ714*$E714</f>
        <v>0</v>
      </c>
      <c r="AS714" s="519">
        <f>AO714+AQ714</f>
        <v>0</v>
      </c>
      <c r="AT714" s="429">
        <f>AS714*$E714</f>
        <v>0</v>
      </c>
      <c r="AU714" s="513"/>
      <c r="AV714" s="401">
        <f>AU714*$E714</f>
        <v>0</v>
      </c>
      <c r="AW714" s="519">
        <f>AS714+AU714</f>
        <v>0</v>
      </c>
      <c r="AX714" s="429">
        <f>AW714*$E714</f>
        <v>0</v>
      </c>
      <c r="AY714" s="513"/>
      <c r="AZ714" s="681">
        <f>AY714*$E714</f>
        <v>0</v>
      </c>
      <c r="BA714" s="519">
        <f>AW714+AY714</f>
        <v>0</v>
      </c>
      <c r="BB714" s="429">
        <f>BA714*$E714</f>
        <v>0</v>
      </c>
      <c r="BC714" s="695"/>
      <c r="BD714" s="681">
        <f>BC714*$E714</f>
        <v>0</v>
      </c>
      <c r="BE714" s="695">
        <f>BA714+BC714</f>
        <v>0</v>
      </c>
      <c r="BF714" s="681">
        <f>BE714*$E714</f>
        <v>0</v>
      </c>
      <c r="BG714" s="695"/>
      <c r="BH714" s="681">
        <f>BG714*$E714</f>
        <v>0</v>
      </c>
      <c r="BI714" s="519">
        <f>BE714+BG714</f>
        <v>0</v>
      </c>
      <c r="BJ714" s="429">
        <f>BI714*$E714</f>
        <v>0</v>
      </c>
      <c r="BK714" s="519"/>
      <c r="BL714" s="429">
        <f>BK714*$E714</f>
        <v>0</v>
      </c>
      <c r="BM714" s="519">
        <f>BI714+BK714</f>
        <v>0</v>
      </c>
      <c r="BN714" s="429">
        <f>BM714*$E714</f>
        <v>0</v>
      </c>
      <c r="BO714" s="718"/>
      <c r="BP714" s="706">
        <f>BO714*$E714</f>
        <v>0</v>
      </c>
      <c r="BQ714" s="718">
        <f>BM714+BO714</f>
        <v>0</v>
      </c>
      <c r="BR714" s="706">
        <f>BQ714*$E714</f>
        <v>0</v>
      </c>
      <c r="BS714" s="718"/>
      <c r="BT714" s="706">
        <f>BS714*$E714</f>
        <v>0</v>
      </c>
      <c r="BU714" s="718">
        <f>BQ714+BS714</f>
        <v>0</v>
      </c>
      <c r="BV714" s="706">
        <f>BU714*$E714</f>
        <v>0</v>
      </c>
      <c r="BW714" s="718"/>
      <c r="BX714" s="706">
        <f>BW714*$E714</f>
        <v>0</v>
      </c>
      <c r="BY714" s="718">
        <f>BU714+BW714</f>
        <v>0</v>
      </c>
      <c r="BZ714" s="706">
        <f>BY714*$E714</f>
        <v>0</v>
      </c>
      <c r="CA714" s="718"/>
      <c r="CB714" s="706">
        <f>CA714*$E714</f>
        <v>0</v>
      </c>
      <c r="CC714" s="718">
        <f>BY714+CA714</f>
        <v>0</v>
      </c>
      <c r="CD714" s="706">
        <f>CC714*$E714</f>
        <v>0</v>
      </c>
      <c r="CE714" s="706"/>
      <c r="CF714" s="402">
        <f t="shared" si="1679"/>
        <v>98837.64</v>
      </c>
    </row>
    <row r="715" spans="2:84" ht="36">
      <c r="B715" s="395" t="s">
        <v>2012</v>
      </c>
      <c r="C715" s="396" t="s">
        <v>2013</v>
      </c>
      <c r="D715" s="397" t="s">
        <v>389</v>
      </c>
      <c r="E715" s="398">
        <v>87300.18</v>
      </c>
      <c r="F715" s="399">
        <v>8</v>
      </c>
      <c r="G715" s="400">
        <f>+F715*$E715</f>
        <v>698401.44</v>
      </c>
      <c r="H715" s="400"/>
      <c r="I715" s="401"/>
      <c r="J715" s="401"/>
      <c r="K715" s="513"/>
      <c r="L715" s="401"/>
      <c r="M715" s="513">
        <f>I715+K715</f>
        <v>0</v>
      </c>
      <c r="N715" s="401">
        <f>M715*$E715</f>
        <v>0</v>
      </c>
      <c r="O715" s="513"/>
      <c r="P715" s="401"/>
      <c r="Q715" s="513">
        <f>M715+O715</f>
        <v>0</v>
      </c>
      <c r="R715" s="401">
        <f>Q715*$E715</f>
        <v>0</v>
      </c>
      <c r="S715" s="540"/>
      <c r="T715" s="401"/>
      <c r="U715" s="513">
        <f>Q715+S715</f>
        <v>0</v>
      </c>
      <c r="V715" s="401">
        <f>U715*$E715</f>
        <v>0</v>
      </c>
      <c r="W715" s="513"/>
      <c r="X715" s="401"/>
      <c r="Y715" s="513">
        <f>U715+W715</f>
        <v>0</v>
      </c>
      <c r="Z715" s="401">
        <f>Y715*$E715</f>
        <v>0</v>
      </c>
      <c r="AA715" s="513"/>
      <c r="AB715" s="401">
        <f>AA715*$E715</f>
        <v>0</v>
      </c>
      <c r="AC715" s="513">
        <f>Y715+AA715</f>
        <v>0</v>
      </c>
      <c r="AD715" s="401">
        <f>AC715*$E715</f>
        <v>0</v>
      </c>
      <c r="AE715" s="513"/>
      <c r="AF715" s="401">
        <f>AE715*$E715</f>
        <v>0</v>
      </c>
      <c r="AG715" s="513">
        <f>AC715+AE715</f>
        <v>0</v>
      </c>
      <c r="AH715" s="401">
        <f>AG715*$E715</f>
        <v>0</v>
      </c>
      <c r="AI715" s="513"/>
      <c r="AJ715" s="401">
        <f>AI715*$E715</f>
        <v>0</v>
      </c>
      <c r="AK715" s="513">
        <f>AG715+AI715</f>
        <v>0</v>
      </c>
      <c r="AL715" s="401">
        <f>AK715*$E715</f>
        <v>0</v>
      </c>
      <c r="AM715" s="519"/>
      <c r="AN715" s="429">
        <f>AM715*$E715</f>
        <v>0</v>
      </c>
      <c r="AO715" s="519">
        <f>AK715+AM715</f>
        <v>0</v>
      </c>
      <c r="AP715" s="429">
        <f>AO715*$E715</f>
        <v>0</v>
      </c>
      <c r="AQ715" s="591"/>
      <c r="AR715" s="401">
        <f>AQ715*$E715</f>
        <v>0</v>
      </c>
      <c r="AS715" s="519">
        <f>AO715+AQ715</f>
        <v>0</v>
      </c>
      <c r="AT715" s="429">
        <f>AS715*$E715</f>
        <v>0</v>
      </c>
      <c r="AU715" s="513"/>
      <c r="AV715" s="401">
        <f>AU715*$E715</f>
        <v>0</v>
      </c>
      <c r="AW715" s="519">
        <f>AS715+AU715</f>
        <v>0</v>
      </c>
      <c r="AX715" s="429">
        <f>AW715*$E715</f>
        <v>0</v>
      </c>
      <c r="AY715" s="513"/>
      <c r="AZ715" s="681">
        <f>AY715*$E715</f>
        <v>0</v>
      </c>
      <c r="BA715" s="519">
        <f>AW715+AY715</f>
        <v>0</v>
      </c>
      <c r="BB715" s="429">
        <f>BA715*$E715</f>
        <v>0</v>
      </c>
      <c r="BC715" s="695"/>
      <c r="BD715" s="681">
        <f>BC715*$E715</f>
        <v>0</v>
      </c>
      <c r="BE715" s="695">
        <f>BA715+BC715</f>
        <v>0</v>
      </c>
      <c r="BF715" s="681">
        <f>BE715*$E715</f>
        <v>0</v>
      </c>
      <c r="BG715" s="695"/>
      <c r="BH715" s="681">
        <f>BG715*$E715</f>
        <v>0</v>
      </c>
      <c r="BI715" s="519">
        <f>BE715+BG715</f>
        <v>0</v>
      </c>
      <c r="BJ715" s="429">
        <f>BI715*$E715</f>
        <v>0</v>
      </c>
      <c r="BK715" s="519"/>
      <c r="BL715" s="429">
        <f>BK715*$E715</f>
        <v>0</v>
      </c>
      <c r="BM715" s="519">
        <f>BI715+BK715</f>
        <v>0</v>
      </c>
      <c r="BN715" s="429">
        <f>BM715*$E715</f>
        <v>0</v>
      </c>
      <c r="BO715" s="718"/>
      <c r="BP715" s="706">
        <f>BO715*$E715</f>
        <v>0</v>
      </c>
      <c r="BQ715" s="718">
        <f>BM715+BO715</f>
        <v>0</v>
      </c>
      <c r="BR715" s="706">
        <f>BQ715*$E715</f>
        <v>0</v>
      </c>
      <c r="BS715" s="718"/>
      <c r="BT715" s="706">
        <f>BS715*$E715</f>
        <v>0</v>
      </c>
      <c r="BU715" s="718">
        <f>BQ715+BS715</f>
        <v>0</v>
      </c>
      <c r="BV715" s="706">
        <f>BU715*$E715</f>
        <v>0</v>
      </c>
      <c r="BW715" s="718"/>
      <c r="BX715" s="706">
        <f>BW715*$E715</f>
        <v>0</v>
      </c>
      <c r="BY715" s="718">
        <f>BU715+BW715</f>
        <v>0</v>
      </c>
      <c r="BZ715" s="706">
        <f>BY715*$E715</f>
        <v>0</v>
      </c>
      <c r="CA715" s="718"/>
      <c r="CB715" s="706">
        <f>CA715*$E715</f>
        <v>0</v>
      </c>
      <c r="CC715" s="718">
        <f>BY715+CA715</f>
        <v>0</v>
      </c>
      <c r="CD715" s="706">
        <f>CC715*$E715</f>
        <v>0</v>
      </c>
      <c r="CE715" s="706"/>
      <c r="CF715" s="402">
        <f t="shared" si="1679"/>
        <v>698401.44</v>
      </c>
    </row>
    <row r="716" spans="2:84" ht="72">
      <c r="B716" s="395" t="s">
        <v>2014</v>
      </c>
      <c r="C716" s="396" t="s">
        <v>2015</v>
      </c>
      <c r="D716" s="397" t="s">
        <v>389</v>
      </c>
      <c r="E716" s="398">
        <v>142449</v>
      </c>
      <c r="F716" s="399">
        <v>4</v>
      </c>
      <c r="G716" s="400">
        <f>F716*E716</f>
        <v>569796</v>
      </c>
      <c r="H716" s="400"/>
      <c r="I716" s="401"/>
      <c r="J716" s="401"/>
      <c r="K716" s="513"/>
      <c r="L716" s="401"/>
      <c r="M716" s="513">
        <f>I716+K716</f>
        <v>0</v>
      </c>
      <c r="N716" s="401">
        <f>M716*$E716</f>
        <v>0</v>
      </c>
      <c r="O716" s="513"/>
      <c r="P716" s="401"/>
      <c r="Q716" s="513">
        <f>M716+O716</f>
        <v>0</v>
      </c>
      <c r="R716" s="401">
        <f>Q716*$E716</f>
        <v>0</v>
      </c>
      <c r="S716" s="540"/>
      <c r="T716" s="401"/>
      <c r="U716" s="513">
        <f>Q716+S716</f>
        <v>0</v>
      </c>
      <c r="V716" s="401">
        <f>U716*$E716</f>
        <v>0</v>
      </c>
      <c r="W716" s="513"/>
      <c r="X716" s="401"/>
      <c r="Y716" s="513">
        <f>U716+W716</f>
        <v>0</v>
      </c>
      <c r="Z716" s="401">
        <f>Y716*$E716</f>
        <v>0</v>
      </c>
      <c r="AA716" s="513"/>
      <c r="AB716" s="401">
        <f>AA716*$E716</f>
        <v>0</v>
      </c>
      <c r="AC716" s="513">
        <f>Y716+AA716</f>
        <v>0</v>
      </c>
      <c r="AD716" s="401">
        <f>AC716*$E716</f>
        <v>0</v>
      </c>
      <c r="AE716" s="513"/>
      <c r="AF716" s="401">
        <f>AE716*$E716</f>
        <v>0</v>
      </c>
      <c r="AG716" s="513">
        <f>AC716+AE716</f>
        <v>0</v>
      </c>
      <c r="AH716" s="401">
        <f>AG716*$E716</f>
        <v>0</v>
      </c>
      <c r="AI716" s="513"/>
      <c r="AJ716" s="401">
        <f>AI716*$E716</f>
        <v>0</v>
      </c>
      <c r="AK716" s="513">
        <f>AG716+AI716</f>
        <v>0</v>
      </c>
      <c r="AL716" s="401">
        <f>AK716*$E716</f>
        <v>0</v>
      </c>
      <c r="AM716" s="519"/>
      <c r="AN716" s="429">
        <f>AM716*$E716</f>
        <v>0</v>
      </c>
      <c r="AO716" s="519">
        <f>AK716+AM716</f>
        <v>0</v>
      </c>
      <c r="AP716" s="429">
        <f>AO716*$E716</f>
        <v>0</v>
      </c>
      <c r="AQ716" s="591"/>
      <c r="AR716" s="401">
        <f>AQ716*$E716</f>
        <v>0</v>
      </c>
      <c r="AS716" s="519">
        <f>AO716+AQ716</f>
        <v>0</v>
      </c>
      <c r="AT716" s="429">
        <f>AS716*$E716</f>
        <v>0</v>
      </c>
      <c r="AU716" s="513"/>
      <c r="AV716" s="401">
        <f>AU716*$E716</f>
        <v>0</v>
      </c>
      <c r="AW716" s="519">
        <f>AS716+AU716</f>
        <v>0</v>
      </c>
      <c r="AX716" s="429">
        <f>AW716*$E716</f>
        <v>0</v>
      </c>
      <c r="AY716" s="513"/>
      <c r="AZ716" s="681">
        <f>AY716*$E716</f>
        <v>0</v>
      </c>
      <c r="BA716" s="519">
        <f>AW716+AY716</f>
        <v>0</v>
      </c>
      <c r="BB716" s="429">
        <f>BA716*$E716</f>
        <v>0</v>
      </c>
      <c r="BC716" s="695"/>
      <c r="BD716" s="681">
        <f>BC716*$E716</f>
        <v>0</v>
      </c>
      <c r="BE716" s="695">
        <f>BA716+BC716</f>
        <v>0</v>
      </c>
      <c r="BF716" s="681">
        <f>BE716*$E716</f>
        <v>0</v>
      </c>
      <c r="BG716" s="695"/>
      <c r="BH716" s="681">
        <f>BG716*$E716</f>
        <v>0</v>
      </c>
      <c r="BI716" s="519">
        <f>BE716+BG716</f>
        <v>0</v>
      </c>
      <c r="BJ716" s="429">
        <f>BI716*$E716</f>
        <v>0</v>
      </c>
      <c r="BK716" s="519"/>
      <c r="BL716" s="429">
        <f>BK716*$E716</f>
        <v>0</v>
      </c>
      <c r="BM716" s="519">
        <f>BI716+BK716</f>
        <v>0</v>
      </c>
      <c r="BN716" s="429">
        <f>BM716*$E716</f>
        <v>0</v>
      </c>
      <c r="BO716" s="718"/>
      <c r="BP716" s="706">
        <f>BO716*$E716</f>
        <v>0</v>
      </c>
      <c r="BQ716" s="718">
        <f>BM716+BO716</f>
        <v>0</v>
      </c>
      <c r="BR716" s="706">
        <f>BQ716*$E716</f>
        <v>0</v>
      </c>
      <c r="BS716" s="718"/>
      <c r="BT716" s="706">
        <f>BS716*$E716</f>
        <v>0</v>
      </c>
      <c r="BU716" s="718">
        <f>BQ716+BS716</f>
        <v>0</v>
      </c>
      <c r="BV716" s="706">
        <f>BU716*$E716</f>
        <v>0</v>
      </c>
      <c r="BW716" s="718"/>
      <c r="BX716" s="706">
        <f>BW716*$E716</f>
        <v>0</v>
      </c>
      <c r="BY716" s="718">
        <f>BU716+BW716</f>
        <v>0</v>
      </c>
      <c r="BZ716" s="706">
        <f>BY716*$E716</f>
        <v>0</v>
      </c>
      <c r="CA716" s="718"/>
      <c r="CB716" s="706">
        <f>CA716*$E716</f>
        <v>0</v>
      </c>
      <c r="CC716" s="718">
        <f>BY716+CA716</f>
        <v>0</v>
      </c>
      <c r="CD716" s="706">
        <f>CC716*$E716</f>
        <v>0</v>
      </c>
      <c r="CE716" s="706"/>
      <c r="CF716" s="402">
        <f t="shared" si="1679"/>
        <v>569796</v>
      </c>
    </row>
    <row r="717" spans="2:84" ht="72">
      <c r="B717" s="395" t="s">
        <v>2016</v>
      </c>
      <c r="C717" s="396" t="s">
        <v>2017</v>
      </c>
      <c r="D717" s="397" t="s">
        <v>389</v>
      </c>
      <c r="E717" s="398">
        <v>105546</v>
      </c>
      <c r="F717" s="399">
        <v>7</v>
      </c>
      <c r="G717" s="400">
        <f>F717*E717</f>
        <v>738822</v>
      </c>
      <c r="H717" s="400"/>
      <c r="I717" s="401"/>
      <c r="J717" s="401"/>
      <c r="K717" s="513"/>
      <c r="L717" s="401"/>
      <c r="M717" s="513">
        <f>I717+K717</f>
        <v>0</v>
      </c>
      <c r="N717" s="401">
        <f>M717*$E717</f>
        <v>0</v>
      </c>
      <c r="O717" s="513"/>
      <c r="P717" s="401"/>
      <c r="Q717" s="513">
        <f>M717+O717</f>
        <v>0</v>
      </c>
      <c r="R717" s="401">
        <f>Q717*$E717</f>
        <v>0</v>
      </c>
      <c r="S717" s="540"/>
      <c r="T717" s="401"/>
      <c r="U717" s="513">
        <f>Q717+S717</f>
        <v>0</v>
      </c>
      <c r="V717" s="401">
        <f>U717*$E717</f>
        <v>0</v>
      </c>
      <c r="W717" s="513"/>
      <c r="X717" s="401"/>
      <c r="Y717" s="513">
        <f>U717+W717</f>
        <v>0</v>
      </c>
      <c r="Z717" s="401">
        <f>Y717*$E717</f>
        <v>0</v>
      </c>
      <c r="AA717" s="513"/>
      <c r="AB717" s="401">
        <f>AA717*$E717</f>
        <v>0</v>
      </c>
      <c r="AC717" s="513">
        <f>Y717+AA717</f>
        <v>0</v>
      </c>
      <c r="AD717" s="401">
        <f>AC717*$E717</f>
        <v>0</v>
      </c>
      <c r="AE717" s="513"/>
      <c r="AF717" s="401">
        <f>AE717*$E717</f>
        <v>0</v>
      </c>
      <c r="AG717" s="513">
        <f>AC717+AE717</f>
        <v>0</v>
      </c>
      <c r="AH717" s="401">
        <f>AG717*$E717</f>
        <v>0</v>
      </c>
      <c r="AI717" s="513"/>
      <c r="AJ717" s="401">
        <f>AI717*$E717</f>
        <v>0</v>
      </c>
      <c r="AK717" s="513">
        <f>AG717+AI717</f>
        <v>0</v>
      </c>
      <c r="AL717" s="401">
        <f>AK717*$E717</f>
        <v>0</v>
      </c>
      <c r="AM717" s="519"/>
      <c r="AN717" s="429">
        <f>AM717*$E717</f>
        <v>0</v>
      </c>
      <c r="AO717" s="519">
        <f>AK717+AM717</f>
        <v>0</v>
      </c>
      <c r="AP717" s="429">
        <f>AO717*$E717</f>
        <v>0</v>
      </c>
      <c r="AQ717" s="591"/>
      <c r="AR717" s="401">
        <f>AQ717*$E717</f>
        <v>0</v>
      </c>
      <c r="AS717" s="519">
        <f>AO717+AQ717</f>
        <v>0</v>
      </c>
      <c r="AT717" s="429">
        <f>AS717*$E717</f>
        <v>0</v>
      </c>
      <c r="AU717" s="513"/>
      <c r="AV717" s="401">
        <f>AU717*$E717</f>
        <v>0</v>
      </c>
      <c r="AW717" s="519">
        <f>AS717+AU717</f>
        <v>0</v>
      </c>
      <c r="AX717" s="429">
        <f>AW717*$E717</f>
        <v>0</v>
      </c>
      <c r="AY717" s="513"/>
      <c r="AZ717" s="681">
        <f>AY717*$E717</f>
        <v>0</v>
      </c>
      <c r="BA717" s="519">
        <f>AW717+AY717</f>
        <v>0</v>
      </c>
      <c r="BB717" s="429">
        <f>BA717*$E717</f>
        <v>0</v>
      </c>
      <c r="BC717" s="695"/>
      <c r="BD717" s="681">
        <f>BC717*$E717</f>
        <v>0</v>
      </c>
      <c r="BE717" s="695">
        <f>BA717+BC717</f>
        <v>0</v>
      </c>
      <c r="BF717" s="681">
        <f>BE717*$E717</f>
        <v>0</v>
      </c>
      <c r="BG717" s="695"/>
      <c r="BH717" s="681">
        <f>BG717*$E717</f>
        <v>0</v>
      </c>
      <c r="BI717" s="519">
        <f>BE717+BG717</f>
        <v>0</v>
      </c>
      <c r="BJ717" s="429">
        <f>BI717*$E717</f>
        <v>0</v>
      </c>
      <c r="BK717" s="519"/>
      <c r="BL717" s="429">
        <f>BK717*$E717</f>
        <v>0</v>
      </c>
      <c r="BM717" s="519">
        <f>BI717+BK717</f>
        <v>0</v>
      </c>
      <c r="BN717" s="429">
        <f>BM717*$E717</f>
        <v>0</v>
      </c>
      <c r="BO717" s="718"/>
      <c r="BP717" s="706">
        <f>BO717*$E717</f>
        <v>0</v>
      </c>
      <c r="BQ717" s="718">
        <f>BM717+BO717</f>
        <v>0</v>
      </c>
      <c r="BR717" s="706">
        <f>BQ717*$E717</f>
        <v>0</v>
      </c>
      <c r="BS717" s="718"/>
      <c r="BT717" s="706">
        <f>BS717*$E717</f>
        <v>0</v>
      </c>
      <c r="BU717" s="718">
        <f>BQ717+BS717</f>
        <v>0</v>
      </c>
      <c r="BV717" s="706">
        <f>BU717*$E717</f>
        <v>0</v>
      </c>
      <c r="BW717" s="718"/>
      <c r="BX717" s="706">
        <f>BW717*$E717</f>
        <v>0</v>
      </c>
      <c r="BY717" s="718">
        <f>BU717+BW717</f>
        <v>0</v>
      </c>
      <c r="BZ717" s="706">
        <f>BY717*$E717</f>
        <v>0</v>
      </c>
      <c r="CA717" s="718"/>
      <c r="CB717" s="706">
        <f>CA717*$E717</f>
        <v>0</v>
      </c>
      <c r="CC717" s="718">
        <f>BY717+CA717</f>
        <v>0</v>
      </c>
      <c r="CD717" s="706">
        <f>CC717*$E717</f>
        <v>0</v>
      </c>
      <c r="CE717" s="706"/>
      <c r="CF717" s="402">
        <f t="shared" ref="CF717:CF780" si="1832">+G717+H717</f>
        <v>738822</v>
      </c>
    </row>
    <row r="718" spans="2:84" s="387" customFormat="1" ht="54">
      <c r="B718" s="404"/>
      <c r="C718" s="405" t="s">
        <v>2018</v>
      </c>
      <c r="D718" s="406"/>
      <c r="E718" s="407"/>
      <c r="F718" s="408">
        <v>0</v>
      </c>
      <c r="G718" s="409"/>
      <c r="H718" s="409"/>
      <c r="I718" s="409"/>
      <c r="J718" s="409"/>
      <c r="K718" s="516"/>
      <c r="L718" s="409">
        <f>SUM(L719:L727)</f>
        <v>0</v>
      </c>
      <c r="M718" s="516"/>
      <c r="N718" s="409">
        <f>SUM(N719:N727)</f>
        <v>0</v>
      </c>
      <c r="O718" s="516"/>
      <c r="P718" s="409"/>
      <c r="Q718" s="516"/>
      <c r="R718" s="409">
        <f>SUM(R719:R727)</f>
        <v>0</v>
      </c>
      <c r="S718" s="542"/>
      <c r="T718" s="409">
        <f>SUM(T719:T727)</f>
        <v>0</v>
      </c>
      <c r="U718" s="516"/>
      <c r="V718" s="409">
        <f>SUM(V719:V727)</f>
        <v>0</v>
      </c>
      <c r="W718" s="516"/>
      <c r="X718" s="409">
        <f>SUM(X719:X727)</f>
        <v>0</v>
      </c>
      <c r="Y718" s="516"/>
      <c r="Z718" s="409">
        <f>SUM(Z719:Z727)</f>
        <v>0</v>
      </c>
      <c r="AA718" s="516"/>
      <c r="AB718" s="409">
        <f>SUM(AB719:AB727)</f>
        <v>8987757.6000000015</v>
      </c>
      <c r="AC718" s="516"/>
      <c r="AD718" s="409">
        <f>SUM(AD719:AD727)</f>
        <v>8987757.6000000015</v>
      </c>
      <c r="AE718" s="516"/>
      <c r="AF718" s="409">
        <f>SUM(AF719:AF727)</f>
        <v>0</v>
      </c>
      <c r="AG718" s="516"/>
      <c r="AH718" s="409">
        <f>SUM(AH719:AH727)</f>
        <v>8987757.6000000015</v>
      </c>
      <c r="AI718" s="516"/>
      <c r="AJ718" s="409">
        <f>SUM(AJ719:AJ727)</f>
        <v>0</v>
      </c>
      <c r="AK718" s="516"/>
      <c r="AL718" s="409">
        <f>SUM(AL719:AL727)</f>
        <v>8987757.6000000015</v>
      </c>
      <c r="AM718" s="611"/>
      <c r="AN718" s="612">
        <f>SUM(AN719:AN727)</f>
        <v>0</v>
      </c>
      <c r="AO718" s="611"/>
      <c r="AP718" s="612">
        <f>SUM(AP719:AP727)</f>
        <v>8987757.6000000015</v>
      </c>
      <c r="AQ718" s="593"/>
      <c r="AR718" s="409">
        <f>SUM(AR719:AR727)</f>
        <v>9337545.0000000019</v>
      </c>
      <c r="AS718" s="611"/>
      <c r="AT718" s="612">
        <f>SUM(AT719:AT727)</f>
        <v>18325302.600000005</v>
      </c>
      <c r="AU718" s="516"/>
      <c r="AV718" s="409">
        <f>SUM(AV719:AV727)</f>
        <v>0</v>
      </c>
      <c r="AW718" s="611"/>
      <c r="AX718" s="612">
        <f>SUM(AX719:AX727)</f>
        <v>18325302.600000005</v>
      </c>
      <c r="AY718" s="516"/>
      <c r="AZ718" s="680">
        <f>SUM(AZ719:AZ727)</f>
        <v>0</v>
      </c>
      <c r="BA718" s="611"/>
      <c r="BB718" s="612">
        <f>SUM(BB719:BB727)</f>
        <v>18325302.600000005</v>
      </c>
      <c r="BC718" s="694"/>
      <c r="BD718" s="680">
        <f>SUM(BD719:BD727)</f>
        <v>0</v>
      </c>
      <c r="BE718" s="694"/>
      <c r="BF718" s="680">
        <f>SUM(BF719:BF727)</f>
        <v>18325302.600000005</v>
      </c>
      <c r="BG718" s="694"/>
      <c r="BH718" s="680">
        <f>SUM(BH719:BH727)</f>
        <v>0</v>
      </c>
      <c r="BI718" s="519"/>
      <c r="BJ718" s="429">
        <f>SUM(BJ719:BJ727)</f>
        <v>18325302.600000005</v>
      </c>
      <c r="BK718" s="519"/>
      <c r="BL718" s="429">
        <f>SUM(BL719:BL727)</f>
        <v>1422864.0000000002</v>
      </c>
      <c r="BM718" s="519"/>
      <c r="BN718" s="429">
        <f>SUM(BN719:BN727)</f>
        <v>19748166.600000005</v>
      </c>
      <c r="BO718" s="409"/>
      <c r="BP718" s="409"/>
      <c r="BQ718" s="409"/>
      <c r="BR718" s="409"/>
      <c r="BS718" s="409"/>
      <c r="BT718" s="409"/>
      <c r="BU718" s="409"/>
      <c r="BV718" s="409"/>
      <c r="BW718" s="516"/>
      <c r="BX718" s="409"/>
      <c r="BY718" s="409"/>
      <c r="BZ718" s="409"/>
      <c r="CA718" s="516"/>
      <c r="CB718" s="409"/>
      <c r="CC718" s="409"/>
      <c r="CD718" s="409"/>
      <c r="CE718" s="409"/>
      <c r="CF718" s="410">
        <f t="shared" si="1832"/>
        <v>0</v>
      </c>
    </row>
    <row r="719" spans="2:84" ht="108">
      <c r="B719" s="395" t="s">
        <v>2019</v>
      </c>
      <c r="C719" s="396" t="s">
        <v>2020</v>
      </c>
      <c r="D719" s="397" t="s">
        <v>389</v>
      </c>
      <c r="E719" s="398">
        <v>627667</v>
      </c>
      <c r="F719" s="399">
        <v>37</v>
      </c>
      <c r="G719" s="400">
        <f t="shared" ref="G719:G725" si="1833">F719*E719</f>
        <v>23223679</v>
      </c>
      <c r="H719" s="400"/>
      <c r="I719" s="401"/>
      <c r="J719" s="401"/>
      <c r="K719" s="513"/>
      <c r="L719" s="401"/>
      <c r="M719" s="513">
        <f t="shared" ref="M719:M727" si="1834">I719+K719</f>
        <v>0</v>
      </c>
      <c r="N719" s="401">
        <f t="shared" ref="N719:N727" si="1835">M719*$E719</f>
        <v>0</v>
      </c>
      <c r="O719" s="513"/>
      <c r="P719" s="401"/>
      <c r="Q719" s="513">
        <f t="shared" ref="Q719:Q727" si="1836">M719+O719</f>
        <v>0</v>
      </c>
      <c r="R719" s="401">
        <f t="shared" ref="R719:R727" si="1837">Q719*$E719</f>
        <v>0</v>
      </c>
      <c r="S719" s="540"/>
      <c r="T719" s="401"/>
      <c r="U719" s="513">
        <f t="shared" ref="U719:U727" si="1838">Q719+S719</f>
        <v>0</v>
      </c>
      <c r="V719" s="401">
        <f t="shared" ref="V719:V727" si="1839">U719*$E719</f>
        <v>0</v>
      </c>
      <c r="W719" s="513"/>
      <c r="X719" s="401"/>
      <c r="Y719" s="513">
        <f t="shared" ref="Y719:Y727" si="1840">U719+W719</f>
        <v>0</v>
      </c>
      <c r="Z719" s="401">
        <f t="shared" ref="Z719:Z727" si="1841">Y719*$E719</f>
        <v>0</v>
      </c>
      <c r="AA719" s="513"/>
      <c r="AB719" s="401">
        <f t="shared" ref="AB719:AB727" si="1842">AA719*$E719</f>
        <v>0</v>
      </c>
      <c r="AC719" s="513">
        <f t="shared" ref="AC719:AC727" si="1843">Y719+AA719</f>
        <v>0</v>
      </c>
      <c r="AD719" s="401">
        <f t="shared" ref="AD719:AD727" si="1844">AC719*$E719</f>
        <v>0</v>
      </c>
      <c r="AE719" s="513"/>
      <c r="AF719" s="401">
        <f t="shared" ref="AF719:AF727" si="1845">AE719*$E719</f>
        <v>0</v>
      </c>
      <c r="AG719" s="513">
        <f t="shared" ref="AG719:AG727" si="1846">AC719+AE719</f>
        <v>0</v>
      </c>
      <c r="AH719" s="401">
        <f t="shared" ref="AH719:AH727" si="1847">AG719*$E719</f>
        <v>0</v>
      </c>
      <c r="AI719" s="513"/>
      <c r="AJ719" s="401">
        <f t="shared" ref="AJ719:AJ727" si="1848">AI719*$E719</f>
        <v>0</v>
      </c>
      <c r="AK719" s="513">
        <f t="shared" ref="AK719:AK727" si="1849">AG719+AI719</f>
        <v>0</v>
      </c>
      <c r="AL719" s="401">
        <f t="shared" ref="AL719:AL782" si="1850">AK719*$E719</f>
        <v>0</v>
      </c>
      <c r="AM719" s="519"/>
      <c r="AN719" s="429">
        <f t="shared" ref="AN719:AN782" si="1851">AM719*$E719</f>
        <v>0</v>
      </c>
      <c r="AO719" s="519">
        <f t="shared" ref="AO719:AO727" si="1852">AK719+AM719</f>
        <v>0</v>
      </c>
      <c r="AP719" s="429">
        <f t="shared" ref="AP719:AP727" si="1853">AO719*$E719</f>
        <v>0</v>
      </c>
      <c r="AQ719" s="591"/>
      <c r="AR719" s="401">
        <f t="shared" ref="AR719:AR782" si="1854">AQ719*$E719</f>
        <v>0</v>
      </c>
      <c r="AS719" s="519">
        <f t="shared" ref="AS719:AS727" si="1855">AO719+AQ719</f>
        <v>0</v>
      </c>
      <c r="AT719" s="429">
        <f t="shared" ref="AT719:AT727" si="1856">AS719*$E719</f>
        <v>0</v>
      </c>
      <c r="AU719" s="513"/>
      <c r="AV719" s="401">
        <f t="shared" ref="AV719:AV734" si="1857">AU719*$E719</f>
        <v>0</v>
      </c>
      <c r="AW719" s="519">
        <f t="shared" ref="AW719:AW727" si="1858">AS719+AU719</f>
        <v>0</v>
      </c>
      <c r="AX719" s="429">
        <f t="shared" ref="AX719:AX727" si="1859">AW719*$E719</f>
        <v>0</v>
      </c>
      <c r="AY719" s="513"/>
      <c r="AZ719" s="681">
        <f t="shared" ref="AZ719:AZ782" si="1860">AY719*$E719</f>
        <v>0</v>
      </c>
      <c r="BA719" s="519">
        <f t="shared" ref="BA719:BA727" si="1861">AW719+AY719</f>
        <v>0</v>
      </c>
      <c r="BB719" s="429">
        <f t="shared" ref="BB719:BB727" si="1862">BA719*$E719</f>
        <v>0</v>
      </c>
      <c r="BC719" s="695"/>
      <c r="BD719" s="681">
        <f t="shared" ref="BD719:BD727" si="1863">BC719*$E719</f>
        <v>0</v>
      </c>
      <c r="BE719" s="695">
        <f t="shared" ref="BE719:BE727" si="1864">BA719+BC719</f>
        <v>0</v>
      </c>
      <c r="BF719" s="681">
        <f t="shared" ref="BF719:BF727" si="1865">BE719*$E719</f>
        <v>0</v>
      </c>
      <c r="BG719" s="695"/>
      <c r="BH719" s="681">
        <f t="shared" ref="BH719:BH727" si="1866">BG719*$E719</f>
        <v>0</v>
      </c>
      <c r="BI719" s="519">
        <f t="shared" ref="BI719:BI727" si="1867">BE719+BG719</f>
        <v>0</v>
      </c>
      <c r="BJ719" s="429">
        <f t="shared" ref="BJ719:BJ727" si="1868">BI719*$E719</f>
        <v>0</v>
      </c>
      <c r="BK719" s="519"/>
      <c r="BL719" s="429">
        <f t="shared" ref="BL719:BL727" si="1869">BK719*$E719</f>
        <v>0</v>
      </c>
      <c r="BM719" s="519">
        <f t="shared" ref="BM719:BM727" si="1870">BI719+BK719</f>
        <v>0</v>
      </c>
      <c r="BN719" s="429">
        <f t="shared" ref="BN719:BN727" si="1871">BM719*$E719</f>
        <v>0</v>
      </c>
      <c r="BO719" s="718"/>
      <c r="BP719" s="706">
        <f t="shared" ref="BP719:BP727" si="1872">BO719*$E719</f>
        <v>0</v>
      </c>
      <c r="BQ719" s="718">
        <f t="shared" ref="BQ719:BQ727" si="1873">BM719+BO719</f>
        <v>0</v>
      </c>
      <c r="BR719" s="706">
        <f t="shared" ref="BR719:BR727" si="1874">BQ719*$E719</f>
        <v>0</v>
      </c>
      <c r="BS719" s="718"/>
      <c r="BT719" s="706">
        <f t="shared" ref="BT719:BT727" si="1875">BS719*$E719</f>
        <v>0</v>
      </c>
      <c r="BU719" s="718">
        <f t="shared" ref="BU719:BU727" si="1876">BQ719+BS719</f>
        <v>0</v>
      </c>
      <c r="BV719" s="706">
        <f t="shared" ref="BV719:BV727" si="1877">BU719*$E719</f>
        <v>0</v>
      </c>
      <c r="BW719" s="718"/>
      <c r="BX719" s="706">
        <f t="shared" ref="BX719:BX727" si="1878">BW719*$E719</f>
        <v>0</v>
      </c>
      <c r="BY719" s="718">
        <f t="shared" ref="BY719:BY727" si="1879">BU719+BW719</f>
        <v>0</v>
      </c>
      <c r="BZ719" s="706">
        <f t="shared" ref="BZ719:BZ727" si="1880">BY719*$E719</f>
        <v>0</v>
      </c>
      <c r="CA719" s="718"/>
      <c r="CB719" s="706">
        <f t="shared" ref="CB719:CB727" si="1881">CA719*$E719</f>
        <v>0</v>
      </c>
      <c r="CC719" s="718">
        <f t="shared" ref="CC719:CC727" si="1882">BY719+CA719</f>
        <v>0</v>
      </c>
      <c r="CD719" s="706">
        <f t="shared" ref="CD719:CD727" si="1883">CC719*$E719</f>
        <v>0</v>
      </c>
      <c r="CE719" s="706"/>
      <c r="CF719" s="402">
        <f t="shared" si="1832"/>
        <v>23223679</v>
      </c>
    </row>
    <row r="720" spans="2:84" ht="90">
      <c r="B720" s="395" t="s">
        <v>2021</v>
      </c>
      <c r="C720" s="396" t="s">
        <v>2022</v>
      </c>
      <c r="D720" s="397" t="s">
        <v>392</v>
      </c>
      <c r="E720" s="398">
        <v>49392.999999999993</v>
      </c>
      <c r="F720" s="399">
        <v>87</v>
      </c>
      <c r="G720" s="400">
        <f t="shared" si="1833"/>
        <v>4297190.9999999991</v>
      </c>
      <c r="H720" s="400"/>
      <c r="I720" s="401"/>
      <c r="J720" s="401"/>
      <c r="K720" s="513"/>
      <c r="L720" s="401"/>
      <c r="M720" s="513">
        <f t="shared" si="1834"/>
        <v>0</v>
      </c>
      <c r="N720" s="401">
        <f t="shared" si="1835"/>
        <v>0</v>
      </c>
      <c r="O720" s="513"/>
      <c r="P720" s="401"/>
      <c r="Q720" s="513">
        <f t="shared" si="1836"/>
        <v>0</v>
      </c>
      <c r="R720" s="401">
        <f t="shared" si="1837"/>
        <v>0</v>
      </c>
      <c r="S720" s="540"/>
      <c r="T720" s="401"/>
      <c r="U720" s="513">
        <f t="shared" si="1838"/>
        <v>0</v>
      </c>
      <c r="V720" s="401">
        <f t="shared" si="1839"/>
        <v>0</v>
      </c>
      <c r="W720" s="513"/>
      <c r="X720" s="401"/>
      <c r="Y720" s="513">
        <f t="shared" si="1840"/>
        <v>0</v>
      </c>
      <c r="Z720" s="401">
        <f t="shared" si="1841"/>
        <v>0</v>
      </c>
      <c r="AA720" s="513"/>
      <c r="AB720" s="401">
        <f t="shared" si="1842"/>
        <v>0</v>
      </c>
      <c r="AC720" s="513">
        <f t="shared" si="1843"/>
        <v>0</v>
      </c>
      <c r="AD720" s="401">
        <f t="shared" si="1844"/>
        <v>0</v>
      </c>
      <c r="AE720" s="513"/>
      <c r="AF720" s="401">
        <f t="shared" si="1845"/>
        <v>0</v>
      </c>
      <c r="AG720" s="513">
        <f t="shared" si="1846"/>
        <v>0</v>
      </c>
      <c r="AH720" s="401">
        <f t="shared" si="1847"/>
        <v>0</v>
      </c>
      <c r="AI720" s="513"/>
      <c r="AJ720" s="401">
        <f t="shared" si="1848"/>
        <v>0</v>
      </c>
      <c r="AK720" s="513">
        <f t="shared" si="1849"/>
        <v>0</v>
      </c>
      <c r="AL720" s="401">
        <f t="shared" si="1850"/>
        <v>0</v>
      </c>
      <c r="AM720" s="519"/>
      <c r="AN720" s="429">
        <f t="shared" si="1851"/>
        <v>0</v>
      </c>
      <c r="AO720" s="519">
        <f t="shared" si="1852"/>
        <v>0</v>
      </c>
      <c r="AP720" s="429">
        <f t="shared" si="1853"/>
        <v>0</v>
      </c>
      <c r="AQ720" s="591"/>
      <c r="AR720" s="401">
        <f t="shared" si="1854"/>
        <v>0</v>
      </c>
      <c r="AS720" s="519">
        <f t="shared" si="1855"/>
        <v>0</v>
      </c>
      <c r="AT720" s="429">
        <f t="shared" si="1856"/>
        <v>0</v>
      </c>
      <c r="AU720" s="513"/>
      <c r="AV720" s="401">
        <f t="shared" si="1857"/>
        <v>0</v>
      </c>
      <c r="AW720" s="519">
        <f t="shared" si="1858"/>
        <v>0</v>
      </c>
      <c r="AX720" s="429">
        <f t="shared" si="1859"/>
        <v>0</v>
      </c>
      <c r="AY720" s="513"/>
      <c r="AZ720" s="681">
        <f t="shared" si="1860"/>
        <v>0</v>
      </c>
      <c r="BA720" s="519">
        <f t="shared" si="1861"/>
        <v>0</v>
      </c>
      <c r="BB720" s="429">
        <f t="shared" si="1862"/>
        <v>0</v>
      </c>
      <c r="BC720" s="695"/>
      <c r="BD720" s="681">
        <f t="shared" si="1863"/>
        <v>0</v>
      </c>
      <c r="BE720" s="695">
        <f t="shared" si="1864"/>
        <v>0</v>
      </c>
      <c r="BF720" s="681">
        <f t="shared" si="1865"/>
        <v>0</v>
      </c>
      <c r="BG720" s="695"/>
      <c r="BH720" s="681">
        <f t="shared" si="1866"/>
        <v>0</v>
      </c>
      <c r="BI720" s="519">
        <f t="shared" si="1867"/>
        <v>0</v>
      </c>
      <c r="BJ720" s="429">
        <f t="shared" si="1868"/>
        <v>0</v>
      </c>
      <c r="BK720" s="519"/>
      <c r="BL720" s="429">
        <f t="shared" si="1869"/>
        <v>0</v>
      </c>
      <c r="BM720" s="519">
        <f t="shared" si="1870"/>
        <v>0</v>
      </c>
      <c r="BN720" s="429">
        <f t="shared" si="1871"/>
        <v>0</v>
      </c>
      <c r="BO720" s="718"/>
      <c r="BP720" s="706">
        <f t="shared" si="1872"/>
        <v>0</v>
      </c>
      <c r="BQ720" s="718">
        <f t="shared" si="1873"/>
        <v>0</v>
      </c>
      <c r="BR720" s="706">
        <f t="shared" si="1874"/>
        <v>0</v>
      </c>
      <c r="BS720" s="718"/>
      <c r="BT720" s="706">
        <f t="shared" si="1875"/>
        <v>0</v>
      </c>
      <c r="BU720" s="718">
        <f t="shared" si="1876"/>
        <v>0</v>
      </c>
      <c r="BV720" s="706">
        <f t="shared" si="1877"/>
        <v>0</v>
      </c>
      <c r="BW720" s="718"/>
      <c r="BX720" s="706">
        <f t="shared" si="1878"/>
        <v>0</v>
      </c>
      <c r="BY720" s="718">
        <f t="shared" si="1879"/>
        <v>0</v>
      </c>
      <c r="BZ720" s="706">
        <f t="shared" si="1880"/>
        <v>0</v>
      </c>
      <c r="CA720" s="718"/>
      <c r="CB720" s="706">
        <f t="shared" si="1881"/>
        <v>0</v>
      </c>
      <c r="CC720" s="718">
        <f t="shared" si="1882"/>
        <v>0</v>
      </c>
      <c r="CD720" s="706">
        <f t="shared" si="1883"/>
        <v>0</v>
      </c>
      <c r="CE720" s="706"/>
      <c r="CF720" s="402">
        <f t="shared" si="1832"/>
        <v>4297190.9999999991</v>
      </c>
    </row>
    <row r="721" spans="2:84" ht="54">
      <c r="B721" s="395" t="s">
        <v>2023</v>
      </c>
      <c r="C721" s="396" t="s">
        <v>2024</v>
      </c>
      <c r="D721" s="397" t="s">
        <v>392</v>
      </c>
      <c r="E721" s="398">
        <v>148215.00000000003</v>
      </c>
      <c r="F721" s="399">
        <v>204</v>
      </c>
      <c r="G721" s="400">
        <f t="shared" si="1833"/>
        <v>30235860.000000007</v>
      </c>
      <c r="H721" s="400"/>
      <c r="I721" s="401"/>
      <c r="J721" s="401"/>
      <c r="K721" s="513"/>
      <c r="L721" s="401"/>
      <c r="M721" s="513">
        <f t="shared" si="1834"/>
        <v>0</v>
      </c>
      <c r="N721" s="401">
        <f t="shared" si="1835"/>
        <v>0</v>
      </c>
      <c r="O721" s="513"/>
      <c r="P721" s="401"/>
      <c r="Q721" s="513">
        <f t="shared" si="1836"/>
        <v>0</v>
      </c>
      <c r="R721" s="401">
        <f t="shared" si="1837"/>
        <v>0</v>
      </c>
      <c r="S721" s="540"/>
      <c r="T721" s="401"/>
      <c r="U721" s="513">
        <f t="shared" si="1838"/>
        <v>0</v>
      </c>
      <c r="V721" s="401">
        <f t="shared" si="1839"/>
        <v>0</v>
      </c>
      <c r="W721" s="513"/>
      <c r="X721" s="401"/>
      <c r="Y721" s="513">
        <f t="shared" si="1840"/>
        <v>0</v>
      </c>
      <c r="Z721" s="401">
        <f t="shared" si="1841"/>
        <v>0</v>
      </c>
      <c r="AA721" s="513">
        <v>60.64</v>
      </c>
      <c r="AB721" s="401">
        <f t="shared" si="1842"/>
        <v>8987757.6000000015</v>
      </c>
      <c r="AC721" s="513">
        <f t="shared" si="1843"/>
        <v>60.64</v>
      </c>
      <c r="AD721" s="401">
        <f t="shared" si="1844"/>
        <v>8987757.6000000015</v>
      </c>
      <c r="AE721" s="513"/>
      <c r="AF721" s="401">
        <f t="shared" si="1845"/>
        <v>0</v>
      </c>
      <c r="AG721" s="513">
        <f t="shared" si="1846"/>
        <v>60.64</v>
      </c>
      <c r="AH721" s="401">
        <f t="shared" si="1847"/>
        <v>8987757.6000000015</v>
      </c>
      <c r="AI721" s="513"/>
      <c r="AJ721" s="401">
        <f t="shared" si="1848"/>
        <v>0</v>
      </c>
      <c r="AK721" s="513">
        <f t="shared" si="1849"/>
        <v>60.64</v>
      </c>
      <c r="AL721" s="401">
        <f t="shared" si="1850"/>
        <v>8987757.6000000015</v>
      </c>
      <c r="AM721" s="519"/>
      <c r="AN721" s="429">
        <f t="shared" si="1851"/>
        <v>0</v>
      </c>
      <c r="AO721" s="519">
        <f t="shared" si="1852"/>
        <v>60.64</v>
      </c>
      <c r="AP721" s="429">
        <f t="shared" si="1853"/>
        <v>8987757.6000000015</v>
      </c>
      <c r="AQ721" s="591">
        <v>63</v>
      </c>
      <c r="AR721" s="401">
        <f t="shared" si="1854"/>
        <v>9337545.0000000019</v>
      </c>
      <c r="AS721" s="519">
        <f t="shared" si="1855"/>
        <v>123.64</v>
      </c>
      <c r="AT721" s="429">
        <f t="shared" si="1856"/>
        <v>18325302.600000005</v>
      </c>
      <c r="AU721" s="513"/>
      <c r="AV721" s="401">
        <f t="shared" si="1857"/>
        <v>0</v>
      </c>
      <c r="AW721" s="519">
        <f t="shared" si="1858"/>
        <v>123.64</v>
      </c>
      <c r="AX721" s="429">
        <f t="shared" si="1859"/>
        <v>18325302.600000005</v>
      </c>
      <c r="AY721" s="513"/>
      <c r="AZ721" s="681">
        <f t="shared" si="1860"/>
        <v>0</v>
      </c>
      <c r="BA721" s="519">
        <f t="shared" si="1861"/>
        <v>123.64</v>
      </c>
      <c r="BB721" s="429">
        <f t="shared" si="1862"/>
        <v>18325302.600000005</v>
      </c>
      <c r="BC721" s="695"/>
      <c r="BD721" s="681">
        <f t="shared" si="1863"/>
        <v>0</v>
      </c>
      <c r="BE721" s="695">
        <f t="shared" si="1864"/>
        <v>123.64</v>
      </c>
      <c r="BF721" s="681">
        <f t="shared" si="1865"/>
        <v>18325302.600000005</v>
      </c>
      <c r="BG721" s="695"/>
      <c r="BH721" s="681">
        <f t="shared" si="1866"/>
        <v>0</v>
      </c>
      <c r="BI721" s="519">
        <f t="shared" si="1867"/>
        <v>123.64</v>
      </c>
      <c r="BJ721" s="429">
        <f t="shared" si="1868"/>
        <v>18325302.600000005</v>
      </c>
      <c r="BK721" s="519">
        <v>9.6</v>
      </c>
      <c r="BL721" s="429">
        <f t="shared" si="1869"/>
        <v>1422864.0000000002</v>
      </c>
      <c r="BM721" s="519">
        <f t="shared" si="1870"/>
        <v>133.24</v>
      </c>
      <c r="BN721" s="429">
        <f t="shared" si="1871"/>
        <v>19748166.600000005</v>
      </c>
      <c r="BO721" s="718"/>
      <c r="BP721" s="706">
        <f t="shared" si="1872"/>
        <v>0</v>
      </c>
      <c r="BQ721" s="718">
        <f t="shared" si="1873"/>
        <v>133.24</v>
      </c>
      <c r="BR721" s="706">
        <f t="shared" si="1874"/>
        <v>19748166.600000005</v>
      </c>
      <c r="BS721" s="718"/>
      <c r="BT721" s="706">
        <f t="shared" si="1875"/>
        <v>0</v>
      </c>
      <c r="BU721" s="718">
        <f t="shared" si="1876"/>
        <v>133.24</v>
      </c>
      <c r="BV721" s="706">
        <f t="shared" si="1877"/>
        <v>19748166.600000005</v>
      </c>
      <c r="BW721" s="718"/>
      <c r="BX721" s="706">
        <f t="shared" si="1878"/>
        <v>0</v>
      </c>
      <c r="BY721" s="718">
        <f t="shared" si="1879"/>
        <v>133.24</v>
      </c>
      <c r="BZ721" s="706">
        <f t="shared" si="1880"/>
        <v>19748166.600000005</v>
      </c>
      <c r="CA721" s="718"/>
      <c r="CB721" s="706">
        <f t="shared" si="1881"/>
        <v>0</v>
      </c>
      <c r="CC721" s="718">
        <f t="shared" si="1882"/>
        <v>133.24</v>
      </c>
      <c r="CD721" s="706">
        <f t="shared" si="1883"/>
        <v>19748166.600000005</v>
      </c>
      <c r="CE721" s="706"/>
      <c r="CF721" s="402">
        <f t="shared" si="1832"/>
        <v>30235860.000000007</v>
      </c>
    </row>
    <row r="722" spans="2:84" ht="54">
      <c r="B722" s="395" t="s">
        <v>2025</v>
      </c>
      <c r="C722" s="396" t="s">
        <v>2026</v>
      </c>
      <c r="D722" s="397" t="s">
        <v>392</v>
      </c>
      <c r="E722" s="398">
        <v>17498</v>
      </c>
      <c r="F722" s="399">
        <v>204</v>
      </c>
      <c r="G722" s="400">
        <f t="shared" si="1833"/>
        <v>3569592</v>
      </c>
      <c r="H722" s="400"/>
      <c r="I722" s="401"/>
      <c r="J722" s="401"/>
      <c r="K722" s="513"/>
      <c r="L722" s="401"/>
      <c r="M722" s="513">
        <f t="shared" si="1834"/>
        <v>0</v>
      </c>
      <c r="N722" s="401">
        <f t="shared" si="1835"/>
        <v>0</v>
      </c>
      <c r="O722" s="513"/>
      <c r="P722" s="401"/>
      <c r="Q722" s="513">
        <f t="shared" si="1836"/>
        <v>0</v>
      </c>
      <c r="R722" s="401">
        <f t="shared" si="1837"/>
        <v>0</v>
      </c>
      <c r="S722" s="540"/>
      <c r="T722" s="401"/>
      <c r="U722" s="513">
        <f t="shared" si="1838"/>
        <v>0</v>
      </c>
      <c r="V722" s="401">
        <f t="shared" si="1839"/>
        <v>0</v>
      </c>
      <c r="W722" s="513"/>
      <c r="X722" s="401"/>
      <c r="Y722" s="513">
        <f t="shared" si="1840"/>
        <v>0</v>
      </c>
      <c r="Z722" s="401">
        <f t="shared" si="1841"/>
        <v>0</v>
      </c>
      <c r="AA722" s="513"/>
      <c r="AB722" s="401">
        <f t="shared" si="1842"/>
        <v>0</v>
      </c>
      <c r="AC722" s="513">
        <f t="shared" si="1843"/>
        <v>0</v>
      </c>
      <c r="AD722" s="401">
        <f t="shared" si="1844"/>
        <v>0</v>
      </c>
      <c r="AE722" s="513"/>
      <c r="AF722" s="401">
        <f t="shared" si="1845"/>
        <v>0</v>
      </c>
      <c r="AG722" s="513">
        <f t="shared" si="1846"/>
        <v>0</v>
      </c>
      <c r="AH722" s="401">
        <f t="shared" si="1847"/>
        <v>0</v>
      </c>
      <c r="AI722" s="513"/>
      <c r="AJ722" s="401">
        <f t="shared" si="1848"/>
        <v>0</v>
      </c>
      <c r="AK722" s="513">
        <f t="shared" si="1849"/>
        <v>0</v>
      </c>
      <c r="AL722" s="401">
        <f t="shared" si="1850"/>
        <v>0</v>
      </c>
      <c r="AM722" s="519"/>
      <c r="AN722" s="429">
        <f t="shared" si="1851"/>
        <v>0</v>
      </c>
      <c r="AO722" s="519">
        <f t="shared" si="1852"/>
        <v>0</v>
      </c>
      <c r="AP722" s="429">
        <f t="shared" si="1853"/>
        <v>0</v>
      </c>
      <c r="AQ722" s="591"/>
      <c r="AR722" s="401">
        <f t="shared" si="1854"/>
        <v>0</v>
      </c>
      <c r="AS722" s="519">
        <f t="shared" si="1855"/>
        <v>0</v>
      </c>
      <c r="AT722" s="429">
        <f t="shared" si="1856"/>
        <v>0</v>
      </c>
      <c r="AU722" s="513"/>
      <c r="AV722" s="401">
        <f t="shared" si="1857"/>
        <v>0</v>
      </c>
      <c r="AW722" s="519">
        <f t="shared" si="1858"/>
        <v>0</v>
      </c>
      <c r="AX722" s="429">
        <f t="shared" si="1859"/>
        <v>0</v>
      </c>
      <c r="AY722" s="513"/>
      <c r="AZ722" s="681">
        <f t="shared" si="1860"/>
        <v>0</v>
      </c>
      <c r="BA722" s="519">
        <f t="shared" si="1861"/>
        <v>0</v>
      </c>
      <c r="BB722" s="429">
        <f t="shared" si="1862"/>
        <v>0</v>
      </c>
      <c r="BC722" s="695"/>
      <c r="BD722" s="681">
        <f t="shared" si="1863"/>
        <v>0</v>
      </c>
      <c r="BE722" s="695">
        <f t="shared" si="1864"/>
        <v>0</v>
      </c>
      <c r="BF722" s="681">
        <f t="shared" si="1865"/>
        <v>0</v>
      </c>
      <c r="BG722" s="695"/>
      <c r="BH722" s="681">
        <f t="shared" si="1866"/>
        <v>0</v>
      </c>
      <c r="BI722" s="519">
        <f t="shared" si="1867"/>
        <v>0</v>
      </c>
      <c r="BJ722" s="429">
        <f t="shared" si="1868"/>
        <v>0</v>
      </c>
      <c r="BK722" s="519"/>
      <c r="BL722" s="429">
        <f t="shared" si="1869"/>
        <v>0</v>
      </c>
      <c r="BM722" s="519">
        <f t="shared" si="1870"/>
        <v>0</v>
      </c>
      <c r="BN722" s="429">
        <f t="shared" si="1871"/>
        <v>0</v>
      </c>
      <c r="BO722" s="718"/>
      <c r="BP722" s="706">
        <f t="shared" si="1872"/>
        <v>0</v>
      </c>
      <c r="BQ722" s="718">
        <f t="shared" si="1873"/>
        <v>0</v>
      </c>
      <c r="BR722" s="706">
        <f t="shared" si="1874"/>
        <v>0</v>
      </c>
      <c r="BS722" s="718"/>
      <c r="BT722" s="706">
        <f t="shared" si="1875"/>
        <v>0</v>
      </c>
      <c r="BU722" s="718">
        <f t="shared" si="1876"/>
        <v>0</v>
      </c>
      <c r="BV722" s="706">
        <f t="shared" si="1877"/>
        <v>0</v>
      </c>
      <c r="BW722" s="718"/>
      <c r="BX722" s="706">
        <f t="shared" si="1878"/>
        <v>0</v>
      </c>
      <c r="BY722" s="718">
        <f t="shared" si="1879"/>
        <v>0</v>
      </c>
      <c r="BZ722" s="706">
        <f t="shared" si="1880"/>
        <v>0</v>
      </c>
      <c r="CA722" s="718"/>
      <c r="CB722" s="706">
        <f t="shared" si="1881"/>
        <v>0</v>
      </c>
      <c r="CC722" s="718">
        <f t="shared" si="1882"/>
        <v>0</v>
      </c>
      <c r="CD722" s="706">
        <f t="shared" si="1883"/>
        <v>0</v>
      </c>
      <c r="CE722" s="706"/>
      <c r="CF722" s="402">
        <f t="shared" si="1832"/>
        <v>3569592</v>
      </c>
    </row>
    <row r="723" spans="2:84" ht="72">
      <c r="B723" s="395" t="s">
        <v>2027</v>
      </c>
      <c r="C723" s="396" t="s">
        <v>2028</v>
      </c>
      <c r="D723" s="397" t="s">
        <v>389</v>
      </c>
      <c r="E723" s="398">
        <v>22985</v>
      </c>
      <c r="F723" s="399">
        <v>68</v>
      </c>
      <c r="G723" s="400">
        <f t="shared" si="1833"/>
        <v>1562980</v>
      </c>
      <c r="H723" s="400"/>
      <c r="I723" s="401"/>
      <c r="J723" s="401"/>
      <c r="K723" s="513"/>
      <c r="L723" s="401"/>
      <c r="M723" s="513">
        <f t="shared" si="1834"/>
        <v>0</v>
      </c>
      <c r="N723" s="401">
        <f t="shared" si="1835"/>
        <v>0</v>
      </c>
      <c r="O723" s="513"/>
      <c r="P723" s="401"/>
      <c r="Q723" s="513">
        <f t="shared" si="1836"/>
        <v>0</v>
      </c>
      <c r="R723" s="401">
        <f t="shared" si="1837"/>
        <v>0</v>
      </c>
      <c r="S723" s="540"/>
      <c r="T723" s="401"/>
      <c r="U723" s="513">
        <f t="shared" si="1838"/>
        <v>0</v>
      </c>
      <c r="V723" s="401">
        <f t="shared" si="1839"/>
        <v>0</v>
      </c>
      <c r="W723" s="513"/>
      <c r="X723" s="401"/>
      <c r="Y723" s="513">
        <f t="shared" si="1840"/>
        <v>0</v>
      </c>
      <c r="Z723" s="401">
        <f t="shared" si="1841"/>
        <v>0</v>
      </c>
      <c r="AA723" s="513"/>
      <c r="AB723" s="401">
        <f t="shared" si="1842"/>
        <v>0</v>
      </c>
      <c r="AC723" s="513">
        <f t="shared" si="1843"/>
        <v>0</v>
      </c>
      <c r="AD723" s="401">
        <f t="shared" si="1844"/>
        <v>0</v>
      </c>
      <c r="AE723" s="513"/>
      <c r="AF723" s="401">
        <f t="shared" si="1845"/>
        <v>0</v>
      </c>
      <c r="AG723" s="513">
        <f t="shared" si="1846"/>
        <v>0</v>
      </c>
      <c r="AH723" s="401">
        <f t="shared" si="1847"/>
        <v>0</v>
      </c>
      <c r="AI723" s="513"/>
      <c r="AJ723" s="401">
        <f t="shared" si="1848"/>
        <v>0</v>
      </c>
      <c r="AK723" s="513">
        <f t="shared" si="1849"/>
        <v>0</v>
      </c>
      <c r="AL723" s="401">
        <f t="shared" si="1850"/>
        <v>0</v>
      </c>
      <c r="AM723" s="519"/>
      <c r="AN723" s="429">
        <f t="shared" si="1851"/>
        <v>0</v>
      </c>
      <c r="AO723" s="519">
        <f t="shared" si="1852"/>
        <v>0</v>
      </c>
      <c r="AP723" s="429">
        <f t="shared" si="1853"/>
        <v>0</v>
      </c>
      <c r="AQ723" s="591"/>
      <c r="AR723" s="401">
        <f t="shared" si="1854"/>
        <v>0</v>
      </c>
      <c r="AS723" s="519">
        <f t="shared" si="1855"/>
        <v>0</v>
      </c>
      <c r="AT723" s="429">
        <f t="shared" si="1856"/>
        <v>0</v>
      </c>
      <c r="AU723" s="513"/>
      <c r="AV723" s="401">
        <f t="shared" si="1857"/>
        <v>0</v>
      </c>
      <c r="AW723" s="519">
        <f t="shared" si="1858"/>
        <v>0</v>
      </c>
      <c r="AX723" s="429">
        <f t="shared" si="1859"/>
        <v>0</v>
      </c>
      <c r="AY723" s="513"/>
      <c r="AZ723" s="681">
        <f t="shared" si="1860"/>
        <v>0</v>
      </c>
      <c r="BA723" s="519">
        <f t="shared" si="1861"/>
        <v>0</v>
      </c>
      <c r="BB723" s="429">
        <f t="shared" si="1862"/>
        <v>0</v>
      </c>
      <c r="BC723" s="695"/>
      <c r="BD723" s="681">
        <f t="shared" si="1863"/>
        <v>0</v>
      </c>
      <c r="BE723" s="695">
        <f t="shared" si="1864"/>
        <v>0</v>
      </c>
      <c r="BF723" s="681">
        <f t="shared" si="1865"/>
        <v>0</v>
      </c>
      <c r="BG723" s="695"/>
      <c r="BH723" s="681">
        <f t="shared" si="1866"/>
        <v>0</v>
      </c>
      <c r="BI723" s="519">
        <f t="shared" si="1867"/>
        <v>0</v>
      </c>
      <c r="BJ723" s="429">
        <f t="shared" si="1868"/>
        <v>0</v>
      </c>
      <c r="BK723" s="519"/>
      <c r="BL723" s="429">
        <f t="shared" si="1869"/>
        <v>0</v>
      </c>
      <c r="BM723" s="519">
        <f t="shared" si="1870"/>
        <v>0</v>
      </c>
      <c r="BN723" s="429">
        <f t="shared" si="1871"/>
        <v>0</v>
      </c>
      <c r="BO723" s="718"/>
      <c r="BP723" s="706">
        <f t="shared" si="1872"/>
        <v>0</v>
      </c>
      <c r="BQ723" s="718">
        <f t="shared" si="1873"/>
        <v>0</v>
      </c>
      <c r="BR723" s="706">
        <f t="shared" si="1874"/>
        <v>0</v>
      </c>
      <c r="BS723" s="718"/>
      <c r="BT723" s="706">
        <f t="shared" si="1875"/>
        <v>0</v>
      </c>
      <c r="BU723" s="718">
        <f t="shared" si="1876"/>
        <v>0</v>
      </c>
      <c r="BV723" s="706">
        <f t="shared" si="1877"/>
        <v>0</v>
      </c>
      <c r="BW723" s="718"/>
      <c r="BX723" s="706">
        <f t="shared" si="1878"/>
        <v>0</v>
      </c>
      <c r="BY723" s="718">
        <f t="shared" si="1879"/>
        <v>0</v>
      </c>
      <c r="BZ723" s="706">
        <f t="shared" si="1880"/>
        <v>0</v>
      </c>
      <c r="CA723" s="718"/>
      <c r="CB723" s="706">
        <f t="shared" si="1881"/>
        <v>0</v>
      </c>
      <c r="CC723" s="718">
        <f t="shared" si="1882"/>
        <v>0</v>
      </c>
      <c r="CD723" s="706">
        <f t="shared" si="1883"/>
        <v>0</v>
      </c>
      <c r="CE723" s="706"/>
      <c r="CF723" s="402">
        <f t="shared" si="1832"/>
        <v>1562980</v>
      </c>
    </row>
    <row r="724" spans="2:84" ht="90">
      <c r="B724" s="395" t="s">
        <v>2029</v>
      </c>
      <c r="C724" s="396" t="s">
        <v>2030</v>
      </c>
      <c r="D724" s="397" t="s">
        <v>392</v>
      </c>
      <c r="E724" s="398">
        <v>118895</v>
      </c>
      <c r="F724" s="399">
        <v>100</v>
      </c>
      <c r="G724" s="400">
        <f t="shared" si="1833"/>
        <v>11889500</v>
      </c>
      <c r="H724" s="400"/>
      <c r="I724" s="401"/>
      <c r="J724" s="401"/>
      <c r="K724" s="513"/>
      <c r="L724" s="401"/>
      <c r="M724" s="513">
        <f t="shared" si="1834"/>
        <v>0</v>
      </c>
      <c r="N724" s="401">
        <f t="shared" si="1835"/>
        <v>0</v>
      </c>
      <c r="O724" s="513"/>
      <c r="P724" s="401"/>
      <c r="Q724" s="513">
        <f t="shared" si="1836"/>
        <v>0</v>
      </c>
      <c r="R724" s="401">
        <f t="shared" si="1837"/>
        <v>0</v>
      </c>
      <c r="S724" s="540"/>
      <c r="T724" s="401"/>
      <c r="U724" s="513">
        <f t="shared" si="1838"/>
        <v>0</v>
      </c>
      <c r="V724" s="401">
        <f t="shared" si="1839"/>
        <v>0</v>
      </c>
      <c r="W724" s="513"/>
      <c r="X724" s="401"/>
      <c r="Y724" s="513">
        <f t="shared" si="1840"/>
        <v>0</v>
      </c>
      <c r="Z724" s="401">
        <f t="shared" si="1841"/>
        <v>0</v>
      </c>
      <c r="AA724" s="513"/>
      <c r="AB724" s="401">
        <f t="shared" si="1842"/>
        <v>0</v>
      </c>
      <c r="AC724" s="513">
        <f t="shared" si="1843"/>
        <v>0</v>
      </c>
      <c r="AD724" s="401">
        <f t="shared" si="1844"/>
        <v>0</v>
      </c>
      <c r="AE724" s="513"/>
      <c r="AF724" s="401">
        <f t="shared" si="1845"/>
        <v>0</v>
      </c>
      <c r="AG724" s="513">
        <f t="shared" si="1846"/>
        <v>0</v>
      </c>
      <c r="AH724" s="401">
        <f t="shared" si="1847"/>
        <v>0</v>
      </c>
      <c r="AI724" s="513"/>
      <c r="AJ724" s="401">
        <f t="shared" si="1848"/>
        <v>0</v>
      </c>
      <c r="AK724" s="513">
        <f t="shared" si="1849"/>
        <v>0</v>
      </c>
      <c r="AL724" s="401">
        <f t="shared" si="1850"/>
        <v>0</v>
      </c>
      <c r="AM724" s="519"/>
      <c r="AN724" s="429">
        <f t="shared" si="1851"/>
        <v>0</v>
      </c>
      <c r="AO724" s="519">
        <f t="shared" si="1852"/>
        <v>0</v>
      </c>
      <c r="AP724" s="429">
        <f t="shared" si="1853"/>
        <v>0</v>
      </c>
      <c r="AQ724" s="591"/>
      <c r="AR724" s="401">
        <f t="shared" si="1854"/>
        <v>0</v>
      </c>
      <c r="AS724" s="519">
        <f t="shared" si="1855"/>
        <v>0</v>
      </c>
      <c r="AT724" s="429">
        <f t="shared" si="1856"/>
        <v>0</v>
      </c>
      <c r="AU724" s="513"/>
      <c r="AV724" s="401">
        <f t="shared" si="1857"/>
        <v>0</v>
      </c>
      <c r="AW724" s="519">
        <f t="shared" si="1858"/>
        <v>0</v>
      </c>
      <c r="AX724" s="429">
        <f t="shared" si="1859"/>
        <v>0</v>
      </c>
      <c r="AY724" s="513"/>
      <c r="AZ724" s="681">
        <f t="shared" si="1860"/>
        <v>0</v>
      </c>
      <c r="BA724" s="519">
        <f t="shared" si="1861"/>
        <v>0</v>
      </c>
      <c r="BB724" s="429">
        <f t="shared" si="1862"/>
        <v>0</v>
      </c>
      <c r="BC724" s="695"/>
      <c r="BD724" s="681">
        <f t="shared" si="1863"/>
        <v>0</v>
      </c>
      <c r="BE724" s="695">
        <f t="shared" si="1864"/>
        <v>0</v>
      </c>
      <c r="BF724" s="681">
        <f t="shared" si="1865"/>
        <v>0</v>
      </c>
      <c r="BG724" s="695"/>
      <c r="BH724" s="681">
        <f t="shared" si="1866"/>
        <v>0</v>
      </c>
      <c r="BI724" s="519">
        <f t="shared" si="1867"/>
        <v>0</v>
      </c>
      <c r="BJ724" s="429">
        <f t="shared" si="1868"/>
        <v>0</v>
      </c>
      <c r="BK724" s="519"/>
      <c r="BL724" s="429">
        <f t="shared" si="1869"/>
        <v>0</v>
      </c>
      <c r="BM724" s="519">
        <f t="shared" si="1870"/>
        <v>0</v>
      </c>
      <c r="BN724" s="429">
        <f t="shared" si="1871"/>
        <v>0</v>
      </c>
      <c r="BO724" s="718"/>
      <c r="BP724" s="706">
        <f t="shared" si="1872"/>
        <v>0</v>
      </c>
      <c r="BQ724" s="718">
        <f t="shared" si="1873"/>
        <v>0</v>
      </c>
      <c r="BR724" s="706">
        <f t="shared" si="1874"/>
        <v>0</v>
      </c>
      <c r="BS724" s="718"/>
      <c r="BT724" s="706">
        <f t="shared" si="1875"/>
        <v>0</v>
      </c>
      <c r="BU724" s="718">
        <f t="shared" si="1876"/>
        <v>0</v>
      </c>
      <c r="BV724" s="706">
        <f t="shared" si="1877"/>
        <v>0</v>
      </c>
      <c r="BW724" s="718"/>
      <c r="BX724" s="706">
        <f t="shared" si="1878"/>
        <v>0</v>
      </c>
      <c r="BY724" s="718">
        <f t="shared" si="1879"/>
        <v>0</v>
      </c>
      <c r="BZ724" s="706">
        <f t="shared" si="1880"/>
        <v>0</v>
      </c>
      <c r="CA724" s="718"/>
      <c r="CB724" s="706">
        <f t="shared" si="1881"/>
        <v>0</v>
      </c>
      <c r="CC724" s="718">
        <f t="shared" si="1882"/>
        <v>0</v>
      </c>
      <c r="CD724" s="706">
        <f t="shared" si="1883"/>
        <v>0</v>
      </c>
      <c r="CE724" s="706"/>
      <c r="CF724" s="402">
        <f t="shared" si="1832"/>
        <v>11889500</v>
      </c>
    </row>
    <row r="725" spans="2:84" ht="54">
      <c r="B725" s="395" t="s">
        <v>2031</v>
      </c>
      <c r="C725" s="396" t="s">
        <v>2032</v>
      </c>
      <c r="D725" s="397" t="s">
        <v>389</v>
      </c>
      <c r="E725" s="398">
        <v>234186</v>
      </c>
      <c r="F725" s="399">
        <v>18</v>
      </c>
      <c r="G725" s="400">
        <f t="shared" si="1833"/>
        <v>4215348</v>
      </c>
      <c r="H725" s="400"/>
      <c r="I725" s="401"/>
      <c r="J725" s="401"/>
      <c r="K725" s="513"/>
      <c r="L725" s="401"/>
      <c r="M725" s="513">
        <f t="shared" si="1834"/>
        <v>0</v>
      </c>
      <c r="N725" s="401">
        <f t="shared" si="1835"/>
        <v>0</v>
      </c>
      <c r="O725" s="513"/>
      <c r="P725" s="401"/>
      <c r="Q725" s="513">
        <f t="shared" si="1836"/>
        <v>0</v>
      </c>
      <c r="R725" s="401">
        <f t="shared" si="1837"/>
        <v>0</v>
      </c>
      <c r="S725" s="540"/>
      <c r="T725" s="401"/>
      <c r="U725" s="513">
        <f t="shared" si="1838"/>
        <v>0</v>
      </c>
      <c r="V725" s="401">
        <f t="shared" si="1839"/>
        <v>0</v>
      </c>
      <c r="W725" s="513"/>
      <c r="X725" s="401"/>
      <c r="Y725" s="513">
        <f t="shared" si="1840"/>
        <v>0</v>
      </c>
      <c r="Z725" s="401">
        <f t="shared" si="1841"/>
        <v>0</v>
      </c>
      <c r="AA725" s="513"/>
      <c r="AB725" s="401">
        <f t="shared" si="1842"/>
        <v>0</v>
      </c>
      <c r="AC725" s="513">
        <f t="shared" si="1843"/>
        <v>0</v>
      </c>
      <c r="AD725" s="401">
        <f t="shared" si="1844"/>
        <v>0</v>
      </c>
      <c r="AE725" s="513"/>
      <c r="AF725" s="401">
        <f t="shared" si="1845"/>
        <v>0</v>
      </c>
      <c r="AG725" s="513">
        <f t="shared" si="1846"/>
        <v>0</v>
      </c>
      <c r="AH725" s="401">
        <f t="shared" si="1847"/>
        <v>0</v>
      </c>
      <c r="AI725" s="513"/>
      <c r="AJ725" s="401">
        <f t="shared" si="1848"/>
        <v>0</v>
      </c>
      <c r="AK725" s="513">
        <f t="shared" si="1849"/>
        <v>0</v>
      </c>
      <c r="AL725" s="401">
        <f t="shared" si="1850"/>
        <v>0</v>
      </c>
      <c r="AM725" s="519"/>
      <c r="AN725" s="429">
        <f t="shared" si="1851"/>
        <v>0</v>
      </c>
      <c r="AO725" s="519">
        <f t="shared" si="1852"/>
        <v>0</v>
      </c>
      <c r="AP725" s="429">
        <f t="shared" si="1853"/>
        <v>0</v>
      </c>
      <c r="AQ725" s="591"/>
      <c r="AR725" s="401">
        <f t="shared" si="1854"/>
        <v>0</v>
      </c>
      <c r="AS725" s="519">
        <f t="shared" si="1855"/>
        <v>0</v>
      </c>
      <c r="AT725" s="429">
        <f t="shared" si="1856"/>
        <v>0</v>
      </c>
      <c r="AU725" s="513"/>
      <c r="AV725" s="401">
        <f t="shared" si="1857"/>
        <v>0</v>
      </c>
      <c r="AW725" s="519">
        <f t="shared" si="1858"/>
        <v>0</v>
      </c>
      <c r="AX725" s="429">
        <f t="shared" si="1859"/>
        <v>0</v>
      </c>
      <c r="AY725" s="513"/>
      <c r="AZ725" s="681">
        <f t="shared" si="1860"/>
        <v>0</v>
      </c>
      <c r="BA725" s="519">
        <f t="shared" si="1861"/>
        <v>0</v>
      </c>
      <c r="BB725" s="429">
        <f t="shared" si="1862"/>
        <v>0</v>
      </c>
      <c r="BC725" s="695"/>
      <c r="BD725" s="681">
        <f t="shared" si="1863"/>
        <v>0</v>
      </c>
      <c r="BE725" s="695">
        <f t="shared" si="1864"/>
        <v>0</v>
      </c>
      <c r="BF725" s="681">
        <f t="shared" si="1865"/>
        <v>0</v>
      </c>
      <c r="BG725" s="695"/>
      <c r="BH725" s="681">
        <f t="shared" si="1866"/>
        <v>0</v>
      </c>
      <c r="BI725" s="519">
        <f t="shared" si="1867"/>
        <v>0</v>
      </c>
      <c r="BJ725" s="429">
        <f t="shared" si="1868"/>
        <v>0</v>
      </c>
      <c r="BK725" s="519"/>
      <c r="BL725" s="429">
        <f t="shared" si="1869"/>
        <v>0</v>
      </c>
      <c r="BM725" s="519">
        <f t="shared" si="1870"/>
        <v>0</v>
      </c>
      <c r="BN725" s="429">
        <f t="shared" si="1871"/>
        <v>0</v>
      </c>
      <c r="BO725" s="718"/>
      <c r="BP725" s="706">
        <f t="shared" si="1872"/>
        <v>0</v>
      </c>
      <c r="BQ725" s="718">
        <f t="shared" si="1873"/>
        <v>0</v>
      </c>
      <c r="BR725" s="706">
        <f t="shared" si="1874"/>
        <v>0</v>
      </c>
      <c r="BS725" s="718"/>
      <c r="BT725" s="706">
        <f t="shared" si="1875"/>
        <v>0</v>
      </c>
      <c r="BU725" s="718">
        <f t="shared" si="1876"/>
        <v>0</v>
      </c>
      <c r="BV725" s="706">
        <f t="shared" si="1877"/>
        <v>0</v>
      </c>
      <c r="BW725" s="718"/>
      <c r="BX725" s="706">
        <f t="shared" si="1878"/>
        <v>0</v>
      </c>
      <c r="BY725" s="718">
        <f t="shared" si="1879"/>
        <v>0</v>
      </c>
      <c r="BZ725" s="706">
        <f t="shared" si="1880"/>
        <v>0</v>
      </c>
      <c r="CA725" s="718"/>
      <c r="CB725" s="706">
        <f t="shared" si="1881"/>
        <v>0</v>
      </c>
      <c r="CC725" s="718">
        <f t="shared" si="1882"/>
        <v>0</v>
      </c>
      <c r="CD725" s="706">
        <f t="shared" si="1883"/>
        <v>0</v>
      </c>
      <c r="CE725" s="706"/>
      <c r="CF725" s="402">
        <f t="shared" si="1832"/>
        <v>4215348</v>
      </c>
    </row>
    <row r="726" spans="2:84" ht="90">
      <c r="B726" s="395" t="s">
        <v>2033</v>
      </c>
      <c r="C726" s="396" t="s">
        <v>2034</v>
      </c>
      <c r="D726" s="397" t="s">
        <v>389</v>
      </c>
      <c r="E726" s="398">
        <v>5692.5</v>
      </c>
      <c r="F726" s="399">
        <v>6900</v>
      </c>
      <c r="G726" s="400">
        <f>+F726*$E726</f>
        <v>39278250</v>
      </c>
      <c r="H726" s="400"/>
      <c r="I726" s="401"/>
      <c r="J726" s="401"/>
      <c r="K726" s="513"/>
      <c r="L726" s="401"/>
      <c r="M726" s="513">
        <f t="shared" si="1834"/>
        <v>0</v>
      </c>
      <c r="N726" s="401">
        <f t="shared" si="1835"/>
        <v>0</v>
      </c>
      <c r="O726" s="513"/>
      <c r="P726" s="401"/>
      <c r="Q726" s="513">
        <f t="shared" si="1836"/>
        <v>0</v>
      </c>
      <c r="R726" s="401">
        <f t="shared" si="1837"/>
        <v>0</v>
      </c>
      <c r="S726" s="540"/>
      <c r="T726" s="401"/>
      <c r="U726" s="513">
        <f t="shared" si="1838"/>
        <v>0</v>
      </c>
      <c r="V726" s="401">
        <f t="shared" si="1839"/>
        <v>0</v>
      </c>
      <c r="W726" s="513"/>
      <c r="X726" s="401"/>
      <c r="Y726" s="513">
        <f t="shared" si="1840"/>
        <v>0</v>
      </c>
      <c r="Z726" s="401">
        <f t="shared" si="1841"/>
        <v>0</v>
      </c>
      <c r="AA726" s="513"/>
      <c r="AB726" s="401">
        <f t="shared" si="1842"/>
        <v>0</v>
      </c>
      <c r="AC726" s="513">
        <f t="shared" si="1843"/>
        <v>0</v>
      </c>
      <c r="AD726" s="401">
        <f t="shared" si="1844"/>
        <v>0</v>
      </c>
      <c r="AE726" s="513"/>
      <c r="AF726" s="401">
        <f t="shared" si="1845"/>
        <v>0</v>
      </c>
      <c r="AG726" s="513">
        <f t="shared" si="1846"/>
        <v>0</v>
      </c>
      <c r="AH726" s="401">
        <f t="shared" si="1847"/>
        <v>0</v>
      </c>
      <c r="AI726" s="513"/>
      <c r="AJ726" s="401">
        <f t="shared" si="1848"/>
        <v>0</v>
      </c>
      <c r="AK726" s="513">
        <f t="shared" si="1849"/>
        <v>0</v>
      </c>
      <c r="AL726" s="401">
        <f t="shared" si="1850"/>
        <v>0</v>
      </c>
      <c r="AM726" s="519"/>
      <c r="AN726" s="429">
        <f t="shared" si="1851"/>
        <v>0</v>
      </c>
      <c r="AO726" s="519">
        <f t="shared" si="1852"/>
        <v>0</v>
      </c>
      <c r="AP726" s="429">
        <f t="shared" si="1853"/>
        <v>0</v>
      </c>
      <c r="AQ726" s="591"/>
      <c r="AR726" s="401">
        <f t="shared" si="1854"/>
        <v>0</v>
      </c>
      <c r="AS726" s="519">
        <f t="shared" si="1855"/>
        <v>0</v>
      </c>
      <c r="AT726" s="429">
        <f t="shared" si="1856"/>
        <v>0</v>
      </c>
      <c r="AU726" s="513"/>
      <c r="AV726" s="401">
        <f t="shared" si="1857"/>
        <v>0</v>
      </c>
      <c r="AW726" s="519">
        <f t="shared" si="1858"/>
        <v>0</v>
      </c>
      <c r="AX726" s="429">
        <f t="shared" si="1859"/>
        <v>0</v>
      </c>
      <c r="AY726" s="513"/>
      <c r="AZ726" s="681">
        <f t="shared" si="1860"/>
        <v>0</v>
      </c>
      <c r="BA726" s="519">
        <f t="shared" si="1861"/>
        <v>0</v>
      </c>
      <c r="BB726" s="429">
        <f t="shared" si="1862"/>
        <v>0</v>
      </c>
      <c r="BC726" s="695"/>
      <c r="BD726" s="681">
        <f t="shared" si="1863"/>
        <v>0</v>
      </c>
      <c r="BE726" s="695">
        <f t="shared" si="1864"/>
        <v>0</v>
      </c>
      <c r="BF726" s="681">
        <f t="shared" si="1865"/>
        <v>0</v>
      </c>
      <c r="BG726" s="695"/>
      <c r="BH726" s="681">
        <f t="shared" si="1866"/>
        <v>0</v>
      </c>
      <c r="BI726" s="519">
        <f t="shared" si="1867"/>
        <v>0</v>
      </c>
      <c r="BJ726" s="429">
        <f t="shared" si="1868"/>
        <v>0</v>
      </c>
      <c r="BK726" s="519"/>
      <c r="BL726" s="429">
        <f t="shared" si="1869"/>
        <v>0</v>
      </c>
      <c r="BM726" s="519">
        <f t="shared" si="1870"/>
        <v>0</v>
      </c>
      <c r="BN726" s="429">
        <f t="shared" si="1871"/>
        <v>0</v>
      </c>
      <c r="BO726" s="718"/>
      <c r="BP726" s="706">
        <f t="shared" si="1872"/>
        <v>0</v>
      </c>
      <c r="BQ726" s="718">
        <f t="shared" si="1873"/>
        <v>0</v>
      </c>
      <c r="BR726" s="706">
        <f t="shared" si="1874"/>
        <v>0</v>
      </c>
      <c r="BS726" s="718"/>
      <c r="BT726" s="706">
        <f t="shared" si="1875"/>
        <v>0</v>
      </c>
      <c r="BU726" s="718">
        <f t="shared" si="1876"/>
        <v>0</v>
      </c>
      <c r="BV726" s="706">
        <f t="shared" si="1877"/>
        <v>0</v>
      </c>
      <c r="BW726" s="718"/>
      <c r="BX726" s="706">
        <f t="shared" si="1878"/>
        <v>0</v>
      </c>
      <c r="BY726" s="718">
        <f t="shared" si="1879"/>
        <v>0</v>
      </c>
      <c r="BZ726" s="706">
        <f t="shared" si="1880"/>
        <v>0</v>
      </c>
      <c r="CA726" s="718"/>
      <c r="CB726" s="706">
        <f t="shared" si="1881"/>
        <v>0</v>
      </c>
      <c r="CC726" s="718">
        <f t="shared" si="1882"/>
        <v>0</v>
      </c>
      <c r="CD726" s="706">
        <f t="shared" si="1883"/>
        <v>0</v>
      </c>
      <c r="CE726" s="706"/>
      <c r="CF726" s="402">
        <f t="shared" si="1832"/>
        <v>39278250</v>
      </c>
    </row>
    <row r="727" spans="2:84" ht="36">
      <c r="B727" s="395" t="s">
        <v>1420</v>
      </c>
      <c r="C727" s="396" t="s">
        <v>1421</v>
      </c>
      <c r="D727" s="397" t="s">
        <v>389</v>
      </c>
      <c r="E727" s="398">
        <v>353056</v>
      </c>
      <c r="F727" s="399">
        <v>7</v>
      </c>
      <c r="G727" s="400">
        <f>+F727*$E727</f>
        <v>2471392</v>
      </c>
      <c r="H727" s="400"/>
      <c r="I727" s="401"/>
      <c r="J727" s="401"/>
      <c r="K727" s="513"/>
      <c r="L727" s="401"/>
      <c r="M727" s="513">
        <f t="shared" si="1834"/>
        <v>0</v>
      </c>
      <c r="N727" s="401">
        <f t="shared" si="1835"/>
        <v>0</v>
      </c>
      <c r="O727" s="513"/>
      <c r="P727" s="401"/>
      <c r="Q727" s="513">
        <f t="shared" si="1836"/>
        <v>0</v>
      </c>
      <c r="R727" s="401">
        <f t="shared" si="1837"/>
        <v>0</v>
      </c>
      <c r="S727" s="540"/>
      <c r="T727" s="401"/>
      <c r="U727" s="513">
        <f t="shared" si="1838"/>
        <v>0</v>
      </c>
      <c r="V727" s="401">
        <f t="shared" si="1839"/>
        <v>0</v>
      </c>
      <c r="W727" s="513"/>
      <c r="X727" s="401"/>
      <c r="Y727" s="513">
        <f t="shared" si="1840"/>
        <v>0</v>
      </c>
      <c r="Z727" s="401">
        <f t="shared" si="1841"/>
        <v>0</v>
      </c>
      <c r="AA727" s="513"/>
      <c r="AB727" s="401">
        <f t="shared" si="1842"/>
        <v>0</v>
      </c>
      <c r="AC727" s="513">
        <f t="shared" si="1843"/>
        <v>0</v>
      </c>
      <c r="AD727" s="401">
        <f t="shared" si="1844"/>
        <v>0</v>
      </c>
      <c r="AE727" s="513"/>
      <c r="AF727" s="401">
        <f t="shared" si="1845"/>
        <v>0</v>
      </c>
      <c r="AG727" s="513">
        <f t="shared" si="1846"/>
        <v>0</v>
      </c>
      <c r="AH727" s="401">
        <f t="shared" si="1847"/>
        <v>0</v>
      </c>
      <c r="AI727" s="513"/>
      <c r="AJ727" s="401">
        <f t="shared" si="1848"/>
        <v>0</v>
      </c>
      <c r="AK727" s="513">
        <f t="shared" si="1849"/>
        <v>0</v>
      </c>
      <c r="AL727" s="401">
        <f t="shared" si="1850"/>
        <v>0</v>
      </c>
      <c r="AM727" s="519"/>
      <c r="AN727" s="429">
        <f t="shared" si="1851"/>
        <v>0</v>
      </c>
      <c r="AO727" s="519">
        <f t="shared" si="1852"/>
        <v>0</v>
      </c>
      <c r="AP727" s="429">
        <f t="shared" si="1853"/>
        <v>0</v>
      </c>
      <c r="AQ727" s="591"/>
      <c r="AR727" s="401">
        <f t="shared" si="1854"/>
        <v>0</v>
      </c>
      <c r="AS727" s="519">
        <f t="shared" si="1855"/>
        <v>0</v>
      </c>
      <c r="AT727" s="429">
        <f t="shared" si="1856"/>
        <v>0</v>
      </c>
      <c r="AU727" s="513"/>
      <c r="AV727" s="401">
        <f t="shared" si="1857"/>
        <v>0</v>
      </c>
      <c r="AW727" s="519">
        <f t="shared" si="1858"/>
        <v>0</v>
      </c>
      <c r="AX727" s="429">
        <f t="shared" si="1859"/>
        <v>0</v>
      </c>
      <c r="AY727" s="513"/>
      <c r="AZ727" s="681">
        <f t="shared" si="1860"/>
        <v>0</v>
      </c>
      <c r="BA727" s="519">
        <f t="shared" si="1861"/>
        <v>0</v>
      </c>
      <c r="BB727" s="429">
        <f t="shared" si="1862"/>
        <v>0</v>
      </c>
      <c r="BC727" s="695"/>
      <c r="BD727" s="681">
        <f t="shared" si="1863"/>
        <v>0</v>
      </c>
      <c r="BE727" s="695">
        <f t="shared" si="1864"/>
        <v>0</v>
      </c>
      <c r="BF727" s="681">
        <f t="shared" si="1865"/>
        <v>0</v>
      </c>
      <c r="BG727" s="695"/>
      <c r="BH727" s="681">
        <f t="shared" si="1866"/>
        <v>0</v>
      </c>
      <c r="BI727" s="519">
        <f t="shared" si="1867"/>
        <v>0</v>
      </c>
      <c r="BJ727" s="429">
        <f t="shared" si="1868"/>
        <v>0</v>
      </c>
      <c r="BK727" s="519"/>
      <c r="BL727" s="429">
        <f t="shared" si="1869"/>
        <v>0</v>
      </c>
      <c r="BM727" s="519">
        <f t="shared" si="1870"/>
        <v>0</v>
      </c>
      <c r="BN727" s="429">
        <f t="shared" si="1871"/>
        <v>0</v>
      </c>
      <c r="BO727" s="718"/>
      <c r="BP727" s="706">
        <f t="shared" si="1872"/>
        <v>0</v>
      </c>
      <c r="BQ727" s="718">
        <f t="shared" si="1873"/>
        <v>0</v>
      </c>
      <c r="BR727" s="706">
        <f t="shared" si="1874"/>
        <v>0</v>
      </c>
      <c r="BS727" s="718"/>
      <c r="BT727" s="706">
        <f t="shared" si="1875"/>
        <v>0</v>
      </c>
      <c r="BU727" s="718">
        <f t="shared" si="1876"/>
        <v>0</v>
      </c>
      <c r="BV727" s="706">
        <f t="shared" si="1877"/>
        <v>0</v>
      </c>
      <c r="BW727" s="718"/>
      <c r="BX727" s="706">
        <f t="shared" si="1878"/>
        <v>0</v>
      </c>
      <c r="BY727" s="718">
        <f t="shared" si="1879"/>
        <v>0</v>
      </c>
      <c r="BZ727" s="706">
        <f t="shared" si="1880"/>
        <v>0</v>
      </c>
      <c r="CA727" s="718"/>
      <c r="CB727" s="706">
        <f t="shared" si="1881"/>
        <v>0</v>
      </c>
      <c r="CC727" s="718">
        <f t="shared" si="1882"/>
        <v>0</v>
      </c>
      <c r="CD727" s="706">
        <f t="shared" si="1883"/>
        <v>0</v>
      </c>
      <c r="CE727" s="706"/>
      <c r="CF727" s="402">
        <f t="shared" si="1832"/>
        <v>2471392</v>
      </c>
    </row>
    <row r="728" spans="2:84" s="387" customFormat="1" ht="36">
      <c r="B728" s="404"/>
      <c r="C728" s="405" t="s">
        <v>2035</v>
      </c>
      <c r="D728" s="406"/>
      <c r="E728" s="407"/>
      <c r="F728" s="408">
        <v>0</v>
      </c>
      <c r="G728" s="409"/>
      <c r="H728" s="409" t="s">
        <v>126</v>
      </c>
      <c r="I728" s="409"/>
      <c r="J728" s="409"/>
      <c r="K728" s="516"/>
      <c r="L728" s="409">
        <f>SUM(L729:L742)</f>
        <v>0</v>
      </c>
      <c r="M728" s="516"/>
      <c r="N728" s="409">
        <f>SUM(N729:N742)</f>
        <v>0</v>
      </c>
      <c r="O728" s="516"/>
      <c r="P728" s="409"/>
      <c r="Q728" s="516"/>
      <c r="R728" s="409">
        <f>SUM(R729:R742)</f>
        <v>0</v>
      </c>
      <c r="S728" s="542"/>
      <c r="T728" s="409">
        <f>SUM(T729:T742)</f>
        <v>0</v>
      </c>
      <c r="U728" s="516"/>
      <c r="V728" s="409">
        <f>SUM(V729:V742)</f>
        <v>0</v>
      </c>
      <c r="W728" s="516"/>
      <c r="X728" s="409">
        <f>SUM(X729:X742)</f>
        <v>0</v>
      </c>
      <c r="Y728" s="516"/>
      <c r="Z728" s="409">
        <f>SUM(Z729:Z742)</f>
        <v>0</v>
      </c>
      <c r="AA728" s="516"/>
      <c r="AB728" s="409">
        <f>SUM(AB729:AB742)</f>
        <v>0</v>
      </c>
      <c r="AC728" s="516"/>
      <c r="AD728" s="409">
        <f>SUM(AD729:AD742)</f>
        <v>0</v>
      </c>
      <c r="AE728" s="516"/>
      <c r="AF728" s="409">
        <f>SUM(AF729:AF742)</f>
        <v>0</v>
      </c>
      <c r="AG728" s="516"/>
      <c r="AH728" s="409">
        <f>SUM(AH729:AH742)</f>
        <v>0</v>
      </c>
      <c r="AI728" s="516"/>
      <c r="AJ728" s="409">
        <f>SUM(AJ729:AJ742)</f>
        <v>0</v>
      </c>
      <c r="AK728" s="516"/>
      <c r="AL728" s="409">
        <f>SUM(AL729:AL742)</f>
        <v>0</v>
      </c>
      <c r="AM728" s="611"/>
      <c r="AN728" s="612">
        <f>SUM(AN729:AN742)</f>
        <v>0</v>
      </c>
      <c r="AO728" s="611"/>
      <c r="AP728" s="612">
        <f>SUM(AP729:AP742)</f>
        <v>0</v>
      </c>
      <c r="AQ728" s="593"/>
      <c r="AR728" s="409">
        <f>SUM(AR729:AR742)</f>
        <v>0</v>
      </c>
      <c r="AS728" s="611"/>
      <c r="AT728" s="612">
        <f>SUM(AT729:AT742)</f>
        <v>0</v>
      </c>
      <c r="AU728" s="516"/>
      <c r="AV728" s="409">
        <f>SUM(AV729:AV742)</f>
        <v>0</v>
      </c>
      <c r="AW728" s="611"/>
      <c r="AX728" s="612">
        <f>SUM(AX729:AX742)</f>
        <v>0</v>
      </c>
      <c r="AY728" s="516"/>
      <c r="AZ728" s="680">
        <f>SUM(AZ729:AZ742)</f>
        <v>0</v>
      </c>
      <c r="BA728" s="611"/>
      <c r="BB728" s="612">
        <f>SUM(BB729:BB742)</f>
        <v>0</v>
      </c>
      <c r="BC728" s="694"/>
      <c r="BD728" s="680">
        <f>SUM(BD729:BD742)</f>
        <v>0</v>
      </c>
      <c r="BE728" s="694"/>
      <c r="BF728" s="680">
        <f>SUM(BF729:BF742)</f>
        <v>0</v>
      </c>
      <c r="BG728" s="694"/>
      <c r="BH728" s="680">
        <f>SUM(BH729:BH742)</f>
        <v>0</v>
      </c>
      <c r="BI728" s="519"/>
      <c r="BJ728" s="429">
        <f>SUM(BJ729:BJ742)</f>
        <v>0</v>
      </c>
      <c r="BK728" s="519"/>
      <c r="BL728" s="429">
        <f>SUM(BL729:BL742)</f>
        <v>0</v>
      </c>
      <c r="BM728" s="519"/>
      <c r="BN728" s="429">
        <f>SUM(BN729:BN742)</f>
        <v>0</v>
      </c>
      <c r="BO728" s="409"/>
      <c r="BP728" s="409"/>
      <c r="BQ728" s="409"/>
      <c r="BR728" s="409"/>
      <c r="BS728" s="409"/>
      <c r="BT728" s="409"/>
      <c r="BU728" s="409"/>
      <c r="BV728" s="409"/>
      <c r="BW728" s="516"/>
      <c r="BX728" s="409"/>
      <c r="BY728" s="409"/>
      <c r="BZ728" s="409"/>
      <c r="CA728" s="516"/>
      <c r="CB728" s="409"/>
      <c r="CC728" s="409"/>
      <c r="CD728" s="409"/>
      <c r="CE728" s="409"/>
      <c r="CF728" s="410" t="e">
        <f t="shared" si="1832"/>
        <v>#VALUE!</v>
      </c>
    </row>
    <row r="729" spans="2:84" ht="90">
      <c r="B729" s="424" t="s">
        <v>2036</v>
      </c>
      <c r="C729" s="425" t="s">
        <v>2037</v>
      </c>
      <c r="D729" s="426" t="s">
        <v>389</v>
      </c>
      <c r="E729" s="427">
        <v>564281</v>
      </c>
      <c r="F729" s="428">
        <v>0</v>
      </c>
      <c r="G729" s="429">
        <f t="shared" ref="G729:G742" si="1884">F729*E729</f>
        <v>0</v>
      </c>
      <c r="H729" s="429"/>
      <c r="I729" s="429"/>
      <c r="J729" s="429"/>
      <c r="K729" s="519"/>
      <c r="L729" s="429"/>
      <c r="M729" s="513">
        <f t="shared" ref="M729:M742" si="1885">I729+K729</f>
        <v>0</v>
      </c>
      <c r="N729" s="401">
        <f t="shared" ref="N729:N742" si="1886">M729*$E729</f>
        <v>0</v>
      </c>
      <c r="O729" s="519"/>
      <c r="P729" s="429"/>
      <c r="Q729" s="513">
        <f t="shared" ref="Q729:Q742" si="1887">M729+O729</f>
        <v>0</v>
      </c>
      <c r="R729" s="401">
        <f t="shared" ref="R729:R742" si="1888">Q729*$E729</f>
        <v>0</v>
      </c>
      <c r="S729" s="545"/>
      <c r="T729" s="429"/>
      <c r="U729" s="513">
        <f t="shared" ref="U729:U742" si="1889">Q729+S729</f>
        <v>0</v>
      </c>
      <c r="V729" s="401">
        <f t="shared" ref="V729:V742" si="1890">U729*$E729</f>
        <v>0</v>
      </c>
      <c r="W729" s="519"/>
      <c r="X729" s="429"/>
      <c r="Y729" s="513">
        <f t="shared" ref="Y729:Y742" si="1891">U729+W729</f>
        <v>0</v>
      </c>
      <c r="Z729" s="401">
        <f t="shared" ref="Z729:Z742" si="1892">Y729*$E729</f>
        <v>0</v>
      </c>
      <c r="AA729" s="519"/>
      <c r="AB729" s="401">
        <f t="shared" ref="AB729:AB742" si="1893">AA729*$E729</f>
        <v>0</v>
      </c>
      <c r="AC729" s="513">
        <f t="shared" ref="AC729:AC742" si="1894">Y729+AA729</f>
        <v>0</v>
      </c>
      <c r="AD729" s="401">
        <f t="shared" ref="AD729:AD742" si="1895">AC729*$E729</f>
        <v>0</v>
      </c>
      <c r="AE729" s="513"/>
      <c r="AF729" s="401">
        <f t="shared" ref="AF729:AF742" si="1896">AE729*$E729</f>
        <v>0</v>
      </c>
      <c r="AG729" s="513">
        <f t="shared" ref="AG729:AG742" si="1897">AC729+AE729</f>
        <v>0</v>
      </c>
      <c r="AH729" s="401">
        <f t="shared" ref="AH729:AH742" si="1898">AG729*$E729</f>
        <v>0</v>
      </c>
      <c r="AI729" s="513"/>
      <c r="AJ729" s="401">
        <f t="shared" ref="AJ729:AJ742" si="1899">AI729*$E729</f>
        <v>0</v>
      </c>
      <c r="AK729" s="513">
        <f t="shared" ref="AK729:AK742" si="1900">AG729+AI729</f>
        <v>0</v>
      </c>
      <c r="AL729" s="401">
        <f t="shared" si="1850"/>
        <v>0</v>
      </c>
      <c r="AM729" s="519"/>
      <c r="AN729" s="429">
        <f t="shared" si="1851"/>
        <v>0</v>
      </c>
      <c r="AO729" s="519">
        <f t="shared" ref="AO729:AO742" si="1901">AK729+AM729</f>
        <v>0</v>
      </c>
      <c r="AP729" s="429">
        <f t="shared" ref="AP729:AP742" si="1902">AO729*$E729</f>
        <v>0</v>
      </c>
      <c r="AQ729" s="596"/>
      <c r="AR729" s="401">
        <f t="shared" si="1854"/>
        <v>0</v>
      </c>
      <c r="AS729" s="519">
        <f t="shared" ref="AS729:AS742" si="1903">AO729+AQ729</f>
        <v>0</v>
      </c>
      <c r="AT729" s="429">
        <f t="shared" ref="AT729:AT742" si="1904">AS729*$E729</f>
        <v>0</v>
      </c>
      <c r="AU729" s="519"/>
      <c r="AV729" s="401">
        <f t="shared" si="1857"/>
        <v>0</v>
      </c>
      <c r="AW729" s="519">
        <f t="shared" ref="AW729:AW742" si="1905">AS729+AU729</f>
        <v>0</v>
      </c>
      <c r="AX729" s="429">
        <f t="shared" ref="AX729:AX742" si="1906">AW729*$E729</f>
        <v>0</v>
      </c>
      <c r="AY729" s="519"/>
      <c r="AZ729" s="684">
        <f t="shared" si="1860"/>
        <v>0</v>
      </c>
      <c r="BA729" s="519">
        <f t="shared" ref="BA729:BA742" si="1907">AW729+AY729</f>
        <v>0</v>
      </c>
      <c r="BB729" s="429">
        <f t="shared" ref="BB729:BB742" si="1908">BA729*$E729</f>
        <v>0</v>
      </c>
      <c r="BC729" s="698"/>
      <c r="BD729" s="684">
        <f t="shared" ref="BD729:BD742" si="1909">BC729*$E729</f>
        <v>0</v>
      </c>
      <c r="BE729" s="698">
        <f t="shared" ref="BE729:BE742" si="1910">BA729+BC729</f>
        <v>0</v>
      </c>
      <c r="BF729" s="684">
        <f t="shared" ref="BF729:BF742" si="1911">BE729*$E729</f>
        <v>0</v>
      </c>
      <c r="BG729" s="698"/>
      <c r="BH729" s="684">
        <f t="shared" ref="BH729:BH742" si="1912">BG729*$E729</f>
        <v>0</v>
      </c>
      <c r="BI729" s="519">
        <f t="shared" ref="BI729:BI742" si="1913">BE729+BG729</f>
        <v>0</v>
      </c>
      <c r="BJ729" s="429">
        <f t="shared" ref="BJ729:BJ742" si="1914">BI729*$E729</f>
        <v>0</v>
      </c>
      <c r="BK729" s="519"/>
      <c r="BL729" s="429">
        <f t="shared" ref="BL729:BL742" si="1915">BK729*$E729</f>
        <v>0</v>
      </c>
      <c r="BM729" s="519">
        <f t="shared" ref="BM729:BM742" si="1916">BI729+BK729</f>
        <v>0</v>
      </c>
      <c r="BN729" s="429">
        <f t="shared" ref="BN729:BN742" si="1917">BM729*$E729</f>
        <v>0</v>
      </c>
      <c r="BO729" s="718"/>
      <c r="BP729" s="706">
        <f t="shared" ref="BP729:BP742" si="1918">BO729*$E729</f>
        <v>0</v>
      </c>
      <c r="BQ729" s="718">
        <f t="shared" ref="BQ729:BQ742" si="1919">BM729+BO729</f>
        <v>0</v>
      </c>
      <c r="BR729" s="706">
        <f t="shared" ref="BR729:BR742" si="1920">BQ729*$E729</f>
        <v>0</v>
      </c>
      <c r="BS729" s="718"/>
      <c r="BT729" s="706">
        <f t="shared" ref="BT729:BT742" si="1921">BS729*$E729</f>
        <v>0</v>
      </c>
      <c r="BU729" s="718">
        <f t="shared" ref="BU729:BU742" si="1922">BQ729+BS729</f>
        <v>0</v>
      </c>
      <c r="BV729" s="706">
        <f t="shared" ref="BV729:BV742" si="1923">BU729*$E729</f>
        <v>0</v>
      </c>
      <c r="BW729" s="718"/>
      <c r="BX729" s="706">
        <f t="shared" ref="BX729:BX742" si="1924">BW729*$E729</f>
        <v>0</v>
      </c>
      <c r="BY729" s="718">
        <f t="shared" ref="BY729:BY742" si="1925">BU729+BW729</f>
        <v>0</v>
      </c>
      <c r="BZ729" s="706">
        <f t="shared" ref="BZ729:BZ742" si="1926">BY729*$E729</f>
        <v>0</v>
      </c>
      <c r="CA729" s="718"/>
      <c r="CB729" s="706">
        <f t="shared" ref="CB729:CB742" si="1927">CA729*$E729</f>
        <v>0</v>
      </c>
      <c r="CC729" s="718">
        <f t="shared" ref="CC729:CC742" si="1928">BY729+CA729</f>
        <v>0</v>
      </c>
      <c r="CD729" s="706">
        <f t="shared" ref="CD729:CD742" si="1929">CC729*$E729</f>
        <v>0</v>
      </c>
      <c r="CE729" s="706"/>
      <c r="CF729" s="431">
        <f t="shared" si="1832"/>
        <v>0</v>
      </c>
    </row>
    <row r="730" spans="2:84" ht="108">
      <c r="B730" s="424" t="s">
        <v>2038</v>
      </c>
      <c r="C730" s="425" t="s">
        <v>2039</v>
      </c>
      <c r="D730" s="426" t="s">
        <v>389</v>
      </c>
      <c r="E730" s="427">
        <v>1492286</v>
      </c>
      <c r="F730" s="428">
        <v>0</v>
      </c>
      <c r="G730" s="429">
        <f t="shared" si="1884"/>
        <v>0</v>
      </c>
      <c r="H730" s="429"/>
      <c r="I730" s="429"/>
      <c r="J730" s="429"/>
      <c r="K730" s="519"/>
      <c r="L730" s="429"/>
      <c r="M730" s="513">
        <f t="shared" si="1885"/>
        <v>0</v>
      </c>
      <c r="N730" s="401">
        <f t="shared" si="1886"/>
        <v>0</v>
      </c>
      <c r="O730" s="519"/>
      <c r="P730" s="429"/>
      <c r="Q730" s="513">
        <f t="shared" si="1887"/>
        <v>0</v>
      </c>
      <c r="R730" s="401">
        <f t="shared" si="1888"/>
        <v>0</v>
      </c>
      <c r="S730" s="545"/>
      <c r="T730" s="429"/>
      <c r="U730" s="513">
        <f t="shared" si="1889"/>
        <v>0</v>
      </c>
      <c r="V730" s="401">
        <f t="shared" si="1890"/>
        <v>0</v>
      </c>
      <c r="W730" s="519"/>
      <c r="X730" s="429"/>
      <c r="Y730" s="513">
        <f t="shared" si="1891"/>
        <v>0</v>
      </c>
      <c r="Z730" s="401">
        <f t="shared" si="1892"/>
        <v>0</v>
      </c>
      <c r="AA730" s="519"/>
      <c r="AB730" s="401">
        <f t="shared" si="1893"/>
        <v>0</v>
      </c>
      <c r="AC730" s="513">
        <f t="shared" si="1894"/>
        <v>0</v>
      </c>
      <c r="AD730" s="401">
        <f t="shared" si="1895"/>
        <v>0</v>
      </c>
      <c r="AE730" s="513"/>
      <c r="AF730" s="401">
        <f t="shared" si="1896"/>
        <v>0</v>
      </c>
      <c r="AG730" s="513">
        <f t="shared" si="1897"/>
        <v>0</v>
      </c>
      <c r="AH730" s="401">
        <f t="shared" si="1898"/>
        <v>0</v>
      </c>
      <c r="AI730" s="513"/>
      <c r="AJ730" s="401">
        <f t="shared" si="1899"/>
        <v>0</v>
      </c>
      <c r="AK730" s="513">
        <f t="shared" si="1900"/>
        <v>0</v>
      </c>
      <c r="AL730" s="401">
        <f t="shared" si="1850"/>
        <v>0</v>
      </c>
      <c r="AM730" s="519"/>
      <c r="AN730" s="429">
        <f t="shared" si="1851"/>
        <v>0</v>
      </c>
      <c r="AO730" s="519">
        <f t="shared" si="1901"/>
        <v>0</v>
      </c>
      <c r="AP730" s="429">
        <f t="shared" si="1902"/>
        <v>0</v>
      </c>
      <c r="AQ730" s="596"/>
      <c r="AR730" s="401">
        <f t="shared" si="1854"/>
        <v>0</v>
      </c>
      <c r="AS730" s="519">
        <f t="shared" si="1903"/>
        <v>0</v>
      </c>
      <c r="AT730" s="429">
        <f t="shared" si="1904"/>
        <v>0</v>
      </c>
      <c r="AU730" s="519"/>
      <c r="AV730" s="401">
        <f t="shared" si="1857"/>
        <v>0</v>
      </c>
      <c r="AW730" s="519">
        <f t="shared" si="1905"/>
        <v>0</v>
      </c>
      <c r="AX730" s="429">
        <f t="shared" si="1906"/>
        <v>0</v>
      </c>
      <c r="AY730" s="519"/>
      <c r="AZ730" s="684">
        <f t="shared" si="1860"/>
        <v>0</v>
      </c>
      <c r="BA730" s="519">
        <f t="shared" si="1907"/>
        <v>0</v>
      </c>
      <c r="BB730" s="429">
        <f t="shared" si="1908"/>
        <v>0</v>
      </c>
      <c r="BC730" s="698"/>
      <c r="BD730" s="684">
        <f t="shared" si="1909"/>
        <v>0</v>
      </c>
      <c r="BE730" s="698">
        <f t="shared" si="1910"/>
        <v>0</v>
      </c>
      <c r="BF730" s="684">
        <f t="shared" si="1911"/>
        <v>0</v>
      </c>
      <c r="BG730" s="698"/>
      <c r="BH730" s="684">
        <f t="shared" si="1912"/>
        <v>0</v>
      </c>
      <c r="BI730" s="519">
        <f t="shared" si="1913"/>
        <v>0</v>
      </c>
      <c r="BJ730" s="429">
        <f t="shared" si="1914"/>
        <v>0</v>
      </c>
      <c r="BK730" s="519"/>
      <c r="BL730" s="429">
        <f t="shared" si="1915"/>
        <v>0</v>
      </c>
      <c r="BM730" s="519">
        <f t="shared" si="1916"/>
        <v>0</v>
      </c>
      <c r="BN730" s="429">
        <f t="shared" si="1917"/>
        <v>0</v>
      </c>
      <c r="BO730" s="718"/>
      <c r="BP730" s="706">
        <f t="shared" si="1918"/>
        <v>0</v>
      </c>
      <c r="BQ730" s="718">
        <f t="shared" si="1919"/>
        <v>0</v>
      </c>
      <c r="BR730" s="706">
        <f t="shared" si="1920"/>
        <v>0</v>
      </c>
      <c r="BS730" s="718"/>
      <c r="BT730" s="706">
        <f t="shared" si="1921"/>
        <v>0</v>
      </c>
      <c r="BU730" s="718">
        <f t="shared" si="1922"/>
        <v>0</v>
      </c>
      <c r="BV730" s="706">
        <f t="shared" si="1923"/>
        <v>0</v>
      </c>
      <c r="BW730" s="718"/>
      <c r="BX730" s="706">
        <f t="shared" si="1924"/>
        <v>0</v>
      </c>
      <c r="BY730" s="718">
        <f t="shared" si="1925"/>
        <v>0</v>
      </c>
      <c r="BZ730" s="706">
        <f t="shared" si="1926"/>
        <v>0</v>
      </c>
      <c r="CA730" s="718"/>
      <c r="CB730" s="706">
        <f t="shared" si="1927"/>
        <v>0</v>
      </c>
      <c r="CC730" s="718">
        <f t="shared" si="1928"/>
        <v>0</v>
      </c>
      <c r="CD730" s="706">
        <f t="shared" si="1929"/>
        <v>0</v>
      </c>
      <c r="CE730" s="706"/>
      <c r="CF730" s="431">
        <f t="shared" si="1832"/>
        <v>0</v>
      </c>
    </row>
    <row r="731" spans="2:84" ht="72">
      <c r="B731" s="424" t="s">
        <v>2040</v>
      </c>
      <c r="C731" s="425" t="s">
        <v>2041</v>
      </c>
      <c r="D731" s="426" t="s">
        <v>389</v>
      </c>
      <c r="E731" s="427">
        <v>332137</v>
      </c>
      <c r="F731" s="428">
        <v>0</v>
      </c>
      <c r="G731" s="429">
        <f t="shared" si="1884"/>
        <v>0</v>
      </c>
      <c r="H731" s="429"/>
      <c r="I731" s="429"/>
      <c r="J731" s="429"/>
      <c r="K731" s="519"/>
      <c r="L731" s="429"/>
      <c r="M731" s="513">
        <f t="shared" si="1885"/>
        <v>0</v>
      </c>
      <c r="N731" s="401">
        <f t="shared" si="1886"/>
        <v>0</v>
      </c>
      <c r="O731" s="519"/>
      <c r="P731" s="429"/>
      <c r="Q731" s="513">
        <f t="shared" si="1887"/>
        <v>0</v>
      </c>
      <c r="R731" s="401">
        <f t="shared" si="1888"/>
        <v>0</v>
      </c>
      <c r="S731" s="545"/>
      <c r="T731" s="429"/>
      <c r="U731" s="513">
        <f t="shared" si="1889"/>
        <v>0</v>
      </c>
      <c r="V731" s="401">
        <f t="shared" si="1890"/>
        <v>0</v>
      </c>
      <c r="W731" s="519"/>
      <c r="X731" s="429"/>
      <c r="Y731" s="513">
        <f t="shared" si="1891"/>
        <v>0</v>
      </c>
      <c r="Z731" s="401">
        <f t="shared" si="1892"/>
        <v>0</v>
      </c>
      <c r="AA731" s="519"/>
      <c r="AB731" s="401">
        <f t="shared" si="1893"/>
        <v>0</v>
      </c>
      <c r="AC731" s="513">
        <f t="shared" si="1894"/>
        <v>0</v>
      </c>
      <c r="AD731" s="401">
        <f t="shared" si="1895"/>
        <v>0</v>
      </c>
      <c r="AE731" s="513"/>
      <c r="AF731" s="401">
        <f t="shared" si="1896"/>
        <v>0</v>
      </c>
      <c r="AG731" s="513">
        <f t="shared" si="1897"/>
        <v>0</v>
      </c>
      <c r="AH731" s="401">
        <f t="shared" si="1898"/>
        <v>0</v>
      </c>
      <c r="AI731" s="513"/>
      <c r="AJ731" s="401">
        <f t="shared" si="1899"/>
        <v>0</v>
      </c>
      <c r="AK731" s="513">
        <f t="shared" si="1900"/>
        <v>0</v>
      </c>
      <c r="AL731" s="401">
        <f t="shared" si="1850"/>
        <v>0</v>
      </c>
      <c r="AM731" s="519"/>
      <c r="AN731" s="429">
        <f t="shared" si="1851"/>
        <v>0</v>
      </c>
      <c r="AO731" s="519">
        <f t="shared" si="1901"/>
        <v>0</v>
      </c>
      <c r="AP731" s="429">
        <f t="shared" si="1902"/>
        <v>0</v>
      </c>
      <c r="AQ731" s="596"/>
      <c r="AR731" s="401">
        <f t="shared" si="1854"/>
        <v>0</v>
      </c>
      <c r="AS731" s="519">
        <f t="shared" si="1903"/>
        <v>0</v>
      </c>
      <c r="AT731" s="429">
        <f t="shared" si="1904"/>
        <v>0</v>
      </c>
      <c r="AU731" s="519"/>
      <c r="AV731" s="401">
        <f t="shared" si="1857"/>
        <v>0</v>
      </c>
      <c r="AW731" s="519">
        <f t="shared" si="1905"/>
        <v>0</v>
      </c>
      <c r="AX731" s="429">
        <f t="shared" si="1906"/>
        <v>0</v>
      </c>
      <c r="AY731" s="519"/>
      <c r="AZ731" s="684">
        <f t="shared" si="1860"/>
        <v>0</v>
      </c>
      <c r="BA731" s="519">
        <f t="shared" si="1907"/>
        <v>0</v>
      </c>
      <c r="BB731" s="429">
        <f t="shared" si="1908"/>
        <v>0</v>
      </c>
      <c r="BC731" s="698"/>
      <c r="BD731" s="684">
        <f t="shared" si="1909"/>
        <v>0</v>
      </c>
      <c r="BE731" s="698">
        <f t="shared" si="1910"/>
        <v>0</v>
      </c>
      <c r="BF731" s="684">
        <f t="shared" si="1911"/>
        <v>0</v>
      </c>
      <c r="BG731" s="698"/>
      <c r="BH731" s="684">
        <f t="shared" si="1912"/>
        <v>0</v>
      </c>
      <c r="BI731" s="519">
        <f t="shared" si="1913"/>
        <v>0</v>
      </c>
      <c r="BJ731" s="429">
        <f t="shared" si="1914"/>
        <v>0</v>
      </c>
      <c r="BK731" s="519"/>
      <c r="BL731" s="429">
        <f t="shared" si="1915"/>
        <v>0</v>
      </c>
      <c r="BM731" s="519">
        <f t="shared" si="1916"/>
        <v>0</v>
      </c>
      <c r="BN731" s="429">
        <f t="shared" si="1917"/>
        <v>0</v>
      </c>
      <c r="BO731" s="718"/>
      <c r="BP731" s="706">
        <f t="shared" si="1918"/>
        <v>0</v>
      </c>
      <c r="BQ731" s="718">
        <f t="shared" si="1919"/>
        <v>0</v>
      </c>
      <c r="BR731" s="706">
        <f t="shared" si="1920"/>
        <v>0</v>
      </c>
      <c r="BS731" s="718"/>
      <c r="BT731" s="706">
        <f t="shared" si="1921"/>
        <v>0</v>
      </c>
      <c r="BU731" s="718">
        <f t="shared" si="1922"/>
        <v>0</v>
      </c>
      <c r="BV731" s="706">
        <f t="shared" si="1923"/>
        <v>0</v>
      </c>
      <c r="BW731" s="718"/>
      <c r="BX731" s="706">
        <f t="shared" si="1924"/>
        <v>0</v>
      </c>
      <c r="BY731" s="718">
        <f t="shared" si="1925"/>
        <v>0</v>
      </c>
      <c r="BZ731" s="706">
        <f t="shared" si="1926"/>
        <v>0</v>
      </c>
      <c r="CA731" s="718"/>
      <c r="CB731" s="706">
        <f t="shared" si="1927"/>
        <v>0</v>
      </c>
      <c r="CC731" s="718">
        <f t="shared" si="1928"/>
        <v>0</v>
      </c>
      <c r="CD731" s="706">
        <f t="shared" si="1929"/>
        <v>0</v>
      </c>
      <c r="CE731" s="706"/>
      <c r="CF731" s="431">
        <f t="shared" si="1832"/>
        <v>0</v>
      </c>
    </row>
    <row r="732" spans="2:84" ht="90">
      <c r="B732" s="424" t="s">
        <v>2042</v>
      </c>
      <c r="C732" s="425" t="s">
        <v>2043</v>
      </c>
      <c r="D732" s="426" t="s">
        <v>389</v>
      </c>
      <c r="E732" s="427">
        <v>3070340</v>
      </c>
      <c r="F732" s="428">
        <v>0</v>
      </c>
      <c r="G732" s="429">
        <f t="shared" si="1884"/>
        <v>0</v>
      </c>
      <c r="H732" s="429"/>
      <c r="I732" s="429"/>
      <c r="J732" s="429"/>
      <c r="K732" s="519"/>
      <c r="L732" s="429"/>
      <c r="M732" s="513">
        <f t="shared" si="1885"/>
        <v>0</v>
      </c>
      <c r="N732" s="401">
        <f t="shared" si="1886"/>
        <v>0</v>
      </c>
      <c r="O732" s="519"/>
      <c r="P732" s="429"/>
      <c r="Q732" s="513">
        <f t="shared" si="1887"/>
        <v>0</v>
      </c>
      <c r="R732" s="401">
        <f t="shared" si="1888"/>
        <v>0</v>
      </c>
      <c r="S732" s="545"/>
      <c r="T732" s="429"/>
      <c r="U732" s="513">
        <f t="shared" si="1889"/>
        <v>0</v>
      </c>
      <c r="V732" s="401">
        <f t="shared" si="1890"/>
        <v>0</v>
      </c>
      <c r="W732" s="519"/>
      <c r="X732" s="429"/>
      <c r="Y732" s="513">
        <f t="shared" si="1891"/>
        <v>0</v>
      </c>
      <c r="Z732" s="401">
        <f t="shared" si="1892"/>
        <v>0</v>
      </c>
      <c r="AA732" s="519"/>
      <c r="AB732" s="401">
        <f t="shared" si="1893"/>
        <v>0</v>
      </c>
      <c r="AC732" s="513">
        <f t="shared" si="1894"/>
        <v>0</v>
      </c>
      <c r="AD732" s="401">
        <f t="shared" si="1895"/>
        <v>0</v>
      </c>
      <c r="AE732" s="513"/>
      <c r="AF732" s="401">
        <f t="shared" si="1896"/>
        <v>0</v>
      </c>
      <c r="AG732" s="513">
        <f t="shared" si="1897"/>
        <v>0</v>
      </c>
      <c r="AH732" s="401">
        <f t="shared" si="1898"/>
        <v>0</v>
      </c>
      <c r="AI732" s="513"/>
      <c r="AJ732" s="401">
        <f t="shared" si="1899"/>
        <v>0</v>
      </c>
      <c r="AK732" s="513">
        <f t="shared" si="1900"/>
        <v>0</v>
      </c>
      <c r="AL732" s="401">
        <f t="shared" si="1850"/>
        <v>0</v>
      </c>
      <c r="AM732" s="519"/>
      <c r="AN732" s="429">
        <f t="shared" si="1851"/>
        <v>0</v>
      </c>
      <c r="AO732" s="519">
        <f t="shared" si="1901"/>
        <v>0</v>
      </c>
      <c r="AP732" s="429">
        <f t="shared" si="1902"/>
        <v>0</v>
      </c>
      <c r="AQ732" s="596"/>
      <c r="AR732" s="401">
        <f t="shared" si="1854"/>
        <v>0</v>
      </c>
      <c r="AS732" s="519">
        <f t="shared" si="1903"/>
        <v>0</v>
      </c>
      <c r="AT732" s="429">
        <f t="shared" si="1904"/>
        <v>0</v>
      </c>
      <c r="AU732" s="519"/>
      <c r="AV732" s="401">
        <f t="shared" si="1857"/>
        <v>0</v>
      </c>
      <c r="AW732" s="519">
        <f t="shared" si="1905"/>
        <v>0</v>
      </c>
      <c r="AX732" s="429">
        <f t="shared" si="1906"/>
        <v>0</v>
      </c>
      <c r="AY732" s="519"/>
      <c r="AZ732" s="684">
        <f t="shared" si="1860"/>
        <v>0</v>
      </c>
      <c r="BA732" s="519">
        <f t="shared" si="1907"/>
        <v>0</v>
      </c>
      <c r="BB732" s="429">
        <f t="shared" si="1908"/>
        <v>0</v>
      </c>
      <c r="BC732" s="698"/>
      <c r="BD732" s="684">
        <f t="shared" si="1909"/>
        <v>0</v>
      </c>
      <c r="BE732" s="698">
        <f t="shared" si="1910"/>
        <v>0</v>
      </c>
      <c r="BF732" s="684">
        <f t="shared" si="1911"/>
        <v>0</v>
      </c>
      <c r="BG732" s="698"/>
      <c r="BH732" s="684">
        <f t="shared" si="1912"/>
        <v>0</v>
      </c>
      <c r="BI732" s="519">
        <f t="shared" si="1913"/>
        <v>0</v>
      </c>
      <c r="BJ732" s="429">
        <f t="shared" si="1914"/>
        <v>0</v>
      </c>
      <c r="BK732" s="519"/>
      <c r="BL732" s="429">
        <f t="shared" si="1915"/>
        <v>0</v>
      </c>
      <c r="BM732" s="519">
        <f t="shared" si="1916"/>
        <v>0</v>
      </c>
      <c r="BN732" s="429">
        <f t="shared" si="1917"/>
        <v>0</v>
      </c>
      <c r="BO732" s="718"/>
      <c r="BP732" s="706">
        <f t="shared" si="1918"/>
        <v>0</v>
      </c>
      <c r="BQ732" s="718">
        <f t="shared" si="1919"/>
        <v>0</v>
      </c>
      <c r="BR732" s="706">
        <f t="shared" si="1920"/>
        <v>0</v>
      </c>
      <c r="BS732" s="718"/>
      <c r="BT732" s="706">
        <f t="shared" si="1921"/>
        <v>0</v>
      </c>
      <c r="BU732" s="718">
        <f t="shared" si="1922"/>
        <v>0</v>
      </c>
      <c r="BV732" s="706">
        <f t="shared" si="1923"/>
        <v>0</v>
      </c>
      <c r="BW732" s="718"/>
      <c r="BX732" s="706">
        <f t="shared" si="1924"/>
        <v>0</v>
      </c>
      <c r="BY732" s="718">
        <f t="shared" si="1925"/>
        <v>0</v>
      </c>
      <c r="BZ732" s="706">
        <f t="shared" si="1926"/>
        <v>0</v>
      </c>
      <c r="CA732" s="718"/>
      <c r="CB732" s="706">
        <f t="shared" si="1927"/>
        <v>0</v>
      </c>
      <c r="CC732" s="718">
        <f t="shared" si="1928"/>
        <v>0</v>
      </c>
      <c r="CD732" s="706">
        <f t="shared" si="1929"/>
        <v>0</v>
      </c>
      <c r="CE732" s="706"/>
      <c r="CF732" s="431">
        <f t="shared" si="1832"/>
        <v>0</v>
      </c>
    </row>
    <row r="733" spans="2:84" ht="108">
      <c r="B733" s="424" t="s">
        <v>2044</v>
      </c>
      <c r="C733" s="425" t="s">
        <v>2045</v>
      </c>
      <c r="D733" s="426" t="s">
        <v>389</v>
      </c>
      <c r="E733" s="427">
        <v>192289</v>
      </c>
      <c r="F733" s="428">
        <v>0</v>
      </c>
      <c r="G733" s="429">
        <f t="shared" si="1884"/>
        <v>0</v>
      </c>
      <c r="H733" s="429"/>
      <c r="I733" s="429"/>
      <c r="J733" s="429"/>
      <c r="K733" s="519"/>
      <c r="L733" s="429"/>
      <c r="M733" s="513">
        <f t="shared" si="1885"/>
        <v>0</v>
      </c>
      <c r="N733" s="401">
        <f t="shared" si="1886"/>
        <v>0</v>
      </c>
      <c r="O733" s="519"/>
      <c r="P733" s="429"/>
      <c r="Q733" s="513">
        <f t="shared" si="1887"/>
        <v>0</v>
      </c>
      <c r="R733" s="401">
        <f t="shared" si="1888"/>
        <v>0</v>
      </c>
      <c r="S733" s="545"/>
      <c r="T733" s="429"/>
      <c r="U733" s="513">
        <f t="shared" si="1889"/>
        <v>0</v>
      </c>
      <c r="V733" s="401">
        <f t="shared" si="1890"/>
        <v>0</v>
      </c>
      <c r="W733" s="519"/>
      <c r="X733" s="429"/>
      <c r="Y733" s="513">
        <f t="shared" si="1891"/>
        <v>0</v>
      </c>
      <c r="Z733" s="401">
        <f t="shared" si="1892"/>
        <v>0</v>
      </c>
      <c r="AA733" s="519"/>
      <c r="AB733" s="401">
        <f t="shared" si="1893"/>
        <v>0</v>
      </c>
      <c r="AC733" s="513">
        <f t="shared" si="1894"/>
        <v>0</v>
      </c>
      <c r="AD733" s="401">
        <f t="shared" si="1895"/>
        <v>0</v>
      </c>
      <c r="AE733" s="513"/>
      <c r="AF733" s="401">
        <f t="shared" si="1896"/>
        <v>0</v>
      </c>
      <c r="AG733" s="513">
        <f t="shared" si="1897"/>
        <v>0</v>
      </c>
      <c r="AH733" s="401">
        <f t="shared" si="1898"/>
        <v>0</v>
      </c>
      <c r="AI733" s="513"/>
      <c r="AJ733" s="401">
        <f t="shared" si="1899"/>
        <v>0</v>
      </c>
      <c r="AK733" s="513">
        <f t="shared" si="1900"/>
        <v>0</v>
      </c>
      <c r="AL733" s="401">
        <f t="shared" si="1850"/>
        <v>0</v>
      </c>
      <c r="AM733" s="519"/>
      <c r="AN733" s="429">
        <f t="shared" si="1851"/>
        <v>0</v>
      </c>
      <c r="AO733" s="519">
        <f t="shared" si="1901"/>
        <v>0</v>
      </c>
      <c r="AP733" s="429">
        <f t="shared" si="1902"/>
        <v>0</v>
      </c>
      <c r="AQ733" s="596"/>
      <c r="AR733" s="401">
        <f t="shared" si="1854"/>
        <v>0</v>
      </c>
      <c r="AS733" s="519">
        <f t="shared" si="1903"/>
        <v>0</v>
      </c>
      <c r="AT733" s="429">
        <f t="shared" si="1904"/>
        <v>0</v>
      </c>
      <c r="AU733" s="519"/>
      <c r="AV733" s="401">
        <f t="shared" si="1857"/>
        <v>0</v>
      </c>
      <c r="AW733" s="519">
        <f t="shared" si="1905"/>
        <v>0</v>
      </c>
      <c r="AX733" s="429">
        <f t="shared" si="1906"/>
        <v>0</v>
      </c>
      <c r="AY733" s="519"/>
      <c r="AZ733" s="684">
        <f t="shared" si="1860"/>
        <v>0</v>
      </c>
      <c r="BA733" s="519">
        <f t="shared" si="1907"/>
        <v>0</v>
      </c>
      <c r="BB733" s="429">
        <f t="shared" si="1908"/>
        <v>0</v>
      </c>
      <c r="BC733" s="698"/>
      <c r="BD733" s="684">
        <f t="shared" si="1909"/>
        <v>0</v>
      </c>
      <c r="BE733" s="698">
        <f t="shared" si="1910"/>
        <v>0</v>
      </c>
      <c r="BF733" s="684">
        <f t="shared" si="1911"/>
        <v>0</v>
      </c>
      <c r="BG733" s="698"/>
      <c r="BH733" s="684">
        <f t="shared" si="1912"/>
        <v>0</v>
      </c>
      <c r="BI733" s="519">
        <f t="shared" si="1913"/>
        <v>0</v>
      </c>
      <c r="BJ733" s="429">
        <f t="shared" si="1914"/>
        <v>0</v>
      </c>
      <c r="BK733" s="519"/>
      <c r="BL733" s="429">
        <f t="shared" si="1915"/>
        <v>0</v>
      </c>
      <c r="BM733" s="519">
        <f t="shared" si="1916"/>
        <v>0</v>
      </c>
      <c r="BN733" s="429">
        <f t="shared" si="1917"/>
        <v>0</v>
      </c>
      <c r="BO733" s="718"/>
      <c r="BP733" s="706">
        <f t="shared" si="1918"/>
        <v>0</v>
      </c>
      <c r="BQ733" s="718">
        <f t="shared" si="1919"/>
        <v>0</v>
      </c>
      <c r="BR733" s="706">
        <f t="shared" si="1920"/>
        <v>0</v>
      </c>
      <c r="BS733" s="718"/>
      <c r="BT733" s="706">
        <f t="shared" si="1921"/>
        <v>0</v>
      </c>
      <c r="BU733" s="718">
        <f t="shared" si="1922"/>
        <v>0</v>
      </c>
      <c r="BV733" s="706">
        <f t="shared" si="1923"/>
        <v>0</v>
      </c>
      <c r="BW733" s="718"/>
      <c r="BX733" s="706">
        <f t="shared" si="1924"/>
        <v>0</v>
      </c>
      <c r="BY733" s="718">
        <f t="shared" si="1925"/>
        <v>0</v>
      </c>
      <c r="BZ733" s="706">
        <f t="shared" si="1926"/>
        <v>0</v>
      </c>
      <c r="CA733" s="718"/>
      <c r="CB733" s="706">
        <f t="shared" si="1927"/>
        <v>0</v>
      </c>
      <c r="CC733" s="718">
        <f t="shared" si="1928"/>
        <v>0</v>
      </c>
      <c r="CD733" s="706">
        <f t="shared" si="1929"/>
        <v>0</v>
      </c>
      <c r="CE733" s="706"/>
      <c r="CF733" s="431">
        <f t="shared" si="1832"/>
        <v>0</v>
      </c>
    </row>
    <row r="734" spans="2:84" ht="126">
      <c r="B734" s="424" t="s">
        <v>2046</v>
      </c>
      <c r="C734" s="425" t="s">
        <v>2047</v>
      </c>
      <c r="D734" s="426" t="s">
        <v>389</v>
      </c>
      <c r="E734" s="427">
        <v>700300</v>
      </c>
      <c r="F734" s="428">
        <v>0</v>
      </c>
      <c r="G734" s="429">
        <f t="shared" si="1884"/>
        <v>0</v>
      </c>
      <c r="H734" s="429"/>
      <c r="I734" s="429"/>
      <c r="J734" s="429"/>
      <c r="K734" s="519"/>
      <c r="L734" s="429"/>
      <c r="M734" s="513">
        <f t="shared" si="1885"/>
        <v>0</v>
      </c>
      <c r="N734" s="401">
        <f t="shared" si="1886"/>
        <v>0</v>
      </c>
      <c r="O734" s="519"/>
      <c r="P734" s="429"/>
      <c r="Q734" s="513">
        <f t="shared" si="1887"/>
        <v>0</v>
      </c>
      <c r="R734" s="401">
        <f t="shared" si="1888"/>
        <v>0</v>
      </c>
      <c r="S734" s="545"/>
      <c r="T734" s="429"/>
      <c r="U734" s="513">
        <f t="shared" si="1889"/>
        <v>0</v>
      </c>
      <c r="V734" s="401">
        <f t="shared" si="1890"/>
        <v>0</v>
      </c>
      <c r="W734" s="519"/>
      <c r="X734" s="429"/>
      <c r="Y734" s="513">
        <f t="shared" si="1891"/>
        <v>0</v>
      </c>
      <c r="Z734" s="401">
        <f t="shared" si="1892"/>
        <v>0</v>
      </c>
      <c r="AA734" s="519"/>
      <c r="AB734" s="401">
        <f t="shared" si="1893"/>
        <v>0</v>
      </c>
      <c r="AC734" s="513">
        <f t="shared" si="1894"/>
        <v>0</v>
      </c>
      <c r="AD734" s="401">
        <f t="shared" si="1895"/>
        <v>0</v>
      </c>
      <c r="AE734" s="513"/>
      <c r="AF734" s="401">
        <f t="shared" si="1896"/>
        <v>0</v>
      </c>
      <c r="AG734" s="513">
        <f t="shared" si="1897"/>
        <v>0</v>
      </c>
      <c r="AH734" s="401">
        <f t="shared" si="1898"/>
        <v>0</v>
      </c>
      <c r="AI734" s="513"/>
      <c r="AJ734" s="401">
        <f t="shared" si="1899"/>
        <v>0</v>
      </c>
      <c r="AK734" s="513">
        <f t="shared" si="1900"/>
        <v>0</v>
      </c>
      <c r="AL734" s="401">
        <f t="shared" si="1850"/>
        <v>0</v>
      </c>
      <c r="AM734" s="519"/>
      <c r="AN734" s="429">
        <f t="shared" si="1851"/>
        <v>0</v>
      </c>
      <c r="AO734" s="519">
        <f t="shared" si="1901"/>
        <v>0</v>
      </c>
      <c r="AP734" s="429">
        <f t="shared" si="1902"/>
        <v>0</v>
      </c>
      <c r="AQ734" s="596"/>
      <c r="AR734" s="401">
        <f t="shared" si="1854"/>
        <v>0</v>
      </c>
      <c r="AS734" s="519">
        <f t="shared" si="1903"/>
        <v>0</v>
      </c>
      <c r="AT734" s="429">
        <f t="shared" si="1904"/>
        <v>0</v>
      </c>
      <c r="AU734" s="519"/>
      <c r="AV734" s="401">
        <f t="shared" si="1857"/>
        <v>0</v>
      </c>
      <c r="AW734" s="519">
        <f t="shared" si="1905"/>
        <v>0</v>
      </c>
      <c r="AX734" s="429">
        <f t="shared" si="1906"/>
        <v>0</v>
      </c>
      <c r="AY734" s="519"/>
      <c r="AZ734" s="684">
        <f t="shared" si="1860"/>
        <v>0</v>
      </c>
      <c r="BA734" s="519">
        <f t="shared" si="1907"/>
        <v>0</v>
      </c>
      <c r="BB734" s="429">
        <f t="shared" si="1908"/>
        <v>0</v>
      </c>
      <c r="BC734" s="698"/>
      <c r="BD734" s="684">
        <f t="shared" si="1909"/>
        <v>0</v>
      </c>
      <c r="BE734" s="698">
        <f t="shared" si="1910"/>
        <v>0</v>
      </c>
      <c r="BF734" s="684">
        <f t="shared" si="1911"/>
        <v>0</v>
      </c>
      <c r="BG734" s="698"/>
      <c r="BH734" s="684">
        <f t="shared" si="1912"/>
        <v>0</v>
      </c>
      <c r="BI734" s="519">
        <f t="shared" si="1913"/>
        <v>0</v>
      </c>
      <c r="BJ734" s="429">
        <f t="shared" si="1914"/>
        <v>0</v>
      </c>
      <c r="BK734" s="519"/>
      <c r="BL734" s="429">
        <f t="shared" si="1915"/>
        <v>0</v>
      </c>
      <c r="BM734" s="519">
        <f t="shared" si="1916"/>
        <v>0</v>
      </c>
      <c r="BN734" s="429">
        <f t="shared" si="1917"/>
        <v>0</v>
      </c>
      <c r="BO734" s="718"/>
      <c r="BP734" s="706">
        <f t="shared" si="1918"/>
        <v>0</v>
      </c>
      <c r="BQ734" s="718">
        <f t="shared" si="1919"/>
        <v>0</v>
      </c>
      <c r="BR734" s="706">
        <f t="shared" si="1920"/>
        <v>0</v>
      </c>
      <c r="BS734" s="718"/>
      <c r="BT734" s="706">
        <f t="shared" si="1921"/>
        <v>0</v>
      </c>
      <c r="BU734" s="718">
        <f t="shared" si="1922"/>
        <v>0</v>
      </c>
      <c r="BV734" s="706">
        <f t="shared" si="1923"/>
        <v>0</v>
      </c>
      <c r="BW734" s="718"/>
      <c r="BX734" s="706">
        <f t="shared" si="1924"/>
        <v>0</v>
      </c>
      <c r="BY734" s="718">
        <f t="shared" si="1925"/>
        <v>0</v>
      </c>
      <c r="BZ734" s="706">
        <f t="shared" si="1926"/>
        <v>0</v>
      </c>
      <c r="CA734" s="718"/>
      <c r="CB734" s="706">
        <f t="shared" si="1927"/>
        <v>0</v>
      </c>
      <c r="CC734" s="718">
        <f t="shared" si="1928"/>
        <v>0</v>
      </c>
      <c r="CD734" s="706">
        <f t="shared" si="1929"/>
        <v>0</v>
      </c>
      <c r="CE734" s="706"/>
      <c r="CF734" s="431">
        <f t="shared" si="1832"/>
        <v>0</v>
      </c>
    </row>
    <row r="735" spans="2:84" ht="54">
      <c r="B735" s="424" t="s">
        <v>2048</v>
      </c>
      <c r="C735" s="425" t="s">
        <v>2049</v>
      </c>
      <c r="D735" s="426" t="s">
        <v>389</v>
      </c>
      <c r="E735" s="427">
        <v>35930</v>
      </c>
      <c r="F735" s="428">
        <v>0</v>
      </c>
      <c r="G735" s="429">
        <f t="shared" si="1884"/>
        <v>0</v>
      </c>
      <c r="H735" s="429"/>
      <c r="I735" s="429"/>
      <c r="J735" s="429"/>
      <c r="K735" s="519"/>
      <c r="L735" s="429"/>
      <c r="M735" s="513">
        <f t="shared" si="1885"/>
        <v>0</v>
      </c>
      <c r="N735" s="401">
        <f t="shared" si="1886"/>
        <v>0</v>
      </c>
      <c r="O735" s="519"/>
      <c r="P735" s="429"/>
      <c r="Q735" s="513">
        <f t="shared" si="1887"/>
        <v>0</v>
      </c>
      <c r="R735" s="401">
        <f t="shared" si="1888"/>
        <v>0</v>
      </c>
      <c r="S735" s="545"/>
      <c r="T735" s="429"/>
      <c r="U735" s="513">
        <f t="shared" si="1889"/>
        <v>0</v>
      </c>
      <c r="V735" s="401">
        <f t="shared" si="1890"/>
        <v>0</v>
      </c>
      <c r="W735" s="519"/>
      <c r="X735" s="429"/>
      <c r="Y735" s="513">
        <f t="shared" si="1891"/>
        <v>0</v>
      </c>
      <c r="Z735" s="401">
        <f t="shared" si="1892"/>
        <v>0</v>
      </c>
      <c r="AA735" s="519"/>
      <c r="AB735" s="401">
        <f t="shared" si="1893"/>
        <v>0</v>
      </c>
      <c r="AC735" s="513">
        <f t="shared" si="1894"/>
        <v>0</v>
      </c>
      <c r="AD735" s="401">
        <f t="shared" si="1895"/>
        <v>0</v>
      </c>
      <c r="AE735" s="513"/>
      <c r="AF735" s="401">
        <f t="shared" si="1896"/>
        <v>0</v>
      </c>
      <c r="AG735" s="513">
        <f t="shared" si="1897"/>
        <v>0</v>
      </c>
      <c r="AH735" s="401">
        <f t="shared" si="1898"/>
        <v>0</v>
      </c>
      <c r="AI735" s="513"/>
      <c r="AJ735" s="401">
        <f t="shared" si="1899"/>
        <v>0</v>
      </c>
      <c r="AK735" s="513">
        <f t="shared" si="1900"/>
        <v>0</v>
      </c>
      <c r="AL735" s="401">
        <f t="shared" si="1850"/>
        <v>0</v>
      </c>
      <c r="AM735" s="519"/>
      <c r="AN735" s="429">
        <f t="shared" si="1851"/>
        <v>0</v>
      </c>
      <c r="AO735" s="519">
        <f t="shared" si="1901"/>
        <v>0</v>
      </c>
      <c r="AP735" s="429">
        <f t="shared" si="1902"/>
        <v>0</v>
      </c>
      <c r="AQ735" s="596"/>
      <c r="AR735" s="401">
        <f t="shared" si="1854"/>
        <v>0</v>
      </c>
      <c r="AS735" s="519">
        <f t="shared" si="1903"/>
        <v>0</v>
      </c>
      <c r="AT735" s="429">
        <f t="shared" si="1904"/>
        <v>0</v>
      </c>
      <c r="AU735" s="519"/>
      <c r="AV735" s="401">
        <f t="shared" ref="AV735:AV744" si="1930">AU735*$E735</f>
        <v>0</v>
      </c>
      <c r="AW735" s="519">
        <f t="shared" si="1905"/>
        <v>0</v>
      </c>
      <c r="AX735" s="429">
        <f t="shared" si="1906"/>
        <v>0</v>
      </c>
      <c r="AY735" s="519"/>
      <c r="AZ735" s="684">
        <f t="shared" si="1860"/>
        <v>0</v>
      </c>
      <c r="BA735" s="519">
        <f t="shared" si="1907"/>
        <v>0</v>
      </c>
      <c r="BB735" s="429">
        <f t="shared" si="1908"/>
        <v>0</v>
      </c>
      <c r="BC735" s="698"/>
      <c r="BD735" s="684">
        <f t="shared" si="1909"/>
        <v>0</v>
      </c>
      <c r="BE735" s="698">
        <f t="shared" si="1910"/>
        <v>0</v>
      </c>
      <c r="BF735" s="684">
        <f t="shared" si="1911"/>
        <v>0</v>
      </c>
      <c r="BG735" s="698"/>
      <c r="BH735" s="684">
        <f t="shared" si="1912"/>
        <v>0</v>
      </c>
      <c r="BI735" s="519">
        <f t="shared" si="1913"/>
        <v>0</v>
      </c>
      <c r="BJ735" s="429">
        <f t="shared" si="1914"/>
        <v>0</v>
      </c>
      <c r="BK735" s="519"/>
      <c r="BL735" s="429">
        <f t="shared" si="1915"/>
        <v>0</v>
      </c>
      <c r="BM735" s="519">
        <f t="shared" si="1916"/>
        <v>0</v>
      </c>
      <c r="BN735" s="429">
        <f t="shared" si="1917"/>
        <v>0</v>
      </c>
      <c r="BO735" s="718"/>
      <c r="BP735" s="706">
        <f t="shared" si="1918"/>
        <v>0</v>
      </c>
      <c r="BQ735" s="718">
        <f t="shared" si="1919"/>
        <v>0</v>
      </c>
      <c r="BR735" s="706">
        <f t="shared" si="1920"/>
        <v>0</v>
      </c>
      <c r="BS735" s="718"/>
      <c r="BT735" s="706">
        <f t="shared" si="1921"/>
        <v>0</v>
      </c>
      <c r="BU735" s="718">
        <f t="shared" si="1922"/>
        <v>0</v>
      </c>
      <c r="BV735" s="706">
        <f t="shared" si="1923"/>
        <v>0</v>
      </c>
      <c r="BW735" s="718"/>
      <c r="BX735" s="706">
        <f t="shared" si="1924"/>
        <v>0</v>
      </c>
      <c r="BY735" s="718">
        <f t="shared" si="1925"/>
        <v>0</v>
      </c>
      <c r="BZ735" s="706">
        <f t="shared" si="1926"/>
        <v>0</v>
      </c>
      <c r="CA735" s="718"/>
      <c r="CB735" s="706">
        <f t="shared" si="1927"/>
        <v>0</v>
      </c>
      <c r="CC735" s="718">
        <f t="shared" si="1928"/>
        <v>0</v>
      </c>
      <c r="CD735" s="706">
        <f t="shared" si="1929"/>
        <v>0</v>
      </c>
      <c r="CE735" s="706"/>
      <c r="CF735" s="431">
        <f t="shared" si="1832"/>
        <v>0</v>
      </c>
    </row>
    <row r="736" spans="2:84" ht="72">
      <c r="B736" s="424" t="s">
        <v>2050</v>
      </c>
      <c r="C736" s="425" t="s">
        <v>2051</v>
      </c>
      <c r="D736" s="426" t="s">
        <v>389</v>
      </c>
      <c r="E736" s="427">
        <v>84479</v>
      </c>
      <c r="F736" s="428">
        <v>0</v>
      </c>
      <c r="G736" s="429">
        <f t="shared" si="1884"/>
        <v>0</v>
      </c>
      <c r="H736" s="429"/>
      <c r="I736" s="429"/>
      <c r="J736" s="429"/>
      <c r="K736" s="519"/>
      <c r="L736" s="429"/>
      <c r="M736" s="513">
        <f t="shared" si="1885"/>
        <v>0</v>
      </c>
      <c r="N736" s="401">
        <f t="shared" si="1886"/>
        <v>0</v>
      </c>
      <c r="O736" s="519"/>
      <c r="P736" s="429"/>
      <c r="Q736" s="513">
        <f t="shared" si="1887"/>
        <v>0</v>
      </c>
      <c r="R736" s="401">
        <f t="shared" si="1888"/>
        <v>0</v>
      </c>
      <c r="S736" s="545"/>
      <c r="T736" s="429"/>
      <c r="U736" s="513">
        <f t="shared" si="1889"/>
        <v>0</v>
      </c>
      <c r="V736" s="401">
        <f t="shared" si="1890"/>
        <v>0</v>
      </c>
      <c r="W736" s="519"/>
      <c r="X736" s="429"/>
      <c r="Y736" s="513">
        <f t="shared" si="1891"/>
        <v>0</v>
      </c>
      <c r="Z736" s="401">
        <f t="shared" si="1892"/>
        <v>0</v>
      </c>
      <c r="AA736" s="519"/>
      <c r="AB736" s="401">
        <f t="shared" si="1893"/>
        <v>0</v>
      </c>
      <c r="AC736" s="513">
        <f t="shared" si="1894"/>
        <v>0</v>
      </c>
      <c r="AD736" s="401">
        <f t="shared" si="1895"/>
        <v>0</v>
      </c>
      <c r="AE736" s="513"/>
      <c r="AF736" s="401">
        <f t="shared" si="1896"/>
        <v>0</v>
      </c>
      <c r="AG736" s="513">
        <f t="shared" si="1897"/>
        <v>0</v>
      </c>
      <c r="AH736" s="401">
        <f t="shared" si="1898"/>
        <v>0</v>
      </c>
      <c r="AI736" s="513"/>
      <c r="AJ736" s="401">
        <f t="shared" si="1899"/>
        <v>0</v>
      </c>
      <c r="AK736" s="513">
        <f t="shared" si="1900"/>
        <v>0</v>
      </c>
      <c r="AL736" s="401">
        <f t="shared" si="1850"/>
        <v>0</v>
      </c>
      <c r="AM736" s="519"/>
      <c r="AN736" s="429">
        <f t="shared" si="1851"/>
        <v>0</v>
      </c>
      <c r="AO736" s="519">
        <f t="shared" si="1901"/>
        <v>0</v>
      </c>
      <c r="AP736" s="429">
        <f t="shared" si="1902"/>
        <v>0</v>
      </c>
      <c r="AQ736" s="596"/>
      <c r="AR736" s="401">
        <f t="shared" si="1854"/>
        <v>0</v>
      </c>
      <c r="AS736" s="519">
        <f t="shared" si="1903"/>
        <v>0</v>
      </c>
      <c r="AT736" s="429">
        <f t="shared" si="1904"/>
        <v>0</v>
      </c>
      <c r="AU736" s="519"/>
      <c r="AV736" s="401">
        <f t="shared" si="1930"/>
        <v>0</v>
      </c>
      <c r="AW736" s="519">
        <f t="shared" si="1905"/>
        <v>0</v>
      </c>
      <c r="AX736" s="429">
        <f t="shared" si="1906"/>
        <v>0</v>
      </c>
      <c r="AY736" s="519"/>
      <c r="AZ736" s="684">
        <f t="shared" si="1860"/>
        <v>0</v>
      </c>
      <c r="BA736" s="519">
        <f t="shared" si="1907"/>
        <v>0</v>
      </c>
      <c r="BB736" s="429">
        <f t="shared" si="1908"/>
        <v>0</v>
      </c>
      <c r="BC736" s="698"/>
      <c r="BD736" s="684">
        <f t="shared" si="1909"/>
        <v>0</v>
      </c>
      <c r="BE736" s="698">
        <f t="shared" si="1910"/>
        <v>0</v>
      </c>
      <c r="BF736" s="684">
        <f t="shared" si="1911"/>
        <v>0</v>
      </c>
      <c r="BG736" s="698"/>
      <c r="BH736" s="684">
        <f t="shared" si="1912"/>
        <v>0</v>
      </c>
      <c r="BI736" s="519">
        <f t="shared" si="1913"/>
        <v>0</v>
      </c>
      <c r="BJ736" s="429">
        <f t="shared" si="1914"/>
        <v>0</v>
      </c>
      <c r="BK736" s="519"/>
      <c r="BL736" s="429">
        <f t="shared" si="1915"/>
        <v>0</v>
      </c>
      <c r="BM736" s="519">
        <f t="shared" si="1916"/>
        <v>0</v>
      </c>
      <c r="BN736" s="429">
        <f t="shared" si="1917"/>
        <v>0</v>
      </c>
      <c r="BO736" s="718"/>
      <c r="BP736" s="706">
        <f t="shared" si="1918"/>
        <v>0</v>
      </c>
      <c r="BQ736" s="718">
        <f t="shared" si="1919"/>
        <v>0</v>
      </c>
      <c r="BR736" s="706">
        <f t="shared" si="1920"/>
        <v>0</v>
      </c>
      <c r="BS736" s="718"/>
      <c r="BT736" s="706">
        <f t="shared" si="1921"/>
        <v>0</v>
      </c>
      <c r="BU736" s="718">
        <f t="shared" si="1922"/>
        <v>0</v>
      </c>
      <c r="BV736" s="706">
        <f t="shared" si="1923"/>
        <v>0</v>
      </c>
      <c r="BW736" s="718"/>
      <c r="BX736" s="706">
        <f t="shared" si="1924"/>
        <v>0</v>
      </c>
      <c r="BY736" s="718">
        <f t="shared" si="1925"/>
        <v>0</v>
      </c>
      <c r="BZ736" s="706">
        <f t="shared" si="1926"/>
        <v>0</v>
      </c>
      <c r="CA736" s="718"/>
      <c r="CB736" s="706">
        <f t="shared" si="1927"/>
        <v>0</v>
      </c>
      <c r="CC736" s="718">
        <f t="shared" si="1928"/>
        <v>0</v>
      </c>
      <c r="CD736" s="706">
        <f t="shared" si="1929"/>
        <v>0</v>
      </c>
      <c r="CE736" s="706"/>
      <c r="CF736" s="431">
        <f t="shared" si="1832"/>
        <v>0</v>
      </c>
    </row>
    <row r="737" spans="2:84" ht="90">
      <c r="B737" s="424" t="s">
        <v>2052</v>
      </c>
      <c r="C737" s="425" t="s">
        <v>2053</v>
      </c>
      <c r="D737" s="426" t="s">
        <v>389</v>
      </c>
      <c r="E737" s="427">
        <v>4247375</v>
      </c>
      <c r="F737" s="428">
        <v>0</v>
      </c>
      <c r="G737" s="429">
        <f t="shared" si="1884"/>
        <v>0</v>
      </c>
      <c r="H737" s="429"/>
      <c r="I737" s="429"/>
      <c r="J737" s="429"/>
      <c r="K737" s="519"/>
      <c r="L737" s="429"/>
      <c r="M737" s="513">
        <f t="shared" si="1885"/>
        <v>0</v>
      </c>
      <c r="N737" s="401">
        <f t="shared" si="1886"/>
        <v>0</v>
      </c>
      <c r="O737" s="519"/>
      <c r="P737" s="429"/>
      <c r="Q737" s="513">
        <f t="shared" si="1887"/>
        <v>0</v>
      </c>
      <c r="R737" s="401">
        <f t="shared" si="1888"/>
        <v>0</v>
      </c>
      <c r="S737" s="545"/>
      <c r="T737" s="429"/>
      <c r="U737" s="513">
        <f t="shared" si="1889"/>
        <v>0</v>
      </c>
      <c r="V737" s="401">
        <f t="shared" si="1890"/>
        <v>0</v>
      </c>
      <c r="W737" s="519"/>
      <c r="X737" s="429"/>
      <c r="Y737" s="513">
        <f t="shared" si="1891"/>
        <v>0</v>
      </c>
      <c r="Z737" s="401">
        <f t="shared" si="1892"/>
        <v>0</v>
      </c>
      <c r="AA737" s="519"/>
      <c r="AB737" s="401">
        <f t="shared" si="1893"/>
        <v>0</v>
      </c>
      <c r="AC737" s="513">
        <f t="shared" si="1894"/>
        <v>0</v>
      </c>
      <c r="AD737" s="401">
        <f t="shared" si="1895"/>
        <v>0</v>
      </c>
      <c r="AE737" s="513"/>
      <c r="AF737" s="401">
        <f t="shared" si="1896"/>
        <v>0</v>
      </c>
      <c r="AG737" s="513">
        <f t="shared" si="1897"/>
        <v>0</v>
      </c>
      <c r="AH737" s="401">
        <f t="shared" si="1898"/>
        <v>0</v>
      </c>
      <c r="AI737" s="513"/>
      <c r="AJ737" s="401">
        <f t="shared" si="1899"/>
        <v>0</v>
      </c>
      <c r="AK737" s="513">
        <f t="shared" si="1900"/>
        <v>0</v>
      </c>
      <c r="AL737" s="401">
        <f t="shared" si="1850"/>
        <v>0</v>
      </c>
      <c r="AM737" s="519"/>
      <c r="AN737" s="429">
        <f t="shared" si="1851"/>
        <v>0</v>
      </c>
      <c r="AO737" s="519">
        <f t="shared" si="1901"/>
        <v>0</v>
      </c>
      <c r="AP737" s="429">
        <f t="shared" si="1902"/>
        <v>0</v>
      </c>
      <c r="AQ737" s="596"/>
      <c r="AR737" s="401">
        <f t="shared" si="1854"/>
        <v>0</v>
      </c>
      <c r="AS737" s="519">
        <f t="shared" si="1903"/>
        <v>0</v>
      </c>
      <c r="AT737" s="429">
        <f t="shared" si="1904"/>
        <v>0</v>
      </c>
      <c r="AU737" s="519"/>
      <c r="AV737" s="401">
        <f t="shared" si="1930"/>
        <v>0</v>
      </c>
      <c r="AW737" s="519">
        <f t="shared" si="1905"/>
        <v>0</v>
      </c>
      <c r="AX737" s="429">
        <f t="shared" si="1906"/>
        <v>0</v>
      </c>
      <c r="AY737" s="519"/>
      <c r="AZ737" s="684">
        <f t="shared" si="1860"/>
        <v>0</v>
      </c>
      <c r="BA737" s="519">
        <f t="shared" si="1907"/>
        <v>0</v>
      </c>
      <c r="BB737" s="429">
        <f t="shared" si="1908"/>
        <v>0</v>
      </c>
      <c r="BC737" s="698"/>
      <c r="BD737" s="684">
        <f t="shared" si="1909"/>
        <v>0</v>
      </c>
      <c r="BE737" s="698">
        <f t="shared" si="1910"/>
        <v>0</v>
      </c>
      <c r="BF737" s="684">
        <f t="shared" si="1911"/>
        <v>0</v>
      </c>
      <c r="BG737" s="698"/>
      <c r="BH737" s="684">
        <f t="shared" si="1912"/>
        <v>0</v>
      </c>
      <c r="BI737" s="519">
        <f t="shared" si="1913"/>
        <v>0</v>
      </c>
      <c r="BJ737" s="429">
        <f t="shared" si="1914"/>
        <v>0</v>
      </c>
      <c r="BK737" s="519"/>
      <c r="BL737" s="429">
        <f t="shared" si="1915"/>
        <v>0</v>
      </c>
      <c r="BM737" s="519">
        <f t="shared" si="1916"/>
        <v>0</v>
      </c>
      <c r="BN737" s="429">
        <f t="shared" si="1917"/>
        <v>0</v>
      </c>
      <c r="BO737" s="718"/>
      <c r="BP737" s="706">
        <f t="shared" si="1918"/>
        <v>0</v>
      </c>
      <c r="BQ737" s="718">
        <f t="shared" si="1919"/>
        <v>0</v>
      </c>
      <c r="BR737" s="706">
        <f t="shared" si="1920"/>
        <v>0</v>
      </c>
      <c r="BS737" s="718"/>
      <c r="BT737" s="706">
        <f t="shared" si="1921"/>
        <v>0</v>
      </c>
      <c r="BU737" s="718">
        <f t="shared" si="1922"/>
        <v>0</v>
      </c>
      <c r="BV737" s="706">
        <f t="shared" si="1923"/>
        <v>0</v>
      </c>
      <c r="BW737" s="718"/>
      <c r="BX737" s="706">
        <f t="shared" si="1924"/>
        <v>0</v>
      </c>
      <c r="BY737" s="718">
        <f t="shared" si="1925"/>
        <v>0</v>
      </c>
      <c r="BZ737" s="706">
        <f t="shared" si="1926"/>
        <v>0</v>
      </c>
      <c r="CA737" s="718"/>
      <c r="CB737" s="706">
        <f t="shared" si="1927"/>
        <v>0</v>
      </c>
      <c r="CC737" s="718">
        <f t="shared" si="1928"/>
        <v>0</v>
      </c>
      <c r="CD737" s="706">
        <f t="shared" si="1929"/>
        <v>0</v>
      </c>
      <c r="CE737" s="706"/>
      <c r="CF737" s="431">
        <f t="shared" si="1832"/>
        <v>0</v>
      </c>
    </row>
    <row r="738" spans="2:84" ht="72">
      <c r="B738" s="424" t="s">
        <v>2054</v>
      </c>
      <c r="C738" s="425" t="s">
        <v>2055</v>
      </c>
      <c r="D738" s="426" t="s">
        <v>389</v>
      </c>
      <c r="E738" s="427">
        <v>1520501</v>
      </c>
      <c r="F738" s="428">
        <v>0</v>
      </c>
      <c r="G738" s="429">
        <f t="shared" si="1884"/>
        <v>0</v>
      </c>
      <c r="H738" s="429"/>
      <c r="I738" s="429"/>
      <c r="J738" s="429"/>
      <c r="K738" s="519"/>
      <c r="L738" s="429"/>
      <c r="M738" s="513">
        <f t="shared" si="1885"/>
        <v>0</v>
      </c>
      <c r="N738" s="401">
        <f t="shared" si="1886"/>
        <v>0</v>
      </c>
      <c r="O738" s="519"/>
      <c r="P738" s="429"/>
      <c r="Q738" s="513">
        <f t="shared" si="1887"/>
        <v>0</v>
      </c>
      <c r="R738" s="401">
        <f t="shared" si="1888"/>
        <v>0</v>
      </c>
      <c r="S738" s="545"/>
      <c r="T738" s="429"/>
      <c r="U738" s="513">
        <f t="shared" si="1889"/>
        <v>0</v>
      </c>
      <c r="V738" s="401">
        <f t="shared" si="1890"/>
        <v>0</v>
      </c>
      <c r="W738" s="519"/>
      <c r="X738" s="429"/>
      <c r="Y738" s="513">
        <f t="shared" si="1891"/>
        <v>0</v>
      </c>
      <c r="Z738" s="401">
        <f t="shared" si="1892"/>
        <v>0</v>
      </c>
      <c r="AA738" s="519"/>
      <c r="AB738" s="401">
        <f t="shared" si="1893"/>
        <v>0</v>
      </c>
      <c r="AC738" s="513">
        <f t="shared" si="1894"/>
        <v>0</v>
      </c>
      <c r="AD738" s="401">
        <f t="shared" si="1895"/>
        <v>0</v>
      </c>
      <c r="AE738" s="513"/>
      <c r="AF738" s="401">
        <f t="shared" si="1896"/>
        <v>0</v>
      </c>
      <c r="AG738" s="513">
        <f t="shared" si="1897"/>
        <v>0</v>
      </c>
      <c r="AH738" s="401">
        <f t="shared" si="1898"/>
        <v>0</v>
      </c>
      <c r="AI738" s="513"/>
      <c r="AJ738" s="401">
        <f t="shared" si="1899"/>
        <v>0</v>
      </c>
      <c r="AK738" s="513">
        <f t="shared" si="1900"/>
        <v>0</v>
      </c>
      <c r="AL738" s="401">
        <f t="shared" si="1850"/>
        <v>0</v>
      </c>
      <c r="AM738" s="519"/>
      <c r="AN738" s="429">
        <f t="shared" si="1851"/>
        <v>0</v>
      </c>
      <c r="AO738" s="519">
        <f t="shared" si="1901"/>
        <v>0</v>
      </c>
      <c r="AP738" s="429">
        <f t="shared" si="1902"/>
        <v>0</v>
      </c>
      <c r="AQ738" s="596"/>
      <c r="AR738" s="401">
        <f t="shared" si="1854"/>
        <v>0</v>
      </c>
      <c r="AS738" s="519">
        <f t="shared" si="1903"/>
        <v>0</v>
      </c>
      <c r="AT738" s="429">
        <f t="shared" si="1904"/>
        <v>0</v>
      </c>
      <c r="AU738" s="519"/>
      <c r="AV738" s="401">
        <f t="shared" si="1930"/>
        <v>0</v>
      </c>
      <c r="AW738" s="519">
        <f t="shared" si="1905"/>
        <v>0</v>
      </c>
      <c r="AX738" s="429">
        <f t="shared" si="1906"/>
        <v>0</v>
      </c>
      <c r="AY738" s="519"/>
      <c r="AZ738" s="684">
        <f t="shared" si="1860"/>
        <v>0</v>
      </c>
      <c r="BA738" s="519">
        <f t="shared" si="1907"/>
        <v>0</v>
      </c>
      <c r="BB738" s="429">
        <f t="shared" si="1908"/>
        <v>0</v>
      </c>
      <c r="BC738" s="698"/>
      <c r="BD738" s="684">
        <f t="shared" si="1909"/>
        <v>0</v>
      </c>
      <c r="BE738" s="698">
        <f t="shared" si="1910"/>
        <v>0</v>
      </c>
      <c r="BF738" s="684">
        <f t="shared" si="1911"/>
        <v>0</v>
      </c>
      <c r="BG738" s="698"/>
      <c r="BH738" s="684">
        <f t="shared" si="1912"/>
        <v>0</v>
      </c>
      <c r="BI738" s="519">
        <f t="shared" si="1913"/>
        <v>0</v>
      </c>
      <c r="BJ738" s="429">
        <f t="shared" si="1914"/>
        <v>0</v>
      </c>
      <c r="BK738" s="519"/>
      <c r="BL738" s="429">
        <f t="shared" si="1915"/>
        <v>0</v>
      </c>
      <c r="BM738" s="519">
        <f t="shared" si="1916"/>
        <v>0</v>
      </c>
      <c r="BN738" s="429">
        <f t="shared" si="1917"/>
        <v>0</v>
      </c>
      <c r="BO738" s="718"/>
      <c r="BP738" s="706">
        <f t="shared" si="1918"/>
        <v>0</v>
      </c>
      <c r="BQ738" s="718">
        <f t="shared" si="1919"/>
        <v>0</v>
      </c>
      <c r="BR738" s="706">
        <f t="shared" si="1920"/>
        <v>0</v>
      </c>
      <c r="BS738" s="718"/>
      <c r="BT738" s="706">
        <f t="shared" si="1921"/>
        <v>0</v>
      </c>
      <c r="BU738" s="718">
        <f t="shared" si="1922"/>
        <v>0</v>
      </c>
      <c r="BV738" s="706">
        <f t="shared" si="1923"/>
        <v>0</v>
      </c>
      <c r="BW738" s="718"/>
      <c r="BX738" s="706">
        <f t="shared" si="1924"/>
        <v>0</v>
      </c>
      <c r="BY738" s="718">
        <f t="shared" si="1925"/>
        <v>0</v>
      </c>
      <c r="BZ738" s="706">
        <f t="shared" si="1926"/>
        <v>0</v>
      </c>
      <c r="CA738" s="718"/>
      <c r="CB738" s="706">
        <f t="shared" si="1927"/>
        <v>0</v>
      </c>
      <c r="CC738" s="718">
        <f t="shared" si="1928"/>
        <v>0</v>
      </c>
      <c r="CD738" s="706">
        <f t="shared" si="1929"/>
        <v>0</v>
      </c>
      <c r="CE738" s="706"/>
      <c r="CF738" s="431">
        <f t="shared" si="1832"/>
        <v>0</v>
      </c>
    </row>
    <row r="739" spans="2:84" ht="108">
      <c r="B739" s="424" t="s">
        <v>2056</v>
      </c>
      <c r="C739" s="425" t="s">
        <v>2057</v>
      </c>
      <c r="D739" s="426" t="s">
        <v>389</v>
      </c>
      <c r="E739" s="427">
        <v>4409166</v>
      </c>
      <c r="F739" s="428">
        <v>0</v>
      </c>
      <c r="G739" s="429">
        <f t="shared" si="1884"/>
        <v>0</v>
      </c>
      <c r="H739" s="429"/>
      <c r="I739" s="429"/>
      <c r="J739" s="429"/>
      <c r="K739" s="519"/>
      <c r="L739" s="429"/>
      <c r="M739" s="513">
        <f t="shared" si="1885"/>
        <v>0</v>
      </c>
      <c r="N739" s="401">
        <f t="shared" si="1886"/>
        <v>0</v>
      </c>
      <c r="O739" s="519"/>
      <c r="P739" s="429"/>
      <c r="Q739" s="513">
        <f t="shared" si="1887"/>
        <v>0</v>
      </c>
      <c r="R739" s="401">
        <f t="shared" si="1888"/>
        <v>0</v>
      </c>
      <c r="S739" s="545"/>
      <c r="T739" s="429"/>
      <c r="U739" s="513">
        <f t="shared" si="1889"/>
        <v>0</v>
      </c>
      <c r="V739" s="401">
        <f t="shared" si="1890"/>
        <v>0</v>
      </c>
      <c r="W739" s="519"/>
      <c r="X739" s="429"/>
      <c r="Y739" s="513">
        <f t="shared" si="1891"/>
        <v>0</v>
      </c>
      <c r="Z739" s="401">
        <f t="shared" si="1892"/>
        <v>0</v>
      </c>
      <c r="AA739" s="519"/>
      <c r="AB739" s="401">
        <f t="shared" si="1893"/>
        <v>0</v>
      </c>
      <c r="AC739" s="513">
        <f t="shared" si="1894"/>
        <v>0</v>
      </c>
      <c r="AD739" s="401">
        <f t="shared" si="1895"/>
        <v>0</v>
      </c>
      <c r="AE739" s="513"/>
      <c r="AF739" s="401">
        <f t="shared" si="1896"/>
        <v>0</v>
      </c>
      <c r="AG739" s="513">
        <f t="shared" si="1897"/>
        <v>0</v>
      </c>
      <c r="AH739" s="401">
        <f t="shared" si="1898"/>
        <v>0</v>
      </c>
      <c r="AI739" s="513"/>
      <c r="AJ739" s="401">
        <f t="shared" si="1899"/>
        <v>0</v>
      </c>
      <c r="AK739" s="513">
        <f t="shared" si="1900"/>
        <v>0</v>
      </c>
      <c r="AL739" s="401">
        <f t="shared" si="1850"/>
        <v>0</v>
      </c>
      <c r="AM739" s="519"/>
      <c r="AN739" s="429">
        <f t="shared" si="1851"/>
        <v>0</v>
      </c>
      <c r="AO739" s="519">
        <f t="shared" si="1901"/>
        <v>0</v>
      </c>
      <c r="AP739" s="429">
        <f t="shared" si="1902"/>
        <v>0</v>
      </c>
      <c r="AQ739" s="596"/>
      <c r="AR739" s="401">
        <f t="shared" si="1854"/>
        <v>0</v>
      </c>
      <c r="AS739" s="519">
        <f t="shared" si="1903"/>
        <v>0</v>
      </c>
      <c r="AT739" s="429">
        <f t="shared" si="1904"/>
        <v>0</v>
      </c>
      <c r="AU739" s="519"/>
      <c r="AV739" s="401">
        <f t="shared" si="1930"/>
        <v>0</v>
      </c>
      <c r="AW739" s="519">
        <f t="shared" si="1905"/>
        <v>0</v>
      </c>
      <c r="AX739" s="429">
        <f t="shared" si="1906"/>
        <v>0</v>
      </c>
      <c r="AY739" s="519"/>
      <c r="AZ739" s="684">
        <f t="shared" si="1860"/>
        <v>0</v>
      </c>
      <c r="BA739" s="519">
        <f t="shared" si="1907"/>
        <v>0</v>
      </c>
      <c r="BB739" s="429">
        <f t="shared" si="1908"/>
        <v>0</v>
      </c>
      <c r="BC739" s="698"/>
      <c r="BD739" s="684">
        <f t="shared" si="1909"/>
        <v>0</v>
      </c>
      <c r="BE739" s="698">
        <f t="shared" si="1910"/>
        <v>0</v>
      </c>
      <c r="BF739" s="684">
        <f t="shared" si="1911"/>
        <v>0</v>
      </c>
      <c r="BG739" s="698"/>
      <c r="BH739" s="684">
        <f t="shared" si="1912"/>
        <v>0</v>
      </c>
      <c r="BI739" s="519">
        <f t="shared" si="1913"/>
        <v>0</v>
      </c>
      <c r="BJ739" s="429">
        <f t="shared" si="1914"/>
        <v>0</v>
      </c>
      <c r="BK739" s="519"/>
      <c r="BL739" s="429">
        <f t="shared" si="1915"/>
        <v>0</v>
      </c>
      <c r="BM739" s="519">
        <f t="shared" si="1916"/>
        <v>0</v>
      </c>
      <c r="BN739" s="429">
        <f t="shared" si="1917"/>
        <v>0</v>
      </c>
      <c r="BO739" s="718"/>
      <c r="BP739" s="706">
        <f t="shared" si="1918"/>
        <v>0</v>
      </c>
      <c r="BQ739" s="718">
        <f t="shared" si="1919"/>
        <v>0</v>
      </c>
      <c r="BR739" s="706">
        <f t="shared" si="1920"/>
        <v>0</v>
      </c>
      <c r="BS739" s="718"/>
      <c r="BT739" s="706">
        <f t="shared" si="1921"/>
        <v>0</v>
      </c>
      <c r="BU739" s="718">
        <f t="shared" si="1922"/>
        <v>0</v>
      </c>
      <c r="BV739" s="706">
        <f t="shared" si="1923"/>
        <v>0</v>
      </c>
      <c r="BW739" s="718"/>
      <c r="BX739" s="706">
        <f t="shared" si="1924"/>
        <v>0</v>
      </c>
      <c r="BY739" s="718">
        <f t="shared" si="1925"/>
        <v>0</v>
      </c>
      <c r="BZ739" s="706">
        <f t="shared" si="1926"/>
        <v>0</v>
      </c>
      <c r="CA739" s="718"/>
      <c r="CB739" s="706">
        <f t="shared" si="1927"/>
        <v>0</v>
      </c>
      <c r="CC739" s="718">
        <f t="shared" si="1928"/>
        <v>0</v>
      </c>
      <c r="CD739" s="706">
        <f t="shared" si="1929"/>
        <v>0</v>
      </c>
      <c r="CE739" s="706"/>
      <c r="CF739" s="431">
        <f t="shared" si="1832"/>
        <v>0</v>
      </c>
    </row>
    <row r="740" spans="2:84" ht="72">
      <c r="B740" s="424" t="s">
        <v>2058</v>
      </c>
      <c r="C740" s="425" t="s">
        <v>2059</v>
      </c>
      <c r="D740" s="426" t="s">
        <v>389</v>
      </c>
      <c r="E740" s="427">
        <v>363829</v>
      </c>
      <c r="F740" s="428">
        <v>0</v>
      </c>
      <c r="G740" s="429">
        <f t="shared" si="1884"/>
        <v>0</v>
      </c>
      <c r="H740" s="429"/>
      <c r="I740" s="429"/>
      <c r="J740" s="429"/>
      <c r="K740" s="519"/>
      <c r="L740" s="429"/>
      <c r="M740" s="513">
        <f t="shared" si="1885"/>
        <v>0</v>
      </c>
      <c r="N740" s="401">
        <f t="shared" si="1886"/>
        <v>0</v>
      </c>
      <c r="O740" s="519"/>
      <c r="P740" s="429"/>
      <c r="Q740" s="513">
        <f t="shared" si="1887"/>
        <v>0</v>
      </c>
      <c r="R740" s="401">
        <f t="shared" si="1888"/>
        <v>0</v>
      </c>
      <c r="S740" s="545"/>
      <c r="T740" s="429"/>
      <c r="U740" s="513">
        <f t="shared" si="1889"/>
        <v>0</v>
      </c>
      <c r="V740" s="401">
        <f t="shared" si="1890"/>
        <v>0</v>
      </c>
      <c r="W740" s="519"/>
      <c r="X740" s="429"/>
      <c r="Y740" s="513">
        <f t="shared" si="1891"/>
        <v>0</v>
      </c>
      <c r="Z740" s="401">
        <f t="shared" si="1892"/>
        <v>0</v>
      </c>
      <c r="AA740" s="519"/>
      <c r="AB740" s="401">
        <f t="shared" si="1893"/>
        <v>0</v>
      </c>
      <c r="AC740" s="513">
        <f t="shared" si="1894"/>
        <v>0</v>
      </c>
      <c r="AD740" s="401">
        <f t="shared" si="1895"/>
        <v>0</v>
      </c>
      <c r="AE740" s="513"/>
      <c r="AF740" s="401">
        <f t="shared" si="1896"/>
        <v>0</v>
      </c>
      <c r="AG740" s="513">
        <f t="shared" si="1897"/>
        <v>0</v>
      </c>
      <c r="AH740" s="401">
        <f t="shared" si="1898"/>
        <v>0</v>
      </c>
      <c r="AI740" s="513"/>
      <c r="AJ740" s="401">
        <f t="shared" si="1899"/>
        <v>0</v>
      </c>
      <c r="AK740" s="513">
        <f t="shared" si="1900"/>
        <v>0</v>
      </c>
      <c r="AL740" s="401">
        <f t="shared" si="1850"/>
        <v>0</v>
      </c>
      <c r="AM740" s="519"/>
      <c r="AN740" s="429">
        <f t="shared" si="1851"/>
        <v>0</v>
      </c>
      <c r="AO740" s="519">
        <f t="shared" si="1901"/>
        <v>0</v>
      </c>
      <c r="AP740" s="429">
        <f t="shared" si="1902"/>
        <v>0</v>
      </c>
      <c r="AQ740" s="596"/>
      <c r="AR740" s="401">
        <f t="shared" si="1854"/>
        <v>0</v>
      </c>
      <c r="AS740" s="519">
        <f t="shared" si="1903"/>
        <v>0</v>
      </c>
      <c r="AT740" s="429">
        <f t="shared" si="1904"/>
        <v>0</v>
      </c>
      <c r="AU740" s="519"/>
      <c r="AV740" s="401">
        <f t="shared" si="1930"/>
        <v>0</v>
      </c>
      <c r="AW740" s="519">
        <f t="shared" si="1905"/>
        <v>0</v>
      </c>
      <c r="AX740" s="429">
        <f t="shared" si="1906"/>
        <v>0</v>
      </c>
      <c r="AY740" s="519"/>
      <c r="AZ740" s="684">
        <f t="shared" si="1860"/>
        <v>0</v>
      </c>
      <c r="BA740" s="519">
        <f t="shared" si="1907"/>
        <v>0</v>
      </c>
      <c r="BB740" s="429">
        <f t="shared" si="1908"/>
        <v>0</v>
      </c>
      <c r="BC740" s="698"/>
      <c r="BD740" s="684">
        <f t="shared" si="1909"/>
        <v>0</v>
      </c>
      <c r="BE740" s="698">
        <f t="shared" si="1910"/>
        <v>0</v>
      </c>
      <c r="BF740" s="684">
        <f t="shared" si="1911"/>
        <v>0</v>
      </c>
      <c r="BG740" s="698"/>
      <c r="BH740" s="684">
        <f t="shared" si="1912"/>
        <v>0</v>
      </c>
      <c r="BI740" s="519">
        <f t="shared" si="1913"/>
        <v>0</v>
      </c>
      <c r="BJ740" s="429">
        <f t="shared" si="1914"/>
        <v>0</v>
      </c>
      <c r="BK740" s="519"/>
      <c r="BL740" s="429">
        <f t="shared" si="1915"/>
        <v>0</v>
      </c>
      <c r="BM740" s="519">
        <f t="shared" si="1916"/>
        <v>0</v>
      </c>
      <c r="BN740" s="429">
        <f t="shared" si="1917"/>
        <v>0</v>
      </c>
      <c r="BO740" s="718"/>
      <c r="BP740" s="706">
        <f t="shared" si="1918"/>
        <v>0</v>
      </c>
      <c r="BQ740" s="718">
        <f t="shared" si="1919"/>
        <v>0</v>
      </c>
      <c r="BR740" s="706">
        <f t="shared" si="1920"/>
        <v>0</v>
      </c>
      <c r="BS740" s="718"/>
      <c r="BT740" s="706">
        <f t="shared" si="1921"/>
        <v>0</v>
      </c>
      <c r="BU740" s="718">
        <f t="shared" si="1922"/>
        <v>0</v>
      </c>
      <c r="BV740" s="706">
        <f t="shared" si="1923"/>
        <v>0</v>
      </c>
      <c r="BW740" s="718"/>
      <c r="BX740" s="706">
        <f t="shared" si="1924"/>
        <v>0</v>
      </c>
      <c r="BY740" s="718">
        <f t="shared" si="1925"/>
        <v>0</v>
      </c>
      <c r="BZ740" s="706">
        <f t="shared" si="1926"/>
        <v>0</v>
      </c>
      <c r="CA740" s="718"/>
      <c r="CB740" s="706">
        <f t="shared" si="1927"/>
        <v>0</v>
      </c>
      <c r="CC740" s="718">
        <f t="shared" si="1928"/>
        <v>0</v>
      </c>
      <c r="CD740" s="706">
        <f t="shared" si="1929"/>
        <v>0</v>
      </c>
      <c r="CE740" s="706"/>
      <c r="CF740" s="431">
        <f t="shared" si="1832"/>
        <v>0</v>
      </c>
    </row>
    <row r="741" spans="2:84" ht="90">
      <c r="B741" s="424" t="s">
        <v>2060</v>
      </c>
      <c r="C741" s="425" t="s">
        <v>2061</v>
      </c>
      <c r="D741" s="426" t="s">
        <v>389</v>
      </c>
      <c r="E741" s="427">
        <v>5259367</v>
      </c>
      <c r="F741" s="428">
        <v>0</v>
      </c>
      <c r="G741" s="429">
        <f t="shared" si="1884"/>
        <v>0</v>
      </c>
      <c r="H741" s="429"/>
      <c r="I741" s="429"/>
      <c r="J741" s="429"/>
      <c r="K741" s="519"/>
      <c r="L741" s="429"/>
      <c r="M741" s="513">
        <f t="shared" si="1885"/>
        <v>0</v>
      </c>
      <c r="N741" s="401">
        <f t="shared" si="1886"/>
        <v>0</v>
      </c>
      <c r="O741" s="519"/>
      <c r="P741" s="429"/>
      <c r="Q741" s="513">
        <f t="shared" si="1887"/>
        <v>0</v>
      </c>
      <c r="R741" s="401">
        <f t="shared" si="1888"/>
        <v>0</v>
      </c>
      <c r="S741" s="545"/>
      <c r="T741" s="429"/>
      <c r="U741" s="513">
        <f t="shared" si="1889"/>
        <v>0</v>
      </c>
      <c r="V741" s="401">
        <f t="shared" si="1890"/>
        <v>0</v>
      </c>
      <c r="W741" s="519"/>
      <c r="X741" s="429"/>
      <c r="Y741" s="513">
        <f t="shared" si="1891"/>
        <v>0</v>
      </c>
      <c r="Z741" s="401">
        <f t="shared" si="1892"/>
        <v>0</v>
      </c>
      <c r="AA741" s="519"/>
      <c r="AB741" s="401">
        <f t="shared" si="1893"/>
        <v>0</v>
      </c>
      <c r="AC741" s="513">
        <f t="shared" si="1894"/>
        <v>0</v>
      </c>
      <c r="AD741" s="401">
        <f t="shared" si="1895"/>
        <v>0</v>
      </c>
      <c r="AE741" s="513"/>
      <c r="AF741" s="401">
        <f t="shared" si="1896"/>
        <v>0</v>
      </c>
      <c r="AG741" s="513">
        <f t="shared" si="1897"/>
        <v>0</v>
      </c>
      <c r="AH741" s="401">
        <f t="shared" si="1898"/>
        <v>0</v>
      </c>
      <c r="AI741" s="513"/>
      <c r="AJ741" s="401">
        <f t="shared" si="1899"/>
        <v>0</v>
      </c>
      <c r="AK741" s="513">
        <f t="shared" si="1900"/>
        <v>0</v>
      </c>
      <c r="AL741" s="401">
        <f t="shared" si="1850"/>
        <v>0</v>
      </c>
      <c r="AM741" s="519"/>
      <c r="AN741" s="429">
        <f t="shared" si="1851"/>
        <v>0</v>
      </c>
      <c r="AO741" s="519">
        <f t="shared" si="1901"/>
        <v>0</v>
      </c>
      <c r="AP741" s="429">
        <f t="shared" si="1902"/>
        <v>0</v>
      </c>
      <c r="AQ741" s="596"/>
      <c r="AR741" s="401">
        <f t="shared" si="1854"/>
        <v>0</v>
      </c>
      <c r="AS741" s="519">
        <f t="shared" si="1903"/>
        <v>0</v>
      </c>
      <c r="AT741" s="429">
        <f t="shared" si="1904"/>
        <v>0</v>
      </c>
      <c r="AU741" s="519"/>
      <c r="AV741" s="401">
        <f t="shared" si="1930"/>
        <v>0</v>
      </c>
      <c r="AW741" s="519">
        <f t="shared" si="1905"/>
        <v>0</v>
      </c>
      <c r="AX741" s="429">
        <f t="shared" si="1906"/>
        <v>0</v>
      </c>
      <c r="AY741" s="519"/>
      <c r="AZ741" s="684">
        <f t="shared" si="1860"/>
        <v>0</v>
      </c>
      <c r="BA741" s="519">
        <f t="shared" si="1907"/>
        <v>0</v>
      </c>
      <c r="BB741" s="429">
        <f t="shared" si="1908"/>
        <v>0</v>
      </c>
      <c r="BC741" s="698"/>
      <c r="BD741" s="684">
        <f t="shared" si="1909"/>
        <v>0</v>
      </c>
      <c r="BE741" s="698">
        <f t="shared" si="1910"/>
        <v>0</v>
      </c>
      <c r="BF741" s="684">
        <f t="shared" si="1911"/>
        <v>0</v>
      </c>
      <c r="BG741" s="698"/>
      <c r="BH741" s="684">
        <f t="shared" si="1912"/>
        <v>0</v>
      </c>
      <c r="BI741" s="519">
        <f t="shared" si="1913"/>
        <v>0</v>
      </c>
      <c r="BJ741" s="429">
        <f t="shared" si="1914"/>
        <v>0</v>
      </c>
      <c r="BK741" s="519"/>
      <c r="BL741" s="429">
        <f t="shared" si="1915"/>
        <v>0</v>
      </c>
      <c r="BM741" s="519">
        <f t="shared" si="1916"/>
        <v>0</v>
      </c>
      <c r="BN741" s="429">
        <f t="shared" si="1917"/>
        <v>0</v>
      </c>
      <c r="BO741" s="718"/>
      <c r="BP741" s="706">
        <f t="shared" si="1918"/>
        <v>0</v>
      </c>
      <c r="BQ741" s="718">
        <f t="shared" si="1919"/>
        <v>0</v>
      </c>
      <c r="BR741" s="706">
        <f t="shared" si="1920"/>
        <v>0</v>
      </c>
      <c r="BS741" s="718"/>
      <c r="BT741" s="706">
        <f t="shared" si="1921"/>
        <v>0</v>
      </c>
      <c r="BU741" s="718">
        <f t="shared" si="1922"/>
        <v>0</v>
      </c>
      <c r="BV741" s="706">
        <f t="shared" si="1923"/>
        <v>0</v>
      </c>
      <c r="BW741" s="718"/>
      <c r="BX741" s="706">
        <f t="shared" si="1924"/>
        <v>0</v>
      </c>
      <c r="BY741" s="718">
        <f t="shared" si="1925"/>
        <v>0</v>
      </c>
      <c r="BZ741" s="706">
        <f t="shared" si="1926"/>
        <v>0</v>
      </c>
      <c r="CA741" s="718"/>
      <c r="CB741" s="706">
        <f t="shared" si="1927"/>
        <v>0</v>
      </c>
      <c r="CC741" s="718">
        <f t="shared" si="1928"/>
        <v>0</v>
      </c>
      <c r="CD741" s="706">
        <f t="shared" si="1929"/>
        <v>0</v>
      </c>
      <c r="CE741" s="706"/>
      <c r="CF741" s="431">
        <f t="shared" si="1832"/>
        <v>0</v>
      </c>
    </row>
    <row r="742" spans="2:84" ht="126">
      <c r="B742" s="424" t="s">
        <v>2062</v>
      </c>
      <c r="C742" s="425" t="s">
        <v>2063</v>
      </c>
      <c r="D742" s="426" t="s">
        <v>389</v>
      </c>
      <c r="E742" s="427">
        <v>254526</v>
      </c>
      <c r="F742" s="428">
        <v>0</v>
      </c>
      <c r="G742" s="429">
        <f t="shared" si="1884"/>
        <v>0</v>
      </c>
      <c r="H742" s="429"/>
      <c r="I742" s="429"/>
      <c r="J742" s="429"/>
      <c r="K742" s="519"/>
      <c r="L742" s="429"/>
      <c r="M742" s="513">
        <f t="shared" si="1885"/>
        <v>0</v>
      </c>
      <c r="N742" s="401">
        <f t="shared" si="1886"/>
        <v>0</v>
      </c>
      <c r="O742" s="519"/>
      <c r="P742" s="429"/>
      <c r="Q742" s="513">
        <f t="shared" si="1887"/>
        <v>0</v>
      </c>
      <c r="R742" s="401">
        <f t="shared" si="1888"/>
        <v>0</v>
      </c>
      <c r="S742" s="545"/>
      <c r="T742" s="429"/>
      <c r="U742" s="513">
        <f t="shared" si="1889"/>
        <v>0</v>
      </c>
      <c r="V742" s="401">
        <f t="shared" si="1890"/>
        <v>0</v>
      </c>
      <c r="W742" s="519"/>
      <c r="X742" s="429"/>
      <c r="Y742" s="513">
        <f t="shared" si="1891"/>
        <v>0</v>
      </c>
      <c r="Z742" s="401">
        <f t="shared" si="1892"/>
        <v>0</v>
      </c>
      <c r="AA742" s="519"/>
      <c r="AB742" s="401">
        <f t="shared" si="1893"/>
        <v>0</v>
      </c>
      <c r="AC742" s="513">
        <f t="shared" si="1894"/>
        <v>0</v>
      </c>
      <c r="AD742" s="401">
        <f t="shared" si="1895"/>
        <v>0</v>
      </c>
      <c r="AE742" s="513"/>
      <c r="AF742" s="401">
        <f t="shared" si="1896"/>
        <v>0</v>
      </c>
      <c r="AG742" s="513">
        <f t="shared" si="1897"/>
        <v>0</v>
      </c>
      <c r="AH742" s="401">
        <f t="shared" si="1898"/>
        <v>0</v>
      </c>
      <c r="AI742" s="513"/>
      <c r="AJ742" s="401">
        <f t="shared" si="1899"/>
        <v>0</v>
      </c>
      <c r="AK742" s="513">
        <f t="shared" si="1900"/>
        <v>0</v>
      </c>
      <c r="AL742" s="401">
        <f t="shared" si="1850"/>
        <v>0</v>
      </c>
      <c r="AM742" s="519"/>
      <c r="AN742" s="429">
        <f t="shared" si="1851"/>
        <v>0</v>
      </c>
      <c r="AO742" s="519">
        <f t="shared" si="1901"/>
        <v>0</v>
      </c>
      <c r="AP742" s="429">
        <f t="shared" si="1902"/>
        <v>0</v>
      </c>
      <c r="AQ742" s="596"/>
      <c r="AR742" s="401">
        <f t="shared" si="1854"/>
        <v>0</v>
      </c>
      <c r="AS742" s="519">
        <f t="shared" si="1903"/>
        <v>0</v>
      </c>
      <c r="AT742" s="429">
        <f t="shared" si="1904"/>
        <v>0</v>
      </c>
      <c r="AU742" s="519"/>
      <c r="AV742" s="401">
        <f t="shared" si="1930"/>
        <v>0</v>
      </c>
      <c r="AW742" s="519">
        <f t="shared" si="1905"/>
        <v>0</v>
      </c>
      <c r="AX742" s="429">
        <f t="shared" si="1906"/>
        <v>0</v>
      </c>
      <c r="AY742" s="519"/>
      <c r="AZ742" s="684">
        <f t="shared" si="1860"/>
        <v>0</v>
      </c>
      <c r="BA742" s="519">
        <f t="shared" si="1907"/>
        <v>0</v>
      </c>
      <c r="BB742" s="429">
        <f t="shared" si="1908"/>
        <v>0</v>
      </c>
      <c r="BC742" s="698"/>
      <c r="BD742" s="684">
        <f t="shared" si="1909"/>
        <v>0</v>
      </c>
      <c r="BE742" s="698">
        <f t="shared" si="1910"/>
        <v>0</v>
      </c>
      <c r="BF742" s="684">
        <f t="shared" si="1911"/>
        <v>0</v>
      </c>
      <c r="BG742" s="698"/>
      <c r="BH742" s="684">
        <f t="shared" si="1912"/>
        <v>0</v>
      </c>
      <c r="BI742" s="519">
        <f t="shared" si="1913"/>
        <v>0</v>
      </c>
      <c r="BJ742" s="429">
        <f t="shared" si="1914"/>
        <v>0</v>
      </c>
      <c r="BK742" s="519"/>
      <c r="BL742" s="429">
        <f t="shared" si="1915"/>
        <v>0</v>
      </c>
      <c r="BM742" s="519">
        <f t="shared" si="1916"/>
        <v>0</v>
      </c>
      <c r="BN742" s="429">
        <f t="shared" si="1917"/>
        <v>0</v>
      </c>
      <c r="BO742" s="718"/>
      <c r="BP742" s="706">
        <f t="shared" si="1918"/>
        <v>0</v>
      </c>
      <c r="BQ742" s="718">
        <f t="shared" si="1919"/>
        <v>0</v>
      </c>
      <c r="BR742" s="706">
        <f t="shared" si="1920"/>
        <v>0</v>
      </c>
      <c r="BS742" s="718"/>
      <c r="BT742" s="706">
        <f t="shared" si="1921"/>
        <v>0</v>
      </c>
      <c r="BU742" s="718">
        <f t="shared" si="1922"/>
        <v>0</v>
      </c>
      <c r="BV742" s="706">
        <f t="shared" si="1923"/>
        <v>0</v>
      </c>
      <c r="BW742" s="718"/>
      <c r="BX742" s="706">
        <f t="shared" si="1924"/>
        <v>0</v>
      </c>
      <c r="BY742" s="718">
        <f t="shared" si="1925"/>
        <v>0</v>
      </c>
      <c r="BZ742" s="706">
        <f t="shared" si="1926"/>
        <v>0</v>
      </c>
      <c r="CA742" s="718"/>
      <c r="CB742" s="706">
        <f t="shared" si="1927"/>
        <v>0</v>
      </c>
      <c r="CC742" s="718">
        <f t="shared" si="1928"/>
        <v>0</v>
      </c>
      <c r="CD742" s="706">
        <f t="shared" si="1929"/>
        <v>0</v>
      </c>
      <c r="CE742" s="706"/>
      <c r="CF742" s="431">
        <f t="shared" si="1832"/>
        <v>0</v>
      </c>
    </row>
    <row r="743" spans="2:84" s="387" customFormat="1" ht="54">
      <c r="B743" s="404"/>
      <c r="C743" s="405" t="s">
        <v>2064</v>
      </c>
      <c r="D743" s="406"/>
      <c r="E743" s="407"/>
      <c r="F743" s="408">
        <v>0</v>
      </c>
      <c r="G743" s="409"/>
      <c r="H743" s="409"/>
      <c r="I743" s="409"/>
      <c r="J743" s="409"/>
      <c r="K743" s="516"/>
      <c r="L743" s="409">
        <f>SUM(L744:L749)</f>
        <v>0</v>
      </c>
      <c r="M743" s="516"/>
      <c r="N743" s="409">
        <f>SUM(N744:N749)</f>
        <v>0</v>
      </c>
      <c r="O743" s="516"/>
      <c r="P743" s="409"/>
      <c r="Q743" s="516"/>
      <c r="R743" s="409">
        <f>SUM(R744:R749)</f>
        <v>0</v>
      </c>
      <c r="S743" s="542"/>
      <c r="T743" s="409">
        <f>SUM(T744:T749)</f>
        <v>0</v>
      </c>
      <c r="U743" s="516"/>
      <c r="V743" s="409">
        <f>SUM(V744:V749)</f>
        <v>0</v>
      </c>
      <c r="W743" s="516"/>
      <c r="X743" s="409">
        <f>SUM(X744:X749)</f>
        <v>0</v>
      </c>
      <c r="Y743" s="516"/>
      <c r="Z743" s="409">
        <f>SUM(Z744:Z749)</f>
        <v>0</v>
      </c>
      <c r="AA743" s="516"/>
      <c r="AB743" s="409">
        <f>SUM(AB744:AB749)</f>
        <v>0</v>
      </c>
      <c r="AC743" s="516"/>
      <c r="AD743" s="409">
        <f>SUM(AD744:AD749)</f>
        <v>0</v>
      </c>
      <c r="AE743" s="516"/>
      <c r="AF743" s="409">
        <f>SUM(AF744:AF749)</f>
        <v>0</v>
      </c>
      <c r="AG743" s="516"/>
      <c r="AH743" s="409">
        <f>SUM(AH744:AH749)</f>
        <v>0</v>
      </c>
      <c r="AI743" s="516"/>
      <c r="AJ743" s="409">
        <f>SUM(AJ744:AJ749)</f>
        <v>0</v>
      </c>
      <c r="AK743" s="516"/>
      <c r="AL743" s="409">
        <f>SUM(AL744:AL749)</f>
        <v>0</v>
      </c>
      <c r="AM743" s="611"/>
      <c r="AN743" s="612">
        <f>SUM(AN744:AN749)</f>
        <v>0</v>
      </c>
      <c r="AO743" s="611"/>
      <c r="AP743" s="612">
        <f>SUM(AP744:AP749)</f>
        <v>0</v>
      </c>
      <c r="AQ743" s="593"/>
      <c r="AR743" s="409">
        <f>SUM(AR744:AR749)</f>
        <v>0</v>
      </c>
      <c r="AS743" s="611"/>
      <c r="AT743" s="612">
        <f>SUM(AT744:AT749)</f>
        <v>0</v>
      </c>
      <c r="AU743" s="516"/>
      <c r="AV743" s="409">
        <f>SUM(AV744:AV749)</f>
        <v>0</v>
      </c>
      <c r="AW743" s="611"/>
      <c r="AX743" s="612">
        <f>SUM(AX744:AX749)</f>
        <v>0</v>
      </c>
      <c r="AY743" s="516"/>
      <c r="AZ743" s="680">
        <f>SUM(AZ744:AZ749)</f>
        <v>0</v>
      </c>
      <c r="BA743" s="611"/>
      <c r="BB743" s="612">
        <f>SUM(BB744:BB749)</f>
        <v>0</v>
      </c>
      <c r="BC743" s="694"/>
      <c r="BD743" s="680">
        <f>SUM(BD744:BD749)</f>
        <v>0</v>
      </c>
      <c r="BE743" s="694"/>
      <c r="BF743" s="680">
        <f>SUM(BF744:BF749)</f>
        <v>0</v>
      </c>
      <c r="BG743" s="694"/>
      <c r="BH743" s="680">
        <f>SUM(BH744:BH749)</f>
        <v>0</v>
      </c>
      <c r="BI743" s="519"/>
      <c r="BJ743" s="429">
        <f>SUM(BJ744:BJ749)</f>
        <v>0</v>
      </c>
      <c r="BK743" s="519"/>
      <c r="BL743" s="429">
        <f>SUM(BL744:BL749)</f>
        <v>0</v>
      </c>
      <c r="BM743" s="519"/>
      <c r="BN743" s="429">
        <f>SUM(BN744:BN749)</f>
        <v>0</v>
      </c>
      <c r="BO743" s="409"/>
      <c r="BP743" s="409"/>
      <c r="BQ743" s="409"/>
      <c r="BR743" s="409"/>
      <c r="BS743" s="409"/>
      <c r="BT743" s="409"/>
      <c r="BU743" s="409"/>
      <c r="BV743" s="409"/>
      <c r="BW743" s="516"/>
      <c r="BX743" s="409"/>
      <c r="BY743" s="409"/>
      <c r="BZ743" s="409"/>
      <c r="CA743" s="516"/>
      <c r="CB743" s="409"/>
      <c r="CC743" s="409"/>
      <c r="CD743" s="409"/>
      <c r="CE743" s="409"/>
      <c r="CF743" s="410">
        <f t="shared" si="1832"/>
        <v>0</v>
      </c>
    </row>
    <row r="744" spans="2:84">
      <c r="B744" s="395" t="s">
        <v>2065</v>
      </c>
      <c r="C744" s="396" t="s">
        <v>2066</v>
      </c>
      <c r="D744" s="397" t="s">
        <v>392</v>
      </c>
      <c r="E744" s="398">
        <v>9306</v>
      </c>
      <c r="F744" s="399">
        <v>15</v>
      </c>
      <c r="G744" s="400">
        <f>+F744*$E744</f>
        <v>139590</v>
      </c>
      <c r="H744" s="400"/>
      <c r="I744" s="401"/>
      <c r="J744" s="401"/>
      <c r="K744" s="513"/>
      <c r="L744" s="401"/>
      <c r="M744" s="513">
        <f t="shared" ref="M744:M749" si="1931">I744+K744</f>
        <v>0</v>
      </c>
      <c r="N744" s="401">
        <f t="shared" ref="N744:N749" si="1932">M744*$E744</f>
        <v>0</v>
      </c>
      <c r="O744" s="513"/>
      <c r="P744" s="401"/>
      <c r="Q744" s="513">
        <f t="shared" ref="Q744:Q749" si="1933">M744+O744</f>
        <v>0</v>
      </c>
      <c r="R744" s="401">
        <f t="shared" ref="R744:R749" si="1934">Q744*$E744</f>
        <v>0</v>
      </c>
      <c r="S744" s="540"/>
      <c r="T744" s="401"/>
      <c r="U744" s="513">
        <f t="shared" ref="U744:U749" si="1935">Q744+S744</f>
        <v>0</v>
      </c>
      <c r="V744" s="401">
        <f t="shared" ref="V744:V749" si="1936">U744*$E744</f>
        <v>0</v>
      </c>
      <c r="W744" s="513"/>
      <c r="X744" s="401"/>
      <c r="Y744" s="513">
        <f t="shared" ref="Y744:Y749" si="1937">U744+W744</f>
        <v>0</v>
      </c>
      <c r="Z744" s="401">
        <f t="shared" ref="Z744:Z749" si="1938">Y744*$E744</f>
        <v>0</v>
      </c>
      <c r="AA744" s="513"/>
      <c r="AB744" s="401">
        <f t="shared" ref="AB744:AB749" si="1939">AA744*$E744</f>
        <v>0</v>
      </c>
      <c r="AC744" s="513">
        <f t="shared" ref="AC744:AC749" si="1940">Y744+AA744</f>
        <v>0</v>
      </c>
      <c r="AD744" s="401">
        <f t="shared" ref="AD744:AD749" si="1941">AC744*$E744</f>
        <v>0</v>
      </c>
      <c r="AE744" s="513"/>
      <c r="AF744" s="401">
        <f t="shared" ref="AF744:AF749" si="1942">AE744*$E744</f>
        <v>0</v>
      </c>
      <c r="AG744" s="513">
        <f t="shared" ref="AG744:AG749" si="1943">AC744+AE744</f>
        <v>0</v>
      </c>
      <c r="AH744" s="401">
        <f t="shared" ref="AH744:AH749" si="1944">AG744*$E744</f>
        <v>0</v>
      </c>
      <c r="AI744" s="513"/>
      <c r="AJ744" s="401">
        <f t="shared" ref="AJ744:AJ749" si="1945">AI744*$E744</f>
        <v>0</v>
      </c>
      <c r="AK744" s="513">
        <f t="shared" ref="AK744:AK749" si="1946">AG744+AI744</f>
        <v>0</v>
      </c>
      <c r="AL744" s="401">
        <f t="shared" si="1850"/>
        <v>0</v>
      </c>
      <c r="AM744" s="519"/>
      <c r="AN744" s="429">
        <f t="shared" si="1851"/>
        <v>0</v>
      </c>
      <c r="AO744" s="519">
        <f t="shared" ref="AO744:AO749" si="1947">AK744+AM744</f>
        <v>0</v>
      </c>
      <c r="AP744" s="429">
        <f t="shared" ref="AP744:AP749" si="1948">AO744*$E744</f>
        <v>0</v>
      </c>
      <c r="AQ744" s="591"/>
      <c r="AR744" s="401">
        <f t="shared" si="1854"/>
        <v>0</v>
      </c>
      <c r="AS744" s="519">
        <f t="shared" ref="AS744:AS749" si="1949">AO744+AQ744</f>
        <v>0</v>
      </c>
      <c r="AT744" s="429">
        <f t="shared" ref="AT744:AT749" si="1950">AS744*$E744</f>
        <v>0</v>
      </c>
      <c r="AU744" s="513"/>
      <c r="AV744" s="401">
        <f t="shared" si="1930"/>
        <v>0</v>
      </c>
      <c r="AW744" s="519">
        <f t="shared" ref="AW744:AW749" si="1951">AS744+AU744</f>
        <v>0</v>
      </c>
      <c r="AX744" s="429">
        <f t="shared" ref="AX744:AX749" si="1952">AW744*$E744</f>
        <v>0</v>
      </c>
      <c r="AY744" s="513"/>
      <c r="AZ744" s="681">
        <f t="shared" si="1860"/>
        <v>0</v>
      </c>
      <c r="BA744" s="519">
        <f t="shared" ref="BA744:BA749" si="1953">AW744+AY744</f>
        <v>0</v>
      </c>
      <c r="BB744" s="429">
        <f t="shared" ref="BB744:BB749" si="1954">BA744*$E744</f>
        <v>0</v>
      </c>
      <c r="BC744" s="695"/>
      <c r="BD744" s="681">
        <f t="shared" ref="BD744:BD749" si="1955">BC744*$E744</f>
        <v>0</v>
      </c>
      <c r="BE744" s="695">
        <f t="shared" ref="BE744:BE749" si="1956">BA744+BC744</f>
        <v>0</v>
      </c>
      <c r="BF744" s="681">
        <f t="shared" ref="BF744:BF749" si="1957">BE744*$E744</f>
        <v>0</v>
      </c>
      <c r="BG744" s="695"/>
      <c r="BH744" s="681">
        <f t="shared" ref="BH744:BH749" si="1958">BG744*$E744</f>
        <v>0</v>
      </c>
      <c r="BI744" s="519">
        <f t="shared" ref="BI744:BI749" si="1959">BE744+BG744</f>
        <v>0</v>
      </c>
      <c r="BJ744" s="429">
        <f t="shared" ref="BJ744:BJ749" si="1960">BI744*$E744</f>
        <v>0</v>
      </c>
      <c r="BK744" s="519"/>
      <c r="BL744" s="429">
        <f t="shared" ref="BL744:BL749" si="1961">BK744*$E744</f>
        <v>0</v>
      </c>
      <c r="BM744" s="519">
        <f t="shared" ref="BM744:BM749" si="1962">BI744+BK744</f>
        <v>0</v>
      </c>
      <c r="BN744" s="429">
        <f t="shared" ref="BN744:BN749" si="1963">BM744*$E744</f>
        <v>0</v>
      </c>
      <c r="BO744" s="718"/>
      <c r="BP744" s="706">
        <f t="shared" ref="BP744:BP749" si="1964">BO744*$E744</f>
        <v>0</v>
      </c>
      <c r="BQ744" s="718">
        <f t="shared" ref="BQ744:BQ749" si="1965">BM744+BO744</f>
        <v>0</v>
      </c>
      <c r="BR744" s="706">
        <f t="shared" ref="BR744:BR749" si="1966">BQ744*$E744</f>
        <v>0</v>
      </c>
      <c r="BS744" s="718"/>
      <c r="BT744" s="706">
        <f t="shared" ref="BT744:BT749" si="1967">BS744*$E744</f>
        <v>0</v>
      </c>
      <c r="BU744" s="718">
        <f t="shared" ref="BU744:BU749" si="1968">BQ744+BS744</f>
        <v>0</v>
      </c>
      <c r="BV744" s="706">
        <f t="shared" ref="BV744:BV749" si="1969">BU744*$E744</f>
        <v>0</v>
      </c>
      <c r="BW744" s="718"/>
      <c r="BX744" s="706">
        <f t="shared" ref="BX744:BX749" si="1970">BW744*$E744</f>
        <v>0</v>
      </c>
      <c r="BY744" s="718">
        <f t="shared" ref="BY744:BY749" si="1971">BU744+BW744</f>
        <v>0</v>
      </c>
      <c r="BZ744" s="706">
        <f t="shared" ref="BZ744:BZ749" si="1972">BY744*$E744</f>
        <v>0</v>
      </c>
      <c r="CA744" s="718"/>
      <c r="CB744" s="706">
        <f t="shared" ref="CB744:CB749" si="1973">CA744*$E744</f>
        <v>0</v>
      </c>
      <c r="CC744" s="718">
        <f t="shared" ref="CC744:CC749" si="1974">BY744+CA744</f>
        <v>0</v>
      </c>
      <c r="CD744" s="706">
        <f t="shared" ref="CD744:CD749" si="1975">CC744*$E744</f>
        <v>0</v>
      </c>
      <c r="CE744" s="706"/>
      <c r="CF744" s="402">
        <f t="shared" si="1832"/>
        <v>139590</v>
      </c>
    </row>
    <row r="745" spans="2:84">
      <c r="B745" s="395" t="s">
        <v>1878</v>
      </c>
      <c r="C745" s="396" t="s">
        <v>1879</v>
      </c>
      <c r="D745" s="397" t="s">
        <v>392</v>
      </c>
      <c r="E745" s="398">
        <v>24634.17</v>
      </c>
      <c r="F745" s="399">
        <v>526</v>
      </c>
      <c r="G745" s="400">
        <f>+F745*$E745</f>
        <v>12957573.42</v>
      </c>
      <c r="H745" s="400"/>
      <c r="I745" s="401"/>
      <c r="J745" s="401"/>
      <c r="K745" s="513"/>
      <c r="L745" s="401"/>
      <c r="M745" s="513">
        <f t="shared" si="1931"/>
        <v>0</v>
      </c>
      <c r="N745" s="401">
        <f t="shared" si="1932"/>
        <v>0</v>
      </c>
      <c r="O745" s="513"/>
      <c r="P745" s="401"/>
      <c r="Q745" s="513">
        <f t="shared" si="1933"/>
        <v>0</v>
      </c>
      <c r="R745" s="401">
        <f t="shared" si="1934"/>
        <v>0</v>
      </c>
      <c r="S745" s="540"/>
      <c r="T745" s="401"/>
      <c r="U745" s="513">
        <f t="shared" si="1935"/>
        <v>0</v>
      </c>
      <c r="V745" s="401">
        <f t="shared" si="1936"/>
        <v>0</v>
      </c>
      <c r="W745" s="513"/>
      <c r="X745" s="401"/>
      <c r="Y745" s="513">
        <f t="shared" si="1937"/>
        <v>0</v>
      </c>
      <c r="Z745" s="401">
        <f t="shared" si="1938"/>
        <v>0</v>
      </c>
      <c r="AA745" s="513"/>
      <c r="AB745" s="401">
        <f t="shared" si="1939"/>
        <v>0</v>
      </c>
      <c r="AC745" s="513">
        <f t="shared" si="1940"/>
        <v>0</v>
      </c>
      <c r="AD745" s="401">
        <f t="shared" si="1941"/>
        <v>0</v>
      </c>
      <c r="AE745" s="513"/>
      <c r="AF745" s="401">
        <f t="shared" si="1942"/>
        <v>0</v>
      </c>
      <c r="AG745" s="513">
        <f t="shared" si="1943"/>
        <v>0</v>
      </c>
      <c r="AH745" s="401">
        <f t="shared" si="1944"/>
        <v>0</v>
      </c>
      <c r="AI745" s="513"/>
      <c r="AJ745" s="401">
        <f t="shared" si="1945"/>
        <v>0</v>
      </c>
      <c r="AK745" s="513">
        <f t="shared" si="1946"/>
        <v>0</v>
      </c>
      <c r="AL745" s="401">
        <f t="shared" si="1850"/>
        <v>0</v>
      </c>
      <c r="AM745" s="519"/>
      <c r="AN745" s="429">
        <f t="shared" si="1851"/>
        <v>0</v>
      </c>
      <c r="AO745" s="519">
        <f t="shared" si="1947"/>
        <v>0</v>
      </c>
      <c r="AP745" s="429">
        <f t="shared" si="1948"/>
        <v>0</v>
      </c>
      <c r="AQ745" s="591"/>
      <c r="AR745" s="401">
        <f t="shared" si="1854"/>
        <v>0</v>
      </c>
      <c r="AS745" s="519">
        <f t="shared" si="1949"/>
        <v>0</v>
      </c>
      <c r="AT745" s="429">
        <f t="shared" si="1950"/>
        <v>0</v>
      </c>
      <c r="AU745" s="513"/>
      <c r="AV745" s="401">
        <f t="shared" ref="AV745:AV808" si="1976">AU745*$E745</f>
        <v>0</v>
      </c>
      <c r="AW745" s="519">
        <f t="shared" si="1951"/>
        <v>0</v>
      </c>
      <c r="AX745" s="429">
        <f t="shared" si="1952"/>
        <v>0</v>
      </c>
      <c r="AY745" s="513"/>
      <c r="AZ745" s="681">
        <f t="shared" si="1860"/>
        <v>0</v>
      </c>
      <c r="BA745" s="519">
        <f t="shared" si="1953"/>
        <v>0</v>
      </c>
      <c r="BB745" s="429">
        <f t="shared" si="1954"/>
        <v>0</v>
      </c>
      <c r="BC745" s="695"/>
      <c r="BD745" s="681">
        <f t="shared" si="1955"/>
        <v>0</v>
      </c>
      <c r="BE745" s="695">
        <f t="shared" si="1956"/>
        <v>0</v>
      </c>
      <c r="BF745" s="681">
        <f t="shared" si="1957"/>
        <v>0</v>
      </c>
      <c r="BG745" s="695"/>
      <c r="BH745" s="681">
        <f t="shared" si="1958"/>
        <v>0</v>
      </c>
      <c r="BI745" s="519">
        <f t="shared" si="1959"/>
        <v>0</v>
      </c>
      <c r="BJ745" s="429">
        <f t="shared" si="1960"/>
        <v>0</v>
      </c>
      <c r="BK745" s="519"/>
      <c r="BL745" s="429">
        <f t="shared" si="1961"/>
        <v>0</v>
      </c>
      <c r="BM745" s="519">
        <f t="shared" si="1962"/>
        <v>0</v>
      </c>
      <c r="BN745" s="429">
        <f t="shared" si="1963"/>
        <v>0</v>
      </c>
      <c r="BO745" s="718"/>
      <c r="BP745" s="706">
        <f t="shared" si="1964"/>
        <v>0</v>
      </c>
      <c r="BQ745" s="718">
        <f t="shared" si="1965"/>
        <v>0</v>
      </c>
      <c r="BR745" s="706">
        <f t="shared" si="1966"/>
        <v>0</v>
      </c>
      <c r="BS745" s="718"/>
      <c r="BT745" s="706">
        <f t="shared" si="1967"/>
        <v>0</v>
      </c>
      <c r="BU745" s="718">
        <f t="shared" si="1968"/>
        <v>0</v>
      </c>
      <c r="BV745" s="706">
        <f t="shared" si="1969"/>
        <v>0</v>
      </c>
      <c r="BW745" s="718"/>
      <c r="BX745" s="706">
        <f t="shared" si="1970"/>
        <v>0</v>
      </c>
      <c r="BY745" s="718">
        <f t="shared" si="1971"/>
        <v>0</v>
      </c>
      <c r="BZ745" s="706">
        <f t="shared" si="1972"/>
        <v>0</v>
      </c>
      <c r="CA745" s="718"/>
      <c r="CB745" s="706">
        <f t="shared" si="1973"/>
        <v>0</v>
      </c>
      <c r="CC745" s="718">
        <f t="shared" si="1974"/>
        <v>0</v>
      </c>
      <c r="CD745" s="706">
        <f t="shared" si="1975"/>
        <v>0</v>
      </c>
      <c r="CE745" s="706"/>
      <c r="CF745" s="402">
        <f t="shared" si="1832"/>
        <v>12957573.42</v>
      </c>
    </row>
    <row r="746" spans="2:84" ht="36">
      <c r="B746" s="395" t="s">
        <v>1420</v>
      </c>
      <c r="C746" s="396" t="s">
        <v>1421</v>
      </c>
      <c r="D746" s="397" t="s">
        <v>389</v>
      </c>
      <c r="E746" s="398">
        <v>353056</v>
      </c>
      <c r="F746" s="399">
        <v>9</v>
      </c>
      <c r="G746" s="400">
        <f>+F746*$E746</f>
        <v>3177504</v>
      </c>
      <c r="H746" s="400"/>
      <c r="I746" s="401"/>
      <c r="J746" s="401"/>
      <c r="K746" s="513"/>
      <c r="L746" s="401"/>
      <c r="M746" s="513">
        <f t="shared" si="1931"/>
        <v>0</v>
      </c>
      <c r="N746" s="401">
        <f t="shared" si="1932"/>
        <v>0</v>
      </c>
      <c r="O746" s="513"/>
      <c r="P746" s="401"/>
      <c r="Q746" s="513">
        <f t="shared" si="1933"/>
        <v>0</v>
      </c>
      <c r="R746" s="401">
        <f t="shared" si="1934"/>
        <v>0</v>
      </c>
      <c r="S746" s="540"/>
      <c r="T746" s="401"/>
      <c r="U746" s="513">
        <f t="shared" si="1935"/>
        <v>0</v>
      </c>
      <c r="V746" s="401">
        <f t="shared" si="1936"/>
        <v>0</v>
      </c>
      <c r="W746" s="513"/>
      <c r="X746" s="401"/>
      <c r="Y746" s="513">
        <f t="shared" si="1937"/>
        <v>0</v>
      </c>
      <c r="Z746" s="401">
        <f t="shared" si="1938"/>
        <v>0</v>
      </c>
      <c r="AA746" s="513"/>
      <c r="AB746" s="401">
        <f t="shared" si="1939"/>
        <v>0</v>
      </c>
      <c r="AC746" s="513">
        <f t="shared" si="1940"/>
        <v>0</v>
      </c>
      <c r="AD746" s="401">
        <f t="shared" si="1941"/>
        <v>0</v>
      </c>
      <c r="AE746" s="513"/>
      <c r="AF746" s="401">
        <f t="shared" si="1942"/>
        <v>0</v>
      </c>
      <c r="AG746" s="513">
        <f t="shared" si="1943"/>
        <v>0</v>
      </c>
      <c r="AH746" s="401">
        <f t="shared" si="1944"/>
        <v>0</v>
      </c>
      <c r="AI746" s="513"/>
      <c r="AJ746" s="401">
        <f t="shared" si="1945"/>
        <v>0</v>
      </c>
      <c r="AK746" s="513">
        <f t="shared" si="1946"/>
        <v>0</v>
      </c>
      <c r="AL746" s="401">
        <f t="shared" si="1850"/>
        <v>0</v>
      </c>
      <c r="AM746" s="519"/>
      <c r="AN746" s="429">
        <f t="shared" si="1851"/>
        <v>0</v>
      </c>
      <c r="AO746" s="519">
        <f t="shared" si="1947"/>
        <v>0</v>
      </c>
      <c r="AP746" s="429">
        <f t="shared" si="1948"/>
        <v>0</v>
      </c>
      <c r="AQ746" s="591"/>
      <c r="AR746" s="401">
        <f t="shared" si="1854"/>
        <v>0</v>
      </c>
      <c r="AS746" s="519">
        <f t="shared" si="1949"/>
        <v>0</v>
      </c>
      <c r="AT746" s="429">
        <f t="shared" si="1950"/>
        <v>0</v>
      </c>
      <c r="AU746" s="513"/>
      <c r="AV746" s="401">
        <f t="shared" si="1976"/>
        <v>0</v>
      </c>
      <c r="AW746" s="519">
        <f t="shared" si="1951"/>
        <v>0</v>
      </c>
      <c r="AX746" s="429">
        <f t="shared" si="1952"/>
        <v>0</v>
      </c>
      <c r="AY746" s="513"/>
      <c r="AZ746" s="681">
        <f t="shared" si="1860"/>
        <v>0</v>
      </c>
      <c r="BA746" s="519">
        <f t="shared" si="1953"/>
        <v>0</v>
      </c>
      <c r="BB746" s="429">
        <f t="shared" si="1954"/>
        <v>0</v>
      </c>
      <c r="BC746" s="695"/>
      <c r="BD746" s="681">
        <f t="shared" si="1955"/>
        <v>0</v>
      </c>
      <c r="BE746" s="695">
        <f t="shared" si="1956"/>
        <v>0</v>
      </c>
      <c r="BF746" s="681">
        <f t="shared" si="1957"/>
        <v>0</v>
      </c>
      <c r="BG746" s="695"/>
      <c r="BH746" s="681">
        <f t="shared" si="1958"/>
        <v>0</v>
      </c>
      <c r="BI746" s="519">
        <f t="shared" si="1959"/>
        <v>0</v>
      </c>
      <c r="BJ746" s="429">
        <f t="shared" si="1960"/>
        <v>0</v>
      </c>
      <c r="BK746" s="519"/>
      <c r="BL746" s="429">
        <f t="shared" si="1961"/>
        <v>0</v>
      </c>
      <c r="BM746" s="519">
        <f t="shared" si="1962"/>
        <v>0</v>
      </c>
      <c r="BN746" s="429">
        <f t="shared" si="1963"/>
        <v>0</v>
      </c>
      <c r="BO746" s="718"/>
      <c r="BP746" s="706">
        <f t="shared" si="1964"/>
        <v>0</v>
      </c>
      <c r="BQ746" s="718">
        <f t="shared" si="1965"/>
        <v>0</v>
      </c>
      <c r="BR746" s="706">
        <f t="shared" si="1966"/>
        <v>0</v>
      </c>
      <c r="BS746" s="718"/>
      <c r="BT746" s="706">
        <f t="shared" si="1967"/>
        <v>0</v>
      </c>
      <c r="BU746" s="718">
        <f t="shared" si="1968"/>
        <v>0</v>
      </c>
      <c r="BV746" s="706">
        <f t="shared" si="1969"/>
        <v>0</v>
      </c>
      <c r="BW746" s="718"/>
      <c r="BX746" s="706">
        <f t="shared" si="1970"/>
        <v>0</v>
      </c>
      <c r="BY746" s="718">
        <f t="shared" si="1971"/>
        <v>0</v>
      </c>
      <c r="BZ746" s="706">
        <f t="shared" si="1972"/>
        <v>0</v>
      </c>
      <c r="CA746" s="718"/>
      <c r="CB746" s="706">
        <f t="shared" si="1973"/>
        <v>0</v>
      </c>
      <c r="CC746" s="718">
        <f t="shared" si="1974"/>
        <v>0</v>
      </c>
      <c r="CD746" s="706">
        <f t="shared" si="1975"/>
        <v>0</v>
      </c>
      <c r="CE746" s="706"/>
      <c r="CF746" s="402">
        <f t="shared" si="1832"/>
        <v>3177504</v>
      </c>
    </row>
    <row r="747" spans="2:84" ht="54">
      <c r="B747" s="395" t="s">
        <v>2067</v>
      </c>
      <c r="C747" s="396" t="s">
        <v>2068</v>
      </c>
      <c r="D747" s="397" t="s">
        <v>389</v>
      </c>
      <c r="E747" s="398">
        <v>336640</v>
      </c>
      <c r="F747" s="399">
        <v>2</v>
      </c>
      <c r="G747" s="400">
        <f>F747*E747</f>
        <v>673280</v>
      </c>
      <c r="H747" s="400"/>
      <c r="I747" s="401"/>
      <c r="J747" s="401"/>
      <c r="K747" s="513"/>
      <c r="L747" s="401"/>
      <c r="M747" s="513">
        <f t="shared" si="1931"/>
        <v>0</v>
      </c>
      <c r="N747" s="401">
        <f t="shared" si="1932"/>
        <v>0</v>
      </c>
      <c r="O747" s="513"/>
      <c r="P747" s="401"/>
      <c r="Q747" s="513">
        <f t="shared" si="1933"/>
        <v>0</v>
      </c>
      <c r="R747" s="401">
        <f t="shared" si="1934"/>
        <v>0</v>
      </c>
      <c r="S747" s="540"/>
      <c r="T747" s="401"/>
      <c r="U747" s="513">
        <f t="shared" si="1935"/>
        <v>0</v>
      </c>
      <c r="V747" s="401">
        <f t="shared" si="1936"/>
        <v>0</v>
      </c>
      <c r="W747" s="513"/>
      <c r="X747" s="401"/>
      <c r="Y747" s="513">
        <f t="shared" si="1937"/>
        <v>0</v>
      </c>
      <c r="Z747" s="401">
        <f t="shared" si="1938"/>
        <v>0</v>
      </c>
      <c r="AA747" s="513"/>
      <c r="AB747" s="401">
        <f t="shared" si="1939"/>
        <v>0</v>
      </c>
      <c r="AC747" s="513">
        <f t="shared" si="1940"/>
        <v>0</v>
      </c>
      <c r="AD747" s="401">
        <f t="shared" si="1941"/>
        <v>0</v>
      </c>
      <c r="AE747" s="513"/>
      <c r="AF747" s="401">
        <f t="shared" si="1942"/>
        <v>0</v>
      </c>
      <c r="AG747" s="513">
        <f t="shared" si="1943"/>
        <v>0</v>
      </c>
      <c r="AH747" s="401">
        <f t="shared" si="1944"/>
        <v>0</v>
      </c>
      <c r="AI747" s="513"/>
      <c r="AJ747" s="401">
        <f t="shared" si="1945"/>
        <v>0</v>
      </c>
      <c r="AK747" s="513">
        <f t="shared" si="1946"/>
        <v>0</v>
      </c>
      <c r="AL747" s="401">
        <f t="shared" si="1850"/>
        <v>0</v>
      </c>
      <c r="AM747" s="519"/>
      <c r="AN747" s="429">
        <f t="shared" si="1851"/>
        <v>0</v>
      </c>
      <c r="AO747" s="519">
        <f t="shared" si="1947"/>
        <v>0</v>
      </c>
      <c r="AP747" s="429">
        <f t="shared" si="1948"/>
        <v>0</v>
      </c>
      <c r="AQ747" s="591"/>
      <c r="AR747" s="401">
        <f t="shared" si="1854"/>
        <v>0</v>
      </c>
      <c r="AS747" s="519">
        <f t="shared" si="1949"/>
        <v>0</v>
      </c>
      <c r="AT747" s="429">
        <f t="shared" si="1950"/>
        <v>0</v>
      </c>
      <c r="AU747" s="513"/>
      <c r="AV747" s="401">
        <f t="shared" si="1976"/>
        <v>0</v>
      </c>
      <c r="AW747" s="519">
        <f t="shared" si="1951"/>
        <v>0</v>
      </c>
      <c r="AX747" s="429">
        <f t="shared" si="1952"/>
        <v>0</v>
      </c>
      <c r="AY747" s="513"/>
      <c r="AZ747" s="681">
        <f t="shared" si="1860"/>
        <v>0</v>
      </c>
      <c r="BA747" s="519">
        <f t="shared" si="1953"/>
        <v>0</v>
      </c>
      <c r="BB747" s="429">
        <f t="shared" si="1954"/>
        <v>0</v>
      </c>
      <c r="BC747" s="695"/>
      <c r="BD747" s="681">
        <f t="shared" si="1955"/>
        <v>0</v>
      </c>
      <c r="BE747" s="695">
        <f t="shared" si="1956"/>
        <v>0</v>
      </c>
      <c r="BF747" s="681">
        <f t="shared" si="1957"/>
        <v>0</v>
      </c>
      <c r="BG747" s="695"/>
      <c r="BH747" s="681">
        <f t="shared" si="1958"/>
        <v>0</v>
      </c>
      <c r="BI747" s="519">
        <f t="shared" si="1959"/>
        <v>0</v>
      </c>
      <c r="BJ747" s="429">
        <f t="shared" si="1960"/>
        <v>0</v>
      </c>
      <c r="BK747" s="519"/>
      <c r="BL747" s="429">
        <f t="shared" si="1961"/>
        <v>0</v>
      </c>
      <c r="BM747" s="519">
        <f t="shared" si="1962"/>
        <v>0</v>
      </c>
      <c r="BN747" s="429">
        <f t="shared" si="1963"/>
        <v>0</v>
      </c>
      <c r="BO747" s="718"/>
      <c r="BP747" s="706">
        <f t="shared" si="1964"/>
        <v>0</v>
      </c>
      <c r="BQ747" s="718">
        <f t="shared" si="1965"/>
        <v>0</v>
      </c>
      <c r="BR747" s="706">
        <f t="shared" si="1966"/>
        <v>0</v>
      </c>
      <c r="BS747" s="718"/>
      <c r="BT747" s="706">
        <f t="shared" si="1967"/>
        <v>0</v>
      </c>
      <c r="BU747" s="718">
        <f t="shared" si="1968"/>
        <v>0</v>
      </c>
      <c r="BV747" s="706">
        <f t="shared" si="1969"/>
        <v>0</v>
      </c>
      <c r="BW747" s="718"/>
      <c r="BX747" s="706">
        <f t="shared" si="1970"/>
        <v>0</v>
      </c>
      <c r="BY747" s="718">
        <f t="shared" si="1971"/>
        <v>0</v>
      </c>
      <c r="BZ747" s="706">
        <f t="shared" si="1972"/>
        <v>0</v>
      </c>
      <c r="CA747" s="718"/>
      <c r="CB747" s="706">
        <f t="shared" si="1973"/>
        <v>0</v>
      </c>
      <c r="CC747" s="718">
        <f t="shared" si="1974"/>
        <v>0</v>
      </c>
      <c r="CD747" s="706">
        <f t="shared" si="1975"/>
        <v>0</v>
      </c>
      <c r="CE747" s="706"/>
      <c r="CF747" s="402">
        <f t="shared" si="1832"/>
        <v>673280</v>
      </c>
    </row>
    <row r="748" spans="2:84" ht="72">
      <c r="B748" s="395" t="s">
        <v>2069</v>
      </c>
      <c r="C748" s="396" t="s">
        <v>2070</v>
      </c>
      <c r="D748" s="397" t="s">
        <v>389</v>
      </c>
      <c r="E748" s="398">
        <v>35541</v>
      </c>
      <c r="F748" s="399">
        <v>48</v>
      </c>
      <c r="G748" s="400">
        <f>F748*E748</f>
        <v>1705968</v>
      </c>
      <c r="H748" s="400"/>
      <c r="I748" s="401"/>
      <c r="J748" s="401"/>
      <c r="K748" s="513"/>
      <c r="L748" s="401"/>
      <c r="M748" s="513">
        <f t="shared" si="1931"/>
        <v>0</v>
      </c>
      <c r="N748" s="401">
        <f t="shared" si="1932"/>
        <v>0</v>
      </c>
      <c r="O748" s="513"/>
      <c r="P748" s="401"/>
      <c r="Q748" s="513">
        <f t="shared" si="1933"/>
        <v>0</v>
      </c>
      <c r="R748" s="401">
        <f t="shared" si="1934"/>
        <v>0</v>
      </c>
      <c r="S748" s="540"/>
      <c r="T748" s="401"/>
      <c r="U748" s="513">
        <f t="shared" si="1935"/>
        <v>0</v>
      </c>
      <c r="V748" s="401">
        <f t="shared" si="1936"/>
        <v>0</v>
      </c>
      <c r="W748" s="513"/>
      <c r="X748" s="401"/>
      <c r="Y748" s="513">
        <f t="shared" si="1937"/>
        <v>0</v>
      </c>
      <c r="Z748" s="401">
        <f t="shared" si="1938"/>
        <v>0</v>
      </c>
      <c r="AA748" s="513"/>
      <c r="AB748" s="401">
        <f t="shared" si="1939"/>
        <v>0</v>
      </c>
      <c r="AC748" s="513">
        <f t="shared" si="1940"/>
        <v>0</v>
      </c>
      <c r="AD748" s="401">
        <f t="shared" si="1941"/>
        <v>0</v>
      </c>
      <c r="AE748" s="513"/>
      <c r="AF748" s="401">
        <f t="shared" si="1942"/>
        <v>0</v>
      </c>
      <c r="AG748" s="513">
        <f t="shared" si="1943"/>
        <v>0</v>
      </c>
      <c r="AH748" s="401">
        <f t="shared" si="1944"/>
        <v>0</v>
      </c>
      <c r="AI748" s="513"/>
      <c r="AJ748" s="401">
        <f t="shared" si="1945"/>
        <v>0</v>
      </c>
      <c r="AK748" s="513">
        <f t="shared" si="1946"/>
        <v>0</v>
      </c>
      <c r="AL748" s="401">
        <f t="shared" si="1850"/>
        <v>0</v>
      </c>
      <c r="AM748" s="519"/>
      <c r="AN748" s="429">
        <f t="shared" si="1851"/>
        <v>0</v>
      </c>
      <c r="AO748" s="519">
        <f t="shared" si="1947"/>
        <v>0</v>
      </c>
      <c r="AP748" s="429">
        <f t="shared" si="1948"/>
        <v>0</v>
      </c>
      <c r="AQ748" s="591"/>
      <c r="AR748" s="401">
        <f t="shared" si="1854"/>
        <v>0</v>
      </c>
      <c r="AS748" s="519">
        <f t="shared" si="1949"/>
        <v>0</v>
      </c>
      <c r="AT748" s="429">
        <f t="shared" si="1950"/>
        <v>0</v>
      </c>
      <c r="AU748" s="513"/>
      <c r="AV748" s="401">
        <f t="shared" si="1976"/>
        <v>0</v>
      </c>
      <c r="AW748" s="519">
        <f t="shared" si="1951"/>
        <v>0</v>
      </c>
      <c r="AX748" s="429">
        <f t="shared" si="1952"/>
        <v>0</v>
      </c>
      <c r="AY748" s="513"/>
      <c r="AZ748" s="681">
        <f t="shared" si="1860"/>
        <v>0</v>
      </c>
      <c r="BA748" s="519">
        <f t="shared" si="1953"/>
        <v>0</v>
      </c>
      <c r="BB748" s="429">
        <f t="shared" si="1954"/>
        <v>0</v>
      </c>
      <c r="BC748" s="695"/>
      <c r="BD748" s="681">
        <f t="shared" si="1955"/>
        <v>0</v>
      </c>
      <c r="BE748" s="695">
        <f t="shared" si="1956"/>
        <v>0</v>
      </c>
      <c r="BF748" s="681">
        <f t="shared" si="1957"/>
        <v>0</v>
      </c>
      <c r="BG748" s="695"/>
      <c r="BH748" s="681">
        <f t="shared" si="1958"/>
        <v>0</v>
      </c>
      <c r="BI748" s="519">
        <f t="shared" si="1959"/>
        <v>0</v>
      </c>
      <c r="BJ748" s="429">
        <f t="shared" si="1960"/>
        <v>0</v>
      </c>
      <c r="BK748" s="519"/>
      <c r="BL748" s="429">
        <f t="shared" si="1961"/>
        <v>0</v>
      </c>
      <c r="BM748" s="519">
        <f t="shared" si="1962"/>
        <v>0</v>
      </c>
      <c r="BN748" s="429">
        <f t="shared" si="1963"/>
        <v>0</v>
      </c>
      <c r="BO748" s="718"/>
      <c r="BP748" s="706">
        <f t="shared" si="1964"/>
        <v>0</v>
      </c>
      <c r="BQ748" s="718">
        <f t="shared" si="1965"/>
        <v>0</v>
      </c>
      <c r="BR748" s="706">
        <f t="shared" si="1966"/>
        <v>0</v>
      </c>
      <c r="BS748" s="718"/>
      <c r="BT748" s="706">
        <f t="shared" si="1967"/>
        <v>0</v>
      </c>
      <c r="BU748" s="718">
        <f t="shared" si="1968"/>
        <v>0</v>
      </c>
      <c r="BV748" s="706">
        <f t="shared" si="1969"/>
        <v>0</v>
      </c>
      <c r="BW748" s="718"/>
      <c r="BX748" s="706">
        <f t="shared" si="1970"/>
        <v>0</v>
      </c>
      <c r="BY748" s="718">
        <f t="shared" si="1971"/>
        <v>0</v>
      </c>
      <c r="BZ748" s="706">
        <f t="shared" si="1972"/>
        <v>0</v>
      </c>
      <c r="CA748" s="718"/>
      <c r="CB748" s="706">
        <f t="shared" si="1973"/>
        <v>0</v>
      </c>
      <c r="CC748" s="718">
        <f t="shared" si="1974"/>
        <v>0</v>
      </c>
      <c r="CD748" s="706">
        <f t="shared" si="1975"/>
        <v>0</v>
      </c>
      <c r="CE748" s="706"/>
      <c r="CF748" s="402">
        <f t="shared" si="1832"/>
        <v>1705968</v>
      </c>
    </row>
    <row r="749" spans="2:84" ht="72">
      <c r="B749" s="424" t="s">
        <v>2071</v>
      </c>
      <c r="C749" s="425" t="s">
        <v>2072</v>
      </c>
      <c r="D749" s="426" t="s">
        <v>389</v>
      </c>
      <c r="E749" s="427">
        <v>101784.99999999999</v>
      </c>
      <c r="F749" s="428">
        <v>12</v>
      </c>
      <c r="G749" s="429">
        <f>F749*E749</f>
        <v>1221419.9999999998</v>
      </c>
      <c r="H749" s="429"/>
      <c r="I749" s="429"/>
      <c r="J749" s="429"/>
      <c r="K749" s="519"/>
      <c r="L749" s="429"/>
      <c r="M749" s="513">
        <f t="shared" si="1931"/>
        <v>0</v>
      </c>
      <c r="N749" s="401">
        <f t="shared" si="1932"/>
        <v>0</v>
      </c>
      <c r="O749" s="519"/>
      <c r="P749" s="429"/>
      <c r="Q749" s="513">
        <f t="shared" si="1933"/>
        <v>0</v>
      </c>
      <c r="R749" s="401">
        <f t="shared" si="1934"/>
        <v>0</v>
      </c>
      <c r="S749" s="545"/>
      <c r="T749" s="429"/>
      <c r="U749" s="513">
        <f t="shared" si="1935"/>
        <v>0</v>
      </c>
      <c r="V749" s="401">
        <f t="shared" si="1936"/>
        <v>0</v>
      </c>
      <c r="W749" s="519"/>
      <c r="X749" s="429"/>
      <c r="Y749" s="513">
        <f t="shared" si="1937"/>
        <v>0</v>
      </c>
      <c r="Z749" s="401">
        <f t="shared" si="1938"/>
        <v>0</v>
      </c>
      <c r="AA749" s="519"/>
      <c r="AB749" s="401">
        <f t="shared" si="1939"/>
        <v>0</v>
      </c>
      <c r="AC749" s="513">
        <f t="shared" si="1940"/>
        <v>0</v>
      </c>
      <c r="AD749" s="401">
        <f t="shared" si="1941"/>
        <v>0</v>
      </c>
      <c r="AE749" s="513"/>
      <c r="AF749" s="401">
        <f t="shared" si="1942"/>
        <v>0</v>
      </c>
      <c r="AG749" s="513">
        <f t="shared" si="1943"/>
        <v>0</v>
      </c>
      <c r="AH749" s="401">
        <f t="shared" si="1944"/>
        <v>0</v>
      </c>
      <c r="AI749" s="513"/>
      <c r="AJ749" s="401">
        <f t="shared" si="1945"/>
        <v>0</v>
      </c>
      <c r="AK749" s="513">
        <f t="shared" si="1946"/>
        <v>0</v>
      </c>
      <c r="AL749" s="401">
        <f t="shared" si="1850"/>
        <v>0</v>
      </c>
      <c r="AM749" s="519"/>
      <c r="AN749" s="429">
        <f t="shared" si="1851"/>
        <v>0</v>
      </c>
      <c r="AO749" s="519">
        <f t="shared" si="1947"/>
        <v>0</v>
      </c>
      <c r="AP749" s="429">
        <f t="shared" si="1948"/>
        <v>0</v>
      </c>
      <c r="AQ749" s="596"/>
      <c r="AR749" s="401">
        <f t="shared" si="1854"/>
        <v>0</v>
      </c>
      <c r="AS749" s="519">
        <f t="shared" si="1949"/>
        <v>0</v>
      </c>
      <c r="AT749" s="429">
        <f t="shared" si="1950"/>
        <v>0</v>
      </c>
      <c r="AU749" s="519"/>
      <c r="AV749" s="401">
        <f t="shared" si="1976"/>
        <v>0</v>
      </c>
      <c r="AW749" s="519">
        <f t="shared" si="1951"/>
        <v>0</v>
      </c>
      <c r="AX749" s="429">
        <f t="shared" si="1952"/>
        <v>0</v>
      </c>
      <c r="AY749" s="519"/>
      <c r="AZ749" s="684">
        <f t="shared" si="1860"/>
        <v>0</v>
      </c>
      <c r="BA749" s="519">
        <f t="shared" si="1953"/>
        <v>0</v>
      </c>
      <c r="BB749" s="429">
        <f t="shared" si="1954"/>
        <v>0</v>
      </c>
      <c r="BC749" s="698"/>
      <c r="BD749" s="684">
        <f t="shared" si="1955"/>
        <v>0</v>
      </c>
      <c r="BE749" s="698">
        <f t="shared" si="1956"/>
        <v>0</v>
      </c>
      <c r="BF749" s="684">
        <f t="shared" si="1957"/>
        <v>0</v>
      </c>
      <c r="BG749" s="698"/>
      <c r="BH749" s="684">
        <f t="shared" si="1958"/>
        <v>0</v>
      </c>
      <c r="BI749" s="519">
        <f t="shared" si="1959"/>
        <v>0</v>
      </c>
      <c r="BJ749" s="429">
        <f t="shared" si="1960"/>
        <v>0</v>
      </c>
      <c r="BK749" s="519"/>
      <c r="BL749" s="429">
        <f t="shared" si="1961"/>
        <v>0</v>
      </c>
      <c r="BM749" s="519">
        <f t="shared" si="1962"/>
        <v>0</v>
      </c>
      <c r="BN749" s="429">
        <f t="shared" si="1963"/>
        <v>0</v>
      </c>
      <c r="BO749" s="718"/>
      <c r="BP749" s="706">
        <f t="shared" si="1964"/>
        <v>0</v>
      </c>
      <c r="BQ749" s="718">
        <f t="shared" si="1965"/>
        <v>0</v>
      </c>
      <c r="BR749" s="706">
        <f t="shared" si="1966"/>
        <v>0</v>
      </c>
      <c r="BS749" s="718"/>
      <c r="BT749" s="706">
        <f t="shared" si="1967"/>
        <v>0</v>
      </c>
      <c r="BU749" s="718">
        <f t="shared" si="1968"/>
        <v>0</v>
      </c>
      <c r="BV749" s="706">
        <f t="shared" si="1969"/>
        <v>0</v>
      </c>
      <c r="BW749" s="718"/>
      <c r="BX749" s="706">
        <f t="shared" si="1970"/>
        <v>0</v>
      </c>
      <c r="BY749" s="718">
        <f t="shared" si="1971"/>
        <v>0</v>
      </c>
      <c r="BZ749" s="706">
        <f t="shared" si="1972"/>
        <v>0</v>
      </c>
      <c r="CA749" s="718"/>
      <c r="CB749" s="706">
        <f t="shared" si="1973"/>
        <v>0</v>
      </c>
      <c r="CC749" s="718">
        <f t="shared" si="1974"/>
        <v>0</v>
      </c>
      <c r="CD749" s="706">
        <f t="shared" si="1975"/>
        <v>0</v>
      </c>
      <c r="CE749" s="706"/>
      <c r="CF749" s="432">
        <f t="shared" si="1832"/>
        <v>1221419.9999999998</v>
      </c>
    </row>
    <row r="750" spans="2:84" s="387" customFormat="1" ht="36">
      <c r="B750" s="404"/>
      <c r="C750" s="405" t="s">
        <v>2073</v>
      </c>
      <c r="D750" s="406"/>
      <c r="E750" s="407"/>
      <c r="F750" s="408">
        <v>0</v>
      </c>
      <c r="G750" s="409"/>
      <c r="H750" s="409"/>
      <c r="I750" s="409"/>
      <c r="J750" s="409"/>
      <c r="K750" s="516"/>
      <c r="L750" s="409">
        <f>SUM(L751:L755)</f>
        <v>0</v>
      </c>
      <c r="M750" s="516"/>
      <c r="N750" s="409">
        <f>SUM(N751:N755)</f>
        <v>0</v>
      </c>
      <c r="O750" s="516"/>
      <c r="P750" s="409"/>
      <c r="Q750" s="516"/>
      <c r="R750" s="409">
        <f>SUM(R751:R755)</f>
        <v>0</v>
      </c>
      <c r="S750" s="542"/>
      <c r="T750" s="409">
        <f>SUM(T751:T755)</f>
        <v>0</v>
      </c>
      <c r="U750" s="516"/>
      <c r="V750" s="409">
        <f>SUM(V751:V755)</f>
        <v>0</v>
      </c>
      <c r="W750" s="516"/>
      <c r="X750" s="409">
        <f>SUM(X751:X755)</f>
        <v>0</v>
      </c>
      <c r="Y750" s="516"/>
      <c r="Z750" s="409">
        <f>SUM(Z751:Z755)</f>
        <v>0</v>
      </c>
      <c r="AA750" s="516"/>
      <c r="AB750" s="409">
        <f>SUM(AB751:AB755)</f>
        <v>714808</v>
      </c>
      <c r="AC750" s="516"/>
      <c r="AD750" s="409">
        <f>SUM(AD751:AD755)</f>
        <v>714808</v>
      </c>
      <c r="AE750" s="516"/>
      <c r="AF750" s="409">
        <f>SUM(AF751:AF755)</f>
        <v>0</v>
      </c>
      <c r="AG750" s="516"/>
      <c r="AH750" s="409">
        <f>SUM(AH751:AH755)</f>
        <v>714808</v>
      </c>
      <c r="AI750" s="516"/>
      <c r="AJ750" s="409">
        <f>SUM(AJ751:AJ755)</f>
        <v>0</v>
      </c>
      <c r="AK750" s="516"/>
      <c r="AL750" s="409">
        <f>SUM(AL751:AL755)</f>
        <v>714808</v>
      </c>
      <c r="AM750" s="611"/>
      <c r="AN750" s="612">
        <f>SUM(AN751:AN755)</f>
        <v>0</v>
      </c>
      <c r="AO750" s="611"/>
      <c r="AP750" s="612">
        <f>SUM(AP751:AP755)</f>
        <v>714808</v>
      </c>
      <c r="AQ750" s="593"/>
      <c r="AR750" s="409">
        <f>SUM(AR751:AR755)</f>
        <v>714808</v>
      </c>
      <c r="AS750" s="611"/>
      <c r="AT750" s="612">
        <f>SUM(AT751:AT755)</f>
        <v>1429616</v>
      </c>
      <c r="AU750" s="516"/>
      <c r="AV750" s="409">
        <f>SUM(AV751:AV755)</f>
        <v>0</v>
      </c>
      <c r="AW750" s="611"/>
      <c r="AX750" s="612">
        <f>SUM(AX751:AX755)</f>
        <v>1429616</v>
      </c>
      <c r="AY750" s="516"/>
      <c r="AZ750" s="680">
        <f>SUM(AZ751:AZ755)</f>
        <v>0</v>
      </c>
      <c r="BA750" s="611"/>
      <c r="BB750" s="612">
        <f>SUM(BB751:BB755)</f>
        <v>1429616</v>
      </c>
      <c r="BC750" s="694"/>
      <c r="BD750" s="680">
        <f>SUM(BD751:BD755)</f>
        <v>0</v>
      </c>
      <c r="BE750" s="694"/>
      <c r="BF750" s="680">
        <f>SUM(BF751:BF755)</f>
        <v>1429616</v>
      </c>
      <c r="BG750" s="694"/>
      <c r="BH750" s="680">
        <f>SUM(BH751:BH755)</f>
        <v>0</v>
      </c>
      <c r="BI750" s="519"/>
      <c r="BJ750" s="429">
        <f>SUM(BJ751:BJ755)</f>
        <v>1429616</v>
      </c>
      <c r="BK750" s="519"/>
      <c r="BL750" s="429">
        <f>SUM(BL751:BL755)</f>
        <v>0</v>
      </c>
      <c r="BM750" s="519"/>
      <c r="BN750" s="429">
        <f>SUM(BN751:BN755)</f>
        <v>1429616</v>
      </c>
      <c r="BO750" s="409"/>
      <c r="BP750" s="409"/>
      <c r="BQ750" s="409"/>
      <c r="BR750" s="409"/>
      <c r="BS750" s="409"/>
      <c r="BT750" s="409"/>
      <c r="BU750" s="409"/>
      <c r="BV750" s="409"/>
      <c r="BW750" s="516"/>
      <c r="BX750" s="409"/>
      <c r="BY750" s="409"/>
      <c r="BZ750" s="409"/>
      <c r="CA750" s="516"/>
      <c r="CB750" s="409"/>
      <c r="CC750" s="409"/>
      <c r="CD750" s="409"/>
      <c r="CE750" s="409"/>
      <c r="CF750" s="410">
        <f t="shared" si="1832"/>
        <v>0</v>
      </c>
    </row>
    <row r="751" spans="2:84" ht="90">
      <c r="B751" s="395" t="s">
        <v>1432</v>
      </c>
      <c r="C751" s="396" t="s">
        <v>1433</v>
      </c>
      <c r="D751" s="397" t="s">
        <v>389</v>
      </c>
      <c r="E751" s="398">
        <v>357404</v>
      </c>
      <c r="F751" s="399">
        <v>0</v>
      </c>
      <c r="G751" s="400">
        <f>F751*E751</f>
        <v>0</v>
      </c>
      <c r="H751" s="400"/>
      <c r="I751" s="401"/>
      <c r="J751" s="401"/>
      <c r="K751" s="513"/>
      <c r="L751" s="401"/>
      <c r="M751" s="513">
        <f>I751+K751</f>
        <v>0</v>
      </c>
      <c r="N751" s="401">
        <f>M751*$E751</f>
        <v>0</v>
      </c>
      <c r="O751" s="513"/>
      <c r="P751" s="401"/>
      <c r="Q751" s="513">
        <f>M751+O751</f>
        <v>0</v>
      </c>
      <c r="R751" s="401">
        <f>Q751*$E751</f>
        <v>0</v>
      </c>
      <c r="S751" s="540"/>
      <c r="T751" s="401"/>
      <c r="U751" s="513">
        <f>Q751+S751</f>
        <v>0</v>
      </c>
      <c r="V751" s="401">
        <f>U751*$E751</f>
        <v>0</v>
      </c>
      <c r="W751" s="513"/>
      <c r="X751" s="401"/>
      <c r="Y751" s="513">
        <f>U751+W751</f>
        <v>0</v>
      </c>
      <c r="Z751" s="401">
        <f>Y751*$E751</f>
        <v>0</v>
      </c>
      <c r="AA751" s="513">
        <v>2</v>
      </c>
      <c r="AB751" s="401">
        <f>AA751*$E751</f>
        <v>714808</v>
      </c>
      <c r="AC751" s="513">
        <f>Y751+AA751</f>
        <v>2</v>
      </c>
      <c r="AD751" s="401">
        <f>AC751*$E751</f>
        <v>714808</v>
      </c>
      <c r="AE751" s="513"/>
      <c r="AF751" s="401">
        <f>AE751*$E751</f>
        <v>0</v>
      </c>
      <c r="AG751" s="513">
        <f>AC751+AE751</f>
        <v>2</v>
      </c>
      <c r="AH751" s="401">
        <f>AG751*$E751</f>
        <v>714808</v>
      </c>
      <c r="AI751" s="513"/>
      <c r="AJ751" s="401">
        <f>AI751*$E751</f>
        <v>0</v>
      </c>
      <c r="AK751" s="513">
        <f>AG751+AI751</f>
        <v>2</v>
      </c>
      <c r="AL751" s="401">
        <f t="shared" si="1850"/>
        <v>714808</v>
      </c>
      <c r="AM751" s="519"/>
      <c r="AN751" s="429">
        <f t="shared" si="1851"/>
        <v>0</v>
      </c>
      <c r="AO751" s="519">
        <f>AK751+AM751</f>
        <v>2</v>
      </c>
      <c r="AP751" s="429">
        <f>AO751*$E751</f>
        <v>714808</v>
      </c>
      <c r="AQ751" s="591">
        <v>2</v>
      </c>
      <c r="AR751" s="401">
        <f t="shared" si="1854"/>
        <v>714808</v>
      </c>
      <c r="AS751" s="519">
        <f>AO751+AQ751</f>
        <v>4</v>
      </c>
      <c r="AT751" s="429">
        <f>AS751*$E751</f>
        <v>1429616</v>
      </c>
      <c r="AU751" s="513"/>
      <c r="AV751" s="401">
        <f t="shared" si="1976"/>
        <v>0</v>
      </c>
      <c r="AW751" s="519">
        <f>AS751+AU751</f>
        <v>4</v>
      </c>
      <c r="AX751" s="429">
        <f>AW751*$E751</f>
        <v>1429616</v>
      </c>
      <c r="AY751" s="513"/>
      <c r="AZ751" s="681">
        <f t="shared" si="1860"/>
        <v>0</v>
      </c>
      <c r="BA751" s="519">
        <f>AW751+AY751</f>
        <v>4</v>
      </c>
      <c r="BB751" s="429">
        <f>BA751*$E751</f>
        <v>1429616</v>
      </c>
      <c r="BC751" s="695"/>
      <c r="BD751" s="681">
        <f>BC751*$E751</f>
        <v>0</v>
      </c>
      <c r="BE751" s="695">
        <f>BA751+BC751</f>
        <v>4</v>
      </c>
      <c r="BF751" s="681">
        <f>BE751*$E751</f>
        <v>1429616</v>
      </c>
      <c r="BG751" s="695"/>
      <c r="BH751" s="681">
        <f>BG751*$E751</f>
        <v>0</v>
      </c>
      <c r="BI751" s="519">
        <f>BE751+BG751</f>
        <v>4</v>
      </c>
      <c r="BJ751" s="429">
        <f>BI751*$E751</f>
        <v>1429616</v>
      </c>
      <c r="BK751" s="519"/>
      <c r="BL751" s="429">
        <f>BK751*$E751</f>
        <v>0</v>
      </c>
      <c r="BM751" s="519">
        <f>BI751+BK751</f>
        <v>4</v>
      </c>
      <c r="BN751" s="429">
        <f>BM751*$E751</f>
        <v>1429616</v>
      </c>
      <c r="BO751" s="718"/>
      <c r="BP751" s="706">
        <f>BO751*$E751</f>
        <v>0</v>
      </c>
      <c r="BQ751" s="718">
        <f>BM751+BO751</f>
        <v>4</v>
      </c>
      <c r="BR751" s="706">
        <f>BQ751*$E751</f>
        <v>1429616</v>
      </c>
      <c r="BS751" s="718"/>
      <c r="BT751" s="706">
        <f>BS751*$E751</f>
        <v>0</v>
      </c>
      <c r="BU751" s="718">
        <f>BQ751+BS751</f>
        <v>4</v>
      </c>
      <c r="BV751" s="706">
        <f>BU751*$E751</f>
        <v>1429616</v>
      </c>
      <c r="BW751" s="718"/>
      <c r="BX751" s="706">
        <f>BW751*$E751</f>
        <v>0</v>
      </c>
      <c r="BY751" s="718">
        <f>BU751+BW751</f>
        <v>4</v>
      </c>
      <c r="BZ751" s="706">
        <f>BY751*$E751</f>
        <v>1429616</v>
      </c>
      <c r="CA751" s="718"/>
      <c r="CB751" s="706">
        <f>CA751*$E751</f>
        <v>0</v>
      </c>
      <c r="CC751" s="718">
        <f>BY751+CA751</f>
        <v>4</v>
      </c>
      <c r="CD751" s="706">
        <f>CC751*$E751</f>
        <v>1429616</v>
      </c>
      <c r="CE751" s="706"/>
      <c r="CF751" s="402">
        <f t="shared" si="1832"/>
        <v>0</v>
      </c>
    </row>
    <row r="752" spans="2:84" ht="90">
      <c r="B752" s="395" t="s">
        <v>2074</v>
      </c>
      <c r="C752" s="396" t="s">
        <v>2075</v>
      </c>
      <c r="D752" s="397" t="s">
        <v>389</v>
      </c>
      <c r="E752" s="398">
        <v>319541</v>
      </c>
      <c r="F752" s="399">
        <v>0</v>
      </c>
      <c r="G752" s="400">
        <f>F752*E752</f>
        <v>0</v>
      </c>
      <c r="H752" s="400"/>
      <c r="I752" s="401"/>
      <c r="J752" s="401"/>
      <c r="K752" s="513"/>
      <c r="L752" s="401"/>
      <c r="M752" s="513">
        <f>I752+K752</f>
        <v>0</v>
      </c>
      <c r="N752" s="401">
        <f>M752*$E752</f>
        <v>0</v>
      </c>
      <c r="O752" s="513"/>
      <c r="P752" s="401"/>
      <c r="Q752" s="513">
        <f>M752+O752</f>
        <v>0</v>
      </c>
      <c r="R752" s="401">
        <f>Q752*$E752</f>
        <v>0</v>
      </c>
      <c r="S752" s="540"/>
      <c r="T752" s="401"/>
      <c r="U752" s="513">
        <f>Q752+S752</f>
        <v>0</v>
      </c>
      <c r="V752" s="401">
        <f>U752*$E752</f>
        <v>0</v>
      </c>
      <c r="W752" s="513"/>
      <c r="X752" s="401"/>
      <c r="Y752" s="513">
        <f>U752+W752</f>
        <v>0</v>
      </c>
      <c r="Z752" s="401">
        <f>Y752*$E752</f>
        <v>0</v>
      </c>
      <c r="AA752" s="513"/>
      <c r="AB752" s="401">
        <f>AA752*$E752</f>
        <v>0</v>
      </c>
      <c r="AC752" s="513">
        <f>Y752+AA752</f>
        <v>0</v>
      </c>
      <c r="AD752" s="401">
        <f>AC752*$E752</f>
        <v>0</v>
      </c>
      <c r="AE752" s="513"/>
      <c r="AF752" s="401">
        <f>AE752*$E752</f>
        <v>0</v>
      </c>
      <c r="AG752" s="513">
        <f>AC752+AE752</f>
        <v>0</v>
      </c>
      <c r="AH752" s="401">
        <f>AG752*$E752</f>
        <v>0</v>
      </c>
      <c r="AI752" s="513"/>
      <c r="AJ752" s="401">
        <f>AI752*$E752</f>
        <v>0</v>
      </c>
      <c r="AK752" s="513">
        <f>AG752+AI752</f>
        <v>0</v>
      </c>
      <c r="AL752" s="401">
        <f t="shared" si="1850"/>
        <v>0</v>
      </c>
      <c r="AM752" s="519"/>
      <c r="AN752" s="429">
        <f t="shared" si="1851"/>
        <v>0</v>
      </c>
      <c r="AO752" s="519">
        <f>AK752+AM752</f>
        <v>0</v>
      </c>
      <c r="AP752" s="429">
        <f>AO752*$E752</f>
        <v>0</v>
      </c>
      <c r="AQ752" s="591"/>
      <c r="AR752" s="401">
        <f t="shared" si="1854"/>
        <v>0</v>
      </c>
      <c r="AS752" s="519">
        <f>AO752+AQ752</f>
        <v>0</v>
      </c>
      <c r="AT752" s="429">
        <f>AS752*$E752</f>
        <v>0</v>
      </c>
      <c r="AU752" s="513"/>
      <c r="AV752" s="401">
        <f t="shared" si="1976"/>
        <v>0</v>
      </c>
      <c r="AW752" s="519">
        <f>AS752+AU752</f>
        <v>0</v>
      </c>
      <c r="AX752" s="429">
        <f>AW752*$E752</f>
        <v>0</v>
      </c>
      <c r="AY752" s="513"/>
      <c r="AZ752" s="681">
        <f t="shared" si="1860"/>
        <v>0</v>
      </c>
      <c r="BA752" s="519">
        <f>AW752+AY752</f>
        <v>0</v>
      </c>
      <c r="BB752" s="429">
        <f>BA752*$E752</f>
        <v>0</v>
      </c>
      <c r="BC752" s="695"/>
      <c r="BD752" s="681">
        <f>BC752*$E752</f>
        <v>0</v>
      </c>
      <c r="BE752" s="695">
        <f>BA752+BC752</f>
        <v>0</v>
      </c>
      <c r="BF752" s="681">
        <f>BE752*$E752</f>
        <v>0</v>
      </c>
      <c r="BG752" s="695"/>
      <c r="BH752" s="681">
        <f>BG752*$E752</f>
        <v>0</v>
      </c>
      <c r="BI752" s="519">
        <f>BE752+BG752</f>
        <v>0</v>
      </c>
      <c r="BJ752" s="429">
        <f>BI752*$E752</f>
        <v>0</v>
      </c>
      <c r="BK752" s="519"/>
      <c r="BL752" s="429">
        <f>BK752*$E752</f>
        <v>0</v>
      </c>
      <c r="BM752" s="519">
        <f>BI752+BK752</f>
        <v>0</v>
      </c>
      <c r="BN752" s="429">
        <f>BM752*$E752</f>
        <v>0</v>
      </c>
      <c r="BO752" s="718"/>
      <c r="BP752" s="706">
        <f>BO752*$E752</f>
        <v>0</v>
      </c>
      <c r="BQ752" s="718">
        <f>BM752+BO752</f>
        <v>0</v>
      </c>
      <c r="BR752" s="706">
        <f>BQ752*$E752</f>
        <v>0</v>
      </c>
      <c r="BS752" s="718"/>
      <c r="BT752" s="706">
        <f>BS752*$E752</f>
        <v>0</v>
      </c>
      <c r="BU752" s="718">
        <f>BQ752+BS752</f>
        <v>0</v>
      </c>
      <c r="BV752" s="706">
        <f>BU752*$E752</f>
        <v>0</v>
      </c>
      <c r="BW752" s="718"/>
      <c r="BX752" s="706">
        <f>BW752*$E752</f>
        <v>0</v>
      </c>
      <c r="BY752" s="718">
        <f>BU752+BW752</f>
        <v>0</v>
      </c>
      <c r="BZ752" s="706">
        <f>BY752*$E752</f>
        <v>0</v>
      </c>
      <c r="CA752" s="718"/>
      <c r="CB752" s="706">
        <f>CA752*$E752</f>
        <v>0</v>
      </c>
      <c r="CC752" s="718">
        <f>BY752+CA752</f>
        <v>0</v>
      </c>
      <c r="CD752" s="706">
        <f>CC752*$E752</f>
        <v>0</v>
      </c>
      <c r="CE752" s="706"/>
      <c r="CF752" s="402">
        <f t="shared" si="1832"/>
        <v>0</v>
      </c>
    </row>
    <row r="753" spans="1:84" ht="90">
      <c r="B753" s="395" t="s">
        <v>2076</v>
      </c>
      <c r="C753" s="396" t="s">
        <v>2077</v>
      </c>
      <c r="D753" s="397" t="s">
        <v>389</v>
      </c>
      <c r="E753" s="398">
        <v>452940</v>
      </c>
      <c r="F753" s="399">
        <v>0</v>
      </c>
      <c r="G753" s="400">
        <f>F753*E753</f>
        <v>0</v>
      </c>
      <c r="H753" s="400"/>
      <c r="I753" s="401"/>
      <c r="J753" s="401"/>
      <c r="K753" s="513"/>
      <c r="L753" s="401"/>
      <c r="M753" s="513">
        <f>I753+K753</f>
        <v>0</v>
      </c>
      <c r="N753" s="401">
        <f>M753*$E753</f>
        <v>0</v>
      </c>
      <c r="O753" s="513"/>
      <c r="P753" s="401"/>
      <c r="Q753" s="513">
        <f>M753+O753</f>
        <v>0</v>
      </c>
      <c r="R753" s="401">
        <f>Q753*$E753</f>
        <v>0</v>
      </c>
      <c r="S753" s="540"/>
      <c r="T753" s="401"/>
      <c r="U753" s="513">
        <f>Q753+S753</f>
        <v>0</v>
      </c>
      <c r="V753" s="401">
        <f>U753*$E753</f>
        <v>0</v>
      </c>
      <c r="W753" s="513"/>
      <c r="X753" s="401"/>
      <c r="Y753" s="513">
        <f>U753+W753</f>
        <v>0</v>
      </c>
      <c r="Z753" s="401">
        <f>Y753*$E753</f>
        <v>0</v>
      </c>
      <c r="AA753" s="513"/>
      <c r="AB753" s="401">
        <f>AA753*$E753</f>
        <v>0</v>
      </c>
      <c r="AC753" s="513">
        <f>Y753+AA753</f>
        <v>0</v>
      </c>
      <c r="AD753" s="401">
        <f>AC753*$E753</f>
        <v>0</v>
      </c>
      <c r="AE753" s="513"/>
      <c r="AF753" s="401">
        <f>AE753*$E753</f>
        <v>0</v>
      </c>
      <c r="AG753" s="513">
        <f>AC753+AE753</f>
        <v>0</v>
      </c>
      <c r="AH753" s="401">
        <f>AG753*$E753</f>
        <v>0</v>
      </c>
      <c r="AI753" s="513"/>
      <c r="AJ753" s="401">
        <f>AI753*$E753</f>
        <v>0</v>
      </c>
      <c r="AK753" s="513">
        <f>AG753+AI753</f>
        <v>0</v>
      </c>
      <c r="AL753" s="401">
        <f t="shared" si="1850"/>
        <v>0</v>
      </c>
      <c r="AM753" s="519"/>
      <c r="AN753" s="429">
        <f t="shared" si="1851"/>
        <v>0</v>
      </c>
      <c r="AO753" s="519">
        <f>AK753+AM753</f>
        <v>0</v>
      </c>
      <c r="AP753" s="429">
        <f>AO753*$E753</f>
        <v>0</v>
      </c>
      <c r="AQ753" s="591"/>
      <c r="AR753" s="401">
        <f t="shared" si="1854"/>
        <v>0</v>
      </c>
      <c r="AS753" s="519">
        <f>AO753+AQ753</f>
        <v>0</v>
      </c>
      <c r="AT753" s="429">
        <f>AS753*$E753</f>
        <v>0</v>
      </c>
      <c r="AU753" s="513"/>
      <c r="AV753" s="401">
        <f t="shared" si="1976"/>
        <v>0</v>
      </c>
      <c r="AW753" s="519">
        <f>AS753+AU753</f>
        <v>0</v>
      </c>
      <c r="AX753" s="429">
        <f>AW753*$E753</f>
        <v>0</v>
      </c>
      <c r="AY753" s="513"/>
      <c r="AZ753" s="681">
        <f t="shared" si="1860"/>
        <v>0</v>
      </c>
      <c r="BA753" s="519">
        <f>AW753+AY753</f>
        <v>0</v>
      </c>
      <c r="BB753" s="429">
        <f>BA753*$E753</f>
        <v>0</v>
      </c>
      <c r="BC753" s="695"/>
      <c r="BD753" s="681">
        <f>BC753*$E753</f>
        <v>0</v>
      </c>
      <c r="BE753" s="695">
        <f>BA753+BC753</f>
        <v>0</v>
      </c>
      <c r="BF753" s="681">
        <f>BE753*$E753</f>
        <v>0</v>
      </c>
      <c r="BG753" s="695"/>
      <c r="BH753" s="681">
        <f>BG753*$E753</f>
        <v>0</v>
      </c>
      <c r="BI753" s="519">
        <f>BE753+BG753</f>
        <v>0</v>
      </c>
      <c r="BJ753" s="429">
        <f>BI753*$E753</f>
        <v>0</v>
      </c>
      <c r="BK753" s="519"/>
      <c r="BL753" s="429">
        <f>BK753*$E753</f>
        <v>0</v>
      </c>
      <c r="BM753" s="519">
        <f>BI753+BK753</f>
        <v>0</v>
      </c>
      <c r="BN753" s="429">
        <f>BM753*$E753</f>
        <v>0</v>
      </c>
      <c r="BO753" s="718"/>
      <c r="BP753" s="706">
        <f>BO753*$E753</f>
        <v>0</v>
      </c>
      <c r="BQ753" s="718">
        <f>BM753+BO753</f>
        <v>0</v>
      </c>
      <c r="BR753" s="706">
        <f>BQ753*$E753</f>
        <v>0</v>
      </c>
      <c r="BS753" s="718"/>
      <c r="BT753" s="706">
        <f>BS753*$E753</f>
        <v>0</v>
      </c>
      <c r="BU753" s="718">
        <f>BQ753+BS753</f>
        <v>0</v>
      </c>
      <c r="BV753" s="706">
        <f>BU753*$E753</f>
        <v>0</v>
      </c>
      <c r="BW753" s="718"/>
      <c r="BX753" s="706">
        <f>BW753*$E753</f>
        <v>0</v>
      </c>
      <c r="BY753" s="718">
        <f>BU753+BW753</f>
        <v>0</v>
      </c>
      <c r="BZ753" s="706">
        <f>BY753*$E753</f>
        <v>0</v>
      </c>
      <c r="CA753" s="718"/>
      <c r="CB753" s="706">
        <f>CA753*$E753</f>
        <v>0</v>
      </c>
      <c r="CC753" s="718">
        <f>BY753+CA753</f>
        <v>0</v>
      </c>
      <c r="CD753" s="706">
        <f>CC753*$E753</f>
        <v>0</v>
      </c>
      <c r="CE753" s="706"/>
      <c r="CF753" s="402">
        <f t="shared" si="1832"/>
        <v>0</v>
      </c>
    </row>
    <row r="754" spans="1:84" ht="72">
      <c r="B754" s="395" t="s">
        <v>2078</v>
      </c>
      <c r="C754" s="396" t="s">
        <v>2079</v>
      </c>
      <c r="D754" s="397" t="s">
        <v>389</v>
      </c>
      <c r="E754" s="398">
        <v>3214861</v>
      </c>
      <c r="F754" s="399">
        <v>0</v>
      </c>
      <c r="G754" s="400">
        <f>F754*E754</f>
        <v>0</v>
      </c>
      <c r="H754" s="400"/>
      <c r="I754" s="401"/>
      <c r="J754" s="401"/>
      <c r="K754" s="513"/>
      <c r="L754" s="401"/>
      <c r="M754" s="513">
        <f>I754+K754</f>
        <v>0</v>
      </c>
      <c r="N754" s="401">
        <f>M754*$E754</f>
        <v>0</v>
      </c>
      <c r="O754" s="513"/>
      <c r="P754" s="401"/>
      <c r="Q754" s="513">
        <f>M754+O754</f>
        <v>0</v>
      </c>
      <c r="R754" s="401">
        <f>Q754*$E754</f>
        <v>0</v>
      </c>
      <c r="S754" s="540"/>
      <c r="T754" s="401"/>
      <c r="U754" s="513">
        <f>Q754+S754</f>
        <v>0</v>
      </c>
      <c r="V754" s="401">
        <f>U754*$E754</f>
        <v>0</v>
      </c>
      <c r="W754" s="513"/>
      <c r="X754" s="401"/>
      <c r="Y754" s="513">
        <f>U754+W754</f>
        <v>0</v>
      </c>
      <c r="Z754" s="401">
        <f>Y754*$E754</f>
        <v>0</v>
      </c>
      <c r="AA754" s="513"/>
      <c r="AB754" s="401">
        <f>AA754*$E754</f>
        <v>0</v>
      </c>
      <c r="AC754" s="513">
        <f>Y754+AA754</f>
        <v>0</v>
      </c>
      <c r="AD754" s="401">
        <f>AC754*$E754</f>
        <v>0</v>
      </c>
      <c r="AE754" s="513"/>
      <c r="AF754" s="401">
        <f>AE754*$E754</f>
        <v>0</v>
      </c>
      <c r="AG754" s="513">
        <f>AC754+AE754</f>
        <v>0</v>
      </c>
      <c r="AH754" s="401">
        <f>AG754*$E754</f>
        <v>0</v>
      </c>
      <c r="AI754" s="513"/>
      <c r="AJ754" s="401">
        <f>AI754*$E754</f>
        <v>0</v>
      </c>
      <c r="AK754" s="513">
        <f>AG754+AI754</f>
        <v>0</v>
      </c>
      <c r="AL754" s="401">
        <f t="shared" si="1850"/>
        <v>0</v>
      </c>
      <c r="AM754" s="519"/>
      <c r="AN754" s="429">
        <f t="shared" si="1851"/>
        <v>0</v>
      </c>
      <c r="AO754" s="519">
        <f>AK754+AM754</f>
        <v>0</v>
      </c>
      <c r="AP754" s="429">
        <f>AO754*$E754</f>
        <v>0</v>
      </c>
      <c r="AQ754" s="591"/>
      <c r="AR754" s="401">
        <f t="shared" si="1854"/>
        <v>0</v>
      </c>
      <c r="AS754" s="519">
        <f>AO754+AQ754</f>
        <v>0</v>
      </c>
      <c r="AT754" s="429">
        <f>AS754*$E754</f>
        <v>0</v>
      </c>
      <c r="AU754" s="513"/>
      <c r="AV754" s="401">
        <f t="shared" si="1976"/>
        <v>0</v>
      </c>
      <c r="AW754" s="519">
        <f>AS754+AU754</f>
        <v>0</v>
      </c>
      <c r="AX754" s="429">
        <f>AW754*$E754</f>
        <v>0</v>
      </c>
      <c r="AY754" s="513"/>
      <c r="AZ754" s="681">
        <f t="shared" si="1860"/>
        <v>0</v>
      </c>
      <c r="BA754" s="519">
        <f>AW754+AY754</f>
        <v>0</v>
      </c>
      <c r="BB754" s="429">
        <f>BA754*$E754</f>
        <v>0</v>
      </c>
      <c r="BC754" s="695"/>
      <c r="BD754" s="681">
        <f>BC754*$E754</f>
        <v>0</v>
      </c>
      <c r="BE754" s="695">
        <f>BA754+BC754</f>
        <v>0</v>
      </c>
      <c r="BF754" s="681">
        <f>BE754*$E754</f>
        <v>0</v>
      </c>
      <c r="BG754" s="695"/>
      <c r="BH754" s="681">
        <f>BG754*$E754</f>
        <v>0</v>
      </c>
      <c r="BI754" s="519">
        <f>BE754+BG754</f>
        <v>0</v>
      </c>
      <c r="BJ754" s="429">
        <f>BI754*$E754</f>
        <v>0</v>
      </c>
      <c r="BK754" s="519"/>
      <c r="BL754" s="429">
        <f>BK754*$E754</f>
        <v>0</v>
      </c>
      <c r="BM754" s="519">
        <f>BI754+BK754</f>
        <v>0</v>
      </c>
      <c r="BN754" s="429">
        <f>BM754*$E754</f>
        <v>0</v>
      </c>
      <c r="BO754" s="718"/>
      <c r="BP754" s="706">
        <f>BO754*$E754</f>
        <v>0</v>
      </c>
      <c r="BQ754" s="718">
        <f>BM754+BO754</f>
        <v>0</v>
      </c>
      <c r="BR754" s="706">
        <f>BQ754*$E754</f>
        <v>0</v>
      </c>
      <c r="BS754" s="718"/>
      <c r="BT754" s="706">
        <f>BS754*$E754</f>
        <v>0</v>
      </c>
      <c r="BU754" s="718">
        <f>BQ754+BS754</f>
        <v>0</v>
      </c>
      <c r="BV754" s="706">
        <f>BU754*$E754</f>
        <v>0</v>
      </c>
      <c r="BW754" s="718"/>
      <c r="BX754" s="706">
        <f>BW754*$E754</f>
        <v>0</v>
      </c>
      <c r="BY754" s="718">
        <f>BU754+BW754</f>
        <v>0</v>
      </c>
      <c r="BZ754" s="706">
        <f>BY754*$E754</f>
        <v>0</v>
      </c>
      <c r="CA754" s="718"/>
      <c r="CB754" s="706">
        <f>CA754*$E754</f>
        <v>0</v>
      </c>
      <c r="CC754" s="718">
        <f>BY754+CA754</f>
        <v>0</v>
      </c>
      <c r="CD754" s="706">
        <f>CC754*$E754</f>
        <v>0</v>
      </c>
      <c r="CE754" s="706"/>
      <c r="CF754" s="402">
        <f t="shared" si="1832"/>
        <v>0</v>
      </c>
    </row>
    <row r="755" spans="1:84" ht="162">
      <c r="B755" s="395">
        <v>33.26</v>
      </c>
      <c r="C755" s="396" t="s">
        <v>2080</v>
      </c>
      <c r="D755" s="397" t="s">
        <v>389</v>
      </c>
      <c r="E755" s="398">
        <v>434955.51</v>
      </c>
      <c r="F755" s="399">
        <v>0</v>
      </c>
      <c r="G755" s="400">
        <f>+F755*$E755</f>
        <v>0</v>
      </c>
      <c r="H755" s="400"/>
      <c r="I755" s="401"/>
      <c r="J755" s="401"/>
      <c r="K755" s="513"/>
      <c r="L755" s="401"/>
      <c r="M755" s="513">
        <f>I755+K755</f>
        <v>0</v>
      </c>
      <c r="N755" s="401">
        <f>M755*$E755</f>
        <v>0</v>
      </c>
      <c r="O755" s="513"/>
      <c r="P755" s="401"/>
      <c r="Q755" s="513">
        <f>M755+O755</f>
        <v>0</v>
      </c>
      <c r="R755" s="401">
        <f>Q755*$E755</f>
        <v>0</v>
      </c>
      <c r="S755" s="540"/>
      <c r="T755" s="401"/>
      <c r="U755" s="513">
        <f>Q755+S755</f>
        <v>0</v>
      </c>
      <c r="V755" s="401">
        <f>U755*$E755</f>
        <v>0</v>
      </c>
      <c r="W755" s="513"/>
      <c r="X755" s="401"/>
      <c r="Y755" s="513">
        <f>U755+W755</f>
        <v>0</v>
      </c>
      <c r="Z755" s="401">
        <f>Y755*$E755</f>
        <v>0</v>
      </c>
      <c r="AA755" s="513"/>
      <c r="AB755" s="401">
        <f>AA755*$E755</f>
        <v>0</v>
      </c>
      <c r="AC755" s="513">
        <f>Y755+AA755</f>
        <v>0</v>
      </c>
      <c r="AD755" s="401">
        <f>AC755*$E755</f>
        <v>0</v>
      </c>
      <c r="AE755" s="513"/>
      <c r="AF755" s="401">
        <f>AE755*$E755</f>
        <v>0</v>
      </c>
      <c r="AG755" s="513">
        <f>AC755+AE755</f>
        <v>0</v>
      </c>
      <c r="AH755" s="401">
        <f>AG755*$E755</f>
        <v>0</v>
      </c>
      <c r="AI755" s="513"/>
      <c r="AJ755" s="401">
        <f>AI755*$E755</f>
        <v>0</v>
      </c>
      <c r="AK755" s="513">
        <f>AG755+AI755</f>
        <v>0</v>
      </c>
      <c r="AL755" s="401">
        <f t="shared" si="1850"/>
        <v>0</v>
      </c>
      <c r="AM755" s="519"/>
      <c r="AN755" s="429">
        <f t="shared" si="1851"/>
        <v>0</v>
      </c>
      <c r="AO755" s="519">
        <f>AK755+AM755</f>
        <v>0</v>
      </c>
      <c r="AP755" s="429">
        <f>AO755*$E755</f>
        <v>0</v>
      </c>
      <c r="AQ755" s="591"/>
      <c r="AR755" s="401">
        <f t="shared" si="1854"/>
        <v>0</v>
      </c>
      <c r="AS755" s="519">
        <f>AO755+AQ755</f>
        <v>0</v>
      </c>
      <c r="AT755" s="429">
        <f>AS755*$E755</f>
        <v>0</v>
      </c>
      <c r="AU755" s="513"/>
      <c r="AV755" s="401">
        <f t="shared" si="1976"/>
        <v>0</v>
      </c>
      <c r="AW755" s="519">
        <f>AS755+AU755</f>
        <v>0</v>
      </c>
      <c r="AX755" s="429">
        <f>AW755*$E755</f>
        <v>0</v>
      </c>
      <c r="AY755" s="513"/>
      <c r="AZ755" s="681">
        <f t="shared" si="1860"/>
        <v>0</v>
      </c>
      <c r="BA755" s="519">
        <f>AW755+AY755</f>
        <v>0</v>
      </c>
      <c r="BB755" s="429">
        <f>BA755*$E755</f>
        <v>0</v>
      </c>
      <c r="BC755" s="695"/>
      <c r="BD755" s="681">
        <f>BC755*$E755</f>
        <v>0</v>
      </c>
      <c r="BE755" s="695">
        <f>BA755+BC755</f>
        <v>0</v>
      </c>
      <c r="BF755" s="681">
        <f>BE755*$E755</f>
        <v>0</v>
      </c>
      <c r="BG755" s="695"/>
      <c r="BH755" s="681">
        <f>BG755*$E755</f>
        <v>0</v>
      </c>
      <c r="BI755" s="519">
        <f>BE755+BG755</f>
        <v>0</v>
      </c>
      <c r="BJ755" s="429">
        <f>BI755*$E755</f>
        <v>0</v>
      </c>
      <c r="BK755" s="519"/>
      <c r="BL755" s="429">
        <f>BK755*$E755</f>
        <v>0</v>
      </c>
      <c r="BM755" s="519">
        <f>BI755+BK755</f>
        <v>0</v>
      </c>
      <c r="BN755" s="429">
        <f>BM755*$E755</f>
        <v>0</v>
      </c>
      <c r="BO755" s="718"/>
      <c r="BP755" s="706">
        <f>BO755*$E755</f>
        <v>0</v>
      </c>
      <c r="BQ755" s="718">
        <f>BM755+BO755</f>
        <v>0</v>
      </c>
      <c r="BR755" s="706">
        <f>BQ755*$E755</f>
        <v>0</v>
      </c>
      <c r="BS755" s="718"/>
      <c r="BT755" s="706">
        <f>BS755*$E755</f>
        <v>0</v>
      </c>
      <c r="BU755" s="718">
        <f>BQ755+BS755</f>
        <v>0</v>
      </c>
      <c r="BV755" s="706">
        <f>BU755*$E755</f>
        <v>0</v>
      </c>
      <c r="BW755" s="718"/>
      <c r="BX755" s="706">
        <f>BW755*$E755</f>
        <v>0</v>
      </c>
      <c r="BY755" s="718">
        <f>BU755+BW755</f>
        <v>0</v>
      </c>
      <c r="BZ755" s="706">
        <f>BY755*$E755</f>
        <v>0</v>
      </c>
      <c r="CA755" s="718"/>
      <c r="CB755" s="706">
        <f>CA755*$E755</f>
        <v>0</v>
      </c>
      <c r="CC755" s="718">
        <f>BY755+CA755</f>
        <v>0</v>
      </c>
      <c r="CD755" s="706">
        <f>CC755*$E755</f>
        <v>0</v>
      </c>
      <c r="CE755" s="706"/>
      <c r="CF755" s="402">
        <f t="shared" si="1832"/>
        <v>0</v>
      </c>
    </row>
    <row r="756" spans="1:84" s="387" customFormat="1" ht="36">
      <c r="B756" s="404"/>
      <c r="C756" s="405" t="s">
        <v>2081</v>
      </c>
      <c r="D756" s="406"/>
      <c r="E756" s="407"/>
      <c r="F756" s="408">
        <v>0</v>
      </c>
      <c r="G756" s="409"/>
      <c r="H756" s="409"/>
      <c r="I756" s="409"/>
      <c r="J756" s="409"/>
      <c r="K756" s="516"/>
      <c r="L756" s="409">
        <f>SUM(L757:L758)</f>
        <v>0</v>
      </c>
      <c r="M756" s="516"/>
      <c r="N756" s="409">
        <f>SUM(N757:N758)</f>
        <v>0</v>
      </c>
      <c r="O756" s="516"/>
      <c r="P756" s="409"/>
      <c r="Q756" s="516"/>
      <c r="R756" s="409">
        <f>SUM(R757:R758)</f>
        <v>0</v>
      </c>
      <c r="S756" s="542"/>
      <c r="T756" s="409">
        <f>SUM(T757:T758)</f>
        <v>0</v>
      </c>
      <c r="U756" s="516"/>
      <c r="V756" s="409">
        <f>SUM(V757:V758)</f>
        <v>0</v>
      </c>
      <c r="W756" s="516"/>
      <c r="X756" s="409">
        <f>SUM(X757:X758)</f>
        <v>0</v>
      </c>
      <c r="Y756" s="516"/>
      <c r="Z756" s="409">
        <f>SUM(Z757:Z758)</f>
        <v>0</v>
      </c>
      <c r="AA756" s="516"/>
      <c r="AB756" s="409">
        <f>SUM(AB757:AB758)</f>
        <v>0</v>
      </c>
      <c r="AC756" s="516"/>
      <c r="AD756" s="409">
        <f>SUM(AD757:AD758)</f>
        <v>0</v>
      </c>
      <c r="AE756" s="516"/>
      <c r="AF756" s="409">
        <f>SUM(AF757:AF758)</f>
        <v>0</v>
      </c>
      <c r="AG756" s="516"/>
      <c r="AH756" s="409">
        <f>SUM(AH757:AH758)</f>
        <v>0</v>
      </c>
      <c r="AI756" s="516"/>
      <c r="AJ756" s="409">
        <f>SUM(AJ757:AJ758)</f>
        <v>0</v>
      </c>
      <c r="AK756" s="516"/>
      <c r="AL756" s="409">
        <f>SUM(AL757:AL758)</f>
        <v>0</v>
      </c>
      <c r="AM756" s="611"/>
      <c r="AN756" s="612">
        <f>SUM(AN757:AN758)</f>
        <v>0</v>
      </c>
      <c r="AO756" s="611"/>
      <c r="AP756" s="612">
        <f>SUM(AP757:AP758)</f>
        <v>0</v>
      </c>
      <c r="AQ756" s="593"/>
      <c r="AR756" s="409">
        <f>SUM(AR757:AR758)</f>
        <v>0</v>
      </c>
      <c r="AS756" s="611"/>
      <c r="AT756" s="612">
        <f>SUM(AT757:AT758)</f>
        <v>0</v>
      </c>
      <c r="AU756" s="516"/>
      <c r="AV756" s="409">
        <f>SUM(AV757:AV758)</f>
        <v>0</v>
      </c>
      <c r="AW756" s="611"/>
      <c r="AX756" s="612">
        <f>SUM(AX757:AX758)</f>
        <v>0</v>
      </c>
      <c r="AY756" s="516"/>
      <c r="AZ756" s="680">
        <f>SUM(AZ757:AZ758)</f>
        <v>0</v>
      </c>
      <c r="BA756" s="611"/>
      <c r="BB756" s="612">
        <f>SUM(BB757:BB758)</f>
        <v>0</v>
      </c>
      <c r="BC756" s="694"/>
      <c r="BD756" s="680">
        <f>SUM(BD757:BD758)</f>
        <v>0</v>
      </c>
      <c r="BE756" s="694"/>
      <c r="BF756" s="680">
        <f>SUM(BF757:BF758)</f>
        <v>0</v>
      </c>
      <c r="BG756" s="694"/>
      <c r="BH756" s="680">
        <f>SUM(BH757:BH758)</f>
        <v>0</v>
      </c>
      <c r="BI756" s="519"/>
      <c r="BJ756" s="429">
        <f>SUM(BJ757:BJ758)</f>
        <v>0</v>
      </c>
      <c r="BK756" s="519"/>
      <c r="BL756" s="429">
        <f>SUM(BL757:BL758)</f>
        <v>0</v>
      </c>
      <c r="BM756" s="519"/>
      <c r="BN756" s="429">
        <f>SUM(BN757:BN758)</f>
        <v>0</v>
      </c>
      <c r="BO756" s="409"/>
      <c r="BP756" s="409">
        <f>SUM(BP757:BP758)</f>
        <v>0</v>
      </c>
      <c r="BQ756" s="409"/>
      <c r="BR756" s="409">
        <f>SUM(BR757:BR758)</f>
        <v>0</v>
      </c>
      <c r="BS756" s="409"/>
      <c r="BT756" s="409"/>
      <c r="BU756" s="409"/>
      <c r="BV756" s="409"/>
      <c r="BW756" s="516"/>
      <c r="BX756" s="409"/>
      <c r="BY756" s="409"/>
      <c r="BZ756" s="409"/>
      <c r="CA756" s="516"/>
      <c r="CB756" s="409"/>
      <c r="CC756" s="409"/>
      <c r="CD756" s="409"/>
      <c r="CE756" s="409"/>
      <c r="CF756" s="410">
        <f t="shared" si="1832"/>
        <v>0</v>
      </c>
    </row>
    <row r="757" spans="1:84" ht="25.5">
      <c r="B757" s="424" t="s">
        <v>2082</v>
      </c>
      <c r="C757" s="425" t="s">
        <v>2083</v>
      </c>
      <c r="D757" s="426" t="s">
        <v>389</v>
      </c>
      <c r="E757" s="427">
        <v>20277600</v>
      </c>
      <c r="F757" s="428">
        <v>1</v>
      </c>
      <c r="G757" s="429">
        <f>F757*E757</f>
        <v>20277600</v>
      </c>
      <c r="H757" s="429"/>
      <c r="I757" s="429"/>
      <c r="J757" s="429"/>
      <c r="K757" s="519"/>
      <c r="L757" s="429"/>
      <c r="M757" s="513">
        <f>I757+K757</f>
        <v>0</v>
      </c>
      <c r="N757" s="401">
        <f>M757*$E757</f>
        <v>0</v>
      </c>
      <c r="O757" s="519"/>
      <c r="P757" s="429"/>
      <c r="Q757" s="513">
        <f>M757+O757</f>
        <v>0</v>
      </c>
      <c r="R757" s="401">
        <f>Q757*$E757</f>
        <v>0</v>
      </c>
      <c r="S757" s="545"/>
      <c r="T757" s="429"/>
      <c r="U757" s="513">
        <f>Q757+S757</f>
        <v>0</v>
      </c>
      <c r="V757" s="401">
        <f>U757*$E757</f>
        <v>0</v>
      </c>
      <c r="W757" s="519"/>
      <c r="X757" s="429"/>
      <c r="Y757" s="513">
        <f>U757+W757</f>
        <v>0</v>
      </c>
      <c r="Z757" s="401">
        <f>Y757*$E757</f>
        <v>0</v>
      </c>
      <c r="AA757" s="519"/>
      <c r="AB757" s="401">
        <f>AA757*$E757</f>
        <v>0</v>
      </c>
      <c r="AC757" s="513">
        <f>Y757+AA757</f>
        <v>0</v>
      </c>
      <c r="AD757" s="401">
        <f>AC757*$E757</f>
        <v>0</v>
      </c>
      <c r="AE757" s="513"/>
      <c r="AF757" s="401">
        <f>AE757*$E757</f>
        <v>0</v>
      </c>
      <c r="AG757" s="513">
        <f>AC757+AE757</f>
        <v>0</v>
      </c>
      <c r="AH757" s="401">
        <f>AG757*$E757</f>
        <v>0</v>
      </c>
      <c r="AI757" s="513"/>
      <c r="AJ757" s="401">
        <f>AI757*$E757</f>
        <v>0</v>
      </c>
      <c r="AK757" s="513">
        <f>AG757+AI757</f>
        <v>0</v>
      </c>
      <c r="AL757" s="401">
        <f t="shared" si="1850"/>
        <v>0</v>
      </c>
      <c r="AM757" s="519"/>
      <c r="AN757" s="429">
        <f t="shared" si="1851"/>
        <v>0</v>
      </c>
      <c r="AO757" s="519">
        <f>AK757+AM757</f>
        <v>0</v>
      </c>
      <c r="AP757" s="429">
        <f>AO757*$E757</f>
        <v>0</v>
      </c>
      <c r="AQ757" s="596"/>
      <c r="AR757" s="401">
        <f t="shared" si="1854"/>
        <v>0</v>
      </c>
      <c r="AS757" s="519">
        <f>AO757+AQ757</f>
        <v>0</v>
      </c>
      <c r="AT757" s="429">
        <f>AS757*$E757</f>
        <v>0</v>
      </c>
      <c r="AU757" s="519"/>
      <c r="AV757" s="401">
        <f t="shared" si="1976"/>
        <v>0</v>
      </c>
      <c r="AW757" s="519">
        <f>AS757+AU757</f>
        <v>0</v>
      </c>
      <c r="AX757" s="429">
        <f>AW757*$E757</f>
        <v>0</v>
      </c>
      <c r="AY757" s="519"/>
      <c r="AZ757" s="684">
        <f t="shared" si="1860"/>
        <v>0</v>
      </c>
      <c r="BA757" s="519">
        <f>AW757+AY757</f>
        <v>0</v>
      </c>
      <c r="BB757" s="429">
        <f>BA757*$E757</f>
        <v>0</v>
      </c>
      <c r="BC757" s="698"/>
      <c r="BD757" s="684">
        <f>BC757*$E757</f>
        <v>0</v>
      </c>
      <c r="BE757" s="698">
        <f>BA757+BC757</f>
        <v>0</v>
      </c>
      <c r="BF757" s="684">
        <f>BE757*$E757</f>
        <v>0</v>
      </c>
      <c r="BG757" s="698"/>
      <c r="BH757" s="684">
        <f>BG757*$E757</f>
        <v>0</v>
      </c>
      <c r="BI757" s="519">
        <f>BE757+BG757</f>
        <v>0</v>
      </c>
      <c r="BJ757" s="429">
        <f>BI757*$E757</f>
        <v>0</v>
      </c>
      <c r="BK757" s="519"/>
      <c r="BL757" s="429">
        <f>BK757*$E757</f>
        <v>0</v>
      </c>
      <c r="BM757" s="519">
        <f>BI757+BK757</f>
        <v>0</v>
      </c>
      <c r="BN757" s="429">
        <f>BM757*$E757</f>
        <v>0</v>
      </c>
      <c r="BO757" s="718"/>
      <c r="BP757" s="706">
        <f>BO757*$E757</f>
        <v>0</v>
      </c>
      <c r="BQ757" s="718">
        <f>BM757+BO757</f>
        <v>0</v>
      </c>
      <c r="BR757" s="706">
        <f>BQ757*$E757</f>
        <v>0</v>
      </c>
      <c r="BS757" s="718"/>
      <c r="BT757" s="706">
        <f>BS757*$E757</f>
        <v>0</v>
      </c>
      <c r="BU757" s="718">
        <f>BQ757+BS757</f>
        <v>0</v>
      </c>
      <c r="BV757" s="706">
        <f>BU757*$E757</f>
        <v>0</v>
      </c>
      <c r="BW757" s="718"/>
      <c r="BX757" s="706">
        <f>BW757*$E757</f>
        <v>0</v>
      </c>
      <c r="BY757" s="718">
        <f>BU757+BW757</f>
        <v>0</v>
      </c>
      <c r="BZ757" s="706">
        <f>BY757*$E757</f>
        <v>0</v>
      </c>
      <c r="CA757" s="718"/>
      <c r="CB757" s="706">
        <f>CA757*$E757</f>
        <v>0</v>
      </c>
      <c r="CC757" s="718">
        <f>BY757+CA757</f>
        <v>0</v>
      </c>
      <c r="CD757" s="706">
        <f>CC757*$E757</f>
        <v>0</v>
      </c>
      <c r="CE757" s="706"/>
      <c r="CF757" s="433">
        <f t="shared" si="1832"/>
        <v>20277600</v>
      </c>
    </row>
    <row r="758" spans="1:84" ht="25.5">
      <c r="B758" s="424" t="s">
        <v>2084</v>
      </c>
      <c r="C758" s="425" t="s">
        <v>2085</v>
      </c>
      <c r="D758" s="426" t="s">
        <v>389</v>
      </c>
      <c r="E758" s="427">
        <v>27703200</v>
      </c>
      <c r="F758" s="428">
        <v>1</v>
      </c>
      <c r="G758" s="429">
        <f>F758*E758</f>
        <v>27703200</v>
      </c>
      <c r="H758" s="429"/>
      <c r="I758" s="429"/>
      <c r="J758" s="429"/>
      <c r="K758" s="519"/>
      <c r="L758" s="429"/>
      <c r="M758" s="513">
        <f>I758+K758</f>
        <v>0</v>
      </c>
      <c r="N758" s="401">
        <f>M758*$E758</f>
        <v>0</v>
      </c>
      <c r="O758" s="519"/>
      <c r="P758" s="429"/>
      <c r="Q758" s="513">
        <f>M758+O758</f>
        <v>0</v>
      </c>
      <c r="R758" s="401">
        <f>Q758*$E758</f>
        <v>0</v>
      </c>
      <c r="S758" s="545"/>
      <c r="T758" s="429"/>
      <c r="U758" s="513">
        <f>Q758+S758</f>
        <v>0</v>
      </c>
      <c r="V758" s="401">
        <f>U758*$E758</f>
        <v>0</v>
      </c>
      <c r="W758" s="519"/>
      <c r="X758" s="429"/>
      <c r="Y758" s="513">
        <f>U758+W758</f>
        <v>0</v>
      </c>
      <c r="Z758" s="401">
        <f>Y758*$E758</f>
        <v>0</v>
      </c>
      <c r="AA758" s="519"/>
      <c r="AB758" s="401">
        <f>AA758*$E758</f>
        <v>0</v>
      </c>
      <c r="AC758" s="513">
        <f>Y758+AA758</f>
        <v>0</v>
      </c>
      <c r="AD758" s="401">
        <f>AC758*$E758</f>
        <v>0</v>
      </c>
      <c r="AE758" s="513"/>
      <c r="AF758" s="401">
        <f>AE758*$E758</f>
        <v>0</v>
      </c>
      <c r="AG758" s="513">
        <f>AC758+AE758</f>
        <v>0</v>
      </c>
      <c r="AH758" s="401">
        <f>AG758*$E758</f>
        <v>0</v>
      </c>
      <c r="AI758" s="513"/>
      <c r="AJ758" s="401">
        <f>AI758*$E758</f>
        <v>0</v>
      </c>
      <c r="AK758" s="513">
        <f>AG758+AI758</f>
        <v>0</v>
      </c>
      <c r="AL758" s="401">
        <f t="shared" si="1850"/>
        <v>0</v>
      </c>
      <c r="AM758" s="519"/>
      <c r="AN758" s="429">
        <f t="shared" si="1851"/>
        <v>0</v>
      </c>
      <c r="AO758" s="519">
        <f>AK758+AM758</f>
        <v>0</v>
      </c>
      <c r="AP758" s="429">
        <f>AO758*$E758</f>
        <v>0</v>
      </c>
      <c r="AQ758" s="596"/>
      <c r="AR758" s="401">
        <f t="shared" si="1854"/>
        <v>0</v>
      </c>
      <c r="AS758" s="519">
        <f>AO758+AQ758</f>
        <v>0</v>
      </c>
      <c r="AT758" s="429">
        <f>AS758*$E758</f>
        <v>0</v>
      </c>
      <c r="AU758" s="519"/>
      <c r="AV758" s="401">
        <f t="shared" si="1976"/>
        <v>0</v>
      </c>
      <c r="AW758" s="519">
        <f>AS758+AU758</f>
        <v>0</v>
      </c>
      <c r="AX758" s="429">
        <f>AW758*$E758</f>
        <v>0</v>
      </c>
      <c r="AY758" s="519"/>
      <c r="AZ758" s="684">
        <f t="shared" si="1860"/>
        <v>0</v>
      </c>
      <c r="BA758" s="519">
        <f>AW758+AY758</f>
        <v>0</v>
      </c>
      <c r="BB758" s="429">
        <f>BA758*$E758</f>
        <v>0</v>
      </c>
      <c r="BC758" s="698"/>
      <c r="BD758" s="684">
        <f>BC758*$E758</f>
        <v>0</v>
      </c>
      <c r="BE758" s="698">
        <f>BA758+BC758</f>
        <v>0</v>
      </c>
      <c r="BF758" s="684">
        <f>BE758*$E758</f>
        <v>0</v>
      </c>
      <c r="BG758" s="698"/>
      <c r="BH758" s="684">
        <f>BG758*$E758</f>
        <v>0</v>
      </c>
      <c r="BI758" s="519">
        <f>BE758+BG758</f>
        <v>0</v>
      </c>
      <c r="BJ758" s="429">
        <f>BI758*$E758</f>
        <v>0</v>
      </c>
      <c r="BK758" s="519"/>
      <c r="BL758" s="429">
        <f>BK758*$E758</f>
        <v>0</v>
      </c>
      <c r="BM758" s="519">
        <f>BI758+BK758</f>
        <v>0</v>
      </c>
      <c r="BN758" s="429">
        <f>BM758*$E758</f>
        <v>0</v>
      </c>
      <c r="BO758" s="718"/>
      <c r="BP758" s="706">
        <f>BO758*$E758</f>
        <v>0</v>
      </c>
      <c r="BQ758" s="718">
        <f>BM758+BO758</f>
        <v>0</v>
      </c>
      <c r="BR758" s="706">
        <f>BQ758*$E758</f>
        <v>0</v>
      </c>
      <c r="BS758" s="718"/>
      <c r="BT758" s="706">
        <f>BS758*$E758</f>
        <v>0</v>
      </c>
      <c r="BU758" s="718">
        <f>BQ758+BS758</f>
        <v>0</v>
      </c>
      <c r="BV758" s="706">
        <f>BU758*$E758</f>
        <v>0</v>
      </c>
      <c r="BW758" s="718"/>
      <c r="BX758" s="706">
        <f>BW758*$E758</f>
        <v>0</v>
      </c>
      <c r="BY758" s="718">
        <f>BU758+BW758</f>
        <v>0</v>
      </c>
      <c r="BZ758" s="706">
        <f>BY758*$E758</f>
        <v>0</v>
      </c>
      <c r="CA758" s="718"/>
      <c r="CB758" s="706">
        <f>CA758*$E758</f>
        <v>0</v>
      </c>
      <c r="CC758" s="718">
        <f>BY758+CA758</f>
        <v>0</v>
      </c>
      <c r="CD758" s="706">
        <f>CC758*$E758</f>
        <v>0</v>
      </c>
      <c r="CE758" s="706"/>
      <c r="CF758" s="433">
        <f t="shared" si="1832"/>
        <v>27703200</v>
      </c>
    </row>
    <row r="759" spans="1:84" s="387" customFormat="1" ht="36">
      <c r="B759" s="404"/>
      <c r="C759" s="405" t="s">
        <v>2086</v>
      </c>
      <c r="D759" s="406"/>
      <c r="E759" s="407"/>
      <c r="F759" s="408">
        <v>0</v>
      </c>
      <c r="G759" s="409"/>
      <c r="H759" s="409"/>
      <c r="I759" s="409"/>
      <c r="J759" s="409"/>
      <c r="K759" s="516"/>
      <c r="L759" s="409">
        <f>SUM(L760:L765)</f>
        <v>0</v>
      </c>
      <c r="M759" s="516"/>
      <c r="N759" s="409">
        <f>SUM(N760:N765)</f>
        <v>0</v>
      </c>
      <c r="O759" s="516"/>
      <c r="P759" s="409"/>
      <c r="Q759" s="516"/>
      <c r="R759" s="409">
        <f>SUM(R760:R765)</f>
        <v>0</v>
      </c>
      <c r="S759" s="542"/>
      <c r="T759" s="409">
        <f>SUM(T760:T765)</f>
        <v>0</v>
      </c>
      <c r="U759" s="516"/>
      <c r="V759" s="409">
        <f>SUM(V760:V765)</f>
        <v>0</v>
      </c>
      <c r="W759" s="516"/>
      <c r="X759" s="409">
        <f>SUM(X760:X765)</f>
        <v>0</v>
      </c>
      <c r="Y759" s="516"/>
      <c r="Z759" s="409">
        <f>SUM(Z760:Z765)</f>
        <v>0</v>
      </c>
      <c r="AA759" s="516"/>
      <c r="AB759" s="409">
        <f>SUM(AB760:AB765)</f>
        <v>0</v>
      </c>
      <c r="AC759" s="516"/>
      <c r="AD759" s="409">
        <f>SUM(AD760:AD765)</f>
        <v>0</v>
      </c>
      <c r="AE759" s="516"/>
      <c r="AF759" s="409">
        <f>SUM(AF760:AF765)</f>
        <v>0</v>
      </c>
      <c r="AG759" s="516"/>
      <c r="AH759" s="409">
        <f>SUM(AH760:AH765)</f>
        <v>0</v>
      </c>
      <c r="AI759" s="516"/>
      <c r="AJ759" s="409">
        <f>SUM(AJ760:AJ765)</f>
        <v>0</v>
      </c>
      <c r="AK759" s="516"/>
      <c r="AL759" s="409">
        <f>SUM(AL760:AL765)</f>
        <v>0</v>
      </c>
      <c r="AM759" s="611"/>
      <c r="AN759" s="612">
        <f>SUM(AN760:AN765)</f>
        <v>0</v>
      </c>
      <c r="AO759" s="611"/>
      <c r="AP759" s="612">
        <f>SUM(AP760:AP765)</f>
        <v>0</v>
      </c>
      <c r="AQ759" s="593"/>
      <c r="AR759" s="409">
        <f>SUM(AR760:AR765)</f>
        <v>0</v>
      </c>
      <c r="AS759" s="611"/>
      <c r="AT759" s="612">
        <f>SUM(AT760:AT765)</f>
        <v>0</v>
      </c>
      <c r="AU759" s="516"/>
      <c r="AV759" s="409">
        <f>SUM(AV760:AV765)</f>
        <v>0</v>
      </c>
      <c r="AW759" s="611"/>
      <c r="AX759" s="612">
        <f>SUM(AX760:AX765)</f>
        <v>0</v>
      </c>
      <c r="AY759" s="516"/>
      <c r="AZ759" s="680">
        <f>SUM(AZ760:AZ765)</f>
        <v>0</v>
      </c>
      <c r="BA759" s="611"/>
      <c r="BB759" s="612">
        <f>SUM(BB760:BB765)</f>
        <v>0</v>
      </c>
      <c r="BC759" s="694"/>
      <c r="BD759" s="680">
        <f>SUM(BD760:BD765)</f>
        <v>0</v>
      </c>
      <c r="BE759" s="694"/>
      <c r="BF759" s="680">
        <f>SUM(BF760:BF765)</f>
        <v>0</v>
      </c>
      <c r="BG759" s="694"/>
      <c r="BH759" s="680">
        <f>SUM(BH760:BH765)</f>
        <v>0</v>
      </c>
      <c r="BI759" s="694"/>
      <c r="BJ759" s="680">
        <f>SUM(BJ760:BJ765)</f>
        <v>0</v>
      </c>
      <c r="BK759" s="519"/>
      <c r="BL759" s="429">
        <f>SUM(BL760:BL765)</f>
        <v>0</v>
      </c>
      <c r="BM759" s="694"/>
      <c r="BN759" s="680">
        <f>SUM(BN760:BN765)</f>
        <v>0</v>
      </c>
      <c r="BO759" s="409"/>
      <c r="BP759" s="409">
        <f>SUM(BP760:BP765)</f>
        <v>0</v>
      </c>
      <c r="BQ759" s="409"/>
      <c r="BR759" s="409">
        <f>SUM(BR760:BR765)</f>
        <v>0</v>
      </c>
      <c r="BS759" s="409"/>
      <c r="BT759" s="409"/>
      <c r="BU759" s="409"/>
      <c r="BV759" s="409"/>
      <c r="BW759" s="516"/>
      <c r="BX759" s="409"/>
      <c r="BY759" s="409"/>
      <c r="BZ759" s="409"/>
      <c r="CA759" s="516"/>
      <c r="CB759" s="409"/>
      <c r="CC759" s="409"/>
      <c r="CD759" s="409"/>
      <c r="CE759" s="409"/>
      <c r="CF759" s="410">
        <f t="shared" si="1832"/>
        <v>0</v>
      </c>
    </row>
    <row r="760" spans="1:84" ht="72">
      <c r="B760" s="424" t="s">
        <v>2087</v>
      </c>
      <c r="C760" s="425" t="s">
        <v>2088</v>
      </c>
      <c r="D760" s="426" t="s">
        <v>1846</v>
      </c>
      <c r="E760" s="427">
        <v>2057998.0000000002</v>
      </c>
      <c r="F760" s="428">
        <v>0</v>
      </c>
      <c r="G760" s="429">
        <f t="shared" ref="G760:G765" si="1977">F760*E760</f>
        <v>0</v>
      </c>
      <c r="H760" s="429"/>
      <c r="I760" s="429"/>
      <c r="J760" s="429"/>
      <c r="K760" s="519"/>
      <c r="L760" s="429"/>
      <c r="M760" s="513">
        <f t="shared" ref="M760:M765" si="1978">I760+K760</f>
        <v>0</v>
      </c>
      <c r="N760" s="401">
        <f t="shared" ref="N760:N765" si="1979">M760*$E760</f>
        <v>0</v>
      </c>
      <c r="O760" s="519"/>
      <c r="P760" s="429"/>
      <c r="Q760" s="513">
        <f t="shared" ref="Q760:Q765" si="1980">M760+O760</f>
        <v>0</v>
      </c>
      <c r="R760" s="401">
        <f t="shared" ref="R760:R765" si="1981">Q760*$E760</f>
        <v>0</v>
      </c>
      <c r="S760" s="545"/>
      <c r="T760" s="429"/>
      <c r="U760" s="513">
        <f t="shared" ref="U760:U765" si="1982">Q760+S760</f>
        <v>0</v>
      </c>
      <c r="V760" s="401">
        <f t="shared" ref="V760:V765" si="1983">U760*$E760</f>
        <v>0</v>
      </c>
      <c r="W760" s="519"/>
      <c r="X760" s="429"/>
      <c r="Y760" s="513">
        <f t="shared" ref="Y760:Y765" si="1984">U760+W760</f>
        <v>0</v>
      </c>
      <c r="Z760" s="401">
        <f t="shared" ref="Z760:Z765" si="1985">Y760*$E760</f>
        <v>0</v>
      </c>
      <c r="AA760" s="519"/>
      <c r="AB760" s="401">
        <f t="shared" ref="AB760:AB765" si="1986">AA760*$E760</f>
        <v>0</v>
      </c>
      <c r="AC760" s="513">
        <f t="shared" ref="AC760:AC765" si="1987">Y760+AA760</f>
        <v>0</v>
      </c>
      <c r="AD760" s="401">
        <f t="shared" ref="AD760:AD765" si="1988">AC760*$E760</f>
        <v>0</v>
      </c>
      <c r="AE760" s="513"/>
      <c r="AF760" s="401">
        <f t="shared" ref="AF760:AF765" si="1989">AE760*$E760</f>
        <v>0</v>
      </c>
      <c r="AG760" s="513">
        <f t="shared" ref="AG760:AG765" si="1990">AC760+AE760</f>
        <v>0</v>
      </c>
      <c r="AH760" s="401">
        <f t="shared" ref="AH760:AH765" si="1991">AG760*$E760</f>
        <v>0</v>
      </c>
      <c r="AI760" s="513"/>
      <c r="AJ760" s="401">
        <f t="shared" ref="AJ760:AJ765" si="1992">AI760*$E760</f>
        <v>0</v>
      </c>
      <c r="AK760" s="513">
        <f t="shared" ref="AK760:AK765" si="1993">AG760+AI760</f>
        <v>0</v>
      </c>
      <c r="AL760" s="401">
        <f t="shared" si="1850"/>
        <v>0</v>
      </c>
      <c r="AM760" s="519"/>
      <c r="AN760" s="429">
        <f t="shared" si="1851"/>
        <v>0</v>
      </c>
      <c r="AO760" s="519">
        <f t="shared" ref="AO760:AO765" si="1994">AK760+AM760</f>
        <v>0</v>
      </c>
      <c r="AP760" s="429">
        <f t="shared" ref="AP760:AP765" si="1995">AO760*$E760</f>
        <v>0</v>
      </c>
      <c r="AQ760" s="596"/>
      <c r="AR760" s="401">
        <f t="shared" si="1854"/>
        <v>0</v>
      </c>
      <c r="AS760" s="519">
        <f t="shared" ref="AS760:AS765" si="1996">AO760+AQ760</f>
        <v>0</v>
      </c>
      <c r="AT760" s="429">
        <f t="shared" ref="AT760:AT765" si="1997">AS760*$E760</f>
        <v>0</v>
      </c>
      <c r="AU760" s="519"/>
      <c r="AV760" s="401">
        <f t="shared" si="1976"/>
        <v>0</v>
      </c>
      <c r="AW760" s="519">
        <f t="shared" ref="AW760:AW765" si="1998">AS760+AU760</f>
        <v>0</v>
      </c>
      <c r="AX760" s="429">
        <f t="shared" ref="AX760:AX765" si="1999">AW760*$E760</f>
        <v>0</v>
      </c>
      <c r="AY760" s="519"/>
      <c r="AZ760" s="684">
        <f t="shared" si="1860"/>
        <v>0</v>
      </c>
      <c r="BA760" s="519">
        <f t="shared" ref="BA760:BA765" si="2000">AW760+AY760</f>
        <v>0</v>
      </c>
      <c r="BB760" s="429">
        <f t="shared" ref="BB760:BB765" si="2001">BA760*$E760</f>
        <v>0</v>
      </c>
      <c r="BC760" s="698"/>
      <c r="BD760" s="684">
        <f t="shared" ref="BD760:BD765" si="2002">BC760*$E760</f>
        <v>0</v>
      </c>
      <c r="BE760" s="698">
        <f t="shared" ref="BE760:BE765" si="2003">BA760+BC760</f>
        <v>0</v>
      </c>
      <c r="BF760" s="684">
        <f t="shared" ref="BF760:BF765" si="2004">BE760*$E760</f>
        <v>0</v>
      </c>
      <c r="BG760" s="698"/>
      <c r="BH760" s="684">
        <f t="shared" ref="BH760:BH765" si="2005">BG760*$E760</f>
        <v>0</v>
      </c>
      <c r="BI760" s="519">
        <f t="shared" ref="BI760:BI765" si="2006">BE760+BG760</f>
        <v>0</v>
      </c>
      <c r="BJ760" s="429">
        <f t="shared" ref="BJ760:BJ765" si="2007">BI760*$E760</f>
        <v>0</v>
      </c>
      <c r="BK760" s="519"/>
      <c r="BL760" s="429">
        <f t="shared" ref="BL760:BL765" si="2008">BK760*$E760</f>
        <v>0</v>
      </c>
      <c r="BM760" s="519">
        <f t="shared" ref="BM760:BM765" si="2009">BI760+BK760</f>
        <v>0</v>
      </c>
      <c r="BN760" s="429">
        <f t="shared" ref="BN760:BN765" si="2010">BM760*$E760</f>
        <v>0</v>
      </c>
      <c r="BO760" s="718"/>
      <c r="BP760" s="706">
        <f t="shared" ref="BP760:BP765" si="2011">BO760*$E760</f>
        <v>0</v>
      </c>
      <c r="BQ760" s="718">
        <f t="shared" ref="BQ760:BQ765" si="2012">BM760+BO760</f>
        <v>0</v>
      </c>
      <c r="BR760" s="706">
        <f t="shared" ref="BR760:BR765" si="2013">BQ760*$E760</f>
        <v>0</v>
      </c>
      <c r="BS760" s="718"/>
      <c r="BT760" s="706">
        <f t="shared" ref="BT760:BT765" si="2014">BS760*$E760</f>
        <v>0</v>
      </c>
      <c r="BU760" s="718">
        <f t="shared" ref="BU760:BU765" si="2015">BQ760+BS760</f>
        <v>0</v>
      </c>
      <c r="BV760" s="706">
        <f t="shared" ref="BV760:BV765" si="2016">BU760*$E760</f>
        <v>0</v>
      </c>
      <c r="BW760" s="718"/>
      <c r="BX760" s="706">
        <f t="shared" ref="BX760:BX765" si="2017">BW760*$E760</f>
        <v>0</v>
      </c>
      <c r="BY760" s="718">
        <f t="shared" ref="BY760:BY765" si="2018">BU760+BW760</f>
        <v>0</v>
      </c>
      <c r="BZ760" s="706">
        <f t="shared" ref="BZ760:BZ765" si="2019">BY760*$E760</f>
        <v>0</v>
      </c>
      <c r="CA760" s="718"/>
      <c r="CB760" s="706">
        <f t="shared" ref="CB760:CB765" si="2020">CA760*$E760</f>
        <v>0</v>
      </c>
      <c r="CC760" s="718">
        <f t="shared" ref="CC760:CC765" si="2021">BY760+CA760</f>
        <v>0</v>
      </c>
      <c r="CD760" s="706">
        <f t="shared" ref="CD760:CD765" si="2022">CC760*$E760</f>
        <v>0</v>
      </c>
      <c r="CE760" s="706"/>
      <c r="CF760" s="433">
        <f t="shared" si="1832"/>
        <v>0</v>
      </c>
    </row>
    <row r="761" spans="1:84" ht="72">
      <c r="B761" s="424" t="s">
        <v>2089</v>
      </c>
      <c r="C761" s="425" t="s">
        <v>2090</v>
      </c>
      <c r="D761" s="426" t="s">
        <v>389</v>
      </c>
      <c r="E761" s="427">
        <v>21878647</v>
      </c>
      <c r="F761" s="428">
        <v>0</v>
      </c>
      <c r="G761" s="429">
        <f t="shared" si="1977"/>
        <v>0</v>
      </c>
      <c r="H761" s="429"/>
      <c r="I761" s="429"/>
      <c r="J761" s="429"/>
      <c r="K761" s="519"/>
      <c r="L761" s="429"/>
      <c r="M761" s="513">
        <f t="shared" si="1978"/>
        <v>0</v>
      </c>
      <c r="N761" s="401">
        <f t="shared" si="1979"/>
        <v>0</v>
      </c>
      <c r="O761" s="519"/>
      <c r="P761" s="429"/>
      <c r="Q761" s="513">
        <f t="shared" si="1980"/>
        <v>0</v>
      </c>
      <c r="R761" s="401">
        <f t="shared" si="1981"/>
        <v>0</v>
      </c>
      <c r="S761" s="545"/>
      <c r="T761" s="429"/>
      <c r="U761" s="513">
        <f t="shared" si="1982"/>
        <v>0</v>
      </c>
      <c r="V761" s="401">
        <f t="shared" si="1983"/>
        <v>0</v>
      </c>
      <c r="W761" s="519"/>
      <c r="X761" s="429"/>
      <c r="Y761" s="513">
        <f t="shared" si="1984"/>
        <v>0</v>
      </c>
      <c r="Z761" s="401">
        <f t="shared" si="1985"/>
        <v>0</v>
      </c>
      <c r="AA761" s="519"/>
      <c r="AB761" s="401">
        <f t="shared" si="1986"/>
        <v>0</v>
      </c>
      <c r="AC761" s="513">
        <f t="shared" si="1987"/>
        <v>0</v>
      </c>
      <c r="AD761" s="401">
        <f t="shared" si="1988"/>
        <v>0</v>
      </c>
      <c r="AE761" s="513"/>
      <c r="AF761" s="401">
        <f t="shared" si="1989"/>
        <v>0</v>
      </c>
      <c r="AG761" s="513">
        <f t="shared" si="1990"/>
        <v>0</v>
      </c>
      <c r="AH761" s="401">
        <f t="shared" si="1991"/>
        <v>0</v>
      </c>
      <c r="AI761" s="513"/>
      <c r="AJ761" s="401">
        <f t="shared" si="1992"/>
        <v>0</v>
      </c>
      <c r="AK761" s="513">
        <f t="shared" si="1993"/>
        <v>0</v>
      </c>
      <c r="AL761" s="401">
        <f t="shared" si="1850"/>
        <v>0</v>
      </c>
      <c r="AM761" s="519"/>
      <c r="AN761" s="429">
        <f t="shared" si="1851"/>
        <v>0</v>
      </c>
      <c r="AO761" s="519">
        <f t="shared" si="1994"/>
        <v>0</v>
      </c>
      <c r="AP761" s="429">
        <f t="shared" si="1995"/>
        <v>0</v>
      </c>
      <c r="AQ761" s="596"/>
      <c r="AR761" s="401">
        <f t="shared" si="1854"/>
        <v>0</v>
      </c>
      <c r="AS761" s="519">
        <f t="shared" si="1996"/>
        <v>0</v>
      </c>
      <c r="AT761" s="429">
        <f t="shared" si="1997"/>
        <v>0</v>
      </c>
      <c r="AU761" s="519"/>
      <c r="AV761" s="401">
        <f t="shared" si="1976"/>
        <v>0</v>
      </c>
      <c r="AW761" s="519">
        <f t="shared" si="1998"/>
        <v>0</v>
      </c>
      <c r="AX761" s="429">
        <f t="shared" si="1999"/>
        <v>0</v>
      </c>
      <c r="AY761" s="519"/>
      <c r="AZ761" s="684">
        <f t="shared" si="1860"/>
        <v>0</v>
      </c>
      <c r="BA761" s="519">
        <f t="shared" si="2000"/>
        <v>0</v>
      </c>
      <c r="BB761" s="429">
        <f t="shared" si="2001"/>
        <v>0</v>
      </c>
      <c r="BC761" s="698"/>
      <c r="BD761" s="684">
        <f t="shared" si="2002"/>
        <v>0</v>
      </c>
      <c r="BE761" s="698">
        <f t="shared" si="2003"/>
        <v>0</v>
      </c>
      <c r="BF761" s="684">
        <f t="shared" si="2004"/>
        <v>0</v>
      </c>
      <c r="BG761" s="698"/>
      <c r="BH761" s="684">
        <f t="shared" si="2005"/>
        <v>0</v>
      </c>
      <c r="BI761" s="519">
        <f t="shared" si="2006"/>
        <v>0</v>
      </c>
      <c r="BJ761" s="429">
        <f t="shared" si="2007"/>
        <v>0</v>
      </c>
      <c r="BK761" s="519"/>
      <c r="BL761" s="429">
        <f t="shared" si="2008"/>
        <v>0</v>
      </c>
      <c r="BM761" s="519">
        <f t="shared" si="2009"/>
        <v>0</v>
      </c>
      <c r="BN761" s="429">
        <f t="shared" si="2010"/>
        <v>0</v>
      </c>
      <c r="BO761" s="718"/>
      <c r="BP761" s="706">
        <f t="shared" si="2011"/>
        <v>0</v>
      </c>
      <c r="BQ761" s="718">
        <f t="shared" si="2012"/>
        <v>0</v>
      </c>
      <c r="BR761" s="706">
        <f t="shared" si="2013"/>
        <v>0</v>
      </c>
      <c r="BS761" s="718"/>
      <c r="BT761" s="706">
        <f t="shared" si="2014"/>
        <v>0</v>
      </c>
      <c r="BU761" s="718">
        <f t="shared" si="2015"/>
        <v>0</v>
      </c>
      <c r="BV761" s="706">
        <f t="shared" si="2016"/>
        <v>0</v>
      </c>
      <c r="BW761" s="718"/>
      <c r="BX761" s="706">
        <f t="shared" si="2017"/>
        <v>0</v>
      </c>
      <c r="BY761" s="718">
        <f t="shared" si="2018"/>
        <v>0</v>
      </c>
      <c r="BZ761" s="706">
        <f t="shared" si="2019"/>
        <v>0</v>
      </c>
      <c r="CA761" s="718"/>
      <c r="CB761" s="706">
        <f t="shared" si="2020"/>
        <v>0</v>
      </c>
      <c r="CC761" s="718">
        <f t="shared" si="2021"/>
        <v>0</v>
      </c>
      <c r="CD761" s="706">
        <f t="shared" si="2022"/>
        <v>0</v>
      </c>
      <c r="CE761" s="706"/>
      <c r="CF761" s="433">
        <f t="shared" si="1832"/>
        <v>0</v>
      </c>
    </row>
    <row r="762" spans="1:84" ht="72">
      <c r="B762" s="424" t="s">
        <v>2091</v>
      </c>
      <c r="C762" s="425" t="s">
        <v>2092</v>
      </c>
      <c r="D762" s="426" t="s">
        <v>389</v>
      </c>
      <c r="E762" s="427">
        <v>49416101</v>
      </c>
      <c r="F762" s="428">
        <v>0</v>
      </c>
      <c r="G762" s="429">
        <f t="shared" si="1977"/>
        <v>0</v>
      </c>
      <c r="H762" s="429"/>
      <c r="I762" s="429"/>
      <c r="J762" s="429"/>
      <c r="K762" s="519"/>
      <c r="L762" s="429"/>
      <c r="M762" s="513">
        <f t="shared" si="1978"/>
        <v>0</v>
      </c>
      <c r="N762" s="401">
        <f t="shared" si="1979"/>
        <v>0</v>
      </c>
      <c r="O762" s="519"/>
      <c r="P762" s="429"/>
      <c r="Q762" s="513">
        <f t="shared" si="1980"/>
        <v>0</v>
      </c>
      <c r="R762" s="401">
        <f t="shared" si="1981"/>
        <v>0</v>
      </c>
      <c r="S762" s="545"/>
      <c r="T762" s="429"/>
      <c r="U762" s="513">
        <f t="shared" si="1982"/>
        <v>0</v>
      </c>
      <c r="V762" s="401">
        <f t="shared" si="1983"/>
        <v>0</v>
      </c>
      <c r="W762" s="519"/>
      <c r="X762" s="429"/>
      <c r="Y762" s="513">
        <f t="shared" si="1984"/>
        <v>0</v>
      </c>
      <c r="Z762" s="401">
        <f t="shared" si="1985"/>
        <v>0</v>
      </c>
      <c r="AA762" s="519"/>
      <c r="AB762" s="401">
        <f t="shared" si="1986"/>
        <v>0</v>
      </c>
      <c r="AC762" s="513">
        <f t="shared" si="1987"/>
        <v>0</v>
      </c>
      <c r="AD762" s="401">
        <f t="shared" si="1988"/>
        <v>0</v>
      </c>
      <c r="AE762" s="513"/>
      <c r="AF762" s="401">
        <f t="shared" si="1989"/>
        <v>0</v>
      </c>
      <c r="AG762" s="513">
        <f t="shared" si="1990"/>
        <v>0</v>
      </c>
      <c r="AH762" s="401">
        <f t="shared" si="1991"/>
        <v>0</v>
      </c>
      <c r="AI762" s="513"/>
      <c r="AJ762" s="401">
        <f t="shared" si="1992"/>
        <v>0</v>
      </c>
      <c r="AK762" s="513">
        <f t="shared" si="1993"/>
        <v>0</v>
      </c>
      <c r="AL762" s="401">
        <f t="shared" si="1850"/>
        <v>0</v>
      </c>
      <c r="AM762" s="519"/>
      <c r="AN762" s="429">
        <f t="shared" si="1851"/>
        <v>0</v>
      </c>
      <c r="AO762" s="519">
        <f t="shared" si="1994"/>
        <v>0</v>
      </c>
      <c r="AP762" s="429">
        <f t="shared" si="1995"/>
        <v>0</v>
      </c>
      <c r="AQ762" s="596"/>
      <c r="AR762" s="401">
        <f t="shared" si="1854"/>
        <v>0</v>
      </c>
      <c r="AS762" s="519">
        <f t="shared" si="1996"/>
        <v>0</v>
      </c>
      <c r="AT762" s="429">
        <f t="shared" si="1997"/>
        <v>0</v>
      </c>
      <c r="AU762" s="519"/>
      <c r="AV762" s="401">
        <f t="shared" si="1976"/>
        <v>0</v>
      </c>
      <c r="AW762" s="519">
        <f t="shared" si="1998"/>
        <v>0</v>
      </c>
      <c r="AX762" s="429">
        <f t="shared" si="1999"/>
        <v>0</v>
      </c>
      <c r="AY762" s="519"/>
      <c r="AZ762" s="684">
        <f t="shared" si="1860"/>
        <v>0</v>
      </c>
      <c r="BA762" s="519">
        <f t="shared" si="2000"/>
        <v>0</v>
      </c>
      <c r="BB762" s="429">
        <f t="shared" si="2001"/>
        <v>0</v>
      </c>
      <c r="BC762" s="698"/>
      <c r="BD762" s="684">
        <f t="shared" si="2002"/>
        <v>0</v>
      </c>
      <c r="BE762" s="698">
        <f t="shared" si="2003"/>
        <v>0</v>
      </c>
      <c r="BF762" s="684">
        <f t="shared" si="2004"/>
        <v>0</v>
      </c>
      <c r="BG762" s="698"/>
      <c r="BH762" s="684">
        <f t="shared" si="2005"/>
        <v>0</v>
      </c>
      <c r="BI762" s="519">
        <f t="shared" si="2006"/>
        <v>0</v>
      </c>
      <c r="BJ762" s="429">
        <f t="shared" si="2007"/>
        <v>0</v>
      </c>
      <c r="BK762" s="519"/>
      <c r="BL762" s="429">
        <f t="shared" si="2008"/>
        <v>0</v>
      </c>
      <c r="BM762" s="519">
        <f t="shared" si="2009"/>
        <v>0</v>
      </c>
      <c r="BN762" s="429">
        <f t="shared" si="2010"/>
        <v>0</v>
      </c>
      <c r="BO762" s="718"/>
      <c r="BP762" s="706">
        <f t="shared" si="2011"/>
        <v>0</v>
      </c>
      <c r="BQ762" s="718">
        <f t="shared" si="2012"/>
        <v>0</v>
      </c>
      <c r="BR762" s="706">
        <f t="shared" si="2013"/>
        <v>0</v>
      </c>
      <c r="BS762" s="718"/>
      <c r="BT762" s="706">
        <f t="shared" si="2014"/>
        <v>0</v>
      </c>
      <c r="BU762" s="718">
        <f t="shared" si="2015"/>
        <v>0</v>
      </c>
      <c r="BV762" s="706">
        <f t="shared" si="2016"/>
        <v>0</v>
      </c>
      <c r="BW762" s="718"/>
      <c r="BX762" s="706">
        <f t="shared" si="2017"/>
        <v>0</v>
      </c>
      <c r="BY762" s="718">
        <f t="shared" si="2018"/>
        <v>0</v>
      </c>
      <c r="BZ762" s="706">
        <f t="shared" si="2019"/>
        <v>0</v>
      </c>
      <c r="CA762" s="718"/>
      <c r="CB762" s="706">
        <f t="shared" si="2020"/>
        <v>0</v>
      </c>
      <c r="CC762" s="718">
        <f t="shared" si="2021"/>
        <v>0</v>
      </c>
      <c r="CD762" s="706">
        <f t="shared" si="2022"/>
        <v>0</v>
      </c>
      <c r="CE762" s="706"/>
      <c r="CF762" s="433">
        <f t="shared" si="1832"/>
        <v>0</v>
      </c>
    </row>
    <row r="763" spans="1:84" ht="72">
      <c r="B763" s="424" t="s">
        <v>2093</v>
      </c>
      <c r="C763" s="425" t="s">
        <v>2094</v>
      </c>
      <c r="D763" s="426" t="s">
        <v>632</v>
      </c>
      <c r="E763" s="427">
        <v>10240123</v>
      </c>
      <c r="F763" s="428">
        <v>0</v>
      </c>
      <c r="G763" s="429">
        <f t="shared" si="1977"/>
        <v>0</v>
      </c>
      <c r="H763" s="429"/>
      <c r="I763" s="429"/>
      <c r="J763" s="429"/>
      <c r="K763" s="519"/>
      <c r="L763" s="429"/>
      <c r="M763" s="513">
        <f t="shared" si="1978"/>
        <v>0</v>
      </c>
      <c r="N763" s="401">
        <f t="shared" si="1979"/>
        <v>0</v>
      </c>
      <c r="O763" s="519"/>
      <c r="P763" s="429"/>
      <c r="Q763" s="513">
        <f t="shared" si="1980"/>
        <v>0</v>
      </c>
      <c r="R763" s="401">
        <f t="shared" si="1981"/>
        <v>0</v>
      </c>
      <c r="S763" s="545"/>
      <c r="T763" s="429"/>
      <c r="U763" s="513">
        <f t="shared" si="1982"/>
        <v>0</v>
      </c>
      <c r="V763" s="401">
        <f t="shared" si="1983"/>
        <v>0</v>
      </c>
      <c r="W763" s="519"/>
      <c r="X763" s="429"/>
      <c r="Y763" s="513">
        <f t="shared" si="1984"/>
        <v>0</v>
      </c>
      <c r="Z763" s="401">
        <f t="shared" si="1985"/>
        <v>0</v>
      </c>
      <c r="AA763" s="519"/>
      <c r="AB763" s="401">
        <f t="shared" si="1986"/>
        <v>0</v>
      </c>
      <c r="AC763" s="513">
        <f t="shared" si="1987"/>
        <v>0</v>
      </c>
      <c r="AD763" s="401">
        <f t="shared" si="1988"/>
        <v>0</v>
      </c>
      <c r="AE763" s="513"/>
      <c r="AF763" s="401">
        <f t="shared" si="1989"/>
        <v>0</v>
      </c>
      <c r="AG763" s="513">
        <f t="shared" si="1990"/>
        <v>0</v>
      </c>
      <c r="AH763" s="401">
        <f t="shared" si="1991"/>
        <v>0</v>
      </c>
      <c r="AI763" s="513"/>
      <c r="AJ763" s="401">
        <f t="shared" si="1992"/>
        <v>0</v>
      </c>
      <c r="AK763" s="513">
        <f t="shared" si="1993"/>
        <v>0</v>
      </c>
      <c r="AL763" s="401">
        <f t="shared" si="1850"/>
        <v>0</v>
      </c>
      <c r="AM763" s="519"/>
      <c r="AN763" s="429">
        <f t="shared" si="1851"/>
        <v>0</v>
      </c>
      <c r="AO763" s="519">
        <f t="shared" si="1994"/>
        <v>0</v>
      </c>
      <c r="AP763" s="429">
        <f t="shared" si="1995"/>
        <v>0</v>
      </c>
      <c r="AQ763" s="596"/>
      <c r="AR763" s="401">
        <f t="shared" si="1854"/>
        <v>0</v>
      </c>
      <c r="AS763" s="519">
        <f t="shared" si="1996"/>
        <v>0</v>
      </c>
      <c r="AT763" s="429">
        <f t="shared" si="1997"/>
        <v>0</v>
      </c>
      <c r="AU763" s="519"/>
      <c r="AV763" s="401">
        <f t="shared" si="1976"/>
        <v>0</v>
      </c>
      <c r="AW763" s="519">
        <f t="shared" si="1998"/>
        <v>0</v>
      </c>
      <c r="AX763" s="429">
        <f t="shared" si="1999"/>
        <v>0</v>
      </c>
      <c r="AY763" s="519"/>
      <c r="AZ763" s="684">
        <f t="shared" si="1860"/>
        <v>0</v>
      </c>
      <c r="BA763" s="519">
        <f t="shared" si="2000"/>
        <v>0</v>
      </c>
      <c r="BB763" s="429">
        <f t="shared" si="2001"/>
        <v>0</v>
      </c>
      <c r="BC763" s="698"/>
      <c r="BD763" s="684">
        <f t="shared" si="2002"/>
        <v>0</v>
      </c>
      <c r="BE763" s="698">
        <f t="shared" si="2003"/>
        <v>0</v>
      </c>
      <c r="BF763" s="684">
        <f t="shared" si="2004"/>
        <v>0</v>
      </c>
      <c r="BG763" s="698"/>
      <c r="BH763" s="684">
        <f t="shared" si="2005"/>
        <v>0</v>
      </c>
      <c r="BI763" s="519">
        <f t="shared" si="2006"/>
        <v>0</v>
      </c>
      <c r="BJ763" s="429">
        <f t="shared" si="2007"/>
        <v>0</v>
      </c>
      <c r="BK763" s="519"/>
      <c r="BL763" s="429">
        <f t="shared" si="2008"/>
        <v>0</v>
      </c>
      <c r="BM763" s="519">
        <f t="shared" si="2009"/>
        <v>0</v>
      </c>
      <c r="BN763" s="429">
        <f t="shared" si="2010"/>
        <v>0</v>
      </c>
      <c r="BO763" s="718"/>
      <c r="BP763" s="706">
        <f t="shared" si="2011"/>
        <v>0</v>
      </c>
      <c r="BQ763" s="718">
        <f t="shared" si="2012"/>
        <v>0</v>
      </c>
      <c r="BR763" s="706">
        <f t="shared" si="2013"/>
        <v>0</v>
      </c>
      <c r="BS763" s="718"/>
      <c r="BT763" s="706">
        <f t="shared" si="2014"/>
        <v>0</v>
      </c>
      <c r="BU763" s="718">
        <f t="shared" si="2015"/>
        <v>0</v>
      </c>
      <c r="BV763" s="706">
        <f t="shared" si="2016"/>
        <v>0</v>
      </c>
      <c r="BW763" s="718"/>
      <c r="BX763" s="706">
        <f t="shared" si="2017"/>
        <v>0</v>
      </c>
      <c r="BY763" s="718">
        <f t="shared" si="2018"/>
        <v>0</v>
      </c>
      <c r="BZ763" s="706">
        <f t="shared" si="2019"/>
        <v>0</v>
      </c>
      <c r="CA763" s="718"/>
      <c r="CB763" s="706">
        <f t="shared" si="2020"/>
        <v>0</v>
      </c>
      <c r="CC763" s="718">
        <f t="shared" si="2021"/>
        <v>0</v>
      </c>
      <c r="CD763" s="706">
        <f t="shared" si="2022"/>
        <v>0</v>
      </c>
      <c r="CE763" s="706"/>
      <c r="CF763" s="433">
        <f t="shared" si="1832"/>
        <v>0</v>
      </c>
    </row>
    <row r="764" spans="1:84" ht="36">
      <c r="B764" s="424" t="s">
        <v>2095</v>
      </c>
      <c r="C764" s="425" t="s">
        <v>2096</v>
      </c>
      <c r="D764" s="426" t="s">
        <v>389</v>
      </c>
      <c r="E764" s="427">
        <v>14200000</v>
      </c>
      <c r="F764" s="428">
        <v>0</v>
      </c>
      <c r="G764" s="429">
        <f t="shared" si="1977"/>
        <v>0</v>
      </c>
      <c r="H764" s="429"/>
      <c r="I764" s="429"/>
      <c r="J764" s="429"/>
      <c r="K764" s="519"/>
      <c r="L764" s="429"/>
      <c r="M764" s="513">
        <f t="shared" si="1978"/>
        <v>0</v>
      </c>
      <c r="N764" s="401">
        <f t="shared" si="1979"/>
        <v>0</v>
      </c>
      <c r="O764" s="519"/>
      <c r="P764" s="429"/>
      <c r="Q764" s="513">
        <f t="shared" si="1980"/>
        <v>0</v>
      </c>
      <c r="R764" s="401">
        <f t="shared" si="1981"/>
        <v>0</v>
      </c>
      <c r="S764" s="545"/>
      <c r="T764" s="429"/>
      <c r="U764" s="513">
        <f t="shared" si="1982"/>
        <v>0</v>
      </c>
      <c r="V764" s="401">
        <f t="shared" si="1983"/>
        <v>0</v>
      </c>
      <c r="W764" s="519"/>
      <c r="X764" s="429"/>
      <c r="Y764" s="513">
        <f t="shared" si="1984"/>
        <v>0</v>
      </c>
      <c r="Z764" s="401">
        <f t="shared" si="1985"/>
        <v>0</v>
      </c>
      <c r="AA764" s="519"/>
      <c r="AB764" s="401">
        <f t="shared" si="1986"/>
        <v>0</v>
      </c>
      <c r="AC764" s="513">
        <f t="shared" si="1987"/>
        <v>0</v>
      </c>
      <c r="AD764" s="401">
        <f t="shared" si="1988"/>
        <v>0</v>
      </c>
      <c r="AE764" s="513"/>
      <c r="AF764" s="401">
        <f t="shared" si="1989"/>
        <v>0</v>
      </c>
      <c r="AG764" s="513">
        <f t="shared" si="1990"/>
        <v>0</v>
      </c>
      <c r="AH764" s="401">
        <f t="shared" si="1991"/>
        <v>0</v>
      </c>
      <c r="AI764" s="513"/>
      <c r="AJ764" s="401">
        <f t="shared" si="1992"/>
        <v>0</v>
      </c>
      <c r="AK764" s="513">
        <f t="shared" si="1993"/>
        <v>0</v>
      </c>
      <c r="AL764" s="401">
        <f t="shared" si="1850"/>
        <v>0</v>
      </c>
      <c r="AM764" s="519"/>
      <c r="AN764" s="429">
        <f t="shared" si="1851"/>
        <v>0</v>
      </c>
      <c r="AO764" s="519">
        <f t="shared" si="1994"/>
        <v>0</v>
      </c>
      <c r="AP764" s="429">
        <f t="shared" si="1995"/>
        <v>0</v>
      </c>
      <c r="AQ764" s="596"/>
      <c r="AR764" s="401">
        <f t="shared" si="1854"/>
        <v>0</v>
      </c>
      <c r="AS764" s="519">
        <f t="shared" si="1996"/>
        <v>0</v>
      </c>
      <c r="AT764" s="429">
        <f t="shared" si="1997"/>
        <v>0</v>
      </c>
      <c r="AU764" s="519"/>
      <c r="AV764" s="401">
        <f t="shared" si="1976"/>
        <v>0</v>
      </c>
      <c r="AW764" s="519">
        <f t="shared" si="1998"/>
        <v>0</v>
      </c>
      <c r="AX764" s="429">
        <f t="shared" si="1999"/>
        <v>0</v>
      </c>
      <c r="AY764" s="519"/>
      <c r="AZ764" s="684">
        <f t="shared" si="1860"/>
        <v>0</v>
      </c>
      <c r="BA764" s="519">
        <f t="shared" si="2000"/>
        <v>0</v>
      </c>
      <c r="BB764" s="429">
        <f t="shared" si="2001"/>
        <v>0</v>
      </c>
      <c r="BC764" s="698"/>
      <c r="BD764" s="684">
        <f t="shared" si="2002"/>
        <v>0</v>
      </c>
      <c r="BE764" s="698">
        <f t="shared" si="2003"/>
        <v>0</v>
      </c>
      <c r="BF764" s="684">
        <f t="shared" si="2004"/>
        <v>0</v>
      </c>
      <c r="BG764" s="698"/>
      <c r="BH764" s="684">
        <f t="shared" si="2005"/>
        <v>0</v>
      </c>
      <c r="BI764" s="519">
        <f t="shared" si="2006"/>
        <v>0</v>
      </c>
      <c r="BJ764" s="429">
        <f t="shared" si="2007"/>
        <v>0</v>
      </c>
      <c r="BK764" s="519"/>
      <c r="BL764" s="429">
        <f t="shared" si="2008"/>
        <v>0</v>
      </c>
      <c r="BM764" s="519">
        <f t="shared" si="2009"/>
        <v>0</v>
      </c>
      <c r="BN764" s="429">
        <f t="shared" si="2010"/>
        <v>0</v>
      </c>
      <c r="BO764" s="718"/>
      <c r="BP764" s="706">
        <f t="shared" si="2011"/>
        <v>0</v>
      </c>
      <c r="BQ764" s="718">
        <f t="shared" si="2012"/>
        <v>0</v>
      </c>
      <c r="BR764" s="706">
        <f t="shared" si="2013"/>
        <v>0</v>
      </c>
      <c r="BS764" s="718"/>
      <c r="BT764" s="706">
        <f t="shared" si="2014"/>
        <v>0</v>
      </c>
      <c r="BU764" s="718">
        <f t="shared" si="2015"/>
        <v>0</v>
      </c>
      <c r="BV764" s="706">
        <f t="shared" si="2016"/>
        <v>0</v>
      </c>
      <c r="BW764" s="718"/>
      <c r="BX764" s="706">
        <f t="shared" si="2017"/>
        <v>0</v>
      </c>
      <c r="BY764" s="718">
        <f t="shared" si="2018"/>
        <v>0</v>
      </c>
      <c r="BZ764" s="706">
        <f t="shared" si="2019"/>
        <v>0</v>
      </c>
      <c r="CA764" s="718"/>
      <c r="CB764" s="706">
        <f t="shared" si="2020"/>
        <v>0</v>
      </c>
      <c r="CC764" s="718">
        <f t="shared" si="2021"/>
        <v>0</v>
      </c>
      <c r="CD764" s="706">
        <f t="shared" si="2022"/>
        <v>0</v>
      </c>
      <c r="CE764" s="706"/>
      <c r="CF764" s="433">
        <f t="shared" si="1832"/>
        <v>0</v>
      </c>
    </row>
    <row r="765" spans="1:84" ht="90">
      <c r="B765" s="424" t="s">
        <v>2097</v>
      </c>
      <c r="C765" s="425" t="s">
        <v>2098</v>
      </c>
      <c r="D765" s="426" t="s">
        <v>389</v>
      </c>
      <c r="E765" s="427">
        <v>247325505</v>
      </c>
      <c r="F765" s="428">
        <v>0</v>
      </c>
      <c r="G765" s="429">
        <f t="shared" si="1977"/>
        <v>0</v>
      </c>
      <c r="H765" s="429"/>
      <c r="I765" s="429"/>
      <c r="J765" s="429"/>
      <c r="K765" s="519"/>
      <c r="L765" s="429"/>
      <c r="M765" s="513">
        <f t="shared" si="1978"/>
        <v>0</v>
      </c>
      <c r="N765" s="401">
        <f t="shared" si="1979"/>
        <v>0</v>
      </c>
      <c r="O765" s="519"/>
      <c r="P765" s="429"/>
      <c r="Q765" s="513">
        <f t="shared" si="1980"/>
        <v>0</v>
      </c>
      <c r="R765" s="401">
        <f t="shared" si="1981"/>
        <v>0</v>
      </c>
      <c r="S765" s="545"/>
      <c r="T765" s="429"/>
      <c r="U765" s="513">
        <f t="shared" si="1982"/>
        <v>0</v>
      </c>
      <c r="V765" s="401">
        <f t="shared" si="1983"/>
        <v>0</v>
      </c>
      <c r="W765" s="519"/>
      <c r="X765" s="429"/>
      <c r="Y765" s="513">
        <f t="shared" si="1984"/>
        <v>0</v>
      </c>
      <c r="Z765" s="401">
        <f t="shared" si="1985"/>
        <v>0</v>
      </c>
      <c r="AA765" s="519"/>
      <c r="AB765" s="401">
        <f t="shared" si="1986"/>
        <v>0</v>
      </c>
      <c r="AC765" s="513">
        <f t="shared" si="1987"/>
        <v>0</v>
      </c>
      <c r="AD765" s="401">
        <f t="shared" si="1988"/>
        <v>0</v>
      </c>
      <c r="AE765" s="513"/>
      <c r="AF765" s="401">
        <f t="shared" si="1989"/>
        <v>0</v>
      </c>
      <c r="AG765" s="513">
        <f t="shared" si="1990"/>
        <v>0</v>
      </c>
      <c r="AH765" s="401">
        <f t="shared" si="1991"/>
        <v>0</v>
      </c>
      <c r="AI765" s="513"/>
      <c r="AJ765" s="401">
        <f t="shared" si="1992"/>
        <v>0</v>
      </c>
      <c r="AK765" s="513">
        <f t="shared" si="1993"/>
        <v>0</v>
      </c>
      <c r="AL765" s="401">
        <f t="shared" si="1850"/>
        <v>0</v>
      </c>
      <c r="AM765" s="519"/>
      <c r="AN765" s="429">
        <f t="shared" si="1851"/>
        <v>0</v>
      </c>
      <c r="AO765" s="519">
        <f t="shared" si="1994"/>
        <v>0</v>
      </c>
      <c r="AP765" s="429">
        <f t="shared" si="1995"/>
        <v>0</v>
      </c>
      <c r="AQ765" s="596"/>
      <c r="AR765" s="401">
        <f t="shared" si="1854"/>
        <v>0</v>
      </c>
      <c r="AS765" s="519">
        <f t="shared" si="1996"/>
        <v>0</v>
      </c>
      <c r="AT765" s="429">
        <f t="shared" si="1997"/>
        <v>0</v>
      </c>
      <c r="AU765" s="519"/>
      <c r="AV765" s="401">
        <f t="shared" si="1976"/>
        <v>0</v>
      </c>
      <c r="AW765" s="519">
        <f t="shared" si="1998"/>
        <v>0</v>
      </c>
      <c r="AX765" s="429">
        <f t="shared" si="1999"/>
        <v>0</v>
      </c>
      <c r="AY765" s="519"/>
      <c r="AZ765" s="684">
        <f t="shared" si="1860"/>
        <v>0</v>
      </c>
      <c r="BA765" s="519">
        <f t="shared" si="2000"/>
        <v>0</v>
      </c>
      <c r="BB765" s="429">
        <f t="shared" si="2001"/>
        <v>0</v>
      </c>
      <c r="BC765" s="698"/>
      <c r="BD765" s="684">
        <f t="shared" si="2002"/>
        <v>0</v>
      </c>
      <c r="BE765" s="519">
        <f t="shared" si="2003"/>
        <v>0</v>
      </c>
      <c r="BF765" s="429">
        <f t="shared" si="2004"/>
        <v>0</v>
      </c>
      <c r="BG765" s="519"/>
      <c r="BH765" s="429">
        <f t="shared" si="2005"/>
        <v>0</v>
      </c>
      <c r="BI765" s="519">
        <f t="shared" si="2006"/>
        <v>0</v>
      </c>
      <c r="BJ765" s="429">
        <f t="shared" si="2007"/>
        <v>0</v>
      </c>
      <c r="BK765" s="519"/>
      <c r="BL765" s="429">
        <f t="shared" si="2008"/>
        <v>0</v>
      </c>
      <c r="BM765" s="698">
        <f t="shared" si="2009"/>
        <v>0</v>
      </c>
      <c r="BN765" s="684">
        <f t="shared" si="2010"/>
        <v>0</v>
      </c>
      <c r="BO765" s="720"/>
      <c r="BP765" s="710">
        <f t="shared" si="2011"/>
        <v>0</v>
      </c>
      <c r="BQ765" s="720">
        <f t="shared" si="2012"/>
        <v>0</v>
      </c>
      <c r="BR765" s="710">
        <f t="shared" si="2013"/>
        <v>0</v>
      </c>
      <c r="BS765" s="720"/>
      <c r="BT765" s="710">
        <f t="shared" si="2014"/>
        <v>0</v>
      </c>
      <c r="BU765" s="720">
        <f t="shared" si="2015"/>
        <v>0</v>
      </c>
      <c r="BV765" s="710">
        <f t="shared" si="2016"/>
        <v>0</v>
      </c>
      <c r="BW765" s="720"/>
      <c r="BX765" s="710">
        <f t="shared" si="2017"/>
        <v>0</v>
      </c>
      <c r="BY765" s="720">
        <f t="shared" si="2018"/>
        <v>0</v>
      </c>
      <c r="BZ765" s="710">
        <f t="shared" si="2019"/>
        <v>0</v>
      </c>
      <c r="CA765" s="720"/>
      <c r="CB765" s="710">
        <f t="shared" si="2020"/>
        <v>0</v>
      </c>
      <c r="CC765" s="720">
        <f t="shared" si="2021"/>
        <v>0</v>
      </c>
      <c r="CD765" s="710">
        <f t="shared" si="2022"/>
        <v>0</v>
      </c>
      <c r="CE765" s="710"/>
      <c r="CF765" s="433">
        <f t="shared" si="1832"/>
        <v>0</v>
      </c>
    </row>
    <row r="766" spans="1:84" s="379" customFormat="1" ht="54">
      <c r="A766" s="379" t="s">
        <v>1840</v>
      </c>
      <c r="B766" s="419"/>
      <c r="C766" s="420" t="s">
        <v>2099</v>
      </c>
      <c r="D766" s="421"/>
      <c r="E766" s="422"/>
      <c r="F766" s="416"/>
      <c r="G766" s="417"/>
      <c r="H766" s="417">
        <f>SUM(G767:G790)</f>
        <v>230785948.05000001</v>
      </c>
      <c r="I766" s="417"/>
      <c r="J766" s="417"/>
      <c r="K766" s="518"/>
      <c r="L766" s="417">
        <f>SUM(L767:L790)</f>
        <v>0</v>
      </c>
      <c r="M766" s="518"/>
      <c r="N766" s="417">
        <f>SUM(N767:N790)</f>
        <v>0</v>
      </c>
      <c r="O766" s="518"/>
      <c r="P766" s="417">
        <f>SUM(P767:P790)</f>
        <v>0</v>
      </c>
      <c r="Q766" s="518"/>
      <c r="R766" s="417">
        <f>SUM(R767:R790)</f>
        <v>0</v>
      </c>
      <c r="S766" s="544"/>
      <c r="T766" s="417">
        <f>SUM(T767:T790)</f>
        <v>0</v>
      </c>
      <c r="U766" s="518"/>
      <c r="V766" s="417">
        <f>SUM(V767:V790)</f>
        <v>0</v>
      </c>
      <c r="W766" s="518"/>
      <c r="X766" s="417">
        <f>SUM(X767:X790)</f>
        <v>0</v>
      </c>
      <c r="Y766" s="518"/>
      <c r="Z766" s="417">
        <f>SUM(Z767:Z790)</f>
        <v>0</v>
      </c>
      <c r="AA766" s="518"/>
      <c r="AB766" s="417">
        <f>SUM(AB767:AB790)</f>
        <v>0</v>
      </c>
      <c r="AC766" s="518"/>
      <c r="AD766" s="417">
        <f>SUM(AD767:AD790)</f>
        <v>0</v>
      </c>
      <c r="AE766" s="518"/>
      <c r="AF766" s="417">
        <f>SUM(AF767:AF790)</f>
        <v>1597737.4</v>
      </c>
      <c r="AG766" s="518"/>
      <c r="AH766" s="417">
        <f>SUM(AH767:AH790)</f>
        <v>1597737.4</v>
      </c>
      <c r="AI766" s="518"/>
      <c r="AJ766" s="417">
        <f>SUM(AJ767:AJ790)</f>
        <v>3123405.8999999994</v>
      </c>
      <c r="AK766" s="518"/>
      <c r="AL766" s="417">
        <f>SUM(AL767:AL790)</f>
        <v>4721143.3000000007</v>
      </c>
      <c r="AM766" s="417"/>
      <c r="AN766" s="417">
        <f>SUM(AN767:AN790)</f>
        <v>0</v>
      </c>
      <c r="AO766" s="518"/>
      <c r="AP766" s="417">
        <f>SUM(AP767:AP790)</f>
        <v>4721143.3000000007</v>
      </c>
      <c r="AQ766" s="595"/>
      <c r="AR766" s="417">
        <f>SUM(AR767:AR790)</f>
        <v>0</v>
      </c>
      <c r="AS766" s="518"/>
      <c r="AT766" s="417">
        <f>SUM(AT767:AT790)</f>
        <v>4721143.3000000007</v>
      </c>
      <c r="AU766" s="518"/>
      <c r="AV766" s="417">
        <f>SUM(AV767:AV790)</f>
        <v>0</v>
      </c>
      <c r="AW766" s="518"/>
      <c r="AX766" s="417">
        <f>SUM(AX767:AX790)</f>
        <v>4721143.3000000007</v>
      </c>
      <c r="AY766" s="518" t="s">
        <v>126</v>
      </c>
      <c r="AZ766" s="679">
        <f>SUM(AZ767:AZ790)</f>
        <v>231610.04</v>
      </c>
      <c r="BA766" s="518"/>
      <c r="BB766" s="417">
        <f>SUM(BB767:BB790)</f>
        <v>4952753.3400000008</v>
      </c>
      <c r="BC766" s="693" t="s">
        <v>126</v>
      </c>
      <c r="BD766" s="679">
        <f>SUM(BD767:BD790)</f>
        <v>89736.75</v>
      </c>
      <c r="BE766" s="519"/>
      <c r="BF766" s="429">
        <f>SUM(BF767:BF790)</f>
        <v>5042490.0900000008</v>
      </c>
      <c r="BG766" s="519"/>
      <c r="BH766" s="429">
        <f>SUM(BH767:BH790)</f>
        <v>4891614</v>
      </c>
      <c r="BI766" s="519"/>
      <c r="BJ766" s="429">
        <f>SUM(BJ767:BJ790)</f>
        <v>9934104.0899999999</v>
      </c>
      <c r="BK766" s="519"/>
      <c r="BL766" s="429">
        <f>SUM(BL767:BL790)</f>
        <v>0</v>
      </c>
      <c r="BM766" s="693"/>
      <c r="BN766" s="679">
        <f>SUM(BN767:BN790)</f>
        <v>9934104.0899999999</v>
      </c>
      <c r="BO766" s="417"/>
      <c r="BP766" s="417">
        <f>SUM(BP767:BP790)</f>
        <v>0</v>
      </c>
      <c r="BQ766" s="417"/>
      <c r="BR766" s="417">
        <f>SUM(BR767:BR790)</f>
        <v>9934104.0899999999</v>
      </c>
      <c r="BS766" s="417"/>
      <c r="BT766" s="417">
        <f>SUM(BT767:BT790)</f>
        <v>0</v>
      </c>
      <c r="BU766" s="417"/>
      <c r="BV766" s="417">
        <f>SUM(BV767:BV790)</f>
        <v>9934104.0899999999</v>
      </c>
      <c r="BW766" s="518"/>
      <c r="BX766" s="417">
        <f>SUM(BX767:BX790)</f>
        <v>215512.52000000002</v>
      </c>
      <c r="BY766" s="417"/>
      <c r="BZ766" s="417">
        <f>SUM(BZ767:BZ790)</f>
        <v>10149616.610000001</v>
      </c>
      <c r="CA766" s="518"/>
      <c r="CB766" s="417">
        <f>SUM(CB767:CB790)</f>
        <v>0</v>
      </c>
      <c r="CC766" s="417"/>
      <c r="CD766" s="417">
        <f>SUM(CD767:CD790)</f>
        <v>10149616.610000001</v>
      </c>
      <c r="CE766" s="417"/>
      <c r="CF766" s="423">
        <f t="shared" si="1832"/>
        <v>230785948.05000001</v>
      </c>
    </row>
    <row r="767" spans="1:84" ht="108">
      <c r="B767" s="424" t="s">
        <v>2100</v>
      </c>
      <c r="C767" s="425" t="s">
        <v>2101</v>
      </c>
      <c r="D767" s="426" t="s">
        <v>389</v>
      </c>
      <c r="E767" s="427">
        <v>123401</v>
      </c>
      <c r="F767" s="428">
        <v>2</v>
      </c>
      <c r="G767" s="429">
        <f t="shared" ref="G767:G790" si="2023">F767*E767</f>
        <v>246802</v>
      </c>
      <c r="H767" s="429"/>
      <c r="I767" s="429"/>
      <c r="J767" s="429"/>
      <c r="K767" s="519"/>
      <c r="L767" s="429"/>
      <c r="M767" s="513">
        <f t="shared" ref="M767:M790" si="2024">I767+K767</f>
        <v>0</v>
      </c>
      <c r="N767" s="401">
        <f t="shared" ref="N767:N790" si="2025">M767*$E767</f>
        <v>0</v>
      </c>
      <c r="O767" s="519"/>
      <c r="P767" s="429"/>
      <c r="Q767" s="513">
        <f t="shared" ref="Q767:Q790" si="2026">M767+O767</f>
        <v>0</v>
      </c>
      <c r="R767" s="401">
        <f t="shared" ref="R767:R790" si="2027">Q767*$E767</f>
        <v>0</v>
      </c>
      <c r="S767" s="545"/>
      <c r="T767" s="429"/>
      <c r="U767" s="513">
        <f t="shared" ref="U767:U790" si="2028">Q767+S767</f>
        <v>0</v>
      </c>
      <c r="V767" s="401">
        <f t="shared" ref="V767:V790" si="2029">U767*$E767</f>
        <v>0</v>
      </c>
      <c r="W767" s="519"/>
      <c r="X767" s="429"/>
      <c r="Y767" s="513">
        <f t="shared" ref="Y767:Y790" si="2030">U767+W767</f>
        <v>0</v>
      </c>
      <c r="Z767" s="401">
        <f t="shared" ref="Z767:Z790" si="2031">Y767*$E767</f>
        <v>0</v>
      </c>
      <c r="AA767" s="519"/>
      <c r="AB767" s="401">
        <f t="shared" ref="AB767:AB790" si="2032">AA767*$E767</f>
        <v>0</v>
      </c>
      <c r="AC767" s="513">
        <f t="shared" ref="AC767:AC790" si="2033">Y767+AA767</f>
        <v>0</v>
      </c>
      <c r="AD767" s="401">
        <f t="shared" ref="AD767:AD790" si="2034">AC767*$E767</f>
        <v>0</v>
      </c>
      <c r="AE767" s="513"/>
      <c r="AF767" s="401">
        <f t="shared" ref="AF767:AF790" si="2035">AE767*$E767</f>
        <v>0</v>
      </c>
      <c r="AG767" s="513">
        <f t="shared" ref="AG767:AG790" si="2036">AC767+AE767</f>
        <v>0</v>
      </c>
      <c r="AH767" s="401">
        <f t="shared" ref="AH767:AH790" si="2037">AG767*$E767</f>
        <v>0</v>
      </c>
      <c r="AI767" s="513"/>
      <c r="AJ767" s="401">
        <f t="shared" ref="AJ767:AJ790" si="2038">AI767*$E767</f>
        <v>0</v>
      </c>
      <c r="AK767" s="513">
        <f t="shared" ref="AK767:AK790" si="2039">AG767+AI767</f>
        <v>0</v>
      </c>
      <c r="AL767" s="401">
        <f t="shared" si="1850"/>
        <v>0</v>
      </c>
      <c r="AM767" s="519"/>
      <c r="AN767" s="429">
        <f t="shared" si="1851"/>
        <v>0</v>
      </c>
      <c r="AO767" s="519">
        <f t="shared" ref="AO767:AO790" si="2040">AK767+AM767</f>
        <v>0</v>
      </c>
      <c r="AP767" s="429">
        <f t="shared" ref="AP767:AP790" si="2041">AO767*$E767</f>
        <v>0</v>
      </c>
      <c r="AQ767" s="596"/>
      <c r="AR767" s="401">
        <f t="shared" si="1854"/>
        <v>0</v>
      </c>
      <c r="AS767" s="519">
        <f t="shared" ref="AS767:AS790" si="2042">AO767+AQ767</f>
        <v>0</v>
      </c>
      <c r="AT767" s="429">
        <f t="shared" ref="AT767:AT790" si="2043">AS767*$E767</f>
        <v>0</v>
      </c>
      <c r="AU767" s="519"/>
      <c r="AV767" s="401">
        <f t="shared" si="1976"/>
        <v>0</v>
      </c>
      <c r="AW767" s="519">
        <f t="shared" ref="AW767:AW790" si="2044">AS767+AU767</f>
        <v>0</v>
      </c>
      <c r="AX767" s="429">
        <f t="shared" ref="AX767:AX790" si="2045">AW767*$E767</f>
        <v>0</v>
      </c>
      <c r="AY767" s="519"/>
      <c r="AZ767" s="684">
        <f t="shared" si="1860"/>
        <v>0</v>
      </c>
      <c r="BA767" s="519">
        <f t="shared" ref="BA767:BA790" si="2046">AW767+AY767</f>
        <v>0</v>
      </c>
      <c r="BB767" s="429">
        <f t="shared" ref="BB767:BB790" si="2047">BA767*$E767</f>
        <v>0</v>
      </c>
      <c r="BC767" s="698"/>
      <c r="BD767" s="684">
        <f t="shared" ref="BD767:BD790" si="2048">BC767*$E767</f>
        <v>0</v>
      </c>
      <c r="BE767" s="519">
        <f t="shared" ref="BE767:BE790" si="2049">BA767+BC767</f>
        <v>0</v>
      </c>
      <c r="BF767" s="429">
        <f t="shared" ref="BF767:BF790" si="2050">BE767*$E767</f>
        <v>0</v>
      </c>
      <c r="BG767" s="519"/>
      <c r="BH767" s="429">
        <f t="shared" ref="BH767:BH790" si="2051">BG767*$E767</f>
        <v>0</v>
      </c>
      <c r="BI767" s="519">
        <f t="shared" ref="BI767:BI790" si="2052">BE767+BG767</f>
        <v>0</v>
      </c>
      <c r="BJ767" s="429">
        <f t="shared" ref="BJ767:BJ790" si="2053">BI767*$E767</f>
        <v>0</v>
      </c>
      <c r="BK767" s="519"/>
      <c r="BL767" s="429">
        <f t="shared" ref="BL767:BL790" si="2054">BK767*$E767</f>
        <v>0</v>
      </c>
      <c r="BM767" s="519">
        <f t="shared" ref="BM767:BM790" si="2055">BI767+BK767</f>
        <v>0</v>
      </c>
      <c r="BN767" s="429">
        <f t="shared" ref="BN767:BN790" si="2056">BM767*$E767</f>
        <v>0</v>
      </c>
      <c r="BO767" s="718"/>
      <c r="BP767" s="706">
        <f t="shared" ref="BP767:BP790" si="2057">BO767*$E767</f>
        <v>0</v>
      </c>
      <c r="BQ767" s="718">
        <f t="shared" ref="BQ767:BQ790" si="2058">BM767+BO767</f>
        <v>0</v>
      </c>
      <c r="BR767" s="706">
        <f t="shared" ref="BR767:BR790" si="2059">BQ767*$E767</f>
        <v>0</v>
      </c>
      <c r="BS767" s="718"/>
      <c r="BT767" s="706">
        <f t="shared" ref="BT767:BT790" si="2060">BS767*$E767</f>
        <v>0</v>
      </c>
      <c r="BU767" s="718">
        <f t="shared" ref="BU767:BU790" si="2061">BQ767+BS767</f>
        <v>0</v>
      </c>
      <c r="BV767" s="706">
        <f t="shared" ref="BV767:BV790" si="2062">BU767*$E767</f>
        <v>0</v>
      </c>
      <c r="BW767" s="718"/>
      <c r="BX767" s="706">
        <f t="shared" ref="BX767:BX790" si="2063">BW767*$E767</f>
        <v>0</v>
      </c>
      <c r="BY767" s="718">
        <f t="shared" ref="BY767:BY790" si="2064">BU767+BW767</f>
        <v>0</v>
      </c>
      <c r="BZ767" s="706">
        <f t="shared" ref="BZ767:BZ790" si="2065">BY767*$E767</f>
        <v>0</v>
      </c>
      <c r="CA767" s="718"/>
      <c r="CB767" s="706">
        <f t="shared" ref="CB767:CB790" si="2066">CA767*$E767</f>
        <v>0</v>
      </c>
      <c r="CC767" s="718">
        <f t="shared" ref="CC767:CC790" si="2067">BY767+CA767</f>
        <v>0</v>
      </c>
      <c r="CD767" s="706">
        <f t="shared" ref="CD767:CD790" si="2068">CC767*$E767</f>
        <v>0</v>
      </c>
      <c r="CE767" s="706"/>
      <c r="CF767" s="433">
        <f t="shared" si="1832"/>
        <v>246802</v>
      </c>
    </row>
    <row r="768" spans="1:84" ht="108">
      <c r="B768" s="424" t="s">
        <v>2102</v>
      </c>
      <c r="C768" s="425" t="s">
        <v>2103</v>
      </c>
      <c r="D768" s="426" t="s">
        <v>389</v>
      </c>
      <c r="E768" s="427">
        <v>1511276</v>
      </c>
      <c r="F768" s="428">
        <v>2</v>
      </c>
      <c r="G768" s="429">
        <f t="shared" si="2023"/>
        <v>3022552</v>
      </c>
      <c r="H768" s="429"/>
      <c r="I768" s="429"/>
      <c r="J768" s="429"/>
      <c r="K768" s="519"/>
      <c r="L768" s="429"/>
      <c r="M768" s="513">
        <f t="shared" si="2024"/>
        <v>0</v>
      </c>
      <c r="N768" s="401">
        <f t="shared" si="2025"/>
        <v>0</v>
      </c>
      <c r="O768" s="519"/>
      <c r="P768" s="429"/>
      <c r="Q768" s="513">
        <f t="shared" si="2026"/>
        <v>0</v>
      </c>
      <c r="R768" s="401">
        <f t="shared" si="2027"/>
        <v>0</v>
      </c>
      <c r="S768" s="545"/>
      <c r="T768" s="429"/>
      <c r="U768" s="513">
        <f t="shared" si="2028"/>
        <v>0</v>
      </c>
      <c r="V768" s="401">
        <f t="shared" si="2029"/>
        <v>0</v>
      </c>
      <c r="W768" s="519"/>
      <c r="X768" s="429"/>
      <c r="Y768" s="513">
        <f t="shared" si="2030"/>
        <v>0</v>
      </c>
      <c r="Z768" s="401">
        <f t="shared" si="2031"/>
        <v>0</v>
      </c>
      <c r="AA768" s="519"/>
      <c r="AB768" s="401">
        <f t="shared" si="2032"/>
        <v>0</v>
      </c>
      <c r="AC768" s="513">
        <f t="shared" si="2033"/>
        <v>0</v>
      </c>
      <c r="AD768" s="401">
        <f t="shared" si="2034"/>
        <v>0</v>
      </c>
      <c r="AE768" s="513"/>
      <c r="AF768" s="401">
        <f t="shared" si="2035"/>
        <v>0</v>
      </c>
      <c r="AG768" s="513">
        <f t="shared" si="2036"/>
        <v>0</v>
      </c>
      <c r="AH768" s="401">
        <f t="shared" si="2037"/>
        <v>0</v>
      </c>
      <c r="AI768" s="513"/>
      <c r="AJ768" s="401">
        <f t="shared" si="2038"/>
        <v>0</v>
      </c>
      <c r="AK768" s="513">
        <f t="shared" si="2039"/>
        <v>0</v>
      </c>
      <c r="AL768" s="401">
        <f t="shared" si="1850"/>
        <v>0</v>
      </c>
      <c r="AM768" s="519"/>
      <c r="AN768" s="429">
        <f t="shared" si="1851"/>
        <v>0</v>
      </c>
      <c r="AO768" s="519">
        <f t="shared" si="2040"/>
        <v>0</v>
      </c>
      <c r="AP768" s="429">
        <f t="shared" si="2041"/>
        <v>0</v>
      </c>
      <c r="AQ768" s="596"/>
      <c r="AR768" s="401">
        <f t="shared" si="1854"/>
        <v>0</v>
      </c>
      <c r="AS768" s="519">
        <f t="shared" si="2042"/>
        <v>0</v>
      </c>
      <c r="AT768" s="429">
        <f t="shared" si="2043"/>
        <v>0</v>
      </c>
      <c r="AU768" s="519"/>
      <c r="AV768" s="401">
        <f t="shared" si="1976"/>
        <v>0</v>
      </c>
      <c r="AW768" s="519">
        <f t="shared" si="2044"/>
        <v>0</v>
      </c>
      <c r="AX768" s="429">
        <f t="shared" si="2045"/>
        <v>0</v>
      </c>
      <c r="AY768" s="519"/>
      <c r="AZ768" s="684">
        <f t="shared" si="1860"/>
        <v>0</v>
      </c>
      <c r="BA768" s="519">
        <f t="shared" si="2046"/>
        <v>0</v>
      </c>
      <c r="BB768" s="429">
        <f t="shared" si="2047"/>
        <v>0</v>
      </c>
      <c r="BC768" s="698"/>
      <c r="BD768" s="684">
        <f t="shared" si="2048"/>
        <v>0</v>
      </c>
      <c r="BE768" s="519">
        <f t="shared" si="2049"/>
        <v>0</v>
      </c>
      <c r="BF768" s="429">
        <f t="shared" si="2050"/>
        <v>0</v>
      </c>
      <c r="BG768" s="519"/>
      <c r="BH768" s="429">
        <f t="shared" si="2051"/>
        <v>0</v>
      </c>
      <c r="BI768" s="519">
        <f t="shared" si="2052"/>
        <v>0</v>
      </c>
      <c r="BJ768" s="429">
        <f t="shared" si="2053"/>
        <v>0</v>
      </c>
      <c r="BK768" s="519"/>
      <c r="BL768" s="429">
        <f t="shared" si="2054"/>
        <v>0</v>
      </c>
      <c r="BM768" s="519">
        <f t="shared" si="2055"/>
        <v>0</v>
      </c>
      <c r="BN768" s="429">
        <f t="shared" si="2056"/>
        <v>0</v>
      </c>
      <c r="BO768" s="718"/>
      <c r="BP768" s="706">
        <f t="shared" si="2057"/>
        <v>0</v>
      </c>
      <c r="BQ768" s="718">
        <f t="shared" si="2058"/>
        <v>0</v>
      </c>
      <c r="BR768" s="706">
        <f t="shared" si="2059"/>
        <v>0</v>
      </c>
      <c r="BS768" s="718"/>
      <c r="BT768" s="706">
        <f t="shared" si="2060"/>
        <v>0</v>
      </c>
      <c r="BU768" s="718">
        <f t="shared" si="2061"/>
        <v>0</v>
      </c>
      <c r="BV768" s="706">
        <f t="shared" si="2062"/>
        <v>0</v>
      </c>
      <c r="BW768" s="718"/>
      <c r="BX768" s="706">
        <f t="shared" si="2063"/>
        <v>0</v>
      </c>
      <c r="BY768" s="718">
        <f t="shared" si="2064"/>
        <v>0</v>
      </c>
      <c r="BZ768" s="706">
        <f t="shared" si="2065"/>
        <v>0</v>
      </c>
      <c r="CA768" s="718"/>
      <c r="CB768" s="706">
        <f t="shared" si="2066"/>
        <v>0</v>
      </c>
      <c r="CC768" s="718">
        <f t="shared" si="2067"/>
        <v>0</v>
      </c>
      <c r="CD768" s="706">
        <f t="shared" si="2068"/>
        <v>0</v>
      </c>
      <c r="CE768" s="706"/>
      <c r="CF768" s="433">
        <f t="shared" si="1832"/>
        <v>3022552</v>
      </c>
    </row>
    <row r="769" spans="2:84" ht="36">
      <c r="B769" s="424" t="s">
        <v>2104</v>
      </c>
      <c r="C769" s="425" t="s">
        <v>2105</v>
      </c>
      <c r="D769" s="426" t="s">
        <v>392</v>
      </c>
      <c r="E769" s="427">
        <v>44545</v>
      </c>
      <c r="F769" s="428">
        <v>110</v>
      </c>
      <c r="G769" s="429">
        <f t="shared" si="2023"/>
        <v>4899950</v>
      </c>
      <c r="H769" s="429"/>
      <c r="I769" s="429"/>
      <c r="J769" s="429"/>
      <c r="K769" s="519"/>
      <c r="L769" s="429"/>
      <c r="M769" s="513">
        <f t="shared" si="2024"/>
        <v>0</v>
      </c>
      <c r="N769" s="401">
        <f t="shared" si="2025"/>
        <v>0</v>
      </c>
      <c r="O769" s="519"/>
      <c r="P769" s="429"/>
      <c r="Q769" s="513">
        <f t="shared" si="2026"/>
        <v>0</v>
      </c>
      <c r="R769" s="401">
        <f t="shared" si="2027"/>
        <v>0</v>
      </c>
      <c r="S769" s="545"/>
      <c r="T769" s="429"/>
      <c r="U769" s="513">
        <f t="shared" si="2028"/>
        <v>0</v>
      </c>
      <c r="V769" s="401">
        <f t="shared" si="2029"/>
        <v>0</v>
      </c>
      <c r="W769" s="519"/>
      <c r="X769" s="429"/>
      <c r="Y769" s="513">
        <f t="shared" si="2030"/>
        <v>0</v>
      </c>
      <c r="Z769" s="401">
        <f t="shared" si="2031"/>
        <v>0</v>
      </c>
      <c r="AA769" s="519"/>
      <c r="AB769" s="401">
        <f t="shared" si="2032"/>
        <v>0</v>
      </c>
      <c r="AC769" s="513">
        <f t="shared" si="2033"/>
        <v>0</v>
      </c>
      <c r="AD769" s="401">
        <f t="shared" si="2034"/>
        <v>0</v>
      </c>
      <c r="AE769" s="513">
        <v>24.1</v>
      </c>
      <c r="AF769" s="401">
        <f t="shared" si="2035"/>
        <v>1073534.5</v>
      </c>
      <c r="AG769" s="513">
        <f t="shared" si="2036"/>
        <v>24.1</v>
      </c>
      <c r="AH769" s="401">
        <f t="shared" si="2037"/>
        <v>1073534.5</v>
      </c>
      <c r="AI769" s="513">
        <v>45.3</v>
      </c>
      <c r="AJ769" s="401">
        <f t="shared" si="2038"/>
        <v>2017888.4999999998</v>
      </c>
      <c r="AK769" s="513">
        <f t="shared" si="2039"/>
        <v>69.400000000000006</v>
      </c>
      <c r="AL769" s="401">
        <f t="shared" si="1850"/>
        <v>3091423.0000000005</v>
      </c>
      <c r="AM769" s="519"/>
      <c r="AN769" s="429">
        <f t="shared" si="1851"/>
        <v>0</v>
      </c>
      <c r="AO769" s="519">
        <f t="shared" si="2040"/>
        <v>69.400000000000006</v>
      </c>
      <c r="AP769" s="429">
        <f t="shared" si="2041"/>
        <v>3091423.0000000005</v>
      </c>
      <c r="AQ769" s="596"/>
      <c r="AR769" s="401">
        <f t="shared" si="1854"/>
        <v>0</v>
      </c>
      <c r="AS769" s="519">
        <f t="shared" si="2042"/>
        <v>69.400000000000006</v>
      </c>
      <c r="AT769" s="429">
        <f t="shared" si="2043"/>
        <v>3091423.0000000005</v>
      </c>
      <c r="AU769" s="519"/>
      <c r="AV769" s="401">
        <f t="shared" si="1976"/>
        <v>0</v>
      </c>
      <c r="AW769" s="519">
        <f t="shared" si="2044"/>
        <v>69.400000000000006</v>
      </c>
      <c r="AX769" s="429">
        <f t="shared" si="2045"/>
        <v>3091423.0000000005</v>
      </c>
      <c r="AY769" s="519"/>
      <c r="AZ769" s="684">
        <f t="shared" si="1860"/>
        <v>0</v>
      </c>
      <c r="BA769" s="519">
        <f t="shared" si="2046"/>
        <v>69.400000000000006</v>
      </c>
      <c r="BB769" s="429">
        <f t="shared" si="2047"/>
        <v>3091423.0000000005</v>
      </c>
      <c r="BC769" s="698"/>
      <c r="BD769" s="684">
        <f t="shared" si="2048"/>
        <v>0</v>
      </c>
      <c r="BE769" s="519">
        <f t="shared" si="2049"/>
        <v>69.400000000000006</v>
      </c>
      <c r="BF769" s="429">
        <f t="shared" si="2050"/>
        <v>3091423.0000000005</v>
      </c>
      <c r="BG769" s="698"/>
      <c r="BH769" s="684">
        <f t="shared" si="2051"/>
        <v>0</v>
      </c>
      <c r="BI769" s="519">
        <f t="shared" si="2052"/>
        <v>69.400000000000006</v>
      </c>
      <c r="BJ769" s="429">
        <f t="shared" si="2053"/>
        <v>3091423.0000000005</v>
      </c>
      <c r="BK769" s="519"/>
      <c r="BL769" s="429">
        <f t="shared" si="2054"/>
        <v>0</v>
      </c>
      <c r="BM769" s="519">
        <f t="shared" si="2055"/>
        <v>69.400000000000006</v>
      </c>
      <c r="BN769" s="429">
        <f t="shared" si="2056"/>
        <v>3091423.0000000005</v>
      </c>
      <c r="BO769" s="718"/>
      <c r="BP769" s="706">
        <f t="shared" si="2057"/>
        <v>0</v>
      </c>
      <c r="BQ769" s="718">
        <f t="shared" si="2058"/>
        <v>69.400000000000006</v>
      </c>
      <c r="BR769" s="706">
        <f t="shared" si="2059"/>
        <v>3091423.0000000005</v>
      </c>
      <c r="BS769" s="718"/>
      <c r="BT769" s="706">
        <f t="shared" si="2060"/>
        <v>0</v>
      </c>
      <c r="BU769" s="718">
        <f t="shared" si="2061"/>
        <v>69.400000000000006</v>
      </c>
      <c r="BV769" s="706">
        <f t="shared" si="2062"/>
        <v>3091423.0000000005</v>
      </c>
      <c r="BW769" s="718"/>
      <c r="BX769" s="706">
        <f t="shared" si="2063"/>
        <v>0</v>
      </c>
      <c r="BY769" s="718">
        <f t="shared" si="2064"/>
        <v>69.400000000000006</v>
      </c>
      <c r="BZ769" s="706">
        <f t="shared" si="2065"/>
        <v>3091423.0000000005</v>
      </c>
      <c r="CA769" s="718"/>
      <c r="CB769" s="706">
        <f t="shared" si="2066"/>
        <v>0</v>
      </c>
      <c r="CC769" s="718">
        <f t="shared" si="2067"/>
        <v>69.400000000000006</v>
      </c>
      <c r="CD769" s="706">
        <f t="shared" si="2068"/>
        <v>3091423.0000000005</v>
      </c>
      <c r="CE769" s="706"/>
      <c r="CF769" s="433">
        <f t="shared" si="1832"/>
        <v>4899950</v>
      </c>
    </row>
    <row r="770" spans="2:84" ht="54">
      <c r="B770" s="424" t="s">
        <v>2106</v>
      </c>
      <c r="C770" s="425" t="s">
        <v>2107</v>
      </c>
      <c r="D770" s="426" t="s">
        <v>2108</v>
      </c>
      <c r="E770" s="427">
        <v>101985</v>
      </c>
      <c r="F770" s="428">
        <v>26.400000000000002</v>
      </c>
      <c r="G770" s="429">
        <f t="shared" si="2023"/>
        <v>2692404</v>
      </c>
      <c r="H770" s="429"/>
      <c r="I770" s="429"/>
      <c r="J770" s="429"/>
      <c r="K770" s="519"/>
      <c r="L770" s="429"/>
      <c r="M770" s="513">
        <f t="shared" si="2024"/>
        <v>0</v>
      </c>
      <c r="N770" s="401">
        <f t="shared" si="2025"/>
        <v>0</v>
      </c>
      <c r="O770" s="519"/>
      <c r="P770" s="429"/>
      <c r="Q770" s="513">
        <f t="shared" si="2026"/>
        <v>0</v>
      </c>
      <c r="R770" s="401">
        <f t="shared" si="2027"/>
        <v>0</v>
      </c>
      <c r="S770" s="545"/>
      <c r="T770" s="429"/>
      <c r="U770" s="513">
        <f t="shared" si="2028"/>
        <v>0</v>
      </c>
      <c r="V770" s="401">
        <f t="shared" si="2029"/>
        <v>0</v>
      </c>
      <c r="W770" s="519"/>
      <c r="X770" s="429"/>
      <c r="Y770" s="513">
        <f t="shared" si="2030"/>
        <v>0</v>
      </c>
      <c r="Z770" s="401">
        <f t="shared" si="2031"/>
        <v>0</v>
      </c>
      <c r="AA770" s="519"/>
      <c r="AB770" s="401">
        <f t="shared" si="2032"/>
        <v>0</v>
      </c>
      <c r="AC770" s="513">
        <f t="shared" si="2033"/>
        <v>0</v>
      </c>
      <c r="AD770" s="401">
        <f t="shared" si="2034"/>
        <v>0</v>
      </c>
      <c r="AE770" s="513">
        <v>5.14</v>
      </c>
      <c r="AF770" s="401">
        <f t="shared" si="2035"/>
        <v>524202.89999999997</v>
      </c>
      <c r="AG770" s="513">
        <f t="shared" si="2036"/>
        <v>5.14</v>
      </c>
      <c r="AH770" s="401">
        <f t="shared" si="2037"/>
        <v>524202.89999999997</v>
      </c>
      <c r="AI770" s="513">
        <v>10.84</v>
      </c>
      <c r="AJ770" s="401">
        <f t="shared" si="2038"/>
        <v>1105517.3999999999</v>
      </c>
      <c r="AK770" s="513">
        <f t="shared" si="2039"/>
        <v>15.98</v>
      </c>
      <c r="AL770" s="401">
        <f t="shared" si="1850"/>
        <v>1629720.3</v>
      </c>
      <c r="AM770" s="519"/>
      <c r="AN770" s="429">
        <f t="shared" si="1851"/>
        <v>0</v>
      </c>
      <c r="AO770" s="519">
        <f t="shared" si="2040"/>
        <v>15.98</v>
      </c>
      <c r="AP770" s="429">
        <f t="shared" si="2041"/>
        <v>1629720.3</v>
      </c>
      <c r="AQ770" s="596"/>
      <c r="AR770" s="401">
        <f t="shared" si="1854"/>
        <v>0</v>
      </c>
      <c r="AS770" s="519">
        <f t="shared" si="2042"/>
        <v>15.98</v>
      </c>
      <c r="AT770" s="429">
        <f t="shared" si="2043"/>
        <v>1629720.3</v>
      </c>
      <c r="AU770" s="519"/>
      <c r="AV770" s="401">
        <f t="shared" si="1976"/>
        <v>0</v>
      </c>
      <c r="AW770" s="519">
        <f t="shared" si="2044"/>
        <v>15.98</v>
      </c>
      <c r="AX770" s="429">
        <f t="shared" si="2045"/>
        <v>1629720.3</v>
      </c>
      <c r="AY770" s="519"/>
      <c r="AZ770" s="684">
        <f t="shared" si="1860"/>
        <v>0</v>
      </c>
      <c r="BA770" s="519">
        <f t="shared" si="2046"/>
        <v>15.98</v>
      </c>
      <c r="BB770" s="429">
        <f t="shared" si="2047"/>
        <v>1629720.3</v>
      </c>
      <c r="BC770" s="698"/>
      <c r="BD770" s="684">
        <f t="shared" si="2048"/>
        <v>0</v>
      </c>
      <c r="BE770" s="519">
        <f t="shared" si="2049"/>
        <v>15.98</v>
      </c>
      <c r="BF770" s="429">
        <f t="shared" si="2050"/>
        <v>1629720.3</v>
      </c>
      <c r="BG770" s="698"/>
      <c r="BH770" s="684">
        <f t="shared" si="2051"/>
        <v>0</v>
      </c>
      <c r="BI770" s="519">
        <f t="shared" si="2052"/>
        <v>15.98</v>
      </c>
      <c r="BJ770" s="429">
        <f t="shared" si="2053"/>
        <v>1629720.3</v>
      </c>
      <c r="BK770" s="519"/>
      <c r="BL770" s="429">
        <f t="shared" si="2054"/>
        <v>0</v>
      </c>
      <c r="BM770" s="519">
        <f t="shared" si="2055"/>
        <v>15.98</v>
      </c>
      <c r="BN770" s="429">
        <f t="shared" si="2056"/>
        <v>1629720.3</v>
      </c>
      <c r="BO770" s="718"/>
      <c r="BP770" s="706">
        <f t="shared" si="2057"/>
        <v>0</v>
      </c>
      <c r="BQ770" s="718">
        <f t="shared" si="2058"/>
        <v>15.98</v>
      </c>
      <c r="BR770" s="706">
        <f t="shared" si="2059"/>
        <v>1629720.3</v>
      </c>
      <c r="BS770" s="718"/>
      <c r="BT770" s="706">
        <f t="shared" si="2060"/>
        <v>0</v>
      </c>
      <c r="BU770" s="718">
        <f t="shared" si="2061"/>
        <v>15.98</v>
      </c>
      <c r="BV770" s="706">
        <f t="shared" si="2062"/>
        <v>1629720.3</v>
      </c>
      <c r="BW770" s="718"/>
      <c r="BX770" s="706">
        <f t="shared" si="2063"/>
        <v>0</v>
      </c>
      <c r="BY770" s="718">
        <f t="shared" si="2064"/>
        <v>15.98</v>
      </c>
      <c r="BZ770" s="706">
        <f t="shared" si="2065"/>
        <v>1629720.3</v>
      </c>
      <c r="CA770" s="718"/>
      <c r="CB770" s="706">
        <f t="shared" si="2066"/>
        <v>0</v>
      </c>
      <c r="CC770" s="718">
        <f t="shared" si="2067"/>
        <v>15.98</v>
      </c>
      <c r="CD770" s="706">
        <f t="shared" si="2068"/>
        <v>1629720.3</v>
      </c>
      <c r="CE770" s="706"/>
      <c r="CF770" s="433">
        <f t="shared" si="1832"/>
        <v>2692404</v>
      </c>
    </row>
    <row r="771" spans="2:84" ht="72">
      <c r="B771" s="424" t="s">
        <v>2109</v>
      </c>
      <c r="C771" s="425" t="s">
        <v>2110</v>
      </c>
      <c r="D771" s="426" t="s">
        <v>389</v>
      </c>
      <c r="E771" s="427">
        <v>323183</v>
      </c>
      <c r="F771" s="428">
        <v>1</v>
      </c>
      <c r="G771" s="429">
        <f t="shared" si="2023"/>
        <v>323183</v>
      </c>
      <c r="H771" s="429"/>
      <c r="I771" s="429"/>
      <c r="J771" s="429"/>
      <c r="K771" s="519"/>
      <c r="L771" s="429"/>
      <c r="M771" s="513">
        <f t="shared" si="2024"/>
        <v>0</v>
      </c>
      <c r="N771" s="401">
        <f t="shared" si="2025"/>
        <v>0</v>
      </c>
      <c r="O771" s="519"/>
      <c r="P771" s="429"/>
      <c r="Q771" s="513">
        <f t="shared" si="2026"/>
        <v>0</v>
      </c>
      <c r="R771" s="401">
        <f t="shared" si="2027"/>
        <v>0</v>
      </c>
      <c r="S771" s="545"/>
      <c r="T771" s="429"/>
      <c r="U771" s="513">
        <f t="shared" si="2028"/>
        <v>0</v>
      </c>
      <c r="V771" s="401">
        <f t="shared" si="2029"/>
        <v>0</v>
      </c>
      <c r="W771" s="519"/>
      <c r="X771" s="429"/>
      <c r="Y771" s="513">
        <f t="shared" si="2030"/>
        <v>0</v>
      </c>
      <c r="Z771" s="401">
        <f t="shared" si="2031"/>
        <v>0</v>
      </c>
      <c r="AA771" s="519"/>
      <c r="AB771" s="401">
        <f t="shared" si="2032"/>
        <v>0</v>
      </c>
      <c r="AC771" s="513">
        <f t="shared" si="2033"/>
        <v>0</v>
      </c>
      <c r="AD771" s="401">
        <f t="shared" si="2034"/>
        <v>0</v>
      </c>
      <c r="AE771" s="513"/>
      <c r="AF771" s="401">
        <f t="shared" si="2035"/>
        <v>0</v>
      </c>
      <c r="AG771" s="513">
        <f t="shared" si="2036"/>
        <v>0</v>
      </c>
      <c r="AH771" s="401">
        <f t="shared" si="2037"/>
        <v>0</v>
      </c>
      <c r="AI771" s="513"/>
      <c r="AJ771" s="401">
        <f t="shared" si="2038"/>
        <v>0</v>
      </c>
      <c r="AK771" s="513">
        <f t="shared" si="2039"/>
        <v>0</v>
      </c>
      <c r="AL771" s="401">
        <f t="shared" si="1850"/>
        <v>0</v>
      </c>
      <c r="AM771" s="519"/>
      <c r="AN771" s="429">
        <f t="shared" si="1851"/>
        <v>0</v>
      </c>
      <c r="AO771" s="519">
        <f t="shared" si="2040"/>
        <v>0</v>
      </c>
      <c r="AP771" s="429">
        <f t="shared" si="2041"/>
        <v>0</v>
      </c>
      <c r="AQ771" s="596"/>
      <c r="AR771" s="401">
        <f t="shared" si="1854"/>
        <v>0</v>
      </c>
      <c r="AS771" s="519">
        <f t="shared" si="2042"/>
        <v>0</v>
      </c>
      <c r="AT771" s="429">
        <f t="shared" si="2043"/>
        <v>0</v>
      </c>
      <c r="AU771" s="519"/>
      <c r="AV771" s="401">
        <f t="shared" si="1976"/>
        <v>0</v>
      </c>
      <c r="AW771" s="519">
        <f t="shared" si="2044"/>
        <v>0</v>
      </c>
      <c r="AX771" s="429">
        <f t="shared" si="2045"/>
        <v>0</v>
      </c>
      <c r="AY771" s="519"/>
      <c r="AZ771" s="684">
        <f t="shared" si="1860"/>
        <v>0</v>
      </c>
      <c r="BA771" s="519">
        <f t="shared" si="2046"/>
        <v>0</v>
      </c>
      <c r="BB771" s="429">
        <f t="shared" si="2047"/>
        <v>0</v>
      </c>
      <c r="BC771" s="698"/>
      <c r="BD771" s="684">
        <f t="shared" si="2048"/>
        <v>0</v>
      </c>
      <c r="BE771" s="519">
        <f t="shared" si="2049"/>
        <v>0</v>
      </c>
      <c r="BF771" s="429">
        <f t="shared" si="2050"/>
        <v>0</v>
      </c>
      <c r="BG771" s="698"/>
      <c r="BH771" s="684">
        <f t="shared" si="2051"/>
        <v>0</v>
      </c>
      <c r="BI771" s="519">
        <f t="shared" si="2052"/>
        <v>0</v>
      </c>
      <c r="BJ771" s="429">
        <f t="shared" si="2053"/>
        <v>0</v>
      </c>
      <c r="BK771" s="519"/>
      <c r="BL771" s="429">
        <f t="shared" si="2054"/>
        <v>0</v>
      </c>
      <c r="BM771" s="519">
        <f t="shared" si="2055"/>
        <v>0</v>
      </c>
      <c r="BN771" s="429">
        <f t="shared" si="2056"/>
        <v>0</v>
      </c>
      <c r="BO771" s="718"/>
      <c r="BP771" s="706">
        <f t="shared" si="2057"/>
        <v>0</v>
      </c>
      <c r="BQ771" s="718">
        <f t="shared" si="2058"/>
        <v>0</v>
      </c>
      <c r="BR771" s="706">
        <f t="shared" si="2059"/>
        <v>0</v>
      </c>
      <c r="BS771" s="718"/>
      <c r="BT771" s="706">
        <f t="shared" si="2060"/>
        <v>0</v>
      </c>
      <c r="BU771" s="718">
        <f t="shared" si="2061"/>
        <v>0</v>
      </c>
      <c r="BV771" s="706">
        <f t="shared" si="2062"/>
        <v>0</v>
      </c>
      <c r="BW771" s="718"/>
      <c r="BX771" s="706">
        <f t="shared" si="2063"/>
        <v>0</v>
      </c>
      <c r="BY771" s="718">
        <f t="shared" si="2064"/>
        <v>0</v>
      </c>
      <c r="BZ771" s="706">
        <f t="shared" si="2065"/>
        <v>0</v>
      </c>
      <c r="CA771" s="718"/>
      <c r="CB771" s="706">
        <f t="shared" si="2066"/>
        <v>0</v>
      </c>
      <c r="CC771" s="718">
        <f t="shared" si="2067"/>
        <v>0</v>
      </c>
      <c r="CD771" s="706">
        <f t="shared" si="2068"/>
        <v>0</v>
      </c>
      <c r="CE771" s="706"/>
      <c r="CF771" s="433">
        <f t="shared" si="1832"/>
        <v>323183</v>
      </c>
    </row>
    <row r="772" spans="2:84" ht="126">
      <c r="B772" s="424" t="s">
        <v>2111</v>
      </c>
      <c r="C772" s="425" t="s">
        <v>2112</v>
      </c>
      <c r="D772" s="426" t="s">
        <v>389</v>
      </c>
      <c r="E772" s="427">
        <v>1419242</v>
      </c>
      <c r="F772" s="428">
        <v>8</v>
      </c>
      <c r="G772" s="429">
        <f t="shared" si="2023"/>
        <v>11353936</v>
      </c>
      <c r="H772" s="429"/>
      <c r="I772" s="429"/>
      <c r="J772" s="429"/>
      <c r="K772" s="519"/>
      <c r="L772" s="429"/>
      <c r="M772" s="513">
        <f t="shared" si="2024"/>
        <v>0</v>
      </c>
      <c r="N772" s="401">
        <f t="shared" si="2025"/>
        <v>0</v>
      </c>
      <c r="O772" s="519"/>
      <c r="P772" s="429"/>
      <c r="Q772" s="513">
        <f t="shared" si="2026"/>
        <v>0</v>
      </c>
      <c r="R772" s="401">
        <f t="shared" si="2027"/>
        <v>0</v>
      </c>
      <c r="S772" s="545"/>
      <c r="T772" s="429"/>
      <c r="U772" s="513">
        <f t="shared" si="2028"/>
        <v>0</v>
      </c>
      <c r="V772" s="401">
        <f t="shared" si="2029"/>
        <v>0</v>
      </c>
      <c r="W772" s="519"/>
      <c r="X772" s="429"/>
      <c r="Y772" s="513">
        <f t="shared" si="2030"/>
        <v>0</v>
      </c>
      <c r="Z772" s="401">
        <f t="shared" si="2031"/>
        <v>0</v>
      </c>
      <c r="AA772" s="519"/>
      <c r="AB772" s="401">
        <f t="shared" si="2032"/>
        <v>0</v>
      </c>
      <c r="AC772" s="513">
        <f t="shared" si="2033"/>
        <v>0</v>
      </c>
      <c r="AD772" s="401">
        <f t="shared" si="2034"/>
        <v>0</v>
      </c>
      <c r="AE772" s="513"/>
      <c r="AF772" s="401">
        <f t="shared" si="2035"/>
        <v>0</v>
      </c>
      <c r="AG772" s="513">
        <f t="shared" si="2036"/>
        <v>0</v>
      </c>
      <c r="AH772" s="401">
        <f t="shared" si="2037"/>
        <v>0</v>
      </c>
      <c r="AI772" s="513"/>
      <c r="AJ772" s="401">
        <f t="shared" si="2038"/>
        <v>0</v>
      </c>
      <c r="AK772" s="513">
        <f t="shared" si="2039"/>
        <v>0</v>
      </c>
      <c r="AL772" s="401">
        <f t="shared" si="1850"/>
        <v>0</v>
      </c>
      <c r="AM772" s="519"/>
      <c r="AN772" s="429">
        <f t="shared" si="1851"/>
        <v>0</v>
      </c>
      <c r="AO772" s="519">
        <f t="shared" si="2040"/>
        <v>0</v>
      </c>
      <c r="AP772" s="429">
        <f t="shared" si="2041"/>
        <v>0</v>
      </c>
      <c r="AQ772" s="596"/>
      <c r="AR772" s="401">
        <f t="shared" si="1854"/>
        <v>0</v>
      </c>
      <c r="AS772" s="519">
        <f t="shared" si="2042"/>
        <v>0</v>
      </c>
      <c r="AT772" s="429">
        <f t="shared" si="2043"/>
        <v>0</v>
      </c>
      <c r="AU772" s="519"/>
      <c r="AV772" s="401">
        <f t="shared" si="1976"/>
        <v>0</v>
      </c>
      <c r="AW772" s="519">
        <f t="shared" si="2044"/>
        <v>0</v>
      </c>
      <c r="AX772" s="429">
        <f t="shared" si="2045"/>
        <v>0</v>
      </c>
      <c r="AY772" s="519"/>
      <c r="AZ772" s="684">
        <f t="shared" si="1860"/>
        <v>0</v>
      </c>
      <c r="BA772" s="519">
        <f t="shared" si="2046"/>
        <v>0</v>
      </c>
      <c r="BB772" s="429">
        <f t="shared" si="2047"/>
        <v>0</v>
      </c>
      <c r="BC772" s="698"/>
      <c r="BD772" s="684">
        <f t="shared" si="2048"/>
        <v>0</v>
      </c>
      <c r="BE772" s="519">
        <f t="shared" si="2049"/>
        <v>0</v>
      </c>
      <c r="BF772" s="429">
        <f t="shared" si="2050"/>
        <v>0</v>
      </c>
      <c r="BG772" s="698"/>
      <c r="BH772" s="684">
        <f t="shared" si="2051"/>
        <v>0</v>
      </c>
      <c r="BI772" s="519">
        <f t="shared" si="2052"/>
        <v>0</v>
      </c>
      <c r="BJ772" s="429">
        <f t="shared" si="2053"/>
        <v>0</v>
      </c>
      <c r="BK772" s="519"/>
      <c r="BL772" s="429">
        <f t="shared" si="2054"/>
        <v>0</v>
      </c>
      <c r="BM772" s="519">
        <f t="shared" si="2055"/>
        <v>0</v>
      </c>
      <c r="BN772" s="429">
        <f t="shared" si="2056"/>
        <v>0</v>
      </c>
      <c r="BO772" s="718"/>
      <c r="BP772" s="706">
        <f t="shared" si="2057"/>
        <v>0</v>
      </c>
      <c r="BQ772" s="718">
        <f t="shared" si="2058"/>
        <v>0</v>
      </c>
      <c r="BR772" s="706">
        <f t="shared" si="2059"/>
        <v>0</v>
      </c>
      <c r="BS772" s="718"/>
      <c r="BT772" s="706">
        <f t="shared" si="2060"/>
        <v>0</v>
      </c>
      <c r="BU772" s="718">
        <f t="shared" si="2061"/>
        <v>0</v>
      </c>
      <c r="BV772" s="706">
        <f t="shared" si="2062"/>
        <v>0</v>
      </c>
      <c r="BW772" s="718"/>
      <c r="BX772" s="706">
        <f t="shared" si="2063"/>
        <v>0</v>
      </c>
      <c r="BY772" s="718">
        <f t="shared" si="2064"/>
        <v>0</v>
      </c>
      <c r="BZ772" s="706">
        <f t="shared" si="2065"/>
        <v>0</v>
      </c>
      <c r="CA772" s="718"/>
      <c r="CB772" s="706">
        <f t="shared" si="2066"/>
        <v>0</v>
      </c>
      <c r="CC772" s="718">
        <f t="shared" si="2067"/>
        <v>0</v>
      </c>
      <c r="CD772" s="706">
        <f t="shared" si="2068"/>
        <v>0</v>
      </c>
      <c r="CE772" s="710"/>
      <c r="CF772" s="433">
        <f t="shared" si="1832"/>
        <v>11353936</v>
      </c>
    </row>
    <row r="773" spans="2:84" ht="162">
      <c r="B773" s="424" t="s">
        <v>2113</v>
      </c>
      <c r="C773" s="425" t="s">
        <v>2114</v>
      </c>
      <c r="D773" s="426" t="s">
        <v>389</v>
      </c>
      <c r="E773" s="427">
        <v>4891614</v>
      </c>
      <c r="F773" s="428">
        <v>12</v>
      </c>
      <c r="G773" s="429">
        <f t="shared" si="2023"/>
        <v>58699368</v>
      </c>
      <c r="H773" s="429"/>
      <c r="I773" s="429"/>
      <c r="J773" s="429"/>
      <c r="K773" s="519"/>
      <c r="L773" s="429"/>
      <c r="M773" s="513">
        <f t="shared" si="2024"/>
        <v>0</v>
      </c>
      <c r="N773" s="401">
        <f t="shared" si="2025"/>
        <v>0</v>
      </c>
      <c r="O773" s="519"/>
      <c r="P773" s="429"/>
      <c r="Q773" s="513">
        <f t="shared" si="2026"/>
        <v>0</v>
      </c>
      <c r="R773" s="401">
        <f t="shared" si="2027"/>
        <v>0</v>
      </c>
      <c r="S773" s="545"/>
      <c r="T773" s="429"/>
      <c r="U773" s="513">
        <f t="shared" si="2028"/>
        <v>0</v>
      </c>
      <c r="V773" s="401">
        <f t="shared" si="2029"/>
        <v>0</v>
      </c>
      <c r="W773" s="519"/>
      <c r="X773" s="429"/>
      <c r="Y773" s="513">
        <f t="shared" si="2030"/>
        <v>0</v>
      </c>
      <c r="Z773" s="401">
        <f t="shared" si="2031"/>
        <v>0</v>
      </c>
      <c r="AA773" s="519"/>
      <c r="AB773" s="401">
        <f t="shared" si="2032"/>
        <v>0</v>
      </c>
      <c r="AC773" s="513">
        <f t="shared" si="2033"/>
        <v>0</v>
      </c>
      <c r="AD773" s="401">
        <f t="shared" si="2034"/>
        <v>0</v>
      </c>
      <c r="AE773" s="513"/>
      <c r="AF773" s="401">
        <f t="shared" si="2035"/>
        <v>0</v>
      </c>
      <c r="AG773" s="513">
        <f t="shared" si="2036"/>
        <v>0</v>
      </c>
      <c r="AH773" s="401">
        <f t="shared" si="2037"/>
        <v>0</v>
      </c>
      <c r="AI773" s="513"/>
      <c r="AJ773" s="401">
        <f t="shared" si="2038"/>
        <v>0</v>
      </c>
      <c r="AK773" s="513">
        <f t="shared" si="2039"/>
        <v>0</v>
      </c>
      <c r="AL773" s="401">
        <f t="shared" si="1850"/>
        <v>0</v>
      </c>
      <c r="AM773" s="519"/>
      <c r="AN773" s="429">
        <f t="shared" si="1851"/>
        <v>0</v>
      </c>
      <c r="AO773" s="519">
        <f t="shared" si="2040"/>
        <v>0</v>
      </c>
      <c r="AP773" s="429">
        <f t="shared" si="2041"/>
        <v>0</v>
      </c>
      <c r="AQ773" s="596"/>
      <c r="AR773" s="401">
        <f t="shared" si="1854"/>
        <v>0</v>
      </c>
      <c r="AS773" s="519">
        <f t="shared" si="2042"/>
        <v>0</v>
      </c>
      <c r="AT773" s="429">
        <f t="shared" si="2043"/>
        <v>0</v>
      </c>
      <c r="AU773" s="519"/>
      <c r="AV773" s="401">
        <f t="shared" si="1976"/>
        <v>0</v>
      </c>
      <c r="AW773" s="519">
        <f t="shared" si="2044"/>
        <v>0</v>
      </c>
      <c r="AX773" s="429">
        <f t="shared" si="2045"/>
        <v>0</v>
      </c>
      <c r="AY773" s="519"/>
      <c r="AZ773" s="684">
        <f t="shared" si="1860"/>
        <v>0</v>
      </c>
      <c r="BA773" s="519">
        <f t="shared" si="2046"/>
        <v>0</v>
      </c>
      <c r="BB773" s="429">
        <f t="shared" si="2047"/>
        <v>0</v>
      </c>
      <c r="BC773" s="698"/>
      <c r="BD773" s="684">
        <f t="shared" si="2048"/>
        <v>0</v>
      </c>
      <c r="BE773" s="519">
        <f t="shared" si="2049"/>
        <v>0</v>
      </c>
      <c r="BF773" s="429">
        <f t="shared" si="2050"/>
        <v>0</v>
      </c>
      <c r="BG773" s="519">
        <v>1</v>
      </c>
      <c r="BH773" s="429">
        <f t="shared" si="2051"/>
        <v>4891614</v>
      </c>
      <c r="BI773" s="519">
        <f t="shared" si="2052"/>
        <v>1</v>
      </c>
      <c r="BJ773" s="429">
        <f t="shared" si="2053"/>
        <v>4891614</v>
      </c>
      <c r="BK773" s="519"/>
      <c r="BL773" s="429">
        <f t="shared" si="2054"/>
        <v>0</v>
      </c>
      <c r="BM773" s="519">
        <f t="shared" si="2055"/>
        <v>1</v>
      </c>
      <c r="BN773" s="429">
        <f t="shared" si="2056"/>
        <v>4891614</v>
      </c>
      <c r="BO773" s="718"/>
      <c r="BP773" s="706">
        <f t="shared" si="2057"/>
        <v>0</v>
      </c>
      <c r="BQ773" s="718">
        <f t="shared" si="2058"/>
        <v>1</v>
      </c>
      <c r="BR773" s="706">
        <f t="shared" si="2059"/>
        <v>4891614</v>
      </c>
      <c r="BS773" s="718"/>
      <c r="BT773" s="706">
        <f t="shared" si="2060"/>
        <v>0</v>
      </c>
      <c r="BU773" s="718">
        <f t="shared" si="2061"/>
        <v>1</v>
      </c>
      <c r="BV773" s="706">
        <f t="shared" si="2062"/>
        <v>4891614</v>
      </c>
      <c r="BW773" s="718"/>
      <c r="BX773" s="706">
        <f t="shared" si="2063"/>
        <v>0</v>
      </c>
      <c r="BY773" s="718">
        <f t="shared" si="2064"/>
        <v>1</v>
      </c>
      <c r="BZ773" s="706">
        <f t="shared" si="2065"/>
        <v>4891614</v>
      </c>
      <c r="CA773" s="718"/>
      <c r="CB773" s="706">
        <f t="shared" si="2066"/>
        <v>0</v>
      </c>
      <c r="CC773" s="718">
        <f t="shared" si="2067"/>
        <v>1</v>
      </c>
      <c r="CD773" s="706">
        <f t="shared" si="2068"/>
        <v>4891614</v>
      </c>
      <c r="CE773" s="706"/>
      <c r="CF773" s="433">
        <f t="shared" si="1832"/>
        <v>58699368</v>
      </c>
    </row>
    <row r="774" spans="2:84" ht="126">
      <c r="B774" s="424" t="s">
        <v>2115</v>
      </c>
      <c r="C774" s="425" t="s">
        <v>2116</v>
      </c>
      <c r="D774" s="426" t="s">
        <v>658</v>
      </c>
      <c r="E774" s="427">
        <v>3905262</v>
      </c>
      <c r="F774" s="428">
        <v>0</v>
      </c>
      <c r="G774" s="429">
        <f t="shared" si="2023"/>
        <v>0</v>
      </c>
      <c r="H774" s="429"/>
      <c r="I774" s="429"/>
      <c r="J774" s="429"/>
      <c r="K774" s="519"/>
      <c r="L774" s="429"/>
      <c r="M774" s="513">
        <f t="shared" si="2024"/>
        <v>0</v>
      </c>
      <c r="N774" s="401">
        <f t="shared" si="2025"/>
        <v>0</v>
      </c>
      <c r="O774" s="519"/>
      <c r="P774" s="429"/>
      <c r="Q774" s="513">
        <f t="shared" si="2026"/>
        <v>0</v>
      </c>
      <c r="R774" s="401">
        <f t="shared" si="2027"/>
        <v>0</v>
      </c>
      <c r="S774" s="545"/>
      <c r="T774" s="429"/>
      <c r="U774" s="513">
        <f t="shared" si="2028"/>
        <v>0</v>
      </c>
      <c r="V774" s="401">
        <f t="shared" si="2029"/>
        <v>0</v>
      </c>
      <c r="W774" s="519"/>
      <c r="X774" s="429"/>
      <c r="Y774" s="513">
        <f t="shared" si="2030"/>
        <v>0</v>
      </c>
      <c r="Z774" s="401">
        <f t="shared" si="2031"/>
        <v>0</v>
      </c>
      <c r="AA774" s="519"/>
      <c r="AB774" s="401">
        <f t="shared" si="2032"/>
        <v>0</v>
      </c>
      <c r="AC774" s="513">
        <f t="shared" si="2033"/>
        <v>0</v>
      </c>
      <c r="AD774" s="401">
        <f t="shared" si="2034"/>
        <v>0</v>
      </c>
      <c r="AE774" s="513"/>
      <c r="AF774" s="401">
        <f t="shared" si="2035"/>
        <v>0</v>
      </c>
      <c r="AG774" s="513">
        <f t="shared" si="2036"/>
        <v>0</v>
      </c>
      <c r="AH774" s="401">
        <f t="shared" si="2037"/>
        <v>0</v>
      </c>
      <c r="AI774" s="513"/>
      <c r="AJ774" s="401">
        <f t="shared" si="2038"/>
        <v>0</v>
      </c>
      <c r="AK774" s="513">
        <f t="shared" si="2039"/>
        <v>0</v>
      </c>
      <c r="AL774" s="401">
        <f t="shared" si="1850"/>
        <v>0</v>
      </c>
      <c r="AM774" s="519"/>
      <c r="AN774" s="429">
        <f t="shared" si="1851"/>
        <v>0</v>
      </c>
      <c r="AO774" s="519">
        <f t="shared" si="2040"/>
        <v>0</v>
      </c>
      <c r="AP774" s="429">
        <f t="shared" si="2041"/>
        <v>0</v>
      </c>
      <c r="AQ774" s="596"/>
      <c r="AR774" s="401">
        <f t="shared" si="1854"/>
        <v>0</v>
      </c>
      <c r="AS774" s="519">
        <f t="shared" si="2042"/>
        <v>0</v>
      </c>
      <c r="AT774" s="429">
        <f t="shared" si="2043"/>
        <v>0</v>
      </c>
      <c r="AU774" s="519"/>
      <c r="AV774" s="401">
        <f t="shared" si="1976"/>
        <v>0</v>
      </c>
      <c r="AW774" s="519">
        <f t="shared" si="2044"/>
        <v>0</v>
      </c>
      <c r="AX774" s="429">
        <f t="shared" si="2045"/>
        <v>0</v>
      </c>
      <c r="AY774" s="519"/>
      <c r="AZ774" s="684">
        <f t="shared" si="1860"/>
        <v>0</v>
      </c>
      <c r="BA774" s="519">
        <f t="shared" si="2046"/>
        <v>0</v>
      </c>
      <c r="BB774" s="429">
        <f t="shared" si="2047"/>
        <v>0</v>
      </c>
      <c r="BC774" s="698"/>
      <c r="BD774" s="684">
        <f t="shared" si="2048"/>
        <v>0</v>
      </c>
      <c r="BE774" s="519">
        <f t="shared" si="2049"/>
        <v>0</v>
      </c>
      <c r="BF774" s="429">
        <f t="shared" si="2050"/>
        <v>0</v>
      </c>
      <c r="BG774" s="698"/>
      <c r="BH774" s="684">
        <f t="shared" si="2051"/>
        <v>0</v>
      </c>
      <c r="BI774" s="519">
        <f t="shared" si="2052"/>
        <v>0</v>
      </c>
      <c r="BJ774" s="429">
        <f t="shared" si="2053"/>
        <v>0</v>
      </c>
      <c r="BK774" s="519"/>
      <c r="BL774" s="429">
        <f t="shared" si="2054"/>
        <v>0</v>
      </c>
      <c r="BM774" s="519">
        <f t="shared" si="2055"/>
        <v>0</v>
      </c>
      <c r="BN774" s="429">
        <f t="shared" si="2056"/>
        <v>0</v>
      </c>
      <c r="BO774" s="718"/>
      <c r="BP774" s="706">
        <f t="shared" si="2057"/>
        <v>0</v>
      </c>
      <c r="BQ774" s="718">
        <f t="shared" si="2058"/>
        <v>0</v>
      </c>
      <c r="BR774" s="706">
        <f t="shared" si="2059"/>
        <v>0</v>
      </c>
      <c r="BS774" s="718"/>
      <c r="BT774" s="706">
        <f t="shared" si="2060"/>
        <v>0</v>
      </c>
      <c r="BU774" s="718">
        <f t="shared" si="2061"/>
        <v>0</v>
      </c>
      <c r="BV774" s="706">
        <f t="shared" si="2062"/>
        <v>0</v>
      </c>
      <c r="BW774" s="718"/>
      <c r="BX774" s="706">
        <f t="shared" si="2063"/>
        <v>0</v>
      </c>
      <c r="BY774" s="718">
        <f t="shared" si="2064"/>
        <v>0</v>
      </c>
      <c r="BZ774" s="706">
        <f t="shared" si="2065"/>
        <v>0</v>
      </c>
      <c r="CA774" s="718"/>
      <c r="CB774" s="706">
        <f t="shared" si="2066"/>
        <v>0</v>
      </c>
      <c r="CC774" s="718">
        <f t="shared" si="2067"/>
        <v>0</v>
      </c>
      <c r="CD774" s="706">
        <f t="shared" si="2068"/>
        <v>0</v>
      </c>
      <c r="CE774" s="710"/>
      <c r="CF774" s="433">
        <f t="shared" si="1832"/>
        <v>0</v>
      </c>
    </row>
    <row r="775" spans="2:84" ht="144">
      <c r="B775" s="424" t="s">
        <v>2117</v>
      </c>
      <c r="C775" s="425" t="s">
        <v>2118</v>
      </c>
      <c r="D775" s="426" t="s">
        <v>658</v>
      </c>
      <c r="E775" s="427">
        <v>1343946.9474999998</v>
      </c>
      <c r="F775" s="428">
        <v>0</v>
      </c>
      <c r="G775" s="429">
        <f t="shared" si="2023"/>
        <v>0</v>
      </c>
      <c r="H775" s="429"/>
      <c r="I775" s="429"/>
      <c r="J775" s="429"/>
      <c r="K775" s="519"/>
      <c r="L775" s="429"/>
      <c r="M775" s="513">
        <f t="shared" si="2024"/>
        <v>0</v>
      </c>
      <c r="N775" s="401">
        <f t="shared" si="2025"/>
        <v>0</v>
      </c>
      <c r="O775" s="519"/>
      <c r="P775" s="429"/>
      <c r="Q775" s="513">
        <f t="shared" si="2026"/>
        <v>0</v>
      </c>
      <c r="R775" s="401">
        <f t="shared" si="2027"/>
        <v>0</v>
      </c>
      <c r="S775" s="545"/>
      <c r="T775" s="429"/>
      <c r="U775" s="513">
        <f t="shared" si="2028"/>
        <v>0</v>
      </c>
      <c r="V775" s="401">
        <f t="shared" si="2029"/>
        <v>0</v>
      </c>
      <c r="W775" s="519"/>
      <c r="X775" s="429"/>
      <c r="Y775" s="513">
        <f t="shared" si="2030"/>
        <v>0</v>
      </c>
      <c r="Z775" s="401">
        <f t="shared" si="2031"/>
        <v>0</v>
      </c>
      <c r="AA775" s="519"/>
      <c r="AB775" s="401">
        <f t="shared" si="2032"/>
        <v>0</v>
      </c>
      <c r="AC775" s="513">
        <f t="shared" si="2033"/>
        <v>0</v>
      </c>
      <c r="AD775" s="401">
        <f t="shared" si="2034"/>
        <v>0</v>
      </c>
      <c r="AE775" s="513"/>
      <c r="AF775" s="401">
        <f t="shared" si="2035"/>
        <v>0</v>
      </c>
      <c r="AG775" s="513">
        <f t="shared" si="2036"/>
        <v>0</v>
      </c>
      <c r="AH775" s="401">
        <f t="shared" si="2037"/>
        <v>0</v>
      </c>
      <c r="AI775" s="513"/>
      <c r="AJ775" s="401">
        <f t="shared" si="2038"/>
        <v>0</v>
      </c>
      <c r="AK775" s="513">
        <f t="shared" si="2039"/>
        <v>0</v>
      </c>
      <c r="AL775" s="401">
        <f t="shared" si="1850"/>
        <v>0</v>
      </c>
      <c r="AM775" s="519"/>
      <c r="AN775" s="429">
        <f t="shared" si="1851"/>
        <v>0</v>
      </c>
      <c r="AO775" s="519">
        <f t="shared" si="2040"/>
        <v>0</v>
      </c>
      <c r="AP775" s="429">
        <f t="shared" si="2041"/>
        <v>0</v>
      </c>
      <c r="AQ775" s="596"/>
      <c r="AR775" s="401">
        <f t="shared" si="1854"/>
        <v>0</v>
      </c>
      <c r="AS775" s="519">
        <f t="shared" si="2042"/>
        <v>0</v>
      </c>
      <c r="AT775" s="429">
        <f t="shared" si="2043"/>
        <v>0</v>
      </c>
      <c r="AU775" s="519"/>
      <c r="AV775" s="401">
        <f t="shared" si="1976"/>
        <v>0</v>
      </c>
      <c r="AW775" s="519">
        <f t="shared" si="2044"/>
        <v>0</v>
      </c>
      <c r="AX775" s="429">
        <f t="shared" si="2045"/>
        <v>0</v>
      </c>
      <c r="AY775" s="519"/>
      <c r="AZ775" s="684">
        <f t="shared" si="1860"/>
        <v>0</v>
      </c>
      <c r="BA775" s="519">
        <f t="shared" si="2046"/>
        <v>0</v>
      </c>
      <c r="BB775" s="429">
        <f t="shared" si="2047"/>
        <v>0</v>
      </c>
      <c r="BC775" s="698"/>
      <c r="BD775" s="684">
        <f t="shared" si="2048"/>
        <v>0</v>
      </c>
      <c r="BE775" s="519">
        <f t="shared" si="2049"/>
        <v>0</v>
      </c>
      <c r="BF775" s="429">
        <f t="shared" si="2050"/>
        <v>0</v>
      </c>
      <c r="BG775" s="698"/>
      <c r="BH775" s="684">
        <f t="shared" si="2051"/>
        <v>0</v>
      </c>
      <c r="BI775" s="519">
        <f t="shared" si="2052"/>
        <v>0</v>
      </c>
      <c r="BJ775" s="429">
        <f t="shared" si="2053"/>
        <v>0</v>
      </c>
      <c r="BK775" s="519"/>
      <c r="BL775" s="429">
        <f t="shared" si="2054"/>
        <v>0</v>
      </c>
      <c r="BM775" s="519">
        <f t="shared" si="2055"/>
        <v>0</v>
      </c>
      <c r="BN775" s="429">
        <f t="shared" si="2056"/>
        <v>0</v>
      </c>
      <c r="BO775" s="718"/>
      <c r="BP775" s="706">
        <f t="shared" si="2057"/>
        <v>0</v>
      </c>
      <c r="BQ775" s="718">
        <f t="shared" si="2058"/>
        <v>0</v>
      </c>
      <c r="BR775" s="706">
        <f t="shared" si="2059"/>
        <v>0</v>
      </c>
      <c r="BS775" s="718"/>
      <c r="BT775" s="706">
        <f t="shared" si="2060"/>
        <v>0</v>
      </c>
      <c r="BU775" s="718">
        <f t="shared" si="2061"/>
        <v>0</v>
      </c>
      <c r="BV775" s="706">
        <f t="shared" si="2062"/>
        <v>0</v>
      </c>
      <c r="BW775" s="718"/>
      <c r="BX775" s="706">
        <f t="shared" si="2063"/>
        <v>0</v>
      </c>
      <c r="BY775" s="718">
        <f t="shared" si="2064"/>
        <v>0</v>
      </c>
      <c r="BZ775" s="706">
        <f t="shared" si="2065"/>
        <v>0</v>
      </c>
      <c r="CA775" s="718"/>
      <c r="CB775" s="706">
        <f t="shared" si="2066"/>
        <v>0</v>
      </c>
      <c r="CC775" s="718">
        <f t="shared" si="2067"/>
        <v>0</v>
      </c>
      <c r="CD775" s="706">
        <f t="shared" si="2068"/>
        <v>0</v>
      </c>
      <c r="CE775" s="710"/>
      <c r="CF775" s="433">
        <f t="shared" si="1832"/>
        <v>0</v>
      </c>
    </row>
    <row r="776" spans="2:84" ht="36">
      <c r="B776" s="424" t="s">
        <v>2119</v>
      </c>
      <c r="C776" s="425" t="s">
        <v>2120</v>
      </c>
      <c r="D776" s="426" t="s">
        <v>640</v>
      </c>
      <c r="E776" s="427">
        <v>187895</v>
      </c>
      <c r="F776" s="428">
        <v>71</v>
      </c>
      <c r="G776" s="429">
        <f t="shared" si="2023"/>
        <v>13340545</v>
      </c>
      <c r="H776" s="429"/>
      <c r="I776" s="429"/>
      <c r="J776" s="429"/>
      <c r="K776" s="519"/>
      <c r="L776" s="429"/>
      <c r="M776" s="513">
        <f t="shared" si="2024"/>
        <v>0</v>
      </c>
      <c r="N776" s="401">
        <f t="shared" si="2025"/>
        <v>0</v>
      </c>
      <c r="O776" s="519"/>
      <c r="P776" s="429"/>
      <c r="Q776" s="513">
        <f t="shared" si="2026"/>
        <v>0</v>
      </c>
      <c r="R776" s="401">
        <f t="shared" si="2027"/>
        <v>0</v>
      </c>
      <c r="S776" s="545"/>
      <c r="T776" s="429"/>
      <c r="U776" s="513">
        <f t="shared" si="2028"/>
        <v>0</v>
      </c>
      <c r="V776" s="401">
        <f t="shared" si="2029"/>
        <v>0</v>
      </c>
      <c r="W776" s="519"/>
      <c r="X776" s="429"/>
      <c r="Y776" s="513">
        <f t="shared" si="2030"/>
        <v>0</v>
      </c>
      <c r="Z776" s="401">
        <f t="shared" si="2031"/>
        <v>0</v>
      </c>
      <c r="AA776" s="519"/>
      <c r="AB776" s="401">
        <f t="shared" si="2032"/>
        <v>0</v>
      </c>
      <c r="AC776" s="513">
        <f t="shared" si="2033"/>
        <v>0</v>
      </c>
      <c r="AD776" s="401">
        <f t="shared" si="2034"/>
        <v>0</v>
      </c>
      <c r="AE776" s="513"/>
      <c r="AF776" s="401">
        <f t="shared" si="2035"/>
        <v>0</v>
      </c>
      <c r="AG776" s="513">
        <f t="shared" si="2036"/>
        <v>0</v>
      </c>
      <c r="AH776" s="401">
        <f t="shared" si="2037"/>
        <v>0</v>
      </c>
      <c r="AI776" s="513"/>
      <c r="AJ776" s="401">
        <f t="shared" si="2038"/>
        <v>0</v>
      </c>
      <c r="AK776" s="513">
        <f t="shared" si="2039"/>
        <v>0</v>
      </c>
      <c r="AL776" s="401">
        <f t="shared" si="1850"/>
        <v>0</v>
      </c>
      <c r="AM776" s="519"/>
      <c r="AN776" s="429">
        <f t="shared" si="1851"/>
        <v>0</v>
      </c>
      <c r="AO776" s="519">
        <f t="shared" si="2040"/>
        <v>0</v>
      </c>
      <c r="AP776" s="429">
        <f t="shared" si="2041"/>
        <v>0</v>
      </c>
      <c r="AQ776" s="596"/>
      <c r="AR776" s="401">
        <f t="shared" si="1854"/>
        <v>0</v>
      </c>
      <c r="AS776" s="519">
        <f t="shared" si="2042"/>
        <v>0</v>
      </c>
      <c r="AT776" s="429">
        <f t="shared" si="2043"/>
        <v>0</v>
      </c>
      <c r="AU776" s="519"/>
      <c r="AV776" s="401">
        <f t="shared" si="1976"/>
        <v>0</v>
      </c>
      <c r="AW776" s="519">
        <f t="shared" si="2044"/>
        <v>0</v>
      </c>
      <c r="AX776" s="429">
        <f t="shared" si="2045"/>
        <v>0</v>
      </c>
      <c r="AY776" s="519"/>
      <c r="AZ776" s="684">
        <f t="shared" si="1860"/>
        <v>0</v>
      </c>
      <c r="BA776" s="519">
        <f t="shared" si="2046"/>
        <v>0</v>
      </c>
      <c r="BB776" s="429">
        <f t="shared" si="2047"/>
        <v>0</v>
      </c>
      <c r="BC776" s="698"/>
      <c r="BD776" s="684">
        <f t="shared" si="2048"/>
        <v>0</v>
      </c>
      <c r="BE776" s="519">
        <f t="shared" si="2049"/>
        <v>0</v>
      </c>
      <c r="BF776" s="429">
        <f t="shared" si="2050"/>
        <v>0</v>
      </c>
      <c r="BG776" s="698"/>
      <c r="BH776" s="684">
        <f t="shared" si="2051"/>
        <v>0</v>
      </c>
      <c r="BI776" s="519">
        <f t="shared" si="2052"/>
        <v>0</v>
      </c>
      <c r="BJ776" s="429">
        <f t="shared" si="2053"/>
        <v>0</v>
      </c>
      <c r="BK776" s="519"/>
      <c r="BL776" s="429">
        <f t="shared" si="2054"/>
        <v>0</v>
      </c>
      <c r="BM776" s="519">
        <f t="shared" si="2055"/>
        <v>0</v>
      </c>
      <c r="BN776" s="429">
        <f t="shared" si="2056"/>
        <v>0</v>
      </c>
      <c r="BO776" s="718"/>
      <c r="BP776" s="706">
        <f t="shared" si="2057"/>
        <v>0</v>
      </c>
      <c r="BQ776" s="718">
        <f t="shared" si="2058"/>
        <v>0</v>
      </c>
      <c r="BR776" s="706">
        <f t="shared" si="2059"/>
        <v>0</v>
      </c>
      <c r="BS776" s="718"/>
      <c r="BT776" s="706">
        <f t="shared" si="2060"/>
        <v>0</v>
      </c>
      <c r="BU776" s="718">
        <f t="shared" si="2061"/>
        <v>0</v>
      </c>
      <c r="BV776" s="706">
        <f t="shared" si="2062"/>
        <v>0</v>
      </c>
      <c r="BW776" s="718"/>
      <c r="BX776" s="706">
        <f t="shared" si="2063"/>
        <v>0</v>
      </c>
      <c r="BY776" s="718">
        <f t="shared" si="2064"/>
        <v>0</v>
      </c>
      <c r="BZ776" s="706">
        <f t="shared" si="2065"/>
        <v>0</v>
      </c>
      <c r="CA776" s="718"/>
      <c r="CB776" s="706">
        <f t="shared" si="2066"/>
        <v>0</v>
      </c>
      <c r="CC776" s="718">
        <f t="shared" si="2067"/>
        <v>0</v>
      </c>
      <c r="CD776" s="706">
        <f t="shared" si="2068"/>
        <v>0</v>
      </c>
      <c r="CE776" s="710"/>
      <c r="CF776" s="433">
        <f t="shared" si="1832"/>
        <v>13340545</v>
      </c>
    </row>
    <row r="777" spans="2:84" ht="36">
      <c r="B777" s="424" t="s">
        <v>2121</v>
      </c>
      <c r="C777" s="425" t="s">
        <v>2122</v>
      </c>
      <c r="D777" s="426" t="s">
        <v>640</v>
      </c>
      <c r="E777" s="427">
        <v>228497</v>
      </c>
      <c r="F777" s="428">
        <v>36</v>
      </c>
      <c r="G777" s="429">
        <f t="shared" si="2023"/>
        <v>8225892</v>
      </c>
      <c r="H777" s="429"/>
      <c r="I777" s="429"/>
      <c r="J777" s="429"/>
      <c r="K777" s="519"/>
      <c r="L777" s="429"/>
      <c r="M777" s="513">
        <f t="shared" si="2024"/>
        <v>0</v>
      </c>
      <c r="N777" s="401">
        <f t="shared" si="2025"/>
        <v>0</v>
      </c>
      <c r="O777" s="519"/>
      <c r="P777" s="429"/>
      <c r="Q777" s="513">
        <f t="shared" si="2026"/>
        <v>0</v>
      </c>
      <c r="R777" s="401">
        <f t="shared" si="2027"/>
        <v>0</v>
      </c>
      <c r="S777" s="545"/>
      <c r="T777" s="429"/>
      <c r="U777" s="513">
        <f t="shared" si="2028"/>
        <v>0</v>
      </c>
      <c r="V777" s="401">
        <f t="shared" si="2029"/>
        <v>0</v>
      </c>
      <c r="W777" s="519"/>
      <c r="X777" s="429"/>
      <c r="Y777" s="513">
        <f t="shared" si="2030"/>
        <v>0</v>
      </c>
      <c r="Z777" s="401">
        <f t="shared" si="2031"/>
        <v>0</v>
      </c>
      <c r="AA777" s="519"/>
      <c r="AB777" s="401">
        <f t="shared" si="2032"/>
        <v>0</v>
      </c>
      <c r="AC777" s="513">
        <f t="shared" si="2033"/>
        <v>0</v>
      </c>
      <c r="AD777" s="401">
        <f t="shared" si="2034"/>
        <v>0</v>
      </c>
      <c r="AE777" s="513"/>
      <c r="AF777" s="401">
        <f t="shared" si="2035"/>
        <v>0</v>
      </c>
      <c r="AG777" s="513">
        <f t="shared" si="2036"/>
        <v>0</v>
      </c>
      <c r="AH777" s="401">
        <f t="shared" si="2037"/>
        <v>0</v>
      </c>
      <c r="AI777" s="513"/>
      <c r="AJ777" s="401">
        <f t="shared" si="2038"/>
        <v>0</v>
      </c>
      <c r="AK777" s="513">
        <f t="shared" si="2039"/>
        <v>0</v>
      </c>
      <c r="AL777" s="401">
        <f t="shared" si="1850"/>
        <v>0</v>
      </c>
      <c r="AM777" s="519"/>
      <c r="AN777" s="429">
        <f t="shared" si="1851"/>
        <v>0</v>
      </c>
      <c r="AO777" s="519">
        <f t="shared" si="2040"/>
        <v>0</v>
      </c>
      <c r="AP777" s="429">
        <f t="shared" si="2041"/>
        <v>0</v>
      </c>
      <c r="AQ777" s="596"/>
      <c r="AR777" s="401">
        <f t="shared" si="1854"/>
        <v>0</v>
      </c>
      <c r="AS777" s="519">
        <f t="shared" si="2042"/>
        <v>0</v>
      </c>
      <c r="AT777" s="429">
        <f t="shared" si="2043"/>
        <v>0</v>
      </c>
      <c r="AU777" s="519"/>
      <c r="AV777" s="401">
        <f t="shared" si="1976"/>
        <v>0</v>
      </c>
      <c r="AW777" s="519">
        <f t="shared" si="2044"/>
        <v>0</v>
      </c>
      <c r="AX777" s="429">
        <f t="shared" si="2045"/>
        <v>0</v>
      </c>
      <c r="AY777" s="519"/>
      <c r="AZ777" s="684">
        <f t="shared" si="1860"/>
        <v>0</v>
      </c>
      <c r="BA777" s="519">
        <f t="shared" si="2046"/>
        <v>0</v>
      </c>
      <c r="BB777" s="429">
        <f t="shared" si="2047"/>
        <v>0</v>
      </c>
      <c r="BC777" s="698"/>
      <c r="BD777" s="684">
        <f t="shared" si="2048"/>
        <v>0</v>
      </c>
      <c r="BE777" s="519">
        <f t="shared" si="2049"/>
        <v>0</v>
      </c>
      <c r="BF777" s="429">
        <f t="shared" si="2050"/>
        <v>0</v>
      </c>
      <c r="BG777" s="698"/>
      <c r="BH777" s="684">
        <f t="shared" si="2051"/>
        <v>0</v>
      </c>
      <c r="BI777" s="519">
        <f t="shared" si="2052"/>
        <v>0</v>
      </c>
      <c r="BJ777" s="429">
        <f t="shared" si="2053"/>
        <v>0</v>
      </c>
      <c r="BK777" s="519"/>
      <c r="BL777" s="429">
        <f t="shared" si="2054"/>
        <v>0</v>
      </c>
      <c r="BM777" s="519">
        <f t="shared" si="2055"/>
        <v>0</v>
      </c>
      <c r="BN777" s="429">
        <f t="shared" si="2056"/>
        <v>0</v>
      </c>
      <c r="BO777" s="718"/>
      <c r="BP777" s="706">
        <f t="shared" si="2057"/>
        <v>0</v>
      </c>
      <c r="BQ777" s="718">
        <f t="shared" si="2058"/>
        <v>0</v>
      </c>
      <c r="BR777" s="706">
        <f t="shared" si="2059"/>
        <v>0</v>
      </c>
      <c r="BS777" s="718"/>
      <c r="BT777" s="706">
        <f t="shared" si="2060"/>
        <v>0</v>
      </c>
      <c r="BU777" s="718">
        <f t="shared" si="2061"/>
        <v>0</v>
      </c>
      <c r="BV777" s="706">
        <f t="shared" si="2062"/>
        <v>0</v>
      </c>
      <c r="BW777" s="718"/>
      <c r="BX777" s="706">
        <f t="shared" si="2063"/>
        <v>0</v>
      </c>
      <c r="BY777" s="718">
        <f t="shared" si="2064"/>
        <v>0</v>
      </c>
      <c r="BZ777" s="706">
        <f t="shared" si="2065"/>
        <v>0</v>
      </c>
      <c r="CA777" s="718"/>
      <c r="CB777" s="706">
        <f t="shared" si="2066"/>
        <v>0</v>
      </c>
      <c r="CC777" s="718">
        <f t="shared" si="2067"/>
        <v>0</v>
      </c>
      <c r="CD777" s="706">
        <f t="shared" si="2068"/>
        <v>0</v>
      </c>
      <c r="CE777" s="710"/>
      <c r="CF777" s="433">
        <f t="shared" si="1832"/>
        <v>8225892</v>
      </c>
    </row>
    <row r="778" spans="2:84" ht="36">
      <c r="B778" s="424" t="s">
        <v>2123</v>
      </c>
      <c r="C778" s="425" t="s">
        <v>2124</v>
      </c>
      <c r="D778" s="426" t="s">
        <v>640</v>
      </c>
      <c r="E778" s="427">
        <v>282200</v>
      </c>
      <c r="F778" s="428">
        <v>43</v>
      </c>
      <c r="G778" s="429">
        <f t="shared" si="2023"/>
        <v>12134600</v>
      </c>
      <c r="H778" s="429"/>
      <c r="I778" s="429"/>
      <c r="J778" s="429"/>
      <c r="K778" s="519"/>
      <c r="L778" s="429"/>
      <c r="M778" s="513">
        <f t="shared" si="2024"/>
        <v>0</v>
      </c>
      <c r="N778" s="401">
        <f t="shared" si="2025"/>
        <v>0</v>
      </c>
      <c r="O778" s="519"/>
      <c r="P778" s="429"/>
      <c r="Q778" s="513">
        <f t="shared" si="2026"/>
        <v>0</v>
      </c>
      <c r="R778" s="401">
        <f t="shared" si="2027"/>
        <v>0</v>
      </c>
      <c r="S778" s="545"/>
      <c r="T778" s="429"/>
      <c r="U778" s="513">
        <f t="shared" si="2028"/>
        <v>0</v>
      </c>
      <c r="V778" s="401">
        <f t="shared" si="2029"/>
        <v>0</v>
      </c>
      <c r="W778" s="519"/>
      <c r="X778" s="429"/>
      <c r="Y778" s="513">
        <f t="shared" si="2030"/>
        <v>0</v>
      </c>
      <c r="Z778" s="401">
        <f t="shared" si="2031"/>
        <v>0</v>
      </c>
      <c r="AA778" s="519"/>
      <c r="AB778" s="401">
        <f t="shared" si="2032"/>
        <v>0</v>
      </c>
      <c r="AC778" s="513">
        <f t="shared" si="2033"/>
        <v>0</v>
      </c>
      <c r="AD778" s="401">
        <f t="shared" si="2034"/>
        <v>0</v>
      </c>
      <c r="AE778" s="513"/>
      <c r="AF778" s="401">
        <f t="shared" si="2035"/>
        <v>0</v>
      </c>
      <c r="AG778" s="513">
        <f t="shared" si="2036"/>
        <v>0</v>
      </c>
      <c r="AH778" s="401">
        <f t="shared" si="2037"/>
        <v>0</v>
      </c>
      <c r="AI778" s="513"/>
      <c r="AJ778" s="401">
        <f t="shared" si="2038"/>
        <v>0</v>
      </c>
      <c r="AK778" s="513">
        <f t="shared" si="2039"/>
        <v>0</v>
      </c>
      <c r="AL778" s="401">
        <f t="shared" si="1850"/>
        <v>0</v>
      </c>
      <c r="AM778" s="519"/>
      <c r="AN778" s="429">
        <f t="shared" si="1851"/>
        <v>0</v>
      </c>
      <c r="AO778" s="519">
        <f t="shared" si="2040"/>
        <v>0</v>
      </c>
      <c r="AP778" s="429">
        <f t="shared" si="2041"/>
        <v>0</v>
      </c>
      <c r="AQ778" s="596"/>
      <c r="AR778" s="401">
        <f t="shared" si="1854"/>
        <v>0</v>
      </c>
      <c r="AS778" s="519">
        <f t="shared" si="2042"/>
        <v>0</v>
      </c>
      <c r="AT778" s="429">
        <f t="shared" si="2043"/>
        <v>0</v>
      </c>
      <c r="AU778" s="519"/>
      <c r="AV778" s="401">
        <f t="shared" si="1976"/>
        <v>0</v>
      </c>
      <c r="AW778" s="519">
        <f t="shared" si="2044"/>
        <v>0</v>
      </c>
      <c r="AX778" s="429">
        <f t="shared" si="2045"/>
        <v>0</v>
      </c>
      <c r="AY778" s="519"/>
      <c r="AZ778" s="684">
        <f t="shared" si="1860"/>
        <v>0</v>
      </c>
      <c r="BA778" s="519">
        <f t="shared" si="2046"/>
        <v>0</v>
      </c>
      <c r="BB778" s="429">
        <f t="shared" si="2047"/>
        <v>0</v>
      </c>
      <c r="BC778" s="698"/>
      <c r="BD778" s="684">
        <f t="shared" si="2048"/>
        <v>0</v>
      </c>
      <c r="BE778" s="519">
        <f t="shared" si="2049"/>
        <v>0</v>
      </c>
      <c r="BF778" s="429">
        <f t="shared" si="2050"/>
        <v>0</v>
      </c>
      <c r="BG778" s="698"/>
      <c r="BH778" s="684">
        <f t="shared" si="2051"/>
        <v>0</v>
      </c>
      <c r="BI778" s="519">
        <f t="shared" si="2052"/>
        <v>0</v>
      </c>
      <c r="BJ778" s="429">
        <f t="shared" si="2053"/>
        <v>0</v>
      </c>
      <c r="BK778" s="519"/>
      <c r="BL778" s="429">
        <f t="shared" si="2054"/>
        <v>0</v>
      </c>
      <c r="BM778" s="519">
        <f t="shared" si="2055"/>
        <v>0</v>
      </c>
      <c r="BN778" s="429">
        <f t="shared" si="2056"/>
        <v>0</v>
      </c>
      <c r="BO778" s="718"/>
      <c r="BP778" s="706">
        <f t="shared" si="2057"/>
        <v>0</v>
      </c>
      <c r="BQ778" s="718">
        <f t="shared" si="2058"/>
        <v>0</v>
      </c>
      <c r="BR778" s="706">
        <f t="shared" si="2059"/>
        <v>0</v>
      </c>
      <c r="BS778" s="718"/>
      <c r="BT778" s="706">
        <f t="shared" si="2060"/>
        <v>0</v>
      </c>
      <c r="BU778" s="718">
        <f t="shared" si="2061"/>
        <v>0</v>
      </c>
      <c r="BV778" s="706">
        <f t="shared" si="2062"/>
        <v>0</v>
      </c>
      <c r="BW778" s="718"/>
      <c r="BX778" s="706">
        <f t="shared" si="2063"/>
        <v>0</v>
      </c>
      <c r="BY778" s="718">
        <f t="shared" si="2064"/>
        <v>0</v>
      </c>
      <c r="BZ778" s="706">
        <f t="shared" si="2065"/>
        <v>0</v>
      </c>
      <c r="CA778" s="718"/>
      <c r="CB778" s="706">
        <f t="shared" si="2066"/>
        <v>0</v>
      </c>
      <c r="CC778" s="718">
        <f t="shared" si="2067"/>
        <v>0</v>
      </c>
      <c r="CD778" s="706">
        <f t="shared" si="2068"/>
        <v>0</v>
      </c>
      <c r="CE778" s="710"/>
      <c r="CF778" s="433">
        <f t="shared" si="1832"/>
        <v>12134600</v>
      </c>
    </row>
    <row r="779" spans="2:84" ht="36">
      <c r="B779" s="424" t="s">
        <v>2125</v>
      </c>
      <c r="C779" s="425" t="s">
        <v>2126</v>
      </c>
      <c r="D779" s="426" t="s">
        <v>640</v>
      </c>
      <c r="E779" s="427">
        <v>343195</v>
      </c>
      <c r="F779" s="428">
        <v>41</v>
      </c>
      <c r="G779" s="429">
        <f t="shared" si="2023"/>
        <v>14070995</v>
      </c>
      <c r="H779" s="429"/>
      <c r="I779" s="429"/>
      <c r="J779" s="429"/>
      <c r="K779" s="519"/>
      <c r="L779" s="429"/>
      <c r="M779" s="513">
        <f t="shared" si="2024"/>
        <v>0</v>
      </c>
      <c r="N779" s="401">
        <f t="shared" si="2025"/>
        <v>0</v>
      </c>
      <c r="O779" s="519"/>
      <c r="P779" s="429"/>
      <c r="Q779" s="513">
        <f t="shared" si="2026"/>
        <v>0</v>
      </c>
      <c r="R779" s="401">
        <f t="shared" si="2027"/>
        <v>0</v>
      </c>
      <c r="S779" s="545"/>
      <c r="T779" s="429"/>
      <c r="U779" s="513">
        <f t="shared" si="2028"/>
        <v>0</v>
      </c>
      <c r="V779" s="401">
        <f t="shared" si="2029"/>
        <v>0</v>
      </c>
      <c r="W779" s="519"/>
      <c r="X779" s="429"/>
      <c r="Y779" s="513">
        <f t="shared" si="2030"/>
        <v>0</v>
      </c>
      <c r="Z779" s="401">
        <f t="shared" si="2031"/>
        <v>0</v>
      </c>
      <c r="AA779" s="519"/>
      <c r="AB779" s="401">
        <f t="shared" si="2032"/>
        <v>0</v>
      </c>
      <c r="AC779" s="513">
        <f t="shared" si="2033"/>
        <v>0</v>
      </c>
      <c r="AD779" s="401">
        <f t="shared" si="2034"/>
        <v>0</v>
      </c>
      <c r="AE779" s="513"/>
      <c r="AF779" s="401">
        <f t="shared" si="2035"/>
        <v>0</v>
      </c>
      <c r="AG779" s="513">
        <f t="shared" si="2036"/>
        <v>0</v>
      </c>
      <c r="AH779" s="401">
        <f t="shared" si="2037"/>
        <v>0</v>
      </c>
      <c r="AI779" s="513"/>
      <c r="AJ779" s="401">
        <f t="shared" si="2038"/>
        <v>0</v>
      </c>
      <c r="AK779" s="513">
        <f t="shared" si="2039"/>
        <v>0</v>
      </c>
      <c r="AL779" s="401">
        <f t="shared" si="1850"/>
        <v>0</v>
      </c>
      <c r="AM779" s="519"/>
      <c r="AN779" s="429">
        <f t="shared" si="1851"/>
        <v>0</v>
      </c>
      <c r="AO779" s="519">
        <f t="shared" si="2040"/>
        <v>0</v>
      </c>
      <c r="AP779" s="429">
        <f t="shared" si="2041"/>
        <v>0</v>
      </c>
      <c r="AQ779" s="596"/>
      <c r="AR779" s="401">
        <f t="shared" si="1854"/>
        <v>0</v>
      </c>
      <c r="AS779" s="519">
        <f t="shared" si="2042"/>
        <v>0</v>
      </c>
      <c r="AT779" s="429">
        <f t="shared" si="2043"/>
        <v>0</v>
      </c>
      <c r="AU779" s="519"/>
      <c r="AV779" s="401">
        <f t="shared" si="1976"/>
        <v>0</v>
      </c>
      <c r="AW779" s="519">
        <f t="shared" si="2044"/>
        <v>0</v>
      </c>
      <c r="AX779" s="429">
        <f t="shared" si="2045"/>
        <v>0</v>
      </c>
      <c r="AY779" s="519"/>
      <c r="AZ779" s="684">
        <f t="shared" si="1860"/>
        <v>0</v>
      </c>
      <c r="BA779" s="519">
        <f t="shared" si="2046"/>
        <v>0</v>
      </c>
      <c r="BB779" s="429">
        <f t="shared" si="2047"/>
        <v>0</v>
      </c>
      <c r="BC779" s="698"/>
      <c r="BD779" s="684">
        <f t="shared" si="2048"/>
        <v>0</v>
      </c>
      <c r="BE779" s="519">
        <f t="shared" si="2049"/>
        <v>0</v>
      </c>
      <c r="BF779" s="429">
        <f t="shared" si="2050"/>
        <v>0</v>
      </c>
      <c r="BG779" s="698"/>
      <c r="BH779" s="684">
        <f t="shared" si="2051"/>
        <v>0</v>
      </c>
      <c r="BI779" s="519">
        <f t="shared" si="2052"/>
        <v>0</v>
      </c>
      <c r="BJ779" s="429">
        <f t="shared" si="2053"/>
        <v>0</v>
      </c>
      <c r="BK779" s="519"/>
      <c r="BL779" s="429">
        <f t="shared" si="2054"/>
        <v>0</v>
      </c>
      <c r="BM779" s="519">
        <f t="shared" si="2055"/>
        <v>0</v>
      </c>
      <c r="BN779" s="429">
        <f t="shared" si="2056"/>
        <v>0</v>
      </c>
      <c r="BO779" s="718"/>
      <c r="BP779" s="706">
        <f t="shared" si="2057"/>
        <v>0</v>
      </c>
      <c r="BQ779" s="718">
        <f t="shared" si="2058"/>
        <v>0</v>
      </c>
      <c r="BR779" s="706">
        <f t="shared" si="2059"/>
        <v>0</v>
      </c>
      <c r="BS779" s="718"/>
      <c r="BT779" s="706">
        <f t="shared" si="2060"/>
        <v>0</v>
      </c>
      <c r="BU779" s="718">
        <f t="shared" si="2061"/>
        <v>0</v>
      </c>
      <c r="BV779" s="706">
        <f t="shared" si="2062"/>
        <v>0</v>
      </c>
      <c r="BW779" s="718"/>
      <c r="BX779" s="706">
        <f t="shared" si="2063"/>
        <v>0</v>
      </c>
      <c r="BY779" s="718">
        <f t="shared" si="2064"/>
        <v>0</v>
      </c>
      <c r="BZ779" s="706">
        <f t="shared" si="2065"/>
        <v>0</v>
      </c>
      <c r="CA779" s="718"/>
      <c r="CB779" s="706">
        <f t="shared" si="2066"/>
        <v>0</v>
      </c>
      <c r="CC779" s="718">
        <f t="shared" si="2067"/>
        <v>0</v>
      </c>
      <c r="CD779" s="706">
        <f t="shared" si="2068"/>
        <v>0</v>
      </c>
      <c r="CE779" s="710"/>
      <c r="CF779" s="433">
        <f t="shared" si="1832"/>
        <v>14070995</v>
      </c>
    </row>
    <row r="780" spans="2:84" ht="90">
      <c r="B780" s="424" t="s">
        <v>2127</v>
      </c>
      <c r="C780" s="425" t="s">
        <v>2128</v>
      </c>
      <c r="D780" s="426" t="s">
        <v>658</v>
      </c>
      <c r="E780" s="427">
        <v>161557</v>
      </c>
      <c r="F780" s="428">
        <v>9</v>
      </c>
      <c r="G780" s="429">
        <f t="shared" si="2023"/>
        <v>1454013</v>
      </c>
      <c r="H780" s="429"/>
      <c r="I780" s="429"/>
      <c r="J780" s="429"/>
      <c r="K780" s="519"/>
      <c r="L780" s="429"/>
      <c r="M780" s="513">
        <f t="shared" si="2024"/>
        <v>0</v>
      </c>
      <c r="N780" s="401">
        <f t="shared" si="2025"/>
        <v>0</v>
      </c>
      <c r="O780" s="519"/>
      <c r="P780" s="429"/>
      <c r="Q780" s="513">
        <f t="shared" si="2026"/>
        <v>0</v>
      </c>
      <c r="R780" s="401">
        <f t="shared" si="2027"/>
        <v>0</v>
      </c>
      <c r="S780" s="545"/>
      <c r="T780" s="429"/>
      <c r="U780" s="513">
        <f t="shared" si="2028"/>
        <v>0</v>
      </c>
      <c r="V780" s="401">
        <f t="shared" si="2029"/>
        <v>0</v>
      </c>
      <c r="W780" s="519"/>
      <c r="X780" s="429"/>
      <c r="Y780" s="513">
        <f t="shared" si="2030"/>
        <v>0</v>
      </c>
      <c r="Z780" s="401">
        <f t="shared" si="2031"/>
        <v>0</v>
      </c>
      <c r="AA780" s="519"/>
      <c r="AB780" s="401">
        <f t="shared" si="2032"/>
        <v>0</v>
      </c>
      <c r="AC780" s="513">
        <f t="shared" si="2033"/>
        <v>0</v>
      </c>
      <c r="AD780" s="401">
        <f t="shared" si="2034"/>
        <v>0</v>
      </c>
      <c r="AE780" s="513"/>
      <c r="AF780" s="401">
        <f t="shared" si="2035"/>
        <v>0</v>
      </c>
      <c r="AG780" s="513">
        <f t="shared" si="2036"/>
        <v>0</v>
      </c>
      <c r="AH780" s="401">
        <f t="shared" si="2037"/>
        <v>0</v>
      </c>
      <c r="AI780" s="513"/>
      <c r="AJ780" s="401">
        <f t="shared" si="2038"/>
        <v>0</v>
      </c>
      <c r="AK780" s="513">
        <f t="shared" si="2039"/>
        <v>0</v>
      </c>
      <c r="AL780" s="401">
        <f t="shared" si="1850"/>
        <v>0</v>
      </c>
      <c r="AM780" s="519"/>
      <c r="AN780" s="429">
        <f t="shared" si="1851"/>
        <v>0</v>
      </c>
      <c r="AO780" s="519">
        <f t="shared" si="2040"/>
        <v>0</v>
      </c>
      <c r="AP780" s="429">
        <f t="shared" si="2041"/>
        <v>0</v>
      </c>
      <c r="AQ780" s="596"/>
      <c r="AR780" s="401">
        <f t="shared" si="1854"/>
        <v>0</v>
      </c>
      <c r="AS780" s="519">
        <f t="shared" si="2042"/>
        <v>0</v>
      </c>
      <c r="AT780" s="429">
        <f t="shared" si="2043"/>
        <v>0</v>
      </c>
      <c r="AU780" s="519"/>
      <c r="AV780" s="401">
        <f t="shared" si="1976"/>
        <v>0</v>
      </c>
      <c r="AW780" s="519">
        <f t="shared" si="2044"/>
        <v>0</v>
      </c>
      <c r="AX780" s="429">
        <f t="shared" si="2045"/>
        <v>0</v>
      </c>
      <c r="AY780" s="519"/>
      <c r="AZ780" s="684">
        <f t="shared" si="1860"/>
        <v>0</v>
      </c>
      <c r="BA780" s="519">
        <f t="shared" si="2046"/>
        <v>0</v>
      </c>
      <c r="BB780" s="429">
        <f t="shared" si="2047"/>
        <v>0</v>
      </c>
      <c r="BC780" s="698"/>
      <c r="BD780" s="684">
        <f t="shared" si="2048"/>
        <v>0</v>
      </c>
      <c r="BE780" s="519">
        <f t="shared" si="2049"/>
        <v>0</v>
      </c>
      <c r="BF780" s="429">
        <f t="shared" si="2050"/>
        <v>0</v>
      </c>
      <c r="BG780" s="698"/>
      <c r="BH780" s="684">
        <f t="shared" si="2051"/>
        <v>0</v>
      </c>
      <c r="BI780" s="519">
        <f t="shared" si="2052"/>
        <v>0</v>
      </c>
      <c r="BJ780" s="429">
        <f t="shared" si="2053"/>
        <v>0</v>
      </c>
      <c r="BK780" s="519"/>
      <c r="BL780" s="429">
        <f t="shared" si="2054"/>
        <v>0</v>
      </c>
      <c r="BM780" s="519">
        <f t="shared" si="2055"/>
        <v>0</v>
      </c>
      <c r="BN780" s="429">
        <f t="shared" si="2056"/>
        <v>0</v>
      </c>
      <c r="BO780" s="718"/>
      <c r="BP780" s="706">
        <f t="shared" si="2057"/>
        <v>0</v>
      </c>
      <c r="BQ780" s="718">
        <f t="shared" si="2058"/>
        <v>0</v>
      </c>
      <c r="BR780" s="706">
        <f t="shared" si="2059"/>
        <v>0</v>
      </c>
      <c r="BS780" s="718"/>
      <c r="BT780" s="706">
        <f t="shared" si="2060"/>
        <v>0</v>
      </c>
      <c r="BU780" s="718">
        <f t="shared" si="2061"/>
        <v>0</v>
      </c>
      <c r="BV780" s="706">
        <f t="shared" si="2062"/>
        <v>0</v>
      </c>
      <c r="BW780" s="718"/>
      <c r="BX780" s="706">
        <f t="shared" si="2063"/>
        <v>0</v>
      </c>
      <c r="BY780" s="718">
        <f t="shared" si="2064"/>
        <v>0</v>
      </c>
      <c r="BZ780" s="706">
        <f t="shared" si="2065"/>
        <v>0</v>
      </c>
      <c r="CA780" s="718"/>
      <c r="CB780" s="706">
        <f t="shared" si="2066"/>
        <v>0</v>
      </c>
      <c r="CC780" s="718">
        <f t="shared" si="2067"/>
        <v>0</v>
      </c>
      <c r="CD780" s="706">
        <f t="shared" si="2068"/>
        <v>0</v>
      </c>
      <c r="CE780" s="710"/>
      <c r="CF780" s="433">
        <f t="shared" si="1832"/>
        <v>1454013</v>
      </c>
    </row>
    <row r="781" spans="2:84" ht="36">
      <c r="B781" s="424" t="s">
        <v>2129</v>
      </c>
      <c r="C781" s="425" t="s">
        <v>2130</v>
      </c>
      <c r="D781" s="426" t="s">
        <v>389</v>
      </c>
      <c r="E781" s="427">
        <v>47784</v>
      </c>
      <c r="F781" s="428">
        <v>25</v>
      </c>
      <c r="G781" s="429">
        <f t="shared" si="2023"/>
        <v>1194600</v>
      </c>
      <c r="H781" s="429"/>
      <c r="I781" s="429"/>
      <c r="J781" s="429"/>
      <c r="K781" s="519"/>
      <c r="L781" s="429"/>
      <c r="M781" s="513">
        <f t="shared" si="2024"/>
        <v>0</v>
      </c>
      <c r="N781" s="401">
        <f t="shared" si="2025"/>
        <v>0</v>
      </c>
      <c r="O781" s="519"/>
      <c r="P781" s="429"/>
      <c r="Q781" s="513">
        <f t="shared" si="2026"/>
        <v>0</v>
      </c>
      <c r="R781" s="401">
        <f t="shared" si="2027"/>
        <v>0</v>
      </c>
      <c r="S781" s="545"/>
      <c r="T781" s="429"/>
      <c r="U781" s="513">
        <f t="shared" si="2028"/>
        <v>0</v>
      </c>
      <c r="V781" s="401">
        <f t="shared" si="2029"/>
        <v>0</v>
      </c>
      <c r="W781" s="519"/>
      <c r="X781" s="429"/>
      <c r="Y781" s="513">
        <f t="shared" si="2030"/>
        <v>0</v>
      </c>
      <c r="Z781" s="401">
        <f t="shared" si="2031"/>
        <v>0</v>
      </c>
      <c r="AA781" s="519"/>
      <c r="AB781" s="401">
        <f t="shared" si="2032"/>
        <v>0</v>
      </c>
      <c r="AC781" s="513">
        <f t="shared" si="2033"/>
        <v>0</v>
      </c>
      <c r="AD781" s="401">
        <f t="shared" si="2034"/>
        <v>0</v>
      </c>
      <c r="AE781" s="513"/>
      <c r="AF781" s="401">
        <f t="shared" si="2035"/>
        <v>0</v>
      </c>
      <c r="AG781" s="513">
        <f t="shared" si="2036"/>
        <v>0</v>
      </c>
      <c r="AH781" s="401">
        <f t="shared" si="2037"/>
        <v>0</v>
      </c>
      <c r="AI781" s="513"/>
      <c r="AJ781" s="401">
        <f t="shared" si="2038"/>
        <v>0</v>
      </c>
      <c r="AK781" s="513">
        <f t="shared" si="2039"/>
        <v>0</v>
      </c>
      <c r="AL781" s="401">
        <f t="shared" si="1850"/>
        <v>0</v>
      </c>
      <c r="AM781" s="519"/>
      <c r="AN781" s="429">
        <f t="shared" si="1851"/>
        <v>0</v>
      </c>
      <c r="AO781" s="519">
        <f t="shared" si="2040"/>
        <v>0</v>
      </c>
      <c r="AP781" s="429">
        <f t="shared" si="2041"/>
        <v>0</v>
      </c>
      <c r="AQ781" s="596"/>
      <c r="AR781" s="401">
        <f t="shared" si="1854"/>
        <v>0</v>
      </c>
      <c r="AS781" s="519">
        <f t="shared" si="2042"/>
        <v>0</v>
      </c>
      <c r="AT781" s="429">
        <f t="shared" si="2043"/>
        <v>0</v>
      </c>
      <c r="AU781" s="519"/>
      <c r="AV781" s="401">
        <f t="shared" si="1976"/>
        <v>0</v>
      </c>
      <c r="AW781" s="519">
        <f t="shared" si="2044"/>
        <v>0</v>
      </c>
      <c r="AX781" s="429">
        <f t="shared" si="2045"/>
        <v>0</v>
      </c>
      <c r="AY781" s="519"/>
      <c r="AZ781" s="684">
        <f t="shared" si="1860"/>
        <v>0</v>
      </c>
      <c r="BA781" s="519">
        <f t="shared" si="2046"/>
        <v>0</v>
      </c>
      <c r="BB781" s="429">
        <f t="shared" si="2047"/>
        <v>0</v>
      </c>
      <c r="BC781" s="698"/>
      <c r="BD781" s="684">
        <f t="shared" si="2048"/>
        <v>0</v>
      </c>
      <c r="BE781" s="519">
        <f t="shared" si="2049"/>
        <v>0</v>
      </c>
      <c r="BF781" s="429">
        <f t="shared" si="2050"/>
        <v>0</v>
      </c>
      <c r="BG781" s="698"/>
      <c r="BH781" s="684">
        <f t="shared" si="2051"/>
        <v>0</v>
      </c>
      <c r="BI781" s="519">
        <f t="shared" si="2052"/>
        <v>0</v>
      </c>
      <c r="BJ781" s="429">
        <f t="shared" si="2053"/>
        <v>0</v>
      </c>
      <c r="BK781" s="519"/>
      <c r="BL781" s="429">
        <f t="shared" si="2054"/>
        <v>0</v>
      </c>
      <c r="BM781" s="519">
        <f t="shared" si="2055"/>
        <v>0</v>
      </c>
      <c r="BN781" s="429">
        <f t="shared" si="2056"/>
        <v>0</v>
      </c>
      <c r="BO781" s="718"/>
      <c r="BP781" s="706">
        <f t="shared" si="2057"/>
        <v>0</v>
      </c>
      <c r="BQ781" s="718">
        <f t="shared" si="2058"/>
        <v>0</v>
      </c>
      <c r="BR781" s="706">
        <f t="shared" si="2059"/>
        <v>0</v>
      </c>
      <c r="BS781" s="718"/>
      <c r="BT781" s="706">
        <f t="shared" si="2060"/>
        <v>0</v>
      </c>
      <c r="BU781" s="718">
        <f t="shared" si="2061"/>
        <v>0</v>
      </c>
      <c r="BV781" s="706">
        <f t="shared" si="2062"/>
        <v>0</v>
      </c>
      <c r="BW781" s="718"/>
      <c r="BX781" s="706">
        <f t="shared" si="2063"/>
        <v>0</v>
      </c>
      <c r="BY781" s="718">
        <f t="shared" si="2064"/>
        <v>0</v>
      </c>
      <c r="BZ781" s="706">
        <f t="shared" si="2065"/>
        <v>0</v>
      </c>
      <c r="CA781" s="718"/>
      <c r="CB781" s="706">
        <f t="shared" si="2066"/>
        <v>0</v>
      </c>
      <c r="CC781" s="718">
        <f t="shared" si="2067"/>
        <v>0</v>
      </c>
      <c r="CD781" s="706">
        <f t="shared" si="2068"/>
        <v>0</v>
      </c>
      <c r="CE781" s="710"/>
      <c r="CF781" s="433">
        <f t="shared" ref="CF781:CF844" si="2069">+G781+H781</f>
        <v>1194600</v>
      </c>
    </row>
    <row r="782" spans="2:84" ht="25.5">
      <c r="B782" s="424" t="s">
        <v>2131</v>
      </c>
      <c r="C782" s="425" t="s">
        <v>67</v>
      </c>
      <c r="D782" s="426" t="s">
        <v>389</v>
      </c>
      <c r="E782" s="427">
        <v>2749474</v>
      </c>
      <c r="F782" s="428">
        <v>1</v>
      </c>
      <c r="G782" s="429">
        <f t="shared" si="2023"/>
        <v>2749474</v>
      </c>
      <c r="H782" s="429"/>
      <c r="I782" s="429"/>
      <c r="J782" s="429"/>
      <c r="K782" s="519"/>
      <c r="L782" s="429"/>
      <c r="M782" s="513">
        <f t="shared" si="2024"/>
        <v>0</v>
      </c>
      <c r="N782" s="401">
        <f t="shared" si="2025"/>
        <v>0</v>
      </c>
      <c r="O782" s="519"/>
      <c r="P782" s="429"/>
      <c r="Q782" s="513">
        <f t="shared" si="2026"/>
        <v>0</v>
      </c>
      <c r="R782" s="401">
        <f t="shared" si="2027"/>
        <v>0</v>
      </c>
      <c r="S782" s="545"/>
      <c r="T782" s="429"/>
      <c r="U782" s="513">
        <f t="shared" si="2028"/>
        <v>0</v>
      </c>
      <c r="V782" s="401">
        <f t="shared" si="2029"/>
        <v>0</v>
      </c>
      <c r="W782" s="519"/>
      <c r="X782" s="429"/>
      <c r="Y782" s="513">
        <f t="shared" si="2030"/>
        <v>0</v>
      </c>
      <c r="Z782" s="401">
        <f t="shared" si="2031"/>
        <v>0</v>
      </c>
      <c r="AA782" s="519"/>
      <c r="AB782" s="401">
        <f t="shared" si="2032"/>
        <v>0</v>
      </c>
      <c r="AC782" s="513">
        <f t="shared" si="2033"/>
        <v>0</v>
      </c>
      <c r="AD782" s="401">
        <f t="shared" si="2034"/>
        <v>0</v>
      </c>
      <c r="AE782" s="513"/>
      <c r="AF782" s="401">
        <f t="shared" si="2035"/>
        <v>0</v>
      </c>
      <c r="AG782" s="513">
        <f t="shared" si="2036"/>
        <v>0</v>
      </c>
      <c r="AH782" s="401">
        <f t="shared" si="2037"/>
        <v>0</v>
      </c>
      <c r="AI782" s="513"/>
      <c r="AJ782" s="401">
        <f t="shared" si="2038"/>
        <v>0</v>
      </c>
      <c r="AK782" s="513">
        <f t="shared" si="2039"/>
        <v>0</v>
      </c>
      <c r="AL782" s="401">
        <f t="shared" si="1850"/>
        <v>0</v>
      </c>
      <c r="AM782" s="519"/>
      <c r="AN782" s="429">
        <f t="shared" si="1851"/>
        <v>0</v>
      </c>
      <c r="AO782" s="519">
        <f t="shared" si="2040"/>
        <v>0</v>
      </c>
      <c r="AP782" s="429">
        <f t="shared" si="2041"/>
        <v>0</v>
      </c>
      <c r="AQ782" s="596"/>
      <c r="AR782" s="401">
        <f t="shared" si="1854"/>
        <v>0</v>
      </c>
      <c r="AS782" s="519">
        <f t="shared" si="2042"/>
        <v>0</v>
      </c>
      <c r="AT782" s="429">
        <f t="shared" si="2043"/>
        <v>0</v>
      </c>
      <c r="AU782" s="519"/>
      <c r="AV782" s="401">
        <f t="shared" si="1976"/>
        <v>0</v>
      </c>
      <c r="AW782" s="519">
        <f t="shared" si="2044"/>
        <v>0</v>
      </c>
      <c r="AX782" s="429">
        <f t="shared" si="2045"/>
        <v>0</v>
      </c>
      <c r="AY782" s="519"/>
      <c r="AZ782" s="684">
        <f t="shared" si="1860"/>
        <v>0</v>
      </c>
      <c r="BA782" s="519">
        <f t="shared" si="2046"/>
        <v>0</v>
      </c>
      <c r="BB782" s="429">
        <f t="shared" si="2047"/>
        <v>0</v>
      </c>
      <c r="BC782" s="698"/>
      <c r="BD782" s="684">
        <f t="shared" si="2048"/>
        <v>0</v>
      </c>
      <c r="BE782" s="519">
        <f t="shared" si="2049"/>
        <v>0</v>
      </c>
      <c r="BF782" s="429">
        <f t="shared" si="2050"/>
        <v>0</v>
      </c>
      <c r="BG782" s="698"/>
      <c r="BH782" s="684">
        <f t="shared" si="2051"/>
        <v>0</v>
      </c>
      <c r="BI782" s="519">
        <f t="shared" si="2052"/>
        <v>0</v>
      </c>
      <c r="BJ782" s="429">
        <f t="shared" si="2053"/>
        <v>0</v>
      </c>
      <c r="BK782" s="519"/>
      <c r="BL782" s="429">
        <f t="shared" si="2054"/>
        <v>0</v>
      </c>
      <c r="BM782" s="519">
        <f t="shared" si="2055"/>
        <v>0</v>
      </c>
      <c r="BN782" s="429">
        <f t="shared" si="2056"/>
        <v>0</v>
      </c>
      <c r="BO782" s="718"/>
      <c r="BP782" s="706">
        <f t="shared" si="2057"/>
        <v>0</v>
      </c>
      <c r="BQ782" s="718">
        <f t="shared" si="2058"/>
        <v>0</v>
      </c>
      <c r="BR782" s="706">
        <f t="shared" si="2059"/>
        <v>0</v>
      </c>
      <c r="BS782" s="718"/>
      <c r="BT782" s="706">
        <f t="shared" si="2060"/>
        <v>0</v>
      </c>
      <c r="BU782" s="718">
        <f t="shared" si="2061"/>
        <v>0</v>
      </c>
      <c r="BV782" s="706">
        <f t="shared" si="2062"/>
        <v>0</v>
      </c>
      <c r="BW782" s="718"/>
      <c r="BX782" s="706">
        <f t="shared" si="2063"/>
        <v>0</v>
      </c>
      <c r="BY782" s="718">
        <f t="shared" si="2064"/>
        <v>0</v>
      </c>
      <c r="BZ782" s="706">
        <f t="shared" si="2065"/>
        <v>0</v>
      </c>
      <c r="CA782" s="718"/>
      <c r="CB782" s="706">
        <f t="shared" si="2066"/>
        <v>0</v>
      </c>
      <c r="CC782" s="718">
        <f t="shared" si="2067"/>
        <v>0</v>
      </c>
      <c r="CD782" s="706">
        <f t="shared" si="2068"/>
        <v>0</v>
      </c>
      <c r="CE782" s="710"/>
      <c r="CF782" s="433">
        <f t="shared" si="2069"/>
        <v>2749474</v>
      </c>
    </row>
    <row r="783" spans="2:84" ht="54">
      <c r="B783" s="424" t="s">
        <v>2132</v>
      </c>
      <c r="C783" s="425" t="s">
        <v>2133</v>
      </c>
      <c r="D783" s="426" t="s">
        <v>389</v>
      </c>
      <c r="E783" s="427">
        <v>481880</v>
      </c>
      <c r="F783" s="428">
        <v>8</v>
      </c>
      <c r="G783" s="429">
        <f t="shared" si="2023"/>
        <v>3855040</v>
      </c>
      <c r="H783" s="429"/>
      <c r="I783" s="429"/>
      <c r="J783" s="429"/>
      <c r="K783" s="519"/>
      <c r="L783" s="429"/>
      <c r="M783" s="513">
        <f t="shared" si="2024"/>
        <v>0</v>
      </c>
      <c r="N783" s="401">
        <f t="shared" si="2025"/>
        <v>0</v>
      </c>
      <c r="O783" s="519"/>
      <c r="P783" s="429"/>
      <c r="Q783" s="513">
        <f t="shared" si="2026"/>
        <v>0</v>
      </c>
      <c r="R783" s="401">
        <f t="shared" si="2027"/>
        <v>0</v>
      </c>
      <c r="S783" s="545"/>
      <c r="T783" s="429"/>
      <c r="U783" s="513">
        <f t="shared" si="2028"/>
        <v>0</v>
      </c>
      <c r="V783" s="401">
        <f t="shared" si="2029"/>
        <v>0</v>
      </c>
      <c r="W783" s="519"/>
      <c r="X783" s="429"/>
      <c r="Y783" s="513">
        <f t="shared" si="2030"/>
        <v>0</v>
      </c>
      <c r="Z783" s="401">
        <f t="shared" si="2031"/>
        <v>0</v>
      </c>
      <c r="AA783" s="519"/>
      <c r="AB783" s="401">
        <f t="shared" si="2032"/>
        <v>0</v>
      </c>
      <c r="AC783" s="513">
        <f t="shared" si="2033"/>
        <v>0</v>
      </c>
      <c r="AD783" s="401">
        <f t="shared" si="2034"/>
        <v>0</v>
      </c>
      <c r="AE783" s="513"/>
      <c r="AF783" s="401">
        <f t="shared" si="2035"/>
        <v>0</v>
      </c>
      <c r="AG783" s="513">
        <f t="shared" si="2036"/>
        <v>0</v>
      </c>
      <c r="AH783" s="401">
        <f t="shared" si="2037"/>
        <v>0</v>
      </c>
      <c r="AI783" s="513"/>
      <c r="AJ783" s="401">
        <f t="shared" si="2038"/>
        <v>0</v>
      </c>
      <c r="AK783" s="513">
        <f t="shared" si="2039"/>
        <v>0</v>
      </c>
      <c r="AL783" s="401">
        <f t="shared" ref="AL783:AL846" si="2070">AK783*$E783</f>
        <v>0</v>
      </c>
      <c r="AM783" s="519"/>
      <c r="AN783" s="429">
        <f t="shared" ref="AN783:AN846" si="2071">AM783*$E783</f>
        <v>0</v>
      </c>
      <c r="AO783" s="519">
        <f t="shared" si="2040"/>
        <v>0</v>
      </c>
      <c r="AP783" s="429">
        <f t="shared" si="2041"/>
        <v>0</v>
      </c>
      <c r="AQ783" s="596"/>
      <c r="AR783" s="401">
        <f t="shared" ref="AR783:AR846" si="2072">AQ783*$E783</f>
        <v>0</v>
      </c>
      <c r="AS783" s="519">
        <f t="shared" si="2042"/>
        <v>0</v>
      </c>
      <c r="AT783" s="429">
        <f t="shared" si="2043"/>
        <v>0</v>
      </c>
      <c r="AU783" s="519"/>
      <c r="AV783" s="401">
        <f t="shared" si="1976"/>
        <v>0</v>
      </c>
      <c r="AW783" s="519">
        <f t="shared" si="2044"/>
        <v>0</v>
      </c>
      <c r="AX783" s="429">
        <f t="shared" si="2045"/>
        <v>0</v>
      </c>
      <c r="AY783" s="519"/>
      <c r="AZ783" s="684">
        <f t="shared" ref="AZ783:AZ819" si="2073">AY783*$E783</f>
        <v>0</v>
      </c>
      <c r="BA783" s="519">
        <f t="shared" si="2046"/>
        <v>0</v>
      </c>
      <c r="BB783" s="429">
        <f t="shared" si="2047"/>
        <v>0</v>
      </c>
      <c r="BC783" s="698"/>
      <c r="BD783" s="684">
        <f t="shared" si="2048"/>
        <v>0</v>
      </c>
      <c r="BE783" s="519">
        <f t="shared" si="2049"/>
        <v>0</v>
      </c>
      <c r="BF783" s="429">
        <f t="shared" si="2050"/>
        <v>0</v>
      </c>
      <c r="BG783" s="698"/>
      <c r="BH783" s="684">
        <f t="shared" si="2051"/>
        <v>0</v>
      </c>
      <c r="BI783" s="519">
        <f t="shared" si="2052"/>
        <v>0</v>
      </c>
      <c r="BJ783" s="429">
        <f t="shared" si="2053"/>
        <v>0</v>
      </c>
      <c r="BK783" s="519"/>
      <c r="BL783" s="429">
        <f t="shared" si="2054"/>
        <v>0</v>
      </c>
      <c r="BM783" s="519">
        <f t="shared" si="2055"/>
        <v>0</v>
      </c>
      <c r="BN783" s="429">
        <f t="shared" si="2056"/>
        <v>0</v>
      </c>
      <c r="BO783" s="718"/>
      <c r="BP783" s="706">
        <f t="shared" si="2057"/>
        <v>0</v>
      </c>
      <c r="BQ783" s="718">
        <f t="shared" si="2058"/>
        <v>0</v>
      </c>
      <c r="BR783" s="706">
        <f t="shared" si="2059"/>
        <v>0</v>
      </c>
      <c r="BS783" s="718"/>
      <c r="BT783" s="706">
        <f t="shared" si="2060"/>
        <v>0</v>
      </c>
      <c r="BU783" s="718">
        <f t="shared" si="2061"/>
        <v>0</v>
      </c>
      <c r="BV783" s="706">
        <f t="shared" si="2062"/>
        <v>0</v>
      </c>
      <c r="BW783" s="718"/>
      <c r="BX783" s="706">
        <f t="shared" si="2063"/>
        <v>0</v>
      </c>
      <c r="BY783" s="718">
        <f t="shared" si="2064"/>
        <v>0</v>
      </c>
      <c r="BZ783" s="706">
        <f t="shared" si="2065"/>
        <v>0</v>
      </c>
      <c r="CA783" s="718"/>
      <c r="CB783" s="706">
        <f t="shared" si="2066"/>
        <v>0</v>
      </c>
      <c r="CC783" s="718">
        <f t="shared" si="2067"/>
        <v>0</v>
      </c>
      <c r="CD783" s="706">
        <f t="shared" si="2068"/>
        <v>0</v>
      </c>
      <c r="CE783" s="710"/>
      <c r="CF783" s="433">
        <f t="shared" si="2069"/>
        <v>3855040</v>
      </c>
    </row>
    <row r="784" spans="2:84" ht="36">
      <c r="B784" s="424" t="s">
        <v>2134</v>
      </c>
      <c r="C784" s="425" t="s">
        <v>2135</v>
      </c>
      <c r="D784" s="426" t="s">
        <v>389</v>
      </c>
      <c r="E784" s="427">
        <v>11982.94</v>
      </c>
      <c r="F784" s="428">
        <v>420</v>
      </c>
      <c r="G784" s="429">
        <f t="shared" si="2023"/>
        <v>5032834.8</v>
      </c>
      <c r="H784" s="429"/>
      <c r="I784" s="429"/>
      <c r="J784" s="429"/>
      <c r="K784" s="519"/>
      <c r="L784" s="429"/>
      <c r="M784" s="513">
        <f t="shared" si="2024"/>
        <v>0</v>
      </c>
      <c r="N784" s="401">
        <f t="shared" si="2025"/>
        <v>0</v>
      </c>
      <c r="O784" s="519"/>
      <c r="P784" s="429"/>
      <c r="Q784" s="513">
        <f t="shared" si="2026"/>
        <v>0</v>
      </c>
      <c r="R784" s="401">
        <f t="shared" si="2027"/>
        <v>0</v>
      </c>
      <c r="S784" s="545"/>
      <c r="T784" s="429"/>
      <c r="U784" s="513">
        <f t="shared" si="2028"/>
        <v>0</v>
      </c>
      <c r="V784" s="401">
        <f t="shared" si="2029"/>
        <v>0</v>
      </c>
      <c r="W784" s="519"/>
      <c r="X784" s="429"/>
      <c r="Y784" s="513">
        <f t="shared" si="2030"/>
        <v>0</v>
      </c>
      <c r="Z784" s="401">
        <f t="shared" si="2031"/>
        <v>0</v>
      </c>
      <c r="AA784" s="519"/>
      <c r="AB784" s="401">
        <f t="shared" si="2032"/>
        <v>0</v>
      </c>
      <c r="AC784" s="513">
        <f t="shared" si="2033"/>
        <v>0</v>
      </c>
      <c r="AD784" s="401">
        <f t="shared" si="2034"/>
        <v>0</v>
      </c>
      <c r="AE784" s="513"/>
      <c r="AF784" s="401">
        <f t="shared" si="2035"/>
        <v>0</v>
      </c>
      <c r="AG784" s="513">
        <f t="shared" si="2036"/>
        <v>0</v>
      </c>
      <c r="AH784" s="401">
        <f t="shared" si="2037"/>
        <v>0</v>
      </c>
      <c r="AI784" s="513"/>
      <c r="AJ784" s="401">
        <f t="shared" si="2038"/>
        <v>0</v>
      </c>
      <c r="AK784" s="513">
        <f t="shared" si="2039"/>
        <v>0</v>
      </c>
      <c r="AL784" s="401">
        <f t="shared" si="2070"/>
        <v>0</v>
      </c>
      <c r="AM784" s="519"/>
      <c r="AN784" s="429">
        <f t="shared" si="2071"/>
        <v>0</v>
      </c>
      <c r="AO784" s="519">
        <f t="shared" si="2040"/>
        <v>0</v>
      </c>
      <c r="AP784" s="429">
        <f t="shared" si="2041"/>
        <v>0</v>
      </c>
      <c r="AQ784" s="596"/>
      <c r="AR784" s="401">
        <f t="shared" si="2072"/>
        <v>0</v>
      </c>
      <c r="AS784" s="519">
        <f t="shared" si="2042"/>
        <v>0</v>
      </c>
      <c r="AT784" s="429">
        <f t="shared" si="2043"/>
        <v>0</v>
      </c>
      <c r="AU784" s="519"/>
      <c r="AV784" s="401">
        <f t="shared" si="1976"/>
        <v>0</v>
      </c>
      <c r="AW784" s="519">
        <f t="shared" si="2044"/>
        <v>0</v>
      </c>
      <c r="AX784" s="429">
        <f t="shared" si="2045"/>
        <v>0</v>
      </c>
      <c r="AY784" s="519">
        <v>16</v>
      </c>
      <c r="AZ784" s="429">
        <f t="shared" si="2073"/>
        <v>191727.04</v>
      </c>
      <c r="BA784" s="519">
        <f t="shared" si="2046"/>
        <v>16</v>
      </c>
      <c r="BB784" s="429">
        <f t="shared" si="2047"/>
        <v>191727.04</v>
      </c>
      <c r="BC784" s="519">
        <v>0</v>
      </c>
      <c r="BD784" s="429">
        <f t="shared" si="2048"/>
        <v>0</v>
      </c>
      <c r="BE784" s="519">
        <f t="shared" si="2049"/>
        <v>16</v>
      </c>
      <c r="BF784" s="429">
        <f t="shared" si="2050"/>
        <v>191727.04</v>
      </c>
      <c r="BG784" s="519"/>
      <c r="BH784" s="429">
        <f t="shared" si="2051"/>
        <v>0</v>
      </c>
      <c r="BI784" s="519">
        <f t="shared" si="2052"/>
        <v>16</v>
      </c>
      <c r="BJ784" s="429">
        <f t="shared" si="2053"/>
        <v>191727.04</v>
      </c>
      <c r="BK784" s="519"/>
      <c r="BL784" s="429">
        <f t="shared" si="2054"/>
        <v>0</v>
      </c>
      <c r="BM784" s="519">
        <f t="shared" si="2055"/>
        <v>16</v>
      </c>
      <c r="BN784" s="429">
        <f t="shared" si="2056"/>
        <v>191727.04</v>
      </c>
      <c r="BO784" s="718"/>
      <c r="BP784" s="706">
        <f t="shared" si="2057"/>
        <v>0</v>
      </c>
      <c r="BQ784" s="718">
        <f t="shared" si="2058"/>
        <v>16</v>
      </c>
      <c r="BR784" s="706">
        <f t="shared" si="2059"/>
        <v>191727.04</v>
      </c>
      <c r="BS784" s="718"/>
      <c r="BT784" s="706">
        <f t="shared" si="2060"/>
        <v>0</v>
      </c>
      <c r="BU784" s="718">
        <f t="shared" si="2061"/>
        <v>16</v>
      </c>
      <c r="BV784" s="706">
        <f t="shared" si="2062"/>
        <v>191727.04</v>
      </c>
      <c r="BW784" s="718">
        <v>8</v>
      </c>
      <c r="BX784" s="706">
        <f t="shared" si="2063"/>
        <v>95863.52</v>
      </c>
      <c r="BY784" s="718">
        <f t="shared" si="2064"/>
        <v>24</v>
      </c>
      <c r="BZ784" s="706">
        <f t="shared" si="2065"/>
        <v>287590.56</v>
      </c>
      <c r="CA784" s="718"/>
      <c r="CB784" s="706">
        <f t="shared" si="2066"/>
        <v>0</v>
      </c>
      <c r="CC784" s="718">
        <f t="shared" si="2067"/>
        <v>24</v>
      </c>
      <c r="CD784" s="706">
        <f t="shared" si="2068"/>
        <v>287590.56</v>
      </c>
      <c r="CE784" s="706"/>
      <c r="CF784" s="433">
        <f t="shared" si="2069"/>
        <v>5032834.8</v>
      </c>
    </row>
    <row r="785" spans="1:84" ht="36">
      <c r="B785" s="424" t="s">
        <v>2136</v>
      </c>
      <c r="C785" s="425" t="s">
        <v>2137</v>
      </c>
      <c r="D785" s="426" t="s">
        <v>389</v>
      </c>
      <c r="E785" s="427">
        <v>9970.75</v>
      </c>
      <c r="F785" s="428">
        <v>567</v>
      </c>
      <c r="G785" s="429">
        <f t="shared" si="2023"/>
        <v>5653415.25</v>
      </c>
      <c r="H785" s="429"/>
      <c r="I785" s="429"/>
      <c r="J785" s="429"/>
      <c r="K785" s="519"/>
      <c r="L785" s="429"/>
      <c r="M785" s="513">
        <f t="shared" si="2024"/>
        <v>0</v>
      </c>
      <c r="N785" s="401">
        <f t="shared" si="2025"/>
        <v>0</v>
      </c>
      <c r="O785" s="519"/>
      <c r="P785" s="429"/>
      <c r="Q785" s="513">
        <f t="shared" si="2026"/>
        <v>0</v>
      </c>
      <c r="R785" s="401">
        <f t="shared" si="2027"/>
        <v>0</v>
      </c>
      <c r="S785" s="545"/>
      <c r="T785" s="429"/>
      <c r="U785" s="513">
        <f t="shared" si="2028"/>
        <v>0</v>
      </c>
      <c r="V785" s="401">
        <f t="shared" si="2029"/>
        <v>0</v>
      </c>
      <c r="W785" s="519"/>
      <c r="X785" s="429"/>
      <c r="Y785" s="513">
        <f t="shared" si="2030"/>
        <v>0</v>
      </c>
      <c r="Z785" s="401">
        <f t="shared" si="2031"/>
        <v>0</v>
      </c>
      <c r="AA785" s="519"/>
      <c r="AB785" s="401">
        <f t="shared" si="2032"/>
        <v>0</v>
      </c>
      <c r="AC785" s="513">
        <f t="shared" si="2033"/>
        <v>0</v>
      </c>
      <c r="AD785" s="401">
        <f t="shared" si="2034"/>
        <v>0</v>
      </c>
      <c r="AE785" s="513"/>
      <c r="AF785" s="401">
        <f t="shared" si="2035"/>
        <v>0</v>
      </c>
      <c r="AG785" s="513">
        <f t="shared" si="2036"/>
        <v>0</v>
      </c>
      <c r="AH785" s="401">
        <f t="shared" si="2037"/>
        <v>0</v>
      </c>
      <c r="AI785" s="513"/>
      <c r="AJ785" s="401">
        <f t="shared" si="2038"/>
        <v>0</v>
      </c>
      <c r="AK785" s="513">
        <f t="shared" si="2039"/>
        <v>0</v>
      </c>
      <c r="AL785" s="401">
        <f t="shared" si="2070"/>
        <v>0</v>
      </c>
      <c r="AM785" s="519"/>
      <c r="AN785" s="429">
        <f t="shared" si="2071"/>
        <v>0</v>
      </c>
      <c r="AO785" s="519">
        <f t="shared" si="2040"/>
        <v>0</v>
      </c>
      <c r="AP785" s="429">
        <f t="shared" si="2041"/>
        <v>0</v>
      </c>
      <c r="AQ785" s="596"/>
      <c r="AR785" s="401">
        <f t="shared" si="2072"/>
        <v>0</v>
      </c>
      <c r="AS785" s="519">
        <f t="shared" si="2042"/>
        <v>0</v>
      </c>
      <c r="AT785" s="429">
        <f t="shared" si="2043"/>
        <v>0</v>
      </c>
      <c r="AU785" s="519"/>
      <c r="AV785" s="401">
        <f t="shared" si="1976"/>
        <v>0</v>
      </c>
      <c r="AW785" s="519">
        <f t="shared" si="2044"/>
        <v>0</v>
      </c>
      <c r="AX785" s="429">
        <f t="shared" si="2045"/>
        <v>0</v>
      </c>
      <c r="AY785" s="519">
        <v>4</v>
      </c>
      <c r="AZ785" s="429">
        <f t="shared" si="2073"/>
        <v>39883</v>
      </c>
      <c r="BA785" s="519">
        <f t="shared" si="2046"/>
        <v>4</v>
      </c>
      <c r="BB785" s="429">
        <f t="shared" si="2047"/>
        <v>39883</v>
      </c>
      <c r="BC785" s="519">
        <v>9</v>
      </c>
      <c r="BD785" s="429">
        <f t="shared" si="2048"/>
        <v>89736.75</v>
      </c>
      <c r="BE785" s="519">
        <f t="shared" si="2049"/>
        <v>13</v>
      </c>
      <c r="BF785" s="429">
        <f t="shared" si="2050"/>
        <v>129619.75</v>
      </c>
      <c r="BG785" s="519"/>
      <c r="BH785" s="429">
        <f t="shared" si="2051"/>
        <v>0</v>
      </c>
      <c r="BI785" s="519">
        <f t="shared" si="2052"/>
        <v>13</v>
      </c>
      <c r="BJ785" s="429">
        <f t="shared" si="2053"/>
        <v>129619.75</v>
      </c>
      <c r="BK785" s="519"/>
      <c r="BL785" s="429">
        <f t="shared" si="2054"/>
        <v>0</v>
      </c>
      <c r="BM785" s="519">
        <f t="shared" si="2055"/>
        <v>13</v>
      </c>
      <c r="BN785" s="429">
        <f t="shared" si="2056"/>
        <v>129619.75</v>
      </c>
      <c r="BO785" s="718"/>
      <c r="BP785" s="706">
        <f t="shared" si="2057"/>
        <v>0</v>
      </c>
      <c r="BQ785" s="718">
        <f t="shared" si="2058"/>
        <v>13</v>
      </c>
      <c r="BR785" s="706">
        <f t="shared" si="2059"/>
        <v>129619.75</v>
      </c>
      <c r="BS785" s="718"/>
      <c r="BT785" s="706">
        <f t="shared" si="2060"/>
        <v>0</v>
      </c>
      <c r="BU785" s="718">
        <f t="shared" si="2061"/>
        <v>13</v>
      </c>
      <c r="BV785" s="706">
        <f t="shared" si="2062"/>
        <v>129619.75</v>
      </c>
      <c r="BW785" s="718">
        <v>12</v>
      </c>
      <c r="BX785" s="706">
        <f t="shared" si="2063"/>
        <v>119649</v>
      </c>
      <c r="BY785" s="718">
        <f t="shared" si="2064"/>
        <v>25</v>
      </c>
      <c r="BZ785" s="706">
        <f t="shared" si="2065"/>
        <v>249268.75</v>
      </c>
      <c r="CA785" s="718"/>
      <c r="CB785" s="706">
        <f t="shared" si="2066"/>
        <v>0</v>
      </c>
      <c r="CC785" s="718">
        <f t="shared" si="2067"/>
        <v>25</v>
      </c>
      <c r="CD785" s="706">
        <f t="shared" si="2068"/>
        <v>249268.75</v>
      </c>
      <c r="CE785" s="706"/>
      <c r="CF785" s="433">
        <f t="shared" si="2069"/>
        <v>5653415.25</v>
      </c>
    </row>
    <row r="786" spans="1:84" ht="36">
      <c r="B786" s="424" t="s">
        <v>2138</v>
      </c>
      <c r="C786" s="425" t="s">
        <v>2139</v>
      </c>
      <c r="D786" s="426" t="s">
        <v>389</v>
      </c>
      <c r="E786" s="427">
        <v>200509</v>
      </c>
      <c r="F786" s="428">
        <v>10</v>
      </c>
      <c r="G786" s="429">
        <f t="shared" si="2023"/>
        <v>2005090</v>
      </c>
      <c r="H786" s="429"/>
      <c r="I786" s="429"/>
      <c r="J786" s="429"/>
      <c r="K786" s="519"/>
      <c r="L786" s="429"/>
      <c r="M786" s="513">
        <f t="shared" si="2024"/>
        <v>0</v>
      </c>
      <c r="N786" s="401">
        <f t="shared" si="2025"/>
        <v>0</v>
      </c>
      <c r="O786" s="519"/>
      <c r="P786" s="429"/>
      <c r="Q786" s="513">
        <f t="shared" si="2026"/>
        <v>0</v>
      </c>
      <c r="R786" s="401">
        <f t="shared" si="2027"/>
        <v>0</v>
      </c>
      <c r="S786" s="545"/>
      <c r="T786" s="429"/>
      <c r="U786" s="513">
        <f t="shared" si="2028"/>
        <v>0</v>
      </c>
      <c r="V786" s="401">
        <f t="shared" si="2029"/>
        <v>0</v>
      </c>
      <c r="W786" s="519"/>
      <c r="X786" s="429"/>
      <c r="Y786" s="513">
        <f t="shared" si="2030"/>
        <v>0</v>
      </c>
      <c r="Z786" s="401">
        <f t="shared" si="2031"/>
        <v>0</v>
      </c>
      <c r="AA786" s="519"/>
      <c r="AB786" s="401">
        <f t="shared" si="2032"/>
        <v>0</v>
      </c>
      <c r="AC786" s="513">
        <f t="shared" si="2033"/>
        <v>0</v>
      </c>
      <c r="AD786" s="401">
        <f t="shared" si="2034"/>
        <v>0</v>
      </c>
      <c r="AE786" s="513"/>
      <c r="AF786" s="401">
        <f t="shared" si="2035"/>
        <v>0</v>
      </c>
      <c r="AG786" s="513">
        <f t="shared" si="2036"/>
        <v>0</v>
      </c>
      <c r="AH786" s="401">
        <f t="shared" si="2037"/>
        <v>0</v>
      </c>
      <c r="AI786" s="513"/>
      <c r="AJ786" s="401">
        <f t="shared" si="2038"/>
        <v>0</v>
      </c>
      <c r="AK786" s="513">
        <f t="shared" si="2039"/>
        <v>0</v>
      </c>
      <c r="AL786" s="401">
        <f t="shared" si="2070"/>
        <v>0</v>
      </c>
      <c r="AM786" s="519"/>
      <c r="AN786" s="429">
        <f t="shared" si="2071"/>
        <v>0</v>
      </c>
      <c r="AO786" s="519">
        <f t="shared" si="2040"/>
        <v>0</v>
      </c>
      <c r="AP786" s="429">
        <f t="shared" si="2041"/>
        <v>0</v>
      </c>
      <c r="AQ786" s="596"/>
      <c r="AR786" s="401">
        <f t="shared" si="2072"/>
        <v>0</v>
      </c>
      <c r="AS786" s="519">
        <f t="shared" si="2042"/>
        <v>0</v>
      </c>
      <c r="AT786" s="429">
        <f t="shared" si="2043"/>
        <v>0</v>
      </c>
      <c r="AU786" s="519"/>
      <c r="AV786" s="401">
        <f t="shared" si="1976"/>
        <v>0</v>
      </c>
      <c r="AW786" s="519">
        <f t="shared" si="2044"/>
        <v>0</v>
      </c>
      <c r="AX786" s="429">
        <f t="shared" si="2045"/>
        <v>0</v>
      </c>
      <c r="AY786" s="519"/>
      <c r="AZ786" s="684">
        <f t="shared" si="2073"/>
        <v>0</v>
      </c>
      <c r="BA786" s="519">
        <f t="shared" si="2046"/>
        <v>0</v>
      </c>
      <c r="BB786" s="429">
        <f t="shared" si="2047"/>
        <v>0</v>
      </c>
      <c r="BC786" s="519"/>
      <c r="BD786" s="429">
        <f t="shared" si="2048"/>
        <v>0</v>
      </c>
      <c r="BE786" s="519">
        <f t="shared" si="2049"/>
        <v>0</v>
      </c>
      <c r="BF786" s="429">
        <f t="shared" si="2050"/>
        <v>0</v>
      </c>
      <c r="BG786" s="698"/>
      <c r="BH786" s="684">
        <f t="shared" si="2051"/>
        <v>0</v>
      </c>
      <c r="BI786" s="519">
        <f t="shared" si="2052"/>
        <v>0</v>
      </c>
      <c r="BJ786" s="429">
        <f t="shared" si="2053"/>
        <v>0</v>
      </c>
      <c r="BK786" s="519"/>
      <c r="BL786" s="429">
        <f t="shared" si="2054"/>
        <v>0</v>
      </c>
      <c r="BM786" s="519">
        <f t="shared" si="2055"/>
        <v>0</v>
      </c>
      <c r="BN786" s="429">
        <f t="shared" si="2056"/>
        <v>0</v>
      </c>
      <c r="BO786" s="718"/>
      <c r="BP786" s="706">
        <f t="shared" si="2057"/>
        <v>0</v>
      </c>
      <c r="BQ786" s="718">
        <f t="shared" si="2058"/>
        <v>0</v>
      </c>
      <c r="BR786" s="706">
        <f t="shared" si="2059"/>
        <v>0</v>
      </c>
      <c r="BS786" s="718"/>
      <c r="BT786" s="706">
        <f t="shared" si="2060"/>
        <v>0</v>
      </c>
      <c r="BU786" s="718">
        <f t="shared" si="2061"/>
        <v>0</v>
      </c>
      <c r="BV786" s="706">
        <f t="shared" si="2062"/>
        <v>0</v>
      </c>
      <c r="BW786" s="718"/>
      <c r="BX786" s="706">
        <f t="shared" si="2063"/>
        <v>0</v>
      </c>
      <c r="BY786" s="718">
        <f t="shared" si="2064"/>
        <v>0</v>
      </c>
      <c r="BZ786" s="706">
        <f t="shared" si="2065"/>
        <v>0</v>
      </c>
      <c r="CA786" s="718"/>
      <c r="CB786" s="706">
        <f t="shared" si="2066"/>
        <v>0</v>
      </c>
      <c r="CC786" s="718">
        <f t="shared" si="2067"/>
        <v>0</v>
      </c>
      <c r="CD786" s="706">
        <f t="shared" si="2068"/>
        <v>0</v>
      </c>
      <c r="CE786" s="710"/>
      <c r="CF786" s="433">
        <f t="shared" si="2069"/>
        <v>2005090</v>
      </c>
    </row>
    <row r="787" spans="1:84" ht="36">
      <c r="B787" s="424" t="s">
        <v>2140</v>
      </c>
      <c r="C787" s="425" t="s">
        <v>2141</v>
      </c>
      <c r="D787" s="426" t="s">
        <v>389</v>
      </c>
      <c r="E787" s="427">
        <v>218186</v>
      </c>
      <c r="F787" s="428">
        <v>8</v>
      </c>
      <c r="G787" s="429">
        <f t="shared" si="2023"/>
        <v>1745488</v>
      </c>
      <c r="H787" s="429"/>
      <c r="I787" s="429"/>
      <c r="J787" s="429"/>
      <c r="K787" s="519"/>
      <c r="L787" s="429"/>
      <c r="M787" s="513">
        <f t="shared" si="2024"/>
        <v>0</v>
      </c>
      <c r="N787" s="401">
        <f t="shared" si="2025"/>
        <v>0</v>
      </c>
      <c r="O787" s="519"/>
      <c r="P787" s="429"/>
      <c r="Q787" s="513">
        <f t="shared" si="2026"/>
        <v>0</v>
      </c>
      <c r="R787" s="401">
        <f t="shared" si="2027"/>
        <v>0</v>
      </c>
      <c r="S787" s="545"/>
      <c r="T787" s="429"/>
      <c r="U787" s="513">
        <f t="shared" si="2028"/>
        <v>0</v>
      </c>
      <c r="V787" s="401">
        <f t="shared" si="2029"/>
        <v>0</v>
      </c>
      <c r="W787" s="519"/>
      <c r="X787" s="429"/>
      <c r="Y787" s="513">
        <f t="shared" si="2030"/>
        <v>0</v>
      </c>
      <c r="Z787" s="401">
        <f t="shared" si="2031"/>
        <v>0</v>
      </c>
      <c r="AA787" s="519"/>
      <c r="AB787" s="401">
        <f t="shared" si="2032"/>
        <v>0</v>
      </c>
      <c r="AC787" s="513">
        <f t="shared" si="2033"/>
        <v>0</v>
      </c>
      <c r="AD787" s="401">
        <f t="shared" si="2034"/>
        <v>0</v>
      </c>
      <c r="AE787" s="513"/>
      <c r="AF787" s="401">
        <f t="shared" si="2035"/>
        <v>0</v>
      </c>
      <c r="AG787" s="513">
        <f t="shared" si="2036"/>
        <v>0</v>
      </c>
      <c r="AH787" s="401">
        <f t="shared" si="2037"/>
        <v>0</v>
      </c>
      <c r="AI787" s="513"/>
      <c r="AJ787" s="401">
        <f t="shared" si="2038"/>
        <v>0</v>
      </c>
      <c r="AK787" s="513">
        <f t="shared" si="2039"/>
        <v>0</v>
      </c>
      <c r="AL787" s="401">
        <f t="shared" si="2070"/>
        <v>0</v>
      </c>
      <c r="AM787" s="519"/>
      <c r="AN787" s="429">
        <f t="shared" si="2071"/>
        <v>0</v>
      </c>
      <c r="AO787" s="519">
        <f t="shared" si="2040"/>
        <v>0</v>
      </c>
      <c r="AP787" s="429">
        <f t="shared" si="2041"/>
        <v>0</v>
      </c>
      <c r="AQ787" s="596"/>
      <c r="AR787" s="401">
        <f t="shared" si="2072"/>
        <v>0</v>
      </c>
      <c r="AS787" s="519">
        <f t="shared" si="2042"/>
        <v>0</v>
      </c>
      <c r="AT787" s="429">
        <f t="shared" si="2043"/>
        <v>0</v>
      </c>
      <c r="AU787" s="519"/>
      <c r="AV787" s="401">
        <f t="shared" si="1976"/>
        <v>0</v>
      </c>
      <c r="AW787" s="519">
        <f t="shared" si="2044"/>
        <v>0</v>
      </c>
      <c r="AX787" s="429">
        <f t="shared" si="2045"/>
        <v>0</v>
      </c>
      <c r="AY787" s="519"/>
      <c r="AZ787" s="684">
        <f t="shared" si="2073"/>
        <v>0</v>
      </c>
      <c r="BA787" s="519">
        <f t="shared" si="2046"/>
        <v>0</v>
      </c>
      <c r="BB787" s="429">
        <f t="shared" si="2047"/>
        <v>0</v>
      </c>
      <c r="BC787" s="519"/>
      <c r="BD787" s="429">
        <f t="shared" si="2048"/>
        <v>0</v>
      </c>
      <c r="BE787" s="519">
        <f t="shared" si="2049"/>
        <v>0</v>
      </c>
      <c r="BF787" s="429">
        <f t="shared" si="2050"/>
        <v>0</v>
      </c>
      <c r="BG787" s="698"/>
      <c r="BH787" s="684">
        <f t="shared" si="2051"/>
        <v>0</v>
      </c>
      <c r="BI787" s="519">
        <f t="shared" si="2052"/>
        <v>0</v>
      </c>
      <c r="BJ787" s="429">
        <f t="shared" si="2053"/>
        <v>0</v>
      </c>
      <c r="BK787" s="519"/>
      <c r="BL787" s="429">
        <f t="shared" si="2054"/>
        <v>0</v>
      </c>
      <c r="BM787" s="519">
        <f t="shared" si="2055"/>
        <v>0</v>
      </c>
      <c r="BN787" s="429">
        <f t="shared" si="2056"/>
        <v>0</v>
      </c>
      <c r="BO787" s="718"/>
      <c r="BP787" s="706">
        <f t="shared" si="2057"/>
        <v>0</v>
      </c>
      <c r="BQ787" s="718">
        <f t="shared" si="2058"/>
        <v>0</v>
      </c>
      <c r="BR787" s="706">
        <f t="shared" si="2059"/>
        <v>0</v>
      </c>
      <c r="BS787" s="718"/>
      <c r="BT787" s="706">
        <f t="shared" si="2060"/>
        <v>0</v>
      </c>
      <c r="BU787" s="718">
        <f t="shared" si="2061"/>
        <v>0</v>
      </c>
      <c r="BV787" s="706">
        <f t="shared" si="2062"/>
        <v>0</v>
      </c>
      <c r="BW787" s="718"/>
      <c r="BX787" s="706">
        <f t="shared" si="2063"/>
        <v>0</v>
      </c>
      <c r="BY787" s="718">
        <f t="shared" si="2064"/>
        <v>0</v>
      </c>
      <c r="BZ787" s="706">
        <f t="shared" si="2065"/>
        <v>0</v>
      </c>
      <c r="CA787" s="718"/>
      <c r="CB787" s="706">
        <f t="shared" si="2066"/>
        <v>0</v>
      </c>
      <c r="CC787" s="718">
        <f t="shared" si="2067"/>
        <v>0</v>
      </c>
      <c r="CD787" s="706">
        <f t="shared" si="2068"/>
        <v>0</v>
      </c>
      <c r="CE787" s="710"/>
      <c r="CF787" s="433">
        <f t="shared" si="2069"/>
        <v>1745488</v>
      </c>
    </row>
    <row r="788" spans="1:84" ht="36">
      <c r="B788" s="424" t="s">
        <v>2142</v>
      </c>
      <c r="C788" s="425" t="s">
        <v>2143</v>
      </c>
      <c r="D788" s="426" t="s">
        <v>389</v>
      </c>
      <c r="E788" s="427">
        <v>234342</v>
      </c>
      <c r="F788" s="428">
        <v>8</v>
      </c>
      <c r="G788" s="429">
        <f t="shared" si="2023"/>
        <v>1874736</v>
      </c>
      <c r="H788" s="429"/>
      <c r="I788" s="429"/>
      <c r="J788" s="429"/>
      <c r="K788" s="519"/>
      <c r="L788" s="429"/>
      <c r="M788" s="513">
        <f t="shared" si="2024"/>
        <v>0</v>
      </c>
      <c r="N788" s="401">
        <f t="shared" si="2025"/>
        <v>0</v>
      </c>
      <c r="O788" s="519"/>
      <c r="P788" s="429"/>
      <c r="Q788" s="513">
        <f t="shared" si="2026"/>
        <v>0</v>
      </c>
      <c r="R788" s="401">
        <f t="shared" si="2027"/>
        <v>0</v>
      </c>
      <c r="S788" s="545"/>
      <c r="T788" s="429"/>
      <c r="U788" s="513">
        <f t="shared" si="2028"/>
        <v>0</v>
      </c>
      <c r="V788" s="401">
        <f t="shared" si="2029"/>
        <v>0</v>
      </c>
      <c r="W788" s="519"/>
      <c r="X788" s="429"/>
      <c r="Y788" s="513">
        <f t="shared" si="2030"/>
        <v>0</v>
      </c>
      <c r="Z788" s="401">
        <f t="shared" si="2031"/>
        <v>0</v>
      </c>
      <c r="AA788" s="519"/>
      <c r="AB788" s="401">
        <f t="shared" si="2032"/>
        <v>0</v>
      </c>
      <c r="AC788" s="513">
        <f t="shared" si="2033"/>
        <v>0</v>
      </c>
      <c r="AD788" s="401">
        <f t="shared" si="2034"/>
        <v>0</v>
      </c>
      <c r="AE788" s="513"/>
      <c r="AF788" s="401">
        <f t="shared" si="2035"/>
        <v>0</v>
      </c>
      <c r="AG788" s="513">
        <f t="shared" si="2036"/>
        <v>0</v>
      </c>
      <c r="AH788" s="401">
        <f t="shared" si="2037"/>
        <v>0</v>
      </c>
      <c r="AI788" s="513"/>
      <c r="AJ788" s="401">
        <f t="shared" si="2038"/>
        <v>0</v>
      </c>
      <c r="AK788" s="513">
        <f t="shared" si="2039"/>
        <v>0</v>
      </c>
      <c r="AL788" s="401">
        <f t="shared" si="2070"/>
        <v>0</v>
      </c>
      <c r="AM788" s="519"/>
      <c r="AN788" s="429">
        <f t="shared" si="2071"/>
        <v>0</v>
      </c>
      <c r="AO788" s="519">
        <f t="shared" si="2040"/>
        <v>0</v>
      </c>
      <c r="AP788" s="429">
        <f t="shared" si="2041"/>
        <v>0</v>
      </c>
      <c r="AQ788" s="596"/>
      <c r="AR788" s="401">
        <f t="shared" si="2072"/>
        <v>0</v>
      </c>
      <c r="AS788" s="519">
        <f t="shared" si="2042"/>
        <v>0</v>
      </c>
      <c r="AT788" s="429">
        <f t="shared" si="2043"/>
        <v>0</v>
      </c>
      <c r="AU788" s="519"/>
      <c r="AV788" s="401">
        <f t="shared" si="1976"/>
        <v>0</v>
      </c>
      <c r="AW788" s="519">
        <f t="shared" si="2044"/>
        <v>0</v>
      </c>
      <c r="AX788" s="429">
        <f t="shared" si="2045"/>
        <v>0</v>
      </c>
      <c r="AY788" s="519"/>
      <c r="AZ788" s="684">
        <f t="shared" si="2073"/>
        <v>0</v>
      </c>
      <c r="BA788" s="519">
        <f t="shared" si="2046"/>
        <v>0</v>
      </c>
      <c r="BB788" s="429">
        <f t="shared" si="2047"/>
        <v>0</v>
      </c>
      <c r="BC788" s="519"/>
      <c r="BD788" s="429">
        <f t="shared" si="2048"/>
        <v>0</v>
      </c>
      <c r="BE788" s="519">
        <f t="shared" si="2049"/>
        <v>0</v>
      </c>
      <c r="BF788" s="429">
        <f t="shared" si="2050"/>
        <v>0</v>
      </c>
      <c r="BG788" s="698"/>
      <c r="BH788" s="684">
        <f t="shared" si="2051"/>
        <v>0</v>
      </c>
      <c r="BI788" s="519">
        <f t="shared" si="2052"/>
        <v>0</v>
      </c>
      <c r="BJ788" s="429">
        <f t="shared" si="2053"/>
        <v>0</v>
      </c>
      <c r="BK788" s="519"/>
      <c r="BL788" s="429">
        <f t="shared" si="2054"/>
        <v>0</v>
      </c>
      <c r="BM788" s="519">
        <f t="shared" si="2055"/>
        <v>0</v>
      </c>
      <c r="BN788" s="429">
        <f t="shared" si="2056"/>
        <v>0</v>
      </c>
      <c r="BO788" s="718"/>
      <c r="BP788" s="706">
        <f t="shared" si="2057"/>
        <v>0</v>
      </c>
      <c r="BQ788" s="718">
        <f t="shared" si="2058"/>
        <v>0</v>
      </c>
      <c r="BR788" s="706">
        <f t="shared" si="2059"/>
        <v>0</v>
      </c>
      <c r="BS788" s="718"/>
      <c r="BT788" s="706">
        <f t="shared" si="2060"/>
        <v>0</v>
      </c>
      <c r="BU788" s="718">
        <f t="shared" si="2061"/>
        <v>0</v>
      </c>
      <c r="BV788" s="706">
        <f t="shared" si="2062"/>
        <v>0</v>
      </c>
      <c r="BW788" s="718"/>
      <c r="BX788" s="706">
        <f t="shared" si="2063"/>
        <v>0</v>
      </c>
      <c r="BY788" s="718">
        <f t="shared" si="2064"/>
        <v>0</v>
      </c>
      <c r="BZ788" s="706">
        <f t="shared" si="2065"/>
        <v>0</v>
      </c>
      <c r="CA788" s="718"/>
      <c r="CB788" s="706">
        <f t="shared" si="2066"/>
        <v>0</v>
      </c>
      <c r="CC788" s="718">
        <f t="shared" si="2067"/>
        <v>0</v>
      </c>
      <c r="CD788" s="706">
        <f t="shared" si="2068"/>
        <v>0</v>
      </c>
      <c r="CE788" s="710"/>
      <c r="CF788" s="433">
        <f t="shared" si="2069"/>
        <v>1874736</v>
      </c>
    </row>
    <row r="789" spans="1:84" ht="36">
      <c r="B789" s="424" t="s">
        <v>2144</v>
      </c>
      <c r="C789" s="425" t="s">
        <v>2145</v>
      </c>
      <c r="D789" s="426" t="s">
        <v>389</v>
      </c>
      <c r="E789" s="427">
        <v>347290</v>
      </c>
      <c r="F789" s="428">
        <v>7</v>
      </c>
      <c r="G789" s="429">
        <f t="shared" si="2023"/>
        <v>2431030</v>
      </c>
      <c r="H789" s="429"/>
      <c r="I789" s="429"/>
      <c r="J789" s="429"/>
      <c r="K789" s="519"/>
      <c r="L789" s="429"/>
      <c r="M789" s="513">
        <f t="shared" si="2024"/>
        <v>0</v>
      </c>
      <c r="N789" s="401">
        <f t="shared" si="2025"/>
        <v>0</v>
      </c>
      <c r="O789" s="519"/>
      <c r="P789" s="429"/>
      <c r="Q789" s="513">
        <f t="shared" si="2026"/>
        <v>0</v>
      </c>
      <c r="R789" s="401">
        <f t="shared" si="2027"/>
        <v>0</v>
      </c>
      <c r="S789" s="545"/>
      <c r="T789" s="429"/>
      <c r="U789" s="513">
        <f t="shared" si="2028"/>
        <v>0</v>
      </c>
      <c r="V789" s="401">
        <f t="shared" si="2029"/>
        <v>0</v>
      </c>
      <c r="W789" s="519"/>
      <c r="X789" s="429"/>
      <c r="Y789" s="513">
        <f t="shared" si="2030"/>
        <v>0</v>
      </c>
      <c r="Z789" s="401">
        <f t="shared" si="2031"/>
        <v>0</v>
      </c>
      <c r="AA789" s="519"/>
      <c r="AB789" s="401">
        <f t="shared" si="2032"/>
        <v>0</v>
      </c>
      <c r="AC789" s="513">
        <f t="shared" si="2033"/>
        <v>0</v>
      </c>
      <c r="AD789" s="401">
        <f t="shared" si="2034"/>
        <v>0</v>
      </c>
      <c r="AE789" s="513"/>
      <c r="AF789" s="401">
        <f t="shared" si="2035"/>
        <v>0</v>
      </c>
      <c r="AG789" s="513">
        <f t="shared" si="2036"/>
        <v>0</v>
      </c>
      <c r="AH789" s="401">
        <f t="shared" si="2037"/>
        <v>0</v>
      </c>
      <c r="AI789" s="513"/>
      <c r="AJ789" s="401">
        <f t="shared" si="2038"/>
        <v>0</v>
      </c>
      <c r="AK789" s="513">
        <f t="shared" si="2039"/>
        <v>0</v>
      </c>
      <c r="AL789" s="401">
        <f t="shared" si="2070"/>
        <v>0</v>
      </c>
      <c r="AM789" s="519"/>
      <c r="AN789" s="429">
        <f t="shared" si="2071"/>
        <v>0</v>
      </c>
      <c r="AO789" s="519">
        <f t="shared" si="2040"/>
        <v>0</v>
      </c>
      <c r="AP789" s="429">
        <f t="shared" si="2041"/>
        <v>0</v>
      </c>
      <c r="AQ789" s="596"/>
      <c r="AR789" s="401">
        <f t="shared" si="2072"/>
        <v>0</v>
      </c>
      <c r="AS789" s="519">
        <f t="shared" si="2042"/>
        <v>0</v>
      </c>
      <c r="AT789" s="429">
        <f t="shared" si="2043"/>
        <v>0</v>
      </c>
      <c r="AU789" s="519"/>
      <c r="AV789" s="401">
        <f t="shared" si="1976"/>
        <v>0</v>
      </c>
      <c r="AW789" s="519">
        <f t="shared" si="2044"/>
        <v>0</v>
      </c>
      <c r="AX789" s="429">
        <f t="shared" si="2045"/>
        <v>0</v>
      </c>
      <c r="AY789" s="519"/>
      <c r="AZ789" s="684">
        <f t="shared" si="2073"/>
        <v>0</v>
      </c>
      <c r="BA789" s="519">
        <f t="shared" si="2046"/>
        <v>0</v>
      </c>
      <c r="BB789" s="429">
        <f t="shared" si="2047"/>
        <v>0</v>
      </c>
      <c r="BC789" s="519"/>
      <c r="BD789" s="429">
        <f t="shared" si="2048"/>
        <v>0</v>
      </c>
      <c r="BE789" s="519">
        <f t="shared" si="2049"/>
        <v>0</v>
      </c>
      <c r="BF789" s="429">
        <f t="shared" si="2050"/>
        <v>0</v>
      </c>
      <c r="BG789" s="698"/>
      <c r="BH789" s="684">
        <f t="shared" si="2051"/>
        <v>0</v>
      </c>
      <c r="BI789" s="519">
        <f t="shared" si="2052"/>
        <v>0</v>
      </c>
      <c r="BJ789" s="429">
        <f t="shared" si="2053"/>
        <v>0</v>
      </c>
      <c r="BK789" s="519"/>
      <c r="BL789" s="429">
        <f t="shared" si="2054"/>
        <v>0</v>
      </c>
      <c r="BM789" s="519">
        <f t="shared" si="2055"/>
        <v>0</v>
      </c>
      <c r="BN789" s="429">
        <f t="shared" si="2056"/>
        <v>0</v>
      </c>
      <c r="BO789" s="718"/>
      <c r="BP789" s="706">
        <f t="shared" si="2057"/>
        <v>0</v>
      </c>
      <c r="BQ789" s="718">
        <f t="shared" si="2058"/>
        <v>0</v>
      </c>
      <c r="BR789" s="706">
        <f t="shared" si="2059"/>
        <v>0</v>
      </c>
      <c r="BS789" s="718"/>
      <c r="BT789" s="706">
        <f t="shared" si="2060"/>
        <v>0</v>
      </c>
      <c r="BU789" s="718">
        <f t="shared" si="2061"/>
        <v>0</v>
      </c>
      <c r="BV789" s="706">
        <f t="shared" si="2062"/>
        <v>0</v>
      </c>
      <c r="BW789" s="718"/>
      <c r="BX789" s="706">
        <f t="shared" si="2063"/>
        <v>0</v>
      </c>
      <c r="BY789" s="718">
        <f t="shared" si="2064"/>
        <v>0</v>
      </c>
      <c r="BZ789" s="706">
        <f t="shared" si="2065"/>
        <v>0</v>
      </c>
      <c r="CA789" s="718"/>
      <c r="CB789" s="706">
        <f t="shared" si="2066"/>
        <v>0</v>
      </c>
      <c r="CC789" s="718">
        <f t="shared" si="2067"/>
        <v>0</v>
      </c>
      <c r="CD789" s="706">
        <f t="shared" si="2068"/>
        <v>0</v>
      </c>
      <c r="CE789" s="710"/>
      <c r="CF789" s="433">
        <f t="shared" si="2069"/>
        <v>2431030</v>
      </c>
    </row>
    <row r="790" spans="1:84" ht="306">
      <c r="B790" s="424" t="s">
        <v>2146</v>
      </c>
      <c r="C790" s="425" t="s">
        <v>2147</v>
      </c>
      <c r="D790" s="426" t="s">
        <v>389</v>
      </c>
      <c r="E790" s="427">
        <v>73780000</v>
      </c>
      <c r="F790" s="428">
        <v>1</v>
      </c>
      <c r="G790" s="429">
        <f t="shared" si="2023"/>
        <v>73780000</v>
      </c>
      <c r="H790" s="429"/>
      <c r="I790" s="429"/>
      <c r="J790" s="429"/>
      <c r="K790" s="519"/>
      <c r="L790" s="429"/>
      <c r="M790" s="513">
        <f t="shared" si="2024"/>
        <v>0</v>
      </c>
      <c r="N790" s="401">
        <f t="shared" si="2025"/>
        <v>0</v>
      </c>
      <c r="O790" s="519"/>
      <c r="P790" s="429"/>
      <c r="Q790" s="513">
        <f t="shared" si="2026"/>
        <v>0</v>
      </c>
      <c r="R790" s="401">
        <f t="shared" si="2027"/>
        <v>0</v>
      </c>
      <c r="S790" s="545"/>
      <c r="T790" s="429"/>
      <c r="U790" s="513">
        <f t="shared" si="2028"/>
        <v>0</v>
      </c>
      <c r="V790" s="401">
        <f t="shared" si="2029"/>
        <v>0</v>
      </c>
      <c r="W790" s="519"/>
      <c r="X790" s="429"/>
      <c r="Y790" s="513">
        <f t="shared" si="2030"/>
        <v>0</v>
      </c>
      <c r="Z790" s="401">
        <f t="shared" si="2031"/>
        <v>0</v>
      </c>
      <c r="AA790" s="519"/>
      <c r="AB790" s="401">
        <f t="shared" si="2032"/>
        <v>0</v>
      </c>
      <c r="AC790" s="513">
        <f t="shared" si="2033"/>
        <v>0</v>
      </c>
      <c r="AD790" s="401">
        <f t="shared" si="2034"/>
        <v>0</v>
      </c>
      <c r="AE790" s="513"/>
      <c r="AF790" s="401">
        <f t="shared" si="2035"/>
        <v>0</v>
      </c>
      <c r="AG790" s="513">
        <f t="shared" si="2036"/>
        <v>0</v>
      </c>
      <c r="AH790" s="401">
        <f t="shared" si="2037"/>
        <v>0</v>
      </c>
      <c r="AI790" s="513"/>
      <c r="AJ790" s="401">
        <f t="shared" si="2038"/>
        <v>0</v>
      </c>
      <c r="AK790" s="513">
        <f t="shared" si="2039"/>
        <v>0</v>
      </c>
      <c r="AL790" s="401">
        <f t="shared" si="2070"/>
        <v>0</v>
      </c>
      <c r="AM790" s="519"/>
      <c r="AN790" s="429">
        <f t="shared" si="2071"/>
        <v>0</v>
      </c>
      <c r="AO790" s="519">
        <f t="shared" si="2040"/>
        <v>0</v>
      </c>
      <c r="AP790" s="429">
        <f t="shared" si="2041"/>
        <v>0</v>
      </c>
      <c r="AQ790" s="596"/>
      <c r="AR790" s="401">
        <f t="shared" si="2072"/>
        <v>0</v>
      </c>
      <c r="AS790" s="519">
        <f t="shared" si="2042"/>
        <v>0</v>
      </c>
      <c r="AT790" s="429">
        <f t="shared" si="2043"/>
        <v>0</v>
      </c>
      <c r="AU790" s="519"/>
      <c r="AV790" s="401">
        <f t="shared" si="1976"/>
        <v>0</v>
      </c>
      <c r="AW790" s="519">
        <f t="shared" si="2044"/>
        <v>0</v>
      </c>
      <c r="AX790" s="429">
        <f t="shared" si="2045"/>
        <v>0</v>
      </c>
      <c r="AY790" s="519"/>
      <c r="AZ790" s="684">
        <f t="shared" si="2073"/>
        <v>0</v>
      </c>
      <c r="BA790" s="519">
        <f t="shared" si="2046"/>
        <v>0</v>
      </c>
      <c r="BB790" s="429">
        <f t="shared" si="2047"/>
        <v>0</v>
      </c>
      <c r="BC790" s="519"/>
      <c r="BD790" s="429">
        <f t="shared" si="2048"/>
        <v>0</v>
      </c>
      <c r="BE790" s="519">
        <f t="shared" si="2049"/>
        <v>0</v>
      </c>
      <c r="BF790" s="429">
        <f t="shared" si="2050"/>
        <v>0</v>
      </c>
      <c r="BG790" s="698"/>
      <c r="BH790" s="684">
        <f t="shared" si="2051"/>
        <v>0</v>
      </c>
      <c r="BI790" s="519">
        <f t="shared" si="2052"/>
        <v>0</v>
      </c>
      <c r="BJ790" s="429">
        <f t="shared" si="2053"/>
        <v>0</v>
      </c>
      <c r="BK790" s="519"/>
      <c r="BL790" s="429">
        <f t="shared" si="2054"/>
        <v>0</v>
      </c>
      <c r="BM790" s="519">
        <f t="shared" si="2055"/>
        <v>0</v>
      </c>
      <c r="BN790" s="429">
        <f t="shared" si="2056"/>
        <v>0</v>
      </c>
      <c r="BO790" s="718"/>
      <c r="BP790" s="706">
        <f t="shared" si="2057"/>
        <v>0</v>
      </c>
      <c r="BQ790" s="718">
        <f t="shared" si="2058"/>
        <v>0</v>
      </c>
      <c r="BR790" s="706">
        <f t="shared" si="2059"/>
        <v>0</v>
      </c>
      <c r="BS790" s="718"/>
      <c r="BT790" s="706">
        <f t="shared" si="2060"/>
        <v>0</v>
      </c>
      <c r="BU790" s="718">
        <f t="shared" si="2061"/>
        <v>0</v>
      </c>
      <c r="BV790" s="706">
        <f t="shared" si="2062"/>
        <v>0</v>
      </c>
      <c r="BW790" s="718"/>
      <c r="BX790" s="706">
        <f t="shared" si="2063"/>
        <v>0</v>
      </c>
      <c r="BY790" s="718">
        <f t="shared" si="2064"/>
        <v>0</v>
      </c>
      <c r="BZ790" s="706">
        <f t="shared" si="2065"/>
        <v>0</v>
      </c>
      <c r="CA790" s="718"/>
      <c r="CB790" s="706">
        <f t="shared" si="2066"/>
        <v>0</v>
      </c>
      <c r="CC790" s="718">
        <f t="shared" si="2067"/>
        <v>0</v>
      </c>
      <c r="CD790" s="706">
        <f t="shared" si="2068"/>
        <v>0</v>
      </c>
      <c r="CE790" s="710"/>
      <c r="CF790" s="433">
        <f t="shared" si="2069"/>
        <v>73780000</v>
      </c>
    </row>
    <row r="791" spans="1:84" s="379" customFormat="1" ht="51" customHeight="1">
      <c r="A791" s="379" t="s">
        <v>1840</v>
      </c>
      <c r="B791" s="419"/>
      <c r="C791" s="420" t="s">
        <v>2148</v>
      </c>
      <c r="D791" s="421"/>
      <c r="E791" s="422"/>
      <c r="F791" s="416"/>
      <c r="G791" s="417"/>
      <c r="H791" s="417">
        <f>SUM(G792:G819)</f>
        <v>172756539</v>
      </c>
      <c r="I791" s="417"/>
      <c r="J791" s="417"/>
      <c r="K791" s="518"/>
      <c r="L791" s="417">
        <f>SUM(L792:L819)</f>
        <v>0</v>
      </c>
      <c r="M791" s="518"/>
      <c r="N791" s="417">
        <f>SUM(N792:N819)</f>
        <v>0</v>
      </c>
      <c r="O791" s="518"/>
      <c r="P791" s="417"/>
      <c r="Q791" s="518"/>
      <c r="R791" s="417">
        <f>SUM(R792:R819)</f>
        <v>0</v>
      </c>
      <c r="S791" s="544"/>
      <c r="T791" s="417">
        <f>SUM(T792:T819)</f>
        <v>0</v>
      </c>
      <c r="U791" s="518"/>
      <c r="V791" s="417">
        <f>SUM(V792:V819)</f>
        <v>0</v>
      </c>
      <c r="W791" s="518"/>
      <c r="X791" s="417">
        <f>SUM(X792:X819)</f>
        <v>0</v>
      </c>
      <c r="Y791" s="518"/>
      <c r="Z791" s="417">
        <f>SUM(Z792:Z819)</f>
        <v>0</v>
      </c>
      <c r="AA791" s="518"/>
      <c r="AB791" s="417">
        <f>SUM(AB792:AB819)</f>
        <v>0</v>
      </c>
      <c r="AC791" s="518"/>
      <c r="AD791" s="417">
        <f>SUM(AD792:AD819)</f>
        <v>0</v>
      </c>
      <c r="AE791" s="518"/>
      <c r="AF791" s="417">
        <f>SUM(AF792:AF819)</f>
        <v>0</v>
      </c>
      <c r="AG791" s="518"/>
      <c r="AH791" s="417">
        <f>SUM(AH792:AH819)</f>
        <v>0</v>
      </c>
      <c r="AI791" s="518"/>
      <c r="AJ791" s="417">
        <f>SUM(AJ792:AJ819)</f>
        <v>0</v>
      </c>
      <c r="AK791" s="518"/>
      <c r="AL791" s="417">
        <f>SUM(AL792:AL819)</f>
        <v>0</v>
      </c>
      <c r="AM791" s="417"/>
      <c r="AN791" s="417">
        <f>SUM(AN792:AN819)</f>
        <v>0</v>
      </c>
      <c r="AO791" s="518"/>
      <c r="AP791" s="417">
        <f>SUM(AP792:AP819)</f>
        <v>0</v>
      </c>
      <c r="AQ791" s="417"/>
      <c r="AR791" s="417">
        <f>SUM(AR792:AR819)</f>
        <v>0</v>
      </c>
      <c r="AS791" s="518"/>
      <c r="AT791" s="417">
        <f>SUM(AT792:AT819)</f>
        <v>0</v>
      </c>
      <c r="AU791" s="518"/>
      <c r="AV791" s="417">
        <f>SUM(AV792:AV819)</f>
        <v>0</v>
      </c>
      <c r="AW791" s="518"/>
      <c r="AX791" s="417">
        <f>SUM(AX792:AX819)</f>
        <v>0</v>
      </c>
      <c r="AY791" s="518" t="s">
        <v>126</v>
      </c>
      <c r="AZ791" s="679">
        <f>SUM(AZ792:AZ819)</f>
        <v>0</v>
      </c>
      <c r="BA791" s="518"/>
      <c r="BB791" s="417">
        <f>SUM(BB792:BB819)</f>
        <v>0</v>
      </c>
      <c r="BC791" s="519" t="s">
        <v>126</v>
      </c>
      <c r="BD791" s="429">
        <f>SUM(BD792:BD819)</f>
        <v>0</v>
      </c>
      <c r="BE791" s="519"/>
      <c r="BF791" s="429">
        <f>SUM(BF792:BF819)</f>
        <v>0</v>
      </c>
      <c r="BG791" s="693"/>
      <c r="BH791" s="679">
        <f>SUM(BH792:BH819)</f>
        <v>1079575</v>
      </c>
      <c r="BI791" s="519"/>
      <c r="BJ791" s="429">
        <f>SUM(BJ792:BJ819)</f>
        <v>1079575</v>
      </c>
      <c r="BK791" s="519"/>
      <c r="BL791" s="429">
        <f>SUM(BL792:BL819)</f>
        <v>9950544</v>
      </c>
      <c r="BM791" s="519"/>
      <c r="BN791" s="429">
        <f>SUM(BN792:BN819)</f>
        <v>11030119</v>
      </c>
      <c r="BO791" s="417"/>
      <c r="BP791" s="417">
        <f>SUM(BP792:BP819)</f>
        <v>19916010.600000001</v>
      </c>
      <c r="BQ791" s="417"/>
      <c r="BR791" s="417">
        <f>SUM(BR792:BR819)</f>
        <v>30946129.600000001</v>
      </c>
      <c r="BS791" s="417"/>
      <c r="BT791" s="417">
        <f>SUM(BT792:BT819)</f>
        <v>218376</v>
      </c>
      <c r="BU791" s="417"/>
      <c r="BV791" s="417">
        <f>SUM(BV792:BV819)</f>
        <v>31164505.600000001</v>
      </c>
      <c r="BW791" s="518"/>
      <c r="BX791" s="417">
        <f>SUM(BX792:BX819)</f>
        <v>1634243</v>
      </c>
      <c r="BY791" s="417"/>
      <c r="BZ791" s="417">
        <f>SUM(BZ792:BZ819)</f>
        <v>32798748.600000001</v>
      </c>
      <c r="CA791" s="518"/>
      <c r="CB791" s="417">
        <f>SUM(CB792:CB819)</f>
        <v>11546363.399999999</v>
      </c>
      <c r="CC791" s="417"/>
      <c r="CD791" s="417">
        <f>SUM(CD792:CD819)</f>
        <v>44345112</v>
      </c>
      <c r="CE791" s="417"/>
      <c r="CF791" s="423">
        <f t="shared" si="2069"/>
        <v>172756539</v>
      </c>
    </row>
    <row r="792" spans="1:84" ht="36">
      <c r="B792" s="424" t="s">
        <v>2149</v>
      </c>
      <c r="C792" s="425" t="s">
        <v>2150</v>
      </c>
      <c r="D792" s="426" t="s">
        <v>392</v>
      </c>
      <c r="E792" s="427">
        <v>207163</v>
      </c>
      <c r="F792" s="428">
        <v>72</v>
      </c>
      <c r="G792" s="429">
        <f t="shared" ref="G792:G819" si="2074">F792*E792</f>
        <v>14915736</v>
      </c>
      <c r="H792" s="429"/>
      <c r="I792" s="429"/>
      <c r="J792" s="429"/>
      <c r="K792" s="519"/>
      <c r="L792" s="429"/>
      <c r="M792" s="513">
        <f t="shared" ref="M792:M819" si="2075">I792+K792</f>
        <v>0</v>
      </c>
      <c r="N792" s="401">
        <f t="shared" ref="N792:N819" si="2076">M792*$E792</f>
        <v>0</v>
      </c>
      <c r="O792" s="519"/>
      <c r="P792" s="429"/>
      <c r="Q792" s="513">
        <f t="shared" ref="Q792:Q819" si="2077">M792+O792</f>
        <v>0</v>
      </c>
      <c r="R792" s="401">
        <f t="shared" ref="R792:R819" si="2078">Q792*$E792</f>
        <v>0</v>
      </c>
      <c r="S792" s="545"/>
      <c r="T792" s="429"/>
      <c r="U792" s="513">
        <f t="shared" ref="U792:U819" si="2079">Q792+S792</f>
        <v>0</v>
      </c>
      <c r="V792" s="401">
        <f t="shared" ref="V792:V819" si="2080">U792*$E792</f>
        <v>0</v>
      </c>
      <c r="W792" s="519"/>
      <c r="X792" s="429"/>
      <c r="Y792" s="513">
        <f t="shared" ref="Y792:Y819" si="2081">U792+W792</f>
        <v>0</v>
      </c>
      <c r="Z792" s="401">
        <f t="shared" ref="Z792:Z819" si="2082">Y792*$E792</f>
        <v>0</v>
      </c>
      <c r="AA792" s="519"/>
      <c r="AB792" s="401">
        <f t="shared" ref="AB792:AB819" si="2083">AA792*$E792</f>
        <v>0</v>
      </c>
      <c r="AC792" s="513">
        <f t="shared" ref="AC792:AC819" si="2084">Y792+AA792</f>
        <v>0</v>
      </c>
      <c r="AD792" s="401">
        <f t="shared" ref="AD792:AD819" si="2085">AC792*$E792</f>
        <v>0</v>
      </c>
      <c r="AE792" s="513"/>
      <c r="AF792" s="401">
        <f t="shared" ref="AF792:AF819" si="2086">AE792*$E792</f>
        <v>0</v>
      </c>
      <c r="AG792" s="513">
        <f t="shared" ref="AG792:AG819" si="2087">AC792+AE792</f>
        <v>0</v>
      </c>
      <c r="AH792" s="401">
        <f t="shared" ref="AH792:AH819" si="2088">AG792*$E792</f>
        <v>0</v>
      </c>
      <c r="AI792" s="513"/>
      <c r="AJ792" s="401">
        <f t="shared" ref="AJ792:AJ819" si="2089">AI792*$E792</f>
        <v>0</v>
      </c>
      <c r="AK792" s="513">
        <f t="shared" ref="AK792:AK819" si="2090">AG792+AI792</f>
        <v>0</v>
      </c>
      <c r="AL792" s="401">
        <f t="shared" si="2070"/>
        <v>0</v>
      </c>
      <c r="AM792" s="519"/>
      <c r="AN792" s="429">
        <f t="shared" si="2071"/>
        <v>0</v>
      </c>
      <c r="AO792" s="519">
        <f t="shared" ref="AO792:AO819" si="2091">AK792+AM792</f>
        <v>0</v>
      </c>
      <c r="AP792" s="429">
        <f t="shared" ref="AP792:AP819" si="2092">AO792*$E792</f>
        <v>0</v>
      </c>
      <c r="AQ792" s="596"/>
      <c r="AR792" s="401">
        <f t="shared" si="2072"/>
        <v>0</v>
      </c>
      <c r="AS792" s="519">
        <f t="shared" ref="AS792:AS819" si="2093">AO792+AQ792</f>
        <v>0</v>
      </c>
      <c r="AT792" s="429">
        <f t="shared" ref="AT792:AT819" si="2094">AS792*$E792</f>
        <v>0</v>
      </c>
      <c r="AU792" s="519"/>
      <c r="AV792" s="401">
        <f t="shared" si="1976"/>
        <v>0</v>
      </c>
      <c r="AW792" s="519">
        <f t="shared" ref="AW792:AW819" si="2095">AS792+AU792</f>
        <v>0</v>
      </c>
      <c r="AX792" s="429">
        <f t="shared" ref="AX792:AX819" si="2096">AW792*$E792</f>
        <v>0</v>
      </c>
      <c r="AY792" s="519"/>
      <c r="AZ792" s="684">
        <f t="shared" si="2073"/>
        <v>0</v>
      </c>
      <c r="BA792" s="519">
        <f t="shared" ref="BA792:BA819" si="2097">AW792+AY792</f>
        <v>0</v>
      </c>
      <c r="BB792" s="429">
        <f t="shared" ref="BB792:BB819" si="2098">BA792*$E792</f>
        <v>0</v>
      </c>
      <c r="BC792" s="519"/>
      <c r="BD792" s="429">
        <f t="shared" ref="BD792:BD819" si="2099">BC792*$E792</f>
        <v>0</v>
      </c>
      <c r="BE792" s="519">
        <f t="shared" ref="BE792:BE819" si="2100">BA792+BC792</f>
        <v>0</v>
      </c>
      <c r="BF792" s="429">
        <f t="shared" ref="BF792:BF819" si="2101">BE792*$E792</f>
        <v>0</v>
      </c>
      <c r="BG792" s="698"/>
      <c r="BH792" s="684">
        <f t="shared" ref="BH792:BH819" si="2102">BG792*$E792</f>
        <v>0</v>
      </c>
      <c r="BI792" s="519">
        <f t="shared" ref="BI792:BI819" si="2103">BE792+BG792</f>
        <v>0</v>
      </c>
      <c r="BJ792" s="429">
        <f t="shared" ref="BJ792:BJ819" si="2104">BI792*$E792</f>
        <v>0</v>
      </c>
      <c r="BK792" s="519"/>
      <c r="BL792" s="429">
        <f t="shared" ref="BL792:BL819" si="2105">BK792*$E792</f>
        <v>0</v>
      </c>
      <c r="BM792" s="519">
        <f t="shared" ref="BM792:BM819" si="2106">BI792+BK792</f>
        <v>0</v>
      </c>
      <c r="BN792" s="429">
        <f t="shared" ref="BN792:BN819" si="2107">BM792*$E792</f>
        <v>0</v>
      </c>
      <c r="BO792" s="718"/>
      <c r="BP792" s="706">
        <f t="shared" ref="BP792:BP819" si="2108">BO792*$E792</f>
        <v>0</v>
      </c>
      <c r="BQ792" s="718">
        <f t="shared" ref="BQ792:BQ819" si="2109">BM792+BO792</f>
        <v>0</v>
      </c>
      <c r="BR792" s="706">
        <f t="shared" ref="BR792:BR819" si="2110">BQ792*$E792</f>
        <v>0</v>
      </c>
      <c r="BS792" s="718"/>
      <c r="BT792" s="706">
        <f t="shared" ref="BT792:BT819" si="2111">BS792*$E792</f>
        <v>0</v>
      </c>
      <c r="BU792" s="718">
        <f t="shared" ref="BU792:BU819" si="2112">BQ792+BS792</f>
        <v>0</v>
      </c>
      <c r="BV792" s="706">
        <f t="shared" ref="BV792:BV819" si="2113">BU792*$E792</f>
        <v>0</v>
      </c>
      <c r="BW792" s="718"/>
      <c r="BX792" s="706">
        <f t="shared" ref="BX792:BX819" si="2114">BW792*$E792</f>
        <v>0</v>
      </c>
      <c r="BY792" s="718">
        <f t="shared" ref="BY792:BY819" si="2115">BU792+BW792</f>
        <v>0</v>
      </c>
      <c r="BZ792" s="706">
        <f t="shared" ref="BZ792:BZ819" si="2116">BY792*$E792</f>
        <v>0</v>
      </c>
      <c r="CA792" s="718">
        <v>34.799999999999997</v>
      </c>
      <c r="CB792" s="706">
        <f t="shared" ref="CB792:CB819" si="2117">CA792*$E792</f>
        <v>7209272.3999999994</v>
      </c>
      <c r="CC792" s="718">
        <f t="shared" ref="CC792:CC819" si="2118">BY792+CA792</f>
        <v>34.799999999999997</v>
      </c>
      <c r="CD792" s="706">
        <f t="shared" ref="CD792:CD819" si="2119">CC792*$E792</f>
        <v>7209272.3999999994</v>
      </c>
      <c r="CE792" s="710"/>
      <c r="CF792" s="433">
        <f t="shared" si="2069"/>
        <v>14915736</v>
      </c>
    </row>
    <row r="793" spans="1:84" ht="36">
      <c r="B793" s="424" t="s">
        <v>2151</v>
      </c>
      <c r="C793" s="425" t="s">
        <v>2152</v>
      </c>
      <c r="D793" s="426" t="s">
        <v>389</v>
      </c>
      <c r="E793" s="427">
        <v>1433892</v>
      </c>
      <c r="F793" s="428">
        <v>4</v>
      </c>
      <c r="G793" s="429">
        <f t="shared" si="2074"/>
        <v>5735568</v>
      </c>
      <c r="H793" s="429"/>
      <c r="I793" s="429"/>
      <c r="J793" s="429"/>
      <c r="K793" s="519"/>
      <c r="L793" s="429"/>
      <c r="M793" s="513">
        <f t="shared" si="2075"/>
        <v>0</v>
      </c>
      <c r="N793" s="401">
        <f t="shared" si="2076"/>
        <v>0</v>
      </c>
      <c r="O793" s="519"/>
      <c r="P793" s="429"/>
      <c r="Q793" s="513">
        <f t="shared" si="2077"/>
        <v>0</v>
      </c>
      <c r="R793" s="401">
        <f t="shared" si="2078"/>
        <v>0</v>
      </c>
      <c r="S793" s="545"/>
      <c r="T793" s="429"/>
      <c r="U793" s="513">
        <f t="shared" si="2079"/>
        <v>0</v>
      </c>
      <c r="V793" s="401">
        <f t="shared" si="2080"/>
        <v>0</v>
      </c>
      <c r="W793" s="519"/>
      <c r="X793" s="429"/>
      <c r="Y793" s="513">
        <f t="shared" si="2081"/>
        <v>0</v>
      </c>
      <c r="Z793" s="401">
        <f t="shared" si="2082"/>
        <v>0</v>
      </c>
      <c r="AA793" s="519"/>
      <c r="AB793" s="401">
        <f t="shared" si="2083"/>
        <v>0</v>
      </c>
      <c r="AC793" s="513">
        <f t="shared" si="2084"/>
        <v>0</v>
      </c>
      <c r="AD793" s="401">
        <f t="shared" si="2085"/>
        <v>0</v>
      </c>
      <c r="AE793" s="513"/>
      <c r="AF793" s="401">
        <f t="shared" si="2086"/>
        <v>0</v>
      </c>
      <c r="AG793" s="513">
        <f t="shared" si="2087"/>
        <v>0</v>
      </c>
      <c r="AH793" s="401">
        <f t="shared" si="2088"/>
        <v>0</v>
      </c>
      <c r="AI793" s="513"/>
      <c r="AJ793" s="401">
        <f t="shared" si="2089"/>
        <v>0</v>
      </c>
      <c r="AK793" s="513">
        <f t="shared" si="2090"/>
        <v>0</v>
      </c>
      <c r="AL793" s="401">
        <f t="shared" si="2070"/>
        <v>0</v>
      </c>
      <c r="AM793" s="519"/>
      <c r="AN793" s="429">
        <f t="shared" si="2071"/>
        <v>0</v>
      </c>
      <c r="AO793" s="519">
        <f t="shared" si="2091"/>
        <v>0</v>
      </c>
      <c r="AP793" s="429">
        <f t="shared" si="2092"/>
        <v>0</v>
      </c>
      <c r="AQ793" s="596"/>
      <c r="AR793" s="401">
        <f t="shared" si="2072"/>
        <v>0</v>
      </c>
      <c r="AS793" s="519">
        <f t="shared" si="2093"/>
        <v>0</v>
      </c>
      <c r="AT793" s="429">
        <f t="shared" si="2094"/>
        <v>0</v>
      </c>
      <c r="AU793" s="519"/>
      <c r="AV793" s="401">
        <f t="shared" si="1976"/>
        <v>0</v>
      </c>
      <c r="AW793" s="519">
        <f t="shared" si="2095"/>
        <v>0</v>
      </c>
      <c r="AX793" s="429">
        <f t="shared" si="2096"/>
        <v>0</v>
      </c>
      <c r="AY793" s="519"/>
      <c r="AZ793" s="684">
        <f t="shared" si="2073"/>
        <v>0</v>
      </c>
      <c r="BA793" s="519">
        <f t="shared" si="2097"/>
        <v>0</v>
      </c>
      <c r="BB793" s="429">
        <f t="shared" si="2098"/>
        <v>0</v>
      </c>
      <c r="BC793" s="519"/>
      <c r="BD793" s="429">
        <f t="shared" si="2099"/>
        <v>0</v>
      </c>
      <c r="BE793" s="519">
        <f t="shared" si="2100"/>
        <v>0</v>
      </c>
      <c r="BF793" s="429">
        <f t="shared" si="2101"/>
        <v>0</v>
      </c>
      <c r="BG793" s="698"/>
      <c r="BH793" s="684">
        <f t="shared" si="2102"/>
        <v>0</v>
      </c>
      <c r="BI793" s="519">
        <f t="shared" si="2103"/>
        <v>0</v>
      </c>
      <c r="BJ793" s="429">
        <f t="shared" si="2104"/>
        <v>0</v>
      </c>
      <c r="BK793" s="519"/>
      <c r="BL793" s="429">
        <f t="shared" si="2105"/>
        <v>0</v>
      </c>
      <c r="BM793" s="519">
        <f t="shared" si="2106"/>
        <v>0</v>
      </c>
      <c r="BN793" s="429">
        <f t="shared" si="2107"/>
        <v>0</v>
      </c>
      <c r="BO793" s="718"/>
      <c r="BP793" s="706">
        <f t="shared" si="2108"/>
        <v>0</v>
      </c>
      <c r="BQ793" s="718">
        <f t="shared" si="2109"/>
        <v>0</v>
      </c>
      <c r="BR793" s="706">
        <f t="shared" si="2110"/>
        <v>0</v>
      </c>
      <c r="BS793" s="718"/>
      <c r="BT793" s="706">
        <f t="shared" si="2111"/>
        <v>0</v>
      </c>
      <c r="BU793" s="718">
        <f t="shared" si="2112"/>
        <v>0</v>
      </c>
      <c r="BV793" s="706">
        <f t="shared" si="2113"/>
        <v>0</v>
      </c>
      <c r="BW793" s="718"/>
      <c r="BX793" s="706">
        <f t="shared" si="2114"/>
        <v>0</v>
      </c>
      <c r="BY793" s="718">
        <f t="shared" si="2115"/>
        <v>0</v>
      </c>
      <c r="BZ793" s="706">
        <f t="shared" si="2116"/>
        <v>0</v>
      </c>
      <c r="CA793" s="718"/>
      <c r="CB793" s="706">
        <f t="shared" si="2117"/>
        <v>0</v>
      </c>
      <c r="CC793" s="718">
        <f t="shared" si="2118"/>
        <v>0</v>
      </c>
      <c r="CD793" s="706">
        <f t="shared" si="2119"/>
        <v>0</v>
      </c>
      <c r="CE793" s="710"/>
      <c r="CF793" s="433">
        <f t="shared" si="2069"/>
        <v>5735568</v>
      </c>
    </row>
    <row r="794" spans="1:84">
      <c r="B794" s="424" t="s">
        <v>2153</v>
      </c>
      <c r="C794" s="425" t="s">
        <v>2154</v>
      </c>
      <c r="D794" s="426" t="s">
        <v>389</v>
      </c>
      <c r="E794" s="427">
        <v>1555650</v>
      </c>
      <c r="F794" s="428">
        <v>3</v>
      </c>
      <c r="G794" s="429">
        <f t="shared" si="2074"/>
        <v>4666950</v>
      </c>
      <c r="H794" s="429"/>
      <c r="I794" s="429"/>
      <c r="J794" s="429"/>
      <c r="K794" s="519"/>
      <c r="L794" s="429"/>
      <c r="M794" s="513">
        <f t="shared" si="2075"/>
        <v>0</v>
      </c>
      <c r="N794" s="401">
        <f t="shared" si="2076"/>
        <v>0</v>
      </c>
      <c r="O794" s="519"/>
      <c r="P794" s="429"/>
      <c r="Q794" s="513">
        <f t="shared" si="2077"/>
        <v>0</v>
      </c>
      <c r="R794" s="401">
        <f t="shared" si="2078"/>
        <v>0</v>
      </c>
      <c r="S794" s="545"/>
      <c r="T794" s="429"/>
      <c r="U794" s="513">
        <f t="shared" si="2079"/>
        <v>0</v>
      </c>
      <c r="V794" s="401">
        <f t="shared" si="2080"/>
        <v>0</v>
      </c>
      <c r="W794" s="519"/>
      <c r="X794" s="429"/>
      <c r="Y794" s="513">
        <f t="shared" si="2081"/>
        <v>0</v>
      </c>
      <c r="Z794" s="401">
        <f t="shared" si="2082"/>
        <v>0</v>
      </c>
      <c r="AA794" s="519"/>
      <c r="AB794" s="401">
        <f t="shared" si="2083"/>
        <v>0</v>
      </c>
      <c r="AC794" s="513">
        <f t="shared" si="2084"/>
        <v>0</v>
      </c>
      <c r="AD794" s="401">
        <f t="shared" si="2085"/>
        <v>0</v>
      </c>
      <c r="AE794" s="513"/>
      <c r="AF794" s="401">
        <f t="shared" si="2086"/>
        <v>0</v>
      </c>
      <c r="AG794" s="513">
        <f t="shared" si="2087"/>
        <v>0</v>
      </c>
      <c r="AH794" s="401">
        <f t="shared" si="2088"/>
        <v>0</v>
      </c>
      <c r="AI794" s="513"/>
      <c r="AJ794" s="401">
        <f t="shared" si="2089"/>
        <v>0</v>
      </c>
      <c r="AK794" s="513">
        <f t="shared" si="2090"/>
        <v>0</v>
      </c>
      <c r="AL794" s="401">
        <f t="shared" si="2070"/>
        <v>0</v>
      </c>
      <c r="AM794" s="519"/>
      <c r="AN794" s="429">
        <f t="shared" si="2071"/>
        <v>0</v>
      </c>
      <c r="AO794" s="519">
        <f t="shared" si="2091"/>
        <v>0</v>
      </c>
      <c r="AP794" s="429">
        <f t="shared" si="2092"/>
        <v>0</v>
      </c>
      <c r="AQ794" s="596"/>
      <c r="AR794" s="401">
        <f t="shared" si="2072"/>
        <v>0</v>
      </c>
      <c r="AS794" s="519">
        <f t="shared" si="2093"/>
        <v>0</v>
      </c>
      <c r="AT794" s="429">
        <f t="shared" si="2094"/>
        <v>0</v>
      </c>
      <c r="AU794" s="519"/>
      <c r="AV794" s="401">
        <f t="shared" si="1976"/>
        <v>0</v>
      </c>
      <c r="AW794" s="519">
        <f t="shared" si="2095"/>
        <v>0</v>
      </c>
      <c r="AX794" s="429">
        <f t="shared" si="2096"/>
        <v>0</v>
      </c>
      <c r="AY794" s="519"/>
      <c r="AZ794" s="684">
        <f t="shared" si="2073"/>
        <v>0</v>
      </c>
      <c r="BA794" s="519">
        <f t="shared" si="2097"/>
        <v>0</v>
      </c>
      <c r="BB794" s="429">
        <f t="shared" si="2098"/>
        <v>0</v>
      </c>
      <c r="BC794" s="519"/>
      <c r="BD794" s="429">
        <f t="shared" si="2099"/>
        <v>0</v>
      </c>
      <c r="BE794" s="519">
        <f t="shared" si="2100"/>
        <v>0</v>
      </c>
      <c r="BF794" s="429">
        <f t="shared" si="2101"/>
        <v>0</v>
      </c>
      <c r="BG794" s="519"/>
      <c r="BH794" s="429">
        <f t="shared" si="2102"/>
        <v>0</v>
      </c>
      <c r="BI794" s="519">
        <f t="shared" si="2103"/>
        <v>0</v>
      </c>
      <c r="BJ794" s="429">
        <f t="shared" si="2104"/>
        <v>0</v>
      </c>
      <c r="BK794" s="519"/>
      <c r="BL794" s="429">
        <f t="shared" si="2105"/>
        <v>0</v>
      </c>
      <c r="BM794" s="519">
        <f t="shared" si="2106"/>
        <v>0</v>
      </c>
      <c r="BN794" s="429">
        <f t="shared" si="2107"/>
        <v>0</v>
      </c>
      <c r="BO794" s="718"/>
      <c r="BP794" s="706">
        <f t="shared" si="2108"/>
        <v>0</v>
      </c>
      <c r="BQ794" s="718">
        <f t="shared" si="2109"/>
        <v>0</v>
      </c>
      <c r="BR794" s="706">
        <f t="shared" si="2110"/>
        <v>0</v>
      </c>
      <c r="BS794" s="718"/>
      <c r="BT794" s="706">
        <f t="shared" si="2111"/>
        <v>0</v>
      </c>
      <c r="BU794" s="718">
        <f t="shared" si="2112"/>
        <v>0</v>
      </c>
      <c r="BV794" s="706">
        <f t="shared" si="2113"/>
        <v>0</v>
      </c>
      <c r="BW794" s="718"/>
      <c r="BX794" s="706">
        <f t="shared" si="2114"/>
        <v>0</v>
      </c>
      <c r="BY794" s="718">
        <f t="shared" si="2115"/>
        <v>0</v>
      </c>
      <c r="BZ794" s="706">
        <f t="shared" si="2116"/>
        <v>0</v>
      </c>
      <c r="CA794" s="718"/>
      <c r="CB794" s="706">
        <f t="shared" si="2117"/>
        <v>0</v>
      </c>
      <c r="CC794" s="718">
        <f t="shared" si="2118"/>
        <v>0</v>
      </c>
      <c r="CD794" s="706">
        <f t="shared" si="2119"/>
        <v>0</v>
      </c>
      <c r="CE794" s="710"/>
      <c r="CF794" s="433">
        <f t="shared" si="2069"/>
        <v>4666950</v>
      </c>
    </row>
    <row r="795" spans="1:84">
      <c r="B795" s="424" t="s">
        <v>2155</v>
      </c>
      <c r="C795" s="425" t="s">
        <v>2156</v>
      </c>
      <c r="D795" s="426" t="s">
        <v>389</v>
      </c>
      <c r="E795" s="427">
        <v>471113</v>
      </c>
      <c r="F795" s="428">
        <v>25</v>
      </c>
      <c r="G795" s="429">
        <f t="shared" si="2074"/>
        <v>11777825</v>
      </c>
      <c r="H795" s="429"/>
      <c r="I795" s="429"/>
      <c r="J795" s="429"/>
      <c r="K795" s="519"/>
      <c r="L795" s="429"/>
      <c r="M795" s="513">
        <f t="shared" si="2075"/>
        <v>0</v>
      </c>
      <c r="N795" s="401">
        <f t="shared" si="2076"/>
        <v>0</v>
      </c>
      <c r="O795" s="519"/>
      <c r="P795" s="429"/>
      <c r="Q795" s="513">
        <f t="shared" si="2077"/>
        <v>0</v>
      </c>
      <c r="R795" s="401">
        <f t="shared" si="2078"/>
        <v>0</v>
      </c>
      <c r="S795" s="545"/>
      <c r="T795" s="429"/>
      <c r="U795" s="513">
        <f t="shared" si="2079"/>
        <v>0</v>
      </c>
      <c r="V795" s="401">
        <f t="shared" si="2080"/>
        <v>0</v>
      </c>
      <c r="W795" s="519"/>
      <c r="X795" s="429"/>
      <c r="Y795" s="513">
        <f t="shared" si="2081"/>
        <v>0</v>
      </c>
      <c r="Z795" s="401">
        <f t="shared" si="2082"/>
        <v>0</v>
      </c>
      <c r="AA795" s="519"/>
      <c r="AB795" s="401">
        <f t="shared" si="2083"/>
        <v>0</v>
      </c>
      <c r="AC795" s="513">
        <f t="shared" si="2084"/>
        <v>0</v>
      </c>
      <c r="AD795" s="401">
        <f t="shared" si="2085"/>
        <v>0</v>
      </c>
      <c r="AE795" s="513"/>
      <c r="AF795" s="401">
        <f t="shared" si="2086"/>
        <v>0</v>
      </c>
      <c r="AG795" s="513">
        <f t="shared" si="2087"/>
        <v>0</v>
      </c>
      <c r="AH795" s="401">
        <f t="shared" si="2088"/>
        <v>0</v>
      </c>
      <c r="AI795" s="513"/>
      <c r="AJ795" s="401">
        <f t="shared" si="2089"/>
        <v>0</v>
      </c>
      <c r="AK795" s="513">
        <f t="shared" si="2090"/>
        <v>0</v>
      </c>
      <c r="AL795" s="401">
        <f t="shared" si="2070"/>
        <v>0</v>
      </c>
      <c r="AM795" s="519"/>
      <c r="AN795" s="429">
        <f t="shared" si="2071"/>
        <v>0</v>
      </c>
      <c r="AO795" s="519">
        <f t="shared" si="2091"/>
        <v>0</v>
      </c>
      <c r="AP795" s="429">
        <f t="shared" si="2092"/>
        <v>0</v>
      </c>
      <c r="AQ795" s="596"/>
      <c r="AR795" s="401">
        <f t="shared" si="2072"/>
        <v>0</v>
      </c>
      <c r="AS795" s="519">
        <f t="shared" si="2093"/>
        <v>0</v>
      </c>
      <c r="AT795" s="429">
        <f t="shared" si="2094"/>
        <v>0</v>
      </c>
      <c r="AU795" s="519"/>
      <c r="AV795" s="401">
        <f t="shared" si="1976"/>
        <v>0</v>
      </c>
      <c r="AW795" s="519">
        <f t="shared" si="2095"/>
        <v>0</v>
      </c>
      <c r="AX795" s="429">
        <f t="shared" si="2096"/>
        <v>0</v>
      </c>
      <c r="AY795" s="519"/>
      <c r="AZ795" s="684">
        <f t="shared" si="2073"/>
        <v>0</v>
      </c>
      <c r="BA795" s="519">
        <f t="shared" si="2097"/>
        <v>0</v>
      </c>
      <c r="BB795" s="429">
        <f t="shared" si="2098"/>
        <v>0</v>
      </c>
      <c r="BC795" s="519"/>
      <c r="BD795" s="429">
        <f t="shared" si="2099"/>
        <v>0</v>
      </c>
      <c r="BE795" s="519">
        <f t="shared" si="2100"/>
        <v>0</v>
      </c>
      <c r="BF795" s="429">
        <f t="shared" si="2101"/>
        <v>0</v>
      </c>
      <c r="BG795" s="519"/>
      <c r="BH795" s="429">
        <f t="shared" si="2102"/>
        <v>0</v>
      </c>
      <c r="BI795" s="519">
        <f t="shared" si="2103"/>
        <v>0</v>
      </c>
      <c r="BJ795" s="429">
        <f t="shared" si="2104"/>
        <v>0</v>
      </c>
      <c r="BK795" s="519"/>
      <c r="BL795" s="429">
        <f t="shared" si="2105"/>
        <v>0</v>
      </c>
      <c r="BM795" s="519">
        <f t="shared" si="2106"/>
        <v>0</v>
      </c>
      <c r="BN795" s="429">
        <f t="shared" si="2107"/>
        <v>0</v>
      </c>
      <c r="BO795" s="718"/>
      <c r="BP795" s="706">
        <f t="shared" si="2108"/>
        <v>0</v>
      </c>
      <c r="BQ795" s="718">
        <f t="shared" si="2109"/>
        <v>0</v>
      </c>
      <c r="BR795" s="706">
        <f t="shared" si="2110"/>
        <v>0</v>
      </c>
      <c r="BS795" s="718"/>
      <c r="BT795" s="706">
        <f t="shared" si="2111"/>
        <v>0</v>
      </c>
      <c r="BU795" s="718">
        <f t="shared" si="2112"/>
        <v>0</v>
      </c>
      <c r="BV795" s="706">
        <f t="shared" si="2113"/>
        <v>0</v>
      </c>
      <c r="BW795" s="718"/>
      <c r="BX795" s="706">
        <f t="shared" si="2114"/>
        <v>0</v>
      </c>
      <c r="BY795" s="718">
        <f t="shared" si="2115"/>
        <v>0</v>
      </c>
      <c r="BZ795" s="706">
        <f t="shared" si="2116"/>
        <v>0</v>
      </c>
      <c r="CA795" s="718">
        <v>3</v>
      </c>
      <c r="CB795" s="706">
        <f t="shared" si="2117"/>
        <v>1413339</v>
      </c>
      <c r="CC795" s="718">
        <f t="shared" si="2118"/>
        <v>3</v>
      </c>
      <c r="CD795" s="706">
        <f t="shared" si="2119"/>
        <v>1413339</v>
      </c>
      <c r="CE795" s="710"/>
      <c r="CF795" s="433">
        <f t="shared" si="2069"/>
        <v>11777825</v>
      </c>
    </row>
    <row r="796" spans="1:84">
      <c r="B796" s="424" t="s">
        <v>2157</v>
      </c>
      <c r="C796" s="425" t="s">
        <v>2158</v>
      </c>
      <c r="D796" s="426" t="s">
        <v>389</v>
      </c>
      <c r="E796" s="427">
        <v>391408</v>
      </c>
      <c r="F796" s="428">
        <v>15</v>
      </c>
      <c r="G796" s="429">
        <f t="shared" si="2074"/>
        <v>5871120</v>
      </c>
      <c r="H796" s="429"/>
      <c r="I796" s="429"/>
      <c r="J796" s="429"/>
      <c r="K796" s="519"/>
      <c r="L796" s="429"/>
      <c r="M796" s="513">
        <f t="shared" si="2075"/>
        <v>0</v>
      </c>
      <c r="N796" s="401">
        <f t="shared" si="2076"/>
        <v>0</v>
      </c>
      <c r="O796" s="519"/>
      <c r="P796" s="429"/>
      <c r="Q796" s="513">
        <f t="shared" si="2077"/>
        <v>0</v>
      </c>
      <c r="R796" s="401">
        <f t="shared" si="2078"/>
        <v>0</v>
      </c>
      <c r="S796" s="545"/>
      <c r="T796" s="429"/>
      <c r="U796" s="513">
        <f t="shared" si="2079"/>
        <v>0</v>
      </c>
      <c r="V796" s="401">
        <f t="shared" si="2080"/>
        <v>0</v>
      </c>
      <c r="W796" s="519"/>
      <c r="X796" s="429"/>
      <c r="Y796" s="513">
        <f t="shared" si="2081"/>
        <v>0</v>
      </c>
      <c r="Z796" s="401">
        <f t="shared" si="2082"/>
        <v>0</v>
      </c>
      <c r="AA796" s="519"/>
      <c r="AB796" s="401">
        <f t="shared" si="2083"/>
        <v>0</v>
      </c>
      <c r="AC796" s="513">
        <f t="shared" si="2084"/>
        <v>0</v>
      </c>
      <c r="AD796" s="401">
        <f t="shared" si="2085"/>
        <v>0</v>
      </c>
      <c r="AE796" s="513"/>
      <c r="AF796" s="401">
        <f t="shared" si="2086"/>
        <v>0</v>
      </c>
      <c r="AG796" s="513">
        <f t="shared" si="2087"/>
        <v>0</v>
      </c>
      <c r="AH796" s="401">
        <f t="shared" si="2088"/>
        <v>0</v>
      </c>
      <c r="AI796" s="513"/>
      <c r="AJ796" s="401">
        <f t="shared" si="2089"/>
        <v>0</v>
      </c>
      <c r="AK796" s="513">
        <f t="shared" si="2090"/>
        <v>0</v>
      </c>
      <c r="AL796" s="401">
        <f t="shared" si="2070"/>
        <v>0</v>
      </c>
      <c r="AM796" s="519"/>
      <c r="AN796" s="429">
        <f t="shared" si="2071"/>
        <v>0</v>
      </c>
      <c r="AO796" s="519">
        <f t="shared" si="2091"/>
        <v>0</v>
      </c>
      <c r="AP796" s="429">
        <f t="shared" si="2092"/>
        <v>0</v>
      </c>
      <c r="AQ796" s="596"/>
      <c r="AR796" s="401">
        <f t="shared" si="2072"/>
        <v>0</v>
      </c>
      <c r="AS796" s="519">
        <f t="shared" si="2093"/>
        <v>0</v>
      </c>
      <c r="AT796" s="429">
        <f t="shared" si="2094"/>
        <v>0</v>
      </c>
      <c r="AU796" s="519"/>
      <c r="AV796" s="401">
        <f t="shared" si="1976"/>
        <v>0</v>
      </c>
      <c r="AW796" s="519">
        <f t="shared" si="2095"/>
        <v>0</v>
      </c>
      <c r="AX796" s="429">
        <f t="shared" si="2096"/>
        <v>0</v>
      </c>
      <c r="AY796" s="519"/>
      <c r="AZ796" s="684">
        <f t="shared" si="2073"/>
        <v>0</v>
      </c>
      <c r="BA796" s="519">
        <f t="shared" si="2097"/>
        <v>0</v>
      </c>
      <c r="BB796" s="429">
        <f t="shared" si="2098"/>
        <v>0</v>
      </c>
      <c r="BC796" s="519"/>
      <c r="BD796" s="429">
        <f t="shared" si="2099"/>
        <v>0</v>
      </c>
      <c r="BE796" s="519">
        <f t="shared" si="2100"/>
        <v>0</v>
      </c>
      <c r="BF796" s="429">
        <f t="shared" si="2101"/>
        <v>0</v>
      </c>
      <c r="BG796" s="519"/>
      <c r="BH796" s="429">
        <f t="shared" si="2102"/>
        <v>0</v>
      </c>
      <c r="BI796" s="519">
        <f t="shared" si="2103"/>
        <v>0</v>
      </c>
      <c r="BJ796" s="429">
        <f t="shared" si="2104"/>
        <v>0</v>
      </c>
      <c r="BK796" s="519"/>
      <c r="BL796" s="429">
        <f t="shared" si="2105"/>
        <v>0</v>
      </c>
      <c r="BM796" s="519">
        <f t="shared" si="2106"/>
        <v>0</v>
      </c>
      <c r="BN796" s="429">
        <f t="shared" si="2107"/>
        <v>0</v>
      </c>
      <c r="BO796" s="718"/>
      <c r="BP796" s="706">
        <f t="shared" si="2108"/>
        <v>0</v>
      </c>
      <c r="BQ796" s="718">
        <f t="shared" si="2109"/>
        <v>0</v>
      </c>
      <c r="BR796" s="706">
        <f t="shared" si="2110"/>
        <v>0</v>
      </c>
      <c r="BS796" s="718"/>
      <c r="BT796" s="706">
        <f t="shared" si="2111"/>
        <v>0</v>
      </c>
      <c r="BU796" s="718">
        <f t="shared" si="2112"/>
        <v>0</v>
      </c>
      <c r="BV796" s="706">
        <f t="shared" si="2113"/>
        <v>0</v>
      </c>
      <c r="BW796" s="718"/>
      <c r="BX796" s="706">
        <f t="shared" si="2114"/>
        <v>0</v>
      </c>
      <c r="BY796" s="718">
        <f t="shared" si="2115"/>
        <v>0</v>
      </c>
      <c r="BZ796" s="706">
        <f t="shared" si="2116"/>
        <v>0</v>
      </c>
      <c r="CA796" s="718">
        <v>4</v>
      </c>
      <c r="CB796" s="706">
        <f t="shared" si="2117"/>
        <v>1565632</v>
      </c>
      <c r="CC796" s="718">
        <f t="shared" si="2118"/>
        <v>4</v>
      </c>
      <c r="CD796" s="706">
        <f t="shared" si="2119"/>
        <v>1565632</v>
      </c>
      <c r="CE796" s="710"/>
      <c r="CF796" s="433">
        <f t="shared" si="2069"/>
        <v>5871120</v>
      </c>
    </row>
    <row r="797" spans="1:84" ht="36">
      <c r="B797" s="424" t="s">
        <v>2159</v>
      </c>
      <c r="C797" s="425" t="s">
        <v>2160</v>
      </c>
      <c r="D797" s="426" t="s">
        <v>389</v>
      </c>
      <c r="E797" s="427">
        <v>679060</v>
      </c>
      <c r="F797" s="428">
        <v>10</v>
      </c>
      <c r="G797" s="429">
        <f t="shared" si="2074"/>
        <v>6790600</v>
      </c>
      <c r="H797" s="429"/>
      <c r="I797" s="429"/>
      <c r="J797" s="429"/>
      <c r="K797" s="519"/>
      <c r="L797" s="429"/>
      <c r="M797" s="513">
        <f t="shared" si="2075"/>
        <v>0</v>
      </c>
      <c r="N797" s="401">
        <f t="shared" si="2076"/>
        <v>0</v>
      </c>
      <c r="O797" s="519"/>
      <c r="P797" s="429"/>
      <c r="Q797" s="513">
        <f t="shared" si="2077"/>
        <v>0</v>
      </c>
      <c r="R797" s="401">
        <f t="shared" si="2078"/>
        <v>0</v>
      </c>
      <c r="S797" s="545"/>
      <c r="T797" s="429"/>
      <c r="U797" s="513">
        <f t="shared" si="2079"/>
        <v>0</v>
      </c>
      <c r="V797" s="401">
        <f t="shared" si="2080"/>
        <v>0</v>
      </c>
      <c r="W797" s="519"/>
      <c r="X797" s="429"/>
      <c r="Y797" s="513">
        <f t="shared" si="2081"/>
        <v>0</v>
      </c>
      <c r="Z797" s="401">
        <f t="shared" si="2082"/>
        <v>0</v>
      </c>
      <c r="AA797" s="519"/>
      <c r="AB797" s="401">
        <f t="shared" si="2083"/>
        <v>0</v>
      </c>
      <c r="AC797" s="513">
        <f t="shared" si="2084"/>
        <v>0</v>
      </c>
      <c r="AD797" s="401">
        <f t="shared" si="2085"/>
        <v>0</v>
      </c>
      <c r="AE797" s="513"/>
      <c r="AF797" s="401">
        <f t="shared" si="2086"/>
        <v>0</v>
      </c>
      <c r="AG797" s="513">
        <f t="shared" si="2087"/>
        <v>0</v>
      </c>
      <c r="AH797" s="401">
        <f t="shared" si="2088"/>
        <v>0</v>
      </c>
      <c r="AI797" s="513"/>
      <c r="AJ797" s="401">
        <f t="shared" si="2089"/>
        <v>0</v>
      </c>
      <c r="AK797" s="513">
        <f t="shared" si="2090"/>
        <v>0</v>
      </c>
      <c r="AL797" s="401">
        <f t="shared" si="2070"/>
        <v>0</v>
      </c>
      <c r="AM797" s="519"/>
      <c r="AN797" s="429">
        <f t="shared" si="2071"/>
        <v>0</v>
      </c>
      <c r="AO797" s="519">
        <f t="shared" si="2091"/>
        <v>0</v>
      </c>
      <c r="AP797" s="429">
        <f t="shared" si="2092"/>
        <v>0</v>
      </c>
      <c r="AQ797" s="596"/>
      <c r="AR797" s="401">
        <f t="shared" si="2072"/>
        <v>0</v>
      </c>
      <c r="AS797" s="519">
        <f t="shared" si="2093"/>
        <v>0</v>
      </c>
      <c r="AT797" s="429">
        <f t="shared" si="2094"/>
        <v>0</v>
      </c>
      <c r="AU797" s="519"/>
      <c r="AV797" s="401">
        <f t="shared" si="1976"/>
        <v>0</v>
      </c>
      <c r="AW797" s="519">
        <f t="shared" si="2095"/>
        <v>0</v>
      </c>
      <c r="AX797" s="429">
        <f t="shared" si="2096"/>
        <v>0</v>
      </c>
      <c r="AY797" s="519"/>
      <c r="AZ797" s="684">
        <f t="shared" si="2073"/>
        <v>0</v>
      </c>
      <c r="BA797" s="519">
        <f t="shared" si="2097"/>
        <v>0</v>
      </c>
      <c r="BB797" s="429">
        <f t="shared" si="2098"/>
        <v>0</v>
      </c>
      <c r="BC797" s="519"/>
      <c r="BD797" s="429">
        <f t="shared" si="2099"/>
        <v>0</v>
      </c>
      <c r="BE797" s="519">
        <f t="shared" si="2100"/>
        <v>0</v>
      </c>
      <c r="BF797" s="429">
        <f t="shared" si="2101"/>
        <v>0</v>
      </c>
      <c r="BG797" s="519"/>
      <c r="BH797" s="429">
        <f t="shared" si="2102"/>
        <v>0</v>
      </c>
      <c r="BI797" s="519">
        <f t="shared" si="2103"/>
        <v>0</v>
      </c>
      <c r="BJ797" s="429">
        <f t="shared" si="2104"/>
        <v>0</v>
      </c>
      <c r="BK797" s="519"/>
      <c r="BL797" s="429">
        <f t="shared" si="2105"/>
        <v>0</v>
      </c>
      <c r="BM797" s="519">
        <f t="shared" si="2106"/>
        <v>0</v>
      </c>
      <c r="BN797" s="429">
        <f t="shared" si="2107"/>
        <v>0</v>
      </c>
      <c r="BO797" s="718"/>
      <c r="BP797" s="706">
        <f t="shared" si="2108"/>
        <v>0</v>
      </c>
      <c r="BQ797" s="718">
        <f t="shared" si="2109"/>
        <v>0</v>
      </c>
      <c r="BR797" s="706">
        <f t="shared" si="2110"/>
        <v>0</v>
      </c>
      <c r="BS797" s="718"/>
      <c r="BT797" s="706">
        <f t="shared" si="2111"/>
        <v>0</v>
      </c>
      <c r="BU797" s="718">
        <f t="shared" si="2112"/>
        <v>0</v>
      </c>
      <c r="BV797" s="706">
        <f t="shared" si="2113"/>
        <v>0</v>
      </c>
      <c r="BW797" s="718"/>
      <c r="BX797" s="706">
        <f t="shared" si="2114"/>
        <v>0</v>
      </c>
      <c r="BY797" s="718">
        <f t="shared" si="2115"/>
        <v>0</v>
      </c>
      <c r="BZ797" s="706">
        <f t="shared" si="2116"/>
        <v>0</v>
      </c>
      <c r="CA797" s="718">
        <v>2</v>
      </c>
      <c r="CB797" s="706">
        <f t="shared" si="2117"/>
        <v>1358120</v>
      </c>
      <c r="CC797" s="718">
        <f t="shared" si="2118"/>
        <v>2</v>
      </c>
      <c r="CD797" s="706">
        <f t="shared" si="2119"/>
        <v>1358120</v>
      </c>
      <c r="CE797" s="710"/>
      <c r="CF797" s="433">
        <f t="shared" si="2069"/>
        <v>6790600</v>
      </c>
    </row>
    <row r="798" spans="1:84" ht="36">
      <c r="B798" s="424" t="s">
        <v>2161</v>
      </c>
      <c r="C798" s="425" t="s">
        <v>2162</v>
      </c>
      <c r="D798" s="426" t="s">
        <v>389</v>
      </c>
      <c r="E798" s="427">
        <v>761348</v>
      </c>
      <c r="F798" s="428">
        <v>4</v>
      </c>
      <c r="G798" s="429">
        <f t="shared" si="2074"/>
        <v>3045392</v>
      </c>
      <c r="H798" s="429"/>
      <c r="I798" s="429"/>
      <c r="J798" s="429"/>
      <c r="K798" s="519"/>
      <c r="L798" s="429"/>
      <c r="M798" s="513">
        <f t="shared" si="2075"/>
        <v>0</v>
      </c>
      <c r="N798" s="401">
        <f t="shared" si="2076"/>
        <v>0</v>
      </c>
      <c r="O798" s="519"/>
      <c r="P798" s="429"/>
      <c r="Q798" s="513">
        <f t="shared" si="2077"/>
        <v>0</v>
      </c>
      <c r="R798" s="401">
        <f t="shared" si="2078"/>
        <v>0</v>
      </c>
      <c r="S798" s="545"/>
      <c r="T798" s="429"/>
      <c r="U798" s="513">
        <f t="shared" si="2079"/>
        <v>0</v>
      </c>
      <c r="V798" s="401">
        <f t="shared" si="2080"/>
        <v>0</v>
      </c>
      <c r="W798" s="519"/>
      <c r="X798" s="429"/>
      <c r="Y798" s="513">
        <f t="shared" si="2081"/>
        <v>0</v>
      </c>
      <c r="Z798" s="401">
        <f t="shared" si="2082"/>
        <v>0</v>
      </c>
      <c r="AA798" s="519"/>
      <c r="AB798" s="401">
        <f t="shared" si="2083"/>
        <v>0</v>
      </c>
      <c r="AC798" s="513">
        <f t="shared" si="2084"/>
        <v>0</v>
      </c>
      <c r="AD798" s="401">
        <f t="shared" si="2085"/>
        <v>0</v>
      </c>
      <c r="AE798" s="513"/>
      <c r="AF798" s="401">
        <f t="shared" si="2086"/>
        <v>0</v>
      </c>
      <c r="AG798" s="513">
        <f t="shared" si="2087"/>
        <v>0</v>
      </c>
      <c r="AH798" s="401">
        <f t="shared" si="2088"/>
        <v>0</v>
      </c>
      <c r="AI798" s="513"/>
      <c r="AJ798" s="401">
        <f t="shared" si="2089"/>
        <v>0</v>
      </c>
      <c r="AK798" s="513">
        <f t="shared" si="2090"/>
        <v>0</v>
      </c>
      <c r="AL798" s="401">
        <f t="shared" si="2070"/>
        <v>0</v>
      </c>
      <c r="AM798" s="519"/>
      <c r="AN798" s="429">
        <f t="shared" si="2071"/>
        <v>0</v>
      </c>
      <c r="AO798" s="519">
        <f t="shared" si="2091"/>
        <v>0</v>
      </c>
      <c r="AP798" s="429">
        <f t="shared" si="2092"/>
        <v>0</v>
      </c>
      <c r="AQ798" s="596"/>
      <c r="AR798" s="401">
        <f t="shared" si="2072"/>
        <v>0</v>
      </c>
      <c r="AS798" s="519">
        <f t="shared" si="2093"/>
        <v>0</v>
      </c>
      <c r="AT798" s="429">
        <f t="shared" si="2094"/>
        <v>0</v>
      </c>
      <c r="AU798" s="519"/>
      <c r="AV798" s="401">
        <f t="shared" si="1976"/>
        <v>0</v>
      </c>
      <c r="AW798" s="519">
        <f t="shared" si="2095"/>
        <v>0</v>
      </c>
      <c r="AX798" s="429">
        <f t="shared" si="2096"/>
        <v>0</v>
      </c>
      <c r="AY798" s="519"/>
      <c r="AZ798" s="684">
        <f t="shared" si="2073"/>
        <v>0</v>
      </c>
      <c r="BA798" s="519">
        <f t="shared" si="2097"/>
        <v>0</v>
      </c>
      <c r="BB798" s="429">
        <f t="shared" si="2098"/>
        <v>0</v>
      </c>
      <c r="BC798" s="519"/>
      <c r="BD798" s="429">
        <f t="shared" si="2099"/>
        <v>0</v>
      </c>
      <c r="BE798" s="519">
        <f t="shared" si="2100"/>
        <v>0</v>
      </c>
      <c r="BF798" s="429">
        <f t="shared" si="2101"/>
        <v>0</v>
      </c>
      <c r="BG798" s="519"/>
      <c r="BH798" s="429">
        <f t="shared" si="2102"/>
        <v>0</v>
      </c>
      <c r="BI798" s="519">
        <f t="shared" si="2103"/>
        <v>0</v>
      </c>
      <c r="BJ798" s="429">
        <f t="shared" si="2104"/>
        <v>0</v>
      </c>
      <c r="BK798" s="519"/>
      <c r="BL798" s="429">
        <f t="shared" si="2105"/>
        <v>0</v>
      </c>
      <c r="BM798" s="519">
        <f t="shared" si="2106"/>
        <v>0</v>
      </c>
      <c r="BN798" s="429">
        <f t="shared" si="2107"/>
        <v>0</v>
      </c>
      <c r="BO798" s="718"/>
      <c r="BP798" s="706">
        <f t="shared" si="2108"/>
        <v>0</v>
      </c>
      <c r="BQ798" s="718">
        <f t="shared" si="2109"/>
        <v>0</v>
      </c>
      <c r="BR798" s="706">
        <f t="shared" si="2110"/>
        <v>0</v>
      </c>
      <c r="BS798" s="718"/>
      <c r="BT798" s="706">
        <f t="shared" si="2111"/>
        <v>0</v>
      </c>
      <c r="BU798" s="718">
        <f t="shared" si="2112"/>
        <v>0</v>
      </c>
      <c r="BV798" s="706">
        <f t="shared" si="2113"/>
        <v>0</v>
      </c>
      <c r="BW798" s="718"/>
      <c r="BX798" s="706">
        <f t="shared" si="2114"/>
        <v>0</v>
      </c>
      <c r="BY798" s="718">
        <f t="shared" si="2115"/>
        <v>0</v>
      </c>
      <c r="BZ798" s="706">
        <f t="shared" si="2116"/>
        <v>0</v>
      </c>
      <c r="CA798" s="718">
        <v>0</v>
      </c>
      <c r="CB798" s="706">
        <f t="shared" si="2117"/>
        <v>0</v>
      </c>
      <c r="CC798" s="718">
        <f t="shared" si="2118"/>
        <v>0</v>
      </c>
      <c r="CD798" s="706">
        <f t="shared" si="2119"/>
        <v>0</v>
      </c>
      <c r="CE798" s="710"/>
      <c r="CF798" s="433">
        <f t="shared" si="2069"/>
        <v>3045392</v>
      </c>
    </row>
    <row r="799" spans="1:84" ht="54">
      <c r="B799" s="424" t="s">
        <v>2163</v>
      </c>
      <c r="C799" s="425" t="s">
        <v>2164</v>
      </c>
      <c r="D799" s="426" t="s">
        <v>389</v>
      </c>
      <c r="E799" s="427">
        <v>112537</v>
      </c>
      <c r="F799" s="428">
        <v>8</v>
      </c>
      <c r="G799" s="429">
        <f t="shared" si="2074"/>
        <v>900296</v>
      </c>
      <c r="H799" s="429"/>
      <c r="I799" s="429"/>
      <c r="J799" s="429"/>
      <c r="K799" s="519"/>
      <c r="L799" s="429"/>
      <c r="M799" s="513">
        <f t="shared" si="2075"/>
        <v>0</v>
      </c>
      <c r="N799" s="401">
        <f t="shared" si="2076"/>
        <v>0</v>
      </c>
      <c r="O799" s="519"/>
      <c r="P799" s="429"/>
      <c r="Q799" s="513">
        <f t="shared" si="2077"/>
        <v>0</v>
      </c>
      <c r="R799" s="401">
        <f t="shared" si="2078"/>
        <v>0</v>
      </c>
      <c r="S799" s="545"/>
      <c r="T799" s="429"/>
      <c r="U799" s="513">
        <f t="shared" si="2079"/>
        <v>0</v>
      </c>
      <c r="V799" s="401">
        <f t="shared" si="2080"/>
        <v>0</v>
      </c>
      <c r="W799" s="519"/>
      <c r="X799" s="429"/>
      <c r="Y799" s="513">
        <f t="shared" si="2081"/>
        <v>0</v>
      </c>
      <c r="Z799" s="401">
        <f t="shared" si="2082"/>
        <v>0</v>
      </c>
      <c r="AA799" s="519"/>
      <c r="AB799" s="401">
        <f t="shared" si="2083"/>
        <v>0</v>
      </c>
      <c r="AC799" s="513">
        <f t="shared" si="2084"/>
        <v>0</v>
      </c>
      <c r="AD799" s="401">
        <f t="shared" si="2085"/>
        <v>0</v>
      </c>
      <c r="AE799" s="513"/>
      <c r="AF799" s="401">
        <f t="shared" si="2086"/>
        <v>0</v>
      </c>
      <c r="AG799" s="513">
        <f t="shared" si="2087"/>
        <v>0</v>
      </c>
      <c r="AH799" s="401">
        <f t="shared" si="2088"/>
        <v>0</v>
      </c>
      <c r="AI799" s="513"/>
      <c r="AJ799" s="401">
        <f t="shared" si="2089"/>
        <v>0</v>
      </c>
      <c r="AK799" s="513">
        <f t="shared" si="2090"/>
        <v>0</v>
      </c>
      <c r="AL799" s="401">
        <f t="shared" si="2070"/>
        <v>0</v>
      </c>
      <c r="AM799" s="519"/>
      <c r="AN799" s="429">
        <f t="shared" si="2071"/>
        <v>0</v>
      </c>
      <c r="AO799" s="519">
        <f t="shared" si="2091"/>
        <v>0</v>
      </c>
      <c r="AP799" s="429">
        <f t="shared" si="2092"/>
        <v>0</v>
      </c>
      <c r="AQ799" s="596"/>
      <c r="AR799" s="401">
        <f t="shared" si="2072"/>
        <v>0</v>
      </c>
      <c r="AS799" s="519">
        <f t="shared" si="2093"/>
        <v>0</v>
      </c>
      <c r="AT799" s="429">
        <f t="shared" si="2094"/>
        <v>0</v>
      </c>
      <c r="AU799" s="519"/>
      <c r="AV799" s="401">
        <f t="shared" si="1976"/>
        <v>0</v>
      </c>
      <c r="AW799" s="519">
        <f t="shared" si="2095"/>
        <v>0</v>
      </c>
      <c r="AX799" s="429">
        <f t="shared" si="2096"/>
        <v>0</v>
      </c>
      <c r="AY799" s="519"/>
      <c r="AZ799" s="684">
        <f t="shared" si="2073"/>
        <v>0</v>
      </c>
      <c r="BA799" s="519">
        <f t="shared" si="2097"/>
        <v>0</v>
      </c>
      <c r="BB799" s="429">
        <f t="shared" si="2098"/>
        <v>0</v>
      </c>
      <c r="BC799" s="519"/>
      <c r="BD799" s="429">
        <f t="shared" si="2099"/>
        <v>0</v>
      </c>
      <c r="BE799" s="519">
        <f t="shared" si="2100"/>
        <v>0</v>
      </c>
      <c r="BF799" s="429">
        <f t="shared" si="2101"/>
        <v>0</v>
      </c>
      <c r="BG799" s="519"/>
      <c r="BH799" s="429">
        <f t="shared" si="2102"/>
        <v>0</v>
      </c>
      <c r="BI799" s="519">
        <f t="shared" si="2103"/>
        <v>0</v>
      </c>
      <c r="BJ799" s="429">
        <f t="shared" si="2104"/>
        <v>0</v>
      </c>
      <c r="BK799" s="519"/>
      <c r="BL799" s="429">
        <f t="shared" si="2105"/>
        <v>0</v>
      </c>
      <c r="BM799" s="519">
        <f t="shared" si="2106"/>
        <v>0</v>
      </c>
      <c r="BN799" s="429">
        <f t="shared" si="2107"/>
        <v>0</v>
      </c>
      <c r="BO799" s="718"/>
      <c r="BP799" s="706">
        <f t="shared" si="2108"/>
        <v>0</v>
      </c>
      <c r="BQ799" s="718">
        <f t="shared" si="2109"/>
        <v>0</v>
      </c>
      <c r="BR799" s="706">
        <f t="shared" si="2110"/>
        <v>0</v>
      </c>
      <c r="BS799" s="718"/>
      <c r="BT799" s="706">
        <f t="shared" si="2111"/>
        <v>0</v>
      </c>
      <c r="BU799" s="718">
        <f t="shared" si="2112"/>
        <v>0</v>
      </c>
      <c r="BV799" s="706">
        <f t="shared" si="2113"/>
        <v>0</v>
      </c>
      <c r="BW799" s="718"/>
      <c r="BX799" s="706">
        <f t="shared" si="2114"/>
        <v>0</v>
      </c>
      <c r="BY799" s="718">
        <f t="shared" si="2115"/>
        <v>0</v>
      </c>
      <c r="BZ799" s="706">
        <f t="shared" si="2116"/>
        <v>0</v>
      </c>
      <c r="CA799" s="718"/>
      <c r="CB799" s="706">
        <f t="shared" si="2117"/>
        <v>0</v>
      </c>
      <c r="CC799" s="718">
        <f t="shared" si="2118"/>
        <v>0</v>
      </c>
      <c r="CD799" s="706">
        <f t="shared" si="2119"/>
        <v>0</v>
      </c>
      <c r="CE799" s="710"/>
      <c r="CF799" s="433">
        <f t="shared" si="2069"/>
        <v>900296</v>
      </c>
    </row>
    <row r="800" spans="1:84" ht="72">
      <c r="B800" s="424" t="s">
        <v>2165</v>
      </c>
      <c r="C800" s="425" t="s">
        <v>2166</v>
      </c>
      <c r="D800" s="426" t="s">
        <v>389</v>
      </c>
      <c r="E800" s="427">
        <v>8266</v>
      </c>
      <c r="F800" s="428">
        <v>47</v>
      </c>
      <c r="G800" s="429">
        <f t="shared" si="2074"/>
        <v>388502</v>
      </c>
      <c r="H800" s="429"/>
      <c r="I800" s="429"/>
      <c r="J800" s="429"/>
      <c r="K800" s="519"/>
      <c r="L800" s="429"/>
      <c r="M800" s="513">
        <f t="shared" si="2075"/>
        <v>0</v>
      </c>
      <c r="N800" s="401">
        <f t="shared" si="2076"/>
        <v>0</v>
      </c>
      <c r="O800" s="519"/>
      <c r="P800" s="429"/>
      <c r="Q800" s="513">
        <f t="shared" si="2077"/>
        <v>0</v>
      </c>
      <c r="R800" s="401">
        <f t="shared" si="2078"/>
        <v>0</v>
      </c>
      <c r="S800" s="545"/>
      <c r="T800" s="429"/>
      <c r="U800" s="513">
        <f t="shared" si="2079"/>
        <v>0</v>
      </c>
      <c r="V800" s="401">
        <f t="shared" si="2080"/>
        <v>0</v>
      </c>
      <c r="W800" s="519"/>
      <c r="X800" s="429"/>
      <c r="Y800" s="513">
        <f t="shared" si="2081"/>
        <v>0</v>
      </c>
      <c r="Z800" s="401">
        <f t="shared" si="2082"/>
        <v>0</v>
      </c>
      <c r="AA800" s="519"/>
      <c r="AB800" s="401">
        <f t="shared" si="2083"/>
        <v>0</v>
      </c>
      <c r="AC800" s="513">
        <f t="shared" si="2084"/>
        <v>0</v>
      </c>
      <c r="AD800" s="401">
        <f t="shared" si="2085"/>
        <v>0</v>
      </c>
      <c r="AE800" s="513"/>
      <c r="AF800" s="401">
        <f t="shared" si="2086"/>
        <v>0</v>
      </c>
      <c r="AG800" s="513">
        <f t="shared" si="2087"/>
        <v>0</v>
      </c>
      <c r="AH800" s="401">
        <f t="shared" si="2088"/>
        <v>0</v>
      </c>
      <c r="AI800" s="513"/>
      <c r="AJ800" s="401">
        <f t="shared" si="2089"/>
        <v>0</v>
      </c>
      <c r="AK800" s="513">
        <f t="shared" si="2090"/>
        <v>0</v>
      </c>
      <c r="AL800" s="401">
        <f t="shared" si="2070"/>
        <v>0</v>
      </c>
      <c r="AM800" s="519"/>
      <c r="AN800" s="429">
        <f t="shared" si="2071"/>
        <v>0</v>
      </c>
      <c r="AO800" s="519">
        <f t="shared" si="2091"/>
        <v>0</v>
      </c>
      <c r="AP800" s="429">
        <f t="shared" si="2092"/>
        <v>0</v>
      </c>
      <c r="AQ800" s="596"/>
      <c r="AR800" s="401">
        <f t="shared" si="2072"/>
        <v>0</v>
      </c>
      <c r="AS800" s="519">
        <f t="shared" si="2093"/>
        <v>0</v>
      </c>
      <c r="AT800" s="429">
        <f t="shared" si="2094"/>
        <v>0</v>
      </c>
      <c r="AU800" s="519"/>
      <c r="AV800" s="401">
        <f t="shared" si="1976"/>
        <v>0</v>
      </c>
      <c r="AW800" s="519">
        <f t="shared" si="2095"/>
        <v>0</v>
      </c>
      <c r="AX800" s="429">
        <f t="shared" si="2096"/>
        <v>0</v>
      </c>
      <c r="AY800" s="519"/>
      <c r="AZ800" s="684">
        <f t="shared" si="2073"/>
        <v>0</v>
      </c>
      <c r="BA800" s="519">
        <f t="shared" si="2097"/>
        <v>0</v>
      </c>
      <c r="BB800" s="429">
        <f t="shared" si="2098"/>
        <v>0</v>
      </c>
      <c r="BC800" s="519"/>
      <c r="BD800" s="429">
        <f t="shared" si="2099"/>
        <v>0</v>
      </c>
      <c r="BE800" s="519">
        <f t="shared" si="2100"/>
        <v>0</v>
      </c>
      <c r="BF800" s="429">
        <f t="shared" si="2101"/>
        <v>0</v>
      </c>
      <c r="BG800" s="519"/>
      <c r="BH800" s="429">
        <f t="shared" si="2102"/>
        <v>0</v>
      </c>
      <c r="BI800" s="519">
        <f t="shared" si="2103"/>
        <v>0</v>
      </c>
      <c r="BJ800" s="429">
        <f t="shared" si="2104"/>
        <v>0</v>
      </c>
      <c r="BK800" s="519"/>
      <c r="BL800" s="429">
        <f t="shared" si="2105"/>
        <v>0</v>
      </c>
      <c r="BM800" s="519">
        <f t="shared" si="2106"/>
        <v>0</v>
      </c>
      <c r="BN800" s="429">
        <f t="shared" si="2107"/>
        <v>0</v>
      </c>
      <c r="BO800" s="718"/>
      <c r="BP800" s="706">
        <f t="shared" si="2108"/>
        <v>0</v>
      </c>
      <c r="BQ800" s="718">
        <f t="shared" si="2109"/>
        <v>0</v>
      </c>
      <c r="BR800" s="706">
        <f t="shared" si="2110"/>
        <v>0</v>
      </c>
      <c r="BS800" s="718">
        <v>0</v>
      </c>
      <c r="BT800" s="706">
        <f t="shared" si="2111"/>
        <v>0</v>
      </c>
      <c r="BU800" s="718">
        <f t="shared" si="2112"/>
        <v>0</v>
      </c>
      <c r="BV800" s="706">
        <f t="shared" si="2113"/>
        <v>0</v>
      </c>
      <c r="BW800" s="718">
        <v>6</v>
      </c>
      <c r="BX800" s="706">
        <f t="shared" si="2114"/>
        <v>49596</v>
      </c>
      <c r="BY800" s="718">
        <f t="shared" si="2115"/>
        <v>6</v>
      </c>
      <c r="BZ800" s="706">
        <f t="shared" si="2116"/>
        <v>49596</v>
      </c>
      <c r="CA800" s="718"/>
      <c r="CB800" s="706">
        <f t="shared" si="2117"/>
        <v>0</v>
      </c>
      <c r="CC800" s="718">
        <f t="shared" si="2118"/>
        <v>6</v>
      </c>
      <c r="CD800" s="706">
        <f t="shared" si="2119"/>
        <v>49596</v>
      </c>
      <c r="CE800" s="710"/>
      <c r="CF800" s="433">
        <f t="shared" si="2069"/>
        <v>388502</v>
      </c>
    </row>
    <row r="801" spans="2:84" ht="90">
      <c r="B801" s="424" t="s">
        <v>2167</v>
      </c>
      <c r="C801" s="425" t="s">
        <v>2168</v>
      </c>
      <c r="D801" s="426" t="s">
        <v>389</v>
      </c>
      <c r="E801" s="427">
        <v>8387</v>
      </c>
      <c r="F801" s="428">
        <v>126</v>
      </c>
      <c r="G801" s="429">
        <f t="shared" si="2074"/>
        <v>1056762</v>
      </c>
      <c r="H801" s="429"/>
      <c r="I801" s="429"/>
      <c r="J801" s="429"/>
      <c r="K801" s="519"/>
      <c r="L801" s="429"/>
      <c r="M801" s="513">
        <f t="shared" si="2075"/>
        <v>0</v>
      </c>
      <c r="N801" s="401">
        <f t="shared" si="2076"/>
        <v>0</v>
      </c>
      <c r="O801" s="519"/>
      <c r="P801" s="429"/>
      <c r="Q801" s="513">
        <f t="shared" si="2077"/>
        <v>0</v>
      </c>
      <c r="R801" s="401">
        <f t="shared" si="2078"/>
        <v>0</v>
      </c>
      <c r="S801" s="545"/>
      <c r="T801" s="429"/>
      <c r="U801" s="513">
        <f t="shared" si="2079"/>
        <v>0</v>
      </c>
      <c r="V801" s="401">
        <f t="shared" si="2080"/>
        <v>0</v>
      </c>
      <c r="W801" s="519"/>
      <c r="X801" s="429"/>
      <c r="Y801" s="513">
        <f t="shared" si="2081"/>
        <v>0</v>
      </c>
      <c r="Z801" s="401">
        <f t="shared" si="2082"/>
        <v>0</v>
      </c>
      <c r="AA801" s="519"/>
      <c r="AB801" s="401">
        <f t="shared" si="2083"/>
        <v>0</v>
      </c>
      <c r="AC801" s="513">
        <f t="shared" si="2084"/>
        <v>0</v>
      </c>
      <c r="AD801" s="401">
        <f t="shared" si="2085"/>
        <v>0</v>
      </c>
      <c r="AE801" s="513"/>
      <c r="AF801" s="401">
        <f t="shared" si="2086"/>
        <v>0</v>
      </c>
      <c r="AG801" s="513">
        <f t="shared" si="2087"/>
        <v>0</v>
      </c>
      <c r="AH801" s="401">
        <f t="shared" si="2088"/>
        <v>0</v>
      </c>
      <c r="AI801" s="513"/>
      <c r="AJ801" s="401">
        <f t="shared" si="2089"/>
        <v>0</v>
      </c>
      <c r="AK801" s="513">
        <f t="shared" si="2090"/>
        <v>0</v>
      </c>
      <c r="AL801" s="401">
        <f t="shared" si="2070"/>
        <v>0</v>
      </c>
      <c r="AM801" s="519"/>
      <c r="AN801" s="429">
        <f t="shared" si="2071"/>
        <v>0</v>
      </c>
      <c r="AO801" s="519">
        <f t="shared" si="2091"/>
        <v>0</v>
      </c>
      <c r="AP801" s="429">
        <f t="shared" si="2092"/>
        <v>0</v>
      </c>
      <c r="AQ801" s="596"/>
      <c r="AR801" s="401">
        <f t="shared" si="2072"/>
        <v>0</v>
      </c>
      <c r="AS801" s="519">
        <f t="shared" si="2093"/>
        <v>0</v>
      </c>
      <c r="AT801" s="429">
        <f t="shared" si="2094"/>
        <v>0</v>
      </c>
      <c r="AU801" s="519"/>
      <c r="AV801" s="401">
        <f t="shared" si="1976"/>
        <v>0</v>
      </c>
      <c r="AW801" s="519">
        <f t="shared" si="2095"/>
        <v>0</v>
      </c>
      <c r="AX801" s="429">
        <f t="shared" si="2096"/>
        <v>0</v>
      </c>
      <c r="AY801" s="519"/>
      <c r="AZ801" s="684">
        <f t="shared" si="2073"/>
        <v>0</v>
      </c>
      <c r="BA801" s="519">
        <f t="shared" si="2097"/>
        <v>0</v>
      </c>
      <c r="BB801" s="429">
        <f t="shared" si="2098"/>
        <v>0</v>
      </c>
      <c r="BC801" s="519"/>
      <c r="BD801" s="429">
        <f t="shared" si="2099"/>
        <v>0</v>
      </c>
      <c r="BE801" s="519">
        <f t="shared" si="2100"/>
        <v>0</v>
      </c>
      <c r="BF801" s="429">
        <f t="shared" si="2101"/>
        <v>0</v>
      </c>
      <c r="BG801" s="519">
        <f>42+8</f>
        <v>50</v>
      </c>
      <c r="BH801" s="429">
        <f t="shared" si="2102"/>
        <v>419350</v>
      </c>
      <c r="BI801" s="519">
        <f t="shared" si="2103"/>
        <v>50</v>
      </c>
      <c r="BJ801" s="429">
        <f t="shared" si="2104"/>
        <v>419350</v>
      </c>
      <c r="BK801" s="519"/>
      <c r="BL801" s="429">
        <f t="shared" si="2105"/>
        <v>0</v>
      </c>
      <c r="BM801" s="519">
        <f t="shared" si="2106"/>
        <v>50</v>
      </c>
      <c r="BN801" s="429">
        <f t="shared" si="2107"/>
        <v>419350</v>
      </c>
      <c r="BO801" s="718"/>
      <c r="BP801" s="706">
        <f t="shared" si="2108"/>
        <v>0</v>
      </c>
      <c r="BQ801" s="718">
        <f t="shared" si="2109"/>
        <v>50</v>
      </c>
      <c r="BR801" s="706">
        <f t="shared" si="2110"/>
        <v>419350</v>
      </c>
      <c r="BS801" s="718">
        <v>0</v>
      </c>
      <c r="BT801" s="706">
        <f t="shared" si="2111"/>
        <v>0</v>
      </c>
      <c r="BU801" s="718">
        <f t="shared" si="2112"/>
        <v>50</v>
      </c>
      <c r="BV801" s="706">
        <f t="shared" si="2113"/>
        <v>419350</v>
      </c>
      <c r="BW801" s="718">
        <v>37</v>
      </c>
      <c r="BX801" s="706">
        <f t="shared" si="2114"/>
        <v>310319</v>
      </c>
      <c r="BY801" s="718">
        <f t="shared" si="2115"/>
        <v>87</v>
      </c>
      <c r="BZ801" s="706">
        <f t="shared" si="2116"/>
        <v>729669</v>
      </c>
      <c r="CA801" s="718"/>
      <c r="CB801" s="706">
        <f t="shared" si="2117"/>
        <v>0</v>
      </c>
      <c r="CC801" s="718">
        <f t="shared" si="2118"/>
        <v>87</v>
      </c>
      <c r="CD801" s="706">
        <f t="shared" si="2119"/>
        <v>729669</v>
      </c>
      <c r="CE801" s="710"/>
      <c r="CF801" s="433">
        <f t="shared" si="2069"/>
        <v>1056762</v>
      </c>
    </row>
    <row r="802" spans="2:84" ht="72">
      <c r="B802" s="424" t="s">
        <v>2169</v>
      </c>
      <c r="C802" s="425" t="s">
        <v>2170</v>
      </c>
      <c r="D802" s="426" t="s">
        <v>389</v>
      </c>
      <c r="E802" s="427">
        <v>8803</v>
      </c>
      <c r="F802" s="428">
        <v>323</v>
      </c>
      <c r="G802" s="429">
        <f t="shared" si="2074"/>
        <v>2843369</v>
      </c>
      <c r="H802" s="429"/>
      <c r="I802" s="429"/>
      <c r="J802" s="429"/>
      <c r="K802" s="519"/>
      <c r="L802" s="429"/>
      <c r="M802" s="513">
        <f t="shared" si="2075"/>
        <v>0</v>
      </c>
      <c r="N802" s="401">
        <f t="shared" si="2076"/>
        <v>0</v>
      </c>
      <c r="O802" s="519"/>
      <c r="P802" s="429"/>
      <c r="Q802" s="513">
        <f t="shared" si="2077"/>
        <v>0</v>
      </c>
      <c r="R802" s="401">
        <f t="shared" si="2078"/>
        <v>0</v>
      </c>
      <c r="S802" s="545"/>
      <c r="T802" s="429"/>
      <c r="U802" s="513">
        <f t="shared" si="2079"/>
        <v>0</v>
      </c>
      <c r="V802" s="401">
        <f t="shared" si="2080"/>
        <v>0</v>
      </c>
      <c r="W802" s="519"/>
      <c r="X802" s="429"/>
      <c r="Y802" s="513">
        <f t="shared" si="2081"/>
        <v>0</v>
      </c>
      <c r="Z802" s="401">
        <f t="shared" si="2082"/>
        <v>0</v>
      </c>
      <c r="AA802" s="519"/>
      <c r="AB802" s="401">
        <f t="shared" si="2083"/>
        <v>0</v>
      </c>
      <c r="AC802" s="513">
        <f t="shared" si="2084"/>
        <v>0</v>
      </c>
      <c r="AD802" s="401">
        <f t="shared" si="2085"/>
        <v>0</v>
      </c>
      <c r="AE802" s="513"/>
      <c r="AF802" s="401">
        <f t="shared" si="2086"/>
        <v>0</v>
      </c>
      <c r="AG802" s="513">
        <f t="shared" si="2087"/>
        <v>0</v>
      </c>
      <c r="AH802" s="401">
        <f t="shared" si="2088"/>
        <v>0</v>
      </c>
      <c r="AI802" s="513"/>
      <c r="AJ802" s="401">
        <f t="shared" si="2089"/>
        <v>0</v>
      </c>
      <c r="AK802" s="513">
        <f t="shared" si="2090"/>
        <v>0</v>
      </c>
      <c r="AL802" s="401">
        <f t="shared" si="2070"/>
        <v>0</v>
      </c>
      <c r="AM802" s="519"/>
      <c r="AN802" s="429">
        <f t="shared" si="2071"/>
        <v>0</v>
      </c>
      <c r="AO802" s="519">
        <f t="shared" si="2091"/>
        <v>0</v>
      </c>
      <c r="AP802" s="429">
        <f t="shared" si="2092"/>
        <v>0</v>
      </c>
      <c r="AQ802" s="596"/>
      <c r="AR802" s="401">
        <f t="shared" si="2072"/>
        <v>0</v>
      </c>
      <c r="AS802" s="519">
        <f t="shared" si="2093"/>
        <v>0</v>
      </c>
      <c r="AT802" s="429">
        <f t="shared" si="2094"/>
        <v>0</v>
      </c>
      <c r="AU802" s="519"/>
      <c r="AV802" s="401">
        <f t="shared" si="1976"/>
        <v>0</v>
      </c>
      <c r="AW802" s="519">
        <f t="shared" si="2095"/>
        <v>0</v>
      </c>
      <c r="AX802" s="429">
        <f t="shared" si="2096"/>
        <v>0</v>
      </c>
      <c r="AY802" s="519"/>
      <c r="AZ802" s="684">
        <f t="shared" si="2073"/>
        <v>0</v>
      </c>
      <c r="BA802" s="519">
        <f t="shared" si="2097"/>
        <v>0</v>
      </c>
      <c r="BB802" s="429">
        <f t="shared" si="2098"/>
        <v>0</v>
      </c>
      <c r="BC802" s="519"/>
      <c r="BD802" s="429">
        <f t="shared" si="2099"/>
        <v>0</v>
      </c>
      <c r="BE802" s="519">
        <f t="shared" si="2100"/>
        <v>0</v>
      </c>
      <c r="BF802" s="429">
        <f t="shared" si="2101"/>
        <v>0</v>
      </c>
      <c r="BG802" s="519">
        <f>6+6+7+6+5+6+6+6+5</f>
        <v>53</v>
      </c>
      <c r="BH802" s="429">
        <f t="shared" si="2102"/>
        <v>466559</v>
      </c>
      <c r="BI802" s="519">
        <f t="shared" si="2103"/>
        <v>53</v>
      </c>
      <c r="BJ802" s="429">
        <f t="shared" si="2104"/>
        <v>466559</v>
      </c>
      <c r="BK802" s="519">
        <f>77-53+48</f>
        <v>72</v>
      </c>
      <c r="BL802" s="429">
        <f t="shared" si="2105"/>
        <v>633816</v>
      </c>
      <c r="BM802" s="519">
        <f t="shared" si="2106"/>
        <v>125</v>
      </c>
      <c r="BN802" s="429">
        <f t="shared" si="2107"/>
        <v>1100375</v>
      </c>
      <c r="BO802" s="718"/>
      <c r="BP802" s="706">
        <f t="shared" si="2108"/>
        <v>0</v>
      </c>
      <c r="BQ802" s="718">
        <f t="shared" si="2109"/>
        <v>125</v>
      </c>
      <c r="BR802" s="706">
        <f t="shared" si="2110"/>
        <v>1100375</v>
      </c>
      <c r="BS802" s="718">
        <v>0</v>
      </c>
      <c r="BT802" s="706">
        <f t="shared" si="2111"/>
        <v>0</v>
      </c>
      <c r="BU802" s="718">
        <f t="shared" si="2112"/>
        <v>125</v>
      </c>
      <c r="BV802" s="706">
        <f t="shared" si="2113"/>
        <v>1100375</v>
      </c>
      <c r="BW802" s="718">
        <v>8</v>
      </c>
      <c r="BX802" s="706">
        <f t="shared" si="2114"/>
        <v>70424</v>
      </c>
      <c r="BY802" s="718">
        <f t="shared" si="2115"/>
        <v>133</v>
      </c>
      <c r="BZ802" s="706">
        <f t="shared" si="2116"/>
        <v>1170799</v>
      </c>
      <c r="CA802" s="718"/>
      <c r="CB802" s="706">
        <f t="shared" si="2117"/>
        <v>0</v>
      </c>
      <c r="CC802" s="718">
        <f t="shared" si="2118"/>
        <v>133</v>
      </c>
      <c r="CD802" s="706">
        <f t="shared" si="2119"/>
        <v>1170799</v>
      </c>
      <c r="CE802" s="710"/>
      <c r="CF802" s="433">
        <f t="shared" si="2069"/>
        <v>2843369</v>
      </c>
    </row>
    <row r="803" spans="2:84" ht="90">
      <c r="B803" s="424" t="s">
        <v>2171</v>
      </c>
      <c r="C803" s="425" t="s">
        <v>2172</v>
      </c>
      <c r="D803" s="426" t="s">
        <v>389</v>
      </c>
      <c r="E803" s="427">
        <v>8803</v>
      </c>
      <c r="F803" s="428">
        <v>2</v>
      </c>
      <c r="G803" s="429">
        <f t="shared" si="2074"/>
        <v>17606</v>
      </c>
      <c r="H803" s="429"/>
      <c r="I803" s="429"/>
      <c r="J803" s="429"/>
      <c r="K803" s="519"/>
      <c r="L803" s="429"/>
      <c r="M803" s="513">
        <f t="shared" si="2075"/>
        <v>0</v>
      </c>
      <c r="N803" s="401">
        <f t="shared" si="2076"/>
        <v>0</v>
      </c>
      <c r="O803" s="519"/>
      <c r="P803" s="429"/>
      <c r="Q803" s="513">
        <f t="shared" si="2077"/>
        <v>0</v>
      </c>
      <c r="R803" s="401">
        <f t="shared" si="2078"/>
        <v>0</v>
      </c>
      <c r="S803" s="545"/>
      <c r="T803" s="429"/>
      <c r="U803" s="513">
        <f t="shared" si="2079"/>
        <v>0</v>
      </c>
      <c r="V803" s="401">
        <f t="shared" si="2080"/>
        <v>0</v>
      </c>
      <c r="W803" s="519"/>
      <c r="X803" s="429"/>
      <c r="Y803" s="513">
        <f t="shared" si="2081"/>
        <v>0</v>
      </c>
      <c r="Z803" s="401">
        <f t="shared" si="2082"/>
        <v>0</v>
      </c>
      <c r="AA803" s="519"/>
      <c r="AB803" s="401">
        <f t="shared" si="2083"/>
        <v>0</v>
      </c>
      <c r="AC803" s="513">
        <f t="shared" si="2084"/>
        <v>0</v>
      </c>
      <c r="AD803" s="401">
        <f t="shared" si="2085"/>
        <v>0</v>
      </c>
      <c r="AE803" s="513"/>
      <c r="AF803" s="401">
        <f t="shared" si="2086"/>
        <v>0</v>
      </c>
      <c r="AG803" s="513">
        <f t="shared" si="2087"/>
        <v>0</v>
      </c>
      <c r="AH803" s="401">
        <f t="shared" si="2088"/>
        <v>0</v>
      </c>
      <c r="AI803" s="513"/>
      <c r="AJ803" s="401">
        <f t="shared" si="2089"/>
        <v>0</v>
      </c>
      <c r="AK803" s="513">
        <f t="shared" si="2090"/>
        <v>0</v>
      </c>
      <c r="AL803" s="401">
        <f t="shared" si="2070"/>
        <v>0</v>
      </c>
      <c r="AM803" s="519"/>
      <c r="AN803" s="429">
        <f t="shared" si="2071"/>
        <v>0</v>
      </c>
      <c r="AO803" s="519">
        <f t="shared" si="2091"/>
        <v>0</v>
      </c>
      <c r="AP803" s="429">
        <f t="shared" si="2092"/>
        <v>0</v>
      </c>
      <c r="AQ803" s="596"/>
      <c r="AR803" s="401">
        <f t="shared" si="2072"/>
        <v>0</v>
      </c>
      <c r="AS803" s="519">
        <f t="shared" si="2093"/>
        <v>0</v>
      </c>
      <c r="AT803" s="429">
        <f t="shared" si="2094"/>
        <v>0</v>
      </c>
      <c r="AU803" s="519"/>
      <c r="AV803" s="401">
        <f t="shared" si="1976"/>
        <v>0</v>
      </c>
      <c r="AW803" s="519">
        <f t="shared" si="2095"/>
        <v>0</v>
      </c>
      <c r="AX803" s="429">
        <f t="shared" si="2096"/>
        <v>0</v>
      </c>
      <c r="AY803" s="519"/>
      <c r="AZ803" s="684">
        <f t="shared" si="2073"/>
        <v>0</v>
      </c>
      <c r="BA803" s="519">
        <f t="shared" si="2097"/>
        <v>0</v>
      </c>
      <c r="BB803" s="429">
        <f t="shared" si="2098"/>
        <v>0</v>
      </c>
      <c r="BC803" s="519"/>
      <c r="BD803" s="429">
        <f t="shared" si="2099"/>
        <v>0</v>
      </c>
      <c r="BE803" s="519">
        <f t="shared" si="2100"/>
        <v>0</v>
      </c>
      <c r="BF803" s="429">
        <f t="shared" si="2101"/>
        <v>0</v>
      </c>
      <c r="BG803" s="519">
        <f>6+9+7</f>
        <v>22</v>
      </c>
      <c r="BH803" s="429">
        <f t="shared" si="2102"/>
        <v>193666</v>
      </c>
      <c r="BI803" s="519">
        <f t="shared" si="2103"/>
        <v>22</v>
      </c>
      <c r="BJ803" s="429">
        <f t="shared" si="2104"/>
        <v>193666</v>
      </c>
      <c r="BK803" s="519"/>
      <c r="BL803" s="429">
        <f t="shared" si="2105"/>
        <v>0</v>
      </c>
      <c r="BM803" s="519">
        <f t="shared" si="2106"/>
        <v>22</v>
      </c>
      <c r="BN803" s="429">
        <f t="shared" si="2107"/>
        <v>193666</v>
      </c>
      <c r="BO803" s="718"/>
      <c r="BP803" s="706">
        <f t="shared" si="2108"/>
        <v>0</v>
      </c>
      <c r="BQ803" s="718">
        <f t="shared" si="2109"/>
        <v>22</v>
      </c>
      <c r="BR803" s="706">
        <f t="shared" si="2110"/>
        <v>193666</v>
      </c>
      <c r="BS803" s="718"/>
      <c r="BT803" s="706">
        <f t="shared" si="2111"/>
        <v>0</v>
      </c>
      <c r="BU803" s="718">
        <f t="shared" si="2112"/>
        <v>22</v>
      </c>
      <c r="BV803" s="706">
        <f t="shared" si="2113"/>
        <v>193666</v>
      </c>
      <c r="BW803" s="718"/>
      <c r="BX803" s="706">
        <f t="shared" si="2114"/>
        <v>0</v>
      </c>
      <c r="BY803" s="718">
        <f t="shared" si="2115"/>
        <v>22</v>
      </c>
      <c r="BZ803" s="706">
        <f t="shared" si="2116"/>
        <v>193666</v>
      </c>
      <c r="CA803" s="718"/>
      <c r="CB803" s="706">
        <f t="shared" si="2117"/>
        <v>0</v>
      </c>
      <c r="CC803" s="718">
        <f t="shared" si="2118"/>
        <v>22</v>
      </c>
      <c r="CD803" s="706">
        <f t="shared" si="2119"/>
        <v>193666</v>
      </c>
      <c r="CE803" s="710"/>
      <c r="CF803" s="433">
        <f t="shared" si="2069"/>
        <v>17606</v>
      </c>
    </row>
    <row r="804" spans="2:84" ht="72">
      <c r="B804" s="424" t="s">
        <v>2173</v>
      </c>
      <c r="C804" s="425" t="s">
        <v>2174</v>
      </c>
      <c r="D804" s="426" t="s">
        <v>389</v>
      </c>
      <c r="E804" s="427">
        <v>10311</v>
      </c>
      <c r="F804" s="428">
        <v>27</v>
      </c>
      <c r="G804" s="429">
        <f t="shared" si="2074"/>
        <v>278397</v>
      </c>
      <c r="H804" s="429"/>
      <c r="I804" s="429"/>
      <c r="J804" s="429"/>
      <c r="K804" s="519"/>
      <c r="L804" s="429"/>
      <c r="M804" s="513">
        <f t="shared" si="2075"/>
        <v>0</v>
      </c>
      <c r="N804" s="401">
        <f t="shared" si="2076"/>
        <v>0</v>
      </c>
      <c r="O804" s="519"/>
      <c r="P804" s="429"/>
      <c r="Q804" s="513">
        <f t="shared" si="2077"/>
        <v>0</v>
      </c>
      <c r="R804" s="401">
        <f t="shared" si="2078"/>
        <v>0</v>
      </c>
      <c r="S804" s="545"/>
      <c r="T804" s="429"/>
      <c r="U804" s="513">
        <f t="shared" si="2079"/>
        <v>0</v>
      </c>
      <c r="V804" s="401">
        <f t="shared" si="2080"/>
        <v>0</v>
      </c>
      <c r="W804" s="519"/>
      <c r="X804" s="429"/>
      <c r="Y804" s="513">
        <f t="shared" si="2081"/>
        <v>0</v>
      </c>
      <c r="Z804" s="401">
        <f t="shared" si="2082"/>
        <v>0</v>
      </c>
      <c r="AA804" s="519"/>
      <c r="AB804" s="401">
        <f t="shared" si="2083"/>
        <v>0</v>
      </c>
      <c r="AC804" s="513">
        <f t="shared" si="2084"/>
        <v>0</v>
      </c>
      <c r="AD804" s="401">
        <f t="shared" si="2085"/>
        <v>0</v>
      </c>
      <c r="AE804" s="513"/>
      <c r="AF804" s="401">
        <f t="shared" si="2086"/>
        <v>0</v>
      </c>
      <c r="AG804" s="513">
        <f t="shared" si="2087"/>
        <v>0</v>
      </c>
      <c r="AH804" s="401">
        <f t="shared" si="2088"/>
        <v>0</v>
      </c>
      <c r="AI804" s="513"/>
      <c r="AJ804" s="401">
        <f t="shared" si="2089"/>
        <v>0</v>
      </c>
      <c r="AK804" s="513">
        <f t="shared" si="2090"/>
        <v>0</v>
      </c>
      <c r="AL804" s="401">
        <f t="shared" si="2070"/>
        <v>0</v>
      </c>
      <c r="AM804" s="519"/>
      <c r="AN804" s="429">
        <f t="shared" si="2071"/>
        <v>0</v>
      </c>
      <c r="AO804" s="519">
        <f t="shared" si="2091"/>
        <v>0</v>
      </c>
      <c r="AP804" s="429">
        <f t="shared" si="2092"/>
        <v>0</v>
      </c>
      <c r="AQ804" s="596"/>
      <c r="AR804" s="401">
        <f t="shared" si="2072"/>
        <v>0</v>
      </c>
      <c r="AS804" s="519">
        <f t="shared" si="2093"/>
        <v>0</v>
      </c>
      <c r="AT804" s="429">
        <f t="shared" si="2094"/>
        <v>0</v>
      </c>
      <c r="AU804" s="519"/>
      <c r="AV804" s="401">
        <f t="shared" si="1976"/>
        <v>0</v>
      </c>
      <c r="AW804" s="519">
        <f t="shared" si="2095"/>
        <v>0</v>
      </c>
      <c r="AX804" s="429">
        <f t="shared" si="2096"/>
        <v>0</v>
      </c>
      <c r="AY804" s="519"/>
      <c r="AZ804" s="684">
        <f t="shared" si="2073"/>
        <v>0</v>
      </c>
      <c r="BA804" s="519">
        <f t="shared" si="2097"/>
        <v>0</v>
      </c>
      <c r="BB804" s="429">
        <f t="shared" si="2098"/>
        <v>0</v>
      </c>
      <c r="BC804" s="519"/>
      <c r="BD804" s="429">
        <f t="shared" si="2099"/>
        <v>0</v>
      </c>
      <c r="BE804" s="519">
        <f t="shared" si="2100"/>
        <v>0</v>
      </c>
      <c r="BF804" s="429">
        <f t="shared" si="2101"/>
        <v>0</v>
      </c>
      <c r="BG804" s="698"/>
      <c r="BH804" s="684">
        <f t="shared" si="2102"/>
        <v>0</v>
      </c>
      <c r="BI804" s="519">
        <f t="shared" si="2103"/>
        <v>0</v>
      </c>
      <c r="BJ804" s="429">
        <f t="shared" si="2104"/>
        <v>0</v>
      </c>
      <c r="BK804" s="519"/>
      <c r="BL804" s="429">
        <f t="shared" si="2105"/>
        <v>0</v>
      </c>
      <c r="BM804" s="519">
        <f t="shared" si="2106"/>
        <v>0</v>
      </c>
      <c r="BN804" s="429">
        <f t="shared" si="2107"/>
        <v>0</v>
      </c>
      <c r="BO804" s="718"/>
      <c r="BP804" s="706">
        <f t="shared" si="2108"/>
        <v>0</v>
      </c>
      <c r="BQ804" s="718">
        <f t="shared" si="2109"/>
        <v>0</v>
      </c>
      <c r="BR804" s="706">
        <f t="shared" si="2110"/>
        <v>0</v>
      </c>
      <c r="BS804" s="718"/>
      <c r="BT804" s="706">
        <f t="shared" si="2111"/>
        <v>0</v>
      </c>
      <c r="BU804" s="718">
        <f t="shared" si="2112"/>
        <v>0</v>
      </c>
      <c r="BV804" s="706">
        <f t="shared" si="2113"/>
        <v>0</v>
      </c>
      <c r="BW804" s="718"/>
      <c r="BX804" s="706">
        <f t="shared" si="2114"/>
        <v>0</v>
      </c>
      <c r="BY804" s="718">
        <f t="shared" si="2115"/>
        <v>0</v>
      </c>
      <c r="BZ804" s="706">
        <f t="shared" si="2116"/>
        <v>0</v>
      </c>
      <c r="CA804" s="718"/>
      <c r="CB804" s="706">
        <f t="shared" si="2117"/>
        <v>0</v>
      </c>
      <c r="CC804" s="718">
        <f t="shared" si="2118"/>
        <v>0</v>
      </c>
      <c r="CD804" s="706">
        <f t="shared" si="2119"/>
        <v>0</v>
      </c>
      <c r="CE804" s="710"/>
      <c r="CF804" s="433">
        <f t="shared" si="2069"/>
        <v>278397</v>
      </c>
    </row>
    <row r="805" spans="2:84" ht="72">
      <c r="B805" s="424" t="s">
        <v>2175</v>
      </c>
      <c r="C805" s="425" t="s">
        <v>2176</v>
      </c>
      <c r="D805" s="426" t="s">
        <v>389</v>
      </c>
      <c r="E805" s="427">
        <v>13519</v>
      </c>
      <c r="F805" s="428">
        <v>122</v>
      </c>
      <c r="G805" s="429">
        <f t="shared" si="2074"/>
        <v>1649318</v>
      </c>
      <c r="H805" s="429"/>
      <c r="I805" s="429"/>
      <c r="J805" s="429"/>
      <c r="K805" s="519"/>
      <c r="L805" s="429"/>
      <c r="M805" s="513">
        <f t="shared" si="2075"/>
        <v>0</v>
      </c>
      <c r="N805" s="401">
        <f t="shared" si="2076"/>
        <v>0</v>
      </c>
      <c r="O805" s="519"/>
      <c r="P805" s="429"/>
      <c r="Q805" s="513">
        <f t="shared" si="2077"/>
        <v>0</v>
      </c>
      <c r="R805" s="401">
        <f t="shared" si="2078"/>
        <v>0</v>
      </c>
      <c r="S805" s="545"/>
      <c r="T805" s="429"/>
      <c r="U805" s="513">
        <f t="shared" si="2079"/>
        <v>0</v>
      </c>
      <c r="V805" s="401">
        <f t="shared" si="2080"/>
        <v>0</v>
      </c>
      <c r="W805" s="519"/>
      <c r="X805" s="429"/>
      <c r="Y805" s="513">
        <f t="shared" si="2081"/>
        <v>0</v>
      </c>
      <c r="Z805" s="401">
        <f t="shared" si="2082"/>
        <v>0</v>
      </c>
      <c r="AA805" s="519"/>
      <c r="AB805" s="401">
        <f t="shared" si="2083"/>
        <v>0</v>
      </c>
      <c r="AC805" s="513">
        <f t="shared" si="2084"/>
        <v>0</v>
      </c>
      <c r="AD805" s="401">
        <f t="shared" si="2085"/>
        <v>0</v>
      </c>
      <c r="AE805" s="513"/>
      <c r="AF805" s="401">
        <f t="shared" si="2086"/>
        <v>0</v>
      </c>
      <c r="AG805" s="513">
        <f t="shared" si="2087"/>
        <v>0</v>
      </c>
      <c r="AH805" s="401">
        <f t="shared" si="2088"/>
        <v>0</v>
      </c>
      <c r="AI805" s="513"/>
      <c r="AJ805" s="401">
        <f t="shared" si="2089"/>
        <v>0</v>
      </c>
      <c r="AK805" s="513">
        <f t="shared" si="2090"/>
        <v>0</v>
      </c>
      <c r="AL805" s="401">
        <f t="shared" si="2070"/>
        <v>0</v>
      </c>
      <c r="AM805" s="519"/>
      <c r="AN805" s="429">
        <f t="shared" si="2071"/>
        <v>0</v>
      </c>
      <c r="AO805" s="519">
        <f t="shared" si="2091"/>
        <v>0</v>
      </c>
      <c r="AP805" s="429">
        <f t="shared" si="2092"/>
        <v>0</v>
      </c>
      <c r="AQ805" s="596"/>
      <c r="AR805" s="401">
        <f t="shared" si="2072"/>
        <v>0</v>
      </c>
      <c r="AS805" s="519">
        <f t="shared" si="2093"/>
        <v>0</v>
      </c>
      <c r="AT805" s="429">
        <f t="shared" si="2094"/>
        <v>0</v>
      </c>
      <c r="AU805" s="519"/>
      <c r="AV805" s="401">
        <f t="shared" si="1976"/>
        <v>0</v>
      </c>
      <c r="AW805" s="519">
        <f t="shared" si="2095"/>
        <v>0</v>
      </c>
      <c r="AX805" s="429">
        <f t="shared" si="2096"/>
        <v>0</v>
      </c>
      <c r="AY805" s="519"/>
      <c r="AZ805" s="684">
        <f t="shared" si="2073"/>
        <v>0</v>
      </c>
      <c r="BA805" s="519">
        <f t="shared" si="2097"/>
        <v>0</v>
      </c>
      <c r="BB805" s="429">
        <f t="shared" si="2098"/>
        <v>0</v>
      </c>
      <c r="BC805" s="519"/>
      <c r="BD805" s="429">
        <f t="shared" si="2099"/>
        <v>0</v>
      </c>
      <c r="BE805" s="519">
        <f t="shared" si="2100"/>
        <v>0</v>
      </c>
      <c r="BF805" s="429">
        <f t="shared" si="2101"/>
        <v>0</v>
      </c>
      <c r="BG805" s="698"/>
      <c r="BH805" s="684">
        <f t="shared" si="2102"/>
        <v>0</v>
      </c>
      <c r="BI805" s="519">
        <f t="shared" si="2103"/>
        <v>0</v>
      </c>
      <c r="BJ805" s="429">
        <f t="shared" si="2104"/>
        <v>0</v>
      </c>
      <c r="BK805" s="519">
        <f>66</f>
        <v>66</v>
      </c>
      <c r="BL805" s="429">
        <f t="shared" si="2105"/>
        <v>892254</v>
      </c>
      <c r="BM805" s="519">
        <f t="shared" si="2106"/>
        <v>66</v>
      </c>
      <c r="BN805" s="429">
        <f t="shared" si="2107"/>
        <v>892254</v>
      </c>
      <c r="BO805" s="718">
        <f>26+8</f>
        <v>34</v>
      </c>
      <c r="BP805" s="706">
        <f t="shared" si="2108"/>
        <v>459646</v>
      </c>
      <c r="BQ805" s="718">
        <f t="shared" si="2109"/>
        <v>100</v>
      </c>
      <c r="BR805" s="706">
        <f t="shared" si="2110"/>
        <v>1351900</v>
      </c>
      <c r="BS805" s="718">
        <v>0</v>
      </c>
      <c r="BT805" s="706">
        <f t="shared" si="2111"/>
        <v>0</v>
      </c>
      <c r="BU805" s="718">
        <f t="shared" si="2112"/>
        <v>100</v>
      </c>
      <c r="BV805" s="706">
        <f t="shared" si="2113"/>
        <v>1351900</v>
      </c>
      <c r="BW805" s="718">
        <v>6</v>
      </c>
      <c r="BX805" s="706">
        <f t="shared" si="2114"/>
        <v>81114</v>
      </c>
      <c r="BY805" s="718">
        <f t="shared" si="2115"/>
        <v>106</v>
      </c>
      <c r="BZ805" s="706">
        <f t="shared" si="2116"/>
        <v>1433014</v>
      </c>
      <c r="CA805" s="718"/>
      <c r="CB805" s="706">
        <f t="shared" si="2117"/>
        <v>0</v>
      </c>
      <c r="CC805" s="718">
        <f t="shared" si="2118"/>
        <v>106</v>
      </c>
      <c r="CD805" s="706">
        <f t="shared" si="2119"/>
        <v>1433014</v>
      </c>
      <c r="CE805" s="710"/>
      <c r="CF805" s="433">
        <f t="shared" si="2069"/>
        <v>1649318</v>
      </c>
    </row>
    <row r="806" spans="2:84" ht="72">
      <c r="B806" s="424" t="s">
        <v>2177</v>
      </c>
      <c r="C806" s="425" t="s">
        <v>2178</v>
      </c>
      <c r="D806" s="426" t="s">
        <v>389</v>
      </c>
      <c r="E806" s="427">
        <v>18198</v>
      </c>
      <c r="F806" s="428">
        <v>4</v>
      </c>
      <c r="G806" s="429">
        <f t="shared" si="2074"/>
        <v>72792</v>
      </c>
      <c r="H806" s="429"/>
      <c r="I806" s="429"/>
      <c r="J806" s="429"/>
      <c r="K806" s="519"/>
      <c r="L806" s="429"/>
      <c r="M806" s="513">
        <f t="shared" si="2075"/>
        <v>0</v>
      </c>
      <c r="N806" s="401">
        <f t="shared" si="2076"/>
        <v>0</v>
      </c>
      <c r="O806" s="519"/>
      <c r="P806" s="429"/>
      <c r="Q806" s="513">
        <f t="shared" si="2077"/>
        <v>0</v>
      </c>
      <c r="R806" s="401">
        <f t="shared" si="2078"/>
        <v>0</v>
      </c>
      <c r="S806" s="545"/>
      <c r="T806" s="429"/>
      <c r="U806" s="513">
        <f t="shared" si="2079"/>
        <v>0</v>
      </c>
      <c r="V806" s="401">
        <f t="shared" si="2080"/>
        <v>0</v>
      </c>
      <c r="W806" s="519"/>
      <c r="X806" s="429"/>
      <c r="Y806" s="513">
        <f t="shared" si="2081"/>
        <v>0</v>
      </c>
      <c r="Z806" s="401">
        <f t="shared" si="2082"/>
        <v>0</v>
      </c>
      <c r="AA806" s="519"/>
      <c r="AB806" s="401">
        <f t="shared" si="2083"/>
        <v>0</v>
      </c>
      <c r="AC806" s="513">
        <f t="shared" si="2084"/>
        <v>0</v>
      </c>
      <c r="AD806" s="401">
        <f t="shared" si="2085"/>
        <v>0</v>
      </c>
      <c r="AE806" s="513"/>
      <c r="AF806" s="401">
        <f t="shared" si="2086"/>
        <v>0</v>
      </c>
      <c r="AG806" s="513">
        <f t="shared" si="2087"/>
        <v>0</v>
      </c>
      <c r="AH806" s="401">
        <f t="shared" si="2088"/>
        <v>0</v>
      </c>
      <c r="AI806" s="513"/>
      <c r="AJ806" s="401">
        <f t="shared" si="2089"/>
        <v>0</v>
      </c>
      <c r="AK806" s="513">
        <f t="shared" si="2090"/>
        <v>0</v>
      </c>
      <c r="AL806" s="401">
        <f t="shared" si="2070"/>
        <v>0</v>
      </c>
      <c r="AM806" s="519"/>
      <c r="AN806" s="429">
        <f t="shared" si="2071"/>
        <v>0</v>
      </c>
      <c r="AO806" s="519">
        <f t="shared" si="2091"/>
        <v>0</v>
      </c>
      <c r="AP806" s="429">
        <f t="shared" si="2092"/>
        <v>0</v>
      </c>
      <c r="AQ806" s="596"/>
      <c r="AR806" s="401">
        <f t="shared" si="2072"/>
        <v>0</v>
      </c>
      <c r="AS806" s="519">
        <f t="shared" si="2093"/>
        <v>0</v>
      </c>
      <c r="AT806" s="429">
        <f t="shared" si="2094"/>
        <v>0</v>
      </c>
      <c r="AU806" s="519"/>
      <c r="AV806" s="401">
        <f t="shared" si="1976"/>
        <v>0</v>
      </c>
      <c r="AW806" s="519">
        <f t="shared" si="2095"/>
        <v>0</v>
      </c>
      <c r="AX806" s="429">
        <f t="shared" si="2096"/>
        <v>0</v>
      </c>
      <c r="AY806" s="519"/>
      <c r="AZ806" s="684">
        <f t="shared" si="2073"/>
        <v>0</v>
      </c>
      <c r="BA806" s="519">
        <f t="shared" si="2097"/>
        <v>0</v>
      </c>
      <c r="BB806" s="429">
        <f t="shared" si="2098"/>
        <v>0</v>
      </c>
      <c r="BC806" s="519"/>
      <c r="BD806" s="429">
        <f t="shared" si="2099"/>
        <v>0</v>
      </c>
      <c r="BE806" s="519">
        <f t="shared" si="2100"/>
        <v>0</v>
      </c>
      <c r="BF806" s="429">
        <f t="shared" si="2101"/>
        <v>0</v>
      </c>
      <c r="BG806" s="698"/>
      <c r="BH806" s="684">
        <f t="shared" si="2102"/>
        <v>0</v>
      </c>
      <c r="BI806" s="519">
        <f t="shared" si="2103"/>
        <v>0</v>
      </c>
      <c r="BJ806" s="429">
        <f t="shared" si="2104"/>
        <v>0</v>
      </c>
      <c r="BK806" s="519">
        <v>7</v>
      </c>
      <c r="BL806" s="429">
        <f t="shared" si="2105"/>
        <v>127386</v>
      </c>
      <c r="BM806" s="519">
        <f t="shared" si="2106"/>
        <v>7</v>
      </c>
      <c r="BN806" s="429">
        <f t="shared" si="2107"/>
        <v>127386</v>
      </c>
      <c r="BO806" s="718"/>
      <c r="BP806" s="706">
        <f t="shared" si="2108"/>
        <v>0</v>
      </c>
      <c r="BQ806" s="718">
        <f t="shared" si="2109"/>
        <v>7</v>
      </c>
      <c r="BR806" s="706">
        <f t="shared" si="2110"/>
        <v>127386</v>
      </c>
      <c r="BS806" s="718">
        <v>12</v>
      </c>
      <c r="BT806" s="706">
        <f t="shared" si="2111"/>
        <v>218376</v>
      </c>
      <c r="BU806" s="718">
        <f t="shared" si="2112"/>
        <v>19</v>
      </c>
      <c r="BV806" s="706">
        <f t="shared" si="2113"/>
        <v>345762</v>
      </c>
      <c r="BW806" s="718"/>
      <c r="BX806" s="706">
        <f t="shared" si="2114"/>
        <v>0</v>
      </c>
      <c r="BY806" s="718">
        <f t="shared" si="2115"/>
        <v>19</v>
      </c>
      <c r="BZ806" s="706">
        <f t="shared" si="2116"/>
        <v>345762</v>
      </c>
      <c r="CA806" s="718"/>
      <c r="CB806" s="706">
        <f t="shared" si="2117"/>
        <v>0</v>
      </c>
      <c r="CC806" s="718">
        <f t="shared" si="2118"/>
        <v>19</v>
      </c>
      <c r="CD806" s="706">
        <f t="shared" si="2119"/>
        <v>345762</v>
      </c>
      <c r="CE806" s="710"/>
      <c r="CF806" s="433">
        <f t="shared" si="2069"/>
        <v>72792</v>
      </c>
    </row>
    <row r="807" spans="2:84" ht="54">
      <c r="B807" s="424" t="s">
        <v>2179</v>
      </c>
      <c r="C807" s="425" t="s">
        <v>2180</v>
      </c>
      <c r="D807" s="426" t="s">
        <v>389</v>
      </c>
      <c r="E807" s="427">
        <v>156662</v>
      </c>
      <c r="F807" s="428">
        <v>160</v>
      </c>
      <c r="G807" s="429">
        <f t="shared" si="2074"/>
        <v>25065920</v>
      </c>
      <c r="H807" s="429"/>
      <c r="I807" s="429"/>
      <c r="J807" s="429"/>
      <c r="K807" s="519"/>
      <c r="L807" s="429"/>
      <c r="M807" s="513">
        <f t="shared" si="2075"/>
        <v>0</v>
      </c>
      <c r="N807" s="401">
        <f t="shared" si="2076"/>
        <v>0</v>
      </c>
      <c r="O807" s="519"/>
      <c r="P807" s="429"/>
      <c r="Q807" s="513">
        <f t="shared" si="2077"/>
        <v>0</v>
      </c>
      <c r="R807" s="401">
        <f t="shared" si="2078"/>
        <v>0</v>
      </c>
      <c r="S807" s="545"/>
      <c r="T807" s="429"/>
      <c r="U807" s="513">
        <f t="shared" si="2079"/>
        <v>0</v>
      </c>
      <c r="V807" s="401">
        <f t="shared" si="2080"/>
        <v>0</v>
      </c>
      <c r="W807" s="519"/>
      <c r="X807" s="429"/>
      <c r="Y807" s="513">
        <f t="shared" si="2081"/>
        <v>0</v>
      </c>
      <c r="Z807" s="401">
        <f t="shared" si="2082"/>
        <v>0</v>
      </c>
      <c r="AA807" s="519"/>
      <c r="AB807" s="401">
        <f t="shared" si="2083"/>
        <v>0</v>
      </c>
      <c r="AC807" s="513">
        <f t="shared" si="2084"/>
        <v>0</v>
      </c>
      <c r="AD807" s="401">
        <f t="shared" si="2085"/>
        <v>0</v>
      </c>
      <c r="AE807" s="513"/>
      <c r="AF807" s="401">
        <f t="shared" si="2086"/>
        <v>0</v>
      </c>
      <c r="AG807" s="513">
        <f t="shared" si="2087"/>
        <v>0</v>
      </c>
      <c r="AH807" s="401">
        <f t="shared" si="2088"/>
        <v>0</v>
      </c>
      <c r="AI807" s="513"/>
      <c r="AJ807" s="401">
        <f t="shared" si="2089"/>
        <v>0</v>
      </c>
      <c r="AK807" s="513">
        <f t="shared" si="2090"/>
        <v>0</v>
      </c>
      <c r="AL807" s="401">
        <f t="shared" si="2070"/>
        <v>0</v>
      </c>
      <c r="AM807" s="519"/>
      <c r="AN807" s="429">
        <f t="shared" si="2071"/>
        <v>0</v>
      </c>
      <c r="AO807" s="519">
        <f t="shared" si="2091"/>
        <v>0</v>
      </c>
      <c r="AP807" s="429">
        <f t="shared" si="2092"/>
        <v>0</v>
      </c>
      <c r="AQ807" s="596"/>
      <c r="AR807" s="401">
        <f t="shared" si="2072"/>
        <v>0</v>
      </c>
      <c r="AS807" s="519">
        <f t="shared" si="2093"/>
        <v>0</v>
      </c>
      <c r="AT807" s="429">
        <f t="shared" si="2094"/>
        <v>0</v>
      </c>
      <c r="AU807" s="519"/>
      <c r="AV807" s="401">
        <f t="shared" si="1976"/>
        <v>0</v>
      </c>
      <c r="AW807" s="519">
        <f t="shared" si="2095"/>
        <v>0</v>
      </c>
      <c r="AX807" s="429">
        <f t="shared" si="2096"/>
        <v>0</v>
      </c>
      <c r="AY807" s="519"/>
      <c r="AZ807" s="684">
        <f t="shared" si="2073"/>
        <v>0</v>
      </c>
      <c r="BA807" s="519">
        <f t="shared" si="2097"/>
        <v>0</v>
      </c>
      <c r="BB807" s="429">
        <f t="shared" si="2098"/>
        <v>0</v>
      </c>
      <c r="BC807" s="519"/>
      <c r="BD807" s="429">
        <f t="shared" si="2099"/>
        <v>0</v>
      </c>
      <c r="BE807" s="519">
        <f t="shared" si="2100"/>
        <v>0</v>
      </c>
      <c r="BF807" s="429">
        <f t="shared" si="2101"/>
        <v>0</v>
      </c>
      <c r="BG807" s="698"/>
      <c r="BH807" s="684">
        <f t="shared" si="2102"/>
        <v>0</v>
      </c>
      <c r="BI807" s="519">
        <f t="shared" si="2103"/>
        <v>0</v>
      </c>
      <c r="BJ807" s="429">
        <f t="shared" si="2104"/>
        <v>0</v>
      </c>
      <c r="BK807" s="519">
        <v>26</v>
      </c>
      <c r="BL807" s="429">
        <f t="shared" si="2105"/>
        <v>4073212</v>
      </c>
      <c r="BM807" s="519">
        <f t="shared" si="2106"/>
        <v>26</v>
      </c>
      <c r="BN807" s="429">
        <f t="shared" si="2107"/>
        <v>4073212</v>
      </c>
      <c r="BO807" s="718"/>
      <c r="BP807" s="706">
        <f t="shared" si="2108"/>
        <v>0</v>
      </c>
      <c r="BQ807" s="718">
        <f t="shared" si="2109"/>
        <v>26</v>
      </c>
      <c r="BR807" s="706">
        <f t="shared" si="2110"/>
        <v>4073212</v>
      </c>
      <c r="BS807" s="718">
        <v>0</v>
      </c>
      <c r="BT807" s="706">
        <f t="shared" si="2111"/>
        <v>0</v>
      </c>
      <c r="BU807" s="718">
        <f t="shared" si="2112"/>
        <v>26</v>
      </c>
      <c r="BV807" s="706">
        <f t="shared" si="2113"/>
        <v>4073212</v>
      </c>
      <c r="BW807" s="718">
        <v>7</v>
      </c>
      <c r="BX807" s="706">
        <f t="shared" si="2114"/>
        <v>1096634</v>
      </c>
      <c r="BY807" s="718">
        <f t="shared" si="2115"/>
        <v>33</v>
      </c>
      <c r="BZ807" s="706">
        <f t="shared" si="2116"/>
        <v>5169846</v>
      </c>
      <c r="CA807" s="718"/>
      <c r="CB807" s="706">
        <f t="shared" si="2117"/>
        <v>0</v>
      </c>
      <c r="CC807" s="718">
        <f t="shared" si="2118"/>
        <v>33</v>
      </c>
      <c r="CD807" s="706">
        <f t="shared" si="2119"/>
        <v>5169846</v>
      </c>
      <c r="CE807" s="710"/>
      <c r="CF807" s="433">
        <f t="shared" si="2069"/>
        <v>25065920</v>
      </c>
    </row>
    <row r="808" spans="2:84" ht="54">
      <c r="B808" s="424" t="s">
        <v>2181</v>
      </c>
      <c r="C808" s="425" t="s">
        <v>2182</v>
      </c>
      <c r="D808" s="426" t="s">
        <v>389</v>
      </c>
      <c r="E808" s="427">
        <v>163451</v>
      </c>
      <c r="F808" s="428">
        <v>14</v>
      </c>
      <c r="G808" s="429">
        <f t="shared" si="2074"/>
        <v>2288314</v>
      </c>
      <c r="H808" s="429"/>
      <c r="I808" s="429"/>
      <c r="J808" s="429"/>
      <c r="K808" s="519"/>
      <c r="L808" s="429"/>
      <c r="M808" s="513">
        <f t="shared" si="2075"/>
        <v>0</v>
      </c>
      <c r="N808" s="401">
        <f t="shared" si="2076"/>
        <v>0</v>
      </c>
      <c r="O808" s="519"/>
      <c r="P808" s="429"/>
      <c r="Q808" s="513">
        <f t="shared" si="2077"/>
        <v>0</v>
      </c>
      <c r="R808" s="401">
        <f t="shared" si="2078"/>
        <v>0</v>
      </c>
      <c r="S808" s="545"/>
      <c r="T808" s="429"/>
      <c r="U808" s="513">
        <f t="shared" si="2079"/>
        <v>0</v>
      </c>
      <c r="V808" s="401">
        <f t="shared" si="2080"/>
        <v>0</v>
      </c>
      <c r="W808" s="519"/>
      <c r="X808" s="429"/>
      <c r="Y808" s="513">
        <f t="shared" si="2081"/>
        <v>0</v>
      </c>
      <c r="Z808" s="401">
        <f t="shared" si="2082"/>
        <v>0</v>
      </c>
      <c r="AA808" s="519"/>
      <c r="AB808" s="401">
        <f t="shared" si="2083"/>
        <v>0</v>
      </c>
      <c r="AC808" s="513">
        <f t="shared" si="2084"/>
        <v>0</v>
      </c>
      <c r="AD808" s="401">
        <f t="shared" si="2085"/>
        <v>0</v>
      </c>
      <c r="AE808" s="513"/>
      <c r="AF808" s="401">
        <f t="shared" si="2086"/>
        <v>0</v>
      </c>
      <c r="AG808" s="513">
        <f t="shared" si="2087"/>
        <v>0</v>
      </c>
      <c r="AH808" s="401">
        <f t="shared" si="2088"/>
        <v>0</v>
      </c>
      <c r="AI808" s="513"/>
      <c r="AJ808" s="401">
        <f t="shared" si="2089"/>
        <v>0</v>
      </c>
      <c r="AK808" s="513">
        <f t="shared" si="2090"/>
        <v>0</v>
      </c>
      <c r="AL808" s="401">
        <f t="shared" si="2070"/>
        <v>0</v>
      </c>
      <c r="AM808" s="519"/>
      <c r="AN808" s="429">
        <f t="shared" si="2071"/>
        <v>0</v>
      </c>
      <c r="AO808" s="519">
        <f t="shared" si="2091"/>
        <v>0</v>
      </c>
      <c r="AP808" s="429">
        <f t="shared" si="2092"/>
        <v>0</v>
      </c>
      <c r="AQ808" s="596"/>
      <c r="AR808" s="401">
        <f t="shared" si="2072"/>
        <v>0</v>
      </c>
      <c r="AS808" s="519">
        <f t="shared" si="2093"/>
        <v>0</v>
      </c>
      <c r="AT808" s="429">
        <f t="shared" si="2094"/>
        <v>0</v>
      </c>
      <c r="AU808" s="519"/>
      <c r="AV808" s="401">
        <f t="shared" si="1976"/>
        <v>0</v>
      </c>
      <c r="AW808" s="519">
        <f t="shared" si="2095"/>
        <v>0</v>
      </c>
      <c r="AX808" s="429">
        <f t="shared" si="2096"/>
        <v>0</v>
      </c>
      <c r="AY808" s="519"/>
      <c r="AZ808" s="684">
        <f t="shared" si="2073"/>
        <v>0</v>
      </c>
      <c r="BA808" s="519">
        <f t="shared" si="2097"/>
        <v>0</v>
      </c>
      <c r="BB808" s="429">
        <f t="shared" si="2098"/>
        <v>0</v>
      </c>
      <c r="BC808" s="519"/>
      <c r="BD808" s="429">
        <f t="shared" si="2099"/>
        <v>0</v>
      </c>
      <c r="BE808" s="519">
        <f t="shared" si="2100"/>
        <v>0</v>
      </c>
      <c r="BF808" s="429">
        <f t="shared" si="2101"/>
        <v>0</v>
      </c>
      <c r="BG808" s="698"/>
      <c r="BH808" s="684">
        <f t="shared" si="2102"/>
        <v>0</v>
      </c>
      <c r="BI808" s="519">
        <f t="shared" si="2103"/>
        <v>0</v>
      </c>
      <c r="BJ808" s="429">
        <f t="shared" si="2104"/>
        <v>0</v>
      </c>
      <c r="BK808" s="519"/>
      <c r="BL808" s="429">
        <f t="shared" si="2105"/>
        <v>0</v>
      </c>
      <c r="BM808" s="519">
        <f t="shared" si="2106"/>
        <v>0</v>
      </c>
      <c r="BN808" s="429">
        <f t="shared" si="2107"/>
        <v>0</v>
      </c>
      <c r="BO808" s="718"/>
      <c r="BP808" s="706">
        <f t="shared" si="2108"/>
        <v>0</v>
      </c>
      <c r="BQ808" s="718">
        <f t="shared" si="2109"/>
        <v>0</v>
      </c>
      <c r="BR808" s="706">
        <f t="shared" si="2110"/>
        <v>0</v>
      </c>
      <c r="BS808" s="718"/>
      <c r="BT808" s="706">
        <f t="shared" si="2111"/>
        <v>0</v>
      </c>
      <c r="BU808" s="718">
        <f t="shared" si="2112"/>
        <v>0</v>
      </c>
      <c r="BV808" s="706">
        <f t="shared" si="2113"/>
        <v>0</v>
      </c>
      <c r="BW808" s="718"/>
      <c r="BX808" s="706">
        <f t="shared" si="2114"/>
        <v>0</v>
      </c>
      <c r="BY808" s="718">
        <f t="shared" si="2115"/>
        <v>0</v>
      </c>
      <c r="BZ808" s="706">
        <f t="shared" si="2116"/>
        <v>0</v>
      </c>
      <c r="CA808" s="718"/>
      <c r="CB808" s="706">
        <f t="shared" si="2117"/>
        <v>0</v>
      </c>
      <c r="CC808" s="718">
        <f t="shared" si="2118"/>
        <v>0</v>
      </c>
      <c r="CD808" s="706">
        <f t="shared" si="2119"/>
        <v>0</v>
      </c>
      <c r="CE808" s="710"/>
      <c r="CF808" s="433">
        <f t="shared" si="2069"/>
        <v>2288314</v>
      </c>
    </row>
    <row r="809" spans="2:84" ht="54">
      <c r="B809" s="424" t="s">
        <v>2183</v>
      </c>
      <c r="C809" s="425" t="s">
        <v>2184</v>
      </c>
      <c r="D809" s="426" t="s">
        <v>389</v>
      </c>
      <c r="E809" s="427">
        <v>188569</v>
      </c>
      <c r="F809" s="428">
        <v>61</v>
      </c>
      <c r="G809" s="429">
        <f t="shared" si="2074"/>
        <v>11502709</v>
      </c>
      <c r="H809" s="429"/>
      <c r="I809" s="429"/>
      <c r="J809" s="429"/>
      <c r="K809" s="519"/>
      <c r="L809" s="429"/>
      <c r="M809" s="513">
        <f t="shared" si="2075"/>
        <v>0</v>
      </c>
      <c r="N809" s="401">
        <f t="shared" si="2076"/>
        <v>0</v>
      </c>
      <c r="O809" s="519"/>
      <c r="P809" s="429"/>
      <c r="Q809" s="513">
        <f t="shared" si="2077"/>
        <v>0</v>
      </c>
      <c r="R809" s="401">
        <f t="shared" si="2078"/>
        <v>0</v>
      </c>
      <c r="S809" s="545"/>
      <c r="T809" s="429"/>
      <c r="U809" s="513">
        <f t="shared" si="2079"/>
        <v>0</v>
      </c>
      <c r="V809" s="401">
        <f t="shared" si="2080"/>
        <v>0</v>
      </c>
      <c r="W809" s="519"/>
      <c r="X809" s="429"/>
      <c r="Y809" s="513">
        <f t="shared" si="2081"/>
        <v>0</v>
      </c>
      <c r="Z809" s="401">
        <f t="shared" si="2082"/>
        <v>0</v>
      </c>
      <c r="AA809" s="519"/>
      <c r="AB809" s="401">
        <f t="shared" si="2083"/>
        <v>0</v>
      </c>
      <c r="AC809" s="513">
        <f t="shared" si="2084"/>
        <v>0</v>
      </c>
      <c r="AD809" s="401">
        <f t="shared" si="2085"/>
        <v>0</v>
      </c>
      <c r="AE809" s="513"/>
      <c r="AF809" s="401">
        <f t="shared" si="2086"/>
        <v>0</v>
      </c>
      <c r="AG809" s="513">
        <f t="shared" si="2087"/>
        <v>0</v>
      </c>
      <c r="AH809" s="401">
        <f t="shared" si="2088"/>
        <v>0</v>
      </c>
      <c r="AI809" s="513"/>
      <c r="AJ809" s="401">
        <f t="shared" si="2089"/>
        <v>0</v>
      </c>
      <c r="AK809" s="513">
        <f t="shared" si="2090"/>
        <v>0</v>
      </c>
      <c r="AL809" s="401">
        <f t="shared" si="2070"/>
        <v>0</v>
      </c>
      <c r="AM809" s="519"/>
      <c r="AN809" s="429">
        <f t="shared" si="2071"/>
        <v>0</v>
      </c>
      <c r="AO809" s="519">
        <f t="shared" si="2091"/>
        <v>0</v>
      </c>
      <c r="AP809" s="429">
        <f t="shared" si="2092"/>
        <v>0</v>
      </c>
      <c r="AQ809" s="596"/>
      <c r="AR809" s="401">
        <f t="shared" si="2072"/>
        <v>0</v>
      </c>
      <c r="AS809" s="519">
        <f t="shared" si="2093"/>
        <v>0</v>
      </c>
      <c r="AT809" s="429">
        <f t="shared" si="2094"/>
        <v>0</v>
      </c>
      <c r="AU809" s="519"/>
      <c r="AV809" s="401">
        <f t="shared" ref="AV809:AV819" si="2120">AU809*$E809</f>
        <v>0</v>
      </c>
      <c r="AW809" s="519">
        <f t="shared" si="2095"/>
        <v>0</v>
      </c>
      <c r="AX809" s="429">
        <f t="shared" si="2096"/>
        <v>0</v>
      </c>
      <c r="AY809" s="519"/>
      <c r="AZ809" s="684">
        <f t="shared" si="2073"/>
        <v>0</v>
      </c>
      <c r="BA809" s="519">
        <f t="shared" si="2097"/>
        <v>0</v>
      </c>
      <c r="BB809" s="429">
        <f t="shared" si="2098"/>
        <v>0</v>
      </c>
      <c r="BC809" s="519"/>
      <c r="BD809" s="429">
        <f t="shared" si="2099"/>
        <v>0</v>
      </c>
      <c r="BE809" s="519">
        <f t="shared" si="2100"/>
        <v>0</v>
      </c>
      <c r="BF809" s="429">
        <f t="shared" si="2101"/>
        <v>0</v>
      </c>
      <c r="BG809" s="698"/>
      <c r="BH809" s="684">
        <f t="shared" si="2102"/>
        <v>0</v>
      </c>
      <c r="BI809" s="519">
        <f t="shared" si="2103"/>
        <v>0</v>
      </c>
      <c r="BJ809" s="429">
        <f t="shared" si="2104"/>
        <v>0</v>
      </c>
      <c r="BK809" s="519"/>
      <c r="BL809" s="429">
        <f t="shared" si="2105"/>
        <v>0</v>
      </c>
      <c r="BM809" s="519">
        <f t="shared" si="2106"/>
        <v>0</v>
      </c>
      <c r="BN809" s="429">
        <f t="shared" si="2107"/>
        <v>0</v>
      </c>
      <c r="BO809" s="718"/>
      <c r="BP809" s="706">
        <f t="shared" si="2108"/>
        <v>0</v>
      </c>
      <c r="BQ809" s="718">
        <f t="shared" si="2109"/>
        <v>0</v>
      </c>
      <c r="BR809" s="706">
        <f t="shared" si="2110"/>
        <v>0</v>
      </c>
      <c r="BS809" s="718"/>
      <c r="BT809" s="706">
        <f t="shared" si="2111"/>
        <v>0</v>
      </c>
      <c r="BU809" s="718">
        <f t="shared" si="2112"/>
        <v>0</v>
      </c>
      <c r="BV809" s="706">
        <f t="shared" si="2113"/>
        <v>0</v>
      </c>
      <c r="BW809" s="718"/>
      <c r="BX809" s="706">
        <f t="shared" si="2114"/>
        <v>0</v>
      </c>
      <c r="BY809" s="718">
        <f t="shared" si="2115"/>
        <v>0</v>
      </c>
      <c r="BZ809" s="706">
        <f t="shared" si="2116"/>
        <v>0</v>
      </c>
      <c r="CA809" s="718"/>
      <c r="CB809" s="706">
        <f t="shared" si="2117"/>
        <v>0</v>
      </c>
      <c r="CC809" s="718">
        <f t="shared" si="2118"/>
        <v>0</v>
      </c>
      <c r="CD809" s="706">
        <f t="shared" si="2119"/>
        <v>0</v>
      </c>
      <c r="CE809" s="710"/>
      <c r="CF809" s="433">
        <f t="shared" si="2069"/>
        <v>11502709</v>
      </c>
    </row>
    <row r="810" spans="2:84" ht="54">
      <c r="B810" s="424" t="s">
        <v>2185</v>
      </c>
      <c r="C810" s="425" t="s">
        <v>2186</v>
      </c>
      <c r="D810" s="426" t="s">
        <v>389</v>
      </c>
      <c r="E810" s="427">
        <v>255521</v>
      </c>
      <c r="F810" s="428">
        <v>3</v>
      </c>
      <c r="G810" s="429">
        <f t="shared" si="2074"/>
        <v>766563</v>
      </c>
      <c r="H810" s="429"/>
      <c r="I810" s="429"/>
      <c r="J810" s="429"/>
      <c r="K810" s="519"/>
      <c r="L810" s="429"/>
      <c r="M810" s="513">
        <f t="shared" si="2075"/>
        <v>0</v>
      </c>
      <c r="N810" s="401">
        <f t="shared" si="2076"/>
        <v>0</v>
      </c>
      <c r="O810" s="519"/>
      <c r="P810" s="429"/>
      <c r="Q810" s="513">
        <f t="shared" si="2077"/>
        <v>0</v>
      </c>
      <c r="R810" s="401">
        <f t="shared" si="2078"/>
        <v>0</v>
      </c>
      <c r="S810" s="545"/>
      <c r="T810" s="429"/>
      <c r="U810" s="513">
        <f t="shared" si="2079"/>
        <v>0</v>
      </c>
      <c r="V810" s="401">
        <f t="shared" si="2080"/>
        <v>0</v>
      </c>
      <c r="W810" s="519"/>
      <c r="X810" s="429"/>
      <c r="Y810" s="513">
        <f t="shared" si="2081"/>
        <v>0</v>
      </c>
      <c r="Z810" s="401">
        <f t="shared" si="2082"/>
        <v>0</v>
      </c>
      <c r="AA810" s="519"/>
      <c r="AB810" s="401">
        <f t="shared" si="2083"/>
        <v>0</v>
      </c>
      <c r="AC810" s="513">
        <f t="shared" si="2084"/>
        <v>0</v>
      </c>
      <c r="AD810" s="401">
        <f t="shared" si="2085"/>
        <v>0</v>
      </c>
      <c r="AE810" s="513"/>
      <c r="AF810" s="401">
        <f t="shared" si="2086"/>
        <v>0</v>
      </c>
      <c r="AG810" s="513">
        <f t="shared" si="2087"/>
        <v>0</v>
      </c>
      <c r="AH810" s="401">
        <f t="shared" si="2088"/>
        <v>0</v>
      </c>
      <c r="AI810" s="513"/>
      <c r="AJ810" s="401">
        <f t="shared" si="2089"/>
        <v>0</v>
      </c>
      <c r="AK810" s="513">
        <f t="shared" si="2090"/>
        <v>0</v>
      </c>
      <c r="AL810" s="401">
        <f t="shared" si="2070"/>
        <v>0</v>
      </c>
      <c r="AM810" s="519"/>
      <c r="AN810" s="429">
        <f t="shared" si="2071"/>
        <v>0</v>
      </c>
      <c r="AO810" s="519">
        <f t="shared" si="2091"/>
        <v>0</v>
      </c>
      <c r="AP810" s="429">
        <f t="shared" si="2092"/>
        <v>0</v>
      </c>
      <c r="AQ810" s="596"/>
      <c r="AR810" s="401">
        <f t="shared" si="2072"/>
        <v>0</v>
      </c>
      <c r="AS810" s="519">
        <f t="shared" si="2093"/>
        <v>0</v>
      </c>
      <c r="AT810" s="429">
        <f t="shared" si="2094"/>
        <v>0</v>
      </c>
      <c r="AU810" s="519"/>
      <c r="AV810" s="401">
        <f t="shared" si="2120"/>
        <v>0</v>
      </c>
      <c r="AW810" s="519">
        <f t="shared" si="2095"/>
        <v>0</v>
      </c>
      <c r="AX810" s="429">
        <f t="shared" si="2096"/>
        <v>0</v>
      </c>
      <c r="AY810" s="519"/>
      <c r="AZ810" s="684">
        <f t="shared" si="2073"/>
        <v>0</v>
      </c>
      <c r="BA810" s="519">
        <f t="shared" si="2097"/>
        <v>0</v>
      </c>
      <c r="BB810" s="429">
        <f t="shared" si="2098"/>
        <v>0</v>
      </c>
      <c r="BC810" s="519"/>
      <c r="BD810" s="429">
        <f t="shared" si="2099"/>
        <v>0</v>
      </c>
      <c r="BE810" s="519">
        <f t="shared" si="2100"/>
        <v>0</v>
      </c>
      <c r="BF810" s="429">
        <f t="shared" si="2101"/>
        <v>0</v>
      </c>
      <c r="BG810" s="698"/>
      <c r="BH810" s="684">
        <f t="shared" si="2102"/>
        <v>0</v>
      </c>
      <c r="BI810" s="519">
        <f t="shared" si="2103"/>
        <v>0</v>
      </c>
      <c r="BJ810" s="429">
        <f t="shared" si="2104"/>
        <v>0</v>
      </c>
      <c r="BK810" s="519"/>
      <c r="BL810" s="429">
        <f t="shared" si="2105"/>
        <v>0</v>
      </c>
      <c r="BM810" s="519">
        <f t="shared" si="2106"/>
        <v>0</v>
      </c>
      <c r="BN810" s="429">
        <f t="shared" si="2107"/>
        <v>0</v>
      </c>
      <c r="BO810" s="718"/>
      <c r="BP810" s="706">
        <f t="shared" si="2108"/>
        <v>0</v>
      </c>
      <c r="BQ810" s="718">
        <f t="shared" si="2109"/>
        <v>0</v>
      </c>
      <c r="BR810" s="706">
        <f t="shared" si="2110"/>
        <v>0</v>
      </c>
      <c r="BS810" s="718"/>
      <c r="BT810" s="706">
        <f t="shared" si="2111"/>
        <v>0</v>
      </c>
      <c r="BU810" s="718">
        <f t="shared" si="2112"/>
        <v>0</v>
      </c>
      <c r="BV810" s="706">
        <f t="shared" si="2113"/>
        <v>0</v>
      </c>
      <c r="BW810" s="718"/>
      <c r="BX810" s="706">
        <f t="shared" si="2114"/>
        <v>0</v>
      </c>
      <c r="BY810" s="718">
        <f t="shared" si="2115"/>
        <v>0</v>
      </c>
      <c r="BZ810" s="706">
        <f t="shared" si="2116"/>
        <v>0</v>
      </c>
      <c r="CA810" s="718"/>
      <c r="CB810" s="706">
        <f t="shared" si="2117"/>
        <v>0</v>
      </c>
      <c r="CC810" s="718">
        <f t="shared" si="2118"/>
        <v>0</v>
      </c>
      <c r="CD810" s="706">
        <f t="shared" si="2119"/>
        <v>0</v>
      </c>
      <c r="CE810" s="710"/>
      <c r="CF810" s="433">
        <f t="shared" si="2069"/>
        <v>766563</v>
      </c>
    </row>
    <row r="811" spans="2:84" ht="54">
      <c r="B811" s="424" t="s">
        <v>2187</v>
      </c>
      <c r="C811" s="425" t="s">
        <v>2188</v>
      </c>
      <c r="D811" s="426" t="s">
        <v>389</v>
      </c>
      <c r="E811" s="427">
        <v>363994</v>
      </c>
      <c r="F811" s="428">
        <v>4</v>
      </c>
      <c r="G811" s="429">
        <f t="shared" si="2074"/>
        <v>1455976</v>
      </c>
      <c r="H811" s="429"/>
      <c r="I811" s="429"/>
      <c r="J811" s="429"/>
      <c r="K811" s="519"/>
      <c r="L811" s="429"/>
      <c r="M811" s="513">
        <f t="shared" si="2075"/>
        <v>0</v>
      </c>
      <c r="N811" s="401">
        <f t="shared" si="2076"/>
        <v>0</v>
      </c>
      <c r="O811" s="519"/>
      <c r="P811" s="429"/>
      <c r="Q811" s="513">
        <f t="shared" si="2077"/>
        <v>0</v>
      </c>
      <c r="R811" s="401">
        <f t="shared" si="2078"/>
        <v>0</v>
      </c>
      <c r="S811" s="545"/>
      <c r="T811" s="429"/>
      <c r="U811" s="513">
        <f t="shared" si="2079"/>
        <v>0</v>
      </c>
      <c r="V811" s="401">
        <f t="shared" si="2080"/>
        <v>0</v>
      </c>
      <c r="W811" s="519"/>
      <c r="X811" s="429"/>
      <c r="Y811" s="513">
        <f t="shared" si="2081"/>
        <v>0</v>
      </c>
      <c r="Z811" s="401">
        <f t="shared" si="2082"/>
        <v>0</v>
      </c>
      <c r="AA811" s="519"/>
      <c r="AB811" s="401">
        <f t="shared" si="2083"/>
        <v>0</v>
      </c>
      <c r="AC811" s="513">
        <f t="shared" si="2084"/>
        <v>0</v>
      </c>
      <c r="AD811" s="401">
        <f t="shared" si="2085"/>
        <v>0</v>
      </c>
      <c r="AE811" s="513"/>
      <c r="AF811" s="401">
        <f t="shared" si="2086"/>
        <v>0</v>
      </c>
      <c r="AG811" s="513">
        <f t="shared" si="2087"/>
        <v>0</v>
      </c>
      <c r="AH811" s="401">
        <f t="shared" si="2088"/>
        <v>0</v>
      </c>
      <c r="AI811" s="513"/>
      <c r="AJ811" s="401">
        <f t="shared" si="2089"/>
        <v>0</v>
      </c>
      <c r="AK811" s="513">
        <f t="shared" si="2090"/>
        <v>0</v>
      </c>
      <c r="AL811" s="401">
        <f t="shared" si="2070"/>
        <v>0</v>
      </c>
      <c r="AM811" s="519"/>
      <c r="AN811" s="429">
        <f t="shared" si="2071"/>
        <v>0</v>
      </c>
      <c r="AO811" s="519">
        <f t="shared" si="2091"/>
        <v>0</v>
      </c>
      <c r="AP811" s="429">
        <f t="shared" si="2092"/>
        <v>0</v>
      </c>
      <c r="AQ811" s="596"/>
      <c r="AR811" s="401">
        <f t="shared" si="2072"/>
        <v>0</v>
      </c>
      <c r="AS811" s="519">
        <f t="shared" si="2093"/>
        <v>0</v>
      </c>
      <c r="AT811" s="429">
        <f t="shared" si="2094"/>
        <v>0</v>
      </c>
      <c r="AU811" s="519"/>
      <c r="AV811" s="401">
        <f t="shared" si="2120"/>
        <v>0</v>
      </c>
      <c r="AW811" s="519">
        <f t="shared" si="2095"/>
        <v>0</v>
      </c>
      <c r="AX811" s="429">
        <f t="shared" si="2096"/>
        <v>0</v>
      </c>
      <c r="AY811" s="519"/>
      <c r="AZ811" s="684">
        <f t="shared" si="2073"/>
        <v>0</v>
      </c>
      <c r="BA811" s="519">
        <f t="shared" si="2097"/>
        <v>0</v>
      </c>
      <c r="BB811" s="429">
        <f t="shared" si="2098"/>
        <v>0</v>
      </c>
      <c r="BC811" s="519"/>
      <c r="BD811" s="429">
        <f t="shared" si="2099"/>
        <v>0</v>
      </c>
      <c r="BE811" s="519">
        <f t="shared" si="2100"/>
        <v>0</v>
      </c>
      <c r="BF811" s="429">
        <f t="shared" si="2101"/>
        <v>0</v>
      </c>
      <c r="BG811" s="698"/>
      <c r="BH811" s="684">
        <f t="shared" si="2102"/>
        <v>0</v>
      </c>
      <c r="BI811" s="519">
        <f t="shared" si="2103"/>
        <v>0</v>
      </c>
      <c r="BJ811" s="429">
        <f t="shared" si="2104"/>
        <v>0</v>
      </c>
      <c r="BK811" s="519"/>
      <c r="BL811" s="429">
        <f t="shared" si="2105"/>
        <v>0</v>
      </c>
      <c r="BM811" s="519">
        <f t="shared" si="2106"/>
        <v>0</v>
      </c>
      <c r="BN811" s="429">
        <f t="shared" si="2107"/>
        <v>0</v>
      </c>
      <c r="BO811" s="718"/>
      <c r="BP811" s="706">
        <f t="shared" si="2108"/>
        <v>0</v>
      </c>
      <c r="BQ811" s="718">
        <f t="shared" si="2109"/>
        <v>0</v>
      </c>
      <c r="BR811" s="706">
        <f t="shared" si="2110"/>
        <v>0</v>
      </c>
      <c r="BS811" s="718"/>
      <c r="BT811" s="706">
        <f t="shared" si="2111"/>
        <v>0</v>
      </c>
      <c r="BU811" s="718">
        <f t="shared" si="2112"/>
        <v>0</v>
      </c>
      <c r="BV811" s="706">
        <f t="shared" si="2113"/>
        <v>0</v>
      </c>
      <c r="BW811" s="718"/>
      <c r="BX811" s="706">
        <f t="shared" si="2114"/>
        <v>0</v>
      </c>
      <c r="BY811" s="718">
        <f t="shared" si="2115"/>
        <v>0</v>
      </c>
      <c r="BZ811" s="706">
        <f t="shared" si="2116"/>
        <v>0</v>
      </c>
      <c r="CA811" s="718"/>
      <c r="CB811" s="706">
        <f t="shared" si="2117"/>
        <v>0</v>
      </c>
      <c r="CC811" s="718">
        <f t="shared" si="2118"/>
        <v>0</v>
      </c>
      <c r="CD811" s="706">
        <f t="shared" si="2119"/>
        <v>0</v>
      </c>
      <c r="CE811" s="710"/>
      <c r="CF811" s="433">
        <f t="shared" si="2069"/>
        <v>1455976</v>
      </c>
    </row>
    <row r="812" spans="2:84" ht="72">
      <c r="B812" s="424" t="s">
        <v>2189</v>
      </c>
      <c r="C812" s="425" t="s">
        <v>2190</v>
      </c>
      <c r="D812" s="426" t="s">
        <v>392</v>
      </c>
      <c r="E812" s="427">
        <v>341546</v>
      </c>
      <c r="F812" s="428">
        <v>12</v>
      </c>
      <c r="G812" s="429">
        <f t="shared" si="2074"/>
        <v>4098552</v>
      </c>
      <c r="H812" s="429"/>
      <c r="I812" s="429"/>
      <c r="J812" s="429"/>
      <c r="K812" s="519"/>
      <c r="L812" s="429"/>
      <c r="M812" s="513">
        <f t="shared" si="2075"/>
        <v>0</v>
      </c>
      <c r="N812" s="401">
        <f t="shared" si="2076"/>
        <v>0</v>
      </c>
      <c r="O812" s="519"/>
      <c r="P812" s="429"/>
      <c r="Q812" s="513">
        <f t="shared" si="2077"/>
        <v>0</v>
      </c>
      <c r="R812" s="401">
        <f t="shared" si="2078"/>
        <v>0</v>
      </c>
      <c r="S812" s="545"/>
      <c r="T812" s="429"/>
      <c r="U812" s="513">
        <f t="shared" si="2079"/>
        <v>0</v>
      </c>
      <c r="V812" s="401">
        <f t="shared" si="2080"/>
        <v>0</v>
      </c>
      <c r="W812" s="519"/>
      <c r="X812" s="429"/>
      <c r="Y812" s="513">
        <f t="shared" si="2081"/>
        <v>0</v>
      </c>
      <c r="Z812" s="401">
        <f t="shared" si="2082"/>
        <v>0</v>
      </c>
      <c r="AA812" s="519"/>
      <c r="AB812" s="401">
        <f t="shared" si="2083"/>
        <v>0</v>
      </c>
      <c r="AC812" s="513">
        <f t="shared" si="2084"/>
        <v>0</v>
      </c>
      <c r="AD812" s="401">
        <f t="shared" si="2085"/>
        <v>0</v>
      </c>
      <c r="AE812" s="513"/>
      <c r="AF812" s="401">
        <f t="shared" si="2086"/>
        <v>0</v>
      </c>
      <c r="AG812" s="513">
        <f t="shared" si="2087"/>
        <v>0</v>
      </c>
      <c r="AH812" s="401">
        <f t="shared" si="2088"/>
        <v>0</v>
      </c>
      <c r="AI812" s="513"/>
      <c r="AJ812" s="401">
        <f t="shared" si="2089"/>
        <v>0</v>
      </c>
      <c r="AK812" s="513">
        <f t="shared" si="2090"/>
        <v>0</v>
      </c>
      <c r="AL812" s="401">
        <f t="shared" si="2070"/>
        <v>0</v>
      </c>
      <c r="AM812" s="519"/>
      <c r="AN812" s="429">
        <f t="shared" si="2071"/>
        <v>0</v>
      </c>
      <c r="AO812" s="519">
        <f t="shared" si="2091"/>
        <v>0</v>
      </c>
      <c r="AP812" s="429">
        <f t="shared" si="2092"/>
        <v>0</v>
      </c>
      <c r="AQ812" s="596"/>
      <c r="AR812" s="401">
        <f t="shared" si="2072"/>
        <v>0</v>
      </c>
      <c r="AS812" s="519">
        <f t="shared" si="2093"/>
        <v>0</v>
      </c>
      <c r="AT812" s="429">
        <f t="shared" si="2094"/>
        <v>0</v>
      </c>
      <c r="AU812" s="519"/>
      <c r="AV812" s="401">
        <f t="shared" si="2120"/>
        <v>0</v>
      </c>
      <c r="AW812" s="519">
        <f t="shared" si="2095"/>
        <v>0</v>
      </c>
      <c r="AX812" s="429">
        <f t="shared" si="2096"/>
        <v>0</v>
      </c>
      <c r="AY812" s="519"/>
      <c r="AZ812" s="684">
        <f t="shared" si="2073"/>
        <v>0</v>
      </c>
      <c r="BA812" s="519">
        <f t="shared" si="2097"/>
        <v>0</v>
      </c>
      <c r="BB812" s="429">
        <f t="shared" si="2098"/>
        <v>0</v>
      </c>
      <c r="BC812" s="519"/>
      <c r="BD812" s="429">
        <f t="shared" si="2099"/>
        <v>0</v>
      </c>
      <c r="BE812" s="519">
        <f t="shared" si="2100"/>
        <v>0</v>
      </c>
      <c r="BF812" s="429">
        <f t="shared" si="2101"/>
        <v>0</v>
      </c>
      <c r="BG812" s="698"/>
      <c r="BH812" s="684">
        <f t="shared" si="2102"/>
        <v>0</v>
      </c>
      <c r="BI812" s="519">
        <f t="shared" si="2103"/>
        <v>0</v>
      </c>
      <c r="BJ812" s="429">
        <f t="shared" si="2104"/>
        <v>0</v>
      </c>
      <c r="BK812" s="519">
        <v>12</v>
      </c>
      <c r="BL812" s="429">
        <f t="shared" si="2105"/>
        <v>4098552</v>
      </c>
      <c r="BM812" s="519">
        <f t="shared" si="2106"/>
        <v>12</v>
      </c>
      <c r="BN812" s="429">
        <f t="shared" si="2107"/>
        <v>4098552</v>
      </c>
      <c r="BO812" s="718">
        <v>49.1</v>
      </c>
      <c r="BP812" s="706">
        <f t="shared" si="2108"/>
        <v>16769908.6</v>
      </c>
      <c r="BQ812" s="718">
        <f t="shared" si="2109"/>
        <v>61.1</v>
      </c>
      <c r="BR812" s="706">
        <f t="shared" si="2110"/>
        <v>20868460.600000001</v>
      </c>
      <c r="BS812" s="718"/>
      <c r="BT812" s="706">
        <f t="shared" si="2111"/>
        <v>0</v>
      </c>
      <c r="BU812" s="718">
        <f t="shared" si="2112"/>
        <v>61.1</v>
      </c>
      <c r="BV812" s="706">
        <f t="shared" si="2113"/>
        <v>20868460.600000001</v>
      </c>
      <c r="BW812" s="718"/>
      <c r="BX812" s="706">
        <f t="shared" si="2114"/>
        <v>0</v>
      </c>
      <c r="BY812" s="718">
        <f t="shared" si="2115"/>
        <v>61.1</v>
      </c>
      <c r="BZ812" s="706">
        <f t="shared" si="2116"/>
        <v>20868460.600000001</v>
      </c>
      <c r="CA812" s="718"/>
      <c r="CB812" s="706">
        <f t="shared" si="2117"/>
        <v>0</v>
      </c>
      <c r="CC812" s="718">
        <f t="shared" si="2118"/>
        <v>61.1</v>
      </c>
      <c r="CD812" s="706">
        <f t="shared" si="2119"/>
        <v>20868460.600000001</v>
      </c>
      <c r="CE812" s="710"/>
      <c r="CF812" s="433">
        <f t="shared" si="2069"/>
        <v>4098552</v>
      </c>
    </row>
    <row r="813" spans="2:84" ht="54">
      <c r="B813" s="424" t="s">
        <v>2191</v>
      </c>
      <c r="C813" s="425" t="s">
        <v>2192</v>
      </c>
      <c r="D813" s="426" t="s">
        <v>389</v>
      </c>
      <c r="E813" s="427">
        <v>62662</v>
      </c>
      <c r="F813" s="428">
        <v>28</v>
      </c>
      <c r="G813" s="429">
        <f t="shared" si="2074"/>
        <v>1754536</v>
      </c>
      <c r="H813" s="429"/>
      <c r="I813" s="429"/>
      <c r="J813" s="429"/>
      <c r="K813" s="519"/>
      <c r="L813" s="429"/>
      <c r="M813" s="513">
        <f t="shared" si="2075"/>
        <v>0</v>
      </c>
      <c r="N813" s="401">
        <f t="shared" si="2076"/>
        <v>0</v>
      </c>
      <c r="O813" s="519"/>
      <c r="P813" s="429"/>
      <c r="Q813" s="513">
        <f t="shared" si="2077"/>
        <v>0</v>
      </c>
      <c r="R813" s="401">
        <f t="shared" si="2078"/>
        <v>0</v>
      </c>
      <c r="S813" s="545"/>
      <c r="T813" s="429"/>
      <c r="U813" s="513">
        <f t="shared" si="2079"/>
        <v>0</v>
      </c>
      <c r="V813" s="401">
        <f t="shared" si="2080"/>
        <v>0</v>
      </c>
      <c r="W813" s="519"/>
      <c r="X813" s="429"/>
      <c r="Y813" s="513">
        <f t="shared" si="2081"/>
        <v>0</v>
      </c>
      <c r="Z813" s="401">
        <f t="shared" si="2082"/>
        <v>0</v>
      </c>
      <c r="AA813" s="519"/>
      <c r="AB813" s="401">
        <f t="shared" si="2083"/>
        <v>0</v>
      </c>
      <c r="AC813" s="513">
        <f t="shared" si="2084"/>
        <v>0</v>
      </c>
      <c r="AD813" s="401">
        <f t="shared" si="2085"/>
        <v>0</v>
      </c>
      <c r="AE813" s="513"/>
      <c r="AF813" s="401">
        <f t="shared" si="2086"/>
        <v>0</v>
      </c>
      <c r="AG813" s="513">
        <f t="shared" si="2087"/>
        <v>0</v>
      </c>
      <c r="AH813" s="401">
        <f t="shared" si="2088"/>
        <v>0</v>
      </c>
      <c r="AI813" s="513"/>
      <c r="AJ813" s="401">
        <f t="shared" si="2089"/>
        <v>0</v>
      </c>
      <c r="AK813" s="513">
        <f t="shared" si="2090"/>
        <v>0</v>
      </c>
      <c r="AL813" s="401">
        <f t="shared" si="2070"/>
        <v>0</v>
      </c>
      <c r="AM813" s="519"/>
      <c r="AN813" s="429">
        <f t="shared" si="2071"/>
        <v>0</v>
      </c>
      <c r="AO813" s="519">
        <f t="shared" si="2091"/>
        <v>0</v>
      </c>
      <c r="AP813" s="429">
        <f t="shared" si="2092"/>
        <v>0</v>
      </c>
      <c r="AQ813" s="596"/>
      <c r="AR813" s="401">
        <f t="shared" si="2072"/>
        <v>0</v>
      </c>
      <c r="AS813" s="519">
        <f t="shared" si="2093"/>
        <v>0</v>
      </c>
      <c r="AT813" s="429">
        <f t="shared" si="2094"/>
        <v>0</v>
      </c>
      <c r="AU813" s="519"/>
      <c r="AV813" s="401">
        <f t="shared" si="2120"/>
        <v>0</v>
      </c>
      <c r="AW813" s="519">
        <f t="shared" si="2095"/>
        <v>0</v>
      </c>
      <c r="AX813" s="429">
        <f t="shared" si="2096"/>
        <v>0</v>
      </c>
      <c r="AY813" s="519"/>
      <c r="AZ813" s="684">
        <f t="shared" si="2073"/>
        <v>0</v>
      </c>
      <c r="BA813" s="519">
        <f t="shared" si="2097"/>
        <v>0</v>
      </c>
      <c r="BB813" s="429">
        <f t="shared" si="2098"/>
        <v>0</v>
      </c>
      <c r="BC813" s="519"/>
      <c r="BD813" s="429">
        <f t="shared" si="2099"/>
        <v>0</v>
      </c>
      <c r="BE813" s="519">
        <f t="shared" si="2100"/>
        <v>0</v>
      </c>
      <c r="BF813" s="429">
        <f t="shared" si="2101"/>
        <v>0</v>
      </c>
      <c r="BG813" s="698"/>
      <c r="BH813" s="684">
        <f t="shared" si="2102"/>
        <v>0</v>
      </c>
      <c r="BI813" s="519">
        <f t="shared" si="2103"/>
        <v>0</v>
      </c>
      <c r="BJ813" s="429">
        <f t="shared" si="2104"/>
        <v>0</v>
      </c>
      <c r="BK813" s="519">
        <v>2</v>
      </c>
      <c r="BL813" s="429">
        <f t="shared" si="2105"/>
        <v>125324</v>
      </c>
      <c r="BM813" s="519">
        <f t="shared" si="2106"/>
        <v>2</v>
      </c>
      <c r="BN813" s="429">
        <f t="shared" si="2107"/>
        <v>125324</v>
      </c>
      <c r="BO813" s="718">
        <v>12</v>
      </c>
      <c r="BP813" s="706">
        <f t="shared" si="2108"/>
        <v>751944</v>
      </c>
      <c r="BQ813" s="718">
        <f t="shared" si="2109"/>
        <v>14</v>
      </c>
      <c r="BR813" s="706">
        <f t="shared" si="2110"/>
        <v>877268</v>
      </c>
      <c r="BS813" s="718"/>
      <c r="BT813" s="706">
        <f t="shared" si="2111"/>
        <v>0</v>
      </c>
      <c r="BU813" s="718">
        <f t="shared" si="2112"/>
        <v>14</v>
      </c>
      <c r="BV813" s="706">
        <f t="shared" si="2113"/>
        <v>877268</v>
      </c>
      <c r="BW813" s="718"/>
      <c r="BX813" s="706">
        <f t="shared" si="2114"/>
        <v>0</v>
      </c>
      <c r="BY813" s="718">
        <f t="shared" si="2115"/>
        <v>14</v>
      </c>
      <c r="BZ813" s="706">
        <f t="shared" si="2116"/>
        <v>877268</v>
      </c>
      <c r="CA813" s="718"/>
      <c r="CB813" s="706">
        <f t="shared" si="2117"/>
        <v>0</v>
      </c>
      <c r="CC813" s="718">
        <f t="shared" si="2118"/>
        <v>14</v>
      </c>
      <c r="CD813" s="706">
        <f t="shared" si="2119"/>
        <v>877268</v>
      </c>
      <c r="CE813" s="710"/>
      <c r="CF813" s="433">
        <f t="shared" si="2069"/>
        <v>1754536</v>
      </c>
    </row>
    <row r="814" spans="2:84" ht="54">
      <c r="B814" s="424" t="s">
        <v>2193</v>
      </c>
      <c r="C814" s="425" t="s">
        <v>2194</v>
      </c>
      <c r="D814" s="426" t="s">
        <v>389</v>
      </c>
      <c r="E814" s="427">
        <v>13078</v>
      </c>
      <c r="F814" s="428">
        <v>19</v>
      </c>
      <c r="G814" s="429">
        <f t="shared" si="2074"/>
        <v>248482</v>
      </c>
      <c r="H814" s="429"/>
      <c r="I814" s="429"/>
      <c r="J814" s="429"/>
      <c r="K814" s="519"/>
      <c r="L814" s="429"/>
      <c r="M814" s="513">
        <f t="shared" si="2075"/>
        <v>0</v>
      </c>
      <c r="N814" s="401">
        <f t="shared" si="2076"/>
        <v>0</v>
      </c>
      <c r="O814" s="519"/>
      <c r="P814" s="429"/>
      <c r="Q814" s="513">
        <f t="shared" si="2077"/>
        <v>0</v>
      </c>
      <c r="R814" s="401">
        <f t="shared" si="2078"/>
        <v>0</v>
      </c>
      <c r="S814" s="545"/>
      <c r="T814" s="429"/>
      <c r="U814" s="513">
        <f t="shared" si="2079"/>
        <v>0</v>
      </c>
      <c r="V814" s="401">
        <f t="shared" si="2080"/>
        <v>0</v>
      </c>
      <c r="W814" s="519"/>
      <c r="X814" s="429"/>
      <c r="Y814" s="513">
        <f t="shared" si="2081"/>
        <v>0</v>
      </c>
      <c r="Z814" s="401">
        <f t="shared" si="2082"/>
        <v>0</v>
      </c>
      <c r="AA814" s="519"/>
      <c r="AB814" s="401">
        <f t="shared" si="2083"/>
        <v>0</v>
      </c>
      <c r="AC814" s="513">
        <f t="shared" si="2084"/>
        <v>0</v>
      </c>
      <c r="AD814" s="401">
        <f t="shared" si="2085"/>
        <v>0</v>
      </c>
      <c r="AE814" s="513"/>
      <c r="AF814" s="401">
        <f t="shared" si="2086"/>
        <v>0</v>
      </c>
      <c r="AG814" s="513">
        <f t="shared" si="2087"/>
        <v>0</v>
      </c>
      <c r="AH814" s="401">
        <f t="shared" si="2088"/>
        <v>0</v>
      </c>
      <c r="AI814" s="513"/>
      <c r="AJ814" s="401">
        <f t="shared" si="2089"/>
        <v>0</v>
      </c>
      <c r="AK814" s="513">
        <f t="shared" si="2090"/>
        <v>0</v>
      </c>
      <c r="AL814" s="401">
        <f t="shared" si="2070"/>
        <v>0</v>
      </c>
      <c r="AM814" s="519"/>
      <c r="AN814" s="429">
        <f t="shared" si="2071"/>
        <v>0</v>
      </c>
      <c r="AO814" s="519">
        <f t="shared" si="2091"/>
        <v>0</v>
      </c>
      <c r="AP814" s="429">
        <f t="shared" si="2092"/>
        <v>0</v>
      </c>
      <c r="AQ814" s="596"/>
      <c r="AR814" s="401">
        <f t="shared" si="2072"/>
        <v>0</v>
      </c>
      <c r="AS814" s="519">
        <f t="shared" si="2093"/>
        <v>0</v>
      </c>
      <c r="AT814" s="429">
        <f t="shared" si="2094"/>
        <v>0</v>
      </c>
      <c r="AU814" s="519"/>
      <c r="AV814" s="401">
        <f t="shared" si="2120"/>
        <v>0</v>
      </c>
      <c r="AW814" s="519">
        <f t="shared" si="2095"/>
        <v>0</v>
      </c>
      <c r="AX814" s="429">
        <f t="shared" si="2096"/>
        <v>0</v>
      </c>
      <c r="AY814" s="519"/>
      <c r="AZ814" s="684">
        <f t="shared" si="2073"/>
        <v>0</v>
      </c>
      <c r="BA814" s="519">
        <f t="shared" si="2097"/>
        <v>0</v>
      </c>
      <c r="BB814" s="429">
        <f t="shared" si="2098"/>
        <v>0</v>
      </c>
      <c r="BC814" s="519"/>
      <c r="BD814" s="429">
        <f t="shared" si="2099"/>
        <v>0</v>
      </c>
      <c r="BE814" s="519">
        <f t="shared" si="2100"/>
        <v>0</v>
      </c>
      <c r="BF814" s="429">
        <f t="shared" si="2101"/>
        <v>0</v>
      </c>
      <c r="BG814" s="698"/>
      <c r="BH814" s="684">
        <f t="shared" si="2102"/>
        <v>0</v>
      </c>
      <c r="BI814" s="519">
        <f t="shared" si="2103"/>
        <v>0</v>
      </c>
      <c r="BJ814" s="429">
        <f t="shared" si="2104"/>
        <v>0</v>
      </c>
      <c r="BK814" s="519"/>
      <c r="BL814" s="429">
        <f t="shared" si="2105"/>
        <v>0</v>
      </c>
      <c r="BM814" s="519">
        <f t="shared" si="2106"/>
        <v>0</v>
      </c>
      <c r="BN814" s="429">
        <f t="shared" si="2107"/>
        <v>0</v>
      </c>
      <c r="BO814" s="718"/>
      <c r="BP814" s="706">
        <f t="shared" si="2108"/>
        <v>0</v>
      </c>
      <c r="BQ814" s="718">
        <f t="shared" si="2109"/>
        <v>0</v>
      </c>
      <c r="BR814" s="706">
        <f t="shared" si="2110"/>
        <v>0</v>
      </c>
      <c r="BS814" s="718">
        <v>0</v>
      </c>
      <c r="BT814" s="706">
        <f t="shared" si="2111"/>
        <v>0</v>
      </c>
      <c r="BU814" s="718">
        <f t="shared" si="2112"/>
        <v>0</v>
      </c>
      <c r="BV814" s="706">
        <f t="shared" si="2113"/>
        <v>0</v>
      </c>
      <c r="BW814" s="718">
        <v>2</v>
      </c>
      <c r="BX814" s="706">
        <f t="shared" si="2114"/>
        <v>26156</v>
      </c>
      <c r="BY814" s="718">
        <f t="shared" si="2115"/>
        <v>2</v>
      </c>
      <c r="BZ814" s="706">
        <f t="shared" si="2116"/>
        <v>26156</v>
      </c>
      <c r="CA814" s="718"/>
      <c r="CB814" s="706">
        <f t="shared" si="2117"/>
        <v>0</v>
      </c>
      <c r="CC814" s="718">
        <f t="shared" si="2118"/>
        <v>2</v>
      </c>
      <c r="CD814" s="706">
        <f t="shared" si="2119"/>
        <v>26156</v>
      </c>
      <c r="CE814" s="710"/>
      <c r="CF814" s="433">
        <f t="shared" si="2069"/>
        <v>248482</v>
      </c>
    </row>
    <row r="815" spans="2:84" ht="54">
      <c r="B815" s="424" t="s">
        <v>2195</v>
      </c>
      <c r="C815" s="425" t="s">
        <v>2196</v>
      </c>
      <c r="D815" s="426" t="s">
        <v>389</v>
      </c>
      <c r="E815" s="427">
        <v>1210812</v>
      </c>
      <c r="F815" s="428">
        <v>1</v>
      </c>
      <c r="G815" s="429">
        <f t="shared" si="2074"/>
        <v>1210812</v>
      </c>
      <c r="H815" s="429"/>
      <c r="I815" s="429"/>
      <c r="J815" s="429"/>
      <c r="K815" s="519"/>
      <c r="L815" s="429"/>
      <c r="M815" s="513">
        <f t="shared" si="2075"/>
        <v>0</v>
      </c>
      <c r="N815" s="401">
        <f t="shared" si="2076"/>
        <v>0</v>
      </c>
      <c r="O815" s="519"/>
      <c r="P815" s="429"/>
      <c r="Q815" s="513">
        <f t="shared" si="2077"/>
        <v>0</v>
      </c>
      <c r="R815" s="401">
        <f t="shared" si="2078"/>
        <v>0</v>
      </c>
      <c r="S815" s="545"/>
      <c r="T815" s="429"/>
      <c r="U815" s="513">
        <f t="shared" si="2079"/>
        <v>0</v>
      </c>
      <c r="V815" s="401">
        <f t="shared" si="2080"/>
        <v>0</v>
      </c>
      <c r="W815" s="519"/>
      <c r="X815" s="429"/>
      <c r="Y815" s="513">
        <f t="shared" si="2081"/>
        <v>0</v>
      </c>
      <c r="Z815" s="401">
        <f t="shared" si="2082"/>
        <v>0</v>
      </c>
      <c r="AA815" s="519"/>
      <c r="AB815" s="401">
        <f t="shared" si="2083"/>
        <v>0</v>
      </c>
      <c r="AC815" s="513">
        <f t="shared" si="2084"/>
        <v>0</v>
      </c>
      <c r="AD815" s="401">
        <f t="shared" si="2085"/>
        <v>0</v>
      </c>
      <c r="AE815" s="513"/>
      <c r="AF815" s="401">
        <f t="shared" si="2086"/>
        <v>0</v>
      </c>
      <c r="AG815" s="513">
        <f t="shared" si="2087"/>
        <v>0</v>
      </c>
      <c r="AH815" s="401">
        <f t="shared" si="2088"/>
        <v>0</v>
      </c>
      <c r="AI815" s="513"/>
      <c r="AJ815" s="401">
        <f t="shared" si="2089"/>
        <v>0</v>
      </c>
      <c r="AK815" s="513">
        <f t="shared" si="2090"/>
        <v>0</v>
      </c>
      <c r="AL815" s="401">
        <f t="shared" si="2070"/>
        <v>0</v>
      </c>
      <c r="AM815" s="519"/>
      <c r="AN815" s="429">
        <f t="shared" si="2071"/>
        <v>0</v>
      </c>
      <c r="AO815" s="519">
        <f t="shared" si="2091"/>
        <v>0</v>
      </c>
      <c r="AP815" s="429">
        <f t="shared" si="2092"/>
        <v>0</v>
      </c>
      <c r="AQ815" s="596"/>
      <c r="AR815" s="401">
        <f t="shared" si="2072"/>
        <v>0</v>
      </c>
      <c r="AS815" s="519">
        <f t="shared" si="2093"/>
        <v>0</v>
      </c>
      <c r="AT815" s="429">
        <f t="shared" si="2094"/>
        <v>0</v>
      </c>
      <c r="AU815" s="519"/>
      <c r="AV815" s="401">
        <f t="shared" si="2120"/>
        <v>0</v>
      </c>
      <c r="AW815" s="519">
        <f t="shared" si="2095"/>
        <v>0</v>
      </c>
      <c r="AX815" s="429">
        <f t="shared" si="2096"/>
        <v>0</v>
      </c>
      <c r="AY815" s="519"/>
      <c r="AZ815" s="684">
        <f t="shared" si="2073"/>
        <v>0</v>
      </c>
      <c r="BA815" s="519">
        <f t="shared" si="2097"/>
        <v>0</v>
      </c>
      <c r="BB815" s="429">
        <f t="shared" si="2098"/>
        <v>0</v>
      </c>
      <c r="BC815" s="519"/>
      <c r="BD815" s="429">
        <f t="shared" si="2099"/>
        <v>0</v>
      </c>
      <c r="BE815" s="519">
        <f t="shared" si="2100"/>
        <v>0</v>
      </c>
      <c r="BF815" s="429">
        <f t="shared" si="2101"/>
        <v>0</v>
      </c>
      <c r="BG815" s="698"/>
      <c r="BH815" s="684">
        <f t="shared" si="2102"/>
        <v>0</v>
      </c>
      <c r="BI815" s="519">
        <f t="shared" si="2103"/>
        <v>0</v>
      </c>
      <c r="BJ815" s="429">
        <f t="shared" si="2104"/>
        <v>0</v>
      </c>
      <c r="BK815" s="519"/>
      <c r="BL815" s="429">
        <f t="shared" si="2105"/>
        <v>0</v>
      </c>
      <c r="BM815" s="519">
        <f t="shared" si="2106"/>
        <v>0</v>
      </c>
      <c r="BN815" s="429">
        <f t="shared" si="2107"/>
        <v>0</v>
      </c>
      <c r="BO815" s="718"/>
      <c r="BP815" s="706">
        <f t="shared" si="2108"/>
        <v>0</v>
      </c>
      <c r="BQ815" s="718">
        <f t="shared" si="2109"/>
        <v>0</v>
      </c>
      <c r="BR815" s="706">
        <f t="shared" si="2110"/>
        <v>0</v>
      </c>
      <c r="BS815" s="718"/>
      <c r="BT815" s="706">
        <f t="shared" si="2111"/>
        <v>0</v>
      </c>
      <c r="BU815" s="718">
        <f t="shared" si="2112"/>
        <v>0</v>
      </c>
      <c r="BV815" s="706">
        <f t="shared" si="2113"/>
        <v>0</v>
      </c>
      <c r="BW815" s="718"/>
      <c r="BX815" s="706">
        <f t="shared" si="2114"/>
        <v>0</v>
      </c>
      <c r="BY815" s="718">
        <f t="shared" si="2115"/>
        <v>0</v>
      </c>
      <c r="BZ815" s="706">
        <f t="shared" si="2116"/>
        <v>0</v>
      </c>
      <c r="CA815" s="718"/>
      <c r="CB815" s="706">
        <f t="shared" si="2117"/>
        <v>0</v>
      </c>
      <c r="CC815" s="718">
        <f t="shared" si="2118"/>
        <v>0</v>
      </c>
      <c r="CD815" s="706">
        <f t="shared" si="2119"/>
        <v>0</v>
      </c>
      <c r="CE815" s="710"/>
      <c r="CF815" s="433">
        <f t="shared" si="2069"/>
        <v>1210812</v>
      </c>
    </row>
    <row r="816" spans="2:84" ht="72">
      <c r="B816" s="424" t="s">
        <v>2197</v>
      </c>
      <c r="C816" s="425" t="s">
        <v>2198</v>
      </c>
      <c r="D816" s="426" t="s">
        <v>389</v>
      </c>
      <c r="E816" s="427">
        <v>1934512</v>
      </c>
      <c r="F816" s="428">
        <v>1</v>
      </c>
      <c r="G816" s="429">
        <f t="shared" si="2074"/>
        <v>1934512</v>
      </c>
      <c r="H816" s="429"/>
      <c r="I816" s="429"/>
      <c r="J816" s="429"/>
      <c r="K816" s="519"/>
      <c r="L816" s="429"/>
      <c r="M816" s="513">
        <f t="shared" si="2075"/>
        <v>0</v>
      </c>
      <c r="N816" s="401">
        <f t="shared" si="2076"/>
        <v>0</v>
      </c>
      <c r="O816" s="519"/>
      <c r="P816" s="429"/>
      <c r="Q816" s="513">
        <f t="shared" si="2077"/>
        <v>0</v>
      </c>
      <c r="R816" s="401">
        <f t="shared" si="2078"/>
        <v>0</v>
      </c>
      <c r="S816" s="545"/>
      <c r="T816" s="429"/>
      <c r="U816" s="513">
        <f t="shared" si="2079"/>
        <v>0</v>
      </c>
      <c r="V816" s="401">
        <f t="shared" si="2080"/>
        <v>0</v>
      </c>
      <c r="W816" s="519"/>
      <c r="X816" s="429"/>
      <c r="Y816" s="513">
        <f t="shared" si="2081"/>
        <v>0</v>
      </c>
      <c r="Z816" s="401">
        <f t="shared" si="2082"/>
        <v>0</v>
      </c>
      <c r="AA816" s="519"/>
      <c r="AB816" s="401">
        <f t="shared" si="2083"/>
        <v>0</v>
      </c>
      <c r="AC816" s="513">
        <f t="shared" si="2084"/>
        <v>0</v>
      </c>
      <c r="AD816" s="401">
        <f t="shared" si="2085"/>
        <v>0</v>
      </c>
      <c r="AE816" s="513"/>
      <c r="AF816" s="401">
        <f t="shared" si="2086"/>
        <v>0</v>
      </c>
      <c r="AG816" s="513">
        <f t="shared" si="2087"/>
        <v>0</v>
      </c>
      <c r="AH816" s="401">
        <f t="shared" si="2088"/>
        <v>0</v>
      </c>
      <c r="AI816" s="513"/>
      <c r="AJ816" s="401">
        <f t="shared" si="2089"/>
        <v>0</v>
      </c>
      <c r="AK816" s="513">
        <f t="shared" si="2090"/>
        <v>0</v>
      </c>
      <c r="AL816" s="401">
        <f t="shared" si="2070"/>
        <v>0</v>
      </c>
      <c r="AM816" s="519"/>
      <c r="AN816" s="429">
        <f t="shared" si="2071"/>
        <v>0</v>
      </c>
      <c r="AO816" s="519">
        <f t="shared" si="2091"/>
        <v>0</v>
      </c>
      <c r="AP816" s="429">
        <f t="shared" si="2092"/>
        <v>0</v>
      </c>
      <c r="AQ816" s="596"/>
      <c r="AR816" s="401">
        <f t="shared" si="2072"/>
        <v>0</v>
      </c>
      <c r="AS816" s="519">
        <f t="shared" si="2093"/>
        <v>0</v>
      </c>
      <c r="AT816" s="429">
        <f t="shared" si="2094"/>
        <v>0</v>
      </c>
      <c r="AU816" s="519"/>
      <c r="AV816" s="401">
        <f t="shared" si="2120"/>
        <v>0</v>
      </c>
      <c r="AW816" s="519">
        <f t="shared" si="2095"/>
        <v>0</v>
      </c>
      <c r="AX816" s="429">
        <f t="shared" si="2096"/>
        <v>0</v>
      </c>
      <c r="AY816" s="519"/>
      <c r="AZ816" s="684">
        <f t="shared" si="2073"/>
        <v>0</v>
      </c>
      <c r="BA816" s="519">
        <f t="shared" si="2097"/>
        <v>0</v>
      </c>
      <c r="BB816" s="429">
        <f t="shared" si="2098"/>
        <v>0</v>
      </c>
      <c r="BC816" s="519"/>
      <c r="BD816" s="429">
        <f t="shared" si="2099"/>
        <v>0</v>
      </c>
      <c r="BE816" s="519">
        <f t="shared" si="2100"/>
        <v>0</v>
      </c>
      <c r="BF816" s="429">
        <f t="shared" si="2101"/>
        <v>0</v>
      </c>
      <c r="BG816" s="698"/>
      <c r="BH816" s="684">
        <f t="shared" si="2102"/>
        <v>0</v>
      </c>
      <c r="BI816" s="519">
        <f t="shared" si="2103"/>
        <v>0</v>
      </c>
      <c r="BJ816" s="429">
        <f t="shared" si="2104"/>
        <v>0</v>
      </c>
      <c r="BK816" s="519">
        <v>0</v>
      </c>
      <c r="BL816" s="429">
        <f t="shared" si="2105"/>
        <v>0</v>
      </c>
      <c r="BM816" s="519">
        <f t="shared" si="2106"/>
        <v>0</v>
      </c>
      <c r="BN816" s="429">
        <f t="shared" si="2107"/>
        <v>0</v>
      </c>
      <c r="BO816" s="718">
        <v>1</v>
      </c>
      <c r="BP816" s="706">
        <f t="shared" si="2108"/>
        <v>1934512</v>
      </c>
      <c r="BQ816" s="718">
        <f t="shared" si="2109"/>
        <v>1</v>
      </c>
      <c r="BR816" s="706">
        <f t="shared" si="2110"/>
        <v>1934512</v>
      </c>
      <c r="BS816" s="718"/>
      <c r="BT816" s="706">
        <f t="shared" si="2111"/>
        <v>0</v>
      </c>
      <c r="BU816" s="718">
        <f t="shared" si="2112"/>
        <v>1</v>
      </c>
      <c r="BV816" s="706">
        <f t="shared" si="2113"/>
        <v>1934512</v>
      </c>
      <c r="BW816" s="718"/>
      <c r="BX816" s="706">
        <f t="shared" si="2114"/>
        <v>0</v>
      </c>
      <c r="BY816" s="718">
        <f t="shared" si="2115"/>
        <v>1</v>
      </c>
      <c r="BZ816" s="706">
        <f t="shared" si="2116"/>
        <v>1934512</v>
      </c>
      <c r="CA816" s="718"/>
      <c r="CB816" s="706">
        <f t="shared" si="2117"/>
        <v>0</v>
      </c>
      <c r="CC816" s="718">
        <f t="shared" si="2118"/>
        <v>1</v>
      </c>
      <c r="CD816" s="706">
        <f t="shared" si="2119"/>
        <v>1934512</v>
      </c>
      <c r="CE816" s="710"/>
      <c r="CF816" s="433">
        <f t="shared" si="2069"/>
        <v>1934512</v>
      </c>
    </row>
    <row r="817" spans="1:84" ht="54">
      <c r="B817" s="424" t="s">
        <v>2199</v>
      </c>
      <c r="C817" s="425" t="s">
        <v>2200</v>
      </c>
      <c r="D817" s="426" t="s">
        <v>389</v>
      </c>
      <c r="E817" s="427">
        <v>2170132</v>
      </c>
      <c r="F817" s="428">
        <v>1</v>
      </c>
      <c r="G817" s="429">
        <f t="shared" si="2074"/>
        <v>2170132</v>
      </c>
      <c r="H817" s="429"/>
      <c r="I817" s="429"/>
      <c r="J817" s="429"/>
      <c r="K817" s="519"/>
      <c r="L817" s="429"/>
      <c r="M817" s="513">
        <f t="shared" si="2075"/>
        <v>0</v>
      </c>
      <c r="N817" s="401">
        <f t="shared" si="2076"/>
        <v>0</v>
      </c>
      <c r="O817" s="519"/>
      <c r="P817" s="429"/>
      <c r="Q817" s="513">
        <f t="shared" si="2077"/>
        <v>0</v>
      </c>
      <c r="R817" s="401">
        <f t="shared" si="2078"/>
        <v>0</v>
      </c>
      <c r="S817" s="545"/>
      <c r="T817" s="429"/>
      <c r="U817" s="513">
        <f t="shared" si="2079"/>
        <v>0</v>
      </c>
      <c r="V817" s="401">
        <f t="shared" si="2080"/>
        <v>0</v>
      </c>
      <c r="W817" s="519"/>
      <c r="X817" s="429"/>
      <c r="Y817" s="513">
        <f t="shared" si="2081"/>
        <v>0</v>
      </c>
      <c r="Z817" s="401">
        <f t="shared" si="2082"/>
        <v>0</v>
      </c>
      <c r="AA817" s="519"/>
      <c r="AB817" s="401">
        <f t="shared" si="2083"/>
        <v>0</v>
      </c>
      <c r="AC817" s="513">
        <f t="shared" si="2084"/>
        <v>0</v>
      </c>
      <c r="AD817" s="401">
        <f t="shared" si="2085"/>
        <v>0</v>
      </c>
      <c r="AE817" s="513"/>
      <c r="AF817" s="401">
        <f t="shared" si="2086"/>
        <v>0</v>
      </c>
      <c r="AG817" s="513">
        <f t="shared" si="2087"/>
        <v>0</v>
      </c>
      <c r="AH817" s="401">
        <f t="shared" si="2088"/>
        <v>0</v>
      </c>
      <c r="AI817" s="513"/>
      <c r="AJ817" s="401">
        <f t="shared" si="2089"/>
        <v>0</v>
      </c>
      <c r="AK817" s="513">
        <f t="shared" si="2090"/>
        <v>0</v>
      </c>
      <c r="AL817" s="401">
        <f t="shared" si="2070"/>
        <v>0</v>
      </c>
      <c r="AM817" s="519"/>
      <c r="AN817" s="429">
        <f t="shared" si="2071"/>
        <v>0</v>
      </c>
      <c r="AO817" s="519">
        <f t="shared" si="2091"/>
        <v>0</v>
      </c>
      <c r="AP817" s="429">
        <f t="shared" si="2092"/>
        <v>0</v>
      </c>
      <c r="AQ817" s="596"/>
      <c r="AR817" s="401">
        <f t="shared" si="2072"/>
        <v>0</v>
      </c>
      <c r="AS817" s="519">
        <f t="shared" si="2093"/>
        <v>0</v>
      </c>
      <c r="AT817" s="429">
        <f t="shared" si="2094"/>
        <v>0</v>
      </c>
      <c r="AU817" s="519"/>
      <c r="AV817" s="401">
        <f t="shared" si="2120"/>
        <v>0</v>
      </c>
      <c r="AW817" s="519">
        <f t="shared" si="2095"/>
        <v>0</v>
      </c>
      <c r="AX817" s="429">
        <f t="shared" si="2096"/>
        <v>0</v>
      </c>
      <c r="AY817" s="519"/>
      <c r="AZ817" s="684">
        <f t="shared" si="2073"/>
        <v>0</v>
      </c>
      <c r="BA817" s="519">
        <f t="shared" si="2097"/>
        <v>0</v>
      </c>
      <c r="BB817" s="429">
        <f t="shared" si="2098"/>
        <v>0</v>
      </c>
      <c r="BC817" s="519"/>
      <c r="BD817" s="429">
        <f t="shared" si="2099"/>
        <v>0</v>
      </c>
      <c r="BE817" s="519">
        <f t="shared" si="2100"/>
        <v>0</v>
      </c>
      <c r="BF817" s="429">
        <f t="shared" si="2101"/>
        <v>0</v>
      </c>
      <c r="BG817" s="698"/>
      <c r="BH817" s="684">
        <f t="shared" si="2102"/>
        <v>0</v>
      </c>
      <c r="BI817" s="519">
        <f t="shared" si="2103"/>
        <v>0</v>
      </c>
      <c r="BJ817" s="429">
        <f t="shared" si="2104"/>
        <v>0</v>
      </c>
      <c r="BK817" s="519"/>
      <c r="BL817" s="429">
        <f t="shared" si="2105"/>
        <v>0</v>
      </c>
      <c r="BM817" s="519">
        <f t="shared" si="2106"/>
        <v>0</v>
      </c>
      <c r="BN817" s="429">
        <f t="shared" si="2107"/>
        <v>0</v>
      </c>
      <c r="BO817" s="718"/>
      <c r="BP817" s="706">
        <f t="shared" si="2108"/>
        <v>0</v>
      </c>
      <c r="BQ817" s="718">
        <f t="shared" si="2109"/>
        <v>0</v>
      </c>
      <c r="BR817" s="706">
        <f t="shared" si="2110"/>
        <v>0</v>
      </c>
      <c r="BS817" s="718"/>
      <c r="BT817" s="706">
        <f t="shared" si="2111"/>
        <v>0</v>
      </c>
      <c r="BU817" s="718">
        <f t="shared" si="2112"/>
        <v>0</v>
      </c>
      <c r="BV817" s="706">
        <f t="shared" si="2113"/>
        <v>0</v>
      </c>
      <c r="BW817" s="718"/>
      <c r="BX817" s="706">
        <f t="shared" si="2114"/>
        <v>0</v>
      </c>
      <c r="BY817" s="718">
        <f t="shared" si="2115"/>
        <v>0</v>
      </c>
      <c r="BZ817" s="706">
        <f t="shared" si="2116"/>
        <v>0</v>
      </c>
      <c r="CA817" s="718"/>
      <c r="CB817" s="706">
        <f t="shared" si="2117"/>
        <v>0</v>
      </c>
      <c r="CC817" s="718">
        <f t="shared" si="2118"/>
        <v>0</v>
      </c>
      <c r="CD817" s="706">
        <f t="shared" si="2119"/>
        <v>0</v>
      </c>
      <c r="CE817" s="710"/>
      <c r="CF817" s="433">
        <f t="shared" si="2069"/>
        <v>2170132</v>
      </c>
    </row>
    <row r="818" spans="1:84" ht="54">
      <c r="B818" s="424" t="s">
        <v>2201</v>
      </c>
      <c r="C818" s="425" t="s">
        <v>2202</v>
      </c>
      <c r="D818" s="426" t="s">
        <v>389</v>
      </c>
      <c r="E818" s="427">
        <v>4073532</v>
      </c>
      <c r="F818" s="428">
        <v>1</v>
      </c>
      <c r="G818" s="429">
        <f t="shared" si="2074"/>
        <v>4073532</v>
      </c>
      <c r="H818" s="429"/>
      <c r="I818" s="429"/>
      <c r="J818" s="429"/>
      <c r="K818" s="519"/>
      <c r="L818" s="429"/>
      <c r="M818" s="513">
        <f t="shared" si="2075"/>
        <v>0</v>
      </c>
      <c r="N818" s="401">
        <f t="shared" si="2076"/>
        <v>0</v>
      </c>
      <c r="O818" s="519"/>
      <c r="P818" s="429"/>
      <c r="Q818" s="513">
        <f t="shared" si="2077"/>
        <v>0</v>
      </c>
      <c r="R818" s="401">
        <f t="shared" si="2078"/>
        <v>0</v>
      </c>
      <c r="S818" s="545"/>
      <c r="T818" s="429"/>
      <c r="U818" s="513">
        <f t="shared" si="2079"/>
        <v>0</v>
      </c>
      <c r="V818" s="401">
        <f t="shared" si="2080"/>
        <v>0</v>
      </c>
      <c r="W818" s="519"/>
      <c r="X818" s="429"/>
      <c r="Y818" s="513">
        <f t="shared" si="2081"/>
        <v>0</v>
      </c>
      <c r="Z818" s="401">
        <f t="shared" si="2082"/>
        <v>0</v>
      </c>
      <c r="AA818" s="519"/>
      <c r="AB818" s="401">
        <f t="shared" si="2083"/>
        <v>0</v>
      </c>
      <c r="AC818" s="513">
        <f t="shared" si="2084"/>
        <v>0</v>
      </c>
      <c r="AD818" s="401">
        <f t="shared" si="2085"/>
        <v>0</v>
      </c>
      <c r="AE818" s="513"/>
      <c r="AF818" s="401">
        <f t="shared" si="2086"/>
        <v>0</v>
      </c>
      <c r="AG818" s="513">
        <f t="shared" si="2087"/>
        <v>0</v>
      </c>
      <c r="AH818" s="401">
        <f t="shared" si="2088"/>
        <v>0</v>
      </c>
      <c r="AI818" s="513"/>
      <c r="AJ818" s="401">
        <f t="shared" si="2089"/>
        <v>0</v>
      </c>
      <c r="AK818" s="513">
        <f t="shared" si="2090"/>
        <v>0</v>
      </c>
      <c r="AL818" s="401">
        <f t="shared" si="2070"/>
        <v>0</v>
      </c>
      <c r="AM818" s="519"/>
      <c r="AN818" s="429">
        <f t="shared" si="2071"/>
        <v>0</v>
      </c>
      <c r="AO818" s="519">
        <f t="shared" si="2091"/>
        <v>0</v>
      </c>
      <c r="AP818" s="429">
        <f t="shared" si="2092"/>
        <v>0</v>
      </c>
      <c r="AQ818" s="596"/>
      <c r="AR818" s="401">
        <f t="shared" si="2072"/>
        <v>0</v>
      </c>
      <c r="AS818" s="519">
        <f t="shared" si="2093"/>
        <v>0</v>
      </c>
      <c r="AT818" s="429">
        <f t="shared" si="2094"/>
        <v>0</v>
      </c>
      <c r="AU818" s="519"/>
      <c r="AV818" s="401">
        <f t="shared" si="2120"/>
        <v>0</v>
      </c>
      <c r="AW818" s="519">
        <f t="shared" si="2095"/>
        <v>0</v>
      </c>
      <c r="AX818" s="429">
        <f t="shared" si="2096"/>
        <v>0</v>
      </c>
      <c r="AY818" s="519"/>
      <c r="AZ818" s="684">
        <f t="shared" si="2073"/>
        <v>0</v>
      </c>
      <c r="BA818" s="519">
        <f t="shared" si="2097"/>
        <v>0</v>
      </c>
      <c r="BB818" s="429">
        <f t="shared" si="2098"/>
        <v>0</v>
      </c>
      <c r="BC818" s="519"/>
      <c r="BD818" s="429">
        <f t="shared" si="2099"/>
        <v>0</v>
      </c>
      <c r="BE818" s="519">
        <f t="shared" si="2100"/>
        <v>0</v>
      </c>
      <c r="BF818" s="429">
        <f t="shared" si="2101"/>
        <v>0</v>
      </c>
      <c r="BG818" s="698"/>
      <c r="BH818" s="684">
        <f t="shared" si="2102"/>
        <v>0</v>
      </c>
      <c r="BI818" s="519">
        <f t="shared" si="2103"/>
        <v>0</v>
      </c>
      <c r="BJ818" s="429">
        <f t="shared" si="2104"/>
        <v>0</v>
      </c>
      <c r="BK818" s="519"/>
      <c r="BL818" s="429">
        <f t="shared" si="2105"/>
        <v>0</v>
      </c>
      <c r="BM818" s="519">
        <f t="shared" si="2106"/>
        <v>0</v>
      </c>
      <c r="BN818" s="429">
        <f t="shared" si="2107"/>
        <v>0</v>
      </c>
      <c r="BO818" s="718"/>
      <c r="BP818" s="706">
        <f t="shared" si="2108"/>
        <v>0</v>
      </c>
      <c r="BQ818" s="718">
        <f t="shared" si="2109"/>
        <v>0</v>
      </c>
      <c r="BR818" s="706">
        <f t="shared" si="2110"/>
        <v>0</v>
      </c>
      <c r="BS818" s="718"/>
      <c r="BT818" s="706">
        <f t="shared" si="2111"/>
        <v>0</v>
      </c>
      <c r="BU818" s="718">
        <f t="shared" si="2112"/>
        <v>0</v>
      </c>
      <c r="BV818" s="706">
        <f t="shared" si="2113"/>
        <v>0</v>
      </c>
      <c r="BW818" s="718"/>
      <c r="BX818" s="706">
        <f t="shared" si="2114"/>
        <v>0</v>
      </c>
      <c r="BY818" s="718">
        <f t="shared" si="2115"/>
        <v>0</v>
      </c>
      <c r="BZ818" s="706">
        <f t="shared" si="2116"/>
        <v>0</v>
      </c>
      <c r="CA818" s="718"/>
      <c r="CB818" s="706">
        <f t="shared" si="2117"/>
        <v>0</v>
      </c>
      <c r="CC818" s="718">
        <f t="shared" si="2118"/>
        <v>0</v>
      </c>
      <c r="CD818" s="706">
        <f t="shared" si="2119"/>
        <v>0</v>
      </c>
      <c r="CE818" s="710"/>
      <c r="CF818" s="433">
        <f t="shared" si="2069"/>
        <v>4073532</v>
      </c>
    </row>
    <row r="819" spans="1:84" ht="108">
      <c r="B819" s="424" t="s">
        <v>2203</v>
      </c>
      <c r="C819" s="425" t="s">
        <v>2204</v>
      </c>
      <c r="D819" s="426" t="s">
        <v>389</v>
      </c>
      <c r="E819" s="427">
        <v>9362711</v>
      </c>
      <c r="F819" s="428">
        <v>6</v>
      </c>
      <c r="G819" s="429">
        <f t="shared" si="2074"/>
        <v>56176266</v>
      </c>
      <c r="H819" s="429"/>
      <c r="I819" s="429"/>
      <c r="J819" s="429"/>
      <c r="K819" s="519"/>
      <c r="L819" s="429"/>
      <c r="M819" s="513">
        <f t="shared" si="2075"/>
        <v>0</v>
      </c>
      <c r="N819" s="401">
        <f t="shared" si="2076"/>
        <v>0</v>
      </c>
      <c r="O819" s="519"/>
      <c r="P819" s="429"/>
      <c r="Q819" s="513">
        <f t="shared" si="2077"/>
        <v>0</v>
      </c>
      <c r="R819" s="401">
        <f t="shared" si="2078"/>
        <v>0</v>
      </c>
      <c r="S819" s="545"/>
      <c r="T819" s="429"/>
      <c r="U819" s="513">
        <f t="shared" si="2079"/>
        <v>0</v>
      </c>
      <c r="V819" s="401">
        <f t="shared" si="2080"/>
        <v>0</v>
      </c>
      <c r="W819" s="519"/>
      <c r="X819" s="429"/>
      <c r="Y819" s="513">
        <f t="shared" si="2081"/>
        <v>0</v>
      </c>
      <c r="Z819" s="401">
        <f t="shared" si="2082"/>
        <v>0</v>
      </c>
      <c r="AA819" s="519"/>
      <c r="AB819" s="401">
        <f t="shared" si="2083"/>
        <v>0</v>
      </c>
      <c r="AC819" s="513">
        <f t="shared" si="2084"/>
        <v>0</v>
      </c>
      <c r="AD819" s="401">
        <f t="shared" si="2085"/>
        <v>0</v>
      </c>
      <c r="AE819" s="513"/>
      <c r="AF819" s="401">
        <f t="shared" si="2086"/>
        <v>0</v>
      </c>
      <c r="AG819" s="513">
        <f t="shared" si="2087"/>
        <v>0</v>
      </c>
      <c r="AH819" s="401">
        <f t="shared" si="2088"/>
        <v>0</v>
      </c>
      <c r="AI819" s="513"/>
      <c r="AJ819" s="401">
        <f t="shared" si="2089"/>
        <v>0</v>
      </c>
      <c r="AK819" s="513">
        <f t="shared" si="2090"/>
        <v>0</v>
      </c>
      <c r="AL819" s="401">
        <f t="shared" si="2070"/>
        <v>0</v>
      </c>
      <c r="AM819" s="519"/>
      <c r="AN819" s="429">
        <f t="shared" si="2071"/>
        <v>0</v>
      </c>
      <c r="AO819" s="519">
        <f t="shared" si="2091"/>
        <v>0</v>
      </c>
      <c r="AP819" s="429">
        <f t="shared" si="2092"/>
        <v>0</v>
      </c>
      <c r="AQ819" s="596"/>
      <c r="AR819" s="401">
        <f t="shared" si="2072"/>
        <v>0</v>
      </c>
      <c r="AS819" s="519">
        <f t="shared" si="2093"/>
        <v>0</v>
      </c>
      <c r="AT819" s="429">
        <f t="shared" si="2094"/>
        <v>0</v>
      </c>
      <c r="AU819" s="519"/>
      <c r="AV819" s="401">
        <f t="shared" si="2120"/>
        <v>0</v>
      </c>
      <c r="AW819" s="519">
        <f t="shared" si="2095"/>
        <v>0</v>
      </c>
      <c r="AX819" s="429">
        <f t="shared" si="2096"/>
        <v>0</v>
      </c>
      <c r="AY819" s="519"/>
      <c r="AZ819" s="684">
        <f t="shared" si="2073"/>
        <v>0</v>
      </c>
      <c r="BA819" s="519">
        <f t="shared" si="2097"/>
        <v>0</v>
      </c>
      <c r="BB819" s="429">
        <f t="shared" si="2098"/>
        <v>0</v>
      </c>
      <c r="BC819" s="519"/>
      <c r="BD819" s="429">
        <f t="shared" si="2099"/>
        <v>0</v>
      </c>
      <c r="BE819" s="519">
        <f t="shared" si="2100"/>
        <v>0</v>
      </c>
      <c r="BF819" s="429">
        <f t="shared" si="2101"/>
        <v>0</v>
      </c>
      <c r="BG819" s="698"/>
      <c r="BH819" s="684">
        <f t="shared" si="2102"/>
        <v>0</v>
      </c>
      <c r="BI819" s="519">
        <f t="shared" si="2103"/>
        <v>0</v>
      </c>
      <c r="BJ819" s="429">
        <f t="shared" si="2104"/>
        <v>0</v>
      </c>
      <c r="BK819" s="519"/>
      <c r="BL819" s="429">
        <f t="shared" si="2105"/>
        <v>0</v>
      </c>
      <c r="BM819" s="519">
        <f t="shared" si="2106"/>
        <v>0</v>
      </c>
      <c r="BN819" s="429">
        <f t="shared" si="2107"/>
        <v>0</v>
      </c>
      <c r="BO819" s="718"/>
      <c r="BP819" s="706">
        <f t="shared" si="2108"/>
        <v>0</v>
      </c>
      <c r="BQ819" s="718">
        <f t="shared" si="2109"/>
        <v>0</v>
      </c>
      <c r="BR819" s="706">
        <f t="shared" si="2110"/>
        <v>0</v>
      </c>
      <c r="BS819" s="718"/>
      <c r="BT819" s="706">
        <f t="shared" si="2111"/>
        <v>0</v>
      </c>
      <c r="BU819" s="718">
        <f t="shared" si="2112"/>
        <v>0</v>
      </c>
      <c r="BV819" s="706">
        <f t="shared" si="2113"/>
        <v>0</v>
      </c>
      <c r="BW819" s="718"/>
      <c r="BX819" s="706">
        <f t="shared" si="2114"/>
        <v>0</v>
      </c>
      <c r="BY819" s="718">
        <f t="shared" si="2115"/>
        <v>0</v>
      </c>
      <c r="BZ819" s="706">
        <f t="shared" si="2116"/>
        <v>0</v>
      </c>
      <c r="CA819" s="718"/>
      <c r="CB819" s="706">
        <f t="shared" si="2117"/>
        <v>0</v>
      </c>
      <c r="CC819" s="718">
        <f t="shared" si="2118"/>
        <v>0</v>
      </c>
      <c r="CD819" s="706">
        <f t="shared" si="2119"/>
        <v>0</v>
      </c>
      <c r="CE819" s="710"/>
      <c r="CF819" s="433">
        <f t="shared" si="2069"/>
        <v>56176266</v>
      </c>
    </row>
    <row r="820" spans="1:84" s="379" customFormat="1" ht="54">
      <c r="A820" s="379" t="s">
        <v>1840</v>
      </c>
      <c r="B820" s="419"/>
      <c r="C820" s="420" t="s">
        <v>2205</v>
      </c>
      <c r="D820" s="421"/>
      <c r="E820" s="422"/>
      <c r="F820" s="416"/>
      <c r="G820" s="417"/>
      <c r="H820" s="417">
        <f>SUM(G821:G883)</f>
        <v>336529259.69934201</v>
      </c>
      <c r="I820" s="417"/>
      <c r="J820" s="417"/>
      <c r="K820" s="518"/>
      <c r="L820" s="417">
        <f>SUM(L821:L883)</f>
        <v>0</v>
      </c>
      <c r="M820" s="518"/>
      <c r="N820" s="417">
        <f>SUM(N821:N883)</f>
        <v>0</v>
      </c>
      <c r="O820" s="518"/>
      <c r="P820" s="417"/>
      <c r="Q820" s="518"/>
      <c r="R820" s="417">
        <f>SUM(R821:R883)</f>
        <v>0</v>
      </c>
      <c r="S820" s="544"/>
      <c r="T820" s="417">
        <f>SUM(T821:T883)</f>
        <v>0</v>
      </c>
      <c r="U820" s="518"/>
      <c r="V820" s="417">
        <f>SUM(V821:V883)</f>
        <v>0</v>
      </c>
      <c r="W820" s="518"/>
      <c r="X820" s="417">
        <f>SUM(X821:X883)</f>
        <v>246620376.59417281</v>
      </c>
      <c r="Y820" s="518"/>
      <c r="Z820" s="417">
        <f>SUM(Z821:Z883)</f>
        <v>246620376.59417281</v>
      </c>
      <c r="AA820" s="518"/>
      <c r="AB820" s="417">
        <f>SUM(AB821:AB883)</f>
        <v>0</v>
      </c>
      <c r="AC820" s="518"/>
      <c r="AD820" s="417">
        <f>SUM(AD821:AD883)</f>
        <v>246620376.59417281</v>
      </c>
      <c r="AE820" s="518"/>
      <c r="AF820" s="417">
        <f>SUM(AF821:AF883)</f>
        <v>2330165.1999999997</v>
      </c>
      <c r="AG820" s="518"/>
      <c r="AH820" s="417">
        <f>SUM(AH821:AH883)</f>
        <v>248950541.79417279</v>
      </c>
      <c r="AI820" s="518"/>
      <c r="AJ820" s="417">
        <f>SUM(AJ821:AJ883)</f>
        <v>0</v>
      </c>
      <c r="AK820" s="518"/>
      <c r="AL820" s="417">
        <f>SUM(AL821:AL883)</f>
        <v>248950541.79417279</v>
      </c>
      <c r="AM820" s="417"/>
      <c r="AN820" s="417">
        <f>SUM(AN821:AN883)</f>
        <v>0</v>
      </c>
      <c r="AO820" s="518"/>
      <c r="AP820" s="417">
        <f>SUM(AP821:AP883)</f>
        <v>248950541.79417279</v>
      </c>
      <c r="AQ820" s="595"/>
      <c r="AR820" s="417">
        <f>SUM(AR821:AR883)</f>
        <v>0</v>
      </c>
      <c r="AS820" s="518"/>
      <c r="AT820" s="417">
        <f>SUM(AT821:AT883)</f>
        <v>248950541.79417279</v>
      </c>
      <c r="AU820" s="518"/>
      <c r="AV820" s="417">
        <f>SUM(AV821:AV883)</f>
        <v>45223988.164767712</v>
      </c>
      <c r="AW820" s="518"/>
      <c r="AX820" s="417">
        <f>SUM(AX821:AX883)</f>
        <v>294174529.95894057</v>
      </c>
      <c r="AY820" s="518" t="s">
        <v>126</v>
      </c>
      <c r="AZ820" s="518">
        <f>SUM(AZ821:AZ883)</f>
        <v>122708450.82149999</v>
      </c>
      <c r="BA820" s="518"/>
      <c r="BB820" s="417">
        <f>SUM(BB821:BB883)</f>
        <v>416882980.78044063</v>
      </c>
      <c r="BC820" s="518" t="s">
        <v>126</v>
      </c>
      <c r="BD820" s="518">
        <f>SUM(BD821:BD883)</f>
        <v>0</v>
      </c>
      <c r="BE820" s="518"/>
      <c r="BF820" s="417">
        <f>SUM(BF821:BF883)</f>
        <v>416882980.78044063</v>
      </c>
      <c r="BG820" s="518"/>
      <c r="BH820" s="518">
        <f>SUM(BH821:BH883)</f>
        <v>0</v>
      </c>
      <c r="BI820" s="518"/>
      <c r="BJ820" s="417">
        <f>SUM(BJ821:BJ883)</f>
        <v>416882980.78044063</v>
      </c>
      <c r="BK820" s="518"/>
      <c r="BL820" s="417">
        <f>SUM(BL821:BL883)</f>
        <v>221010728.02248552</v>
      </c>
      <c r="BM820" s="518"/>
      <c r="BN820" s="417">
        <f>SUM(BN821:BN883)</f>
        <v>637893708.80292606</v>
      </c>
      <c r="BO820" s="721"/>
      <c r="BP820" s="711">
        <f>SUM(BP821:BP883)</f>
        <v>0</v>
      </c>
      <c r="BQ820" s="721"/>
      <c r="BR820" s="711">
        <f>SUM(BR821:BR883)</f>
        <v>637893708.80292606</v>
      </c>
      <c r="BS820" s="721"/>
      <c r="BT820" s="711">
        <f>SUM(BT821:BT883)</f>
        <v>32206845.832200002</v>
      </c>
      <c r="BU820" s="721"/>
      <c r="BV820" s="711">
        <f>SUM(BV821:BV883)</f>
        <v>670100554.63512611</v>
      </c>
      <c r="BW820" s="721"/>
      <c r="BX820" s="711">
        <f>SUM(BX821:BX883)</f>
        <v>0</v>
      </c>
      <c r="BY820" s="721"/>
      <c r="BZ820" s="711">
        <f>SUM(BZ821:BZ883)</f>
        <v>670100554.63512611</v>
      </c>
      <c r="CA820" s="721"/>
      <c r="CB820" s="711">
        <f>SUM(CB821:CB883)</f>
        <v>0</v>
      </c>
      <c r="CC820" s="721"/>
      <c r="CD820" s="711">
        <f>SUM(CD821:CD883)</f>
        <v>670100554.63512611</v>
      </c>
      <c r="CE820" s="711"/>
      <c r="CF820" s="423">
        <f t="shared" si="2069"/>
        <v>336529259.69934201</v>
      </c>
    </row>
    <row r="821" spans="1:84" ht="180">
      <c r="B821" s="424" t="s">
        <v>2206</v>
      </c>
      <c r="C821" s="425" t="s">
        <v>2207</v>
      </c>
      <c r="D821" s="426" t="s">
        <v>389</v>
      </c>
      <c r="E821" s="427">
        <v>2583768.77</v>
      </c>
      <c r="F821" s="428">
        <v>1</v>
      </c>
      <c r="G821" s="429">
        <f t="shared" ref="G821:G883" si="2121">F821*E821</f>
        <v>2583768.77</v>
      </c>
      <c r="H821" s="429"/>
      <c r="I821" s="429"/>
      <c r="J821" s="429"/>
      <c r="K821" s="519"/>
      <c r="L821" s="429"/>
      <c r="M821" s="513">
        <f t="shared" ref="M821:M883" si="2122">I821+K821</f>
        <v>0</v>
      </c>
      <c r="N821" s="401">
        <f t="shared" ref="N821:N883" si="2123">M821*$E821</f>
        <v>0</v>
      </c>
      <c r="O821" s="519"/>
      <c r="P821" s="429"/>
      <c r="Q821" s="513">
        <f t="shared" ref="Q821:Q883" si="2124">M821+O821</f>
        <v>0</v>
      </c>
      <c r="R821" s="401">
        <f t="shared" ref="R821:R883" si="2125">Q821*$E821</f>
        <v>0</v>
      </c>
      <c r="S821" s="545"/>
      <c r="T821" s="429"/>
      <c r="U821" s="513">
        <f t="shared" ref="U821:U883" si="2126">Q821+S821</f>
        <v>0</v>
      </c>
      <c r="V821" s="401">
        <f t="shared" ref="V821:V883" si="2127">U821*$E821</f>
        <v>0</v>
      </c>
      <c r="W821" s="519"/>
      <c r="X821" s="401">
        <f t="shared" ref="X821:X852" si="2128">W821*E821</f>
        <v>0</v>
      </c>
      <c r="Y821" s="513">
        <f t="shared" ref="Y821:Y883" si="2129">U821+W821</f>
        <v>0</v>
      </c>
      <c r="Z821" s="401">
        <f t="shared" ref="Z821:Z883" si="2130">Y821*$E821</f>
        <v>0</v>
      </c>
      <c r="AA821" s="513"/>
      <c r="AB821" s="401">
        <f t="shared" ref="AB821:AB852" si="2131">AA821*$E821</f>
        <v>0</v>
      </c>
      <c r="AC821" s="513">
        <f t="shared" ref="AC821:AC883" si="2132">Y821+AA821</f>
        <v>0</v>
      </c>
      <c r="AD821" s="401">
        <f t="shared" ref="AD821:AD883" si="2133">AC821*$E821</f>
        <v>0</v>
      </c>
      <c r="AE821" s="513"/>
      <c r="AF821" s="401">
        <f t="shared" ref="AF821:AF852" si="2134">AE821*$E821</f>
        <v>0</v>
      </c>
      <c r="AG821" s="513">
        <f t="shared" ref="AG821:AG883" si="2135">AC821+AE821</f>
        <v>0</v>
      </c>
      <c r="AH821" s="401">
        <f t="shared" ref="AH821:AH883" si="2136">AG821*$E821</f>
        <v>0</v>
      </c>
      <c r="AI821" s="513"/>
      <c r="AJ821" s="401">
        <f t="shared" ref="AJ821:AJ852" si="2137">AI821*$E821</f>
        <v>0</v>
      </c>
      <c r="AK821" s="513">
        <f t="shared" ref="AK821:AK883" si="2138">AG821+AI821</f>
        <v>0</v>
      </c>
      <c r="AL821" s="401">
        <f t="shared" si="2070"/>
        <v>0</v>
      </c>
      <c r="AM821" s="519"/>
      <c r="AN821" s="429">
        <f t="shared" si="2071"/>
        <v>0</v>
      </c>
      <c r="AO821" s="519">
        <f t="shared" ref="AO821:AO883" si="2139">AK821+AM821</f>
        <v>0</v>
      </c>
      <c r="AP821" s="429">
        <f t="shared" ref="AP821:AP883" si="2140">AO821*$E821</f>
        <v>0</v>
      </c>
      <c r="AQ821" s="596"/>
      <c r="AR821" s="401">
        <f t="shared" si="2072"/>
        <v>0</v>
      </c>
      <c r="AS821" s="519">
        <f t="shared" ref="AS821:AS883" si="2141">AO821+AQ821</f>
        <v>0</v>
      </c>
      <c r="AT821" s="429">
        <f t="shared" ref="AT821:AT883" si="2142">AS821*$E821</f>
        <v>0</v>
      </c>
      <c r="AU821" s="519"/>
      <c r="AV821" s="401">
        <f t="shared" ref="AV821:AV883" si="2143">AU821*$E821</f>
        <v>0</v>
      </c>
      <c r="AW821" s="519">
        <f t="shared" ref="AW821:AW883" si="2144">AS821+AU821</f>
        <v>0</v>
      </c>
      <c r="AX821" s="429">
        <f t="shared" ref="AX821:AX883" si="2145">AW821*$E821</f>
        <v>0</v>
      </c>
      <c r="AY821" s="519"/>
      <c r="AZ821" s="684">
        <f t="shared" ref="AZ821:AZ883" si="2146">AY821*$E821</f>
        <v>0</v>
      </c>
      <c r="BA821" s="519">
        <f t="shared" ref="BA821:BA883" si="2147">AW821+AY821</f>
        <v>0</v>
      </c>
      <c r="BB821" s="429">
        <f t="shared" ref="BB821:BB883" si="2148">BA821*$E821</f>
        <v>0</v>
      </c>
      <c r="BC821" s="519"/>
      <c r="BD821" s="429">
        <f t="shared" ref="BD821:BD883" si="2149">BC821*$E821</f>
        <v>0</v>
      </c>
      <c r="BE821" s="519">
        <f t="shared" ref="BE821:BE883" si="2150">BA821+BC821</f>
        <v>0</v>
      </c>
      <c r="BF821" s="429">
        <f t="shared" ref="BF821:BF883" si="2151">BE821*$E821</f>
        <v>0</v>
      </c>
      <c r="BG821" s="698"/>
      <c r="BH821" s="684">
        <f t="shared" ref="BH821:BH883" si="2152">BG821*$E821</f>
        <v>0</v>
      </c>
      <c r="BI821" s="519">
        <f t="shared" ref="BI821:BI883" si="2153">BE821+BG821</f>
        <v>0</v>
      </c>
      <c r="BJ821" s="429">
        <f t="shared" ref="BJ821:BJ883" si="2154">BI821*$E821</f>
        <v>0</v>
      </c>
      <c r="BK821" s="519"/>
      <c r="BL821" s="429">
        <f t="shared" ref="BL821:BL883" si="2155">BK821*$E821</f>
        <v>0</v>
      </c>
      <c r="BM821" s="519">
        <f t="shared" ref="BM821:BM883" si="2156">BI821+BK821</f>
        <v>0</v>
      </c>
      <c r="BN821" s="429">
        <f t="shared" ref="BN821:BN883" si="2157">BM821*$E821</f>
        <v>0</v>
      </c>
      <c r="BO821" s="718"/>
      <c r="BP821" s="706">
        <f t="shared" ref="BP821:BP883" si="2158">BO821*$E821</f>
        <v>0</v>
      </c>
      <c r="BQ821" s="718">
        <f t="shared" ref="BQ821:BQ883" si="2159">BM821+BO821</f>
        <v>0</v>
      </c>
      <c r="BR821" s="706">
        <f t="shared" ref="BR821:BR883" si="2160">BQ821*$E821</f>
        <v>0</v>
      </c>
      <c r="BS821" s="718">
        <v>0</v>
      </c>
      <c r="BT821" s="706">
        <f t="shared" ref="BT821:BT883" si="2161">BS821*$E821</f>
        <v>0</v>
      </c>
      <c r="BU821" s="718">
        <f t="shared" ref="BU821:BU883" si="2162">BQ821+BS821</f>
        <v>0</v>
      </c>
      <c r="BV821" s="706">
        <f t="shared" ref="BV821:BV883" si="2163">BU821*$E821</f>
        <v>0</v>
      </c>
      <c r="BW821" s="718"/>
      <c r="BX821" s="706">
        <f t="shared" ref="BX821:BX883" si="2164">BW821*$E821</f>
        <v>0</v>
      </c>
      <c r="BY821" s="718">
        <f t="shared" ref="BY821:BY883" si="2165">BU821+BW821</f>
        <v>0</v>
      </c>
      <c r="BZ821" s="706">
        <f t="shared" ref="BZ821:BZ883" si="2166">BY821*$E821</f>
        <v>0</v>
      </c>
      <c r="CA821" s="718"/>
      <c r="CB821" s="706">
        <f t="shared" ref="CB821:CB883" si="2167">CA821*$E821</f>
        <v>0</v>
      </c>
      <c r="CC821" s="718">
        <f t="shared" ref="CC821:CC883" si="2168">BY821+CA821</f>
        <v>0</v>
      </c>
      <c r="CD821" s="706">
        <f t="shared" ref="CD821:CD883" si="2169">CC821*$E821</f>
        <v>0</v>
      </c>
      <c r="CE821" s="710"/>
      <c r="CF821" s="433">
        <f t="shared" si="2069"/>
        <v>2583768.77</v>
      </c>
    </row>
    <row r="822" spans="1:84" ht="180">
      <c r="B822" s="424" t="s">
        <v>2208</v>
      </c>
      <c r="C822" s="425" t="s">
        <v>2209</v>
      </c>
      <c r="D822" s="426" t="s">
        <v>389</v>
      </c>
      <c r="E822" s="427">
        <v>2912706.4999999995</v>
      </c>
      <c r="F822" s="428">
        <v>2</v>
      </c>
      <c r="G822" s="429">
        <f t="shared" si="2121"/>
        <v>5825412.9999999991</v>
      </c>
      <c r="H822" s="429"/>
      <c r="I822" s="429"/>
      <c r="J822" s="429"/>
      <c r="K822" s="519"/>
      <c r="L822" s="429"/>
      <c r="M822" s="513">
        <f t="shared" si="2122"/>
        <v>0</v>
      </c>
      <c r="N822" s="401">
        <f t="shared" si="2123"/>
        <v>0</v>
      </c>
      <c r="O822" s="519"/>
      <c r="P822" s="429"/>
      <c r="Q822" s="513">
        <f t="shared" si="2124"/>
        <v>0</v>
      </c>
      <c r="R822" s="401">
        <f t="shared" si="2125"/>
        <v>0</v>
      </c>
      <c r="S822" s="545"/>
      <c r="T822" s="429"/>
      <c r="U822" s="513">
        <f t="shared" si="2126"/>
        <v>0</v>
      </c>
      <c r="V822" s="401">
        <f t="shared" si="2127"/>
        <v>0</v>
      </c>
      <c r="W822" s="690">
        <v>2.4</v>
      </c>
      <c r="X822" s="401">
        <f t="shared" si="2128"/>
        <v>6990495.5999999987</v>
      </c>
      <c r="Y822" s="513">
        <f t="shared" si="2129"/>
        <v>2.4</v>
      </c>
      <c r="Z822" s="401">
        <f t="shared" si="2130"/>
        <v>6990495.5999999987</v>
      </c>
      <c r="AA822" s="513"/>
      <c r="AB822" s="401">
        <f t="shared" si="2131"/>
        <v>0</v>
      </c>
      <c r="AC822" s="513">
        <f t="shared" si="2132"/>
        <v>2.4</v>
      </c>
      <c r="AD822" s="401">
        <f t="shared" si="2133"/>
        <v>6990495.5999999987</v>
      </c>
      <c r="AE822" s="690">
        <v>0.8</v>
      </c>
      <c r="AF822" s="401">
        <f t="shared" si="2134"/>
        <v>2330165.1999999997</v>
      </c>
      <c r="AG822" s="513">
        <f t="shared" si="2135"/>
        <v>3.2</v>
      </c>
      <c r="AH822" s="401">
        <f t="shared" si="2136"/>
        <v>9320660.7999999989</v>
      </c>
      <c r="AI822" s="513"/>
      <c r="AJ822" s="401">
        <f t="shared" si="2137"/>
        <v>0</v>
      </c>
      <c r="AK822" s="513">
        <f t="shared" si="2138"/>
        <v>3.2</v>
      </c>
      <c r="AL822" s="401">
        <f t="shared" si="2070"/>
        <v>9320660.7999999989</v>
      </c>
      <c r="AM822" s="519"/>
      <c r="AN822" s="429">
        <f t="shared" si="2071"/>
        <v>0</v>
      </c>
      <c r="AO822" s="519">
        <f t="shared" si="2139"/>
        <v>3.2</v>
      </c>
      <c r="AP822" s="429">
        <f t="shared" si="2140"/>
        <v>9320660.7999999989</v>
      </c>
      <c r="AQ822" s="596"/>
      <c r="AR822" s="401">
        <f t="shared" si="2072"/>
        <v>0</v>
      </c>
      <c r="AS822" s="519">
        <f t="shared" si="2141"/>
        <v>3.2</v>
      </c>
      <c r="AT822" s="429">
        <f t="shared" si="2142"/>
        <v>9320660.7999999989</v>
      </c>
      <c r="AU822" s="519"/>
      <c r="AV822" s="401">
        <f t="shared" si="2143"/>
        <v>0</v>
      </c>
      <c r="AW822" s="519">
        <f t="shared" si="2144"/>
        <v>3.2</v>
      </c>
      <c r="AX822" s="429">
        <f t="shared" si="2145"/>
        <v>9320660.7999999989</v>
      </c>
      <c r="AY822" s="519">
        <v>0.8</v>
      </c>
      <c r="AZ822" s="429">
        <f t="shared" si="2146"/>
        <v>2330165.1999999997</v>
      </c>
      <c r="BA822" s="519">
        <f t="shared" si="2147"/>
        <v>4</v>
      </c>
      <c r="BB822" s="429">
        <f t="shared" si="2148"/>
        <v>11650825.999999998</v>
      </c>
      <c r="BC822" s="519">
        <v>0</v>
      </c>
      <c r="BD822" s="429">
        <f t="shared" si="2149"/>
        <v>0</v>
      </c>
      <c r="BE822" s="519">
        <f t="shared" si="2150"/>
        <v>4</v>
      </c>
      <c r="BF822" s="429">
        <f t="shared" si="2151"/>
        <v>11650825.999999998</v>
      </c>
      <c r="BG822" s="519"/>
      <c r="BH822" s="429">
        <f t="shared" si="2152"/>
        <v>0</v>
      </c>
      <c r="BI822" s="519">
        <f t="shared" si="2153"/>
        <v>4</v>
      </c>
      <c r="BJ822" s="429">
        <f t="shared" si="2154"/>
        <v>11650825.999999998</v>
      </c>
      <c r="BK822" s="519">
        <v>0.15</v>
      </c>
      <c r="BL822" s="429">
        <f t="shared" si="2155"/>
        <v>436905.97499999992</v>
      </c>
      <c r="BM822" s="519">
        <f t="shared" si="2156"/>
        <v>4.1500000000000004</v>
      </c>
      <c r="BN822" s="429">
        <f t="shared" si="2157"/>
        <v>12087731.975</v>
      </c>
      <c r="BO822" s="718"/>
      <c r="BP822" s="706">
        <f t="shared" si="2158"/>
        <v>0</v>
      </c>
      <c r="BQ822" s="718">
        <f t="shared" si="2159"/>
        <v>4.1500000000000004</v>
      </c>
      <c r="BR822" s="706">
        <f t="shared" si="2160"/>
        <v>12087731.975</v>
      </c>
      <c r="BS822" s="718">
        <v>0.8</v>
      </c>
      <c r="BT822" s="706">
        <f t="shared" si="2161"/>
        <v>2330165.1999999997</v>
      </c>
      <c r="BU822" s="718">
        <f t="shared" si="2162"/>
        <v>4.95</v>
      </c>
      <c r="BV822" s="706">
        <f t="shared" si="2163"/>
        <v>14417897.174999999</v>
      </c>
      <c r="BW822" s="718"/>
      <c r="BX822" s="706">
        <f t="shared" si="2164"/>
        <v>0</v>
      </c>
      <c r="BY822" s="718">
        <f t="shared" si="2165"/>
        <v>4.95</v>
      </c>
      <c r="BZ822" s="706">
        <f t="shared" si="2166"/>
        <v>14417897.174999999</v>
      </c>
      <c r="CA822" s="718"/>
      <c r="CB822" s="706">
        <f t="shared" si="2167"/>
        <v>0</v>
      </c>
      <c r="CC822" s="718">
        <f t="shared" si="2168"/>
        <v>4.95</v>
      </c>
      <c r="CD822" s="706">
        <f t="shared" si="2169"/>
        <v>14417897.174999999</v>
      </c>
      <c r="CE822" s="706"/>
      <c r="CF822" s="433">
        <f t="shared" si="2069"/>
        <v>5825412.9999999991</v>
      </c>
    </row>
    <row r="823" spans="1:84" ht="180">
      <c r="B823" s="424" t="s">
        <v>2210</v>
      </c>
      <c r="C823" s="425" t="s">
        <v>2211</v>
      </c>
      <c r="D823" s="426" t="s">
        <v>389</v>
      </c>
      <c r="E823" s="427">
        <v>3819100.9979999997</v>
      </c>
      <c r="F823" s="428">
        <v>0</v>
      </c>
      <c r="G823" s="429">
        <f t="shared" si="2121"/>
        <v>0</v>
      </c>
      <c r="H823" s="429"/>
      <c r="I823" s="429"/>
      <c r="J823" s="429"/>
      <c r="K823" s="519"/>
      <c r="L823" s="429"/>
      <c r="M823" s="513">
        <f t="shared" si="2122"/>
        <v>0</v>
      </c>
      <c r="N823" s="401">
        <f t="shared" si="2123"/>
        <v>0</v>
      </c>
      <c r="O823" s="519"/>
      <c r="P823" s="429"/>
      <c r="Q823" s="513">
        <f t="shared" si="2124"/>
        <v>0</v>
      </c>
      <c r="R823" s="401">
        <f t="shared" si="2125"/>
        <v>0</v>
      </c>
      <c r="S823" s="545"/>
      <c r="T823" s="429"/>
      <c r="U823" s="513">
        <f t="shared" si="2126"/>
        <v>0</v>
      </c>
      <c r="V823" s="401">
        <f t="shared" si="2127"/>
        <v>0</v>
      </c>
      <c r="W823" s="519"/>
      <c r="X823" s="401">
        <f t="shared" si="2128"/>
        <v>0</v>
      </c>
      <c r="Y823" s="513">
        <f t="shared" si="2129"/>
        <v>0</v>
      </c>
      <c r="Z823" s="401">
        <f t="shared" si="2130"/>
        <v>0</v>
      </c>
      <c r="AA823" s="513"/>
      <c r="AB823" s="401">
        <f t="shared" si="2131"/>
        <v>0</v>
      </c>
      <c r="AC823" s="513">
        <f t="shared" si="2132"/>
        <v>0</v>
      </c>
      <c r="AD823" s="401">
        <f t="shared" si="2133"/>
        <v>0</v>
      </c>
      <c r="AE823" s="513"/>
      <c r="AF823" s="401">
        <f t="shared" si="2134"/>
        <v>0</v>
      </c>
      <c r="AG823" s="513">
        <f t="shared" si="2135"/>
        <v>0</v>
      </c>
      <c r="AH823" s="401">
        <f t="shared" si="2136"/>
        <v>0</v>
      </c>
      <c r="AI823" s="513"/>
      <c r="AJ823" s="401">
        <f t="shared" si="2137"/>
        <v>0</v>
      </c>
      <c r="AK823" s="513">
        <f t="shared" si="2138"/>
        <v>0</v>
      </c>
      <c r="AL823" s="401">
        <f t="shared" si="2070"/>
        <v>0</v>
      </c>
      <c r="AM823" s="519"/>
      <c r="AN823" s="429">
        <f t="shared" si="2071"/>
        <v>0</v>
      </c>
      <c r="AO823" s="519">
        <f t="shared" si="2139"/>
        <v>0</v>
      </c>
      <c r="AP823" s="429">
        <f t="shared" si="2140"/>
        <v>0</v>
      </c>
      <c r="AQ823" s="596"/>
      <c r="AR823" s="401">
        <f t="shared" si="2072"/>
        <v>0</v>
      </c>
      <c r="AS823" s="519">
        <f t="shared" si="2141"/>
        <v>0</v>
      </c>
      <c r="AT823" s="429">
        <f t="shared" si="2142"/>
        <v>0</v>
      </c>
      <c r="AU823" s="519"/>
      <c r="AV823" s="401">
        <f t="shared" si="2143"/>
        <v>0</v>
      </c>
      <c r="AW823" s="519">
        <f t="shared" si="2144"/>
        <v>0</v>
      </c>
      <c r="AX823" s="429">
        <f t="shared" si="2145"/>
        <v>0</v>
      </c>
      <c r="AY823" s="519">
        <v>1.6</v>
      </c>
      <c r="AZ823" s="429">
        <f t="shared" si="2146"/>
        <v>6110561.5967999995</v>
      </c>
      <c r="BA823" s="519">
        <f t="shared" si="2147"/>
        <v>1.6</v>
      </c>
      <c r="BB823" s="429">
        <f t="shared" si="2148"/>
        <v>6110561.5967999995</v>
      </c>
      <c r="BC823" s="519">
        <v>0</v>
      </c>
      <c r="BD823" s="429">
        <f t="shared" si="2149"/>
        <v>0</v>
      </c>
      <c r="BE823" s="519">
        <f t="shared" si="2150"/>
        <v>1.6</v>
      </c>
      <c r="BF823" s="429">
        <f t="shared" si="2151"/>
        <v>6110561.5967999995</v>
      </c>
      <c r="BG823" s="519"/>
      <c r="BH823" s="429">
        <f t="shared" si="2152"/>
        <v>0</v>
      </c>
      <c r="BI823" s="519">
        <f t="shared" si="2153"/>
        <v>1.6</v>
      </c>
      <c r="BJ823" s="429">
        <f t="shared" si="2154"/>
        <v>6110561.5967999995</v>
      </c>
      <c r="BK823" s="519">
        <v>0.8</v>
      </c>
      <c r="BL823" s="429">
        <f t="shared" si="2155"/>
        <v>3055280.7983999997</v>
      </c>
      <c r="BM823" s="519">
        <f t="shared" si="2156"/>
        <v>2.4000000000000004</v>
      </c>
      <c r="BN823" s="429">
        <f t="shared" si="2157"/>
        <v>9165842.3952000011</v>
      </c>
      <c r="BO823" s="718"/>
      <c r="BP823" s="706">
        <f t="shared" si="2158"/>
        <v>0</v>
      </c>
      <c r="BQ823" s="718">
        <f t="shared" si="2159"/>
        <v>2.4000000000000004</v>
      </c>
      <c r="BR823" s="706">
        <f t="shared" si="2160"/>
        <v>9165842.3952000011</v>
      </c>
      <c r="BS823" s="718"/>
      <c r="BT823" s="706">
        <f t="shared" si="2161"/>
        <v>0</v>
      </c>
      <c r="BU823" s="718">
        <f t="shared" si="2162"/>
        <v>2.4000000000000004</v>
      </c>
      <c r="BV823" s="706">
        <f t="shared" si="2163"/>
        <v>9165842.3952000011</v>
      </c>
      <c r="BW823" s="718"/>
      <c r="BX823" s="706">
        <f t="shared" si="2164"/>
        <v>0</v>
      </c>
      <c r="BY823" s="718">
        <f t="shared" si="2165"/>
        <v>2.4000000000000004</v>
      </c>
      <c r="BZ823" s="706">
        <f t="shared" si="2166"/>
        <v>9165842.3952000011</v>
      </c>
      <c r="CA823" s="718"/>
      <c r="CB823" s="706">
        <f t="shared" si="2167"/>
        <v>0</v>
      </c>
      <c r="CC823" s="718">
        <f t="shared" si="2168"/>
        <v>2.4000000000000004</v>
      </c>
      <c r="CD823" s="706">
        <f t="shared" si="2169"/>
        <v>9165842.3952000011</v>
      </c>
      <c r="CE823" s="706"/>
      <c r="CF823" s="433">
        <f t="shared" si="2069"/>
        <v>0</v>
      </c>
    </row>
    <row r="824" spans="1:84" ht="180">
      <c r="B824" s="424" t="s">
        <v>2212</v>
      </c>
      <c r="C824" s="425" t="s">
        <v>2213</v>
      </c>
      <c r="D824" s="426" t="s">
        <v>389</v>
      </c>
      <c r="E824" s="427">
        <v>3117849.4679999999</v>
      </c>
      <c r="F824" s="428">
        <v>0</v>
      </c>
      <c r="G824" s="429">
        <f t="shared" si="2121"/>
        <v>0</v>
      </c>
      <c r="H824" s="429"/>
      <c r="I824" s="429"/>
      <c r="J824" s="429"/>
      <c r="K824" s="519"/>
      <c r="L824" s="429"/>
      <c r="M824" s="513">
        <f t="shared" si="2122"/>
        <v>0</v>
      </c>
      <c r="N824" s="401">
        <f t="shared" si="2123"/>
        <v>0</v>
      </c>
      <c r="O824" s="519"/>
      <c r="P824" s="429"/>
      <c r="Q824" s="513">
        <f t="shared" si="2124"/>
        <v>0</v>
      </c>
      <c r="R824" s="401">
        <f t="shared" si="2125"/>
        <v>0</v>
      </c>
      <c r="S824" s="545"/>
      <c r="T824" s="429"/>
      <c r="U824" s="513">
        <f t="shared" si="2126"/>
        <v>0</v>
      </c>
      <c r="V824" s="401">
        <f t="shared" si="2127"/>
        <v>0</v>
      </c>
      <c r="W824" s="519"/>
      <c r="X824" s="401">
        <f t="shared" si="2128"/>
        <v>0</v>
      </c>
      <c r="Y824" s="513">
        <f t="shared" si="2129"/>
        <v>0</v>
      </c>
      <c r="Z824" s="401">
        <f t="shared" si="2130"/>
        <v>0</v>
      </c>
      <c r="AA824" s="513"/>
      <c r="AB824" s="401">
        <f t="shared" si="2131"/>
        <v>0</v>
      </c>
      <c r="AC824" s="513">
        <f t="shared" si="2132"/>
        <v>0</v>
      </c>
      <c r="AD824" s="401">
        <f t="shared" si="2133"/>
        <v>0</v>
      </c>
      <c r="AE824" s="513"/>
      <c r="AF824" s="401">
        <f t="shared" si="2134"/>
        <v>0</v>
      </c>
      <c r="AG824" s="513">
        <f t="shared" si="2135"/>
        <v>0</v>
      </c>
      <c r="AH824" s="401">
        <f t="shared" si="2136"/>
        <v>0</v>
      </c>
      <c r="AI824" s="513"/>
      <c r="AJ824" s="401">
        <f t="shared" si="2137"/>
        <v>0</v>
      </c>
      <c r="AK824" s="513">
        <f t="shared" si="2138"/>
        <v>0</v>
      </c>
      <c r="AL824" s="401">
        <f t="shared" si="2070"/>
        <v>0</v>
      </c>
      <c r="AM824" s="519"/>
      <c r="AN824" s="429">
        <f t="shared" si="2071"/>
        <v>0</v>
      </c>
      <c r="AO824" s="519">
        <f t="shared" si="2139"/>
        <v>0</v>
      </c>
      <c r="AP824" s="429">
        <f t="shared" si="2140"/>
        <v>0</v>
      </c>
      <c r="AQ824" s="596"/>
      <c r="AR824" s="401">
        <f t="shared" si="2072"/>
        <v>0</v>
      </c>
      <c r="AS824" s="519">
        <f t="shared" si="2141"/>
        <v>0</v>
      </c>
      <c r="AT824" s="429">
        <f t="shared" si="2142"/>
        <v>0</v>
      </c>
      <c r="AU824" s="519"/>
      <c r="AV824" s="401">
        <f t="shared" si="2143"/>
        <v>0</v>
      </c>
      <c r="AW824" s="519">
        <f t="shared" si="2144"/>
        <v>0</v>
      </c>
      <c r="AX824" s="429">
        <f t="shared" si="2145"/>
        <v>0</v>
      </c>
      <c r="AY824" s="519"/>
      <c r="AZ824" s="684">
        <f t="shared" si="2146"/>
        <v>0</v>
      </c>
      <c r="BA824" s="519">
        <f t="shared" si="2147"/>
        <v>0</v>
      </c>
      <c r="BB824" s="429">
        <f t="shared" si="2148"/>
        <v>0</v>
      </c>
      <c r="BC824" s="519"/>
      <c r="BD824" s="429">
        <f t="shared" si="2149"/>
        <v>0</v>
      </c>
      <c r="BE824" s="519">
        <f t="shared" si="2150"/>
        <v>0</v>
      </c>
      <c r="BF824" s="429">
        <f t="shared" si="2151"/>
        <v>0</v>
      </c>
      <c r="BG824" s="519"/>
      <c r="BH824" s="429">
        <f t="shared" si="2152"/>
        <v>0</v>
      </c>
      <c r="BI824" s="519">
        <f t="shared" si="2153"/>
        <v>0</v>
      </c>
      <c r="BJ824" s="429">
        <f t="shared" si="2154"/>
        <v>0</v>
      </c>
      <c r="BK824" s="519"/>
      <c r="BL824" s="429">
        <f t="shared" si="2155"/>
        <v>0</v>
      </c>
      <c r="BM824" s="519">
        <f t="shared" si="2156"/>
        <v>0</v>
      </c>
      <c r="BN824" s="429">
        <f t="shared" si="2157"/>
        <v>0</v>
      </c>
      <c r="BO824" s="718"/>
      <c r="BP824" s="706">
        <f t="shared" si="2158"/>
        <v>0</v>
      </c>
      <c r="BQ824" s="718">
        <f t="shared" si="2159"/>
        <v>0</v>
      </c>
      <c r="BR824" s="706">
        <f t="shared" si="2160"/>
        <v>0</v>
      </c>
      <c r="BS824" s="718"/>
      <c r="BT824" s="706">
        <f t="shared" si="2161"/>
        <v>0</v>
      </c>
      <c r="BU824" s="718">
        <f t="shared" si="2162"/>
        <v>0</v>
      </c>
      <c r="BV824" s="706">
        <f t="shared" si="2163"/>
        <v>0</v>
      </c>
      <c r="BW824" s="718"/>
      <c r="BX824" s="706">
        <f t="shared" si="2164"/>
        <v>0</v>
      </c>
      <c r="BY824" s="718">
        <f t="shared" si="2165"/>
        <v>0</v>
      </c>
      <c r="BZ824" s="706">
        <f t="shared" si="2166"/>
        <v>0</v>
      </c>
      <c r="CA824" s="718"/>
      <c r="CB824" s="706">
        <f t="shared" si="2167"/>
        <v>0</v>
      </c>
      <c r="CC824" s="718">
        <f t="shared" si="2168"/>
        <v>0</v>
      </c>
      <c r="CD824" s="706">
        <f t="shared" si="2169"/>
        <v>0</v>
      </c>
      <c r="CE824" s="706"/>
      <c r="CF824" s="433">
        <f t="shared" si="2069"/>
        <v>0</v>
      </c>
    </row>
    <row r="825" spans="1:84" ht="180">
      <c r="B825" s="424" t="s">
        <v>2214</v>
      </c>
      <c r="C825" s="425" t="s">
        <v>2215</v>
      </c>
      <c r="D825" s="426" t="s">
        <v>389</v>
      </c>
      <c r="E825" s="427">
        <v>3518974.6679999996</v>
      </c>
      <c r="F825" s="428">
        <v>1</v>
      </c>
      <c r="G825" s="429">
        <f t="shared" si="2121"/>
        <v>3518974.6679999996</v>
      </c>
      <c r="H825" s="429"/>
      <c r="I825" s="429"/>
      <c r="J825" s="429"/>
      <c r="K825" s="519"/>
      <c r="L825" s="429"/>
      <c r="M825" s="513">
        <f t="shared" si="2122"/>
        <v>0</v>
      </c>
      <c r="N825" s="401">
        <f t="shared" si="2123"/>
        <v>0</v>
      </c>
      <c r="O825" s="519"/>
      <c r="P825" s="429"/>
      <c r="Q825" s="513">
        <f t="shared" si="2124"/>
        <v>0</v>
      </c>
      <c r="R825" s="401">
        <f t="shared" si="2125"/>
        <v>0</v>
      </c>
      <c r="S825" s="545"/>
      <c r="T825" s="429"/>
      <c r="U825" s="513">
        <f t="shared" si="2126"/>
        <v>0</v>
      </c>
      <c r="V825" s="401">
        <f t="shared" si="2127"/>
        <v>0</v>
      </c>
      <c r="W825" s="690">
        <v>1.6</v>
      </c>
      <c r="X825" s="401">
        <f t="shared" si="2128"/>
        <v>5630359.4687999999</v>
      </c>
      <c r="Y825" s="513">
        <f t="shared" si="2129"/>
        <v>1.6</v>
      </c>
      <c r="Z825" s="401">
        <f t="shared" si="2130"/>
        <v>5630359.4687999999</v>
      </c>
      <c r="AA825" s="513"/>
      <c r="AB825" s="401">
        <f t="shared" si="2131"/>
        <v>0</v>
      </c>
      <c r="AC825" s="513">
        <f t="shared" si="2132"/>
        <v>1.6</v>
      </c>
      <c r="AD825" s="401">
        <f t="shared" si="2133"/>
        <v>5630359.4687999999</v>
      </c>
      <c r="AE825" s="513"/>
      <c r="AF825" s="401">
        <f t="shared" si="2134"/>
        <v>0</v>
      </c>
      <c r="AG825" s="513">
        <f t="shared" si="2135"/>
        <v>1.6</v>
      </c>
      <c r="AH825" s="401">
        <f t="shared" si="2136"/>
        <v>5630359.4687999999</v>
      </c>
      <c r="AI825" s="513"/>
      <c r="AJ825" s="401">
        <f t="shared" si="2137"/>
        <v>0</v>
      </c>
      <c r="AK825" s="513">
        <f t="shared" si="2138"/>
        <v>1.6</v>
      </c>
      <c r="AL825" s="401">
        <f t="shared" si="2070"/>
        <v>5630359.4687999999</v>
      </c>
      <c r="AM825" s="519"/>
      <c r="AN825" s="429">
        <f t="shared" si="2071"/>
        <v>0</v>
      </c>
      <c r="AO825" s="519">
        <f t="shared" si="2139"/>
        <v>1.6</v>
      </c>
      <c r="AP825" s="429">
        <f t="shared" si="2140"/>
        <v>5630359.4687999999</v>
      </c>
      <c r="AQ825" s="596"/>
      <c r="AR825" s="401">
        <f t="shared" si="2072"/>
        <v>0</v>
      </c>
      <c r="AS825" s="519">
        <f t="shared" si="2141"/>
        <v>1.6</v>
      </c>
      <c r="AT825" s="429">
        <f t="shared" si="2142"/>
        <v>5630359.4687999999</v>
      </c>
      <c r="AU825" s="519"/>
      <c r="AV825" s="401">
        <f t="shared" si="2143"/>
        <v>0</v>
      </c>
      <c r="AW825" s="519">
        <f t="shared" si="2144"/>
        <v>1.6</v>
      </c>
      <c r="AX825" s="429">
        <f t="shared" si="2145"/>
        <v>5630359.4687999999</v>
      </c>
      <c r="AY825" s="519">
        <v>0.15</v>
      </c>
      <c r="AZ825" s="429">
        <f t="shared" si="2146"/>
        <v>527846.20019999996</v>
      </c>
      <c r="BA825" s="519">
        <f t="shared" si="2147"/>
        <v>1.75</v>
      </c>
      <c r="BB825" s="429">
        <f t="shared" si="2148"/>
        <v>6158205.6689999998</v>
      </c>
      <c r="BC825" s="519">
        <v>0</v>
      </c>
      <c r="BD825" s="429">
        <f t="shared" si="2149"/>
        <v>0</v>
      </c>
      <c r="BE825" s="519">
        <f t="shared" si="2150"/>
        <v>1.75</v>
      </c>
      <c r="BF825" s="429">
        <f t="shared" si="2151"/>
        <v>6158205.6689999998</v>
      </c>
      <c r="BG825" s="519"/>
      <c r="BH825" s="429">
        <f t="shared" si="2152"/>
        <v>0</v>
      </c>
      <c r="BI825" s="519">
        <f t="shared" si="2153"/>
        <v>1.75</v>
      </c>
      <c r="BJ825" s="429">
        <f t="shared" si="2154"/>
        <v>6158205.6689999998</v>
      </c>
      <c r="BK825" s="519"/>
      <c r="BL825" s="429">
        <f t="shared" si="2155"/>
        <v>0</v>
      </c>
      <c r="BM825" s="519">
        <f t="shared" si="2156"/>
        <v>1.75</v>
      </c>
      <c r="BN825" s="429">
        <f t="shared" si="2157"/>
        <v>6158205.6689999998</v>
      </c>
      <c r="BO825" s="718"/>
      <c r="BP825" s="706">
        <f t="shared" si="2158"/>
        <v>0</v>
      </c>
      <c r="BQ825" s="718">
        <f t="shared" si="2159"/>
        <v>1.75</v>
      </c>
      <c r="BR825" s="706">
        <f t="shared" si="2160"/>
        <v>6158205.6689999998</v>
      </c>
      <c r="BS825" s="718"/>
      <c r="BT825" s="706">
        <f t="shared" si="2161"/>
        <v>0</v>
      </c>
      <c r="BU825" s="718">
        <f t="shared" si="2162"/>
        <v>1.75</v>
      </c>
      <c r="BV825" s="706">
        <f t="shared" si="2163"/>
        <v>6158205.6689999998</v>
      </c>
      <c r="BW825" s="718"/>
      <c r="BX825" s="706">
        <f t="shared" si="2164"/>
        <v>0</v>
      </c>
      <c r="BY825" s="718">
        <f t="shared" si="2165"/>
        <v>1.75</v>
      </c>
      <c r="BZ825" s="706">
        <f t="shared" si="2166"/>
        <v>6158205.6689999998</v>
      </c>
      <c r="CA825" s="718"/>
      <c r="CB825" s="706">
        <f t="shared" si="2167"/>
        <v>0</v>
      </c>
      <c r="CC825" s="718">
        <f t="shared" si="2168"/>
        <v>1.75</v>
      </c>
      <c r="CD825" s="706">
        <f t="shared" si="2169"/>
        <v>6158205.6689999998</v>
      </c>
      <c r="CE825" s="706"/>
      <c r="CF825" s="433">
        <f t="shared" si="2069"/>
        <v>3518974.6679999996</v>
      </c>
    </row>
    <row r="826" spans="1:84" ht="180">
      <c r="B826" s="424" t="s">
        <v>2216</v>
      </c>
      <c r="C826" s="425" t="s">
        <v>2217</v>
      </c>
      <c r="D826" s="426" t="s">
        <v>389</v>
      </c>
      <c r="E826" s="427">
        <v>5021998.2179999994</v>
      </c>
      <c r="F826" s="428">
        <v>0</v>
      </c>
      <c r="G826" s="429">
        <f t="shared" si="2121"/>
        <v>0</v>
      </c>
      <c r="H826" s="429"/>
      <c r="I826" s="429"/>
      <c r="J826" s="429"/>
      <c r="K826" s="519"/>
      <c r="L826" s="429"/>
      <c r="M826" s="513">
        <f t="shared" si="2122"/>
        <v>0</v>
      </c>
      <c r="N826" s="401">
        <f t="shared" si="2123"/>
        <v>0</v>
      </c>
      <c r="O826" s="519"/>
      <c r="P826" s="429"/>
      <c r="Q826" s="513">
        <f t="shared" si="2124"/>
        <v>0</v>
      </c>
      <c r="R826" s="401">
        <f t="shared" si="2125"/>
        <v>0</v>
      </c>
      <c r="S826" s="545"/>
      <c r="T826" s="429"/>
      <c r="U826" s="513">
        <f t="shared" si="2126"/>
        <v>0</v>
      </c>
      <c r="V826" s="401">
        <f t="shared" si="2127"/>
        <v>0</v>
      </c>
      <c r="W826" s="690">
        <v>0.8</v>
      </c>
      <c r="X826" s="401">
        <f t="shared" si="2128"/>
        <v>4017598.5743999998</v>
      </c>
      <c r="Y826" s="513">
        <f t="shared" si="2129"/>
        <v>0.8</v>
      </c>
      <c r="Z826" s="401">
        <f t="shared" si="2130"/>
        <v>4017598.5743999998</v>
      </c>
      <c r="AA826" s="513"/>
      <c r="AB826" s="401">
        <f t="shared" si="2131"/>
        <v>0</v>
      </c>
      <c r="AC826" s="513">
        <f t="shared" si="2132"/>
        <v>0.8</v>
      </c>
      <c r="AD826" s="401">
        <f t="shared" si="2133"/>
        <v>4017598.5743999998</v>
      </c>
      <c r="AE826" s="513"/>
      <c r="AF826" s="401">
        <f t="shared" si="2134"/>
        <v>0</v>
      </c>
      <c r="AG826" s="513">
        <f t="shared" si="2135"/>
        <v>0.8</v>
      </c>
      <c r="AH826" s="401">
        <f t="shared" si="2136"/>
        <v>4017598.5743999998</v>
      </c>
      <c r="AI826" s="513"/>
      <c r="AJ826" s="401">
        <f t="shared" si="2137"/>
        <v>0</v>
      </c>
      <c r="AK826" s="513">
        <f t="shared" si="2138"/>
        <v>0.8</v>
      </c>
      <c r="AL826" s="401">
        <f t="shared" si="2070"/>
        <v>4017598.5743999998</v>
      </c>
      <c r="AM826" s="519"/>
      <c r="AN826" s="429">
        <f t="shared" si="2071"/>
        <v>0</v>
      </c>
      <c r="AO826" s="519">
        <f t="shared" si="2139"/>
        <v>0.8</v>
      </c>
      <c r="AP826" s="429">
        <f t="shared" si="2140"/>
        <v>4017598.5743999998</v>
      </c>
      <c r="AQ826" s="596"/>
      <c r="AR826" s="401">
        <f t="shared" si="2072"/>
        <v>0</v>
      </c>
      <c r="AS826" s="519">
        <f t="shared" si="2141"/>
        <v>0.8</v>
      </c>
      <c r="AT826" s="429">
        <f t="shared" si="2142"/>
        <v>4017598.5743999998</v>
      </c>
      <c r="AU826" s="519"/>
      <c r="AV826" s="401">
        <f t="shared" si="2143"/>
        <v>0</v>
      </c>
      <c r="AW826" s="519">
        <f t="shared" si="2144"/>
        <v>0.8</v>
      </c>
      <c r="AX826" s="429">
        <f t="shared" si="2145"/>
        <v>4017598.5743999998</v>
      </c>
      <c r="AY826" s="519"/>
      <c r="AZ826" s="684">
        <f t="shared" si="2146"/>
        <v>0</v>
      </c>
      <c r="BA826" s="519">
        <f t="shared" si="2147"/>
        <v>0.8</v>
      </c>
      <c r="BB826" s="429">
        <f t="shared" si="2148"/>
        <v>4017598.5743999998</v>
      </c>
      <c r="BC826" s="519"/>
      <c r="BD826" s="429">
        <f t="shared" si="2149"/>
        <v>0</v>
      </c>
      <c r="BE826" s="519">
        <f t="shared" si="2150"/>
        <v>0.8</v>
      </c>
      <c r="BF826" s="429">
        <f t="shared" si="2151"/>
        <v>4017598.5743999998</v>
      </c>
      <c r="BG826" s="519"/>
      <c r="BH826" s="429">
        <f t="shared" si="2152"/>
        <v>0</v>
      </c>
      <c r="BI826" s="519">
        <f t="shared" si="2153"/>
        <v>0.8</v>
      </c>
      <c r="BJ826" s="429">
        <f t="shared" si="2154"/>
        <v>4017598.5743999998</v>
      </c>
      <c r="BK826" s="519"/>
      <c r="BL826" s="429">
        <f t="shared" si="2155"/>
        <v>0</v>
      </c>
      <c r="BM826" s="519">
        <f t="shared" si="2156"/>
        <v>0.8</v>
      </c>
      <c r="BN826" s="429">
        <f t="shared" si="2157"/>
        <v>4017598.5743999998</v>
      </c>
      <c r="BO826" s="718"/>
      <c r="BP826" s="706">
        <f t="shared" si="2158"/>
        <v>0</v>
      </c>
      <c r="BQ826" s="718">
        <f t="shared" si="2159"/>
        <v>0.8</v>
      </c>
      <c r="BR826" s="706">
        <f t="shared" si="2160"/>
        <v>4017598.5743999998</v>
      </c>
      <c r="BS826" s="718"/>
      <c r="BT826" s="706">
        <f t="shared" si="2161"/>
        <v>0</v>
      </c>
      <c r="BU826" s="718">
        <f t="shared" si="2162"/>
        <v>0.8</v>
      </c>
      <c r="BV826" s="706">
        <f t="shared" si="2163"/>
        <v>4017598.5743999998</v>
      </c>
      <c r="BW826" s="718"/>
      <c r="BX826" s="706">
        <f t="shared" si="2164"/>
        <v>0</v>
      </c>
      <c r="BY826" s="718">
        <f t="shared" si="2165"/>
        <v>0.8</v>
      </c>
      <c r="BZ826" s="706">
        <f t="shared" si="2166"/>
        <v>4017598.5743999998</v>
      </c>
      <c r="CA826" s="718"/>
      <c r="CB826" s="706">
        <f t="shared" si="2167"/>
        <v>0</v>
      </c>
      <c r="CC826" s="718">
        <f t="shared" si="2168"/>
        <v>0.8</v>
      </c>
      <c r="CD826" s="706">
        <f t="shared" si="2169"/>
        <v>4017598.5743999998</v>
      </c>
      <c r="CE826" s="706"/>
      <c r="CF826" s="433">
        <f t="shared" si="2069"/>
        <v>0</v>
      </c>
    </row>
    <row r="827" spans="1:84" ht="180">
      <c r="A827" s="360" t="s">
        <v>126</v>
      </c>
      <c r="B827" s="424" t="s">
        <v>2218</v>
      </c>
      <c r="C827" s="425" t="s">
        <v>2219</v>
      </c>
      <c r="D827" s="426" t="s">
        <v>389</v>
      </c>
      <c r="E827" s="427">
        <v>5485202.568</v>
      </c>
      <c r="F827" s="428">
        <v>0</v>
      </c>
      <c r="G827" s="429">
        <f t="shared" si="2121"/>
        <v>0</v>
      </c>
      <c r="H827" s="429"/>
      <c r="I827" s="429"/>
      <c r="J827" s="429"/>
      <c r="K827" s="519"/>
      <c r="L827" s="429"/>
      <c r="M827" s="513">
        <f t="shared" si="2122"/>
        <v>0</v>
      </c>
      <c r="N827" s="401">
        <f t="shared" si="2123"/>
        <v>0</v>
      </c>
      <c r="O827" s="519"/>
      <c r="P827" s="429"/>
      <c r="Q827" s="513">
        <f t="shared" si="2124"/>
        <v>0</v>
      </c>
      <c r="R827" s="401">
        <f t="shared" si="2125"/>
        <v>0</v>
      </c>
      <c r="S827" s="545"/>
      <c r="T827" s="429"/>
      <c r="U827" s="513">
        <f t="shared" si="2126"/>
        <v>0</v>
      </c>
      <c r="V827" s="401">
        <f t="shared" si="2127"/>
        <v>0</v>
      </c>
      <c r="W827" s="690">
        <v>2.4</v>
      </c>
      <c r="X827" s="401">
        <f t="shared" si="2128"/>
        <v>13164486.1632</v>
      </c>
      <c r="Y827" s="513">
        <f t="shared" si="2129"/>
        <v>2.4</v>
      </c>
      <c r="Z827" s="401">
        <f t="shared" si="2130"/>
        <v>13164486.1632</v>
      </c>
      <c r="AA827" s="513"/>
      <c r="AB827" s="401">
        <f t="shared" si="2131"/>
        <v>0</v>
      </c>
      <c r="AC827" s="513">
        <f t="shared" si="2132"/>
        <v>2.4</v>
      </c>
      <c r="AD827" s="401">
        <f t="shared" si="2133"/>
        <v>13164486.1632</v>
      </c>
      <c r="AE827" s="513"/>
      <c r="AF827" s="401">
        <f t="shared" si="2134"/>
        <v>0</v>
      </c>
      <c r="AG827" s="513">
        <f t="shared" si="2135"/>
        <v>2.4</v>
      </c>
      <c r="AH827" s="401">
        <f t="shared" si="2136"/>
        <v>13164486.1632</v>
      </c>
      <c r="AI827" s="513"/>
      <c r="AJ827" s="401">
        <f t="shared" si="2137"/>
        <v>0</v>
      </c>
      <c r="AK827" s="513">
        <f t="shared" si="2138"/>
        <v>2.4</v>
      </c>
      <c r="AL827" s="401">
        <f t="shared" si="2070"/>
        <v>13164486.1632</v>
      </c>
      <c r="AM827" s="519"/>
      <c r="AN827" s="429">
        <f t="shared" si="2071"/>
        <v>0</v>
      </c>
      <c r="AO827" s="519">
        <f t="shared" si="2139"/>
        <v>2.4</v>
      </c>
      <c r="AP827" s="429">
        <f t="shared" si="2140"/>
        <v>13164486.1632</v>
      </c>
      <c r="AQ827" s="596"/>
      <c r="AR827" s="401">
        <f t="shared" si="2072"/>
        <v>0</v>
      </c>
      <c r="AS827" s="519">
        <f t="shared" si="2141"/>
        <v>2.4</v>
      </c>
      <c r="AT827" s="429">
        <f t="shared" si="2142"/>
        <v>13164486.1632</v>
      </c>
      <c r="AU827" s="519"/>
      <c r="AV827" s="401">
        <f t="shared" si="2143"/>
        <v>0</v>
      </c>
      <c r="AW827" s="519">
        <f t="shared" si="2144"/>
        <v>2.4</v>
      </c>
      <c r="AX827" s="429">
        <f t="shared" si="2145"/>
        <v>13164486.1632</v>
      </c>
      <c r="AY827" s="519">
        <v>0.15</v>
      </c>
      <c r="AZ827" s="429">
        <f t="shared" si="2146"/>
        <v>822780.38520000002</v>
      </c>
      <c r="BA827" s="519">
        <f t="shared" si="2147"/>
        <v>2.5499999999999998</v>
      </c>
      <c r="BB827" s="429">
        <f t="shared" si="2148"/>
        <v>13987266.5484</v>
      </c>
      <c r="BC827" s="519">
        <v>0</v>
      </c>
      <c r="BD827" s="429">
        <f t="shared" si="2149"/>
        <v>0</v>
      </c>
      <c r="BE827" s="519">
        <f t="shared" si="2150"/>
        <v>2.5499999999999998</v>
      </c>
      <c r="BF827" s="429">
        <f t="shared" si="2151"/>
        <v>13987266.5484</v>
      </c>
      <c r="BG827" s="519"/>
      <c r="BH827" s="429">
        <f t="shared" si="2152"/>
        <v>0</v>
      </c>
      <c r="BI827" s="519">
        <f t="shared" si="2153"/>
        <v>2.5499999999999998</v>
      </c>
      <c r="BJ827" s="429">
        <f t="shared" si="2154"/>
        <v>13987266.5484</v>
      </c>
      <c r="BK827" s="519">
        <v>0.3</v>
      </c>
      <c r="BL827" s="429">
        <f t="shared" si="2155"/>
        <v>1645560.7704</v>
      </c>
      <c r="BM827" s="519">
        <f t="shared" si="2156"/>
        <v>2.8499999999999996</v>
      </c>
      <c r="BN827" s="429">
        <f t="shared" si="2157"/>
        <v>15632827.318799999</v>
      </c>
      <c r="BO827" s="718"/>
      <c r="BP827" s="706">
        <f t="shared" si="2158"/>
        <v>0</v>
      </c>
      <c r="BQ827" s="718">
        <f t="shared" si="2159"/>
        <v>2.8499999999999996</v>
      </c>
      <c r="BR827" s="706">
        <f t="shared" si="2160"/>
        <v>15632827.318799999</v>
      </c>
      <c r="BS827" s="718">
        <v>1.6</v>
      </c>
      <c r="BT827" s="706">
        <f t="shared" si="2161"/>
        <v>8776324.1087999996</v>
      </c>
      <c r="BU827" s="718">
        <f t="shared" si="2162"/>
        <v>4.4499999999999993</v>
      </c>
      <c r="BV827" s="706">
        <f t="shared" si="2163"/>
        <v>24409151.427599996</v>
      </c>
      <c r="BW827" s="718"/>
      <c r="BX827" s="706">
        <f t="shared" si="2164"/>
        <v>0</v>
      </c>
      <c r="BY827" s="718">
        <f t="shared" si="2165"/>
        <v>4.4499999999999993</v>
      </c>
      <c r="BZ827" s="706">
        <f t="shared" si="2166"/>
        <v>24409151.427599996</v>
      </c>
      <c r="CA827" s="718"/>
      <c r="CB827" s="706">
        <f t="shared" si="2167"/>
        <v>0</v>
      </c>
      <c r="CC827" s="718">
        <f t="shared" si="2168"/>
        <v>4.4499999999999993</v>
      </c>
      <c r="CD827" s="706">
        <f t="shared" si="2169"/>
        <v>24409151.427599996</v>
      </c>
      <c r="CE827" s="706"/>
      <c r="CF827" s="433">
        <f t="shared" si="2069"/>
        <v>0</v>
      </c>
    </row>
    <row r="828" spans="1:84" ht="180">
      <c r="B828" s="424" t="s">
        <v>2220</v>
      </c>
      <c r="C828" s="425" t="s">
        <v>2221</v>
      </c>
      <c r="D828" s="426" t="s">
        <v>389</v>
      </c>
      <c r="E828" s="427">
        <v>8683431.3679999989</v>
      </c>
      <c r="F828" s="428">
        <v>0</v>
      </c>
      <c r="G828" s="429">
        <f t="shared" si="2121"/>
        <v>0</v>
      </c>
      <c r="H828" s="429"/>
      <c r="I828" s="429"/>
      <c r="J828" s="429"/>
      <c r="K828" s="519"/>
      <c r="L828" s="429"/>
      <c r="M828" s="513">
        <f t="shared" si="2122"/>
        <v>0</v>
      </c>
      <c r="N828" s="401">
        <f t="shared" si="2123"/>
        <v>0</v>
      </c>
      <c r="O828" s="519"/>
      <c r="P828" s="429"/>
      <c r="Q828" s="513">
        <f t="shared" si="2124"/>
        <v>0</v>
      </c>
      <c r="R828" s="401">
        <f t="shared" si="2125"/>
        <v>0</v>
      </c>
      <c r="S828" s="545"/>
      <c r="T828" s="429"/>
      <c r="U828" s="513">
        <f t="shared" si="2126"/>
        <v>0</v>
      </c>
      <c r="V828" s="401">
        <f t="shared" si="2127"/>
        <v>0</v>
      </c>
      <c r="W828" s="690">
        <v>2.4</v>
      </c>
      <c r="X828" s="401">
        <f t="shared" si="2128"/>
        <v>20840235.283199996</v>
      </c>
      <c r="Y828" s="513">
        <f t="shared" si="2129"/>
        <v>2.4</v>
      </c>
      <c r="Z828" s="401">
        <f t="shared" si="2130"/>
        <v>20840235.283199996</v>
      </c>
      <c r="AA828" s="513"/>
      <c r="AB828" s="401">
        <f t="shared" si="2131"/>
        <v>0</v>
      </c>
      <c r="AC828" s="513">
        <f t="shared" si="2132"/>
        <v>2.4</v>
      </c>
      <c r="AD828" s="401">
        <f t="shared" si="2133"/>
        <v>20840235.283199996</v>
      </c>
      <c r="AE828" s="513"/>
      <c r="AF828" s="401">
        <f t="shared" si="2134"/>
        <v>0</v>
      </c>
      <c r="AG828" s="513">
        <f t="shared" si="2135"/>
        <v>2.4</v>
      </c>
      <c r="AH828" s="401">
        <f t="shared" si="2136"/>
        <v>20840235.283199996</v>
      </c>
      <c r="AI828" s="513"/>
      <c r="AJ828" s="401">
        <f t="shared" si="2137"/>
        <v>0</v>
      </c>
      <c r="AK828" s="513">
        <f t="shared" si="2138"/>
        <v>2.4</v>
      </c>
      <c r="AL828" s="401">
        <f t="shared" si="2070"/>
        <v>20840235.283199996</v>
      </c>
      <c r="AM828" s="519"/>
      <c r="AN828" s="429">
        <f t="shared" si="2071"/>
        <v>0</v>
      </c>
      <c r="AO828" s="519">
        <f t="shared" si="2139"/>
        <v>2.4</v>
      </c>
      <c r="AP828" s="429">
        <f t="shared" si="2140"/>
        <v>20840235.283199996</v>
      </c>
      <c r="AQ828" s="596"/>
      <c r="AR828" s="401">
        <f t="shared" si="2072"/>
        <v>0</v>
      </c>
      <c r="AS828" s="519">
        <f t="shared" si="2141"/>
        <v>2.4</v>
      </c>
      <c r="AT828" s="429">
        <f t="shared" si="2142"/>
        <v>20840235.283199996</v>
      </c>
      <c r="AU828" s="519"/>
      <c r="AV828" s="401">
        <f t="shared" si="2143"/>
        <v>0</v>
      </c>
      <c r="AW828" s="519">
        <f t="shared" si="2144"/>
        <v>2.4</v>
      </c>
      <c r="AX828" s="429">
        <f t="shared" si="2145"/>
        <v>20840235.283199996</v>
      </c>
      <c r="AY828" s="519">
        <v>0.45</v>
      </c>
      <c r="AZ828" s="429">
        <f t="shared" si="2146"/>
        <v>3907544.1155999997</v>
      </c>
      <c r="BA828" s="519">
        <f t="shared" si="2147"/>
        <v>2.85</v>
      </c>
      <c r="BB828" s="429">
        <f t="shared" si="2148"/>
        <v>24747779.398799997</v>
      </c>
      <c r="BC828" s="519">
        <v>0</v>
      </c>
      <c r="BD828" s="429">
        <f t="shared" si="2149"/>
        <v>0</v>
      </c>
      <c r="BE828" s="519">
        <f t="shared" si="2150"/>
        <v>2.85</v>
      </c>
      <c r="BF828" s="429">
        <f t="shared" si="2151"/>
        <v>24747779.398799997</v>
      </c>
      <c r="BG828" s="519"/>
      <c r="BH828" s="429">
        <f t="shared" si="2152"/>
        <v>0</v>
      </c>
      <c r="BI828" s="519">
        <f t="shared" si="2153"/>
        <v>2.85</v>
      </c>
      <c r="BJ828" s="429">
        <f t="shared" si="2154"/>
        <v>24747779.398799997</v>
      </c>
      <c r="BK828" s="519"/>
      <c r="BL828" s="429">
        <f t="shared" si="2155"/>
        <v>0</v>
      </c>
      <c r="BM828" s="519">
        <f t="shared" si="2156"/>
        <v>2.85</v>
      </c>
      <c r="BN828" s="429">
        <f t="shared" si="2157"/>
        <v>24747779.398799997</v>
      </c>
      <c r="BO828" s="718"/>
      <c r="BP828" s="706">
        <f t="shared" si="2158"/>
        <v>0</v>
      </c>
      <c r="BQ828" s="718">
        <f t="shared" si="2159"/>
        <v>2.85</v>
      </c>
      <c r="BR828" s="706">
        <f t="shared" si="2160"/>
        <v>24747779.398799997</v>
      </c>
      <c r="BS828" s="718"/>
      <c r="BT828" s="706">
        <f t="shared" si="2161"/>
        <v>0</v>
      </c>
      <c r="BU828" s="718">
        <f t="shared" si="2162"/>
        <v>2.85</v>
      </c>
      <c r="BV828" s="706">
        <f t="shared" si="2163"/>
        <v>24747779.398799997</v>
      </c>
      <c r="BW828" s="718"/>
      <c r="BX828" s="706">
        <f t="shared" si="2164"/>
        <v>0</v>
      </c>
      <c r="BY828" s="718">
        <f t="shared" si="2165"/>
        <v>2.85</v>
      </c>
      <c r="BZ828" s="706">
        <f t="shared" si="2166"/>
        <v>24747779.398799997</v>
      </c>
      <c r="CA828" s="718"/>
      <c r="CB828" s="706">
        <f t="shared" si="2167"/>
        <v>0</v>
      </c>
      <c r="CC828" s="718">
        <f t="shared" si="2168"/>
        <v>2.85</v>
      </c>
      <c r="CD828" s="706">
        <f t="shared" si="2169"/>
        <v>24747779.398799997</v>
      </c>
      <c r="CE828" s="706"/>
      <c r="CF828" s="433">
        <f t="shared" si="2069"/>
        <v>0</v>
      </c>
    </row>
    <row r="829" spans="1:84" ht="144">
      <c r="B829" s="424" t="s">
        <v>2222</v>
      </c>
      <c r="C829" s="425" t="s">
        <v>2223</v>
      </c>
      <c r="D829" s="426" t="s">
        <v>389</v>
      </c>
      <c r="E829" s="427">
        <v>55355602.237999998</v>
      </c>
      <c r="F829" s="428">
        <v>0</v>
      </c>
      <c r="G829" s="429">
        <f t="shared" si="2121"/>
        <v>0</v>
      </c>
      <c r="H829" s="429"/>
      <c r="I829" s="429"/>
      <c r="J829" s="429"/>
      <c r="K829" s="519"/>
      <c r="L829" s="429"/>
      <c r="M829" s="513">
        <f t="shared" si="2122"/>
        <v>0</v>
      </c>
      <c r="N829" s="401">
        <f t="shared" si="2123"/>
        <v>0</v>
      </c>
      <c r="O829" s="519"/>
      <c r="P829" s="429"/>
      <c r="Q829" s="513">
        <f t="shared" si="2124"/>
        <v>0</v>
      </c>
      <c r="R829" s="401">
        <f t="shared" si="2125"/>
        <v>0</v>
      </c>
      <c r="S829" s="545"/>
      <c r="T829" s="429"/>
      <c r="U829" s="513">
        <f t="shared" si="2126"/>
        <v>0</v>
      </c>
      <c r="V829" s="401">
        <f t="shared" si="2127"/>
        <v>0</v>
      </c>
      <c r="W829" s="519"/>
      <c r="X829" s="401">
        <f t="shared" si="2128"/>
        <v>0</v>
      </c>
      <c r="Y829" s="513">
        <f t="shared" si="2129"/>
        <v>0</v>
      </c>
      <c r="Z829" s="401">
        <f t="shared" si="2130"/>
        <v>0</v>
      </c>
      <c r="AA829" s="513"/>
      <c r="AB829" s="401">
        <f t="shared" si="2131"/>
        <v>0</v>
      </c>
      <c r="AC829" s="513">
        <f t="shared" si="2132"/>
        <v>0</v>
      </c>
      <c r="AD829" s="401">
        <f t="shared" si="2133"/>
        <v>0</v>
      </c>
      <c r="AE829" s="513"/>
      <c r="AF829" s="401">
        <f t="shared" si="2134"/>
        <v>0</v>
      </c>
      <c r="AG829" s="513">
        <f t="shared" si="2135"/>
        <v>0</v>
      </c>
      <c r="AH829" s="401">
        <f t="shared" si="2136"/>
        <v>0</v>
      </c>
      <c r="AI829" s="513"/>
      <c r="AJ829" s="401">
        <f t="shared" si="2137"/>
        <v>0</v>
      </c>
      <c r="AK829" s="513">
        <f t="shared" si="2138"/>
        <v>0</v>
      </c>
      <c r="AL829" s="401">
        <f t="shared" si="2070"/>
        <v>0</v>
      </c>
      <c r="AM829" s="519"/>
      <c r="AN829" s="429">
        <f t="shared" si="2071"/>
        <v>0</v>
      </c>
      <c r="AO829" s="519">
        <f t="shared" si="2139"/>
        <v>0</v>
      </c>
      <c r="AP829" s="429">
        <f t="shared" si="2140"/>
        <v>0</v>
      </c>
      <c r="AQ829" s="596"/>
      <c r="AR829" s="401">
        <f t="shared" si="2072"/>
        <v>0</v>
      </c>
      <c r="AS829" s="519">
        <f t="shared" si="2141"/>
        <v>0</v>
      </c>
      <c r="AT829" s="429">
        <f t="shared" si="2142"/>
        <v>0</v>
      </c>
      <c r="AU829" s="519"/>
      <c r="AV829" s="401">
        <f t="shared" si="2143"/>
        <v>0</v>
      </c>
      <c r="AW829" s="519">
        <f t="shared" si="2144"/>
        <v>0</v>
      </c>
      <c r="AX829" s="429">
        <f t="shared" si="2145"/>
        <v>0</v>
      </c>
      <c r="AY829" s="519"/>
      <c r="AZ829" s="684">
        <f t="shared" si="2146"/>
        <v>0</v>
      </c>
      <c r="BA829" s="519">
        <f t="shared" si="2147"/>
        <v>0</v>
      </c>
      <c r="BB829" s="429">
        <f t="shared" si="2148"/>
        <v>0</v>
      </c>
      <c r="BC829" s="519"/>
      <c r="BD829" s="429">
        <f t="shared" si="2149"/>
        <v>0</v>
      </c>
      <c r="BE829" s="519">
        <f t="shared" si="2150"/>
        <v>0</v>
      </c>
      <c r="BF829" s="429">
        <f t="shared" si="2151"/>
        <v>0</v>
      </c>
      <c r="BG829" s="519"/>
      <c r="BH829" s="429">
        <f t="shared" si="2152"/>
        <v>0</v>
      </c>
      <c r="BI829" s="519">
        <f t="shared" si="2153"/>
        <v>0</v>
      </c>
      <c r="BJ829" s="429">
        <f t="shared" si="2154"/>
        <v>0</v>
      </c>
      <c r="BK829" s="519">
        <v>0.95</v>
      </c>
      <c r="BL829" s="429">
        <f t="shared" si="2155"/>
        <v>52587822.126099996</v>
      </c>
      <c r="BM829" s="519">
        <f t="shared" si="2156"/>
        <v>0.95</v>
      </c>
      <c r="BN829" s="429">
        <f t="shared" si="2157"/>
        <v>52587822.126099996</v>
      </c>
      <c r="BO829" s="718"/>
      <c r="BP829" s="706">
        <f t="shared" si="2158"/>
        <v>0</v>
      </c>
      <c r="BQ829" s="718">
        <f t="shared" si="2159"/>
        <v>0.95</v>
      </c>
      <c r="BR829" s="706">
        <f t="shared" si="2160"/>
        <v>52587822.126099996</v>
      </c>
      <c r="BS829" s="718"/>
      <c r="BT829" s="706">
        <f t="shared" si="2161"/>
        <v>0</v>
      </c>
      <c r="BU829" s="718">
        <f t="shared" si="2162"/>
        <v>0.95</v>
      </c>
      <c r="BV829" s="706">
        <f t="shared" si="2163"/>
        <v>52587822.126099996</v>
      </c>
      <c r="BW829" s="718"/>
      <c r="BX829" s="706">
        <f t="shared" si="2164"/>
        <v>0</v>
      </c>
      <c r="BY829" s="718">
        <f t="shared" si="2165"/>
        <v>0.95</v>
      </c>
      <c r="BZ829" s="706">
        <f t="shared" si="2166"/>
        <v>52587822.126099996</v>
      </c>
      <c r="CA829" s="718"/>
      <c r="CB829" s="706">
        <f t="shared" si="2167"/>
        <v>0</v>
      </c>
      <c r="CC829" s="718">
        <f t="shared" si="2168"/>
        <v>0.95</v>
      </c>
      <c r="CD829" s="706">
        <f t="shared" si="2169"/>
        <v>52587822.126099996</v>
      </c>
      <c r="CE829" s="706"/>
      <c r="CF829" s="433">
        <f t="shared" si="2069"/>
        <v>0</v>
      </c>
    </row>
    <row r="830" spans="1:84" ht="144">
      <c r="B830" s="424" t="s">
        <v>2224</v>
      </c>
      <c r="C830" s="425" t="s">
        <v>2225</v>
      </c>
      <c r="D830" s="426" t="s">
        <v>389</v>
      </c>
      <c r="E830" s="427">
        <v>26306318.417999998</v>
      </c>
      <c r="F830" s="428">
        <v>0</v>
      </c>
      <c r="G830" s="429">
        <f t="shared" si="2121"/>
        <v>0</v>
      </c>
      <c r="H830" s="429"/>
      <c r="I830" s="429"/>
      <c r="J830" s="429"/>
      <c r="K830" s="519"/>
      <c r="L830" s="429"/>
      <c r="M830" s="513">
        <f t="shared" si="2122"/>
        <v>0</v>
      </c>
      <c r="N830" s="401">
        <f t="shared" si="2123"/>
        <v>0</v>
      </c>
      <c r="O830" s="519"/>
      <c r="P830" s="429"/>
      <c r="Q830" s="513">
        <f t="shared" si="2124"/>
        <v>0</v>
      </c>
      <c r="R830" s="401">
        <f t="shared" si="2125"/>
        <v>0</v>
      </c>
      <c r="S830" s="545"/>
      <c r="T830" s="429"/>
      <c r="U830" s="513">
        <f t="shared" si="2126"/>
        <v>0</v>
      </c>
      <c r="V830" s="401">
        <f t="shared" si="2127"/>
        <v>0</v>
      </c>
      <c r="W830" s="519"/>
      <c r="X830" s="401">
        <f t="shared" si="2128"/>
        <v>0</v>
      </c>
      <c r="Y830" s="513">
        <f t="shared" si="2129"/>
        <v>0</v>
      </c>
      <c r="Z830" s="401">
        <f t="shared" si="2130"/>
        <v>0</v>
      </c>
      <c r="AA830" s="513"/>
      <c r="AB830" s="401">
        <f t="shared" si="2131"/>
        <v>0</v>
      </c>
      <c r="AC830" s="513">
        <f t="shared" si="2132"/>
        <v>0</v>
      </c>
      <c r="AD830" s="401">
        <f t="shared" si="2133"/>
        <v>0</v>
      </c>
      <c r="AE830" s="513"/>
      <c r="AF830" s="401">
        <f t="shared" si="2134"/>
        <v>0</v>
      </c>
      <c r="AG830" s="513">
        <f t="shared" si="2135"/>
        <v>0</v>
      </c>
      <c r="AH830" s="401">
        <f t="shared" si="2136"/>
        <v>0</v>
      </c>
      <c r="AI830" s="513"/>
      <c r="AJ830" s="401">
        <f t="shared" si="2137"/>
        <v>0</v>
      </c>
      <c r="AK830" s="513">
        <f t="shared" si="2138"/>
        <v>0</v>
      </c>
      <c r="AL830" s="401">
        <f t="shared" si="2070"/>
        <v>0</v>
      </c>
      <c r="AM830" s="519"/>
      <c r="AN830" s="429">
        <f t="shared" si="2071"/>
        <v>0</v>
      </c>
      <c r="AO830" s="519">
        <f t="shared" si="2139"/>
        <v>0</v>
      </c>
      <c r="AP830" s="429">
        <f t="shared" si="2140"/>
        <v>0</v>
      </c>
      <c r="AQ830" s="596"/>
      <c r="AR830" s="401">
        <f t="shared" si="2072"/>
        <v>0</v>
      </c>
      <c r="AS830" s="519">
        <f t="shared" si="2141"/>
        <v>0</v>
      </c>
      <c r="AT830" s="429">
        <f t="shared" si="2142"/>
        <v>0</v>
      </c>
      <c r="AU830" s="519"/>
      <c r="AV830" s="401">
        <f t="shared" si="2143"/>
        <v>0</v>
      </c>
      <c r="AW830" s="519">
        <f t="shared" si="2144"/>
        <v>0</v>
      </c>
      <c r="AX830" s="429">
        <f t="shared" si="2145"/>
        <v>0</v>
      </c>
      <c r="AY830" s="519"/>
      <c r="AZ830" s="684">
        <f t="shared" si="2146"/>
        <v>0</v>
      </c>
      <c r="BA830" s="519">
        <f t="shared" si="2147"/>
        <v>0</v>
      </c>
      <c r="BB830" s="429">
        <f t="shared" si="2148"/>
        <v>0</v>
      </c>
      <c r="BC830" s="519"/>
      <c r="BD830" s="429">
        <f t="shared" si="2149"/>
        <v>0</v>
      </c>
      <c r="BE830" s="519">
        <f t="shared" si="2150"/>
        <v>0</v>
      </c>
      <c r="BF830" s="429">
        <f t="shared" si="2151"/>
        <v>0</v>
      </c>
      <c r="BG830" s="519"/>
      <c r="BH830" s="429">
        <f t="shared" si="2152"/>
        <v>0</v>
      </c>
      <c r="BI830" s="519">
        <f t="shared" si="2153"/>
        <v>0</v>
      </c>
      <c r="BJ830" s="429">
        <f t="shared" si="2154"/>
        <v>0</v>
      </c>
      <c r="BK830" s="519">
        <v>0.95</v>
      </c>
      <c r="BL830" s="429">
        <f t="shared" si="2155"/>
        <v>24991002.497099996</v>
      </c>
      <c r="BM830" s="519">
        <f t="shared" si="2156"/>
        <v>0.95</v>
      </c>
      <c r="BN830" s="429">
        <f t="shared" si="2157"/>
        <v>24991002.497099996</v>
      </c>
      <c r="BO830" s="718"/>
      <c r="BP830" s="706">
        <f t="shared" si="2158"/>
        <v>0</v>
      </c>
      <c r="BQ830" s="718">
        <f t="shared" si="2159"/>
        <v>0.95</v>
      </c>
      <c r="BR830" s="706">
        <f t="shared" si="2160"/>
        <v>24991002.497099996</v>
      </c>
      <c r="BS830" s="718"/>
      <c r="BT830" s="706">
        <f t="shared" si="2161"/>
        <v>0</v>
      </c>
      <c r="BU830" s="718">
        <f t="shared" si="2162"/>
        <v>0.95</v>
      </c>
      <c r="BV830" s="706">
        <f t="shared" si="2163"/>
        <v>24991002.497099996</v>
      </c>
      <c r="BW830" s="718"/>
      <c r="BX830" s="706">
        <f t="shared" si="2164"/>
        <v>0</v>
      </c>
      <c r="BY830" s="718">
        <f t="shared" si="2165"/>
        <v>0.95</v>
      </c>
      <c r="BZ830" s="706">
        <f t="shared" si="2166"/>
        <v>24991002.497099996</v>
      </c>
      <c r="CA830" s="718"/>
      <c r="CB830" s="706">
        <f t="shared" si="2167"/>
        <v>0</v>
      </c>
      <c r="CC830" s="718">
        <f t="shared" si="2168"/>
        <v>0.95</v>
      </c>
      <c r="CD830" s="706">
        <f t="shared" si="2169"/>
        <v>24991002.497099996</v>
      </c>
      <c r="CE830" s="706"/>
      <c r="CF830" s="433">
        <f t="shared" si="2069"/>
        <v>0</v>
      </c>
    </row>
    <row r="831" spans="1:84" ht="144">
      <c r="B831" s="424" t="s">
        <v>2226</v>
      </c>
      <c r="C831" s="425" t="s">
        <v>2227</v>
      </c>
      <c r="D831" s="426" t="s">
        <v>389</v>
      </c>
      <c r="E831" s="427">
        <v>22703366.127999999</v>
      </c>
      <c r="F831" s="428">
        <v>0</v>
      </c>
      <c r="G831" s="429">
        <f t="shared" si="2121"/>
        <v>0</v>
      </c>
      <c r="H831" s="429"/>
      <c r="I831" s="429"/>
      <c r="J831" s="429"/>
      <c r="K831" s="519"/>
      <c r="L831" s="429"/>
      <c r="M831" s="513">
        <f t="shared" si="2122"/>
        <v>0</v>
      </c>
      <c r="N831" s="401">
        <f t="shared" si="2123"/>
        <v>0</v>
      </c>
      <c r="O831" s="519"/>
      <c r="P831" s="429"/>
      <c r="Q831" s="513">
        <f t="shared" si="2124"/>
        <v>0</v>
      </c>
      <c r="R831" s="401">
        <f t="shared" si="2125"/>
        <v>0</v>
      </c>
      <c r="S831" s="545"/>
      <c r="T831" s="429"/>
      <c r="U831" s="513">
        <f t="shared" si="2126"/>
        <v>0</v>
      </c>
      <c r="V831" s="401">
        <f t="shared" si="2127"/>
        <v>0</v>
      </c>
      <c r="W831" s="519"/>
      <c r="X831" s="401">
        <f t="shared" si="2128"/>
        <v>0</v>
      </c>
      <c r="Y831" s="513">
        <f t="shared" si="2129"/>
        <v>0</v>
      </c>
      <c r="Z831" s="401">
        <f t="shared" si="2130"/>
        <v>0</v>
      </c>
      <c r="AA831" s="513"/>
      <c r="AB831" s="401">
        <f t="shared" si="2131"/>
        <v>0</v>
      </c>
      <c r="AC831" s="513">
        <f t="shared" si="2132"/>
        <v>0</v>
      </c>
      <c r="AD831" s="401">
        <f t="shared" si="2133"/>
        <v>0</v>
      </c>
      <c r="AE831" s="513"/>
      <c r="AF831" s="401">
        <f t="shared" si="2134"/>
        <v>0</v>
      </c>
      <c r="AG831" s="513">
        <f t="shared" si="2135"/>
        <v>0</v>
      </c>
      <c r="AH831" s="401">
        <f t="shared" si="2136"/>
        <v>0</v>
      </c>
      <c r="AI831" s="513"/>
      <c r="AJ831" s="401">
        <f t="shared" si="2137"/>
        <v>0</v>
      </c>
      <c r="AK831" s="513">
        <f t="shared" si="2138"/>
        <v>0</v>
      </c>
      <c r="AL831" s="401">
        <f t="shared" si="2070"/>
        <v>0</v>
      </c>
      <c r="AM831" s="519"/>
      <c r="AN831" s="429">
        <f t="shared" si="2071"/>
        <v>0</v>
      </c>
      <c r="AO831" s="519">
        <f t="shared" si="2139"/>
        <v>0</v>
      </c>
      <c r="AP831" s="429">
        <f t="shared" si="2140"/>
        <v>0</v>
      </c>
      <c r="AQ831" s="596"/>
      <c r="AR831" s="401">
        <f t="shared" si="2072"/>
        <v>0</v>
      </c>
      <c r="AS831" s="519">
        <f t="shared" si="2141"/>
        <v>0</v>
      </c>
      <c r="AT831" s="429">
        <f t="shared" si="2142"/>
        <v>0</v>
      </c>
      <c r="AU831" s="519"/>
      <c r="AV831" s="401">
        <f t="shared" si="2143"/>
        <v>0</v>
      </c>
      <c r="AW831" s="519">
        <f t="shared" si="2144"/>
        <v>0</v>
      </c>
      <c r="AX831" s="429">
        <f t="shared" si="2145"/>
        <v>0</v>
      </c>
      <c r="AY831" s="519"/>
      <c r="AZ831" s="684">
        <f t="shared" si="2146"/>
        <v>0</v>
      </c>
      <c r="BA831" s="519">
        <f t="shared" si="2147"/>
        <v>0</v>
      </c>
      <c r="BB831" s="429">
        <f t="shared" si="2148"/>
        <v>0</v>
      </c>
      <c r="BC831" s="519"/>
      <c r="BD831" s="429">
        <f t="shared" si="2149"/>
        <v>0</v>
      </c>
      <c r="BE831" s="519">
        <f t="shared" si="2150"/>
        <v>0</v>
      </c>
      <c r="BF831" s="429">
        <f t="shared" si="2151"/>
        <v>0</v>
      </c>
      <c r="BG831" s="519"/>
      <c r="BH831" s="429">
        <f t="shared" si="2152"/>
        <v>0</v>
      </c>
      <c r="BI831" s="519">
        <f t="shared" si="2153"/>
        <v>0</v>
      </c>
      <c r="BJ831" s="429">
        <f t="shared" si="2154"/>
        <v>0</v>
      </c>
      <c r="BK831" s="519">
        <v>0.95</v>
      </c>
      <c r="BL831" s="429">
        <f t="shared" si="2155"/>
        <v>21568197.821599998</v>
      </c>
      <c r="BM831" s="519">
        <f t="shared" si="2156"/>
        <v>0.95</v>
      </c>
      <c r="BN831" s="429">
        <f t="shared" si="2157"/>
        <v>21568197.821599998</v>
      </c>
      <c r="BO831" s="718"/>
      <c r="BP831" s="706">
        <f t="shared" si="2158"/>
        <v>0</v>
      </c>
      <c r="BQ831" s="718">
        <f t="shared" si="2159"/>
        <v>0.95</v>
      </c>
      <c r="BR831" s="706">
        <f t="shared" si="2160"/>
        <v>21568197.821599998</v>
      </c>
      <c r="BS831" s="718"/>
      <c r="BT831" s="706">
        <f t="shared" si="2161"/>
        <v>0</v>
      </c>
      <c r="BU831" s="718">
        <f t="shared" si="2162"/>
        <v>0.95</v>
      </c>
      <c r="BV831" s="706">
        <f t="shared" si="2163"/>
        <v>21568197.821599998</v>
      </c>
      <c r="BW831" s="718"/>
      <c r="BX831" s="706">
        <f t="shared" si="2164"/>
        <v>0</v>
      </c>
      <c r="BY831" s="718">
        <f t="shared" si="2165"/>
        <v>0.95</v>
      </c>
      <c r="BZ831" s="706">
        <f t="shared" si="2166"/>
        <v>21568197.821599998</v>
      </c>
      <c r="CA831" s="718"/>
      <c r="CB831" s="706">
        <f t="shared" si="2167"/>
        <v>0</v>
      </c>
      <c r="CC831" s="718">
        <f t="shared" si="2168"/>
        <v>0.95</v>
      </c>
      <c r="CD831" s="706">
        <f t="shared" si="2169"/>
        <v>21568197.821599998</v>
      </c>
      <c r="CE831" s="706"/>
      <c r="CF831" s="433">
        <f t="shared" si="2069"/>
        <v>0</v>
      </c>
    </row>
    <row r="832" spans="1:84" ht="144">
      <c r="B832" s="424" t="s">
        <v>2228</v>
      </c>
      <c r="C832" s="425" t="s">
        <v>2229</v>
      </c>
      <c r="D832" s="426" t="s">
        <v>389</v>
      </c>
      <c r="E832" s="427">
        <v>47918239.088</v>
      </c>
      <c r="F832" s="428">
        <v>0</v>
      </c>
      <c r="G832" s="429">
        <f t="shared" si="2121"/>
        <v>0</v>
      </c>
      <c r="H832" s="429"/>
      <c r="I832" s="429"/>
      <c r="J832" s="429"/>
      <c r="K832" s="519"/>
      <c r="L832" s="429"/>
      <c r="M832" s="513">
        <f t="shared" si="2122"/>
        <v>0</v>
      </c>
      <c r="N832" s="401">
        <f t="shared" si="2123"/>
        <v>0</v>
      </c>
      <c r="O832" s="519"/>
      <c r="P832" s="429"/>
      <c r="Q832" s="513">
        <f t="shared" si="2124"/>
        <v>0</v>
      </c>
      <c r="R832" s="401">
        <f t="shared" si="2125"/>
        <v>0</v>
      </c>
      <c r="S832" s="545"/>
      <c r="T832" s="429"/>
      <c r="U832" s="513">
        <f t="shared" si="2126"/>
        <v>0</v>
      </c>
      <c r="V832" s="401">
        <f t="shared" si="2127"/>
        <v>0</v>
      </c>
      <c r="W832" s="519"/>
      <c r="X832" s="401">
        <f t="shared" si="2128"/>
        <v>0</v>
      </c>
      <c r="Y832" s="513">
        <f t="shared" si="2129"/>
        <v>0</v>
      </c>
      <c r="Z832" s="401">
        <f t="shared" si="2130"/>
        <v>0</v>
      </c>
      <c r="AA832" s="513"/>
      <c r="AB832" s="401">
        <f t="shared" si="2131"/>
        <v>0</v>
      </c>
      <c r="AC832" s="513">
        <f t="shared" si="2132"/>
        <v>0</v>
      </c>
      <c r="AD832" s="401">
        <f t="shared" si="2133"/>
        <v>0</v>
      </c>
      <c r="AE832" s="513"/>
      <c r="AF832" s="401">
        <f t="shared" si="2134"/>
        <v>0</v>
      </c>
      <c r="AG832" s="513">
        <f t="shared" si="2135"/>
        <v>0</v>
      </c>
      <c r="AH832" s="401">
        <f t="shared" si="2136"/>
        <v>0</v>
      </c>
      <c r="AI832" s="513"/>
      <c r="AJ832" s="401">
        <f t="shared" si="2137"/>
        <v>0</v>
      </c>
      <c r="AK832" s="513">
        <f t="shared" si="2138"/>
        <v>0</v>
      </c>
      <c r="AL832" s="401">
        <f t="shared" si="2070"/>
        <v>0</v>
      </c>
      <c r="AM832" s="519"/>
      <c r="AN832" s="429">
        <f t="shared" si="2071"/>
        <v>0</v>
      </c>
      <c r="AO832" s="519">
        <f t="shared" si="2139"/>
        <v>0</v>
      </c>
      <c r="AP832" s="429">
        <f t="shared" si="2140"/>
        <v>0</v>
      </c>
      <c r="AQ832" s="596"/>
      <c r="AR832" s="401">
        <f t="shared" si="2072"/>
        <v>0</v>
      </c>
      <c r="AS832" s="519">
        <f t="shared" si="2141"/>
        <v>0</v>
      </c>
      <c r="AT832" s="429">
        <f t="shared" si="2142"/>
        <v>0</v>
      </c>
      <c r="AU832" s="519"/>
      <c r="AV832" s="401">
        <f t="shared" si="2143"/>
        <v>0</v>
      </c>
      <c r="AW832" s="519">
        <f t="shared" si="2144"/>
        <v>0</v>
      </c>
      <c r="AX832" s="429">
        <f t="shared" si="2145"/>
        <v>0</v>
      </c>
      <c r="AY832" s="519"/>
      <c r="AZ832" s="684">
        <f t="shared" si="2146"/>
        <v>0</v>
      </c>
      <c r="BA832" s="519">
        <f t="shared" si="2147"/>
        <v>0</v>
      </c>
      <c r="BB832" s="429">
        <f t="shared" si="2148"/>
        <v>0</v>
      </c>
      <c r="BC832" s="519"/>
      <c r="BD832" s="429">
        <f t="shared" si="2149"/>
        <v>0</v>
      </c>
      <c r="BE832" s="519">
        <f t="shared" si="2150"/>
        <v>0</v>
      </c>
      <c r="BF832" s="429">
        <f t="shared" si="2151"/>
        <v>0</v>
      </c>
      <c r="BG832" s="519"/>
      <c r="BH832" s="429">
        <f t="shared" si="2152"/>
        <v>0</v>
      </c>
      <c r="BI832" s="519">
        <f t="shared" si="2153"/>
        <v>0</v>
      </c>
      <c r="BJ832" s="429">
        <f t="shared" si="2154"/>
        <v>0</v>
      </c>
      <c r="BK832" s="519">
        <f>0.95*2</f>
        <v>1.9</v>
      </c>
      <c r="BL832" s="429">
        <f t="shared" si="2155"/>
        <v>91044654.267199993</v>
      </c>
      <c r="BM832" s="519">
        <f t="shared" si="2156"/>
        <v>1.9</v>
      </c>
      <c r="BN832" s="429">
        <f t="shared" si="2157"/>
        <v>91044654.267199993</v>
      </c>
      <c r="BO832" s="718"/>
      <c r="BP832" s="706">
        <f t="shared" si="2158"/>
        <v>0</v>
      </c>
      <c r="BQ832" s="718">
        <f t="shared" si="2159"/>
        <v>1.9</v>
      </c>
      <c r="BR832" s="706">
        <f t="shared" si="2160"/>
        <v>91044654.267199993</v>
      </c>
      <c r="BS832" s="718"/>
      <c r="BT832" s="706">
        <f t="shared" si="2161"/>
        <v>0</v>
      </c>
      <c r="BU832" s="718">
        <f t="shared" si="2162"/>
        <v>1.9</v>
      </c>
      <c r="BV832" s="706">
        <f t="shared" si="2163"/>
        <v>91044654.267199993</v>
      </c>
      <c r="BW832" s="718"/>
      <c r="BX832" s="706">
        <f t="shared" si="2164"/>
        <v>0</v>
      </c>
      <c r="BY832" s="718">
        <f t="shared" si="2165"/>
        <v>1.9</v>
      </c>
      <c r="BZ832" s="706">
        <f t="shared" si="2166"/>
        <v>91044654.267199993</v>
      </c>
      <c r="CA832" s="718"/>
      <c r="CB832" s="706">
        <f t="shared" si="2167"/>
        <v>0</v>
      </c>
      <c r="CC832" s="718">
        <f t="shared" si="2168"/>
        <v>1.9</v>
      </c>
      <c r="CD832" s="706">
        <f t="shared" si="2169"/>
        <v>91044654.267199993</v>
      </c>
      <c r="CE832" s="706"/>
      <c r="CF832" s="433">
        <f t="shared" si="2069"/>
        <v>0</v>
      </c>
    </row>
    <row r="833" spans="2:84" ht="144">
      <c r="B833" s="424" t="s">
        <v>2230</v>
      </c>
      <c r="C833" s="425" t="s">
        <v>2231</v>
      </c>
      <c r="D833" s="426" t="s">
        <v>389</v>
      </c>
      <c r="E833" s="427">
        <v>21954785.917999998</v>
      </c>
      <c r="F833" s="428">
        <v>1</v>
      </c>
      <c r="G833" s="429">
        <f t="shared" si="2121"/>
        <v>21954785.917999998</v>
      </c>
      <c r="H833" s="429"/>
      <c r="I833" s="429"/>
      <c r="J833" s="429"/>
      <c r="K833" s="519"/>
      <c r="L833" s="429"/>
      <c r="M833" s="513">
        <f t="shared" si="2122"/>
        <v>0</v>
      </c>
      <c r="N833" s="401">
        <f t="shared" si="2123"/>
        <v>0</v>
      </c>
      <c r="O833" s="519"/>
      <c r="P833" s="429"/>
      <c r="Q833" s="513">
        <f t="shared" si="2124"/>
        <v>0</v>
      </c>
      <c r="R833" s="401">
        <f t="shared" si="2125"/>
        <v>0</v>
      </c>
      <c r="S833" s="545"/>
      <c r="T833" s="429"/>
      <c r="U833" s="513">
        <f t="shared" si="2126"/>
        <v>0</v>
      </c>
      <c r="V833" s="401">
        <f t="shared" si="2127"/>
        <v>0</v>
      </c>
      <c r="W833" s="519"/>
      <c r="X833" s="401">
        <f t="shared" si="2128"/>
        <v>0</v>
      </c>
      <c r="Y833" s="513">
        <f t="shared" si="2129"/>
        <v>0</v>
      </c>
      <c r="Z833" s="401">
        <f t="shared" si="2130"/>
        <v>0</v>
      </c>
      <c r="AA833" s="513"/>
      <c r="AB833" s="401">
        <f t="shared" si="2131"/>
        <v>0</v>
      </c>
      <c r="AC833" s="513">
        <f t="shared" si="2132"/>
        <v>0</v>
      </c>
      <c r="AD833" s="401">
        <f t="shared" si="2133"/>
        <v>0</v>
      </c>
      <c r="AE833" s="513"/>
      <c r="AF833" s="401">
        <f t="shared" si="2134"/>
        <v>0</v>
      </c>
      <c r="AG833" s="513">
        <f t="shared" si="2135"/>
        <v>0</v>
      </c>
      <c r="AH833" s="401">
        <f t="shared" si="2136"/>
        <v>0</v>
      </c>
      <c r="AI833" s="513"/>
      <c r="AJ833" s="401">
        <f t="shared" si="2137"/>
        <v>0</v>
      </c>
      <c r="AK833" s="513">
        <f t="shared" si="2138"/>
        <v>0</v>
      </c>
      <c r="AL833" s="401">
        <f t="shared" si="2070"/>
        <v>0</v>
      </c>
      <c r="AM833" s="519"/>
      <c r="AN833" s="429">
        <f t="shared" si="2071"/>
        <v>0</v>
      </c>
      <c r="AO833" s="519">
        <f t="shared" si="2139"/>
        <v>0</v>
      </c>
      <c r="AP833" s="429">
        <f t="shared" si="2140"/>
        <v>0</v>
      </c>
      <c r="AQ833" s="596"/>
      <c r="AR833" s="401">
        <f t="shared" si="2072"/>
        <v>0</v>
      </c>
      <c r="AS833" s="519">
        <f t="shared" si="2141"/>
        <v>0</v>
      </c>
      <c r="AT833" s="429">
        <f t="shared" si="2142"/>
        <v>0</v>
      </c>
      <c r="AU833" s="519"/>
      <c r="AV833" s="401">
        <f t="shared" si="2143"/>
        <v>0</v>
      </c>
      <c r="AW833" s="519">
        <f t="shared" si="2144"/>
        <v>0</v>
      </c>
      <c r="AX833" s="429">
        <f t="shared" si="2145"/>
        <v>0</v>
      </c>
      <c r="AY833" s="519"/>
      <c r="AZ833" s="684">
        <f t="shared" si="2146"/>
        <v>0</v>
      </c>
      <c r="BA833" s="519">
        <f t="shared" si="2147"/>
        <v>0</v>
      </c>
      <c r="BB833" s="429">
        <f t="shared" si="2148"/>
        <v>0</v>
      </c>
      <c r="BC833" s="519"/>
      <c r="BD833" s="429">
        <f t="shared" si="2149"/>
        <v>0</v>
      </c>
      <c r="BE833" s="519">
        <f t="shared" si="2150"/>
        <v>0</v>
      </c>
      <c r="BF833" s="429">
        <f t="shared" si="2151"/>
        <v>0</v>
      </c>
      <c r="BG833" s="519"/>
      <c r="BH833" s="429">
        <f t="shared" si="2152"/>
        <v>0</v>
      </c>
      <c r="BI833" s="519">
        <f t="shared" si="2153"/>
        <v>0</v>
      </c>
      <c r="BJ833" s="429">
        <f t="shared" si="2154"/>
        <v>0</v>
      </c>
      <c r="BK833" s="519">
        <v>0.95</v>
      </c>
      <c r="BL833" s="429">
        <f t="shared" si="2155"/>
        <v>20857046.622099996</v>
      </c>
      <c r="BM833" s="519">
        <f t="shared" si="2156"/>
        <v>0.95</v>
      </c>
      <c r="BN833" s="429">
        <f t="shared" si="2157"/>
        <v>20857046.622099996</v>
      </c>
      <c r="BO833" s="718"/>
      <c r="BP833" s="706">
        <f t="shared" si="2158"/>
        <v>0</v>
      </c>
      <c r="BQ833" s="718">
        <f t="shared" si="2159"/>
        <v>0.95</v>
      </c>
      <c r="BR833" s="706">
        <f t="shared" si="2160"/>
        <v>20857046.622099996</v>
      </c>
      <c r="BS833" s="718"/>
      <c r="BT833" s="706">
        <f t="shared" si="2161"/>
        <v>0</v>
      </c>
      <c r="BU833" s="718">
        <f t="shared" si="2162"/>
        <v>0.95</v>
      </c>
      <c r="BV833" s="706">
        <f t="shared" si="2163"/>
        <v>20857046.622099996</v>
      </c>
      <c r="BW833" s="718"/>
      <c r="BX833" s="706">
        <f t="shared" si="2164"/>
        <v>0</v>
      </c>
      <c r="BY833" s="718">
        <f t="shared" si="2165"/>
        <v>0.95</v>
      </c>
      <c r="BZ833" s="706">
        <f t="shared" si="2166"/>
        <v>20857046.622099996</v>
      </c>
      <c r="CA833" s="718"/>
      <c r="CB833" s="706">
        <f t="shared" si="2167"/>
        <v>0</v>
      </c>
      <c r="CC833" s="718">
        <f t="shared" si="2168"/>
        <v>0.95</v>
      </c>
      <c r="CD833" s="706">
        <f t="shared" si="2169"/>
        <v>20857046.622099996</v>
      </c>
      <c r="CE833" s="706"/>
      <c r="CF833" s="433">
        <f t="shared" si="2069"/>
        <v>21954785.917999998</v>
      </c>
    </row>
    <row r="834" spans="2:84" ht="36">
      <c r="B834" s="424" t="s">
        <v>2232</v>
      </c>
      <c r="C834" s="425" t="s">
        <v>2233</v>
      </c>
      <c r="D834" s="426" t="s">
        <v>389</v>
      </c>
      <c r="E834" s="427">
        <v>13609527.882262001</v>
      </c>
      <c r="F834" s="428">
        <v>1</v>
      </c>
      <c r="G834" s="429">
        <f t="shared" si="2121"/>
        <v>13609527.882262001</v>
      </c>
      <c r="H834" s="429"/>
      <c r="I834" s="429"/>
      <c r="J834" s="429"/>
      <c r="K834" s="519"/>
      <c r="L834" s="429"/>
      <c r="M834" s="513">
        <f t="shared" si="2122"/>
        <v>0</v>
      </c>
      <c r="N834" s="401">
        <f t="shared" si="2123"/>
        <v>0</v>
      </c>
      <c r="O834" s="519"/>
      <c r="P834" s="429"/>
      <c r="Q834" s="513">
        <f t="shared" si="2124"/>
        <v>0</v>
      </c>
      <c r="R834" s="401">
        <f t="shared" si="2125"/>
        <v>0</v>
      </c>
      <c r="S834" s="545"/>
      <c r="T834" s="429"/>
      <c r="U834" s="513">
        <f t="shared" si="2126"/>
        <v>0</v>
      </c>
      <c r="V834" s="401">
        <f t="shared" si="2127"/>
        <v>0</v>
      </c>
      <c r="W834" s="690">
        <v>14.4</v>
      </c>
      <c r="X834" s="401">
        <f t="shared" si="2128"/>
        <v>195977201.50457281</v>
      </c>
      <c r="Y834" s="513">
        <f t="shared" si="2129"/>
        <v>14.4</v>
      </c>
      <c r="Z834" s="401">
        <f t="shared" si="2130"/>
        <v>195977201.50457281</v>
      </c>
      <c r="AA834" s="513"/>
      <c r="AB834" s="401">
        <f t="shared" si="2131"/>
        <v>0</v>
      </c>
      <c r="AC834" s="513">
        <f t="shared" si="2132"/>
        <v>14.4</v>
      </c>
      <c r="AD834" s="401">
        <f t="shared" si="2133"/>
        <v>195977201.50457281</v>
      </c>
      <c r="AE834" s="513"/>
      <c r="AF834" s="401">
        <f t="shared" si="2134"/>
        <v>0</v>
      </c>
      <c r="AG834" s="513">
        <f t="shared" si="2135"/>
        <v>14.4</v>
      </c>
      <c r="AH834" s="401">
        <f t="shared" si="2136"/>
        <v>195977201.50457281</v>
      </c>
      <c r="AI834" s="513"/>
      <c r="AJ834" s="401">
        <f t="shared" si="2137"/>
        <v>0</v>
      </c>
      <c r="AK834" s="513">
        <f t="shared" si="2138"/>
        <v>14.4</v>
      </c>
      <c r="AL834" s="401">
        <f t="shared" si="2070"/>
        <v>195977201.50457281</v>
      </c>
      <c r="AM834" s="519"/>
      <c r="AN834" s="429">
        <f t="shared" si="2071"/>
        <v>0</v>
      </c>
      <c r="AO834" s="519">
        <f t="shared" si="2139"/>
        <v>14.4</v>
      </c>
      <c r="AP834" s="429">
        <f t="shared" si="2140"/>
        <v>195977201.50457281</v>
      </c>
      <c r="AQ834" s="596"/>
      <c r="AR834" s="401">
        <f t="shared" si="2072"/>
        <v>0</v>
      </c>
      <c r="AS834" s="519">
        <f t="shared" si="2141"/>
        <v>14.4</v>
      </c>
      <c r="AT834" s="429">
        <f t="shared" si="2142"/>
        <v>195977201.50457281</v>
      </c>
      <c r="AU834" s="519">
        <v>0.06</v>
      </c>
      <c r="AV834" s="401">
        <f t="shared" si="2143"/>
        <v>816571.67293572007</v>
      </c>
      <c r="AW834" s="519">
        <f t="shared" si="2144"/>
        <v>14.46</v>
      </c>
      <c r="AX834" s="429">
        <f t="shared" si="2145"/>
        <v>196793773.17750853</v>
      </c>
      <c r="AY834" s="519"/>
      <c r="AZ834" s="684">
        <f t="shared" si="2146"/>
        <v>0</v>
      </c>
      <c r="BA834" s="519">
        <f t="shared" si="2147"/>
        <v>14.46</v>
      </c>
      <c r="BB834" s="429">
        <f t="shared" si="2148"/>
        <v>196793773.17750853</v>
      </c>
      <c r="BC834" s="519"/>
      <c r="BD834" s="429">
        <f t="shared" si="2149"/>
        <v>0</v>
      </c>
      <c r="BE834" s="519">
        <f t="shared" si="2150"/>
        <v>14.46</v>
      </c>
      <c r="BF834" s="429">
        <f t="shared" si="2151"/>
        <v>196793773.17750853</v>
      </c>
      <c r="BG834" s="519"/>
      <c r="BH834" s="429">
        <f t="shared" si="2152"/>
        <v>0</v>
      </c>
      <c r="BI834" s="519">
        <f t="shared" si="2153"/>
        <v>14.46</v>
      </c>
      <c r="BJ834" s="429">
        <f t="shared" si="2154"/>
        <v>196793773.17750853</v>
      </c>
      <c r="BK834" s="519">
        <v>2.9000000000000001E-2</v>
      </c>
      <c r="BL834" s="429">
        <f t="shared" si="2155"/>
        <v>394676.30858559802</v>
      </c>
      <c r="BM834" s="519">
        <f t="shared" si="2156"/>
        <v>14.489000000000001</v>
      </c>
      <c r="BN834" s="429">
        <f t="shared" si="2157"/>
        <v>197188449.48609415</v>
      </c>
      <c r="BO834" s="718"/>
      <c r="BP834" s="706">
        <f t="shared" si="2158"/>
        <v>0</v>
      </c>
      <c r="BQ834" s="718">
        <f t="shared" si="2159"/>
        <v>14.489000000000001</v>
      </c>
      <c r="BR834" s="706">
        <f t="shared" si="2160"/>
        <v>197188449.48609415</v>
      </c>
      <c r="BS834" s="718"/>
      <c r="BT834" s="706">
        <f t="shared" si="2161"/>
        <v>0</v>
      </c>
      <c r="BU834" s="718">
        <f t="shared" si="2162"/>
        <v>14.489000000000001</v>
      </c>
      <c r="BV834" s="706">
        <f t="shared" si="2163"/>
        <v>197188449.48609415</v>
      </c>
      <c r="BW834" s="718"/>
      <c r="BX834" s="706">
        <f t="shared" si="2164"/>
        <v>0</v>
      </c>
      <c r="BY834" s="718">
        <f t="shared" si="2165"/>
        <v>14.489000000000001</v>
      </c>
      <c r="BZ834" s="706">
        <f t="shared" si="2166"/>
        <v>197188449.48609415</v>
      </c>
      <c r="CA834" s="718"/>
      <c r="CB834" s="706">
        <f t="shared" si="2167"/>
        <v>0</v>
      </c>
      <c r="CC834" s="718">
        <f t="shared" si="2168"/>
        <v>14.489000000000001</v>
      </c>
      <c r="CD834" s="706">
        <f t="shared" si="2169"/>
        <v>197188449.48609415</v>
      </c>
      <c r="CE834" s="706"/>
      <c r="CF834" s="433">
        <f t="shared" si="2069"/>
        <v>13609527.882262001</v>
      </c>
    </row>
    <row r="835" spans="2:84" ht="90">
      <c r="B835" s="424" t="s">
        <v>2234</v>
      </c>
      <c r="C835" s="425" t="s">
        <v>2235</v>
      </c>
      <c r="D835" s="426" t="s">
        <v>389</v>
      </c>
      <c r="E835" s="427">
        <v>48287838.898000002</v>
      </c>
      <c r="F835" s="428">
        <v>0</v>
      </c>
      <c r="G835" s="429">
        <f t="shared" si="2121"/>
        <v>0</v>
      </c>
      <c r="H835" s="429"/>
      <c r="I835" s="429"/>
      <c r="J835" s="429"/>
      <c r="K835" s="519"/>
      <c r="L835" s="429"/>
      <c r="M835" s="513">
        <f t="shared" si="2122"/>
        <v>0</v>
      </c>
      <c r="N835" s="401">
        <f t="shared" si="2123"/>
        <v>0</v>
      </c>
      <c r="O835" s="519"/>
      <c r="P835" s="429"/>
      <c r="Q835" s="513">
        <f t="shared" si="2124"/>
        <v>0</v>
      </c>
      <c r="R835" s="401">
        <f t="shared" si="2125"/>
        <v>0</v>
      </c>
      <c r="S835" s="545"/>
      <c r="T835" s="429"/>
      <c r="U835" s="513">
        <f t="shared" si="2126"/>
        <v>0</v>
      </c>
      <c r="V835" s="401">
        <f t="shared" si="2127"/>
        <v>0</v>
      </c>
      <c r="W835" s="519"/>
      <c r="X835" s="401">
        <f t="shared" si="2128"/>
        <v>0</v>
      </c>
      <c r="Y835" s="513">
        <f t="shared" si="2129"/>
        <v>0</v>
      </c>
      <c r="Z835" s="401">
        <f t="shared" si="2130"/>
        <v>0</v>
      </c>
      <c r="AA835" s="513"/>
      <c r="AB835" s="401">
        <f t="shared" si="2131"/>
        <v>0</v>
      </c>
      <c r="AC835" s="513">
        <f t="shared" si="2132"/>
        <v>0</v>
      </c>
      <c r="AD835" s="401">
        <f t="shared" si="2133"/>
        <v>0</v>
      </c>
      <c r="AE835" s="513"/>
      <c r="AF835" s="401">
        <f t="shared" si="2134"/>
        <v>0</v>
      </c>
      <c r="AG835" s="513">
        <f t="shared" si="2135"/>
        <v>0</v>
      </c>
      <c r="AH835" s="401">
        <f t="shared" si="2136"/>
        <v>0</v>
      </c>
      <c r="AI835" s="513"/>
      <c r="AJ835" s="401">
        <f t="shared" si="2137"/>
        <v>0</v>
      </c>
      <c r="AK835" s="513">
        <f t="shared" si="2138"/>
        <v>0</v>
      </c>
      <c r="AL835" s="401">
        <f t="shared" si="2070"/>
        <v>0</v>
      </c>
      <c r="AM835" s="519"/>
      <c r="AN835" s="429">
        <f t="shared" si="2071"/>
        <v>0</v>
      </c>
      <c r="AO835" s="519">
        <f t="shared" si="2139"/>
        <v>0</v>
      </c>
      <c r="AP835" s="429">
        <f t="shared" si="2140"/>
        <v>0</v>
      </c>
      <c r="AQ835" s="596"/>
      <c r="AR835" s="401">
        <f t="shared" si="2072"/>
        <v>0</v>
      </c>
      <c r="AS835" s="519">
        <f t="shared" si="2141"/>
        <v>0</v>
      </c>
      <c r="AT835" s="429">
        <f t="shared" si="2142"/>
        <v>0</v>
      </c>
      <c r="AU835" s="519"/>
      <c r="AV835" s="401">
        <f t="shared" si="2143"/>
        <v>0</v>
      </c>
      <c r="AW835" s="519">
        <f t="shared" si="2144"/>
        <v>0</v>
      </c>
      <c r="AX835" s="429">
        <f t="shared" si="2145"/>
        <v>0</v>
      </c>
      <c r="AY835" s="690">
        <v>1.6</v>
      </c>
      <c r="AZ835" s="429">
        <f t="shared" si="2146"/>
        <v>77260542.2368</v>
      </c>
      <c r="BA835" s="519">
        <f t="shared" si="2147"/>
        <v>1.6</v>
      </c>
      <c r="BB835" s="429">
        <f t="shared" si="2148"/>
        <v>77260542.2368</v>
      </c>
      <c r="BC835" s="519">
        <v>0</v>
      </c>
      <c r="BD835" s="429">
        <f t="shared" si="2149"/>
        <v>0</v>
      </c>
      <c r="BE835" s="519">
        <f t="shared" si="2150"/>
        <v>1.6</v>
      </c>
      <c r="BF835" s="429">
        <f t="shared" si="2151"/>
        <v>77260542.2368</v>
      </c>
      <c r="BG835" s="519"/>
      <c r="BH835" s="429">
        <f t="shared" si="2152"/>
        <v>0</v>
      </c>
      <c r="BI835" s="519">
        <f t="shared" si="2153"/>
        <v>1.6</v>
      </c>
      <c r="BJ835" s="429">
        <f t="shared" si="2154"/>
        <v>77260542.2368</v>
      </c>
      <c r="BK835" s="519"/>
      <c r="BL835" s="429">
        <f t="shared" si="2155"/>
        <v>0</v>
      </c>
      <c r="BM835" s="519">
        <f t="shared" si="2156"/>
        <v>1.6</v>
      </c>
      <c r="BN835" s="429">
        <f t="shared" si="2157"/>
        <v>77260542.2368</v>
      </c>
      <c r="BO835" s="718"/>
      <c r="BP835" s="706">
        <f t="shared" si="2158"/>
        <v>0</v>
      </c>
      <c r="BQ835" s="718">
        <f t="shared" si="2159"/>
        <v>1.6</v>
      </c>
      <c r="BR835" s="706">
        <f t="shared" si="2160"/>
        <v>77260542.2368</v>
      </c>
      <c r="BS835" s="718">
        <v>0.3</v>
      </c>
      <c r="BT835" s="706">
        <f t="shared" si="2161"/>
        <v>14486351.669400001</v>
      </c>
      <c r="BU835" s="718">
        <f t="shared" si="2162"/>
        <v>1.9000000000000001</v>
      </c>
      <c r="BV835" s="706">
        <f t="shared" si="2163"/>
        <v>91746893.906200007</v>
      </c>
      <c r="BW835" s="718"/>
      <c r="BX835" s="706">
        <f t="shared" si="2164"/>
        <v>0</v>
      </c>
      <c r="BY835" s="718">
        <f t="shared" si="2165"/>
        <v>1.9000000000000001</v>
      </c>
      <c r="BZ835" s="706">
        <f t="shared" si="2166"/>
        <v>91746893.906200007</v>
      </c>
      <c r="CA835" s="718"/>
      <c r="CB835" s="706">
        <f t="shared" si="2167"/>
        <v>0</v>
      </c>
      <c r="CC835" s="718">
        <f t="shared" si="2168"/>
        <v>1.9000000000000001</v>
      </c>
      <c r="CD835" s="706">
        <f t="shared" si="2169"/>
        <v>91746893.906200007</v>
      </c>
      <c r="CE835" s="706"/>
      <c r="CF835" s="433">
        <f t="shared" si="2069"/>
        <v>0</v>
      </c>
    </row>
    <row r="836" spans="2:84" ht="90">
      <c r="B836" s="424" t="s">
        <v>2236</v>
      </c>
      <c r="C836" s="425" t="s">
        <v>2237</v>
      </c>
      <c r="D836" s="426" t="s">
        <v>389</v>
      </c>
      <c r="E836" s="427">
        <v>35610546.368000001</v>
      </c>
      <c r="F836" s="428">
        <v>1</v>
      </c>
      <c r="G836" s="429">
        <f t="shared" si="2121"/>
        <v>35610546.368000001</v>
      </c>
      <c r="H836" s="429"/>
      <c r="I836" s="429"/>
      <c r="J836" s="429"/>
      <c r="K836" s="519"/>
      <c r="L836" s="429"/>
      <c r="M836" s="513">
        <f t="shared" si="2122"/>
        <v>0</v>
      </c>
      <c r="N836" s="401">
        <f t="shared" si="2123"/>
        <v>0</v>
      </c>
      <c r="O836" s="519"/>
      <c r="P836" s="429"/>
      <c r="Q836" s="513">
        <f t="shared" si="2124"/>
        <v>0</v>
      </c>
      <c r="R836" s="401">
        <f t="shared" si="2125"/>
        <v>0</v>
      </c>
      <c r="S836" s="545"/>
      <c r="T836" s="429"/>
      <c r="U836" s="513">
        <f t="shared" si="2126"/>
        <v>0</v>
      </c>
      <c r="V836" s="401">
        <f t="shared" si="2127"/>
        <v>0</v>
      </c>
      <c r="W836" s="519"/>
      <c r="X836" s="401">
        <f t="shared" si="2128"/>
        <v>0</v>
      </c>
      <c r="Y836" s="513">
        <f t="shared" si="2129"/>
        <v>0</v>
      </c>
      <c r="Z836" s="401">
        <f t="shared" si="2130"/>
        <v>0</v>
      </c>
      <c r="AA836" s="513"/>
      <c r="AB836" s="401">
        <f t="shared" si="2131"/>
        <v>0</v>
      </c>
      <c r="AC836" s="513">
        <f t="shared" si="2132"/>
        <v>0</v>
      </c>
      <c r="AD836" s="401">
        <f t="shared" si="2133"/>
        <v>0</v>
      </c>
      <c r="AE836" s="513"/>
      <c r="AF836" s="401">
        <f t="shared" si="2134"/>
        <v>0</v>
      </c>
      <c r="AG836" s="513">
        <f t="shared" si="2135"/>
        <v>0</v>
      </c>
      <c r="AH836" s="401">
        <f t="shared" si="2136"/>
        <v>0</v>
      </c>
      <c r="AI836" s="513"/>
      <c r="AJ836" s="401">
        <f t="shared" si="2137"/>
        <v>0</v>
      </c>
      <c r="AK836" s="513">
        <f t="shared" si="2138"/>
        <v>0</v>
      </c>
      <c r="AL836" s="401">
        <f t="shared" si="2070"/>
        <v>0</v>
      </c>
      <c r="AM836" s="519"/>
      <c r="AN836" s="429">
        <f t="shared" si="2071"/>
        <v>0</v>
      </c>
      <c r="AO836" s="519">
        <f t="shared" si="2139"/>
        <v>0</v>
      </c>
      <c r="AP836" s="429">
        <f t="shared" si="2140"/>
        <v>0</v>
      </c>
      <c r="AQ836" s="596"/>
      <c r="AR836" s="401">
        <f t="shared" si="2072"/>
        <v>0</v>
      </c>
      <c r="AS836" s="519">
        <f t="shared" si="2141"/>
        <v>0</v>
      </c>
      <c r="AT836" s="429">
        <f t="shared" si="2142"/>
        <v>0</v>
      </c>
      <c r="AU836" s="519"/>
      <c r="AV836" s="401">
        <f t="shared" si="2143"/>
        <v>0</v>
      </c>
      <c r="AW836" s="519">
        <f t="shared" si="2144"/>
        <v>0</v>
      </c>
      <c r="AX836" s="429">
        <f t="shared" si="2145"/>
        <v>0</v>
      </c>
      <c r="AY836" s="690">
        <v>0.8</v>
      </c>
      <c r="AZ836" s="429">
        <f t="shared" si="2146"/>
        <v>28488437.094400004</v>
      </c>
      <c r="BA836" s="519">
        <f t="shared" si="2147"/>
        <v>0.8</v>
      </c>
      <c r="BB836" s="429">
        <f t="shared" si="2148"/>
        <v>28488437.094400004</v>
      </c>
      <c r="BC836" s="519">
        <v>0</v>
      </c>
      <c r="BD836" s="429">
        <f t="shared" si="2149"/>
        <v>0</v>
      </c>
      <c r="BE836" s="519">
        <f t="shared" si="2150"/>
        <v>0.8</v>
      </c>
      <c r="BF836" s="429">
        <f t="shared" si="2151"/>
        <v>28488437.094400004</v>
      </c>
      <c r="BG836" s="519"/>
      <c r="BH836" s="429">
        <f t="shared" si="2152"/>
        <v>0</v>
      </c>
      <c r="BI836" s="519">
        <f t="shared" si="2153"/>
        <v>0.8</v>
      </c>
      <c r="BJ836" s="429">
        <f t="shared" si="2154"/>
        <v>28488437.094400004</v>
      </c>
      <c r="BK836" s="519"/>
      <c r="BL836" s="429">
        <f t="shared" si="2155"/>
        <v>0</v>
      </c>
      <c r="BM836" s="519">
        <f t="shared" si="2156"/>
        <v>0.8</v>
      </c>
      <c r="BN836" s="429">
        <f t="shared" si="2157"/>
        <v>28488437.094400004</v>
      </c>
      <c r="BO836" s="718"/>
      <c r="BP836" s="706">
        <f t="shared" si="2158"/>
        <v>0</v>
      </c>
      <c r="BQ836" s="718">
        <f t="shared" si="2159"/>
        <v>0.8</v>
      </c>
      <c r="BR836" s="706">
        <f t="shared" si="2160"/>
        <v>28488437.094400004</v>
      </c>
      <c r="BS836" s="718"/>
      <c r="BT836" s="706">
        <f t="shared" si="2161"/>
        <v>0</v>
      </c>
      <c r="BU836" s="718">
        <f t="shared" si="2162"/>
        <v>0.8</v>
      </c>
      <c r="BV836" s="706">
        <f t="shared" si="2163"/>
        <v>28488437.094400004</v>
      </c>
      <c r="BW836" s="718"/>
      <c r="BX836" s="706">
        <f t="shared" si="2164"/>
        <v>0</v>
      </c>
      <c r="BY836" s="718">
        <f t="shared" si="2165"/>
        <v>0.8</v>
      </c>
      <c r="BZ836" s="706">
        <f t="shared" si="2166"/>
        <v>28488437.094400004</v>
      </c>
      <c r="CA836" s="718"/>
      <c r="CB836" s="706">
        <f t="shared" si="2167"/>
        <v>0</v>
      </c>
      <c r="CC836" s="718">
        <f t="shared" si="2168"/>
        <v>0.8</v>
      </c>
      <c r="CD836" s="706">
        <f t="shared" si="2169"/>
        <v>28488437.094400004</v>
      </c>
      <c r="CE836" s="706"/>
      <c r="CF836" s="433">
        <f t="shared" si="2069"/>
        <v>35610546.368000001</v>
      </c>
    </row>
    <row r="837" spans="2:84" ht="54">
      <c r="B837" s="424" t="s">
        <v>2238</v>
      </c>
      <c r="C837" s="425" t="s">
        <v>2239</v>
      </c>
      <c r="D837" s="426" t="s">
        <v>389</v>
      </c>
      <c r="E837" s="427">
        <v>4782254.3650000002</v>
      </c>
      <c r="F837" s="428">
        <v>0</v>
      </c>
      <c r="G837" s="429">
        <f t="shared" si="2121"/>
        <v>0</v>
      </c>
      <c r="H837" s="429"/>
      <c r="I837" s="429"/>
      <c r="J837" s="429"/>
      <c r="K837" s="519"/>
      <c r="L837" s="429"/>
      <c r="M837" s="513">
        <f t="shared" si="2122"/>
        <v>0</v>
      </c>
      <c r="N837" s="401">
        <f t="shared" si="2123"/>
        <v>0</v>
      </c>
      <c r="O837" s="519"/>
      <c r="P837" s="429"/>
      <c r="Q837" s="513">
        <f t="shared" si="2124"/>
        <v>0</v>
      </c>
      <c r="R837" s="401">
        <f t="shared" si="2125"/>
        <v>0</v>
      </c>
      <c r="S837" s="545"/>
      <c r="T837" s="429"/>
      <c r="U837" s="513">
        <f t="shared" si="2126"/>
        <v>0</v>
      </c>
      <c r="V837" s="401">
        <f t="shared" si="2127"/>
        <v>0</v>
      </c>
      <c r="W837" s="519"/>
      <c r="X837" s="401">
        <f t="shared" si="2128"/>
        <v>0</v>
      </c>
      <c r="Y837" s="513">
        <f t="shared" si="2129"/>
        <v>0</v>
      </c>
      <c r="Z837" s="401">
        <f t="shared" si="2130"/>
        <v>0</v>
      </c>
      <c r="AA837" s="513"/>
      <c r="AB837" s="401">
        <f t="shared" si="2131"/>
        <v>0</v>
      </c>
      <c r="AC837" s="513">
        <f t="shared" si="2132"/>
        <v>0</v>
      </c>
      <c r="AD837" s="401">
        <f t="shared" si="2133"/>
        <v>0</v>
      </c>
      <c r="AE837" s="513"/>
      <c r="AF837" s="401">
        <f t="shared" si="2134"/>
        <v>0</v>
      </c>
      <c r="AG837" s="513">
        <f t="shared" si="2135"/>
        <v>0</v>
      </c>
      <c r="AH837" s="401">
        <f t="shared" si="2136"/>
        <v>0</v>
      </c>
      <c r="AI837" s="513"/>
      <c r="AJ837" s="401">
        <f t="shared" si="2137"/>
        <v>0</v>
      </c>
      <c r="AK837" s="513">
        <f t="shared" si="2138"/>
        <v>0</v>
      </c>
      <c r="AL837" s="401">
        <f t="shared" si="2070"/>
        <v>0</v>
      </c>
      <c r="AM837" s="519"/>
      <c r="AN837" s="429">
        <f t="shared" si="2071"/>
        <v>0</v>
      </c>
      <c r="AO837" s="519">
        <f t="shared" si="2139"/>
        <v>0</v>
      </c>
      <c r="AP837" s="429">
        <f t="shared" si="2140"/>
        <v>0</v>
      </c>
      <c r="AQ837" s="596"/>
      <c r="AR837" s="401">
        <f t="shared" si="2072"/>
        <v>0</v>
      </c>
      <c r="AS837" s="519">
        <f t="shared" si="2141"/>
        <v>0</v>
      </c>
      <c r="AT837" s="429">
        <f t="shared" si="2142"/>
        <v>0</v>
      </c>
      <c r="AU837" s="519"/>
      <c r="AV837" s="401">
        <f t="shared" si="2143"/>
        <v>0</v>
      </c>
      <c r="AW837" s="519">
        <f t="shared" si="2144"/>
        <v>0</v>
      </c>
      <c r="AX837" s="429">
        <f t="shared" si="2145"/>
        <v>0</v>
      </c>
      <c r="AY837" s="519"/>
      <c r="AZ837" s="684">
        <f t="shared" si="2146"/>
        <v>0</v>
      </c>
      <c r="BA837" s="519">
        <f t="shared" si="2147"/>
        <v>0</v>
      </c>
      <c r="BB837" s="429">
        <f t="shared" si="2148"/>
        <v>0</v>
      </c>
      <c r="BC837" s="519">
        <v>0</v>
      </c>
      <c r="BD837" s="429">
        <f t="shared" si="2149"/>
        <v>0</v>
      </c>
      <c r="BE837" s="519">
        <f t="shared" si="2150"/>
        <v>0</v>
      </c>
      <c r="BF837" s="429">
        <f t="shared" si="2151"/>
        <v>0</v>
      </c>
      <c r="BG837" s="519"/>
      <c r="BH837" s="429">
        <f t="shared" si="2152"/>
        <v>0</v>
      </c>
      <c r="BI837" s="519">
        <f t="shared" si="2153"/>
        <v>0</v>
      </c>
      <c r="BJ837" s="429">
        <f t="shared" si="2154"/>
        <v>0</v>
      </c>
      <c r="BK837" s="519"/>
      <c r="BL837" s="429">
        <f t="shared" si="2155"/>
        <v>0</v>
      </c>
      <c r="BM837" s="519">
        <f t="shared" si="2156"/>
        <v>0</v>
      </c>
      <c r="BN837" s="429">
        <f t="shared" si="2157"/>
        <v>0</v>
      </c>
      <c r="BO837" s="718"/>
      <c r="BP837" s="706">
        <f t="shared" si="2158"/>
        <v>0</v>
      </c>
      <c r="BQ837" s="718">
        <f t="shared" si="2159"/>
        <v>0</v>
      </c>
      <c r="BR837" s="706">
        <f t="shared" si="2160"/>
        <v>0</v>
      </c>
      <c r="BS837" s="718"/>
      <c r="BT837" s="706">
        <f t="shared" si="2161"/>
        <v>0</v>
      </c>
      <c r="BU837" s="718">
        <f t="shared" si="2162"/>
        <v>0</v>
      </c>
      <c r="BV837" s="706">
        <f t="shared" si="2163"/>
        <v>0</v>
      </c>
      <c r="BW837" s="718"/>
      <c r="BX837" s="706">
        <f t="shared" si="2164"/>
        <v>0</v>
      </c>
      <c r="BY837" s="718">
        <f t="shared" si="2165"/>
        <v>0</v>
      </c>
      <c r="BZ837" s="706">
        <f t="shared" si="2166"/>
        <v>0</v>
      </c>
      <c r="CA837" s="718"/>
      <c r="CB837" s="706">
        <f t="shared" si="2167"/>
        <v>0</v>
      </c>
      <c r="CC837" s="718">
        <f t="shared" si="2168"/>
        <v>0</v>
      </c>
      <c r="CD837" s="706">
        <f t="shared" si="2169"/>
        <v>0</v>
      </c>
      <c r="CE837" s="706"/>
      <c r="CF837" s="433">
        <f t="shared" si="2069"/>
        <v>0</v>
      </c>
    </row>
    <row r="838" spans="2:84" ht="54">
      <c r="B838" s="424" t="s">
        <v>2240</v>
      </c>
      <c r="C838" s="425" t="s">
        <v>2241</v>
      </c>
      <c r="D838" s="426" t="s">
        <v>389</v>
      </c>
      <c r="E838" s="427">
        <v>4983889.1550000003</v>
      </c>
      <c r="F838" s="428">
        <v>0</v>
      </c>
      <c r="G838" s="429">
        <f t="shared" si="2121"/>
        <v>0</v>
      </c>
      <c r="H838" s="429"/>
      <c r="I838" s="429"/>
      <c r="J838" s="429"/>
      <c r="K838" s="519"/>
      <c r="L838" s="429"/>
      <c r="M838" s="513">
        <f t="shared" si="2122"/>
        <v>0</v>
      </c>
      <c r="N838" s="401">
        <f t="shared" si="2123"/>
        <v>0</v>
      </c>
      <c r="O838" s="519"/>
      <c r="P838" s="429"/>
      <c r="Q838" s="513">
        <f t="shared" si="2124"/>
        <v>0</v>
      </c>
      <c r="R838" s="401">
        <f t="shared" si="2125"/>
        <v>0</v>
      </c>
      <c r="S838" s="545"/>
      <c r="T838" s="429"/>
      <c r="U838" s="513">
        <f t="shared" si="2126"/>
        <v>0</v>
      </c>
      <c r="V838" s="401">
        <f t="shared" si="2127"/>
        <v>0</v>
      </c>
      <c r="W838" s="519"/>
      <c r="X838" s="401">
        <f t="shared" si="2128"/>
        <v>0</v>
      </c>
      <c r="Y838" s="513">
        <f t="shared" si="2129"/>
        <v>0</v>
      </c>
      <c r="Z838" s="401">
        <f t="shared" si="2130"/>
        <v>0</v>
      </c>
      <c r="AA838" s="513"/>
      <c r="AB838" s="401">
        <f t="shared" si="2131"/>
        <v>0</v>
      </c>
      <c r="AC838" s="513">
        <f t="shared" si="2132"/>
        <v>0</v>
      </c>
      <c r="AD838" s="401">
        <f t="shared" si="2133"/>
        <v>0</v>
      </c>
      <c r="AE838" s="513"/>
      <c r="AF838" s="401">
        <f t="shared" si="2134"/>
        <v>0</v>
      </c>
      <c r="AG838" s="513">
        <f t="shared" si="2135"/>
        <v>0</v>
      </c>
      <c r="AH838" s="401">
        <f t="shared" si="2136"/>
        <v>0</v>
      </c>
      <c r="AI838" s="513"/>
      <c r="AJ838" s="401">
        <f t="shared" si="2137"/>
        <v>0</v>
      </c>
      <c r="AK838" s="513">
        <f t="shared" si="2138"/>
        <v>0</v>
      </c>
      <c r="AL838" s="401">
        <f t="shared" si="2070"/>
        <v>0</v>
      </c>
      <c r="AM838" s="519"/>
      <c r="AN838" s="429">
        <f t="shared" si="2071"/>
        <v>0</v>
      </c>
      <c r="AO838" s="519">
        <f t="shared" si="2139"/>
        <v>0</v>
      </c>
      <c r="AP838" s="429">
        <f t="shared" si="2140"/>
        <v>0</v>
      </c>
      <c r="AQ838" s="596"/>
      <c r="AR838" s="401">
        <f t="shared" si="2072"/>
        <v>0</v>
      </c>
      <c r="AS838" s="519">
        <f t="shared" si="2141"/>
        <v>0</v>
      </c>
      <c r="AT838" s="429">
        <f t="shared" si="2142"/>
        <v>0</v>
      </c>
      <c r="AU838" s="519"/>
      <c r="AV838" s="401">
        <f t="shared" si="2143"/>
        <v>0</v>
      </c>
      <c r="AW838" s="519">
        <f t="shared" si="2144"/>
        <v>0</v>
      </c>
      <c r="AX838" s="429">
        <f t="shared" si="2145"/>
        <v>0</v>
      </c>
      <c r="AY838" s="519"/>
      <c r="AZ838" s="684">
        <f t="shared" si="2146"/>
        <v>0</v>
      </c>
      <c r="BA838" s="519">
        <f t="shared" si="2147"/>
        <v>0</v>
      </c>
      <c r="BB838" s="429">
        <f t="shared" si="2148"/>
        <v>0</v>
      </c>
      <c r="BC838" s="519"/>
      <c r="BD838" s="429">
        <f t="shared" si="2149"/>
        <v>0</v>
      </c>
      <c r="BE838" s="519">
        <f t="shared" si="2150"/>
        <v>0</v>
      </c>
      <c r="BF838" s="429">
        <f t="shared" si="2151"/>
        <v>0</v>
      </c>
      <c r="BG838" s="519"/>
      <c r="BH838" s="429">
        <f t="shared" si="2152"/>
        <v>0</v>
      </c>
      <c r="BI838" s="519">
        <f t="shared" si="2153"/>
        <v>0</v>
      </c>
      <c r="BJ838" s="429">
        <f t="shared" si="2154"/>
        <v>0</v>
      </c>
      <c r="BK838" s="519"/>
      <c r="BL838" s="429">
        <f t="shared" si="2155"/>
        <v>0</v>
      </c>
      <c r="BM838" s="519">
        <f t="shared" si="2156"/>
        <v>0</v>
      </c>
      <c r="BN838" s="429">
        <f t="shared" si="2157"/>
        <v>0</v>
      </c>
      <c r="BO838" s="718"/>
      <c r="BP838" s="706">
        <f t="shared" si="2158"/>
        <v>0</v>
      </c>
      <c r="BQ838" s="718">
        <f t="shared" si="2159"/>
        <v>0</v>
      </c>
      <c r="BR838" s="706">
        <f t="shared" si="2160"/>
        <v>0</v>
      </c>
      <c r="BS838" s="718"/>
      <c r="BT838" s="706">
        <f t="shared" si="2161"/>
        <v>0</v>
      </c>
      <c r="BU838" s="718">
        <f t="shared" si="2162"/>
        <v>0</v>
      </c>
      <c r="BV838" s="706">
        <f t="shared" si="2163"/>
        <v>0</v>
      </c>
      <c r="BW838" s="718"/>
      <c r="BX838" s="706">
        <f t="shared" si="2164"/>
        <v>0</v>
      </c>
      <c r="BY838" s="718">
        <f t="shared" si="2165"/>
        <v>0</v>
      </c>
      <c r="BZ838" s="706">
        <f t="shared" si="2166"/>
        <v>0</v>
      </c>
      <c r="CA838" s="718"/>
      <c r="CB838" s="706">
        <f t="shared" si="2167"/>
        <v>0</v>
      </c>
      <c r="CC838" s="718">
        <f t="shared" si="2168"/>
        <v>0</v>
      </c>
      <c r="CD838" s="706">
        <f t="shared" si="2169"/>
        <v>0</v>
      </c>
      <c r="CE838" s="706"/>
      <c r="CF838" s="433">
        <f t="shared" si="2069"/>
        <v>0</v>
      </c>
    </row>
    <row r="839" spans="2:84" ht="54">
      <c r="B839" s="424" t="s">
        <v>2242</v>
      </c>
      <c r="C839" s="425" t="s">
        <v>2243</v>
      </c>
      <c r="D839" s="426" t="s">
        <v>389</v>
      </c>
      <c r="E839" s="427">
        <v>5682254.3650000002</v>
      </c>
      <c r="F839" s="428">
        <v>1</v>
      </c>
      <c r="G839" s="429">
        <f t="shared" si="2121"/>
        <v>5682254.3650000002</v>
      </c>
      <c r="H839" s="429"/>
      <c r="I839" s="429"/>
      <c r="J839" s="429"/>
      <c r="K839" s="519"/>
      <c r="L839" s="429"/>
      <c r="M839" s="513">
        <f t="shared" si="2122"/>
        <v>0</v>
      </c>
      <c r="N839" s="401">
        <f t="shared" si="2123"/>
        <v>0</v>
      </c>
      <c r="O839" s="519"/>
      <c r="P839" s="429"/>
      <c r="Q839" s="513">
        <f t="shared" si="2124"/>
        <v>0</v>
      </c>
      <c r="R839" s="401">
        <f t="shared" si="2125"/>
        <v>0</v>
      </c>
      <c r="S839" s="545"/>
      <c r="T839" s="429"/>
      <c r="U839" s="513">
        <f t="shared" si="2126"/>
        <v>0</v>
      </c>
      <c r="V839" s="401">
        <f t="shared" si="2127"/>
        <v>0</v>
      </c>
      <c r="W839" s="519"/>
      <c r="X839" s="401">
        <f t="shared" si="2128"/>
        <v>0</v>
      </c>
      <c r="Y839" s="513">
        <f t="shared" si="2129"/>
        <v>0</v>
      </c>
      <c r="Z839" s="401">
        <f t="shared" si="2130"/>
        <v>0</v>
      </c>
      <c r="AA839" s="513"/>
      <c r="AB839" s="401">
        <f t="shared" si="2131"/>
        <v>0</v>
      </c>
      <c r="AC839" s="513">
        <f t="shared" si="2132"/>
        <v>0</v>
      </c>
      <c r="AD839" s="401">
        <f t="shared" si="2133"/>
        <v>0</v>
      </c>
      <c r="AE839" s="513"/>
      <c r="AF839" s="401">
        <f t="shared" si="2134"/>
        <v>0</v>
      </c>
      <c r="AG839" s="513">
        <f t="shared" si="2135"/>
        <v>0</v>
      </c>
      <c r="AH839" s="401">
        <f t="shared" si="2136"/>
        <v>0</v>
      </c>
      <c r="AI839" s="513"/>
      <c r="AJ839" s="401">
        <f t="shared" si="2137"/>
        <v>0</v>
      </c>
      <c r="AK839" s="513">
        <f t="shared" si="2138"/>
        <v>0</v>
      </c>
      <c r="AL839" s="401">
        <f t="shared" si="2070"/>
        <v>0</v>
      </c>
      <c r="AM839" s="519"/>
      <c r="AN839" s="429">
        <f t="shared" si="2071"/>
        <v>0</v>
      </c>
      <c r="AO839" s="519">
        <f t="shared" si="2139"/>
        <v>0</v>
      </c>
      <c r="AP839" s="429">
        <f t="shared" si="2140"/>
        <v>0</v>
      </c>
      <c r="AQ839" s="596"/>
      <c r="AR839" s="401">
        <f t="shared" si="2072"/>
        <v>0</v>
      </c>
      <c r="AS839" s="519">
        <f t="shared" si="2141"/>
        <v>0</v>
      </c>
      <c r="AT839" s="429">
        <f t="shared" si="2142"/>
        <v>0</v>
      </c>
      <c r="AU839" s="519"/>
      <c r="AV839" s="401">
        <f t="shared" si="2143"/>
        <v>0</v>
      </c>
      <c r="AW839" s="519">
        <f t="shared" si="2144"/>
        <v>0</v>
      </c>
      <c r="AX839" s="429">
        <f t="shared" si="2145"/>
        <v>0</v>
      </c>
      <c r="AY839" s="519"/>
      <c r="AZ839" s="684">
        <f t="shared" si="2146"/>
        <v>0</v>
      </c>
      <c r="BA839" s="519">
        <f t="shared" si="2147"/>
        <v>0</v>
      </c>
      <c r="BB839" s="429">
        <f t="shared" si="2148"/>
        <v>0</v>
      </c>
      <c r="BC839" s="519"/>
      <c r="BD839" s="429">
        <f t="shared" si="2149"/>
        <v>0</v>
      </c>
      <c r="BE839" s="519">
        <f t="shared" si="2150"/>
        <v>0</v>
      </c>
      <c r="BF839" s="429">
        <f t="shared" si="2151"/>
        <v>0</v>
      </c>
      <c r="BG839" s="519"/>
      <c r="BH839" s="429">
        <f t="shared" si="2152"/>
        <v>0</v>
      </c>
      <c r="BI839" s="519">
        <f t="shared" si="2153"/>
        <v>0</v>
      </c>
      <c r="BJ839" s="429">
        <f t="shared" si="2154"/>
        <v>0</v>
      </c>
      <c r="BK839" s="519"/>
      <c r="BL839" s="429">
        <f t="shared" si="2155"/>
        <v>0</v>
      </c>
      <c r="BM839" s="519">
        <f t="shared" si="2156"/>
        <v>0</v>
      </c>
      <c r="BN839" s="429">
        <f t="shared" si="2157"/>
        <v>0</v>
      </c>
      <c r="BO839" s="718"/>
      <c r="BP839" s="706">
        <f t="shared" si="2158"/>
        <v>0</v>
      </c>
      <c r="BQ839" s="718">
        <f t="shared" si="2159"/>
        <v>0</v>
      </c>
      <c r="BR839" s="706">
        <f t="shared" si="2160"/>
        <v>0</v>
      </c>
      <c r="BS839" s="718"/>
      <c r="BT839" s="706">
        <f t="shared" si="2161"/>
        <v>0</v>
      </c>
      <c r="BU839" s="718">
        <f t="shared" si="2162"/>
        <v>0</v>
      </c>
      <c r="BV839" s="706">
        <f t="shared" si="2163"/>
        <v>0</v>
      </c>
      <c r="BW839" s="718"/>
      <c r="BX839" s="706">
        <f t="shared" si="2164"/>
        <v>0</v>
      </c>
      <c r="BY839" s="718">
        <f t="shared" si="2165"/>
        <v>0</v>
      </c>
      <c r="BZ839" s="706">
        <f t="shared" si="2166"/>
        <v>0</v>
      </c>
      <c r="CA839" s="718"/>
      <c r="CB839" s="706">
        <f t="shared" si="2167"/>
        <v>0</v>
      </c>
      <c r="CC839" s="718">
        <f t="shared" si="2168"/>
        <v>0</v>
      </c>
      <c r="CD839" s="706">
        <f t="shared" si="2169"/>
        <v>0</v>
      </c>
      <c r="CE839" s="706"/>
      <c r="CF839" s="433">
        <f t="shared" si="2069"/>
        <v>5682254.3650000002</v>
      </c>
    </row>
    <row r="840" spans="2:84" ht="90">
      <c r="B840" s="424" t="s">
        <v>2244</v>
      </c>
      <c r="C840" s="425" t="s">
        <v>2245</v>
      </c>
      <c r="D840" s="426" t="s">
        <v>389</v>
      </c>
      <c r="E840" s="427">
        <v>29920371</v>
      </c>
      <c r="F840" s="428">
        <v>0</v>
      </c>
      <c r="G840" s="429">
        <f t="shared" si="2121"/>
        <v>0</v>
      </c>
      <c r="H840" s="429"/>
      <c r="I840" s="429"/>
      <c r="J840" s="429"/>
      <c r="K840" s="519"/>
      <c r="L840" s="429"/>
      <c r="M840" s="513">
        <f t="shared" si="2122"/>
        <v>0</v>
      </c>
      <c r="N840" s="401">
        <f t="shared" si="2123"/>
        <v>0</v>
      </c>
      <c r="O840" s="519"/>
      <c r="P840" s="429"/>
      <c r="Q840" s="513">
        <f t="shared" si="2124"/>
        <v>0</v>
      </c>
      <c r="R840" s="401">
        <f t="shared" si="2125"/>
        <v>0</v>
      </c>
      <c r="S840" s="545"/>
      <c r="T840" s="429"/>
      <c r="U840" s="513">
        <f t="shared" si="2126"/>
        <v>0</v>
      </c>
      <c r="V840" s="401">
        <f t="shared" si="2127"/>
        <v>0</v>
      </c>
      <c r="W840" s="519"/>
      <c r="X840" s="401">
        <f t="shared" si="2128"/>
        <v>0</v>
      </c>
      <c r="Y840" s="513">
        <f t="shared" si="2129"/>
        <v>0</v>
      </c>
      <c r="Z840" s="401">
        <f t="shared" si="2130"/>
        <v>0</v>
      </c>
      <c r="AA840" s="513"/>
      <c r="AB840" s="401">
        <f t="shared" si="2131"/>
        <v>0</v>
      </c>
      <c r="AC840" s="513">
        <f t="shared" si="2132"/>
        <v>0</v>
      </c>
      <c r="AD840" s="401">
        <f t="shared" si="2133"/>
        <v>0</v>
      </c>
      <c r="AE840" s="513"/>
      <c r="AF840" s="401">
        <f t="shared" si="2134"/>
        <v>0</v>
      </c>
      <c r="AG840" s="513">
        <f t="shared" si="2135"/>
        <v>0</v>
      </c>
      <c r="AH840" s="401">
        <f t="shared" si="2136"/>
        <v>0</v>
      </c>
      <c r="AI840" s="513"/>
      <c r="AJ840" s="401">
        <f t="shared" si="2137"/>
        <v>0</v>
      </c>
      <c r="AK840" s="513">
        <f t="shared" si="2138"/>
        <v>0</v>
      </c>
      <c r="AL840" s="401">
        <f t="shared" si="2070"/>
        <v>0</v>
      </c>
      <c r="AM840" s="519"/>
      <c r="AN840" s="429">
        <f t="shared" si="2071"/>
        <v>0</v>
      </c>
      <c r="AO840" s="519">
        <f t="shared" si="2139"/>
        <v>0</v>
      </c>
      <c r="AP840" s="429">
        <f t="shared" si="2140"/>
        <v>0</v>
      </c>
      <c r="AQ840" s="596"/>
      <c r="AR840" s="401">
        <f t="shared" si="2072"/>
        <v>0</v>
      </c>
      <c r="AS840" s="519">
        <f t="shared" si="2141"/>
        <v>0</v>
      </c>
      <c r="AT840" s="429">
        <f t="shared" si="2142"/>
        <v>0</v>
      </c>
      <c r="AU840" s="519"/>
      <c r="AV840" s="401">
        <f t="shared" si="2143"/>
        <v>0</v>
      </c>
      <c r="AW840" s="519">
        <f t="shared" si="2144"/>
        <v>0</v>
      </c>
      <c r="AX840" s="429">
        <f t="shared" si="2145"/>
        <v>0</v>
      </c>
      <c r="AY840" s="519"/>
      <c r="AZ840" s="684">
        <f t="shared" si="2146"/>
        <v>0</v>
      </c>
      <c r="BA840" s="519">
        <f t="shared" si="2147"/>
        <v>0</v>
      </c>
      <c r="BB840" s="429">
        <f t="shared" si="2148"/>
        <v>0</v>
      </c>
      <c r="BC840" s="519"/>
      <c r="BD840" s="429">
        <f t="shared" si="2149"/>
        <v>0</v>
      </c>
      <c r="BE840" s="519">
        <f t="shared" si="2150"/>
        <v>0</v>
      </c>
      <c r="BF840" s="429">
        <f t="shared" si="2151"/>
        <v>0</v>
      </c>
      <c r="BG840" s="519"/>
      <c r="BH840" s="429">
        <f t="shared" si="2152"/>
        <v>0</v>
      </c>
      <c r="BI840" s="519">
        <f t="shared" si="2153"/>
        <v>0</v>
      </c>
      <c r="BJ840" s="429">
        <f t="shared" si="2154"/>
        <v>0</v>
      </c>
      <c r="BK840" s="519"/>
      <c r="BL840" s="429">
        <f t="shared" si="2155"/>
        <v>0</v>
      </c>
      <c r="BM840" s="519">
        <f t="shared" si="2156"/>
        <v>0</v>
      </c>
      <c r="BN840" s="429">
        <f t="shared" si="2157"/>
        <v>0</v>
      </c>
      <c r="BO840" s="718"/>
      <c r="BP840" s="706">
        <f t="shared" si="2158"/>
        <v>0</v>
      </c>
      <c r="BQ840" s="718">
        <f t="shared" si="2159"/>
        <v>0</v>
      </c>
      <c r="BR840" s="706">
        <f t="shared" si="2160"/>
        <v>0</v>
      </c>
      <c r="BS840" s="718"/>
      <c r="BT840" s="706">
        <f t="shared" si="2161"/>
        <v>0</v>
      </c>
      <c r="BU840" s="718">
        <f t="shared" si="2162"/>
        <v>0</v>
      </c>
      <c r="BV840" s="706">
        <f t="shared" si="2163"/>
        <v>0</v>
      </c>
      <c r="BW840" s="718"/>
      <c r="BX840" s="706">
        <f t="shared" si="2164"/>
        <v>0</v>
      </c>
      <c r="BY840" s="718">
        <f t="shared" si="2165"/>
        <v>0</v>
      </c>
      <c r="BZ840" s="706">
        <f t="shared" si="2166"/>
        <v>0</v>
      </c>
      <c r="CA840" s="718"/>
      <c r="CB840" s="706">
        <f t="shared" si="2167"/>
        <v>0</v>
      </c>
      <c r="CC840" s="718">
        <f t="shared" si="2168"/>
        <v>0</v>
      </c>
      <c r="CD840" s="706">
        <f t="shared" si="2169"/>
        <v>0</v>
      </c>
      <c r="CE840" s="706"/>
      <c r="CF840" s="433">
        <f t="shared" si="2069"/>
        <v>0</v>
      </c>
    </row>
    <row r="841" spans="2:84" ht="108">
      <c r="B841" s="424" t="s">
        <v>2246</v>
      </c>
      <c r="C841" s="425" t="s">
        <v>2247</v>
      </c>
      <c r="D841" s="426" t="s">
        <v>392</v>
      </c>
      <c r="E841" s="427">
        <v>40347.5</v>
      </c>
      <c r="F841" s="428">
        <v>137</v>
      </c>
      <c r="G841" s="429">
        <f t="shared" si="2121"/>
        <v>5527607.5</v>
      </c>
      <c r="H841" s="429"/>
      <c r="I841" s="429"/>
      <c r="J841" s="429"/>
      <c r="K841" s="519"/>
      <c r="L841" s="429"/>
      <c r="M841" s="513">
        <f t="shared" si="2122"/>
        <v>0</v>
      </c>
      <c r="N841" s="401">
        <f t="shared" si="2123"/>
        <v>0</v>
      </c>
      <c r="O841" s="519"/>
      <c r="P841" s="429"/>
      <c r="Q841" s="513">
        <f t="shared" si="2124"/>
        <v>0</v>
      </c>
      <c r="R841" s="401">
        <f t="shared" si="2125"/>
        <v>0</v>
      </c>
      <c r="S841" s="545"/>
      <c r="T841" s="429"/>
      <c r="U841" s="513">
        <f t="shared" si="2126"/>
        <v>0</v>
      </c>
      <c r="V841" s="401">
        <f t="shared" si="2127"/>
        <v>0</v>
      </c>
      <c r="W841" s="519"/>
      <c r="X841" s="401">
        <f t="shared" si="2128"/>
        <v>0</v>
      </c>
      <c r="Y841" s="513">
        <f t="shared" si="2129"/>
        <v>0</v>
      </c>
      <c r="Z841" s="401">
        <f t="shared" si="2130"/>
        <v>0</v>
      </c>
      <c r="AA841" s="513"/>
      <c r="AB841" s="401">
        <f t="shared" si="2131"/>
        <v>0</v>
      </c>
      <c r="AC841" s="513">
        <f t="shared" si="2132"/>
        <v>0</v>
      </c>
      <c r="AD841" s="401">
        <f t="shared" si="2133"/>
        <v>0</v>
      </c>
      <c r="AE841" s="513"/>
      <c r="AF841" s="401">
        <f t="shared" si="2134"/>
        <v>0</v>
      </c>
      <c r="AG841" s="513">
        <f t="shared" si="2135"/>
        <v>0</v>
      </c>
      <c r="AH841" s="401">
        <f t="shared" si="2136"/>
        <v>0</v>
      </c>
      <c r="AI841" s="513"/>
      <c r="AJ841" s="401">
        <f t="shared" si="2137"/>
        <v>0</v>
      </c>
      <c r="AK841" s="513">
        <f t="shared" si="2138"/>
        <v>0</v>
      </c>
      <c r="AL841" s="401">
        <f t="shared" si="2070"/>
        <v>0</v>
      </c>
      <c r="AM841" s="519"/>
      <c r="AN841" s="429">
        <f t="shared" si="2071"/>
        <v>0</v>
      </c>
      <c r="AO841" s="519">
        <f t="shared" si="2139"/>
        <v>0</v>
      </c>
      <c r="AP841" s="429">
        <f t="shared" si="2140"/>
        <v>0</v>
      </c>
      <c r="AQ841" s="596"/>
      <c r="AR841" s="401">
        <f t="shared" si="2072"/>
        <v>0</v>
      </c>
      <c r="AS841" s="519">
        <f t="shared" si="2141"/>
        <v>0</v>
      </c>
      <c r="AT841" s="429">
        <f t="shared" si="2142"/>
        <v>0</v>
      </c>
      <c r="AU841" s="690">
        <v>4.1500000000000004</v>
      </c>
      <c r="AV841" s="401">
        <f t="shared" si="2143"/>
        <v>167442.125</v>
      </c>
      <c r="AW841" s="519">
        <f t="shared" si="2144"/>
        <v>4.1500000000000004</v>
      </c>
      <c r="AX841" s="429">
        <f t="shared" si="2145"/>
        <v>167442.125</v>
      </c>
      <c r="AY841" s="519"/>
      <c r="AZ841" s="684">
        <f t="shared" si="2146"/>
        <v>0</v>
      </c>
      <c r="BA841" s="519">
        <f t="shared" si="2147"/>
        <v>4.1500000000000004</v>
      </c>
      <c r="BB841" s="429">
        <f t="shared" si="2148"/>
        <v>167442.125</v>
      </c>
      <c r="BC841" s="519"/>
      <c r="BD841" s="429">
        <f t="shared" si="2149"/>
        <v>0</v>
      </c>
      <c r="BE841" s="519">
        <f t="shared" si="2150"/>
        <v>4.1500000000000004</v>
      </c>
      <c r="BF841" s="429">
        <f t="shared" si="2151"/>
        <v>167442.125</v>
      </c>
      <c r="BG841" s="519"/>
      <c r="BH841" s="429">
        <f t="shared" si="2152"/>
        <v>0</v>
      </c>
      <c r="BI841" s="519">
        <f t="shared" si="2153"/>
        <v>4.1500000000000004</v>
      </c>
      <c r="BJ841" s="429">
        <f t="shared" si="2154"/>
        <v>167442.125</v>
      </c>
      <c r="BK841" s="519">
        <v>8.3699999999999992</v>
      </c>
      <c r="BL841" s="429">
        <f t="shared" si="2155"/>
        <v>337708.57499999995</v>
      </c>
      <c r="BM841" s="519">
        <f t="shared" si="2156"/>
        <v>12.52</v>
      </c>
      <c r="BN841" s="429">
        <f t="shared" si="2157"/>
        <v>505150.7</v>
      </c>
      <c r="BO841" s="718"/>
      <c r="BP841" s="706">
        <f t="shared" si="2158"/>
        <v>0</v>
      </c>
      <c r="BQ841" s="718">
        <f t="shared" si="2159"/>
        <v>12.52</v>
      </c>
      <c r="BR841" s="706">
        <f t="shared" si="2160"/>
        <v>505150.7</v>
      </c>
      <c r="BS841" s="718">
        <v>8.0299999999999994</v>
      </c>
      <c r="BT841" s="706">
        <f t="shared" si="2161"/>
        <v>323990.42499999999</v>
      </c>
      <c r="BU841" s="718">
        <f t="shared" si="2162"/>
        <v>20.549999999999997</v>
      </c>
      <c r="BV841" s="706">
        <f t="shared" si="2163"/>
        <v>829141.12499999988</v>
      </c>
      <c r="BW841" s="718"/>
      <c r="BX841" s="706">
        <f t="shared" si="2164"/>
        <v>0</v>
      </c>
      <c r="BY841" s="718">
        <f t="shared" si="2165"/>
        <v>20.549999999999997</v>
      </c>
      <c r="BZ841" s="706">
        <f t="shared" si="2166"/>
        <v>829141.12499999988</v>
      </c>
      <c r="CA841" s="718"/>
      <c r="CB841" s="706">
        <f t="shared" si="2167"/>
        <v>0</v>
      </c>
      <c r="CC841" s="718">
        <f t="shared" si="2168"/>
        <v>20.549999999999997</v>
      </c>
      <c r="CD841" s="706">
        <f t="shared" si="2169"/>
        <v>829141.12499999988</v>
      </c>
      <c r="CE841" s="706"/>
      <c r="CF841" s="433">
        <f t="shared" si="2069"/>
        <v>5527607.5</v>
      </c>
    </row>
    <row r="842" spans="2:84" ht="108">
      <c r="B842" s="424" t="s">
        <v>2248</v>
      </c>
      <c r="C842" s="425" t="s">
        <v>2249</v>
      </c>
      <c r="D842" s="426" t="s">
        <v>392</v>
      </c>
      <c r="E842" s="427">
        <v>62422.65</v>
      </c>
      <c r="F842" s="428">
        <v>120</v>
      </c>
      <c r="G842" s="429">
        <f t="shared" si="2121"/>
        <v>7490718</v>
      </c>
      <c r="H842" s="429"/>
      <c r="I842" s="429"/>
      <c r="J842" s="429"/>
      <c r="K842" s="519"/>
      <c r="L842" s="429"/>
      <c r="M842" s="513">
        <f t="shared" si="2122"/>
        <v>0</v>
      </c>
      <c r="N842" s="401">
        <f t="shared" si="2123"/>
        <v>0</v>
      </c>
      <c r="O842" s="519"/>
      <c r="P842" s="429"/>
      <c r="Q842" s="513">
        <f t="shared" si="2124"/>
        <v>0</v>
      </c>
      <c r="R842" s="401">
        <f t="shared" si="2125"/>
        <v>0</v>
      </c>
      <c r="S842" s="545"/>
      <c r="T842" s="429"/>
      <c r="U842" s="513">
        <f t="shared" si="2126"/>
        <v>0</v>
      </c>
      <c r="V842" s="401">
        <f t="shared" si="2127"/>
        <v>0</v>
      </c>
      <c r="W842" s="519"/>
      <c r="X842" s="401">
        <f t="shared" si="2128"/>
        <v>0</v>
      </c>
      <c r="Y842" s="513">
        <f t="shared" si="2129"/>
        <v>0</v>
      </c>
      <c r="Z842" s="401">
        <f t="shared" si="2130"/>
        <v>0</v>
      </c>
      <c r="AA842" s="513"/>
      <c r="AB842" s="401">
        <f t="shared" si="2131"/>
        <v>0</v>
      </c>
      <c r="AC842" s="513">
        <f t="shared" si="2132"/>
        <v>0</v>
      </c>
      <c r="AD842" s="401">
        <f t="shared" si="2133"/>
        <v>0</v>
      </c>
      <c r="AE842" s="513"/>
      <c r="AF842" s="401">
        <f t="shared" si="2134"/>
        <v>0</v>
      </c>
      <c r="AG842" s="513">
        <f t="shared" si="2135"/>
        <v>0</v>
      </c>
      <c r="AH842" s="401">
        <f t="shared" si="2136"/>
        <v>0</v>
      </c>
      <c r="AI842" s="513"/>
      <c r="AJ842" s="401">
        <f t="shared" si="2137"/>
        <v>0</v>
      </c>
      <c r="AK842" s="513">
        <f t="shared" si="2138"/>
        <v>0</v>
      </c>
      <c r="AL842" s="401">
        <f t="shared" si="2070"/>
        <v>0</v>
      </c>
      <c r="AM842" s="519"/>
      <c r="AN842" s="429">
        <f t="shared" si="2071"/>
        <v>0</v>
      </c>
      <c r="AO842" s="519">
        <f t="shared" si="2139"/>
        <v>0</v>
      </c>
      <c r="AP842" s="429">
        <f t="shared" si="2140"/>
        <v>0</v>
      </c>
      <c r="AQ842" s="596"/>
      <c r="AR842" s="401">
        <f t="shared" si="2072"/>
        <v>0</v>
      </c>
      <c r="AS842" s="519">
        <f t="shared" si="2141"/>
        <v>0</v>
      </c>
      <c r="AT842" s="429">
        <f t="shared" si="2142"/>
        <v>0</v>
      </c>
      <c r="AU842" s="519"/>
      <c r="AV842" s="401">
        <f t="shared" si="2143"/>
        <v>0</v>
      </c>
      <c r="AW842" s="519">
        <f t="shared" si="2144"/>
        <v>0</v>
      </c>
      <c r="AX842" s="429">
        <f t="shared" si="2145"/>
        <v>0</v>
      </c>
      <c r="AY842" s="519"/>
      <c r="AZ842" s="684">
        <f t="shared" si="2146"/>
        <v>0</v>
      </c>
      <c r="BA842" s="519">
        <f t="shared" si="2147"/>
        <v>0</v>
      </c>
      <c r="BB842" s="429">
        <f t="shared" si="2148"/>
        <v>0</v>
      </c>
      <c r="BC842" s="519"/>
      <c r="BD842" s="429">
        <f t="shared" si="2149"/>
        <v>0</v>
      </c>
      <c r="BE842" s="519">
        <f t="shared" si="2150"/>
        <v>0</v>
      </c>
      <c r="BF842" s="429">
        <f t="shared" si="2151"/>
        <v>0</v>
      </c>
      <c r="BG842" s="519"/>
      <c r="BH842" s="429">
        <f t="shared" si="2152"/>
        <v>0</v>
      </c>
      <c r="BI842" s="519">
        <f t="shared" si="2153"/>
        <v>0</v>
      </c>
      <c r="BJ842" s="429">
        <f t="shared" si="2154"/>
        <v>0</v>
      </c>
      <c r="BK842" s="519">
        <v>4.12</v>
      </c>
      <c r="BL842" s="429">
        <f t="shared" si="2155"/>
        <v>257181.318</v>
      </c>
      <c r="BM842" s="519">
        <f t="shared" si="2156"/>
        <v>4.12</v>
      </c>
      <c r="BN842" s="429">
        <f t="shared" si="2157"/>
        <v>257181.318</v>
      </c>
      <c r="BO842" s="718"/>
      <c r="BP842" s="706">
        <f t="shared" si="2158"/>
        <v>0</v>
      </c>
      <c r="BQ842" s="718">
        <f t="shared" si="2159"/>
        <v>4.12</v>
      </c>
      <c r="BR842" s="706">
        <f t="shared" si="2160"/>
        <v>257181.318</v>
      </c>
      <c r="BS842" s="718"/>
      <c r="BT842" s="706">
        <f t="shared" si="2161"/>
        <v>0</v>
      </c>
      <c r="BU842" s="718">
        <f t="shared" si="2162"/>
        <v>4.12</v>
      </c>
      <c r="BV842" s="706">
        <f t="shared" si="2163"/>
        <v>257181.318</v>
      </c>
      <c r="BW842" s="718"/>
      <c r="BX842" s="706">
        <f t="shared" si="2164"/>
        <v>0</v>
      </c>
      <c r="BY842" s="718">
        <f t="shared" si="2165"/>
        <v>4.12</v>
      </c>
      <c r="BZ842" s="706">
        <f t="shared" si="2166"/>
        <v>257181.318</v>
      </c>
      <c r="CA842" s="718"/>
      <c r="CB842" s="706">
        <f t="shared" si="2167"/>
        <v>0</v>
      </c>
      <c r="CC842" s="718">
        <f t="shared" si="2168"/>
        <v>4.12</v>
      </c>
      <c r="CD842" s="706">
        <f t="shared" si="2169"/>
        <v>257181.318</v>
      </c>
      <c r="CE842" s="706"/>
      <c r="CF842" s="433">
        <f t="shared" si="2069"/>
        <v>7490718</v>
      </c>
    </row>
    <row r="843" spans="2:84" ht="108">
      <c r="B843" s="424" t="s">
        <v>2250</v>
      </c>
      <c r="C843" s="425" t="s">
        <v>2251</v>
      </c>
      <c r="D843" s="426" t="s">
        <v>392</v>
      </c>
      <c r="E843" s="427">
        <v>90770.450000000012</v>
      </c>
      <c r="F843" s="428">
        <v>230</v>
      </c>
      <c r="G843" s="429">
        <f t="shared" si="2121"/>
        <v>20877203.500000004</v>
      </c>
      <c r="H843" s="429"/>
      <c r="I843" s="429"/>
      <c r="J843" s="429"/>
      <c r="K843" s="519"/>
      <c r="L843" s="429"/>
      <c r="M843" s="513">
        <f t="shared" si="2122"/>
        <v>0</v>
      </c>
      <c r="N843" s="401">
        <f t="shared" si="2123"/>
        <v>0</v>
      </c>
      <c r="O843" s="519"/>
      <c r="P843" s="429"/>
      <c r="Q843" s="513">
        <f t="shared" si="2124"/>
        <v>0</v>
      </c>
      <c r="R843" s="401">
        <f t="shared" si="2125"/>
        <v>0</v>
      </c>
      <c r="S843" s="545"/>
      <c r="T843" s="429"/>
      <c r="U843" s="513">
        <f t="shared" si="2126"/>
        <v>0</v>
      </c>
      <c r="V843" s="401">
        <f t="shared" si="2127"/>
        <v>0</v>
      </c>
      <c r="W843" s="519"/>
      <c r="X843" s="401">
        <f t="shared" si="2128"/>
        <v>0</v>
      </c>
      <c r="Y843" s="513">
        <f t="shared" si="2129"/>
        <v>0</v>
      </c>
      <c r="Z843" s="401">
        <f t="shared" si="2130"/>
        <v>0</v>
      </c>
      <c r="AA843" s="513"/>
      <c r="AB843" s="401">
        <f t="shared" si="2131"/>
        <v>0</v>
      </c>
      <c r="AC843" s="513">
        <f t="shared" si="2132"/>
        <v>0</v>
      </c>
      <c r="AD843" s="401">
        <f t="shared" si="2133"/>
        <v>0</v>
      </c>
      <c r="AE843" s="513"/>
      <c r="AF843" s="401">
        <f t="shared" si="2134"/>
        <v>0</v>
      </c>
      <c r="AG843" s="513">
        <f t="shared" si="2135"/>
        <v>0</v>
      </c>
      <c r="AH843" s="401">
        <f t="shared" si="2136"/>
        <v>0</v>
      </c>
      <c r="AI843" s="513"/>
      <c r="AJ843" s="401">
        <f t="shared" si="2137"/>
        <v>0</v>
      </c>
      <c r="AK843" s="513">
        <f t="shared" si="2138"/>
        <v>0</v>
      </c>
      <c r="AL843" s="401">
        <f t="shared" si="2070"/>
        <v>0</v>
      </c>
      <c r="AM843" s="519"/>
      <c r="AN843" s="429">
        <f t="shared" si="2071"/>
        <v>0</v>
      </c>
      <c r="AO843" s="519">
        <f t="shared" si="2139"/>
        <v>0</v>
      </c>
      <c r="AP843" s="429">
        <f t="shared" si="2140"/>
        <v>0</v>
      </c>
      <c r="AQ843" s="596"/>
      <c r="AR843" s="401">
        <f t="shared" si="2072"/>
        <v>0</v>
      </c>
      <c r="AS843" s="519">
        <f t="shared" si="2141"/>
        <v>0</v>
      </c>
      <c r="AT843" s="429">
        <f t="shared" si="2142"/>
        <v>0</v>
      </c>
      <c r="AU843" s="690">
        <v>67.150000000000006</v>
      </c>
      <c r="AV843" s="401">
        <f t="shared" si="2143"/>
        <v>6095235.7175000012</v>
      </c>
      <c r="AW843" s="519">
        <f t="shared" si="2144"/>
        <v>67.150000000000006</v>
      </c>
      <c r="AX843" s="429">
        <f t="shared" si="2145"/>
        <v>6095235.7175000012</v>
      </c>
      <c r="AY843" s="519"/>
      <c r="AZ843" s="684">
        <f t="shared" si="2146"/>
        <v>0</v>
      </c>
      <c r="BA843" s="519">
        <f t="shared" si="2147"/>
        <v>67.150000000000006</v>
      </c>
      <c r="BB843" s="429">
        <f t="shared" si="2148"/>
        <v>6095235.7175000012</v>
      </c>
      <c r="BC843" s="519"/>
      <c r="BD843" s="429">
        <f t="shared" si="2149"/>
        <v>0</v>
      </c>
      <c r="BE843" s="519">
        <f t="shared" si="2150"/>
        <v>67.150000000000006</v>
      </c>
      <c r="BF843" s="429">
        <f t="shared" si="2151"/>
        <v>6095235.7175000012</v>
      </c>
      <c r="BG843" s="519"/>
      <c r="BH843" s="429">
        <f t="shared" si="2152"/>
        <v>0</v>
      </c>
      <c r="BI843" s="519">
        <f t="shared" si="2153"/>
        <v>67.150000000000006</v>
      </c>
      <c r="BJ843" s="429">
        <f t="shared" si="2154"/>
        <v>6095235.7175000012</v>
      </c>
      <c r="BK843" s="519">
        <v>4.25</v>
      </c>
      <c r="BL843" s="429">
        <f t="shared" si="2155"/>
        <v>385774.41250000003</v>
      </c>
      <c r="BM843" s="519">
        <f t="shared" si="2156"/>
        <v>71.400000000000006</v>
      </c>
      <c r="BN843" s="429">
        <f t="shared" si="2157"/>
        <v>6481010.1300000018</v>
      </c>
      <c r="BO843" s="718"/>
      <c r="BP843" s="706">
        <f t="shared" si="2158"/>
        <v>0</v>
      </c>
      <c r="BQ843" s="718">
        <f t="shared" si="2159"/>
        <v>71.400000000000006</v>
      </c>
      <c r="BR843" s="706">
        <f t="shared" si="2160"/>
        <v>6481010.1300000018</v>
      </c>
      <c r="BS843" s="718">
        <v>7.43</v>
      </c>
      <c r="BT843" s="706">
        <f t="shared" si="2161"/>
        <v>674424.44350000005</v>
      </c>
      <c r="BU843" s="718">
        <f t="shared" si="2162"/>
        <v>78.830000000000013</v>
      </c>
      <c r="BV843" s="706">
        <f t="shared" si="2163"/>
        <v>7155434.5735000018</v>
      </c>
      <c r="BW843" s="718"/>
      <c r="BX843" s="706">
        <f t="shared" si="2164"/>
        <v>0</v>
      </c>
      <c r="BY843" s="718">
        <f t="shared" si="2165"/>
        <v>78.830000000000013</v>
      </c>
      <c r="BZ843" s="706">
        <f t="shared" si="2166"/>
        <v>7155434.5735000018</v>
      </c>
      <c r="CA843" s="718"/>
      <c r="CB843" s="706">
        <f t="shared" si="2167"/>
        <v>0</v>
      </c>
      <c r="CC843" s="718">
        <f t="shared" si="2168"/>
        <v>78.830000000000013</v>
      </c>
      <c r="CD843" s="706">
        <f t="shared" si="2169"/>
        <v>7155434.5735000018</v>
      </c>
      <c r="CE843" s="706"/>
      <c r="CF843" s="433">
        <f t="shared" si="2069"/>
        <v>20877203.500000004</v>
      </c>
    </row>
    <row r="844" spans="2:84" ht="108">
      <c r="B844" s="424" t="s">
        <v>2252</v>
      </c>
      <c r="C844" s="425" t="s">
        <v>2253</v>
      </c>
      <c r="D844" s="426" t="s">
        <v>392</v>
      </c>
      <c r="E844" s="427">
        <v>97113.95</v>
      </c>
      <c r="F844" s="428">
        <v>13</v>
      </c>
      <c r="G844" s="429">
        <f t="shared" si="2121"/>
        <v>1262481.3499999999</v>
      </c>
      <c r="H844" s="429"/>
      <c r="I844" s="429"/>
      <c r="J844" s="429"/>
      <c r="K844" s="519"/>
      <c r="L844" s="429"/>
      <c r="M844" s="513">
        <f t="shared" si="2122"/>
        <v>0</v>
      </c>
      <c r="N844" s="401">
        <f t="shared" si="2123"/>
        <v>0</v>
      </c>
      <c r="O844" s="519"/>
      <c r="P844" s="429"/>
      <c r="Q844" s="513">
        <f t="shared" si="2124"/>
        <v>0</v>
      </c>
      <c r="R844" s="401">
        <f t="shared" si="2125"/>
        <v>0</v>
      </c>
      <c r="S844" s="545"/>
      <c r="T844" s="429"/>
      <c r="U844" s="513">
        <f t="shared" si="2126"/>
        <v>0</v>
      </c>
      <c r="V844" s="401">
        <f t="shared" si="2127"/>
        <v>0</v>
      </c>
      <c r="W844" s="519"/>
      <c r="X844" s="401">
        <f t="shared" si="2128"/>
        <v>0</v>
      </c>
      <c r="Y844" s="513">
        <f t="shared" si="2129"/>
        <v>0</v>
      </c>
      <c r="Z844" s="401">
        <f t="shared" si="2130"/>
        <v>0</v>
      </c>
      <c r="AA844" s="513"/>
      <c r="AB844" s="401">
        <f t="shared" si="2131"/>
        <v>0</v>
      </c>
      <c r="AC844" s="513">
        <f t="shared" si="2132"/>
        <v>0</v>
      </c>
      <c r="AD844" s="401">
        <f t="shared" si="2133"/>
        <v>0</v>
      </c>
      <c r="AE844" s="513"/>
      <c r="AF844" s="401">
        <f t="shared" si="2134"/>
        <v>0</v>
      </c>
      <c r="AG844" s="513">
        <f t="shared" si="2135"/>
        <v>0</v>
      </c>
      <c r="AH844" s="401">
        <f t="shared" si="2136"/>
        <v>0</v>
      </c>
      <c r="AI844" s="513"/>
      <c r="AJ844" s="401">
        <f t="shared" si="2137"/>
        <v>0</v>
      </c>
      <c r="AK844" s="513">
        <f t="shared" si="2138"/>
        <v>0</v>
      </c>
      <c r="AL844" s="401">
        <f t="shared" si="2070"/>
        <v>0</v>
      </c>
      <c r="AM844" s="519"/>
      <c r="AN844" s="429">
        <f t="shared" si="2071"/>
        <v>0</v>
      </c>
      <c r="AO844" s="519">
        <f t="shared" si="2139"/>
        <v>0</v>
      </c>
      <c r="AP844" s="429">
        <f t="shared" si="2140"/>
        <v>0</v>
      </c>
      <c r="AQ844" s="596"/>
      <c r="AR844" s="401">
        <f t="shared" si="2072"/>
        <v>0</v>
      </c>
      <c r="AS844" s="519">
        <f t="shared" si="2141"/>
        <v>0</v>
      </c>
      <c r="AT844" s="429">
        <f t="shared" si="2142"/>
        <v>0</v>
      </c>
      <c r="AU844" s="519"/>
      <c r="AV844" s="401">
        <f t="shared" si="2143"/>
        <v>0</v>
      </c>
      <c r="AW844" s="519">
        <f t="shared" si="2144"/>
        <v>0</v>
      </c>
      <c r="AX844" s="429">
        <f t="shared" si="2145"/>
        <v>0</v>
      </c>
      <c r="AY844" s="519"/>
      <c r="AZ844" s="684">
        <f t="shared" si="2146"/>
        <v>0</v>
      </c>
      <c r="BA844" s="519">
        <f t="shared" si="2147"/>
        <v>0</v>
      </c>
      <c r="BB844" s="429">
        <f t="shared" si="2148"/>
        <v>0</v>
      </c>
      <c r="BC844" s="519"/>
      <c r="BD844" s="429">
        <f t="shared" si="2149"/>
        <v>0</v>
      </c>
      <c r="BE844" s="519">
        <f t="shared" si="2150"/>
        <v>0</v>
      </c>
      <c r="BF844" s="429">
        <f t="shared" si="2151"/>
        <v>0</v>
      </c>
      <c r="BG844" s="519"/>
      <c r="BH844" s="429">
        <f t="shared" si="2152"/>
        <v>0</v>
      </c>
      <c r="BI844" s="519">
        <f t="shared" si="2153"/>
        <v>0</v>
      </c>
      <c r="BJ844" s="429">
        <f t="shared" si="2154"/>
        <v>0</v>
      </c>
      <c r="BK844" s="519"/>
      <c r="BL844" s="429">
        <f t="shared" si="2155"/>
        <v>0</v>
      </c>
      <c r="BM844" s="519">
        <f t="shared" si="2156"/>
        <v>0</v>
      </c>
      <c r="BN844" s="429">
        <f t="shared" si="2157"/>
        <v>0</v>
      </c>
      <c r="BO844" s="718"/>
      <c r="BP844" s="706">
        <f t="shared" si="2158"/>
        <v>0</v>
      </c>
      <c r="BQ844" s="718">
        <f t="shared" si="2159"/>
        <v>0</v>
      </c>
      <c r="BR844" s="706">
        <f t="shared" si="2160"/>
        <v>0</v>
      </c>
      <c r="BS844" s="718"/>
      <c r="BT844" s="706">
        <f t="shared" si="2161"/>
        <v>0</v>
      </c>
      <c r="BU844" s="718">
        <f t="shared" si="2162"/>
        <v>0</v>
      </c>
      <c r="BV844" s="706">
        <f t="shared" si="2163"/>
        <v>0</v>
      </c>
      <c r="BW844" s="718"/>
      <c r="BX844" s="706">
        <f t="shared" si="2164"/>
        <v>0</v>
      </c>
      <c r="BY844" s="718">
        <f t="shared" si="2165"/>
        <v>0</v>
      </c>
      <c r="BZ844" s="706">
        <f t="shared" si="2166"/>
        <v>0</v>
      </c>
      <c r="CA844" s="718"/>
      <c r="CB844" s="706">
        <f t="shared" si="2167"/>
        <v>0</v>
      </c>
      <c r="CC844" s="718">
        <f t="shared" si="2168"/>
        <v>0</v>
      </c>
      <c r="CD844" s="706">
        <f t="shared" si="2169"/>
        <v>0</v>
      </c>
      <c r="CE844" s="706"/>
      <c r="CF844" s="433">
        <f t="shared" si="2069"/>
        <v>1262481.3499999999</v>
      </c>
    </row>
    <row r="845" spans="2:84" ht="108">
      <c r="B845" s="424" t="s">
        <v>2254</v>
      </c>
      <c r="C845" s="425" t="s">
        <v>2255</v>
      </c>
      <c r="D845" s="426" t="s">
        <v>392</v>
      </c>
      <c r="E845" s="427">
        <v>119277.25</v>
      </c>
      <c r="F845" s="428">
        <v>218</v>
      </c>
      <c r="G845" s="429">
        <f t="shared" si="2121"/>
        <v>26002440.5</v>
      </c>
      <c r="H845" s="429"/>
      <c r="I845" s="429"/>
      <c r="J845" s="429"/>
      <c r="K845" s="519"/>
      <c r="L845" s="429"/>
      <c r="M845" s="513">
        <f t="shared" si="2122"/>
        <v>0</v>
      </c>
      <c r="N845" s="401">
        <f t="shared" si="2123"/>
        <v>0</v>
      </c>
      <c r="O845" s="519"/>
      <c r="P845" s="429"/>
      <c r="Q845" s="513">
        <f t="shared" si="2124"/>
        <v>0</v>
      </c>
      <c r="R845" s="401">
        <f t="shared" si="2125"/>
        <v>0</v>
      </c>
      <c r="S845" s="545"/>
      <c r="T845" s="429"/>
      <c r="U845" s="513">
        <f t="shared" si="2126"/>
        <v>0</v>
      </c>
      <c r="V845" s="401">
        <f t="shared" si="2127"/>
        <v>0</v>
      </c>
      <c r="W845" s="519"/>
      <c r="X845" s="401">
        <f t="shared" si="2128"/>
        <v>0</v>
      </c>
      <c r="Y845" s="513">
        <f t="shared" si="2129"/>
        <v>0</v>
      </c>
      <c r="Z845" s="401">
        <f t="shared" si="2130"/>
        <v>0</v>
      </c>
      <c r="AA845" s="513"/>
      <c r="AB845" s="401">
        <f t="shared" si="2131"/>
        <v>0</v>
      </c>
      <c r="AC845" s="513">
        <f t="shared" si="2132"/>
        <v>0</v>
      </c>
      <c r="AD845" s="401">
        <f t="shared" si="2133"/>
        <v>0</v>
      </c>
      <c r="AE845" s="513"/>
      <c r="AF845" s="401">
        <f t="shared" si="2134"/>
        <v>0</v>
      </c>
      <c r="AG845" s="513">
        <f t="shared" si="2135"/>
        <v>0</v>
      </c>
      <c r="AH845" s="401">
        <f t="shared" si="2136"/>
        <v>0</v>
      </c>
      <c r="AI845" s="513"/>
      <c r="AJ845" s="401">
        <f t="shared" si="2137"/>
        <v>0</v>
      </c>
      <c r="AK845" s="513">
        <f t="shared" si="2138"/>
        <v>0</v>
      </c>
      <c r="AL845" s="401">
        <f t="shared" si="2070"/>
        <v>0</v>
      </c>
      <c r="AM845" s="519"/>
      <c r="AN845" s="429">
        <f t="shared" si="2071"/>
        <v>0</v>
      </c>
      <c r="AO845" s="519">
        <f t="shared" si="2139"/>
        <v>0</v>
      </c>
      <c r="AP845" s="429">
        <f t="shared" si="2140"/>
        <v>0</v>
      </c>
      <c r="AQ845" s="596"/>
      <c r="AR845" s="401">
        <f t="shared" si="2072"/>
        <v>0</v>
      </c>
      <c r="AS845" s="519">
        <f t="shared" si="2141"/>
        <v>0</v>
      </c>
      <c r="AT845" s="429">
        <f t="shared" si="2142"/>
        <v>0</v>
      </c>
      <c r="AU845" s="690">
        <v>24</v>
      </c>
      <c r="AV845" s="401">
        <f t="shared" si="2143"/>
        <v>2862654</v>
      </c>
      <c r="AW845" s="519">
        <f t="shared" si="2144"/>
        <v>24</v>
      </c>
      <c r="AX845" s="429">
        <f t="shared" si="2145"/>
        <v>2862654</v>
      </c>
      <c r="AY845" s="519"/>
      <c r="AZ845" s="684">
        <f t="shared" si="2146"/>
        <v>0</v>
      </c>
      <c r="BA845" s="519">
        <f t="shared" si="2147"/>
        <v>24</v>
      </c>
      <c r="BB845" s="429">
        <f t="shared" si="2148"/>
        <v>2862654</v>
      </c>
      <c r="BC845" s="519"/>
      <c r="BD845" s="429">
        <f t="shared" si="2149"/>
        <v>0</v>
      </c>
      <c r="BE845" s="519">
        <f t="shared" si="2150"/>
        <v>24</v>
      </c>
      <c r="BF845" s="429">
        <f t="shared" si="2151"/>
        <v>2862654</v>
      </c>
      <c r="BG845" s="519"/>
      <c r="BH845" s="429">
        <f t="shared" si="2152"/>
        <v>0</v>
      </c>
      <c r="BI845" s="519">
        <f t="shared" si="2153"/>
        <v>24</v>
      </c>
      <c r="BJ845" s="429">
        <f t="shared" si="2154"/>
        <v>2862654</v>
      </c>
      <c r="BK845" s="519">
        <v>3.18</v>
      </c>
      <c r="BL845" s="429">
        <f t="shared" si="2155"/>
        <v>379301.65500000003</v>
      </c>
      <c r="BM845" s="519">
        <f t="shared" si="2156"/>
        <v>27.18</v>
      </c>
      <c r="BN845" s="429">
        <f t="shared" si="2157"/>
        <v>3241955.6549999998</v>
      </c>
      <c r="BO845" s="718"/>
      <c r="BP845" s="706">
        <f t="shared" si="2158"/>
        <v>0</v>
      </c>
      <c r="BQ845" s="718">
        <f t="shared" si="2159"/>
        <v>27.18</v>
      </c>
      <c r="BR845" s="706">
        <f t="shared" si="2160"/>
        <v>3241955.6549999998</v>
      </c>
      <c r="BS845" s="718"/>
      <c r="BT845" s="706">
        <f t="shared" si="2161"/>
        <v>0</v>
      </c>
      <c r="BU845" s="718">
        <f t="shared" si="2162"/>
        <v>27.18</v>
      </c>
      <c r="BV845" s="706">
        <f t="shared" si="2163"/>
        <v>3241955.6549999998</v>
      </c>
      <c r="BW845" s="718"/>
      <c r="BX845" s="706">
        <f t="shared" si="2164"/>
        <v>0</v>
      </c>
      <c r="BY845" s="718">
        <f t="shared" si="2165"/>
        <v>27.18</v>
      </c>
      <c r="BZ845" s="706">
        <f t="shared" si="2166"/>
        <v>3241955.6549999998</v>
      </c>
      <c r="CA845" s="718"/>
      <c r="CB845" s="706">
        <f t="shared" si="2167"/>
        <v>0</v>
      </c>
      <c r="CC845" s="718">
        <f t="shared" si="2168"/>
        <v>27.18</v>
      </c>
      <c r="CD845" s="706">
        <f t="shared" si="2169"/>
        <v>3241955.6549999998</v>
      </c>
      <c r="CE845" s="706"/>
      <c r="CF845" s="433">
        <f t="shared" ref="CF845:CF908" si="2170">+G845+H845</f>
        <v>26002440.5</v>
      </c>
    </row>
    <row r="846" spans="2:84" ht="108">
      <c r="B846" s="424" t="s">
        <v>2256</v>
      </c>
      <c r="C846" s="425" t="s">
        <v>2257</v>
      </c>
      <c r="D846" s="426" t="s">
        <v>392</v>
      </c>
      <c r="E846" s="427">
        <v>155416.04999999999</v>
      </c>
      <c r="F846" s="428">
        <v>91</v>
      </c>
      <c r="G846" s="429">
        <f t="shared" si="2121"/>
        <v>14142860.549999999</v>
      </c>
      <c r="H846" s="429"/>
      <c r="I846" s="429"/>
      <c r="J846" s="429"/>
      <c r="K846" s="519"/>
      <c r="L846" s="429"/>
      <c r="M846" s="513">
        <f t="shared" si="2122"/>
        <v>0</v>
      </c>
      <c r="N846" s="401">
        <f t="shared" si="2123"/>
        <v>0</v>
      </c>
      <c r="O846" s="519"/>
      <c r="P846" s="429"/>
      <c r="Q846" s="513">
        <f t="shared" si="2124"/>
        <v>0</v>
      </c>
      <c r="R846" s="401">
        <f t="shared" si="2125"/>
        <v>0</v>
      </c>
      <c r="S846" s="545"/>
      <c r="T846" s="429"/>
      <c r="U846" s="513">
        <f t="shared" si="2126"/>
        <v>0</v>
      </c>
      <c r="V846" s="401">
        <f t="shared" si="2127"/>
        <v>0</v>
      </c>
      <c r="W846" s="519"/>
      <c r="X846" s="401">
        <f t="shared" si="2128"/>
        <v>0</v>
      </c>
      <c r="Y846" s="513">
        <f t="shared" si="2129"/>
        <v>0</v>
      </c>
      <c r="Z846" s="401">
        <f t="shared" si="2130"/>
        <v>0</v>
      </c>
      <c r="AA846" s="513"/>
      <c r="AB846" s="401">
        <f t="shared" si="2131"/>
        <v>0</v>
      </c>
      <c r="AC846" s="513">
        <f t="shared" si="2132"/>
        <v>0</v>
      </c>
      <c r="AD846" s="401">
        <f t="shared" si="2133"/>
        <v>0</v>
      </c>
      <c r="AE846" s="513"/>
      <c r="AF846" s="401">
        <f t="shared" si="2134"/>
        <v>0</v>
      </c>
      <c r="AG846" s="513">
        <f t="shared" si="2135"/>
        <v>0</v>
      </c>
      <c r="AH846" s="401">
        <f t="shared" si="2136"/>
        <v>0</v>
      </c>
      <c r="AI846" s="513"/>
      <c r="AJ846" s="401">
        <f t="shared" si="2137"/>
        <v>0</v>
      </c>
      <c r="AK846" s="513">
        <f t="shared" si="2138"/>
        <v>0</v>
      </c>
      <c r="AL846" s="401">
        <f t="shared" si="2070"/>
        <v>0</v>
      </c>
      <c r="AM846" s="519"/>
      <c r="AN846" s="429">
        <f t="shared" si="2071"/>
        <v>0</v>
      </c>
      <c r="AO846" s="519">
        <f t="shared" si="2139"/>
        <v>0</v>
      </c>
      <c r="AP846" s="429">
        <f t="shared" si="2140"/>
        <v>0</v>
      </c>
      <c r="AQ846" s="596"/>
      <c r="AR846" s="401">
        <f t="shared" si="2072"/>
        <v>0</v>
      </c>
      <c r="AS846" s="519">
        <f t="shared" si="2141"/>
        <v>0</v>
      </c>
      <c r="AT846" s="429">
        <f t="shared" si="2142"/>
        <v>0</v>
      </c>
      <c r="AU846" s="690">
        <v>63</v>
      </c>
      <c r="AV846" s="401">
        <f t="shared" si="2143"/>
        <v>9791211.1499999985</v>
      </c>
      <c r="AW846" s="519">
        <f t="shared" si="2144"/>
        <v>63</v>
      </c>
      <c r="AX846" s="429">
        <f t="shared" si="2145"/>
        <v>9791211.1499999985</v>
      </c>
      <c r="AY846" s="519"/>
      <c r="AZ846" s="684">
        <f t="shared" si="2146"/>
        <v>0</v>
      </c>
      <c r="BA846" s="519">
        <f t="shared" si="2147"/>
        <v>63</v>
      </c>
      <c r="BB846" s="429">
        <f t="shared" si="2148"/>
        <v>9791211.1499999985</v>
      </c>
      <c r="BC846" s="519"/>
      <c r="BD846" s="429">
        <f t="shared" si="2149"/>
        <v>0</v>
      </c>
      <c r="BE846" s="519">
        <f t="shared" si="2150"/>
        <v>63</v>
      </c>
      <c r="BF846" s="429">
        <f t="shared" si="2151"/>
        <v>9791211.1499999985</v>
      </c>
      <c r="BG846" s="519"/>
      <c r="BH846" s="429">
        <f t="shared" si="2152"/>
        <v>0</v>
      </c>
      <c r="BI846" s="519">
        <f t="shared" si="2153"/>
        <v>63</v>
      </c>
      <c r="BJ846" s="429">
        <f t="shared" si="2154"/>
        <v>9791211.1499999985</v>
      </c>
      <c r="BK846" s="519"/>
      <c r="BL846" s="429">
        <f t="shared" si="2155"/>
        <v>0</v>
      </c>
      <c r="BM846" s="519">
        <f t="shared" si="2156"/>
        <v>63</v>
      </c>
      <c r="BN846" s="429">
        <f t="shared" si="2157"/>
        <v>9791211.1499999985</v>
      </c>
      <c r="BO846" s="718"/>
      <c r="BP846" s="706">
        <f t="shared" si="2158"/>
        <v>0</v>
      </c>
      <c r="BQ846" s="718">
        <f t="shared" si="2159"/>
        <v>63</v>
      </c>
      <c r="BR846" s="706">
        <f t="shared" si="2160"/>
        <v>9791211.1499999985</v>
      </c>
      <c r="BS846" s="718"/>
      <c r="BT846" s="706">
        <f t="shared" si="2161"/>
        <v>0</v>
      </c>
      <c r="BU846" s="718">
        <f t="shared" si="2162"/>
        <v>63</v>
      </c>
      <c r="BV846" s="706">
        <f t="shared" si="2163"/>
        <v>9791211.1499999985</v>
      </c>
      <c r="BW846" s="718"/>
      <c r="BX846" s="706">
        <f t="shared" si="2164"/>
        <v>0</v>
      </c>
      <c r="BY846" s="718">
        <f t="shared" si="2165"/>
        <v>63</v>
      </c>
      <c r="BZ846" s="706">
        <f t="shared" si="2166"/>
        <v>9791211.1499999985</v>
      </c>
      <c r="CA846" s="718"/>
      <c r="CB846" s="706">
        <f t="shared" si="2167"/>
        <v>0</v>
      </c>
      <c r="CC846" s="718">
        <f t="shared" si="2168"/>
        <v>63</v>
      </c>
      <c r="CD846" s="706">
        <f t="shared" si="2169"/>
        <v>9791211.1499999985</v>
      </c>
      <c r="CE846" s="706"/>
      <c r="CF846" s="433">
        <f t="shared" si="2170"/>
        <v>14142860.549999999</v>
      </c>
    </row>
    <row r="847" spans="2:84" ht="108">
      <c r="B847" s="424" t="s">
        <v>2258</v>
      </c>
      <c r="C847" s="425" t="s">
        <v>2259</v>
      </c>
      <c r="D847" s="426" t="s">
        <v>392</v>
      </c>
      <c r="E847" s="427">
        <v>199400.2</v>
      </c>
      <c r="F847" s="428">
        <v>11</v>
      </c>
      <c r="G847" s="429">
        <f t="shared" si="2121"/>
        <v>2193402.2000000002</v>
      </c>
      <c r="H847" s="429"/>
      <c r="I847" s="429"/>
      <c r="J847" s="429"/>
      <c r="K847" s="519"/>
      <c r="L847" s="429"/>
      <c r="M847" s="513">
        <f t="shared" si="2122"/>
        <v>0</v>
      </c>
      <c r="N847" s="401">
        <f t="shared" si="2123"/>
        <v>0</v>
      </c>
      <c r="O847" s="519"/>
      <c r="P847" s="429"/>
      <c r="Q847" s="513">
        <f t="shared" si="2124"/>
        <v>0</v>
      </c>
      <c r="R847" s="401">
        <f t="shared" si="2125"/>
        <v>0</v>
      </c>
      <c r="S847" s="545"/>
      <c r="T847" s="429"/>
      <c r="U847" s="513">
        <f t="shared" si="2126"/>
        <v>0</v>
      </c>
      <c r="V847" s="401">
        <f t="shared" si="2127"/>
        <v>0</v>
      </c>
      <c r="W847" s="519"/>
      <c r="X847" s="401">
        <f t="shared" si="2128"/>
        <v>0</v>
      </c>
      <c r="Y847" s="513">
        <f t="shared" si="2129"/>
        <v>0</v>
      </c>
      <c r="Z847" s="401">
        <f t="shared" si="2130"/>
        <v>0</v>
      </c>
      <c r="AA847" s="513"/>
      <c r="AB847" s="401">
        <f t="shared" si="2131"/>
        <v>0</v>
      </c>
      <c r="AC847" s="513">
        <f t="shared" si="2132"/>
        <v>0</v>
      </c>
      <c r="AD847" s="401">
        <f t="shared" si="2133"/>
        <v>0</v>
      </c>
      <c r="AE847" s="513"/>
      <c r="AF847" s="401">
        <f t="shared" si="2134"/>
        <v>0</v>
      </c>
      <c r="AG847" s="513">
        <f t="shared" si="2135"/>
        <v>0</v>
      </c>
      <c r="AH847" s="401">
        <f t="shared" si="2136"/>
        <v>0</v>
      </c>
      <c r="AI847" s="513"/>
      <c r="AJ847" s="401">
        <f t="shared" si="2137"/>
        <v>0</v>
      </c>
      <c r="AK847" s="513">
        <f t="shared" si="2138"/>
        <v>0</v>
      </c>
      <c r="AL847" s="401">
        <f t="shared" ref="AL847:AL902" si="2171">AK847*$E847</f>
        <v>0</v>
      </c>
      <c r="AM847" s="519"/>
      <c r="AN847" s="429">
        <f t="shared" ref="AN847:AN902" si="2172">AM847*$E847</f>
        <v>0</v>
      </c>
      <c r="AO847" s="519">
        <f t="shared" si="2139"/>
        <v>0</v>
      </c>
      <c r="AP847" s="429">
        <f t="shared" si="2140"/>
        <v>0</v>
      </c>
      <c r="AQ847" s="596"/>
      <c r="AR847" s="401">
        <f t="shared" ref="AR847:AR902" si="2173">AQ847*$E847</f>
        <v>0</v>
      </c>
      <c r="AS847" s="519">
        <f t="shared" si="2141"/>
        <v>0</v>
      </c>
      <c r="AT847" s="429">
        <f t="shared" si="2142"/>
        <v>0</v>
      </c>
      <c r="AU847" s="519"/>
      <c r="AV847" s="401">
        <f t="shared" si="2143"/>
        <v>0</v>
      </c>
      <c r="AW847" s="519">
        <f t="shared" si="2144"/>
        <v>0</v>
      </c>
      <c r="AX847" s="429">
        <f t="shared" si="2145"/>
        <v>0</v>
      </c>
      <c r="AY847" s="519"/>
      <c r="AZ847" s="684">
        <f t="shared" si="2146"/>
        <v>0</v>
      </c>
      <c r="BA847" s="519">
        <f t="shared" si="2147"/>
        <v>0</v>
      </c>
      <c r="BB847" s="429">
        <f t="shared" si="2148"/>
        <v>0</v>
      </c>
      <c r="BC847" s="519"/>
      <c r="BD847" s="429">
        <f t="shared" si="2149"/>
        <v>0</v>
      </c>
      <c r="BE847" s="519">
        <f t="shared" si="2150"/>
        <v>0</v>
      </c>
      <c r="BF847" s="429">
        <f t="shared" si="2151"/>
        <v>0</v>
      </c>
      <c r="BG847" s="519"/>
      <c r="BH847" s="429">
        <f t="shared" si="2152"/>
        <v>0</v>
      </c>
      <c r="BI847" s="519">
        <f t="shared" si="2153"/>
        <v>0</v>
      </c>
      <c r="BJ847" s="429">
        <f t="shared" si="2154"/>
        <v>0</v>
      </c>
      <c r="BK847" s="519"/>
      <c r="BL847" s="429">
        <f t="shared" si="2155"/>
        <v>0</v>
      </c>
      <c r="BM847" s="519">
        <f t="shared" si="2156"/>
        <v>0</v>
      </c>
      <c r="BN847" s="429">
        <f t="shared" si="2157"/>
        <v>0</v>
      </c>
      <c r="BO847" s="718"/>
      <c r="BP847" s="706">
        <f t="shared" si="2158"/>
        <v>0</v>
      </c>
      <c r="BQ847" s="718">
        <f t="shared" si="2159"/>
        <v>0</v>
      </c>
      <c r="BR847" s="706">
        <f t="shared" si="2160"/>
        <v>0</v>
      </c>
      <c r="BS847" s="718"/>
      <c r="BT847" s="706">
        <f t="shared" si="2161"/>
        <v>0</v>
      </c>
      <c r="BU847" s="718">
        <f t="shared" si="2162"/>
        <v>0</v>
      </c>
      <c r="BV847" s="706">
        <f t="shared" si="2163"/>
        <v>0</v>
      </c>
      <c r="BW847" s="718"/>
      <c r="BX847" s="706">
        <f t="shared" si="2164"/>
        <v>0</v>
      </c>
      <c r="BY847" s="718">
        <f t="shared" si="2165"/>
        <v>0</v>
      </c>
      <c r="BZ847" s="706">
        <f t="shared" si="2166"/>
        <v>0</v>
      </c>
      <c r="CA847" s="718"/>
      <c r="CB847" s="706">
        <f t="shared" si="2167"/>
        <v>0</v>
      </c>
      <c r="CC847" s="718">
        <f t="shared" si="2168"/>
        <v>0</v>
      </c>
      <c r="CD847" s="706">
        <f t="shared" si="2169"/>
        <v>0</v>
      </c>
      <c r="CE847" s="706"/>
      <c r="CF847" s="433">
        <f t="shared" si="2170"/>
        <v>2193402.2000000002</v>
      </c>
    </row>
    <row r="848" spans="2:84">
      <c r="B848" s="424" t="s">
        <v>2260</v>
      </c>
      <c r="C848" s="425" t="s">
        <v>2261</v>
      </c>
      <c r="D848" s="426" t="s">
        <v>2262</v>
      </c>
      <c r="E848" s="427">
        <v>39488.620000000003</v>
      </c>
      <c r="F848" s="428">
        <v>176</v>
      </c>
      <c r="G848" s="429">
        <f t="shared" si="2121"/>
        <v>6949997.1200000001</v>
      </c>
      <c r="H848" s="429"/>
      <c r="I848" s="429"/>
      <c r="J848" s="429"/>
      <c r="K848" s="519"/>
      <c r="L848" s="429"/>
      <c r="M848" s="513">
        <f t="shared" si="2122"/>
        <v>0</v>
      </c>
      <c r="N848" s="401">
        <f t="shared" si="2123"/>
        <v>0</v>
      </c>
      <c r="O848" s="519"/>
      <c r="P848" s="429"/>
      <c r="Q848" s="513">
        <f t="shared" si="2124"/>
        <v>0</v>
      </c>
      <c r="R848" s="401">
        <f t="shared" si="2125"/>
        <v>0</v>
      </c>
      <c r="S848" s="545"/>
      <c r="T848" s="429"/>
      <c r="U848" s="513">
        <f t="shared" si="2126"/>
        <v>0</v>
      </c>
      <c r="V848" s="401">
        <f t="shared" si="2127"/>
        <v>0</v>
      </c>
      <c r="W848" s="519"/>
      <c r="X848" s="401">
        <f t="shared" si="2128"/>
        <v>0</v>
      </c>
      <c r="Y848" s="513">
        <f t="shared" si="2129"/>
        <v>0</v>
      </c>
      <c r="Z848" s="401">
        <f t="shared" si="2130"/>
        <v>0</v>
      </c>
      <c r="AA848" s="513"/>
      <c r="AB848" s="401">
        <f t="shared" si="2131"/>
        <v>0</v>
      </c>
      <c r="AC848" s="513">
        <f t="shared" si="2132"/>
        <v>0</v>
      </c>
      <c r="AD848" s="401">
        <f t="shared" si="2133"/>
        <v>0</v>
      </c>
      <c r="AE848" s="513"/>
      <c r="AF848" s="401">
        <f t="shared" si="2134"/>
        <v>0</v>
      </c>
      <c r="AG848" s="513">
        <f t="shared" si="2135"/>
        <v>0</v>
      </c>
      <c r="AH848" s="401">
        <f t="shared" si="2136"/>
        <v>0</v>
      </c>
      <c r="AI848" s="513"/>
      <c r="AJ848" s="401">
        <f t="shared" si="2137"/>
        <v>0</v>
      </c>
      <c r="AK848" s="513">
        <f t="shared" si="2138"/>
        <v>0</v>
      </c>
      <c r="AL848" s="401">
        <f t="shared" si="2171"/>
        <v>0</v>
      </c>
      <c r="AM848" s="519"/>
      <c r="AN848" s="429">
        <f t="shared" si="2172"/>
        <v>0</v>
      </c>
      <c r="AO848" s="519">
        <f t="shared" si="2139"/>
        <v>0</v>
      </c>
      <c r="AP848" s="429">
        <f t="shared" si="2140"/>
        <v>0</v>
      </c>
      <c r="AQ848" s="596"/>
      <c r="AR848" s="401">
        <f t="shared" si="2173"/>
        <v>0</v>
      </c>
      <c r="AS848" s="519">
        <f t="shared" si="2141"/>
        <v>0</v>
      </c>
      <c r="AT848" s="429">
        <f t="shared" si="2142"/>
        <v>0</v>
      </c>
      <c r="AU848" s="519"/>
      <c r="AV848" s="401">
        <f t="shared" si="2143"/>
        <v>0</v>
      </c>
      <c r="AW848" s="519">
        <f t="shared" si="2144"/>
        <v>0</v>
      </c>
      <c r="AX848" s="429">
        <f t="shared" si="2145"/>
        <v>0</v>
      </c>
      <c r="AY848" s="519"/>
      <c r="AZ848" s="684">
        <f t="shared" si="2146"/>
        <v>0</v>
      </c>
      <c r="BA848" s="519">
        <f t="shared" si="2147"/>
        <v>0</v>
      </c>
      <c r="BB848" s="429">
        <f t="shared" si="2148"/>
        <v>0</v>
      </c>
      <c r="BC848" s="519"/>
      <c r="BD848" s="429">
        <f t="shared" si="2149"/>
        <v>0</v>
      </c>
      <c r="BE848" s="519">
        <f t="shared" si="2150"/>
        <v>0</v>
      </c>
      <c r="BF848" s="429">
        <f t="shared" si="2151"/>
        <v>0</v>
      </c>
      <c r="BG848" s="519"/>
      <c r="BH848" s="429">
        <f t="shared" si="2152"/>
        <v>0</v>
      </c>
      <c r="BI848" s="519">
        <f t="shared" si="2153"/>
        <v>0</v>
      </c>
      <c r="BJ848" s="429">
        <f t="shared" si="2154"/>
        <v>0</v>
      </c>
      <c r="BK848" s="519"/>
      <c r="BL848" s="429">
        <f t="shared" si="2155"/>
        <v>0</v>
      </c>
      <c r="BM848" s="519">
        <f t="shared" si="2156"/>
        <v>0</v>
      </c>
      <c r="BN848" s="429">
        <f t="shared" si="2157"/>
        <v>0</v>
      </c>
      <c r="BO848" s="718"/>
      <c r="BP848" s="706">
        <f t="shared" si="2158"/>
        <v>0</v>
      </c>
      <c r="BQ848" s="718">
        <f t="shared" si="2159"/>
        <v>0</v>
      </c>
      <c r="BR848" s="706">
        <f t="shared" si="2160"/>
        <v>0</v>
      </c>
      <c r="BS848" s="718"/>
      <c r="BT848" s="706">
        <f t="shared" si="2161"/>
        <v>0</v>
      </c>
      <c r="BU848" s="718">
        <f t="shared" si="2162"/>
        <v>0</v>
      </c>
      <c r="BV848" s="706">
        <f t="shared" si="2163"/>
        <v>0</v>
      </c>
      <c r="BW848" s="718"/>
      <c r="BX848" s="706">
        <f t="shared" si="2164"/>
        <v>0</v>
      </c>
      <c r="BY848" s="718">
        <f t="shared" si="2165"/>
        <v>0</v>
      </c>
      <c r="BZ848" s="706">
        <f t="shared" si="2166"/>
        <v>0</v>
      </c>
      <c r="CA848" s="718"/>
      <c r="CB848" s="706">
        <f t="shared" si="2167"/>
        <v>0</v>
      </c>
      <c r="CC848" s="718">
        <f t="shared" si="2168"/>
        <v>0</v>
      </c>
      <c r="CD848" s="706">
        <f t="shared" si="2169"/>
        <v>0</v>
      </c>
      <c r="CE848" s="706"/>
      <c r="CF848" s="433">
        <f t="shared" si="2170"/>
        <v>6949997.1200000001</v>
      </c>
    </row>
    <row r="849" spans="2:84" ht="54">
      <c r="B849" s="424" t="s">
        <v>2263</v>
      </c>
      <c r="C849" s="425" t="s">
        <v>2264</v>
      </c>
      <c r="D849" s="426" t="s">
        <v>397</v>
      </c>
      <c r="E849" s="427">
        <v>91405.874799999991</v>
      </c>
      <c r="F849" s="428">
        <v>231</v>
      </c>
      <c r="G849" s="429">
        <f t="shared" si="2121"/>
        <v>21114757.078799997</v>
      </c>
      <c r="H849" s="429"/>
      <c r="I849" s="429"/>
      <c r="J849" s="429"/>
      <c r="K849" s="519"/>
      <c r="L849" s="429"/>
      <c r="M849" s="513">
        <f t="shared" si="2122"/>
        <v>0</v>
      </c>
      <c r="N849" s="401">
        <f t="shared" si="2123"/>
        <v>0</v>
      </c>
      <c r="O849" s="519"/>
      <c r="P849" s="429"/>
      <c r="Q849" s="513">
        <f t="shared" si="2124"/>
        <v>0</v>
      </c>
      <c r="R849" s="401">
        <f t="shared" si="2125"/>
        <v>0</v>
      </c>
      <c r="S849" s="545"/>
      <c r="T849" s="429"/>
      <c r="U849" s="513">
        <f t="shared" si="2126"/>
        <v>0</v>
      </c>
      <c r="V849" s="401">
        <f t="shared" si="2127"/>
        <v>0</v>
      </c>
      <c r="W849" s="519"/>
      <c r="X849" s="401">
        <f t="shared" si="2128"/>
        <v>0</v>
      </c>
      <c r="Y849" s="513">
        <f t="shared" si="2129"/>
        <v>0</v>
      </c>
      <c r="Z849" s="401">
        <f t="shared" si="2130"/>
        <v>0</v>
      </c>
      <c r="AA849" s="513"/>
      <c r="AB849" s="401">
        <f t="shared" si="2131"/>
        <v>0</v>
      </c>
      <c r="AC849" s="513">
        <f t="shared" si="2132"/>
        <v>0</v>
      </c>
      <c r="AD849" s="401">
        <f t="shared" si="2133"/>
        <v>0</v>
      </c>
      <c r="AE849" s="513"/>
      <c r="AF849" s="401">
        <f t="shared" si="2134"/>
        <v>0</v>
      </c>
      <c r="AG849" s="513">
        <f t="shared" si="2135"/>
        <v>0</v>
      </c>
      <c r="AH849" s="401">
        <f t="shared" si="2136"/>
        <v>0</v>
      </c>
      <c r="AI849" s="513"/>
      <c r="AJ849" s="401">
        <f t="shared" si="2137"/>
        <v>0</v>
      </c>
      <c r="AK849" s="513">
        <f t="shared" si="2138"/>
        <v>0</v>
      </c>
      <c r="AL849" s="401">
        <f t="shared" si="2171"/>
        <v>0</v>
      </c>
      <c r="AM849" s="519"/>
      <c r="AN849" s="429">
        <f t="shared" si="2172"/>
        <v>0</v>
      </c>
      <c r="AO849" s="519">
        <f t="shared" si="2139"/>
        <v>0</v>
      </c>
      <c r="AP849" s="429">
        <f t="shared" si="2140"/>
        <v>0</v>
      </c>
      <c r="AQ849" s="596"/>
      <c r="AR849" s="401">
        <f t="shared" si="2173"/>
        <v>0</v>
      </c>
      <c r="AS849" s="519">
        <f t="shared" si="2141"/>
        <v>0</v>
      </c>
      <c r="AT849" s="429">
        <f t="shared" si="2142"/>
        <v>0</v>
      </c>
      <c r="AU849" s="519">
        <v>48.34</v>
      </c>
      <c r="AV849" s="401">
        <f t="shared" si="2143"/>
        <v>4418559.9878319995</v>
      </c>
      <c r="AW849" s="519">
        <f t="shared" si="2144"/>
        <v>48.34</v>
      </c>
      <c r="AX849" s="429">
        <f t="shared" si="2145"/>
        <v>4418559.9878319995</v>
      </c>
      <c r="AY849" s="519"/>
      <c r="AZ849" s="684">
        <f t="shared" si="2146"/>
        <v>0</v>
      </c>
      <c r="BA849" s="519">
        <f t="shared" si="2147"/>
        <v>48.34</v>
      </c>
      <c r="BB849" s="429">
        <f t="shared" si="2148"/>
        <v>4418559.9878319995</v>
      </c>
      <c r="BC849" s="519"/>
      <c r="BD849" s="429">
        <f t="shared" si="2149"/>
        <v>0</v>
      </c>
      <c r="BE849" s="519">
        <f t="shared" si="2150"/>
        <v>48.34</v>
      </c>
      <c r="BF849" s="429">
        <f t="shared" si="2151"/>
        <v>4418559.9878319995</v>
      </c>
      <c r="BG849" s="519"/>
      <c r="BH849" s="429">
        <f t="shared" si="2152"/>
        <v>0</v>
      </c>
      <c r="BI849" s="519">
        <f t="shared" si="2153"/>
        <v>48.34</v>
      </c>
      <c r="BJ849" s="429">
        <f t="shared" si="2154"/>
        <v>4418559.9878319995</v>
      </c>
      <c r="BK849" s="519"/>
      <c r="BL849" s="429">
        <f t="shared" si="2155"/>
        <v>0</v>
      </c>
      <c r="BM849" s="519">
        <f t="shared" si="2156"/>
        <v>48.34</v>
      </c>
      <c r="BN849" s="429">
        <f t="shared" si="2157"/>
        <v>4418559.9878319995</v>
      </c>
      <c r="BO849" s="718"/>
      <c r="BP849" s="706">
        <f t="shared" si="2158"/>
        <v>0</v>
      </c>
      <c r="BQ849" s="718">
        <f t="shared" si="2159"/>
        <v>48.34</v>
      </c>
      <c r="BR849" s="706">
        <f t="shared" si="2160"/>
        <v>4418559.9878319995</v>
      </c>
      <c r="BS849" s="718"/>
      <c r="BT849" s="706">
        <f t="shared" si="2161"/>
        <v>0</v>
      </c>
      <c r="BU849" s="718">
        <f t="shared" si="2162"/>
        <v>48.34</v>
      </c>
      <c r="BV849" s="706">
        <f t="shared" si="2163"/>
        <v>4418559.9878319995</v>
      </c>
      <c r="BW849" s="718"/>
      <c r="BX849" s="706">
        <f t="shared" si="2164"/>
        <v>0</v>
      </c>
      <c r="BY849" s="718">
        <f t="shared" si="2165"/>
        <v>48.34</v>
      </c>
      <c r="BZ849" s="706">
        <f t="shared" si="2166"/>
        <v>4418559.9878319995</v>
      </c>
      <c r="CA849" s="718"/>
      <c r="CB849" s="706">
        <f t="shared" si="2167"/>
        <v>0</v>
      </c>
      <c r="CC849" s="718">
        <f t="shared" si="2168"/>
        <v>48.34</v>
      </c>
      <c r="CD849" s="706">
        <f t="shared" si="2169"/>
        <v>4418559.9878319995</v>
      </c>
      <c r="CE849" s="706"/>
      <c r="CF849" s="433">
        <f t="shared" si="2170"/>
        <v>21114757.078799997</v>
      </c>
    </row>
    <row r="850" spans="2:84" ht="54">
      <c r="B850" s="424" t="s">
        <v>2265</v>
      </c>
      <c r="C850" s="425" t="s">
        <v>2266</v>
      </c>
      <c r="D850" s="426" t="s">
        <v>432</v>
      </c>
      <c r="E850" s="427">
        <v>53973.479999999996</v>
      </c>
      <c r="F850" s="428">
        <v>460</v>
      </c>
      <c r="G850" s="429">
        <f t="shared" si="2121"/>
        <v>24827800.799999997</v>
      </c>
      <c r="H850" s="429"/>
      <c r="I850" s="429"/>
      <c r="J850" s="429"/>
      <c r="K850" s="519"/>
      <c r="L850" s="429"/>
      <c r="M850" s="513">
        <f t="shared" si="2122"/>
        <v>0</v>
      </c>
      <c r="N850" s="401">
        <f t="shared" si="2123"/>
        <v>0</v>
      </c>
      <c r="O850" s="519"/>
      <c r="P850" s="429"/>
      <c r="Q850" s="513">
        <f t="shared" si="2124"/>
        <v>0</v>
      </c>
      <c r="R850" s="401">
        <f t="shared" si="2125"/>
        <v>0</v>
      </c>
      <c r="S850" s="545"/>
      <c r="T850" s="429"/>
      <c r="U850" s="513">
        <f t="shared" si="2126"/>
        <v>0</v>
      </c>
      <c r="V850" s="401">
        <f t="shared" si="2127"/>
        <v>0</v>
      </c>
      <c r="W850" s="519"/>
      <c r="X850" s="401">
        <f t="shared" si="2128"/>
        <v>0</v>
      </c>
      <c r="Y850" s="513">
        <f t="shared" si="2129"/>
        <v>0</v>
      </c>
      <c r="Z850" s="401">
        <f t="shared" si="2130"/>
        <v>0</v>
      </c>
      <c r="AA850" s="513"/>
      <c r="AB850" s="401">
        <f t="shared" si="2131"/>
        <v>0</v>
      </c>
      <c r="AC850" s="513">
        <f t="shared" si="2132"/>
        <v>0</v>
      </c>
      <c r="AD850" s="401">
        <f t="shared" si="2133"/>
        <v>0</v>
      </c>
      <c r="AE850" s="513"/>
      <c r="AF850" s="401">
        <f t="shared" si="2134"/>
        <v>0</v>
      </c>
      <c r="AG850" s="513">
        <f t="shared" si="2135"/>
        <v>0</v>
      </c>
      <c r="AH850" s="401">
        <f t="shared" si="2136"/>
        <v>0</v>
      </c>
      <c r="AI850" s="513"/>
      <c r="AJ850" s="401">
        <f t="shared" si="2137"/>
        <v>0</v>
      </c>
      <c r="AK850" s="513">
        <f t="shared" si="2138"/>
        <v>0</v>
      </c>
      <c r="AL850" s="401">
        <f t="shared" si="2171"/>
        <v>0</v>
      </c>
      <c r="AM850" s="519"/>
      <c r="AN850" s="429">
        <f t="shared" si="2172"/>
        <v>0</v>
      </c>
      <c r="AO850" s="519">
        <f t="shared" si="2139"/>
        <v>0</v>
      </c>
      <c r="AP850" s="429">
        <f t="shared" si="2140"/>
        <v>0</v>
      </c>
      <c r="AQ850" s="596"/>
      <c r="AR850" s="401">
        <f t="shared" si="2173"/>
        <v>0</v>
      </c>
      <c r="AS850" s="519">
        <f t="shared" si="2141"/>
        <v>0</v>
      </c>
      <c r="AT850" s="429">
        <f t="shared" si="2142"/>
        <v>0</v>
      </c>
      <c r="AU850" s="519">
        <v>15.2</v>
      </c>
      <c r="AV850" s="401">
        <f t="shared" si="2143"/>
        <v>820396.89599999995</v>
      </c>
      <c r="AW850" s="519">
        <f t="shared" si="2144"/>
        <v>15.2</v>
      </c>
      <c r="AX850" s="429">
        <f t="shared" si="2145"/>
        <v>820396.89599999995</v>
      </c>
      <c r="AY850" s="519"/>
      <c r="AZ850" s="684">
        <f t="shared" si="2146"/>
        <v>0</v>
      </c>
      <c r="BA850" s="519">
        <f t="shared" si="2147"/>
        <v>15.2</v>
      </c>
      <c r="BB850" s="429">
        <f t="shared" si="2148"/>
        <v>820396.89599999995</v>
      </c>
      <c r="BC850" s="519"/>
      <c r="BD850" s="429">
        <f t="shared" si="2149"/>
        <v>0</v>
      </c>
      <c r="BE850" s="519">
        <f t="shared" si="2150"/>
        <v>15.2</v>
      </c>
      <c r="BF850" s="429">
        <f t="shared" si="2151"/>
        <v>820396.89599999995</v>
      </c>
      <c r="BG850" s="519"/>
      <c r="BH850" s="429">
        <f t="shared" si="2152"/>
        <v>0</v>
      </c>
      <c r="BI850" s="519">
        <f t="shared" si="2153"/>
        <v>15.2</v>
      </c>
      <c r="BJ850" s="429">
        <f t="shared" si="2154"/>
        <v>820396.89599999995</v>
      </c>
      <c r="BK850" s="519">
        <f>1.3+3.3+3.9+2+0.6+1+0.4+0.9+24+1+4</f>
        <v>42.4</v>
      </c>
      <c r="BL850" s="429">
        <f t="shared" si="2155"/>
        <v>2288475.5519999997</v>
      </c>
      <c r="BM850" s="519">
        <f t="shared" si="2156"/>
        <v>57.599999999999994</v>
      </c>
      <c r="BN850" s="429">
        <f t="shared" si="2157"/>
        <v>3108872.4479999994</v>
      </c>
      <c r="BO850" s="718"/>
      <c r="BP850" s="706">
        <f t="shared" si="2158"/>
        <v>0</v>
      </c>
      <c r="BQ850" s="718">
        <f t="shared" si="2159"/>
        <v>57.599999999999994</v>
      </c>
      <c r="BR850" s="706">
        <f t="shared" si="2160"/>
        <v>3108872.4479999994</v>
      </c>
      <c r="BS850" s="718">
        <v>47.4</v>
      </c>
      <c r="BT850" s="706">
        <f t="shared" si="2161"/>
        <v>2558342.9519999996</v>
      </c>
      <c r="BU850" s="718">
        <f t="shared" si="2162"/>
        <v>105</v>
      </c>
      <c r="BV850" s="706">
        <f t="shared" si="2163"/>
        <v>5667215.3999999994</v>
      </c>
      <c r="BW850" s="718"/>
      <c r="BX850" s="706">
        <f t="shared" si="2164"/>
        <v>0</v>
      </c>
      <c r="BY850" s="718">
        <f t="shared" si="2165"/>
        <v>105</v>
      </c>
      <c r="BZ850" s="706">
        <f t="shared" si="2166"/>
        <v>5667215.3999999994</v>
      </c>
      <c r="CA850" s="718"/>
      <c r="CB850" s="706">
        <f t="shared" si="2167"/>
        <v>0</v>
      </c>
      <c r="CC850" s="718">
        <f t="shared" si="2168"/>
        <v>105</v>
      </c>
      <c r="CD850" s="706">
        <f t="shared" si="2169"/>
        <v>5667215.3999999994</v>
      </c>
      <c r="CE850" s="706"/>
      <c r="CF850" s="433">
        <f t="shared" si="2170"/>
        <v>24827800.799999997</v>
      </c>
    </row>
    <row r="851" spans="2:84" ht="36">
      <c r="B851" s="424" t="s">
        <v>2267</v>
      </c>
      <c r="C851" s="425" t="s">
        <v>2268</v>
      </c>
      <c r="D851" s="426" t="s">
        <v>432</v>
      </c>
      <c r="E851" s="427">
        <v>53973.479999999996</v>
      </c>
      <c r="F851" s="428">
        <v>0</v>
      </c>
      <c r="G851" s="429">
        <f t="shared" si="2121"/>
        <v>0</v>
      </c>
      <c r="H851" s="429"/>
      <c r="I851" s="429"/>
      <c r="J851" s="429"/>
      <c r="K851" s="519"/>
      <c r="L851" s="429"/>
      <c r="M851" s="513">
        <f t="shared" si="2122"/>
        <v>0</v>
      </c>
      <c r="N851" s="401">
        <f t="shared" si="2123"/>
        <v>0</v>
      </c>
      <c r="O851" s="519"/>
      <c r="P851" s="429"/>
      <c r="Q851" s="513">
        <f t="shared" si="2124"/>
        <v>0</v>
      </c>
      <c r="R851" s="401">
        <f t="shared" si="2125"/>
        <v>0</v>
      </c>
      <c r="S851" s="545"/>
      <c r="T851" s="429"/>
      <c r="U851" s="513">
        <f t="shared" si="2126"/>
        <v>0</v>
      </c>
      <c r="V851" s="401">
        <f t="shared" si="2127"/>
        <v>0</v>
      </c>
      <c r="W851" s="519"/>
      <c r="X851" s="401">
        <f t="shared" si="2128"/>
        <v>0</v>
      </c>
      <c r="Y851" s="513">
        <f t="shared" si="2129"/>
        <v>0</v>
      </c>
      <c r="Z851" s="401">
        <f t="shared" si="2130"/>
        <v>0</v>
      </c>
      <c r="AA851" s="513"/>
      <c r="AB851" s="401">
        <f t="shared" si="2131"/>
        <v>0</v>
      </c>
      <c r="AC851" s="513">
        <f t="shared" si="2132"/>
        <v>0</v>
      </c>
      <c r="AD851" s="401">
        <f t="shared" si="2133"/>
        <v>0</v>
      </c>
      <c r="AE851" s="513"/>
      <c r="AF851" s="401">
        <f t="shared" si="2134"/>
        <v>0</v>
      </c>
      <c r="AG851" s="513">
        <f t="shared" si="2135"/>
        <v>0</v>
      </c>
      <c r="AH851" s="401">
        <f t="shared" si="2136"/>
        <v>0</v>
      </c>
      <c r="AI851" s="513"/>
      <c r="AJ851" s="401">
        <f t="shared" si="2137"/>
        <v>0</v>
      </c>
      <c r="AK851" s="513">
        <f t="shared" si="2138"/>
        <v>0</v>
      </c>
      <c r="AL851" s="401">
        <f t="shared" si="2171"/>
        <v>0</v>
      </c>
      <c r="AM851" s="519"/>
      <c r="AN851" s="429">
        <f t="shared" si="2172"/>
        <v>0</v>
      </c>
      <c r="AO851" s="519">
        <f t="shared" si="2139"/>
        <v>0</v>
      </c>
      <c r="AP851" s="429">
        <f t="shared" si="2140"/>
        <v>0</v>
      </c>
      <c r="AQ851" s="596"/>
      <c r="AR851" s="401">
        <f t="shared" si="2173"/>
        <v>0</v>
      </c>
      <c r="AS851" s="519">
        <f t="shared" si="2141"/>
        <v>0</v>
      </c>
      <c r="AT851" s="429">
        <f t="shared" si="2142"/>
        <v>0</v>
      </c>
      <c r="AU851" s="519">
        <v>341.6</v>
      </c>
      <c r="AV851" s="401">
        <f t="shared" si="2143"/>
        <v>18437340.767999999</v>
      </c>
      <c r="AW851" s="519">
        <f t="shared" si="2144"/>
        <v>341.6</v>
      </c>
      <c r="AX851" s="429">
        <f t="shared" si="2145"/>
        <v>18437340.767999999</v>
      </c>
      <c r="AY851" s="519"/>
      <c r="AZ851" s="684">
        <f t="shared" si="2146"/>
        <v>0</v>
      </c>
      <c r="BA851" s="519">
        <f t="shared" si="2147"/>
        <v>341.6</v>
      </c>
      <c r="BB851" s="429">
        <f t="shared" si="2148"/>
        <v>18437340.767999999</v>
      </c>
      <c r="BC851" s="519"/>
      <c r="BD851" s="429">
        <f t="shared" si="2149"/>
        <v>0</v>
      </c>
      <c r="BE851" s="519">
        <f t="shared" si="2150"/>
        <v>341.6</v>
      </c>
      <c r="BF851" s="429">
        <f t="shared" si="2151"/>
        <v>18437340.767999999</v>
      </c>
      <c r="BG851" s="519"/>
      <c r="BH851" s="429">
        <f t="shared" si="2152"/>
        <v>0</v>
      </c>
      <c r="BI851" s="519">
        <f t="shared" si="2153"/>
        <v>341.6</v>
      </c>
      <c r="BJ851" s="429">
        <f t="shared" si="2154"/>
        <v>18437340.767999999</v>
      </c>
      <c r="BK851" s="519"/>
      <c r="BL851" s="429">
        <f t="shared" si="2155"/>
        <v>0</v>
      </c>
      <c r="BM851" s="519">
        <f t="shared" si="2156"/>
        <v>341.6</v>
      </c>
      <c r="BN851" s="429">
        <f t="shared" si="2157"/>
        <v>18437340.767999999</v>
      </c>
      <c r="BO851" s="718"/>
      <c r="BP851" s="706">
        <f t="shared" si="2158"/>
        <v>0</v>
      </c>
      <c r="BQ851" s="718">
        <f t="shared" si="2159"/>
        <v>341.6</v>
      </c>
      <c r="BR851" s="706">
        <f t="shared" si="2160"/>
        <v>18437340.767999999</v>
      </c>
      <c r="BS851" s="718"/>
      <c r="BT851" s="706">
        <f t="shared" si="2161"/>
        <v>0</v>
      </c>
      <c r="BU851" s="718">
        <f t="shared" si="2162"/>
        <v>341.6</v>
      </c>
      <c r="BV851" s="706">
        <f t="shared" si="2163"/>
        <v>18437340.767999999</v>
      </c>
      <c r="BW851" s="718"/>
      <c r="BX851" s="706">
        <f t="shared" si="2164"/>
        <v>0</v>
      </c>
      <c r="BY851" s="718">
        <f t="shared" si="2165"/>
        <v>341.6</v>
      </c>
      <c r="BZ851" s="706">
        <f t="shared" si="2166"/>
        <v>18437340.767999999</v>
      </c>
      <c r="CA851" s="718"/>
      <c r="CB851" s="706">
        <f t="shared" si="2167"/>
        <v>0</v>
      </c>
      <c r="CC851" s="718">
        <f t="shared" si="2168"/>
        <v>341.6</v>
      </c>
      <c r="CD851" s="706">
        <f t="shared" si="2169"/>
        <v>18437340.767999999</v>
      </c>
      <c r="CE851" s="706"/>
      <c r="CF851" s="433">
        <f t="shared" si="2170"/>
        <v>0</v>
      </c>
    </row>
    <row r="852" spans="2:84" ht="36">
      <c r="B852" s="424" t="s">
        <v>2269</v>
      </c>
      <c r="C852" s="425" t="s">
        <v>2270</v>
      </c>
      <c r="D852" s="426" t="s">
        <v>397</v>
      </c>
      <c r="E852" s="427">
        <v>73631.199999999997</v>
      </c>
      <c r="F852" s="428">
        <v>0</v>
      </c>
      <c r="G852" s="429">
        <f t="shared" si="2121"/>
        <v>0</v>
      </c>
      <c r="H852" s="429"/>
      <c r="I852" s="429"/>
      <c r="J852" s="429"/>
      <c r="K852" s="519"/>
      <c r="L852" s="429"/>
      <c r="M852" s="513">
        <f t="shared" si="2122"/>
        <v>0</v>
      </c>
      <c r="N852" s="401">
        <f t="shared" si="2123"/>
        <v>0</v>
      </c>
      <c r="O852" s="519"/>
      <c r="P852" s="429"/>
      <c r="Q852" s="513">
        <f t="shared" si="2124"/>
        <v>0</v>
      </c>
      <c r="R852" s="401">
        <f t="shared" si="2125"/>
        <v>0</v>
      </c>
      <c r="S852" s="545"/>
      <c r="T852" s="429"/>
      <c r="U852" s="513">
        <f t="shared" si="2126"/>
        <v>0</v>
      </c>
      <c r="V852" s="401">
        <f t="shared" si="2127"/>
        <v>0</v>
      </c>
      <c r="W852" s="519"/>
      <c r="X852" s="401">
        <f t="shared" si="2128"/>
        <v>0</v>
      </c>
      <c r="Y852" s="513">
        <f t="shared" si="2129"/>
        <v>0</v>
      </c>
      <c r="Z852" s="401">
        <f t="shared" si="2130"/>
        <v>0</v>
      </c>
      <c r="AA852" s="513"/>
      <c r="AB852" s="401">
        <f t="shared" si="2131"/>
        <v>0</v>
      </c>
      <c r="AC852" s="513">
        <f t="shared" si="2132"/>
        <v>0</v>
      </c>
      <c r="AD852" s="401">
        <f t="shared" si="2133"/>
        <v>0</v>
      </c>
      <c r="AE852" s="513"/>
      <c r="AF852" s="401">
        <f t="shared" si="2134"/>
        <v>0</v>
      </c>
      <c r="AG852" s="513">
        <f t="shared" si="2135"/>
        <v>0</v>
      </c>
      <c r="AH852" s="401">
        <f t="shared" si="2136"/>
        <v>0</v>
      </c>
      <c r="AI852" s="513"/>
      <c r="AJ852" s="401">
        <f t="shared" si="2137"/>
        <v>0</v>
      </c>
      <c r="AK852" s="513">
        <f t="shared" si="2138"/>
        <v>0</v>
      </c>
      <c r="AL852" s="401">
        <f t="shared" si="2171"/>
        <v>0</v>
      </c>
      <c r="AM852" s="519"/>
      <c r="AN852" s="429">
        <f t="shared" si="2172"/>
        <v>0</v>
      </c>
      <c r="AO852" s="519">
        <f t="shared" si="2139"/>
        <v>0</v>
      </c>
      <c r="AP852" s="429">
        <f t="shared" si="2140"/>
        <v>0</v>
      </c>
      <c r="AQ852" s="596"/>
      <c r="AR852" s="401">
        <f t="shared" si="2173"/>
        <v>0</v>
      </c>
      <c r="AS852" s="519">
        <f t="shared" si="2141"/>
        <v>0</v>
      </c>
      <c r="AT852" s="429">
        <f t="shared" si="2142"/>
        <v>0</v>
      </c>
      <c r="AU852" s="519"/>
      <c r="AV852" s="401">
        <f t="shared" si="2143"/>
        <v>0</v>
      </c>
      <c r="AW852" s="519">
        <f t="shared" si="2144"/>
        <v>0</v>
      </c>
      <c r="AX852" s="429">
        <f t="shared" si="2145"/>
        <v>0</v>
      </c>
      <c r="AY852" s="519"/>
      <c r="AZ852" s="684">
        <f t="shared" si="2146"/>
        <v>0</v>
      </c>
      <c r="BA852" s="519">
        <f t="shared" si="2147"/>
        <v>0</v>
      </c>
      <c r="BB852" s="429">
        <f t="shared" si="2148"/>
        <v>0</v>
      </c>
      <c r="BC852" s="519"/>
      <c r="BD852" s="429">
        <f t="shared" si="2149"/>
        <v>0</v>
      </c>
      <c r="BE852" s="519">
        <f t="shared" si="2150"/>
        <v>0</v>
      </c>
      <c r="BF852" s="429">
        <f t="shared" si="2151"/>
        <v>0</v>
      </c>
      <c r="BG852" s="519"/>
      <c r="BH852" s="429">
        <f t="shared" si="2152"/>
        <v>0</v>
      </c>
      <c r="BI852" s="519">
        <f t="shared" si="2153"/>
        <v>0</v>
      </c>
      <c r="BJ852" s="429">
        <f t="shared" si="2154"/>
        <v>0</v>
      </c>
      <c r="BK852" s="519"/>
      <c r="BL852" s="429">
        <f t="shared" si="2155"/>
        <v>0</v>
      </c>
      <c r="BM852" s="519">
        <f t="shared" si="2156"/>
        <v>0</v>
      </c>
      <c r="BN852" s="429">
        <f t="shared" si="2157"/>
        <v>0</v>
      </c>
      <c r="BO852" s="718"/>
      <c r="BP852" s="706">
        <f t="shared" si="2158"/>
        <v>0</v>
      </c>
      <c r="BQ852" s="718">
        <f t="shared" si="2159"/>
        <v>0</v>
      </c>
      <c r="BR852" s="706">
        <f t="shared" si="2160"/>
        <v>0</v>
      </c>
      <c r="BS852" s="718"/>
      <c r="BT852" s="706">
        <f t="shared" si="2161"/>
        <v>0</v>
      </c>
      <c r="BU852" s="718">
        <f t="shared" si="2162"/>
        <v>0</v>
      </c>
      <c r="BV852" s="706">
        <f t="shared" si="2163"/>
        <v>0</v>
      </c>
      <c r="BW852" s="718"/>
      <c r="BX852" s="706">
        <f t="shared" si="2164"/>
        <v>0</v>
      </c>
      <c r="BY852" s="718">
        <f t="shared" si="2165"/>
        <v>0</v>
      </c>
      <c r="BZ852" s="706">
        <f t="shared" si="2166"/>
        <v>0</v>
      </c>
      <c r="CA852" s="718"/>
      <c r="CB852" s="706">
        <f t="shared" si="2167"/>
        <v>0</v>
      </c>
      <c r="CC852" s="718">
        <f t="shared" si="2168"/>
        <v>0</v>
      </c>
      <c r="CD852" s="706">
        <f t="shared" si="2169"/>
        <v>0</v>
      </c>
      <c r="CE852" s="706"/>
      <c r="CF852" s="433">
        <f t="shared" si="2170"/>
        <v>0</v>
      </c>
    </row>
    <row r="853" spans="2:84" ht="36">
      <c r="B853" s="424" t="s">
        <v>2271</v>
      </c>
      <c r="C853" s="425" t="s">
        <v>2272</v>
      </c>
      <c r="D853" s="426" t="s">
        <v>389</v>
      </c>
      <c r="E853" s="427">
        <v>792873.56464</v>
      </c>
      <c r="F853" s="428">
        <v>0</v>
      </c>
      <c r="G853" s="429">
        <f t="shared" si="2121"/>
        <v>0</v>
      </c>
      <c r="H853" s="429"/>
      <c r="I853" s="429"/>
      <c r="J853" s="429"/>
      <c r="K853" s="519"/>
      <c r="L853" s="429"/>
      <c r="M853" s="513">
        <f t="shared" si="2122"/>
        <v>0</v>
      </c>
      <c r="N853" s="401">
        <f t="shared" si="2123"/>
        <v>0</v>
      </c>
      <c r="O853" s="519"/>
      <c r="P853" s="429"/>
      <c r="Q853" s="513">
        <f t="shared" si="2124"/>
        <v>0</v>
      </c>
      <c r="R853" s="401">
        <f t="shared" si="2125"/>
        <v>0</v>
      </c>
      <c r="S853" s="545"/>
      <c r="T853" s="429"/>
      <c r="U853" s="513">
        <f t="shared" si="2126"/>
        <v>0</v>
      </c>
      <c r="V853" s="401">
        <f t="shared" si="2127"/>
        <v>0</v>
      </c>
      <c r="W853" s="519"/>
      <c r="X853" s="401">
        <f t="shared" ref="X853:X883" si="2174">W853*E853</f>
        <v>0</v>
      </c>
      <c r="Y853" s="513">
        <f t="shared" si="2129"/>
        <v>0</v>
      </c>
      <c r="Z853" s="401">
        <f t="shared" si="2130"/>
        <v>0</v>
      </c>
      <c r="AA853" s="513"/>
      <c r="AB853" s="401">
        <f t="shared" ref="AB853:AB883" si="2175">AA853*$E853</f>
        <v>0</v>
      </c>
      <c r="AC853" s="513">
        <f t="shared" si="2132"/>
        <v>0</v>
      </c>
      <c r="AD853" s="401">
        <f t="shared" si="2133"/>
        <v>0</v>
      </c>
      <c r="AE853" s="513"/>
      <c r="AF853" s="401">
        <f t="shared" ref="AF853:AF883" si="2176">AE853*$E853</f>
        <v>0</v>
      </c>
      <c r="AG853" s="513">
        <f t="shared" si="2135"/>
        <v>0</v>
      </c>
      <c r="AH853" s="401">
        <f t="shared" si="2136"/>
        <v>0</v>
      </c>
      <c r="AI853" s="513"/>
      <c r="AJ853" s="401">
        <f t="shared" ref="AJ853:AJ883" si="2177">AI853*$E853</f>
        <v>0</v>
      </c>
      <c r="AK853" s="513">
        <f t="shared" si="2138"/>
        <v>0</v>
      </c>
      <c r="AL853" s="401">
        <f t="shared" si="2171"/>
        <v>0</v>
      </c>
      <c r="AM853" s="519"/>
      <c r="AN853" s="429">
        <f t="shared" si="2172"/>
        <v>0</v>
      </c>
      <c r="AO853" s="519">
        <f t="shared" si="2139"/>
        <v>0</v>
      </c>
      <c r="AP853" s="429">
        <f t="shared" si="2140"/>
        <v>0</v>
      </c>
      <c r="AQ853" s="596"/>
      <c r="AR853" s="401">
        <f t="shared" si="2173"/>
        <v>0</v>
      </c>
      <c r="AS853" s="519">
        <f t="shared" si="2141"/>
        <v>0</v>
      </c>
      <c r="AT853" s="429">
        <f t="shared" si="2142"/>
        <v>0</v>
      </c>
      <c r="AU853" s="519"/>
      <c r="AV853" s="401">
        <f t="shared" si="2143"/>
        <v>0</v>
      </c>
      <c r="AW853" s="519">
        <f t="shared" si="2144"/>
        <v>0</v>
      </c>
      <c r="AX853" s="429">
        <f t="shared" si="2145"/>
        <v>0</v>
      </c>
      <c r="AY853" s="519"/>
      <c r="AZ853" s="684">
        <f t="shared" si="2146"/>
        <v>0</v>
      </c>
      <c r="BA853" s="519">
        <f t="shared" si="2147"/>
        <v>0</v>
      </c>
      <c r="BB853" s="429">
        <f t="shared" si="2148"/>
        <v>0</v>
      </c>
      <c r="BC853" s="519"/>
      <c r="BD853" s="429">
        <f t="shared" si="2149"/>
        <v>0</v>
      </c>
      <c r="BE853" s="519">
        <f t="shared" si="2150"/>
        <v>0</v>
      </c>
      <c r="BF853" s="429">
        <f t="shared" si="2151"/>
        <v>0</v>
      </c>
      <c r="BG853" s="519"/>
      <c r="BH853" s="429">
        <f t="shared" si="2152"/>
        <v>0</v>
      </c>
      <c r="BI853" s="519">
        <f t="shared" si="2153"/>
        <v>0</v>
      </c>
      <c r="BJ853" s="429">
        <f t="shared" si="2154"/>
        <v>0</v>
      </c>
      <c r="BK853" s="519"/>
      <c r="BL853" s="429">
        <f t="shared" si="2155"/>
        <v>0</v>
      </c>
      <c r="BM853" s="519">
        <f t="shared" si="2156"/>
        <v>0</v>
      </c>
      <c r="BN853" s="429">
        <f t="shared" si="2157"/>
        <v>0</v>
      </c>
      <c r="BO853" s="718"/>
      <c r="BP853" s="706">
        <f t="shared" si="2158"/>
        <v>0</v>
      </c>
      <c r="BQ853" s="718">
        <f t="shared" si="2159"/>
        <v>0</v>
      </c>
      <c r="BR853" s="706">
        <f t="shared" si="2160"/>
        <v>0</v>
      </c>
      <c r="BS853" s="718"/>
      <c r="BT853" s="706">
        <f t="shared" si="2161"/>
        <v>0</v>
      </c>
      <c r="BU853" s="718">
        <f t="shared" si="2162"/>
        <v>0</v>
      </c>
      <c r="BV853" s="706">
        <f t="shared" si="2163"/>
        <v>0</v>
      </c>
      <c r="BW853" s="718"/>
      <c r="BX853" s="706">
        <f t="shared" si="2164"/>
        <v>0</v>
      </c>
      <c r="BY853" s="718">
        <f t="shared" si="2165"/>
        <v>0</v>
      </c>
      <c r="BZ853" s="706">
        <f t="shared" si="2166"/>
        <v>0</v>
      </c>
      <c r="CA853" s="718"/>
      <c r="CB853" s="706">
        <f t="shared" si="2167"/>
        <v>0</v>
      </c>
      <c r="CC853" s="718">
        <f t="shared" si="2168"/>
        <v>0</v>
      </c>
      <c r="CD853" s="706">
        <f t="shared" si="2169"/>
        <v>0</v>
      </c>
      <c r="CE853" s="706"/>
      <c r="CF853" s="433">
        <f t="shared" si="2170"/>
        <v>0</v>
      </c>
    </row>
    <row r="854" spans="2:84" ht="54">
      <c r="B854" s="424" t="s">
        <v>2273</v>
      </c>
      <c r="C854" s="425" t="s">
        <v>2274</v>
      </c>
      <c r="D854" s="426" t="s">
        <v>389</v>
      </c>
      <c r="E854" s="427">
        <v>99614.504639999999</v>
      </c>
      <c r="F854" s="428">
        <v>0</v>
      </c>
      <c r="G854" s="429">
        <f t="shared" si="2121"/>
        <v>0</v>
      </c>
      <c r="H854" s="429"/>
      <c r="I854" s="429"/>
      <c r="J854" s="429"/>
      <c r="K854" s="519"/>
      <c r="L854" s="429"/>
      <c r="M854" s="513">
        <f t="shared" si="2122"/>
        <v>0</v>
      </c>
      <c r="N854" s="401">
        <f t="shared" si="2123"/>
        <v>0</v>
      </c>
      <c r="O854" s="519"/>
      <c r="P854" s="429"/>
      <c r="Q854" s="513">
        <f t="shared" si="2124"/>
        <v>0</v>
      </c>
      <c r="R854" s="401">
        <f t="shared" si="2125"/>
        <v>0</v>
      </c>
      <c r="S854" s="545"/>
      <c r="T854" s="429"/>
      <c r="U854" s="513">
        <f t="shared" si="2126"/>
        <v>0</v>
      </c>
      <c r="V854" s="401">
        <f t="shared" si="2127"/>
        <v>0</v>
      </c>
      <c r="W854" s="519"/>
      <c r="X854" s="401">
        <f t="shared" si="2174"/>
        <v>0</v>
      </c>
      <c r="Y854" s="513">
        <f t="shared" si="2129"/>
        <v>0</v>
      </c>
      <c r="Z854" s="401">
        <f t="shared" si="2130"/>
        <v>0</v>
      </c>
      <c r="AA854" s="513"/>
      <c r="AB854" s="401">
        <f t="shared" si="2175"/>
        <v>0</v>
      </c>
      <c r="AC854" s="513">
        <f t="shared" si="2132"/>
        <v>0</v>
      </c>
      <c r="AD854" s="401">
        <f t="shared" si="2133"/>
        <v>0</v>
      </c>
      <c r="AE854" s="513"/>
      <c r="AF854" s="401">
        <f t="shared" si="2176"/>
        <v>0</v>
      </c>
      <c r="AG854" s="513">
        <f t="shared" si="2135"/>
        <v>0</v>
      </c>
      <c r="AH854" s="401">
        <f t="shared" si="2136"/>
        <v>0</v>
      </c>
      <c r="AI854" s="513"/>
      <c r="AJ854" s="401">
        <f t="shared" si="2177"/>
        <v>0</v>
      </c>
      <c r="AK854" s="513">
        <f t="shared" si="2138"/>
        <v>0</v>
      </c>
      <c r="AL854" s="401">
        <f t="shared" si="2171"/>
        <v>0</v>
      </c>
      <c r="AM854" s="519"/>
      <c r="AN854" s="429">
        <f t="shared" si="2172"/>
        <v>0</v>
      </c>
      <c r="AO854" s="519">
        <f t="shared" si="2139"/>
        <v>0</v>
      </c>
      <c r="AP854" s="429">
        <f t="shared" si="2140"/>
        <v>0</v>
      </c>
      <c r="AQ854" s="596"/>
      <c r="AR854" s="401">
        <f t="shared" si="2173"/>
        <v>0</v>
      </c>
      <c r="AS854" s="519">
        <f t="shared" si="2141"/>
        <v>0</v>
      </c>
      <c r="AT854" s="429">
        <f t="shared" si="2142"/>
        <v>0</v>
      </c>
      <c r="AU854" s="519"/>
      <c r="AV854" s="401">
        <f t="shared" si="2143"/>
        <v>0</v>
      </c>
      <c r="AW854" s="519">
        <f t="shared" si="2144"/>
        <v>0</v>
      </c>
      <c r="AX854" s="429">
        <f t="shared" si="2145"/>
        <v>0</v>
      </c>
      <c r="AY854" s="519"/>
      <c r="AZ854" s="684">
        <f t="shared" si="2146"/>
        <v>0</v>
      </c>
      <c r="BA854" s="519">
        <f t="shared" si="2147"/>
        <v>0</v>
      </c>
      <c r="BB854" s="429">
        <f t="shared" si="2148"/>
        <v>0</v>
      </c>
      <c r="BC854" s="519"/>
      <c r="BD854" s="429">
        <f t="shared" si="2149"/>
        <v>0</v>
      </c>
      <c r="BE854" s="519">
        <f t="shared" si="2150"/>
        <v>0</v>
      </c>
      <c r="BF854" s="429">
        <f t="shared" si="2151"/>
        <v>0</v>
      </c>
      <c r="BG854" s="519"/>
      <c r="BH854" s="429">
        <f t="shared" si="2152"/>
        <v>0</v>
      </c>
      <c r="BI854" s="519">
        <f t="shared" si="2153"/>
        <v>0</v>
      </c>
      <c r="BJ854" s="429">
        <f t="shared" si="2154"/>
        <v>0</v>
      </c>
      <c r="BK854" s="519"/>
      <c r="BL854" s="429">
        <f t="shared" si="2155"/>
        <v>0</v>
      </c>
      <c r="BM854" s="519">
        <f t="shared" si="2156"/>
        <v>0</v>
      </c>
      <c r="BN854" s="429">
        <f t="shared" si="2157"/>
        <v>0</v>
      </c>
      <c r="BO854" s="718"/>
      <c r="BP854" s="706">
        <f t="shared" si="2158"/>
        <v>0</v>
      </c>
      <c r="BQ854" s="718">
        <f t="shared" si="2159"/>
        <v>0</v>
      </c>
      <c r="BR854" s="706">
        <f t="shared" si="2160"/>
        <v>0</v>
      </c>
      <c r="BS854" s="718"/>
      <c r="BT854" s="706">
        <f t="shared" si="2161"/>
        <v>0</v>
      </c>
      <c r="BU854" s="718">
        <f t="shared" si="2162"/>
        <v>0</v>
      </c>
      <c r="BV854" s="706">
        <f t="shared" si="2163"/>
        <v>0</v>
      </c>
      <c r="BW854" s="718"/>
      <c r="BX854" s="706">
        <f t="shared" si="2164"/>
        <v>0</v>
      </c>
      <c r="BY854" s="718">
        <f t="shared" si="2165"/>
        <v>0</v>
      </c>
      <c r="BZ854" s="706">
        <f t="shared" si="2166"/>
        <v>0</v>
      </c>
      <c r="CA854" s="718"/>
      <c r="CB854" s="706">
        <f t="shared" si="2167"/>
        <v>0</v>
      </c>
      <c r="CC854" s="718">
        <f t="shared" si="2168"/>
        <v>0</v>
      </c>
      <c r="CD854" s="706">
        <f t="shared" si="2169"/>
        <v>0</v>
      </c>
      <c r="CE854" s="706"/>
      <c r="CF854" s="433">
        <f t="shared" si="2170"/>
        <v>0</v>
      </c>
    </row>
    <row r="855" spans="2:84" ht="54">
      <c r="B855" s="424" t="s">
        <v>2275</v>
      </c>
      <c r="C855" s="425" t="s">
        <v>2276</v>
      </c>
      <c r="D855" s="426" t="s">
        <v>389</v>
      </c>
      <c r="E855" s="427">
        <v>215922.06464000003</v>
      </c>
      <c r="F855" s="428">
        <v>0</v>
      </c>
      <c r="G855" s="429">
        <f t="shared" si="2121"/>
        <v>0</v>
      </c>
      <c r="H855" s="429"/>
      <c r="I855" s="429"/>
      <c r="J855" s="429"/>
      <c r="K855" s="519"/>
      <c r="L855" s="429"/>
      <c r="M855" s="513">
        <f t="shared" si="2122"/>
        <v>0</v>
      </c>
      <c r="N855" s="401">
        <f t="shared" si="2123"/>
        <v>0</v>
      </c>
      <c r="O855" s="519"/>
      <c r="P855" s="429"/>
      <c r="Q855" s="513">
        <f t="shared" si="2124"/>
        <v>0</v>
      </c>
      <c r="R855" s="401">
        <f t="shared" si="2125"/>
        <v>0</v>
      </c>
      <c r="S855" s="545"/>
      <c r="T855" s="429"/>
      <c r="U855" s="513">
        <f t="shared" si="2126"/>
        <v>0</v>
      </c>
      <c r="V855" s="401">
        <f t="shared" si="2127"/>
        <v>0</v>
      </c>
      <c r="W855" s="519"/>
      <c r="X855" s="401">
        <f t="shared" si="2174"/>
        <v>0</v>
      </c>
      <c r="Y855" s="513">
        <f t="shared" si="2129"/>
        <v>0</v>
      </c>
      <c r="Z855" s="401">
        <f t="shared" si="2130"/>
        <v>0</v>
      </c>
      <c r="AA855" s="513"/>
      <c r="AB855" s="401">
        <f t="shared" si="2175"/>
        <v>0</v>
      </c>
      <c r="AC855" s="513">
        <f t="shared" si="2132"/>
        <v>0</v>
      </c>
      <c r="AD855" s="401">
        <f t="shared" si="2133"/>
        <v>0</v>
      </c>
      <c r="AE855" s="513"/>
      <c r="AF855" s="401">
        <f t="shared" si="2176"/>
        <v>0</v>
      </c>
      <c r="AG855" s="513">
        <f t="shared" si="2135"/>
        <v>0</v>
      </c>
      <c r="AH855" s="401">
        <f t="shared" si="2136"/>
        <v>0</v>
      </c>
      <c r="AI855" s="513"/>
      <c r="AJ855" s="401">
        <f t="shared" si="2177"/>
        <v>0</v>
      </c>
      <c r="AK855" s="513">
        <f t="shared" si="2138"/>
        <v>0</v>
      </c>
      <c r="AL855" s="401">
        <f t="shared" si="2171"/>
        <v>0</v>
      </c>
      <c r="AM855" s="519"/>
      <c r="AN855" s="429">
        <f t="shared" si="2172"/>
        <v>0</v>
      </c>
      <c r="AO855" s="519">
        <f t="shared" si="2139"/>
        <v>0</v>
      </c>
      <c r="AP855" s="429">
        <f t="shared" si="2140"/>
        <v>0</v>
      </c>
      <c r="AQ855" s="596"/>
      <c r="AR855" s="401">
        <f t="shared" si="2173"/>
        <v>0</v>
      </c>
      <c r="AS855" s="519">
        <f t="shared" si="2141"/>
        <v>0</v>
      </c>
      <c r="AT855" s="429">
        <f t="shared" si="2142"/>
        <v>0</v>
      </c>
      <c r="AU855" s="519"/>
      <c r="AV855" s="401">
        <f t="shared" si="2143"/>
        <v>0</v>
      </c>
      <c r="AW855" s="519">
        <f t="shared" si="2144"/>
        <v>0</v>
      </c>
      <c r="AX855" s="429">
        <f t="shared" si="2145"/>
        <v>0</v>
      </c>
      <c r="AY855" s="519"/>
      <c r="AZ855" s="684">
        <f t="shared" si="2146"/>
        <v>0</v>
      </c>
      <c r="BA855" s="519">
        <f t="shared" si="2147"/>
        <v>0</v>
      </c>
      <c r="BB855" s="429">
        <f t="shared" si="2148"/>
        <v>0</v>
      </c>
      <c r="BC855" s="519"/>
      <c r="BD855" s="429">
        <f t="shared" si="2149"/>
        <v>0</v>
      </c>
      <c r="BE855" s="519">
        <f t="shared" si="2150"/>
        <v>0</v>
      </c>
      <c r="BF855" s="429">
        <f t="shared" si="2151"/>
        <v>0</v>
      </c>
      <c r="BG855" s="519"/>
      <c r="BH855" s="429">
        <f t="shared" si="2152"/>
        <v>0</v>
      </c>
      <c r="BI855" s="519">
        <f t="shared" si="2153"/>
        <v>0</v>
      </c>
      <c r="BJ855" s="429">
        <f t="shared" si="2154"/>
        <v>0</v>
      </c>
      <c r="BK855" s="519"/>
      <c r="BL855" s="429">
        <f t="shared" si="2155"/>
        <v>0</v>
      </c>
      <c r="BM855" s="519">
        <f t="shared" si="2156"/>
        <v>0</v>
      </c>
      <c r="BN855" s="429">
        <f t="shared" si="2157"/>
        <v>0</v>
      </c>
      <c r="BO855" s="718"/>
      <c r="BP855" s="706">
        <f t="shared" si="2158"/>
        <v>0</v>
      </c>
      <c r="BQ855" s="718">
        <f t="shared" si="2159"/>
        <v>0</v>
      </c>
      <c r="BR855" s="706">
        <f t="shared" si="2160"/>
        <v>0</v>
      </c>
      <c r="BS855" s="718"/>
      <c r="BT855" s="706">
        <f t="shared" si="2161"/>
        <v>0</v>
      </c>
      <c r="BU855" s="718">
        <f t="shared" si="2162"/>
        <v>0</v>
      </c>
      <c r="BV855" s="706">
        <f t="shared" si="2163"/>
        <v>0</v>
      </c>
      <c r="BW855" s="718"/>
      <c r="BX855" s="706">
        <f t="shared" si="2164"/>
        <v>0</v>
      </c>
      <c r="BY855" s="718">
        <f t="shared" si="2165"/>
        <v>0</v>
      </c>
      <c r="BZ855" s="706">
        <f t="shared" si="2166"/>
        <v>0</v>
      </c>
      <c r="CA855" s="718"/>
      <c r="CB855" s="706">
        <f t="shared" si="2167"/>
        <v>0</v>
      </c>
      <c r="CC855" s="718">
        <f t="shared" si="2168"/>
        <v>0</v>
      </c>
      <c r="CD855" s="706">
        <f t="shared" si="2169"/>
        <v>0</v>
      </c>
      <c r="CE855" s="706"/>
      <c r="CF855" s="433">
        <f t="shared" si="2170"/>
        <v>0</v>
      </c>
    </row>
    <row r="856" spans="2:84" ht="54">
      <c r="B856" s="424" t="s">
        <v>2277</v>
      </c>
      <c r="C856" s="425" t="s">
        <v>2278</v>
      </c>
      <c r="D856" s="426" t="s">
        <v>389</v>
      </c>
      <c r="E856" s="427">
        <v>364831.66463999997</v>
      </c>
      <c r="F856" s="428">
        <v>0</v>
      </c>
      <c r="G856" s="429">
        <f t="shared" si="2121"/>
        <v>0</v>
      </c>
      <c r="H856" s="429"/>
      <c r="I856" s="429"/>
      <c r="J856" s="429"/>
      <c r="K856" s="519"/>
      <c r="L856" s="429"/>
      <c r="M856" s="513">
        <f t="shared" si="2122"/>
        <v>0</v>
      </c>
      <c r="N856" s="401">
        <f t="shared" si="2123"/>
        <v>0</v>
      </c>
      <c r="O856" s="519"/>
      <c r="P856" s="429"/>
      <c r="Q856" s="513">
        <f t="shared" si="2124"/>
        <v>0</v>
      </c>
      <c r="R856" s="401">
        <f t="shared" si="2125"/>
        <v>0</v>
      </c>
      <c r="S856" s="545"/>
      <c r="T856" s="429"/>
      <c r="U856" s="513">
        <f t="shared" si="2126"/>
        <v>0</v>
      </c>
      <c r="V856" s="401">
        <f t="shared" si="2127"/>
        <v>0</v>
      </c>
      <c r="W856" s="519"/>
      <c r="X856" s="401">
        <f t="shared" si="2174"/>
        <v>0</v>
      </c>
      <c r="Y856" s="513">
        <f t="shared" si="2129"/>
        <v>0</v>
      </c>
      <c r="Z856" s="401">
        <f t="shared" si="2130"/>
        <v>0</v>
      </c>
      <c r="AA856" s="513"/>
      <c r="AB856" s="401">
        <f t="shared" si="2175"/>
        <v>0</v>
      </c>
      <c r="AC856" s="513">
        <f t="shared" si="2132"/>
        <v>0</v>
      </c>
      <c r="AD856" s="401">
        <f t="shared" si="2133"/>
        <v>0</v>
      </c>
      <c r="AE856" s="513"/>
      <c r="AF856" s="401">
        <f t="shared" si="2176"/>
        <v>0</v>
      </c>
      <c r="AG856" s="513">
        <f t="shared" si="2135"/>
        <v>0</v>
      </c>
      <c r="AH856" s="401">
        <f t="shared" si="2136"/>
        <v>0</v>
      </c>
      <c r="AI856" s="513"/>
      <c r="AJ856" s="401">
        <f t="shared" si="2177"/>
        <v>0</v>
      </c>
      <c r="AK856" s="513">
        <f t="shared" si="2138"/>
        <v>0</v>
      </c>
      <c r="AL856" s="401">
        <f t="shared" si="2171"/>
        <v>0</v>
      </c>
      <c r="AM856" s="519"/>
      <c r="AN856" s="429">
        <f t="shared" si="2172"/>
        <v>0</v>
      </c>
      <c r="AO856" s="519">
        <f t="shared" si="2139"/>
        <v>0</v>
      </c>
      <c r="AP856" s="429">
        <f t="shared" si="2140"/>
        <v>0</v>
      </c>
      <c r="AQ856" s="596"/>
      <c r="AR856" s="401">
        <f t="shared" si="2173"/>
        <v>0</v>
      </c>
      <c r="AS856" s="519">
        <f t="shared" si="2141"/>
        <v>0</v>
      </c>
      <c r="AT856" s="429">
        <f t="shared" si="2142"/>
        <v>0</v>
      </c>
      <c r="AU856" s="519"/>
      <c r="AV856" s="401">
        <f t="shared" si="2143"/>
        <v>0</v>
      </c>
      <c r="AW856" s="519">
        <f t="shared" si="2144"/>
        <v>0</v>
      </c>
      <c r="AX856" s="429">
        <f t="shared" si="2145"/>
        <v>0</v>
      </c>
      <c r="AY856" s="519"/>
      <c r="AZ856" s="684">
        <f t="shared" si="2146"/>
        <v>0</v>
      </c>
      <c r="BA856" s="519">
        <f t="shared" si="2147"/>
        <v>0</v>
      </c>
      <c r="BB856" s="429">
        <f t="shared" si="2148"/>
        <v>0</v>
      </c>
      <c r="BC856" s="519"/>
      <c r="BD856" s="429">
        <f t="shared" si="2149"/>
        <v>0</v>
      </c>
      <c r="BE856" s="519">
        <f t="shared" si="2150"/>
        <v>0</v>
      </c>
      <c r="BF856" s="429">
        <f t="shared" si="2151"/>
        <v>0</v>
      </c>
      <c r="BG856" s="519"/>
      <c r="BH856" s="429">
        <f t="shared" si="2152"/>
        <v>0</v>
      </c>
      <c r="BI856" s="519">
        <f t="shared" si="2153"/>
        <v>0</v>
      </c>
      <c r="BJ856" s="429">
        <f t="shared" si="2154"/>
        <v>0</v>
      </c>
      <c r="BK856" s="519"/>
      <c r="BL856" s="429">
        <f t="shared" si="2155"/>
        <v>0</v>
      </c>
      <c r="BM856" s="519">
        <f t="shared" si="2156"/>
        <v>0</v>
      </c>
      <c r="BN856" s="429">
        <f t="shared" si="2157"/>
        <v>0</v>
      </c>
      <c r="BO856" s="718"/>
      <c r="BP856" s="706">
        <f t="shared" si="2158"/>
        <v>0</v>
      </c>
      <c r="BQ856" s="718">
        <f t="shared" si="2159"/>
        <v>0</v>
      </c>
      <c r="BR856" s="706">
        <f t="shared" si="2160"/>
        <v>0</v>
      </c>
      <c r="BS856" s="718"/>
      <c r="BT856" s="706">
        <f t="shared" si="2161"/>
        <v>0</v>
      </c>
      <c r="BU856" s="718">
        <f t="shared" si="2162"/>
        <v>0</v>
      </c>
      <c r="BV856" s="706">
        <f t="shared" si="2163"/>
        <v>0</v>
      </c>
      <c r="BW856" s="718"/>
      <c r="BX856" s="706">
        <f t="shared" si="2164"/>
        <v>0</v>
      </c>
      <c r="BY856" s="718">
        <f t="shared" si="2165"/>
        <v>0</v>
      </c>
      <c r="BZ856" s="706">
        <f t="shared" si="2166"/>
        <v>0</v>
      </c>
      <c r="CA856" s="718"/>
      <c r="CB856" s="706">
        <f t="shared" si="2167"/>
        <v>0</v>
      </c>
      <c r="CC856" s="718">
        <f t="shared" si="2168"/>
        <v>0</v>
      </c>
      <c r="CD856" s="706">
        <f t="shared" si="2169"/>
        <v>0</v>
      </c>
      <c r="CE856" s="706"/>
      <c r="CF856" s="433">
        <f t="shared" si="2170"/>
        <v>0</v>
      </c>
    </row>
    <row r="857" spans="2:84">
      <c r="B857" s="424" t="s">
        <v>2279</v>
      </c>
      <c r="C857" s="425" t="s">
        <v>2280</v>
      </c>
      <c r="D857" s="426" t="s">
        <v>389</v>
      </c>
      <c r="E857" s="427">
        <v>109887.73464</v>
      </c>
      <c r="F857" s="428">
        <v>0</v>
      </c>
      <c r="G857" s="429">
        <f t="shared" si="2121"/>
        <v>0</v>
      </c>
      <c r="H857" s="429"/>
      <c r="I857" s="429"/>
      <c r="J857" s="429"/>
      <c r="K857" s="519"/>
      <c r="L857" s="429"/>
      <c r="M857" s="513">
        <f t="shared" si="2122"/>
        <v>0</v>
      </c>
      <c r="N857" s="401">
        <f t="shared" si="2123"/>
        <v>0</v>
      </c>
      <c r="O857" s="519"/>
      <c r="P857" s="429"/>
      <c r="Q857" s="513">
        <f t="shared" si="2124"/>
        <v>0</v>
      </c>
      <c r="R857" s="401">
        <f t="shared" si="2125"/>
        <v>0</v>
      </c>
      <c r="S857" s="545"/>
      <c r="T857" s="429"/>
      <c r="U857" s="513">
        <f t="shared" si="2126"/>
        <v>0</v>
      </c>
      <c r="V857" s="401">
        <f t="shared" si="2127"/>
        <v>0</v>
      </c>
      <c r="W857" s="519"/>
      <c r="X857" s="401">
        <f t="shared" si="2174"/>
        <v>0</v>
      </c>
      <c r="Y857" s="513">
        <f t="shared" si="2129"/>
        <v>0</v>
      </c>
      <c r="Z857" s="401">
        <f t="shared" si="2130"/>
        <v>0</v>
      </c>
      <c r="AA857" s="513"/>
      <c r="AB857" s="401">
        <f t="shared" si="2175"/>
        <v>0</v>
      </c>
      <c r="AC857" s="513">
        <f t="shared" si="2132"/>
        <v>0</v>
      </c>
      <c r="AD857" s="401">
        <f t="shared" si="2133"/>
        <v>0</v>
      </c>
      <c r="AE857" s="513"/>
      <c r="AF857" s="401">
        <f t="shared" si="2176"/>
        <v>0</v>
      </c>
      <c r="AG857" s="513">
        <f t="shared" si="2135"/>
        <v>0</v>
      </c>
      <c r="AH857" s="401">
        <f t="shared" si="2136"/>
        <v>0</v>
      </c>
      <c r="AI857" s="513"/>
      <c r="AJ857" s="401">
        <f t="shared" si="2177"/>
        <v>0</v>
      </c>
      <c r="AK857" s="513">
        <f t="shared" si="2138"/>
        <v>0</v>
      </c>
      <c r="AL857" s="401">
        <f t="shared" si="2171"/>
        <v>0</v>
      </c>
      <c r="AM857" s="519"/>
      <c r="AN857" s="429">
        <f t="shared" si="2172"/>
        <v>0</v>
      </c>
      <c r="AO857" s="519">
        <f t="shared" si="2139"/>
        <v>0</v>
      </c>
      <c r="AP857" s="429">
        <f t="shared" si="2140"/>
        <v>0</v>
      </c>
      <c r="AQ857" s="596"/>
      <c r="AR857" s="401">
        <f t="shared" si="2173"/>
        <v>0</v>
      </c>
      <c r="AS857" s="519">
        <f t="shared" si="2141"/>
        <v>0</v>
      </c>
      <c r="AT857" s="429">
        <f t="shared" si="2142"/>
        <v>0</v>
      </c>
      <c r="AU857" s="519"/>
      <c r="AV857" s="401">
        <f t="shared" si="2143"/>
        <v>0</v>
      </c>
      <c r="AW857" s="519">
        <f t="shared" si="2144"/>
        <v>0</v>
      </c>
      <c r="AX857" s="429">
        <f t="shared" si="2145"/>
        <v>0</v>
      </c>
      <c r="AY857" s="519"/>
      <c r="AZ857" s="684">
        <f t="shared" si="2146"/>
        <v>0</v>
      </c>
      <c r="BA857" s="519">
        <f t="shared" si="2147"/>
        <v>0</v>
      </c>
      <c r="BB857" s="429">
        <f t="shared" si="2148"/>
        <v>0</v>
      </c>
      <c r="BC857" s="519"/>
      <c r="BD857" s="429">
        <f t="shared" si="2149"/>
        <v>0</v>
      </c>
      <c r="BE857" s="519">
        <f t="shared" si="2150"/>
        <v>0</v>
      </c>
      <c r="BF857" s="429">
        <f t="shared" si="2151"/>
        <v>0</v>
      </c>
      <c r="BG857" s="519"/>
      <c r="BH857" s="429">
        <f t="shared" si="2152"/>
        <v>0</v>
      </c>
      <c r="BI857" s="519">
        <f t="shared" si="2153"/>
        <v>0</v>
      </c>
      <c r="BJ857" s="429">
        <f t="shared" si="2154"/>
        <v>0</v>
      </c>
      <c r="BK857" s="519"/>
      <c r="BL857" s="429">
        <f t="shared" si="2155"/>
        <v>0</v>
      </c>
      <c r="BM857" s="519">
        <f t="shared" si="2156"/>
        <v>0</v>
      </c>
      <c r="BN857" s="429">
        <f t="shared" si="2157"/>
        <v>0</v>
      </c>
      <c r="BO857" s="718"/>
      <c r="BP857" s="706">
        <f t="shared" si="2158"/>
        <v>0</v>
      </c>
      <c r="BQ857" s="718">
        <f t="shared" si="2159"/>
        <v>0</v>
      </c>
      <c r="BR857" s="706">
        <f t="shared" si="2160"/>
        <v>0</v>
      </c>
      <c r="BS857" s="718"/>
      <c r="BT857" s="706">
        <f t="shared" si="2161"/>
        <v>0</v>
      </c>
      <c r="BU857" s="718">
        <f t="shared" si="2162"/>
        <v>0</v>
      </c>
      <c r="BV857" s="706">
        <f t="shared" si="2163"/>
        <v>0</v>
      </c>
      <c r="BW857" s="718"/>
      <c r="BX857" s="706">
        <f t="shared" si="2164"/>
        <v>0</v>
      </c>
      <c r="BY857" s="718">
        <f t="shared" si="2165"/>
        <v>0</v>
      </c>
      <c r="BZ857" s="706">
        <f t="shared" si="2166"/>
        <v>0</v>
      </c>
      <c r="CA857" s="718"/>
      <c r="CB857" s="706">
        <f t="shared" si="2167"/>
        <v>0</v>
      </c>
      <c r="CC857" s="718">
        <f t="shared" si="2168"/>
        <v>0</v>
      </c>
      <c r="CD857" s="706">
        <f t="shared" si="2169"/>
        <v>0</v>
      </c>
      <c r="CE857" s="706"/>
      <c r="CF857" s="433">
        <f t="shared" si="2170"/>
        <v>0</v>
      </c>
    </row>
    <row r="858" spans="2:84">
      <c r="B858" s="424" t="s">
        <v>2281</v>
      </c>
      <c r="C858" s="425" t="s">
        <v>2282</v>
      </c>
      <c r="D858" s="426" t="s">
        <v>392</v>
      </c>
      <c r="E858" s="427">
        <v>76761.824640000006</v>
      </c>
      <c r="F858" s="428">
        <v>0</v>
      </c>
      <c r="G858" s="429">
        <f t="shared" si="2121"/>
        <v>0</v>
      </c>
      <c r="H858" s="429"/>
      <c r="I858" s="429"/>
      <c r="J858" s="429"/>
      <c r="K858" s="519"/>
      <c r="L858" s="429"/>
      <c r="M858" s="513">
        <f t="shared" si="2122"/>
        <v>0</v>
      </c>
      <c r="N858" s="401">
        <f t="shared" si="2123"/>
        <v>0</v>
      </c>
      <c r="O858" s="519"/>
      <c r="P858" s="429"/>
      <c r="Q858" s="513">
        <f t="shared" si="2124"/>
        <v>0</v>
      </c>
      <c r="R858" s="401">
        <f t="shared" si="2125"/>
        <v>0</v>
      </c>
      <c r="S858" s="545"/>
      <c r="T858" s="429"/>
      <c r="U858" s="513">
        <f t="shared" si="2126"/>
        <v>0</v>
      </c>
      <c r="V858" s="401">
        <f t="shared" si="2127"/>
        <v>0</v>
      </c>
      <c r="W858" s="519"/>
      <c r="X858" s="401">
        <f t="shared" si="2174"/>
        <v>0</v>
      </c>
      <c r="Y858" s="513">
        <f t="shared" si="2129"/>
        <v>0</v>
      </c>
      <c r="Z858" s="401">
        <f t="shared" si="2130"/>
        <v>0</v>
      </c>
      <c r="AA858" s="513"/>
      <c r="AB858" s="401">
        <f t="shared" si="2175"/>
        <v>0</v>
      </c>
      <c r="AC858" s="513">
        <f t="shared" si="2132"/>
        <v>0</v>
      </c>
      <c r="AD858" s="401">
        <f t="shared" si="2133"/>
        <v>0</v>
      </c>
      <c r="AE858" s="513"/>
      <c r="AF858" s="401">
        <f t="shared" si="2176"/>
        <v>0</v>
      </c>
      <c r="AG858" s="513">
        <f t="shared" si="2135"/>
        <v>0</v>
      </c>
      <c r="AH858" s="401">
        <f t="shared" si="2136"/>
        <v>0</v>
      </c>
      <c r="AI858" s="513"/>
      <c r="AJ858" s="401">
        <f t="shared" si="2177"/>
        <v>0</v>
      </c>
      <c r="AK858" s="513">
        <f t="shared" si="2138"/>
        <v>0</v>
      </c>
      <c r="AL858" s="401">
        <f t="shared" si="2171"/>
        <v>0</v>
      </c>
      <c r="AM858" s="519"/>
      <c r="AN858" s="429">
        <f t="shared" si="2172"/>
        <v>0</v>
      </c>
      <c r="AO858" s="519">
        <f t="shared" si="2139"/>
        <v>0</v>
      </c>
      <c r="AP858" s="429">
        <f t="shared" si="2140"/>
        <v>0</v>
      </c>
      <c r="AQ858" s="596"/>
      <c r="AR858" s="401">
        <f t="shared" si="2173"/>
        <v>0</v>
      </c>
      <c r="AS858" s="519">
        <f t="shared" si="2141"/>
        <v>0</v>
      </c>
      <c r="AT858" s="429">
        <f t="shared" si="2142"/>
        <v>0</v>
      </c>
      <c r="AU858" s="519"/>
      <c r="AV858" s="401">
        <f t="shared" si="2143"/>
        <v>0</v>
      </c>
      <c r="AW858" s="519">
        <f t="shared" si="2144"/>
        <v>0</v>
      </c>
      <c r="AX858" s="429">
        <f t="shared" si="2145"/>
        <v>0</v>
      </c>
      <c r="AY858" s="519"/>
      <c r="AZ858" s="684">
        <f t="shared" si="2146"/>
        <v>0</v>
      </c>
      <c r="BA858" s="519">
        <f t="shared" si="2147"/>
        <v>0</v>
      </c>
      <c r="BB858" s="429">
        <f t="shared" si="2148"/>
        <v>0</v>
      </c>
      <c r="BC858" s="519"/>
      <c r="BD858" s="429">
        <f t="shared" si="2149"/>
        <v>0</v>
      </c>
      <c r="BE858" s="519">
        <f t="shared" si="2150"/>
        <v>0</v>
      </c>
      <c r="BF858" s="429">
        <f t="shared" si="2151"/>
        <v>0</v>
      </c>
      <c r="BG858" s="519"/>
      <c r="BH858" s="429">
        <f t="shared" si="2152"/>
        <v>0</v>
      </c>
      <c r="BI858" s="519">
        <f t="shared" si="2153"/>
        <v>0</v>
      </c>
      <c r="BJ858" s="429">
        <f t="shared" si="2154"/>
        <v>0</v>
      </c>
      <c r="BK858" s="519"/>
      <c r="BL858" s="429">
        <f t="shared" si="2155"/>
        <v>0</v>
      </c>
      <c r="BM858" s="519">
        <f t="shared" si="2156"/>
        <v>0</v>
      </c>
      <c r="BN858" s="429">
        <f t="shared" si="2157"/>
        <v>0</v>
      </c>
      <c r="BO858" s="718"/>
      <c r="BP858" s="706">
        <f t="shared" si="2158"/>
        <v>0</v>
      </c>
      <c r="BQ858" s="718">
        <f t="shared" si="2159"/>
        <v>0</v>
      </c>
      <c r="BR858" s="706">
        <f t="shared" si="2160"/>
        <v>0</v>
      </c>
      <c r="BS858" s="718"/>
      <c r="BT858" s="706">
        <f t="shared" si="2161"/>
        <v>0</v>
      </c>
      <c r="BU858" s="718">
        <f t="shared" si="2162"/>
        <v>0</v>
      </c>
      <c r="BV858" s="706">
        <f t="shared" si="2163"/>
        <v>0</v>
      </c>
      <c r="BW858" s="718"/>
      <c r="BX858" s="706">
        <f t="shared" si="2164"/>
        <v>0</v>
      </c>
      <c r="BY858" s="718">
        <f t="shared" si="2165"/>
        <v>0</v>
      </c>
      <c r="BZ858" s="706">
        <f t="shared" si="2166"/>
        <v>0</v>
      </c>
      <c r="CA858" s="718"/>
      <c r="CB858" s="706">
        <f t="shared" si="2167"/>
        <v>0</v>
      </c>
      <c r="CC858" s="718">
        <f t="shared" si="2168"/>
        <v>0</v>
      </c>
      <c r="CD858" s="706">
        <f t="shared" si="2169"/>
        <v>0</v>
      </c>
      <c r="CE858" s="706"/>
      <c r="CF858" s="433">
        <f t="shared" si="2170"/>
        <v>0</v>
      </c>
    </row>
    <row r="859" spans="2:84">
      <c r="B859" s="424" t="s">
        <v>2283</v>
      </c>
      <c r="C859" s="425" t="s">
        <v>2284</v>
      </c>
      <c r="D859" s="426" t="s">
        <v>389</v>
      </c>
      <c r="E859" s="427">
        <v>307117.55463999999</v>
      </c>
      <c r="F859" s="428">
        <v>0</v>
      </c>
      <c r="G859" s="429">
        <f t="shared" si="2121"/>
        <v>0</v>
      </c>
      <c r="H859" s="429"/>
      <c r="I859" s="429"/>
      <c r="J859" s="429"/>
      <c r="K859" s="519"/>
      <c r="L859" s="429"/>
      <c r="M859" s="513">
        <f t="shared" si="2122"/>
        <v>0</v>
      </c>
      <c r="N859" s="401">
        <f t="shared" si="2123"/>
        <v>0</v>
      </c>
      <c r="O859" s="519"/>
      <c r="P859" s="429"/>
      <c r="Q859" s="513">
        <f t="shared" si="2124"/>
        <v>0</v>
      </c>
      <c r="R859" s="401">
        <f t="shared" si="2125"/>
        <v>0</v>
      </c>
      <c r="S859" s="545"/>
      <c r="T859" s="429"/>
      <c r="U859" s="513">
        <f t="shared" si="2126"/>
        <v>0</v>
      </c>
      <c r="V859" s="401">
        <f t="shared" si="2127"/>
        <v>0</v>
      </c>
      <c r="W859" s="519"/>
      <c r="X859" s="401">
        <f t="shared" si="2174"/>
        <v>0</v>
      </c>
      <c r="Y859" s="513">
        <f t="shared" si="2129"/>
        <v>0</v>
      </c>
      <c r="Z859" s="401">
        <f t="shared" si="2130"/>
        <v>0</v>
      </c>
      <c r="AA859" s="513"/>
      <c r="AB859" s="401">
        <f t="shared" si="2175"/>
        <v>0</v>
      </c>
      <c r="AC859" s="513">
        <f t="shared" si="2132"/>
        <v>0</v>
      </c>
      <c r="AD859" s="401">
        <f t="shared" si="2133"/>
        <v>0</v>
      </c>
      <c r="AE859" s="513"/>
      <c r="AF859" s="401">
        <f t="shared" si="2176"/>
        <v>0</v>
      </c>
      <c r="AG859" s="513">
        <f t="shared" si="2135"/>
        <v>0</v>
      </c>
      <c r="AH859" s="401">
        <f t="shared" si="2136"/>
        <v>0</v>
      </c>
      <c r="AI859" s="513"/>
      <c r="AJ859" s="401">
        <f t="shared" si="2177"/>
        <v>0</v>
      </c>
      <c r="AK859" s="513">
        <f t="shared" si="2138"/>
        <v>0</v>
      </c>
      <c r="AL859" s="401">
        <f t="shared" si="2171"/>
        <v>0</v>
      </c>
      <c r="AM859" s="519"/>
      <c r="AN859" s="429">
        <f t="shared" si="2172"/>
        <v>0</v>
      </c>
      <c r="AO859" s="519">
        <f t="shared" si="2139"/>
        <v>0</v>
      </c>
      <c r="AP859" s="429">
        <f t="shared" si="2140"/>
        <v>0</v>
      </c>
      <c r="AQ859" s="596"/>
      <c r="AR859" s="401">
        <f t="shared" si="2173"/>
        <v>0</v>
      </c>
      <c r="AS859" s="519">
        <f t="shared" si="2141"/>
        <v>0</v>
      </c>
      <c r="AT859" s="429">
        <f t="shared" si="2142"/>
        <v>0</v>
      </c>
      <c r="AU859" s="519"/>
      <c r="AV859" s="401">
        <f t="shared" si="2143"/>
        <v>0</v>
      </c>
      <c r="AW859" s="519">
        <f t="shared" si="2144"/>
        <v>0</v>
      </c>
      <c r="AX859" s="429">
        <f t="shared" si="2145"/>
        <v>0</v>
      </c>
      <c r="AY859" s="519"/>
      <c r="AZ859" s="684">
        <f t="shared" si="2146"/>
        <v>0</v>
      </c>
      <c r="BA859" s="519">
        <f t="shared" si="2147"/>
        <v>0</v>
      </c>
      <c r="BB859" s="429">
        <f t="shared" si="2148"/>
        <v>0</v>
      </c>
      <c r="BC859" s="519"/>
      <c r="BD859" s="429">
        <f t="shared" si="2149"/>
        <v>0</v>
      </c>
      <c r="BE859" s="519">
        <f t="shared" si="2150"/>
        <v>0</v>
      </c>
      <c r="BF859" s="429">
        <f t="shared" si="2151"/>
        <v>0</v>
      </c>
      <c r="BG859" s="519"/>
      <c r="BH859" s="429">
        <f t="shared" si="2152"/>
        <v>0</v>
      </c>
      <c r="BI859" s="519">
        <f t="shared" si="2153"/>
        <v>0</v>
      </c>
      <c r="BJ859" s="429">
        <f t="shared" si="2154"/>
        <v>0</v>
      </c>
      <c r="BK859" s="519"/>
      <c r="BL859" s="429">
        <f t="shared" si="2155"/>
        <v>0</v>
      </c>
      <c r="BM859" s="519">
        <f t="shared" si="2156"/>
        <v>0</v>
      </c>
      <c r="BN859" s="429">
        <f t="shared" si="2157"/>
        <v>0</v>
      </c>
      <c r="BO859" s="718"/>
      <c r="BP859" s="706">
        <f t="shared" si="2158"/>
        <v>0</v>
      </c>
      <c r="BQ859" s="718">
        <f t="shared" si="2159"/>
        <v>0</v>
      </c>
      <c r="BR859" s="706">
        <f t="shared" si="2160"/>
        <v>0</v>
      </c>
      <c r="BS859" s="718"/>
      <c r="BT859" s="706">
        <f t="shared" si="2161"/>
        <v>0</v>
      </c>
      <c r="BU859" s="718">
        <f t="shared" si="2162"/>
        <v>0</v>
      </c>
      <c r="BV859" s="706">
        <f t="shared" si="2163"/>
        <v>0</v>
      </c>
      <c r="BW859" s="718"/>
      <c r="BX859" s="706">
        <f t="shared" si="2164"/>
        <v>0</v>
      </c>
      <c r="BY859" s="718">
        <f t="shared" si="2165"/>
        <v>0</v>
      </c>
      <c r="BZ859" s="706">
        <f t="shared" si="2166"/>
        <v>0</v>
      </c>
      <c r="CA859" s="718"/>
      <c r="CB859" s="706">
        <f t="shared" si="2167"/>
        <v>0</v>
      </c>
      <c r="CC859" s="718">
        <f t="shared" si="2168"/>
        <v>0</v>
      </c>
      <c r="CD859" s="706">
        <f t="shared" si="2169"/>
        <v>0</v>
      </c>
      <c r="CE859" s="706"/>
      <c r="CF859" s="433">
        <f t="shared" si="2170"/>
        <v>0</v>
      </c>
    </row>
    <row r="860" spans="2:84">
      <c r="B860" s="424" t="s">
        <v>2285</v>
      </c>
      <c r="C860" s="425" t="s">
        <v>2286</v>
      </c>
      <c r="D860" s="426" t="s">
        <v>389</v>
      </c>
      <c r="E860" s="427">
        <v>2077292.6646400001</v>
      </c>
      <c r="F860" s="428">
        <v>0</v>
      </c>
      <c r="G860" s="429">
        <f t="shared" si="2121"/>
        <v>0</v>
      </c>
      <c r="H860" s="429"/>
      <c r="I860" s="429"/>
      <c r="J860" s="429"/>
      <c r="K860" s="519"/>
      <c r="L860" s="429"/>
      <c r="M860" s="513">
        <f t="shared" si="2122"/>
        <v>0</v>
      </c>
      <c r="N860" s="401">
        <f t="shared" si="2123"/>
        <v>0</v>
      </c>
      <c r="O860" s="519"/>
      <c r="P860" s="429"/>
      <c r="Q860" s="513">
        <f t="shared" si="2124"/>
        <v>0</v>
      </c>
      <c r="R860" s="401">
        <f t="shared" si="2125"/>
        <v>0</v>
      </c>
      <c r="S860" s="545"/>
      <c r="T860" s="429"/>
      <c r="U860" s="513">
        <f t="shared" si="2126"/>
        <v>0</v>
      </c>
      <c r="V860" s="401">
        <f t="shared" si="2127"/>
        <v>0</v>
      </c>
      <c r="W860" s="519"/>
      <c r="X860" s="401">
        <f t="shared" si="2174"/>
        <v>0</v>
      </c>
      <c r="Y860" s="513">
        <f t="shared" si="2129"/>
        <v>0</v>
      </c>
      <c r="Z860" s="401">
        <f t="shared" si="2130"/>
        <v>0</v>
      </c>
      <c r="AA860" s="513"/>
      <c r="AB860" s="401">
        <f t="shared" si="2175"/>
        <v>0</v>
      </c>
      <c r="AC860" s="513">
        <f t="shared" si="2132"/>
        <v>0</v>
      </c>
      <c r="AD860" s="401">
        <f t="shared" si="2133"/>
        <v>0</v>
      </c>
      <c r="AE860" s="513"/>
      <c r="AF860" s="401">
        <f t="shared" si="2176"/>
        <v>0</v>
      </c>
      <c r="AG860" s="513">
        <f t="shared" si="2135"/>
        <v>0</v>
      </c>
      <c r="AH860" s="401">
        <f t="shared" si="2136"/>
        <v>0</v>
      </c>
      <c r="AI860" s="513"/>
      <c r="AJ860" s="401">
        <f t="shared" si="2177"/>
        <v>0</v>
      </c>
      <c r="AK860" s="513">
        <f t="shared" si="2138"/>
        <v>0</v>
      </c>
      <c r="AL860" s="401">
        <f t="shared" si="2171"/>
        <v>0</v>
      </c>
      <c r="AM860" s="519"/>
      <c r="AN860" s="429">
        <f t="shared" si="2172"/>
        <v>0</v>
      </c>
      <c r="AO860" s="519">
        <f t="shared" si="2139"/>
        <v>0</v>
      </c>
      <c r="AP860" s="429">
        <f t="shared" si="2140"/>
        <v>0</v>
      </c>
      <c r="AQ860" s="596"/>
      <c r="AR860" s="401">
        <f t="shared" si="2173"/>
        <v>0</v>
      </c>
      <c r="AS860" s="519">
        <f t="shared" si="2141"/>
        <v>0</v>
      </c>
      <c r="AT860" s="429">
        <f t="shared" si="2142"/>
        <v>0</v>
      </c>
      <c r="AU860" s="519"/>
      <c r="AV860" s="401">
        <f t="shared" si="2143"/>
        <v>0</v>
      </c>
      <c r="AW860" s="519">
        <f t="shared" si="2144"/>
        <v>0</v>
      </c>
      <c r="AX860" s="429">
        <f t="shared" si="2145"/>
        <v>0</v>
      </c>
      <c r="AY860" s="519"/>
      <c r="AZ860" s="684">
        <f t="shared" si="2146"/>
        <v>0</v>
      </c>
      <c r="BA860" s="519">
        <f t="shared" si="2147"/>
        <v>0</v>
      </c>
      <c r="BB860" s="429">
        <f t="shared" si="2148"/>
        <v>0</v>
      </c>
      <c r="BC860" s="519"/>
      <c r="BD860" s="429">
        <f t="shared" si="2149"/>
        <v>0</v>
      </c>
      <c r="BE860" s="519">
        <f t="shared" si="2150"/>
        <v>0</v>
      </c>
      <c r="BF860" s="429">
        <f t="shared" si="2151"/>
        <v>0</v>
      </c>
      <c r="BG860" s="519"/>
      <c r="BH860" s="429">
        <f t="shared" si="2152"/>
        <v>0</v>
      </c>
      <c r="BI860" s="519">
        <f t="shared" si="2153"/>
        <v>0</v>
      </c>
      <c r="BJ860" s="429">
        <f t="shared" si="2154"/>
        <v>0</v>
      </c>
      <c r="BK860" s="519"/>
      <c r="BL860" s="429">
        <f t="shared" si="2155"/>
        <v>0</v>
      </c>
      <c r="BM860" s="519">
        <f t="shared" si="2156"/>
        <v>0</v>
      </c>
      <c r="BN860" s="429">
        <f t="shared" si="2157"/>
        <v>0</v>
      </c>
      <c r="BO860" s="718"/>
      <c r="BP860" s="706">
        <f t="shared" si="2158"/>
        <v>0</v>
      </c>
      <c r="BQ860" s="718">
        <f t="shared" si="2159"/>
        <v>0</v>
      </c>
      <c r="BR860" s="706">
        <f t="shared" si="2160"/>
        <v>0</v>
      </c>
      <c r="BS860" s="718"/>
      <c r="BT860" s="706">
        <f t="shared" si="2161"/>
        <v>0</v>
      </c>
      <c r="BU860" s="718">
        <f t="shared" si="2162"/>
        <v>0</v>
      </c>
      <c r="BV860" s="706">
        <f t="shared" si="2163"/>
        <v>0</v>
      </c>
      <c r="BW860" s="718"/>
      <c r="BX860" s="706">
        <f t="shared" si="2164"/>
        <v>0</v>
      </c>
      <c r="BY860" s="718">
        <f t="shared" si="2165"/>
        <v>0</v>
      </c>
      <c r="BZ860" s="706">
        <f t="shared" si="2166"/>
        <v>0</v>
      </c>
      <c r="CA860" s="718"/>
      <c r="CB860" s="706">
        <f t="shared" si="2167"/>
        <v>0</v>
      </c>
      <c r="CC860" s="718">
        <f t="shared" si="2168"/>
        <v>0</v>
      </c>
      <c r="CD860" s="706">
        <f t="shared" si="2169"/>
        <v>0</v>
      </c>
      <c r="CE860" s="706"/>
      <c r="CF860" s="433">
        <f t="shared" si="2170"/>
        <v>0</v>
      </c>
    </row>
    <row r="861" spans="2:84">
      <c r="B861" s="424" t="s">
        <v>2287</v>
      </c>
      <c r="C861" s="425" t="s">
        <v>2288</v>
      </c>
      <c r="D861" s="426" t="s">
        <v>389</v>
      </c>
      <c r="E861" s="427">
        <v>1029948.35464</v>
      </c>
      <c r="F861" s="428">
        <v>1</v>
      </c>
      <c r="G861" s="429">
        <f t="shared" si="2121"/>
        <v>1029948.35464</v>
      </c>
      <c r="H861" s="429"/>
      <c r="I861" s="429"/>
      <c r="J861" s="429"/>
      <c r="K861" s="519"/>
      <c r="L861" s="429"/>
      <c r="M861" s="513">
        <f t="shared" si="2122"/>
        <v>0</v>
      </c>
      <c r="N861" s="401">
        <f t="shared" si="2123"/>
        <v>0</v>
      </c>
      <c r="O861" s="519"/>
      <c r="P861" s="429"/>
      <c r="Q861" s="513">
        <f t="shared" si="2124"/>
        <v>0</v>
      </c>
      <c r="R861" s="401">
        <f t="shared" si="2125"/>
        <v>0</v>
      </c>
      <c r="S861" s="545"/>
      <c r="T861" s="429"/>
      <c r="U861" s="513">
        <f t="shared" si="2126"/>
        <v>0</v>
      </c>
      <c r="V861" s="401">
        <f t="shared" si="2127"/>
        <v>0</v>
      </c>
      <c r="W861" s="519"/>
      <c r="X861" s="401">
        <f t="shared" si="2174"/>
        <v>0</v>
      </c>
      <c r="Y861" s="513">
        <f t="shared" si="2129"/>
        <v>0</v>
      </c>
      <c r="Z861" s="401">
        <f t="shared" si="2130"/>
        <v>0</v>
      </c>
      <c r="AA861" s="513"/>
      <c r="AB861" s="401">
        <f t="shared" si="2175"/>
        <v>0</v>
      </c>
      <c r="AC861" s="513">
        <f t="shared" si="2132"/>
        <v>0</v>
      </c>
      <c r="AD861" s="401">
        <f t="shared" si="2133"/>
        <v>0</v>
      </c>
      <c r="AE861" s="513"/>
      <c r="AF861" s="401">
        <f t="shared" si="2176"/>
        <v>0</v>
      </c>
      <c r="AG861" s="513">
        <f t="shared" si="2135"/>
        <v>0</v>
      </c>
      <c r="AH861" s="401">
        <f t="shared" si="2136"/>
        <v>0</v>
      </c>
      <c r="AI861" s="513"/>
      <c r="AJ861" s="401">
        <f t="shared" si="2177"/>
        <v>0</v>
      </c>
      <c r="AK861" s="513">
        <f t="shared" si="2138"/>
        <v>0</v>
      </c>
      <c r="AL861" s="401">
        <f t="shared" si="2171"/>
        <v>0</v>
      </c>
      <c r="AM861" s="519"/>
      <c r="AN861" s="429">
        <f t="shared" si="2172"/>
        <v>0</v>
      </c>
      <c r="AO861" s="519">
        <f t="shared" si="2139"/>
        <v>0</v>
      </c>
      <c r="AP861" s="429">
        <f t="shared" si="2140"/>
        <v>0</v>
      </c>
      <c r="AQ861" s="596"/>
      <c r="AR861" s="401">
        <f t="shared" si="2173"/>
        <v>0</v>
      </c>
      <c r="AS861" s="519">
        <f t="shared" si="2141"/>
        <v>0</v>
      </c>
      <c r="AT861" s="429">
        <f t="shared" si="2142"/>
        <v>0</v>
      </c>
      <c r="AU861" s="519"/>
      <c r="AV861" s="401">
        <f t="shared" si="2143"/>
        <v>0</v>
      </c>
      <c r="AW861" s="519">
        <f t="shared" si="2144"/>
        <v>0</v>
      </c>
      <c r="AX861" s="429">
        <f t="shared" si="2145"/>
        <v>0</v>
      </c>
      <c r="AY861" s="519"/>
      <c r="AZ861" s="684">
        <f t="shared" si="2146"/>
        <v>0</v>
      </c>
      <c r="BA861" s="519">
        <f t="shared" si="2147"/>
        <v>0</v>
      </c>
      <c r="BB861" s="429">
        <f t="shared" si="2148"/>
        <v>0</v>
      </c>
      <c r="BC861" s="519"/>
      <c r="BD861" s="429">
        <f t="shared" si="2149"/>
        <v>0</v>
      </c>
      <c r="BE861" s="519">
        <f t="shared" si="2150"/>
        <v>0</v>
      </c>
      <c r="BF861" s="429">
        <f t="shared" si="2151"/>
        <v>0</v>
      </c>
      <c r="BG861" s="519"/>
      <c r="BH861" s="429">
        <f t="shared" si="2152"/>
        <v>0</v>
      </c>
      <c r="BI861" s="519">
        <f t="shared" si="2153"/>
        <v>0</v>
      </c>
      <c r="BJ861" s="429">
        <f t="shared" si="2154"/>
        <v>0</v>
      </c>
      <c r="BK861" s="519"/>
      <c r="BL861" s="429">
        <f t="shared" si="2155"/>
        <v>0</v>
      </c>
      <c r="BM861" s="519">
        <f t="shared" si="2156"/>
        <v>0</v>
      </c>
      <c r="BN861" s="429">
        <f t="shared" si="2157"/>
        <v>0</v>
      </c>
      <c r="BO861" s="718"/>
      <c r="BP861" s="706">
        <f t="shared" si="2158"/>
        <v>0</v>
      </c>
      <c r="BQ861" s="718">
        <f t="shared" si="2159"/>
        <v>0</v>
      </c>
      <c r="BR861" s="706">
        <f t="shared" si="2160"/>
        <v>0</v>
      </c>
      <c r="BS861" s="718"/>
      <c r="BT861" s="706">
        <f t="shared" si="2161"/>
        <v>0</v>
      </c>
      <c r="BU861" s="718">
        <f t="shared" si="2162"/>
        <v>0</v>
      </c>
      <c r="BV861" s="706">
        <f t="shared" si="2163"/>
        <v>0</v>
      </c>
      <c r="BW861" s="718"/>
      <c r="BX861" s="706">
        <f t="shared" si="2164"/>
        <v>0</v>
      </c>
      <c r="BY861" s="718">
        <f t="shared" si="2165"/>
        <v>0</v>
      </c>
      <c r="BZ861" s="706">
        <f t="shared" si="2166"/>
        <v>0</v>
      </c>
      <c r="CA861" s="718"/>
      <c r="CB861" s="706">
        <f t="shared" si="2167"/>
        <v>0</v>
      </c>
      <c r="CC861" s="718">
        <f t="shared" si="2168"/>
        <v>0</v>
      </c>
      <c r="CD861" s="706">
        <f t="shared" si="2169"/>
        <v>0</v>
      </c>
      <c r="CE861" s="706"/>
      <c r="CF861" s="433">
        <f t="shared" si="2170"/>
        <v>1029948.35464</v>
      </c>
    </row>
    <row r="862" spans="2:84" ht="36">
      <c r="B862" s="424" t="s">
        <v>2289</v>
      </c>
      <c r="C862" s="425" t="s">
        <v>2290</v>
      </c>
      <c r="D862" s="426" t="s">
        <v>389</v>
      </c>
      <c r="E862" s="427">
        <v>151714.42463999998</v>
      </c>
      <c r="F862" s="428">
        <v>0</v>
      </c>
      <c r="G862" s="429">
        <f t="shared" si="2121"/>
        <v>0</v>
      </c>
      <c r="H862" s="429"/>
      <c r="I862" s="429"/>
      <c r="J862" s="429"/>
      <c r="K862" s="519"/>
      <c r="L862" s="429"/>
      <c r="M862" s="513">
        <f t="shared" si="2122"/>
        <v>0</v>
      </c>
      <c r="N862" s="401">
        <f t="shared" si="2123"/>
        <v>0</v>
      </c>
      <c r="O862" s="519"/>
      <c r="P862" s="429"/>
      <c r="Q862" s="513">
        <f t="shared" si="2124"/>
        <v>0</v>
      </c>
      <c r="R862" s="401">
        <f t="shared" si="2125"/>
        <v>0</v>
      </c>
      <c r="S862" s="545"/>
      <c r="T862" s="429"/>
      <c r="U862" s="513">
        <f t="shared" si="2126"/>
        <v>0</v>
      </c>
      <c r="V862" s="401">
        <f t="shared" si="2127"/>
        <v>0</v>
      </c>
      <c r="W862" s="519"/>
      <c r="X862" s="401">
        <f t="shared" si="2174"/>
        <v>0</v>
      </c>
      <c r="Y862" s="513">
        <f t="shared" si="2129"/>
        <v>0</v>
      </c>
      <c r="Z862" s="401">
        <f t="shared" si="2130"/>
        <v>0</v>
      </c>
      <c r="AA862" s="513"/>
      <c r="AB862" s="401">
        <f t="shared" si="2175"/>
        <v>0</v>
      </c>
      <c r="AC862" s="513">
        <f t="shared" si="2132"/>
        <v>0</v>
      </c>
      <c r="AD862" s="401">
        <f t="shared" si="2133"/>
        <v>0</v>
      </c>
      <c r="AE862" s="513"/>
      <c r="AF862" s="401">
        <f t="shared" si="2176"/>
        <v>0</v>
      </c>
      <c r="AG862" s="513">
        <f t="shared" si="2135"/>
        <v>0</v>
      </c>
      <c r="AH862" s="401">
        <f t="shared" si="2136"/>
        <v>0</v>
      </c>
      <c r="AI862" s="513"/>
      <c r="AJ862" s="401">
        <f t="shared" si="2177"/>
        <v>0</v>
      </c>
      <c r="AK862" s="513">
        <f t="shared" si="2138"/>
        <v>0</v>
      </c>
      <c r="AL862" s="401">
        <f t="shared" si="2171"/>
        <v>0</v>
      </c>
      <c r="AM862" s="519"/>
      <c r="AN862" s="429">
        <f t="shared" si="2172"/>
        <v>0</v>
      </c>
      <c r="AO862" s="519">
        <f t="shared" si="2139"/>
        <v>0</v>
      </c>
      <c r="AP862" s="429">
        <f t="shared" si="2140"/>
        <v>0</v>
      </c>
      <c r="AQ862" s="596"/>
      <c r="AR862" s="401">
        <f t="shared" si="2173"/>
        <v>0</v>
      </c>
      <c r="AS862" s="519">
        <f t="shared" si="2141"/>
        <v>0</v>
      </c>
      <c r="AT862" s="429">
        <f t="shared" si="2142"/>
        <v>0</v>
      </c>
      <c r="AU862" s="519"/>
      <c r="AV862" s="401">
        <f t="shared" si="2143"/>
        <v>0</v>
      </c>
      <c r="AW862" s="519">
        <f t="shared" si="2144"/>
        <v>0</v>
      </c>
      <c r="AX862" s="429">
        <f t="shared" si="2145"/>
        <v>0</v>
      </c>
      <c r="AY862" s="519"/>
      <c r="AZ862" s="684">
        <f t="shared" si="2146"/>
        <v>0</v>
      </c>
      <c r="BA862" s="519">
        <f t="shared" si="2147"/>
        <v>0</v>
      </c>
      <c r="BB862" s="429">
        <f t="shared" si="2148"/>
        <v>0</v>
      </c>
      <c r="BC862" s="519"/>
      <c r="BD862" s="429">
        <f t="shared" si="2149"/>
        <v>0</v>
      </c>
      <c r="BE862" s="519">
        <f t="shared" si="2150"/>
        <v>0</v>
      </c>
      <c r="BF862" s="429">
        <f t="shared" si="2151"/>
        <v>0</v>
      </c>
      <c r="BG862" s="519"/>
      <c r="BH862" s="429">
        <f t="shared" si="2152"/>
        <v>0</v>
      </c>
      <c r="BI862" s="519">
        <f t="shared" si="2153"/>
        <v>0</v>
      </c>
      <c r="BJ862" s="429">
        <f t="shared" si="2154"/>
        <v>0</v>
      </c>
      <c r="BK862" s="519"/>
      <c r="BL862" s="429">
        <f t="shared" si="2155"/>
        <v>0</v>
      </c>
      <c r="BM862" s="519">
        <f t="shared" si="2156"/>
        <v>0</v>
      </c>
      <c r="BN862" s="429">
        <f t="shared" si="2157"/>
        <v>0</v>
      </c>
      <c r="BO862" s="718"/>
      <c r="BP862" s="706">
        <f t="shared" si="2158"/>
        <v>0</v>
      </c>
      <c r="BQ862" s="718">
        <f t="shared" si="2159"/>
        <v>0</v>
      </c>
      <c r="BR862" s="706">
        <f t="shared" si="2160"/>
        <v>0</v>
      </c>
      <c r="BS862" s="718"/>
      <c r="BT862" s="706">
        <f t="shared" si="2161"/>
        <v>0</v>
      </c>
      <c r="BU862" s="718">
        <f t="shared" si="2162"/>
        <v>0</v>
      </c>
      <c r="BV862" s="706">
        <f t="shared" si="2163"/>
        <v>0</v>
      </c>
      <c r="BW862" s="718"/>
      <c r="BX862" s="706">
        <f t="shared" si="2164"/>
        <v>0</v>
      </c>
      <c r="BY862" s="718">
        <f t="shared" si="2165"/>
        <v>0</v>
      </c>
      <c r="BZ862" s="706">
        <f t="shared" si="2166"/>
        <v>0</v>
      </c>
      <c r="CA862" s="718"/>
      <c r="CB862" s="706">
        <f t="shared" si="2167"/>
        <v>0</v>
      </c>
      <c r="CC862" s="718">
        <f t="shared" si="2168"/>
        <v>0</v>
      </c>
      <c r="CD862" s="706">
        <f t="shared" si="2169"/>
        <v>0</v>
      </c>
      <c r="CE862" s="706"/>
      <c r="CF862" s="433">
        <f t="shared" si="2170"/>
        <v>0</v>
      </c>
    </row>
    <row r="863" spans="2:84" ht="36">
      <c r="B863" s="424" t="s">
        <v>2291</v>
      </c>
      <c r="C863" s="425" t="s">
        <v>2292</v>
      </c>
      <c r="D863" s="426" t="s">
        <v>389</v>
      </c>
      <c r="E863" s="427">
        <v>184735.49464000002</v>
      </c>
      <c r="F863" s="428">
        <v>0</v>
      </c>
      <c r="G863" s="429">
        <f t="shared" si="2121"/>
        <v>0</v>
      </c>
      <c r="H863" s="429"/>
      <c r="I863" s="429"/>
      <c r="J863" s="429"/>
      <c r="K863" s="519"/>
      <c r="L863" s="429"/>
      <c r="M863" s="513">
        <f t="shared" si="2122"/>
        <v>0</v>
      </c>
      <c r="N863" s="401">
        <f t="shared" si="2123"/>
        <v>0</v>
      </c>
      <c r="O863" s="519"/>
      <c r="P863" s="429"/>
      <c r="Q863" s="513">
        <f t="shared" si="2124"/>
        <v>0</v>
      </c>
      <c r="R863" s="401">
        <f t="shared" si="2125"/>
        <v>0</v>
      </c>
      <c r="S863" s="545"/>
      <c r="T863" s="429"/>
      <c r="U863" s="513">
        <f t="shared" si="2126"/>
        <v>0</v>
      </c>
      <c r="V863" s="401">
        <f t="shared" si="2127"/>
        <v>0</v>
      </c>
      <c r="W863" s="519"/>
      <c r="X863" s="401">
        <f t="shared" si="2174"/>
        <v>0</v>
      </c>
      <c r="Y863" s="513">
        <f t="shared" si="2129"/>
        <v>0</v>
      </c>
      <c r="Z863" s="401">
        <f t="shared" si="2130"/>
        <v>0</v>
      </c>
      <c r="AA863" s="513"/>
      <c r="AB863" s="401">
        <f t="shared" si="2175"/>
        <v>0</v>
      </c>
      <c r="AC863" s="513">
        <f t="shared" si="2132"/>
        <v>0</v>
      </c>
      <c r="AD863" s="401">
        <f t="shared" si="2133"/>
        <v>0</v>
      </c>
      <c r="AE863" s="513"/>
      <c r="AF863" s="401">
        <f t="shared" si="2176"/>
        <v>0</v>
      </c>
      <c r="AG863" s="513">
        <f t="shared" si="2135"/>
        <v>0</v>
      </c>
      <c r="AH863" s="401">
        <f t="shared" si="2136"/>
        <v>0</v>
      </c>
      <c r="AI863" s="513"/>
      <c r="AJ863" s="401">
        <f t="shared" si="2177"/>
        <v>0</v>
      </c>
      <c r="AK863" s="513">
        <f t="shared" si="2138"/>
        <v>0</v>
      </c>
      <c r="AL863" s="401">
        <f t="shared" si="2171"/>
        <v>0</v>
      </c>
      <c r="AM863" s="519"/>
      <c r="AN863" s="429">
        <f t="shared" si="2172"/>
        <v>0</v>
      </c>
      <c r="AO863" s="519">
        <f t="shared" si="2139"/>
        <v>0</v>
      </c>
      <c r="AP863" s="429">
        <f t="shared" si="2140"/>
        <v>0</v>
      </c>
      <c r="AQ863" s="596"/>
      <c r="AR863" s="401">
        <f t="shared" si="2173"/>
        <v>0</v>
      </c>
      <c r="AS863" s="519">
        <f t="shared" si="2141"/>
        <v>0</v>
      </c>
      <c r="AT863" s="429">
        <f t="shared" si="2142"/>
        <v>0</v>
      </c>
      <c r="AU863" s="519"/>
      <c r="AV863" s="401">
        <f t="shared" si="2143"/>
        <v>0</v>
      </c>
      <c r="AW863" s="519">
        <f t="shared" si="2144"/>
        <v>0</v>
      </c>
      <c r="AX863" s="429">
        <f t="shared" si="2145"/>
        <v>0</v>
      </c>
      <c r="AY863" s="519"/>
      <c r="AZ863" s="684">
        <f t="shared" si="2146"/>
        <v>0</v>
      </c>
      <c r="BA863" s="519">
        <f t="shared" si="2147"/>
        <v>0</v>
      </c>
      <c r="BB863" s="429">
        <f t="shared" si="2148"/>
        <v>0</v>
      </c>
      <c r="BC863" s="519"/>
      <c r="BD863" s="429">
        <f t="shared" si="2149"/>
        <v>0</v>
      </c>
      <c r="BE863" s="519">
        <f t="shared" si="2150"/>
        <v>0</v>
      </c>
      <c r="BF863" s="429">
        <f t="shared" si="2151"/>
        <v>0</v>
      </c>
      <c r="BG863" s="519"/>
      <c r="BH863" s="429">
        <f t="shared" si="2152"/>
        <v>0</v>
      </c>
      <c r="BI863" s="519">
        <f t="shared" si="2153"/>
        <v>0</v>
      </c>
      <c r="BJ863" s="429">
        <f t="shared" si="2154"/>
        <v>0</v>
      </c>
      <c r="BK863" s="519"/>
      <c r="BL863" s="429">
        <f t="shared" si="2155"/>
        <v>0</v>
      </c>
      <c r="BM863" s="519">
        <f t="shared" si="2156"/>
        <v>0</v>
      </c>
      <c r="BN863" s="429">
        <f t="shared" si="2157"/>
        <v>0</v>
      </c>
      <c r="BO863" s="718"/>
      <c r="BP863" s="706">
        <f t="shared" si="2158"/>
        <v>0</v>
      </c>
      <c r="BQ863" s="718">
        <f t="shared" si="2159"/>
        <v>0</v>
      </c>
      <c r="BR863" s="706">
        <f t="shared" si="2160"/>
        <v>0</v>
      </c>
      <c r="BS863" s="718"/>
      <c r="BT863" s="706">
        <f t="shared" si="2161"/>
        <v>0</v>
      </c>
      <c r="BU863" s="718">
        <f t="shared" si="2162"/>
        <v>0</v>
      </c>
      <c r="BV863" s="706">
        <f t="shared" si="2163"/>
        <v>0</v>
      </c>
      <c r="BW863" s="718"/>
      <c r="BX863" s="706">
        <f t="shared" si="2164"/>
        <v>0</v>
      </c>
      <c r="BY863" s="718">
        <f t="shared" si="2165"/>
        <v>0</v>
      </c>
      <c r="BZ863" s="706">
        <f t="shared" si="2166"/>
        <v>0</v>
      </c>
      <c r="CA863" s="718"/>
      <c r="CB863" s="706">
        <f t="shared" si="2167"/>
        <v>0</v>
      </c>
      <c r="CC863" s="718">
        <f t="shared" si="2168"/>
        <v>0</v>
      </c>
      <c r="CD863" s="706">
        <f t="shared" si="2169"/>
        <v>0</v>
      </c>
      <c r="CE863" s="706"/>
      <c r="CF863" s="433">
        <f t="shared" si="2170"/>
        <v>0</v>
      </c>
    </row>
    <row r="864" spans="2:84" ht="36">
      <c r="B864" s="424" t="s">
        <v>2293</v>
      </c>
      <c r="C864" s="425" t="s">
        <v>2294</v>
      </c>
      <c r="D864" s="426" t="s">
        <v>389</v>
      </c>
      <c r="E864" s="427">
        <v>533291.66</v>
      </c>
      <c r="F864" s="428">
        <v>1</v>
      </c>
      <c r="G864" s="429">
        <f t="shared" si="2121"/>
        <v>533291.66</v>
      </c>
      <c r="H864" s="429"/>
      <c r="I864" s="429"/>
      <c r="J864" s="429"/>
      <c r="K864" s="519"/>
      <c r="L864" s="429"/>
      <c r="M864" s="513">
        <f t="shared" si="2122"/>
        <v>0</v>
      </c>
      <c r="N864" s="401">
        <f t="shared" si="2123"/>
        <v>0</v>
      </c>
      <c r="O864" s="519"/>
      <c r="P864" s="429"/>
      <c r="Q864" s="513">
        <f t="shared" si="2124"/>
        <v>0</v>
      </c>
      <c r="R864" s="401">
        <f t="shared" si="2125"/>
        <v>0</v>
      </c>
      <c r="S864" s="545"/>
      <c r="T864" s="429"/>
      <c r="U864" s="513">
        <f t="shared" si="2126"/>
        <v>0</v>
      </c>
      <c r="V864" s="401">
        <f t="shared" si="2127"/>
        <v>0</v>
      </c>
      <c r="W864" s="519"/>
      <c r="X864" s="401">
        <f t="shared" si="2174"/>
        <v>0</v>
      </c>
      <c r="Y864" s="513">
        <f t="shared" si="2129"/>
        <v>0</v>
      </c>
      <c r="Z864" s="401">
        <f t="shared" si="2130"/>
        <v>0</v>
      </c>
      <c r="AA864" s="513"/>
      <c r="AB864" s="401">
        <f t="shared" si="2175"/>
        <v>0</v>
      </c>
      <c r="AC864" s="513">
        <f t="shared" si="2132"/>
        <v>0</v>
      </c>
      <c r="AD864" s="401">
        <f t="shared" si="2133"/>
        <v>0</v>
      </c>
      <c r="AE864" s="513"/>
      <c r="AF864" s="401">
        <f t="shared" si="2176"/>
        <v>0</v>
      </c>
      <c r="AG864" s="513">
        <f t="shared" si="2135"/>
        <v>0</v>
      </c>
      <c r="AH864" s="401">
        <f t="shared" si="2136"/>
        <v>0</v>
      </c>
      <c r="AI864" s="513"/>
      <c r="AJ864" s="401">
        <f t="shared" si="2177"/>
        <v>0</v>
      </c>
      <c r="AK864" s="513">
        <f t="shared" si="2138"/>
        <v>0</v>
      </c>
      <c r="AL864" s="401">
        <f t="shared" si="2171"/>
        <v>0</v>
      </c>
      <c r="AM864" s="519"/>
      <c r="AN864" s="429">
        <f t="shared" si="2172"/>
        <v>0</v>
      </c>
      <c r="AO864" s="519">
        <f t="shared" si="2139"/>
        <v>0</v>
      </c>
      <c r="AP864" s="429">
        <f t="shared" si="2140"/>
        <v>0</v>
      </c>
      <c r="AQ864" s="596"/>
      <c r="AR864" s="401">
        <f t="shared" si="2173"/>
        <v>0</v>
      </c>
      <c r="AS864" s="519">
        <f t="shared" si="2141"/>
        <v>0</v>
      </c>
      <c r="AT864" s="429">
        <f t="shared" si="2142"/>
        <v>0</v>
      </c>
      <c r="AU864" s="519"/>
      <c r="AV864" s="401">
        <f t="shared" si="2143"/>
        <v>0</v>
      </c>
      <c r="AW864" s="519">
        <f t="shared" si="2144"/>
        <v>0</v>
      </c>
      <c r="AX864" s="429">
        <f t="shared" si="2145"/>
        <v>0</v>
      </c>
      <c r="AY864" s="519"/>
      <c r="AZ864" s="684">
        <f t="shared" si="2146"/>
        <v>0</v>
      </c>
      <c r="BA864" s="519">
        <f t="shared" si="2147"/>
        <v>0</v>
      </c>
      <c r="BB864" s="429">
        <f t="shared" si="2148"/>
        <v>0</v>
      </c>
      <c r="BC864" s="519"/>
      <c r="BD864" s="429">
        <f t="shared" si="2149"/>
        <v>0</v>
      </c>
      <c r="BE864" s="519">
        <f t="shared" si="2150"/>
        <v>0</v>
      </c>
      <c r="BF864" s="429">
        <f t="shared" si="2151"/>
        <v>0</v>
      </c>
      <c r="BG864" s="519"/>
      <c r="BH864" s="429">
        <f t="shared" si="2152"/>
        <v>0</v>
      </c>
      <c r="BI864" s="519">
        <f t="shared" si="2153"/>
        <v>0</v>
      </c>
      <c r="BJ864" s="429">
        <f t="shared" si="2154"/>
        <v>0</v>
      </c>
      <c r="BK864" s="519"/>
      <c r="BL864" s="429">
        <f t="shared" si="2155"/>
        <v>0</v>
      </c>
      <c r="BM864" s="519">
        <f t="shared" si="2156"/>
        <v>0</v>
      </c>
      <c r="BN864" s="429">
        <f t="shared" si="2157"/>
        <v>0</v>
      </c>
      <c r="BO864" s="718"/>
      <c r="BP864" s="706">
        <f t="shared" si="2158"/>
        <v>0</v>
      </c>
      <c r="BQ864" s="718">
        <f t="shared" si="2159"/>
        <v>0</v>
      </c>
      <c r="BR864" s="706">
        <f t="shared" si="2160"/>
        <v>0</v>
      </c>
      <c r="BS864" s="718"/>
      <c r="BT864" s="706">
        <f t="shared" si="2161"/>
        <v>0</v>
      </c>
      <c r="BU864" s="718">
        <f t="shared" si="2162"/>
        <v>0</v>
      </c>
      <c r="BV864" s="706">
        <f t="shared" si="2163"/>
        <v>0</v>
      </c>
      <c r="BW864" s="718"/>
      <c r="BX864" s="706">
        <f t="shared" si="2164"/>
        <v>0</v>
      </c>
      <c r="BY864" s="718">
        <f t="shared" si="2165"/>
        <v>0</v>
      </c>
      <c r="BZ864" s="706">
        <f t="shared" si="2166"/>
        <v>0</v>
      </c>
      <c r="CA864" s="718"/>
      <c r="CB864" s="706">
        <f t="shared" si="2167"/>
        <v>0</v>
      </c>
      <c r="CC864" s="718">
        <f t="shared" si="2168"/>
        <v>0</v>
      </c>
      <c r="CD864" s="706">
        <f t="shared" si="2169"/>
        <v>0</v>
      </c>
      <c r="CE864" s="706"/>
      <c r="CF864" s="433">
        <f t="shared" si="2170"/>
        <v>533291.66</v>
      </c>
    </row>
    <row r="865" spans="2:84">
      <c r="B865" s="424" t="s">
        <v>2295</v>
      </c>
      <c r="C865" s="425" t="s">
        <v>2296</v>
      </c>
      <c r="D865" s="426" t="s">
        <v>389</v>
      </c>
      <c r="E865" s="427">
        <v>665104.66463999997</v>
      </c>
      <c r="F865" s="428">
        <v>1</v>
      </c>
      <c r="G865" s="429">
        <f t="shared" si="2121"/>
        <v>665104.66463999997</v>
      </c>
      <c r="H865" s="429"/>
      <c r="I865" s="429"/>
      <c r="J865" s="429"/>
      <c r="K865" s="519"/>
      <c r="L865" s="429"/>
      <c r="M865" s="513">
        <f t="shared" si="2122"/>
        <v>0</v>
      </c>
      <c r="N865" s="401">
        <f t="shared" si="2123"/>
        <v>0</v>
      </c>
      <c r="O865" s="519"/>
      <c r="P865" s="429"/>
      <c r="Q865" s="513">
        <f t="shared" si="2124"/>
        <v>0</v>
      </c>
      <c r="R865" s="401">
        <f t="shared" si="2125"/>
        <v>0</v>
      </c>
      <c r="S865" s="545"/>
      <c r="T865" s="429"/>
      <c r="U865" s="513">
        <f t="shared" si="2126"/>
        <v>0</v>
      </c>
      <c r="V865" s="401">
        <f t="shared" si="2127"/>
        <v>0</v>
      </c>
      <c r="W865" s="519"/>
      <c r="X865" s="401">
        <f t="shared" si="2174"/>
        <v>0</v>
      </c>
      <c r="Y865" s="513">
        <f t="shared" si="2129"/>
        <v>0</v>
      </c>
      <c r="Z865" s="401">
        <f t="shared" si="2130"/>
        <v>0</v>
      </c>
      <c r="AA865" s="513"/>
      <c r="AB865" s="401">
        <f t="shared" si="2175"/>
        <v>0</v>
      </c>
      <c r="AC865" s="513">
        <f t="shared" si="2132"/>
        <v>0</v>
      </c>
      <c r="AD865" s="401">
        <f t="shared" si="2133"/>
        <v>0</v>
      </c>
      <c r="AE865" s="513"/>
      <c r="AF865" s="401">
        <f t="shared" si="2176"/>
        <v>0</v>
      </c>
      <c r="AG865" s="513">
        <f t="shared" si="2135"/>
        <v>0</v>
      </c>
      <c r="AH865" s="401">
        <f t="shared" si="2136"/>
        <v>0</v>
      </c>
      <c r="AI865" s="513"/>
      <c r="AJ865" s="401">
        <f t="shared" si="2177"/>
        <v>0</v>
      </c>
      <c r="AK865" s="513">
        <f t="shared" si="2138"/>
        <v>0</v>
      </c>
      <c r="AL865" s="401">
        <f t="shared" si="2171"/>
        <v>0</v>
      </c>
      <c r="AM865" s="519"/>
      <c r="AN865" s="429">
        <f t="shared" si="2172"/>
        <v>0</v>
      </c>
      <c r="AO865" s="519">
        <f t="shared" si="2139"/>
        <v>0</v>
      </c>
      <c r="AP865" s="429">
        <f t="shared" si="2140"/>
        <v>0</v>
      </c>
      <c r="AQ865" s="596"/>
      <c r="AR865" s="401">
        <f t="shared" si="2173"/>
        <v>0</v>
      </c>
      <c r="AS865" s="519">
        <f t="shared" si="2141"/>
        <v>0</v>
      </c>
      <c r="AT865" s="429">
        <f t="shared" si="2142"/>
        <v>0</v>
      </c>
      <c r="AU865" s="519"/>
      <c r="AV865" s="401">
        <f t="shared" si="2143"/>
        <v>0</v>
      </c>
      <c r="AW865" s="519">
        <f t="shared" si="2144"/>
        <v>0</v>
      </c>
      <c r="AX865" s="429">
        <f t="shared" si="2145"/>
        <v>0</v>
      </c>
      <c r="AY865" s="519"/>
      <c r="AZ865" s="684">
        <f t="shared" si="2146"/>
        <v>0</v>
      </c>
      <c r="BA865" s="519">
        <f t="shared" si="2147"/>
        <v>0</v>
      </c>
      <c r="BB865" s="429">
        <f t="shared" si="2148"/>
        <v>0</v>
      </c>
      <c r="BC865" s="519"/>
      <c r="BD865" s="429">
        <f t="shared" si="2149"/>
        <v>0</v>
      </c>
      <c r="BE865" s="519">
        <f t="shared" si="2150"/>
        <v>0</v>
      </c>
      <c r="BF865" s="429">
        <f t="shared" si="2151"/>
        <v>0</v>
      </c>
      <c r="BG865" s="519"/>
      <c r="BH865" s="429">
        <f t="shared" si="2152"/>
        <v>0</v>
      </c>
      <c r="BI865" s="519">
        <f t="shared" si="2153"/>
        <v>0</v>
      </c>
      <c r="BJ865" s="429">
        <f t="shared" si="2154"/>
        <v>0</v>
      </c>
      <c r="BK865" s="519"/>
      <c r="BL865" s="429">
        <f t="shared" si="2155"/>
        <v>0</v>
      </c>
      <c r="BM865" s="519">
        <f t="shared" si="2156"/>
        <v>0</v>
      </c>
      <c r="BN865" s="429">
        <f t="shared" si="2157"/>
        <v>0</v>
      </c>
      <c r="BO865" s="718"/>
      <c r="BP865" s="706">
        <f t="shared" si="2158"/>
        <v>0</v>
      </c>
      <c r="BQ865" s="718">
        <f t="shared" si="2159"/>
        <v>0</v>
      </c>
      <c r="BR865" s="706">
        <f t="shared" si="2160"/>
        <v>0</v>
      </c>
      <c r="BS865" s="718"/>
      <c r="BT865" s="706">
        <f t="shared" si="2161"/>
        <v>0</v>
      </c>
      <c r="BU865" s="718">
        <f t="shared" si="2162"/>
        <v>0</v>
      </c>
      <c r="BV865" s="706">
        <f t="shared" si="2163"/>
        <v>0</v>
      </c>
      <c r="BW865" s="718"/>
      <c r="BX865" s="706">
        <f t="shared" si="2164"/>
        <v>0</v>
      </c>
      <c r="BY865" s="718">
        <f t="shared" si="2165"/>
        <v>0</v>
      </c>
      <c r="BZ865" s="706">
        <f t="shared" si="2166"/>
        <v>0</v>
      </c>
      <c r="CA865" s="718"/>
      <c r="CB865" s="706">
        <f t="shared" si="2167"/>
        <v>0</v>
      </c>
      <c r="CC865" s="718">
        <f t="shared" si="2168"/>
        <v>0</v>
      </c>
      <c r="CD865" s="706">
        <f t="shared" si="2169"/>
        <v>0</v>
      </c>
      <c r="CE865" s="706"/>
      <c r="CF865" s="433">
        <f t="shared" si="2170"/>
        <v>665104.66463999997</v>
      </c>
    </row>
    <row r="866" spans="2:84">
      <c r="B866" s="424" t="s">
        <v>2297</v>
      </c>
      <c r="C866" s="425" t="s">
        <v>2298</v>
      </c>
      <c r="D866" s="426" t="s">
        <v>389</v>
      </c>
      <c r="E866" s="427">
        <v>629850.66463999997</v>
      </c>
      <c r="F866" s="428">
        <v>0</v>
      </c>
      <c r="G866" s="429">
        <f t="shared" si="2121"/>
        <v>0</v>
      </c>
      <c r="H866" s="429"/>
      <c r="I866" s="429"/>
      <c r="J866" s="429"/>
      <c r="K866" s="519"/>
      <c r="L866" s="429"/>
      <c r="M866" s="513">
        <f t="shared" si="2122"/>
        <v>0</v>
      </c>
      <c r="N866" s="401">
        <f t="shared" si="2123"/>
        <v>0</v>
      </c>
      <c r="O866" s="519"/>
      <c r="P866" s="429"/>
      <c r="Q866" s="513">
        <f t="shared" si="2124"/>
        <v>0</v>
      </c>
      <c r="R866" s="401">
        <f t="shared" si="2125"/>
        <v>0</v>
      </c>
      <c r="S866" s="545"/>
      <c r="T866" s="429"/>
      <c r="U866" s="513">
        <f t="shared" si="2126"/>
        <v>0</v>
      </c>
      <c r="V866" s="401">
        <f t="shared" si="2127"/>
        <v>0</v>
      </c>
      <c r="W866" s="519"/>
      <c r="X866" s="401">
        <f t="shared" si="2174"/>
        <v>0</v>
      </c>
      <c r="Y866" s="513">
        <f t="shared" si="2129"/>
        <v>0</v>
      </c>
      <c r="Z866" s="401">
        <f t="shared" si="2130"/>
        <v>0</v>
      </c>
      <c r="AA866" s="513"/>
      <c r="AB866" s="401">
        <f t="shared" si="2175"/>
        <v>0</v>
      </c>
      <c r="AC866" s="513">
        <f t="shared" si="2132"/>
        <v>0</v>
      </c>
      <c r="AD866" s="401">
        <f t="shared" si="2133"/>
        <v>0</v>
      </c>
      <c r="AE866" s="513"/>
      <c r="AF866" s="401">
        <f t="shared" si="2176"/>
        <v>0</v>
      </c>
      <c r="AG866" s="513">
        <f t="shared" si="2135"/>
        <v>0</v>
      </c>
      <c r="AH866" s="401">
        <f t="shared" si="2136"/>
        <v>0</v>
      </c>
      <c r="AI866" s="513"/>
      <c r="AJ866" s="401">
        <f t="shared" si="2177"/>
        <v>0</v>
      </c>
      <c r="AK866" s="513">
        <f t="shared" si="2138"/>
        <v>0</v>
      </c>
      <c r="AL866" s="401">
        <f t="shared" si="2171"/>
        <v>0</v>
      </c>
      <c r="AM866" s="519"/>
      <c r="AN866" s="429">
        <f t="shared" si="2172"/>
        <v>0</v>
      </c>
      <c r="AO866" s="519">
        <f t="shared" si="2139"/>
        <v>0</v>
      </c>
      <c r="AP866" s="429">
        <f t="shared" si="2140"/>
        <v>0</v>
      </c>
      <c r="AQ866" s="596"/>
      <c r="AR866" s="401">
        <f t="shared" si="2173"/>
        <v>0</v>
      </c>
      <c r="AS866" s="519">
        <f t="shared" si="2141"/>
        <v>0</v>
      </c>
      <c r="AT866" s="429">
        <f t="shared" si="2142"/>
        <v>0</v>
      </c>
      <c r="AU866" s="519"/>
      <c r="AV866" s="401">
        <f t="shared" si="2143"/>
        <v>0</v>
      </c>
      <c r="AW866" s="519">
        <f t="shared" si="2144"/>
        <v>0</v>
      </c>
      <c r="AX866" s="429">
        <f t="shared" si="2145"/>
        <v>0</v>
      </c>
      <c r="AY866" s="519"/>
      <c r="AZ866" s="684">
        <f t="shared" si="2146"/>
        <v>0</v>
      </c>
      <c r="BA866" s="519">
        <f t="shared" si="2147"/>
        <v>0</v>
      </c>
      <c r="BB866" s="429">
        <f t="shared" si="2148"/>
        <v>0</v>
      </c>
      <c r="BC866" s="519"/>
      <c r="BD866" s="429">
        <f t="shared" si="2149"/>
        <v>0</v>
      </c>
      <c r="BE866" s="519">
        <f t="shared" si="2150"/>
        <v>0</v>
      </c>
      <c r="BF866" s="429">
        <f t="shared" si="2151"/>
        <v>0</v>
      </c>
      <c r="BG866" s="519"/>
      <c r="BH866" s="429">
        <f t="shared" si="2152"/>
        <v>0</v>
      </c>
      <c r="BI866" s="519">
        <f t="shared" si="2153"/>
        <v>0</v>
      </c>
      <c r="BJ866" s="429">
        <f t="shared" si="2154"/>
        <v>0</v>
      </c>
      <c r="BK866" s="519"/>
      <c r="BL866" s="429">
        <f t="shared" si="2155"/>
        <v>0</v>
      </c>
      <c r="BM866" s="519">
        <f t="shared" si="2156"/>
        <v>0</v>
      </c>
      <c r="BN866" s="429">
        <f t="shared" si="2157"/>
        <v>0</v>
      </c>
      <c r="BO866" s="718"/>
      <c r="BP866" s="706">
        <f t="shared" si="2158"/>
        <v>0</v>
      </c>
      <c r="BQ866" s="718">
        <f t="shared" si="2159"/>
        <v>0</v>
      </c>
      <c r="BR866" s="706">
        <f t="shared" si="2160"/>
        <v>0</v>
      </c>
      <c r="BS866" s="718"/>
      <c r="BT866" s="706">
        <f t="shared" si="2161"/>
        <v>0</v>
      </c>
      <c r="BU866" s="718">
        <f t="shared" si="2162"/>
        <v>0</v>
      </c>
      <c r="BV866" s="706">
        <f t="shared" si="2163"/>
        <v>0</v>
      </c>
      <c r="BW866" s="718"/>
      <c r="BX866" s="706">
        <f t="shared" si="2164"/>
        <v>0</v>
      </c>
      <c r="BY866" s="718">
        <f t="shared" si="2165"/>
        <v>0</v>
      </c>
      <c r="BZ866" s="706">
        <f t="shared" si="2166"/>
        <v>0</v>
      </c>
      <c r="CA866" s="718"/>
      <c r="CB866" s="706">
        <f t="shared" si="2167"/>
        <v>0</v>
      </c>
      <c r="CC866" s="718">
        <f t="shared" si="2168"/>
        <v>0</v>
      </c>
      <c r="CD866" s="706">
        <f t="shared" si="2169"/>
        <v>0</v>
      </c>
      <c r="CE866" s="706"/>
      <c r="CF866" s="433">
        <f t="shared" si="2170"/>
        <v>0</v>
      </c>
    </row>
    <row r="867" spans="2:84">
      <c r="B867" s="424" t="s">
        <v>2299</v>
      </c>
      <c r="C867" s="425" t="s">
        <v>2300</v>
      </c>
      <c r="D867" s="426" t="s">
        <v>389</v>
      </c>
      <c r="E867" s="427">
        <v>1166056.6646400001</v>
      </c>
      <c r="F867" s="428">
        <v>0</v>
      </c>
      <c r="G867" s="429">
        <f t="shared" si="2121"/>
        <v>0</v>
      </c>
      <c r="H867" s="429"/>
      <c r="I867" s="429"/>
      <c r="J867" s="429"/>
      <c r="K867" s="519"/>
      <c r="L867" s="429"/>
      <c r="M867" s="513">
        <f t="shared" si="2122"/>
        <v>0</v>
      </c>
      <c r="N867" s="401">
        <f t="shared" si="2123"/>
        <v>0</v>
      </c>
      <c r="O867" s="519"/>
      <c r="P867" s="429"/>
      <c r="Q867" s="513">
        <f t="shared" si="2124"/>
        <v>0</v>
      </c>
      <c r="R867" s="401">
        <f t="shared" si="2125"/>
        <v>0</v>
      </c>
      <c r="S867" s="545"/>
      <c r="T867" s="429"/>
      <c r="U867" s="513">
        <f t="shared" si="2126"/>
        <v>0</v>
      </c>
      <c r="V867" s="401">
        <f t="shared" si="2127"/>
        <v>0</v>
      </c>
      <c r="W867" s="519"/>
      <c r="X867" s="401">
        <f t="shared" si="2174"/>
        <v>0</v>
      </c>
      <c r="Y867" s="513">
        <f t="shared" si="2129"/>
        <v>0</v>
      </c>
      <c r="Z867" s="401">
        <f t="shared" si="2130"/>
        <v>0</v>
      </c>
      <c r="AA867" s="513"/>
      <c r="AB867" s="401">
        <f t="shared" si="2175"/>
        <v>0</v>
      </c>
      <c r="AC867" s="513">
        <f t="shared" si="2132"/>
        <v>0</v>
      </c>
      <c r="AD867" s="401">
        <f t="shared" si="2133"/>
        <v>0</v>
      </c>
      <c r="AE867" s="513"/>
      <c r="AF867" s="401">
        <f t="shared" si="2176"/>
        <v>0</v>
      </c>
      <c r="AG867" s="513">
        <f t="shared" si="2135"/>
        <v>0</v>
      </c>
      <c r="AH867" s="401">
        <f t="shared" si="2136"/>
        <v>0</v>
      </c>
      <c r="AI867" s="513"/>
      <c r="AJ867" s="401">
        <f t="shared" si="2177"/>
        <v>0</v>
      </c>
      <c r="AK867" s="513">
        <f t="shared" si="2138"/>
        <v>0</v>
      </c>
      <c r="AL867" s="401">
        <f t="shared" si="2171"/>
        <v>0</v>
      </c>
      <c r="AM867" s="519"/>
      <c r="AN867" s="429">
        <f t="shared" si="2172"/>
        <v>0</v>
      </c>
      <c r="AO867" s="519">
        <f t="shared" si="2139"/>
        <v>0</v>
      </c>
      <c r="AP867" s="429">
        <f t="shared" si="2140"/>
        <v>0</v>
      </c>
      <c r="AQ867" s="596"/>
      <c r="AR867" s="401">
        <f t="shared" si="2173"/>
        <v>0</v>
      </c>
      <c r="AS867" s="519">
        <f t="shared" si="2141"/>
        <v>0</v>
      </c>
      <c r="AT867" s="429">
        <f t="shared" si="2142"/>
        <v>0</v>
      </c>
      <c r="AU867" s="519"/>
      <c r="AV867" s="401">
        <f t="shared" si="2143"/>
        <v>0</v>
      </c>
      <c r="AW867" s="519">
        <f t="shared" si="2144"/>
        <v>0</v>
      </c>
      <c r="AX867" s="429">
        <f t="shared" si="2145"/>
        <v>0</v>
      </c>
      <c r="AY867" s="519"/>
      <c r="AZ867" s="684">
        <f t="shared" si="2146"/>
        <v>0</v>
      </c>
      <c r="BA867" s="519">
        <f t="shared" si="2147"/>
        <v>0</v>
      </c>
      <c r="BB867" s="429">
        <f t="shared" si="2148"/>
        <v>0</v>
      </c>
      <c r="BC867" s="519"/>
      <c r="BD867" s="429">
        <f t="shared" si="2149"/>
        <v>0</v>
      </c>
      <c r="BE867" s="519">
        <f t="shared" si="2150"/>
        <v>0</v>
      </c>
      <c r="BF867" s="429">
        <f t="shared" si="2151"/>
        <v>0</v>
      </c>
      <c r="BG867" s="519"/>
      <c r="BH867" s="429">
        <f t="shared" si="2152"/>
        <v>0</v>
      </c>
      <c r="BI867" s="519">
        <f t="shared" si="2153"/>
        <v>0</v>
      </c>
      <c r="BJ867" s="429">
        <f t="shared" si="2154"/>
        <v>0</v>
      </c>
      <c r="BK867" s="519"/>
      <c r="BL867" s="429">
        <f t="shared" si="2155"/>
        <v>0</v>
      </c>
      <c r="BM867" s="519">
        <f t="shared" si="2156"/>
        <v>0</v>
      </c>
      <c r="BN867" s="429">
        <f t="shared" si="2157"/>
        <v>0</v>
      </c>
      <c r="BO867" s="718"/>
      <c r="BP867" s="706">
        <f t="shared" si="2158"/>
        <v>0</v>
      </c>
      <c r="BQ867" s="718">
        <f t="shared" si="2159"/>
        <v>0</v>
      </c>
      <c r="BR867" s="706">
        <f t="shared" si="2160"/>
        <v>0</v>
      </c>
      <c r="BS867" s="718"/>
      <c r="BT867" s="706">
        <f t="shared" si="2161"/>
        <v>0</v>
      </c>
      <c r="BU867" s="718">
        <f t="shared" si="2162"/>
        <v>0</v>
      </c>
      <c r="BV867" s="706">
        <f t="shared" si="2163"/>
        <v>0</v>
      </c>
      <c r="BW867" s="718"/>
      <c r="BX867" s="706">
        <f t="shared" si="2164"/>
        <v>0</v>
      </c>
      <c r="BY867" s="718">
        <f t="shared" si="2165"/>
        <v>0</v>
      </c>
      <c r="BZ867" s="706">
        <f t="shared" si="2166"/>
        <v>0</v>
      </c>
      <c r="CA867" s="718"/>
      <c r="CB867" s="706">
        <f t="shared" si="2167"/>
        <v>0</v>
      </c>
      <c r="CC867" s="718">
        <f t="shared" si="2168"/>
        <v>0</v>
      </c>
      <c r="CD867" s="706">
        <f t="shared" si="2169"/>
        <v>0</v>
      </c>
      <c r="CE867" s="706"/>
      <c r="CF867" s="433">
        <f t="shared" si="2170"/>
        <v>0</v>
      </c>
    </row>
    <row r="868" spans="2:84" ht="90">
      <c r="B868" s="424" t="s">
        <v>2301</v>
      </c>
      <c r="C868" s="425" t="s">
        <v>2302</v>
      </c>
      <c r="D868" s="426" t="s">
        <v>389</v>
      </c>
      <c r="E868" s="427">
        <v>17387994</v>
      </c>
      <c r="F868" s="428">
        <v>1</v>
      </c>
      <c r="G868" s="429">
        <f t="shared" si="2121"/>
        <v>17387994</v>
      </c>
      <c r="H868" s="429"/>
      <c r="I868" s="429"/>
      <c r="J868" s="429"/>
      <c r="K868" s="519"/>
      <c r="L868" s="429"/>
      <c r="M868" s="513">
        <f t="shared" si="2122"/>
        <v>0</v>
      </c>
      <c r="N868" s="401">
        <f t="shared" si="2123"/>
        <v>0</v>
      </c>
      <c r="O868" s="519"/>
      <c r="P868" s="429"/>
      <c r="Q868" s="513">
        <f t="shared" si="2124"/>
        <v>0</v>
      </c>
      <c r="R868" s="401">
        <f t="shared" si="2125"/>
        <v>0</v>
      </c>
      <c r="S868" s="545"/>
      <c r="T868" s="429"/>
      <c r="U868" s="513">
        <f t="shared" si="2126"/>
        <v>0</v>
      </c>
      <c r="V868" s="401">
        <f t="shared" si="2127"/>
        <v>0</v>
      </c>
      <c r="W868" s="519"/>
      <c r="X868" s="401">
        <f t="shared" si="2174"/>
        <v>0</v>
      </c>
      <c r="Y868" s="513">
        <f t="shared" si="2129"/>
        <v>0</v>
      </c>
      <c r="Z868" s="401">
        <f t="shared" si="2130"/>
        <v>0</v>
      </c>
      <c r="AA868" s="513"/>
      <c r="AB868" s="401">
        <f t="shared" si="2175"/>
        <v>0</v>
      </c>
      <c r="AC868" s="513">
        <f t="shared" si="2132"/>
        <v>0</v>
      </c>
      <c r="AD868" s="401">
        <f t="shared" si="2133"/>
        <v>0</v>
      </c>
      <c r="AE868" s="513"/>
      <c r="AF868" s="401">
        <f t="shared" si="2176"/>
        <v>0</v>
      </c>
      <c r="AG868" s="513">
        <f t="shared" si="2135"/>
        <v>0</v>
      </c>
      <c r="AH868" s="401">
        <f t="shared" si="2136"/>
        <v>0</v>
      </c>
      <c r="AI868" s="513"/>
      <c r="AJ868" s="401">
        <f t="shared" si="2177"/>
        <v>0</v>
      </c>
      <c r="AK868" s="513">
        <f t="shared" si="2138"/>
        <v>0</v>
      </c>
      <c r="AL868" s="401">
        <f t="shared" si="2171"/>
        <v>0</v>
      </c>
      <c r="AM868" s="519"/>
      <c r="AN868" s="429">
        <f t="shared" si="2172"/>
        <v>0</v>
      </c>
      <c r="AO868" s="519">
        <f t="shared" si="2139"/>
        <v>0</v>
      </c>
      <c r="AP868" s="429">
        <f t="shared" si="2140"/>
        <v>0</v>
      </c>
      <c r="AQ868" s="596"/>
      <c r="AR868" s="401">
        <f t="shared" si="2173"/>
        <v>0</v>
      </c>
      <c r="AS868" s="519">
        <f t="shared" si="2141"/>
        <v>0</v>
      </c>
      <c r="AT868" s="429">
        <f t="shared" si="2142"/>
        <v>0</v>
      </c>
      <c r="AU868" s="519"/>
      <c r="AV868" s="401">
        <f t="shared" si="2143"/>
        <v>0</v>
      </c>
      <c r="AW868" s="519">
        <f t="shared" si="2144"/>
        <v>0</v>
      </c>
      <c r="AX868" s="429">
        <f t="shared" si="2145"/>
        <v>0</v>
      </c>
      <c r="AY868" s="519"/>
      <c r="AZ868" s="684">
        <f t="shared" si="2146"/>
        <v>0</v>
      </c>
      <c r="BA868" s="519">
        <f t="shared" si="2147"/>
        <v>0</v>
      </c>
      <c r="BB868" s="429">
        <f t="shared" si="2148"/>
        <v>0</v>
      </c>
      <c r="BC868" s="519"/>
      <c r="BD868" s="429">
        <f t="shared" si="2149"/>
        <v>0</v>
      </c>
      <c r="BE868" s="519">
        <f t="shared" si="2150"/>
        <v>0</v>
      </c>
      <c r="BF868" s="429">
        <f t="shared" si="2151"/>
        <v>0</v>
      </c>
      <c r="BG868" s="519"/>
      <c r="BH868" s="429">
        <f t="shared" si="2152"/>
        <v>0</v>
      </c>
      <c r="BI868" s="519">
        <f t="shared" si="2153"/>
        <v>0</v>
      </c>
      <c r="BJ868" s="429">
        <f t="shared" si="2154"/>
        <v>0</v>
      </c>
      <c r="BK868" s="519"/>
      <c r="BL868" s="429">
        <f t="shared" si="2155"/>
        <v>0</v>
      </c>
      <c r="BM868" s="519">
        <f t="shared" si="2156"/>
        <v>0</v>
      </c>
      <c r="BN868" s="429">
        <f t="shared" si="2157"/>
        <v>0</v>
      </c>
      <c r="BO868" s="718"/>
      <c r="BP868" s="706">
        <f t="shared" si="2158"/>
        <v>0</v>
      </c>
      <c r="BQ868" s="718">
        <f t="shared" si="2159"/>
        <v>0</v>
      </c>
      <c r="BR868" s="706">
        <f t="shared" si="2160"/>
        <v>0</v>
      </c>
      <c r="BS868" s="718"/>
      <c r="BT868" s="706">
        <f t="shared" si="2161"/>
        <v>0</v>
      </c>
      <c r="BU868" s="718">
        <f t="shared" si="2162"/>
        <v>0</v>
      </c>
      <c r="BV868" s="706">
        <f t="shared" si="2163"/>
        <v>0</v>
      </c>
      <c r="BW868" s="718"/>
      <c r="BX868" s="706">
        <f t="shared" si="2164"/>
        <v>0</v>
      </c>
      <c r="BY868" s="718">
        <f t="shared" si="2165"/>
        <v>0</v>
      </c>
      <c r="BZ868" s="706">
        <f t="shared" si="2166"/>
        <v>0</v>
      </c>
      <c r="CA868" s="718"/>
      <c r="CB868" s="706">
        <f t="shared" si="2167"/>
        <v>0</v>
      </c>
      <c r="CC868" s="718">
        <f t="shared" si="2168"/>
        <v>0</v>
      </c>
      <c r="CD868" s="706">
        <f t="shared" si="2169"/>
        <v>0</v>
      </c>
      <c r="CE868" s="706"/>
      <c r="CF868" s="433">
        <f t="shared" si="2170"/>
        <v>17387994</v>
      </c>
    </row>
    <row r="869" spans="2:84" ht="90">
      <c r="B869" s="424" t="s">
        <v>2303</v>
      </c>
      <c r="C869" s="425" t="s">
        <v>2304</v>
      </c>
      <c r="D869" s="426" t="s">
        <v>389</v>
      </c>
      <c r="E869" s="427">
        <v>8694806.7400000002</v>
      </c>
      <c r="F869" s="428">
        <v>1</v>
      </c>
      <c r="G869" s="429">
        <f t="shared" si="2121"/>
        <v>8694806.7400000002</v>
      </c>
      <c r="H869" s="429"/>
      <c r="I869" s="429"/>
      <c r="J869" s="429"/>
      <c r="K869" s="519"/>
      <c r="L869" s="429"/>
      <c r="M869" s="513">
        <f t="shared" si="2122"/>
        <v>0</v>
      </c>
      <c r="N869" s="401">
        <f t="shared" si="2123"/>
        <v>0</v>
      </c>
      <c r="O869" s="519"/>
      <c r="P869" s="429"/>
      <c r="Q869" s="513">
        <f t="shared" si="2124"/>
        <v>0</v>
      </c>
      <c r="R869" s="401">
        <f t="shared" si="2125"/>
        <v>0</v>
      </c>
      <c r="S869" s="545"/>
      <c r="T869" s="429"/>
      <c r="U869" s="513">
        <f t="shared" si="2126"/>
        <v>0</v>
      </c>
      <c r="V869" s="401">
        <f t="shared" si="2127"/>
        <v>0</v>
      </c>
      <c r="W869" s="519"/>
      <c r="X869" s="401">
        <f t="shared" si="2174"/>
        <v>0</v>
      </c>
      <c r="Y869" s="513">
        <f t="shared" si="2129"/>
        <v>0</v>
      </c>
      <c r="Z869" s="401">
        <f t="shared" si="2130"/>
        <v>0</v>
      </c>
      <c r="AA869" s="513"/>
      <c r="AB869" s="401">
        <f t="shared" si="2175"/>
        <v>0</v>
      </c>
      <c r="AC869" s="513">
        <f t="shared" si="2132"/>
        <v>0</v>
      </c>
      <c r="AD869" s="401">
        <f t="shared" si="2133"/>
        <v>0</v>
      </c>
      <c r="AE869" s="513"/>
      <c r="AF869" s="401">
        <f t="shared" si="2176"/>
        <v>0</v>
      </c>
      <c r="AG869" s="513">
        <f t="shared" si="2135"/>
        <v>0</v>
      </c>
      <c r="AH869" s="401">
        <f t="shared" si="2136"/>
        <v>0</v>
      </c>
      <c r="AI869" s="513"/>
      <c r="AJ869" s="401">
        <f t="shared" si="2177"/>
        <v>0</v>
      </c>
      <c r="AK869" s="513">
        <f t="shared" si="2138"/>
        <v>0</v>
      </c>
      <c r="AL869" s="401">
        <f t="shared" si="2171"/>
        <v>0</v>
      </c>
      <c r="AM869" s="519"/>
      <c r="AN869" s="429">
        <f t="shared" si="2172"/>
        <v>0</v>
      </c>
      <c r="AO869" s="519">
        <f t="shared" si="2139"/>
        <v>0</v>
      </c>
      <c r="AP869" s="429">
        <f t="shared" si="2140"/>
        <v>0</v>
      </c>
      <c r="AQ869" s="596"/>
      <c r="AR869" s="401">
        <f t="shared" si="2173"/>
        <v>0</v>
      </c>
      <c r="AS869" s="519">
        <f t="shared" si="2141"/>
        <v>0</v>
      </c>
      <c r="AT869" s="429">
        <f t="shared" si="2142"/>
        <v>0</v>
      </c>
      <c r="AU869" s="519"/>
      <c r="AV869" s="401">
        <f t="shared" si="2143"/>
        <v>0</v>
      </c>
      <c r="AW869" s="519">
        <f t="shared" si="2144"/>
        <v>0</v>
      </c>
      <c r="AX869" s="429">
        <f t="shared" si="2145"/>
        <v>0</v>
      </c>
      <c r="AY869" s="519"/>
      <c r="AZ869" s="684">
        <f t="shared" si="2146"/>
        <v>0</v>
      </c>
      <c r="BA869" s="519">
        <f t="shared" si="2147"/>
        <v>0</v>
      </c>
      <c r="BB869" s="429">
        <f t="shared" si="2148"/>
        <v>0</v>
      </c>
      <c r="BC869" s="519"/>
      <c r="BD869" s="429">
        <f t="shared" si="2149"/>
        <v>0</v>
      </c>
      <c r="BE869" s="519">
        <f t="shared" si="2150"/>
        <v>0</v>
      </c>
      <c r="BF869" s="429">
        <f t="shared" si="2151"/>
        <v>0</v>
      </c>
      <c r="BG869" s="519"/>
      <c r="BH869" s="429">
        <f t="shared" si="2152"/>
        <v>0</v>
      </c>
      <c r="BI869" s="519">
        <f t="shared" si="2153"/>
        <v>0</v>
      </c>
      <c r="BJ869" s="429">
        <f t="shared" si="2154"/>
        <v>0</v>
      </c>
      <c r="BK869" s="519"/>
      <c r="BL869" s="429">
        <f t="shared" si="2155"/>
        <v>0</v>
      </c>
      <c r="BM869" s="519">
        <f t="shared" si="2156"/>
        <v>0</v>
      </c>
      <c r="BN869" s="429">
        <f t="shared" si="2157"/>
        <v>0</v>
      </c>
      <c r="BO869" s="718"/>
      <c r="BP869" s="706">
        <f t="shared" si="2158"/>
        <v>0</v>
      </c>
      <c r="BQ869" s="718">
        <f t="shared" si="2159"/>
        <v>0</v>
      </c>
      <c r="BR869" s="706">
        <f t="shared" si="2160"/>
        <v>0</v>
      </c>
      <c r="BS869" s="718"/>
      <c r="BT869" s="706">
        <f t="shared" si="2161"/>
        <v>0</v>
      </c>
      <c r="BU869" s="718">
        <f t="shared" si="2162"/>
        <v>0</v>
      </c>
      <c r="BV869" s="706">
        <f t="shared" si="2163"/>
        <v>0</v>
      </c>
      <c r="BW869" s="718"/>
      <c r="BX869" s="706">
        <f t="shared" si="2164"/>
        <v>0</v>
      </c>
      <c r="BY869" s="718">
        <f t="shared" si="2165"/>
        <v>0</v>
      </c>
      <c r="BZ869" s="706">
        <f t="shared" si="2166"/>
        <v>0</v>
      </c>
      <c r="CA869" s="718"/>
      <c r="CB869" s="706">
        <f t="shared" si="2167"/>
        <v>0</v>
      </c>
      <c r="CC869" s="718">
        <f t="shared" si="2168"/>
        <v>0</v>
      </c>
      <c r="CD869" s="706">
        <f t="shared" si="2169"/>
        <v>0</v>
      </c>
      <c r="CE869" s="706"/>
      <c r="CF869" s="433">
        <f t="shared" si="2170"/>
        <v>8694806.7400000002</v>
      </c>
    </row>
    <row r="870" spans="2:84" ht="90">
      <c r="B870" s="424" t="s">
        <v>2305</v>
      </c>
      <c r="C870" s="425" t="s">
        <v>2306</v>
      </c>
      <c r="D870" s="426" t="s">
        <v>389</v>
      </c>
      <c r="E870" s="427">
        <v>6816193</v>
      </c>
      <c r="F870" s="428">
        <v>1</v>
      </c>
      <c r="G870" s="429">
        <f t="shared" si="2121"/>
        <v>6816193</v>
      </c>
      <c r="H870" s="429"/>
      <c r="I870" s="429"/>
      <c r="J870" s="429"/>
      <c r="K870" s="519"/>
      <c r="L870" s="429"/>
      <c r="M870" s="513">
        <f t="shared" si="2122"/>
        <v>0</v>
      </c>
      <c r="N870" s="401">
        <f t="shared" si="2123"/>
        <v>0</v>
      </c>
      <c r="O870" s="519"/>
      <c r="P870" s="429"/>
      <c r="Q870" s="513">
        <f t="shared" si="2124"/>
        <v>0</v>
      </c>
      <c r="R870" s="401">
        <f t="shared" si="2125"/>
        <v>0</v>
      </c>
      <c r="S870" s="545"/>
      <c r="T870" s="429"/>
      <c r="U870" s="513">
        <f t="shared" si="2126"/>
        <v>0</v>
      </c>
      <c r="V870" s="401">
        <f t="shared" si="2127"/>
        <v>0</v>
      </c>
      <c r="W870" s="519"/>
      <c r="X870" s="401">
        <f t="shared" si="2174"/>
        <v>0</v>
      </c>
      <c r="Y870" s="513">
        <f t="shared" si="2129"/>
        <v>0</v>
      </c>
      <c r="Z870" s="401">
        <f t="shared" si="2130"/>
        <v>0</v>
      </c>
      <c r="AA870" s="513"/>
      <c r="AB870" s="401">
        <f t="shared" si="2175"/>
        <v>0</v>
      </c>
      <c r="AC870" s="513">
        <f t="shared" si="2132"/>
        <v>0</v>
      </c>
      <c r="AD870" s="401">
        <f t="shared" si="2133"/>
        <v>0</v>
      </c>
      <c r="AE870" s="513"/>
      <c r="AF870" s="401">
        <f t="shared" si="2176"/>
        <v>0</v>
      </c>
      <c r="AG870" s="513">
        <f t="shared" si="2135"/>
        <v>0</v>
      </c>
      <c r="AH870" s="401">
        <f t="shared" si="2136"/>
        <v>0</v>
      </c>
      <c r="AI870" s="513"/>
      <c r="AJ870" s="401">
        <f t="shared" si="2177"/>
        <v>0</v>
      </c>
      <c r="AK870" s="513">
        <f t="shared" si="2138"/>
        <v>0</v>
      </c>
      <c r="AL870" s="401">
        <f t="shared" si="2171"/>
        <v>0</v>
      </c>
      <c r="AM870" s="519"/>
      <c r="AN870" s="429">
        <f t="shared" si="2172"/>
        <v>0</v>
      </c>
      <c r="AO870" s="519">
        <f t="shared" si="2139"/>
        <v>0</v>
      </c>
      <c r="AP870" s="429">
        <f t="shared" si="2140"/>
        <v>0</v>
      </c>
      <c r="AQ870" s="596"/>
      <c r="AR870" s="401">
        <f t="shared" si="2173"/>
        <v>0</v>
      </c>
      <c r="AS870" s="519">
        <f t="shared" si="2141"/>
        <v>0</v>
      </c>
      <c r="AT870" s="429">
        <f t="shared" si="2142"/>
        <v>0</v>
      </c>
      <c r="AU870" s="519"/>
      <c r="AV870" s="401">
        <f t="shared" si="2143"/>
        <v>0</v>
      </c>
      <c r="AW870" s="519">
        <f t="shared" si="2144"/>
        <v>0</v>
      </c>
      <c r="AX870" s="429">
        <f t="shared" si="2145"/>
        <v>0</v>
      </c>
      <c r="AY870" s="519"/>
      <c r="AZ870" s="684">
        <f t="shared" si="2146"/>
        <v>0</v>
      </c>
      <c r="BA870" s="519">
        <f t="shared" si="2147"/>
        <v>0</v>
      </c>
      <c r="BB870" s="429">
        <f t="shared" si="2148"/>
        <v>0</v>
      </c>
      <c r="BC870" s="519"/>
      <c r="BD870" s="429">
        <f t="shared" si="2149"/>
        <v>0</v>
      </c>
      <c r="BE870" s="519">
        <f t="shared" si="2150"/>
        <v>0</v>
      </c>
      <c r="BF870" s="429">
        <f t="shared" si="2151"/>
        <v>0</v>
      </c>
      <c r="BG870" s="519"/>
      <c r="BH870" s="429">
        <f t="shared" si="2152"/>
        <v>0</v>
      </c>
      <c r="BI870" s="519">
        <f t="shared" si="2153"/>
        <v>0</v>
      </c>
      <c r="BJ870" s="429">
        <f t="shared" si="2154"/>
        <v>0</v>
      </c>
      <c r="BK870" s="519"/>
      <c r="BL870" s="429">
        <f t="shared" si="2155"/>
        <v>0</v>
      </c>
      <c r="BM870" s="519">
        <f t="shared" si="2156"/>
        <v>0</v>
      </c>
      <c r="BN870" s="429">
        <f t="shared" si="2157"/>
        <v>0</v>
      </c>
      <c r="BO870" s="718"/>
      <c r="BP870" s="706">
        <f t="shared" si="2158"/>
        <v>0</v>
      </c>
      <c r="BQ870" s="718">
        <f t="shared" si="2159"/>
        <v>0</v>
      </c>
      <c r="BR870" s="706">
        <f t="shared" si="2160"/>
        <v>0</v>
      </c>
      <c r="BS870" s="718"/>
      <c r="BT870" s="706">
        <f t="shared" si="2161"/>
        <v>0</v>
      </c>
      <c r="BU870" s="718">
        <f t="shared" si="2162"/>
        <v>0</v>
      </c>
      <c r="BV870" s="706">
        <f t="shared" si="2163"/>
        <v>0</v>
      </c>
      <c r="BW870" s="718"/>
      <c r="BX870" s="706">
        <f t="shared" si="2164"/>
        <v>0</v>
      </c>
      <c r="BY870" s="718">
        <f t="shared" si="2165"/>
        <v>0</v>
      </c>
      <c r="BZ870" s="706">
        <f t="shared" si="2166"/>
        <v>0</v>
      </c>
      <c r="CA870" s="718"/>
      <c r="CB870" s="706">
        <f t="shared" si="2167"/>
        <v>0</v>
      </c>
      <c r="CC870" s="718">
        <f t="shared" si="2168"/>
        <v>0</v>
      </c>
      <c r="CD870" s="706">
        <f t="shared" si="2169"/>
        <v>0</v>
      </c>
      <c r="CE870" s="706"/>
      <c r="CF870" s="433">
        <f t="shared" si="2170"/>
        <v>6816193</v>
      </c>
    </row>
    <row r="871" spans="2:84" ht="108">
      <c r="B871" s="424" t="s">
        <v>2307</v>
      </c>
      <c r="C871" s="425" t="s">
        <v>2308</v>
      </c>
      <c r="D871" s="426" t="s">
        <v>389</v>
      </c>
      <c r="E871" s="427">
        <v>49576457</v>
      </c>
      <c r="F871" s="428">
        <v>1</v>
      </c>
      <c r="G871" s="429">
        <f t="shared" si="2121"/>
        <v>49576457</v>
      </c>
      <c r="H871" s="429"/>
      <c r="I871" s="429"/>
      <c r="J871" s="429"/>
      <c r="K871" s="519"/>
      <c r="L871" s="429"/>
      <c r="M871" s="513">
        <f t="shared" si="2122"/>
        <v>0</v>
      </c>
      <c r="N871" s="401">
        <f t="shared" si="2123"/>
        <v>0</v>
      </c>
      <c r="O871" s="519"/>
      <c r="P871" s="429"/>
      <c r="Q871" s="513">
        <f t="shared" si="2124"/>
        <v>0</v>
      </c>
      <c r="R871" s="401">
        <f t="shared" si="2125"/>
        <v>0</v>
      </c>
      <c r="S871" s="545"/>
      <c r="T871" s="429"/>
      <c r="U871" s="513">
        <f t="shared" si="2126"/>
        <v>0</v>
      </c>
      <c r="V871" s="401">
        <f t="shared" si="2127"/>
        <v>0</v>
      </c>
      <c r="W871" s="519"/>
      <c r="X871" s="401">
        <f t="shared" si="2174"/>
        <v>0</v>
      </c>
      <c r="Y871" s="513">
        <f t="shared" si="2129"/>
        <v>0</v>
      </c>
      <c r="Z871" s="401">
        <f t="shared" si="2130"/>
        <v>0</v>
      </c>
      <c r="AA871" s="513"/>
      <c r="AB871" s="401">
        <f t="shared" si="2175"/>
        <v>0</v>
      </c>
      <c r="AC871" s="513">
        <f t="shared" si="2132"/>
        <v>0</v>
      </c>
      <c r="AD871" s="401">
        <f t="shared" si="2133"/>
        <v>0</v>
      </c>
      <c r="AE871" s="513"/>
      <c r="AF871" s="401">
        <f t="shared" si="2176"/>
        <v>0</v>
      </c>
      <c r="AG871" s="513">
        <f t="shared" si="2135"/>
        <v>0</v>
      </c>
      <c r="AH871" s="401">
        <f t="shared" si="2136"/>
        <v>0</v>
      </c>
      <c r="AI871" s="513"/>
      <c r="AJ871" s="401">
        <f t="shared" si="2177"/>
        <v>0</v>
      </c>
      <c r="AK871" s="513">
        <f t="shared" si="2138"/>
        <v>0</v>
      </c>
      <c r="AL871" s="401">
        <f t="shared" si="2171"/>
        <v>0</v>
      </c>
      <c r="AM871" s="519"/>
      <c r="AN871" s="429">
        <f t="shared" si="2172"/>
        <v>0</v>
      </c>
      <c r="AO871" s="519">
        <f t="shared" si="2139"/>
        <v>0</v>
      </c>
      <c r="AP871" s="429">
        <f t="shared" si="2140"/>
        <v>0</v>
      </c>
      <c r="AQ871" s="596"/>
      <c r="AR871" s="401">
        <f t="shared" si="2173"/>
        <v>0</v>
      </c>
      <c r="AS871" s="519">
        <f t="shared" si="2141"/>
        <v>0</v>
      </c>
      <c r="AT871" s="429">
        <f t="shared" si="2142"/>
        <v>0</v>
      </c>
      <c r="AU871" s="519"/>
      <c r="AV871" s="401">
        <f t="shared" si="2143"/>
        <v>0</v>
      </c>
      <c r="AW871" s="519">
        <f t="shared" si="2144"/>
        <v>0</v>
      </c>
      <c r="AX871" s="429">
        <f t="shared" si="2145"/>
        <v>0</v>
      </c>
      <c r="AY871" s="519"/>
      <c r="AZ871" s="684">
        <f t="shared" si="2146"/>
        <v>0</v>
      </c>
      <c r="BA871" s="519">
        <f t="shared" si="2147"/>
        <v>0</v>
      </c>
      <c r="BB871" s="429">
        <f t="shared" si="2148"/>
        <v>0</v>
      </c>
      <c r="BC871" s="519"/>
      <c r="BD871" s="429">
        <f t="shared" si="2149"/>
        <v>0</v>
      </c>
      <c r="BE871" s="519">
        <f t="shared" si="2150"/>
        <v>0</v>
      </c>
      <c r="BF871" s="429">
        <f t="shared" si="2151"/>
        <v>0</v>
      </c>
      <c r="BG871" s="519"/>
      <c r="BH871" s="429">
        <f t="shared" si="2152"/>
        <v>0</v>
      </c>
      <c r="BI871" s="519">
        <f t="shared" si="2153"/>
        <v>0</v>
      </c>
      <c r="BJ871" s="429">
        <f t="shared" si="2154"/>
        <v>0</v>
      </c>
      <c r="BK871" s="519"/>
      <c r="BL871" s="429">
        <f t="shared" si="2155"/>
        <v>0</v>
      </c>
      <c r="BM871" s="519">
        <f t="shared" si="2156"/>
        <v>0</v>
      </c>
      <c r="BN871" s="429">
        <f t="shared" si="2157"/>
        <v>0</v>
      </c>
      <c r="BO871" s="718"/>
      <c r="BP871" s="706">
        <f t="shared" si="2158"/>
        <v>0</v>
      </c>
      <c r="BQ871" s="718">
        <f t="shared" si="2159"/>
        <v>0</v>
      </c>
      <c r="BR871" s="706">
        <f t="shared" si="2160"/>
        <v>0</v>
      </c>
      <c r="BS871" s="718"/>
      <c r="BT871" s="706">
        <f t="shared" si="2161"/>
        <v>0</v>
      </c>
      <c r="BU871" s="718">
        <f t="shared" si="2162"/>
        <v>0</v>
      </c>
      <c r="BV871" s="706">
        <f t="shared" si="2163"/>
        <v>0</v>
      </c>
      <c r="BW871" s="718"/>
      <c r="BX871" s="706">
        <f t="shared" si="2164"/>
        <v>0</v>
      </c>
      <c r="BY871" s="718">
        <f t="shared" si="2165"/>
        <v>0</v>
      </c>
      <c r="BZ871" s="706">
        <f t="shared" si="2166"/>
        <v>0</v>
      </c>
      <c r="CA871" s="718"/>
      <c r="CB871" s="706">
        <f t="shared" si="2167"/>
        <v>0</v>
      </c>
      <c r="CC871" s="718">
        <f t="shared" si="2168"/>
        <v>0</v>
      </c>
      <c r="CD871" s="706">
        <f t="shared" si="2169"/>
        <v>0</v>
      </c>
      <c r="CE871" s="706"/>
      <c r="CF871" s="433">
        <f t="shared" si="2170"/>
        <v>49576457</v>
      </c>
    </row>
    <row r="872" spans="2:84" ht="36">
      <c r="B872" s="424" t="s">
        <v>2309</v>
      </c>
      <c r="C872" s="425" t="s">
        <v>2310</v>
      </c>
      <c r="D872" s="426" t="s">
        <v>389</v>
      </c>
      <c r="E872" s="427">
        <v>1298291.125</v>
      </c>
      <c r="F872" s="428">
        <v>0</v>
      </c>
      <c r="G872" s="429">
        <f t="shared" si="2121"/>
        <v>0</v>
      </c>
      <c r="H872" s="429"/>
      <c r="I872" s="429"/>
      <c r="J872" s="429"/>
      <c r="K872" s="519"/>
      <c r="L872" s="429"/>
      <c r="M872" s="513">
        <f t="shared" si="2122"/>
        <v>0</v>
      </c>
      <c r="N872" s="401">
        <f t="shared" si="2123"/>
        <v>0</v>
      </c>
      <c r="O872" s="519"/>
      <c r="P872" s="429"/>
      <c r="Q872" s="513">
        <f t="shared" si="2124"/>
        <v>0</v>
      </c>
      <c r="R872" s="401">
        <f t="shared" si="2125"/>
        <v>0</v>
      </c>
      <c r="S872" s="545"/>
      <c r="T872" s="429"/>
      <c r="U872" s="513">
        <f t="shared" si="2126"/>
        <v>0</v>
      </c>
      <c r="V872" s="401">
        <f t="shared" si="2127"/>
        <v>0</v>
      </c>
      <c r="W872" s="519"/>
      <c r="X872" s="401">
        <f t="shared" si="2174"/>
        <v>0</v>
      </c>
      <c r="Y872" s="513">
        <f t="shared" si="2129"/>
        <v>0</v>
      </c>
      <c r="Z872" s="401">
        <f t="shared" si="2130"/>
        <v>0</v>
      </c>
      <c r="AA872" s="513"/>
      <c r="AB872" s="401">
        <f t="shared" si="2175"/>
        <v>0</v>
      </c>
      <c r="AC872" s="513">
        <f t="shared" si="2132"/>
        <v>0</v>
      </c>
      <c r="AD872" s="401">
        <f t="shared" si="2133"/>
        <v>0</v>
      </c>
      <c r="AE872" s="513"/>
      <c r="AF872" s="401">
        <f t="shared" si="2176"/>
        <v>0</v>
      </c>
      <c r="AG872" s="513">
        <f t="shared" si="2135"/>
        <v>0</v>
      </c>
      <c r="AH872" s="401">
        <f t="shared" si="2136"/>
        <v>0</v>
      </c>
      <c r="AI872" s="513"/>
      <c r="AJ872" s="401">
        <f t="shared" si="2177"/>
        <v>0</v>
      </c>
      <c r="AK872" s="513">
        <f t="shared" si="2138"/>
        <v>0</v>
      </c>
      <c r="AL872" s="401">
        <f t="shared" si="2171"/>
        <v>0</v>
      </c>
      <c r="AM872" s="519"/>
      <c r="AN872" s="429">
        <f t="shared" si="2172"/>
        <v>0</v>
      </c>
      <c r="AO872" s="519">
        <f t="shared" si="2139"/>
        <v>0</v>
      </c>
      <c r="AP872" s="429">
        <f t="shared" si="2140"/>
        <v>0</v>
      </c>
      <c r="AQ872" s="596"/>
      <c r="AR872" s="401">
        <f t="shared" si="2173"/>
        <v>0</v>
      </c>
      <c r="AS872" s="519">
        <f t="shared" si="2141"/>
        <v>0</v>
      </c>
      <c r="AT872" s="429">
        <f t="shared" si="2142"/>
        <v>0</v>
      </c>
      <c r="AU872" s="519"/>
      <c r="AV872" s="401">
        <f t="shared" si="2143"/>
        <v>0</v>
      </c>
      <c r="AW872" s="519">
        <f t="shared" si="2144"/>
        <v>0</v>
      </c>
      <c r="AX872" s="429">
        <f t="shared" si="2145"/>
        <v>0</v>
      </c>
      <c r="AY872" s="519"/>
      <c r="AZ872" s="684">
        <f t="shared" si="2146"/>
        <v>0</v>
      </c>
      <c r="BA872" s="519">
        <f t="shared" si="2147"/>
        <v>0</v>
      </c>
      <c r="BB872" s="429">
        <f t="shared" si="2148"/>
        <v>0</v>
      </c>
      <c r="BC872" s="519"/>
      <c r="BD872" s="429">
        <f t="shared" si="2149"/>
        <v>0</v>
      </c>
      <c r="BE872" s="519">
        <f t="shared" si="2150"/>
        <v>0</v>
      </c>
      <c r="BF872" s="429">
        <f t="shared" si="2151"/>
        <v>0</v>
      </c>
      <c r="BG872" s="519"/>
      <c r="BH872" s="429">
        <f t="shared" si="2152"/>
        <v>0</v>
      </c>
      <c r="BI872" s="519">
        <f t="shared" si="2153"/>
        <v>0</v>
      </c>
      <c r="BJ872" s="429">
        <f t="shared" si="2154"/>
        <v>0</v>
      </c>
      <c r="BK872" s="519"/>
      <c r="BL872" s="429">
        <f t="shared" si="2155"/>
        <v>0</v>
      </c>
      <c r="BM872" s="519">
        <f t="shared" si="2156"/>
        <v>0</v>
      </c>
      <c r="BN872" s="429">
        <f t="shared" si="2157"/>
        <v>0</v>
      </c>
      <c r="BO872" s="718"/>
      <c r="BP872" s="706">
        <f t="shared" si="2158"/>
        <v>0</v>
      </c>
      <c r="BQ872" s="718">
        <f t="shared" si="2159"/>
        <v>0</v>
      </c>
      <c r="BR872" s="706">
        <f t="shared" si="2160"/>
        <v>0</v>
      </c>
      <c r="BS872" s="718"/>
      <c r="BT872" s="706">
        <f t="shared" si="2161"/>
        <v>0</v>
      </c>
      <c r="BU872" s="718">
        <f t="shared" si="2162"/>
        <v>0</v>
      </c>
      <c r="BV872" s="706">
        <f t="shared" si="2163"/>
        <v>0</v>
      </c>
      <c r="BW872" s="718"/>
      <c r="BX872" s="706">
        <f t="shared" si="2164"/>
        <v>0</v>
      </c>
      <c r="BY872" s="718">
        <f t="shared" si="2165"/>
        <v>0</v>
      </c>
      <c r="BZ872" s="706">
        <f t="shared" si="2166"/>
        <v>0</v>
      </c>
      <c r="CA872" s="718"/>
      <c r="CB872" s="706">
        <f t="shared" si="2167"/>
        <v>0</v>
      </c>
      <c r="CC872" s="718">
        <f t="shared" si="2168"/>
        <v>0</v>
      </c>
      <c r="CD872" s="706">
        <f t="shared" si="2169"/>
        <v>0</v>
      </c>
      <c r="CE872" s="706"/>
      <c r="CF872" s="433">
        <f t="shared" si="2170"/>
        <v>0</v>
      </c>
    </row>
    <row r="873" spans="2:84" ht="54">
      <c r="B873" s="424" t="s">
        <v>2311</v>
      </c>
      <c r="C873" s="425" t="s">
        <v>2312</v>
      </c>
      <c r="D873" s="426" t="s">
        <v>389</v>
      </c>
      <c r="E873" s="427">
        <v>1653726.2749999999</v>
      </c>
      <c r="F873" s="428">
        <v>0</v>
      </c>
      <c r="G873" s="429">
        <f t="shared" si="2121"/>
        <v>0</v>
      </c>
      <c r="H873" s="429"/>
      <c r="I873" s="429"/>
      <c r="J873" s="429"/>
      <c r="K873" s="519"/>
      <c r="L873" s="429"/>
      <c r="M873" s="513">
        <f t="shared" si="2122"/>
        <v>0</v>
      </c>
      <c r="N873" s="401">
        <f t="shared" si="2123"/>
        <v>0</v>
      </c>
      <c r="O873" s="519"/>
      <c r="P873" s="429"/>
      <c r="Q873" s="513">
        <f t="shared" si="2124"/>
        <v>0</v>
      </c>
      <c r="R873" s="401">
        <f t="shared" si="2125"/>
        <v>0</v>
      </c>
      <c r="S873" s="545"/>
      <c r="T873" s="429"/>
      <c r="U873" s="513">
        <f t="shared" si="2126"/>
        <v>0</v>
      </c>
      <c r="V873" s="401">
        <f t="shared" si="2127"/>
        <v>0</v>
      </c>
      <c r="W873" s="519"/>
      <c r="X873" s="401">
        <f t="shared" si="2174"/>
        <v>0</v>
      </c>
      <c r="Y873" s="513">
        <f t="shared" si="2129"/>
        <v>0</v>
      </c>
      <c r="Z873" s="401">
        <f t="shared" si="2130"/>
        <v>0</v>
      </c>
      <c r="AA873" s="513"/>
      <c r="AB873" s="401">
        <f t="shared" si="2175"/>
        <v>0</v>
      </c>
      <c r="AC873" s="513">
        <f t="shared" si="2132"/>
        <v>0</v>
      </c>
      <c r="AD873" s="401">
        <f t="shared" si="2133"/>
        <v>0</v>
      </c>
      <c r="AE873" s="513"/>
      <c r="AF873" s="401">
        <f t="shared" si="2176"/>
        <v>0</v>
      </c>
      <c r="AG873" s="513">
        <f t="shared" si="2135"/>
        <v>0</v>
      </c>
      <c r="AH873" s="401">
        <f t="shared" si="2136"/>
        <v>0</v>
      </c>
      <c r="AI873" s="513"/>
      <c r="AJ873" s="401">
        <f t="shared" si="2177"/>
        <v>0</v>
      </c>
      <c r="AK873" s="513">
        <f t="shared" si="2138"/>
        <v>0</v>
      </c>
      <c r="AL873" s="401">
        <f t="shared" si="2171"/>
        <v>0</v>
      </c>
      <c r="AM873" s="519"/>
      <c r="AN873" s="429">
        <f t="shared" si="2172"/>
        <v>0</v>
      </c>
      <c r="AO873" s="519">
        <f t="shared" si="2139"/>
        <v>0</v>
      </c>
      <c r="AP873" s="429">
        <f t="shared" si="2140"/>
        <v>0</v>
      </c>
      <c r="AQ873" s="596"/>
      <c r="AR873" s="401">
        <f t="shared" si="2173"/>
        <v>0</v>
      </c>
      <c r="AS873" s="519">
        <f t="shared" si="2141"/>
        <v>0</v>
      </c>
      <c r="AT873" s="429">
        <f t="shared" si="2142"/>
        <v>0</v>
      </c>
      <c r="AU873" s="519"/>
      <c r="AV873" s="401">
        <f t="shared" si="2143"/>
        <v>0</v>
      </c>
      <c r="AW873" s="519">
        <f t="shared" si="2144"/>
        <v>0</v>
      </c>
      <c r="AX873" s="429">
        <f t="shared" si="2145"/>
        <v>0</v>
      </c>
      <c r="AY873" s="519"/>
      <c r="AZ873" s="684">
        <f t="shared" si="2146"/>
        <v>0</v>
      </c>
      <c r="BA873" s="519">
        <f t="shared" si="2147"/>
        <v>0</v>
      </c>
      <c r="BB873" s="429">
        <f t="shared" si="2148"/>
        <v>0</v>
      </c>
      <c r="BC873" s="519"/>
      <c r="BD873" s="429">
        <f t="shared" si="2149"/>
        <v>0</v>
      </c>
      <c r="BE873" s="519">
        <f t="shared" si="2150"/>
        <v>0</v>
      </c>
      <c r="BF873" s="429">
        <f t="shared" si="2151"/>
        <v>0</v>
      </c>
      <c r="BG873" s="519"/>
      <c r="BH873" s="429">
        <f t="shared" si="2152"/>
        <v>0</v>
      </c>
      <c r="BI873" s="519">
        <f t="shared" si="2153"/>
        <v>0</v>
      </c>
      <c r="BJ873" s="429">
        <f t="shared" si="2154"/>
        <v>0</v>
      </c>
      <c r="BK873" s="519"/>
      <c r="BL873" s="429">
        <f t="shared" si="2155"/>
        <v>0</v>
      </c>
      <c r="BM873" s="519">
        <f t="shared" si="2156"/>
        <v>0</v>
      </c>
      <c r="BN873" s="429">
        <f t="shared" si="2157"/>
        <v>0</v>
      </c>
      <c r="BO873" s="718"/>
      <c r="BP873" s="706">
        <f t="shared" si="2158"/>
        <v>0</v>
      </c>
      <c r="BQ873" s="718">
        <f t="shared" si="2159"/>
        <v>0</v>
      </c>
      <c r="BR873" s="706">
        <f t="shared" si="2160"/>
        <v>0</v>
      </c>
      <c r="BS873" s="718"/>
      <c r="BT873" s="706">
        <f t="shared" si="2161"/>
        <v>0</v>
      </c>
      <c r="BU873" s="718">
        <f t="shared" si="2162"/>
        <v>0</v>
      </c>
      <c r="BV873" s="706">
        <f t="shared" si="2163"/>
        <v>0</v>
      </c>
      <c r="BW873" s="718"/>
      <c r="BX873" s="706">
        <f t="shared" si="2164"/>
        <v>0</v>
      </c>
      <c r="BY873" s="718">
        <f t="shared" si="2165"/>
        <v>0</v>
      </c>
      <c r="BZ873" s="706">
        <f t="shared" si="2166"/>
        <v>0</v>
      </c>
      <c r="CA873" s="718"/>
      <c r="CB873" s="706">
        <f t="shared" si="2167"/>
        <v>0</v>
      </c>
      <c r="CC873" s="718">
        <f t="shared" si="2168"/>
        <v>0</v>
      </c>
      <c r="CD873" s="706">
        <f t="shared" si="2169"/>
        <v>0</v>
      </c>
      <c r="CE873" s="706"/>
      <c r="CF873" s="433">
        <f t="shared" si="2170"/>
        <v>0</v>
      </c>
    </row>
    <row r="874" spans="2:84" ht="36">
      <c r="B874" s="424" t="s">
        <v>2313</v>
      </c>
      <c r="C874" s="425" t="s">
        <v>2314</v>
      </c>
      <c r="D874" s="426" t="s">
        <v>389</v>
      </c>
      <c r="E874" s="427">
        <v>374159.73499999999</v>
      </c>
      <c r="F874" s="428">
        <v>0</v>
      </c>
      <c r="G874" s="429">
        <f t="shared" si="2121"/>
        <v>0</v>
      </c>
      <c r="H874" s="429"/>
      <c r="I874" s="429"/>
      <c r="J874" s="429"/>
      <c r="K874" s="519"/>
      <c r="L874" s="429"/>
      <c r="M874" s="513">
        <f t="shared" si="2122"/>
        <v>0</v>
      </c>
      <c r="N874" s="401">
        <f t="shared" si="2123"/>
        <v>0</v>
      </c>
      <c r="O874" s="519"/>
      <c r="P874" s="429"/>
      <c r="Q874" s="513">
        <f t="shared" si="2124"/>
        <v>0</v>
      </c>
      <c r="R874" s="401">
        <f t="shared" si="2125"/>
        <v>0</v>
      </c>
      <c r="S874" s="545"/>
      <c r="T874" s="429"/>
      <c r="U874" s="513">
        <f t="shared" si="2126"/>
        <v>0</v>
      </c>
      <c r="V874" s="401">
        <f t="shared" si="2127"/>
        <v>0</v>
      </c>
      <c r="W874" s="519"/>
      <c r="X874" s="401">
        <f t="shared" si="2174"/>
        <v>0</v>
      </c>
      <c r="Y874" s="513">
        <f t="shared" si="2129"/>
        <v>0</v>
      </c>
      <c r="Z874" s="401">
        <f t="shared" si="2130"/>
        <v>0</v>
      </c>
      <c r="AA874" s="513"/>
      <c r="AB874" s="401">
        <f t="shared" si="2175"/>
        <v>0</v>
      </c>
      <c r="AC874" s="513">
        <f t="shared" si="2132"/>
        <v>0</v>
      </c>
      <c r="AD874" s="401">
        <f t="shared" si="2133"/>
        <v>0</v>
      </c>
      <c r="AE874" s="513"/>
      <c r="AF874" s="401">
        <f t="shared" si="2176"/>
        <v>0</v>
      </c>
      <c r="AG874" s="513">
        <f t="shared" si="2135"/>
        <v>0</v>
      </c>
      <c r="AH874" s="401">
        <f t="shared" si="2136"/>
        <v>0</v>
      </c>
      <c r="AI874" s="513"/>
      <c r="AJ874" s="401">
        <f t="shared" si="2177"/>
        <v>0</v>
      </c>
      <c r="AK874" s="513">
        <f t="shared" si="2138"/>
        <v>0</v>
      </c>
      <c r="AL874" s="401">
        <f t="shared" si="2171"/>
        <v>0</v>
      </c>
      <c r="AM874" s="519"/>
      <c r="AN874" s="429">
        <f t="shared" si="2172"/>
        <v>0</v>
      </c>
      <c r="AO874" s="519">
        <f t="shared" si="2139"/>
        <v>0</v>
      </c>
      <c r="AP874" s="429">
        <f t="shared" si="2140"/>
        <v>0</v>
      </c>
      <c r="AQ874" s="596"/>
      <c r="AR874" s="401">
        <f t="shared" si="2173"/>
        <v>0</v>
      </c>
      <c r="AS874" s="519">
        <f t="shared" si="2141"/>
        <v>0</v>
      </c>
      <c r="AT874" s="429">
        <f t="shared" si="2142"/>
        <v>0</v>
      </c>
      <c r="AU874" s="519"/>
      <c r="AV874" s="401">
        <f t="shared" si="2143"/>
        <v>0</v>
      </c>
      <c r="AW874" s="519">
        <f t="shared" si="2144"/>
        <v>0</v>
      </c>
      <c r="AX874" s="429">
        <f t="shared" si="2145"/>
        <v>0</v>
      </c>
      <c r="AY874" s="519"/>
      <c r="AZ874" s="684">
        <f t="shared" si="2146"/>
        <v>0</v>
      </c>
      <c r="BA874" s="519">
        <f t="shared" si="2147"/>
        <v>0</v>
      </c>
      <c r="BB874" s="429">
        <f t="shared" si="2148"/>
        <v>0</v>
      </c>
      <c r="BC874" s="519"/>
      <c r="BD874" s="429">
        <f t="shared" si="2149"/>
        <v>0</v>
      </c>
      <c r="BE874" s="519">
        <f t="shared" si="2150"/>
        <v>0</v>
      </c>
      <c r="BF874" s="429">
        <f t="shared" si="2151"/>
        <v>0</v>
      </c>
      <c r="BG874" s="519"/>
      <c r="BH874" s="429">
        <f t="shared" si="2152"/>
        <v>0</v>
      </c>
      <c r="BI874" s="519">
        <f t="shared" si="2153"/>
        <v>0</v>
      </c>
      <c r="BJ874" s="429">
        <f t="shared" si="2154"/>
        <v>0</v>
      </c>
      <c r="BK874" s="519"/>
      <c r="BL874" s="429">
        <f t="shared" si="2155"/>
        <v>0</v>
      </c>
      <c r="BM874" s="519">
        <f t="shared" si="2156"/>
        <v>0</v>
      </c>
      <c r="BN874" s="429">
        <f t="shared" si="2157"/>
        <v>0</v>
      </c>
      <c r="BO874" s="718"/>
      <c r="BP874" s="706">
        <f t="shared" si="2158"/>
        <v>0</v>
      </c>
      <c r="BQ874" s="718">
        <f t="shared" si="2159"/>
        <v>0</v>
      </c>
      <c r="BR874" s="706">
        <f t="shared" si="2160"/>
        <v>0</v>
      </c>
      <c r="BS874" s="718"/>
      <c r="BT874" s="706">
        <f t="shared" si="2161"/>
        <v>0</v>
      </c>
      <c r="BU874" s="718">
        <f t="shared" si="2162"/>
        <v>0</v>
      </c>
      <c r="BV874" s="706">
        <f t="shared" si="2163"/>
        <v>0</v>
      </c>
      <c r="BW874" s="718"/>
      <c r="BX874" s="706">
        <f t="shared" si="2164"/>
        <v>0</v>
      </c>
      <c r="BY874" s="718">
        <f t="shared" si="2165"/>
        <v>0</v>
      </c>
      <c r="BZ874" s="706">
        <f t="shared" si="2166"/>
        <v>0</v>
      </c>
      <c r="CA874" s="718"/>
      <c r="CB874" s="706">
        <f t="shared" si="2167"/>
        <v>0</v>
      </c>
      <c r="CC874" s="718">
        <f t="shared" si="2168"/>
        <v>0</v>
      </c>
      <c r="CD874" s="706">
        <f t="shared" si="2169"/>
        <v>0</v>
      </c>
      <c r="CE874" s="706"/>
      <c r="CF874" s="433">
        <f t="shared" si="2170"/>
        <v>0</v>
      </c>
    </row>
    <row r="875" spans="2:84" ht="36">
      <c r="B875" s="424" t="s">
        <v>2315</v>
      </c>
      <c r="C875" s="425" t="s">
        <v>2316</v>
      </c>
      <c r="D875" s="426" t="s">
        <v>389</v>
      </c>
      <c r="E875" s="427">
        <v>2907855</v>
      </c>
      <c r="F875" s="428">
        <v>1</v>
      </c>
      <c r="G875" s="429">
        <f t="shared" si="2121"/>
        <v>2907855</v>
      </c>
      <c r="H875" s="429"/>
      <c r="I875" s="429"/>
      <c r="J875" s="429"/>
      <c r="K875" s="519"/>
      <c r="L875" s="429"/>
      <c r="M875" s="513">
        <f t="shared" si="2122"/>
        <v>0</v>
      </c>
      <c r="N875" s="401">
        <f t="shared" si="2123"/>
        <v>0</v>
      </c>
      <c r="O875" s="519"/>
      <c r="P875" s="429"/>
      <c r="Q875" s="513">
        <f t="shared" si="2124"/>
        <v>0</v>
      </c>
      <c r="R875" s="401">
        <f t="shared" si="2125"/>
        <v>0</v>
      </c>
      <c r="S875" s="545"/>
      <c r="T875" s="429"/>
      <c r="U875" s="513">
        <f t="shared" si="2126"/>
        <v>0</v>
      </c>
      <c r="V875" s="401">
        <f t="shared" si="2127"/>
        <v>0</v>
      </c>
      <c r="W875" s="519"/>
      <c r="X875" s="401">
        <f t="shared" si="2174"/>
        <v>0</v>
      </c>
      <c r="Y875" s="513">
        <f t="shared" si="2129"/>
        <v>0</v>
      </c>
      <c r="Z875" s="401">
        <f t="shared" si="2130"/>
        <v>0</v>
      </c>
      <c r="AA875" s="513"/>
      <c r="AB875" s="401">
        <f t="shared" si="2175"/>
        <v>0</v>
      </c>
      <c r="AC875" s="513">
        <f t="shared" si="2132"/>
        <v>0</v>
      </c>
      <c r="AD875" s="401">
        <f t="shared" si="2133"/>
        <v>0</v>
      </c>
      <c r="AE875" s="513"/>
      <c r="AF875" s="401">
        <f t="shared" si="2176"/>
        <v>0</v>
      </c>
      <c r="AG875" s="513">
        <f t="shared" si="2135"/>
        <v>0</v>
      </c>
      <c r="AH875" s="401">
        <f t="shared" si="2136"/>
        <v>0</v>
      </c>
      <c r="AI875" s="513"/>
      <c r="AJ875" s="401">
        <f t="shared" si="2177"/>
        <v>0</v>
      </c>
      <c r="AK875" s="513">
        <f t="shared" si="2138"/>
        <v>0</v>
      </c>
      <c r="AL875" s="401">
        <f t="shared" si="2171"/>
        <v>0</v>
      </c>
      <c r="AM875" s="519"/>
      <c r="AN875" s="429">
        <f t="shared" si="2172"/>
        <v>0</v>
      </c>
      <c r="AO875" s="519">
        <f t="shared" si="2139"/>
        <v>0</v>
      </c>
      <c r="AP875" s="429">
        <f t="shared" si="2140"/>
        <v>0</v>
      </c>
      <c r="AQ875" s="596"/>
      <c r="AR875" s="401">
        <f t="shared" si="2173"/>
        <v>0</v>
      </c>
      <c r="AS875" s="519">
        <f t="shared" si="2141"/>
        <v>0</v>
      </c>
      <c r="AT875" s="429">
        <f t="shared" si="2142"/>
        <v>0</v>
      </c>
      <c r="AU875" s="519"/>
      <c r="AV875" s="401">
        <f t="shared" si="2143"/>
        <v>0</v>
      </c>
      <c r="AW875" s="519">
        <f t="shared" si="2144"/>
        <v>0</v>
      </c>
      <c r="AX875" s="429">
        <f t="shared" si="2145"/>
        <v>0</v>
      </c>
      <c r="AY875" s="519"/>
      <c r="AZ875" s="684">
        <f t="shared" si="2146"/>
        <v>0</v>
      </c>
      <c r="BA875" s="519">
        <f t="shared" si="2147"/>
        <v>0</v>
      </c>
      <c r="BB875" s="429">
        <f t="shared" si="2148"/>
        <v>0</v>
      </c>
      <c r="BC875" s="519"/>
      <c r="BD875" s="429">
        <f t="shared" si="2149"/>
        <v>0</v>
      </c>
      <c r="BE875" s="519">
        <f t="shared" si="2150"/>
        <v>0</v>
      </c>
      <c r="BF875" s="429">
        <f t="shared" si="2151"/>
        <v>0</v>
      </c>
      <c r="BG875" s="519"/>
      <c r="BH875" s="429">
        <f t="shared" si="2152"/>
        <v>0</v>
      </c>
      <c r="BI875" s="519">
        <f t="shared" si="2153"/>
        <v>0</v>
      </c>
      <c r="BJ875" s="429">
        <f t="shared" si="2154"/>
        <v>0</v>
      </c>
      <c r="BK875" s="519"/>
      <c r="BL875" s="429">
        <f t="shared" si="2155"/>
        <v>0</v>
      </c>
      <c r="BM875" s="519">
        <f t="shared" si="2156"/>
        <v>0</v>
      </c>
      <c r="BN875" s="429">
        <f t="shared" si="2157"/>
        <v>0</v>
      </c>
      <c r="BO875" s="718"/>
      <c r="BP875" s="706">
        <f t="shared" si="2158"/>
        <v>0</v>
      </c>
      <c r="BQ875" s="718">
        <f t="shared" si="2159"/>
        <v>0</v>
      </c>
      <c r="BR875" s="706">
        <f t="shared" si="2160"/>
        <v>0</v>
      </c>
      <c r="BS875" s="718"/>
      <c r="BT875" s="706">
        <f t="shared" si="2161"/>
        <v>0</v>
      </c>
      <c r="BU875" s="718">
        <f t="shared" si="2162"/>
        <v>0</v>
      </c>
      <c r="BV875" s="706">
        <f t="shared" si="2163"/>
        <v>0</v>
      </c>
      <c r="BW875" s="718"/>
      <c r="BX875" s="706">
        <f t="shared" si="2164"/>
        <v>0</v>
      </c>
      <c r="BY875" s="718">
        <f t="shared" si="2165"/>
        <v>0</v>
      </c>
      <c r="BZ875" s="706">
        <f t="shared" si="2166"/>
        <v>0</v>
      </c>
      <c r="CA875" s="718"/>
      <c r="CB875" s="706">
        <f t="shared" si="2167"/>
        <v>0</v>
      </c>
      <c r="CC875" s="718">
        <f t="shared" si="2168"/>
        <v>0</v>
      </c>
      <c r="CD875" s="706">
        <f t="shared" si="2169"/>
        <v>0</v>
      </c>
      <c r="CE875" s="706"/>
      <c r="CF875" s="433">
        <f t="shared" si="2170"/>
        <v>2907855</v>
      </c>
    </row>
    <row r="876" spans="2:84" ht="36">
      <c r="B876" s="424" t="s">
        <v>2317</v>
      </c>
      <c r="C876" s="425" t="s">
        <v>2318</v>
      </c>
      <c r="D876" s="426" t="s">
        <v>389</v>
      </c>
      <c r="E876" s="427">
        <v>3952206</v>
      </c>
      <c r="F876" s="428">
        <v>0</v>
      </c>
      <c r="G876" s="429">
        <f t="shared" si="2121"/>
        <v>0</v>
      </c>
      <c r="H876" s="429"/>
      <c r="I876" s="429"/>
      <c r="J876" s="429"/>
      <c r="K876" s="519"/>
      <c r="L876" s="429"/>
      <c r="M876" s="513">
        <f t="shared" si="2122"/>
        <v>0</v>
      </c>
      <c r="N876" s="401">
        <f t="shared" si="2123"/>
        <v>0</v>
      </c>
      <c r="O876" s="519"/>
      <c r="P876" s="429"/>
      <c r="Q876" s="513">
        <f t="shared" si="2124"/>
        <v>0</v>
      </c>
      <c r="R876" s="401">
        <f t="shared" si="2125"/>
        <v>0</v>
      </c>
      <c r="S876" s="545"/>
      <c r="T876" s="429"/>
      <c r="U876" s="513">
        <f t="shared" si="2126"/>
        <v>0</v>
      </c>
      <c r="V876" s="401">
        <f t="shared" si="2127"/>
        <v>0</v>
      </c>
      <c r="W876" s="519"/>
      <c r="X876" s="401">
        <f t="shared" si="2174"/>
        <v>0</v>
      </c>
      <c r="Y876" s="513">
        <f t="shared" si="2129"/>
        <v>0</v>
      </c>
      <c r="Z876" s="401">
        <f t="shared" si="2130"/>
        <v>0</v>
      </c>
      <c r="AA876" s="513"/>
      <c r="AB876" s="401">
        <f t="shared" si="2175"/>
        <v>0</v>
      </c>
      <c r="AC876" s="513">
        <f t="shared" si="2132"/>
        <v>0</v>
      </c>
      <c r="AD876" s="401">
        <f t="shared" si="2133"/>
        <v>0</v>
      </c>
      <c r="AE876" s="513"/>
      <c r="AF876" s="401">
        <f t="shared" si="2176"/>
        <v>0</v>
      </c>
      <c r="AG876" s="513">
        <f t="shared" si="2135"/>
        <v>0</v>
      </c>
      <c r="AH876" s="401">
        <f t="shared" si="2136"/>
        <v>0</v>
      </c>
      <c r="AI876" s="513"/>
      <c r="AJ876" s="401">
        <f t="shared" si="2177"/>
        <v>0</v>
      </c>
      <c r="AK876" s="513">
        <f t="shared" si="2138"/>
        <v>0</v>
      </c>
      <c r="AL876" s="401">
        <f t="shared" si="2171"/>
        <v>0</v>
      </c>
      <c r="AM876" s="519"/>
      <c r="AN876" s="429">
        <f t="shared" si="2172"/>
        <v>0</v>
      </c>
      <c r="AO876" s="519">
        <f t="shared" si="2139"/>
        <v>0</v>
      </c>
      <c r="AP876" s="429">
        <f t="shared" si="2140"/>
        <v>0</v>
      </c>
      <c r="AQ876" s="596"/>
      <c r="AR876" s="401">
        <f t="shared" si="2173"/>
        <v>0</v>
      </c>
      <c r="AS876" s="519">
        <f t="shared" si="2141"/>
        <v>0</v>
      </c>
      <c r="AT876" s="429">
        <f t="shared" si="2142"/>
        <v>0</v>
      </c>
      <c r="AU876" s="519"/>
      <c r="AV876" s="401">
        <f t="shared" si="2143"/>
        <v>0</v>
      </c>
      <c r="AW876" s="519">
        <f t="shared" si="2144"/>
        <v>0</v>
      </c>
      <c r="AX876" s="429">
        <f t="shared" si="2145"/>
        <v>0</v>
      </c>
      <c r="AY876" s="519"/>
      <c r="AZ876" s="684">
        <f t="shared" si="2146"/>
        <v>0</v>
      </c>
      <c r="BA876" s="519">
        <f t="shared" si="2147"/>
        <v>0</v>
      </c>
      <c r="BB876" s="429">
        <f t="shared" si="2148"/>
        <v>0</v>
      </c>
      <c r="BC876" s="519"/>
      <c r="BD876" s="429">
        <f t="shared" si="2149"/>
        <v>0</v>
      </c>
      <c r="BE876" s="519">
        <f t="shared" si="2150"/>
        <v>0</v>
      </c>
      <c r="BF876" s="429">
        <f t="shared" si="2151"/>
        <v>0</v>
      </c>
      <c r="BG876" s="519"/>
      <c r="BH876" s="429">
        <f t="shared" si="2152"/>
        <v>0</v>
      </c>
      <c r="BI876" s="519">
        <f t="shared" si="2153"/>
        <v>0</v>
      </c>
      <c r="BJ876" s="429">
        <f t="shared" si="2154"/>
        <v>0</v>
      </c>
      <c r="BK876" s="519"/>
      <c r="BL876" s="429">
        <f t="shared" si="2155"/>
        <v>0</v>
      </c>
      <c r="BM876" s="519">
        <f t="shared" si="2156"/>
        <v>0</v>
      </c>
      <c r="BN876" s="429">
        <f t="shared" si="2157"/>
        <v>0</v>
      </c>
      <c r="BO876" s="718"/>
      <c r="BP876" s="706">
        <f t="shared" si="2158"/>
        <v>0</v>
      </c>
      <c r="BQ876" s="718">
        <f t="shared" si="2159"/>
        <v>0</v>
      </c>
      <c r="BR876" s="706">
        <f t="shared" si="2160"/>
        <v>0</v>
      </c>
      <c r="BS876" s="718"/>
      <c r="BT876" s="706">
        <f t="shared" si="2161"/>
        <v>0</v>
      </c>
      <c r="BU876" s="718">
        <f t="shared" si="2162"/>
        <v>0</v>
      </c>
      <c r="BV876" s="706">
        <f t="shared" si="2163"/>
        <v>0</v>
      </c>
      <c r="BW876" s="718"/>
      <c r="BX876" s="706">
        <f t="shared" si="2164"/>
        <v>0</v>
      </c>
      <c r="BY876" s="718">
        <f t="shared" si="2165"/>
        <v>0</v>
      </c>
      <c r="BZ876" s="706">
        <f t="shared" si="2166"/>
        <v>0</v>
      </c>
      <c r="CA876" s="718"/>
      <c r="CB876" s="706">
        <f t="shared" si="2167"/>
        <v>0</v>
      </c>
      <c r="CC876" s="718">
        <f t="shared" si="2168"/>
        <v>0</v>
      </c>
      <c r="CD876" s="706">
        <f t="shared" si="2169"/>
        <v>0</v>
      </c>
      <c r="CE876" s="706"/>
      <c r="CF876" s="433">
        <f t="shared" si="2170"/>
        <v>0</v>
      </c>
    </row>
    <row r="877" spans="2:84" ht="36">
      <c r="B877" s="424" t="s">
        <v>2319</v>
      </c>
      <c r="C877" s="425" t="s">
        <v>2320</v>
      </c>
      <c r="D877" s="426" t="s">
        <v>392</v>
      </c>
      <c r="E877" s="427">
        <v>11787.6</v>
      </c>
      <c r="F877" s="428">
        <v>860</v>
      </c>
      <c r="G877" s="429">
        <f t="shared" si="2121"/>
        <v>10137336</v>
      </c>
      <c r="H877" s="429"/>
      <c r="I877" s="429"/>
      <c r="J877" s="429"/>
      <c r="K877" s="519"/>
      <c r="L877" s="429"/>
      <c r="M877" s="513">
        <f t="shared" si="2122"/>
        <v>0</v>
      </c>
      <c r="N877" s="401">
        <f t="shared" si="2123"/>
        <v>0</v>
      </c>
      <c r="O877" s="519"/>
      <c r="P877" s="429"/>
      <c r="Q877" s="513">
        <f t="shared" si="2124"/>
        <v>0</v>
      </c>
      <c r="R877" s="401">
        <f t="shared" si="2125"/>
        <v>0</v>
      </c>
      <c r="S877" s="545"/>
      <c r="T877" s="429"/>
      <c r="U877" s="513">
        <f t="shared" si="2126"/>
        <v>0</v>
      </c>
      <c r="V877" s="401">
        <f t="shared" si="2127"/>
        <v>0</v>
      </c>
      <c r="W877" s="519"/>
      <c r="X877" s="401">
        <f t="shared" si="2174"/>
        <v>0</v>
      </c>
      <c r="Y877" s="513">
        <f t="shared" si="2129"/>
        <v>0</v>
      </c>
      <c r="Z877" s="401">
        <f t="shared" si="2130"/>
        <v>0</v>
      </c>
      <c r="AA877" s="513"/>
      <c r="AB877" s="401">
        <f t="shared" si="2175"/>
        <v>0</v>
      </c>
      <c r="AC877" s="513">
        <f t="shared" si="2132"/>
        <v>0</v>
      </c>
      <c r="AD877" s="401">
        <f t="shared" si="2133"/>
        <v>0</v>
      </c>
      <c r="AE877" s="513"/>
      <c r="AF877" s="401">
        <f t="shared" si="2176"/>
        <v>0</v>
      </c>
      <c r="AG877" s="513">
        <f t="shared" si="2135"/>
        <v>0</v>
      </c>
      <c r="AH877" s="401">
        <f t="shared" si="2136"/>
        <v>0</v>
      </c>
      <c r="AI877" s="513"/>
      <c r="AJ877" s="401">
        <f t="shared" si="2177"/>
        <v>0</v>
      </c>
      <c r="AK877" s="513">
        <f t="shared" si="2138"/>
        <v>0</v>
      </c>
      <c r="AL877" s="401">
        <f t="shared" si="2171"/>
        <v>0</v>
      </c>
      <c r="AM877" s="519"/>
      <c r="AN877" s="429">
        <f t="shared" si="2172"/>
        <v>0</v>
      </c>
      <c r="AO877" s="519">
        <f t="shared" si="2139"/>
        <v>0</v>
      </c>
      <c r="AP877" s="429">
        <f t="shared" si="2140"/>
        <v>0</v>
      </c>
      <c r="AQ877" s="596"/>
      <c r="AR877" s="401">
        <f t="shared" si="2173"/>
        <v>0</v>
      </c>
      <c r="AS877" s="519">
        <f t="shared" si="2141"/>
        <v>0</v>
      </c>
      <c r="AT877" s="429">
        <f t="shared" si="2142"/>
        <v>0</v>
      </c>
      <c r="AU877" s="519"/>
      <c r="AV877" s="401">
        <f t="shared" si="2143"/>
        <v>0</v>
      </c>
      <c r="AW877" s="519">
        <f t="shared" si="2144"/>
        <v>0</v>
      </c>
      <c r="AX877" s="429">
        <f t="shared" si="2145"/>
        <v>0</v>
      </c>
      <c r="AY877" s="519"/>
      <c r="AZ877" s="684">
        <f t="shared" si="2146"/>
        <v>0</v>
      </c>
      <c r="BA877" s="519">
        <f t="shared" si="2147"/>
        <v>0</v>
      </c>
      <c r="BB877" s="429">
        <f t="shared" si="2148"/>
        <v>0</v>
      </c>
      <c r="BC877" s="519"/>
      <c r="BD877" s="429">
        <f t="shared" si="2149"/>
        <v>0</v>
      </c>
      <c r="BE877" s="519">
        <f t="shared" si="2150"/>
        <v>0</v>
      </c>
      <c r="BF877" s="429">
        <f t="shared" si="2151"/>
        <v>0</v>
      </c>
      <c r="BG877" s="519"/>
      <c r="BH877" s="429">
        <f t="shared" si="2152"/>
        <v>0</v>
      </c>
      <c r="BI877" s="519">
        <f t="shared" si="2153"/>
        <v>0</v>
      </c>
      <c r="BJ877" s="429">
        <f t="shared" si="2154"/>
        <v>0</v>
      </c>
      <c r="BK877" s="519"/>
      <c r="BL877" s="429">
        <f t="shared" si="2155"/>
        <v>0</v>
      </c>
      <c r="BM877" s="519">
        <f t="shared" si="2156"/>
        <v>0</v>
      </c>
      <c r="BN877" s="429">
        <f t="shared" si="2157"/>
        <v>0</v>
      </c>
      <c r="BO877" s="718"/>
      <c r="BP877" s="706">
        <f t="shared" si="2158"/>
        <v>0</v>
      </c>
      <c r="BQ877" s="718">
        <f t="shared" si="2159"/>
        <v>0</v>
      </c>
      <c r="BR877" s="706">
        <f t="shared" si="2160"/>
        <v>0</v>
      </c>
      <c r="BS877" s="718"/>
      <c r="BT877" s="706">
        <f t="shared" si="2161"/>
        <v>0</v>
      </c>
      <c r="BU877" s="718">
        <f t="shared" si="2162"/>
        <v>0</v>
      </c>
      <c r="BV877" s="706">
        <f t="shared" si="2163"/>
        <v>0</v>
      </c>
      <c r="BW877" s="718"/>
      <c r="BX877" s="706">
        <f t="shared" si="2164"/>
        <v>0</v>
      </c>
      <c r="BY877" s="718">
        <f t="shared" si="2165"/>
        <v>0</v>
      </c>
      <c r="BZ877" s="706">
        <f t="shared" si="2166"/>
        <v>0</v>
      </c>
      <c r="CA877" s="718"/>
      <c r="CB877" s="706">
        <f t="shared" si="2167"/>
        <v>0</v>
      </c>
      <c r="CC877" s="718">
        <f t="shared" si="2168"/>
        <v>0</v>
      </c>
      <c r="CD877" s="706">
        <f t="shared" si="2169"/>
        <v>0</v>
      </c>
      <c r="CE877" s="706"/>
      <c r="CF877" s="433">
        <f t="shared" si="2170"/>
        <v>10137336</v>
      </c>
    </row>
    <row r="878" spans="2:84" ht="36">
      <c r="B878" s="424" t="s">
        <v>2321</v>
      </c>
      <c r="C878" s="425" t="s">
        <v>2322</v>
      </c>
      <c r="D878" s="426" t="s">
        <v>392</v>
      </c>
      <c r="E878" s="427">
        <v>14727.6</v>
      </c>
      <c r="F878" s="428">
        <v>101</v>
      </c>
      <c r="G878" s="429">
        <f t="shared" si="2121"/>
        <v>1487487.6</v>
      </c>
      <c r="H878" s="429"/>
      <c r="I878" s="429"/>
      <c r="J878" s="429"/>
      <c r="K878" s="519"/>
      <c r="L878" s="429"/>
      <c r="M878" s="513">
        <f t="shared" si="2122"/>
        <v>0</v>
      </c>
      <c r="N878" s="401">
        <f t="shared" si="2123"/>
        <v>0</v>
      </c>
      <c r="O878" s="519"/>
      <c r="P878" s="429"/>
      <c r="Q878" s="513">
        <f t="shared" si="2124"/>
        <v>0</v>
      </c>
      <c r="R878" s="401">
        <f t="shared" si="2125"/>
        <v>0</v>
      </c>
      <c r="S878" s="545"/>
      <c r="T878" s="429"/>
      <c r="U878" s="513">
        <f t="shared" si="2126"/>
        <v>0</v>
      </c>
      <c r="V878" s="401">
        <f t="shared" si="2127"/>
        <v>0</v>
      </c>
      <c r="W878" s="519"/>
      <c r="X878" s="401">
        <f t="shared" si="2174"/>
        <v>0</v>
      </c>
      <c r="Y878" s="513">
        <f t="shared" si="2129"/>
        <v>0</v>
      </c>
      <c r="Z878" s="401">
        <f t="shared" si="2130"/>
        <v>0</v>
      </c>
      <c r="AA878" s="513"/>
      <c r="AB878" s="401">
        <f t="shared" si="2175"/>
        <v>0</v>
      </c>
      <c r="AC878" s="513">
        <f t="shared" si="2132"/>
        <v>0</v>
      </c>
      <c r="AD878" s="401">
        <f t="shared" si="2133"/>
        <v>0</v>
      </c>
      <c r="AE878" s="513"/>
      <c r="AF878" s="401">
        <f t="shared" si="2176"/>
        <v>0</v>
      </c>
      <c r="AG878" s="513">
        <f t="shared" si="2135"/>
        <v>0</v>
      </c>
      <c r="AH878" s="401">
        <f t="shared" si="2136"/>
        <v>0</v>
      </c>
      <c r="AI878" s="513"/>
      <c r="AJ878" s="401">
        <f t="shared" si="2177"/>
        <v>0</v>
      </c>
      <c r="AK878" s="513">
        <f t="shared" si="2138"/>
        <v>0</v>
      </c>
      <c r="AL878" s="401">
        <f t="shared" si="2171"/>
        <v>0</v>
      </c>
      <c r="AM878" s="519"/>
      <c r="AN878" s="429">
        <f t="shared" si="2172"/>
        <v>0</v>
      </c>
      <c r="AO878" s="519">
        <f t="shared" si="2139"/>
        <v>0</v>
      </c>
      <c r="AP878" s="429">
        <f t="shared" si="2140"/>
        <v>0</v>
      </c>
      <c r="AQ878" s="596"/>
      <c r="AR878" s="401">
        <f t="shared" si="2173"/>
        <v>0</v>
      </c>
      <c r="AS878" s="519">
        <f t="shared" si="2141"/>
        <v>0</v>
      </c>
      <c r="AT878" s="429">
        <f t="shared" si="2142"/>
        <v>0</v>
      </c>
      <c r="AU878" s="519"/>
      <c r="AV878" s="401">
        <f t="shared" si="2143"/>
        <v>0</v>
      </c>
      <c r="AW878" s="519">
        <f t="shared" si="2144"/>
        <v>0</v>
      </c>
      <c r="AX878" s="429">
        <f t="shared" si="2145"/>
        <v>0</v>
      </c>
      <c r="AY878" s="519"/>
      <c r="AZ878" s="684">
        <f t="shared" si="2146"/>
        <v>0</v>
      </c>
      <c r="BA878" s="519">
        <f t="shared" si="2147"/>
        <v>0</v>
      </c>
      <c r="BB878" s="429">
        <f t="shared" si="2148"/>
        <v>0</v>
      </c>
      <c r="BC878" s="519"/>
      <c r="BD878" s="429">
        <f t="shared" si="2149"/>
        <v>0</v>
      </c>
      <c r="BE878" s="519">
        <f t="shared" si="2150"/>
        <v>0</v>
      </c>
      <c r="BF878" s="429">
        <f t="shared" si="2151"/>
        <v>0</v>
      </c>
      <c r="BG878" s="519"/>
      <c r="BH878" s="429">
        <f t="shared" si="2152"/>
        <v>0</v>
      </c>
      <c r="BI878" s="519">
        <f t="shared" si="2153"/>
        <v>0</v>
      </c>
      <c r="BJ878" s="429">
        <f t="shared" si="2154"/>
        <v>0</v>
      </c>
      <c r="BK878" s="519"/>
      <c r="BL878" s="429">
        <f t="shared" si="2155"/>
        <v>0</v>
      </c>
      <c r="BM878" s="519">
        <f t="shared" si="2156"/>
        <v>0</v>
      </c>
      <c r="BN878" s="429">
        <f t="shared" si="2157"/>
        <v>0</v>
      </c>
      <c r="BO878" s="718"/>
      <c r="BP878" s="706">
        <f t="shared" si="2158"/>
        <v>0</v>
      </c>
      <c r="BQ878" s="718">
        <f t="shared" si="2159"/>
        <v>0</v>
      </c>
      <c r="BR878" s="706">
        <f t="shared" si="2160"/>
        <v>0</v>
      </c>
      <c r="BS878" s="718"/>
      <c r="BT878" s="706">
        <f t="shared" si="2161"/>
        <v>0</v>
      </c>
      <c r="BU878" s="718">
        <f t="shared" si="2162"/>
        <v>0</v>
      </c>
      <c r="BV878" s="706">
        <f t="shared" si="2163"/>
        <v>0</v>
      </c>
      <c r="BW878" s="718"/>
      <c r="BX878" s="706">
        <f t="shared" si="2164"/>
        <v>0</v>
      </c>
      <c r="BY878" s="718">
        <f t="shared" si="2165"/>
        <v>0</v>
      </c>
      <c r="BZ878" s="706">
        <f t="shared" si="2166"/>
        <v>0</v>
      </c>
      <c r="CA878" s="718"/>
      <c r="CB878" s="706">
        <f t="shared" si="2167"/>
        <v>0</v>
      </c>
      <c r="CC878" s="718">
        <f t="shared" si="2168"/>
        <v>0</v>
      </c>
      <c r="CD878" s="706">
        <f t="shared" si="2169"/>
        <v>0</v>
      </c>
      <c r="CE878" s="706"/>
      <c r="CF878" s="433">
        <f t="shared" si="2170"/>
        <v>1487487.6</v>
      </c>
    </row>
    <row r="879" spans="2:84">
      <c r="B879" s="424" t="s">
        <v>2323</v>
      </c>
      <c r="C879" s="425" t="s">
        <v>2324</v>
      </c>
      <c r="D879" s="426" t="s">
        <v>392</v>
      </c>
      <c r="E879" s="427">
        <v>2804.4</v>
      </c>
      <c r="F879" s="428">
        <v>200</v>
      </c>
      <c r="G879" s="429">
        <f t="shared" si="2121"/>
        <v>560880</v>
      </c>
      <c r="H879" s="429"/>
      <c r="I879" s="429"/>
      <c r="J879" s="429"/>
      <c r="K879" s="519"/>
      <c r="L879" s="429"/>
      <c r="M879" s="513">
        <f t="shared" si="2122"/>
        <v>0</v>
      </c>
      <c r="N879" s="401">
        <f t="shared" si="2123"/>
        <v>0</v>
      </c>
      <c r="O879" s="519"/>
      <c r="P879" s="429"/>
      <c r="Q879" s="513">
        <f t="shared" si="2124"/>
        <v>0</v>
      </c>
      <c r="R879" s="401">
        <f t="shared" si="2125"/>
        <v>0</v>
      </c>
      <c r="S879" s="545"/>
      <c r="T879" s="429"/>
      <c r="U879" s="513">
        <f t="shared" si="2126"/>
        <v>0</v>
      </c>
      <c r="V879" s="401">
        <f t="shared" si="2127"/>
        <v>0</v>
      </c>
      <c r="W879" s="519"/>
      <c r="X879" s="401">
        <f t="shared" si="2174"/>
        <v>0</v>
      </c>
      <c r="Y879" s="513">
        <f t="shared" si="2129"/>
        <v>0</v>
      </c>
      <c r="Z879" s="401">
        <f t="shared" si="2130"/>
        <v>0</v>
      </c>
      <c r="AA879" s="513"/>
      <c r="AB879" s="401">
        <f t="shared" si="2175"/>
        <v>0</v>
      </c>
      <c r="AC879" s="513">
        <f t="shared" si="2132"/>
        <v>0</v>
      </c>
      <c r="AD879" s="401">
        <f t="shared" si="2133"/>
        <v>0</v>
      </c>
      <c r="AE879" s="513"/>
      <c r="AF879" s="401">
        <f t="shared" si="2176"/>
        <v>0</v>
      </c>
      <c r="AG879" s="513">
        <f t="shared" si="2135"/>
        <v>0</v>
      </c>
      <c r="AH879" s="401">
        <f t="shared" si="2136"/>
        <v>0</v>
      </c>
      <c r="AI879" s="513"/>
      <c r="AJ879" s="401">
        <f t="shared" si="2177"/>
        <v>0</v>
      </c>
      <c r="AK879" s="513">
        <f t="shared" si="2138"/>
        <v>0</v>
      </c>
      <c r="AL879" s="401">
        <f t="shared" si="2171"/>
        <v>0</v>
      </c>
      <c r="AM879" s="519"/>
      <c r="AN879" s="429">
        <f t="shared" si="2172"/>
        <v>0</v>
      </c>
      <c r="AO879" s="519">
        <f t="shared" si="2139"/>
        <v>0</v>
      </c>
      <c r="AP879" s="429">
        <f t="shared" si="2140"/>
        <v>0</v>
      </c>
      <c r="AQ879" s="596"/>
      <c r="AR879" s="401">
        <f t="shared" si="2173"/>
        <v>0</v>
      </c>
      <c r="AS879" s="519">
        <f t="shared" si="2141"/>
        <v>0</v>
      </c>
      <c r="AT879" s="429">
        <f t="shared" si="2142"/>
        <v>0</v>
      </c>
      <c r="AU879" s="519"/>
      <c r="AV879" s="401">
        <f t="shared" si="2143"/>
        <v>0</v>
      </c>
      <c r="AW879" s="519">
        <f t="shared" si="2144"/>
        <v>0</v>
      </c>
      <c r="AX879" s="429">
        <f t="shared" si="2145"/>
        <v>0</v>
      </c>
      <c r="AY879" s="519"/>
      <c r="AZ879" s="684">
        <f t="shared" si="2146"/>
        <v>0</v>
      </c>
      <c r="BA879" s="519">
        <f t="shared" si="2147"/>
        <v>0</v>
      </c>
      <c r="BB879" s="429">
        <f t="shared" si="2148"/>
        <v>0</v>
      </c>
      <c r="BC879" s="519"/>
      <c r="BD879" s="429">
        <f t="shared" si="2149"/>
        <v>0</v>
      </c>
      <c r="BE879" s="519">
        <f t="shared" si="2150"/>
        <v>0</v>
      </c>
      <c r="BF879" s="429">
        <f t="shared" si="2151"/>
        <v>0</v>
      </c>
      <c r="BG879" s="519"/>
      <c r="BH879" s="429">
        <f t="shared" si="2152"/>
        <v>0</v>
      </c>
      <c r="BI879" s="519">
        <f t="shared" si="2153"/>
        <v>0</v>
      </c>
      <c r="BJ879" s="429">
        <f t="shared" si="2154"/>
        <v>0</v>
      </c>
      <c r="BK879" s="519"/>
      <c r="BL879" s="429">
        <f t="shared" si="2155"/>
        <v>0</v>
      </c>
      <c r="BM879" s="519">
        <f t="shared" si="2156"/>
        <v>0</v>
      </c>
      <c r="BN879" s="429">
        <f t="shared" si="2157"/>
        <v>0</v>
      </c>
      <c r="BO879" s="718"/>
      <c r="BP879" s="706">
        <f t="shared" si="2158"/>
        <v>0</v>
      </c>
      <c r="BQ879" s="718">
        <f t="shared" si="2159"/>
        <v>0</v>
      </c>
      <c r="BR879" s="706">
        <f t="shared" si="2160"/>
        <v>0</v>
      </c>
      <c r="BS879" s="718"/>
      <c r="BT879" s="706">
        <f t="shared" si="2161"/>
        <v>0</v>
      </c>
      <c r="BU879" s="718">
        <f t="shared" si="2162"/>
        <v>0</v>
      </c>
      <c r="BV879" s="706">
        <f t="shared" si="2163"/>
        <v>0</v>
      </c>
      <c r="BW879" s="718"/>
      <c r="BX879" s="706">
        <f t="shared" si="2164"/>
        <v>0</v>
      </c>
      <c r="BY879" s="718">
        <f t="shared" si="2165"/>
        <v>0</v>
      </c>
      <c r="BZ879" s="706">
        <f t="shared" si="2166"/>
        <v>0</v>
      </c>
      <c r="CA879" s="718"/>
      <c r="CB879" s="706">
        <f t="shared" si="2167"/>
        <v>0</v>
      </c>
      <c r="CC879" s="718">
        <f t="shared" si="2168"/>
        <v>0</v>
      </c>
      <c r="CD879" s="706">
        <f t="shared" si="2169"/>
        <v>0</v>
      </c>
      <c r="CE879" s="706"/>
      <c r="CF879" s="433">
        <f t="shared" si="2170"/>
        <v>560880</v>
      </c>
    </row>
    <row r="880" spans="2:84" ht="36">
      <c r="B880" s="424" t="s">
        <v>2325</v>
      </c>
      <c r="C880" s="425" t="s">
        <v>2326</v>
      </c>
      <c r="D880" s="426" t="s">
        <v>392</v>
      </c>
      <c r="E880" s="427">
        <v>20083.849999999999</v>
      </c>
      <c r="F880" s="428">
        <v>737</v>
      </c>
      <c r="G880" s="429">
        <f t="shared" si="2121"/>
        <v>14801797.449999999</v>
      </c>
      <c r="H880" s="429"/>
      <c r="I880" s="429"/>
      <c r="J880" s="429"/>
      <c r="K880" s="519"/>
      <c r="L880" s="429"/>
      <c r="M880" s="513">
        <f t="shared" si="2122"/>
        <v>0</v>
      </c>
      <c r="N880" s="401">
        <f t="shared" si="2123"/>
        <v>0</v>
      </c>
      <c r="O880" s="519"/>
      <c r="P880" s="429"/>
      <c r="Q880" s="513">
        <f t="shared" si="2124"/>
        <v>0</v>
      </c>
      <c r="R880" s="401">
        <f t="shared" si="2125"/>
        <v>0</v>
      </c>
      <c r="S880" s="545"/>
      <c r="T880" s="429"/>
      <c r="U880" s="513">
        <f t="shared" si="2126"/>
        <v>0</v>
      </c>
      <c r="V880" s="401">
        <f t="shared" si="2127"/>
        <v>0</v>
      </c>
      <c r="W880" s="519"/>
      <c r="X880" s="401">
        <f t="shared" si="2174"/>
        <v>0</v>
      </c>
      <c r="Y880" s="513">
        <f t="shared" si="2129"/>
        <v>0</v>
      </c>
      <c r="Z880" s="401">
        <f t="shared" si="2130"/>
        <v>0</v>
      </c>
      <c r="AA880" s="513"/>
      <c r="AB880" s="401">
        <f t="shared" si="2175"/>
        <v>0</v>
      </c>
      <c r="AC880" s="513">
        <f t="shared" si="2132"/>
        <v>0</v>
      </c>
      <c r="AD880" s="401">
        <f t="shared" si="2133"/>
        <v>0</v>
      </c>
      <c r="AE880" s="513"/>
      <c r="AF880" s="401">
        <f t="shared" si="2176"/>
        <v>0</v>
      </c>
      <c r="AG880" s="513">
        <f t="shared" si="2135"/>
        <v>0</v>
      </c>
      <c r="AH880" s="401">
        <f t="shared" si="2136"/>
        <v>0</v>
      </c>
      <c r="AI880" s="513"/>
      <c r="AJ880" s="401">
        <f t="shared" si="2177"/>
        <v>0</v>
      </c>
      <c r="AK880" s="513">
        <f t="shared" si="2138"/>
        <v>0</v>
      </c>
      <c r="AL880" s="401">
        <f t="shared" si="2171"/>
        <v>0</v>
      </c>
      <c r="AM880" s="519"/>
      <c r="AN880" s="429">
        <f t="shared" si="2172"/>
        <v>0</v>
      </c>
      <c r="AO880" s="519">
        <f t="shared" si="2139"/>
        <v>0</v>
      </c>
      <c r="AP880" s="429">
        <f t="shared" si="2140"/>
        <v>0</v>
      </c>
      <c r="AQ880" s="596"/>
      <c r="AR880" s="401">
        <f t="shared" si="2173"/>
        <v>0</v>
      </c>
      <c r="AS880" s="519">
        <f t="shared" si="2141"/>
        <v>0</v>
      </c>
      <c r="AT880" s="429">
        <f t="shared" si="2142"/>
        <v>0</v>
      </c>
      <c r="AU880" s="519">
        <v>90.35</v>
      </c>
      <c r="AV880" s="401">
        <f t="shared" si="2143"/>
        <v>1814575.8474999997</v>
      </c>
      <c r="AW880" s="519">
        <f t="shared" si="2144"/>
        <v>90.35</v>
      </c>
      <c r="AX880" s="429">
        <f t="shared" si="2145"/>
        <v>1814575.8474999997</v>
      </c>
      <c r="AY880" s="519"/>
      <c r="AZ880" s="684">
        <f t="shared" si="2146"/>
        <v>0</v>
      </c>
      <c r="BA880" s="519">
        <f t="shared" si="2147"/>
        <v>90.35</v>
      </c>
      <c r="BB880" s="429">
        <f t="shared" si="2148"/>
        <v>1814575.8474999997</v>
      </c>
      <c r="BC880" s="519"/>
      <c r="BD880" s="429">
        <f t="shared" si="2149"/>
        <v>0</v>
      </c>
      <c r="BE880" s="519">
        <f t="shared" si="2150"/>
        <v>90.35</v>
      </c>
      <c r="BF880" s="429">
        <f t="shared" si="2151"/>
        <v>1814575.8474999997</v>
      </c>
      <c r="BG880" s="519"/>
      <c r="BH880" s="429">
        <f t="shared" si="2152"/>
        <v>0</v>
      </c>
      <c r="BI880" s="519">
        <f t="shared" si="2153"/>
        <v>90.35</v>
      </c>
      <c r="BJ880" s="429">
        <f t="shared" si="2154"/>
        <v>1814575.8474999997</v>
      </c>
      <c r="BK880" s="519">
        <f>5.59+0.95+6.72</f>
        <v>13.26</v>
      </c>
      <c r="BL880" s="429">
        <f t="shared" si="2155"/>
        <v>266311.85099999997</v>
      </c>
      <c r="BM880" s="519">
        <f t="shared" si="2156"/>
        <v>103.61</v>
      </c>
      <c r="BN880" s="429">
        <f t="shared" si="2157"/>
        <v>2080887.6984999999</v>
      </c>
      <c r="BO880" s="718"/>
      <c r="BP880" s="706">
        <f t="shared" si="2158"/>
        <v>0</v>
      </c>
      <c r="BQ880" s="718">
        <f t="shared" si="2159"/>
        <v>103.61</v>
      </c>
      <c r="BR880" s="706">
        <f t="shared" si="2160"/>
        <v>2080887.6984999999</v>
      </c>
      <c r="BS880" s="718">
        <v>15.51</v>
      </c>
      <c r="BT880" s="706">
        <f t="shared" si="2161"/>
        <v>311500.5135</v>
      </c>
      <c r="BU880" s="718">
        <f t="shared" si="2162"/>
        <v>119.12</v>
      </c>
      <c r="BV880" s="706">
        <f t="shared" si="2163"/>
        <v>2392388.2119999998</v>
      </c>
      <c r="BW880" s="718"/>
      <c r="BX880" s="706">
        <f t="shared" si="2164"/>
        <v>0</v>
      </c>
      <c r="BY880" s="718">
        <f t="shared" si="2165"/>
        <v>119.12</v>
      </c>
      <c r="BZ880" s="706">
        <f t="shared" si="2166"/>
        <v>2392388.2119999998</v>
      </c>
      <c r="CA880" s="718"/>
      <c r="CB880" s="706">
        <f t="shared" si="2167"/>
        <v>0</v>
      </c>
      <c r="CC880" s="718">
        <f t="shared" si="2168"/>
        <v>119.12</v>
      </c>
      <c r="CD880" s="706">
        <f t="shared" si="2169"/>
        <v>2392388.2119999998</v>
      </c>
      <c r="CE880" s="706"/>
      <c r="CF880" s="433">
        <f t="shared" si="2170"/>
        <v>14801797.449999999</v>
      </c>
    </row>
    <row r="881" spans="1:84" ht="36">
      <c r="B881" s="424" t="s">
        <v>2327</v>
      </c>
      <c r="C881" s="425" t="s">
        <v>2328</v>
      </c>
      <c r="D881" s="426" t="s">
        <v>392</v>
      </c>
      <c r="E881" s="427">
        <v>27603.85</v>
      </c>
      <c r="F881" s="428">
        <v>85</v>
      </c>
      <c r="G881" s="429">
        <f t="shared" si="2121"/>
        <v>2346327.25</v>
      </c>
      <c r="H881" s="429"/>
      <c r="I881" s="429"/>
      <c r="J881" s="429"/>
      <c r="K881" s="519"/>
      <c r="L881" s="429"/>
      <c r="M881" s="513">
        <f t="shared" si="2122"/>
        <v>0</v>
      </c>
      <c r="N881" s="401">
        <f t="shared" si="2123"/>
        <v>0</v>
      </c>
      <c r="O881" s="519"/>
      <c r="P881" s="429"/>
      <c r="Q881" s="513">
        <f t="shared" si="2124"/>
        <v>0</v>
      </c>
      <c r="R881" s="401">
        <f t="shared" si="2125"/>
        <v>0</v>
      </c>
      <c r="S881" s="545"/>
      <c r="T881" s="429"/>
      <c r="U881" s="513">
        <f t="shared" si="2126"/>
        <v>0</v>
      </c>
      <c r="V881" s="401">
        <f t="shared" si="2127"/>
        <v>0</v>
      </c>
      <c r="W881" s="519"/>
      <c r="X881" s="401">
        <f t="shared" si="2174"/>
        <v>0</v>
      </c>
      <c r="Y881" s="513">
        <f t="shared" si="2129"/>
        <v>0</v>
      </c>
      <c r="Z881" s="401">
        <f t="shared" si="2130"/>
        <v>0</v>
      </c>
      <c r="AA881" s="513"/>
      <c r="AB881" s="401">
        <f t="shared" si="2175"/>
        <v>0</v>
      </c>
      <c r="AC881" s="513">
        <f t="shared" si="2132"/>
        <v>0</v>
      </c>
      <c r="AD881" s="401">
        <f t="shared" si="2133"/>
        <v>0</v>
      </c>
      <c r="AE881" s="513"/>
      <c r="AF881" s="401">
        <f t="shared" si="2176"/>
        <v>0</v>
      </c>
      <c r="AG881" s="513">
        <f t="shared" si="2135"/>
        <v>0</v>
      </c>
      <c r="AH881" s="401">
        <f t="shared" si="2136"/>
        <v>0</v>
      </c>
      <c r="AI881" s="513"/>
      <c r="AJ881" s="401">
        <f t="shared" si="2177"/>
        <v>0</v>
      </c>
      <c r="AK881" s="513">
        <f t="shared" si="2138"/>
        <v>0</v>
      </c>
      <c r="AL881" s="401">
        <f t="shared" si="2171"/>
        <v>0</v>
      </c>
      <c r="AM881" s="519"/>
      <c r="AN881" s="429">
        <f t="shared" si="2172"/>
        <v>0</v>
      </c>
      <c r="AO881" s="519">
        <f t="shared" si="2139"/>
        <v>0</v>
      </c>
      <c r="AP881" s="429">
        <f t="shared" si="2140"/>
        <v>0</v>
      </c>
      <c r="AQ881" s="596"/>
      <c r="AR881" s="401">
        <f t="shared" si="2173"/>
        <v>0</v>
      </c>
      <c r="AS881" s="519">
        <f t="shared" si="2141"/>
        <v>0</v>
      </c>
      <c r="AT881" s="429">
        <f t="shared" si="2142"/>
        <v>0</v>
      </c>
      <c r="AU881" s="519"/>
      <c r="AV881" s="401">
        <f t="shared" si="2143"/>
        <v>0</v>
      </c>
      <c r="AW881" s="519">
        <f t="shared" si="2144"/>
        <v>0</v>
      </c>
      <c r="AX881" s="429">
        <f t="shared" si="2145"/>
        <v>0</v>
      </c>
      <c r="AY881" s="519"/>
      <c r="AZ881" s="684">
        <f t="shared" si="2146"/>
        <v>0</v>
      </c>
      <c r="BA881" s="519">
        <f t="shared" si="2147"/>
        <v>0</v>
      </c>
      <c r="BB881" s="429">
        <f t="shared" si="2148"/>
        <v>0</v>
      </c>
      <c r="BC881" s="519"/>
      <c r="BD881" s="429">
        <f t="shared" si="2149"/>
        <v>0</v>
      </c>
      <c r="BE881" s="519">
        <f t="shared" si="2150"/>
        <v>0</v>
      </c>
      <c r="BF881" s="429">
        <f t="shared" si="2151"/>
        <v>0</v>
      </c>
      <c r="BG881" s="519"/>
      <c r="BH881" s="429">
        <f t="shared" si="2152"/>
        <v>0</v>
      </c>
      <c r="BI881" s="519">
        <f t="shared" si="2153"/>
        <v>0</v>
      </c>
      <c r="BJ881" s="429">
        <f t="shared" si="2154"/>
        <v>0</v>
      </c>
      <c r="BK881" s="519"/>
      <c r="BL881" s="429">
        <f t="shared" si="2155"/>
        <v>0</v>
      </c>
      <c r="BM881" s="519">
        <f t="shared" si="2156"/>
        <v>0</v>
      </c>
      <c r="BN881" s="429">
        <f t="shared" si="2157"/>
        <v>0</v>
      </c>
      <c r="BO881" s="718"/>
      <c r="BP881" s="706">
        <f t="shared" si="2158"/>
        <v>0</v>
      </c>
      <c r="BQ881" s="718">
        <f t="shared" si="2159"/>
        <v>0</v>
      </c>
      <c r="BR881" s="706">
        <f t="shared" si="2160"/>
        <v>0</v>
      </c>
      <c r="BS881" s="718"/>
      <c r="BT881" s="706">
        <f t="shared" si="2161"/>
        <v>0</v>
      </c>
      <c r="BU881" s="718">
        <f t="shared" si="2162"/>
        <v>0</v>
      </c>
      <c r="BV881" s="706">
        <f t="shared" si="2163"/>
        <v>0</v>
      </c>
      <c r="BW881" s="718"/>
      <c r="BX881" s="706">
        <f t="shared" si="2164"/>
        <v>0</v>
      </c>
      <c r="BY881" s="718">
        <f t="shared" si="2165"/>
        <v>0</v>
      </c>
      <c r="BZ881" s="706">
        <f t="shared" si="2166"/>
        <v>0</v>
      </c>
      <c r="CA881" s="718"/>
      <c r="CB881" s="706">
        <f t="shared" si="2167"/>
        <v>0</v>
      </c>
      <c r="CC881" s="718">
        <f t="shared" si="2168"/>
        <v>0</v>
      </c>
      <c r="CD881" s="706">
        <f t="shared" si="2169"/>
        <v>0</v>
      </c>
      <c r="CE881" s="706"/>
      <c r="CF881" s="433">
        <f t="shared" si="2170"/>
        <v>2346327.25</v>
      </c>
    </row>
    <row r="882" spans="1:84" ht="36">
      <c r="B882" s="424" t="s">
        <v>2329</v>
      </c>
      <c r="C882" s="425" t="s">
        <v>2330</v>
      </c>
      <c r="D882" s="426" t="s">
        <v>389</v>
      </c>
      <c r="E882" s="427">
        <v>409241.41</v>
      </c>
      <c r="F882" s="428">
        <v>1</v>
      </c>
      <c r="G882" s="429">
        <f t="shared" si="2121"/>
        <v>409241.41</v>
      </c>
      <c r="H882" s="429"/>
      <c r="I882" s="429"/>
      <c r="J882" s="429"/>
      <c r="K882" s="519"/>
      <c r="L882" s="429"/>
      <c r="M882" s="513">
        <f t="shared" si="2122"/>
        <v>0</v>
      </c>
      <c r="N882" s="401">
        <f t="shared" si="2123"/>
        <v>0</v>
      </c>
      <c r="O882" s="519"/>
      <c r="P882" s="429"/>
      <c r="Q882" s="513">
        <f t="shared" si="2124"/>
        <v>0</v>
      </c>
      <c r="R882" s="401">
        <f t="shared" si="2125"/>
        <v>0</v>
      </c>
      <c r="S882" s="545"/>
      <c r="T882" s="429"/>
      <c r="U882" s="513">
        <f t="shared" si="2126"/>
        <v>0</v>
      </c>
      <c r="V882" s="401">
        <f t="shared" si="2127"/>
        <v>0</v>
      </c>
      <c r="W882" s="519"/>
      <c r="X882" s="401">
        <f t="shared" si="2174"/>
        <v>0</v>
      </c>
      <c r="Y882" s="513">
        <f t="shared" si="2129"/>
        <v>0</v>
      </c>
      <c r="Z882" s="401">
        <f t="shared" si="2130"/>
        <v>0</v>
      </c>
      <c r="AA882" s="513"/>
      <c r="AB882" s="401">
        <f t="shared" si="2175"/>
        <v>0</v>
      </c>
      <c r="AC882" s="513">
        <f t="shared" si="2132"/>
        <v>0</v>
      </c>
      <c r="AD882" s="401">
        <f t="shared" si="2133"/>
        <v>0</v>
      </c>
      <c r="AE882" s="513"/>
      <c r="AF882" s="401">
        <f t="shared" si="2176"/>
        <v>0</v>
      </c>
      <c r="AG882" s="513">
        <f t="shared" si="2135"/>
        <v>0</v>
      </c>
      <c r="AH882" s="401">
        <f t="shared" si="2136"/>
        <v>0</v>
      </c>
      <c r="AI882" s="513"/>
      <c r="AJ882" s="401">
        <f t="shared" si="2177"/>
        <v>0</v>
      </c>
      <c r="AK882" s="513">
        <f t="shared" si="2138"/>
        <v>0</v>
      </c>
      <c r="AL882" s="401">
        <f t="shared" si="2171"/>
        <v>0</v>
      </c>
      <c r="AM882" s="519"/>
      <c r="AN882" s="429">
        <f t="shared" si="2172"/>
        <v>0</v>
      </c>
      <c r="AO882" s="519">
        <f t="shared" si="2139"/>
        <v>0</v>
      </c>
      <c r="AP882" s="429">
        <f t="shared" si="2140"/>
        <v>0</v>
      </c>
      <c r="AQ882" s="596"/>
      <c r="AR882" s="401">
        <f t="shared" si="2173"/>
        <v>0</v>
      </c>
      <c r="AS882" s="519">
        <f t="shared" si="2141"/>
        <v>0</v>
      </c>
      <c r="AT882" s="429">
        <f t="shared" si="2142"/>
        <v>0</v>
      </c>
      <c r="AU882" s="519"/>
      <c r="AV882" s="401">
        <f t="shared" si="2143"/>
        <v>0</v>
      </c>
      <c r="AW882" s="519">
        <f t="shared" si="2144"/>
        <v>0</v>
      </c>
      <c r="AX882" s="429">
        <f t="shared" si="2145"/>
        <v>0</v>
      </c>
      <c r="AY882" s="519"/>
      <c r="AZ882" s="684">
        <f t="shared" si="2146"/>
        <v>0</v>
      </c>
      <c r="BA882" s="519">
        <f t="shared" si="2147"/>
        <v>0</v>
      </c>
      <c r="BB882" s="429">
        <f t="shared" si="2148"/>
        <v>0</v>
      </c>
      <c r="BC882" s="519"/>
      <c r="BD882" s="429">
        <f t="shared" si="2149"/>
        <v>0</v>
      </c>
      <c r="BE882" s="519">
        <f t="shared" si="2150"/>
        <v>0</v>
      </c>
      <c r="BF882" s="429">
        <f t="shared" si="2151"/>
        <v>0</v>
      </c>
      <c r="BG882" s="519"/>
      <c r="BH882" s="429">
        <f t="shared" si="2152"/>
        <v>0</v>
      </c>
      <c r="BI882" s="519">
        <f t="shared" si="2153"/>
        <v>0</v>
      </c>
      <c r="BJ882" s="429">
        <f t="shared" si="2154"/>
        <v>0</v>
      </c>
      <c r="BK882" s="519"/>
      <c r="BL882" s="429">
        <f t="shared" si="2155"/>
        <v>0</v>
      </c>
      <c r="BM882" s="519">
        <f t="shared" si="2156"/>
        <v>0</v>
      </c>
      <c r="BN882" s="429">
        <f t="shared" si="2157"/>
        <v>0</v>
      </c>
      <c r="BO882" s="718"/>
      <c r="BP882" s="706">
        <f t="shared" si="2158"/>
        <v>0</v>
      </c>
      <c r="BQ882" s="718">
        <f t="shared" si="2159"/>
        <v>0</v>
      </c>
      <c r="BR882" s="706">
        <f t="shared" si="2160"/>
        <v>0</v>
      </c>
      <c r="BS882" s="718"/>
      <c r="BT882" s="706">
        <f t="shared" si="2161"/>
        <v>0</v>
      </c>
      <c r="BU882" s="718">
        <f t="shared" si="2162"/>
        <v>0</v>
      </c>
      <c r="BV882" s="706">
        <f t="shared" si="2163"/>
        <v>0</v>
      </c>
      <c r="BW882" s="718"/>
      <c r="BX882" s="706">
        <f t="shared" si="2164"/>
        <v>0</v>
      </c>
      <c r="BY882" s="718">
        <f t="shared" si="2165"/>
        <v>0</v>
      </c>
      <c r="BZ882" s="706">
        <f t="shared" si="2166"/>
        <v>0</v>
      </c>
      <c r="CA882" s="718"/>
      <c r="CB882" s="706">
        <f t="shared" si="2167"/>
        <v>0</v>
      </c>
      <c r="CC882" s="718">
        <f t="shared" si="2168"/>
        <v>0</v>
      </c>
      <c r="CD882" s="706">
        <f t="shared" si="2169"/>
        <v>0</v>
      </c>
      <c r="CE882" s="706"/>
      <c r="CF882" s="433">
        <f t="shared" si="2170"/>
        <v>409241.41</v>
      </c>
    </row>
    <row r="883" spans="1:84" ht="180">
      <c r="B883" s="424" t="s">
        <v>2331</v>
      </c>
      <c r="C883" s="425" t="s">
        <v>2332</v>
      </c>
      <c r="D883" s="426" t="s">
        <v>389</v>
      </c>
      <c r="E883" s="427">
        <v>3432183.1499999994</v>
      </c>
      <c r="F883" s="428">
        <v>0</v>
      </c>
      <c r="G883" s="429">
        <f t="shared" si="2121"/>
        <v>0</v>
      </c>
      <c r="H883" s="429"/>
      <c r="I883" s="429"/>
      <c r="J883" s="429"/>
      <c r="K883" s="519"/>
      <c r="L883" s="429"/>
      <c r="M883" s="513">
        <f t="shared" si="2122"/>
        <v>0</v>
      </c>
      <c r="N883" s="401">
        <f t="shared" si="2123"/>
        <v>0</v>
      </c>
      <c r="O883" s="519"/>
      <c r="P883" s="429"/>
      <c r="Q883" s="513">
        <f t="shared" si="2124"/>
        <v>0</v>
      </c>
      <c r="R883" s="401">
        <f t="shared" si="2125"/>
        <v>0</v>
      </c>
      <c r="S883" s="545"/>
      <c r="T883" s="429"/>
      <c r="U883" s="513">
        <f t="shared" si="2126"/>
        <v>0</v>
      </c>
      <c r="V883" s="401">
        <f t="shared" si="2127"/>
        <v>0</v>
      </c>
      <c r="W883" s="519"/>
      <c r="X883" s="401">
        <f t="shared" si="2174"/>
        <v>0</v>
      </c>
      <c r="Y883" s="513">
        <f t="shared" si="2129"/>
        <v>0</v>
      </c>
      <c r="Z883" s="401">
        <f t="shared" si="2130"/>
        <v>0</v>
      </c>
      <c r="AA883" s="513"/>
      <c r="AB883" s="401">
        <f t="shared" si="2175"/>
        <v>0</v>
      </c>
      <c r="AC883" s="513">
        <f t="shared" si="2132"/>
        <v>0</v>
      </c>
      <c r="AD883" s="401">
        <f t="shared" si="2133"/>
        <v>0</v>
      </c>
      <c r="AE883" s="513"/>
      <c r="AF883" s="401">
        <f t="shared" si="2176"/>
        <v>0</v>
      </c>
      <c r="AG883" s="513">
        <f t="shared" si="2135"/>
        <v>0</v>
      </c>
      <c r="AH883" s="401">
        <f t="shared" si="2136"/>
        <v>0</v>
      </c>
      <c r="AI883" s="513"/>
      <c r="AJ883" s="401">
        <f t="shared" si="2177"/>
        <v>0</v>
      </c>
      <c r="AK883" s="513">
        <f t="shared" si="2138"/>
        <v>0</v>
      </c>
      <c r="AL883" s="401">
        <f t="shared" si="2171"/>
        <v>0</v>
      </c>
      <c r="AM883" s="519"/>
      <c r="AN883" s="429">
        <f t="shared" si="2172"/>
        <v>0</v>
      </c>
      <c r="AO883" s="519">
        <f t="shared" si="2139"/>
        <v>0</v>
      </c>
      <c r="AP883" s="429">
        <f t="shared" si="2140"/>
        <v>0</v>
      </c>
      <c r="AQ883" s="596"/>
      <c r="AR883" s="401">
        <f t="shared" si="2173"/>
        <v>0</v>
      </c>
      <c r="AS883" s="519">
        <f t="shared" si="2141"/>
        <v>0</v>
      </c>
      <c r="AT883" s="429">
        <f t="shared" si="2142"/>
        <v>0</v>
      </c>
      <c r="AU883" s="519"/>
      <c r="AV883" s="401">
        <f t="shared" si="2143"/>
        <v>0</v>
      </c>
      <c r="AW883" s="519">
        <f t="shared" si="2144"/>
        <v>0</v>
      </c>
      <c r="AX883" s="429">
        <f t="shared" si="2145"/>
        <v>0</v>
      </c>
      <c r="AY883" s="519">
        <v>0.95</v>
      </c>
      <c r="AZ883" s="429">
        <f t="shared" si="2146"/>
        <v>3260573.9924999992</v>
      </c>
      <c r="BA883" s="519">
        <f t="shared" si="2147"/>
        <v>0.95</v>
      </c>
      <c r="BB883" s="429">
        <f t="shared" si="2148"/>
        <v>3260573.9924999992</v>
      </c>
      <c r="BC883" s="519">
        <v>0</v>
      </c>
      <c r="BD883" s="429">
        <f t="shared" si="2149"/>
        <v>0</v>
      </c>
      <c r="BE883" s="519">
        <f t="shared" si="2150"/>
        <v>0.95</v>
      </c>
      <c r="BF883" s="429">
        <f t="shared" si="2151"/>
        <v>3260573.9924999992</v>
      </c>
      <c r="BG883" s="519"/>
      <c r="BH883" s="429">
        <f t="shared" si="2152"/>
        <v>0</v>
      </c>
      <c r="BI883" s="519">
        <f t="shared" si="2153"/>
        <v>0.95</v>
      </c>
      <c r="BJ883" s="429">
        <f t="shared" si="2154"/>
        <v>3260573.9924999992</v>
      </c>
      <c r="BK883" s="519">
        <v>0.15</v>
      </c>
      <c r="BL883" s="429">
        <f t="shared" si="2155"/>
        <v>514827.47249999992</v>
      </c>
      <c r="BM883" s="519">
        <f t="shared" si="2156"/>
        <v>1.0999999999999999</v>
      </c>
      <c r="BN883" s="429">
        <f t="shared" si="2157"/>
        <v>3775401.4649999989</v>
      </c>
      <c r="BO883" s="718"/>
      <c r="BP883" s="706">
        <f t="shared" si="2158"/>
        <v>0</v>
      </c>
      <c r="BQ883" s="718">
        <f t="shared" si="2159"/>
        <v>1.0999999999999999</v>
      </c>
      <c r="BR883" s="706">
        <f t="shared" si="2160"/>
        <v>3775401.4649999989</v>
      </c>
      <c r="BS883" s="718">
        <v>0.8</v>
      </c>
      <c r="BT883" s="706">
        <f t="shared" si="2161"/>
        <v>2745746.5199999996</v>
      </c>
      <c r="BU883" s="718">
        <f t="shared" si="2162"/>
        <v>1.9</v>
      </c>
      <c r="BV883" s="706">
        <f t="shared" si="2163"/>
        <v>6521147.9849999985</v>
      </c>
      <c r="BW883" s="718"/>
      <c r="BX883" s="706">
        <f t="shared" si="2164"/>
        <v>0</v>
      </c>
      <c r="BY883" s="718">
        <f t="shared" si="2165"/>
        <v>1.9</v>
      </c>
      <c r="BZ883" s="706">
        <f t="shared" si="2166"/>
        <v>6521147.9849999985</v>
      </c>
      <c r="CA883" s="718"/>
      <c r="CB883" s="706">
        <f t="shared" si="2167"/>
        <v>0</v>
      </c>
      <c r="CC883" s="718">
        <f t="shared" si="2168"/>
        <v>1.9</v>
      </c>
      <c r="CD883" s="706">
        <f t="shared" si="2169"/>
        <v>6521147.9849999985</v>
      </c>
      <c r="CE883" s="706"/>
      <c r="CF883" s="433">
        <f t="shared" si="2170"/>
        <v>0</v>
      </c>
    </row>
    <row r="884" spans="1:84" s="379" customFormat="1" ht="54">
      <c r="A884" s="379" t="s">
        <v>1840</v>
      </c>
      <c r="B884" s="419"/>
      <c r="C884" s="420" t="s">
        <v>2333</v>
      </c>
      <c r="D884" s="421"/>
      <c r="E884" s="422"/>
      <c r="F884" s="416"/>
      <c r="G884" s="417"/>
      <c r="H884" s="417">
        <f>SUM(G885:G896)</f>
        <v>179891678</v>
      </c>
      <c r="I884" s="417"/>
      <c r="J884" s="417"/>
      <c r="K884" s="518"/>
      <c r="L884" s="417">
        <f>SUM(L885:L896)</f>
        <v>0</v>
      </c>
      <c r="M884" s="518"/>
      <c r="N884" s="417">
        <f>SUM(N885:N896)</f>
        <v>0</v>
      </c>
      <c r="O884" s="518"/>
      <c r="P884" s="417"/>
      <c r="Q884" s="518"/>
      <c r="R884" s="417">
        <f>SUM(R885:R896)</f>
        <v>0</v>
      </c>
      <c r="S884" s="544"/>
      <c r="T884" s="417">
        <f>SUM(T885:T896)</f>
        <v>0</v>
      </c>
      <c r="U884" s="518"/>
      <c r="V884" s="417">
        <f>SUM(V885:V896)</f>
        <v>0</v>
      </c>
      <c r="W884" s="518"/>
      <c r="X884" s="417">
        <f>SUM(X885:X896)</f>
        <v>0</v>
      </c>
      <c r="Y884" s="518"/>
      <c r="Z884" s="417">
        <f>SUM(Z885:Z896)</f>
        <v>0</v>
      </c>
      <c r="AA884" s="518"/>
      <c r="AB884" s="417">
        <f>SUM(AB885:AB896)</f>
        <v>0</v>
      </c>
      <c r="AC884" s="518"/>
      <c r="AD884" s="417">
        <f>SUM(AD885:AD896)</f>
        <v>0</v>
      </c>
      <c r="AE884" s="518"/>
      <c r="AF884" s="417">
        <f>SUM(AF885:AF896)</f>
        <v>0</v>
      </c>
      <c r="AG884" s="518"/>
      <c r="AH884" s="417">
        <f>SUM(AH885:AH896)</f>
        <v>0</v>
      </c>
      <c r="AI884" s="518"/>
      <c r="AJ884" s="417">
        <f>SUM(AJ885:AJ896)</f>
        <v>0</v>
      </c>
      <c r="AK884" s="518"/>
      <c r="AL884" s="417">
        <f>SUM(AL885:AL896)</f>
        <v>0</v>
      </c>
      <c r="AM884" s="417"/>
      <c r="AN884" s="417">
        <f>SUM(AN885:AN896)</f>
        <v>0</v>
      </c>
      <c r="AO884" s="518"/>
      <c r="AP884" s="417">
        <f>SUM(AP885:AP896)</f>
        <v>0</v>
      </c>
      <c r="AQ884" s="595"/>
      <c r="AR884" s="417">
        <f>SUM(AR885:AR896)</f>
        <v>39590132</v>
      </c>
      <c r="AS884" s="518"/>
      <c r="AT884" s="417">
        <f>SUM(AT885:AT896)</f>
        <v>39590132</v>
      </c>
      <c r="AU884" s="518"/>
      <c r="AV884" s="417">
        <f>SUM(AV885:AV896)</f>
        <v>0</v>
      </c>
      <c r="AW884" s="518"/>
      <c r="AX884" s="417">
        <f>SUM(AX885:AX896)</f>
        <v>39590132</v>
      </c>
      <c r="AY884" s="518" t="s">
        <v>126</v>
      </c>
      <c r="AZ884" s="417">
        <f>SUM(AZ885:AZ896)</f>
        <v>0</v>
      </c>
      <c r="BA884" s="518"/>
      <c r="BB884" s="417">
        <f>SUM(BB885:BB896)</f>
        <v>39590132</v>
      </c>
      <c r="BC884" s="518" t="s">
        <v>126</v>
      </c>
      <c r="BD884" s="417">
        <f>SUM(BD885:BD896)</f>
        <v>0</v>
      </c>
      <c r="BE884" s="518"/>
      <c r="BF884" s="417">
        <f>SUM(BF885:BF896)</f>
        <v>39590132</v>
      </c>
      <c r="BG884" s="518"/>
      <c r="BH884" s="417">
        <f>SUM(BH885:BH896)</f>
        <v>0</v>
      </c>
      <c r="BI884" s="518"/>
      <c r="BJ884" s="417">
        <f>SUM(BJ885:BJ896)</f>
        <v>39590132</v>
      </c>
      <c r="BK884" s="518"/>
      <c r="BL884" s="417">
        <f>SUM(BL885:BL896)</f>
        <v>76237204.799999997</v>
      </c>
      <c r="BM884" s="518"/>
      <c r="BN884" s="417">
        <f>SUM(BN885:BN896)</f>
        <v>115827336.80000001</v>
      </c>
      <c r="BO884" s="721"/>
      <c r="BP884" s="711">
        <f>SUM(BP885:BP896)</f>
        <v>0</v>
      </c>
      <c r="BQ884" s="721"/>
      <c r="BR884" s="711">
        <f>SUM(BR885:BR896)</f>
        <v>115827336.80000001</v>
      </c>
      <c r="BS884" s="721"/>
      <c r="BT884" s="711">
        <f>SUM(BT885:BT896)</f>
        <v>0</v>
      </c>
      <c r="BU884" s="721"/>
      <c r="BV884" s="711">
        <f>SUM(BV885:BV896)</f>
        <v>115827336.80000001</v>
      </c>
      <c r="BW884" s="721"/>
      <c r="BX884" s="711">
        <f>SUM(BX885:BX896)</f>
        <v>0</v>
      </c>
      <c r="BY884" s="721"/>
      <c r="BZ884" s="711">
        <f>SUM(BZ885:BZ896)</f>
        <v>115827336.80000001</v>
      </c>
      <c r="CA884" s="721"/>
      <c r="CB884" s="711">
        <f>SUM(CB885:CB896)</f>
        <v>0</v>
      </c>
      <c r="CC884" s="721"/>
      <c r="CD884" s="711">
        <f>SUM(CD885:CD896)</f>
        <v>115827336.80000001</v>
      </c>
      <c r="CE884" s="711"/>
      <c r="CF884" s="423">
        <f t="shared" si="2170"/>
        <v>179891678</v>
      </c>
    </row>
    <row r="885" spans="1:84" ht="90">
      <c r="B885" s="424" t="s">
        <v>2334</v>
      </c>
      <c r="C885" s="425" t="s">
        <v>2335</v>
      </c>
      <c r="D885" s="426" t="s">
        <v>389</v>
      </c>
      <c r="E885" s="427">
        <v>192895</v>
      </c>
      <c r="F885" s="428">
        <v>169</v>
      </c>
      <c r="G885" s="429">
        <f t="shared" ref="G885:G896" si="2178">F885*E885</f>
        <v>32599255</v>
      </c>
      <c r="H885" s="429"/>
      <c r="I885" s="429"/>
      <c r="J885" s="429"/>
      <c r="K885" s="519"/>
      <c r="L885" s="429"/>
      <c r="M885" s="513">
        <f t="shared" ref="M885:M896" si="2179">I885+K885</f>
        <v>0</v>
      </c>
      <c r="N885" s="401">
        <f t="shared" ref="N885:N896" si="2180">M885*$E885</f>
        <v>0</v>
      </c>
      <c r="O885" s="519"/>
      <c r="P885" s="429"/>
      <c r="Q885" s="513">
        <f t="shared" ref="Q885:Q896" si="2181">M885+O885</f>
        <v>0</v>
      </c>
      <c r="R885" s="401">
        <f t="shared" ref="R885:R896" si="2182">Q885*$E885</f>
        <v>0</v>
      </c>
      <c r="S885" s="545"/>
      <c r="T885" s="429"/>
      <c r="U885" s="513">
        <f t="shared" ref="U885:U896" si="2183">Q885+S885</f>
        <v>0</v>
      </c>
      <c r="V885" s="401">
        <f t="shared" ref="V885:V896" si="2184">U885*$E885</f>
        <v>0</v>
      </c>
      <c r="W885" s="519"/>
      <c r="X885" s="429"/>
      <c r="Y885" s="513">
        <f t="shared" ref="Y885:Y896" si="2185">U885+W885</f>
        <v>0</v>
      </c>
      <c r="Z885" s="401">
        <f t="shared" ref="Z885:Z896" si="2186">Y885*$E885</f>
        <v>0</v>
      </c>
      <c r="AA885" s="519"/>
      <c r="AB885" s="401">
        <f t="shared" ref="AB885:AB896" si="2187">AA885*$E885</f>
        <v>0</v>
      </c>
      <c r="AC885" s="513">
        <f t="shared" ref="AC885:AC896" si="2188">Y885+AA885</f>
        <v>0</v>
      </c>
      <c r="AD885" s="401">
        <f t="shared" ref="AD885:AD896" si="2189">AC885*$E885</f>
        <v>0</v>
      </c>
      <c r="AE885" s="513"/>
      <c r="AF885" s="401">
        <f t="shared" ref="AF885:AF896" si="2190">AE885*$E885</f>
        <v>0</v>
      </c>
      <c r="AG885" s="513">
        <f t="shared" ref="AG885:AG896" si="2191">AC885+AE885</f>
        <v>0</v>
      </c>
      <c r="AH885" s="401">
        <f t="shared" ref="AH885:AH896" si="2192">AG885*$E885</f>
        <v>0</v>
      </c>
      <c r="AI885" s="513"/>
      <c r="AJ885" s="401">
        <f t="shared" ref="AJ885:AJ896" si="2193">AI885*$E885</f>
        <v>0</v>
      </c>
      <c r="AK885" s="513">
        <f t="shared" ref="AK885:AK896" si="2194">AG885+AI885</f>
        <v>0</v>
      </c>
      <c r="AL885" s="401">
        <f t="shared" si="2171"/>
        <v>0</v>
      </c>
      <c r="AM885" s="519"/>
      <c r="AN885" s="429">
        <f t="shared" si="2172"/>
        <v>0</v>
      </c>
      <c r="AO885" s="519">
        <f t="shared" ref="AO885:AO896" si="2195">AK885+AM885</f>
        <v>0</v>
      </c>
      <c r="AP885" s="429">
        <f t="shared" ref="AP885:AP896" si="2196">AO885*$E885</f>
        <v>0</v>
      </c>
      <c r="AQ885" s="596"/>
      <c r="AR885" s="401">
        <f t="shared" si="2173"/>
        <v>0</v>
      </c>
      <c r="AS885" s="519">
        <f t="shared" ref="AS885:AS896" si="2197">AO885+AQ885</f>
        <v>0</v>
      </c>
      <c r="AT885" s="429">
        <f t="shared" ref="AT885:AT896" si="2198">AS885*$E885</f>
        <v>0</v>
      </c>
      <c r="AU885" s="519"/>
      <c r="AV885" s="401">
        <f t="shared" ref="AV885:AV900" si="2199">AU885*$E885</f>
        <v>0</v>
      </c>
      <c r="AW885" s="519">
        <f t="shared" ref="AW885:AW896" si="2200">AS885+AU885</f>
        <v>0</v>
      </c>
      <c r="AX885" s="429">
        <f t="shared" ref="AX885:AX896" si="2201">AW885*$E885</f>
        <v>0</v>
      </c>
      <c r="AY885" s="519"/>
      <c r="AZ885" s="684">
        <f t="shared" ref="AZ885:AZ902" si="2202">AY885*$E885</f>
        <v>0</v>
      </c>
      <c r="BA885" s="519">
        <f t="shared" ref="BA885:BA896" si="2203">AW885+AY885</f>
        <v>0</v>
      </c>
      <c r="BB885" s="429">
        <f t="shared" ref="BB885:BB896" si="2204">BA885*$E885</f>
        <v>0</v>
      </c>
      <c r="BC885" s="698"/>
      <c r="BD885" s="684">
        <f t="shared" ref="BD885:BD896" si="2205">BC885*$E885</f>
        <v>0</v>
      </c>
      <c r="BE885" s="698">
        <f t="shared" ref="BE885:BE896" si="2206">BA885+BC885</f>
        <v>0</v>
      </c>
      <c r="BF885" s="684">
        <f t="shared" ref="BF885:BF896" si="2207">BE885*$E885</f>
        <v>0</v>
      </c>
      <c r="BG885" s="698"/>
      <c r="BH885" s="684">
        <f t="shared" ref="BH885:BH896" si="2208">BG885*$E885</f>
        <v>0</v>
      </c>
      <c r="BI885" s="698">
        <f t="shared" ref="BI885:BI896" si="2209">BE885+BG885</f>
        <v>0</v>
      </c>
      <c r="BJ885" s="684">
        <f t="shared" ref="BJ885:BJ896" si="2210">BI885*$E885</f>
        <v>0</v>
      </c>
      <c r="BK885" s="698"/>
      <c r="BL885" s="684">
        <f t="shared" ref="BL885:BL896" si="2211">BK885*$E885</f>
        <v>0</v>
      </c>
      <c r="BM885" s="698">
        <f t="shared" ref="BM885:BM896" si="2212">BI885+BK885</f>
        <v>0</v>
      </c>
      <c r="BN885" s="684">
        <f t="shared" ref="BN885:BN896" si="2213">BM885*$E885</f>
        <v>0</v>
      </c>
      <c r="BO885" s="720"/>
      <c r="BP885" s="710">
        <f t="shared" ref="BP885:BP896" si="2214">BO885*$E885</f>
        <v>0</v>
      </c>
      <c r="BQ885" s="720">
        <f t="shared" ref="BQ885:BQ896" si="2215">BM885+BO885</f>
        <v>0</v>
      </c>
      <c r="BR885" s="710">
        <f t="shared" ref="BR885:BR896" si="2216">BQ885*$E885</f>
        <v>0</v>
      </c>
      <c r="BS885" s="720"/>
      <c r="BT885" s="710">
        <f t="shared" ref="BT885:BT896" si="2217">BS885*$E885</f>
        <v>0</v>
      </c>
      <c r="BU885" s="720">
        <f t="shared" ref="BU885:BU896" si="2218">BQ885+BS885</f>
        <v>0</v>
      </c>
      <c r="BV885" s="710">
        <f t="shared" ref="BV885:BV896" si="2219">BU885*$E885</f>
        <v>0</v>
      </c>
      <c r="BW885" s="720"/>
      <c r="BX885" s="710">
        <f t="shared" ref="BX885:BX896" si="2220">BW885*$E885</f>
        <v>0</v>
      </c>
      <c r="BY885" s="720">
        <f t="shared" ref="BY885:BY896" si="2221">BU885+BW885</f>
        <v>0</v>
      </c>
      <c r="BZ885" s="710">
        <f t="shared" ref="BZ885:BZ896" si="2222">BY885*$E885</f>
        <v>0</v>
      </c>
      <c r="CA885" s="720"/>
      <c r="CB885" s="710">
        <f t="shared" ref="CB885:CB896" si="2223">CA885*$E885</f>
        <v>0</v>
      </c>
      <c r="CC885" s="720">
        <f t="shared" ref="CC885:CC896" si="2224">BY885+CA885</f>
        <v>0</v>
      </c>
      <c r="CD885" s="710">
        <f t="shared" ref="CD885:CD896" si="2225">CC885*$E885</f>
        <v>0</v>
      </c>
      <c r="CE885" s="710"/>
      <c r="CF885" s="433">
        <f t="shared" si="2170"/>
        <v>32599255</v>
      </c>
    </row>
    <row r="886" spans="1:84" ht="54">
      <c r="B886" s="424" t="s">
        <v>2336</v>
      </c>
      <c r="C886" s="425" t="s">
        <v>2337</v>
      </c>
      <c r="D886" s="426" t="s">
        <v>389</v>
      </c>
      <c r="E886" s="427">
        <v>446547</v>
      </c>
      <c r="F886" s="428">
        <v>109</v>
      </c>
      <c r="G886" s="429">
        <f t="shared" si="2178"/>
        <v>48673623</v>
      </c>
      <c r="H886" s="429"/>
      <c r="I886" s="429"/>
      <c r="J886" s="429"/>
      <c r="K886" s="519"/>
      <c r="L886" s="429"/>
      <c r="M886" s="513">
        <f t="shared" si="2179"/>
        <v>0</v>
      </c>
      <c r="N886" s="401">
        <f t="shared" si="2180"/>
        <v>0</v>
      </c>
      <c r="O886" s="519"/>
      <c r="P886" s="429"/>
      <c r="Q886" s="513">
        <f t="shared" si="2181"/>
        <v>0</v>
      </c>
      <c r="R886" s="401">
        <f t="shared" si="2182"/>
        <v>0</v>
      </c>
      <c r="S886" s="545"/>
      <c r="T886" s="429"/>
      <c r="U886" s="513">
        <f t="shared" si="2183"/>
        <v>0</v>
      </c>
      <c r="V886" s="401">
        <f t="shared" si="2184"/>
        <v>0</v>
      </c>
      <c r="W886" s="519"/>
      <c r="X886" s="429"/>
      <c r="Y886" s="513">
        <f t="shared" si="2185"/>
        <v>0</v>
      </c>
      <c r="Z886" s="401">
        <f t="shared" si="2186"/>
        <v>0</v>
      </c>
      <c r="AA886" s="519"/>
      <c r="AB886" s="401">
        <f t="shared" si="2187"/>
        <v>0</v>
      </c>
      <c r="AC886" s="513">
        <f t="shared" si="2188"/>
        <v>0</v>
      </c>
      <c r="AD886" s="401">
        <f t="shared" si="2189"/>
        <v>0</v>
      </c>
      <c r="AE886" s="513"/>
      <c r="AF886" s="401">
        <f t="shared" si="2190"/>
        <v>0</v>
      </c>
      <c r="AG886" s="513">
        <f t="shared" si="2191"/>
        <v>0</v>
      </c>
      <c r="AH886" s="401">
        <f t="shared" si="2192"/>
        <v>0</v>
      </c>
      <c r="AI886" s="513"/>
      <c r="AJ886" s="401">
        <f t="shared" si="2193"/>
        <v>0</v>
      </c>
      <c r="AK886" s="513">
        <f t="shared" si="2194"/>
        <v>0</v>
      </c>
      <c r="AL886" s="401">
        <f t="shared" si="2171"/>
        <v>0</v>
      </c>
      <c r="AM886" s="519"/>
      <c r="AN886" s="429">
        <f t="shared" si="2172"/>
        <v>0</v>
      </c>
      <c r="AO886" s="519">
        <f t="shared" si="2195"/>
        <v>0</v>
      </c>
      <c r="AP886" s="429">
        <f t="shared" si="2196"/>
        <v>0</v>
      </c>
      <c r="AQ886" s="596">
        <f>109*0.8</f>
        <v>87.2</v>
      </c>
      <c r="AR886" s="401">
        <f t="shared" si="2173"/>
        <v>38938898.399999999</v>
      </c>
      <c r="AS886" s="519">
        <f t="shared" si="2197"/>
        <v>87.2</v>
      </c>
      <c r="AT886" s="429">
        <f t="shared" si="2198"/>
        <v>38938898.399999999</v>
      </c>
      <c r="AU886" s="519"/>
      <c r="AV886" s="401">
        <f t="shared" si="2199"/>
        <v>0</v>
      </c>
      <c r="AW886" s="519">
        <f t="shared" si="2200"/>
        <v>87.2</v>
      </c>
      <c r="AX886" s="429">
        <f t="shared" si="2201"/>
        <v>38938898.399999999</v>
      </c>
      <c r="AY886" s="519"/>
      <c r="AZ886" s="684">
        <f t="shared" si="2202"/>
        <v>0</v>
      </c>
      <c r="BA886" s="519">
        <f t="shared" si="2203"/>
        <v>87.2</v>
      </c>
      <c r="BB886" s="429">
        <f t="shared" si="2204"/>
        <v>38938898.399999999</v>
      </c>
      <c r="BC886" s="698"/>
      <c r="BD886" s="684">
        <f t="shared" si="2205"/>
        <v>0</v>
      </c>
      <c r="BE886" s="698">
        <f t="shared" si="2206"/>
        <v>87.2</v>
      </c>
      <c r="BF886" s="684">
        <f t="shared" si="2207"/>
        <v>38938898.399999999</v>
      </c>
      <c r="BG886" s="698"/>
      <c r="BH886" s="684">
        <f t="shared" si="2208"/>
        <v>0</v>
      </c>
      <c r="BI886" s="698">
        <f t="shared" si="2209"/>
        <v>87.2</v>
      </c>
      <c r="BJ886" s="684">
        <f t="shared" si="2210"/>
        <v>38938898.399999999</v>
      </c>
      <c r="BK886" s="698"/>
      <c r="BL886" s="684">
        <f t="shared" si="2211"/>
        <v>0</v>
      </c>
      <c r="BM886" s="698">
        <f t="shared" si="2212"/>
        <v>87.2</v>
      </c>
      <c r="BN886" s="684">
        <f t="shared" si="2213"/>
        <v>38938898.399999999</v>
      </c>
      <c r="BO886" s="720"/>
      <c r="BP886" s="710">
        <f t="shared" si="2214"/>
        <v>0</v>
      </c>
      <c r="BQ886" s="720">
        <f t="shared" si="2215"/>
        <v>87.2</v>
      </c>
      <c r="BR886" s="710">
        <f t="shared" si="2216"/>
        <v>38938898.399999999</v>
      </c>
      <c r="BS886" s="720"/>
      <c r="BT886" s="710">
        <f t="shared" si="2217"/>
        <v>0</v>
      </c>
      <c r="BU886" s="720">
        <f t="shared" si="2218"/>
        <v>87.2</v>
      </c>
      <c r="BV886" s="710">
        <f t="shared" si="2219"/>
        <v>38938898.399999999</v>
      </c>
      <c r="BW886" s="720"/>
      <c r="BX886" s="710">
        <f t="shared" si="2220"/>
        <v>0</v>
      </c>
      <c r="BY886" s="720">
        <f t="shared" si="2221"/>
        <v>87.2</v>
      </c>
      <c r="BZ886" s="710">
        <f t="shared" si="2222"/>
        <v>38938898.399999999</v>
      </c>
      <c r="CA886" s="720"/>
      <c r="CB886" s="710">
        <f t="shared" si="2223"/>
        <v>0</v>
      </c>
      <c r="CC886" s="720">
        <f t="shared" si="2224"/>
        <v>87.2</v>
      </c>
      <c r="CD886" s="710">
        <f t="shared" si="2225"/>
        <v>38938898.399999999</v>
      </c>
      <c r="CE886" s="710"/>
      <c r="CF886" s="433">
        <f t="shared" si="2170"/>
        <v>48673623</v>
      </c>
    </row>
    <row r="887" spans="1:84" ht="54">
      <c r="B887" s="424" t="s">
        <v>2338</v>
      </c>
      <c r="C887" s="425" t="s">
        <v>2339</v>
      </c>
      <c r="D887" s="426" t="s">
        <v>389</v>
      </c>
      <c r="E887" s="427">
        <v>477314</v>
      </c>
      <c r="F887" s="428">
        <v>1</v>
      </c>
      <c r="G887" s="429">
        <f t="shared" si="2178"/>
        <v>477314</v>
      </c>
      <c r="H887" s="429"/>
      <c r="I887" s="429"/>
      <c r="J887" s="429"/>
      <c r="K887" s="519"/>
      <c r="L887" s="429"/>
      <c r="M887" s="513">
        <f t="shared" si="2179"/>
        <v>0</v>
      </c>
      <c r="N887" s="401">
        <f t="shared" si="2180"/>
        <v>0</v>
      </c>
      <c r="O887" s="519"/>
      <c r="P887" s="429"/>
      <c r="Q887" s="513">
        <f t="shared" si="2181"/>
        <v>0</v>
      </c>
      <c r="R887" s="401">
        <f t="shared" si="2182"/>
        <v>0</v>
      </c>
      <c r="S887" s="545"/>
      <c r="T887" s="429"/>
      <c r="U887" s="513">
        <f t="shared" si="2183"/>
        <v>0</v>
      </c>
      <c r="V887" s="401">
        <f t="shared" si="2184"/>
        <v>0</v>
      </c>
      <c r="W887" s="519"/>
      <c r="X887" s="429"/>
      <c r="Y887" s="513">
        <f t="shared" si="2185"/>
        <v>0</v>
      </c>
      <c r="Z887" s="401">
        <f t="shared" si="2186"/>
        <v>0</v>
      </c>
      <c r="AA887" s="519"/>
      <c r="AB887" s="401">
        <f t="shared" si="2187"/>
        <v>0</v>
      </c>
      <c r="AC887" s="513">
        <f t="shared" si="2188"/>
        <v>0</v>
      </c>
      <c r="AD887" s="401">
        <f t="shared" si="2189"/>
        <v>0</v>
      </c>
      <c r="AE887" s="513"/>
      <c r="AF887" s="401">
        <f t="shared" si="2190"/>
        <v>0</v>
      </c>
      <c r="AG887" s="513">
        <f t="shared" si="2191"/>
        <v>0</v>
      </c>
      <c r="AH887" s="401">
        <f t="shared" si="2192"/>
        <v>0</v>
      </c>
      <c r="AI887" s="513"/>
      <c r="AJ887" s="401">
        <f t="shared" si="2193"/>
        <v>0</v>
      </c>
      <c r="AK887" s="513">
        <f t="shared" si="2194"/>
        <v>0</v>
      </c>
      <c r="AL887" s="401">
        <f t="shared" si="2171"/>
        <v>0</v>
      </c>
      <c r="AM887" s="519"/>
      <c r="AN887" s="429">
        <f t="shared" si="2172"/>
        <v>0</v>
      </c>
      <c r="AO887" s="519">
        <f t="shared" si="2195"/>
        <v>0</v>
      </c>
      <c r="AP887" s="429">
        <f t="shared" si="2196"/>
        <v>0</v>
      </c>
      <c r="AQ887" s="596">
        <v>0.8</v>
      </c>
      <c r="AR887" s="401">
        <f t="shared" si="2173"/>
        <v>381851.2</v>
      </c>
      <c r="AS887" s="519">
        <f t="shared" si="2197"/>
        <v>0.8</v>
      </c>
      <c r="AT887" s="429">
        <f t="shared" si="2198"/>
        <v>381851.2</v>
      </c>
      <c r="AU887" s="519"/>
      <c r="AV887" s="401">
        <f t="shared" si="2199"/>
        <v>0</v>
      </c>
      <c r="AW887" s="519">
        <f t="shared" si="2200"/>
        <v>0.8</v>
      </c>
      <c r="AX887" s="429">
        <f t="shared" si="2201"/>
        <v>381851.2</v>
      </c>
      <c r="AY887" s="519"/>
      <c r="AZ887" s="684">
        <f t="shared" si="2202"/>
        <v>0</v>
      </c>
      <c r="BA887" s="519">
        <f t="shared" si="2203"/>
        <v>0.8</v>
      </c>
      <c r="BB887" s="429">
        <f t="shared" si="2204"/>
        <v>381851.2</v>
      </c>
      <c r="BC887" s="698"/>
      <c r="BD887" s="684">
        <f t="shared" si="2205"/>
        <v>0</v>
      </c>
      <c r="BE887" s="698">
        <f t="shared" si="2206"/>
        <v>0.8</v>
      </c>
      <c r="BF887" s="684">
        <f t="shared" si="2207"/>
        <v>381851.2</v>
      </c>
      <c r="BG887" s="698"/>
      <c r="BH887" s="684">
        <f t="shared" si="2208"/>
        <v>0</v>
      </c>
      <c r="BI887" s="698">
        <f t="shared" si="2209"/>
        <v>0.8</v>
      </c>
      <c r="BJ887" s="684">
        <f t="shared" si="2210"/>
        <v>381851.2</v>
      </c>
      <c r="BK887" s="698"/>
      <c r="BL887" s="684">
        <f t="shared" si="2211"/>
        <v>0</v>
      </c>
      <c r="BM887" s="698">
        <f t="shared" si="2212"/>
        <v>0.8</v>
      </c>
      <c r="BN887" s="684">
        <f t="shared" si="2213"/>
        <v>381851.2</v>
      </c>
      <c r="BO887" s="720"/>
      <c r="BP887" s="710">
        <f t="shared" si="2214"/>
        <v>0</v>
      </c>
      <c r="BQ887" s="720">
        <f t="shared" si="2215"/>
        <v>0.8</v>
      </c>
      <c r="BR887" s="710">
        <f t="shared" si="2216"/>
        <v>381851.2</v>
      </c>
      <c r="BS887" s="720"/>
      <c r="BT887" s="710">
        <f t="shared" si="2217"/>
        <v>0</v>
      </c>
      <c r="BU887" s="720">
        <f t="shared" si="2218"/>
        <v>0.8</v>
      </c>
      <c r="BV887" s="710">
        <f t="shared" si="2219"/>
        <v>381851.2</v>
      </c>
      <c r="BW887" s="720"/>
      <c r="BX887" s="710">
        <f t="shared" si="2220"/>
        <v>0</v>
      </c>
      <c r="BY887" s="720">
        <f t="shared" si="2221"/>
        <v>0.8</v>
      </c>
      <c r="BZ887" s="710">
        <f t="shared" si="2222"/>
        <v>381851.2</v>
      </c>
      <c r="CA887" s="720"/>
      <c r="CB887" s="710">
        <f t="shared" si="2223"/>
        <v>0</v>
      </c>
      <c r="CC887" s="720">
        <f t="shared" si="2224"/>
        <v>0.8</v>
      </c>
      <c r="CD887" s="710">
        <f t="shared" si="2225"/>
        <v>381851.2</v>
      </c>
      <c r="CE887" s="710"/>
      <c r="CF887" s="433">
        <f t="shared" si="2170"/>
        <v>477314</v>
      </c>
    </row>
    <row r="888" spans="1:84" ht="54">
      <c r="B888" s="424" t="s">
        <v>2340</v>
      </c>
      <c r="C888" s="425" t="s">
        <v>2341</v>
      </c>
      <c r="D888" s="426" t="s">
        <v>389</v>
      </c>
      <c r="E888" s="427">
        <v>2400861</v>
      </c>
      <c r="F888" s="428">
        <v>2</v>
      </c>
      <c r="G888" s="429">
        <f t="shared" si="2178"/>
        <v>4801722</v>
      </c>
      <c r="H888" s="429"/>
      <c r="I888" s="429"/>
      <c r="J888" s="429"/>
      <c r="K888" s="519"/>
      <c r="L888" s="429"/>
      <c r="M888" s="513">
        <f t="shared" si="2179"/>
        <v>0</v>
      </c>
      <c r="N888" s="401">
        <f t="shared" si="2180"/>
        <v>0</v>
      </c>
      <c r="O888" s="519"/>
      <c r="P888" s="429"/>
      <c r="Q888" s="513">
        <f t="shared" si="2181"/>
        <v>0</v>
      </c>
      <c r="R888" s="401">
        <f t="shared" si="2182"/>
        <v>0</v>
      </c>
      <c r="S888" s="545"/>
      <c r="T888" s="429"/>
      <c r="U888" s="513">
        <f t="shared" si="2183"/>
        <v>0</v>
      </c>
      <c r="V888" s="401">
        <f t="shared" si="2184"/>
        <v>0</v>
      </c>
      <c r="W888" s="519"/>
      <c r="X888" s="429"/>
      <c r="Y888" s="513">
        <f t="shared" si="2185"/>
        <v>0</v>
      </c>
      <c r="Z888" s="401">
        <f t="shared" si="2186"/>
        <v>0</v>
      </c>
      <c r="AA888" s="519"/>
      <c r="AB888" s="401">
        <f t="shared" si="2187"/>
        <v>0</v>
      </c>
      <c r="AC888" s="513">
        <f t="shared" si="2188"/>
        <v>0</v>
      </c>
      <c r="AD888" s="401">
        <f t="shared" si="2189"/>
        <v>0</v>
      </c>
      <c r="AE888" s="513"/>
      <c r="AF888" s="401">
        <f t="shared" si="2190"/>
        <v>0</v>
      </c>
      <c r="AG888" s="513">
        <f t="shared" si="2191"/>
        <v>0</v>
      </c>
      <c r="AH888" s="401">
        <f t="shared" si="2192"/>
        <v>0</v>
      </c>
      <c r="AI888" s="513"/>
      <c r="AJ888" s="401">
        <f t="shared" si="2193"/>
        <v>0</v>
      </c>
      <c r="AK888" s="513">
        <f t="shared" si="2194"/>
        <v>0</v>
      </c>
      <c r="AL888" s="401">
        <f t="shared" si="2171"/>
        <v>0</v>
      </c>
      <c r="AM888" s="519"/>
      <c r="AN888" s="429">
        <f t="shared" si="2172"/>
        <v>0</v>
      </c>
      <c r="AO888" s="519">
        <f t="shared" si="2195"/>
        <v>0</v>
      </c>
      <c r="AP888" s="429">
        <f t="shared" si="2196"/>
        <v>0</v>
      </c>
      <c r="AQ888" s="596"/>
      <c r="AR888" s="401">
        <f t="shared" si="2173"/>
        <v>0</v>
      </c>
      <c r="AS888" s="519">
        <f t="shared" si="2197"/>
        <v>0</v>
      </c>
      <c r="AT888" s="429">
        <f t="shared" si="2198"/>
        <v>0</v>
      </c>
      <c r="AU888" s="519"/>
      <c r="AV888" s="401">
        <f t="shared" si="2199"/>
        <v>0</v>
      </c>
      <c r="AW888" s="519">
        <f t="shared" si="2200"/>
        <v>0</v>
      </c>
      <c r="AX888" s="429">
        <f t="shared" si="2201"/>
        <v>0</v>
      </c>
      <c r="AY888" s="519"/>
      <c r="AZ888" s="684">
        <f t="shared" si="2202"/>
        <v>0</v>
      </c>
      <c r="BA888" s="519">
        <f t="shared" si="2203"/>
        <v>0</v>
      </c>
      <c r="BB888" s="429">
        <f t="shared" si="2204"/>
        <v>0</v>
      </c>
      <c r="BC888" s="698"/>
      <c r="BD888" s="684">
        <f t="shared" si="2205"/>
        <v>0</v>
      </c>
      <c r="BE888" s="698">
        <f t="shared" si="2206"/>
        <v>0</v>
      </c>
      <c r="BF888" s="684">
        <f t="shared" si="2207"/>
        <v>0</v>
      </c>
      <c r="BG888" s="698"/>
      <c r="BH888" s="684">
        <f t="shared" si="2208"/>
        <v>0</v>
      </c>
      <c r="BI888" s="698">
        <f t="shared" si="2209"/>
        <v>0</v>
      </c>
      <c r="BJ888" s="684">
        <f t="shared" si="2210"/>
        <v>0</v>
      </c>
      <c r="BK888" s="698">
        <v>1.6</v>
      </c>
      <c r="BL888" s="684">
        <f t="shared" si="2211"/>
        <v>3841377.6</v>
      </c>
      <c r="BM888" s="698">
        <f t="shared" si="2212"/>
        <v>1.6</v>
      </c>
      <c r="BN888" s="684">
        <f t="shared" si="2213"/>
        <v>3841377.6</v>
      </c>
      <c r="BO888" s="720"/>
      <c r="BP888" s="710">
        <f t="shared" si="2214"/>
        <v>0</v>
      </c>
      <c r="BQ888" s="720">
        <f t="shared" si="2215"/>
        <v>1.6</v>
      </c>
      <c r="BR888" s="710">
        <f t="shared" si="2216"/>
        <v>3841377.6</v>
      </c>
      <c r="BS888" s="720"/>
      <c r="BT888" s="710">
        <f t="shared" si="2217"/>
        <v>0</v>
      </c>
      <c r="BU888" s="720">
        <f t="shared" si="2218"/>
        <v>1.6</v>
      </c>
      <c r="BV888" s="710">
        <f t="shared" si="2219"/>
        <v>3841377.6</v>
      </c>
      <c r="BW888" s="720"/>
      <c r="BX888" s="710">
        <f t="shared" si="2220"/>
        <v>0</v>
      </c>
      <c r="BY888" s="720">
        <f t="shared" si="2221"/>
        <v>1.6</v>
      </c>
      <c r="BZ888" s="710">
        <f t="shared" si="2222"/>
        <v>3841377.6</v>
      </c>
      <c r="CA888" s="720"/>
      <c r="CB888" s="710">
        <f t="shared" si="2223"/>
        <v>0</v>
      </c>
      <c r="CC888" s="720">
        <f t="shared" si="2224"/>
        <v>1.6</v>
      </c>
      <c r="CD888" s="710">
        <f t="shared" si="2225"/>
        <v>3841377.6</v>
      </c>
      <c r="CE888" s="710"/>
      <c r="CF888" s="433">
        <f t="shared" si="2170"/>
        <v>4801722</v>
      </c>
    </row>
    <row r="889" spans="1:84" ht="90">
      <c r="B889" s="424" t="s">
        <v>2342</v>
      </c>
      <c r="C889" s="425" t="s">
        <v>2343</v>
      </c>
      <c r="D889" s="426" t="s">
        <v>389</v>
      </c>
      <c r="E889" s="427">
        <v>6751953</v>
      </c>
      <c r="F889" s="428">
        <v>0</v>
      </c>
      <c r="G889" s="429">
        <f t="shared" si="2178"/>
        <v>0</v>
      </c>
      <c r="H889" s="429"/>
      <c r="I889" s="429"/>
      <c r="J889" s="429"/>
      <c r="K889" s="519"/>
      <c r="L889" s="429"/>
      <c r="M889" s="513">
        <f t="shared" si="2179"/>
        <v>0</v>
      </c>
      <c r="N889" s="401">
        <f t="shared" si="2180"/>
        <v>0</v>
      </c>
      <c r="O889" s="519"/>
      <c r="P889" s="429"/>
      <c r="Q889" s="513">
        <f t="shared" si="2181"/>
        <v>0</v>
      </c>
      <c r="R889" s="401">
        <f t="shared" si="2182"/>
        <v>0</v>
      </c>
      <c r="S889" s="545"/>
      <c r="T889" s="429"/>
      <c r="U889" s="513">
        <f t="shared" si="2183"/>
        <v>0</v>
      </c>
      <c r="V889" s="401">
        <f t="shared" si="2184"/>
        <v>0</v>
      </c>
      <c r="W889" s="519"/>
      <c r="X889" s="429"/>
      <c r="Y889" s="513">
        <f t="shared" si="2185"/>
        <v>0</v>
      </c>
      <c r="Z889" s="401">
        <f t="shared" si="2186"/>
        <v>0</v>
      </c>
      <c r="AA889" s="519"/>
      <c r="AB889" s="401">
        <f t="shared" si="2187"/>
        <v>0</v>
      </c>
      <c r="AC889" s="513">
        <f t="shared" si="2188"/>
        <v>0</v>
      </c>
      <c r="AD889" s="401">
        <f t="shared" si="2189"/>
        <v>0</v>
      </c>
      <c r="AE889" s="513"/>
      <c r="AF889" s="401">
        <f t="shared" si="2190"/>
        <v>0</v>
      </c>
      <c r="AG889" s="513">
        <f t="shared" si="2191"/>
        <v>0</v>
      </c>
      <c r="AH889" s="401">
        <f t="shared" si="2192"/>
        <v>0</v>
      </c>
      <c r="AI889" s="513"/>
      <c r="AJ889" s="401">
        <f t="shared" si="2193"/>
        <v>0</v>
      </c>
      <c r="AK889" s="513">
        <f t="shared" si="2194"/>
        <v>0</v>
      </c>
      <c r="AL889" s="401">
        <f t="shared" si="2171"/>
        <v>0</v>
      </c>
      <c r="AM889" s="519"/>
      <c r="AN889" s="429">
        <f t="shared" si="2172"/>
        <v>0</v>
      </c>
      <c r="AO889" s="519">
        <f t="shared" si="2195"/>
        <v>0</v>
      </c>
      <c r="AP889" s="429">
        <f t="shared" si="2196"/>
        <v>0</v>
      </c>
      <c r="AQ889" s="596"/>
      <c r="AR889" s="401">
        <f t="shared" si="2173"/>
        <v>0</v>
      </c>
      <c r="AS889" s="519">
        <f t="shared" si="2197"/>
        <v>0</v>
      </c>
      <c r="AT889" s="429">
        <f t="shared" si="2198"/>
        <v>0</v>
      </c>
      <c r="AU889" s="519"/>
      <c r="AV889" s="401">
        <f t="shared" si="2199"/>
        <v>0</v>
      </c>
      <c r="AW889" s="519">
        <f t="shared" si="2200"/>
        <v>0</v>
      </c>
      <c r="AX889" s="429">
        <f t="shared" si="2201"/>
        <v>0</v>
      </c>
      <c r="AY889" s="519"/>
      <c r="AZ889" s="684">
        <f t="shared" si="2202"/>
        <v>0</v>
      </c>
      <c r="BA889" s="519">
        <f t="shared" si="2203"/>
        <v>0</v>
      </c>
      <c r="BB889" s="429">
        <f t="shared" si="2204"/>
        <v>0</v>
      </c>
      <c r="BC889" s="698"/>
      <c r="BD889" s="684">
        <f t="shared" si="2205"/>
        <v>0</v>
      </c>
      <c r="BE889" s="698">
        <f t="shared" si="2206"/>
        <v>0</v>
      </c>
      <c r="BF889" s="684">
        <f t="shared" si="2207"/>
        <v>0</v>
      </c>
      <c r="BG889" s="698"/>
      <c r="BH889" s="684">
        <f t="shared" si="2208"/>
        <v>0</v>
      </c>
      <c r="BI889" s="698">
        <f t="shared" si="2209"/>
        <v>0</v>
      </c>
      <c r="BJ889" s="684">
        <f t="shared" si="2210"/>
        <v>0</v>
      </c>
      <c r="BK889" s="698"/>
      <c r="BL889" s="684">
        <f t="shared" si="2211"/>
        <v>0</v>
      </c>
      <c r="BM889" s="698">
        <f t="shared" si="2212"/>
        <v>0</v>
      </c>
      <c r="BN889" s="684">
        <f t="shared" si="2213"/>
        <v>0</v>
      </c>
      <c r="BO889" s="720"/>
      <c r="BP889" s="710">
        <f t="shared" si="2214"/>
        <v>0</v>
      </c>
      <c r="BQ889" s="720">
        <f t="shared" si="2215"/>
        <v>0</v>
      </c>
      <c r="BR889" s="710">
        <f t="shared" si="2216"/>
        <v>0</v>
      </c>
      <c r="BS889" s="720"/>
      <c r="BT889" s="710">
        <f t="shared" si="2217"/>
        <v>0</v>
      </c>
      <c r="BU889" s="720">
        <f t="shared" si="2218"/>
        <v>0</v>
      </c>
      <c r="BV889" s="710">
        <f t="shared" si="2219"/>
        <v>0</v>
      </c>
      <c r="BW889" s="720"/>
      <c r="BX889" s="710">
        <f t="shared" si="2220"/>
        <v>0</v>
      </c>
      <c r="BY889" s="720">
        <f t="shared" si="2221"/>
        <v>0</v>
      </c>
      <c r="BZ889" s="710">
        <f t="shared" si="2222"/>
        <v>0</v>
      </c>
      <c r="CA889" s="720"/>
      <c r="CB889" s="710">
        <f t="shared" si="2223"/>
        <v>0</v>
      </c>
      <c r="CC889" s="720">
        <f t="shared" si="2224"/>
        <v>0</v>
      </c>
      <c r="CD889" s="710">
        <f t="shared" si="2225"/>
        <v>0</v>
      </c>
      <c r="CE889" s="710"/>
      <c r="CF889" s="433">
        <f t="shared" si="2170"/>
        <v>0</v>
      </c>
    </row>
    <row r="890" spans="1:84" ht="108">
      <c r="B890" s="424" t="s">
        <v>2344</v>
      </c>
      <c r="C890" s="425" t="s">
        <v>2345</v>
      </c>
      <c r="D890" s="426" t="s">
        <v>389</v>
      </c>
      <c r="E890" s="427">
        <v>5599983</v>
      </c>
      <c r="F890" s="428">
        <v>0</v>
      </c>
      <c r="G890" s="429">
        <f t="shared" si="2178"/>
        <v>0</v>
      </c>
      <c r="H890" s="429"/>
      <c r="I890" s="429"/>
      <c r="J890" s="429"/>
      <c r="K890" s="519"/>
      <c r="L890" s="429"/>
      <c r="M890" s="513">
        <f t="shared" si="2179"/>
        <v>0</v>
      </c>
      <c r="N890" s="401">
        <f t="shared" si="2180"/>
        <v>0</v>
      </c>
      <c r="O890" s="519"/>
      <c r="P890" s="429"/>
      <c r="Q890" s="513">
        <f t="shared" si="2181"/>
        <v>0</v>
      </c>
      <c r="R890" s="401">
        <f t="shared" si="2182"/>
        <v>0</v>
      </c>
      <c r="S890" s="545"/>
      <c r="T890" s="429"/>
      <c r="U890" s="513">
        <f t="shared" si="2183"/>
        <v>0</v>
      </c>
      <c r="V890" s="401">
        <f t="shared" si="2184"/>
        <v>0</v>
      </c>
      <c r="W890" s="519"/>
      <c r="X890" s="429"/>
      <c r="Y890" s="513">
        <f t="shared" si="2185"/>
        <v>0</v>
      </c>
      <c r="Z890" s="401">
        <f t="shared" si="2186"/>
        <v>0</v>
      </c>
      <c r="AA890" s="519"/>
      <c r="AB890" s="401">
        <f t="shared" si="2187"/>
        <v>0</v>
      </c>
      <c r="AC890" s="513">
        <f t="shared" si="2188"/>
        <v>0</v>
      </c>
      <c r="AD890" s="401">
        <f t="shared" si="2189"/>
        <v>0</v>
      </c>
      <c r="AE890" s="513"/>
      <c r="AF890" s="401">
        <f t="shared" si="2190"/>
        <v>0</v>
      </c>
      <c r="AG890" s="513">
        <f t="shared" si="2191"/>
        <v>0</v>
      </c>
      <c r="AH890" s="401">
        <f t="shared" si="2192"/>
        <v>0</v>
      </c>
      <c r="AI890" s="513"/>
      <c r="AJ890" s="401">
        <f t="shared" si="2193"/>
        <v>0</v>
      </c>
      <c r="AK890" s="513">
        <f t="shared" si="2194"/>
        <v>0</v>
      </c>
      <c r="AL890" s="401">
        <f t="shared" si="2171"/>
        <v>0</v>
      </c>
      <c r="AM890" s="519"/>
      <c r="AN890" s="429">
        <f t="shared" si="2172"/>
        <v>0</v>
      </c>
      <c r="AO890" s="519">
        <f t="shared" si="2195"/>
        <v>0</v>
      </c>
      <c r="AP890" s="429">
        <f t="shared" si="2196"/>
        <v>0</v>
      </c>
      <c r="AQ890" s="596"/>
      <c r="AR890" s="401">
        <f t="shared" si="2173"/>
        <v>0</v>
      </c>
      <c r="AS890" s="519">
        <f t="shared" si="2197"/>
        <v>0</v>
      </c>
      <c r="AT890" s="429">
        <f t="shared" si="2198"/>
        <v>0</v>
      </c>
      <c r="AU890" s="519"/>
      <c r="AV890" s="401">
        <f t="shared" si="2199"/>
        <v>0</v>
      </c>
      <c r="AW890" s="519">
        <f t="shared" si="2200"/>
        <v>0</v>
      </c>
      <c r="AX890" s="429">
        <f t="shared" si="2201"/>
        <v>0</v>
      </c>
      <c r="AY890" s="519"/>
      <c r="AZ890" s="684">
        <f t="shared" si="2202"/>
        <v>0</v>
      </c>
      <c r="BA890" s="519">
        <f t="shared" si="2203"/>
        <v>0</v>
      </c>
      <c r="BB890" s="429">
        <f t="shared" si="2204"/>
        <v>0</v>
      </c>
      <c r="BC890" s="698"/>
      <c r="BD890" s="684">
        <f t="shared" si="2205"/>
        <v>0</v>
      </c>
      <c r="BE890" s="698">
        <f t="shared" si="2206"/>
        <v>0</v>
      </c>
      <c r="BF890" s="684">
        <f t="shared" si="2207"/>
        <v>0</v>
      </c>
      <c r="BG890" s="698"/>
      <c r="BH890" s="684">
        <f t="shared" si="2208"/>
        <v>0</v>
      </c>
      <c r="BI890" s="698">
        <f t="shared" si="2209"/>
        <v>0</v>
      </c>
      <c r="BJ890" s="684">
        <f t="shared" si="2210"/>
        <v>0</v>
      </c>
      <c r="BK890" s="698"/>
      <c r="BL890" s="684">
        <f t="shared" si="2211"/>
        <v>0</v>
      </c>
      <c r="BM890" s="698">
        <f t="shared" si="2212"/>
        <v>0</v>
      </c>
      <c r="BN890" s="684">
        <f t="shared" si="2213"/>
        <v>0</v>
      </c>
      <c r="BO890" s="720"/>
      <c r="BP890" s="710">
        <f t="shared" si="2214"/>
        <v>0</v>
      </c>
      <c r="BQ890" s="720">
        <f t="shared" si="2215"/>
        <v>0</v>
      </c>
      <c r="BR890" s="710">
        <f t="shared" si="2216"/>
        <v>0</v>
      </c>
      <c r="BS890" s="720"/>
      <c r="BT890" s="710">
        <f t="shared" si="2217"/>
        <v>0</v>
      </c>
      <c r="BU890" s="720">
        <f t="shared" si="2218"/>
        <v>0</v>
      </c>
      <c r="BV890" s="710">
        <f t="shared" si="2219"/>
        <v>0</v>
      </c>
      <c r="BW890" s="720"/>
      <c r="BX890" s="710">
        <f t="shared" si="2220"/>
        <v>0</v>
      </c>
      <c r="BY890" s="720">
        <f t="shared" si="2221"/>
        <v>0</v>
      </c>
      <c r="BZ890" s="710">
        <f t="shared" si="2222"/>
        <v>0</v>
      </c>
      <c r="CA890" s="720"/>
      <c r="CB890" s="710">
        <f t="shared" si="2223"/>
        <v>0</v>
      </c>
      <c r="CC890" s="720">
        <f t="shared" si="2224"/>
        <v>0</v>
      </c>
      <c r="CD890" s="710">
        <f t="shared" si="2225"/>
        <v>0</v>
      </c>
      <c r="CE890" s="710"/>
      <c r="CF890" s="433">
        <f t="shared" si="2170"/>
        <v>0</v>
      </c>
    </row>
    <row r="891" spans="1:84" ht="90">
      <c r="B891" s="424" t="s">
        <v>2346</v>
      </c>
      <c r="C891" s="425" t="s">
        <v>2347</v>
      </c>
      <c r="D891" s="426" t="s">
        <v>389</v>
      </c>
      <c r="E891" s="427">
        <v>15038989</v>
      </c>
      <c r="F891" s="428">
        <v>0</v>
      </c>
      <c r="G891" s="429">
        <f t="shared" si="2178"/>
        <v>0</v>
      </c>
      <c r="H891" s="429"/>
      <c r="I891" s="429"/>
      <c r="J891" s="429"/>
      <c r="K891" s="519"/>
      <c r="L891" s="429"/>
      <c r="M891" s="513">
        <f t="shared" si="2179"/>
        <v>0</v>
      </c>
      <c r="N891" s="401">
        <f t="shared" si="2180"/>
        <v>0</v>
      </c>
      <c r="O891" s="519"/>
      <c r="P891" s="429"/>
      <c r="Q891" s="513">
        <f t="shared" si="2181"/>
        <v>0</v>
      </c>
      <c r="R891" s="401">
        <f t="shared" si="2182"/>
        <v>0</v>
      </c>
      <c r="S891" s="545"/>
      <c r="T891" s="429"/>
      <c r="U891" s="513">
        <f t="shared" si="2183"/>
        <v>0</v>
      </c>
      <c r="V891" s="401">
        <f t="shared" si="2184"/>
        <v>0</v>
      </c>
      <c r="W891" s="519"/>
      <c r="X891" s="429"/>
      <c r="Y891" s="513">
        <f t="shared" si="2185"/>
        <v>0</v>
      </c>
      <c r="Z891" s="401">
        <f t="shared" si="2186"/>
        <v>0</v>
      </c>
      <c r="AA891" s="519"/>
      <c r="AB891" s="401">
        <f t="shared" si="2187"/>
        <v>0</v>
      </c>
      <c r="AC891" s="513">
        <f t="shared" si="2188"/>
        <v>0</v>
      </c>
      <c r="AD891" s="401">
        <f t="shared" si="2189"/>
        <v>0</v>
      </c>
      <c r="AE891" s="513"/>
      <c r="AF891" s="401">
        <f t="shared" si="2190"/>
        <v>0</v>
      </c>
      <c r="AG891" s="513">
        <f t="shared" si="2191"/>
        <v>0</v>
      </c>
      <c r="AH891" s="401">
        <f t="shared" si="2192"/>
        <v>0</v>
      </c>
      <c r="AI891" s="513"/>
      <c r="AJ891" s="401">
        <f t="shared" si="2193"/>
        <v>0</v>
      </c>
      <c r="AK891" s="513">
        <f t="shared" si="2194"/>
        <v>0</v>
      </c>
      <c r="AL891" s="401">
        <f t="shared" si="2171"/>
        <v>0</v>
      </c>
      <c r="AM891" s="519"/>
      <c r="AN891" s="429">
        <f t="shared" si="2172"/>
        <v>0</v>
      </c>
      <c r="AO891" s="519">
        <f t="shared" si="2195"/>
        <v>0</v>
      </c>
      <c r="AP891" s="429">
        <f t="shared" si="2196"/>
        <v>0</v>
      </c>
      <c r="AQ891" s="596"/>
      <c r="AR891" s="401">
        <f t="shared" si="2173"/>
        <v>0</v>
      </c>
      <c r="AS891" s="519">
        <f t="shared" si="2197"/>
        <v>0</v>
      </c>
      <c r="AT891" s="429">
        <f t="shared" si="2198"/>
        <v>0</v>
      </c>
      <c r="AU891" s="519"/>
      <c r="AV891" s="401">
        <f t="shared" si="2199"/>
        <v>0</v>
      </c>
      <c r="AW891" s="519">
        <f t="shared" si="2200"/>
        <v>0</v>
      </c>
      <c r="AX891" s="429">
        <f t="shared" si="2201"/>
        <v>0</v>
      </c>
      <c r="AY891" s="519"/>
      <c r="AZ891" s="684">
        <f t="shared" si="2202"/>
        <v>0</v>
      </c>
      <c r="BA891" s="519">
        <f t="shared" si="2203"/>
        <v>0</v>
      </c>
      <c r="BB891" s="429">
        <f t="shared" si="2204"/>
        <v>0</v>
      </c>
      <c r="BC891" s="698"/>
      <c r="BD891" s="684">
        <f t="shared" si="2205"/>
        <v>0</v>
      </c>
      <c r="BE891" s="698">
        <f t="shared" si="2206"/>
        <v>0</v>
      </c>
      <c r="BF891" s="684">
        <f t="shared" si="2207"/>
        <v>0</v>
      </c>
      <c r="BG891" s="698"/>
      <c r="BH891" s="684">
        <f t="shared" si="2208"/>
        <v>0</v>
      </c>
      <c r="BI891" s="698">
        <f t="shared" si="2209"/>
        <v>0</v>
      </c>
      <c r="BJ891" s="684">
        <f t="shared" si="2210"/>
        <v>0</v>
      </c>
      <c r="BK891" s="698"/>
      <c r="BL891" s="684">
        <f t="shared" si="2211"/>
        <v>0</v>
      </c>
      <c r="BM891" s="698">
        <f t="shared" si="2212"/>
        <v>0</v>
      </c>
      <c r="BN891" s="684">
        <f t="shared" si="2213"/>
        <v>0</v>
      </c>
      <c r="BO891" s="720"/>
      <c r="BP891" s="710">
        <f t="shared" si="2214"/>
        <v>0</v>
      </c>
      <c r="BQ891" s="720">
        <f t="shared" si="2215"/>
        <v>0</v>
      </c>
      <c r="BR891" s="710">
        <f t="shared" si="2216"/>
        <v>0</v>
      </c>
      <c r="BS891" s="720"/>
      <c r="BT891" s="710">
        <f t="shared" si="2217"/>
        <v>0</v>
      </c>
      <c r="BU891" s="720">
        <f t="shared" si="2218"/>
        <v>0</v>
      </c>
      <c r="BV891" s="710">
        <f t="shared" si="2219"/>
        <v>0</v>
      </c>
      <c r="BW891" s="720"/>
      <c r="BX891" s="710">
        <f t="shared" si="2220"/>
        <v>0</v>
      </c>
      <c r="BY891" s="720">
        <f t="shared" si="2221"/>
        <v>0</v>
      </c>
      <c r="BZ891" s="710">
        <f t="shared" si="2222"/>
        <v>0</v>
      </c>
      <c r="CA891" s="720"/>
      <c r="CB891" s="710">
        <f t="shared" si="2223"/>
        <v>0</v>
      </c>
      <c r="CC891" s="720">
        <f t="shared" si="2224"/>
        <v>0</v>
      </c>
      <c r="CD891" s="710">
        <f t="shared" si="2225"/>
        <v>0</v>
      </c>
      <c r="CE891" s="710"/>
      <c r="CF891" s="433">
        <f t="shared" si="2170"/>
        <v>0</v>
      </c>
    </row>
    <row r="892" spans="1:84" ht="54">
      <c r="B892" s="424" t="s">
        <v>2348</v>
      </c>
      <c r="C892" s="425" t="s">
        <v>2349</v>
      </c>
      <c r="D892" s="426" t="s">
        <v>389</v>
      </c>
      <c r="E892" s="427">
        <v>63394876</v>
      </c>
      <c r="F892" s="428">
        <v>1</v>
      </c>
      <c r="G892" s="429">
        <f t="shared" si="2178"/>
        <v>63394876</v>
      </c>
      <c r="H892" s="429"/>
      <c r="I892" s="429"/>
      <c r="J892" s="429"/>
      <c r="K892" s="519"/>
      <c r="L892" s="429"/>
      <c r="M892" s="513">
        <f t="shared" si="2179"/>
        <v>0</v>
      </c>
      <c r="N892" s="401">
        <f t="shared" si="2180"/>
        <v>0</v>
      </c>
      <c r="O892" s="519"/>
      <c r="P892" s="429"/>
      <c r="Q892" s="513">
        <f t="shared" si="2181"/>
        <v>0</v>
      </c>
      <c r="R892" s="401">
        <f t="shared" si="2182"/>
        <v>0</v>
      </c>
      <c r="S892" s="545"/>
      <c r="T892" s="429"/>
      <c r="U892" s="513">
        <f t="shared" si="2183"/>
        <v>0</v>
      </c>
      <c r="V892" s="401">
        <f t="shared" si="2184"/>
        <v>0</v>
      </c>
      <c r="W892" s="519"/>
      <c r="X892" s="429"/>
      <c r="Y892" s="513">
        <f t="shared" si="2185"/>
        <v>0</v>
      </c>
      <c r="Z892" s="401">
        <f t="shared" si="2186"/>
        <v>0</v>
      </c>
      <c r="AA892" s="519"/>
      <c r="AB892" s="401">
        <f t="shared" si="2187"/>
        <v>0</v>
      </c>
      <c r="AC892" s="513">
        <f t="shared" si="2188"/>
        <v>0</v>
      </c>
      <c r="AD892" s="401">
        <f t="shared" si="2189"/>
        <v>0</v>
      </c>
      <c r="AE892" s="513"/>
      <c r="AF892" s="401">
        <f t="shared" si="2190"/>
        <v>0</v>
      </c>
      <c r="AG892" s="513">
        <f t="shared" si="2191"/>
        <v>0</v>
      </c>
      <c r="AH892" s="401">
        <f t="shared" si="2192"/>
        <v>0</v>
      </c>
      <c r="AI892" s="513"/>
      <c r="AJ892" s="401">
        <f t="shared" si="2193"/>
        <v>0</v>
      </c>
      <c r="AK892" s="513">
        <f t="shared" si="2194"/>
        <v>0</v>
      </c>
      <c r="AL892" s="401">
        <f t="shared" si="2171"/>
        <v>0</v>
      </c>
      <c r="AM892" s="519"/>
      <c r="AN892" s="429">
        <f t="shared" si="2172"/>
        <v>0</v>
      </c>
      <c r="AO892" s="519">
        <f t="shared" si="2195"/>
        <v>0</v>
      </c>
      <c r="AP892" s="429">
        <f t="shared" si="2196"/>
        <v>0</v>
      </c>
      <c r="AQ892" s="596"/>
      <c r="AR892" s="401">
        <f t="shared" si="2173"/>
        <v>0</v>
      </c>
      <c r="AS892" s="519">
        <f t="shared" si="2197"/>
        <v>0</v>
      </c>
      <c r="AT892" s="429">
        <f t="shared" si="2198"/>
        <v>0</v>
      </c>
      <c r="AU892" s="519"/>
      <c r="AV892" s="401">
        <f t="shared" si="2199"/>
        <v>0</v>
      </c>
      <c r="AW892" s="519">
        <f t="shared" si="2200"/>
        <v>0</v>
      </c>
      <c r="AX892" s="429">
        <f t="shared" si="2201"/>
        <v>0</v>
      </c>
      <c r="AY892" s="519"/>
      <c r="AZ892" s="684">
        <f t="shared" si="2202"/>
        <v>0</v>
      </c>
      <c r="BA892" s="519">
        <f t="shared" si="2203"/>
        <v>0</v>
      </c>
      <c r="BB892" s="429">
        <f t="shared" si="2204"/>
        <v>0</v>
      </c>
      <c r="BC892" s="698"/>
      <c r="BD892" s="684">
        <f t="shared" si="2205"/>
        <v>0</v>
      </c>
      <c r="BE892" s="698">
        <f t="shared" si="2206"/>
        <v>0</v>
      </c>
      <c r="BF892" s="684">
        <f t="shared" si="2207"/>
        <v>0</v>
      </c>
      <c r="BG892" s="698"/>
      <c r="BH892" s="684">
        <f t="shared" si="2208"/>
        <v>0</v>
      </c>
      <c r="BI892" s="698">
        <f t="shared" si="2209"/>
        <v>0</v>
      </c>
      <c r="BJ892" s="684">
        <f t="shared" si="2210"/>
        <v>0</v>
      </c>
      <c r="BK892" s="698"/>
      <c r="BL892" s="684">
        <f t="shared" si="2211"/>
        <v>0</v>
      </c>
      <c r="BM892" s="698">
        <f t="shared" si="2212"/>
        <v>0</v>
      </c>
      <c r="BN892" s="684">
        <f t="shared" si="2213"/>
        <v>0</v>
      </c>
      <c r="BO892" s="720"/>
      <c r="BP892" s="710">
        <f t="shared" si="2214"/>
        <v>0</v>
      </c>
      <c r="BQ892" s="720">
        <f t="shared" si="2215"/>
        <v>0</v>
      </c>
      <c r="BR892" s="710">
        <f t="shared" si="2216"/>
        <v>0</v>
      </c>
      <c r="BS892" s="720"/>
      <c r="BT892" s="710">
        <f t="shared" si="2217"/>
        <v>0</v>
      </c>
      <c r="BU892" s="720">
        <f t="shared" si="2218"/>
        <v>0</v>
      </c>
      <c r="BV892" s="710">
        <f t="shared" si="2219"/>
        <v>0</v>
      </c>
      <c r="BW892" s="720"/>
      <c r="BX892" s="710">
        <f t="shared" si="2220"/>
        <v>0</v>
      </c>
      <c r="BY892" s="720">
        <f t="shared" si="2221"/>
        <v>0</v>
      </c>
      <c r="BZ892" s="710">
        <f t="shared" si="2222"/>
        <v>0</v>
      </c>
      <c r="CA892" s="720"/>
      <c r="CB892" s="710">
        <f t="shared" si="2223"/>
        <v>0</v>
      </c>
      <c r="CC892" s="720">
        <f t="shared" si="2224"/>
        <v>0</v>
      </c>
      <c r="CD892" s="710">
        <f t="shared" si="2225"/>
        <v>0</v>
      </c>
      <c r="CE892" s="710"/>
      <c r="CF892" s="433">
        <f t="shared" si="2170"/>
        <v>63394876</v>
      </c>
    </row>
    <row r="893" spans="1:84" ht="54">
      <c r="B893" s="424" t="s">
        <v>2350</v>
      </c>
      <c r="C893" s="425" t="s">
        <v>2351</v>
      </c>
      <c r="D893" s="426" t="s">
        <v>389</v>
      </c>
      <c r="E893" s="427">
        <v>57385098</v>
      </c>
      <c r="F893" s="428">
        <v>0</v>
      </c>
      <c r="G893" s="429">
        <f t="shared" si="2178"/>
        <v>0</v>
      </c>
      <c r="H893" s="429"/>
      <c r="I893" s="429"/>
      <c r="J893" s="429"/>
      <c r="K893" s="519"/>
      <c r="L893" s="429"/>
      <c r="M893" s="513">
        <f t="shared" si="2179"/>
        <v>0</v>
      </c>
      <c r="N893" s="401">
        <f t="shared" si="2180"/>
        <v>0</v>
      </c>
      <c r="O893" s="519"/>
      <c r="P893" s="429"/>
      <c r="Q893" s="513">
        <f t="shared" si="2181"/>
        <v>0</v>
      </c>
      <c r="R893" s="401">
        <f t="shared" si="2182"/>
        <v>0</v>
      </c>
      <c r="S893" s="545"/>
      <c r="T893" s="429"/>
      <c r="U893" s="513">
        <f t="shared" si="2183"/>
        <v>0</v>
      </c>
      <c r="V893" s="401">
        <f t="shared" si="2184"/>
        <v>0</v>
      </c>
      <c r="W893" s="519"/>
      <c r="X893" s="429"/>
      <c r="Y893" s="513">
        <f t="shared" si="2185"/>
        <v>0</v>
      </c>
      <c r="Z893" s="401">
        <f t="shared" si="2186"/>
        <v>0</v>
      </c>
      <c r="AA893" s="519"/>
      <c r="AB893" s="401">
        <f t="shared" si="2187"/>
        <v>0</v>
      </c>
      <c r="AC893" s="513">
        <f t="shared" si="2188"/>
        <v>0</v>
      </c>
      <c r="AD893" s="401">
        <f t="shared" si="2189"/>
        <v>0</v>
      </c>
      <c r="AE893" s="513"/>
      <c r="AF893" s="401">
        <f t="shared" si="2190"/>
        <v>0</v>
      </c>
      <c r="AG893" s="513">
        <f t="shared" si="2191"/>
        <v>0</v>
      </c>
      <c r="AH893" s="401">
        <f t="shared" si="2192"/>
        <v>0</v>
      </c>
      <c r="AI893" s="513"/>
      <c r="AJ893" s="401">
        <f t="shared" si="2193"/>
        <v>0</v>
      </c>
      <c r="AK893" s="513">
        <f t="shared" si="2194"/>
        <v>0</v>
      </c>
      <c r="AL893" s="401">
        <f t="shared" si="2171"/>
        <v>0</v>
      </c>
      <c r="AM893" s="519"/>
      <c r="AN893" s="429">
        <f t="shared" si="2172"/>
        <v>0</v>
      </c>
      <c r="AO893" s="519">
        <f t="shared" si="2195"/>
        <v>0</v>
      </c>
      <c r="AP893" s="429">
        <f t="shared" si="2196"/>
        <v>0</v>
      </c>
      <c r="AQ893" s="596"/>
      <c r="AR893" s="401">
        <f t="shared" si="2173"/>
        <v>0</v>
      </c>
      <c r="AS893" s="519">
        <f t="shared" si="2197"/>
        <v>0</v>
      </c>
      <c r="AT893" s="429">
        <f t="shared" si="2198"/>
        <v>0</v>
      </c>
      <c r="AU893" s="519"/>
      <c r="AV893" s="401">
        <f t="shared" si="2199"/>
        <v>0</v>
      </c>
      <c r="AW893" s="519">
        <f t="shared" si="2200"/>
        <v>0</v>
      </c>
      <c r="AX893" s="429">
        <f t="shared" si="2201"/>
        <v>0</v>
      </c>
      <c r="AY893" s="519"/>
      <c r="AZ893" s="684">
        <f t="shared" si="2202"/>
        <v>0</v>
      </c>
      <c r="BA893" s="519">
        <f t="shared" si="2203"/>
        <v>0</v>
      </c>
      <c r="BB893" s="429">
        <f t="shared" si="2204"/>
        <v>0</v>
      </c>
      <c r="BC893" s="698"/>
      <c r="BD893" s="684">
        <f t="shared" si="2205"/>
        <v>0</v>
      </c>
      <c r="BE893" s="698">
        <f t="shared" si="2206"/>
        <v>0</v>
      </c>
      <c r="BF893" s="684">
        <f t="shared" si="2207"/>
        <v>0</v>
      </c>
      <c r="BG893" s="698"/>
      <c r="BH893" s="684">
        <f t="shared" si="2208"/>
        <v>0</v>
      </c>
      <c r="BI893" s="698">
        <f t="shared" si="2209"/>
        <v>0</v>
      </c>
      <c r="BJ893" s="684">
        <f t="shared" si="2210"/>
        <v>0</v>
      </c>
      <c r="BK893" s="698"/>
      <c r="BL893" s="684">
        <f t="shared" si="2211"/>
        <v>0</v>
      </c>
      <c r="BM893" s="698">
        <f t="shared" si="2212"/>
        <v>0</v>
      </c>
      <c r="BN893" s="684">
        <f t="shared" si="2213"/>
        <v>0</v>
      </c>
      <c r="BO893" s="720"/>
      <c r="BP893" s="710">
        <f t="shared" si="2214"/>
        <v>0</v>
      </c>
      <c r="BQ893" s="720">
        <f t="shared" si="2215"/>
        <v>0</v>
      </c>
      <c r="BR893" s="710">
        <f t="shared" si="2216"/>
        <v>0</v>
      </c>
      <c r="BS893" s="720"/>
      <c r="BT893" s="710">
        <f t="shared" si="2217"/>
        <v>0</v>
      </c>
      <c r="BU893" s="720">
        <f t="shared" si="2218"/>
        <v>0</v>
      </c>
      <c r="BV893" s="710">
        <f t="shared" si="2219"/>
        <v>0</v>
      </c>
      <c r="BW893" s="720"/>
      <c r="BX893" s="710">
        <f t="shared" si="2220"/>
        <v>0</v>
      </c>
      <c r="BY893" s="720">
        <f t="shared" si="2221"/>
        <v>0</v>
      </c>
      <c r="BZ893" s="710">
        <f t="shared" si="2222"/>
        <v>0</v>
      </c>
      <c r="CA893" s="720"/>
      <c r="CB893" s="710">
        <f t="shared" si="2223"/>
        <v>0</v>
      </c>
      <c r="CC893" s="720">
        <f t="shared" si="2224"/>
        <v>0</v>
      </c>
      <c r="CD893" s="710">
        <f t="shared" si="2225"/>
        <v>0</v>
      </c>
      <c r="CE893" s="710"/>
      <c r="CF893" s="433">
        <f t="shared" si="2170"/>
        <v>0</v>
      </c>
    </row>
    <row r="894" spans="1:84" ht="36">
      <c r="B894" s="424" t="s">
        <v>2352</v>
      </c>
      <c r="C894" s="425" t="s">
        <v>2353</v>
      </c>
      <c r="D894" s="426" t="s">
        <v>389</v>
      </c>
      <c r="E894" s="427">
        <v>15082464</v>
      </c>
      <c r="F894" s="428">
        <v>0</v>
      </c>
      <c r="G894" s="429">
        <f t="shared" si="2178"/>
        <v>0</v>
      </c>
      <c r="H894" s="429"/>
      <c r="I894" s="429"/>
      <c r="J894" s="429"/>
      <c r="K894" s="519"/>
      <c r="L894" s="429"/>
      <c r="M894" s="513">
        <f t="shared" si="2179"/>
        <v>0</v>
      </c>
      <c r="N894" s="401">
        <f t="shared" si="2180"/>
        <v>0</v>
      </c>
      <c r="O894" s="519"/>
      <c r="P894" s="429"/>
      <c r="Q894" s="513">
        <f t="shared" si="2181"/>
        <v>0</v>
      </c>
      <c r="R894" s="401">
        <f t="shared" si="2182"/>
        <v>0</v>
      </c>
      <c r="S894" s="545"/>
      <c r="T894" s="429"/>
      <c r="U894" s="513">
        <f t="shared" si="2183"/>
        <v>0</v>
      </c>
      <c r="V894" s="401">
        <f t="shared" si="2184"/>
        <v>0</v>
      </c>
      <c r="W894" s="519"/>
      <c r="X894" s="429"/>
      <c r="Y894" s="513">
        <f t="shared" si="2185"/>
        <v>0</v>
      </c>
      <c r="Z894" s="401">
        <f t="shared" si="2186"/>
        <v>0</v>
      </c>
      <c r="AA894" s="519"/>
      <c r="AB894" s="401">
        <f t="shared" si="2187"/>
        <v>0</v>
      </c>
      <c r="AC894" s="513">
        <f t="shared" si="2188"/>
        <v>0</v>
      </c>
      <c r="AD894" s="401">
        <f t="shared" si="2189"/>
        <v>0</v>
      </c>
      <c r="AE894" s="513"/>
      <c r="AF894" s="401">
        <f t="shared" si="2190"/>
        <v>0</v>
      </c>
      <c r="AG894" s="513">
        <f t="shared" si="2191"/>
        <v>0</v>
      </c>
      <c r="AH894" s="401">
        <f t="shared" si="2192"/>
        <v>0</v>
      </c>
      <c r="AI894" s="513"/>
      <c r="AJ894" s="401">
        <f t="shared" si="2193"/>
        <v>0</v>
      </c>
      <c r="AK894" s="513">
        <f t="shared" si="2194"/>
        <v>0</v>
      </c>
      <c r="AL894" s="401">
        <f t="shared" si="2171"/>
        <v>0</v>
      </c>
      <c r="AM894" s="519"/>
      <c r="AN894" s="429">
        <f t="shared" si="2172"/>
        <v>0</v>
      </c>
      <c r="AO894" s="519">
        <f t="shared" si="2195"/>
        <v>0</v>
      </c>
      <c r="AP894" s="429">
        <f t="shared" si="2196"/>
        <v>0</v>
      </c>
      <c r="AQ894" s="596"/>
      <c r="AR894" s="401">
        <f t="shared" si="2173"/>
        <v>0</v>
      </c>
      <c r="AS894" s="519">
        <f t="shared" si="2197"/>
        <v>0</v>
      </c>
      <c r="AT894" s="429">
        <f t="shared" si="2198"/>
        <v>0</v>
      </c>
      <c r="AU894" s="519"/>
      <c r="AV894" s="401">
        <f t="shared" si="2199"/>
        <v>0</v>
      </c>
      <c r="AW894" s="519">
        <f t="shared" si="2200"/>
        <v>0</v>
      </c>
      <c r="AX894" s="429">
        <f t="shared" si="2201"/>
        <v>0</v>
      </c>
      <c r="AY894" s="519"/>
      <c r="AZ894" s="684">
        <f t="shared" si="2202"/>
        <v>0</v>
      </c>
      <c r="BA894" s="519">
        <f t="shared" si="2203"/>
        <v>0</v>
      </c>
      <c r="BB894" s="429">
        <f t="shared" si="2204"/>
        <v>0</v>
      </c>
      <c r="BC894" s="698"/>
      <c r="BD894" s="684">
        <f t="shared" si="2205"/>
        <v>0</v>
      </c>
      <c r="BE894" s="698">
        <f t="shared" si="2206"/>
        <v>0</v>
      </c>
      <c r="BF894" s="684">
        <f t="shared" si="2207"/>
        <v>0</v>
      </c>
      <c r="BG894" s="698"/>
      <c r="BH894" s="684">
        <f t="shared" si="2208"/>
        <v>0</v>
      </c>
      <c r="BI894" s="698">
        <f t="shared" si="2209"/>
        <v>0</v>
      </c>
      <c r="BJ894" s="684">
        <f t="shared" si="2210"/>
        <v>0</v>
      </c>
      <c r="BK894" s="698">
        <v>4.8</v>
      </c>
      <c r="BL894" s="684">
        <f t="shared" si="2211"/>
        <v>72395827.200000003</v>
      </c>
      <c r="BM894" s="698">
        <f t="shared" si="2212"/>
        <v>4.8</v>
      </c>
      <c r="BN894" s="684">
        <f t="shared" si="2213"/>
        <v>72395827.200000003</v>
      </c>
      <c r="BO894" s="720"/>
      <c r="BP894" s="710">
        <f t="shared" si="2214"/>
        <v>0</v>
      </c>
      <c r="BQ894" s="720">
        <f t="shared" si="2215"/>
        <v>4.8</v>
      </c>
      <c r="BR894" s="710">
        <f t="shared" si="2216"/>
        <v>72395827.200000003</v>
      </c>
      <c r="BS894" s="720"/>
      <c r="BT894" s="710">
        <f t="shared" si="2217"/>
        <v>0</v>
      </c>
      <c r="BU894" s="720">
        <f t="shared" si="2218"/>
        <v>4.8</v>
      </c>
      <c r="BV894" s="710">
        <f t="shared" si="2219"/>
        <v>72395827.200000003</v>
      </c>
      <c r="BW894" s="720"/>
      <c r="BX894" s="710">
        <f t="shared" si="2220"/>
        <v>0</v>
      </c>
      <c r="BY894" s="720">
        <f t="shared" si="2221"/>
        <v>4.8</v>
      </c>
      <c r="BZ894" s="710">
        <f t="shared" si="2222"/>
        <v>72395827.200000003</v>
      </c>
      <c r="CA894" s="720"/>
      <c r="CB894" s="710">
        <f t="shared" si="2223"/>
        <v>0</v>
      </c>
      <c r="CC894" s="720">
        <f t="shared" si="2224"/>
        <v>4.8</v>
      </c>
      <c r="CD894" s="710">
        <f t="shared" si="2225"/>
        <v>72395827.200000003</v>
      </c>
      <c r="CE894" s="710"/>
      <c r="CF894" s="433">
        <f t="shared" si="2170"/>
        <v>0</v>
      </c>
    </row>
    <row r="895" spans="1:84" ht="72">
      <c r="B895" s="424" t="s">
        <v>2354</v>
      </c>
      <c r="C895" s="425" t="s">
        <v>2355</v>
      </c>
      <c r="D895" s="426" t="s">
        <v>389</v>
      </c>
      <c r="E895" s="427">
        <v>185051</v>
      </c>
      <c r="F895" s="428">
        <v>160</v>
      </c>
      <c r="G895" s="429">
        <f t="shared" si="2178"/>
        <v>29608160</v>
      </c>
      <c r="H895" s="429"/>
      <c r="I895" s="429"/>
      <c r="J895" s="429"/>
      <c r="K895" s="519"/>
      <c r="L895" s="429"/>
      <c r="M895" s="513">
        <f t="shared" si="2179"/>
        <v>0</v>
      </c>
      <c r="N895" s="401">
        <f t="shared" si="2180"/>
        <v>0</v>
      </c>
      <c r="O895" s="519"/>
      <c r="P895" s="429"/>
      <c r="Q895" s="513">
        <f t="shared" si="2181"/>
        <v>0</v>
      </c>
      <c r="R895" s="401">
        <f t="shared" si="2182"/>
        <v>0</v>
      </c>
      <c r="S895" s="545"/>
      <c r="T895" s="429"/>
      <c r="U895" s="513">
        <f t="shared" si="2183"/>
        <v>0</v>
      </c>
      <c r="V895" s="401">
        <f t="shared" si="2184"/>
        <v>0</v>
      </c>
      <c r="W895" s="519"/>
      <c r="X895" s="429"/>
      <c r="Y895" s="513">
        <f t="shared" si="2185"/>
        <v>0</v>
      </c>
      <c r="Z895" s="401">
        <f t="shared" si="2186"/>
        <v>0</v>
      </c>
      <c r="AA895" s="519"/>
      <c r="AB895" s="401">
        <f t="shared" si="2187"/>
        <v>0</v>
      </c>
      <c r="AC895" s="513">
        <f t="shared" si="2188"/>
        <v>0</v>
      </c>
      <c r="AD895" s="401">
        <f t="shared" si="2189"/>
        <v>0</v>
      </c>
      <c r="AE895" s="513"/>
      <c r="AF895" s="401">
        <f t="shared" si="2190"/>
        <v>0</v>
      </c>
      <c r="AG895" s="513">
        <f t="shared" si="2191"/>
        <v>0</v>
      </c>
      <c r="AH895" s="401">
        <f t="shared" si="2192"/>
        <v>0</v>
      </c>
      <c r="AI895" s="513"/>
      <c r="AJ895" s="401">
        <f t="shared" si="2193"/>
        <v>0</v>
      </c>
      <c r="AK895" s="513">
        <f t="shared" si="2194"/>
        <v>0</v>
      </c>
      <c r="AL895" s="401">
        <f t="shared" si="2171"/>
        <v>0</v>
      </c>
      <c r="AM895" s="519"/>
      <c r="AN895" s="429">
        <f t="shared" si="2172"/>
        <v>0</v>
      </c>
      <c r="AO895" s="519">
        <f t="shared" si="2195"/>
        <v>0</v>
      </c>
      <c r="AP895" s="429">
        <f t="shared" si="2196"/>
        <v>0</v>
      </c>
      <c r="AQ895" s="596"/>
      <c r="AR895" s="401">
        <f t="shared" si="2173"/>
        <v>0</v>
      </c>
      <c r="AS895" s="519">
        <f t="shared" si="2197"/>
        <v>0</v>
      </c>
      <c r="AT895" s="429">
        <f t="shared" si="2198"/>
        <v>0</v>
      </c>
      <c r="AU895" s="519"/>
      <c r="AV895" s="401">
        <f t="shared" si="2199"/>
        <v>0</v>
      </c>
      <c r="AW895" s="519">
        <f t="shared" si="2200"/>
        <v>0</v>
      </c>
      <c r="AX895" s="429">
        <f t="shared" si="2201"/>
        <v>0</v>
      </c>
      <c r="AY895" s="519"/>
      <c r="AZ895" s="684">
        <f t="shared" si="2202"/>
        <v>0</v>
      </c>
      <c r="BA895" s="519">
        <f t="shared" si="2203"/>
        <v>0</v>
      </c>
      <c r="BB895" s="429">
        <f t="shared" si="2204"/>
        <v>0</v>
      </c>
      <c r="BC895" s="698"/>
      <c r="BD895" s="684">
        <f t="shared" si="2205"/>
        <v>0</v>
      </c>
      <c r="BE895" s="698">
        <f t="shared" si="2206"/>
        <v>0</v>
      </c>
      <c r="BF895" s="684">
        <f t="shared" si="2207"/>
        <v>0</v>
      </c>
      <c r="BG895" s="698"/>
      <c r="BH895" s="684">
        <f t="shared" si="2208"/>
        <v>0</v>
      </c>
      <c r="BI895" s="698">
        <f t="shared" si="2209"/>
        <v>0</v>
      </c>
      <c r="BJ895" s="684">
        <f t="shared" si="2210"/>
        <v>0</v>
      </c>
      <c r="BK895" s="698"/>
      <c r="BL895" s="684">
        <f t="shared" si="2211"/>
        <v>0</v>
      </c>
      <c r="BM895" s="698">
        <f t="shared" si="2212"/>
        <v>0</v>
      </c>
      <c r="BN895" s="684">
        <f t="shared" si="2213"/>
        <v>0</v>
      </c>
      <c r="BO895" s="720"/>
      <c r="BP895" s="710">
        <f t="shared" si="2214"/>
        <v>0</v>
      </c>
      <c r="BQ895" s="720">
        <f t="shared" si="2215"/>
        <v>0</v>
      </c>
      <c r="BR895" s="710">
        <f t="shared" si="2216"/>
        <v>0</v>
      </c>
      <c r="BS895" s="720"/>
      <c r="BT895" s="710">
        <f t="shared" si="2217"/>
        <v>0</v>
      </c>
      <c r="BU895" s="720">
        <f t="shared" si="2218"/>
        <v>0</v>
      </c>
      <c r="BV895" s="710">
        <f t="shared" si="2219"/>
        <v>0</v>
      </c>
      <c r="BW895" s="720"/>
      <c r="BX895" s="710">
        <f t="shared" si="2220"/>
        <v>0</v>
      </c>
      <c r="BY895" s="720">
        <f t="shared" si="2221"/>
        <v>0</v>
      </c>
      <c r="BZ895" s="710">
        <f t="shared" si="2222"/>
        <v>0</v>
      </c>
      <c r="CA895" s="720"/>
      <c r="CB895" s="710">
        <f t="shared" si="2223"/>
        <v>0</v>
      </c>
      <c r="CC895" s="720">
        <f t="shared" si="2224"/>
        <v>0</v>
      </c>
      <c r="CD895" s="710">
        <f t="shared" si="2225"/>
        <v>0</v>
      </c>
      <c r="CE895" s="710"/>
      <c r="CF895" s="433">
        <f t="shared" si="2170"/>
        <v>29608160</v>
      </c>
    </row>
    <row r="896" spans="1:84" ht="36">
      <c r="B896" s="424" t="s">
        <v>2356</v>
      </c>
      <c r="C896" s="425" t="s">
        <v>2357</v>
      </c>
      <c r="D896" s="426" t="s">
        <v>389</v>
      </c>
      <c r="E896" s="427">
        <v>168364</v>
      </c>
      <c r="F896" s="428">
        <v>2</v>
      </c>
      <c r="G896" s="429">
        <f t="shared" si="2178"/>
        <v>336728</v>
      </c>
      <c r="H896" s="429"/>
      <c r="I896" s="429"/>
      <c r="J896" s="429"/>
      <c r="K896" s="519"/>
      <c r="L896" s="429"/>
      <c r="M896" s="513">
        <f t="shared" si="2179"/>
        <v>0</v>
      </c>
      <c r="N896" s="401">
        <f t="shared" si="2180"/>
        <v>0</v>
      </c>
      <c r="O896" s="519"/>
      <c r="P896" s="429"/>
      <c r="Q896" s="513">
        <f t="shared" si="2181"/>
        <v>0</v>
      </c>
      <c r="R896" s="401">
        <f t="shared" si="2182"/>
        <v>0</v>
      </c>
      <c r="S896" s="545"/>
      <c r="T896" s="429"/>
      <c r="U896" s="513">
        <f t="shared" si="2183"/>
        <v>0</v>
      </c>
      <c r="V896" s="401">
        <f t="shared" si="2184"/>
        <v>0</v>
      </c>
      <c r="W896" s="519"/>
      <c r="X896" s="429"/>
      <c r="Y896" s="513">
        <f t="shared" si="2185"/>
        <v>0</v>
      </c>
      <c r="Z896" s="401">
        <f t="shared" si="2186"/>
        <v>0</v>
      </c>
      <c r="AA896" s="519"/>
      <c r="AB896" s="401">
        <f t="shared" si="2187"/>
        <v>0</v>
      </c>
      <c r="AC896" s="513">
        <f t="shared" si="2188"/>
        <v>0</v>
      </c>
      <c r="AD896" s="401">
        <f t="shared" si="2189"/>
        <v>0</v>
      </c>
      <c r="AE896" s="513"/>
      <c r="AF896" s="401">
        <f t="shared" si="2190"/>
        <v>0</v>
      </c>
      <c r="AG896" s="513">
        <f t="shared" si="2191"/>
        <v>0</v>
      </c>
      <c r="AH896" s="401">
        <f t="shared" si="2192"/>
        <v>0</v>
      </c>
      <c r="AI896" s="513"/>
      <c r="AJ896" s="401">
        <f t="shared" si="2193"/>
        <v>0</v>
      </c>
      <c r="AK896" s="513">
        <f t="shared" si="2194"/>
        <v>0</v>
      </c>
      <c r="AL896" s="401">
        <f t="shared" si="2171"/>
        <v>0</v>
      </c>
      <c r="AM896" s="519"/>
      <c r="AN896" s="429">
        <f t="shared" si="2172"/>
        <v>0</v>
      </c>
      <c r="AO896" s="519">
        <f t="shared" si="2195"/>
        <v>0</v>
      </c>
      <c r="AP896" s="429">
        <f t="shared" si="2196"/>
        <v>0</v>
      </c>
      <c r="AQ896" s="596">
        <f>2*0.8</f>
        <v>1.6</v>
      </c>
      <c r="AR896" s="401">
        <f t="shared" si="2173"/>
        <v>269382.40000000002</v>
      </c>
      <c r="AS896" s="519">
        <f t="shared" si="2197"/>
        <v>1.6</v>
      </c>
      <c r="AT896" s="429">
        <f t="shared" si="2198"/>
        <v>269382.40000000002</v>
      </c>
      <c r="AU896" s="519"/>
      <c r="AV896" s="401">
        <f t="shared" si="2199"/>
        <v>0</v>
      </c>
      <c r="AW896" s="519">
        <f t="shared" si="2200"/>
        <v>1.6</v>
      </c>
      <c r="AX896" s="429">
        <f t="shared" si="2201"/>
        <v>269382.40000000002</v>
      </c>
      <c r="AY896" s="519"/>
      <c r="AZ896" s="684">
        <f t="shared" si="2202"/>
        <v>0</v>
      </c>
      <c r="BA896" s="519">
        <f t="shared" si="2203"/>
        <v>1.6</v>
      </c>
      <c r="BB896" s="429">
        <f t="shared" si="2204"/>
        <v>269382.40000000002</v>
      </c>
      <c r="BC896" s="698"/>
      <c r="BD896" s="684">
        <f t="shared" si="2205"/>
        <v>0</v>
      </c>
      <c r="BE896" s="698">
        <f t="shared" si="2206"/>
        <v>1.6</v>
      </c>
      <c r="BF896" s="684">
        <f t="shared" si="2207"/>
        <v>269382.40000000002</v>
      </c>
      <c r="BG896" s="698"/>
      <c r="BH896" s="684">
        <f t="shared" si="2208"/>
        <v>0</v>
      </c>
      <c r="BI896" s="698">
        <f t="shared" si="2209"/>
        <v>1.6</v>
      </c>
      <c r="BJ896" s="684">
        <f t="shared" si="2210"/>
        <v>269382.40000000002</v>
      </c>
      <c r="BK896" s="698"/>
      <c r="BL896" s="684">
        <f t="shared" si="2211"/>
        <v>0</v>
      </c>
      <c r="BM896" s="698">
        <f t="shared" si="2212"/>
        <v>1.6</v>
      </c>
      <c r="BN896" s="684">
        <f t="shared" si="2213"/>
        <v>269382.40000000002</v>
      </c>
      <c r="BO896" s="720"/>
      <c r="BP896" s="710">
        <f t="shared" si="2214"/>
        <v>0</v>
      </c>
      <c r="BQ896" s="720">
        <f t="shared" si="2215"/>
        <v>1.6</v>
      </c>
      <c r="BR896" s="710">
        <f t="shared" si="2216"/>
        <v>269382.40000000002</v>
      </c>
      <c r="BS896" s="720"/>
      <c r="BT896" s="710">
        <f t="shared" si="2217"/>
        <v>0</v>
      </c>
      <c r="BU896" s="720">
        <f t="shared" si="2218"/>
        <v>1.6</v>
      </c>
      <c r="BV896" s="710">
        <f t="shared" si="2219"/>
        <v>269382.40000000002</v>
      </c>
      <c r="BW896" s="720"/>
      <c r="BX896" s="710">
        <f t="shared" si="2220"/>
        <v>0</v>
      </c>
      <c r="BY896" s="720">
        <f t="shared" si="2221"/>
        <v>1.6</v>
      </c>
      <c r="BZ896" s="710">
        <f t="shared" si="2222"/>
        <v>269382.40000000002</v>
      </c>
      <c r="CA896" s="720"/>
      <c r="CB896" s="710">
        <f t="shared" si="2223"/>
        <v>0</v>
      </c>
      <c r="CC896" s="720">
        <f t="shared" si="2224"/>
        <v>1.6</v>
      </c>
      <c r="CD896" s="710">
        <f t="shared" si="2225"/>
        <v>269382.40000000002</v>
      </c>
      <c r="CE896" s="710"/>
      <c r="CF896" s="433">
        <f t="shared" si="2170"/>
        <v>336728</v>
      </c>
    </row>
    <row r="897" spans="1:84" s="379" customFormat="1" ht="54">
      <c r="A897" s="379" t="s">
        <v>1840</v>
      </c>
      <c r="B897" s="419"/>
      <c r="C897" s="420" t="s">
        <v>2358</v>
      </c>
      <c r="D897" s="421"/>
      <c r="E897" s="422"/>
      <c r="F897" s="416"/>
      <c r="G897" s="417"/>
      <c r="H897" s="417">
        <f>SUM(G898:G902)</f>
        <v>18698480</v>
      </c>
      <c r="I897" s="417"/>
      <c r="J897" s="417"/>
      <c r="K897" s="518"/>
      <c r="L897" s="417">
        <f>SUM(L898:L902)</f>
        <v>0</v>
      </c>
      <c r="M897" s="518"/>
      <c r="N897" s="417">
        <f>SUM(N898:N902)</f>
        <v>0</v>
      </c>
      <c r="O897" s="518"/>
      <c r="P897" s="417"/>
      <c r="Q897" s="518"/>
      <c r="R897" s="417">
        <f>SUM(R898:R902)</f>
        <v>0</v>
      </c>
      <c r="S897" s="544"/>
      <c r="T897" s="417">
        <f>SUM(T898:T902)</f>
        <v>0</v>
      </c>
      <c r="U897" s="518"/>
      <c r="V897" s="417">
        <f>SUM(V898:V902)</f>
        <v>0</v>
      </c>
      <c r="W897" s="518"/>
      <c r="X897" s="417">
        <f>SUM(X898:X902)</f>
        <v>0</v>
      </c>
      <c r="Y897" s="518"/>
      <c r="Z897" s="417">
        <f>SUM(Z898:Z902)</f>
        <v>0</v>
      </c>
      <c r="AA897" s="518"/>
      <c r="AB897" s="417">
        <f>SUM(AB898:AB902)</f>
        <v>2894044.0000000005</v>
      </c>
      <c r="AC897" s="518"/>
      <c r="AD897" s="417">
        <f>SUM(AD898:AD902)</f>
        <v>2894044.0000000005</v>
      </c>
      <c r="AE897" s="518"/>
      <c r="AF897" s="417">
        <f>SUM(AF898:AF902)</f>
        <v>0</v>
      </c>
      <c r="AG897" s="518"/>
      <c r="AH897" s="417">
        <f>SUM(AH898:AH902)</f>
        <v>2894044.0000000005</v>
      </c>
      <c r="AI897" s="518"/>
      <c r="AJ897" s="417">
        <f>SUM(AJ898:AJ902)</f>
        <v>0</v>
      </c>
      <c r="AK897" s="518"/>
      <c r="AL897" s="417">
        <f>SUM(AL898:AL902)</f>
        <v>2894044.0000000005</v>
      </c>
      <c r="AM897" s="417"/>
      <c r="AN897" s="417">
        <f>SUM(AN898:AN902)</f>
        <v>0</v>
      </c>
      <c r="AO897" s="518"/>
      <c r="AP897" s="417">
        <f>SUM(AP898:AP902)</f>
        <v>2894044.0000000005</v>
      </c>
      <c r="AQ897" s="595"/>
      <c r="AR897" s="417">
        <f>SUM(AR898:AR902)</f>
        <v>0</v>
      </c>
      <c r="AS897" s="518"/>
      <c r="AT897" s="417">
        <f>SUM(AT898:AT902)</f>
        <v>2894044.0000000005</v>
      </c>
      <c r="AU897" s="518"/>
      <c r="AV897" s="417">
        <f>SUM(AV898:AV902)</f>
        <v>0</v>
      </c>
      <c r="AW897" s="518"/>
      <c r="AX897" s="417">
        <f>SUM(AX898:AX902)</f>
        <v>2894044.0000000005</v>
      </c>
      <c r="AY897" s="518" t="s">
        <v>126</v>
      </c>
      <c r="AZ897" s="679">
        <f>SUM(AZ898:AZ902)</f>
        <v>0</v>
      </c>
      <c r="BA897" s="518"/>
      <c r="BB897" s="417">
        <f>SUM(BB898:BB902)</f>
        <v>2894044.0000000005</v>
      </c>
      <c r="BC897" s="693" t="s">
        <v>126</v>
      </c>
      <c r="BD897" s="679">
        <f>SUM(BD898:BD902)</f>
        <v>0</v>
      </c>
      <c r="BE897" s="693"/>
      <c r="BF897" s="679">
        <f>SUM(BF898:BF902)</f>
        <v>2894044.0000000005</v>
      </c>
      <c r="BG897" s="693"/>
      <c r="BH897" s="679">
        <f>SUM(BH898:BH902)</f>
        <v>0</v>
      </c>
      <c r="BI897" s="693"/>
      <c r="BJ897" s="679">
        <f>SUM(BJ898:BJ902)</f>
        <v>2894044.0000000005</v>
      </c>
      <c r="BK897" s="693"/>
      <c r="BL897" s="679">
        <f>SUM(BL898:BL902)</f>
        <v>0</v>
      </c>
      <c r="BM897" s="693"/>
      <c r="BN897" s="679">
        <f>SUM(BN898:BN902)</f>
        <v>2894044.0000000005</v>
      </c>
      <c r="BO897" s="417"/>
      <c r="BP897" s="417">
        <f>SUM(BP898:BP902)</f>
        <v>0</v>
      </c>
      <c r="BQ897" s="417"/>
      <c r="BR897" s="417">
        <f>SUM(BR898:BR902)</f>
        <v>2894044.0000000005</v>
      </c>
      <c r="BS897" s="417"/>
      <c r="BT897" s="417">
        <f>SUM(BT898:BT902)</f>
        <v>0</v>
      </c>
      <c r="BU897" s="417"/>
      <c r="BV897" s="417">
        <f>SUM(BV898:BV902)</f>
        <v>2894044.0000000005</v>
      </c>
      <c r="BW897" s="518"/>
      <c r="BX897" s="417">
        <f>SUM(BX898:BX902)</f>
        <v>0</v>
      </c>
      <c r="BY897" s="417"/>
      <c r="BZ897" s="417">
        <f>SUM(BZ898:BZ902)</f>
        <v>2894044.0000000005</v>
      </c>
      <c r="CA897" s="518"/>
      <c r="CB897" s="417">
        <f>SUM(CB898:CB902)</f>
        <v>0</v>
      </c>
      <c r="CC897" s="417"/>
      <c r="CD897" s="417">
        <f>SUM(CD898:CD902)</f>
        <v>2894044.0000000005</v>
      </c>
      <c r="CE897" s="417"/>
      <c r="CF897" s="423">
        <f t="shared" si="2170"/>
        <v>18698480</v>
      </c>
    </row>
    <row r="898" spans="1:84" ht="72">
      <c r="B898" s="395" t="s">
        <v>2359</v>
      </c>
      <c r="C898" s="396" t="s">
        <v>2360</v>
      </c>
      <c r="D898" s="397" t="s">
        <v>389</v>
      </c>
      <c r="E898" s="398">
        <v>485898</v>
      </c>
      <c r="F898" s="399">
        <v>8</v>
      </c>
      <c r="G898" s="400">
        <f>F898*E898</f>
        <v>3887184</v>
      </c>
      <c r="H898" s="400"/>
      <c r="I898" s="401"/>
      <c r="J898" s="401"/>
      <c r="K898" s="513"/>
      <c r="L898" s="401"/>
      <c r="M898" s="513">
        <f>I898+K898</f>
        <v>0</v>
      </c>
      <c r="N898" s="401">
        <f>M898*$E898</f>
        <v>0</v>
      </c>
      <c r="O898" s="513"/>
      <c r="P898" s="401"/>
      <c r="Q898" s="513">
        <f>M898+O898</f>
        <v>0</v>
      </c>
      <c r="R898" s="401">
        <f>Q898*$E898</f>
        <v>0</v>
      </c>
      <c r="S898" s="540"/>
      <c r="T898" s="401"/>
      <c r="U898" s="513">
        <f>Q898+S898</f>
        <v>0</v>
      </c>
      <c r="V898" s="401">
        <f>U898*$E898</f>
        <v>0</v>
      </c>
      <c r="W898" s="513"/>
      <c r="X898" s="401"/>
      <c r="Y898" s="513">
        <f>U898+W898</f>
        <v>0</v>
      </c>
      <c r="Z898" s="401">
        <f>Y898*$E898</f>
        <v>0</v>
      </c>
      <c r="AA898" s="513"/>
      <c r="AB898" s="401">
        <f>AA898*$E898</f>
        <v>0</v>
      </c>
      <c r="AC898" s="513">
        <f>Y898+AA898</f>
        <v>0</v>
      </c>
      <c r="AD898" s="401">
        <f>AC898*$E898</f>
        <v>0</v>
      </c>
      <c r="AE898" s="513"/>
      <c r="AF898" s="401">
        <f>AE898*$E898</f>
        <v>0</v>
      </c>
      <c r="AG898" s="513">
        <f>AC898+AE898</f>
        <v>0</v>
      </c>
      <c r="AH898" s="401">
        <f>AG898*$E898</f>
        <v>0</v>
      </c>
      <c r="AI898" s="513"/>
      <c r="AJ898" s="401">
        <f>AI898*$E898</f>
        <v>0</v>
      </c>
      <c r="AK898" s="513">
        <f>AG898+AI898</f>
        <v>0</v>
      </c>
      <c r="AL898" s="401">
        <f t="shared" si="2171"/>
        <v>0</v>
      </c>
      <c r="AM898" s="519"/>
      <c r="AN898" s="429">
        <f t="shared" si="2172"/>
        <v>0</v>
      </c>
      <c r="AO898" s="519">
        <f>AK898+AM898</f>
        <v>0</v>
      </c>
      <c r="AP898" s="429">
        <f>AO898*$E898</f>
        <v>0</v>
      </c>
      <c r="AQ898" s="591"/>
      <c r="AR898" s="401">
        <f t="shared" si="2173"/>
        <v>0</v>
      </c>
      <c r="AS898" s="519">
        <f>AO898+AQ898</f>
        <v>0</v>
      </c>
      <c r="AT898" s="429">
        <f>AS898*$E898</f>
        <v>0</v>
      </c>
      <c r="AU898" s="513"/>
      <c r="AV898" s="401">
        <f t="shared" si="2199"/>
        <v>0</v>
      </c>
      <c r="AW898" s="519">
        <f>AS898+AU898</f>
        <v>0</v>
      </c>
      <c r="AX898" s="429">
        <f>AW898*$E898</f>
        <v>0</v>
      </c>
      <c r="AY898" s="513"/>
      <c r="AZ898" s="681">
        <f t="shared" si="2202"/>
        <v>0</v>
      </c>
      <c r="BA898" s="519">
        <f>AW898+AY898</f>
        <v>0</v>
      </c>
      <c r="BB898" s="429">
        <f>BA898*$E898</f>
        <v>0</v>
      </c>
      <c r="BC898" s="695"/>
      <c r="BD898" s="681">
        <f>BC898*$E898</f>
        <v>0</v>
      </c>
      <c r="BE898" s="695">
        <f>BA898+BC898</f>
        <v>0</v>
      </c>
      <c r="BF898" s="681">
        <f>BE898*$E898</f>
        <v>0</v>
      </c>
      <c r="BG898" s="695"/>
      <c r="BH898" s="681">
        <f>BG898*$E898</f>
        <v>0</v>
      </c>
      <c r="BI898" s="695">
        <f>BE898+BG898</f>
        <v>0</v>
      </c>
      <c r="BJ898" s="681">
        <f>BI898*$E898</f>
        <v>0</v>
      </c>
      <c r="BK898" s="695"/>
      <c r="BL898" s="681">
        <f>BK898*$E898</f>
        <v>0</v>
      </c>
      <c r="BM898" s="695">
        <f>BI898+BK898</f>
        <v>0</v>
      </c>
      <c r="BN898" s="681">
        <f>BM898*$E898</f>
        <v>0</v>
      </c>
      <c r="BO898" s="722"/>
      <c r="BP898" s="708">
        <f>BO898*$E898</f>
        <v>0</v>
      </c>
      <c r="BQ898" s="722">
        <f>BM898+BO898</f>
        <v>0</v>
      </c>
      <c r="BR898" s="708">
        <f>BQ898*$E898</f>
        <v>0</v>
      </c>
      <c r="BS898" s="722"/>
      <c r="BT898" s="708">
        <f>BS898*$E898</f>
        <v>0</v>
      </c>
      <c r="BU898" s="722">
        <f>BQ898+BS898</f>
        <v>0</v>
      </c>
      <c r="BV898" s="708">
        <f>BU898*$E898</f>
        <v>0</v>
      </c>
      <c r="BW898" s="722"/>
      <c r="BX898" s="708">
        <f>BW898*$E898</f>
        <v>0</v>
      </c>
      <c r="BY898" s="722">
        <f>BU898+BW898</f>
        <v>0</v>
      </c>
      <c r="BZ898" s="708">
        <f>BY898*$E898</f>
        <v>0</v>
      </c>
      <c r="CA898" s="722"/>
      <c r="CB898" s="708">
        <f>CA898*$E898</f>
        <v>0</v>
      </c>
      <c r="CC898" s="722">
        <f>BY898+CA898</f>
        <v>0</v>
      </c>
      <c r="CD898" s="708">
        <f>CC898*$E898</f>
        <v>0</v>
      </c>
      <c r="CE898" s="708"/>
      <c r="CF898" s="402">
        <f t="shared" si="2170"/>
        <v>3887184</v>
      </c>
    </row>
    <row r="899" spans="1:84" ht="54">
      <c r="B899" s="395" t="s">
        <v>2361</v>
      </c>
      <c r="C899" s="396" t="s">
        <v>2362</v>
      </c>
      <c r="D899" s="397" t="s">
        <v>389</v>
      </c>
      <c r="E899" s="398">
        <v>108012</v>
      </c>
      <c r="F899" s="399">
        <v>8</v>
      </c>
      <c r="G899" s="400">
        <f>F899*E899</f>
        <v>864096</v>
      </c>
      <c r="H899" s="400"/>
      <c r="I899" s="401"/>
      <c r="J899" s="401"/>
      <c r="K899" s="513"/>
      <c r="L899" s="401"/>
      <c r="M899" s="513">
        <f>I899+K899</f>
        <v>0</v>
      </c>
      <c r="N899" s="401">
        <f>M899*$E899</f>
        <v>0</v>
      </c>
      <c r="O899" s="513"/>
      <c r="P899" s="401"/>
      <c r="Q899" s="513">
        <f>M899+O899</f>
        <v>0</v>
      </c>
      <c r="R899" s="401">
        <f>Q899*$E899</f>
        <v>0</v>
      </c>
      <c r="S899" s="540"/>
      <c r="T899" s="401"/>
      <c r="U899" s="513">
        <f>Q899+S899</f>
        <v>0</v>
      </c>
      <c r="V899" s="401">
        <f>U899*$E899</f>
        <v>0</v>
      </c>
      <c r="W899" s="513"/>
      <c r="X899" s="401"/>
      <c r="Y899" s="513">
        <f>U899+W899</f>
        <v>0</v>
      </c>
      <c r="Z899" s="401">
        <f>Y899*$E899</f>
        <v>0</v>
      </c>
      <c r="AA899" s="513"/>
      <c r="AB899" s="401">
        <f>AA899*$E899</f>
        <v>0</v>
      </c>
      <c r="AC899" s="513">
        <f>Y899+AA899</f>
        <v>0</v>
      </c>
      <c r="AD899" s="401">
        <f>AC899*$E899</f>
        <v>0</v>
      </c>
      <c r="AE899" s="513"/>
      <c r="AF899" s="401">
        <f>AE899*$E899</f>
        <v>0</v>
      </c>
      <c r="AG899" s="513">
        <f>AC899+AE899</f>
        <v>0</v>
      </c>
      <c r="AH899" s="401">
        <f>AG899*$E899</f>
        <v>0</v>
      </c>
      <c r="AI899" s="513"/>
      <c r="AJ899" s="401">
        <f>AI899*$E899</f>
        <v>0</v>
      </c>
      <c r="AK899" s="513">
        <f>AG899+AI899</f>
        <v>0</v>
      </c>
      <c r="AL899" s="401">
        <f t="shared" si="2171"/>
        <v>0</v>
      </c>
      <c r="AM899" s="519"/>
      <c r="AN899" s="429">
        <f t="shared" si="2172"/>
        <v>0</v>
      </c>
      <c r="AO899" s="519">
        <f>AK899+AM899</f>
        <v>0</v>
      </c>
      <c r="AP899" s="429">
        <f>AO899*$E899</f>
        <v>0</v>
      </c>
      <c r="AQ899" s="591"/>
      <c r="AR899" s="401">
        <f t="shared" si="2173"/>
        <v>0</v>
      </c>
      <c r="AS899" s="519">
        <f>AO899+AQ899</f>
        <v>0</v>
      </c>
      <c r="AT899" s="429">
        <f>AS899*$E899</f>
        <v>0</v>
      </c>
      <c r="AU899" s="513"/>
      <c r="AV899" s="401">
        <f t="shared" si="2199"/>
        <v>0</v>
      </c>
      <c r="AW899" s="519">
        <f>AS899+AU899</f>
        <v>0</v>
      </c>
      <c r="AX899" s="429">
        <f>AW899*$E899</f>
        <v>0</v>
      </c>
      <c r="AY899" s="513"/>
      <c r="AZ899" s="681">
        <f t="shared" si="2202"/>
        <v>0</v>
      </c>
      <c r="BA899" s="519">
        <f>AW899+AY899</f>
        <v>0</v>
      </c>
      <c r="BB899" s="429">
        <f>BA899*$E899</f>
        <v>0</v>
      </c>
      <c r="BC899" s="695"/>
      <c r="BD899" s="681">
        <f>BC899*$E899</f>
        <v>0</v>
      </c>
      <c r="BE899" s="695">
        <f>BA899+BC899</f>
        <v>0</v>
      </c>
      <c r="BF899" s="681">
        <f>BE899*$E899</f>
        <v>0</v>
      </c>
      <c r="BG899" s="695"/>
      <c r="BH899" s="681">
        <f>BG899*$E899</f>
        <v>0</v>
      </c>
      <c r="BI899" s="695">
        <f>BE899+BG899</f>
        <v>0</v>
      </c>
      <c r="BJ899" s="681">
        <f>BI899*$E899</f>
        <v>0</v>
      </c>
      <c r="BK899" s="695"/>
      <c r="BL899" s="681">
        <f>BK899*$E899</f>
        <v>0</v>
      </c>
      <c r="BM899" s="695">
        <f>BI899+BK899</f>
        <v>0</v>
      </c>
      <c r="BN899" s="681">
        <f>BM899*$E899</f>
        <v>0</v>
      </c>
      <c r="BO899" s="722"/>
      <c r="BP899" s="708">
        <f>BO899*$E899</f>
        <v>0</v>
      </c>
      <c r="BQ899" s="722">
        <f>BM899+BO899</f>
        <v>0</v>
      </c>
      <c r="BR899" s="708">
        <f>BQ899*$E899</f>
        <v>0</v>
      </c>
      <c r="BS899" s="722"/>
      <c r="BT899" s="708">
        <f>BS899*$E899</f>
        <v>0</v>
      </c>
      <c r="BU899" s="722">
        <f>BQ899+BS899</f>
        <v>0</v>
      </c>
      <c r="BV899" s="708">
        <f>BU899*$E899</f>
        <v>0</v>
      </c>
      <c r="BW899" s="722"/>
      <c r="BX899" s="708">
        <f>BW899*$E899</f>
        <v>0</v>
      </c>
      <c r="BY899" s="722">
        <f>BU899+BW899</f>
        <v>0</v>
      </c>
      <c r="BZ899" s="708">
        <f>BY899*$E899</f>
        <v>0</v>
      </c>
      <c r="CA899" s="722"/>
      <c r="CB899" s="708">
        <f>CA899*$E899</f>
        <v>0</v>
      </c>
      <c r="CC899" s="722">
        <f>BY899+CA899</f>
        <v>0</v>
      </c>
      <c r="CD899" s="708">
        <f>CC899*$E899</f>
        <v>0</v>
      </c>
      <c r="CE899" s="708"/>
      <c r="CF899" s="402">
        <f t="shared" si="2170"/>
        <v>864096</v>
      </c>
    </row>
    <row r="900" spans="1:84" ht="54">
      <c r="B900" s="395" t="s">
        <v>2363</v>
      </c>
      <c r="C900" s="396" t="s">
        <v>2364</v>
      </c>
      <c r="D900" s="397" t="s">
        <v>389</v>
      </c>
      <c r="E900" s="398">
        <v>1835624</v>
      </c>
      <c r="F900" s="399">
        <v>0</v>
      </c>
      <c r="G900" s="400">
        <f>F900*E900</f>
        <v>0</v>
      </c>
      <c r="H900" s="400"/>
      <c r="I900" s="401"/>
      <c r="J900" s="401"/>
      <c r="K900" s="513"/>
      <c r="L900" s="401"/>
      <c r="M900" s="513">
        <f>I900+K900</f>
        <v>0</v>
      </c>
      <c r="N900" s="401">
        <f>M900*$E900</f>
        <v>0</v>
      </c>
      <c r="O900" s="513"/>
      <c r="P900" s="401"/>
      <c r="Q900" s="513">
        <f>M900+O900</f>
        <v>0</v>
      </c>
      <c r="R900" s="401">
        <f>Q900*$E900</f>
        <v>0</v>
      </c>
      <c r="S900" s="540"/>
      <c r="T900" s="401"/>
      <c r="U900" s="513">
        <f>Q900+S900</f>
        <v>0</v>
      </c>
      <c r="V900" s="401">
        <f>U900*$E900</f>
        <v>0</v>
      </c>
      <c r="W900" s="513"/>
      <c r="X900" s="401"/>
      <c r="Y900" s="513">
        <f>U900+W900</f>
        <v>0</v>
      </c>
      <c r="Z900" s="401">
        <f>Y900*$E900</f>
        <v>0</v>
      </c>
      <c r="AA900" s="513"/>
      <c r="AB900" s="401">
        <f>AA900*$E900</f>
        <v>0</v>
      </c>
      <c r="AC900" s="513">
        <f>Y900+AA900</f>
        <v>0</v>
      </c>
      <c r="AD900" s="401">
        <f>AC900*$E900</f>
        <v>0</v>
      </c>
      <c r="AE900" s="513"/>
      <c r="AF900" s="401">
        <f>AE900*$E900</f>
        <v>0</v>
      </c>
      <c r="AG900" s="513">
        <f>AC900+AE900</f>
        <v>0</v>
      </c>
      <c r="AH900" s="401">
        <f>AG900*$E900</f>
        <v>0</v>
      </c>
      <c r="AI900" s="513"/>
      <c r="AJ900" s="401">
        <f>AI900*$E900</f>
        <v>0</v>
      </c>
      <c r="AK900" s="513">
        <f>AG900+AI900</f>
        <v>0</v>
      </c>
      <c r="AL900" s="401">
        <f t="shared" si="2171"/>
        <v>0</v>
      </c>
      <c r="AM900" s="519"/>
      <c r="AN900" s="429">
        <f t="shared" si="2172"/>
        <v>0</v>
      </c>
      <c r="AO900" s="519">
        <f>AK900+AM900</f>
        <v>0</v>
      </c>
      <c r="AP900" s="429">
        <f>AO900*$E900</f>
        <v>0</v>
      </c>
      <c r="AQ900" s="591"/>
      <c r="AR900" s="401">
        <f t="shared" si="2173"/>
        <v>0</v>
      </c>
      <c r="AS900" s="519">
        <f>AO900+AQ900</f>
        <v>0</v>
      </c>
      <c r="AT900" s="429">
        <f>AS900*$E900</f>
        <v>0</v>
      </c>
      <c r="AU900" s="513"/>
      <c r="AV900" s="401">
        <f t="shared" si="2199"/>
        <v>0</v>
      </c>
      <c r="AW900" s="519">
        <f>AS900+AU900</f>
        <v>0</v>
      </c>
      <c r="AX900" s="429">
        <f>AW900*$E900</f>
        <v>0</v>
      </c>
      <c r="AY900" s="513"/>
      <c r="AZ900" s="681">
        <f t="shared" si="2202"/>
        <v>0</v>
      </c>
      <c r="BA900" s="519">
        <f>AW900+AY900</f>
        <v>0</v>
      </c>
      <c r="BB900" s="429">
        <f>BA900*$E900</f>
        <v>0</v>
      </c>
      <c r="BC900" s="695"/>
      <c r="BD900" s="681">
        <f>BC900*$E900</f>
        <v>0</v>
      </c>
      <c r="BE900" s="695">
        <f>BA900+BC900</f>
        <v>0</v>
      </c>
      <c r="BF900" s="681">
        <f>BE900*$E900</f>
        <v>0</v>
      </c>
      <c r="BG900" s="695"/>
      <c r="BH900" s="681">
        <f>BG900*$E900</f>
        <v>0</v>
      </c>
      <c r="BI900" s="695">
        <f>BE900+BG900</f>
        <v>0</v>
      </c>
      <c r="BJ900" s="681">
        <f>BI900*$E900</f>
        <v>0</v>
      </c>
      <c r="BK900" s="695"/>
      <c r="BL900" s="681">
        <f>BK900*$E900</f>
        <v>0</v>
      </c>
      <c r="BM900" s="695">
        <f>BI900+BK900</f>
        <v>0</v>
      </c>
      <c r="BN900" s="681">
        <f>BM900*$E900</f>
        <v>0</v>
      </c>
      <c r="BO900" s="722"/>
      <c r="BP900" s="708">
        <f>BO900*$E900</f>
        <v>0</v>
      </c>
      <c r="BQ900" s="722">
        <f>BM900+BO900</f>
        <v>0</v>
      </c>
      <c r="BR900" s="708">
        <f>BQ900*$E900</f>
        <v>0</v>
      </c>
      <c r="BS900" s="722"/>
      <c r="BT900" s="708">
        <f>BS900*$E900</f>
        <v>0</v>
      </c>
      <c r="BU900" s="722">
        <f>BQ900+BS900</f>
        <v>0</v>
      </c>
      <c r="BV900" s="708">
        <f>BU900*$E900</f>
        <v>0</v>
      </c>
      <c r="BW900" s="722"/>
      <c r="BX900" s="708">
        <f>BW900*$E900</f>
        <v>0</v>
      </c>
      <c r="BY900" s="722">
        <f>BU900+BW900</f>
        <v>0</v>
      </c>
      <c r="BZ900" s="708">
        <f>BY900*$E900</f>
        <v>0</v>
      </c>
      <c r="CA900" s="722"/>
      <c r="CB900" s="708">
        <f>CA900*$E900</f>
        <v>0</v>
      </c>
      <c r="CC900" s="722">
        <f>BY900+CA900</f>
        <v>0</v>
      </c>
      <c r="CD900" s="708">
        <f>CC900*$E900</f>
        <v>0</v>
      </c>
      <c r="CE900" s="708"/>
      <c r="CF900" s="402">
        <f t="shared" si="2170"/>
        <v>0</v>
      </c>
    </row>
    <row r="901" spans="1:84" ht="36">
      <c r="B901" s="395" t="s">
        <v>2365</v>
      </c>
      <c r="C901" s="396" t="s">
        <v>2366</v>
      </c>
      <c r="D901" s="397" t="s">
        <v>392</v>
      </c>
      <c r="E901" s="398">
        <v>87170</v>
      </c>
      <c r="F901" s="399">
        <v>160</v>
      </c>
      <c r="G901" s="400">
        <f>F901*E901</f>
        <v>13947200</v>
      </c>
      <c r="H901" s="400"/>
      <c r="I901" s="401"/>
      <c r="J901" s="401"/>
      <c r="K901" s="513"/>
      <c r="L901" s="401"/>
      <c r="M901" s="513">
        <f>I901+K901</f>
        <v>0</v>
      </c>
      <c r="N901" s="401">
        <f>M901*$E901</f>
        <v>0</v>
      </c>
      <c r="O901" s="513"/>
      <c r="P901" s="401"/>
      <c r="Q901" s="513">
        <f>M901+O901</f>
        <v>0</v>
      </c>
      <c r="R901" s="401">
        <f>Q901*$E901</f>
        <v>0</v>
      </c>
      <c r="S901" s="540"/>
      <c r="T901" s="401"/>
      <c r="U901" s="513">
        <f>Q901+S901</f>
        <v>0</v>
      </c>
      <c r="V901" s="401">
        <f>U901*$E901</f>
        <v>0</v>
      </c>
      <c r="W901" s="513"/>
      <c r="X901" s="401"/>
      <c r="Y901" s="513">
        <f>U901+W901</f>
        <v>0</v>
      </c>
      <c r="Z901" s="401">
        <f>Y901*$E901</f>
        <v>0</v>
      </c>
      <c r="AA901" s="513">
        <v>33.200000000000003</v>
      </c>
      <c r="AB901" s="401">
        <f>AA901*$E901</f>
        <v>2894044.0000000005</v>
      </c>
      <c r="AC901" s="513">
        <f>Y901+AA901</f>
        <v>33.200000000000003</v>
      </c>
      <c r="AD901" s="401">
        <f>AC901*$E901</f>
        <v>2894044.0000000005</v>
      </c>
      <c r="AE901" s="513"/>
      <c r="AF901" s="401">
        <f>AE901*$E901</f>
        <v>0</v>
      </c>
      <c r="AG901" s="513">
        <f>AC901+AE901</f>
        <v>33.200000000000003</v>
      </c>
      <c r="AH901" s="401">
        <f>AG901*$E901</f>
        <v>2894044.0000000005</v>
      </c>
      <c r="AI901" s="513"/>
      <c r="AJ901" s="401">
        <f>AI901*$E901</f>
        <v>0</v>
      </c>
      <c r="AK901" s="513">
        <f>AG901+AI901</f>
        <v>33.200000000000003</v>
      </c>
      <c r="AL901" s="401">
        <f t="shared" si="2171"/>
        <v>2894044.0000000005</v>
      </c>
      <c r="AM901" s="519"/>
      <c r="AN901" s="429">
        <f t="shared" si="2172"/>
        <v>0</v>
      </c>
      <c r="AO901" s="519">
        <f>AK901+AM901</f>
        <v>33.200000000000003</v>
      </c>
      <c r="AP901" s="429">
        <f>AO901*$E901</f>
        <v>2894044.0000000005</v>
      </c>
      <c r="AQ901" s="591"/>
      <c r="AR901" s="401">
        <f t="shared" si="2173"/>
        <v>0</v>
      </c>
      <c r="AS901" s="519">
        <f>AO901+AQ901</f>
        <v>33.200000000000003</v>
      </c>
      <c r="AT901" s="429">
        <f>AS901*$E901</f>
        <v>2894044.0000000005</v>
      </c>
      <c r="AU901" s="513"/>
      <c r="AV901" s="401">
        <f>AU901*$E901</f>
        <v>0</v>
      </c>
      <c r="AW901" s="519">
        <f>AS901+AU901</f>
        <v>33.200000000000003</v>
      </c>
      <c r="AX901" s="429">
        <f>AW901*$E901</f>
        <v>2894044.0000000005</v>
      </c>
      <c r="AY901" s="513"/>
      <c r="AZ901" s="681">
        <f t="shared" si="2202"/>
        <v>0</v>
      </c>
      <c r="BA901" s="519">
        <f>AW901+AY901</f>
        <v>33.200000000000003</v>
      </c>
      <c r="BB901" s="429">
        <f>BA901*$E901</f>
        <v>2894044.0000000005</v>
      </c>
      <c r="BC901" s="695"/>
      <c r="BD901" s="681">
        <f>BC901*$E901</f>
        <v>0</v>
      </c>
      <c r="BE901" s="695">
        <f>BA901+BC901</f>
        <v>33.200000000000003</v>
      </c>
      <c r="BF901" s="681">
        <f>BE901*$E901</f>
        <v>2894044.0000000005</v>
      </c>
      <c r="BG901" s="695"/>
      <c r="BH901" s="681">
        <f>BG901*$E901</f>
        <v>0</v>
      </c>
      <c r="BI901" s="695">
        <f>BE901+BG901</f>
        <v>33.200000000000003</v>
      </c>
      <c r="BJ901" s="681">
        <f>BI901*$E901</f>
        <v>2894044.0000000005</v>
      </c>
      <c r="BK901" s="695"/>
      <c r="BL901" s="681">
        <f>BK901*$E901</f>
        <v>0</v>
      </c>
      <c r="BM901" s="695">
        <f>BI901+BK901</f>
        <v>33.200000000000003</v>
      </c>
      <c r="BN901" s="681">
        <f>BM901*$E901</f>
        <v>2894044.0000000005</v>
      </c>
      <c r="BO901" s="722"/>
      <c r="BP901" s="708">
        <f>BO901*$E901</f>
        <v>0</v>
      </c>
      <c r="BQ901" s="722">
        <f>BM901+BO901</f>
        <v>33.200000000000003</v>
      </c>
      <c r="BR901" s="708">
        <f>BQ901*$E901</f>
        <v>2894044.0000000005</v>
      </c>
      <c r="BS901" s="722"/>
      <c r="BT901" s="708">
        <f>BS901*$E901</f>
        <v>0</v>
      </c>
      <c r="BU901" s="722">
        <f>BQ901+BS901</f>
        <v>33.200000000000003</v>
      </c>
      <c r="BV901" s="708">
        <f>BU901*$E901</f>
        <v>2894044.0000000005</v>
      </c>
      <c r="BW901" s="722"/>
      <c r="BX901" s="708">
        <f>BW901*$E901</f>
        <v>0</v>
      </c>
      <c r="BY901" s="722">
        <f>BU901+BW901</f>
        <v>33.200000000000003</v>
      </c>
      <c r="BZ901" s="708">
        <f>BY901*$E901</f>
        <v>2894044.0000000005</v>
      </c>
      <c r="CA901" s="722"/>
      <c r="CB901" s="708">
        <f>CA901*$E901</f>
        <v>0</v>
      </c>
      <c r="CC901" s="722">
        <f>BY901+CA901</f>
        <v>33.200000000000003</v>
      </c>
      <c r="CD901" s="708">
        <f>CC901*$E901</f>
        <v>2894044.0000000005</v>
      </c>
      <c r="CE901" s="708"/>
      <c r="CF901" s="402">
        <f t="shared" si="2170"/>
        <v>13947200</v>
      </c>
    </row>
    <row r="902" spans="1:84" ht="36">
      <c r="B902" s="395" t="s">
        <v>2367</v>
      </c>
      <c r="C902" s="396" t="s">
        <v>2368</v>
      </c>
      <c r="D902" s="397" t="s">
        <v>389</v>
      </c>
      <c r="E902" s="398">
        <v>31170</v>
      </c>
      <c r="F902" s="399">
        <v>0</v>
      </c>
      <c r="G902" s="400">
        <f>F902*E902</f>
        <v>0</v>
      </c>
      <c r="H902" s="400"/>
      <c r="I902" s="401"/>
      <c r="J902" s="401"/>
      <c r="K902" s="513"/>
      <c r="L902" s="401"/>
      <c r="M902" s="513">
        <f>I902+K902</f>
        <v>0</v>
      </c>
      <c r="N902" s="401">
        <f>M902*$E902</f>
        <v>0</v>
      </c>
      <c r="O902" s="513"/>
      <c r="P902" s="401"/>
      <c r="Q902" s="513">
        <f>M902+O902</f>
        <v>0</v>
      </c>
      <c r="R902" s="401">
        <f>Q902*$E902</f>
        <v>0</v>
      </c>
      <c r="S902" s="540"/>
      <c r="T902" s="401"/>
      <c r="U902" s="513">
        <f>Q902+S902</f>
        <v>0</v>
      </c>
      <c r="V902" s="401">
        <f>U902*$E902</f>
        <v>0</v>
      </c>
      <c r="W902" s="513"/>
      <c r="X902" s="401"/>
      <c r="Y902" s="513">
        <f>U902+W902</f>
        <v>0</v>
      </c>
      <c r="Z902" s="401">
        <f>Y902*$E902</f>
        <v>0</v>
      </c>
      <c r="AA902" s="513"/>
      <c r="AB902" s="401">
        <f>AA902*$E902</f>
        <v>0</v>
      </c>
      <c r="AC902" s="513">
        <f>Y902+AA902</f>
        <v>0</v>
      </c>
      <c r="AD902" s="401">
        <f>AC902*$E902</f>
        <v>0</v>
      </c>
      <c r="AE902" s="513"/>
      <c r="AF902" s="401">
        <f>AE902*$E902</f>
        <v>0</v>
      </c>
      <c r="AG902" s="513">
        <f>AC902+AE902</f>
        <v>0</v>
      </c>
      <c r="AH902" s="401">
        <f>AG902*$E902</f>
        <v>0</v>
      </c>
      <c r="AI902" s="513"/>
      <c r="AJ902" s="401">
        <f>AI902*$E902</f>
        <v>0</v>
      </c>
      <c r="AK902" s="513">
        <f>AG902+AI902</f>
        <v>0</v>
      </c>
      <c r="AL902" s="401">
        <f t="shared" si="2171"/>
        <v>0</v>
      </c>
      <c r="AM902" s="519"/>
      <c r="AN902" s="429">
        <f t="shared" si="2172"/>
        <v>0</v>
      </c>
      <c r="AO902" s="519">
        <f>AK902+AM902</f>
        <v>0</v>
      </c>
      <c r="AP902" s="429">
        <f>AO902*$E902</f>
        <v>0</v>
      </c>
      <c r="AQ902" s="591"/>
      <c r="AR902" s="401">
        <f t="shared" si="2173"/>
        <v>0</v>
      </c>
      <c r="AS902" s="519">
        <f>AO902+AQ902</f>
        <v>0</v>
      </c>
      <c r="AT902" s="429">
        <f>AS902*$E902</f>
        <v>0</v>
      </c>
      <c r="AU902" s="513"/>
      <c r="AV902" s="401">
        <f>AU902*$E902</f>
        <v>0</v>
      </c>
      <c r="AW902" s="519">
        <f>AS902+AU902</f>
        <v>0</v>
      </c>
      <c r="AX902" s="429">
        <f>AW902*$E902</f>
        <v>0</v>
      </c>
      <c r="AY902" s="513"/>
      <c r="AZ902" s="681">
        <f t="shared" si="2202"/>
        <v>0</v>
      </c>
      <c r="BA902" s="519">
        <f>AW902+AY902</f>
        <v>0</v>
      </c>
      <c r="BB902" s="429">
        <f>BA902*$E902</f>
        <v>0</v>
      </c>
      <c r="BC902" s="695"/>
      <c r="BD902" s="681">
        <f>BC902*$E902</f>
        <v>0</v>
      </c>
      <c r="BE902" s="695">
        <f>BA902+BC902</f>
        <v>0</v>
      </c>
      <c r="BF902" s="681">
        <f>BE902*$E902</f>
        <v>0</v>
      </c>
      <c r="BG902" s="695"/>
      <c r="BH902" s="681">
        <f>BG902*$E902</f>
        <v>0</v>
      </c>
      <c r="BI902" s="695">
        <f>BE902+BG902</f>
        <v>0</v>
      </c>
      <c r="BJ902" s="681">
        <f>BI902*$E902</f>
        <v>0</v>
      </c>
      <c r="BK902" s="695"/>
      <c r="BL902" s="681">
        <f>BK902*$E902</f>
        <v>0</v>
      </c>
      <c r="BM902" s="695">
        <f>BI902+BK902</f>
        <v>0</v>
      </c>
      <c r="BN902" s="681">
        <f>BM902*$E902</f>
        <v>0</v>
      </c>
      <c r="BO902" s="722"/>
      <c r="BP902" s="708">
        <f>BO902*$E902</f>
        <v>0</v>
      </c>
      <c r="BQ902" s="722">
        <f>BM902+BO902</f>
        <v>0</v>
      </c>
      <c r="BR902" s="708">
        <f>BQ902*$E902</f>
        <v>0</v>
      </c>
      <c r="BS902" s="722"/>
      <c r="BT902" s="708">
        <f>BS902*$E902</f>
        <v>0</v>
      </c>
      <c r="BU902" s="722">
        <f>BQ902+BS902</f>
        <v>0</v>
      </c>
      <c r="BV902" s="708">
        <f>BU902*$E902</f>
        <v>0</v>
      </c>
      <c r="BW902" s="722"/>
      <c r="BX902" s="708">
        <f>BW902*$E902</f>
        <v>0</v>
      </c>
      <c r="BY902" s="722">
        <f>BU902+BW902</f>
        <v>0</v>
      </c>
      <c r="BZ902" s="708">
        <f>BY902*$E902</f>
        <v>0</v>
      </c>
      <c r="CA902" s="722"/>
      <c r="CB902" s="708">
        <f>CA902*$E902</f>
        <v>0</v>
      </c>
      <c r="CC902" s="722">
        <f>BY902+CA902</f>
        <v>0</v>
      </c>
      <c r="CD902" s="708">
        <f>CC902*$E902</f>
        <v>0</v>
      </c>
      <c r="CE902" s="708"/>
      <c r="CF902" s="402">
        <f t="shared" si="2170"/>
        <v>0</v>
      </c>
    </row>
    <row r="903" spans="1:84" s="379" customFormat="1" ht="36">
      <c r="B903" s="434"/>
      <c r="C903" s="435" t="s">
        <v>2369</v>
      </c>
      <c r="D903" s="436"/>
      <c r="E903" s="437"/>
      <c r="F903" s="438"/>
      <c r="G903" s="439"/>
      <c r="H903" s="439">
        <f>+H904+H916+H934</f>
        <v>289500179.17019999</v>
      </c>
      <c r="I903" s="439"/>
      <c r="J903" s="439"/>
      <c r="K903" s="520"/>
      <c r="L903" s="439">
        <f>SUM(L904+L916+L928+L934)</f>
        <v>0</v>
      </c>
      <c r="M903" s="520"/>
      <c r="N903" s="439">
        <f>+N904+N916+N934</f>
        <v>0</v>
      </c>
      <c r="O903" s="520"/>
      <c r="P903" s="439"/>
      <c r="Q903" s="520"/>
      <c r="R903" s="439">
        <f>+R904+R916+R934</f>
        <v>0</v>
      </c>
      <c r="S903" s="546"/>
      <c r="T903" s="439"/>
      <c r="U903" s="520"/>
      <c r="V903" s="439">
        <f>+V904+V916+V934</f>
        <v>0</v>
      </c>
      <c r="W903" s="520"/>
      <c r="X903" s="439">
        <f>+X904+X916+X934</f>
        <v>0</v>
      </c>
      <c r="Y903" s="520"/>
      <c r="Z903" s="439">
        <f>+Z904+Z916+Z934</f>
        <v>0</v>
      </c>
      <c r="AA903" s="520"/>
      <c r="AB903" s="439">
        <f>+AB904+AB916+AB934</f>
        <v>226.85</v>
      </c>
      <c r="AC903" s="520"/>
      <c r="AD903" s="439">
        <f>+AD904+AD916+AD934</f>
        <v>226.85</v>
      </c>
      <c r="AE903" s="520"/>
      <c r="AF903" s="439">
        <f>+AF904+AF916+AF934</f>
        <v>0</v>
      </c>
      <c r="AG903" s="520"/>
      <c r="AH903" s="439">
        <f>+AH904+AH916+AH934</f>
        <v>226.85</v>
      </c>
      <c r="AI903" s="520"/>
      <c r="AJ903" s="439">
        <f>+AJ904+AJ916+AJ934</f>
        <v>0</v>
      </c>
      <c r="AK903" s="520"/>
      <c r="AL903" s="439">
        <f>+AL904+AL916+AL934</f>
        <v>226.85</v>
      </c>
      <c r="AM903" s="439"/>
      <c r="AN903" s="439">
        <f>+AN904+AN916+AN934</f>
        <v>0</v>
      </c>
      <c r="AO903" s="520"/>
      <c r="AP903" s="439">
        <f>+AP904+AP916+AP934</f>
        <v>226.85</v>
      </c>
      <c r="AQ903" s="597"/>
      <c r="AR903" s="439">
        <f>+AR904+AR916+AR934</f>
        <v>0</v>
      </c>
      <c r="AS903" s="520"/>
      <c r="AT903" s="439">
        <f>+AT904+AT916+AT934</f>
        <v>3860972.1513</v>
      </c>
      <c r="AU903" s="520"/>
      <c r="AV903" s="439">
        <f>+AV904+AV916+AV934</f>
        <v>0</v>
      </c>
      <c r="AW903" s="520"/>
      <c r="AX903" s="439">
        <f>+AX904+AX916+AX934</f>
        <v>3860972.1513</v>
      </c>
      <c r="AY903" s="520"/>
      <c r="AZ903" s="439">
        <f>+AZ904+AZ916+AZ934</f>
        <v>897682.5</v>
      </c>
      <c r="BA903" s="520"/>
      <c r="BB903" s="439">
        <f>+BB904+BB916+BB934</f>
        <v>4758654.6513</v>
      </c>
      <c r="BC903" s="699"/>
      <c r="BD903" s="685">
        <f>+BD904+BD916+BD934</f>
        <v>0</v>
      </c>
      <c r="BE903" s="699"/>
      <c r="BF903" s="685">
        <f>+BF904+BF916+BF934</f>
        <v>4758654.6513</v>
      </c>
      <c r="BG903" s="699"/>
      <c r="BH903" s="685">
        <f>+BH904+BH916+BH934</f>
        <v>0</v>
      </c>
      <c r="BI903" s="699"/>
      <c r="BJ903" s="685">
        <f>+BJ904+BJ916+BJ934</f>
        <v>4758654.6513</v>
      </c>
      <c r="BK903" s="699"/>
      <c r="BL903" s="685">
        <f>+BL904+BL916+BL934</f>
        <v>0</v>
      </c>
      <c r="BM903" s="699"/>
      <c r="BN903" s="685">
        <f>+BN904+BN916+BN934</f>
        <v>4758654.6513</v>
      </c>
      <c r="BO903" s="723"/>
      <c r="BP903" s="439">
        <f>+BP904+BP916+BP934</f>
        <v>942168.40740000014</v>
      </c>
      <c r="BQ903" s="439"/>
      <c r="BR903" s="439">
        <f>+BR904+BR916+BR934</f>
        <v>5700823.0586999999</v>
      </c>
      <c r="BS903" s="439"/>
      <c r="BT903" s="439">
        <f>+BT904+BT916+BT934</f>
        <v>0</v>
      </c>
      <c r="BU903" s="439"/>
      <c r="BV903" s="439">
        <f>+BV904+BV916+BV934</f>
        <v>5700823.0586999999</v>
      </c>
      <c r="BW903" s="520"/>
      <c r="BX903" s="439">
        <f>+BX904+BX916+BX934</f>
        <v>0</v>
      </c>
      <c r="BY903" s="439"/>
      <c r="BZ903" s="439">
        <f>+BZ904+BZ916+BZ934</f>
        <v>5700823.0586999999</v>
      </c>
      <c r="CA903" s="520"/>
      <c r="CB903" s="439">
        <f>+CB904+CB916+CB934</f>
        <v>0</v>
      </c>
      <c r="CC903" s="439"/>
      <c r="CD903" s="439">
        <f>+CD904+CD916+CD934</f>
        <v>5700823.0586999999</v>
      </c>
      <c r="CE903" s="439"/>
      <c r="CF903" s="440">
        <f t="shared" si="2170"/>
        <v>289500179.17019999</v>
      </c>
    </row>
    <row r="904" spans="1:84" s="379" customFormat="1">
      <c r="B904" s="419"/>
      <c r="C904" s="420" t="s">
        <v>2370</v>
      </c>
      <c r="D904" s="421"/>
      <c r="E904" s="422"/>
      <c r="F904" s="416"/>
      <c r="G904" s="417"/>
      <c r="H904" s="417">
        <f>SUM(G905:G915)</f>
        <v>29447898.190200001</v>
      </c>
      <c r="I904" s="417"/>
      <c r="J904" s="417"/>
      <c r="K904" s="518"/>
      <c r="L904" s="417">
        <f>SUM(L905:L915)</f>
        <v>0</v>
      </c>
      <c r="M904" s="518"/>
      <c r="N904" s="417">
        <f>SUM(M905:M915)</f>
        <v>0</v>
      </c>
      <c r="O904" s="518"/>
      <c r="P904" s="417"/>
      <c r="Q904" s="518"/>
      <c r="R904" s="417">
        <f>SUM(Q905:Q915)</f>
        <v>0</v>
      </c>
      <c r="S904" s="544"/>
      <c r="T904" s="417">
        <f>SUM(T905:T915)</f>
        <v>0</v>
      </c>
      <c r="U904" s="518"/>
      <c r="V904" s="417">
        <f>SUM(U905:U915)</f>
        <v>0</v>
      </c>
      <c r="W904" s="518"/>
      <c r="X904" s="417">
        <f>SUM(W905:W915)</f>
        <v>0</v>
      </c>
      <c r="Y904" s="518"/>
      <c r="Z904" s="417">
        <f>SUM(Y905:Y915)</f>
        <v>0</v>
      </c>
      <c r="AA904" s="518"/>
      <c r="AB904" s="417">
        <f>SUM(AA905:AA915)</f>
        <v>226.85</v>
      </c>
      <c r="AC904" s="518"/>
      <c r="AD904" s="417">
        <f>SUM(AC905:AC915)</f>
        <v>226.85</v>
      </c>
      <c r="AE904" s="518"/>
      <c r="AF904" s="417">
        <f>SUM(AE905:AE915)</f>
        <v>0</v>
      </c>
      <c r="AG904" s="518"/>
      <c r="AH904" s="417">
        <f>SUM(AG905:AG915)</f>
        <v>226.85</v>
      </c>
      <c r="AI904" s="518"/>
      <c r="AJ904" s="417">
        <f>SUM(AI905:AI915)</f>
        <v>0</v>
      </c>
      <c r="AK904" s="518"/>
      <c r="AL904" s="417">
        <f>SUM(AK905:AK915)</f>
        <v>226.85</v>
      </c>
      <c r="AM904" s="417"/>
      <c r="AN904" s="417">
        <f>SUM(AM905:AM915)</f>
        <v>0</v>
      </c>
      <c r="AO904" s="518"/>
      <c r="AP904" s="417">
        <f>SUM(AO905:AO915)</f>
        <v>226.85</v>
      </c>
      <c r="AQ904" s="595"/>
      <c r="AR904" s="417">
        <f>SUM(AR905:AR915)</f>
        <v>0</v>
      </c>
      <c r="AS904" s="518"/>
      <c r="AT904" s="417">
        <f>SUM(AT905:AT915)</f>
        <v>3860972.1513</v>
      </c>
      <c r="AU904" s="518"/>
      <c r="AV904" s="417">
        <f>SUM(AV905:AV915)</f>
        <v>0</v>
      </c>
      <c r="AW904" s="518"/>
      <c r="AX904" s="417">
        <f>SUM(AX905:AX915)</f>
        <v>3860972.1513</v>
      </c>
      <c r="AY904" s="518"/>
      <c r="AZ904" s="417">
        <f>SUM(AZ905:AZ915)</f>
        <v>897682.5</v>
      </c>
      <c r="BA904" s="518"/>
      <c r="BB904" s="417">
        <f>SUM(BB905:BB915)</f>
        <v>4758654.6513</v>
      </c>
      <c r="BC904" s="693"/>
      <c r="BD904" s="679">
        <f>SUM(BD905:BD915)</f>
        <v>0</v>
      </c>
      <c r="BE904" s="693"/>
      <c r="BF904" s="679">
        <f>SUM(BF905:BF915)</f>
        <v>4758654.6513</v>
      </c>
      <c r="BG904" s="693"/>
      <c r="BH904" s="679">
        <f>SUM(BH905:BH915)</f>
        <v>0</v>
      </c>
      <c r="BI904" s="693"/>
      <c r="BJ904" s="679">
        <f>SUM(BJ905:BJ915)</f>
        <v>4758654.6513</v>
      </c>
      <c r="BK904" s="693"/>
      <c r="BL904" s="679">
        <f>SUM(BL905:BL915)</f>
        <v>0</v>
      </c>
      <c r="BM904" s="693"/>
      <c r="BN904" s="679">
        <f>SUM(BN905:BN915)</f>
        <v>4758654.6513</v>
      </c>
      <c r="BO904" s="417"/>
      <c r="BP904" s="417">
        <f>SUM(BP905:BP915)</f>
        <v>942168.40740000014</v>
      </c>
      <c r="BQ904" s="417"/>
      <c r="BR904" s="417">
        <f>SUM(BR905:BR915)</f>
        <v>5700823.0586999999</v>
      </c>
      <c r="BS904" s="417"/>
      <c r="BT904" s="417">
        <f>SUM(BT905:BT915)</f>
        <v>0</v>
      </c>
      <c r="BU904" s="417"/>
      <c r="BV904" s="417">
        <f>SUM(BV905:BV915)</f>
        <v>5700823.0586999999</v>
      </c>
      <c r="BW904" s="518"/>
      <c r="BX904" s="417">
        <f>SUM(BX905:BX915)</f>
        <v>0</v>
      </c>
      <c r="BY904" s="417"/>
      <c r="BZ904" s="417">
        <f>SUM(BZ905:BZ915)</f>
        <v>5700823.0586999999</v>
      </c>
      <c r="CA904" s="518"/>
      <c r="CB904" s="417">
        <f>SUM(CB905:CB915)</f>
        <v>0</v>
      </c>
      <c r="CC904" s="417"/>
      <c r="CD904" s="417">
        <f>SUM(CD905:CD915)</f>
        <v>5700823.0586999999</v>
      </c>
      <c r="CE904" s="417"/>
      <c r="CF904" s="423">
        <f t="shared" si="2170"/>
        <v>29447898.190200001</v>
      </c>
    </row>
    <row r="905" spans="1:84">
      <c r="B905" s="395" t="s">
        <v>390</v>
      </c>
      <c r="C905" s="396" t="s">
        <v>391</v>
      </c>
      <c r="D905" s="397" t="s">
        <v>392</v>
      </c>
      <c r="E905" s="398">
        <v>40084.11</v>
      </c>
      <c r="F905" s="399">
        <v>49.72</v>
      </c>
      <c r="G905" s="400">
        <f t="shared" ref="G905:G915" si="2226">+F905*$E905</f>
        <v>1992981.9491999999</v>
      </c>
      <c r="H905" s="400"/>
      <c r="I905" s="401"/>
      <c r="J905" s="401"/>
      <c r="K905" s="513"/>
      <c r="L905" s="401"/>
      <c r="M905" s="513">
        <f t="shared" ref="M905:M915" si="2227">I905+K905</f>
        <v>0</v>
      </c>
      <c r="N905" s="401">
        <f t="shared" ref="N905:N915" si="2228">M905*$E905</f>
        <v>0</v>
      </c>
      <c r="O905" s="513"/>
      <c r="P905" s="401"/>
      <c r="Q905" s="513">
        <f t="shared" ref="Q905:Q915" si="2229">M905+O905</f>
        <v>0</v>
      </c>
      <c r="R905" s="401">
        <f t="shared" ref="R905:R915" si="2230">Q905*$E905</f>
        <v>0</v>
      </c>
      <c r="S905" s="540"/>
      <c r="T905" s="401"/>
      <c r="U905" s="513">
        <f t="shared" ref="U905:U915" si="2231">Q905+S905</f>
        <v>0</v>
      </c>
      <c r="V905" s="401">
        <f t="shared" ref="V905:V915" si="2232">U905*$E905</f>
        <v>0</v>
      </c>
      <c r="W905" s="513"/>
      <c r="X905" s="401"/>
      <c r="Y905" s="513">
        <f t="shared" ref="Y905:Y915" si="2233">U905+W905</f>
        <v>0</v>
      </c>
      <c r="Z905" s="401">
        <f t="shared" ref="Z905:Z915" si="2234">Y905*$E905</f>
        <v>0</v>
      </c>
      <c r="AA905" s="513"/>
      <c r="AB905" s="401">
        <f t="shared" ref="AB905:AB915" si="2235">AA905*$E905</f>
        <v>0</v>
      </c>
      <c r="AC905" s="513">
        <f t="shared" ref="AC905:AC915" si="2236">Y905+AA905</f>
        <v>0</v>
      </c>
      <c r="AD905" s="401">
        <f t="shared" ref="AD905:AD915" si="2237">AC905*$E905</f>
        <v>0</v>
      </c>
      <c r="AE905" s="513"/>
      <c r="AF905" s="401">
        <f t="shared" ref="AF905:AF915" si="2238">AE905*$E905</f>
        <v>0</v>
      </c>
      <c r="AG905" s="513">
        <f t="shared" ref="AG905:AG915" si="2239">AC905+AE905</f>
        <v>0</v>
      </c>
      <c r="AH905" s="401">
        <f t="shared" ref="AH905:AH915" si="2240">AG905*$E905</f>
        <v>0</v>
      </c>
      <c r="AI905" s="513"/>
      <c r="AJ905" s="401">
        <f t="shared" ref="AJ905:AJ915" si="2241">AI905*$E905</f>
        <v>0</v>
      </c>
      <c r="AK905" s="513">
        <f t="shared" ref="AK905:AK915" si="2242">AG905+AI905</f>
        <v>0</v>
      </c>
      <c r="AL905" s="401">
        <f t="shared" ref="AL905:AL915" si="2243">AK905*$E905</f>
        <v>0</v>
      </c>
      <c r="AM905" s="519"/>
      <c r="AN905" s="519">
        <f t="shared" ref="AN905:AN947" si="2244">AM905*$E905</f>
        <v>0</v>
      </c>
      <c r="AO905" s="519">
        <f t="shared" ref="AO905:AO915" si="2245">AK905+AM905</f>
        <v>0</v>
      </c>
      <c r="AP905" s="429">
        <f t="shared" ref="AP905:AP915" si="2246">AO905*$E905</f>
        <v>0</v>
      </c>
      <c r="AQ905" s="591"/>
      <c r="AR905" s="401">
        <f t="shared" ref="AR905:AR947" si="2247">AQ905*$E905</f>
        <v>0</v>
      </c>
      <c r="AS905" s="519">
        <f t="shared" ref="AS905:AS915" si="2248">AO905+AQ905</f>
        <v>0</v>
      </c>
      <c r="AT905" s="429">
        <f t="shared" ref="AT905:AT915" si="2249">AS905*$E905</f>
        <v>0</v>
      </c>
      <c r="AU905" s="513"/>
      <c r="AV905" s="401">
        <f t="shared" ref="AV905:AV947" si="2250">AU905*$E905</f>
        <v>0</v>
      </c>
      <c r="AW905" s="519">
        <f t="shared" ref="AW905:AW915" si="2251">AS905+AU905</f>
        <v>0</v>
      </c>
      <c r="AX905" s="429">
        <f t="shared" ref="AX905:AX915" si="2252">AW905*$E905</f>
        <v>0</v>
      </c>
      <c r="AY905" s="513"/>
      <c r="AZ905" s="681">
        <f t="shared" ref="AZ905:AZ947" si="2253">AY905*$E905</f>
        <v>0</v>
      </c>
      <c r="BA905" s="519">
        <f t="shared" ref="BA905:BA915" si="2254">AW905+AY905</f>
        <v>0</v>
      </c>
      <c r="BB905" s="429">
        <f t="shared" ref="BB905:BB915" si="2255">BA905*$E905</f>
        <v>0</v>
      </c>
      <c r="BC905" s="695"/>
      <c r="BD905" s="681">
        <f t="shared" ref="BD905:BD915" si="2256">BC905*$E905</f>
        <v>0</v>
      </c>
      <c r="BE905" s="695">
        <f t="shared" ref="BE905:BE915" si="2257">BA905+BC905</f>
        <v>0</v>
      </c>
      <c r="BF905" s="681">
        <f t="shared" ref="BF905:BF915" si="2258">BE905*$E905</f>
        <v>0</v>
      </c>
      <c r="BG905" s="695"/>
      <c r="BH905" s="681">
        <f t="shared" ref="BH905:BH915" si="2259">BG905*$E905</f>
        <v>0</v>
      </c>
      <c r="BI905" s="695">
        <f t="shared" ref="BI905:BI915" si="2260">BE905+BG905</f>
        <v>0</v>
      </c>
      <c r="BJ905" s="681">
        <f t="shared" ref="BJ905:BJ915" si="2261">BI905*$E905</f>
        <v>0</v>
      </c>
      <c r="BK905" s="695"/>
      <c r="BL905" s="681">
        <f t="shared" ref="BL905:BL915" si="2262">BK905*$E905</f>
        <v>0</v>
      </c>
      <c r="BM905" s="695">
        <f t="shared" ref="BM905:BM915" si="2263">BI905+BK905</f>
        <v>0</v>
      </c>
      <c r="BN905" s="681">
        <f t="shared" ref="BN905:BN915" si="2264">BM905*$E905</f>
        <v>0</v>
      </c>
      <c r="BO905" s="722"/>
      <c r="BP905" s="708">
        <f t="shared" ref="BP905:BP915" si="2265">BO905*$E905</f>
        <v>0</v>
      </c>
      <c r="BQ905" s="722">
        <f t="shared" ref="BQ905:BQ915" si="2266">BM905+BO905</f>
        <v>0</v>
      </c>
      <c r="BR905" s="708">
        <f t="shared" ref="BR905:BR915" si="2267">BQ905*$E905</f>
        <v>0</v>
      </c>
      <c r="BS905" s="722"/>
      <c r="BT905" s="708">
        <f t="shared" ref="BT905:BT915" si="2268">BS905*$E905</f>
        <v>0</v>
      </c>
      <c r="BU905" s="722">
        <f t="shared" ref="BU905:BU915" si="2269">BQ905+BS905</f>
        <v>0</v>
      </c>
      <c r="BV905" s="708">
        <f t="shared" ref="BV905:BV915" si="2270">BU905*$E905</f>
        <v>0</v>
      </c>
      <c r="BW905" s="722"/>
      <c r="BX905" s="708">
        <f t="shared" ref="BX905:BX915" si="2271">BW905*$E905</f>
        <v>0</v>
      </c>
      <c r="BY905" s="722">
        <f t="shared" ref="BY905:BY915" si="2272">BU905+BW905</f>
        <v>0</v>
      </c>
      <c r="BZ905" s="708">
        <f t="shared" ref="BZ905:BZ915" si="2273">BY905*$E905</f>
        <v>0</v>
      </c>
      <c r="CA905" s="722"/>
      <c r="CB905" s="708">
        <f t="shared" ref="CB905:CB915" si="2274">CA905*$E905</f>
        <v>0</v>
      </c>
      <c r="CC905" s="722">
        <f t="shared" ref="CC905:CC915" si="2275">BY905+CA905</f>
        <v>0</v>
      </c>
      <c r="CD905" s="708">
        <f t="shared" ref="CD905:CD915" si="2276">CC905*$E905</f>
        <v>0</v>
      </c>
      <c r="CE905" s="708"/>
      <c r="CF905" s="402">
        <f t="shared" si="2170"/>
        <v>1992981.9491999999</v>
      </c>
    </row>
    <row r="906" spans="1:84">
      <c r="B906" s="395" t="s">
        <v>395</v>
      </c>
      <c r="C906" s="396" t="s">
        <v>396</v>
      </c>
      <c r="D906" s="397" t="s">
        <v>397</v>
      </c>
      <c r="E906" s="398">
        <v>5868.72</v>
      </c>
      <c r="F906" s="399">
        <v>54.15</v>
      </c>
      <c r="G906" s="400">
        <f t="shared" si="2226"/>
        <v>317791.18800000002</v>
      </c>
      <c r="H906" s="400"/>
      <c r="I906" s="401"/>
      <c r="J906" s="401"/>
      <c r="K906" s="513"/>
      <c r="L906" s="401"/>
      <c r="M906" s="513">
        <f t="shared" si="2227"/>
        <v>0</v>
      </c>
      <c r="N906" s="401">
        <f t="shared" si="2228"/>
        <v>0</v>
      </c>
      <c r="O906" s="513"/>
      <c r="P906" s="401"/>
      <c r="Q906" s="513">
        <f t="shared" si="2229"/>
        <v>0</v>
      </c>
      <c r="R906" s="401">
        <f t="shared" si="2230"/>
        <v>0</v>
      </c>
      <c r="S906" s="540"/>
      <c r="T906" s="401"/>
      <c r="U906" s="513">
        <f t="shared" si="2231"/>
        <v>0</v>
      </c>
      <c r="V906" s="401">
        <f t="shared" si="2232"/>
        <v>0</v>
      </c>
      <c r="W906" s="513"/>
      <c r="X906" s="401"/>
      <c r="Y906" s="513">
        <f t="shared" si="2233"/>
        <v>0</v>
      </c>
      <c r="Z906" s="401">
        <f t="shared" si="2234"/>
        <v>0</v>
      </c>
      <c r="AA906" s="513"/>
      <c r="AB906" s="401">
        <f t="shared" si="2235"/>
        <v>0</v>
      </c>
      <c r="AC906" s="513">
        <f t="shared" si="2236"/>
        <v>0</v>
      </c>
      <c r="AD906" s="401">
        <f t="shared" si="2237"/>
        <v>0</v>
      </c>
      <c r="AE906" s="513"/>
      <c r="AF906" s="401">
        <f t="shared" si="2238"/>
        <v>0</v>
      </c>
      <c r="AG906" s="513">
        <f t="shared" si="2239"/>
        <v>0</v>
      </c>
      <c r="AH906" s="401">
        <f t="shared" si="2240"/>
        <v>0</v>
      </c>
      <c r="AI906" s="513"/>
      <c r="AJ906" s="401">
        <f t="shared" si="2241"/>
        <v>0</v>
      </c>
      <c r="AK906" s="513">
        <f t="shared" si="2242"/>
        <v>0</v>
      </c>
      <c r="AL906" s="401">
        <f t="shared" si="2243"/>
        <v>0</v>
      </c>
      <c r="AM906" s="519"/>
      <c r="AN906" s="429">
        <f t="shared" si="2244"/>
        <v>0</v>
      </c>
      <c r="AO906" s="519">
        <f t="shared" si="2245"/>
        <v>0</v>
      </c>
      <c r="AP906" s="429">
        <f t="shared" si="2246"/>
        <v>0</v>
      </c>
      <c r="AQ906" s="591"/>
      <c r="AR906" s="401">
        <f t="shared" si="2247"/>
        <v>0</v>
      </c>
      <c r="AS906" s="519">
        <f t="shared" si="2248"/>
        <v>0</v>
      </c>
      <c r="AT906" s="429">
        <f t="shared" si="2249"/>
        <v>0</v>
      </c>
      <c r="AU906" s="513"/>
      <c r="AV906" s="401">
        <f t="shared" si="2250"/>
        <v>0</v>
      </c>
      <c r="AW906" s="519">
        <f t="shared" si="2251"/>
        <v>0</v>
      </c>
      <c r="AX906" s="429">
        <f t="shared" si="2252"/>
        <v>0</v>
      </c>
      <c r="AY906" s="513"/>
      <c r="AZ906" s="681">
        <f t="shared" si="2253"/>
        <v>0</v>
      </c>
      <c r="BA906" s="519">
        <f t="shared" si="2254"/>
        <v>0</v>
      </c>
      <c r="BB906" s="429">
        <f t="shared" si="2255"/>
        <v>0</v>
      </c>
      <c r="BC906" s="695"/>
      <c r="BD906" s="681">
        <f t="shared" si="2256"/>
        <v>0</v>
      </c>
      <c r="BE906" s="695">
        <f t="shared" si="2257"/>
        <v>0</v>
      </c>
      <c r="BF906" s="681">
        <f t="shared" si="2258"/>
        <v>0</v>
      </c>
      <c r="BG906" s="695"/>
      <c r="BH906" s="681">
        <f t="shared" si="2259"/>
        <v>0</v>
      </c>
      <c r="BI906" s="695">
        <f t="shared" si="2260"/>
        <v>0</v>
      </c>
      <c r="BJ906" s="681">
        <f t="shared" si="2261"/>
        <v>0</v>
      </c>
      <c r="BK906" s="695"/>
      <c r="BL906" s="681">
        <f t="shared" si="2262"/>
        <v>0</v>
      </c>
      <c r="BM906" s="695">
        <f t="shared" si="2263"/>
        <v>0</v>
      </c>
      <c r="BN906" s="681">
        <f t="shared" si="2264"/>
        <v>0</v>
      </c>
      <c r="BO906" s="722"/>
      <c r="BP906" s="708">
        <f t="shared" si="2265"/>
        <v>0</v>
      </c>
      <c r="BQ906" s="722">
        <f t="shared" si="2266"/>
        <v>0</v>
      </c>
      <c r="BR906" s="708">
        <f t="shared" si="2267"/>
        <v>0</v>
      </c>
      <c r="BS906" s="722"/>
      <c r="BT906" s="708">
        <f t="shared" si="2268"/>
        <v>0</v>
      </c>
      <c r="BU906" s="722">
        <f t="shared" si="2269"/>
        <v>0</v>
      </c>
      <c r="BV906" s="708">
        <f t="shared" si="2270"/>
        <v>0</v>
      </c>
      <c r="BW906" s="722"/>
      <c r="BX906" s="708">
        <f t="shared" si="2271"/>
        <v>0</v>
      </c>
      <c r="BY906" s="722">
        <f t="shared" si="2272"/>
        <v>0</v>
      </c>
      <c r="BZ906" s="708">
        <f t="shared" si="2273"/>
        <v>0</v>
      </c>
      <c r="CA906" s="722"/>
      <c r="CB906" s="708">
        <f t="shared" si="2274"/>
        <v>0</v>
      </c>
      <c r="CC906" s="722">
        <f t="shared" si="2275"/>
        <v>0</v>
      </c>
      <c r="CD906" s="708">
        <f t="shared" si="2276"/>
        <v>0</v>
      </c>
      <c r="CE906" s="708"/>
      <c r="CF906" s="402">
        <f t="shared" si="2170"/>
        <v>317791.18800000002</v>
      </c>
    </row>
    <row r="907" spans="1:84" ht="54">
      <c r="B907" s="395" t="s">
        <v>398</v>
      </c>
      <c r="C907" s="396" t="s">
        <v>399</v>
      </c>
      <c r="D907" s="397" t="s">
        <v>397</v>
      </c>
      <c r="E907" s="398">
        <v>797.93999999999994</v>
      </c>
      <c r="F907" s="399">
        <v>89.5</v>
      </c>
      <c r="G907" s="400">
        <f t="shared" si="2226"/>
        <v>71415.62999999999</v>
      </c>
      <c r="H907" s="400"/>
      <c r="I907" s="401"/>
      <c r="J907" s="401"/>
      <c r="K907" s="513"/>
      <c r="L907" s="401"/>
      <c r="M907" s="513">
        <f t="shared" si="2227"/>
        <v>0</v>
      </c>
      <c r="N907" s="401">
        <f t="shared" si="2228"/>
        <v>0</v>
      </c>
      <c r="O907" s="513"/>
      <c r="P907" s="401"/>
      <c r="Q907" s="513">
        <f t="shared" si="2229"/>
        <v>0</v>
      </c>
      <c r="R907" s="401">
        <f t="shared" si="2230"/>
        <v>0</v>
      </c>
      <c r="S907" s="540"/>
      <c r="T907" s="401"/>
      <c r="U907" s="513">
        <f t="shared" si="2231"/>
        <v>0</v>
      </c>
      <c r="V907" s="401">
        <f t="shared" si="2232"/>
        <v>0</v>
      </c>
      <c r="W907" s="513"/>
      <c r="X907" s="401"/>
      <c r="Y907" s="513">
        <f t="shared" si="2233"/>
        <v>0</v>
      </c>
      <c r="Z907" s="401">
        <f t="shared" si="2234"/>
        <v>0</v>
      </c>
      <c r="AA907" s="513"/>
      <c r="AB907" s="401">
        <f t="shared" si="2235"/>
        <v>0</v>
      </c>
      <c r="AC907" s="513">
        <f t="shared" si="2236"/>
        <v>0</v>
      </c>
      <c r="AD907" s="401">
        <f t="shared" si="2237"/>
        <v>0</v>
      </c>
      <c r="AE907" s="513"/>
      <c r="AF907" s="401">
        <f t="shared" si="2238"/>
        <v>0</v>
      </c>
      <c r="AG907" s="513">
        <f t="shared" si="2239"/>
        <v>0</v>
      </c>
      <c r="AH907" s="401">
        <f t="shared" si="2240"/>
        <v>0</v>
      </c>
      <c r="AI907" s="513"/>
      <c r="AJ907" s="401">
        <f t="shared" si="2241"/>
        <v>0</v>
      </c>
      <c r="AK907" s="513">
        <f t="shared" si="2242"/>
        <v>0</v>
      </c>
      <c r="AL907" s="401">
        <f t="shared" si="2243"/>
        <v>0</v>
      </c>
      <c r="AM907" s="519"/>
      <c r="AN907" s="429">
        <f t="shared" si="2244"/>
        <v>0</v>
      </c>
      <c r="AO907" s="519">
        <f t="shared" si="2245"/>
        <v>0</v>
      </c>
      <c r="AP907" s="429">
        <f t="shared" si="2246"/>
        <v>0</v>
      </c>
      <c r="AQ907" s="591"/>
      <c r="AR907" s="401">
        <f t="shared" si="2247"/>
        <v>0</v>
      </c>
      <c r="AS907" s="519">
        <f t="shared" si="2248"/>
        <v>0</v>
      </c>
      <c r="AT907" s="429">
        <f t="shared" si="2249"/>
        <v>0</v>
      </c>
      <c r="AU907" s="513"/>
      <c r="AV907" s="401">
        <f t="shared" si="2250"/>
        <v>0</v>
      </c>
      <c r="AW907" s="519">
        <f t="shared" si="2251"/>
        <v>0</v>
      </c>
      <c r="AX907" s="429">
        <f t="shared" si="2252"/>
        <v>0</v>
      </c>
      <c r="AY907" s="513"/>
      <c r="AZ907" s="681">
        <f t="shared" si="2253"/>
        <v>0</v>
      </c>
      <c r="BA907" s="519">
        <f t="shared" si="2254"/>
        <v>0</v>
      </c>
      <c r="BB907" s="429">
        <f t="shared" si="2255"/>
        <v>0</v>
      </c>
      <c r="BC907" s="695"/>
      <c r="BD907" s="681">
        <f t="shared" si="2256"/>
        <v>0</v>
      </c>
      <c r="BE907" s="695">
        <f t="shared" si="2257"/>
        <v>0</v>
      </c>
      <c r="BF907" s="681">
        <f t="shared" si="2258"/>
        <v>0</v>
      </c>
      <c r="BG907" s="695"/>
      <c r="BH907" s="681">
        <f t="shared" si="2259"/>
        <v>0</v>
      </c>
      <c r="BI907" s="695">
        <f t="shared" si="2260"/>
        <v>0</v>
      </c>
      <c r="BJ907" s="681">
        <f t="shared" si="2261"/>
        <v>0</v>
      </c>
      <c r="BK907" s="695"/>
      <c r="BL907" s="681">
        <f t="shared" si="2262"/>
        <v>0</v>
      </c>
      <c r="BM907" s="695">
        <f t="shared" si="2263"/>
        <v>0</v>
      </c>
      <c r="BN907" s="681">
        <f t="shared" si="2264"/>
        <v>0</v>
      </c>
      <c r="BO907" s="722"/>
      <c r="BP907" s="708">
        <f t="shared" si="2265"/>
        <v>0</v>
      </c>
      <c r="BQ907" s="722">
        <f t="shared" si="2266"/>
        <v>0</v>
      </c>
      <c r="BR907" s="708">
        <f t="shared" si="2267"/>
        <v>0</v>
      </c>
      <c r="BS907" s="722"/>
      <c r="BT907" s="708">
        <f t="shared" si="2268"/>
        <v>0</v>
      </c>
      <c r="BU907" s="722">
        <f t="shared" si="2269"/>
        <v>0</v>
      </c>
      <c r="BV907" s="708">
        <f t="shared" si="2270"/>
        <v>0</v>
      </c>
      <c r="BW907" s="722"/>
      <c r="BX907" s="708">
        <f t="shared" si="2271"/>
        <v>0</v>
      </c>
      <c r="BY907" s="722">
        <f t="shared" si="2272"/>
        <v>0</v>
      </c>
      <c r="BZ907" s="708">
        <f t="shared" si="2273"/>
        <v>0</v>
      </c>
      <c r="CA907" s="722"/>
      <c r="CB907" s="708">
        <f t="shared" si="2274"/>
        <v>0</v>
      </c>
      <c r="CC907" s="722">
        <f t="shared" si="2275"/>
        <v>0</v>
      </c>
      <c r="CD907" s="708">
        <f t="shared" si="2276"/>
        <v>0</v>
      </c>
      <c r="CE907" s="708"/>
      <c r="CF907" s="402">
        <f t="shared" si="2170"/>
        <v>71415.62999999999</v>
      </c>
    </row>
    <row r="908" spans="1:84" ht="36">
      <c r="B908" s="395" t="s">
        <v>430</v>
      </c>
      <c r="C908" s="396" t="s">
        <v>431</v>
      </c>
      <c r="D908" s="397" t="s">
        <v>432</v>
      </c>
      <c r="E908" s="398">
        <v>5325.21</v>
      </c>
      <c r="F908" s="399">
        <v>626.5</v>
      </c>
      <c r="G908" s="400">
        <f t="shared" si="2226"/>
        <v>3336244.0649999999</v>
      </c>
      <c r="H908" s="400"/>
      <c r="I908" s="401"/>
      <c r="J908" s="401"/>
      <c r="K908" s="513"/>
      <c r="L908" s="401"/>
      <c r="M908" s="513">
        <f t="shared" si="2227"/>
        <v>0</v>
      </c>
      <c r="N908" s="401">
        <f t="shared" si="2228"/>
        <v>0</v>
      </c>
      <c r="O908" s="513"/>
      <c r="P908" s="401"/>
      <c r="Q908" s="513">
        <f t="shared" si="2229"/>
        <v>0</v>
      </c>
      <c r="R908" s="401">
        <f t="shared" si="2230"/>
        <v>0</v>
      </c>
      <c r="S908" s="540"/>
      <c r="T908" s="401"/>
      <c r="U908" s="513">
        <f t="shared" si="2231"/>
        <v>0</v>
      </c>
      <c r="V908" s="401">
        <f t="shared" si="2232"/>
        <v>0</v>
      </c>
      <c r="W908" s="513"/>
      <c r="X908" s="401"/>
      <c r="Y908" s="513">
        <f t="shared" si="2233"/>
        <v>0</v>
      </c>
      <c r="Z908" s="401">
        <f t="shared" si="2234"/>
        <v>0</v>
      </c>
      <c r="AA908" s="513">
        <v>217.13</v>
      </c>
      <c r="AB908" s="401">
        <f t="shared" si="2235"/>
        <v>1156262.8473</v>
      </c>
      <c r="AC908" s="513">
        <f t="shared" si="2236"/>
        <v>217.13</v>
      </c>
      <c r="AD908" s="401">
        <f t="shared" si="2237"/>
        <v>1156262.8473</v>
      </c>
      <c r="AE908" s="513"/>
      <c r="AF908" s="401">
        <f t="shared" si="2238"/>
        <v>0</v>
      </c>
      <c r="AG908" s="513">
        <f t="shared" si="2239"/>
        <v>217.13</v>
      </c>
      <c r="AH908" s="401">
        <f t="shared" si="2240"/>
        <v>1156262.8473</v>
      </c>
      <c r="AI908" s="513"/>
      <c r="AJ908" s="401">
        <f t="shared" si="2241"/>
        <v>0</v>
      </c>
      <c r="AK908" s="513">
        <f t="shared" si="2242"/>
        <v>217.13</v>
      </c>
      <c r="AL908" s="401">
        <f t="shared" si="2243"/>
        <v>1156262.8473</v>
      </c>
      <c r="AM908" s="519"/>
      <c r="AN908" s="429">
        <f t="shared" si="2244"/>
        <v>0</v>
      </c>
      <c r="AO908" s="519">
        <f t="shared" si="2245"/>
        <v>217.13</v>
      </c>
      <c r="AP908" s="429">
        <f t="shared" si="2246"/>
        <v>1156262.8473</v>
      </c>
      <c r="AQ908" s="591"/>
      <c r="AR908" s="401">
        <f t="shared" si="2247"/>
        <v>0</v>
      </c>
      <c r="AS908" s="519">
        <f t="shared" si="2248"/>
        <v>217.13</v>
      </c>
      <c r="AT908" s="429">
        <f t="shared" si="2249"/>
        <v>1156262.8473</v>
      </c>
      <c r="AU908" s="513"/>
      <c r="AV908" s="401">
        <f t="shared" si="2250"/>
        <v>0</v>
      </c>
      <c r="AW908" s="519">
        <f t="shared" si="2251"/>
        <v>217.13</v>
      </c>
      <c r="AX908" s="429">
        <f t="shared" si="2252"/>
        <v>1156262.8473</v>
      </c>
      <c r="AY908" s="513"/>
      <c r="AZ908" s="681">
        <f t="shared" si="2253"/>
        <v>0</v>
      </c>
      <c r="BA908" s="519">
        <f t="shared" si="2254"/>
        <v>217.13</v>
      </c>
      <c r="BB908" s="429">
        <f t="shared" si="2255"/>
        <v>1156262.8473</v>
      </c>
      <c r="BC908" s="695"/>
      <c r="BD908" s="681">
        <f t="shared" si="2256"/>
        <v>0</v>
      </c>
      <c r="BE908" s="695">
        <f t="shared" si="2257"/>
        <v>217.13</v>
      </c>
      <c r="BF908" s="681">
        <f t="shared" si="2258"/>
        <v>1156262.8473</v>
      </c>
      <c r="BG908" s="695"/>
      <c r="BH908" s="681">
        <f t="shared" si="2259"/>
        <v>0</v>
      </c>
      <c r="BI908" s="695">
        <f t="shared" si="2260"/>
        <v>217.13</v>
      </c>
      <c r="BJ908" s="681">
        <f t="shared" si="2261"/>
        <v>1156262.8473</v>
      </c>
      <c r="BK908" s="695"/>
      <c r="BL908" s="681">
        <f t="shared" si="2262"/>
        <v>0</v>
      </c>
      <c r="BM908" s="695">
        <f t="shared" si="2263"/>
        <v>217.13</v>
      </c>
      <c r="BN908" s="681">
        <f t="shared" si="2264"/>
        <v>1156262.8473</v>
      </c>
      <c r="BO908" s="722"/>
      <c r="BP908" s="708">
        <f t="shared" si="2265"/>
        <v>0</v>
      </c>
      <c r="BQ908" s="722">
        <f t="shared" si="2266"/>
        <v>217.13</v>
      </c>
      <c r="BR908" s="708">
        <f t="shared" si="2267"/>
        <v>1156262.8473</v>
      </c>
      <c r="BS908" s="722"/>
      <c r="BT908" s="708">
        <f t="shared" si="2268"/>
        <v>0</v>
      </c>
      <c r="BU908" s="722">
        <f t="shared" si="2269"/>
        <v>217.13</v>
      </c>
      <c r="BV908" s="708">
        <f t="shared" si="2270"/>
        <v>1156262.8473</v>
      </c>
      <c r="BW908" s="722"/>
      <c r="BX908" s="708">
        <f t="shared" si="2271"/>
        <v>0</v>
      </c>
      <c r="BY908" s="722">
        <f t="shared" si="2272"/>
        <v>217.13</v>
      </c>
      <c r="BZ908" s="708">
        <f t="shared" si="2273"/>
        <v>1156262.8473</v>
      </c>
      <c r="CA908" s="722"/>
      <c r="CB908" s="708">
        <f t="shared" si="2274"/>
        <v>0</v>
      </c>
      <c r="CC908" s="722">
        <f t="shared" si="2275"/>
        <v>217.13</v>
      </c>
      <c r="CD908" s="708">
        <f t="shared" si="2276"/>
        <v>1156262.8473</v>
      </c>
      <c r="CE908" s="708"/>
      <c r="CF908" s="402">
        <f t="shared" si="2170"/>
        <v>3336244.0649999999</v>
      </c>
    </row>
    <row r="909" spans="1:84">
      <c r="B909" s="395" t="s">
        <v>439</v>
      </c>
      <c r="C909" s="396" t="s">
        <v>37</v>
      </c>
      <c r="D909" s="397" t="s">
        <v>397</v>
      </c>
      <c r="E909" s="398">
        <v>74250</v>
      </c>
      <c r="F909" s="399">
        <v>59.5</v>
      </c>
      <c r="G909" s="400">
        <f t="shared" si="2226"/>
        <v>4417875</v>
      </c>
      <c r="H909" s="400"/>
      <c r="I909" s="401"/>
      <c r="J909" s="401"/>
      <c r="K909" s="513"/>
      <c r="L909" s="401"/>
      <c r="M909" s="513">
        <f t="shared" si="2227"/>
        <v>0</v>
      </c>
      <c r="N909" s="401">
        <f t="shared" si="2228"/>
        <v>0</v>
      </c>
      <c r="O909" s="513"/>
      <c r="P909" s="401"/>
      <c r="Q909" s="513">
        <f t="shared" si="2229"/>
        <v>0</v>
      </c>
      <c r="R909" s="401">
        <f t="shared" si="2230"/>
        <v>0</v>
      </c>
      <c r="S909" s="540"/>
      <c r="T909" s="401"/>
      <c r="U909" s="513">
        <f t="shared" si="2231"/>
        <v>0</v>
      </c>
      <c r="V909" s="401">
        <f t="shared" si="2232"/>
        <v>0</v>
      </c>
      <c r="W909" s="513"/>
      <c r="X909" s="401"/>
      <c r="Y909" s="513">
        <f t="shared" si="2233"/>
        <v>0</v>
      </c>
      <c r="Z909" s="401">
        <f t="shared" si="2234"/>
        <v>0</v>
      </c>
      <c r="AA909" s="513">
        <v>4</v>
      </c>
      <c r="AB909" s="401">
        <f t="shared" si="2235"/>
        <v>297000</v>
      </c>
      <c r="AC909" s="513">
        <f t="shared" si="2236"/>
        <v>4</v>
      </c>
      <c r="AD909" s="401">
        <f t="shared" si="2237"/>
        <v>297000</v>
      </c>
      <c r="AE909" s="513"/>
      <c r="AF909" s="401">
        <f t="shared" si="2238"/>
        <v>0</v>
      </c>
      <c r="AG909" s="513">
        <f t="shared" si="2239"/>
        <v>4</v>
      </c>
      <c r="AH909" s="401">
        <f t="shared" si="2240"/>
        <v>297000</v>
      </c>
      <c r="AI909" s="513"/>
      <c r="AJ909" s="401">
        <f t="shared" si="2241"/>
        <v>0</v>
      </c>
      <c r="AK909" s="513">
        <f t="shared" si="2242"/>
        <v>4</v>
      </c>
      <c r="AL909" s="401">
        <f t="shared" si="2243"/>
        <v>297000</v>
      </c>
      <c r="AM909" s="519"/>
      <c r="AN909" s="429">
        <f t="shared" si="2244"/>
        <v>0</v>
      </c>
      <c r="AO909" s="519">
        <f t="shared" si="2245"/>
        <v>4</v>
      </c>
      <c r="AP909" s="429">
        <f t="shared" si="2246"/>
        <v>297000</v>
      </c>
      <c r="AQ909" s="591"/>
      <c r="AR909" s="401">
        <f t="shared" si="2247"/>
        <v>0</v>
      </c>
      <c r="AS909" s="519">
        <f t="shared" si="2248"/>
        <v>4</v>
      </c>
      <c r="AT909" s="429">
        <f t="shared" si="2249"/>
        <v>297000</v>
      </c>
      <c r="AU909" s="513"/>
      <c r="AV909" s="401">
        <f t="shared" si="2250"/>
        <v>0</v>
      </c>
      <c r="AW909" s="519">
        <f t="shared" si="2251"/>
        <v>4</v>
      </c>
      <c r="AX909" s="429">
        <f t="shared" si="2252"/>
        <v>297000</v>
      </c>
      <c r="AY909" s="513">
        <v>12.09</v>
      </c>
      <c r="AZ909" s="401">
        <f t="shared" si="2253"/>
        <v>897682.5</v>
      </c>
      <c r="BA909" s="519">
        <f t="shared" si="2254"/>
        <v>16.09</v>
      </c>
      <c r="BB909" s="429">
        <f t="shared" si="2255"/>
        <v>1194682.5</v>
      </c>
      <c r="BC909" s="695">
        <v>0</v>
      </c>
      <c r="BD909" s="681">
        <f t="shared" si="2256"/>
        <v>0</v>
      </c>
      <c r="BE909" s="695">
        <f t="shared" si="2257"/>
        <v>16.09</v>
      </c>
      <c r="BF909" s="681">
        <f t="shared" si="2258"/>
        <v>1194682.5</v>
      </c>
      <c r="BG909" s="695"/>
      <c r="BH909" s="681">
        <f t="shared" si="2259"/>
        <v>0</v>
      </c>
      <c r="BI909" s="695">
        <f t="shared" si="2260"/>
        <v>16.09</v>
      </c>
      <c r="BJ909" s="681">
        <f t="shared" si="2261"/>
        <v>1194682.5</v>
      </c>
      <c r="BK909" s="695"/>
      <c r="BL909" s="681">
        <f t="shared" si="2262"/>
        <v>0</v>
      </c>
      <c r="BM909" s="695">
        <f t="shared" si="2263"/>
        <v>16.09</v>
      </c>
      <c r="BN909" s="681">
        <f t="shared" si="2264"/>
        <v>1194682.5</v>
      </c>
      <c r="BO909" s="722"/>
      <c r="BP909" s="708">
        <f t="shared" si="2265"/>
        <v>0</v>
      </c>
      <c r="BQ909" s="722">
        <f t="shared" si="2266"/>
        <v>16.09</v>
      </c>
      <c r="BR909" s="708">
        <f t="shared" si="2267"/>
        <v>1194682.5</v>
      </c>
      <c r="BS909" s="722"/>
      <c r="BT909" s="708">
        <f t="shared" si="2268"/>
        <v>0</v>
      </c>
      <c r="BU909" s="722">
        <f t="shared" si="2269"/>
        <v>16.09</v>
      </c>
      <c r="BV909" s="708">
        <f t="shared" si="2270"/>
        <v>1194682.5</v>
      </c>
      <c r="BW909" s="722"/>
      <c r="BX909" s="708">
        <f t="shared" si="2271"/>
        <v>0</v>
      </c>
      <c r="BY909" s="722">
        <f t="shared" si="2272"/>
        <v>16.09</v>
      </c>
      <c r="BZ909" s="708">
        <f t="shared" si="2273"/>
        <v>1194682.5</v>
      </c>
      <c r="CA909" s="722"/>
      <c r="CB909" s="708">
        <f t="shared" si="2274"/>
        <v>0</v>
      </c>
      <c r="CC909" s="722">
        <f t="shared" si="2275"/>
        <v>16.09</v>
      </c>
      <c r="CD909" s="708">
        <f t="shared" si="2276"/>
        <v>1194682.5</v>
      </c>
      <c r="CE909" s="708"/>
      <c r="CF909" s="402">
        <f t="shared" ref="CF909:CF959" si="2277">+G909+H909</f>
        <v>4417875</v>
      </c>
    </row>
    <row r="910" spans="1:84" ht="54">
      <c r="B910" s="395" t="s">
        <v>1156</v>
      </c>
      <c r="C910" s="396" t="s">
        <v>1157</v>
      </c>
      <c r="D910" s="397" t="s">
        <v>397</v>
      </c>
      <c r="E910" s="398">
        <v>420928.2</v>
      </c>
      <c r="F910" s="399">
        <v>6.6000000000000005</v>
      </c>
      <c r="G910" s="400">
        <f t="shared" si="2226"/>
        <v>2778126.12</v>
      </c>
      <c r="H910" s="400"/>
      <c r="I910" s="401"/>
      <c r="J910" s="401"/>
      <c r="K910" s="513"/>
      <c r="L910" s="401"/>
      <c r="M910" s="513">
        <f t="shared" si="2227"/>
        <v>0</v>
      </c>
      <c r="N910" s="401">
        <f t="shared" si="2228"/>
        <v>0</v>
      </c>
      <c r="O910" s="513"/>
      <c r="P910" s="401"/>
      <c r="Q910" s="513">
        <f t="shared" si="2229"/>
        <v>0</v>
      </c>
      <c r="R910" s="401">
        <f t="shared" si="2230"/>
        <v>0</v>
      </c>
      <c r="S910" s="540"/>
      <c r="T910" s="401"/>
      <c r="U910" s="513">
        <f t="shared" si="2231"/>
        <v>0</v>
      </c>
      <c r="V910" s="401">
        <f t="shared" si="2232"/>
        <v>0</v>
      </c>
      <c r="W910" s="513"/>
      <c r="X910" s="401"/>
      <c r="Y910" s="513">
        <f t="shared" si="2233"/>
        <v>0</v>
      </c>
      <c r="Z910" s="401">
        <f t="shared" si="2234"/>
        <v>0</v>
      </c>
      <c r="AA910" s="513">
        <v>5.72</v>
      </c>
      <c r="AB910" s="401">
        <f t="shared" si="2235"/>
        <v>2407709.304</v>
      </c>
      <c r="AC910" s="513">
        <f t="shared" si="2236"/>
        <v>5.72</v>
      </c>
      <c r="AD910" s="401">
        <f t="shared" si="2237"/>
        <v>2407709.304</v>
      </c>
      <c r="AE910" s="513"/>
      <c r="AF910" s="401">
        <f t="shared" si="2238"/>
        <v>0</v>
      </c>
      <c r="AG910" s="513">
        <f t="shared" si="2239"/>
        <v>5.72</v>
      </c>
      <c r="AH910" s="401">
        <f t="shared" si="2240"/>
        <v>2407709.304</v>
      </c>
      <c r="AI910" s="513"/>
      <c r="AJ910" s="401">
        <f t="shared" si="2241"/>
        <v>0</v>
      </c>
      <c r="AK910" s="513">
        <f t="shared" si="2242"/>
        <v>5.72</v>
      </c>
      <c r="AL910" s="401">
        <f t="shared" si="2243"/>
        <v>2407709.304</v>
      </c>
      <c r="AM910" s="519"/>
      <c r="AN910" s="429">
        <f t="shared" si="2244"/>
        <v>0</v>
      </c>
      <c r="AO910" s="519">
        <f t="shared" si="2245"/>
        <v>5.72</v>
      </c>
      <c r="AP910" s="429">
        <f t="shared" si="2246"/>
        <v>2407709.304</v>
      </c>
      <c r="AQ910" s="591"/>
      <c r="AR910" s="401">
        <f t="shared" si="2247"/>
        <v>0</v>
      </c>
      <c r="AS910" s="519">
        <f t="shared" si="2248"/>
        <v>5.72</v>
      </c>
      <c r="AT910" s="429">
        <f t="shared" si="2249"/>
        <v>2407709.304</v>
      </c>
      <c r="AU910" s="513"/>
      <c r="AV910" s="401">
        <f t="shared" si="2250"/>
        <v>0</v>
      </c>
      <c r="AW910" s="519">
        <f t="shared" si="2251"/>
        <v>5.72</v>
      </c>
      <c r="AX910" s="429">
        <f t="shared" si="2252"/>
        <v>2407709.304</v>
      </c>
      <c r="AY910" s="513"/>
      <c r="AZ910" s="681">
        <f t="shared" si="2253"/>
        <v>0</v>
      </c>
      <c r="BA910" s="519">
        <f t="shared" si="2254"/>
        <v>5.72</v>
      </c>
      <c r="BB910" s="429">
        <f t="shared" si="2255"/>
        <v>2407709.304</v>
      </c>
      <c r="BC910" s="695"/>
      <c r="BD910" s="681">
        <f t="shared" si="2256"/>
        <v>0</v>
      </c>
      <c r="BE910" s="695">
        <f t="shared" si="2257"/>
        <v>5.72</v>
      </c>
      <c r="BF910" s="681">
        <f t="shared" si="2258"/>
        <v>2407709.304</v>
      </c>
      <c r="BG910" s="695"/>
      <c r="BH910" s="681">
        <f t="shared" si="2259"/>
        <v>0</v>
      </c>
      <c r="BI910" s="695">
        <f t="shared" si="2260"/>
        <v>5.72</v>
      </c>
      <c r="BJ910" s="681">
        <f t="shared" si="2261"/>
        <v>2407709.304</v>
      </c>
      <c r="BK910" s="695"/>
      <c r="BL910" s="681">
        <f t="shared" si="2262"/>
        <v>0</v>
      </c>
      <c r="BM910" s="695">
        <f t="shared" si="2263"/>
        <v>5.72</v>
      </c>
      <c r="BN910" s="681">
        <f t="shared" si="2264"/>
        <v>2407709.304</v>
      </c>
      <c r="BO910" s="722"/>
      <c r="BP910" s="708">
        <f t="shared" si="2265"/>
        <v>0</v>
      </c>
      <c r="BQ910" s="722">
        <f t="shared" si="2266"/>
        <v>5.72</v>
      </c>
      <c r="BR910" s="708">
        <f t="shared" si="2267"/>
        <v>2407709.304</v>
      </c>
      <c r="BS910" s="722"/>
      <c r="BT910" s="708">
        <f t="shared" si="2268"/>
        <v>0</v>
      </c>
      <c r="BU910" s="722">
        <f t="shared" si="2269"/>
        <v>5.72</v>
      </c>
      <c r="BV910" s="708">
        <f t="shared" si="2270"/>
        <v>2407709.304</v>
      </c>
      <c r="BW910" s="722"/>
      <c r="BX910" s="708">
        <f t="shared" si="2271"/>
        <v>0</v>
      </c>
      <c r="BY910" s="722">
        <f t="shared" si="2272"/>
        <v>5.72</v>
      </c>
      <c r="BZ910" s="708">
        <f t="shared" si="2273"/>
        <v>2407709.304</v>
      </c>
      <c r="CA910" s="722"/>
      <c r="CB910" s="708">
        <f t="shared" si="2274"/>
        <v>0</v>
      </c>
      <c r="CC910" s="722">
        <f t="shared" si="2275"/>
        <v>5.72</v>
      </c>
      <c r="CD910" s="708">
        <f t="shared" si="2276"/>
        <v>2407709.304</v>
      </c>
      <c r="CE910" s="708"/>
      <c r="CF910" s="402">
        <f t="shared" si="2277"/>
        <v>2778126.12</v>
      </c>
    </row>
    <row r="911" spans="1:84" ht="198">
      <c r="B911" s="395" t="s">
        <v>1179</v>
      </c>
      <c r="C911" s="396" t="s">
        <v>1180</v>
      </c>
      <c r="D911" s="397" t="s">
        <v>397</v>
      </c>
      <c r="E911" s="398">
        <v>589422.24</v>
      </c>
      <c r="F911" s="399">
        <v>3.5999999999999996</v>
      </c>
      <c r="G911" s="400">
        <f t="shared" si="2226"/>
        <v>2121920.0639999998</v>
      </c>
      <c r="H911" s="400"/>
      <c r="I911" s="401"/>
      <c r="J911" s="401"/>
      <c r="K911" s="513"/>
      <c r="L911" s="401"/>
      <c r="M911" s="513">
        <f t="shared" si="2227"/>
        <v>0</v>
      </c>
      <c r="N911" s="401">
        <f t="shared" si="2228"/>
        <v>0</v>
      </c>
      <c r="O911" s="513"/>
      <c r="P911" s="401"/>
      <c r="Q911" s="513">
        <f t="shared" si="2229"/>
        <v>0</v>
      </c>
      <c r="R911" s="401">
        <f t="shared" si="2230"/>
        <v>0</v>
      </c>
      <c r="S911" s="540"/>
      <c r="T911" s="401"/>
      <c r="U911" s="513">
        <f t="shared" si="2231"/>
        <v>0</v>
      </c>
      <c r="V911" s="401">
        <f t="shared" si="2232"/>
        <v>0</v>
      </c>
      <c r="W911" s="513"/>
      <c r="X911" s="401"/>
      <c r="Y911" s="513">
        <f t="shared" si="2233"/>
        <v>0</v>
      </c>
      <c r="Z911" s="401">
        <f t="shared" si="2234"/>
        <v>0</v>
      </c>
      <c r="AA911" s="513"/>
      <c r="AB911" s="401">
        <f t="shared" si="2235"/>
        <v>0</v>
      </c>
      <c r="AC911" s="513">
        <f t="shared" si="2236"/>
        <v>0</v>
      </c>
      <c r="AD911" s="401">
        <f t="shared" si="2237"/>
        <v>0</v>
      </c>
      <c r="AE911" s="513"/>
      <c r="AF911" s="401">
        <f t="shared" si="2238"/>
        <v>0</v>
      </c>
      <c r="AG911" s="513">
        <f t="shared" si="2239"/>
        <v>0</v>
      </c>
      <c r="AH911" s="401">
        <f t="shared" si="2240"/>
        <v>0</v>
      </c>
      <c r="AI911" s="513"/>
      <c r="AJ911" s="401">
        <f t="shared" si="2241"/>
        <v>0</v>
      </c>
      <c r="AK911" s="513">
        <f t="shared" si="2242"/>
        <v>0</v>
      </c>
      <c r="AL911" s="401">
        <f t="shared" si="2243"/>
        <v>0</v>
      </c>
      <c r="AM911" s="519"/>
      <c r="AN911" s="429">
        <f t="shared" si="2244"/>
        <v>0</v>
      </c>
      <c r="AO911" s="519">
        <f t="shared" si="2245"/>
        <v>0</v>
      </c>
      <c r="AP911" s="429">
        <f t="shared" si="2246"/>
        <v>0</v>
      </c>
      <c r="AQ911" s="591"/>
      <c r="AR911" s="401">
        <f t="shared" si="2247"/>
        <v>0</v>
      </c>
      <c r="AS911" s="519">
        <f t="shared" si="2248"/>
        <v>0</v>
      </c>
      <c r="AT911" s="429">
        <f t="shared" si="2249"/>
        <v>0</v>
      </c>
      <c r="AU911" s="513"/>
      <c r="AV911" s="401">
        <f t="shared" si="2250"/>
        <v>0</v>
      </c>
      <c r="AW911" s="519">
        <f t="shared" si="2251"/>
        <v>0</v>
      </c>
      <c r="AX911" s="429">
        <f t="shared" si="2252"/>
        <v>0</v>
      </c>
      <c r="AY911" s="513"/>
      <c r="AZ911" s="681">
        <f t="shared" si="2253"/>
        <v>0</v>
      </c>
      <c r="BA911" s="519">
        <f t="shared" si="2254"/>
        <v>0</v>
      </c>
      <c r="BB911" s="429">
        <f t="shared" si="2255"/>
        <v>0</v>
      </c>
      <c r="BC911" s="695"/>
      <c r="BD911" s="681">
        <f t="shared" si="2256"/>
        <v>0</v>
      </c>
      <c r="BE911" s="695">
        <f t="shared" si="2257"/>
        <v>0</v>
      </c>
      <c r="BF911" s="681">
        <f t="shared" si="2258"/>
        <v>0</v>
      </c>
      <c r="BG911" s="695"/>
      <c r="BH911" s="681">
        <f t="shared" si="2259"/>
        <v>0</v>
      </c>
      <c r="BI911" s="695">
        <f t="shared" si="2260"/>
        <v>0</v>
      </c>
      <c r="BJ911" s="681">
        <f t="shared" si="2261"/>
        <v>0</v>
      </c>
      <c r="BK911" s="695"/>
      <c r="BL911" s="681">
        <f t="shared" si="2262"/>
        <v>0</v>
      </c>
      <c r="BM911" s="695">
        <f t="shared" si="2263"/>
        <v>0</v>
      </c>
      <c r="BN911" s="681">
        <f t="shared" si="2264"/>
        <v>0</v>
      </c>
      <c r="BO911" s="722"/>
      <c r="BP911" s="708">
        <f t="shared" si="2265"/>
        <v>0</v>
      </c>
      <c r="BQ911" s="722">
        <f t="shared" si="2266"/>
        <v>0</v>
      </c>
      <c r="BR911" s="708">
        <f t="shared" si="2267"/>
        <v>0</v>
      </c>
      <c r="BS911" s="722"/>
      <c r="BT911" s="708">
        <f t="shared" si="2268"/>
        <v>0</v>
      </c>
      <c r="BU911" s="722">
        <f t="shared" si="2269"/>
        <v>0</v>
      </c>
      <c r="BV911" s="708">
        <f t="shared" si="2270"/>
        <v>0</v>
      </c>
      <c r="BW911" s="722"/>
      <c r="BX911" s="708">
        <f t="shared" si="2271"/>
        <v>0</v>
      </c>
      <c r="BY911" s="722">
        <f t="shared" si="2272"/>
        <v>0</v>
      </c>
      <c r="BZ911" s="708">
        <f t="shared" si="2273"/>
        <v>0</v>
      </c>
      <c r="CA911" s="722"/>
      <c r="CB911" s="708">
        <f t="shared" si="2274"/>
        <v>0</v>
      </c>
      <c r="CC911" s="722">
        <f t="shared" si="2275"/>
        <v>0</v>
      </c>
      <c r="CD911" s="708">
        <f t="shared" si="2276"/>
        <v>0</v>
      </c>
      <c r="CE911" s="708"/>
      <c r="CF911" s="402">
        <f t="shared" si="2277"/>
        <v>2121920.0639999998</v>
      </c>
    </row>
    <row r="912" spans="1:84">
      <c r="B912" s="395" t="s">
        <v>89</v>
      </c>
      <c r="C912" s="396" t="s">
        <v>1186</v>
      </c>
      <c r="D912" s="397" t="s">
        <v>397</v>
      </c>
      <c r="E912" s="398">
        <v>41486.94</v>
      </c>
      <c r="F912" s="399">
        <v>11.3</v>
      </c>
      <c r="G912" s="400">
        <f t="shared" si="2226"/>
        <v>468802.42200000008</v>
      </c>
      <c r="H912" s="400"/>
      <c r="I912" s="401"/>
      <c r="J912" s="401"/>
      <c r="K912" s="513"/>
      <c r="L912" s="401"/>
      <c r="M912" s="513">
        <f t="shared" si="2227"/>
        <v>0</v>
      </c>
      <c r="N912" s="401">
        <f t="shared" si="2228"/>
        <v>0</v>
      </c>
      <c r="O912" s="513"/>
      <c r="P912" s="401"/>
      <c r="Q912" s="513">
        <f t="shared" si="2229"/>
        <v>0</v>
      </c>
      <c r="R912" s="401">
        <f t="shared" si="2230"/>
        <v>0</v>
      </c>
      <c r="S912" s="540"/>
      <c r="T912" s="401"/>
      <c r="U912" s="513">
        <f t="shared" si="2231"/>
        <v>0</v>
      </c>
      <c r="V912" s="401">
        <f t="shared" si="2232"/>
        <v>0</v>
      </c>
      <c r="W912" s="513"/>
      <c r="X912" s="401"/>
      <c r="Y912" s="513">
        <f t="shared" si="2233"/>
        <v>0</v>
      </c>
      <c r="Z912" s="401">
        <f t="shared" si="2234"/>
        <v>0</v>
      </c>
      <c r="AA912" s="513"/>
      <c r="AB912" s="401">
        <f t="shared" si="2235"/>
        <v>0</v>
      </c>
      <c r="AC912" s="513">
        <f t="shared" si="2236"/>
        <v>0</v>
      </c>
      <c r="AD912" s="401">
        <f t="shared" si="2237"/>
        <v>0</v>
      </c>
      <c r="AE912" s="513"/>
      <c r="AF912" s="401">
        <f t="shared" si="2238"/>
        <v>0</v>
      </c>
      <c r="AG912" s="513">
        <f t="shared" si="2239"/>
        <v>0</v>
      </c>
      <c r="AH912" s="401">
        <f t="shared" si="2240"/>
        <v>0</v>
      </c>
      <c r="AI912" s="513"/>
      <c r="AJ912" s="401">
        <f t="shared" si="2241"/>
        <v>0</v>
      </c>
      <c r="AK912" s="513">
        <f t="shared" si="2242"/>
        <v>0</v>
      </c>
      <c r="AL912" s="401">
        <f t="shared" si="2243"/>
        <v>0</v>
      </c>
      <c r="AM912" s="519"/>
      <c r="AN912" s="429">
        <f t="shared" si="2244"/>
        <v>0</v>
      </c>
      <c r="AO912" s="519">
        <f t="shared" si="2245"/>
        <v>0</v>
      </c>
      <c r="AP912" s="429">
        <f t="shared" si="2246"/>
        <v>0</v>
      </c>
      <c r="AQ912" s="591"/>
      <c r="AR912" s="401">
        <f t="shared" si="2247"/>
        <v>0</v>
      </c>
      <c r="AS912" s="519">
        <f t="shared" si="2248"/>
        <v>0</v>
      </c>
      <c r="AT912" s="429">
        <f t="shared" si="2249"/>
        <v>0</v>
      </c>
      <c r="AU912" s="513"/>
      <c r="AV912" s="401">
        <f t="shared" si="2250"/>
        <v>0</v>
      </c>
      <c r="AW912" s="519">
        <f t="shared" si="2251"/>
        <v>0</v>
      </c>
      <c r="AX912" s="429">
        <f t="shared" si="2252"/>
        <v>0</v>
      </c>
      <c r="AY912" s="513"/>
      <c r="AZ912" s="681">
        <f t="shared" si="2253"/>
        <v>0</v>
      </c>
      <c r="BA912" s="519">
        <f t="shared" si="2254"/>
        <v>0</v>
      </c>
      <c r="BB912" s="429">
        <f t="shared" si="2255"/>
        <v>0</v>
      </c>
      <c r="BC912" s="695"/>
      <c r="BD912" s="681">
        <f t="shared" si="2256"/>
        <v>0</v>
      </c>
      <c r="BE912" s="695">
        <f t="shared" si="2257"/>
        <v>0</v>
      </c>
      <c r="BF912" s="681">
        <f t="shared" si="2258"/>
        <v>0</v>
      </c>
      <c r="BG912" s="695"/>
      <c r="BH912" s="681">
        <f t="shared" si="2259"/>
        <v>0</v>
      </c>
      <c r="BI912" s="695">
        <f t="shared" si="2260"/>
        <v>0</v>
      </c>
      <c r="BJ912" s="681">
        <f t="shared" si="2261"/>
        <v>0</v>
      </c>
      <c r="BK912" s="695"/>
      <c r="BL912" s="681">
        <f t="shared" si="2262"/>
        <v>0</v>
      </c>
      <c r="BM912" s="695">
        <f t="shared" si="2263"/>
        <v>0</v>
      </c>
      <c r="BN912" s="681">
        <f t="shared" si="2264"/>
        <v>0</v>
      </c>
      <c r="BO912" s="722">
        <v>22.71</v>
      </c>
      <c r="BP912" s="708">
        <f t="shared" si="2265"/>
        <v>942168.40740000014</v>
      </c>
      <c r="BQ912" s="722">
        <f t="shared" si="2266"/>
        <v>22.71</v>
      </c>
      <c r="BR912" s="708">
        <f t="shared" si="2267"/>
        <v>942168.40740000014</v>
      </c>
      <c r="BS912" s="722"/>
      <c r="BT912" s="708">
        <f t="shared" si="2268"/>
        <v>0</v>
      </c>
      <c r="BU912" s="722">
        <f t="shared" si="2269"/>
        <v>22.71</v>
      </c>
      <c r="BV912" s="708">
        <f t="shared" si="2270"/>
        <v>942168.40740000014</v>
      </c>
      <c r="BW912" s="722"/>
      <c r="BX912" s="708">
        <f t="shared" si="2271"/>
        <v>0</v>
      </c>
      <c r="BY912" s="722">
        <f t="shared" si="2272"/>
        <v>22.71</v>
      </c>
      <c r="BZ912" s="708">
        <f t="shared" si="2273"/>
        <v>942168.40740000014</v>
      </c>
      <c r="CA912" s="722"/>
      <c r="CB912" s="708">
        <f t="shared" si="2274"/>
        <v>0</v>
      </c>
      <c r="CC912" s="722">
        <f t="shared" si="2275"/>
        <v>22.71</v>
      </c>
      <c r="CD912" s="708">
        <f t="shared" si="2276"/>
        <v>942168.40740000014</v>
      </c>
      <c r="CE912" s="708"/>
      <c r="CF912" s="402">
        <f t="shared" si="2277"/>
        <v>468802.42200000008</v>
      </c>
    </row>
    <row r="913" spans="2:84">
      <c r="B913" s="395" t="s">
        <v>99</v>
      </c>
      <c r="C913" s="396" t="s">
        <v>1254</v>
      </c>
      <c r="D913" s="397" t="s">
        <v>397</v>
      </c>
      <c r="E913" s="398">
        <v>13747.14</v>
      </c>
      <c r="F913" s="399">
        <v>226.8</v>
      </c>
      <c r="G913" s="400">
        <f t="shared" si="2226"/>
        <v>3117851.352</v>
      </c>
      <c r="H913" s="400"/>
      <c r="I913" s="401"/>
      <c r="J913" s="401"/>
      <c r="K913" s="513"/>
      <c r="L913" s="401"/>
      <c r="M913" s="513">
        <f t="shared" si="2227"/>
        <v>0</v>
      </c>
      <c r="N913" s="401">
        <f t="shared" si="2228"/>
        <v>0</v>
      </c>
      <c r="O913" s="513"/>
      <c r="P913" s="401"/>
      <c r="Q913" s="513">
        <f t="shared" si="2229"/>
        <v>0</v>
      </c>
      <c r="R913" s="401">
        <f t="shared" si="2230"/>
        <v>0</v>
      </c>
      <c r="S913" s="540"/>
      <c r="T913" s="401"/>
      <c r="U913" s="513">
        <f t="shared" si="2231"/>
        <v>0</v>
      </c>
      <c r="V913" s="401">
        <f t="shared" si="2232"/>
        <v>0</v>
      </c>
      <c r="W913" s="513"/>
      <c r="X913" s="401"/>
      <c r="Y913" s="513">
        <f t="shared" si="2233"/>
        <v>0</v>
      </c>
      <c r="Z913" s="401">
        <f t="shared" si="2234"/>
        <v>0</v>
      </c>
      <c r="AA913" s="513"/>
      <c r="AB913" s="401">
        <f t="shared" si="2235"/>
        <v>0</v>
      </c>
      <c r="AC913" s="513">
        <f t="shared" si="2236"/>
        <v>0</v>
      </c>
      <c r="AD913" s="401">
        <f t="shared" si="2237"/>
        <v>0</v>
      </c>
      <c r="AE913" s="513"/>
      <c r="AF913" s="401">
        <f t="shared" si="2238"/>
        <v>0</v>
      </c>
      <c r="AG913" s="513">
        <f t="shared" si="2239"/>
        <v>0</v>
      </c>
      <c r="AH913" s="401">
        <f t="shared" si="2240"/>
        <v>0</v>
      </c>
      <c r="AI913" s="513"/>
      <c r="AJ913" s="401">
        <f t="shared" si="2241"/>
        <v>0</v>
      </c>
      <c r="AK913" s="513">
        <f t="shared" si="2242"/>
        <v>0</v>
      </c>
      <c r="AL913" s="401">
        <f t="shared" si="2243"/>
        <v>0</v>
      </c>
      <c r="AM913" s="519"/>
      <c r="AN913" s="429">
        <f t="shared" si="2244"/>
        <v>0</v>
      </c>
      <c r="AO913" s="519">
        <f t="shared" si="2245"/>
        <v>0</v>
      </c>
      <c r="AP913" s="429">
        <f t="shared" si="2246"/>
        <v>0</v>
      </c>
      <c r="AQ913" s="591"/>
      <c r="AR913" s="401">
        <f t="shared" si="2247"/>
        <v>0</v>
      </c>
      <c r="AS913" s="519">
        <f t="shared" si="2248"/>
        <v>0</v>
      </c>
      <c r="AT913" s="429">
        <f t="shared" si="2249"/>
        <v>0</v>
      </c>
      <c r="AU913" s="513"/>
      <c r="AV913" s="401">
        <f t="shared" si="2250"/>
        <v>0</v>
      </c>
      <c r="AW913" s="519">
        <f t="shared" si="2251"/>
        <v>0</v>
      </c>
      <c r="AX913" s="429">
        <f t="shared" si="2252"/>
        <v>0</v>
      </c>
      <c r="AY913" s="513"/>
      <c r="AZ913" s="681">
        <f t="shared" si="2253"/>
        <v>0</v>
      </c>
      <c r="BA913" s="519">
        <f t="shared" si="2254"/>
        <v>0</v>
      </c>
      <c r="BB913" s="429">
        <f t="shared" si="2255"/>
        <v>0</v>
      </c>
      <c r="BC913" s="695"/>
      <c r="BD913" s="681">
        <f t="shared" si="2256"/>
        <v>0</v>
      </c>
      <c r="BE913" s="695">
        <f t="shared" si="2257"/>
        <v>0</v>
      </c>
      <c r="BF913" s="681">
        <f t="shared" si="2258"/>
        <v>0</v>
      </c>
      <c r="BG913" s="695"/>
      <c r="BH913" s="681">
        <f t="shared" si="2259"/>
        <v>0</v>
      </c>
      <c r="BI913" s="695">
        <f t="shared" si="2260"/>
        <v>0</v>
      </c>
      <c r="BJ913" s="681">
        <f t="shared" si="2261"/>
        <v>0</v>
      </c>
      <c r="BK913" s="695"/>
      <c r="BL913" s="681">
        <f t="shared" si="2262"/>
        <v>0</v>
      </c>
      <c r="BM913" s="695">
        <f t="shared" si="2263"/>
        <v>0</v>
      </c>
      <c r="BN913" s="681">
        <f t="shared" si="2264"/>
        <v>0</v>
      </c>
      <c r="BO913" s="722"/>
      <c r="BP913" s="708">
        <f t="shared" si="2265"/>
        <v>0</v>
      </c>
      <c r="BQ913" s="722">
        <f t="shared" si="2266"/>
        <v>0</v>
      </c>
      <c r="BR913" s="708">
        <f t="shared" si="2267"/>
        <v>0</v>
      </c>
      <c r="BS913" s="722"/>
      <c r="BT913" s="708">
        <f t="shared" si="2268"/>
        <v>0</v>
      </c>
      <c r="BU913" s="722">
        <f t="shared" si="2269"/>
        <v>0</v>
      </c>
      <c r="BV913" s="708">
        <f t="shared" si="2270"/>
        <v>0</v>
      </c>
      <c r="BW913" s="722"/>
      <c r="BX913" s="708">
        <f t="shared" si="2271"/>
        <v>0</v>
      </c>
      <c r="BY913" s="722">
        <f t="shared" si="2272"/>
        <v>0</v>
      </c>
      <c r="BZ913" s="708">
        <f t="shared" si="2273"/>
        <v>0</v>
      </c>
      <c r="CA913" s="722"/>
      <c r="CB913" s="708">
        <f t="shared" si="2274"/>
        <v>0</v>
      </c>
      <c r="CC913" s="722">
        <f t="shared" si="2275"/>
        <v>0</v>
      </c>
      <c r="CD913" s="708">
        <f t="shared" si="2276"/>
        <v>0</v>
      </c>
      <c r="CE913" s="708"/>
      <c r="CF913" s="402">
        <f t="shared" si="2277"/>
        <v>3117851.352</v>
      </c>
    </row>
    <row r="914" spans="2:84" ht="54">
      <c r="B914" s="395" t="s">
        <v>1818</v>
      </c>
      <c r="C914" s="396" t="s">
        <v>1819</v>
      </c>
      <c r="D914" s="397" t="s">
        <v>397</v>
      </c>
      <c r="E914" s="398">
        <v>62191</v>
      </c>
      <c r="F914" s="399">
        <v>18</v>
      </c>
      <c r="G914" s="400">
        <f t="shared" si="2226"/>
        <v>1119438</v>
      </c>
      <c r="H914" s="400"/>
      <c r="I914" s="401"/>
      <c r="J914" s="401"/>
      <c r="K914" s="513"/>
      <c r="L914" s="401"/>
      <c r="M914" s="513">
        <f t="shared" si="2227"/>
        <v>0</v>
      </c>
      <c r="N914" s="401">
        <f t="shared" si="2228"/>
        <v>0</v>
      </c>
      <c r="O914" s="513"/>
      <c r="P914" s="401"/>
      <c r="Q914" s="513">
        <f t="shared" si="2229"/>
        <v>0</v>
      </c>
      <c r="R914" s="401">
        <f t="shared" si="2230"/>
        <v>0</v>
      </c>
      <c r="S914" s="540"/>
      <c r="T914" s="401"/>
      <c r="U914" s="513">
        <f t="shared" si="2231"/>
        <v>0</v>
      </c>
      <c r="V914" s="401">
        <f t="shared" si="2232"/>
        <v>0</v>
      </c>
      <c r="W914" s="513"/>
      <c r="X914" s="401"/>
      <c r="Y914" s="513">
        <f t="shared" si="2233"/>
        <v>0</v>
      </c>
      <c r="Z914" s="401">
        <f t="shared" si="2234"/>
        <v>0</v>
      </c>
      <c r="AA914" s="513"/>
      <c r="AB914" s="401">
        <f t="shared" si="2235"/>
        <v>0</v>
      </c>
      <c r="AC914" s="513">
        <f t="shared" si="2236"/>
        <v>0</v>
      </c>
      <c r="AD914" s="401">
        <f t="shared" si="2237"/>
        <v>0</v>
      </c>
      <c r="AE914" s="513"/>
      <c r="AF914" s="401">
        <f t="shared" si="2238"/>
        <v>0</v>
      </c>
      <c r="AG914" s="513">
        <f t="shared" si="2239"/>
        <v>0</v>
      </c>
      <c r="AH914" s="401">
        <f t="shared" si="2240"/>
        <v>0</v>
      </c>
      <c r="AI914" s="513"/>
      <c r="AJ914" s="401">
        <f t="shared" si="2241"/>
        <v>0</v>
      </c>
      <c r="AK914" s="513">
        <f t="shared" si="2242"/>
        <v>0</v>
      </c>
      <c r="AL914" s="401">
        <f t="shared" si="2243"/>
        <v>0</v>
      </c>
      <c r="AM914" s="519"/>
      <c r="AN914" s="429">
        <f t="shared" si="2244"/>
        <v>0</v>
      </c>
      <c r="AO914" s="519">
        <f t="shared" si="2245"/>
        <v>0</v>
      </c>
      <c r="AP914" s="429">
        <f t="shared" si="2246"/>
        <v>0</v>
      </c>
      <c r="AQ914" s="591"/>
      <c r="AR914" s="401">
        <f t="shared" si="2247"/>
        <v>0</v>
      </c>
      <c r="AS914" s="519">
        <f t="shared" si="2248"/>
        <v>0</v>
      </c>
      <c r="AT914" s="429">
        <f t="shared" si="2249"/>
        <v>0</v>
      </c>
      <c r="AU914" s="513"/>
      <c r="AV914" s="401">
        <f t="shared" si="2250"/>
        <v>0</v>
      </c>
      <c r="AW914" s="519">
        <f t="shared" si="2251"/>
        <v>0</v>
      </c>
      <c r="AX914" s="429">
        <f t="shared" si="2252"/>
        <v>0</v>
      </c>
      <c r="AY914" s="513"/>
      <c r="AZ914" s="681">
        <f t="shared" si="2253"/>
        <v>0</v>
      </c>
      <c r="BA914" s="519">
        <f t="shared" si="2254"/>
        <v>0</v>
      </c>
      <c r="BB914" s="429">
        <f t="shared" si="2255"/>
        <v>0</v>
      </c>
      <c r="BC914" s="695"/>
      <c r="BD914" s="681">
        <f t="shared" si="2256"/>
        <v>0</v>
      </c>
      <c r="BE914" s="695">
        <f t="shared" si="2257"/>
        <v>0</v>
      </c>
      <c r="BF914" s="681">
        <f t="shared" si="2258"/>
        <v>0</v>
      </c>
      <c r="BG914" s="695"/>
      <c r="BH914" s="681">
        <f t="shared" si="2259"/>
        <v>0</v>
      </c>
      <c r="BI914" s="695">
        <f t="shared" si="2260"/>
        <v>0</v>
      </c>
      <c r="BJ914" s="681">
        <f t="shared" si="2261"/>
        <v>0</v>
      </c>
      <c r="BK914" s="695"/>
      <c r="BL914" s="681">
        <f t="shared" si="2262"/>
        <v>0</v>
      </c>
      <c r="BM914" s="695">
        <f t="shared" si="2263"/>
        <v>0</v>
      </c>
      <c r="BN914" s="681">
        <f t="shared" si="2264"/>
        <v>0</v>
      </c>
      <c r="BO914" s="722"/>
      <c r="BP914" s="708">
        <f t="shared" si="2265"/>
        <v>0</v>
      </c>
      <c r="BQ914" s="722">
        <f t="shared" si="2266"/>
        <v>0</v>
      </c>
      <c r="BR914" s="708">
        <f t="shared" si="2267"/>
        <v>0</v>
      </c>
      <c r="BS914" s="722"/>
      <c r="BT914" s="708">
        <f t="shared" si="2268"/>
        <v>0</v>
      </c>
      <c r="BU914" s="722">
        <f t="shared" si="2269"/>
        <v>0</v>
      </c>
      <c r="BV914" s="708">
        <f t="shared" si="2270"/>
        <v>0</v>
      </c>
      <c r="BW914" s="722"/>
      <c r="BX914" s="708">
        <f t="shared" si="2271"/>
        <v>0</v>
      </c>
      <c r="BY914" s="722">
        <f t="shared" si="2272"/>
        <v>0</v>
      </c>
      <c r="BZ914" s="708">
        <f t="shared" si="2273"/>
        <v>0</v>
      </c>
      <c r="CA914" s="722"/>
      <c r="CB914" s="708">
        <f t="shared" si="2274"/>
        <v>0</v>
      </c>
      <c r="CC914" s="722">
        <f t="shared" si="2275"/>
        <v>0</v>
      </c>
      <c r="CD914" s="708">
        <f t="shared" si="2276"/>
        <v>0</v>
      </c>
      <c r="CE914" s="708"/>
      <c r="CF914" s="402">
        <f t="shared" si="2277"/>
        <v>1119438</v>
      </c>
    </row>
    <row r="915" spans="2:84" ht="54">
      <c r="B915" s="395" t="s">
        <v>1822</v>
      </c>
      <c r="C915" s="396" t="s">
        <v>1823</v>
      </c>
      <c r="D915" s="397" t="s">
        <v>397</v>
      </c>
      <c r="E915" s="398">
        <v>85586</v>
      </c>
      <c r="F915" s="399">
        <v>113.4</v>
      </c>
      <c r="G915" s="400">
        <f t="shared" si="2226"/>
        <v>9705452.4000000004</v>
      </c>
      <c r="H915" s="400"/>
      <c r="I915" s="401"/>
      <c r="J915" s="401"/>
      <c r="K915" s="513"/>
      <c r="L915" s="401"/>
      <c r="M915" s="513">
        <f t="shared" si="2227"/>
        <v>0</v>
      </c>
      <c r="N915" s="401">
        <f t="shared" si="2228"/>
        <v>0</v>
      </c>
      <c r="O915" s="513"/>
      <c r="P915" s="401"/>
      <c r="Q915" s="513">
        <f t="shared" si="2229"/>
        <v>0</v>
      </c>
      <c r="R915" s="401">
        <f t="shared" si="2230"/>
        <v>0</v>
      </c>
      <c r="S915" s="540"/>
      <c r="T915" s="401"/>
      <c r="U915" s="513">
        <f t="shared" si="2231"/>
        <v>0</v>
      </c>
      <c r="V915" s="401">
        <f t="shared" si="2232"/>
        <v>0</v>
      </c>
      <c r="W915" s="513"/>
      <c r="X915" s="401"/>
      <c r="Y915" s="513">
        <f t="shared" si="2233"/>
        <v>0</v>
      </c>
      <c r="Z915" s="401">
        <f t="shared" si="2234"/>
        <v>0</v>
      </c>
      <c r="AA915" s="513"/>
      <c r="AB915" s="401">
        <f t="shared" si="2235"/>
        <v>0</v>
      </c>
      <c r="AC915" s="513">
        <f t="shared" si="2236"/>
        <v>0</v>
      </c>
      <c r="AD915" s="401">
        <f t="shared" si="2237"/>
        <v>0</v>
      </c>
      <c r="AE915" s="513"/>
      <c r="AF915" s="401">
        <f t="shared" si="2238"/>
        <v>0</v>
      </c>
      <c r="AG915" s="513">
        <f t="shared" si="2239"/>
        <v>0</v>
      </c>
      <c r="AH915" s="401">
        <f t="shared" si="2240"/>
        <v>0</v>
      </c>
      <c r="AI915" s="513"/>
      <c r="AJ915" s="401">
        <f t="shared" si="2241"/>
        <v>0</v>
      </c>
      <c r="AK915" s="513">
        <f t="shared" si="2242"/>
        <v>0</v>
      </c>
      <c r="AL915" s="401">
        <f t="shared" si="2243"/>
        <v>0</v>
      </c>
      <c r="AM915" s="519"/>
      <c r="AN915" s="429">
        <f t="shared" si="2244"/>
        <v>0</v>
      </c>
      <c r="AO915" s="519">
        <f t="shared" si="2245"/>
        <v>0</v>
      </c>
      <c r="AP915" s="429">
        <f t="shared" si="2246"/>
        <v>0</v>
      </c>
      <c r="AQ915" s="591"/>
      <c r="AR915" s="401">
        <f t="shared" si="2247"/>
        <v>0</v>
      </c>
      <c r="AS915" s="519">
        <f t="shared" si="2248"/>
        <v>0</v>
      </c>
      <c r="AT915" s="429">
        <f t="shared" si="2249"/>
        <v>0</v>
      </c>
      <c r="AU915" s="513"/>
      <c r="AV915" s="401">
        <f t="shared" si="2250"/>
        <v>0</v>
      </c>
      <c r="AW915" s="519">
        <f t="shared" si="2251"/>
        <v>0</v>
      </c>
      <c r="AX915" s="429">
        <f t="shared" si="2252"/>
        <v>0</v>
      </c>
      <c r="AY915" s="513"/>
      <c r="AZ915" s="681">
        <f t="shared" si="2253"/>
        <v>0</v>
      </c>
      <c r="BA915" s="519">
        <f t="shared" si="2254"/>
        <v>0</v>
      </c>
      <c r="BB915" s="429">
        <f t="shared" si="2255"/>
        <v>0</v>
      </c>
      <c r="BC915" s="695"/>
      <c r="BD915" s="681">
        <f t="shared" si="2256"/>
        <v>0</v>
      </c>
      <c r="BE915" s="695">
        <f t="shared" si="2257"/>
        <v>0</v>
      </c>
      <c r="BF915" s="681">
        <f t="shared" si="2258"/>
        <v>0</v>
      </c>
      <c r="BG915" s="695"/>
      <c r="BH915" s="681">
        <f t="shared" si="2259"/>
        <v>0</v>
      </c>
      <c r="BI915" s="695">
        <f t="shared" si="2260"/>
        <v>0</v>
      </c>
      <c r="BJ915" s="681">
        <f t="shared" si="2261"/>
        <v>0</v>
      </c>
      <c r="BK915" s="695"/>
      <c r="BL915" s="681">
        <f t="shared" si="2262"/>
        <v>0</v>
      </c>
      <c r="BM915" s="695">
        <f t="shared" si="2263"/>
        <v>0</v>
      </c>
      <c r="BN915" s="681">
        <f t="shared" si="2264"/>
        <v>0</v>
      </c>
      <c r="BO915" s="722"/>
      <c r="BP915" s="708">
        <f t="shared" si="2265"/>
        <v>0</v>
      </c>
      <c r="BQ915" s="722">
        <f t="shared" si="2266"/>
        <v>0</v>
      </c>
      <c r="BR915" s="708">
        <f t="shared" si="2267"/>
        <v>0</v>
      </c>
      <c r="BS915" s="722"/>
      <c r="BT915" s="708">
        <f t="shared" si="2268"/>
        <v>0</v>
      </c>
      <c r="BU915" s="722">
        <f t="shared" si="2269"/>
        <v>0</v>
      </c>
      <c r="BV915" s="708">
        <f t="shared" si="2270"/>
        <v>0</v>
      </c>
      <c r="BW915" s="722"/>
      <c r="BX915" s="708">
        <f t="shared" si="2271"/>
        <v>0</v>
      </c>
      <c r="BY915" s="722">
        <f t="shared" si="2272"/>
        <v>0</v>
      </c>
      <c r="BZ915" s="708">
        <f t="shared" si="2273"/>
        <v>0</v>
      </c>
      <c r="CA915" s="722"/>
      <c r="CB915" s="708">
        <f t="shared" si="2274"/>
        <v>0</v>
      </c>
      <c r="CC915" s="722">
        <f t="shared" si="2275"/>
        <v>0</v>
      </c>
      <c r="CD915" s="708">
        <f t="shared" si="2276"/>
        <v>0</v>
      </c>
      <c r="CE915" s="708"/>
      <c r="CF915" s="402">
        <f t="shared" si="2277"/>
        <v>9705452.4000000004</v>
      </c>
    </row>
    <row r="916" spans="2:84" s="379" customFormat="1">
      <c r="B916" s="419"/>
      <c r="C916" s="420" t="s">
        <v>2371</v>
      </c>
      <c r="D916" s="421"/>
      <c r="E916" s="422"/>
      <c r="F916" s="416"/>
      <c r="G916" s="417"/>
      <c r="H916" s="417">
        <f>SUM(G917:G927)+H928</f>
        <v>245512079.68999997</v>
      </c>
      <c r="I916" s="417"/>
      <c r="J916" s="417"/>
      <c r="K916" s="518"/>
      <c r="L916" s="417">
        <f>SUM(L917:L927)</f>
        <v>0</v>
      </c>
      <c r="M916" s="518"/>
      <c r="N916" s="417">
        <f>SUM(M917:M927)+N928</f>
        <v>0</v>
      </c>
      <c r="O916" s="518"/>
      <c r="P916" s="417"/>
      <c r="Q916" s="518"/>
      <c r="R916" s="417">
        <f>SUM(Q917:Q927)+R928</f>
        <v>0</v>
      </c>
      <c r="S916" s="544"/>
      <c r="T916" s="417">
        <f>SUM(T917:T927)</f>
        <v>0</v>
      </c>
      <c r="U916" s="518"/>
      <c r="V916" s="417">
        <f>SUM(U917:U927)+V928</f>
        <v>0</v>
      </c>
      <c r="W916" s="518"/>
      <c r="X916" s="417">
        <f>SUM(W917:W927)+X928</f>
        <v>0</v>
      </c>
      <c r="Y916" s="518"/>
      <c r="Z916" s="417">
        <f>SUM(Y917:Y927)+Z928</f>
        <v>0</v>
      </c>
      <c r="AA916" s="518"/>
      <c r="AB916" s="417">
        <f>SUM(AA917:AA927)+AB928</f>
        <v>0</v>
      </c>
      <c r="AC916" s="518"/>
      <c r="AD916" s="417">
        <f>SUM(AC917:AC927)+AD928</f>
        <v>0</v>
      </c>
      <c r="AE916" s="518"/>
      <c r="AF916" s="417">
        <f>SUM(AE917:AE927)+AF928</f>
        <v>0</v>
      </c>
      <c r="AG916" s="518"/>
      <c r="AH916" s="417">
        <f>SUM(AG917:AG927)+AH928</f>
        <v>0</v>
      </c>
      <c r="AI916" s="518"/>
      <c r="AJ916" s="417">
        <f>SUM(AI917:AI927)+AJ928</f>
        <v>0</v>
      </c>
      <c r="AK916" s="518"/>
      <c r="AL916" s="417">
        <f>SUM(AK917:AK927)+AL928</f>
        <v>0</v>
      </c>
      <c r="AM916" s="417"/>
      <c r="AN916" s="417">
        <f>SUM(AM917:AM927)+AN928</f>
        <v>0</v>
      </c>
      <c r="AO916" s="518"/>
      <c r="AP916" s="417">
        <f>SUM(AO917:AO927)+AP928</f>
        <v>0</v>
      </c>
      <c r="AQ916" s="595"/>
      <c r="AR916" s="417">
        <f>SUM(AR917:AR927)+AR928</f>
        <v>0</v>
      </c>
      <c r="AS916" s="518"/>
      <c r="AT916" s="417">
        <f>SUM(AT917:AT927)+AT928</f>
        <v>0</v>
      </c>
      <c r="AU916" s="518"/>
      <c r="AV916" s="417">
        <f>SUM(AV917:AV927)+AV928</f>
        <v>0</v>
      </c>
      <c r="AW916" s="518"/>
      <c r="AX916" s="417">
        <f>SUM(AX917:AX927)+AX928</f>
        <v>0</v>
      </c>
      <c r="AY916" s="518"/>
      <c r="AZ916" s="417">
        <f>SUM(AZ917:AZ927)+AZ928</f>
        <v>0</v>
      </c>
      <c r="BA916" s="518"/>
      <c r="BB916" s="417">
        <f>SUM(BB917:BB927)+BB928</f>
        <v>0</v>
      </c>
      <c r="BC916" s="693"/>
      <c r="BD916" s="679">
        <f>SUM(BD917:BD927)+BD928</f>
        <v>0</v>
      </c>
      <c r="BE916" s="693"/>
      <c r="BF916" s="679">
        <f>SUM(BF917:BF927)+BF928</f>
        <v>0</v>
      </c>
      <c r="BG916" s="693"/>
      <c r="BH916" s="679">
        <f>SUM(BH917:BH927)+BH928</f>
        <v>0</v>
      </c>
      <c r="BI916" s="693"/>
      <c r="BJ916" s="679">
        <f>SUM(BJ917:BJ927)+BJ928</f>
        <v>0</v>
      </c>
      <c r="BK916" s="693"/>
      <c r="BL916" s="679">
        <f>SUM(BL917:BL927)+BL928</f>
        <v>0</v>
      </c>
      <c r="BM916" s="693"/>
      <c r="BN916" s="679">
        <f>SUM(BN917:BN927)+BN928</f>
        <v>0</v>
      </c>
      <c r="BO916" s="417"/>
      <c r="BP916" s="417">
        <f>SUM(BP917:BP927)+BP928</f>
        <v>0</v>
      </c>
      <c r="BQ916" s="417"/>
      <c r="BR916" s="417">
        <f>SUM(BR917:BR927)+BR928</f>
        <v>0</v>
      </c>
      <c r="BS916" s="417"/>
      <c r="BT916" s="417">
        <f>SUM(BT917:BT927)+BT928</f>
        <v>0</v>
      </c>
      <c r="BU916" s="417"/>
      <c r="BV916" s="417">
        <f>SUM(BV917:BV927)+BV928</f>
        <v>0</v>
      </c>
      <c r="BW916" s="518"/>
      <c r="BX916" s="417">
        <f>SUM(BX917:BX927)+BX928</f>
        <v>0</v>
      </c>
      <c r="BY916" s="417"/>
      <c r="BZ916" s="417">
        <f>SUM(BZ917:BZ927)+BZ928</f>
        <v>0</v>
      </c>
      <c r="CA916" s="518"/>
      <c r="CB916" s="417">
        <f>SUM(CB917:CB927)+CB928</f>
        <v>0</v>
      </c>
      <c r="CC916" s="417"/>
      <c r="CD916" s="417">
        <f>SUM(CD917:CD927)+CD928</f>
        <v>0</v>
      </c>
      <c r="CE916" s="417"/>
      <c r="CF916" s="423">
        <f t="shared" si="2277"/>
        <v>245512079.68999997</v>
      </c>
    </row>
    <row r="917" spans="2:84" ht="36">
      <c r="B917" s="395" t="s">
        <v>1371</v>
      </c>
      <c r="C917" s="396" t="s">
        <v>1372</v>
      </c>
      <c r="D917" s="397" t="s">
        <v>392</v>
      </c>
      <c r="E917" s="398">
        <v>5381.64</v>
      </c>
      <c r="F917" s="399">
        <v>240</v>
      </c>
      <c r="G917" s="400">
        <f t="shared" ref="G917:G927" si="2278">+F917*$E917</f>
        <v>1291593.6000000001</v>
      </c>
      <c r="H917" s="400"/>
      <c r="I917" s="401"/>
      <c r="J917" s="401"/>
      <c r="K917" s="513"/>
      <c r="L917" s="401"/>
      <c r="M917" s="513">
        <f t="shared" ref="M917:M927" si="2279">I917+K917</f>
        <v>0</v>
      </c>
      <c r="N917" s="401">
        <f t="shared" ref="N917:N927" si="2280">M917*$E917</f>
        <v>0</v>
      </c>
      <c r="O917" s="513"/>
      <c r="P917" s="401"/>
      <c r="Q917" s="513">
        <f t="shared" ref="Q917:Q927" si="2281">M917+O917</f>
        <v>0</v>
      </c>
      <c r="R917" s="401">
        <f t="shared" ref="R917:R927" si="2282">Q917*$E917</f>
        <v>0</v>
      </c>
      <c r="S917" s="540"/>
      <c r="T917" s="401"/>
      <c r="U917" s="513">
        <f t="shared" ref="U917:U927" si="2283">Q917+S917</f>
        <v>0</v>
      </c>
      <c r="V917" s="401">
        <f t="shared" ref="V917:V927" si="2284">U917*$E917</f>
        <v>0</v>
      </c>
      <c r="W917" s="513"/>
      <c r="X917" s="401"/>
      <c r="Y917" s="513">
        <f t="shared" ref="Y917:Y927" si="2285">U917+W917</f>
        <v>0</v>
      </c>
      <c r="Z917" s="401">
        <f t="shared" ref="Z917:Z927" si="2286">Y917*$E917</f>
        <v>0</v>
      </c>
      <c r="AA917" s="513"/>
      <c r="AB917" s="401">
        <f t="shared" ref="AB917:AB927" si="2287">AA917*$E917</f>
        <v>0</v>
      </c>
      <c r="AC917" s="513">
        <f t="shared" ref="AC917:AC927" si="2288">Y917+AA917</f>
        <v>0</v>
      </c>
      <c r="AD917" s="401">
        <f t="shared" ref="AD917:AD927" si="2289">AC917*$E917</f>
        <v>0</v>
      </c>
      <c r="AE917" s="513"/>
      <c r="AF917" s="401">
        <f t="shared" ref="AF917:AF927" si="2290">AE917*$E917</f>
        <v>0</v>
      </c>
      <c r="AG917" s="513">
        <f t="shared" ref="AG917:AG927" si="2291">AC917+AE917</f>
        <v>0</v>
      </c>
      <c r="AH917" s="401">
        <f t="shared" ref="AH917:AH927" si="2292">AG917*$E917</f>
        <v>0</v>
      </c>
      <c r="AI917" s="513"/>
      <c r="AJ917" s="401">
        <f t="shared" ref="AJ917:AJ927" si="2293">AI917*$E917</f>
        <v>0</v>
      </c>
      <c r="AK917" s="513">
        <f t="shared" ref="AK917:AK927" si="2294">AG917+AI917</f>
        <v>0</v>
      </c>
      <c r="AL917" s="401">
        <f t="shared" ref="AL917:AL927" si="2295">AK917*$E917</f>
        <v>0</v>
      </c>
      <c r="AM917" s="519"/>
      <c r="AN917" s="429">
        <f t="shared" si="2244"/>
        <v>0</v>
      </c>
      <c r="AO917" s="519">
        <f t="shared" ref="AO917:AO927" si="2296">AK917+AM917</f>
        <v>0</v>
      </c>
      <c r="AP917" s="429">
        <f t="shared" ref="AP917:AP927" si="2297">AO917*$E917</f>
        <v>0</v>
      </c>
      <c r="AQ917" s="591"/>
      <c r="AR917" s="401">
        <f t="shared" si="2247"/>
        <v>0</v>
      </c>
      <c r="AS917" s="519">
        <f t="shared" ref="AS917:AS927" si="2298">AO917+AQ917</f>
        <v>0</v>
      </c>
      <c r="AT917" s="429">
        <f t="shared" ref="AT917:AT927" si="2299">AS917*$E917</f>
        <v>0</v>
      </c>
      <c r="AU917" s="513"/>
      <c r="AV917" s="401">
        <f t="shared" si="2250"/>
        <v>0</v>
      </c>
      <c r="AW917" s="519">
        <f t="shared" ref="AW917:AW927" si="2300">AS917+AU917</f>
        <v>0</v>
      </c>
      <c r="AX917" s="429">
        <f t="shared" ref="AX917:AX927" si="2301">AW917*$E917</f>
        <v>0</v>
      </c>
      <c r="AY917" s="513"/>
      <c r="AZ917" s="681">
        <f t="shared" si="2253"/>
        <v>0</v>
      </c>
      <c r="BA917" s="519">
        <f t="shared" ref="BA917:BA927" si="2302">AW917+AY917</f>
        <v>0</v>
      </c>
      <c r="BB917" s="429">
        <f t="shared" ref="BB917:BB927" si="2303">BA917*$E917</f>
        <v>0</v>
      </c>
      <c r="BC917" s="695"/>
      <c r="BD917" s="681">
        <f t="shared" ref="BD917:BD927" si="2304">BC917*$E917</f>
        <v>0</v>
      </c>
      <c r="BE917" s="695">
        <f t="shared" ref="BE917:BE927" si="2305">BA917+BC917</f>
        <v>0</v>
      </c>
      <c r="BF917" s="681">
        <f t="shared" ref="BF917:BF927" si="2306">BE917*$E917</f>
        <v>0</v>
      </c>
      <c r="BG917" s="695"/>
      <c r="BH917" s="681">
        <f t="shared" ref="BH917:BH927" si="2307">BG917*$E917</f>
        <v>0</v>
      </c>
      <c r="BI917" s="695">
        <f t="shared" ref="BI917:BI927" si="2308">BE917+BG917</f>
        <v>0</v>
      </c>
      <c r="BJ917" s="681">
        <f t="shared" ref="BJ917:BJ927" si="2309">BI917*$E917</f>
        <v>0</v>
      </c>
      <c r="BK917" s="695"/>
      <c r="BL917" s="681">
        <f t="shared" ref="BL917:BL927" si="2310">BK917*$E917</f>
        <v>0</v>
      </c>
      <c r="BM917" s="695">
        <f t="shared" ref="BM917:BM927" si="2311">BI917+BK917</f>
        <v>0</v>
      </c>
      <c r="BN917" s="681">
        <f t="shared" ref="BN917:BN927" si="2312">BM917*$E917</f>
        <v>0</v>
      </c>
      <c r="BO917" s="722"/>
      <c r="BP917" s="708">
        <f t="shared" ref="BP917:BP927" si="2313">BO917*$E917</f>
        <v>0</v>
      </c>
      <c r="BQ917" s="722">
        <f t="shared" ref="BQ917:BQ927" si="2314">BM917+BO917</f>
        <v>0</v>
      </c>
      <c r="BR917" s="708">
        <f t="shared" ref="BR917:BR927" si="2315">BQ917*$E917</f>
        <v>0</v>
      </c>
      <c r="BS917" s="722"/>
      <c r="BT917" s="708">
        <f t="shared" ref="BT917:BT927" si="2316">BS917*$E917</f>
        <v>0</v>
      </c>
      <c r="BU917" s="722">
        <f t="shared" ref="BU917:BU927" si="2317">BQ917+BS917</f>
        <v>0</v>
      </c>
      <c r="BV917" s="708">
        <f t="shared" ref="BV917:BV927" si="2318">BU917*$E917</f>
        <v>0</v>
      </c>
      <c r="BW917" s="722"/>
      <c r="BX917" s="708">
        <f t="shared" ref="BX917:BX927" si="2319">BW917*$E917</f>
        <v>0</v>
      </c>
      <c r="BY917" s="722">
        <f t="shared" ref="BY917:BY927" si="2320">BU917+BW917</f>
        <v>0</v>
      </c>
      <c r="BZ917" s="708">
        <f t="shared" ref="BZ917:BZ927" si="2321">BY917*$E917</f>
        <v>0</v>
      </c>
      <c r="CA917" s="722"/>
      <c r="CB917" s="708">
        <f t="shared" ref="CB917:CB927" si="2322">CA917*$E917</f>
        <v>0</v>
      </c>
      <c r="CC917" s="722">
        <f t="shared" ref="CC917:CC927" si="2323">BY917+CA917</f>
        <v>0</v>
      </c>
      <c r="CD917" s="708">
        <f t="shared" ref="CD917:CD927" si="2324">CC917*$E917</f>
        <v>0</v>
      </c>
      <c r="CE917" s="708"/>
      <c r="CF917" s="402">
        <f t="shared" si="2277"/>
        <v>1291593.6000000001</v>
      </c>
    </row>
    <row r="918" spans="2:84" ht="54">
      <c r="B918" s="395" t="s">
        <v>1377</v>
      </c>
      <c r="C918" s="396" t="s">
        <v>1378</v>
      </c>
      <c r="D918" s="397" t="s">
        <v>389</v>
      </c>
      <c r="E918" s="398">
        <v>158892.03</v>
      </c>
      <c r="F918" s="399">
        <v>2</v>
      </c>
      <c r="G918" s="400">
        <f t="shared" si="2278"/>
        <v>317784.06</v>
      </c>
      <c r="H918" s="400"/>
      <c r="I918" s="401"/>
      <c r="J918" s="401"/>
      <c r="K918" s="513"/>
      <c r="L918" s="401"/>
      <c r="M918" s="513">
        <f t="shared" si="2279"/>
        <v>0</v>
      </c>
      <c r="N918" s="401">
        <f t="shared" si="2280"/>
        <v>0</v>
      </c>
      <c r="O918" s="513"/>
      <c r="P918" s="401"/>
      <c r="Q918" s="513">
        <f t="shared" si="2281"/>
        <v>0</v>
      </c>
      <c r="R918" s="401">
        <f t="shared" si="2282"/>
        <v>0</v>
      </c>
      <c r="S918" s="540"/>
      <c r="T918" s="401"/>
      <c r="U918" s="513">
        <f t="shared" si="2283"/>
        <v>0</v>
      </c>
      <c r="V918" s="401">
        <f t="shared" si="2284"/>
        <v>0</v>
      </c>
      <c r="W918" s="513"/>
      <c r="X918" s="401"/>
      <c r="Y918" s="513">
        <f t="shared" si="2285"/>
        <v>0</v>
      </c>
      <c r="Z918" s="401">
        <f t="shared" si="2286"/>
        <v>0</v>
      </c>
      <c r="AA918" s="513"/>
      <c r="AB918" s="401">
        <f t="shared" si="2287"/>
        <v>0</v>
      </c>
      <c r="AC918" s="513">
        <f t="shared" si="2288"/>
        <v>0</v>
      </c>
      <c r="AD918" s="401">
        <f t="shared" si="2289"/>
        <v>0</v>
      </c>
      <c r="AE918" s="513"/>
      <c r="AF918" s="401">
        <f t="shared" si="2290"/>
        <v>0</v>
      </c>
      <c r="AG918" s="513">
        <f t="shared" si="2291"/>
        <v>0</v>
      </c>
      <c r="AH918" s="401">
        <f t="shared" si="2292"/>
        <v>0</v>
      </c>
      <c r="AI918" s="513"/>
      <c r="AJ918" s="401">
        <f t="shared" si="2293"/>
        <v>0</v>
      </c>
      <c r="AK918" s="513">
        <f t="shared" si="2294"/>
        <v>0</v>
      </c>
      <c r="AL918" s="401">
        <f t="shared" si="2295"/>
        <v>0</v>
      </c>
      <c r="AM918" s="519"/>
      <c r="AN918" s="429">
        <f t="shared" si="2244"/>
        <v>0</v>
      </c>
      <c r="AO918" s="519">
        <f t="shared" si="2296"/>
        <v>0</v>
      </c>
      <c r="AP918" s="429">
        <f t="shared" si="2297"/>
        <v>0</v>
      </c>
      <c r="AQ918" s="591"/>
      <c r="AR918" s="401">
        <f t="shared" si="2247"/>
        <v>0</v>
      </c>
      <c r="AS918" s="519">
        <f t="shared" si="2298"/>
        <v>0</v>
      </c>
      <c r="AT918" s="429">
        <f t="shared" si="2299"/>
        <v>0</v>
      </c>
      <c r="AU918" s="513"/>
      <c r="AV918" s="401">
        <f t="shared" si="2250"/>
        <v>0</v>
      </c>
      <c r="AW918" s="519">
        <f t="shared" si="2300"/>
        <v>0</v>
      </c>
      <c r="AX918" s="429">
        <f t="shared" si="2301"/>
        <v>0</v>
      </c>
      <c r="AY918" s="513"/>
      <c r="AZ918" s="681">
        <f t="shared" si="2253"/>
        <v>0</v>
      </c>
      <c r="BA918" s="519">
        <f t="shared" si="2302"/>
        <v>0</v>
      </c>
      <c r="BB918" s="429">
        <f t="shared" si="2303"/>
        <v>0</v>
      </c>
      <c r="BC918" s="695"/>
      <c r="BD918" s="681">
        <f t="shared" si="2304"/>
        <v>0</v>
      </c>
      <c r="BE918" s="695">
        <f t="shared" si="2305"/>
        <v>0</v>
      </c>
      <c r="BF918" s="681">
        <f t="shared" si="2306"/>
        <v>0</v>
      </c>
      <c r="BG918" s="695"/>
      <c r="BH918" s="681">
        <f t="shared" si="2307"/>
        <v>0</v>
      </c>
      <c r="BI918" s="695">
        <f t="shared" si="2308"/>
        <v>0</v>
      </c>
      <c r="BJ918" s="681">
        <f t="shared" si="2309"/>
        <v>0</v>
      </c>
      <c r="BK918" s="695"/>
      <c r="BL918" s="681">
        <f t="shared" si="2310"/>
        <v>0</v>
      </c>
      <c r="BM918" s="695">
        <f t="shared" si="2311"/>
        <v>0</v>
      </c>
      <c r="BN918" s="681">
        <f t="shared" si="2312"/>
        <v>0</v>
      </c>
      <c r="BO918" s="722"/>
      <c r="BP918" s="708">
        <f t="shared" si="2313"/>
        <v>0</v>
      </c>
      <c r="BQ918" s="722">
        <f t="shared" si="2314"/>
        <v>0</v>
      </c>
      <c r="BR918" s="708">
        <f t="shared" si="2315"/>
        <v>0</v>
      </c>
      <c r="BS918" s="722"/>
      <c r="BT918" s="708">
        <f t="shared" si="2316"/>
        <v>0</v>
      </c>
      <c r="BU918" s="722">
        <f t="shared" si="2317"/>
        <v>0</v>
      </c>
      <c r="BV918" s="708">
        <f t="shared" si="2318"/>
        <v>0</v>
      </c>
      <c r="BW918" s="722"/>
      <c r="BX918" s="708">
        <f t="shared" si="2319"/>
        <v>0</v>
      </c>
      <c r="BY918" s="722">
        <f t="shared" si="2320"/>
        <v>0</v>
      </c>
      <c r="BZ918" s="708">
        <f t="shared" si="2321"/>
        <v>0</v>
      </c>
      <c r="CA918" s="722"/>
      <c r="CB918" s="708">
        <f t="shared" si="2322"/>
        <v>0</v>
      </c>
      <c r="CC918" s="722">
        <f t="shared" si="2323"/>
        <v>0</v>
      </c>
      <c r="CD918" s="708">
        <f t="shared" si="2324"/>
        <v>0</v>
      </c>
      <c r="CE918" s="708"/>
      <c r="CF918" s="402">
        <f t="shared" si="2277"/>
        <v>317784.06</v>
      </c>
    </row>
    <row r="919" spans="2:84" ht="180">
      <c r="B919" s="395" t="s">
        <v>1381</v>
      </c>
      <c r="C919" s="396" t="s">
        <v>1382</v>
      </c>
      <c r="D919" s="397" t="s">
        <v>389</v>
      </c>
      <c r="E919" s="398">
        <v>2762326.71</v>
      </c>
      <c r="F919" s="399">
        <v>1</v>
      </c>
      <c r="G919" s="400">
        <f t="shared" si="2278"/>
        <v>2762326.71</v>
      </c>
      <c r="H919" s="400"/>
      <c r="I919" s="401"/>
      <c r="J919" s="401"/>
      <c r="K919" s="513"/>
      <c r="L919" s="401"/>
      <c r="M919" s="513">
        <f t="shared" si="2279"/>
        <v>0</v>
      </c>
      <c r="N919" s="401">
        <f t="shared" si="2280"/>
        <v>0</v>
      </c>
      <c r="O919" s="513"/>
      <c r="P919" s="401"/>
      <c r="Q919" s="513">
        <f t="shared" si="2281"/>
        <v>0</v>
      </c>
      <c r="R919" s="401">
        <f t="shared" si="2282"/>
        <v>0</v>
      </c>
      <c r="S919" s="540"/>
      <c r="T919" s="401"/>
      <c r="U919" s="513">
        <f t="shared" si="2283"/>
        <v>0</v>
      </c>
      <c r="V919" s="401">
        <f t="shared" si="2284"/>
        <v>0</v>
      </c>
      <c r="W919" s="513"/>
      <c r="X919" s="401"/>
      <c r="Y919" s="513">
        <f t="shared" si="2285"/>
        <v>0</v>
      </c>
      <c r="Z919" s="401">
        <f t="shared" si="2286"/>
        <v>0</v>
      </c>
      <c r="AA919" s="513"/>
      <c r="AB919" s="401">
        <f t="shared" si="2287"/>
        <v>0</v>
      </c>
      <c r="AC919" s="513">
        <f t="shared" si="2288"/>
        <v>0</v>
      </c>
      <c r="AD919" s="401">
        <f t="shared" si="2289"/>
        <v>0</v>
      </c>
      <c r="AE919" s="513"/>
      <c r="AF919" s="401">
        <f t="shared" si="2290"/>
        <v>0</v>
      </c>
      <c r="AG919" s="513">
        <f t="shared" si="2291"/>
        <v>0</v>
      </c>
      <c r="AH919" s="401">
        <f t="shared" si="2292"/>
        <v>0</v>
      </c>
      <c r="AI919" s="513"/>
      <c r="AJ919" s="401">
        <f t="shared" si="2293"/>
        <v>0</v>
      </c>
      <c r="AK919" s="513">
        <f t="shared" si="2294"/>
        <v>0</v>
      </c>
      <c r="AL919" s="401">
        <f t="shared" si="2295"/>
        <v>0</v>
      </c>
      <c r="AM919" s="519"/>
      <c r="AN919" s="429">
        <f t="shared" si="2244"/>
        <v>0</v>
      </c>
      <c r="AO919" s="519">
        <f t="shared" si="2296"/>
        <v>0</v>
      </c>
      <c r="AP919" s="429">
        <f t="shared" si="2297"/>
        <v>0</v>
      </c>
      <c r="AQ919" s="591"/>
      <c r="AR919" s="401">
        <f t="shared" si="2247"/>
        <v>0</v>
      </c>
      <c r="AS919" s="519">
        <f t="shared" si="2298"/>
        <v>0</v>
      </c>
      <c r="AT919" s="429">
        <f t="shared" si="2299"/>
        <v>0</v>
      </c>
      <c r="AU919" s="513"/>
      <c r="AV919" s="401">
        <f t="shared" si="2250"/>
        <v>0</v>
      </c>
      <c r="AW919" s="519">
        <f t="shared" si="2300"/>
        <v>0</v>
      </c>
      <c r="AX919" s="429">
        <f t="shared" si="2301"/>
        <v>0</v>
      </c>
      <c r="AY919" s="513"/>
      <c r="AZ919" s="681">
        <f t="shared" si="2253"/>
        <v>0</v>
      </c>
      <c r="BA919" s="519">
        <f t="shared" si="2302"/>
        <v>0</v>
      </c>
      <c r="BB919" s="429">
        <f t="shared" si="2303"/>
        <v>0</v>
      </c>
      <c r="BC919" s="695"/>
      <c r="BD919" s="681">
        <f t="shared" si="2304"/>
        <v>0</v>
      </c>
      <c r="BE919" s="695">
        <f t="shared" si="2305"/>
        <v>0</v>
      </c>
      <c r="BF919" s="681">
        <f t="shared" si="2306"/>
        <v>0</v>
      </c>
      <c r="BG919" s="695"/>
      <c r="BH919" s="681">
        <f t="shared" si="2307"/>
        <v>0</v>
      </c>
      <c r="BI919" s="695">
        <f t="shared" si="2308"/>
        <v>0</v>
      </c>
      <c r="BJ919" s="681">
        <f t="shared" si="2309"/>
        <v>0</v>
      </c>
      <c r="BK919" s="695"/>
      <c r="BL919" s="681">
        <f t="shared" si="2310"/>
        <v>0</v>
      </c>
      <c r="BM919" s="695">
        <f t="shared" si="2311"/>
        <v>0</v>
      </c>
      <c r="BN919" s="681">
        <f t="shared" si="2312"/>
        <v>0</v>
      </c>
      <c r="BO919" s="722"/>
      <c r="BP919" s="708">
        <f t="shared" si="2313"/>
        <v>0</v>
      </c>
      <c r="BQ919" s="722">
        <f t="shared" si="2314"/>
        <v>0</v>
      </c>
      <c r="BR919" s="708">
        <f t="shared" si="2315"/>
        <v>0</v>
      </c>
      <c r="BS919" s="722"/>
      <c r="BT919" s="708">
        <f t="shared" si="2316"/>
        <v>0</v>
      </c>
      <c r="BU919" s="722">
        <f t="shared" si="2317"/>
        <v>0</v>
      </c>
      <c r="BV919" s="708">
        <f t="shared" si="2318"/>
        <v>0</v>
      </c>
      <c r="BW919" s="722"/>
      <c r="BX919" s="708">
        <f t="shared" si="2319"/>
        <v>0</v>
      </c>
      <c r="BY919" s="722">
        <f t="shared" si="2320"/>
        <v>0</v>
      </c>
      <c r="BZ919" s="708">
        <f t="shared" si="2321"/>
        <v>0</v>
      </c>
      <c r="CA919" s="722"/>
      <c r="CB919" s="708">
        <f t="shared" si="2322"/>
        <v>0</v>
      </c>
      <c r="CC919" s="722">
        <f t="shared" si="2323"/>
        <v>0</v>
      </c>
      <c r="CD919" s="708">
        <f t="shared" si="2324"/>
        <v>0</v>
      </c>
      <c r="CE919" s="708"/>
      <c r="CF919" s="402">
        <f t="shared" si="2277"/>
        <v>2762326.71</v>
      </c>
    </row>
    <row r="920" spans="2:84" ht="180">
      <c r="B920" s="395" t="s">
        <v>1383</v>
      </c>
      <c r="C920" s="396" t="s">
        <v>1384</v>
      </c>
      <c r="D920" s="397" t="s">
        <v>389</v>
      </c>
      <c r="E920" s="398">
        <v>1405590.1199999999</v>
      </c>
      <c r="F920" s="399">
        <v>1</v>
      </c>
      <c r="G920" s="400">
        <f t="shared" si="2278"/>
        <v>1405590.1199999999</v>
      </c>
      <c r="H920" s="400"/>
      <c r="I920" s="401"/>
      <c r="J920" s="401"/>
      <c r="K920" s="513"/>
      <c r="L920" s="401"/>
      <c r="M920" s="513">
        <f t="shared" si="2279"/>
        <v>0</v>
      </c>
      <c r="N920" s="401">
        <f t="shared" si="2280"/>
        <v>0</v>
      </c>
      <c r="O920" s="513"/>
      <c r="P920" s="401"/>
      <c r="Q920" s="513">
        <f t="shared" si="2281"/>
        <v>0</v>
      </c>
      <c r="R920" s="401">
        <f t="shared" si="2282"/>
        <v>0</v>
      </c>
      <c r="S920" s="540"/>
      <c r="T920" s="401"/>
      <c r="U920" s="513">
        <f t="shared" si="2283"/>
        <v>0</v>
      </c>
      <c r="V920" s="401">
        <f t="shared" si="2284"/>
        <v>0</v>
      </c>
      <c r="W920" s="513"/>
      <c r="X920" s="401"/>
      <c r="Y920" s="513">
        <f t="shared" si="2285"/>
        <v>0</v>
      </c>
      <c r="Z920" s="401">
        <f t="shared" si="2286"/>
        <v>0</v>
      </c>
      <c r="AA920" s="513"/>
      <c r="AB920" s="401">
        <f t="shared" si="2287"/>
        <v>0</v>
      </c>
      <c r="AC920" s="513">
        <f t="shared" si="2288"/>
        <v>0</v>
      </c>
      <c r="AD920" s="401">
        <f t="shared" si="2289"/>
        <v>0</v>
      </c>
      <c r="AE920" s="513"/>
      <c r="AF920" s="401">
        <f t="shared" si="2290"/>
        <v>0</v>
      </c>
      <c r="AG920" s="513">
        <f t="shared" si="2291"/>
        <v>0</v>
      </c>
      <c r="AH920" s="401">
        <f t="shared" si="2292"/>
        <v>0</v>
      </c>
      <c r="AI920" s="513"/>
      <c r="AJ920" s="401">
        <f t="shared" si="2293"/>
        <v>0</v>
      </c>
      <c r="AK920" s="513">
        <f t="shared" si="2294"/>
        <v>0</v>
      </c>
      <c r="AL920" s="401">
        <f t="shared" si="2295"/>
        <v>0</v>
      </c>
      <c r="AM920" s="519"/>
      <c r="AN920" s="429">
        <f t="shared" si="2244"/>
        <v>0</v>
      </c>
      <c r="AO920" s="519">
        <f t="shared" si="2296"/>
        <v>0</v>
      </c>
      <c r="AP920" s="429">
        <f t="shared" si="2297"/>
        <v>0</v>
      </c>
      <c r="AQ920" s="591"/>
      <c r="AR920" s="401">
        <f t="shared" si="2247"/>
        <v>0</v>
      </c>
      <c r="AS920" s="519">
        <f t="shared" si="2298"/>
        <v>0</v>
      </c>
      <c r="AT920" s="429">
        <f t="shared" si="2299"/>
        <v>0</v>
      </c>
      <c r="AU920" s="513"/>
      <c r="AV920" s="401">
        <f t="shared" si="2250"/>
        <v>0</v>
      </c>
      <c r="AW920" s="519">
        <f t="shared" si="2300"/>
        <v>0</v>
      </c>
      <c r="AX920" s="429">
        <f t="shared" si="2301"/>
        <v>0</v>
      </c>
      <c r="AY920" s="513"/>
      <c r="AZ920" s="681">
        <f t="shared" si="2253"/>
        <v>0</v>
      </c>
      <c r="BA920" s="519">
        <f t="shared" si="2302"/>
        <v>0</v>
      </c>
      <c r="BB920" s="429">
        <f t="shared" si="2303"/>
        <v>0</v>
      </c>
      <c r="BC920" s="695"/>
      <c r="BD920" s="681">
        <f t="shared" si="2304"/>
        <v>0</v>
      </c>
      <c r="BE920" s="695">
        <f t="shared" si="2305"/>
        <v>0</v>
      </c>
      <c r="BF920" s="681">
        <f t="shared" si="2306"/>
        <v>0</v>
      </c>
      <c r="BG920" s="695"/>
      <c r="BH920" s="681">
        <f t="shared" si="2307"/>
        <v>0</v>
      </c>
      <c r="BI920" s="695">
        <f t="shared" si="2308"/>
        <v>0</v>
      </c>
      <c r="BJ920" s="681">
        <f t="shared" si="2309"/>
        <v>0</v>
      </c>
      <c r="BK920" s="695"/>
      <c r="BL920" s="681">
        <f t="shared" si="2310"/>
        <v>0</v>
      </c>
      <c r="BM920" s="695">
        <f t="shared" si="2311"/>
        <v>0</v>
      </c>
      <c r="BN920" s="681">
        <f t="shared" si="2312"/>
        <v>0</v>
      </c>
      <c r="BO920" s="722"/>
      <c r="BP920" s="708">
        <f t="shared" si="2313"/>
        <v>0</v>
      </c>
      <c r="BQ920" s="722">
        <f t="shared" si="2314"/>
        <v>0</v>
      </c>
      <c r="BR920" s="708">
        <f t="shared" si="2315"/>
        <v>0</v>
      </c>
      <c r="BS920" s="722"/>
      <c r="BT920" s="708">
        <f t="shared" si="2316"/>
        <v>0</v>
      </c>
      <c r="BU920" s="722">
        <f t="shared" si="2317"/>
        <v>0</v>
      </c>
      <c r="BV920" s="708">
        <f t="shared" si="2318"/>
        <v>0</v>
      </c>
      <c r="BW920" s="722"/>
      <c r="BX920" s="708">
        <f t="shared" si="2319"/>
        <v>0</v>
      </c>
      <c r="BY920" s="722">
        <f t="shared" si="2320"/>
        <v>0</v>
      </c>
      <c r="BZ920" s="708">
        <f t="shared" si="2321"/>
        <v>0</v>
      </c>
      <c r="CA920" s="722"/>
      <c r="CB920" s="708">
        <f t="shared" si="2322"/>
        <v>0</v>
      </c>
      <c r="CC920" s="722">
        <f t="shared" si="2323"/>
        <v>0</v>
      </c>
      <c r="CD920" s="708">
        <f t="shared" si="2324"/>
        <v>0</v>
      </c>
      <c r="CE920" s="708"/>
      <c r="CF920" s="402">
        <f t="shared" si="2277"/>
        <v>1405590.1199999999</v>
      </c>
    </row>
    <row r="921" spans="2:84" ht="54">
      <c r="B921" s="395" t="s">
        <v>1387</v>
      </c>
      <c r="C921" s="396" t="s">
        <v>1388</v>
      </c>
      <c r="D921" s="397" t="s">
        <v>389</v>
      </c>
      <c r="E921" s="398">
        <v>5974634.1600000001</v>
      </c>
      <c r="F921" s="399">
        <v>1</v>
      </c>
      <c r="G921" s="400">
        <f t="shared" si="2278"/>
        <v>5974634.1600000001</v>
      </c>
      <c r="H921" s="400"/>
      <c r="I921" s="401"/>
      <c r="J921" s="401"/>
      <c r="K921" s="513"/>
      <c r="L921" s="401"/>
      <c r="M921" s="513">
        <f t="shared" si="2279"/>
        <v>0</v>
      </c>
      <c r="N921" s="401">
        <f t="shared" si="2280"/>
        <v>0</v>
      </c>
      <c r="O921" s="513"/>
      <c r="P921" s="401"/>
      <c r="Q921" s="513">
        <f t="shared" si="2281"/>
        <v>0</v>
      </c>
      <c r="R921" s="401">
        <f t="shared" si="2282"/>
        <v>0</v>
      </c>
      <c r="S921" s="540"/>
      <c r="T921" s="401"/>
      <c r="U921" s="513">
        <f t="shared" si="2283"/>
        <v>0</v>
      </c>
      <c r="V921" s="401">
        <f t="shared" si="2284"/>
        <v>0</v>
      </c>
      <c r="W921" s="513"/>
      <c r="X921" s="401"/>
      <c r="Y921" s="513">
        <f t="shared" si="2285"/>
        <v>0</v>
      </c>
      <c r="Z921" s="401">
        <f t="shared" si="2286"/>
        <v>0</v>
      </c>
      <c r="AA921" s="513"/>
      <c r="AB921" s="401">
        <f t="shared" si="2287"/>
        <v>0</v>
      </c>
      <c r="AC921" s="513">
        <f t="shared" si="2288"/>
        <v>0</v>
      </c>
      <c r="AD921" s="401">
        <f t="shared" si="2289"/>
        <v>0</v>
      </c>
      <c r="AE921" s="513"/>
      <c r="AF921" s="401">
        <f t="shared" si="2290"/>
        <v>0</v>
      </c>
      <c r="AG921" s="513">
        <f t="shared" si="2291"/>
        <v>0</v>
      </c>
      <c r="AH921" s="401">
        <f t="shared" si="2292"/>
        <v>0</v>
      </c>
      <c r="AI921" s="513"/>
      <c r="AJ921" s="401">
        <f t="shared" si="2293"/>
        <v>0</v>
      </c>
      <c r="AK921" s="513">
        <f t="shared" si="2294"/>
        <v>0</v>
      </c>
      <c r="AL921" s="401">
        <f t="shared" si="2295"/>
        <v>0</v>
      </c>
      <c r="AM921" s="519"/>
      <c r="AN921" s="429">
        <f t="shared" si="2244"/>
        <v>0</v>
      </c>
      <c r="AO921" s="519">
        <f t="shared" si="2296"/>
        <v>0</v>
      </c>
      <c r="AP921" s="429">
        <f t="shared" si="2297"/>
        <v>0</v>
      </c>
      <c r="AQ921" s="591"/>
      <c r="AR921" s="401">
        <f t="shared" si="2247"/>
        <v>0</v>
      </c>
      <c r="AS921" s="519">
        <f t="shared" si="2298"/>
        <v>0</v>
      </c>
      <c r="AT921" s="429">
        <f t="shared" si="2299"/>
        <v>0</v>
      </c>
      <c r="AU921" s="513"/>
      <c r="AV921" s="401">
        <f t="shared" si="2250"/>
        <v>0</v>
      </c>
      <c r="AW921" s="519">
        <f t="shared" si="2300"/>
        <v>0</v>
      </c>
      <c r="AX921" s="429">
        <f t="shared" si="2301"/>
        <v>0</v>
      </c>
      <c r="AY921" s="513"/>
      <c r="AZ921" s="681">
        <f t="shared" si="2253"/>
        <v>0</v>
      </c>
      <c r="BA921" s="519">
        <f t="shared" si="2302"/>
        <v>0</v>
      </c>
      <c r="BB921" s="429">
        <f t="shared" si="2303"/>
        <v>0</v>
      </c>
      <c r="BC921" s="695"/>
      <c r="BD921" s="681">
        <f t="shared" si="2304"/>
        <v>0</v>
      </c>
      <c r="BE921" s="695">
        <f t="shared" si="2305"/>
        <v>0</v>
      </c>
      <c r="BF921" s="681">
        <f t="shared" si="2306"/>
        <v>0</v>
      </c>
      <c r="BG921" s="695"/>
      <c r="BH921" s="681">
        <f t="shared" si="2307"/>
        <v>0</v>
      </c>
      <c r="BI921" s="695">
        <f t="shared" si="2308"/>
        <v>0</v>
      </c>
      <c r="BJ921" s="681">
        <f t="shared" si="2309"/>
        <v>0</v>
      </c>
      <c r="BK921" s="695"/>
      <c r="BL921" s="681">
        <f t="shared" si="2310"/>
        <v>0</v>
      </c>
      <c r="BM921" s="695">
        <f t="shared" si="2311"/>
        <v>0</v>
      </c>
      <c r="BN921" s="681">
        <f t="shared" si="2312"/>
        <v>0</v>
      </c>
      <c r="BO921" s="722"/>
      <c r="BP921" s="708">
        <f t="shared" si="2313"/>
        <v>0</v>
      </c>
      <c r="BQ921" s="722">
        <f t="shared" si="2314"/>
        <v>0</v>
      </c>
      <c r="BR921" s="708">
        <f t="shared" si="2315"/>
        <v>0</v>
      </c>
      <c r="BS921" s="722"/>
      <c r="BT921" s="708">
        <f t="shared" si="2316"/>
        <v>0</v>
      </c>
      <c r="BU921" s="722">
        <f t="shared" si="2317"/>
        <v>0</v>
      </c>
      <c r="BV921" s="708">
        <f t="shared" si="2318"/>
        <v>0</v>
      </c>
      <c r="BW921" s="722"/>
      <c r="BX921" s="708">
        <f t="shared" si="2319"/>
        <v>0</v>
      </c>
      <c r="BY921" s="722">
        <f t="shared" si="2320"/>
        <v>0</v>
      </c>
      <c r="BZ921" s="708">
        <f t="shared" si="2321"/>
        <v>0</v>
      </c>
      <c r="CA921" s="722"/>
      <c r="CB921" s="708">
        <f t="shared" si="2322"/>
        <v>0</v>
      </c>
      <c r="CC921" s="722">
        <f t="shared" si="2323"/>
        <v>0</v>
      </c>
      <c r="CD921" s="708">
        <f t="shared" si="2324"/>
        <v>0</v>
      </c>
      <c r="CE921" s="708"/>
      <c r="CF921" s="402">
        <f t="shared" si="2277"/>
        <v>5974634.1600000001</v>
      </c>
    </row>
    <row r="922" spans="2:84" ht="36">
      <c r="B922" s="395" t="s">
        <v>1395</v>
      </c>
      <c r="C922" s="396" t="s">
        <v>1396</v>
      </c>
      <c r="D922" s="397" t="s">
        <v>389</v>
      </c>
      <c r="E922" s="398">
        <v>1933500.69</v>
      </c>
      <c r="F922" s="399">
        <v>4</v>
      </c>
      <c r="G922" s="400">
        <f t="shared" si="2278"/>
        <v>7734002.7599999998</v>
      </c>
      <c r="H922" s="400"/>
      <c r="I922" s="401"/>
      <c r="J922" s="401"/>
      <c r="K922" s="513"/>
      <c r="L922" s="401"/>
      <c r="M922" s="513">
        <f t="shared" si="2279"/>
        <v>0</v>
      </c>
      <c r="N922" s="401">
        <f t="shared" si="2280"/>
        <v>0</v>
      </c>
      <c r="O922" s="513"/>
      <c r="P922" s="401"/>
      <c r="Q922" s="513">
        <f t="shared" si="2281"/>
        <v>0</v>
      </c>
      <c r="R922" s="401">
        <f t="shared" si="2282"/>
        <v>0</v>
      </c>
      <c r="S922" s="540"/>
      <c r="T922" s="401"/>
      <c r="U922" s="513">
        <f t="shared" si="2283"/>
        <v>0</v>
      </c>
      <c r="V922" s="401">
        <f t="shared" si="2284"/>
        <v>0</v>
      </c>
      <c r="W922" s="513"/>
      <c r="X922" s="401"/>
      <c r="Y922" s="513">
        <f t="shared" si="2285"/>
        <v>0</v>
      </c>
      <c r="Z922" s="401">
        <f t="shared" si="2286"/>
        <v>0</v>
      </c>
      <c r="AA922" s="513"/>
      <c r="AB922" s="401">
        <f t="shared" si="2287"/>
        <v>0</v>
      </c>
      <c r="AC922" s="513">
        <f t="shared" si="2288"/>
        <v>0</v>
      </c>
      <c r="AD922" s="401">
        <f t="shared" si="2289"/>
        <v>0</v>
      </c>
      <c r="AE922" s="513"/>
      <c r="AF922" s="401">
        <f t="shared" si="2290"/>
        <v>0</v>
      </c>
      <c r="AG922" s="513">
        <f t="shared" si="2291"/>
        <v>0</v>
      </c>
      <c r="AH922" s="401">
        <f t="shared" si="2292"/>
        <v>0</v>
      </c>
      <c r="AI922" s="513"/>
      <c r="AJ922" s="401">
        <f t="shared" si="2293"/>
        <v>0</v>
      </c>
      <c r="AK922" s="513">
        <f t="shared" si="2294"/>
        <v>0</v>
      </c>
      <c r="AL922" s="401">
        <f t="shared" si="2295"/>
        <v>0</v>
      </c>
      <c r="AM922" s="519"/>
      <c r="AN922" s="429">
        <f t="shared" si="2244"/>
        <v>0</v>
      </c>
      <c r="AO922" s="519">
        <f t="shared" si="2296"/>
        <v>0</v>
      </c>
      <c r="AP922" s="429">
        <f t="shared" si="2297"/>
        <v>0</v>
      </c>
      <c r="AQ922" s="591"/>
      <c r="AR922" s="401">
        <f t="shared" si="2247"/>
        <v>0</v>
      </c>
      <c r="AS922" s="519">
        <f t="shared" si="2298"/>
        <v>0</v>
      </c>
      <c r="AT922" s="429">
        <f t="shared" si="2299"/>
        <v>0</v>
      </c>
      <c r="AU922" s="513"/>
      <c r="AV922" s="401">
        <f t="shared" si="2250"/>
        <v>0</v>
      </c>
      <c r="AW922" s="519">
        <f t="shared" si="2300"/>
        <v>0</v>
      </c>
      <c r="AX922" s="429">
        <f t="shared" si="2301"/>
        <v>0</v>
      </c>
      <c r="AY922" s="513"/>
      <c r="AZ922" s="681">
        <f t="shared" si="2253"/>
        <v>0</v>
      </c>
      <c r="BA922" s="519">
        <f t="shared" si="2302"/>
        <v>0</v>
      </c>
      <c r="BB922" s="429">
        <f t="shared" si="2303"/>
        <v>0</v>
      </c>
      <c r="BC922" s="695"/>
      <c r="BD922" s="681">
        <f t="shared" si="2304"/>
        <v>0</v>
      </c>
      <c r="BE922" s="695">
        <f t="shared" si="2305"/>
        <v>0</v>
      </c>
      <c r="BF922" s="681">
        <f t="shared" si="2306"/>
        <v>0</v>
      </c>
      <c r="BG922" s="695"/>
      <c r="BH922" s="681">
        <f t="shared" si="2307"/>
        <v>0</v>
      </c>
      <c r="BI922" s="695">
        <f t="shared" si="2308"/>
        <v>0</v>
      </c>
      <c r="BJ922" s="681">
        <f t="shared" si="2309"/>
        <v>0</v>
      </c>
      <c r="BK922" s="695"/>
      <c r="BL922" s="681">
        <f t="shared" si="2310"/>
        <v>0</v>
      </c>
      <c r="BM922" s="695">
        <f t="shared" si="2311"/>
        <v>0</v>
      </c>
      <c r="BN922" s="681">
        <f t="shared" si="2312"/>
        <v>0</v>
      </c>
      <c r="BO922" s="722"/>
      <c r="BP922" s="708">
        <f t="shared" si="2313"/>
        <v>0</v>
      </c>
      <c r="BQ922" s="722">
        <f t="shared" si="2314"/>
        <v>0</v>
      </c>
      <c r="BR922" s="708">
        <f t="shared" si="2315"/>
        <v>0</v>
      </c>
      <c r="BS922" s="722"/>
      <c r="BT922" s="708">
        <f t="shared" si="2316"/>
        <v>0</v>
      </c>
      <c r="BU922" s="722">
        <f t="shared" si="2317"/>
        <v>0</v>
      </c>
      <c r="BV922" s="708">
        <f t="shared" si="2318"/>
        <v>0</v>
      </c>
      <c r="BW922" s="722"/>
      <c r="BX922" s="708">
        <f t="shared" si="2319"/>
        <v>0</v>
      </c>
      <c r="BY922" s="722">
        <f t="shared" si="2320"/>
        <v>0</v>
      </c>
      <c r="BZ922" s="708">
        <f t="shared" si="2321"/>
        <v>0</v>
      </c>
      <c r="CA922" s="722"/>
      <c r="CB922" s="708">
        <f t="shared" si="2322"/>
        <v>0</v>
      </c>
      <c r="CC922" s="722">
        <f t="shared" si="2323"/>
        <v>0</v>
      </c>
      <c r="CD922" s="708">
        <f t="shared" si="2324"/>
        <v>0</v>
      </c>
      <c r="CE922" s="708"/>
      <c r="CF922" s="402">
        <f t="shared" si="2277"/>
        <v>7734002.7599999998</v>
      </c>
    </row>
    <row r="923" spans="2:84" ht="36">
      <c r="B923" s="395" t="s">
        <v>1397</v>
      </c>
      <c r="C923" s="396" t="s">
        <v>1398</v>
      </c>
      <c r="D923" s="397" t="s">
        <v>389</v>
      </c>
      <c r="E923" s="398">
        <v>1804636.35</v>
      </c>
      <c r="F923" s="399">
        <v>1</v>
      </c>
      <c r="G923" s="400">
        <f t="shared" si="2278"/>
        <v>1804636.35</v>
      </c>
      <c r="H923" s="400"/>
      <c r="I923" s="401"/>
      <c r="J923" s="401"/>
      <c r="K923" s="513"/>
      <c r="L923" s="401"/>
      <c r="M923" s="513">
        <f t="shared" si="2279"/>
        <v>0</v>
      </c>
      <c r="N923" s="401">
        <f t="shared" si="2280"/>
        <v>0</v>
      </c>
      <c r="O923" s="513"/>
      <c r="P923" s="401"/>
      <c r="Q923" s="513">
        <f t="shared" si="2281"/>
        <v>0</v>
      </c>
      <c r="R923" s="401">
        <f t="shared" si="2282"/>
        <v>0</v>
      </c>
      <c r="S923" s="540"/>
      <c r="T923" s="401"/>
      <c r="U923" s="513">
        <f t="shared" si="2283"/>
        <v>0</v>
      </c>
      <c r="V923" s="401">
        <f t="shared" si="2284"/>
        <v>0</v>
      </c>
      <c r="W923" s="513"/>
      <c r="X923" s="401"/>
      <c r="Y923" s="513">
        <f t="shared" si="2285"/>
        <v>0</v>
      </c>
      <c r="Z923" s="401">
        <f t="shared" si="2286"/>
        <v>0</v>
      </c>
      <c r="AA923" s="513"/>
      <c r="AB923" s="401">
        <f t="shared" si="2287"/>
        <v>0</v>
      </c>
      <c r="AC923" s="513">
        <f t="shared" si="2288"/>
        <v>0</v>
      </c>
      <c r="AD923" s="401">
        <f t="shared" si="2289"/>
        <v>0</v>
      </c>
      <c r="AE923" s="513"/>
      <c r="AF923" s="401">
        <f t="shared" si="2290"/>
        <v>0</v>
      </c>
      <c r="AG923" s="513">
        <f t="shared" si="2291"/>
        <v>0</v>
      </c>
      <c r="AH923" s="401">
        <f t="shared" si="2292"/>
        <v>0</v>
      </c>
      <c r="AI923" s="513"/>
      <c r="AJ923" s="401">
        <f t="shared" si="2293"/>
        <v>0</v>
      </c>
      <c r="AK923" s="513">
        <f t="shared" si="2294"/>
        <v>0</v>
      </c>
      <c r="AL923" s="401">
        <f t="shared" si="2295"/>
        <v>0</v>
      </c>
      <c r="AM923" s="519"/>
      <c r="AN923" s="429">
        <f t="shared" si="2244"/>
        <v>0</v>
      </c>
      <c r="AO923" s="519">
        <f t="shared" si="2296"/>
        <v>0</v>
      </c>
      <c r="AP923" s="429">
        <f t="shared" si="2297"/>
        <v>0</v>
      </c>
      <c r="AQ923" s="591"/>
      <c r="AR923" s="401">
        <f t="shared" si="2247"/>
        <v>0</v>
      </c>
      <c r="AS923" s="519">
        <f t="shared" si="2298"/>
        <v>0</v>
      </c>
      <c r="AT923" s="429">
        <f t="shared" si="2299"/>
        <v>0</v>
      </c>
      <c r="AU923" s="513"/>
      <c r="AV923" s="401">
        <f t="shared" si="2250"/>
        <v>0</v>
      </c>
      <c r="AW923" s="519">
        <f t="shared" si="2300"/>
        <v>0</v>
      </c>
      <c r="AX923" s="429">
        <f t="shared" si="2301"/>
        <v>0</v>
      </c>
      <c r="AY923" s="513"/>
      <c r="AZ923" s="681">
        <f t="shared" si="2253"/>
        <v>0</v>
      </c>
      <c r="BA923" s="519">
        <f t="shared" si="2302"/>
        <v>0</v>
      </c>
      <c r="BB923" s="429">
        <f t="shared" si="2303"/>
        <v>0</v>
      </c>
      <c r="BC923" s="695"/>
      <c r="BD923" s="681">
        <f t="shared" si="2304"/>
        <v>0</v>
      </c>
      <c r="BE923" s="695">
        <f t="shared" si="2305"/>
        <v>0</v>
      </c>
      <c r="BF923" s="681">
        <f t="shared" si="2306"/>
        <v>0</v>
      </c>
      <c r="BG923" s="695"/>
      <c r="BH923" s="681">
        <f t="shared" si="2307"/>
        <v>0</v>
      </c>
      <c r="BI923" s="695">
        <f t="shared" si="2308"/>
        <v>0</v>
      </c>
      <c r="BJ923" s="681">
        <f t="shared" si="2309"/>
        <v>0</v>
      </c>
      <c r="BK923" s="695"/>
      <c r="BL923" s="681">
        <f t="shared" si="2310"/>
        <v>0</v>
      </c>
      <c r="BM923" s="695">
        <f t="shared" si="2311"/>
        <v>0</v>
      </c>
      <c r="BN923" s="681">
        <f t="shared" si="2312"/>
        <v>0</v>
      </c>
      <c r="BO923" s="722"/>
      <c r="BP923" s="708">
        <f t="shared" si="2313"/>
        <v>0</v>
      </c>
      <c r="BQ923" s="722">
        <f t="shared" si="2314"/>
        <v>0</v>
      </c>
      <c r="BR923" s="708">
        <f t="shared" si="2315"/>
        <v>0</v>
      </c>
      <c r="BS923" s="722"/>
      <c r="BT923" s="708">
        <f t="shared" si="2316"/>
        <v>0</v>
      </c>
      <c r="BU923" s="722">
        <f t="shared" si="2317"/>
        <v>0</v>
      </c>
      <c r="BV923" s="708">
        <f t="shared" si="2318"/>
        <v>0</v>
      </c>
      <c r="BW923" s="722"/>
      <c r="BX923" s="708">
        <f t="shared" si="2319"/>
        <v>0</v>
      </c>
      <c r="BY923" s="722">
        <f t="shared" si="2320"/>
        <v>0</v>
      </c>
      <c r="BZ923" s="708">
        <f t="shared" si="2321"/>
        <v>0</v>
      </c>
      <c r="CA923" s="722"/>
      <c r="CB923" s="708">
        <f t="shared" si="2322"/>
        <v>0</v>
      </c>
      <c r="CC923" s="722">
        <f t="shared" si="2323"/>
        <v>0</v>
      </c>
      <c r="CD923" s="708">
        <f t="shared" si="2324"/>
        <v>0</v>
      </c>
      <c r="CE923" s="708"/>
      <c r="CF923" s="402">
        <f t="shared" si="2277"/>
        <v>1804636.35</v>
      </c>
    </row>
    <row r="924" spans="2:84">
      <c r="B924" s="395" t="s">
        <v>1399</v>
      </c>
      <c r="C924" s="396" t="s">
        <v>1400</v>
      </c>
      <c r="D924" s="397" t="s">
        <v>389</v>
      </c>
      <c r="E924" s="398">
        <v>74794.5</v>
      </c>
      <c r="F924" s="399">
        <v>2</v>
      </c>
      <c r="G924" s="400">
        <f t="shared" si="2278"/>
        <v>149589</v>
      </c>
      <c r="H924" s="400"/>
      <c r="I924" s="401"/>
      <c r="J924" s="401"/>
      <c r="K924" s="513"/>
      <c r="L924" s="401"/>
      <c r="M924" s="513">
        <f t="shared" si="2279"/>
        <v>0</v>
      </c>
      <c r="N924" s="401">
        <f t="shared" si="2280"/>
        <v>0</v>
      </c>
      <c r="O924" s="513"/>
      <c r="P924" s="401"/>
      <c r="Q924" s="513">
        <f t="shared" si="2281"/>
        <v>0</v>
      </c>
      <c r="R924" s="401">
        <f t="shared" si="2282"/>
        <v>0</v>
      </c>
      <c r="S924" s="540"/>
      <c r="T924" s="401"/>
      <c r="U924" s="513">
        <f t="shared" si="2283"/>
        <v>0</v>
      </c>
      <c r="V924" s="401">
        <f t="shared" si="2284"/>
        <v>0</v>
      </c>
      <c r="W924" s="513"/>
      <c r="X924" s="401"/>
      <c r="Y924" s="513">
        <f t="shared" si="2285"/>
        <v>0</v>
      </c>
      <c r="Z924" s="401">
        <f t="shared" si="2286"/>
        <v>0</v>
      </c>
      <c r="AA924" s="513"/>
      <c r="AB924" s="401">
        <f t="shared" si="2287"/>
        <v>0</v>
      </c>
      <c r="AC924" s="513">
        <f t="shared" si="2288"/>
        <v>0</v>
      </c>
      <c r="AD924" s="401">
        <f t="shared" si="2289"/>
        <v>0</v>
      </c>
      <c r="AE924" s="513"/>
      <c r="AF924" s="401">
        <f t="shared" si="2290"/>
        <v>0</v>
      </c>
      <c r="AG924" s="513">
        <f t="shared" si="2291"/>
        <v>0</v>
      </c>
      <c r="AH924" s="401">
        <f t="shared" si="2292"/>
        <v>0</v>
      </c>
      <c r="AI924" s="513"/>
      <c r="AJ924" s="401">
        <f t="shared" si="2293"/>
        <v>0</v>
      </c>
      <c r="AK924" s="513">
        <f t="shared" si="2294"/>
        <v>0</v>
      </c>
      <c r="AL924" s="401">
        <f t="shared" si="2295"/>
        <v>0</v>
      </c>
      <c r="AM924" s="519"/>
      <c r="AN924" s="429">
        <f t="shared" si="2244"/>
        <v>0</v>
      </c>
      <c r="AO924" s="519">
        <f t="shared" si="2296"/>
        <v>0</v>
      </c>
      <c r="AP924" s="429">
        <f t="shared" si="2297"/>
        <v>0</v>
      </c>
      <c r="AQ924" s="591"/>
      <c r="AR924" s="401">
        <f t="shared" si="2247"/>
        <v>0</v>
      </c>
      <c r="AS924" s="519">
        <f t="shared" si="2298"/>
        <v>0</v>
      </c>
      <c r="AT924" s="429">
        <f t="shared" si="2299"/>
        <v>0</v>
      </c>
      <c r="AU924" s="513"/>
      <c r="AV924" s="401">
        <f t="shared" si="2250"/>
        <v>0</v>
      </c>
      <c r="AW924" s="519">
        <f t="shared" si="2300"/>
        <v>0</v>
      </c>
      <c r="AX924" s="429">
        <f t="shared" si="2301"/>
        <v>0</v>
      </c>
      <c r="AY924" s="513"/>
      <c r="AZ924" s="681">
        <f t="shared" si="2253"/>
        <v>0</v>
      </c>
      <c r="BA924" s="519">
        <f t="shared" si="2302"/>
        <v>0</v>
      </c>
      <c r="BB924" s="429">
        <f t="shared" si="2303"/>
        <v>0</v>
      </c>
      <c r="BC924" s="695"/>
      <c r="BD924" s="681">
        <f t="shared" si="2304"/>
        <v>0</v>
      </c>
      <c r="BE924" s="695">
        <f t="shared" si="2305"/>
        <v>0</v>
      </c>
      <c r="BF924" s="681">
        <f t="shared" si="2306"/>
        <v>0</v>
      </c>
      <c r="BG924" s="695"/>
      <c r="BH924" s="681">
        <f t="shared" si="2307"/>
        <v>0</v>
      </c>
      <c r="BI924" s="695">
        <f t="shared" si="2308"/>
        <v>0</v>
      </c>
      <c r="BJ924" s="681">
        <f t="shared" si="2309"/>
        <v>0</v>
      </c>
      <c r="BK924" s="695"/>
      <c r="BL924" s="681">
        <f t="shared" si="2310"/>
        <v>0</v>
      </c>
      <c r="BM924" s="695">
        <f t="shared" si="2311"/>
        <v>0</v>
      </c>
      <c r="BN924" s="681">
        <f t="shared" si="2312"/>
        <v>0</v>
      </c>
      <c r="BO924" s="722"/>
      <c r="BP924" s="708">
        <f t="shared" si="2313"/>
        <v>0</v>
      </c>
      <c r="BQ924" s="722">
        <f t="shared" si="2314"/>
        <v>0</v>
      </c>
      <c r="BR924" s="708">
        <f t="shared" si="2315"/>
        <v>0</v>
      </c>
      <c r="BS924" s="722"/>
      <c r="BT924" s="708">
        <f t="shared" si="2316"/>
        <v>0</v>
      </c>
      <c r="BU924" s="722">
        <f t="shared" si="2317"/>
        <v>0</v>
      </c>
      <c r="BV924" s="708">
        <f t="shared" si="2318"/>
        <v>0</v>
      </c>
      <c r="BW924" s="722"/>
      <c r="BX924" s="708">
        <f t="shared" si="2319"/>
        <v>0</v>
      </c>
      <c r="BY924" s="722">
        <f t="shared" si="2320"/>
        <v>0</v>
      </c>
      <c r="BZ924" s="708">
        <f t="shared" si="2321"/>
        <v>0</v>
      </c>
      <c r="CA924" s="722"/>
      <c r="CB924" s="708">
        <f t="shared" si="2322"/>
        <v>0</v>
      </c>
      <c r="CC924" s="722">
        <f t="shared" si="2323"/>
        <v>0</v>
      </c>
      <c r="CD924" s="708">
        <f t="shared" si="2324"/>
        <v>0</v>
      </c>
      <c r="CE924" s="708"/>
      <c r="CF924" s="402">
        <f t="shared" si="2277"/>
        <v>149589</v>
      </c>
    </row>
    <row r="925" spans="2:84" ht="36">
      <c r="B925" s="395" t="s">
        <v>1401</v>
      </c>
      <c r="C925" s="396" t="s">
        <v>1402</v>
      </c>
      <c r="D925" s="397" t="s">
        <v>392</v>
      </c>
      <c r="E925" s="398">
        <v>201178.88999999998</v>
      </c>
      <c r="F925" s="399">
        <v>980</v>
      </c>
      <c r="G925" s="400">
        <f t="shared" si="2278"/>
        <v>197155312.19999999</v>
      </c>
      <c r="H925" s="400"/>
      <c r="I925" s="401"/>
      <c r="J925" s="401"/>
      <c r="K925" s="513"/>
      <c r="L925" s="401"/>
      <c r="M925" s="513">
        <f t="shared" si="2279"/>
        <v>0</v>
      </c>
      <c r="N925" s="401">
        <f t="shared" si="2280"/>
        <v>0</v>
      </c>
      <c r="O925" s="513"/>
      <c r="P925" s="401"/>
      <c r="Q925" s="513">
        <f t="shared" si="2281"/>
        <v>0</v>
      </c>
      <c r="R925" s="401">
        <f t="shared" si="2282"/>
        <v>0</v>
      </c>
      <c r="S925" s="540"/>
      <c r="T925" s="401"/>
      <c r="U925" s="513">
        <f t="shared" si="2283"/>
        <v>0</v>
      </c>
      <c r="V925" s="401">
        <f t="shared" si="2284"/>
        <v>0</v>
      </c>
      <c r="W925" s="513"/>
      <c r="X925" s="401"/>
      <c r="Y925" s="513">
        <f t="shared" si="2285"/>
        <v>0</v>
      </c>
      <c r="Z925" s="401">
        <f t="shared" si="2286"/>
        <v>0</v>
      </c>
      <c r="AA925" s="513"/>
      <c r="AB925" s="401">
        <f t="shared" si="2287"/>
        <v>0</v>
      </c>
      <c r="AC925" s="513">
        <f t="shared" si="2288"/>
        <v>0</v>
      </c>
      <c r="AD925" s="401">
        <f t="shared" si="2289"/>
        <v>0</v>
      </c>
      <c r="AE925" s="513"/>
      <c r="AF925" s="401">
        <f t="shared" si="2290"/>
        <v>0</v>
      </c>
      <c r="AG925" s="513">
        <f t="shared" si="2291"/>
        <v>0</v>
      </c>
      <c r="AH925" s="401">
        <f t="shared" si="2292"/>
        <v>0</v>
      </c>
      <c r="AI925" s="513"/>
      <c r="AJ925" s="401">
        <f t="shared" si="2293"/>
        <v>0</v>
      </c>
      <c r="AK925" s="513">
        <f t="shared" si="2294"/>
        <v>0</v>
      </c>
      <c r="AL925" s="401">
        <f t="shared" si="2295"/>
        <v>0</v>
      </c>
      <c r="AM925" s="519"/>
      <c r="AN925" s="429">
        <f t="shared" si="2244"/>
        <v>0</v>
      </c>
      <c r="AO925" s="519">
        <f t="shared" si="2296"/>
        <v>0</v>
      </c>
      <c r="AP925" s="429">
        <f t="shared" si="2297"/>
        <v>0</v>
      </c>
      <c r="AQ925" s="591"/>
      <c r="AR925" s="401">
        <f t="shared" si="2247"/>
        <v>0</v>
      </c>
      <c r="AS925" s="519">
        <f t="shared" si="2298"/>
        <v>0</v>
      </c>
      <c r="AT925" s="429">
        <f t="shared" si="2299"/>
        <v>0</v>
      </c>
      <c r="AU925" s="513"/>
      <c r="AV925" s="401">
        <f t="shared" si="2250"/>
        <v>0</v>
      </c>
      <c r="AW925" s="519">
        <f t="shared" si="2300"/>
        <v>0</v>
      </c>
      <c r="AX925" s="429">
        <f t="shared" si="2301"/>
        <v>0</v>
      </c>
      <c r="AY925" s="513"/>
      <c r="AZ925" s="681">
        <f t="shared" si="2253"/>
        <v>0</v>
      </c>
      <c r="BA925" s="519">
        <f t="shared" si="2302"/>
        <v>0</v>
      </c>
      <c r="BB925" s="429">
        <f t="shared" si="2303"/>
        <v>0</v>
      </c>
      <c r="BC925" s="695"/>
      <c r="BD925" s="681">
        <f t="shared" si="2304"/>
        <v>0</v>
      </c>
      <c r="BE925" s="695">
        <f t="shared" si="2305"/>
        <v>0</v>
      </c>
      <c r="BF925" s="681">
        <f t="shared" si="2306"/>
        <v>0</v>
      </c>
      <c r="BG925" s="695"/>
      <c r="BH925" s="681">
        <f t="shared" si="2307"/>
        <v>0</v>
      </c>
      <c r="BI925" s="695">
        <f t="shared" si="2308"/>
        <v>0</v>
      </c>
      <c r="BJ925" s="681">
        <f t="shared" si="2309"/>
        <v>0</v>
      </c>
      <c r="BK925" s="695"/>
      <c r="BL925" s="681">
        <f t="shared" si="2310"/>
        <v>0</v>
      </c>
      <c r="BM925" s="695">
        <f t="shared" si="2311"/>
        <v>0</v>
      </c>
      <c r="BN925" s="681">
        <f t="shared" si="2312"/>
        <v>0</v>
      </c>
      <c r="BO925" s="722"/>
      <c r="BP925" s="708">
        <f t="shared" si="2313"/>
        <v>0</v>
      </c>
      <c r="BQ925" s="722">
        <f t="shared" si="2314"/>
        <v>0</v>
      </c>
      <c r="BR925" s="708">
        <f t="shared" si="2315"/>
        <v>0</v>
      </c>
      <c r="BS925" s="722"/>
      <c r="BT925" s="708">
        <f t="shared" si="2316"/>
        <v>0</v>
      </c>
      <c r="BU925" s="722">
        <f t="shared" si="2317"/>
        <v>0</v>
      </c>
      <c r="BV925" s="708">
        <f t="shared" si="2318"/>
        <v>0</v>
      </c>
      <c r="BW925" s="722"/>
      <c r="BX925" s="708">
        <f t="shared" si="2319"/>
        <v>0</v>
      </c>
      <c r="BY925" s="722">
        <f t="shared" si="2320"/>
        <v>0</v>
      </c>
      <c r="BZ925" s="708">
        <f t="shared" si="2321"/>
        <v>0</v>
      </c>
      <c r="CA925" s="722"/>
      <c r="CB925" s="708">
        <f t="shared" si="2322"/>
        <v>0</v>
      </c>
      <c r="CC925" s="722">
        <f t="shared" si="2323"/>
        <v>0</v>
      </c>
      <c r="CD925" s="708">
        <f t="shared" si="2324"/>
        <v>0</v>
      </c>
      <c r="CE925" s="708"/>
      <c r="CF925" s="402">
        <f t="shared" si="2277"/>
        <v>197155312.19999999</v>
      </c>
    </row>
    <row r="926" spans="2:84">
      <c r="B926" s="395" t="s">
        <v>1405</v>
      </c>
      <c r="C926" s="396" t="s">
        <v>1406</v>
      </c>
      <c r="D926" s="397" t="s">
        <v>389</v>
      </c>
      <c r="E926" s="398">
        <v>74794.5</v>
      </c>
      <c r="F926" s="399">
        <v>16</v>
      </c>
      <c r="G926" s="400">
        <f t="shared" si="2278"/>
        <v>1196712</v>
      </c>
      <c r="H926" s="400"/>
      <c r="I926" s="401"/>
      <c r="J926" s="401"/>
      <c r="K926" s="513"/>
      <c r="L926" s="401"/>
      <c r="M926" s="513">
        <f t="shared" si="2279"/>
        <v>0</v>
      </c>
      <c r="N926" s="401">
        <f t="shared" si="2280"/>
        <v>0</v>
      </c>
      <c r="O926" s="513"/>
      <c r="P926" s="401"/>
      <c r="Q926" s="513">
        <f t="shared" si="2281"/>
        <v>0</v>
      </c>
      <c r="R926" s="401">
        <f t="shared" si="2282"/>
        <v>0</v>
      </c>
      <c r="S926" s="540"/>
      <c r="T926" s="401"/>
      <c r="U926" s="513">
        <f t="shared" si="2283"/>
        <v>0</v>
      </c>
      <c r="V926" s="401">
        <f t="shared" si="2284"/>
        <v>0</v>
      </c>
      <c r="W926" s="513"/>
      <c r="X926" s="401"/>
      <c r="Y926" s="513">
        <f t="shared" si="2285"/>
        <v>0</v>
      </c>
      <c r="Z926" s="401">
        <f t="shared" si="2286"/>
        <v>0</v>
      </c>
      <c r="AA926" s="513"/>
      <c r="AB926" s="401">
        <f t="shared" si="2287"/>
        <v>0</v>
      </c>
      <c r="AC926" s="513">
        <f t="shared" si="2288"/>
        <v>0</v>
      </c>
      <c r="AD926" s="401">
        <f t="shared" si="2289"/>
        <v>0</v>
      </c>
      <c r="AE926" s="513"/>
      <c r="AF926" s="401">
        <f t="shared" si="2290"/>
        <v>0</v>
      </c>
      <c r="AG926" s="513">
        <f t="shared" si="2291"/>
        <v>0</v>
      </c>
      <c r="AH926" s="401">
        <f t="shared" si="2292"/>
        <v>0</v>
      </c>
      <c r="AI926" s="513"/>
      <c r="AJ926" s="401">
        <f t="shared" si="2293"/>
        <v>0</v>
      </c>
      <c r="AK926" s="513">
        <f t="shared" si="2294"/>
        <v>0</v>
      </c>
      <c r="AL926" s="401">
        <f t="shared" si="2295"/>
        <v>0</v>
      </c>
      <c r="AM926" s="519"/>
      <c r="AN926" s="429">
        <f t="shared" si="2244"/>
        <v>0</v>
      </c>
      <c r="AO926" s="519">
        <f t="shared" si="2296"/>
        <v>0</v>
      </c>
      <c r="AP926" s="429">
        <f t="shared" si="2297"/>
        <v>0</v>
      </c>
      <c r="AQ926" s="591"/>
      <c r="AR926" s="401">
        <f t="shared" si="2247"/>
        <v>0</v>
      </c>
      <c r="AS926" s="519">
        <f t="shared" si="2298"/>
        <v>0</v>
      </c>
      <c r="AT926" s="429">
        <f t="shared" si="2299"/>
        <v>0</v>
      </c>
      <c r="AU926" s="513"/>
      <c r="AV926" s="401">
        <f t="shared" si="2250"/>
        <v>0</v>
      </c>
      <c r="AW926" s="519">
        <f t="shared" si="2300"/>
        <v>0</v>
      </c>
      <c r="AX926" s="429">
        <f t="shared" si="2301"/>
        <v>0</v>
      </c>
      <c r="AY926" s="513"/>
      <c r="AZ926" s="681">
        <f t="shared" si="2253"/>
        <v>0</v>
      </c>
      <c r="BA926" s="519">
        <f t="shared" si="2302"/>
        <v>0</v>
      </c>
      <c r="BB926" s="429">
        <f t="shared" si="2303"/>
        <v>0</v>
      </c>
      <c r="BC926" s="695"/>
      <c r="BD926" s="681">
        <f t="shared" si="2304"/>
        <v>0</v>
      </c>
      <c r="BE926" s="695">
        <f t="shared" si="2305"/>
        <v>0</v>
      </c>
      <c r="BF926" s="681">
        <f t="shared" si="2306"/>
        <v>0</v>
      </c>
      <c r="BG926" s="695"/>
      <c r="BH926" s="681">
        <f t="shared" si="2307"/>
        <v>0</v>
      </c>
      <c r="BI926" s="695">
        <f t="shared" si="2308"/>
        <v>0</v>
      </c>
      <c r="BJ926" s="681">
        <f t="shared" si="2309"/>
        <v>0</v>
      </c>
      <c r="BK926" s="695"/>
      <c r="BL926" s="681">
        <f t="shared" si="2310"/>
        <v>0</v>
      </c>
      <c r="BM926" s="695">
        <f t="shared" si="2311"/>
        <v>0</v>
      </c>
      <c r="BN926" s="681">
        <f t="shared" si="2312"/>
        <v>0</v>
      </c>
      <c r="BO926" s="722"/>
      <c r="BP926" s="708">
        <f t="shared" si="2313"/>
        <v>0</v>
      </c>
      <c r="BQ926" s="722">
        <f t="shared" si="2314"/>
        <v>0</v>
      </c>
      <c r="BR926" s="708">
        <f t="shared" si="2315"/>
        <v>0</v>
      </c>
      <c r="BS926" s="722"/>
      <c r="BT926" s="708">
        <f t="shared" si="2316"/>
        <v>0</v>
      </c>
      <c r="BU926" s="722">
        <f t="shared" si="2317"/>
        <v>0</v>
      </c>
      <c r="BV926" s="708">
        <f t="shared" si="2318"/>
        <v>0</v>
      </c>
      <c r="BW926" s="722"/>
      <c r="BX926" s="708">
        <f t="shared" si="2319"/>
        <v>0</v>
      </c>
      <c r="BY926" s="722">
        <f t="shared" si="2320"/>
        <v>0</v>
      </c>
      <c r="BZ926" s="708">
        <f t="shared" si="2321"/>
        <v>0</v>
      </c>
      <c r="CA926" s="722"/>
      <c r="CB926" s="708">
        <f t="shared" si="2322"/>
        <v>0</v>
      </c>
      <c r="CC926" s="722">
        <f t="shared" si="2323"/>
        <v>0</v>
      </c>
      <c r="CD926" s="708">
        <f t="shared" si="2324"/>
        <v>0</v>
      </c>
      <c r="CE926" s="708"/>
      <c r="CF926" s="402">
        <f t="shared" si="2277"/>
        <v>1196712</v>
      </c>
    </row>
    <row r="927" spans="2:84" ht="36">
      <c r="B927" s="395" t="s">
        <v>1407</v>
      </c>
      <c r="C927" s="396" t="s">
        <v>1408</v>
      </c>
      <c r="D927" s="397" t="s">
        <v>389</v>
      </c>
      <c r="E927" s="398">
        <v>122396.67</v>
      </c>
      <c r="F927" s="399">
        <v>60</v>
      </c>
      <c r="G927" s="400">
        <f t="shared" si="2278"/>
        <v>7343800.2000000002</v>
      </c>
      <c r="H927" s="400"/>
      <c r="I927" s="401"/>
      <c r="J927" s="401"/>
      <c r="K927" s="513"/>
      <c r="L927" s="401"/>
      <c r="M927" s="513">
        <f t="shared" si="2279"/>
        <v>0</v>
      </c>
      <c r="N927" s="401">
        <f t="shared" si="2280"/>
        <v>0</v>
      </c>
      <c r="O927" s="513"/>
      <c r="P927" s="401"/>
      <c r="Q927" s="513">
        <f t="shared" si="2281"/>
        <v>0</v>
      </c>
      <c r="R927" s="401">
        <f t="shared" si="2282"/>
        <v>0</v>
      </c>
      <c r="S927" s="540"/>
      <c r="T927" s="401"/>
      <c r="U927" s="513">
        <f t="shared" si="2283"/>
        <v>0</v>
      </c>
      <c r="V927" s="401">
        <f t="shared" si="2284"/>
        <v>0</v>
      </c>
      <c r="W927" s="513"/>
      <c r="X927" s="401"/>
      <c r="Y927" s="513">
        <f t="shared" si="2285"/>
        <v>0</v>
      </c>
      <c r="Z927" s="401">
        <f t="shared" si="2286"/>
        <v>0</v>
      </c>
      <c r="AA927" s="513"/>
      <c r="AB927" s="401">
        <f t="shared" si="2287"/>
        <v>0</v>
      </c>
      <c r="AC927" s="513">
        <f t="shared" si="2288"/>
        <v>0</v>
      </c>
      <c r="AD927" s="401">
        <f t="shared" si="2289"/>
        <v>0</v>
      </c>
      <c r="AE927" s="513"/>
      <c r="AF927" s="401">
        <f t="shared" si="2290"/>
        <v>0</v>
      </c>
      <c r="AG927" s="513">
        <f t="shared" si="2291"/>
        <v>0</v>
      </c>
      <c r="AH927" s="401">
        <f t="shared" si="2292"/>
        <v>0</v>
      </c>
      <c r="AI927" s="513"/>
      <c r="AJ927" s="401">
        <f t="shared" si="2293"/>
        <v>0</v>
      </c>
      <c r="AK927" s="513">
        <f t="shared" si="2294"/>
        <v>0</v>
      </c>
      <c r="AL927" s="401">
        <f t="shared" si="2295"/>
        <v>0</v>
      </c>
      <c r="AM927" s="519"/>
      <c r="AN927" s="429">
        <f t="shared" si="2244"/>
        <v>0</v>
      </c>
      <c r="AO927" s="519">
        <f t="shared" si="2296"/>
        <v>0</v>
      </c>
      <c r="AP927" s="429">
        <f t="shared" si="2297"/>
        <v>0</v>
      </c>
      <c r="AQ927" s="591"/>
      <c r="AR927" s="401">
        <f t="shared" si="2247"/>
        <v>0</v>
      </c>
      <c r="AS927" s="519">
        <f t="shared" si="2298"/>
        <v>0</v>
      </c>
      <c r="AT927" s="429">
        <f t="shared" si="2299"/>
        <v>0</v>
      </c>
      <c r="AU927" s="513"/>
      <c r="AV927" s="401">
        <f t="shared" si="2250"/>
        <v>0</v>
      </c>
      <c r="AW927" s="519">
        <f t="shared" si="2300"/>
        <v>0</v>
      </c>
      <c r="AX927" s="429">
        <f t="shared" si="2301"/>
        <v>0</v>
      </c>
      <c r="AY927" s="513"/>
      <c r="AZ927" s="681">
        <f t="shared" si="2253"/>
        <v>0</v>
      </c>
      <c r="BA927" s="519">
        <f t="shared" si="2302"/>
        <v>0</v>
      </c>
      <c r="BB927" s="429">
        <f t="shared" si="2303"/>
        <v>0</v>
      </c>
      <c r="BC927" s="695"/>
      <c r="BD927" s="681">
        <f t="shared" si="2304"/>
        <v>0</v>
      </c>
      <c r="BE927" s="695">
        <f t="shared" si="2305"/>
        <v>0</v>
      </c>
      <c r="BF927" s="681">
        <f t="shared" si="2306"/>
        <v>0</v>
      </c>
      <c r="BG927" s="695"/>
      <c r="BH927" s="681">
        <f t="shared" si="2307"/>
        <v>0</v>
      </c>
      <c r="BI927" s="695">
        <f t="shared" si="2308"/>
        <v>0</v>
      </c>
      <c r="BJ927" s="681">
        <f t="shared" si="2309"/>
        <v>0</v>
      </c>
      <c r="BK927" s="695"/>
      <c r="BL927" s="681">
        <f t="shared" si="2310"/>
        <v>0</v>
      </c>
      <c r="BM927" s="695">
        <f t="shared" si="2311"/>
        <v>0</v>
      </c>
      <c r="BN927" s="681">
        <f t="shared" si="2312"/>
        <v>0</v>
      </c>
      <c r="BO927" s="722"/>
      <c r="BP927" s="708">
        <f t="shared" si="2313"/>
        <v>0</v>
      </c>
      <c r="BQ927" s="722">
        <f t="shared" si="2314"/>
        <v>0</v>
      </c>
      <c r="BR927" s="708">
        <f t="shared" si="2315"/>
        <v>0</v>
      </c>
      <c r="BS927" s="722"/>
      <c r="BT927" s="708">
        <f t="shared" si="2316"/>
        <v>0</v>
      </c>
      <c r="BU927" s="722">
        <f t="shared" si="2317"/>
        <v>0</v>
      </c>
      <c r="BV927" s="708">
        <f t="shared" si="2318"/>
        <v>0</v>
      </c>
      <c r="BW927" s="722"/>
      <c r="BX927" s="708">
        <f t="shared" si="2319"/>
        <v>0</v>
      </c>
      <c r="BY927" s="722">
        <f t="shared" si="2320"/>
        <v>0</v>
      </c>
      <c r="BZ927" s="708">
        <f t="shared" si="2321"/>
        <v>0</v>
      </c>
      <c r="CA927" s="722"/>
      <c r="CB927" s="708">
        <f t="shared" si="2322"/>
        <v>0</v>
      </c>
      <c r="CC927" s="722">
        <f t="shared" si="2323"/>
        <v>0</v>
      </c>
      <c r="CD927" s="708">
        <f t="shared" si="2324"/>
        <v>0</v>
      </c>
      <c r="CE927" s="708"/>
      <c r="CF927" s="402">
        <f t="shared" si="2277"/>
        <v>7343800.2000000002</v>
      </c>
    </row>
    <row r="928" spans="2:84" s="379" customFormat="1">
      <c r="B928" s="419"/>
      <c r="C928" s="420" t="s">
        <v>2372</v>
      </c>
      <c r="D928" s="421"/>
      <c r="E928" s="422"/>
      <c r="F928" s="416">
        <v>0</v>
      </c>
      <c r="G928" s="417"/>
      <c r="H928" s="417">
        <f>SUM(G929:G933)</f>
        <v>18376098.530000001</v>
      </c>
      <c r="I928" s="417"/>
      <c r="J928" s="417"/>
      <c r="K928" s="518"/>
      <c r="L928" s="417">
        <f>SUM(L929:L933)</f>
        <v>0</v>
      </c>
      <c r="M928" s="518"/>
      <c r="N928" s="417">
        <f>SUM(N929:N933)</f>
        <v>0</v>
      </c>
      <c r="O928" s="518"/>
      <c r="P928" s="417"/>
      <c r="Q928" s="518"/>
      <c r="R928" s="417">
        <f>SUM(R929:R933)</f>
        <v>0</v>
      </c>
      <c r="S928" s="544"/>
      <c r="T928" s="417">
        <f>SUM(T929:T933)</f>
        <v>0</v>
      </c>
      <c r="U928" s="518"/>
      <c r="V928" s="417">
        <f>SUM(V929:V933)</f>
        <v>0</v>
      </c>
      <c r="W928" s="518"/>
      <c r="X928" s="417">
        <f>SUM(X929:X933)</f>
        <v>0</v>
      </c>
      <c r="Y928" s="518"/>
      <c r="Z928" s="417">
        <f>SUM(Z929:Z933)</f>
        <v>0</v>
      </c>
      <c r="AA928" s="518"/>
      <c r="AB928" s="417">
        <f>SUM(AB929:AB933)</f>
        <v>0</v>
      </c>
      <c r="AC928" s="518"/>
      <c r="AD928" s="417">
        <f>SUM(AD929:AD933)</f>
        <v>0</v>
      </c>
      <c r="AE928" s="518"/>
      <c r="AF928" s="417">
        <f>SUM(AF929:AF933)</f>
        <v>0</v>
      </c>
      <c r="AG928" s="518"/>
      <c r="AH928" s="417">
        <f>SUM(AH929:AH933)</f>
        <v>0</v>
      </c>
      <c r="AI928" s="518"/>
      <c r="AJ928" s="417">
        <f>SUM(AJ929:AJ933)</f>
        <v>0</v>
      </c>
      <c r="AK928" s="518"/>
      <c r="AL928" s="417">
        <f>SUM(AL929:AL933)</f>
        <v>0</v>
      </c>
      <c r="AM928" s="417"/>
      <c r="AN928" s="417">
        <f>SUM(AN929:AN933)</f>
        <v>0</v>
      </c>
      <c r="AO928" s="518"/>
      <c r="AP928" s="417">
        <f>SUM(AP929:AP933)</f>
        <v>0</v>
      </c>
      <c r="AQ928" s="595"/>
      <c r="AR928" s="417">
        <f>SUM(AR929:AR933)</f>
        <v>0</v>
      </c>
      <c r="AS928" s="518"/>
      <c r="AT928" s="417">
        <f>SUM(AT929:AT933)</f>
        <v>0</v>
      </c>
      <c r="AU928" s="518"/>
      <c r="AV928" s="417">
        <f>SUM(AV929:AV933)</f>
        <v>0</v>
      </c>
      <c r="AW928" s="518"/>
      <c r="AX928" s="417">
        <f>SUM(AX929:AX933)</f>
        <v>0</v>
      </c>
      <c r="AY928" s="518"/>
      <c r="AZ928" s="417">
        <f>SUM(AZ929:AZ933)</f>
        <v>0</v>
      </c>
      <c r="BA928" s="518"/>
      <c r="BB928" s="417">
        <f>SUM(BB929:BB933)</f>
        <v>0</v>
      </c>
      <c r="BC928" s="693"/>
      <c r="BD928" s="679">
        <f>SUM(BD929:BD933)</f>
        <v>0</v>
      </c>
      <c r="BE928" s="693"/>
      <c r="BF928" s="679">
        <f>SUM(BF929:BF933)</f>
        <v>0</v>
      </c>
      <c r="BG928" s="693"/>
      <c r="BH928" s="679">
        <f>SUM(BH929:BH933)</f>
        <v>0</v>
      </c>
      <c r="BI928" s="693"/>
      <c r="BJ928" s="679">
        <f>SUM(BJ929:BJ933)</f>
        <v>0</v>
      </c>
      <c r="BK928" s="693"/>
      <c r="BL928" s="679">
        <f>SUM(BL929:BL933)</f>
        <v>0</v>
      </c>
      <c r="BM928" s="693"/>
      <c r="BN928" s="679">
        <f>SUM(BN929:BN933)</f>
        <v>0</v>
      </c>
      <c r="BO928" s="417"/>
      <c r="BP928" s="417">
        <f>SUM(BP929:BP933)</f>
        <v>0</v>
      </c>
      <c r="BQ928" s="417"/>
      <c r="BR928" s="417">
        <f>SUM(BR929:BR933)</f>
        <v>0</v>
      </c>
      <c r="BS928" s="417"/>
      <c r="BT928" s="417">
        <f>SUM(BT929:BT933)</f>
        <v>0</v>
      </c>
      <c r="BU928" s="417"/>
      <c r="BV928" s="417">
        <f>SUM(BV929:BV933)</f>
        <v>0</v>
      </c>
      <c r="BW928" s="518"/>
      <c r="BX928" s="417">
        <f>SUM(BX929:BX933)</f>
        <v>0</v>
      </c>
      <c r="BY928" s="417"/>
      <c r="BZ928" s="417">
        <f>SUM(BZ929:BZ933)</f>
        <v>0</v>
      </c>
      <c r="CA928" s="518"/>
      <c r="CB928" s="417">
        <f>SUM(CB929:CB933)</f>
        <v>0</v>
      </c>
      <c r="CC928" s="417"/>
      <c r="CD928" s="417">
        <f>SUM(CD929:CD933)</f>
        <v>0</v>
      </c>
      <c r="CE928" s="417"/>
      <c r="CF928" s="423">
        <f t="shared" si="2277"/>
        <v>18376098.530000001</v>
      </c>
    </row>
    <row r="929" spans="2:84" ht="36">
      <c r="B929" s="395" t="s">
        <v>2359</v>
      </c>
      <c r="C929" s="396" t="s">
        <v>2373</v>
      </c>
      <c r="D929" s="397" t="s">
        <v>389</v>
      </c>
      <c r="E929" s="398">
        <v>449321.08</v>
      </c>
      <c r="F929" s="399">
        <v>8</v>
      </c>
      <c r="G929" s="400">
        <f>+F929*$E929</f>
        <v>3594568.64</v>
      </c>
      <c r="H929" s="400"/>
      <c r="I929" s="401"/>
      <c r="J929" s="401"/>
      <c r="K929" s="513"/>
      <c r="L929" s="401"/>
      <c r="M929" s="513">
        <f>I929+K929</f>
        <v>0</v>
      </c>
      <c r="N929" s="401">
        <f>M929*$E929</f>
        <v>0</v>
      </c>
      <c r="O929" s="513"/>
      <c r="P929" s="401"/>
      <c r="Q929" s="513">
        <f>M929+O929</f>
        <v>0</v>
      </c>
      <c r="R929" s="401">
        <f>Q929*$E929</f>
        <v>0</v>
      </c>
      <c r="S929" s="540"/>
      <c r="T929" s="401"/>
      <c r="U929" s="513">
        <f>Q929+S929</f>
        <v>0</v>
      </c>
      <c r="V929" s="401">
        <f>U929*$E929</f>
        <v>0</v>
      </c>
      <c r="W929" s="513"/>
      <c r="X929" s="401"/>
      <c r="Y929" s="513">
        <f>U929+W929</f>
        <v>0</v>
      </c>
      <c r="Z929" s="401">
        <f>Y929*$E929</f>
        <v>0</v>
      </c>
      <c r="AA929" s="513"/>
      <c r="AB929" s="401">
        <f>AA929*$E929</f>
        <v>0</v>
      </c>
      <c r="AC929" s="513">
        <f>Y929+AA929</f>
        <v>0</v>
      </c>
      <c r="AD929" s="401">
        <f>AC929*$E929</f>
        <v>0</v>
      </c>
      <c r="AE929" s="513"/>
      <c r="AF929" s="401">
        <f>AE929*$E929</f>
        <v>0</v>
      </c>
      <c r="AG929" s="513">
        <f>AC929+AE929</f>
        <v>0</v>
      </c>
      <c r="AH929" s="401">
        <f>AG929*$E929</f>
        <v>0</v>
      </c>
      <c r="AI929" s="513"/>
      <c r="AJ929" s="401">
        <f>AI929*$E929</f>
        <v>0</v>
      </c>
      <c r="AK929" s="513">
        <f>AG929+AI929</f>
        <v>0</v>
      </c>
      <c r="AL929" s="401">
        <f>AK929*$E929</f>
        <v>0</v>
      </c>
      <c r="AM929" s="519"/>
      <c r="AN929" s="429">
        <f t="shared" si="2244"/>
        <v>0</v>
      </c>
      <c r="AO929" s="519">
        <f>AK929+AM929</f>
        <v>0</v>
      </c>
      <c r="AP929" s="429">
        <f>AO929*$E929</f>
        <v>0</v>
      </c>
      <c r="AQ929" s="591"/>
      <c r="AR929" s="401">
        <f t="shared" si="2247"/>
        <v>0</v>
      </c>
      <c r="AS929" s="519">
        <f>AO929+AQ929</f>
        <v>0</v>
      </c>
      <c r="AT929" s="429">
        <f>AS929*$E929</f>
        <v>0</v>
      </c>
      <c r="AU929" s="513"/>
      <c r="AV929" s="401">
        <f t="shared" si="2250"/>
        <v>0</v>
      </c>
      <c r="AW929" s="519">
        <f>AS929+AU929</f>
        <v>0</v>
      </c>
      <c r="AX929" s="429">
        <f>AW929*$E929</f>
        <v>0</v>
      </c>
      <c r="AY929" s="513"/>
      <c r="AZ929" s="681">
        <f t="shared" si="2253"/>
        <v>0</v>
      </c>
      <c r="BA929" s="519">
        <f>AW929+AY929</f>
        <v>0</v>
      </c>
      <c r="BB929" s="429">
        <f>BA929*$E929</f>
        <v>0</v>
      </c>
      <c r="BC929" s="695"/>
      <c r="BD929" s="681">
        <f>BC929*$E929</f>
        <v>0</v>
      </c>
      <c r="BE929" s="695">
        <f>BA929+BC929</f>
        <v>0</v>
      </c>
      <c r="BF929" s="681">
        <f>BE929*$E929</f>
        <v>0</v>
      </c>
      <c r="BG929" s="695"/>
      <c r="BH929" s="681">
        <f>BG929*$E929</f>
        <v>0</v>
      </c>
      <c r="BI929" s="695">
        <f>BE929+BG929</f>
        <v>0</v>
      </c>
      <c r="BJ929" s="681">
        <f>BI929*$E929</f>
        <v>0</v>
      </c>
      <c r="BK929" s="695"/>
      <c r="BL929" s="681">
        <f>BK929*$E929</f>
        <v>0</v>
      </c>
      <c r="BM929" s="695">
        <f>BI929+BK929</f>
        <v>0</v>
      </c>
      <c r="BN929" s="681">
        <f>BM929*$E929</f>
        <v>0</v>
      </c>
      <c r="BO929" s="722"/>
      <c r="BP929" s="708">
        <f>BO929*$E929</f>
        <v>0</v>
      </c>
      <c r="BQ929" s="722">
        <f>BM929+BO929</f>
        <v>0</v>
      </c>
      <c r="BR929" s="708">
        <f>BQ929*$E929</f>
        <v>0</v>
      </c>
      <c r="BS929" s="722"/>
      <c r="BT929" s="708">
        <f>BS929*$E929</f>
        <v>0</v>
      </c>
      <c r="BU929" s="722">
        <f>BQ929+BS929</f>
        <v>0</v>
      </c>
      <c r="BV929" s="708">
        <f>BU929*$E929</f>
        <v>0</v>
      </c>
      <c r="BW929" s="722"/>
      <c r="BX929" s="708">
        <f>BW929*$E929</f>
        <v>0</v>
      </c>
      <c r="BY929" s="722">
        <f>BU929+BW929</f>
        <v>0</v>
      </c>
      <c r="BZ929" s="708">
        <f>BY929*$E929</f>
        <v>0</v>
      </c>
      <c r="CA929" s="722"/>
      <c r="CB929" s="708">
        <f>CA929*$E929</f>
        <v>0</v>
      </c>
      <c r="CC929" s="722">
        <f>BY929+CA929</f>
        <v>0</v>
      </c>
      <c r="CD929" s="708">
        <f>CC929*$E929</f>
        <v>0</v>
      </c>
      <c r="CE929" s="708"/>
      <c r="CF929" s="402">
        <f t="shared" si="2277"/>
        <v>3594568.64</v>
      </c>
    </row>
    <row r="930" spans="2:84">
      <c r="B930" s="395" t="s">
        <v>2361</v>
      </c>
      <c r="C930" s="396" t="s">
        <v>2374</v>
      </c>
      <c r="D930" s="397" t="s">
        <v>389</v>
      </c>
      <c r="E930" s="398">
        <v>103674.4</v>
      </c>
      <c r="F930" s="399">
        <v>8</v>
      </c>
      <c r="G930" s="400">
        <f>+F930*$E930</f>
        <v>829395.2</v>
      </c>
      <c r="H930" s="400"/>
      <c r="I930" s="401"/>
      <c r="J930" s="401"/>
      <c r="K930" s="513"/>
      <c r="L930" s="401"/>
      <c r="M930" s="513">
        <f>I930+K930</f>
        <v>0</v>
      </c>
      <c r="N930" s="401">
        <f>M930*$E930</f>
        <v>0</v>
      </c>
      <c r="O930" s="513"/>
      <c r="P930" s="401"/>
      <c r="Q930" s="513">
        <f>M930+O930</f>
        <v>0</v>
      </c>
      <c r="R930" s="401">
        <f>Q930*$E930</f>
        <v>0</v>
      </c>
      <c r="S930" s="540"/>
      <c r="T930" s="401"/>
      <c r="U930" s="513">
        <f>Q930+S930</f>
        <v>0</v>
      </c>
      <c r="V930" s="401">
        <f>U930*$E930</f>
        <v>0</v>
      </c>
      <c r="W930" s="513"/>
      <c r="X930" s="401"/>
      <c r="Y930" s="513">
        <f>U930+W930</f>
        <v>0</v>
      </c>
      <c r="Z930" s="401">
        <f>Y930*$E930</f>
        <v>0</v>
      </c>
      <c r="AA930" s="513"/>
      <c r="AB930" s="401">
        <f>AA930*$E930</f>
        <v>0</v>
      </c>
      <c r="AC930" s="513">
        <f>Y930+AA930</f>
        <v>0</v>
      </c>
      <c r="AD930" s="401">
        <f>AC930*$E930</f>
        <v>0</v>
      </c>
      <c r="AE930" s="513"/>
      <c r="AF930" s="401">
        <f>AE930*$E930</f>
        <v>0</v>
      </c>
      <c r="AG930" s="513">
        <f>AC930+AE930</f>
        <v>0</v>
      </c>
      <c r="AH930" s="401">
        <f>AG930*$E930</f>
        <v>0</v>
      </c>
      <c r="AI930" s="513"/>
      <c r="AJ930" s="401">
        <f>AI930*$E930</f>
        <v>0</v>
      </c>
      <c r="AK930" s="513">
        <f>AG930+AI930</f>
        <v>0</v>
      </c>
      <c r="AL930" s="401">
        <f>AK930*$E930</f>
        <v>0</v>
      </c>
      <c r="AM930" s="519"/>
      <c r="AN930" s="429">
        <f t="shared" si="2244"/>
        <v>0</v>
      </c>
      <c r="AO930" s="519">
        <f>AK930+AM930</f>
        <v>0</v>
      </c>
      <c r="AP930" s="429">
        <f>AO930*$E930</f>
        <v>0</v>
      </c>
      <c r="AQ930" s="591"/>
      <c r="AR930" s="401">
        <f t="shared" si="2247"/>
        <v>0</v>
      </c>
      <c r="AS930" s="519">
        <f>AO930+AQ930</f>
        <v>0</v>
      </c>
      <c r="AT930" s="429">
        <f>AS930*$E930</f>
        <v>0</v>
      </c>
      <c r="AU930" s="513"/>
      <c r="AV930" s="401">
        <f t="shared" si="2250"/>
        <v>0</v>
      </c>
      <c r="AW930" s="519">
        <f>AS930+AU930</f>
        <v>0</v>
      </c>
      <c r="AX930" s="429">
        <f>AW930*$E930</f>
        <v>0</v>
      </c>
      <c r="AY930" s="513"/>
      <c r="AZ930" s="681">
        <f t="shared" si="2253"/>
        <v>0</v>
      </c>
      <c r="BA930" s="519">
        <f>AW930+AY930</f>
        <v>0</v>
      </c>
      <c r="BB930" s="429">
        <f>BA930*$E930</f>
        <v>0</v>
      </c>
      <c r="BC930" s="695"/>
      <c r="BD930" s="681">
        <f>BC930*$E930</f>
        <v>0</v>
      </c>
      <c r="BE930" s="695">
        <f>BA930+BC930</f>
        <v>0</v>
      </c>
      <c r="BF930" s="681">
        <f>BE930*$E930</f>
        <v>0</v>
      </c>
      <c r="BG930" s="695"/>
      <c r="BH930" s="681">
        <f>BG930*$E930</f>
        <v>0</v>
      </c>
      <c r="BI930" s="695">
        <f>BE930+BG930</f>
        <v>0</v>
      </c>
      <c r="BJ930" s="681">
        <f>BI930*$E930</f>
        <v>0</v>
      </c>
      <c r="BK930" s="695"/>
      <c r="BL930" s="681">
        <f>BK930*$E930</f>
        <v>0</v>
      </c>
      <c r="BM930" s="695">
        <f>BI930+BK930</f>
        <v>0</v>
      </c>
      <c r="BN930" s="681">
        <f>BM930*$E930</f>
        <v>0</v>
      </c>
      <c r="BO930" s="722"/>
      <c r="BP930" s="708">
        <f>BO930*$E930</f>
        <v>0</v>
      </c>
      <c r="BQ930" s="722">
        <f>BM930+BO930</f>
        <v>0</v>
      </c>
      <c r="BR930" s="708">
        <f>BQ930*$E930</f>
        <v>0</v>
      </c>
      <c r="BS930" s="722"/>
      <c r="BT930" s="708">
        <f>BS930*$E930</f>
        <v>0</v>
      </c>
      <c r="BU930" s="722">
        <f>BQ930+BS930</f>
        <v>0</v>
      </c>
      <c r="BV930" s="708">
        <f>BU930*$E930</f>
        <v>0</v>
      </c>
      <c r="BW930" s="722"/>
      <c r="BX930" s="708">
        <f>BW930*$E930</f>
        <v>0</v>
      </c>
      <c r="BY930" s="722">
        <f>BU930+BW930</f>
        <v>0</v>
      </c>
      <c r="BZ930" s="708">
        <f>BY930*$E930</f>
        <v>0</v>
      </c>
      <c r="CA930" s="722"/>
      <c r="CB930" s="708">
        <f>CA930*$E930</f>
        <v>0</v>
      </c>
      <c r="CC930" s="722">
        <f>BY930+CA930</f>
        <v>0</v>
      </c>
      <c r="CD930" s="708">
        <f>CC930*$E930</f>
        <v>0</v>
      </c>
      <c r="CE930" s="708"/>
      <c r="CF930" s="402">
        <f t="shared" si="2277"/>
        <v>829395.2</v>
      </c>
    </row>
    <row r="931" spans="2:84">
      <c r="B931" s="395" t="s">
        <v>2363</v>
      </c>
      <c r="C931" s="396" t="s">
        <v>2375</v>
      </c>
      <c r="D931" s="397" t="s">
        <v>389</v>
      </c>
      <c r="E931" s="398">
        <v>1740424.69</v>
      </c>
      <c r="F931" s="399">
        <v>1</v>
      </c>
      <c r="G931" s="400">
        <f>+F931*$E931</f>
        <v>1740424.69</v>
      </c>
      <c r="H931" s="400"/>
      <c r="I931" s="401"/>
      <c r="J931" s="401"/>
      <c r="K931" s="513"/>
      <c r="L931" s="401"/>
      <c r="M931" s="513">
        <f>I931+K931</f>
        <v>0</v>
      </c>
      <c r="N931" s="401">
        <f>M931*$E931</f>
        <v>0</v>
      </c>
      <c r="O931" s="513"/>
      <c r="P931" s="401"/>
      <c r="Q931" s="513">
        <f>M931+O931</f>
        <v>0</v>
      </c>
      <c r="R931" s="401">
        <f>Q931*$E931</f>
        <v>0</v>
      </c>
      <c r="S931" s="540"/>
      <c r="T931" s="401"/>
      <c r="U931" s="513">
        <f>Q931+S931</f>
        <v>0</v>
      </c>
      <c r="V931" s="401">
        <f>U931*$E931</f>
        <v>0</v>
      </c>
      <c r="W931" s="513"/>
      <c r="X931" s="401"/>
      <c r="Y931" s="513">
        <f>U931+W931</f>
        <v>0</v>
      </c>
      <c r="Z931" s="401">
        <f>Y931*$E931</f>
        <v>0</v>
      </c>
      <c r="AA931" s="513"/>
      <c r="AB931" s="401">
        <f>AA931*$E931</f>
        <v>0</v>
      </c>
      <c r="AC931" s="513">
        <f>Y931+AA931</f>
        <v>0</v>
      </c>
      <c r="AD931" s="401">
        <f>AC931*$E931</f>
        <v>0</v>
      </c>
      <c r="AE931" s="513"/>
      <c r="AF931" s="401">
        <f>AE931*$E931</f>
        <v>0</v>
      </c>
      <c r="AG931" s="513">
        <f>AC931+AE931</f>
        <v>0</v>
      </c>
      <c r="AH931" s="401">
        <f>AG931*$E931</f>
        <v>0</v>
      </c>
      <c r="AI931" s="513"/>
      <c r="AJ931" s="401">
        <f>AI931*$E931</f>
        <v>0</v>
      </c>
      <c r="AK931" s="513">
        <f>AG931+AI931</f>
        <v>0</v>
      </c>
      <c r="AL931" s="401">
        <f>AK931*$E931</f>
        <v>0</v>
      </c>
      <c r="AM931" s="519"/>
      <c r="AN931" s="429">
        <f t="shared" si="2244"/>
        <v>0</v>
      </c>
      <c r="AO931" s="519">
        <f>AK931+AM931</f>
        <v>0</v>
      </c>
      <c r="AP931" s="429">
        <f>AO931*$E931</f>
        <v>0</v>
      </c>
      <c r="AQ931" s="591"/>
      <c r="AR931" s="401">
        <f t="shared" si="2247"/>
        <v>0</v>
      </c>
      <c r="AS931" s="519">
        <f>AO931+AQ931</f>
        <v>0</v>
      </c>
      <c r="AT931" s="429">
        <f>AS931*$E931</f>
        <v>0</v>
      </c>
      <c r="AU931" s="513"/>
      <c r="AV931" s="401">
        <f t="shared" si="2250"/>
        <v>0</v>
      </c>
      <c r="AW931" s="519">
        <f>AS931+AU931</f>
        <v>0</v>
      </c>
      <c r="AX931" s="429">
        <f>AW931*$E931</f>
        <v>0</v>
      </c>
      <c r="AY931" s="513"/>
      <c r="AZ931" s="681">
        <f t="shared" si="2253"/>
        <v>0</v>
      </c>
      <c r="BA931" s="519">
        <f>AW931+AY931</f>
        <v>0</v>
      </c>
      <c r="BB931" s="429">
        <f>BA931*$E931</f>
        <v>0</v>
      </c>
      <c r="BC931" s="695"/>
      <c r="BD931" s="681">
        <f>BC931*$E931</f>
        <v>0</v>
      </c>
      <c r="BE931" s="695">
        <f>BA931+BC931</f>
        <v>0</v>
      </c>
      <c r="BF931" s="681">
        <f>BE931*$E931</f>
        <v>0</v>
      </c>
      <c r="BG931" s="695"/>
      <c r="BH931" s="681">
        <f>BG931*$E931</f>
        <v>0</v>
      </c>
      <c r="BI931" s="695">
        <f>BE931+BG931</f>
        <v>0</v>
      </c>
      <c r="BJ931" s="681">
        <f>BI931*$E931</f>
        <v>0</v>
      </c>
      <c r="BK931" s="695"/>
      <c r="BL931" s="681">
        <f>BK931*$E931</f>
        <v>0</v>
      </c>
      <c r="BM931" s="695">
        <f>BI931+BK931</f>
        <v>0</v>
      </c>
      <c r="BN931" s="681">
        <f>BM931*$E931</f>
        <v>0</v>
      </c>
      <c r="BO931" s="722"/>
      <c r="BP931" s="708">
        <f>BO931*$E931</f>
        <v>0</v>
      </c>
      <c r="BQ931" s="722">
        <f>BM931+BO931</f>
        <v>0</v>
      </c>
      <c r="BR931" s="708">
        <f>BQ931*$E931</f>
        <v>0</v>
      </c>
      <c r="BS931" s="722"/>
      <c r="BT931" s="708">
        <f>BS931*$E931</f>
        <v>0</v>
      </c>
      <c r="BU931" s="722">
        <f>BQ931+BS931</f>
        <v>0</v>
      </c>
      <c r="BV931" s="708">
        <f>BU931*$E931</f>
        <v>0</v>
      </c>
      <c r="BW931" s="722"/>
      <c r="BX931" s="708">
        <f>BW931*$E931</f>
        <v>0</v>
      </c>
      <c r="BY931" s="722">
        <f>BU931+BW931</f>
        <v>0</v>
      </c>
      <c r="BZ931" s="708">
        <f>BY931*$E931</f>
        <v>0</v>
      </c>
      <c r="CA931" s="722"/>
      <c r="CB931" s="708">
        <f>CA931*$E931</f>
        <v>0</v>
      </c>
      <c r="CC931" s="722">
        <f>BY931+CA931</f>
        <v>0</v>
      </c>
      <c r="CD931" s="708">
        <f>CC931*$E931</f>
        <v>0</v>
      </c>
      <c r="CE931" s="708"/>
      <c r="CF931" s="402">
        <f t="shared" si="2277"/>
        <v>1740424.69</v>
      </c>
    </row>
    <row r="932" spans="2:84">
      <c r="B932" s="395" t="s">
        <v>2367</v>
      </c>
      <c r="C932" s="396" t="s">
        <v>2376</v>
      </c>
      <c r="D932" s="397" t="s">
        <v>392</v>
      </c>
      <c r="E932" s="398">
        <v>35930</v>
      </c>
      <c r="F932" s="399">
        <v>300</v>
      </c>
      <c r="G932" s="400">
        <f>+F932*$E932</f>
        <v>10779000</v>
      </c>
      <c r="H932" s="400"/>
      <c r="I932" s="401"/>
      <c r="J932" s="401"/>
      <c r="K932" s="513"/>
      <c r="L932" s="401"/>
      <c r="M932" s="513">
        <f>I932+K932</f>
        <v>0</v>
      </c>
      <c r="N932" s="401">
        <f>M932*$E932</f>
        <v>0</v>
      </c>
      <c r="O932" s="513"/>
      <c r="P932" s="401"/>
      <c r="Q932" s="513">
        <f>M932+O932</f>
        <v>0</v>
      </c>
      <c r="R932" s="401">
        <f>Q932*$E932</f>
        <v>0</v>
      </c>
      <c r="S932" s="540"/>
      <c r="T932" s="401"/>
      <c r="U932" s="513">
        <f>Q932+S932</f>
        <v>0</v>
      </c>
      <c r="V932" s="401">
        <f>U932*$E932</f>
        <v>0</v>
      </c>
      <c r="W932" s="513"/>
      <c r="X932" s="401"/>
      <c r="Y932" s="513">
        <f>U932+W932</f>
        <v>0</v>
      </c>
      <c r="Z932" s="401">
        <f>Y932*$E932</f>
        <v>0</v>
      </c>
      <c r="AA932" s="513"/>
      <c r="AB932" s="401">
        <f>AA932*$E932</f>
        <v>0</v>
      </c>
      <c r="AC932" s="513">
        <f>Y932+AA932</f>
        <v>0</v>
      </c>
      <c r="AD932" s="401">
        <f>AC932*$E932</f>
        <v>0</v>
      </c>
      <c r="AE932" s="513"/>
      <c r="AF932" s="401">
        <f>AE932*$E932</f>
        <v>0</v>
      </c>
      <c r="AG932" s="513">
        <f>AC932+AE932</f>
        <v>0</v>
      </c>
      <c r="AH932" s="401">
        <f>AG932*$E932</f>
        <v>0</v>
      </c>
      <c r="AI932" s="513"/>
      <c r="AJ932" s="401">
        <f>AI932*$E932</f>
        <v>0</v>
      </c>
      <c r="AK932" s="513">
        <f>AG932+AI932</f>
        <v>0</v>
      </c>
      <c r="AL932" s="401">
        <f>AK932*$E932</f>
        <v>0</v>
      </c>
      <c r="AM932" s="519"/>
      <c r="AN932" s="429">
        <f t="shared" si="2244"/>
        <v>0</v>
      </c>
      <c r="AO932" s="519">
        <f>AK932+AM932</f>
        <v>0</v>
      </c>
      <c r="AP932" s="429">
        <f>AO932*$E932</f>
        <v>0</v>
      </c>
      <c r="AQ932" s="591"/>
      <c r="AR932" s="401">
        <f t="shared" si="2247"/>
        <v>0</v>
      </c>
      <c r="AS932" s="519">
        <f>AO932+AQ932</f>
        <v>0</v>
      </c>
      <c r="AT932" s="429">
        <f>AS932*$E932</f>
        <v>0</v>
      </c>
      <c r="AU932" s="513"/>
      <c r="AV932" s="401">
        <f t="shared" si="2250"/>
        <v>0</v>
      </c>
      <c r="AW932" s="519">
        <f>AS932+AU932</f>
        <v>0</v>
      </c>
      <c r="AX932" s="429">
        <f>AW932*$E932</f>
        <v>0</v>
      </c>
      <c r="AY932" s="513"/>
      <c r="AZ932" s="681">
        <f t="shared" si="2253"/>
        <v>0</v>
      </c>
      <c r="BA932" s="519">
        <f>AW932+AY932</f>
        <v>0</v>
      </c>
      <c r="BB932" s="429">
        <f>BA932*$E932</f>
        <v>0</v>
      </c>
      <c r="BC932" s="695"/>
      <c r="BD932" s="681">
        <f>BC932*$E932</f>
        <v>0</v>
      </c>
      <c r="BE932" s="695">
        <f>BA932+BC932</f>
        <v>0</v>
      </c>
      <c r="BF932" s="681">
        <f>BE932*$E932</f>
        <v>0</v>
      </c>
      <c r="BG932" s="695"/>
      <c r="BH932" s="681">
        <f>BG932*$E932</f>
        <v>0</v>
      </c>
      <c r="BI932" s="695">
        <f>BE932+BG932</f>
        <v>0</v>
      </c>
      <c r="BJ932" s="681">
        <f>BI932*$E932</f>
        <v>0</v>
      </c>
      <c r="BK932" s="695"/>
      <c r="BL932" s="681">
        <f>BK932*$E932</f>
        <v>0</v>
      </c>
      <c r="BM932" s="695">
        <f>BI932+BK932</f>
        <v>0</v>
      </c>
      <c r="BN932" s="681">
        <f>BM932*$E932</f>
        <v>0</v>
      </c>
      <c r="BO932" s="722"/>
      <c r="BP932" s="708">
        <f>BO932*$E932</f>
        <v>0</v>
      </c>
      <c r="BQ932" s="722">
        <f>BM932+BO932</f>
        <v>0</v>
      </c>
      <c r="BR932" s="708">
        <f>BQ932*$E932</f>
        <v>0</v>
      </c>
      <c r="BS932" s="722"/>
      <c r="BT932" s="708">
        <f>BS932*$E932</f>
        <v>0</v>
      </c>
      <c r="BU932" s="722">
        <f>BQ932+BS932</f>
        <v>0</v>
      </c>
      <c r="BV932" s="708">
        <f>BU932*$E932</f>
        <v>0</v>
      </c>
      <c r="BW932" s="722"/>
      <c r="BX932" s="708">
        <f>BW932*$E932</f>
        <v>0</v>
      </c>
      <c r="BY932" s="722">
        <f>BU932+BW932</f>
        <v>0</v>
      </c>
      <c r="BZ932" s="708">
        <f>BY932*$E932</f>
        <v>0</v>
      </c>
      <c r="CA932" s="722"/>
      <c r="CB932" s="708">
        <f>CA932*$E932</f>
        <v>0</v>
      </c>
      <c r="CC932" s="722">
        <f>BY932+CA932</f>
        <v>0</v>
      </c>
      <c r="CD932" s="708">
        <f>CC932*$E932</f>
        <v>0</v>
      </c>
      <c r="CE932" s="708"/>
      <c r="CF932" s="402">
        <f t="shared" si="2277"/>
        <v>10779000</v>
      </c>
    </row>
    <row r="933" spans="2:84" ht="36">
      <c r="B933" s="395" t="s">
        <v>2003</v>
      </c>
      <c r="C933" s="396" t="s">
        <v>2377</v>
      </c>
      <c r="D933" s="397" t="s">
        <v>392</v>
      </c>
      <c r="E933" s="398">
        <v>47757</v>
      </c>
      <c r="F933" s="399">
        <v>30</v>
      </c>
      <c r="G933" s="400">
        <f>+F933*$E933</f>
        <v>1432710</v>
      </c>
      <c r="H933" s="400"/>
      <c r="I933" s="401"/>
      <c r="J933" s="401"/>
      <c r="K933" s="513"/>
      <c r="L933" s="401"/>
      <c r="M933" s="513">
        <f>I933+K933</f>
        <v>0</v>
      </c>
      <c r="N933" s="401">
        <f>M933*$E933</f>
        <v>0</v>
      </c>
      <c r="O933" s="513"/>
      <c r="P933" s="401"/>
      <c r="Q933" s="513">
        <f>M933+O933</f>
        <v>0</v>
      </c>
      <c r="R933" s="401">
        <f>Q933*$E933</f>
        <v>0</v>
      </c>
      <c r="S933" s="540"/>
      <c r="T933" s="401"/>
      <c r="U933" s="513">
        <f>Q933+S933</f>
        <v>0</v>
      </c>
      <c r="V933" s="401">
        <f>U933*$E933</f>
        <v>0</v>
      </c>
      <c r="W933" s="513"/>
      <c r="X933" s="401"/>
      <c r="Y933" s="513">
        <f>U933+W933</f>
        <v>0</v>
      </c>
      <c r="Z933" s="401">
        <f>Y933*$E933</f>
        <v>0</v>
      </c>
      <c r="AA933" s="513"/>
      <c r="AB933" s="401">
        <f>AA933*$E933</f>
        <v>0</v>
      </c>
      <c r="AC933" s="513">
        <f>Y933+AA933</f>
        <v>0</v>
      </c>
      <c r="AD933" s="401">
        <f>AC933*$E933</f>
        <v>0</v>
      </c>
      <c r="AE933" s="513"/>
      <c r="AF933" s="401">
        <f>AE933*$E933</f>
        <v>0</v>
      </c>
      <c r="AG933" s="513">
        <f>AC933+AE933</f>
        <v>0</v>
      </c>
      <c r="AH933" s="401">
        <f>AG933*$E933</f>
        <v>0</v>
      </c>
      <c r="AI933" s="513"/>
      <c r="AJ933" s="401">
        <f>AI933*$E933</f>
        <v>0</v>
      </c>
      <c r="AK933" s="513">
        <f>AG933+AI933</f>
        <v>0</v>
      </c>
      <c r="AL933" s="401">
        <f>AK933*$E933</f>
        <v>0</v>
      </c>
      <c r="AM933" s="519"/>
      <c r="AN933" s="429">
        <f t="shared" si="2244"/>
        <v>0</v>
      </c>
      <c r="AO933" s="519">
        <f>AK933+AM933</f>
        <v>0</v>
      </c>
      <c r="AP933" s="429">
        <f>AO933*$E933</f>
        <v>0</v>
      </c>
      <c r="AQ933" s="591"/>
      <c r="AR933" s="401">
        <f t="shared" si="2247"/>
        <v>0</v>
      </c>
      <c r="AS933" s="519">
        <f>AO933+AQ933</f>
        <v>0</v>
      </c>
      <c r="AT933" s="429">
        <f>AS933*$E933</f>
        <v>0</v>
      </c>
      <c r="AU933" s="513"/>
      <c r="AV933" s="401">
        <f t="shared" si="2250"/>
        <v>0</v>
      </c>
      <c r="AW933" s="519">
        <f>AS933+AU933</f>
        <v>0</v>
      </c>
      <c r="AX933" s="429">
        <f>AW933*$E933</f>
        <v>0</v>
      </c>
      <c r="AY933" s="513"/>
      <c r="AZ933" s="681">
        <f t="shared" si="2253"/>
        <v>0</v>
      </c>
      <c r="BA933" s="519">
        <f>AW933+AY933</f>
        <v>0</v>
      </c>
      <c r="BB933" s="429">
        <f>BA933*$E933</f>
        <v>0</v>
      </c>
      <c r="BC933" s="695"/>
      <c r="BD933" s="681">
        <f>BC933*$E933</f>
        <v>0</v>
      </c>
      <c r="BE933" s="695">
        <f>BA933+BC933</f>
        <v>0</v>
      </c>
      <c r="BF933" s="681">
        <f>BE933*$E933</f>
        <v>0</v>
      </c>
      <c r="BG933" s="695"/>
      <c r="BH933" s="681">
        <f>BG933*$E933</f>
        <v>0</v>
      </c>
      <c r="BI933" s="695">
        <f>BE933+BG933</f>
        <v>0</v>
      </c>
      <c r="BJ933" s="681">
        <f>BI933*$E933</f>
        <v>0</v>
      </c>
      <c r="BK933" s="695"/>
      <c r="BL933" s="681">
        <f>BK933*$E933</f>
        <v>0</v>
      </c>
      <c r="BM933" s="695">
        <f>BI933+BK933</f>
        <v>0</v>
      </c>
      <c r="BN933" s="681">
        <f>BM933*$E933</f>
        <v>0</v>
      </c>
      <c r="BO933" s="722"/>
      <c r="BP933" s="708">
        <f>BO933*$E933</f>
        <v>0</v>
      </c>
      <c r="BQ933" s="722">
        <f>BM933+BO933</f>
        <v>0</v>
      </c>
      <c r="BR933" s="708">
        <f>BQ933*$E933</f>
        <v>0</v>
      </c>
      <c r="BS933" s="722"/>
      <c r="BT933" s="708">
        <f>BS933*$E933</f>
        <v>0</v>
      </c>
      <c r="BU933" s="722">
        <f>BQ933+BS933</f>
        <v>0</v>
      </c>
      <c r="BV933" s="708">
        <f>BU933*$E933</f>
        <v>0</v>
      </c>
      <c r="BW933" s="722"/>
      <c r="BX933" s="708">
        <f>BW933*$E933</f>
        <v>0</v>
      </c>
      <c r="BY933" s="722">
        <f>BU933+BW933</f>
        <v>0</v>
      </c>
      <c r="BZ933" s="708">
        <f>BY933*$E933</f>
        <v>0</v>
      </c>
      <c r="CA933" s="722"/>
      <c r="CB933" s="708">
        <f>CA933*$E933</f>
        <v>0</v>
      </c>
      <c r="CC933" s="722">
        <f>BY933+CA933</f>
        <v>0</v>
      </c>
      <c r="CD933" s="708">
        <f>CC933*$E933</f>
        <v>0</v>
      </c>
      <c r="CE933" s="708"/>
      <c r="CF933" s="402">
        <f t="shared" si="2277"/>
        <v>1432710</v>
      </c>
    </row>
    <row r="934" spans="2:84" s="379" customFormat="1" ht="36">
      <c r="B934" s="419"/>
      <c r="C934" s="420" t="s">
        <v>2378</v>
      </c>
      <c r="D934" s="421"/>
      <c r="E934" s="422"/>
      <c r="F934" s="416"/>
      <c r="G934" s="417"/>
      <c r="H934" s="417">
        <f>SUM(G935:G947)</f>
        <v>14540201.289999999</v>
      </c>
      <c r="I934" s="417"/>
      <c r="J934" s="417"/>
      <c r="K934" s="518"/>
      <c r="L934" s="417">
        <f>SUM(L935:L947)</f>
        <v>0</v>
      </c>
      <c r="M934" s="518"/>
      <c r="N934" s="417">
        <f>SUM(N935:N947)</f>
        <v>0</v>
      </c>
      <c r="O934" s="518"/>
      <c r="P934" s="417"/>
      <c r="Q934" s="518"/>
      <c r="R934" s="417">
        <f>SUM(R935:R947)</f>
        <v>0</v>
      </c>
      <c r="S934" s="544"/>
      <c r="T934" s="417">
        <f>SUM(T935:T947)</f>
        <v>0</v>
      </c>
      <c r="U934" s="518"/>
      <c r="V934" s="417">
        <f>SUM(V935:V947)</f>
        <v>0</v>
      </c>
      <c r="W934" s="518"/>
      <c r="X934" s="417">
        <f>SUM(X935:X947)</f>
        <v>0</v>
      </c>
      <c r="Y934" s="518"/>
      <c r="Z934" s="417">
        <f>SUM(Z935:Z947)</f>
        <v>0</v>
      </c>
      <c r="AA934" s="518"/>
      <c r="AB934" s="417">
        <f>SUM(AB935:AB947)</f>
        <v>0</v>
      </c>
      <c r="AC934" s="518"/>
      <c r="AD934" s="417">
        <f>SUM(AD935:AD947)</f>
        <v>0</v>
      </c>
      <c r="AE934" s="518"/>
      <c r="AF934" s="417">
        <f>SUM(AF935:AF947)</f>
        <v>0</v>
      </c>
      <c r="AG934" s="518"/>
      <c r="AH934" s="417">
        <f>SUM(AH935:AH947)</f>
        <v>0</v>
      </c>
      <c r="AI934" s="518"/>
      <c r="AJ934" s="417">
        <f>SUM(AJ935:AJ947)</f>
        <v>0</v>
      </c>
      <c r="AK934" s="518"/>
      <c r="AL934" s="417">
        <f>SUM(AL935:AL947)</f>
        <v>0</v>
      </c>
      <c r="AM934" s="417"/>
      <c r="AN934" s="417">
        <f>SUM(AN935:AN947)</f>
        <v>0</v>
      </c>
      <c r="AO934" s="518"/>
      <c r="AP934" s="417">
        <f>SUM(AP935:AP947)</f>
        <v>0</v>
      </c>
      <c r="AQ934" s="595"/>
      <c r="AR934" s="417">
        <f>SUM(AR935:AR947)</f>
        <v>0</v>
      </c>
      <c r="AS934" s="518"/>
      <c r="AT934" s="417">
        <f>SUM(AT935:AT947)</f>
        <v>0</v>
      </c>
      <c r="AU934" s="518"/>
      <c r="AV934" s="417">
        <f>SUM(AV935:AV947)</f>
        <v>0</v>
      </c>
      <c r="AW934" s="518"/>
      <c r="AX934" s="417">
        <f>SUM(AX935:AX947)</f>
        <v>0</v>
      </c>
      <c r="AY934" s="518"/>
      <c r="AZ934" s="417">
        <f>SUM(AZ935:AZ947)</f>
        <v>0</v>
      </c>
      <c r="BA934" s="518"/>
      <c r="BB934" s="417">
        <f>SUM(BB935:BB947)</f>
        <v>0</v>
      </c>
      <c r="BC934" s="693"/>
      <c r="BD934" s="679">
        <f>SUM(BD935:BD947)</f>
        <v>0</v>
      </c>
      <c r="BE934" s="693"/>
      <c r="BF934" s="679">
        <f>SUM(BF935:BF947)</f>
        <v>0</v>
      </c>
      <c r="BG934" s="693"/>
      <c r="BH934" s="679">
        <f>SUM(BH935:BH947)</f>
        <v>0</v>
      </c>
      <c r="BI934" s="693"/>
      <c r="BJ934" s="679">
        <f>SUM(BJ935:BJ947)</f>
        <v>0</v>
      </c>
      <c r="BK934" s="693"/>
      <c r="BL934" s="679">
        <f>SUM(BL935:BL947)</f>
        <v>0</v>
      </c>
      <c r="BM934" s="693"/>
      <c r="BN934" s="679">
        <f>SUM(BN935:BN947)</f>
        <v>0</v>
      </c>
      <c r="BO934" s="417"/>
      <c r="BP934" s="417">
        <f>SUM(BP935:BP947)</f>
        <v>0</v>
      </c>
      <c r="BQ934" s="417"/>
      <c r="BR934" s="417">
        <f>SUM(BR935:BR947)</f>
        <v>0</v>
      </c>
      <c r="BS934" s="417"/>
      <c r="BT934" s="417">
        <f>SUM(BT935:BT947)</f>
        <v>0</v>
      </c>
      <c r="BU934" s="417"/>
      <c r="BV934" s="417">
        <f>SUM(BV935:BV947)</f>
        <v>0</v>
      </c>
      <c r="BW934" s="518"/>
      <c r="BX934" s="417">
        <f>SUM(BX935:BX947)</f>
        <v>0</v>
      </c>
      <c r="BY934" s="417"/>
      <c r="BZ934" s="417">
        <f>SUM(BZ935:BZ947)</f>
        <v>0</v>
      </c>
      <c r="CA934" s="518"/>
      <c r="CB934" s="417">
        <f>SUM(CB935:CB947)</f>
        <v>0</v>
      </c>
      <c r="CC934" s="417"/>
      <c r="CD934" s="417">
        <f>SUM(CD935:CD947)</f>
        <v>0</v>
      </c>
      <c r="CE934" s="417"/>
      <c r="CF934" s="423">
        <f t="shared" si="2277"/>
        <v>14540201.289999999</v>
      </c>
    </row>
    <row r="935" spans="2:84" ht="36">
      <c r="B935" s="395" t="s">
        <v>540</v>
      </c>
      <c r="C935" s="396" t="s">
        <v>2379</v>
      </c>
      <c r="D935" s="397" t="s">
        <v>389</v>
      </c>
      <c r="E935" s="398">
        <v>61504.74</v>
      </c>
      <c r="F935" s="399">
        <v>2</v>
      </c>
      <c r="G935" s="400">
        <f t="shared" ref="G935:G947" si="2325">+F935*$E935</f>
        <v>123009.48</v>
      </c>
      <c r="H935" s="400"/>
      <c r="I935" s="401"/>
      <c r="J935" s="401"/>
      <c r="K935" s="513"/>
      <c r="L935" s="401"/>
      <c r="M935" s="513">
        <f t="shared" ref="M935:M947" si="2326">I935+K935</f>
        <v>0</v>
      </c>
      <c r="N935" s="401">
        <f t="shared" ref="N935:N947" si="2327">M935*$E935</f>
        <v>0</v>
      </c>
      <c r="O935" s="513"/>
      <c r="P935" s="401"/>
      <c r="Q935" s="513">
        <f t="shared" ref="Q935:Q947" si="2328">M935+O935</f>
        <v>0</v>
      </c>
      <c r="R935" s="401">
        <f t="shared" ref="R935:R947" si="2329">Q935*$E935</f>
        <v>0</v>
      </c>
      <c r="S935" s="540"/>
      <c r="T935" s="401"/>
      <c r="U935" s="513">
        <f t="shared" ref="U935:U947" si="2330">Q935+S935</f>
        <v>0</v>
      </c>
      <c r="V935" s="401">
        <f t="shared" ref="V935:V947" si="2331">U935*$E935</f>
        <v>0</v>
      </c>
      <c r="W935" s="513"/>
      <c r="X935" s="401"/>
      <c r="Y935" s="513">
        <f t="shared" ref="Y935:Y947" si="2332">U935+W935</f>
        <v>0</v>
      </c>
      <c r="Z935" s="401">
        <f t="shared" ref="Z935:Z947" si="2333">Y935*$E935</f>
        <v>0</v>
      </c>
      <c r="AA935" s="513"/>
      <c r="AB935" s="401">
        <f t="shared" ref="AB935:AB947" si="2334">AA935*$E935</f>
        <v>0</v>
      </c>
      <c r="AC935" s="513">
        <f t="shared" ref="AC935:AC947" si="2335">Y935+AA935</f>
        <v>0</v>
      </c>
      <c r="AD935" s="401">
        <f t="shared" ref="AD935:AD947" si="2336">AC935*$E935</f>
        <v>0</v>
      </c>
      <c r="AE935" s="513"/>
      <c r="AF935" s="401">
        <f t="shared" ref="AF935:AF947" si="2337">AE935*$E935</f>
        <v>0</v>
      </c>
      <c r="AG935" s="513">
        <f t="shared" ref="AG935:AG947" si="2338">AC935+AE935</f>
        <v>0</v>
      </c>
      <c r="AH935" s="401">
        <f t="shared" ref="AH935:AH947" si="2339">AG935*$E935</f>
        <v>0</v>
      </c>
      <c r="AI935" s="513"/>
      <c r="AJ935" s="401">
        <f t="shared" ref="AJ935:AJ947" si="2340">AI935*$E935</f>
        <v>0</v>
      </c>
      <c r="AK935" s="513">
        <f t="shared" ref="AK935:AK947" si="2341">AG935+AI935</f>
        <v>0</v>
      </c>
      <c r="AL935" s="401">
        <f t="shared" ref="AL935:AL947" si="2342">AK935*$E935</f>
        <v>0</v>
      </c>
      <c r="AM935" s="519"/>
      <c r="AN935" s="429">
        <f t="shared" si="2244"/>
        <v>0</v>
      </c>
      <c r="AO935" s="519">
        <f t="shared" ref="AO935:AO947" si="2343">AK935+AM935</f>
        <v>0</v>
      </c>
      <c r="AP935" s="429">
        <f t="shared" ref="AP935:AP947" si="2344">AO935*$E935</f>
        <v>0</v>
      </c>
      <c r="AQ935" s="591"/>
      <c r="AR935" s="401">
        <f t="shared" si="2247"/>
        <v>0</v>
      </c>
      <c r="AS935" s="519">
        <f t="shared" ref="AS935:AS947" si="2345">AO935+AQ935</f>
        <v>0</v>
      </c>
      <c r="AT935" s="429">
        <f t="shared" ref="AT935:AT947" si="2346">AS935*$E935</f>
        <v>0</v>
      </c>
      <c r="AU935" s="513"/>
      <c r="AV935" s="401">
        <f t="shared" si="2250"/>
        <v>0</v>
      </c>
      <c r="AW935" s="519">
        <f t="shared" ref="AW935:AW947" si="2347">AS935+AU935</f>
        <v>0</v>
      </c>
      <c r="AX935" s="429">
        <f t="shared" ref="AX935:AX947" si="2348">AW935*$E935</f>
        <v>0</v>
      </c>
      <c r="AY935" s="513"/>
      <c r="AZ935" s="681">
        <f t="shared" si="2253"/>
        <v>0</v>
      </c>
      <c r="BA935" s="519">
        <f t="shared" ref="BA935:BA947" si="2349">AW935+AY935</f>
        <v>0</v>
      </c>
      <c r="BB935" s="429">
        <f t="shared" ref="BB935:BB947" si="2350">BA935*$E935</f>
        <v>0</v>
      </c>
      <c r="BC935" s="695"/>
      <c r="BD935" s="681">
        <f t="shared" ref="BD935:BD947" si="2351">BC935*$E935</f>
        <v>0</v>
      </c>
      <c r="BE935" s="695">
        <f t="shared" ref="BE935:BE947" si="2352">BA935+BC935</f>
        <v>0</v>
      </c>
      <c r="BF935" s="681">
        <f t="shared" ref="BF935:BF947" si="2353">BE935*$E935</f>
        <v>0</v>
      </c>
      <c r="BG935" s="695"/>
      <c r="BH935" s="681">
        <f t="shared" ref="BH935:BH947" si="2354">BG935*$E935</f>
        <v>0</v>
      </c>
      <c r="BI935" s="695">
        <f t="shared" ref="BI935:BI947" si="2355">BE935+BG935</f>
        <v>0</v>
      </c>
      <c r="BJ935" s="681">
        <f t="shared" ref="BJ935:BJ947" si="2356">BI935*$E935</f>
        <v>0</v>
      </c>
      <c r="BK935" s="695"/>
      <c r="BL935" s="681">
        <f t="shared" ref="BL935:BL947" si="2357">BK935*$E935</f>
        <v>0</v>
      </c>
      <c r="BM935" s="695">
        <f t="shared" ref="BM935:BM947" si="2358">BI935+BK935</f>
        <v>0</v>
      </c>
      <c r="BN935" s="681">
        <f t="shared" ref="BN935:BN947" si="2359">BM935*$E935</f>
        <v>0</v>
      </c>
      <c r="BO935" s="722"/>
      <c r="BP935" s="708">
        <f t="shared" ref="BP935:BP947" si="2360">BO935*$E935</f>
        <v>0</v>
      </c>
      <c r="BQ935" s="722">
        <f t="shared" ref="BQ935:BQ947" si="2361">BM935+BO935</f>
        <v>0</v>
      </c>
      <c r="BR935" s="708">
        <f t="shared" ref="BR935:BR947" si="2362">BQ935*$E935</f>
        <v>0</v>
      </c>
      <c r="BS935" s="722"/>
      <c r="BT935" s="708">
        <f t="shared" ref="BT935:BT947" si="2363">BS935*$E935</f>
        <v>0</v>
      </c>
      <c r="BU935" s="722">
        <f t="shared" ref="BU935:BU947" si="2364">BQ935+BS935</f>
        <v>0</v>
      </c>
      <c r="BV935" s="708">
        <f t="shared" ref="BV935:BV947" si="2365">BU935*$E935</f>
        <v>0</v>
      </c>
      <c r="BW935" s="722"/>
      <c r="BX935" s="708">
        <f t="shared" ref="BX935:BX947" si="2366">BW935*$E935</f>
        <v>0</v>
      </c>
      <c r="BY935" s="722">
        <f t="shared" ref="BY935:BY947" si="2367">BU935+BW935</f>
        <v>0</v>
      </c>
      <c r="BZ935" s="708">
        <f t="shared" ref="BZ935:BZ947" si="2368">BY935*$E935</f>
        <v>0</v>
      </c>
      <c r="CA935" s="722"/>
      <c r="CB935" s="708">
        <f t="shared" ref="CB935:CB947" si="2369">CA935*$E935</f>
        <v>0</v>
      </c>
      <c r="CC935" s="722">
        <f t="shared" ref="CC935:CC947" si="2370">BY935+CA935</f>
        <v>0</v>
      </c>
      <c r="CD935" s="708">
        <f t="shared" ref="CD935:CD947" si="2371">CC935*$E935</f>
        <v>0</v>
      </c>
      <c r="CE935" s="708"/>
      <c r="CF935" s="402">
        <f t="shared" si="2277"/>
        <v>123009.48</v>
      </c>
    </row>
    <row r="936" spans="2:84" ht="72">
      <c r="B936" s="395" t="s">
        <v>517</v>
      </c>
      <c r="C936" s="396" t="s">
        <v>2380</v>
      </c>
      <c r="D936" s="397" t="s">
        <v>392</v>
      </c>
      <c r="E936" s="398">
        <v>71397.81</v>
      </c>
      <c r="F936" s="399">
        <v>50</v>
      </c>
      <c r="G936" s="400">
        <f t="shared" si="2325"/>
        <v>3569890.5</v>
      </c>
      <c r="H936" s="400"/>
      <c r="I936" s="401"/>
      <c r="J936" s="401"/>
      <c r="K936" s="513"/>
      <c r="L936" s="401"/>
      <c r="M936" s="513">
        <f t="shared" si="2326"/>
        <v>0</v>
      </c>
      <c r="N936" s="401">
        <f t="shared" si="2327"/>
        <v>0</v>
      </c>
      <c r="O936" s="513"/>
      <c r="P936" s="401"/>
      <c r="Q936" s="513">
        <f t="shared" si="2328"/>
        <v>0</v>
      </c>
      <c r="R936" s="401">
        <f t="shared" si="2329"/>
        <v>0</v>
      </c>
      <c r="S936" s="540"/>
      <c r="T936" s="401"/>
      <c r="U936" s="513">
        <f t="shared" si="2330"/>
        <v>0</v>
      </c>
      <c r="V936" s="401">
        <f t="shared" si="2331"/>
        <v>0</v>
      </c>
      <c r="W936" s="513"/>
      <c r="X936" s="401"/>
      <c r="Y936" s="513">
        <f t="shared" si="2332"/>
        <v>0</v>
      </c>
      <c r="Z936" s="401">
        <f t="shared" si="2333"/>
        <v>0</v>
      </c>
      <c r="AA936" s="513"/>
      <c r="AB936" s="401">
        <f t="shared" si="2334"/>
        <v>0</v>
      </c>
      <c r="AC936" s="513">
        <f t="shared" si="2335"/>
        <v>0</v>
      </c>
      <c r="AD936" s="401">
        <f t="shared" si="2336"/>
        <v>0</v>
      </c>
      <c r="AE936" s="513"/>
      <c r="AF936" s="401">
        <f t="shared" si="2337"/>
        <v>0</v>
      </c>
      <c r="AG936" s="513">
        <f t="shared" si="2338"/>
        <v>0</v>
      </c>
      <c r="AH936" s="401">
        <f t="shared" si="2339"/>
        <v>0</v>
      </c>
      <c r="AI936" s="513"/>
      <c r="AJ936" s="401">
        <f t="shared" si="2340"/>
        <v>0</v>
      </c>
      <c r="AK936" s="513">
        <f t="shared" si="2341"/>
        <v>0</v>
      </c>
      <c r="AL936" s="401">
        <f t="shared" si="2342"/>
        <v>0</v>
      </c>
      <c r="AM936" s="519"/>
      <c r="AN936" s="429">
        <f t="shared" si="2244"/>
        <v>0</v>
      </c>
      <c r="AO936" s="519">
        <f t="shared" si="2343"/>
        <v>0</v>
      </c>
      <c r="AP936" s="429">
        <f t="shared" si="2344"/>
        <v>0</v>
      </c>
      <c r="AQ936" s="591"/>
      <c r="AR936" s="401">
        <f t="shared" si="2247"/>
        <v>0</v>
      </c>
      <c r="AS936" s="519">
        <f t="shared" si="2345"/>
        <v>0</v>
      </c>
      <c r="AT936" s="429">
        <f t="shared" si="2346"/>
        <v>0</v>
      </c>
      <c r="AU936" s="513"/>
      <c r="AV936" s="401">
        <f t="shared" si="2250"/>
        <v>0</v>
      </c>
      <c r="AW936" s="519">
        <f t="shared" si="2347"/>
        <v>0</v>
      </c>
      <c r="AX936" s="429">
        <f t="shared" si="2348"/>
        <v>0</v>
      </c>
      <c r="AY936" s="513"/>
      <c r="AZ936" s="681">
        <f t="shared" si="2253"/>
        <v>0</v>
      </c>
      <c r="BA936" s="519">
        <f t="shared" si="2349"/>
        <v>0</v>
      </c>
      <c r="BB936" s="429">
        <f t="shared" si="2350"/>
        <v>0</v>
      </c>
      <c r="BC936" s="695"/>
      <c r="BD936" s="681">
        <f t="shared" si="2351"/>
        <v>0</v>
      </c>
      <c r="BE936" s="695">
        <f t="shared" si="2352"/>
        <v>0</v>
      </c>
      <c r="BF936" s="681">
        <f t="shared" si="2353"/>
        <v>0</v>
      </c>
      <c r="BG936" s="695"/>
      <c r="BH936" s="681">
        <f t="shared" si="2354"/>
        <v>0</v>
      </c>
      <c r="BI936" s="695">
        <f t="shared" si="2355"/>
        <v>0</v>
      </c>
      <c r="BJ936" s="681">
        <f t="shared" si="2356"/>
        <v>0</v>
      </c>
      <c r="BK936" s="695"/>
      <c r="BL936" s="681">
        <f t="shared" si="2357"/>
        <v>0</v>
      </c>
      <c r="BM936" s="695">
        <f t="shared" si="2358"/>
        <v>0</v>
      </c>
      <c r="BN936" s="681">
        <f t="shared" si="2359"/>
        <v>0</v>
      </c>
      <c r="BO936" s="722"/>
      <c r="BP936" s="708">
        <f t="shared" si="2360"/>
        <v>0</v>
      </c>
      <c r="BQ936" s="722">
        <f t="shared" si="2361"/>
        <v>0</v>
      </c>
      <c r="BR936" s="708">
        <f t="shared" si="2362"/>
        <v>0</v>
      </c>
      <c r="BS936" s="722"/>
      <c r="BT936" s="708">
        <f t="shared" si="2363"/>
        <v>0</v>
      </c>
      <c r="BU936" s="722">
        <f t="shared" si="2364"/>
        <v>0</v>
      </c>
      <c r="BV936" s="708">
        <f t="shared" si="2365"/>
        <v>0</v>
      </c>
      <c r="BW936" s="722"/>
      <c r="BX936" s="708">
        <f t="shared" si="2366"/>
        <v>0</v>
      </c>
      <c r="BY936" s="722">
        <f t="shared" si="2367"/>
        <v>0</v>
      </c>
      <c r="BZ936" s="708">
        <f t="shared" si="2368"/>
        <v>0</v>
      </c>
      <c r="CA936" s="722"/>
      <c r="CB936" s="708">
        <f t="shared" si="2369"/>
        <v>0</v>
      </c>
      <c r="CC936" s="722">
        <f t="shared" si="2370"/>
        <v>0</v>
      </c>
      <c r="CD936" s="708">
        <f t="shared" si="2371"/>
        <v>0</v>
      </c>
      <c r="CE936" s="708"/>
      <c r="CF936" s="402">
        <f t="shared" si="2277"/>
        <v>3569890.5</v>
      </c>
    </row>
    <row r="937" spans="2:84" ht="36">
      <c r="B937" s="395" t="s">
        <v>538</v>
      </c>
      <c r="C937" s="396" t="s">
        <v>2381</v>
      </c>
      <c r="D937" s="397" t="s">
        <v>389</v>
      </c>
      <c r="E937" s="398">
        <v>138942.54</v>
      </c>
      <c r="F937" s="399">
        <v>2</v>
      </c>
      <c r="G937" s="400">
        <f t="shared" si="2325"/>
        <v>277885.08</v>
      </c>
      <c r="H937" s="400"/>
      <c r="I937" s="401"/>
      <c r="J937" s="401"/>
      <c r="K937" s="513"/>
      <c r="L937" s="401"/>
      <c r="M937" s="513">
        <f t="shared" si="2326"/>
        <v>0</v>
      </c>
      <c r="N937" s="401">
        <f t="shared" si="2327"/>
        <v>0</v>
      </c>
      <c r="O937" s="513"/>
      <c r="P937" s="401"/>
      <c r="Q937" s="513">
        <f t="shared" si="2328"/>
        <v>0</v>
      </c>
      <c r="R937" s="401">
        <f t="shared" si="2329"/>
        <v>0</v>
      </c>
      <c r="S937" s="540"/>
      <c r="T937" s="401"/>
      <c r="U937" s="513">
        <f t="shared" si="2330"/>
        <v>0</v>
      </c>
      <c r="V937" s="401">
        <f t="shared" si="2331"/>
        <v>0</v>
      </c>
      <c r="W937" s="513"/>
      <c r="X937" s="401"/>
      <c r="Y937" s="513">
        <f t="shared" si="2332"/>
        <v>0</v>
      </c>
      <c r="Z937" s="401">
        <f t="shared" si="2333"/>
        <v>0</v>
      </c>
      <c r="AA937" s="513"/>
      <c r="AB937" s="401">
        <f t="shared" si="2334"/>
        <v>0</v>
      </c>
      <c r="AC937" s="513">
        <f t="shared" si="2335"/>
        <v>0</v>
      </c>
      <c r="AD937" s="401">
        <f t="shared" si="2336"/>
        <v>0</v>
      </c>
      <c r="AE937" s="513"/>
      <c r="AF937" s="401">
        <f t="shared" si="2337"/>
        <v>0</v>
      </c>
      <c r="AG937" s="513">
        <f t="shared" si="2338"/>
        <v>0</v>
      </c>
      <c r="AH937" s="401">
        <f t="shared" si="2339"/>
        <v>0</v>
      </c>
      <c r="AI937" s="513"/>
      <c r="AJ937" s="401">
        <f t="shared" si="2340"/>
        <v>0</v>
      </c>
      <c r="AK937" s="513">
        <f t="shared" si="2341"/>
        <v>0</v>
      </c>
      <c r="AL937" s="401">
        <f t="shared" si="2342"/>
        <v>0</v>
      </c>
      <c r="AM937" s="519"/>
      <c r="AN937" s="429">
        <f t="shared" si="2244"/>
        <v>0</v>
      </c>
      <c r="AO937" s="519">
        <f t="shared" si="2343"/>
        <v>0</v>
      </c>
      <c r="AP937" s="429">
        <f t="shared" si="2344"/>
        <v>0</v>
      </c>
      <c r="AQ937" s="591"/>
      <c r="AR937" s="401">
        <f t="shared" si="2247"/>
        <v>0</v>
      </c>
      <c r="AS937" s="519">
        <f t="shared" si="2345"/>
        <v>0</v>
      </c>
      <c r="AT937" s="429">
        <f t="shared" si="2346"/>
        <v>0</v>
      </c>
      <c r="AU937" s="513"/>
      <c r="AV937" s="401">
        <f t="shared" si="2250"/>
        <v>0</v>
      </c>
      <c r="AW937" s="519">
        <f t="shared" si="2347"/>
        <v>0</v>
      </c>
      <c r="AX937" s="429">
        <f t="shared" si="2348"/>
        <v>0</v>
      </c>
      <c r="AY937" s="513"/>
      <c r="AZ937" s="681">
        <f t="shared" si="2253"/>
        <v>0</v>
      </c>
      <c r="BA937" s="519">
        <f t="shared" si="2349"/>
        <v>0</v>
      </c>
      <c r="BB937" s="429">
        <f t="shared" si="2350"/>
        <v>0</v>
      </c>
      <c r="BC937" s="695"/>
      <c r="BD937" s="681">
        <f t="shared" si="2351"/>
        <v>0</v>
      </c>
      <c r="BE937" s="695">
        <f t="shared" si="2352"/>
        <v>0</v>
      </c>
      <c r="BF937" s="681">
        <f t="shared" si="2353"/>
        <v>0</v>
      </c>
      <c r="BG937" s="695"/>
      <c r="BH937" s="681">
        <f t="shared" si="2354"/>
        <v>0</v>
      </c>
      <c r="BI937" s="695">
        <f t="shared" si="2355"/>
        <v>0</v>
      </c>
      <c r="BJ937" s="681">
        <f t="shared" si="2356"/>
        <v>0</v>
      </c>
      <c r="BK937" s="695"/>
      <c r="BL937" s="681">
        <f t="shared" si="2357"/>
        <v>0</v>
      </c>
      <c r="BM937" s="695">
        <f t="shared" si="2358"/>
        <v>0</v>
      </c>
      <c r="BN937" s="681">
        <f t="shared" si="2359"/>
        <v>0</v>
      </c>
      <c r="BO937" s="722"/>
      <c r="BP937" s="708">
        <f t="shared" si="2360"/>
        <v>0</v>
      </c>
      <c r="BQ937" s="722">
        <f t="shared" si="2361"/>
        <v>0</v>
      </c>
      <c r="BR937" s="708">
        <f t="shared" si="2362"/>
        <v>0</v>
      </c>
      <c r="BS937" s="722"/>
      <c r="BT937" s="708">
        <f t="shared" si="2363"/>
        <v>0</v>
      </c>
      <c r="BU937" s="722">
        <f t="shared" si="2364"/>
        <v>0</v>
      </c>
      <c r="BV937" s="708">
        <f t="shared" si="2365"/>
        <v>0</v>
      </c>
      <c r="BW937" s="722"/>
      <c r="BX937" s="708">
        <f t="shared" si="2366"/>
        <v>0</v>
      </c>
      <c r="BY937" s="722">
        <f t="shared" si="2367"/>
        <v>0</v>
      </c>
      <c r="BZ937" s="708">
        <f t="shared" si="2368"/>
        <v>0</v>
      </c>
      <c r="CA937" s="722"/>
      <c r="CB937" s="708">
        <f t="shared" si="2369"/>
        <v>0</v>
      </c>
      <c r="CC937" s="722">
        <f t="shared" si="2370"/>
        <v>0</v>
      </c>
      <c r="CD937" s="708">
        <f t="shared" si="2371"/>
        <v>0</v>
      </c>
      <c r="CE937" s="708"/>
      <c r="CF937" s="402">
        <f t="shared" si="2277"/>
        <v>277885.08</v>
      </c>
    </row>
    <row r="938" spans="2:84" ht="72">
      <c r="B938" s="395" t="s">
        <v>566</v>
      </c>
      <c r="C938" s="396" t="s">
        <v>2382</v>
      </c>
      <c r="D938" s="397" t="s">
        <v>389</v>
      </c>
      <c r="E938" s="398">
        <v>153054</v>
      </c>
      <c r="F938" s="399">
        <v>2</v>
      </c>
      <c r="G938" s="400">
        <f t="shared" si="2325"/>
        <v>306108</v>
      </c>
      <c r="H938" s="400"/>
      <c r="I938" s="401"/>
      <c r="J938" s="401"/>
      <c r="K938" s="513"/>
      <c r="L938" s="401"/>
      <c r="M938" s="513">
        <f t="shared" si="2326"/>
        <v>0</v>
      </c>
      <c r="N938" s="401">
        <f t="shared" si="2327"/>
        <v>0</v>
      </c>
      <c r="O938" s="513"/>
      <c r="P938" s="401"/>
      <c r="Q938" s="513">
        <f t="shared" si="2328"/>
        <v>0</v>
      </c>
      <c r="R938" s="401">
        <f t="shared" si="2329"/>
        <v>0</v>
      </c>
      <c r="S938" s="540"/>
      <c r="T938" s="401"/>
      <c r="U938" s="513">
        <f t="shared" si="2330"/>
        <v>0</v>
      </c>
      <c r="V938" s="401">
        <f t="shared" si="2331"/>
        <v>0</v>
      </c>
      <c r="W938" s="513"/>
      <c r="X938" s="401"/>
      <c r="Y938" s="513">
        <f t="shared" si="2332"/>
        <v>0</v>
      </c>
      <c r="Z938" s="401">
        <f t="shared" si="2333"/>
        <v>0</v>
      </c>
      <c r="AA938" s="513"/>
      <c r="AB938" s="401">
        <f t="shared" si="2334"/>
        <v>0</v>
      </c>
      <c r="AC938" s="513">
        <f t="shared" si="2335"/>
        <v>0</v>
      </c>
      <c r="AD938" s="401">
        <f t="shared" si="2336"/>
        <v>0</v>
      </c>
      <c r="AE938" s="513"/>
      <c r="AF938" s="401">
        <f t="shared" si="2337"/>
        <v>0</v>
      </c>
      <c r="AG938" s="513">
        <f t="shared" si="2338"/>
        <v>0</v>
      </c>
      <c r="AH938" s="401">
        <f t="shared" si="2339"/>
        <v>0</v>
      </c>
      <c r="AI938" s="513"/>
      <c r="AJ938" s="401">
        <f t="shared" si="2340"/>
        <v>0</v>
      </c>
      <c r="AK938" s="513">
        <f t="shared" si="2341"/>
        <v>0</v>
      </c>
      <c r="AL938" s="401">
        <f t="shared" si="2342"/>
        <v>0</v>
      </c>
      <c r="AM938" s="519"/>
      <c r="AN938" s="429">
        <f t="shared" si="2244"/>
        <v>0</v>
      </c>
      <c r="AO938" s="519">
        <f t="shared" si="2343"/>
        <v>0</v>
      </c>
      <c r="AP938" s="429">
        <f t="shared" si="2344"/>
        <v>0</v>
      </c>
      <c r="AQ938" s="591"/>
      <c r="AR938" s="401">
        <f t="shared" si="2247"/>
        <v>0</v>
      </c>
      <c r="AS938" s="519">
        <f t="shared" si="2345"/>
        <v>0</v>
      </c>
      <c r="AT938" s="429">
        <f t="shared" si="2346"/>
        <v>0</v>
      </c>
      <c r="AU938" s="513"/>
      <c r="AV938" s="401">
        <f t="shared" si="2250"/>
        <v>0</v>
      </c>
      <c r="AW938" s="519">
        <f t="shared" si="2347"/>
        <v>0</v>
      </c>
      <c r="AX938" s="429">
        <f t="shared" si="2348"/>
        <v>0</v>
      </c>
      <c r="AY938" s="513"/>
      <c r="AZ938" s="681">
        <f t="shared" si="2253"/>
        <v>0</v>
      </c>
      <c r="BA938" s="519">
        <f t="shared" si="2349"/>
        <v>0</v>
      </c>
      <c r="BB938" s="429">
        <f t="shared" si="2350"/>
        <v>0</v>
      </c>
      <c r="BC938" s="695"/>
      <c r="BD938" s="681">
        <f t="shared" si="2351"/>
        <v>0</v>
      </c>
      <c r="BE938" s="695">
        <f t="shared" si="2352"/>
        <v>0</v>
      </c>
      <c r="BF938" s="681">
        <f t="shared" si="2353"/>
        <v>0</v>
      </c>
      <c r="BG938" s="695"/>
      <c r="BH938" s="681">
        <f t="shared" si="2354"/>
        <v>0</v>
      </c>
      <c r="BI938" s="695">
        <f t="shared" si="2355"/>
        <v>0</v>
      </c>
      <c r="BJ938" s="681">
        <f t="shared" si="2356"/>
        <v>0</v>
      </c>
      <c r="BK938" s="695"/>
      <c r="BL938" s="681">
        <f t="shared" si="2357"/>
        <v>0</v>
      </c>
      <c r="BM938" s="695">
        <f t="shared" si="2358"/>
        <v>0</v>
      </c>
      <c r="BN938" s="681">
        <f t="shared" si="2359"/>
        <v>0</v>
      </c>
      <c r="BO938" s="722"/>
      <c r="BP938" s="708">
        <f t="shared" si="2360"/>
        <v>0</v>
      </c>
      <c r="BQ938" s="722">
        <f t="shared" si="2361"/>
        <v>0</v>
      </c>
      <c r="BR938" s="708">
        <f t="shared" si="2362"/>
        <v>0</v>
      </c>
      <c r="BS938" s="722"/>
      <c r="BT938" s="708">
        <f t="shared" si="2363"/>
        <v>0</v>
      </c>
      <c r="BU938" s="722">
        <f t="shared" si="2364"/>
        <v>0</v>
      </c>
      <c r="BV938" s="708">
        <f t="shared" si="2365"/>
        <v>0</v>
      </c>
      <c r="BW938" s="722"/>
      <c r="BX938" s="708">
        <f t="shared" si="2366"/>
        <v>0</v>
      </c>
      <c r="BY938" s="722">
        <f t="shared" si="2367"/>
        <v>0</v>
      </c>
      <c r="BZ938" s="708">
        <f t="shared" si="2368"/>
        <v>0</v>
      </c>
      <c r="CA938" s="722"/>
      <c r="CB938" s="708">
        <f t="shared" si="2369"/>
        <v>0</v>
      </c>
      <c r="CC938" s="722">
        <f t="shared" si="2370"/>
        <v>0</v>
      </c>
      <c r="CD938" s="708">
        <f t="shared" si="2371"/>
        <v>0</v>
      </c>
      <c r="CE938" s="708"/>
      <c r="CF938" s="402">
        <f t="shared" si="2277"/>
        <v>306108</v>
      </c>
    </row>
    <row r="939" spans="2:84" ht="90">
      <c r="B939" s="395" t="s">
        <v>1564</v>
      </c>
      <c r="C939" s="396" t="s">
        <v>2383</v>
      </c>
      <c r="D939" s="397" t="s">
        <v>389</v>
      </c>
      <c r="E939" s="398">
        <v>958595.22</v>
      </c>
      <c r="F939" s="399">
        <v>2</v>
      </c>
      <c r="G939" s="400">
        <f t="shared" si="2325"/>
        <v>1917190.44</v>
      </c>
      <c r="H939" s="400"/>
      <c r="I939" s="401"/>
      <c r="J939" s="401"/>
      <c r="K939" s="513"/>
      <c r="L939" s="401"/>
      <c r="M939" s="513">
        <f t="shared" si="2326"/>
        <v>0</v>
      </c>
      <c r="N939" s="401">
        <f t="shared" si="2327"/>
        <v>0</v>
      </c>
      <c r="O939" s="513"/>
      <c r="P939" s="401"/>
      <c r="Q939" s="513">
        <f t="shared" si="2328"/>
        <v>0</v>
      </c>
      <c r="R939" s="401">
        <f t="shared" si="2329"/>
        <v>0</v>
      </c>
      <c r="S939" s="540"/>
      <c r="T939" s="401"/>
      <c r="U939" s="513">
        <f t="shared" si="2330"/>
        <v>0</v>
      </c>
      <c r="V939" s="401">
        <f t="shared" si="2331"/>
        <v>0</v>
      </c>
      <c r="W939" s="513"/>
      <c r="X939" s="401"/>
      <c r="Y939" s="513">
        <f t="shared" si="2332"/>
        <v>0</v>
      </c>
      <c r="Z939" s="401">
        <f t="shared" si="2333"/>
        <v>0</v>
      </c>
      <c r="AA939" s="513"/>
      <c r="AB939" s="401">
        <f t="shared" si="2334"/>
        <v>0</v>
      </c>
      <c r="AC939" s="513">
        <f t="shared" si="2335"/>
        <v>0</v>
      </c>
      <c r="AD939" s="401">
        <f t="shared" si="2336"/>
        <v>0</v>
      </c>
      <c r="AE939" s="513"/>
      <c r="AF939" s="401">
        <f t="shared" si="2337"/>
        <v>0</v>
      </c>
      <c r="AG939" s="513">
        <f t="shared" si="2338"/>
        <v>0</v>
      </c>
      <c r="AH939" s="401">
        <f t="shared" si="2339"/>
        <v>0</v>
      </c>
      <c r="AI939" s="513"/>
      <c r="AJ939" s="401">
        <f t="shared" si="2340"/>
        <v>0</v>
      </c>
      <c r="AK939" s="513">
        <f t="shared" si="2341"/>
        <v>0</v>
      </c>
      <c r="AL939" s="401">
        <f t="shared" si="2342"/>
        <v>0</v>
      </c>
      <c r="AM939" s="519"/>
      <c r="AN939" s="429">
        <f t="shared" si="2244"/>
        <v>0</v>
      </c>
      <c r="AO939" s="519">
        <f t="shared" si="2343"/>
        <v>0</v>
      </c>
      <c r="AP939" s="429">
        <f t="shared" si="2344"/>
        <v>0</v>
      </c>
      <c r="AQ939" s="591"/>
      <c r="AR939" s="401">
        <f t="shared" si="2247"/>
        <v>0</v>
      </c>
      <c r="AS939" s="519">
        <f t="shared" si="2345"/>
        <v>0</v>
      </c>
      <c r="AT939" s="429">
        <f t="shared" si="2346"/>
        <v>0</v>
      </c>
      <c r="AU939" s="513"/>
      <c r="AV939" s="401">
        <f t="shared" si="2250"/>
        <v>0</v>
      </c>
      <c r="AW939" s="519">
        <f t="shared" si="2347"/>
        <v>0</v>
      </c>
      <c r="AX939" s="429">
        <f t="shared" si="2348"/>
        <v>0</v>
      </c>
      <c r="AY939" s="513"/>
      <c r="AZ939" s="681">
        <f t="shared" si="2253"/>
        <v>0</v>
      </c>
      <c r="BA939" s="519">
        <f t="shared" si="2349"/>
        <v>0</v>
      </c>
      <c r="BB939" s="429">
        <f t="shared" si="2350"/>
        <v>0</v>
      </c>
      <c r="BC939" s="695"/>
      <c r="BD939" s="681">
        <f t="shared" si="2351"/>
        <v>0</v>
      </c>
      <c r="BE939" s="695">
        <f t="shared" si="2352"/>
        <v>0</v>
      </c>
      <c r="BF939" s="681">
        <f t="shared" si="2353"/>
        <v>0</v>
      </c>
      <c r="BG939" s="695"/>
      <c r="BH939" s="681">
        <f t="shared" si="2354"/>
        <v>0</v>
      </c>
      <c r="BI939" s="695">
        <f t="shared" si="2355"/>
        <v>0</v>
      </c>
      <c r="BJ939" s="681">
        <f t="shared" si="2356"/>
        <v>0</v>
      </c>
      <c r="BK939" s="695"/>
      <c r="BL939" s="681">
        <f t="shared" si="2357"/>
        <v>0</v>
      </c>
      <c r="BM939" s="695">
        <f t="shared" si="2358"/>
        <v>0</v>
      </c>
      <c r="BN939" s="681">
        <f t="shared" si="2359"/>
        <v>0</v>
      </c>
      <c r="BO939" s="722"/>
      <c r="BP939" s="708">
        <f t="shared" si="2360"/>
        <v>0</v>
      </c>
      <c r="BQ939" s="722">
        <f t="shared" si="2361"/>
        <v>0</v>
      </c>
      <c r="BR939" s="708">
        <f t="shared" si="2362"/>
        <v>0</v>
      </c>
      <c r="BS939" s="722"/>
      <c r="BT939" s="708">
        <f t="shared" si="2363"/>
        <v>0</v>
      </c>
      <c r="BU939" s="722">
        <f t="shared" si="2364"/>
        <v>0</v>
      </c>
      <c r="BV939" s="708">
        <f t="shared" si="2365"/>
        <v>0</v>
      </c>
      <c r="BW939" s="722"/>
      <c r="BX939" s="708">
        <f t="shared" si="2366"/>
        <v>0</v>
      </c>
      <c r="BY939" s="722">
        <f t="shared" si="2367"/>
        <v>0</v>
      </c>
      <c r="BZ939" s="708">
        <f t="shared" si="2368"/>
        <v>0</v>
      </c>
      <c r="CA939" s="722"/>
      <c r="CB939" s="708">
        <f t="shared" si="2369"/>
        <v>0</v>
      </c>
      <c r="CC939" s="722">
        <f t="shared" si="2370"/>
        <v>0</v>
      </c>
      <c r="CD939" s="708">
        <f t="shared" si="2371"/>
        <v>0</v>
      </c>
      <c r="CE939" s="708"/>
      <c r="CF939" s="402">
        <f t="shared" si="2277"/>
        <v>1917190.44</v>
      </c>
    </row>
    <row r="940" spans="2:84">
      <c r="B940" s="395" t="s">
        <v>1567</v>
      </c>
      <c r="C940" s="396" t="s">
        <v>2384</v>
      </c>
      <c r="D940" s="397" t="s">
        <v>389</v>
      </c>
      <c r="E940" s="398">
        <v>49380.21</v>
      </c>
      <c r="F940" s="399">
        <v>8</v>
      </c>
      <c r="G940" s="400">
        <f t="shared" si="2325"/>
        <v>395041.68</v>
      </c>
      <c r="H940" s="400"/>
      <c r="I940" s="401"/>
      <c r="J940" s="401"/>
      <c r="K940" s="513"/>
      <c r="L940" s="401"/>
      <c r="M940" s="513">
        <f t="shared" si="2326"/>
        <v>0</v>
      </c>
      <c r="N940" s="401">
        <f t="shared" si="2327"/>
        <v>0</v>
      </c>
      <c r="O940" s="513"/>
      <c r="P940" s="401"/>
      <c r="Q940" s="513">
        <f t="shared" si="2328"/>
        <v>0</v>
      </c>
      <c r="R940" s="401">
        <f t="shared" si="2329"/>
        <v>0</v>
      </c>
      <c r="S940" s="540"/>
      <c r="T940" s="401"/>
      <c r="U940" s="513">
        <f t="shared" si="2330"/>
        <v>0</v>
      </c>
      <c r="V940" s="401">
        <f t="shared" si="2331"/>
        <v>0</v>
      </c>
      <c r="W940" s="513"/>
      <c r="X940" s="401"/>
      <c r="Y940" s="513">
        <f t="shared" si="2332"/>
        <v>0</v>
      </c>
      <c r="Z940" s="401">
        <f t="shared" si="2333"/>
        <v>0</v>
      </c>
      <c r="AA940" s="513"/>
      <c r="AB940" s="401">
        <f t="shared" si="2334"/>
        <v>0</v>
      </c>
      <c r="AC940" s="513">
        <f t="shared" si="2335"/>
        <v>0</v>
      </c>
      <c r="AD940" s="401">
        <f t="shared" si="2336"/>
        <v>0</v>
      </c>
      <c r="AE940" s="513"/>
      <c r="AF940" s="401">
        <f t="shared" si="2337"/>
        <v>0</v>
      </c>
      <c r="AG940" s="513">
        <f t="shared" si="2338"/>
        <v>0</v>
      </c>
      <c r="AH940" s="401">
        <f t="shared" si="2339"/>
        <v>0</v>
      </c>
      <c r="AI940" s="513"/>
      <c r="AJ940" s="401">
        <f t="shared" si="2340"/>
        <v>0</v>
      </c>
      <c r="AK940" s="513">
        <f t="shared" si="2341"/>
        <v>0</v>
      </c>
      <c r="AL940" s="401">
        <f t="shared" si="2342"/>
        <v>0</v>
      </c>
      <c r="AM940" s="519"/>
      <c r="AN940" s="429">
        <f t="shared" si="2244"/>
        <v>0</v>
      </c>
      <c r="AO940" s="519">
        <f t="shared" si="2343"/>
        <v>0</v>
      </c>
      <c r="AP940" s="429">
        <f t="shared" si="2344"/>
        <v>0</v>
      </c>
      <c r="AQ940" s="591"/>
      <c r="AR940" s="401">
        <f t="shared" si="2247"/>
        <v>0</v>
      </c>
      <c r="AS940" s="519">
        <f t="shared" si="2345"/>
        <v>0</v>
      </c>
      <c r="AT940" s="429">
        <f t="shared" si="2346"/>
        <v>0</v>
      </c>
      <c r="AU940" s="513"/>
      <c r="AV940" s="401">
        <f t="shared" si="2250"/>
        <v>0</v>
      </c>
      <c r="AW940" s="519">
        <f t="shared" si="2347"/>
        <v>0</v>
      </c>
      <c r="AX940" s="429">
        <f t="shared" si="2348"/>
        <v>0</v>
      </c>
      <c r="AY940" s="513"/>
      <c r="AZ940" s="681">
        <f t="shared" si="2253"/>
        <v>0</v>
      </c>
      <c r="BA940" s="519">
        <f t="shared" si="2349"/>
        <v>0</v>
      </c>
      <c r="BB940" s="429">
        <f t="shared" si="2350"/>
        <v>0</v>
      </c>
      <c r="BC940" s="695"/>
      <c r="BD940" s="681">
        <f t="shared" si="2351"/>
        <v>0</v>
      </c>
      <c r="BE940" s="695">
        <f t="shared" si="2352"/>
        <v>0</v>
      </c>
      <c r="BF940" s="681">
        <f t="shared" si="2353"/>
        <v>0</v>
      </c>
      <c r="BG940" s="695"/>
      <c r="BH940" s="681">
        <f t="shared" si="2354"/>
        <v>0</v>
      </c>
      <c r="BI940" s="695">
        <f t="shared" si="2355"/>
        <v>0</v>
      </c>
      <c r="BJ940" s="681">
        <f t="shared" si="2356"/>
        <v>0</v>
      </c>
      <c r="BK940" s="695"/>
      <c r="BL940" s="681">
        <f t="shared" si="2357"/>
        <v>0</v>
      </c>
      <c r="BM940" s="695">
        <f t="shared" si="2358"/>
        <v>0</v>
      </c>
      <c r="BN940" s="681">
        <f t="shared" si="2359"/>
        <v>0</v>
      </c>
      <c r="BO940" s="722"/>
      <c r="BP940" s="708">
        <f t="shared" si="2360"/>
        <v>0</v>
      </c>
      <c r="BQ940" s="722">
        <f t="shared" si="2361"/>
        <v>0</v>
      </c>
      <c r="BR940" s="708">
        <f t="shared" si="2362"/>
        <v>0</v>
      </c>
      <c r="BS940" s="722"/>
      <c r="BT940" s="708">
        <f t="shared" si="2363"/>
        <v>0</v>
      </c>
      <c r="BU940" s="722">
        <f t="shared" si="2364"/>
        <v>0</v>
      </c>
      <c r="BV940" s="708">
        <f t="shared" si="2365"/>
        <v>0</v>
      </c>
      <c r="BW940" s="722"/>
      <c r="BX940" s="708">
        <f t="shared" si="2366"/>
        <v>0</v>
      </c>
      <c r="BY940" s="722">
        <f t="shared" si="2367"/>
        <v>0</v>
      </c>
      <c r="BZ940" s="708">
        <f t="shared" si="2368"/>
        <v>0</v>
      </c>
      <c r="CA940" s="722"/>
      <c r="CB940" s="708">
        <f t="shared" si="2369"/>
        <v>0</v>
      </c>
      <c r="CC940" s="722">
        <f t="shared" si="2370"/>
        <v>0</v>
      </c>
      <c r="CD940" s="708">
        <f t="shared" si="2371"/>
        <v>0</v>
      </c>
      <c r="CE940" s="708"/>
      <c r="CF940" s="402">
        <f t="shared" si="2277"/>
        <v>395041.68</v>
      </c>
    </row>
    <row r="941" spans="2:84" ht="72">
      <c r="B941" s="395" t="s">
        <v>475</v>
      </c>
      <c r="C941" s="396" t="s">
        <v>2385</v>
      </c>
      <c r="D941" s="397" t="s">
        <v>389</v>
      </c>
      <c r="E941" s="398">
        <v>152382.78</v>
      </c>
      <c r="F941" s="399">
        <v>2</v>
      </c>
      <c r="G941" s="400">
        <f t="shared" si="2325"/>
        <v>304765.56</v>
      </c>
      <c r="H941" s="400"/>
      <c r="I941" s="401"/>
      <c r="J941" s="401"/>
      <c r="K941" s="513"/>
      <c r="L941" s="401"/>
      <c r="M941" s="513">
        <f t="shared" si="2326"/>
        <v>0</v>
      </c>
      <c r="N941" s="401">
        <f t="shared" si="2327"/>
        <v>0</v>
      </c>
      <c r="O941" s="513"/>
      <c r="P941" s="401"/>
      <c r="Q941" s="513">
        <f t="shared" si="2328"/>
        <v>0</v>
      </c>
      <c r="R941" s="401">
        <f t="shared" si="2329"/>
        <v>0</v>
      </c>
      <c r="S941" s="540"/>
      <c r="T941" s="401"/>
      <c r="U941" s="513">
        <f t="shared" si="2330"/>
        <v>0</v>
      </c>
      <c r="V941" s="401">
        <f t="shared" si="2331"/>
        <v>0</v>
      </c>
      <c r="W941" s="513"/>
      <c r="X941" s="401"/>
      <c r="Y941" s="513">
        <f t="shared" si="2332"/>
        <v>0</v>
      </c>
      <c r="Z941" s="401">
        <f t="shared" si="2333"/>
        <v>0</v>
      </c>
      <c r="AA941" s="513"/>
      <c r="AB941" s="401">
        <f t="shared" si="2334"/>
        <v>0</v>
      </c>
      <c r="AC941" s="513">
        <f t="shared" si="2335"/>
        <v>0</v>
      </c>
      <c r="AD941" s="401">
        <f t="shared" si="2336"/>
        <v>0</v>
      </c>
      <c r="AE941" s="513"/>
      <c r="AF941" s="401">
        <f t="shared" si="2337"/>
        <v>0</v>
      </c>
      <c r="AG941" s="513">
        <f t="shared" si="2338"/>
        <v>0</v>
      </c>
      <c r="AH941" s="401">
        <f t="shared" si="2339"/>
        <v>0</v>
      </c>
      <c r="AI941" s="513"/>
      <c r="AJ941" s="401">
        <f t="shared" si="2340"/>
        <v>0</v>
      </c>
      <c r="AK941" s="513">
        <f t="shared" si="2341"/>
        <v>0</v>
      </c>
      <c r="AL941" s="401">
        <f t="shared" si="2342"/>
        <v>0</v>
      </c>
      <c r="AM941" s="519"/>
      <c r="AN941" s="429">
        <f t="shared" si="2244"/>
        <v>0</v>
      </c>
      <c r="AO941" s="519">
        <f t="shared" si="2343"/>
        <v>0</v>
      </c>
      <c r="AP941" s="429">
        <f t="shared" si="2344"/>
        <v>0</v>
      </c>
      <c r="AQ941" s="591"/>
      <c r="AR941" s="401">
        <f t="shared" si="2247"/>
        <v>0</v>
      </c>
      <c r="AS941" s="519">
        <f t="shared" si="2345"/>
        <v>0</v>
      </c>
      <c r="AT941" s="429">
        <f t="shared" si="2346"/>
        <v>0</v>
      </c>
      <c r="AU941" s="513"/>
      <c r="AV941" s="401">
        <f t="shared" si="2250"/>
        <v>0</v>
      </c>
      <c r="AW941" s="519">
        <f t="shared" si="2347"/>
        <v>0</v>
      </c>
      <c r="AX941" s="429">
        <f t="shared" si="2348"/>
        <v>0</v>
      </c>
      <c r="AY941" s="513"/>
      <c r="AZ941" s="681">
        <f t="shared" si="2253"/>
        <v>0</v>
      </c>
      <c r="BA941" s="519">
        <f t="shared" si="2349"/>
        <v>0</v>
      </c>
      <c r="BB941" s="429">
        <f t="shared" si="2350"/>
        <v>0</v>
      </c>
      <c r="BC941" s="695"/>
      <c r="BD941" s="681">
        <f t="shared" si="2351"/>
        <v>0</v>
      </c>
      <c r="BE941" s="695">
        <f t="shared" si="2352"/>
        <v>0</v>
      </c>
      <c r="BF941" s="681">
        <f t="shared" si="2353"/>
        <v>0</v>
      </c>
      <c r="BG941" s="695"/>
      <c r="BH941" s="681">
        <f t="shared" si="2354"/>
        <v>0</v>
      </c>
      <c r="BI941" s="695">
        <f t="shared" si="2355"/>
        <v>0</v>
      </c>
      <c r="BJ941" s="681">
        <f t="shared" si="2356"/>
        <v>0</v>
      </c>
      <c r="BK941" s="695"/>
      <c r="BL941" s="681">
        <f t="shared" si="2357"/>
        <v>0</v>
      </c>
      <c r="BM941" s="695">
        <f t="shared" si="2358"/>
        <v>0</v>
      </c>
      <c r="BN941" s="681">
        <f t="shared" si="2359"/>
        <v>0</v>
      </c>
      <c r="BO941" s="722"/>
      <c r="BP941" s="708">
        <f t="shared" si="2360"/>
        <v>0</v>
      </c>
      <c r="BQ941" s="722">
        <f t="shared" si="2361"/>
        <v>0</v>
      </c>
      <c r="BR941" s="708">
        <f t="shared" si="2362"/>
        <v>0</v>
      </c>
      <c r="BS941" s="722"/>
      <c r="BT941" s="708">
        <f t="shared" si="2363"/>
        <v>0</v>
      </c>
      <c r="BU941" s="722">
        <f t="shared" si="2364"/>
        <v>0</v>
      </c>
      <c r="BV941" s="708">
        <f t="shared" si="2365"/>
        <v>0</v>
      </c>
      <c r="BW941" s="722"/>
      <c r="BX941" s="708">
        <f t="shared" si="2366"/>
        <v>0</v>
      </c>
      <c r="BY941" s="722">
        <f t="shared" si="2367"/>
        <v>0</v>
      </c>
      <c r="BZ941" s="708">
        <f t="shared" si="2368"/>
        <v>0</v>
      </c>
      <c r="CA941" s="722"/>
      <c r="CB941" s="708">
        <f t="shared" si="2369"/>
        <v>0</v>
      </c>
      <c r="CC941" s="722">
        <f t="shared" si="2370"/>
        <v>0</v>
      </c>
      <c r="CD941" s="708">
        <f t="shared" si="2371"/>
        <v>0</v>
      </c>
      <c r="CE941" s="708"/>
      <c r="CF941" s="402">
        <f t="shared" si="2277"/>
        <v>304765.56</v>
      </c>
    </row>
    <row r="942" spans="2:84" ht="90">
      <c r="B942" s="395" t="s">
        <v>478</v>
      </c>
      <c r="C942" s="396" t="s">
        <v>2386</v>
      </c>
      <c r="D942" s="397" t="s">
        <v>389</v>
      </c>
      <c r="E942" s="398">
        <v>122046.20999999999</v>
      </c>
      <c r="F942" s="399">
        <v>12</v>
      </c>
      <c r="G942" s="400">
        <f t="shared" si="2325"/>
        <v>1464554.52</v>
      </c>
      <c r="H942" s="400"/>
      <c r="I942" s="401"/>
      <c r="J942" s="401"/>
      <c r="K942" s="513"/>
      <c r="L942" s="401"/>
      <c r="M942" s="513">
        <f t="shared" si="2326"/>
        <v>0</v>
      </c>
      <c r="N942" s="401">
        <f t="shared" si="2327"/>
        <v>0</v>
      </c>
      <c r="O942" s="513"/>
      <c r="P942" s="401"/>
      <c r="Q942" s="513">
        <f t="shared" si="2328"/>
        <v>0</v>
      </c>
      <c r="R942" s="401">
        <f t="shared" si="2329"/>
        <v>0</v>
      </c>
      <c r="S942" s="540"/>
      <c r="T942" s="401"/>
      <c r="U942" s="513">
        <f t="shared" si="2330"/>
        <v>0</v>
      </c>
      <c r="V942" s="401">
        <f t="shared" si="2331"/>
        <v>0</v>
      </c>
      <c r="W942" s="513"/>
      <c r="X942" s="401"/>
      <c r="Y942" s="513">
        <f t="shared" si="2332"/>
        <v>0</v>
      </c>
      <c r="Z942" s="401">
        <f t="shared" si="2333"/>
        <v>0</v>
      </c>
      <c r="AA942" s="513"/>
      <c r="AB942" s="401">
        <f t="shared" si="2334"/>
        <v>0</v>
      </c>
      <c r="AC942" s="513">
        <f t="shared" si="2335"/>
        <v>0</v>
      </c>
      <c r="AD942" s="401">
        <f t="shared" si="2336"/>
        <v>0</v>
      </c>
      <c r="AE942" s="513"/>
      <c r="AF942" s="401">
        <f t="shared" si="2337"/>
        <v>0</v>
      </c>
      <c r="AG942" s="513">
        <f t="shared" si="2338"/>
        <v>0</v>
      </c>
      <c r="AH942" s="401">
        <f t="shared" si="2339"/>
        <v>0</v>
      </c>
      <c r="AI942" s="513"/>
      <c r="AJ942" s="401">
        <f t="shared" si="2340"/>
        <v>0</v>
      </c>
      <c r="AK942" s="513">
        <f t="shared" si="2341"/>
        <v>0</v>
      </c>
      <c r="AL942" s="401">
        <f t="shared" si="2342"/>
        <v>0</v>
      </c>
      <c r="AM942" s="519"/>
      <c r="AN942" s="429">
        <f t="shared" si="2244"/>
        <v>0</v>
      </c>
      <c r="AO942" s="519">
        <f t="shared" si="2343"/>
        <v>0</v>
      </c>
      <c r="AP942" s="429">
        <f t="shared" si="2344"/>
        <v>0</v>
      </c>
      <c r="AQ942" s="591"/>
      <c r="AR942" s="401">
        <f t="shared" si="2247"/>
        <v>0</v>
      </c>
      <c r="AS942" s="519">
        <f t="shared" si="2345"/>
        <v>0</v>
      </c>
      <c r="AT942" s="429">
        <f t="shared" si="2346"/>
        <v>0</v>
      </c>
      <c r="AU942" s="513"/>
      <c r="AV942" s="401">
        <f t="shared" si="2250"/>
        <v>0</v>
      </c>
      <c r="AW942" s="519">
        <f t="shared" si="2347"/>
        <v>0</v>
      </c>
      <c r="AX942" s="429">
        <f t="shared" si="2348"/>
        <v>0</v>
      </c>
      <c r="AY942" s="513"/>
      <c r="AZ942" s="681">
        <f t="shared" si="2253"/>
        <v>0</v>
      </c>
      <c r="BA942" s="519">
        <f t="shared" si="2349"/>
        <v>0</v>
      </c>
      <c r="BB942" s="429">
        <f t="shared" si="2350"/>
        <v>0</v>
      </c>
      <c r="BC942" s="695"/>
      <c r="BD942" s="681">
        <f t="shared" si="2351"/>
        <v>0</v>
      </c>
      <c r="BE942" s="695">
        <f t="shared" si="2352"/>
        <v>0</v>
      </c>
      <c r="BF942" s="681">
        <f t="shared" si="2353"/>
        <v>0</v>
      </c>
      <c r="BG942" s="695"/>
      <c r="BH942" s="681">
        <f t="shared" si="2354"/>
        <v>0</v>
      </c>
      <c r="BI942" s="695">
        <f t="shared" si="2355"/>
        <v>0</v>
      </c>
      <c r="BJ942" s="681">
        <f t="shared" si="2356"/>
        <v>0</v>
      </c>
      <c r="BK942" s="695"/>
      <c r="BL942" s="681">
        <f t="shared" si="2357"/>
        <v>0</v>
      </c>
      <c r="BM942" s="695">
        <f t="shared" si="2358"/>
        <v>0</v>
      </c>
      <c r="BN942" s="681">
        <f t="shared" si="2359"/>
        <v>0</v>
      </c>
      <c r="BO942" s="722"/>
      <c r="BP942" s="708">
        <f t="shared" si="2360"/>
        <v>0</v>
      </c>
      <c r="BQ942" s="722">
        <f t="shared" si="2361"/>
        <v>0</v>
      </c>
      <c r="BR942" s="708">
        <f t="shared" si="2362"/>
        <v>0</v>
      </c>
      <c r="BS942" s="722"/>
      <c r="BT942" s="708">
        <f t="shared" si="2363"/>
        <v>0</v>
      </c>
      <c r="BU942" s="722">
        <f t="shared" si="2364"/>
        <v>0</v>
      </c>
      <c r="BV942" s="708">
        <f t="shared" si="2365"/>
        <v>0</v>
      </c>
      <c r="BW942" s="722"/>
      <c r="BX942" s="708">
        <f t="shared" si="2366"/>
        <v>0</v>
      </c>
      <c r="BY942" s="722">
        <f t="shared" si="2367"/>
        <v>0</v>
      </c>
      <c r="BZ942" s="708">
        <f t="shared" si="2368"/>
        <v>0</v>
      </c>
      <c r="CA942" s="722"/>
      <c r="CB942" s="708">
        <f t="shared" si="2369"/>
        <v>0</v>
      </c>
      <c r="CC942" s="722">
        <f t="shared" si="2370"/>
        <v>0</v>
      </c>
      <c r="CD942" s="708">
        <f t="shared" si="2371"/>
        <v>0</v>
      </c>
      <c r="CE942" s="708"/>
      <c r="CF942" s="402">
        <f t="shared" si="2277"/>
        <v>1464554.52</v>
      </c>
    </row>
    <row r="943" spans="2:84" ht="72">
      <c r="B943" s="395" t="s">
        <v>492</v>
      </c>
      <c r="C943" s="396" t="s">
        <v>2387</v>
      </c>
      <c r="D943" s="397" t="s">
        <v>389</v>
      </c>
      <c r="E943" s="398">
        <v>293187.51</v>
      </c>
      <c r="F943" s="399">
        <v>1</v>
      </c>
      <c r="G943" s="400">
        <f t="shared" si="2325"/>
        <v>293187.51</v>
      </c>
      <c r="H943" s="400"/>
      <c r="I943" s="401"/>
      <c r="J943" s="401"/>
      <c r="K943" s="513"/>
      <c r="L943" s="401"/>
      <c r="M943" s="513">
        <f t="shared" si="2326"/>
        <v>0</v>
      </c>
      <c r="N943" s="401">
        <f t="shared" si="2327"/>
        <v>0</v>
      </c>
      <c r="O943" s="513"/>
      <c r="P943" s="401"/>
      <c r="Q943" s="513">
        <f t="shared" si="2328"/>
        <v>0</v>
      </c>
      <c r="R943" s="401">
        <f t="shared" si="2329"/>
        <v>0</v>
      </c>
      <c r="S943" s="540"/>
      <c r="T943" s="401"/>
      <c r="U943" s="513">
        <f t="shared" si="2330"/>
        <v>0</v>
      </c>
      <c r="V943" s="401">
        <f t="shared" si="2331"/>
        <v>0</v>
      </c>
      <c r="W943" s="513"/>
      <c r="X943" s="401"/>
      <c r="Y943" s="513">
        <f t="shared" si="2332"/>
        <v>0</v>
      </c>
      <c r="Z943" s="401">
        <f t="shared" si="2333"/>
        <v>0</v>
      </c>
      <c r="AA943" s="513"/>
      <c r="AB943" s="401">
        <f t="shared" si="2334"/>
        <v>0</v>
      </c>
      <c r="AC943" s="513">
        <f t="shared" si="2335"/>
        <v>0</v>
      </c>
      <c r="AD943" s="401">
        <f t="shared" si="2336"/>
        <v>0</v>
      </c>
      <c r="AE943" s="513"/>
      <c r="AF943" s="401">
        <f t="shared" si="2337"/>
        <v>0</v>
      </c>
      <c r="AG943" s="513">
        <f t="shared" si="2338"/>
        <v>0</v>
      </c>
      <c r="AH943" s="401">
        <f t="shared" si="2339"/>
        <v>0</v>
      </c>
      <c r="AI943" s="513"/>
      <c r="AJ943" s="401">
        <f t="shared" si="2340"/>
        <v>0</v>
      </c>
      <c r="AK943" s="513">
        <f t="shared" si="2341"/>
        <v>0</v>
      </c>
      <c r="AL943" s="401">
        <f t="shared" si="2342"/>
        <v>0</v>
      </c>
      <c r="AM943" s="519"/>
      <c r="AN943" s="429">
        <f t="shared" si="2244"/>
        <v>0</v>
      </c>
      <c r="AO943" s="519">
        <f t="shared" si="2343"/>
        <v>0</v>
      </c>
      <c r="AP943" s="429">
        <f t="shared" si="2344"/>
        <v>0</v>
      </c>
      <c r="AQ943" s="591"/>
      <c r="AR943" s="401">
        <f t="shared" si="2247"/>
        <v>0</v>
      </c>
      <c r="AS943" s="519">
        <f t="shared" si="2345"/>
        <v>0</v>
      </c>
      <c r="AT943" s="429">
        <f t="shared" si="2346"/>
        <v>0</v>
      </c>
      <c r="AU943" s="513"/>
      <c r="AV943" s="401">
        <f t="shared" si="2250"/>
        <v>0</v>
      </c>
      <c r="AW943" s="519">
        <f t="shared" si="2347"/>
        <v>0</v>
      </c>
      <c r="AX943" s="429">
        <f t="shared" si="2348"/>
        <v>0</v>
      </c>
      <c r="AY943" s="513"/>
      <c r="AZ943" s="681">
        <f t="shared" si="2253"/>
        <v>0</v>
      </c>
      <c r="BA943" s="519">
        <f t="shared" si="2349"/>
        <v>0</v>
      </c>
      <c r="BB943" s="429">
        <f t="shared" si="2350"/>
        <v>0</v>
      </c>
      <c r="BC943" s="695"/>
      <c r="BD943" s="681">
        <f t="shared" si="2351"/>
        <v>0</v>
      </c>
      <c r="BE943" s="695">
        <f t="shared" si="2352"/>
        <v>0</v>
      </c>
      <c r="BF943" s="681">
        <f t="shared" si="2353"/>
        <v>0</v>
      </c>
      <c r="BG943" s="695"/>
      <c r="BH943" s="681">
        <f t="shared" si="2354"/>
        <v>0</v>
      </c>
      <c r="BI943" s="695">
        <f t="shared" si="2355"/>
        <v>0</v>
      </c>
      <c r="BJ943" s="681">
        <f t="shared" si="2356"/>
        <v>0</v>
      </c>
      <c r="BK943" s="695"/>
      <c r="BL943" s="681">
        <f t="shared" si="2357"/>
        <v>0</v>
      </c>
      <c r="BM943" s="695">
        <f t="shared" si="2358"/>
        <v>0</v>
      </c>
      <c r="BN943" s="681">
        <f t="shared" si="2359"/>
        <v>0</v>
      </c>
      <c r="BO943" s="722"/>
      <c r="BP943" s="708">
        <f t="shared" si="2360"/>
        <v>0</v>
      </c>
      <c r="BQ943" s="722">
        <f t="shared" si="2361"/>
        <v>0</v>
      </c>
      <c r="BR943" s="708">
        <f t="shared" si="2362"/>
        <v>0</v>
      </c>
      <c r="BS943" s="722"/>
      <c r="BT943" s="708">
        <f t="shared" si="2363"/>
        <v>0</v>
      </c>
      <c r="BU943" s="722">
        <f t="shared" si="2364"/>
        <v>0</v>
      </c>
      <c r="BV943" s="708">
        <f t="shared" si="2365"/>
        <v>0</v>
      </c>
      <c r="BW943" s="722"/>
      <c r="BX943" s="708">
        <f t="shared" si="2366"/>
        <v>0</v>
      </c>
      <c r="BY943" s="722">
        <f t="shared" si="2367"/>
        <v>0</v>
      </c>
      <c r="BZ943" s="708">
        <f t="shared" si="2368"/>
        <v>0</v>
      </c>
      <c r="CA943" s="722"/>
      <c r="CB943" s="708">
        <f t="shared" si="2369"/>
        <v>0</v>
      </c>
      <c r="CC943" s="722">
        <f t="shared" si="2370"/>
        <v>0</v>
      </c>
      <c r="CD943" s="708">
        <f t="shared" si="2371"/>
        <v>0</v>
      </c>
      <c r="CE943" s="708"/>
      <c r="CF943" s="402">
        <f t="shared" si="2277"/>
        <v>293187.51</v>
      </c>
    </row>
    <row r="944" spans="2:84" ht="54">
      <c r="B944" s="395" t="s">
        <v>51</v>
      </c>
      <c r="C944" s="396" t="s">
        <v>471</v>
      </c>
      <c r="D944" s="397" t="s">
        <v>389</v>
      </c>
      <c r="E944" s="398">
        <v>157100.13</v>
      </c>
      <c r="F944" s="399">
        <v>4</v>
      </c>
      <c r="G944" s="400">
        <f t="shared" si="2325"/>
        <v>628400.52</v>
      </c>
      <c r="H944" s="400"/>
      <c r="I944" s="401"/>
      <c r="J944" s="401"/>
      <c r="K944" s="513"/>
      <c r="L944" s="401"/>
      <c r="M944" s="513">
        <f t="shared" si="2326"/>
        <v>0</v>
      </c>
      <c r="N944" s="401">
        <f t="shared" si="2327"/>
        <v>0</v>
      </c>
      <c r="O944" s="513"/>
      <c r="P944" s="401"/>
      <c r="Q944" s="513">
        <f t="shared" si="2328"/>
        <v>0</v>
      </c>
      <c r="R944" s="401">
        <f t="shared" si="2329"/>
        <v>0</v>
      </c>
      <c r="S944" s="540"/>
      <c r="T944" s="401"/>
      <c r="U944" s="513">
        <f t="shared" si="2330"/>
        <v>0</v>
      </c>
      <c r="V944" s="401">
        <f t="shared" si="2331"/>
        <v>0</v>
      </c>
      <c r="W944" s="513"/>
      <c r="X944" s="401"/>
      <c r="Y944" s="513">
        <f t="shared" si="2332"/>
        <v>0</v>
      </c>
      <c r="Z944" s="401">
        <f t="shared" si="2333"/>
        <v>0</v>
      </c>
      <c r="AA944" s="513"/>
      <c r="AB944" s="401">
        <f t="shared" si="2334"/>
        <v>0</v>
      </c>
      <c r="AC944" s="513">
        <f t="shared" si="2335"/>
        <v>0</v>
      </c>
      <c r="AD944" s="401">
        <f t="shared" si="2336"/>
        <v>0</v>
      </c>
      <c r="AE944" s="513"/>
      <c r="AF944" s="401">
        <f t="shared" si="2337"/>
        <v>0</v>
      </c>
      <c r="AG944" s="513">
        <f t="shared" si="2338"/>
        <v>0</v>
      </c>
      <c r="AH944" s="401">
        <f t="shared" si="2339"/>
        <v>0</v>
      </c>
      <c r="AI944" s="513"/>
      <c r="AJ944" s="401">
        <f t="shared" si="2340"/>
        <v>0</v>
      </c>
      <c r="AK944" s="513">
        <f t="shared" si="2341"/>
        <v>0</v>
      </c>
      <c r="AL944" s="401">
        <f t="shared" si="2342"/>
        <v>0</v>
      </c>
      <c r="AM944" s="519"/>
      <c r="AN944" s="429">
        <f t="shared" si="2244"/>
        <v>0</v>
      </c>
      <c r="AO944" s="519">
        <f t="shared" si="2343"/>
        <v>0</v>
      </c>
      <c r="AP944" s="429">
        <f t="shared" si="2344"/>
        <v>0</v>
      </c>
      <c r="AQ944" s="591"/>
      <c r="AR944" s="401">
        <f t="shared" si="2247"/>
        <v>0</v>
      </c>
      <c r="AS944" s="519">
        <f t="shared" si="2345"/>
        <v>0</v>
      </c>
      <c r="AT944" s="429">
        <f t="shared" si="2346"/>
        <v>0</v>
      </c>
      <c r="AU944" s="513"/>
      <c r="AV944" s="401">
        <f t="shared" si="2250"/>
        <v>0</v>
      </c>
      <c r="AW944" s="519">
        <f t="shared" si="2347"/>
        <v>0</v>
      </c>
      <c r="AX944" s="429">
        <f t="shared" si="2348"/>
        <v>0</v>
      </c>
      <c r="AY944" s="513"/>
      <c r="AZ944" s="681">
        <f t="shared" si="2253"/>
        <v>0</v>
      </c>
      <c r="BA944" s="519">
        <f t="shared" si="2349"/>
        <v>0</v>
      </c>
      <c r="BB944" s="429">
        <f t="shared" si="2350"/>
        <v>0</v>
      </c>
      <c r="BC944" s="695"/>
      <c r="BD944" s="681">
        <f t="shared" si="2351"/>
        <v>0</v>
      </c>
      <c r="BE944" s="695">
        <f t="shared" si="2352"/>
        <v>0</v>
      </c>
      <c r="BF944" s="681">
        <f t="shared" si="2353"/>
        <v>0</v>
      </c>
      <c r="BG944" s="695"/>
      <c r="BH944" s="681">
        <f t="shared" si="2354"/>
        <v>0</v>
      </c>
      <c r="BI944" s="695">
        <f t="shared" si="2355"/>
        <v>0</v>
      </c>
      <c r="BJ944" s="681">
        <f t="shared" si="2356"/>
        <v>0</v>
      </c>
      <c r="BK944" s="695"/>
      <c r="BL944" s="681">
        <f t="shared" si="2357"/>
        <v>0</v>
      </c>
      <c r="BM944" s="695">
        <f t="shared" si="2358"/>
        <v>0</v>
      </c>
      <c r="BN944" s="681">
        <f t="shared" si="2359"/>
        <v>0</v>
      </c>
      <c r="BO944" s="722"/>
      <c r="BP944" s="708">
        <f t="shared" si="2360"/>
        <v>0</v>
      </c>
      <c r="BQ944" s="722">
        <f t="shared" si="2361"/>
        <v>0</v>
      </c>
      <c r="BR944" s="708">
        <f t="shared" si="2362"/>
        <v>0</v>
      </c>
      <c r="BS944" s="722"/>
      <c r="BT944" s="708">
        <f t="shared" si="2363"/>
        <v>0</v>
      </c>
      <c r="BU944" s="722">
        <f t="shared" si="2364"/>
        <v>0</v>
      </c>
      <c r="BV944" s="708">
        <f t="shared" si="2365"/>
        <v>0</v>
      </c>
      <c r="BW944" s="722"/>
      <c r="BX944" s="708">
        <f t="shared" si="2366"/>
        <v>0</v>
      </c>
      <c r="BY944" s="722">
        <f t="shared" si="2367"/>
        <v>0</v>
      </c>
      <c r="BZ944" s="708">
        <f t="shared" si="2368"/>
        <v>0</v>
      </c>
      <c r="CA944" s="722"/>
      <c r="CB944" s="708">
        <f t="shared" si="2369"/>
        <v>0</v>
      </c>
      <c r="CC944" s="722">
        <f t="shared" si="2370"/>
        <v>0</v>
      </c>
      <c r="CD944" s="708">
        <f t="shared" si="2371"/>
        <v>0</v>
      </c>
      <c r="CE944" s="708"/>
      <c r="CF944" s="402">
        <f t="shared" si="2277"/>
        <v>628400.52</v>
      </c>
    </row>
    <row r="945" spans="2:84" ht="90">
      <c r="B945" s="395" t="s">
        <v>1432</v>
      </c>
      <c r="C945" s="396" t="s">
        <v>1433</v>
      </c>
      <c r="D945" s="397" t="s">
        <v>389</v>
      </c>
      <c r="E945" s="398">
        <v>357404</v>
      </c>
      <c r="F945" s="399">
        <v>4</v>
      </c>
      <c r="G945" s="400">
        <f t="shared" si="2325"/>
        <v>1429616</v>
      </c>
      <c r="H945" s="400"/>
      <c r="I945" s="401"/>
      <c r="J945" s="401"/>
      <c r="K945" s="513"/>
      <c r="L945" s="401"/>
      <c r="M945" s="513">
        <f t="shared" si="2326"/>
        <v>0</v>
      </c>
      <c r="N945" s="401">
        <f t="shared" si="2327"/>
        <v>0</v>
      </c>
      <c r="O945" s="513"/>
      <c r="P945" s="401"/>
      <c r="Q945" s="513">
        <f t="shared" si="2328"/>
        <v>0</v>
      </c>
      <c r="R945" s="401">
        <f t="shared" si="2329"/>
        <v>0</v>
      </c>
      <c r="S945" s="540"/>
      <c r="T945" s="401"/>
      <c r="U945" s="513">
        <f t="shared" si="2330"/>
        <v>0</v>
      </c>
      <c r="V945" s="401">
        <f t="shared" si="2331"/>
        <v>0</v>
      </c>
      <c r="W945" s="513"/>
      <c r="X945" s="401"/>
      <c r="Y945" s="513">
        <f t="shared" si="2332"/>
        <v>0</v>
      </c>
      <c r="Z945" s="401">
        <f t="shared" si="2333"/>
        <v>0</v>
      </c>
      <c r="AA945" s="513"/>
      <c r="AB945" s="401">
        <f t="shared" si="2334"/>
        <v>0</v>
      </c>
      <c r="AC945" s="513">
        <f t="shared" si="2335"/>
        <v>0</v>
      </c>
      <c r="AD945" s="401">
        <f t="shared" si="2336"/>
        <v>0</v>
      </c>
      <c r="AE945" s="513"/>
      <c r="AF945" s="401">
        <f t="shared" si="2337"/>
        <v>0</v>
      </c>
      <c r="AG945" s="513">
        <f t="shared" si="2338"/>
        <v>0</v>
      </c>
      <c r="AH945" s="401">
        <f t="shared" si="2339"/>
        <v>0</v>
      </c>
      <c r="AI945" s="513"/>
      <c r="AJ945" s="401">
        <f t="shared" si="2340"/>
        <v>0</v>
      </c>
      <c r="AK945" s="513">
        <f t="shared" si="2341"/>
        <v>0</v>
      </c>
      <c r="AL945" s="401">
        <f t="shared" si="2342"/>
        <v>0</v>
      </c>
      <c r="AM945" s="519"/>
      <c r="AN945" s="429">
        <f t="shared" si="2244"/>
        <v>0</v>
      </c>
      <c r="AO945" s="519">
        <f t="shared" si="2343"/>
        <v>0</v>
      </c>
      <c r="AP945" s="429">
        <f t="shared" si="2344"/>
        <v>0</v>
      </c>
      <c r="AQ945" s="591"/>
      <c r="AR945" s="401">
        <f t="shared" si="2247"/>
        <v>0</v>
      </c>
      <c r="AS945" s="519">
        <f t="shared" si="2345"/>
        <v>0</v>
      </c>
      <c r="AT945" s="429">
        <f t="shared" si="2346"/>
        <v>0</v>
      </c>
      <c r="AU945" s="513"/>
      <c r="AV945" s="401">
        <f t="shared" si="2250"/>
        <v>0</v>
      </c>
      <c r="AW945" s="519">
        <f t="shared" si="2347"/>
        <v>0</v>
      </c>
      <c r="AX945" s="429">
        <f t="shared" si="2348"/>
        <v>0</v>
      </c>
      <c r="AY945" s="513"/>
      <c r="AZ945" s="681">
        <f t="shared" si="2253"/>
        <v>0</v>
      </c>
      <c r="BA945" s="519">
        <f t="shared" si="2349"/>
        <v>0</v>
      </c>
      <c r="BB945" s="429">
        <f t="shared" si="2350"/>
        <v>0</v>
      </c>
      <c r="BC945" s="695"/>
      <c r="BD945" s="681">
        <f t="shared" si="2351"/>
        <v>0</v>
      </c>
      <c r="BE945" s="695">
        <f t="shared" si="2352"/>
        <v>0</v>
      </c>
      <c r="BF945" s="681">
        <f t="shared" si="2353"/>
        <v>0</v>
      </c>
      <c r="BG945" s="695"/>
      <c r="BH945" s="681">
        <f t="shared" si="2354"/>
        <v>0</v>
      </c>
      <c r="BI945" s="695">
        <f t="shared" si="2355"/>
        <v>0</v>
      </c>
      <c r="BJ945" s="681">
        <f t="shared" si="2356"/>
        <v>0</v>
      </c>
      <c r="BK945" s="695"/>
      <c r="BL945" s="681">
        <f t="shared" si="2357"/>
        <v>0</v>
      </c>
      <c r="BM945" s="695">
        <f t="shared" si="2358"/>
        <v>0</v>
      </c>
      <c r="BN945" s="681">
        <f t="shared" si="2359"/>
        <v>0</v>
      </c>
      <c r="BO945" s="722"/>
      <c r="BP945" s="708">
        <f t="shared" si="2360"/>
        <v>0</v>
      </c>
      <c r="BQ945" s="722">
        <f t="shared" si="2361"/>
        <v>0</v>
      </c>
      <c r="BR945" s="708">
        <f t="shared" si="2362"/>
        <v>0</v>
      </c>
      <c r="BS945" s="722"/>
      <c r="BT945" s="708">
        <f t="shared" si="2363"/>
        <v>0</v>
      </c>
      <c r="BU945" s="722">
        <f t="shared" si="2364"/>
        <v>0</v>
      </c>
      <c r="BV945" s="708">
        <f t="shared" si="2365"/>
        <v>0</v>
      </c>
      <c r="BW945" s="722"/>
      <c r="BX945" s="708">
        <f t="shared" si="2366"/>
        <v>0</v>
      </c>
      <c r="BY945" s="722">
        <f t="shared" si="2367"/>
        <v>0</v>
      </c>
      <c r="BZ945" s="708">
        <f t="shared" si="2368"/>
        <v>0</v>
      </c>
      <c r="CA945" s="722"/>
      <c r="CB945" s="708">
        <f t="shared" si="2369"/>
        <v>0</v>
      </c>
      <c r="CC945" s="722">
        <f t="shared" si="2370"/>
        <v>0</v>
      </c>
      <c r="CD945" s="708">
        <f t="shared" si="2371"/>
        <v>0</v>
      </c>
      <c r="CE945" s="708"/>
      <c r="CF945" s="402">
        <f t="shared" si="2277"/>
        <v>1429616</v>
      </c>
    </row>
    <row r="946" spans="2:84" ht="36">
      <c r="B946" s="395" t="s">
        <v>1420</v>
      </c>
      <c r="C946" s="396" t="s">
        <v>2388</v>
      </c>
      <c r="D946" s="397" t="s">
        <v>389</v>
      </c>
      <c r="E946" s="398">
        <v>353056</v>
      </c>
      <c r="F946" s="399">
        <v>2</v>
      </c>
      <c r="G946" s="400">
        <f t="shared" si="2325"/>
        <v>706112</v>
      </c>
      <c r="H946" s="400"/>
      <c r="I946" s="401"/>
      <c r="J946" s="401"/>
      <c r="K946" s="513"/>
      <c r="L946" s="401"/>
      <c r="M946" s="513">
        <f t="shared" si="2326"/>
        <v>0</v>
      </c>
      <c r="N946" s="401">
        <f t="shared" si="2327"/>
        <v>0</v>
      </c>
      <c r="O946" s="513"/>
      <c r="P946" s="401"/>
      <c r="Q946" s="513">
        <f t="shared" si="2328"/>
        <v>0</v>
      </c>
      <c r="R946" s="401">
        <f t="shared" si="2329"/>
        <v>0</v>
      </c>
      <c r="S946" s="540"/>
      <c r="T946" s="401"/>
      <c r="U946" s="513">
        <f t="shared" si="2330"/>
        <v>0</v>
      </c>
      <c r="V946" s="401">
        <f t="shared" si="2331"/>
        <v>0</v>
      </c>
      <c r="W946" s="513"/>
      <c r="X946" s="401"/>
      <c r="Y946" s="513">
        <f t="shared" si="2332"/>
        <v>0</v>
      </c>
      <c r="Z946" s="401">
        <f t="shared" si="2333"/>
        <v>0</v>
      </c>
      <c r="AA946" s="513"/>
      <c r="AB946" s="401">
        <f t="shared" si="2334"/>
        <v>0</v>
      </c>
      <c r="AC946" s="513">
        <f t="shared" si="2335"/>
        <v>0</v>
      </c>
      <c r="AD946" s="401">
        <f t="shared" si="2336"/>
        <v>0</v>
      </c>
      <c r="AE946" s="513"/>
      <c r="AF946" s="401">
        <f t="shared" si="2337"/>
        <v>0</v>
      </c>
      <c r="AG946" s="513">
        <f t="shared" si="2338"/>
        <v>0</v>
      </c>
      <c r="AH946" s="401">
        <f t="shared" si="2339"/>
        <v>0</v>
      </c>
      <c r="AI946" s="513"/>
      <c r="AJ946" s="401">
        <f t="shared" si="2340"/>
        <v>0</v>
      </c>
      <c r="AK946" s="513">
        <f t="shared" si="2341"/>
        <v>0</v>
      </c>
      <c r="AL946" s="401">
        <f t="shared" si="2342"/>
        <v>0</v>
      </c>
      <c r="AM946" s="519"/>
      <c r="AN946" s="429">
        <f t="shared" si="2244"/>
        <v>0</v>
      </c>
      <c r="AO946" s="519">
        <f t="shared" si="2343"/>
        <v>0</v>
      </c>
      <c r="AP946" s="429">
        <f t="shared" si="2344"/>
        <v>0</v>
      </c>
      <c r="AQ946" s="591"/>
      <c r="AR946" s="401">
        <f t="shared" si="2247"/>
        <v>0</v>
      </c>
      <c r="AS946" s="519">
        <f t="shared" si="2345"/>
        <v>0</v>
      </c>
      <c r="AT946" s="429">
        <f t="shared" si="2346"/>
        <v>0</v>
      </c>
      <c r="AU946" s="513"/>
      <c r="AV946" s="401">
        <f t="shared" si="2250"/>
        <v>0</v>
      </c>
      <c r="AW946" s="519">
        <f t="shared" si="2347"/>
        <v>0</v>
      </c>
      <c r="AX946" s="429">
        <f t="shared" si="2348"/>
        <v>0</v>
      </c>
      <c r="AY946" s="513"/>
      <c r="AZ946" s="681">
        <f t="shared" si="2253"/>
        <v>0</v>
      </c>
      <c r="BA946" s="519">
        <f t="shared" si="2349"/>
        <v>0</v>
      </c>
      <c r="BB946" s="429">
        <f t="shared" si="2350"/>
        <v>0</v>
      </c>
      <c r="BC946" s="695"/>
      <c r="BD946" s="681">
        <f t="shared" si="2351"/>
        <v>0</v>
      </c>
      <c r="BE946" s="695">
        <f t="shared" si="2352"/>
        <v>0</v>
      </c>
      <c r="BF946" s="681">
        <f t="shared" si="2353"/>
        <v>0</v>
      </c>
      <c r="BG946" s="695"/>
      <c r="BH946" s="681">
        <f t="shared" si="2354"/>
        <v>0</v>
      </c>
      <c r="BI946" s="695">
        <f t="shared" si="2355"/>
        <v>0</v>
      </c>
      <c r="BJ946" s="681">
        <f t="shared" si="2356"/>
        <v>0</v>
      </c>
      <c r="BK946" s="695"/>
      <c r="BL946" s="681">
        <f t="shared" si="2357"/>
        <v>0</v>
      </c>
      <c r="BM946" s="695">
        <f t="shared" si="2358"/>
        <v>0</v>
      </c>
      <c r="BN946" s="681">
        <f t="shared" si="2359"/>
        <v>0</v>
      </c>
      <c r="BO946" s="722"/>
      <c r="BP946" s="708">
        <f t="shared" si="2360"/>
        <v>0</v>
      </c>
      <c r="BQ946" s="722">
        <f t="shared" si="2361"/>
        <v>0</v>
      </c>
      <c r="BR946" s="708">
        <f t="shared" si="2362"/>
        <v>0</v>
      </c>
      <c r="BS946" s="722"/>
      <c r="BT946" s="708">
        <f t="shared" si="2363"/>
        <v>0</v>
      </c>
      <c r="BU946" s="722">
        <f t="shared" si="2364"/>
        <v>0</v>
      </c>
      <c r="BV946" s="708">
        <f t="shared" si="2365"/>
        <v>0</v>
      </c>
      <c r="BW946" s="722"/>
      <c r="BX946" s="708">
        <f t="shared" si="2366"/>
        <v>0</v>
      </c>
      <c r="BY946" s="722">
        <f t="shared" si="2367"/>
        <v>0</v>
      </c>
      <c r="BZ946" s="708">
        <f t="shared" si="2368"/>
        <v>0</v>
      </c>
      <c r="CA946" s="722"/>
      <c r="CB946" s="708">
        <f t="shared" si="2369"/>
        <v>0</v>
      </c>
      <c r="CC946" s="722">
        <f t="shared" si="2370"/>
        <v>0</v>
      </c>
      <c r="CD946" s="708">
        <f t="shared" si="2371"/>
        <v>0</v>
      </c>
      <c r="CE946" s="708"/>
      <c r="CF946" s="402">
        <f t="shared" si="2277"/>
        <v>706112</v>
      </c>
    </row>
    <row r="947" spans="2:84" ht="54">
      <c r="B947" s="395" t="s">
        <v>1430</v>
      </c>
      <c r="C947" s="396" t="s">
        <v>1431</v>
      </c>
      <c r="D947" s="397" t="s">
        <v>392</v>
      </c>
      <c r="E947" s="398">
        <v>78111</v>
      </c>
      <c r="F947" s="399">
        <v>40</v>
      </c>
      <c r="G947" s="400">
        <f t="shared" si="2325"/>
        <v>3124440</v>
      </c>
      <c r="H947" s="400"/>
      <c r="I947" s="401"/>
      <c r="J947" s="401"/>
      <c r="K947" s="513"/>
      <c r="L947" s="401"/>
      <c r="M947" s="513">
        <f t="shared" si="2326"/>
        <v>0</v>
      </c>
      <c r="N947" s="401">
        <f t="shared" si="2327"/>
        <v>0</v>
      </c>
      <c r="O947" s="513"/>
      <c r="P947" s="401"/>
      <c r="Q947" s="513">
        <f t="shared" si="2328"/>
        <v>0</v>
      </c>
      <c r="R947" s="401">
        <f t="shared" si="2329"/>
        <v>0</v>
      </c>
      <c r="S947" s="540"/>
      <c r="T947" s="401"/>
      <c r="U947" s="513">
        <f t="shared" si="2330"/>
        <v>0</v>
      </c>
      <c r="V947" s="401">
        <f t="shared" si="2331"/>
        <v>0</v>
      </c>
      <c r="W947" s="513"/>
      <c r="X947" s="401"/>
      <c r="Y947" s="513">
        <f t="shared" si="2332"/>
        <v>0</v>
      </c>
      <c r="Z947" s="401">
        <f t="shared" si="2333"/>
        <v>0</v>
      </c>
      <c r="AA947" s="513"/>
      <c r="AB947" s="401">
        <f t="shared" si="2334"/>
        <v>0</v>
      </c>
      <c r="AC947" s="513">
        <f t="shared" si="2335"/>
        <v>0</v>
      </c>
      <c r="AD947" s="401">
        <f t="shared" si="2336"/>
        <v>0</v>
      </c>
      <c r="AE947" s="513"/>
      <c r="AF947" s="401">
        <f t="shared" si="2337"/>
        <v>0</v>
      </c>
      <c r="AG947" s="513">
        <f t="shared" si="2338"/>
        <v>0</v>
      </c>
      <c r="AH947" s="401">
        <f t="shared" si="2339"/>
        <v>0</v>
      </c>
      <c r="AI947" s="513"/>
      <c r="AJ947" s="401">
        <f t="shared" si="2340"/>
        <v>0</v>
      </c>
      <c r="AK947" s="513">
        <f t="shared" si="2341"/>
        <v>0</v>
      </c>
      <c r="AL947" s="401">
        <f t="shared" si="2342"/>
        <v>0</v>
      </c>
      <c r="AM947" s="519"/>
      <c r="AN947" s="429">
        <f t="shared" si="2244"/>
        <v>0</v>
      </c>
      <c r="AO947" s="519">
        <f t="shared" si="2343"/>
        <v>0</v>
      </c>
      <c r="AP947" s="429">
        <f t="shared" si="2344"/>
        <v>0</v>
      </c>
      <c r="AQ947" s="591"/>
      <c r="AR947" s="401">
        <f t="shared" si="2247"/>
        <v>0</v>
      </c>
      <c r="AS947" s="519">
        <f t="shared" si="2345"/>
        <v>0</v>
      </c>
      <c r="AT947" s="429">
        <f t="shared" si="2346"/>
        <v>0</v>
      </c>
      <c r="AU947" s="513"/>
      <c r="AV947" s="401">
        <f t="shared" si="2250"/>
        <v>0</v>
      </c>
      <c r="AW947" s="519">
        <f t="shared" si="2347"/>
        <v>0</v>
      </c>
      <c r="AX947" s="429">
        <f t="shared" si="2348"/>
        <v>0</v>
      </c>
      <c r="AY947" s="513"/>
      <c r="AZ947" s="681">
        <f t="shared" si="2253"/>
        <v>0</v>
      </c>
      <c r="BA947" s="519">
        <f t="shared" si="2349"/>
        <v>0</v>
      </c>
      <c r="BB947" s="429">
        <f t="shared" si="2350"/>
        <v>0</v>
      </c>
      <c r="BC947" s="695"/>
      <c r="BD947" s="681">
        <f t="shared" si="2351"/>
        <v>0</v>
      </c>
      <c r="BE947" s="695">
        <f t="shared" si="2352"/>
        <v>0</v>
      </c>
      <c r="BF947" s="681">
        <f t="shared" si="2353"/>
        <v>0</v>
      </c>
      <c r="BG947" s="695"/>
      <c r="BH947" s="681">
        <f t="shared" si="2354"/>
        <v>0</v>
      </c>
      <c r="BI947" s="695">
        <f t="shared" si="2355"/>
        <v>0</v>
      </c>
      <c r="BJ947" s="681">
        <f t="shared" si="2356"/>
        <v>0</v>
      </c>
      <c r="BK947" s="695"/>
      <c r="BL947" s="681">
        <f t="shared" si="2357"/>
        <v>0</v>
      </c>
      <c r="BM947" s="695">
        <f t="shared" si="2358"/>
        <v>0</v>
      </c>
      <c r="BN947" s="681">
        <f t="shared" si="2359"/>
        <v>0</v>
      </c>
      <c r="BO947" s="722"/>
      <c r="BP947" s="708">
        <f t="shared" si="2360"/>
        <v>0</v>
      </c>
      <c r="BQ947" s="722">
        <f t="shared" si="2361"/>
        <v>0</v>
      </c>
      <c r="BR947" s="708">
        <f t="shared" si="2362"/>
        <v>0</v>
      </c>
      <c r="BS947" s="722"/>
      <c r="BT947" s="708">
        <f t="shared" si="2363"/>
        <v>0</v>
      </c>
      <c r="BU947" s="722">
        <f t="shared" si="2364"/>
        <v>0</v>
      </c>
      <c r="BV947" s="708">
        <f t="shared" si="2365"/>
        <v>0</v>
      </c>
      <c r="BW947" s="722"/>
      <c r="BX947" s="708">
        <f t="shared" si="2366"/>
        <v>0</v>
      </c>
      <c r="BY947" s="722">
        <f t="shared" si="2367"/>
        <v>0</v>
      </c>
      <c r="BZ947" s="708">
        <f t="shared" si="2368"/>
        <v>0</v>
      </c>
      <c r="CA947" s="722"/>
      <c r="CB947" s="708">
        <f t="shared" si="2369"/>
        <v>0</v>
      </c>
      <c r="CC947" s="722">
        <f t="shared" si="2370"/>
        <v>0</v>
      </c>
      <c r="CD947" s="708">
        <f t="shared" si="2371"/>
        <v>0</v>
      </c>
      <c r="CE947" s="708"/>
      <c r="CF947" s="402">
        <f t="shared" si="2277"/>
        <v>3124440</v>
      </c>
    </row>
    <row r="948" spans="2:84" s="379" customFormat="1" ht="54">
      <c r="B948" s="434"/>
      <c r="C948" s="435" t="s">
        <v>2389</v>
      </c>
      <c r="D948" s="436"/>
      <c r="E948" s="437"/>
      <c r="F948" s="438"/>
      <c r="G948" s="439"/>
      <c r="H948" s="439">
        <f>+H949+H993+H1038+H980</f>
        <v>998989427.79299998</v>
      </c>
      <c r="I948" s="439"/>
      <c r="J948" s="439"/>
      <c r="K948" s="520"/>
      <c r="L948" s="439">
        <f>SUM(L949+L980+L993+L1038)</f>
        <v>53297401.768099993</v>
      </c>
      <c r="M948" s="520"/>
      <c r="N948" s="439">
        <f>+N949+N993+N1038+N980</f>
        <v>912778.60499999986</v>
      </c>
      <c r="O948" s="520"/>
      <c r="P948" s="439">
        <f>SUM(P949+P980+P993+P1038)</f>
        <v>0</v>
      </c>
      <c r="Q948" s="520"/>
      <c r="R948" s="439">
        <f>+R949+R993+R1038+R980</f>
        <v>912778.60499999986</v>
      </c>
      <c r="S948" s="546"/>
      <c r="T948" s="439">
        <f>SUM(T949+T980+T993+T1038)</f>
        <v>11643703.9092</v>
      </c>
      <c r="U948" s="520"/>
      <c r="V948" s="439">
        <f>+V949+V993+V1038+V980</f>
        <v>912793.43499999994</v>
      </c>
      <c r="W948" s="520"/>
      <c r="X948" s="439">
        <f>+X949+X993+X1038+X980</f>
        <v>0</v>
      </c>
      <c r="Y948" s="520"/>
      <c r="Z948" s="439">
        <f>+Z949+Z993+Z1038+Z980</f>
        <v>912793.43499999994</v>
      </c>
      <c r="AA948" s="520"/>
      <c r="AB948" s="439">
        <f>+AB949+AB993+AB1038+AB980</f>
        <v>0</v>
      </c>
      <c r="AC948" s="520"/>
      <c r="AD948" s="439">
        <f>+AD949+AD993+AD1038+AD980</f>
        <v>912793.43499999994</v>
      </c>
      <c r="AE948" s="520"/>
      <c r="AF948" s="439">
        <f>+AF949+AF993+AF1038+AF980</f>
        <v>0</v>
      </c>
      <c r="AG948" s="520"/>
      <c r="AH948" s="439">
        <f>+AH949+AH993+AH1038+AH980</f>
        <v>912793.43499999994</v>
      </c>
      <c r="AI948" s="520"/>
      <c r="AJ948" s="439">
        <f>+AJ949+AJ993+AJ1038+AJ980</f>
        <v>0</v>
      </c>
      <c r="AK948" s="520"/>
      <c r="AL948" s="439">
        <f>+AL949+AL993+AL1038+AL980</f>
        <v>912793.43499999994</v>
      </c>
      <c r="AM948" s="439"/>
      <c r="AN948" s="439">
        <f>+AN949+AN993+AN1038+AN980</f>
        <v>0</v>
      </c>
      <c r="AO948" s="520"/>
      <c r="AP948" s="439">
        <f>+AP949+AP993+AP1038+AP980</f>
        <v>912793.43499999994</v>
      </c>
      <c r="AQ948" s="597"/>
      <c r="AR948" s="439">
        <f>+AR949+AR993+AR1038+AR980</f>
        <v>0</v>
      </c>
      <c r="AS948" s="520"/>
      <c r="AT948" s="439">
        <f>+AT949+AT993+AT1038+AT980</f>
        <v>64941105.677299991</v>
      </c>
      <c r="AU948" s="520"/>
      <c r="AV948" s="439">
        <f>+AV949+AV993+AV1038+AV980</f>
        <v>42528227.771699995</v>
      </c>
      <c r="AW948" s="520"/>
      <c r="AX948" s="439">
        <f>+AX949+AX993+AX1038+AX980</f>
        <v>107469333.449</v>
      </c>
      <c r="AY948" s="520"/>
      <c r="AZ948" s="685">
        <f>+AZ949+AZ993+AZ1038+AZ980</f>
        <v>0</v>
      </c>
      <c r="BA948" s="520"/>
      <c r="BB948" s="439">
        <f>+BB949+BB993+BB1038+BB980</f>
        <v>107469333.449</v>
      </c>
      <c r="BC948" s="520"/>
      <c r="BD948" s="439">
        <f>+BD949+BD993+BD1038+BD980</f>
        <v>144437.88149999999</v>
      </c>
      <c r="BE948" s="520"/>
      <c r="BF948" s="439">
        <f>+BF949+BF993+BF1038+BF980</f>
        <v>107613771.33050001</v>
      </c>
      <c r="BG948" s="520"/>
      <c r="BH948" s="439">
        <f>+BH949+BH993+BH1038+BH980</f>
        <v>0</v>
      </c>
      <c r="BI948" s="520"/>
      <c r="BJ948" s="439">
        <f>+BJ949+BJ993+BJ1038+BJ980</f>
        <v>107613771.33050001</v>
      </c>
      <c r="BK948" s="520"/>
      <c r="BL948" s="439">
        <f>+BL949+BL993+BL1038+BL980</f>
        <v>0</v>
      </c>
      <c r="BM948" s="520"/>
      <c r="BN948" s="439">
        <f>+BN949+BN993+BN1038+BN980</f>
        <v>107613771.33050001</v>
      </c>
      <c r="BO948" s="724"/>
      <c r="BP948" s="712">
        <f>+BP949+BP993+BP1038+BP980</f>
        <v>62964398.257199995</v>
      </c>
      <c r="BQ948" s="724"/>
      <c r="BR948" s="712">
        <f>+BR949+BR993+BR1038+BR980</f>
        <v>170578169.58770001</v>
      </c>
      <c r="BS948" s="724"/>
      <c r="BT948" s="712">
        <f>+BT949+BT993+BT1038+BT980</f>
        <v>97222116.388400003</v>
      </c>
      <c r="BU948" s="724"/>
      <c r="BV948" s="712">
        <f>+BV949+BV993+BV1038+BV980</f>
        <v>267800285.9761</v>
      </c>
      <c r="BW948" s="724"/>
      <c r="BX948" s="712">
        <f>+BX949+BX993+BX1038+BX980</f>
        <v>14033342.3112</v>
      </c>
      <c r="BY948" s="724"/>
      <c r="BZ948" s="712">
        <f>+BZ949+BZ993+BZ1038+BZ980</f>
        <v>281833628.28729999</v>
      </c>
      <c r="CA948" s="724"/>
      <c r="CB948" s="712">
        <f>+CB949+CB993+CB1038+CB980</f>
        <v>14395424.4882</v>
      </c>
      <c r="CC948" s="724"/>
      <c r="CD948" s="712">
        <f>+CD949+CD993+CD1038+CD980</f>
        <v>296229052.7755</v>
      </c>
      <c r="CE948" s="712"/>
      <c r="CF948" s="440">
        <f t="shared" si="2277"/>
        <v>998989427.79299998</v>
      </c>
    </row>
    <row r="949" spans="2:84" s="379" customFormat="1">
      <c r="B949" s="419"/>
      <c r="C949" s="420" t="s">
        <v>2370</v>
      </c>
      <c r="D949" s="421"/>
      <c r="E949" s="422"/>
      <c r="F949" s="416"/>
      <c r="G949" s="417"/>
      <c r="H949" s="417">
        <f>SUM(G950:G979)</f>
        <v>721794924.12099993</v>
      </c>
      <c r="I949" s="417"/>
      <c r="J949" s="417"/>
      <c r="K949" s="518"/>
      <c r="L949" s="417">
        <f>SUM(L950:L979)</f>
        <v>52388609.983099997</v>
      </c>
      <c r="M949" s="518"/>
      <c r="N949" s="417">
        <f>SUM(M950:M979)</f>
        <v>3986.8199999999997</v>
      </c>
      <c r="O949" s="518"/>
      <c r="P949" s="417">
        <f>SUM(P950:P979)</f>
        <v>0</v>
      </c>
      <c r="Q949" s="518"/>
      <c r="R949" s="417">
        <f>SUM(Q950:Q979)</f>
        <v>3986.8199999999997</v>
      </c>
      <c r="S949" s="544"/>
      <c r="T949" s="417">
        <f>SUM(T950:T979)</f>
        <v>11643703.9092</v>
      </c>
      <c r="U949" s="518"/>
      <c r="V949" s="417">
        <f>SUM(U950:U979)</f>
        <v>4001.6499999999996</v>
      </c>
      <c r="W949" s="518"/>
      <c r="X949" s="417">
        <f>SUM(W950:W979)</f>
        <v>0</v>
      </c>
      <c r="Y949" s="518"/>
      <c r="Z949" s="417">
        <f>SUM(Y950:Y979)</f>
        <v>4001.6499999999996</v>
      </c>
      <c r="AA949" s="518"/>
      <c r="AB949" s="417">
        <f>SUM(AA950:AA979)</f>
        <v>0</v>
      </c>
      <c r="AC949" s="518"/>
      <c r="AD949" s="417">
        <f>SUM(AC950:AC979)</f>
        <v>4001.6499999999996</v>
      </c>
      <c r="AE949" s="518"/>
      <c r="AF949" s="417">
        <f>SUM(AE950:AE979)</f>
        <v>0</v>
      </c>
      <c r="AG949" s="518"/>
      <c r="AH949" s="417">
        <f>SUM(AG950:AG979)</f>
        <v>4001.6499999999996</v>
      </c>
      <c r="AI949" s="518"/>
      <c r="AJ949" s="417">
        <f>SUM(AI950:AI979)</f>
        <v>0</v>
      </c>
      <c r="AK949" s="518"/>
      <c r="AL949" s="417">
        <f>SUM(AK950:AK979)</f>
        <v>4001.6499999999996</v>
      </c>
      <c r="AM949" s="417"/>
      <c r="AN949" s="417">
        <f>SUM(AM950:AM979)</f>
        <v>0</v>
      </c>
      <c r="AO949" s="518"/>
      <c r="AP949" s="417">
        <f>SUM(AO950:AO979)</f>
        <v>4001.6499999999996</v>
      </c>
      <c r="AQ949" s="595"/>
      <c r="AR949" s="417">
        <f>SUM(AR950:AR979)</f>
        <v>0</v>
      </c>
      <c r="AS949" s="518"/>
      <c r="AT949" s="417">
        <f>SUM(AT950:AT979)</f>
        <v>64032313.892299995</v>
      </c>
      <c r="AU949" s="518"/>
      <c r="AV949" s="417">
        <f>SUM(AV950:AV979)</f>
        <v>42528227.771699995</v>
      </c>
      <c r="AW949" s="518"/>
      <c r="AX949" s="417">
        <f>SUM(AX950:AX979)</f>
        <v>106560541.664</v>
      </c>
      <c r="AY949" s="518"/>
      <c r="AZ949" s="417">
        <f>SUM(AZ950:AZ979)</f>
        <v>0</v>
      </c>
      <c r="BA949" s="518"/>
      <c r="BB949" s="417">
        <f>SUM(BB950:BB979)</f>
        <v>106560541.664</v>
      </c>
      <c r="BC949" s="518"/>
      <c r="BD949" s="417">
        <f>SUM(BD950:BD979)</f>
        <v>144437.88149999999</v>
      </c>
      <c r="BE949" s="518"/>
      <c r="BF949" s="417">
        <f>SUM(BF950:BF979)</f>
        <v>106704979.54550001</v>
      </c>
      <c r="BG949" s="518"/>
      <c r="BH949" s="417">
        <f>SUM(BH950:BH979)</f>
        <v>0</v>
      </c>
      <c r="BI949" s="518"/>
      <c r="BJ949" s="417">
        <f>SUM(BJ950:BJ979)</f>
        <v>106704979.54550001</v>
      </c>
      <c r="BK949" s="518"/>
      <c r="BL949" s="417">
        <f>SUM(BL950:BL979)</f>
        <v>0</v>
      </c>
      <c r="BM949" s="518"/>
      <c r="BN949" s="417">
        <f>SUM(BN950:BN979)</f>
        <v>106704979.54550001</v>
      </c>
      <c r="BO949" s="721"/>
      <c r="BP949" s="711">
        <f>SUM(BP950:BP979)</f>
        <v>62964398.257199995</v>
      </c>
      <c r="BQ949" s="721"/>
      <c r="BR949" s="711">
        <f>SUM(BR950:BR979)</f>
        <v>169669377.80270001</v>
      </c>
      <c r="BS949" s="721"/>
      <c r="BT949" s="711">
        <f>SUM(BT950:BT979)</f>
        <v>97222116.388400003</v>
      </c>
      <c r="BU949" s="721"/>
      <c r="BV949" s="711">
        <f>SUM(BV950:BV979)</f>
        <v>266891494.1911</v>
      </c>
      <c r="BW949" s="721"/>
      <c r="BX949" s="711">
        <f>SUM(BX950:BX979)</f>
        <v>14033342.3112</v>
      </c>
      <c r="BY949" s="721"/>
      <c r="BZ949" s="711">
        <f>SUM(BZ950:BZ979)</f>
        <v>280924836.50229996</v>
      </c>
      <c r="CA949" s="721"/>
      <c r="CB949" s="711">
        <f>SUM(CB950:CB979)</f>
        <v>14395424.4882</v>
      </c>
      <c r="CC949" s="721"/>
      <c r="CD949" s="711">
        <f>SUM(CD950:CD979)</f>
        <v>295320260.99049997</v>
      </c>
      <c r="CE949" s="711"/>
      <c r="CF949" s="423">
        <f t="shared" si="2277"/>
        <v>721794924.12099993</v>
      </c>
    </row>
    <row r="950" spans="2:84">
      <c r="B950" s="395" t="s">
        <v>395</v>
      </c>
      <c r="C950" s="396" t="s">
        <v>396</v>
      </c>
      <c r="D950" s="397" t="s">
        <v>397</v>
      </c>
      <c r="E950" s="398">
        <v>5868.72</v>
      </c>
      <c r="F950" s="399">
        <v>443</v>
      </c>
      <c r="G950" s="400">
        <f t="shared" ref="G950:G979" si="2372">+F950*$E950</f>
        <v>2599842.96</v>
      </c>
      <c r="H950" s="400"/>
      <c r="I950" s="401"/>
      <c r="J950" s="401"/>
      <c r="K950" s="513">
        <v>88.4</v>
      </c>
      <c r="L950" s="401">
        <f t="shared" ref="L950:L979" si="2373">K950*E950</f>
        <v>518794.84800000006</v>
      </c>
      <c r="M950" s="513">
        <f t="shared" ref="M950:M979" si="2374">I950+K950</f>
        <v>88.4</v>
      </c>
      <c r="N950" s="401">
        <f t="shared" ref="N950:N979" si="2375">M950*$E950</f>
        <v>518794.84800000006</v>
      </c>
      <c r="O950" s="513"/>
      <c r="P950" s="401"/>
      <c r="Q950" s="513">
        <f t="shared" ref="Q950:Q979" si="2376">M950+O950</f>
        <v>88.4</v>
      </c>
      <c r="R950" s="401">
        <f t="shared" ref="R950:R979" si="2377">Q950*$E950</f>
        <v>518794.84800000006</v>
      </c>
      <c r="S950" s="540"/>
      <c r="T950" s="401"/>
      <c r="U950" s="513">
        <f t="shared" ref="U950:U979" si="2378">Q950+S950</f>
        <v>88.4</v>
      </c>
      <c r="V950" s="401">
        <f t="shared" ref="V950:V979" si="2379">U950*$E950</f>
        <v>518794.84800000006</v>
      </c>
      <c r="W950" s="513"/>
      <c r="X950" s="401"/>
      <c r="Y950" s="513">
        <f t="shared" ref="Y950:Y979" si="2380">U950+W950</f>
        <v>88.4</v>
      </c>
      <c r="Z950" s="401">
        <f t="shared" ref="Z950:Z979" si="2381">Y950*$E950</f>
        <v>518794.84800000006</v>
      </c>
      <c r="AA950" s="513"/>
      <c r="AB950" s="401">
        <f t="shared" ref="AB950:AB959" si="2382">AA950*$E950</f>
        <v>0</v>
      </c>
      <c r="AC950" s="513">
        <f t="shared" ref="AC950:AC979" si="2383">Y950+AA950</f>
        <v>88.4</v>
      </c>
      <c r="AD950" s="401">
        <f t="shared" ref="AD950:AD979" si="2384">AC950*$E950</f>
        <v>518794.84800000006</v>
      </c>
      <c r="AE950" s="513"/>
      <c r="AF950" s="401">
        <f t="shared" ref="AF950:AF959" si="2385">AE950*$E950</f>
        <v>0</v>
      </c>
      <c r="AG950" s="513">
        <f t="shared" ref="AG950:AG979" si="2386">AC950+AE950</f>
        <v>88.4</v>
      </c>
      <c r="AH950" s="401">
        <f t="shared" ref="AH950:AH979" si="2387">AG950*$E950</f>
        <v>518794.84800000006</v>
      </c>
      <c r="AI950" s="513"/>
      <c r="AJ950" s="401">
        <f t="shared" ref="AJ950:AJ959" si="2388">AI950*$E950</f>
        <v>0</v>
      </c>
      <c r="AK950" s="513">
        <f t="shared" ref="AK950:AK979" si="2389">AG950+AI950</f>
        <v>88.4</v>
      </c>
      <c r="AL950" s="401">
        <f t="shared" ref="AL950:AL1020" si="2390">AK950*$E950</f>
        <v>518794.84800000006</v>
      </c>
      <c r="AM950" s="519"/>
      <c r="AN950" s="429">
        <f t="shared" ref="AN950:AN1020" si="2391">AM950*$E950</f>
        <v>0</v>
      </c>
      <c r="AO950" s="519">
        <f t="shared" ref="AO950:AO979" si="2392">AK950+AM950</f>
        <v>88.4</v>
      </c>
      <c r="AP950" s="429">
        <f t="shared" ref="AP950:AP979" si="2393">AO950*$E950</f>
        <v>518794.84800000006</v>
      </c>
      <c r="AQ950" s="591"/>
      <c r="AR950" s="401">
        <f t="shared" ref="AR950:AR1020" si="2394">AQ950*$E950</f>
        <v>0</v>
      </c>
      <c r="AS950" s="519">
        <f t="shared" ref="AS950:AS979" si="2395">AO950+AQ950</f>
        <v>88.4</v>
      </c>
      <c r="AT950" s="429">
        <f t="shared" ref="AT950:AT979" si="2396">AS950*$E950</f>
        <v>518794.84800000006</v>
      </c>
      <c r="AU950" s="513"/>
      <c r="AV950" s="401">
        <f t="shared" ref="AV950:AV1020" si="2397">AU950*$E950</f>
        <v>0</v>
      </c>
      <c r="AW950" s="519">
        <f t="shared" ref="AW950:AW979" si="2398">AS950+AU950</f>
        <v>88.4</v>
      </c>
      <c r="AX950" s="429">
        <f t="shared" ref="AX950:AX979" si="2399">AW950*$E950</f>
        <v>518794.84800000006</v>
      </c>
      <c r="AY950" s="513"/>
      <c r="AZ950" s="681">
        <f t="shared" ref="AZ950:AZ1020" si="2400">AY950*$E950</f>
        <v>0</v>
      </c>
      <c r="BA950" s="519">
        <f t="shared" ref="BA950:BA979" si="2401">AW950+AY950</f>
        <v>88.4</v>
      </c>
      <c r="BB950" s="429">
        <f t="shared" ref="BB950:BB979" si="2402">BA950*$E950</f>
        <v>518794.84800000006</v>
      </c>
      <c r="BC950" s="513"/>
      <c r="BD950" s="681">
        <f t="shared" ref="BD950:BD979" si="2403">BC950*$E950</f>
        <v>0</v>
      </c>
      <c r="BE950" s="519">
        <f t="shared" ref="BE950:BE979" si="2404">BA950+BC950</f>
        <v>88.4</v>
      </c>
      <c r="BF950" s="429">
        <f t="shared" ref="BF950:BF979" si="2405">BE950*$E950</f>
        <v>518794.84800000006</v>
      </c>
      <c r="BG950" s="513"/>
      <c r="BH950" s="681">
        <f t="shared" ref="BH950:BH979" si="2406">BG950*$E950</f>
        <v>0</v>
      </c>
      <c r="BI950" s="519">
        <f t="shared" ref="BI950:BI979" si="2407">BE950+BG950</f>
        <v>88.4</v>
      </c>
      <c r="BJ950" s="429">
        <f t="shared" ref="BJ950:BJ979" si="2408">BI950*$E950</f>
        <v>518794.84800000006</v>
      </c>
      <c r="BK950" s="513"/>
      <c r="BL950" s="681">
        <f t="shared" ref="BL950:BL979" si="2409">BK950*$E950</f>
        <v>0</v>
      </c>
      <c r="BM950" s="519">
        <f t="shared" ref="BM950:BM979" si="2410">BI950+BK950</f>
        <v>88.4</v>
      </c>
      <c r="BN950" s="429">
        <f t="shared" ref="BN950:BN979" si="2411">BM950*$E950</f>
        <v>518794.84800000006</v>
      </c>
      <c r="BO950" s="718"/>
      <c r="BP950" s="706">
        <f t="shared" ref="BP950:BP979" si="2412">BO950*$E950</f>
        <v>0</v>
      </c>
      <c r="BQ950" s="718">
        <f t="shared" ref="BQ950:BQ979" si="2413">BM950+BO950</f>
        <v>88.4</v>
      </c>
      <c r="BR950" s="706">
        <f t="shared" ref="BR950:BR979" si="2414">BQ950*$E950</f>
        <v>518794.84800000006</v>
      </c>
      <c r="BS950" s="718"/>
      <c r="BT950" s="706">
        <f t="shared" ref="BT950:BT979" si="2415">BS950*$E950</f>
        <v>0</v>
      </c>
      <c r="BU950" s="718">
        <f t="shared" ref="BU950:BU979" si="2416">BQ950+BS950</f>
        <v>88.4</v>
      </c>
      <c r="BV950" s="706">
        <f t="shared" ref="BV950:BV979" si="2417">BU950*$E950</f>
        <v>518794.84800000006</v>
      </c>
      <c r="BW950" s="718"/>
      <c r="BX950" s="706">
        <f t="shared" ref="BX950:BX979" si="2418">BW950*$E950</f>
        <v>0</v>
      </c>
      <c r="BY950" s="718">
        <f t="shared" ref="BY950:BY979" si="2419">BU950+BW950</f>
        <v>88.4</v>
      </c>
      <c r="BZ950" s="706">
        <f t="shared" ref="BZ950:BZ979" si="2420">BY950*$E950</f>
        <v>518794.84800000006</v>
      </c>
      <c r="CA950" s="718"/>
      <c r="CB950" s="706">
        <f t="shared" ref="CB950:CB979" si="2421">CA950*$E950</f>
        <v>0</v>
      </c>
      <c r="CC950" s="718">
        <f t="shared" ref="CC950:CC979" si="2422">BY950+CA950</f>
        <v>88.4</v>
      </c>
      <c r="CD950" s="706">
        <f t="shared" ref="CD950:CD979" si="2423">CC950*$E950</f>
        <v>518794.84800000006</v>
      </c>
      <c r="CE950" s="706"/>
      <c r="CF950" s="402">
        <f t="shared" si="2277"/>
        <v>2599842.96</v>
      </c>
    </row>
    <row r="951" spans="2:84" ht="54">
      <c r="B951" s="395" t="s">
        <v>398</v>
      </c>
      <c r="C951" s="396" t="s">
        <v>399</v>
      </c>
      <c r="D951" s="397" t="s">
        <v>397</v>
      </c>
      <c r="E951" s="398">
        <v>797.93999999999994</v>
      </c>
      <c r="F951" s="399">
        <v>443</v>
      </c>
      <c r="G951" s="400">
        <f t="shared" si="2372"/>
        <v>353487.42</v>
      </c>
      <c r="H951" s="400"/>
      <c r="I951" s="401"/>
      <c r="J951" s="401"/>
      <c r="K951" s="513"/>
      <c r="L951" s="401">
        <f t="shared" si="2373"/>
        <v>0</v>
      </c>
      <c r="M951" s="513">
        <f t="shared" si="2374"/>
        <v>0</v>
      </c>
      <c r="N951" s="401">
        <f t="shared" si="2375"/>
        <v>0</v>
      </c>
      <c r="O951" s="513"/>
      <c r="P951" s="401"/>
      <c r="Q951" s="513">
        <f t="shared" si="2376"/>
        <v>0</v>
      </c>
      <c r="R951" s="401">
        <f t="shared" si="2377"/>
        <v>0</v>
      </c>
      <c r="S951" s="540"/>
      <c r="T951" s="401"/>
      <c r="U951" s="513">
        <f t="shared" si="2378"/>
        <v>0</v>
      </c>
      <c r="V951" s="401">
        <f t="shared" si="2379"/>
        <v>0</v>
      </c>
      <c r="W951" s="513"/>
      <c r="X951" s="401"/>
      <c r="Y951" s="513">
        <f t="shared" si="2380"/>
        <v>0</v>
      </c>
      <c r="Z951" s="401">
        <f t="shared" si="2381"/>
        <v>0</v>
      </c>
      <c r="AA951" s="513"/>
      <c r="AB951" s="401">
        <f t="shared" si="2382"/>
        <v>0</v>
      </c>
      <c r="AC951" s="513">
        <f t="shared" si="2383"/>
        <v>0</v>
      </c>
      <c r="AD951" s="401">
        <f t="shared" si="2384"/>
        <v>0</v>
      </c>
      <c r="AE951" s="513"/>
      <c r="AF951" s="401">
        <f t="shared" si="2385"/>
        <v>0</v>
      </c>
      <c r="AG951" s="513">
        <f t="shared" si="2386"/>
        <v>0</v>
      </c>
      <c r="AH951" s="401">
        <f t="shared" si="2387"/>
        <v>0</v>
      </c>
      <c r="AI951" s="513"/>
      <c r="AJ951" s="401">
        <f t="shared" si="2388"/>
        <v>0</v>
      </c>
      <c r="AK951" s="513">
        <f t="shared" si="2389"/>
        <v>0</v>
      </c>
      <c r="AL951" s="401">
        <f t="shared" si="2390"/>
        <v>0</v>
      </c>
      <c r="AM951" s="519"/>
      <c r="AN951" s="429">
        <f t="shared" si="2391"/>
        <v>0</v>
      </c>
      <c r="AO951" s="519">
        <f t="shared" si="2392"/>
        <v>0</v>
      </c>
      <c r="AP951" s="429">
        <f t="shared" si="2393"/>
        <v>0</v>
      </c>
      <c r="AQ951" s="591"/>
      <c r="AR951" s="401">
        <f t="shared" si="2394"/>
        <v>0</v>
      </c>
      <c r="AS951" s="519">
        <f t="shared" si="2395"/>
        <v>0</v>
      </c>
      <c r="AT951" s="429">
        <f t="shared" si="2396"/>
        <v>0</v>
      </c>
      <c r="AU951" s="513"/>
      <c r="AV951" s="401">
        <f t="shared" si="2397"/>
        <v>0</v>
      </c>
      <c r="AW951" s="519">
        <f t="shared" si="2398"/>
        <v>0</v>
      </c>
      <c r="AX951" s="429">
        <f t="shared" si="2399"/>
        <v>0</v>
      </c>
      <c r="AY951" s="513"/>
      <c r="AZ951" s="681">
        <f t="shared" si="2400"/>
        <v>0</v>
      </c>
      <c r="BA951" s="519">
        <f t="shared" si="2401"/>
        <v>0</v>
      </c>
      <c r="BB951" s="429">
        <f t="shared" si="2402"/>
        <v>0</v>
      </c>
      <c r="BC951" s="513"/>
      <c r="BD951" s="681">
        <f t="shared" si="2403"/>
        <v>0</v>
      </c>
      <c r="BE951" s="519">
        <f t="shared" si="2404"/>
        <v>0</v>
      </c>
      <c r="BF951" s="429">
        <f t="shared" si="2405"/>
        <v>0</v>
      </c>
      <c r="BG951" s="513"/>
      <c r="BH951" s="681">
        <f t="shared" si="2406"/>
        <v>0</v>
      </c>
      <c r="BI951" s="519">
        <f t="shared" si="2407"/>
        <v>0</v>
      </c>
      <c r="BJ951" s="429">
        <f t="shared" si="2408"/>
        <v>0</v>
      </c>
      <c r="BK951" s="513"/>
      <c r="BL951" s="681">
        <f t="shared" si="2409"/>
        <v>0</v>
      </c>
      <c r="BM951" s="519">
        <f t="shared" si="2410"/>
        <v>0</v>
      </c>
      <c r="BN951" s="429">
        <f t="shared" si="2411"/>
        <v>0</v>
      </c>
      <c r="BO951" s="718"/>
      <c r="BP951" s="706">
        <f t="shared" si="2412"/>
        <v>0</v>
      </c>
      <c r="BQ951" s="718">
        <f t="shared" si="2413"/>
        <v>0</v>
      </c>
      <c r="BR951" s="706">
        <f t="shared" si="2414"/>
        <v>0</v>
      </c>
      <c r="BS951" s="718"/>
      <c r="BT951" s="706">
        <f t="shared" si="2415"/>
        <v>0</v>
      </c>
      <c r="BU951" s="718">
        <f t="shared" si="2416"/>
        <v>0</v>
      </c>
      <c r="BV951" s="706">
        <f t="shared" si="2417"/>
        <v>0</v>
      </c>
      <c r="BW951" s="718"/>
      <c r="BX951" s="706">
        <f t="shared" si="2418"/>
        <v>0</v>
      </c>
      <c r="BY951" s="718">
        <f t="shared" si="2419"/>
        <v>0</v>
      </c>
      <c r="BZ951" s="706">
        <f t="shared" si="2420"/>
        <v>0</v>
      </c>
      <c r="CA951" s="718"/>
      <c r="CB951" s="706">
        <f t="shared" si="2421"/>
        <v>0</v>
      </c>
      <c r="CC951" s="718">
        <f t="shared" si="2422"/>
        <v>0</v>
      </c>
      <c r="CD951" s="706">
        <f t="shared" si="2423"/>
        <v>0</v>
      </c>
      <c r="CE951" s="706"/>
      <c r="CF951" s="402">
        <f t="shared" si="2277"/>
        <v>353487.42</v>
      </c>
    </row>
    <row r="952" spans="2:84" ht="36">
      <c r="B952" s="395" t="s">
        <v>34</v>
      </c>
      <c r="C952" s="396" t="s">
        <v>33</v>
      </c>
      <c r="D952" s="397" t="s">
        <v>404</v>
      </c>
      <c r="E952" s="398">
        <v>328530.51</v>
      </c>
      <c r="F952" s="399">
        <v>2.5</v>
      </c>
      <c r="G952" s="400">
        <f t="shared" si="2372"/>
        <v>821326.27500000002</v>
      </c>
      <c r="H952" s="400"/>
      <c r="I952" s="401"/>
      <c r="J952" s="401"/>
      <c r="K952" s="513">
        <v>1.49</v>
      </c>
      <c r="L952" s="401">
        <f t="shared" si="2373"/>
        <v>489510.45990000002</v>
      </c>
      <c r="M952" s="513">
        <f t="shared" si="2374"/>
        <v>1.49</v>
      </c>
      <c r="N952" s="401">
        <f t="shared" si="2375"/>
        <v>489510.45990000002</v>
      </c>
      <c r="O952" s="513"/>
      <c r="P952" s="401"/>
      <c r="Q952" s="513">
        <f t="shared" si="2376"/>
        <v>1.49</v>
      </c>
      <c r="R952" s="401">
        <f t="shared" si="2377"/>
        <v>489510.45990000002</v>
      </c>
      <c r="S952" s="540"/>
      <c r="T952" s="401"/>
      <c r="U952" s="513">
        <f t="shared" si="2378"/>
        <v>1.49</v>
      </c>
      <c r="V952" s="401">
        <f t="shared" si="2379"/>
        <v>489510.45990000002</v>
      </c>
      <c r="W952" s="513"/>
      <c r="X952" s="401"/>
      <c r="Y952" s="513">
        <f t="shared" si="2380"/>
        <v>1.49</v>
      </c>
      <c r="Z952" s="401">
        <f t="shared" si="2381"/>
        <v>489510.45990000002</v>
      </c>
      <c r="AA952" s="513"/>
      <c r="AB952" s="401">
        <f t="shared" si="2382"/>
        <v>0</v>
      </c>
      <c r="AC952" s="513">
        <f t="shared" si="2383"/>
        <v>1.49</v>
      </c>
      <c r="AD952" s="401">
        <f t="shared" si="2384"/>
        <v>489510.45990000002</v>
      </c>
      <c r="AE952" s="513"/>
      <c r="AF952" s="401">
        <f t="shared" si="2385"/>
        <v>0</v>
      </c>
      <c r="AG952" s="513">
        <f t="shared" si="2386"/>
        <v>1.49</v>
      </c>
      <c r="AH952" s="401">
        <f t="shared" si="2387"/>
        <v>489510.45990000002</v>
      </c>
      <c r="AI952" s="513"/>
      <c r="AJ952" s="401">
        <f t="shared" si="2388"/>
        <v>0</v>
      </c>
      <c r="AK952" s="513">
        <f t="shared" si="2389"/>
        <v>1.49</v>
      </c>
      <c r="AL952" s="401">
        <f t="shared" si="2390"/>
        <v>489510.45990000002</v>
      </c>
      <c r="AM952" s="519"/>
      <c r="AN952" s="429">
        <f t="shared" si="2391"/>
        <v>0</v>
      </c>
      <c r="AO952" s="519">
        <f t="shared" si="2392"/>
        <v>1.49</v>
      </c>
      <c r="AP952" s="429">
        <f t="shared" si="2393"/>
        <v>489510.45990000002</v>
      </c>
      <c r="AQ952" s="591"/>
      <c r="AR952" s="401">
        <f t="shared" si="2394"/>
        <v>0</v>
      </c>
      <c r="AS952" s="519">
        <f t="shared" si="2395"/>
        <v>1.49</v>
      </c>
      <c r="AT952" s="429">
        <f t="shared" si="2396"/>
        <v>489510.45990000002</v>
      </c>
      <c r="AU952" s="513"/>
      <c r="AV952" s="401">
        <f t="shared" si="2397"/>
        <v>0</v>
      </c>
      <c r="AW952" s="519">
        <f t="shared" si="2398"/>
        <v>1.49</v>
      </c>
      <c r="AX952" s="429">
        <f t="shared" si="2399"/>
        <v>489510.45990000002</v>
      </c>
      <c r="AY952" s="513"/>
      <c r="AZ952" s="681">
        <f t="shared" si="2400"/>
        <v>0</v>
      </c>
      <c r="BA952" s="519">
        <f t="shared" si="2401"/>
        <v>1.49</v>
      </c>
      <c r="BB952" s="429">
        <f t="shared" si="2402"/>
        <v>489510.45990000002</v>
      </c>
      <c r="BC952" s="513"/>
      <c r="BD952" s="681">
        <f t="shared" si="2403"/>
        <v>0</v>
      </c>
      <c r="BE952" s="519">
        <f t="shared" si="2404"/>
        <v>1.49</v>
      </c>
      <c r="BF952" s="429">
        <f t="shared" si="2405"/>
        <v>489510.45990000002</v>
      </c>
      <c r="BG952" s="513"/>
      <c r="BH952" s="681">
        <f t="shared" si="2406"/>
        <v>0</v>
      </c>
      <c r="BI952" s="519">
        <f t="shared" si="2407"/>
        <v>1.49</v>
      </c>
      <c r="BJ952" s="429">
        <f t="shared" si="2408"/>
        <v>489510.45990000002</v>
      </c>
      <c r="BK952" s="513"/>
      <c r="BL952" s="681">
        <f t="shared" si="2409"/>
        <v>0</v>
      </c>
      <c r="BM952" s="519">
        <f t="shared" si="2410"/>
        <v>1.49</v>
      </c>
      <c r="BN952" s="429">
        <f t="shared" si="2411"/>
        <v>489510.45990000002</v>
      </c>
      <c r="BO952" s="718"/>
      <c r="BP952" s="706">
        <f t="shared" si="2412"/>
        <v>0</v>
      </c>
      <c r="BQ952" s="718">
        <f t="shared" si="2413"/>
        <v>1.49</v>
      </c>
      <c r="BR952" s="706">
        <f t="shared" si="2414"/>
        <v>489510.45990000002</v>
      </c>
      <c r="BS952" s="718"/>
      <c r="BT952" s="706">
        <f t="shared" si="2415"/>
        <v>0</v>
      </c>
      <c r="BU952" s="718">
        <f t="shared" si="2416"/>
        <v>1.49</v>
      </c>
      <c r="BV952" s="706">
        <f t="shared" si="2417"/>
        <v>489510.45990000002</v>
      </c>
      <c r="BW952" s="718"/>
      <c r="BX952" s="706">
        <f t="shared" si="2418"/>
        <v>0</v>
      </c>
      <c r="BY952" s="718">
        <f t="shared" si="2419"/>
        <v>1.49</v>
      </c>
      <c r="BZ952" s="706">
        <f t="shared" si="2420"/>
        <v>489510.45990000002</v>
      </c>
      <c r="CA952" s="718"/>
      <c r="CB952" s="706">
        <f t="shared" si="2421"/>
        <v>0</v>
      </c>
      <c r="CC952" s="718">
        <f t="shared" si="2422"/>
        <v>1.49</v>
      </c>
      <c r="CD952" s="706">
        <f t="shared" si="2423"/>
        <v>489510.45990000002</v>
      </c>
      <c r="CE952" s="706"/>
      <c r="CF952" s="402">
        <f t="shared" si="2277"/>
        <v>821326.27500000002</v>
      </c>
    </row>
    <row r="953" spans="2:84" ht="54">
      <c r="B953" s="395" t="s">
        <v>35</v>
      </c>
      <c r="C953" s="396" t="s">
        <v>2390</v>
      </c>
      <c r="D953" s="397" t="s">
        <v>404</v>
      </c>
      <c r="E953" s="398">
        <v>600552.80999999994</v>
      </c>
      <c r="F953" s="399">
        <v>19.7</v>
      </c>
      <c r="G953" s="400">
        <f t="shared" si="2372"/>
        <v>11830890.356999999</v>
      </c>
      <c r="H953" s="400"/>
      <c r="I953" s="401"/>
      <c r="J953" s="401"/>
      <c r="K953" s="513">
        <v>15.7</v>
      </c>
      <c r="L953" s="401">
        <f t="shared" si="2373"/>
        <v>9428679.1169999987</v>
      </c>
      <c r="M953" s="513">
        <f t="shared" si="2374"/>
        <v>15.7</v>
      </c>
      <c r="N953" s="401">
        <f t="shared" si="2375"/>
        <v>9428679.1169999987</v>
      </c>
      <c r="O953" s="513"/>
      <c r="P953" s="401"/>
      <c r="Q953" s="513">
        <f t="shared" si="2376"/>
        <v>15.7</v>
      </c>
      <c r="R953" s="401">
        <f t="shared" si="2377"/>
        <v>9428679.1169999987</v>
      </c>
      <c r="S953" s="540"/>
      <c r="T953" s="401"/>
      <c r="U953" s="513">
        <f t="shared" si="2378"/>
        <v>15.7</v>
      </c>
      <c r="V953" s="401">
        <f t="shared" si="2379"/>
        <v>9428679.1169999987</v>
      </c>
      <c r="W953" s="513"/>
      <c r="X953" s="401"/>
      <c r="Y953" s="513">
        <f t="shared" si="2380"/>
        <v>15.7</v>
      </c>
      <c r="Z953" s="401">
        <f t="shared" si="2381"/>
        <v>9428679.1169999987</v>
      </c>
      <c r="AA953" s="513"/>
      <c r="AB953" s="401">
        <f t="shared" si="2382"/>
        <v>0</v>
      </c>
      <c r="AC953" s="513">
        <f t="shared" si="2383"/>
        <v>15.7</v>
      </c>
      <c r="AD953" s="401">
        <f t="shared" si="2384"/>
        <v>9428679.1169999987</v>
      </c>
      <c r="AE953" s="513"/>
      <c r="AF953" s="401">
        <f t="shared" si="2385"/>
        <v>0</v>
      </c>
      <c r="AG953" s="513">
        <f t="shared" si="2386"/>
        <v>15.7</v>
      </c>
      <c r="AH953" s="401">
        <f t="shared" si="2387"/>
        <v>9428679.1169999987</v>
      </c>
      <c r="AI953" s="513"/>
      <c r="AJ953" s="401">
        <f t="shared" si="2388"/>
        <v>0</v>
      </c>
      <c r="AK953" s="513">
        <f t="shared" si="2389"/>
        <v>15.7</v>
      </c>
      <c r="AL953" s="401">
        <f t="shared" si="2390"/>
        <v>9428679.1169999987</v>
      </c>
      <c r="AM953" s="519"/>
      <c r="AN953" s="429">
        <f t="shared" si="2391"/>
        <v>0</v>
      </c>
      <c r="AO953" s="519">
        <f t="shared" si="2392"/>
        <v>15.7</v>
      </c>
      <c r="AP953" s="429">
        <f t="shared" si="2393"/>
        <v>9428679.1169999987</v>
      </c>
      <c r="AQ953" s="591"/>
      <c r="AR953" s="401">
        <f t="shared" si="2394"/>
        <v>0</v>
      </c>
      <c r="AS953" s="519">
        <f t="shared" si="2395"/>
        <v>15.7</v>
      </c>
      <c r="AT953" s="429">
        <f t="shared" si="2396"/>
        <v>9428679.1169999987</v>
      </c>
      <c r="AU953" s="513"/>
      <c r="AV953" s="401">
        <f t="shared" si="2397"/>
        <v>0</v>
      </c>
      <c r="AW953" s="519">
        <f t="shared" si="2398"/>
        <v>15.7</v>
      </c>
      <c r="AX953" s="429">
        <f t="shared" si="2399"/>
        <v>9428679.1169999987</v>
      </c>
      <c r="AY953" s="513"/>
      <c r="AZ953" s="681">
        <f t="shared" si="2400"/>
        <v>0</v>
      </c>
      <c r="BA953" s="519">
        <f t="shared" si="2401"/>
        <v>15.7</v>
      </c>
      <c r="BB953" s="429">
        <f t="shared" si="2402"/>
        <v>9428679.1169999987</v>
      </c>
      <c r="BC953" s="513"/>
      <c r="BD953" s="681">
        <f t="shared" si="2403"/>
        <v>0</v>
      </c>
      <c r="BE953" s="519">
        <f t="shared" si="2404"/>
        <v>15.7</v>
      </c>
      <c r="BF953" s="429">
        <f t="shared" si="2405"/>
        <v>9428679.1169999987</v>
      </c>
      <c r="BG953" s="513"/>
      <c r="BH953" s="681">
        <f t="shared" si="2406"/>
        <v>0</v>
      </c>
      <c r="BI953" s="519">
        <f t="shared" si="2407"/>
        <v>15.7</v>
      </c>
      <c r="BJ953" s="429">
        <f t="shared" si="2408"/>
        <v>9428679.1169999987</v>
      </c>
      <c r="BK953" s="513"/>
      <c r="BL953" s="681">
        <f t="shared" si="2409"/>
        <v>0</v>
      </c>
      <c r="BM953" s="519">
        <f t="shared" si="2410"/>
        <v>15.7</v>
      </c>
      <c r="BN953" s="429">
        <f t="shared" si="2411"/>
        <v>9428679.1169999987</v>
      </c>
      <c r="BO953" s="718"/>
      <c r="BP953" s="706">
        <f t="shared" si="2412"/>
        <v>0</v>
      </c>
      <c r="BQ953" s="718">
        <f t="shared" si="2413"/>
        <v>15.7</v>
      </c>
      <c r="BR953" s="706">
        <f t="shared" si="2414"/>
        <v>9428679.1169999987</v>
      </c>
      <c r="BS953" s="718">
        <v>2.77</v>
      </c>
      <c r="BT953" s="706">
        <f t="shared" si="2415"/>
        <v>1663531.2836999998</v>
      </c>
      <c r="BU953" s="718">
        <f t="shared" si="2416"/>
        <v>18.47</v>
      </c>
      <c r="BV953" s="706">
        <f t="shared" si="2417"/>
        <v>11092210.400699997</v>
      </c>
      <c r="BW953" s="718"/>
      <c r="BX953" s="706">
        <f t="shared" si="2418"/>
        <v>0</v>
      </c>
      <c r="BY953" s="718">
        <f t="shared" si="2419"/>
        <v>18.47</v>
      </c>
      <c r="BZ953" s="706">
        <f t="shared" si="2420"/>
        <v>11092210.400699997</v>
      </c>
      <c r="CA953" s="718"/>
      <c r="CB953" s="706">
        <f t="shared" si="2421"/>
        <v>0</v>
      </c>
      <c r="CC953" s="718">
        <f t="shared" si="2422"/>
        <v>18.47</v>
      </c>
      <c r="CD953" s="706">
        <f t="shared" si="2423"/>
        <v>11092210.400699997</v>
      </c>
      <c r="CE953" s="706"/>
      <c r="CF953" s="402">
        <f t="shared" si="2277"/>
        <v>11830890.356999999</v>
      </c>
    </row>
    <row r="954" spans="2:84" ht="36">
      <c r="B954" s="395" t="s">
        <v>439</v>
      </c>
      <c r="C954" s="396" t="s">
        <v>2391</v>
      </c>
      <c r="D954" s="397" t="s">
        <v>397</v>
      </c>
      <c r="E954" s="398">
        <v>74250</v>
      </c>
      <c r="F954" s="399">
        <v>435</v>
      </c>
      <c r="G954" s="400">
        <f t="shared" si="2372"/>
        <v>32298750</v>
      </c>
      <c r="H954" s="400"/>
      <c r="I954" s="401"/>
      <c r="J954" s="401"/>
      <c r="K954" s="513">
        <v>201.74</v>
      </c>
      <c r="L954" s="401">
        <f t="shared" si="2373"/>
        <v>14979195</v>
      </c>
      <c r="M954" s="513">
        <f t="shared" si="2374"/>
        <v>201.74</v>
      </c>
      <c r="N954" s="401">
        <f t="shared" si="2375"/>
        <v>14979195</v>
      </c>
      <c r="O954" s="513"/>
      <c r="P954" s="401"/>
      <c r="Q954" s="513">
        <f t="shared" si="2376"/>
        <v>201.74</v>
      </c>
      <c r="R954" s="401">
        <f t="shared" si="2377"/>
        <v>14979195</v>
      </c>
      <c r="S954" s="540"/>
      <c r="T954" s="401"/>
      <c r="U954" s="513">
        <f t="shared" si="2378"/>
        <v>201.74</v>
      </c>
      <c r="V954" s="401">
        <f t="shared" si="2379"/>
        <v>14979195</v>
      </c>
      <c r="W954" s="513"/>
      <c r="X954" s="401"/>
      <c r="Y954" s="513">
        <f t="shared" si="2380"/>
        <v>201.74</v>
      </c>
      <c r="Z954" s="401">
        <f t="shared" si="2381"/>
        <v>14979195</v>
      </c>
      <c r="AA954" s="513"/>
      <c r="AB954" s="401">
        <f t="shared" si="2382"/>
        <v>0</v>
      </c>
      <c r="AC954" s="513">
        <f t="shared" si="2383"/>
        <v>201.74</v>
      </c>
      <c r="AD954" s="401">
        <f t="shared" si="2384"/>
        <v>14979195</v>
      </c>
      <c r="AE954" s="513"/>
      <c r="AF954" s="401">
        <f t="shared" si="2385"/>
        <v>0</v>
      </c>
      <c r="AG954" s="513">
        <f t="shared" si="2386"/>
        <v>201.74</v>
      </c>
      <c r="AH954" s="401">
        <f t="shared" si="2387"/>
        <v>14979195</v>
      </c>
      <c r="AI954" s="513"/>
      <c r="AJ954" s="401">
        <f t="shared" si="2388"/>
        <v>0</v>
      </c>
      <c r="AK954" s="513">
        <f t="shared" si="2389"/>
        <v>201.74</v>
      </c>
      <c r="AL954" s="401">
        <f t="shared" si="2390"/>
        <v>14979195</v>
      </c>
      <c r="AM954" s="519"/>
      <c r="AN954" s="429">
        <f t="shared" si="2391"/>
        <v>0</v>
      </c>
      <c r="AO954" s="519">
        <f t="shared" si="2392"/>
        <v>201.74</v>
      </c>
      <c r="AP954" s="429">
        <f t="shared" si="2393"/>
        <v>14979195</v>
      </c>
      <c r="AQ954" s="591"/>
      <c r="AR954" s="401">
        <f t="shared" si="2394"/>
        <v>0</v>
      </c>
      <c r="AS954" s="519">
        <f t="shared" si="2395"/>
        <v>201.74</v>
      </c>
      <c r="AT954" s="429">
        <f t="shared" si="2396"/>
        <v>14979195</v>
      </c>
      <c r="AU954" s="513"/>
      <c r="AV954" s="401">
        <f t="shared" si="2397"/>
        <v>0</v>
      </c>
      <c r="AW954" s="519">
        <f t="shared" si="2398"/>
        <v>201.74</v>
      </c>
      <c r="AX954" s="429">
        <f t="shared" si="2399"/>
        <v>14979195</v>
      </c>
      <c r="AY954" s="513"/>
      <c r="AZ954" s="681">
        <f t="shared" si="2400"/>
        <v>0</v>
      </c>
      <c r="BA954" s="519">
        <f t="shared" si="2401"/>
        <v>201.74</v>
      </c>
      <c r="BB954" s="429">
        <f t="shared" si="2402"/>
        <v>14979195</v>
      </c>
      <c r="BC954" s="513"/>
      <c r="BD954" s="681">
        <f t="shared" si="2403"/>
        <v>0</v>
      </c>
      <c r="BE954" s="519">
        <f t="shared" si="2404"/>
        <v>201.74</v>
      </c>
      <c r="BF954" s="429">
        <f t="shared" si="2405"/>
        <v>14979195</v>
      </c>
      <c r="BG954" s="513"/>
      <c r="BH954" s="681">
        <f t="shared" si="2406"/>
        <v>0</v>
      </c>
      <c r="BI954" s="519">
        <f t="shared" si="2407"/>
        <v>201.74</v>
      </c>
      <c r="BJ954" s="429">
        <f t="shared" si="2408"/>
        <v>14979195</v>
      </c>
      <c r="BK954" s="513"/>
      <c r="BL954" s="681">
        <f t="shared" si="2409"/>
        <v>0</v>
      </c>
      <c r="BM954" s="519">
        <f t="shared" si="2410"/>
        <v>201.74</v>
      </c>
      <c r="BN954" s="429">
        <f t="shared" si="2411"/>
        <v>14979195</v>
      </c>
      <c r="BO954" s="718"/>
      <c r="BP954" s="706">
        <f t="shared" si="2412"/>
        <v>0</v>
      </c>
      <c r="BQ954" s="718">
        <f t="shared" si="2413"/>
        <v>201.74</v>
      </c>
      <c r="BR954" s="706">
        <f t="shared" si="2414"/>
        <v>14979195</v>
      </c>
      <c r="BS954" s="718"/>
      <c r="BT954" s="706">
        <f t="shared" si="2415"/>
        <v>0</v>
      </c>
      <c r="BU954" s="718">
        <f t="shared" si="2416"/>
        <v>201.74</v>
      </c>
      <c r="BV954" s="706">
        <f t="shared" si="2417"/>
        <v>14979195</v>
      </c>
      <c r="BW954" s="718"/>
      <c r="BX954" s="706">
        <f t="shared" si="2418"/>
        <v>0</v>
      </c>
      <c r="BY954" s="718">
        <f t="shared" si="2419"/>
        <v>201.74</v>
      </c>
      <c r="BZ954" s="706">
        <f t="shared" si="2420"/>
        <v>14979195</v>
      </c>
      <c r="CA954" s="718"/>
      <c r="CB954" s="706">
        <f t="shared" si="2421"/>
        <v>0</v>
      </c>
      <c r="CC954" s="718">
        <f t="shared" si="2422"/>
        <v>201.74</v>
      </c>
      <c r="CD954" s="706">
        <f t="shared" si="2423"/>
        <v>14979195</v>
      </c>
      <c r="CE954" s="706"/>
      <c r="CF954" s="402">
        <f t="shared" si="2277"/>
        <v>32298750</v>
      </c>
    </row>
    <row r="955" spans="2:84" ht="36">
      <c r="B955" s="395" t="s">
        <v>426</v>
      </c>
      <c r="C955" s="396" t="s">
        <v>2392</v>
      </c>
      <c r="D955" s="397" t="s">
        <v>404</v>
      </c>
      <c r="E955" s="398">
        <v>774150.3</v>
      </c>
      <c r="F955" s="399">
        <v>7.4</v>
      </c>
      <c r="G955" s="400">
        <f t="shared" si="2372"/>
        <v>5728712.2200000007</v>
      </c>
      <c r="H955" s="400"/>
      <c r="I955" s="401"/>
      <c r="J955" s="401"/>
      <c r="K955" s="513">
        <v>2.91</v>
      </c>
      <c r="L955" s="401">
        <f t="shared" si="2373"/>
        <v>2252777.3730000001</v>
      </c>
      <c r="M955" s="513">
        <f t="shared" si="2374"/>
        <v>2.91</v>
      </c>
      <c r="N955" s="401">
        <f t="shared" si="2375"/>
        <v>2252777.3730000001</v>
      </c>
      <c r="O955" s="513"/>
      <c r="P955" s="401"/>
      <c r="Q955" s="513">
        <f t="shared" si="2376"/>
        <v>2.91</v>
      </c>
      <c r="R955" s="401">
        <f t="shared" si="2377"/>
        <v>2252777.3730000001</v>
      </c>
      <c r="S955" s="540"/>
      <c r="T955" s="401"/>
      <c r="U955" s="513">
        <f t="shared" si="2378"/>
        <v>2.91</v>
      </c>
      <c r="V955" s="401">
        <f t="shared" si="2379"/>
        <v>2252777.3730000001</v>
      </c>
      <c r="W955" s="513"/>
      <c r="X955" s="401"/>
      <c r="Y955" s="513">
        <f t="shared" si="2380"/>
        <v>2.91</v>
      </c>
      <c r="Z955" s="401">
        <f t="shared" si="2381"/>
        <v>2252777.3730000001</v>
      </c>
      <c r="AA955" s="513"/>
      <c r="AB955" s="401">
        <f t="shared" si="2382"/>
        <v>0</v>
      </c>
      <c r="AC955" s="513">
        <f t="shared" si="2383"/>
        <v>2.91</v>
      </c>
      <c r="AD955" s="401">
        <f t="shared" si="2384"/>
        <v>2252777.3730000001</v>
      </c>
      <c r="AE955" s="513"/>
      <c r="AF955" s="401">
        <f t="shared" si="2385"/>
        <v>0</v>
      </c>
      <c r="AG955" s="513">
        <f t="shared" si="2386"/>
        <v>2.91</v>
      </c>
      <c r="AH955" s="401">
        <f t="shared" si="2387"/>
        <v>2252777.3730000001</v>
      </c>
      <c r="AI955" s="513"/>
      <c r="AJ955" s="401">
        <f t="shared" si="2388"/>
        <v>0</v>
      </c>
      <c r="AK955" s="513">
        <f t="shared" si="2389"/>
        <v>2.91</v>
      </c>
      <c r="AL955" s="401">
        <f t="shared" si="2390"/>
        <v>2252777.3730000001</v>
      </c>
      <c r="AM955" s="519"/>
      <c r="AN955" s="429">
        <f t="shared" si="2391"/>
        <v>0</v>
      </c>
      <c r="AO955" s="519">
        <f t="shared" si="2392"/>
        <v>2.91</v>
      </c>
      <c r="AP955" s="429">
        <f t="shared" si="2393"/>
        <v>2252777.3730000001</v>
      </c>
      <c r="AQ955" s="591"/>
      <c r="AR955" s="401">
        <f t="shared" si="2394"/>
        <v>0</v>
      </c>
      <c r="AS955" s="519">
        <f t="shared" si="2395"/>
        <v>2.91</v>
      </c>
      <c r="AT955" s="429">
        <f t="shared" si="2396"/>
        <v>2252777.3730000001</v>
      </c>
      <c r="AU955" s="513"/>
      <c r="AV955" s="401">
        <f t="shared" si="2397"/>
        <v>0</v>
      </c>
      <c r="AW955" s="519">
        <f t="shared" si="2398"/>
        <v>2.91</v>
      </c>
      <c r="AX955" s="429">
        <f t="shared" si="2399"/>
        <v>2252777.3730000001</v>
      </c>
      <c r="AY955" s="513"/>
      <c r="AZ955" s="681">
        <f t="shared" si="2400"/>
        <v>0</v>
      </c>
      <c r="BA955" s="519">
        <f t="shared" si="2401"/>
        <v>2.91</v>
      </c>
      <c r="BB955" s="429">
        <f t="shared" si="2402"/>
        <v>2252777.3730000001</v>
      </c>
      <c r="BC955" s="513"/>
      <c r="BD955" s="681">
        <f t="shared" si="2403"/>
        <v>0</v>
      </c>
      <c r="BE955" s="519">
        <f t="shared" si="2404"/>
        <v>2.91</v>
      </c>
      <c r="BF955" s="429">
        <f t="shared" si="2405"/>
        <v>2252777.3730000001</v>
      </c>
      <c r="BG955" s="513"/>
      <c r="BH955" s="681">
        <f t="shared" si="2406"/>
        <v>0</v>
      </c>
      <c r="BI955" s="519">
        <f t="shared" si="2407"/>
        <v>2.91</v>
      </c>
      <c r="BJ955" s="429">
        <f t="shared" si="2408"/>
        <v>2252777.3730000001</v>
      </c>
      <c r="BK955" s="513"/>
      <c r="BL955" s="681">
        <f t="shared" si="2409"/>
        <v>0</v>
      </c>
      <c r="BM955" s="519">
        <f t="shared" si="2410"/>
        <v>2.91</v>
      </c>
      <c r="BN955" s="429">
        <f t="shared" si="2411"/>
        <v>2252777.3730000001</v>
      </c>
      <c r="BO955" s="718"/>
      <c r="BP955" s="706">
        <f t="shared" si="2412"/>
        <v>0</v>
      </c>
      <c r="BQ955" s="718">
        <f t="shared" si="2413"/>
        <v>2.91</v>
      </c>
      <c r="BR955" s="706">
        <f t="shared" si="2414"/>
        <v>2252777.3730000001</v>
      </c>
      <c r="BS955" s="718"/>
      <c r="BT955" s="706">
        <f t="shared" si="2415"/>
        <v>0</v>
      </c>
      <c r="BU955" s="718">
        <f t="shared" si="2416"/>
        <v>2.91</v>
      </c>
      <c r="BV955" s="706">
        <f t="shared" si="2417"/>
        <v>2252777.3730000001</v>
      </c>
      <c r="BW955" s="718">
        <v>2.08</v>
      </c>
      <c r="BX955" s="706">
        <f t="shared" si="2418"/>
        <v>1610232.6240000001</v>
      </c>
      <c r="BY955" s="718">
        <f t="shared" si="2419"/>
        <v>4.99</v>
      </c>
      <c r="BZ955" s="706">
        <f t="shared" si="2420"/>
        <v>3863009.9970000004</v>
      </c>
      <c r="CA955" s="718"/>
      <c r="CB955" s="706">
        <f t="shared" si="2421"/>
        <v>0</v>
      </c>
      <c r="CC955" s="718">
        <f t="shared" si="2422"/>
        <v>4.99</v>
      </c>
      <c r="CD955" s="706">
        <f t="shared" si="2423"/>
        <v>3863009.9970000004</v>
      </c>
      <c r="CE955" s="706"/>
      <c r="CF955" s="402">
        <f t="shared" si="2277"/>
        <v>5728712.2200000007</v>
      </c>
    </row>
    <row r="956" spans="2:84" ht="36">
      <c r="B956" s="395" t="s">
        <v>435</v>
      </c>
      <c r="C956" s="396" t="s">
        <v>2393</v>
      </c>
      <c r="D956" s="397" t="s">
        <v>404</v>
      </c>
      <c r="E956" s="398">
        <v>785145.24</v>
      </c>
      <c r="F956" s="399">
        <v>12</v>
      </c>
      <c r="G956" s="400">
        <f t="shared" si="2372"/>
        <v>9421742.879999999</v>
      </c>
      <c r="H956" s="400"/>
      <c r="I956" s="401"/>
      <c r="J956" s="401"/>
      <c r="K956" s="513"/>
      <c r="L956" s="401">
        <f t="shared" si="2373"/>
        <v>0</v>
      </c>
      <c r="M956" s="513">
        <f t="shared" si="2374"/>
        <v>0</v>
      </c>
      <c r="N956" s="401">
        <f t="shared" si="2375"/>
        <v>0</v>
      </c>
      <c r="O956" s="513"/>
      <c r="P956" s="401"/>
      <c r="Q956" s="513">
        <f t="shared" si="2376"/>
        <v>0</v>
      </c>
      <c r="R956" s="401">
        <f t="shared" si="2377"/>
        <v>0</v>
      </c>
      <c r="S956" s="540">
        <v>14.83</v>
      </c>
      <c r="T956" s="401">
        <f>S956*E956</f>
        <v>11643703.9092</v>
      </c>
      <c r="U956" s="513">
        <f t="shared" si="2378"/>
        <v>14.83</v>
      </c>
      <c r="V956" s="401">
        <f t="shared" si="2379"/>
        <v>11643703.9092</v>
      </c>
      <c r="W956" s="513"/>
      <c r="X956" s="401">
        <f>W956*G956</f>
        <v>0</v>
      </c>
      <c r="Y956" s="513">
        <f t="shared" si="2380"/>
        <v>14.83</v>
      </c>
      <c r="Z956" s="401">
        <f t="shared" si="2381"/>
        <v>11643703.9092</v>
      </c>
      <c r="AA956" s="513"/>
      <c r="AB956" s="401">
        <f t="shared" si="2382"/>
        <v>0</v>
      </c>
      <c r="AC956" s="513">
        <f t="shared" si="2383"/>
        <v>14.83</v>
      </c>
      <c r="AD956" s="401">
        <f t="shared" si="2384"/>
        <v>11643703.9092</v>
      </c>
      <c r="AE956" s="513"/>
      <c r="AF956" s="401">
        <f t="shared" si="2385"/>
        <v>0</v>
      </c>
      <c r="AG956" s="513">
        <f t="shared" si="2386"/>
        <v>14.83</v>
      </c>
      <c r="AH956" s="401">
        <f t="shared" si="2387"/>
        <v>11643703.9092</v>
      </c>
      <c r="AI956" s="513"/>
      <c r="AJ956" s="401">
        <f t="shared" si="2388"/>
        <v>0</v>
      </c>
      <c r="AK956" s="513">
        <f t="shared" si="2389"/>
        <v>14.83</v>
      </c>
      <c r="AL956" s="401">
        <f t="shared" si="2390"/>
        <v>11643703.9092</v>
      </c>
      <c r="AM956" s="519"/>
      <c r="AN956" s="429">
        <f t="shared" si="2391"/>
        <v>0</v>
      </c>
      <c r="AO956" s="519">
        <f t="shared" si="2392"/>
        <v>14.83</v>
      </c>
      <c r="AP956" s="429">
        <f t="shared" si="2393"/>
        <v>11643703.9092</v>
      </c>
      <c r="AQ956" s="591"/>
      <c r="AR956" s="401">
        <f t="shared" si="2394"/>
        <v>0</v>
      </c>
      <c r="AS956" s="519">
        <f t="shared" si="2395"/>
        <v>14.83</v>
      </c>
      <c r="AT956" s="429">
        <f t="shared" si="2396"/>
        <v>11643703.9092</v>
      </c>
      <c r="AU956" s="513"/>
      <c r="AV956" s="401">
        <f t="shared" si="2397"/>
        <v>0</v>
      </c>
      <c r="AW956" s="519">
        <f t="shared" si="2398"/>
        <v>14.83</v>
      </c>
      <c r="AX956" s="429">
        <f t="shared" si="2399"/>
        <v>11643703.9092</v>
      </c>
      <c r="AY956" s="513"/>
      <c r="AZ956" s="681">
        <f t="shared" si="2400"/>
        <v>0</v>
      </c>
      <c r="BA956" s="519">
        <f t="shared" si="2401"/>
        <v>14.83</v>
      </c>
      <c r="BB956" s="429">
        <f t="shared" si="2402"/>
        <v>11643703.9092</v>
      </c>
      <c r="BC956" s="513"/>
      <c r="BD956" s="681">
        <f t="shared" si="2403"/>
        <v>0</v>
      </c>
      <c r="BE956" s="519">
        <f t="shared" si="2404"/>
        <v>14.83</v>
      </c>
      <c r="BF956" s="429">
        <f t="shared" si="2405"/>
        <v>11643703.9092</v>
      </c>
      <c r="BG956" s="513"/>
      <c r="BH956" s="681">
        <f t="shared" si="2406"/>
        <v>0</v>
      </c>
      <c r="BI956" s="519">
        <f t="shared" si="2407"/>
        <v>14.83</v>
      </c>
      <c r="BJ956" s="429">
        <f t="shared" si="2408"/>
        <v>11643703.9092</v>
      </c>
      <c r="BK956" s="513"/>
      <c r="BL956" s="681">
        <f t="shared" si="2409"/>
        <v>0</v>
      </c>
      <c r="BM956" s="519">
        <f t="shared" si="2410"/>
        <v>14.83</v>
      </c>
      <c r="BN956" s="429">
        <f t="shared" si="2411"/>
        <v>11643703.9092</v>
      </c>
      <c r="BO956" s="718"/>
      <c r="BP956" s="706">
        <f t="shared" si="2412"/>
        <v>0</v>
      </c>
      <c r="BQ956" s="718">
        <f t="shared" si="2413"/>
        <v>14.83</v>
      </c>
      <c r="BR956" s="706">
        <f t="shared" si="2414"/>
        <v>11643703.9092</v>
      </c>
      <c r="BS956" s="718"/>
      <c r="BT956" s="706">
        <f t="shared" si="2415"/>
        <v>0</v>
      </c>
      <c r="BU956" s="718">
        <f t="shared" si="2416"/>
        <v>14.83</v>
      </c>
      <c r="BV956" s="706">
        <f t="shared" si="2417"/>
        <v>11643703.9092</v>
      </c>
      <c r="BW956" s="718">
        <v>2.08</v>
      </c>
      <c r="BX956" s="706">
        <f t="shared" si="2418"/>
        <v>1633102.0992000001</v>
      </c>
      <c r="BY956" s="718">
        <f t="shared" si="2419"/>
        <v>16.91</v>
      </c>
      <c r="BZ956" s="706">
        <f t="shared" si="2420"/>
        <v>13276806.008400001</v>
      </c>
      <c r="CA956" s="718"/>
      <c r="CB956" s="706">
        <f t="shared" si="2421"/>
        <v>0</v>
      </c>
      <c r="CC956" s="718">
        <f t="shared" si="2422"/>
        <v>16.91</v>
      </c>
      <c r="CD956" s="706">
        <f t="shared" si="2423"/>
        <v>13276806.008400001</v>
      </c>
      <c r="CE956" s="706"/>
      <c r="CF956" s="402">
        <f t="shared" si="2277"/>
        <v>9421742.879999999</v>
      </c>
    </row>
    <row r="957" spans="2:84" ht="72">
      <c r="B957" s="395" t="s">
        <v>430</v>
      </c>
      <c r="C957" s="396" t="s">
        <v>2394</v>
      </c>
      <c r="D957" s="397" t="s">
        <v>432</v>
      </c>
      <c r="E957" s="398">
        <v>5325.21</v>
      </c>
      <c r="F957" s="399">
        <v>2210</v>
      </c>
      <c r="G957" s="400">
        <f t="shared" si="2372"/>
        <v>11768714.1</v>
      </c>
      <c r="H957" s="400"/>
      <c r="I957" s="401"/>
      <c r="J957" s="401"/>
      <c r="K957" s="513">
        <v>984.96</v>
      </c>
      <c r="L957" s="401">
        <f t="shared" si="2373"/>
        <v>5245118.8415999999</v>
      </c>
      <c r="M957" s="513">
        <f t="shared" si="2374"/>
        <v>984.96</v>
      </c>
      <c r="N957" s="401">
        <f t="shared" si="2375"/>
        <v>5245118.8415999999</v>
      </c>
      <c r="O957" s="513"/>
      <c r="P957" s="401"/>
      <c r="Q957" s="513">
        <f t="shared" si="2376"/>
        <v>984.96</v>
      </c>
      <c r="R957" s="401">
        <f t="shared" si="2377"/>
        <v>5245118.8415999999</v>
      </c>
      <c r="S957" s="540"/>
      <c r="T957" s="401"/>
      <c r="U957" s="513">
        <f t="shared" si="2378"/>
        <v>984.96</v>
      </c>
      <c r="V957" s="401">
        <f t="shared" si="2379"/>
        <v>5245118.8415999999</v>
      </c>
      <c r="W957" s="513"/>
      <c r="X957" s="401"/>
      <c r="Y957" s="513">
        <f t="shared" si="2380"/>
        <v>984.96</v>
      </c>
      <c r="Z957" s="401">
        <f t="shared" si="2381"/>
        <v>5245118.8415999999</v>
      </c>
      <c r="AA957" s="513"/>
      <c r="AB957" s="401">
        <f t="shared" si="2382"/>
        <v>0</v>
      </c>
      <c r="AC957" s="513">
        <f t="shared" si="2383"/>
        <v>984.96</v>
      </c>
      <c r="AD957" s="401">
        <f t="shared" si="2384"/>
        <v>5245118.8415999999</v>
      </c>
      <c r="AE957" s="513"/>
      <c r="AF957" s="401">
        <f t="shared" si="2385"/>
        <v>0</v>
      </c>
      <c r="AG957" s="513">
        <f t="shared" si="2386"/>
        <v>984.96</v>
      </c>
      <c r="AH957" s="401">
        <f t="shared" si="2387"/>
        <v>5245118.8415999999</v>
      </c>
      <c r="AI957" s="513"/>
      <c r="AJ957" s="401">
        <f t="shared" si="2388"/>
        <v>0</v>
      </c>
      <c r="AK957" s="513">
        <f t="shared" si="2389"/>
        <v>984.96</v>
      </c>
      <c r="AL957" s="401">
        <f t="shared" si="2390"/>
        <v>5245118.8415999999</v>
      </c>
      <c r="AM957" s="519"/>
      <c r="AN957" s="429">
        <f t="shared" si="2391"/>
        <v>0</v>
      </c>
      <c r="AO957" s="519">
        <f t="shared" si="2392"/>
        <v>984.96</v>
      </c>
      <c r="AP957" s="429">
        <f t="shared" si="2393"/>
        <v>5245118.8415999999</v>
      </c>
      <c r="AQ957" s="591"/>
      <c r="AR957" s="401">
        <f t="shared" si="2394"/>
        <v>0</v>
      </c>
      <c r="AS957" s="519">
        <f t="shared" si="2395"/>
        <v>984.96</v>
      </c>
      <c r="AT957" s="429">
        <f t="shared" si="2396"/>
        <v>5245118.8415999999</v>
      </c>
      <c r="AU957" s="513"/>
      <c r="AV957" s="401">
        <f t="shared" si="2397"/>
        <v>0</v>
      </c>
      <c r="AW957" s="519">
        <f t="shared" si="2398"/>
        <v>984.96</v>
      </c>
      <c r="AX957" s="429">
        <f t="shared" si="2399"/>
        <v>5245118.8415999999</v>
      </c>
      <c r="AY957" s="513"/>
      <c r="AZ957" s="681">
        <f t="shared" si="2400"/>
        <v>0</v>
      </c>
      <c r="BA957" s="519">
        <f t="shared" si="2401"/>
        <v>984.96</v>
      </c>
      <c r="BB957" s="429">
        <f t="shared" si="2402"/>
        <v>5245118.8415999999</v>
      </c>
      <c r="BC957" s="513"/>
      <c r="BD957" s="681">
        <f t="shared" si="2403"/>
        <v>0</v>
      </c>
      <c r="BE957" s="519">
        <f t="shared" si="2404"/>
        <v>984.96</v>
      </c>
      <c r="BF957" s="429">
        <f t="shared" si="2405"/>
        <v>5245118.8415999999</v>
      </c>
      <c r="BG957" s="513"/>
      <c r="BH957" s="681">
        <f t="shared" si="2406"/>
        <v>0</v>
      </c>
      <c r="BI957" s="519">
        <f t="shared" si="2407"/>
        <v>984.96</v>
      </c>
      <c r="BJ957" s="429">
        <f t="shared" si="2408"/>
        <v>5245118.8415999999</v>
      </c>
      <c r="BK957" s="513"/>
      <c r="BL957" s="681">
        <f t="shared" si="2409"/>
        <v>0</v>
      </c>
      <c r="BM957" s="519">
        <f t="shared" si="2410"/>
        <v>984.96</v>
      </c>
      <c r="BN957" s="429">
        <f t="shared" si="2411"/>
        <v>5245118.8415999999</v>
      </c>
      <c r="BO957" s="718"/>
      <c r="BP957" s="706">
        <f t="shared" si="2412"/>
        <v>0</v>
      </c>
      <c r="BQ957" s="718">
        <f t="shared" si="2413"/>
        <v>984.96</v>
      </c>
      <c r="BR957" s="706">
        <f t="shared" si="2414"/>
        <v>5245118.8415999999</v>
      </c>
      <c r="BS957" s="718">
        <v>427</v>
      </c>
      <c r="BT957" s="706">
        <f t="shared" si="2415"/>
        <v>2273864.67</v>
      </c>
      <c r="BU957" s="718">
        <f t="shared" si="2416"/>
        <v>1411.96</v>
      </c>
      <c r="BV957" s="706">
        <f t="shared" si="2417"/>
        <v>7518983.5115999999</v>
      </c>
      <c r="BW957" s="718"/>
      <c r="BX957" s="706">
        <f t="shared" si="2418"/>
        <v>0</v>
      </c>
      <c r="BY957" s="718">
        <f t="shared" si="2419"/>
        <v>1411.96</v>
      </c>
      <c r="BZ957" s="706">
        <f t="shared" si="2420"/>
        <v>7518983.5115999999</v>
      </c>
      <c r="CA957" s="718"/>
      <c r="CB957" s="706">
        <f t="shared" si="2421"/>
        <v>0</v>
      </c>
      <c r="CC957" s="718">
        <f t="shared" si="2422"/>
        <v>1411.96</v>
      </c>
      <c r="CD957" s="706">
        <f t="shared" si="2423"/>
        <v>7518983.5115999999</v>
      </c>
      <c r="CE957" s="706"/>
      <c r="CF957" s="402">
        <f t="shared" si="2277"/>
        <v>11768714.1</v>
      </c>
    </row>
    <row r="958" spans="2:84" ht="216">
      <c r="B958" s="395" t="s">
        <v>39</v>
      </c>
      <c r="C958" s="396" t="s">
        <v>441</v>
      </c>
      <c r="D958" s="397" t="s">
        <v>432</v>
      </c>
      <c r="E958" s="398">
        <v>14355</v>
      </c>
      <c r="F958" s="399">
        <v>3390</v>
      </c>
      <c r="G958" s="400">
        <f t="shared" si="2372"/>
        <v>48663450</v>
      </c>
      <c r="H958" s="400"/>
      <c r="I958" s="401"/>
      <c r="J958" s="401"/>
      <c r="K958" s="513"/>
      <c r="L958" s="401">
        <f t="shared" si="2373"/>
        <v>0</v>
      </c>
      <c r="M958" s="513">
        <f t="shared" si="2374"/>
        <v>0</v>
      </c>
      <c r="N958" s="401">
        <f t="shared" si="2375"/>
        <v>0</v>
      </c>
      <c r="O958" s="513"/>
      <c r="P958" s="401"/>
      <c r="Q958" s="513">
        <f t="shared" si="2376"/>
        <v>0</v>
      </c>
      <c r="R958" s="401">
        <f t="shared" si="2377"/>
        <v>0</v>
      </c>
      <c r="S958" s="540"/>
      <c r="T958" s="401"/>
      <c r="U958" s="513">
        <f t="shared" si="2378"/>
        <v>0</v>
      </c>
      <c r="V958" s="401">
        <f t="shared" si="2379"/>
        <v>0</v>
      </c>
      <c r="W958" s="513"/>
      <c r="X958" s="401"/>
      <c r="Y958" s="513">
        <f t="shared" si="2380"/>
        <v>0</v>
      </c>
      <c r="Z958" s="401">
        <f t="shared" si="2381"/>
        <v>0</v>
      </c>
      <c r="AA958" s="513"/>
      <c r="AB958" s="401">
        <f t="shared" si="2382"/>
        <v>0</v>
      </c>
      <c r="AC958" s="513">
        <f t="shared" si="2383"/>
        <v>0</v>
      </c>
      <c r="AD958" s="401">
        <f t="shared" si="2384"/>
        <v>0</v>
      </c>
      <c r="AE958" s="513"/>
      <c r="AF958" s="401">
        <f t="shared" si="2385"/>
        <v>0</v>
      </c>
      <c r="AG958" s="513">
        <f t="shared" si="2386"/>
        <v>0</v>
      </c>
      <c r="AH958" s="401">
        <f t="shared" si="2387"/>
        <v>0</v>
      </c>
      <c r="AI958" s="513"/>
      <c r="AJ958" s="401">
        <f t="shared" si="2388"/>
        <v>0</v>
      </c>
      <c r="AK958" s="513">
        <f t="shared" si="2389"/>
        <v>0</v>
      </c>
      <c r="AL958" s="401">
        <f t="shared" si="2390"/>
        <v>0</v>
      </c>
      <c r="AM958" s="519"/>
      <c r="AN958" s="429">
        <f t="shared" si="2391"/>
        <v>0</v>
      </c>
      <c r="AO958" s="519">
        <f t="shared" si="2392"/>
        <v>0</v>
      </c>
      <c r="AP958" s="429">
        <f t="shared" si="2393"/>
        <v>0</v>
      </c>
      <c r="AQ958" s="591"/>
      <c r="AR958" s="401">
        <f t="shared" si="2394"/>
        <v>0</v>
      </c>
      <c r="AS958" s="519">
        <f t="shared" si="2395"/>
        <v>0</v>
      </c>
      <c r="AT958" s="429">
        <f t="shared" si="2396"/>
        <v>0</v>
      </c>
      <c r="AU958" s="513"/>
      <c r="AV958" s="401">
        <f t="shared" si="2397"/>
        <v>0</v>
      </c>
      <c r="AW958" s="519">
        <f t="shared" si="2398"/>
        <v>0</v>
      </c>
      <c r="AX958" s="429">
        <f t="shared" si="2399"/>
        <v>0</v>
      </c>
      <c r="AY958" s="513"/>
      <c r="AZ958" s="681">
        <f t="shared" si="2400"/>
        <v>0</v>
      </c>
      <c r="BA958" s="519">
        <f t="shared" si="2401"/>
        <v>0</v>
      </c>
      <c r="BB958" s="429">
        <f t="shared" si="2402"/>
        <v>0</v>
      </c>
      <c r="BC958" s="513"/>
      <c r="BD958" s="681">
        <f t="shared" si="2403"/>
        <v>0</v>
      </c>
      <c r="BE958" s="519">
        <f t="shared" si="2404"/>
        <v>0</v>
      </c>
      <c r="BF958" s="429">
        <f t="shared" si="2405"/>
        <v>0</v>
      </c>
      <c r="BG958" s="513"/>
      <c r="BH958" s="681">
        <f t="shared" si="2406"/>
        <v>0</v>
      </c>
      <c r="BI958" s="519">
        <f t="shared" si="2407"/>
        <v>0</v>
      </c>
      <c r="BJ958" s="429">
        <f t="shared" si="2408"/>
        <v>0</v>
      </c>
      <c r="BK958" s="513"/>
      <c r="BL958" s="681">
        <f t="shared" si="2409"/>
        <v>0</v>
      </c>
      <c r="BM958" s="519">
        <f t="shared" si="2410"/>
        <v>0</v>
      </c>
      <c r="BN958" s="429">
        <f t="shared" si="2411"/>
        <v>0</v>
      </c>
      <c r="BO958" s="718">
        <v>2797</v>
      </c>
      <c r="BP958" s="706">
        <f t="shared" si="2412"/>
        <v>40150935</v>
      </c>
      <c r="BQ958" s="718">
        <f t="shared" si="2413"/>
        <v>2797</v>
      </c>
      <c r="BR958" s="706">
        <f t="shared" si="2414"/>
        <v>40150935</v>
      </c>
      <c r="BS958" s="718">
        <f>5594*0.4</f>
        <v>2237.6</v>
      </c>
      <c r="BT958" s="706">
        <f t="shared" si="2415"/>
        <v>32120748</v>
      </c>
      <c r="BU958" s="718">
        <f t="shared" si="2416"/>
        <v>5034.6000000000004</v>
      </c>
      <c r="BV958" s="706">
        <f t="shared" si="2417"/>
        <v>72271683</v>
      </c>
      <c r="BW958" s="718">
        <f>5594*0.1</f>
        <v>559.4</v>
      </c>
      <c r="BX958" s="706">
        <f t="shared" si="2418"/>
        <v>8030187</v>
      </c>
      <c r="BY958" s="718">
        <f t="shared" si="2419"/>
        <v>5594</v>
      </c>
      <c r="BZ958" s="706">
        <f t="shared" si="2420"/>
        <v>80301870</v>
      </c>
      <c r="CA958" s="718"/>
      <c r="CB958" s="706">
        <f t="shared" si="2421"/>
        <v>0</v>
      </c>
      <c r="CC958" s="718">
        <f t="shared" si="2422"/>
        <v>5594</v>
      </c>
      <c r="CD958" s="706">
        <f t="shared" si="2423"/>
        <v>80301870</v>
      </c>
      <c r="CE958" s="706"/>
      <c r="CF958" s="402">
        <f t="shared" si="2277"/>
        <v>48663450</v>
      </c>
    </row>
    <row r="959" spans="2:84">
      <c r="B959" s="395" t="s">
        <v>449</v>
      </c>
      <c r="C959" s="396" t="s">
        <v>450</v>
      </c>
      <c r="D959" s="397" t="s">
        <v>397</v>
      </c>
      <c r="E959" s="398">
        <v>32656.14</v>
      </c>
      <c r="F959" s="399">
        <v>400</v>
      </c>
      <c r="G959" s="400">
        <f t="shared" si="2372"/>
        <v>13062456</v>
      </c>
      <c r="H959" s="400"/>
      <c r="I959" s="401"/>
      <c r="J959" s="401"/>
      <c r="K959" s="513"/>
      <c r="L959" s="401">
        <f t="shared" si="2373"/>
        <v>0</v>
      </c>
      <c r="M959" s="513">
        <f t="shared" si="2374"/>
        <v>0</v>
      </c>
      <c r="N959" s="401">
        <f t="shared" si="2375"/>
        <v>0</v>
      </c>
      <c r="O959" s="513"/>
      <c r="P959" s="401"/>
      <c r="Q959" s="513">
        <f t="shared" si="2376"/>
        <v>0</v>
      </c>
      <c r="R959" s="401">
        <f t="shared" si="2377"/>
        <v>0</v>
      </c>
      <c r="S959" s="540"/>
      <c r="T959" s="401"/>
      <c r="U959" s="513">
        <f t="shared" si="2378"/>
        <v>0</v>
      </c>
      <c r="V959" s="401">
        <f t="shared" si="2379"/>
        <v>0</v>
      </c>
      <c r="W959" s="513"/>
      <c r="X959" s="401"/>
      <c r="Y959" s="513">
        <f t="shared" si="2380"/>
        <v>0</v>
      </c>
      <c r="Z959" s="401">
        <f t="shared" si="2381"/>
        <v>0</v>
      </c>
      <c r="AA959" s="513"/>
      <c r="AB959" s="401">
        <f t="shared" si="2382"/>
        <v>0</v>
      </c>
      <c r="AC959" s="513">
        <f t="shared" si="2383"/>
        <v>0</v>
      </c>
      <c r="AD959" s="401">
        <f t="shared" si="2384"/>
        <v>0</v>
      </c>
      <c r="AE959" s="513"/>
      <c r="AF959" s="401">
        <f t="shared" si="2385"/>
        <v>0</v>
      </c>
      <c r="AG959" s="513">
        <f t="shared" si="2386"/>
        <v>0</v>
      </c>
      <c r="AH959" s="401">
        <f t="shared" si="2387"/>
        <v>0</v>
      </c>
      <c r="AI959" s="513"/>
      <c r="AJ959" s="401">
        <f t="shared" si="2388"/>
        <v>0</v>
      </c>
      <c r="AK959" s="513">
        <f t="shared" si="2389"/>
        <v>0</v>
      </c>
      <c r="AL959" s="401">
        <f t="shared" si="2390"/>
        <v>0</v>
      </c>
      <c r="AM959" s="519"/>
      <c r="AN959" s="429">
        <f t="shared" si="2391"/>
        <v>0</v>
      </c>
      <c r="AO959" s="519">
        <f t="shared" si="2392"/>
        <v>0</v>
      </c>
      <c r="AP959" s="429">
        <f t="shared" si="2393"/>
        <v>0</v>
      </c>
      <c r="AQ959" s="591"/>
      <c r="AR959" s="401">
        <f t="shared" si="2394"/>
        <v>0</v>
      </c>
      <c r="AS959" s="519">
        <f t="shared" si="2395"/>
        <v>0</v>
      </c>
      <c r="AT959" s="429">
        <f t="shared" si="2396"/>
        <v>0</v>
      </c>
      <c r="AU959" s="513"/>
      <c r="AV959" s="401">
        <f t="shared" si="2397"/>
        <v>0</v>
      </c>
      <c r="AW959" s="519">
        <f t="shared" si="2398"/>
        <v>0</v>
      </c>
      <c r="AX959" s="429">
        <f t="shared" si="2399"/>
        <v>0</v>
      </c>
      <c r="AY959" s="513"/>
      <c r="AZ959" s="681">
        <f t="shared" si="2400"/>
        <v>0</v>
      </c>
      <c r="BA959" s="519">
        <f t="shared" si="2401"/>
        <v>0</v>
      </c>
      <c r="BB959" s="429">
        <f t="shared" si="2402"/>
        <v>0</v>
      </c>
      <c r="BC959" s="513"/>
      <c r="BD959" s="681">
        <f t="shared" si="2403"/>
        <v>0</v>
      </c>
      <c r="BE959" s="519">
        <f t="shared" si="2404"/>
        <v>0</v>
      </c>
      <c r="BF959" s="429">
        <f t="shared" si="2405"/>
        <v>0</v>
      </c>
      <c r="BG959" s="513"/>
      <c r="BH959" s="681">
        <f t="shared" si="2406"/>
        <v>0</v>
      </c>
      <c r="BI959" s="519">
        <f t="shared" si="2407"/>
        <v>0</v>
      </c>
      <c r="BJ959" s="429">
        <f t="shared" si="2408"/>
        <v>0</v>
      </c>
      <c r="BK959" s="513"/>
      <c r="BL959" s="681">
        <f t="shared" si="2409"/>
        <v>0</v>
      </c>
      <c r="BM959" s="519">
        <f t="shared" si="2410"/>
        <v>0</v>
      </c>
      <c r="BN959" s="429">
        <f t="shared" si="2411"/>
        <v>0</v>
      </c>
      <c r="BO959" s="718"/>
      <c r="BP959" s="706">
        <f t="shared" si="2412"/>
        <v>0</v>
      </c>
      <c r="BQ959" s="718">
        <f t="shared" si="2413"/>
        <v>0</v>
      </c>
      <c r="BR959" s="706">
        <f t="shared" si="2414"/>
        <v>0</v>
      </c>
      <c r="BS959" s="718">
        <v>210.1</v>
      </c>
      <c r="BT959" s="706">
        <f t="shared" si="2415"/>
        <v>6861055.0139999995</v>
      </c>
      <c r="BU959" s="718">
        <f t="shared" si="2416"/>
        <v>210.1</v>
      </c>
      <c r="BV959" s="706">
        <f t="shared" si="2417"/>
        <v>6861055.0139999995</v>
      </c>
      <c r="BW959" s="718"/>
      <c r="BX959" s="706">
        <f t="shared" si="2418"/>
        <v>0</v>
      </c>
      <c r="BY959" s="718">
        <f t="shared" si="2419"/>
        <v>210.1</v>
      </c>
      <c r="BZ959" s="706">
        <f t="shared" si="2420"/>
        <v>6861055.0139999995</v>
      </c>
      <c r="CA959" s="718">
        <v>24.93</v>
      </c>
      <c r="CB959" s="706">
        <f t="shared" si="2421"/>
        <v>814117.57019999996</v>
      </c>
      <c r="CC959" s="718">
        <f t="shared" si="2422"/>
        <v>235.03</v>
      </c>
      <c r="CD959" s="706">
        <f t="shared" si="2423"/>
        <v>7675172.5841999995</v>
      </c>
      <c r="CE959" s="706"/>
      <c r="CF959" s="402">
        <f t="shared" si="2277"/>
        <v>13062456</v>
      </c>
    </row>
    <row r="960" spans="2:84">
      <c r="B960" s="395" t="s">
        <v>78</v>
      </c>
      <c r="C960" s="396" t="s">
        <v>1145</v>
      </c>
      <c r="D960" s="397" t="s">
        <v>392</v>
      </c>
      <c r="E960" s="398">
        <v>7163.64</v>
      </c>
      <c r="F960" s="399">
        <v>1000</v>
      </c>
      <c r="G960" s="400">
        <f>F960*E960</f>
        <v>7163640</v>
      </c>
      <c r="H960" s="400"/>
      <c r="I960" s="401"/>
      <c r="J960" s="401"/>
      <c r="K960" s="513"/>
      <c r="L960" s="401"/>
      <c r="M960" s="513">
        <f>I960+K960</f>
        <v>0</v>
      </c>
      <c r="N960" s="401">
        <f>M960*$F960</f>
        <v>0</v>
      </c>
      <c r="O960" s="401"/>
      <c r="P960" s="401"/>
      <c r="Q960" s="513">
        <f>M960+O960</f>
        <v>0</v>
      </c>
      <c r="R960" s="401">
        <f>Q960*$F960</f>
        <v>0</v>
      </c>
      <c r="S960" s="540"/>
      <c r="T960" s="401"/>
      <c r="U960" s="513">
        <f>Q960+S960</f>
        <v>0</v>
      </c>
      <c r="V960" s="401">
        <f>U960*$F960</f>
        <v>0</v>
      </c>
      <c r="W960" s="513"/>
      <c r="X960" s="401"/>
      <c r="Y960" s="513">
        <f>U960+W960</f>
        <v>0</v>
      </c>
      <c r="Z960" s="401">
        <f>Y960*$F960</f>
        <v>0</v>
      </c>
      <c r="AA960" s="513"/>
      <c r="AB960" s="401">
        <f>AA960*$F960</f>
        <v>0</v>
      </c>
      <c r="AC960" s="513">
        <f>Y960+AA960</f>
        <v>0</v>
      </c>
      <c r="AD960" s="401">
        <f>AC960*$F960</f>
        <v>0</v>
      </c>
      <c r="AE960" s="513"/>
      <c r="AF960" s="401">
        <f>AE960*$F960</f>
        <v>0</v>
      </c>
      <c r="AG960" s="513">
        <f>AC960+AE960</f>
        <v>0</v>
      </c>
      <c r="AH960" s="401">
        <f>AG960*$F960</f>
        <v>0</v>
      </c>
      <c r="AI960" s="513"/>
      <c r="AJ960" s="401">
        <f>AI960*$F960</f>
        <v>0</v>
      </c>
      <c r="AK960" s="513">
        <f>AG960+AI960</f>
        <v>0</v>
      </c>
      <c r="AL960" s="401">
        <f>AK960*$F960</f>
        <v>0</v>
      </c>
      <c r="AM960" s="519"/>
      <c r="AN960" s="429">
        <f>AM960*$F960</f>
        <v>0</v>
      </c>
      <c r="AO960" s="519">
        <f>AK960+AM960</f>
        <v>0</v>
      </c>
      <c r="AP960" s="429">
        <f>AO960*$F960</f>
        <v>0</v>
      </c>
      <c r="AQ960" s="591"/>
      <c r="AR960" s="401">
        <f>AQ960*$F960</f>
        <v>0</v>
      </c>
      <c r="AS960" s="519">
        <f>AO960+AQ960</f>
        <v>0</v>
      </c>
      <c r="AT960" s="429">
        <f>AS960*$F960</f>
        <v>0</v>
      </c>
      <c r="AU960" s="513"/>
      <c r="AV960" s="401">
        <f>AU960*$F960</f>
        <v>0</v>
      </c>
      <c r="AW960" s="519">
        <f>AS960+AU960</f>
        <v>0</v>
      </c>
      <c r="AX960" s="429">
        <f>AW960*$F960</f>
        <v>0</v>
      </c>
      <c r="AY960" s="513"/>
      <c r="AZ960" s="681">
        <f>AY960*$F960</f>
        <v>0</v>
      </c>
      <c r="BA960" s="519">
        <f>AW960+AY960</f>
        <v>0</v>
      </c>
      <c r="BB960" s="429">
        <f>BA960*$F960</f>
        <v>0</v>
      </c>
      <c r="BC960" s="519">
        <v>0</v>
      </c>
      <c r="BD960" s="429">
        <f>BC960*$F960</f>
        <v>0</v>
      </c>
      <c r="BE960" s="519">
        <f>BA960+BC960</f>
        <v>0</v>
      </c>
      <c r="BF960" s="429">
        <f>BE960*$F960</f>
        <v>0</v>
      </c>
      <c r="BG960" s="519"/>
      <c r="BH960" s="429">
        <f>BG960*$F960</f>
        <v>0</v>
      </c>
      <c r="BI960" s="519">
        <f>BE960+BG960</f>
        <v>0</v>
      </c>
      <c r="BJ960" s="429">
        <f>BI960*$F960</f>
        <v>0</v>
      </c>
      <c r="BK960" s="519"/>
      <c r="BL960" s="429">
        <f>BK960*$F960</f>
        <v>0</v>
      </c>
      <c r="BM960" s="519">
        <f>BI960+BK960</f>
        <v>0</v>
      </c>
      <c r="BN960" s="429">
        <f>BM960*$F960</f>
        <v>0</v>
      </c>
      <c r="BO960" s="718"/>
      <c r="BP960" s="706">
        <f>BO960*$F960</f>
        <v>0</v>
      </c>
      <c r="BQ960" s="718">
        <f>BM960+BO960</f>
        <v>0</v>
      </c>
      <c r="BR960" s="706">
        <f>BQ960*$F960</f>
        <v>0</v>
      </c>
      <c r="BS960" s="718">
        <v>0</v>
      </c>
      <c r="BT960" s="706">
        <f>BS960*$F960</f>
        <v>0</v>
      </c>
      <c r="BU960" s="718">
        <f>BQ960+BS960</f>
        <v>0</v>
      </c>
      <c r="BV960" s="706">
        <f>BU960*$F960</f>
        <v>0</v>
      </c>
      <c r="BW960" s="718"/>
      <c r="BX960" s="706">
        <f>BW960*$F960</f>
        <v>0</v>
      </c>
      <c r="BY960" s="718">
        <f>BU960+BW960</f>
        <v>0</v>
      </c>
      <c r="BZ960" s="706">
        <f>BY960*$F960</f>
        <v>0</v>
      </c>
      <c r="CA960" s="718">
        <v>23.97</v>
      </c>
      <c r="CB960" s="706">
        <f>CA960*$F960</f>
        <v>23970</v>
      </c>
      <c r="CC960" s="718">
        <f>BY960+CA960</f>
        <v>23.97</v>
      </c>
      <c r="CD960" s="706">
        <f>CC960*$F960</f>
        <v>23970</v>
      </c>
      <c r="CE960" s="706"/>
      <c r="CF960" s="402">
        <f>+G961+H961</f>
        <v>13743305.73</v>
      </c>
    </row>
    <row r="961" spans="2:84" ht="54">
      <c r="B961" s="395" t="s">
        <v>1156</v>
      </c>
      <c r="C961" s="396" t="s">
        <v>1157</v>
      </c>
      <c r="D961" s="397" t="s">
        <v>397</v>
      </c>
      <c r="E961" s="398">
        <v>420928.2</v>
      </c>
      <c r="F961" s="399">
        <v>32.65</v>
      </c>
      <c r="G961" s="400">
        <f t="shared" si="2372"/>
        <v>13743305.73</v>
      </c>
      <c r="H961" s="400"/>
      <c r="I961" s="401"/>
      <c r="J961" s="401"/>
      <c r="K961" s="513"/>
      <c r="L961" s="401">
        <f t="shared" si="2373"/>
        <v>0</v>
      </c>
      <c r="M961" s="513">
        <f t="shared" si="2374"/>
        <v>0</v>
      </c>
      <c r="N961" s="401">
        <f t="shared" si="2375"/>
        <v>0</v>
      </c>
      <c r="O961" s="513"/>
      <c r="P961" s="401"/>
      <c r="Q961" s="513">
        <f t="shared" si="2376"/>
        <v>0</v>
      </c>
      <c r="R961" s="401">
        <f t="shared" si="2377"/>
        <v>0</v>
      </c>
      <c r="S961" s="540"/>
      <c r="T961" s="401"/>
      <c r="U961" s="513">
        <f t="shared" si="2378"/>
        <v>0</v>
      </c>
      <c r="V961" s="401">
        <f t="shared" si="2379"/>
        <v>0</v>
      </c>
      <c r="W961" s="513"/>
      <c r="X961" s="401"/>
      <c r="Y961" s="513">
        <f t="shared" si="2380"/>
        <v>0</v>
      </c>
      <c r="Z961" s="401">
        <f t="shared" si="2381"/>
        <v>0</v>
      </c>
      <c r="AA961" s="513"/>
      <c r="AB961" s="401">
        <f t="shared" ref="AB961:AB966" si="2424">AA961*$E961</f>
        <v>0</v>
      </c>
      <c r="AC961" s="513">
        <f t="shared" si="2383"/>
        <v>0</v>
      </c>
      <c r="AD961" s="401">
        <f t="shared" si="2384"/>
        <v>0</v>
      </c>
      <c r="AE961" s="513"/>
      <c r="AF961" s="401">
        <f t="shared" ref="AF961:AF966" si="2425">AE961*$E961</f>
        <v>0</v>
      </c>
      <c r="AG961" s="513">
        <f t="shared" si="2386"/>
        <v>0</v>
      </c>
      <c r="AH961" s="401">
        <f t="shared" si="2387"/>
        <v>0</v>
      </c>
      <c r="AI961" s="513"/>
      <c r="AJ961" s="401">
        <f t="shared" ref="AJ961:AJ966" si="2426">AI961*$E961</f>
        <v>0</v>
      </c>
      <c r="AK961" s="513">
        <f t="shared" si="2389"/>
        <v>0</v>
      </c>
      <c r="AL961" s="401">
        <f t="shared" si="2390"/>
        <v>0</v>
      </c>
      <c r="AM961" s="519"/>
      <c r="AN961" s="429">
        <f t="shared" si="2391"/>
        <v>0</v>
      </c>
      <c r="AO961" s="519">
        <f t="shared" si="2392"/>
        <v>0</v>
      </c>
      <c r="AP961" s="429">
        <f t="shared" si="2393"/>
        <v>0</v>
      </c>
      <c r="AQ961" s="591"/>
      <c r="AR961" s="401">
        <f t="shared" si="2394"/>
        <v>0</v>
      </c>
      <c r="AS961" s="519">
        <f t="shared" si="2395"/>
        <v>0</v>
      </c>
      <c r="AT961" s="429">
        <f t="shared" si="2396"/>
        <v>0</v>
      </c>
      <c r="AU961" s="513"/>
      <c r="AV961" s="401">
        <f t="shared" si="2397"/>
        <v>0</v>
      </c>
      <c r="AW961" s="519">
        <f t="shared" si="2398"/>
        <v>0</v>
      </c>
      <c r="AX961" s="429">
        <f t="shared" si="2399"/>
        <v>0</v>
      </c>
      <c r="AY961" s="513"/>
      <c r="AZ961" s="681">
        <f t="shared" si="2400"/>
        <v>0</v>
      </c>
      <c r="BA961" s="519">
        <f t="shared" si="2401"/>
        <v>0</v>
      </c>
      <c r="BB961" s="429">
        <f t="shared" si="2402"/>
        <v>0</v>
      </c>
      <c r="BC961" s="513"/>
      <c r="BD961" s="681">
        <f t="shared" si="2403"/>
        <v>0</v>
      </c>
      <c r="BE961" s="519">
        <f t="shared" si="2404"/>
        <v>0</v>
      </c>
      <c r="BF961" s="429">
        <f t="shared" si="2405"/>
        <v>0</v>
      </c>
      <c r="BG961" s="513"/>
      <c r="BH961" s="681">
        <f t="shared" si="2406"/>
        <v>0</v>
      </c>
      <c r="BI961" s="519">
        <f t="shared" si="2407"/>
        <v>0</v>
      </c>
      <c r="BJ961" s="429">
        <f t="shared" si="2408"/>
        <v>0</v>
      </c>
      <c r="BK961" s="513"/>
      <c r="BL961" s="681">
        <f t="shared" si="2409"/>
        <v>0</v>
      </c>
      <c r="BM961" s="519">
        <f t="shared" si="2410"/>
        <v>0</v>
      </c>
      <c r="BN961" s="429">
        <f t="shared" si="2411"/>
        <v>0</v>
      </c>
      <c r="BO961" s="718">
        <v>17.07</v>
      </c>
      <c r="BP961" s="706">
        <f t="shared" si="2412"/>
        <v>7185244.3740000008</v>
      </c>
      <c r="BQ961" s="718">
        <f t="shared" si="2413"/>
        <v>17.07</v>
      </c>
      <c r="BR961" s="706">
        <f t="shared" si="2414"/>
        <v>7185244.3740000008</v>
      </c>
      <c r="BS961" s="718"/>
      <c r="BT961" s="706">
        <f t="shared" si="2415"/>
        <v>0</v>
      </c>
      <c r="BU961" s="718">
        <f t="shared" si="2416"/>
        <v>17.07</v>
      </c>
      <c r="BV961" s="706">
        <f t="shared" si="2417"/>
        <v>7185244.3740000008</v>
      </c>
      <c r="BW961" s="718"/>
      <c r="BX961" s="706">
        <f t="shared" si="2418"/>
        <v>0</v>
      </c>
      <c r="BY961" s="718">
        <f t="shared" si="2419"/>
        <v>17.07</v>
      </c>
      <c r="BZ961" s="706">
        <f t="shared" si="2420"/>
        <v>7185244.3740000008</v>
      </c>
      <c r="CA961" s="718"/>
      <c r="CB961" s="706">
        <f t="shared" si="2421"/>
        <v>0</v>
      </c>
      <c r="CC961" s="718">
        <f t="shared" si="2422"/>
        <v>17.07</v>
      </c>
      <c r="CD961" s="706">
        <f t="shared" si="2423"/>
        <v>7185244.3740000008</v>
      </c>
      <c r="CE961" s="706"/>
      <c r="CF961" s="402">
        <f>+G962+H962</f>
        <v>3554040.6</v>
      </c>
    </row>
    <row r="962" spans="2:84" ht="360">
      <c r="B962" s="395" t="s">
        <v>1171</v>
      </c>
      <c r="C962" s="396" t="s">
        <v>1172</v>
      </c>
      <c r="D962" s="397" t="s">
        <v>397</v>
      </c>
      <c r="E962" s="398">
        <v>710808.12</v>
      </c>
      <c r="F962" s="399">
        <v>5</v>
      </c>
      <c r="G962" s="400">
        <f t="shared" si="2372"/>
        <v>3554040.6</v>
      </c>
      <c r="H962" s="400"/>
      <c r="I962" s="401"/>
      <c r="J962" s="401"/>
      <c r="K962" s="513"/>
      <c r="L962" s="401">
        <f t="shared" si="2373"/>
        <v>0</v>
      </c>
      <c r="M962" s="513">
        <f t="shared" si="2374"/>
        <v>0</v>
      </c>
      <c r="N962" s="401">
        <f t="shared" si="2375"/>
        <v>0</v>
      </c>
      <c r="O962" s="513"/>
      <c r="P962" s="401"/>
      <c r="Q962" s="513">
        <f t="shared" si="2376"/>
        <v>0</v>
      </c>
      <c r="R962" s="401">
        <f t="shared" si="2377"/>
        <v>0</v>
      </c>
      <c r="S962" s="540"/>
      <c r="T962" s="401"/>
      <c r="U962" s="513">
        <f t="shared" si="2378"/>
        <v>0</v>
      </c>
      <c r="V962" s="401">
        <f t="shared" si="2379"/>
        <v>0</v>
      </c>
      <c r="W962" s="513"/>
      <c r="X962" s="401"/>
      <c r="Y962" s="513">
        <f t="shared" si="2380"/>
        <v>0</v>
      </c>
      <c r="Z962" s="401">
        <f t="shared" si="2381"/>
        <v>0</v>
      </c>
      <c r="AA962" s="513"/>
      <c r="AB962" s="401">
        <f t="shared" si="2424"/>
        <v>0</v>
      </c>
      <c r="AC962" s="513">
        <f t="shared" si="2383"/>
        <v>0</v>
      </c>
      <c r="AD962" s="401">
        <f t="shared" si="2384"/>
        <v>0</v>
      </c>
      <c r="AE962" s="513"/>
      <c r="AF962" s="401">
        <f t="shared" si="2425"/>
        <v>0</v>
      </c>
      <c r="AG962" s="513">
        <f t="shared" si="2386"/>
        <v>0</v>
      </c>
      <c r="AH962" s="401">
        <f t="shared" si="2387"/>
        <v>0</v>
      </c>
      <c r="AI962" s="513"/>
      <c r="AJ962" s="401">
        <f t="shared" si="2426"/>
        <v>0</v>
      </c>
      <c r="AK962" s="513">
        <f t="shared" si="2389"/>
        <v>0</v>
      </c>
      <c r="AL962" s="401">
        <f t="shared" si="2390"/>
        <v>0</v>
      </c>
      <c r="AM962" s="519"/>
      <c r="AN962" s="429">
        <f t="shared" si="2391"/>
        <v>0</v>
      </c>
      <c r="AO962" s="519">
        <f t="shared" si="2392"/>
        <v>0</v>
      </c>
      <c r="AP962" s="429">
        <f t="shared" si="2393"/>
        <v>0</v>
      </c>
      <c r="AQ962" s="591"/>
      <c r="AR962" s="401">
        <f t="shared" si="2394"/>
        <v>0</v>
      </c>
      <c r="AS962" s="519">
        <f t="shared" si="2395"/>
        <v>0</v>
      </c>
      <c r="AT962" s="429">
        <f t="shared" si="2396"/>
        <v>0</v>
      </c>
      <c r="AU962" s="513"/>
      <c r="AV962" s="401">
        <f t="shared" si="2397"/>
        <v>0</v>
      </c>
      <c r="AW962" s="519">
        <f t="shared" si="2398"/>
        <v>0</v>
      </c>
      <c r="AX962" s="429">
        <f t="shared" si="2399"/>
        <v>0</v>
      </c>
      <c r="AY962" s="513"/>
      <c r="AZ962" s="681">
        <f t="shared" si="2400"/>
        <v>0</v>
      </c>
      <c r="BA962" s="519">
        <f t="shared" si="2401"/>
        <v>0</v>
      </c>
      <c r="BB962" s="429">
        <f t="shared" si="2402"/>
        <v>0</v>
      </c>
      <c r="BC962" s="513"/>
      <c r="BD962" s="681">
        <f t="shared" si="2403"/>
        <v>0</v>
      </c>
      <c r="BE962" s="519">
        <f t="shared" si="2404"/>
        <v>0</v>
      </c>
      <c r="BF962" s="429">
        <f t="shared" si="2405"/>
        <v>0</v>
      </c>
      <c r="BG962" s="513"/>
      <c r="BH962" s="681">
        <f t="shared" si="2406"/>
        <v>0</v>
      </c>
      <c r="BI962" s="519">
        <f t="shared" si="2407"/>
        <v>0</v>
      </c>
      <c r="BJ962" s="429">
        <f t="shared" si="2408"/>
        <v>0</v>
      </c>
      <c r="BK962" s="513"/>
      <c r="BL962" s="681">
        <f t="shared" si="2409"/>
        <v>0</v>
      </c>
      <c r="BM962" s="519">
        <f t="shared" si="2410"/>
        <v>0</v>
      </c>
      <c r="BN962" s="429">
        <f t="shared" si="2411"/>
        <v>0</v>
      </c>
      <c r="BO962" s="718"/>
      <c r="BP962" s="706">
        <f t="shared" si="2412"/>
        <v>0</v>
      </c>
      <c r="BQ962" s="718">
        <f t="shared" si="2413"/>
        <v>0</v>
      </c>
      <c r="BR962" s="706">
        <f t="shared" si="2414"/>
        <v>0</v>
      </c>
      <c r="BS962" s="718"/>
      <c r="BT962" s="706">
        <f t="shared" si="2415"/>
        <v>0</v>
      </c>
      <c r="BU962" s="718">
        <f t="shared" si="2416"/>
        <v>0</v>
      </c>
      <c r="BV962" s="706">
        <f t="shared" si="2417"/>
        <v>0</v>
      </c>
      <c r="BW962" s="718"/>
      <c r="BX962" s="706">
        <f t="shared" si="2418"/>
        <v>0</v>
      </c>
      <c r="BY962" s="718">
        <f t="shared" si="2419"/>
        <v>0</v>
      </c>
      <c r="BZ962" s="706">
        <f t="shared" si="2420"/>
        <v>0</v>
      </c>
      <c r="CA962" s="718"/>
      <c r="CB962" s="706">
        <f t="shared" si="2421"/>
        <v>0</v>
      </c>
      <c r="CC962" s="718">
        <f t="shared" si="2422"/>
        <v>0</v>
      </c>
      <c r="CD962" s="706">
        <f t="shared" si="2423"/>
        <v>0</v>
      </c>
      <c r="CE962" s="706"/>
      <c r="CF962" s="402">
        <f>+G963+H963</f>
        <v>6896240.2079999996</v>
      </c>
    </row>
    <row r="963" spans="2:84" ht="198">
      <c r="B963" s="395" t="s">
        <v>1179</v>
      </c>
      <c r="C963" s="396" t="s">
        <v>1180</v>
      </c>
      <c r="D963" s="397" t="s">
        <v>397</v>
      </c>
      <c r="E963" s="398">
        <v>589422.24</v>
      </c>
      <c r="F963" s="399">
        <v>11.7</v>
      </c>
      <c r="G963" s="400">
        <f t="shared" si="2372"/>
        <v>6896240.2079999996</v>
      </c>
      <c r="H963" s="400"/>
      <c r="I963" s="401"/>
      <c r="J963" s="401"/>
      <c r="K963" s="513"/>
      <c r="L963" s="401">
        <f t="shared" si="2373"/>
        <v>0</v>
      </c>
      <c r="M963" s="513">
        <f t="shared" si="2374"/>
        <v>0</v>
      </c>
      <c r="N963" s="401">
        <f t="shared" si="2375"/>
        <v>0</v>
      </c>
      <c r="O963" s="513"/>
      <c r="P963" s="401"/>
      <c r="Q963" s="513">
        <f t="shared" si="2376"/>
        <v>0</v>
      </c>
      <c r="R963" s="401">
        <f t="shared" si="2377"/>
        <v>0</v>
      </c>
      <c r="S963" s="540"/>
      <c r="T963" s="401"/>
      <c r="U963" s="513">
        <f t="shared" si="2378"/>
        <v>0</v>
      </c>
      <c r="V963" s="401">
        <f t="shared" si="2379"/>
        <v>0</v>
      </c>
      <c r="W963" s="513"/>
      <c r="X963" s="401"/>
      <c r="Y963" s="513">
        <f t="shared" si="2380"/>
        <v>0</v>
      </c>
      <c r="Z963" s="401">
        <f t="shared" si="2381"/>
        <v>0</v>
      </c>
      <c r="AA963" s="513"/>
      <c r="AB963" s="401">
        <f t="shared" si="2424"/>
        <v>0</v>
      </c>
      <c r="AC963" s="513">
        <f t="shared" si="2383"/>
        <v>0</v>
      </c>
      <c r="AD963" s="401">
        <f t="shared" si="2384"/>
        <v>0</v>
      </c>
      <c r="AE963" s="513"/>
      <c r="AF963" s="401">
        <f t="shared" si="2425"/>
        <v>0</v>
      </c>
      <c r="AG963" s="513">
        <f t="shared" si="2386"/>
        <v>0</v>
      </c>
      <c r="AH963" s="401">
        <f t="shared" si="2387"/>
        <v>0</v>
      </c>
      <c r="AI963" s="513"/>
      <c r="AJ963" s="401">
        <f t="shared" si="2426"/>
        <v>0</v>
      </c>
      <c r="AK963" s="513">
        <f t="shared" si="2389"/>
        <v>0</v>
      </c>
      <c r="AL963" s="401">
        <f t="shared" si="2390"/>
        <v>0</v>
      </c>
      <c r="AM963" s="519"/>
      <c r="AN963" s="429">
        <f t="shared" si="2391"/>
        <v>0</v>
      </c>
      <c r="AO963" s="519">
        <f t="shared" si="2392"/>
        <v>0</v>
      </c>
      <c r="AP963" s="429">
        <f t="shared" si="2393"/>
        <v>0</v>
      </c>
      <c r="AQ963" s="591"/>
      <c r="AR963" s="401">
        <f t="shared" si="2394"/>
        <v>0</v>
      </c>
      <c r="AS963" s="519">
        <f t="shared" si="2395"/>
        <v>0</v>
      </c>
      <c r="AT963" s="429">
        <f t="shared" si="2396"/>
        <v>0</v>
      </c>
      <c r="AU963" s="513"/>
      <c r="AV963" s="401">
        <f t="shared" si="2397"/>
        <v>0</v>
      </c>
      <c r="AW963" s="519">
        <f t="shared" si="2398"/>
        <v>0</v>
      </c>
      <c r="AX963" s="429">
        <f t="shared" si="2399"/>
        <v>0</v>
      </c>
      <c r="AY963" s="513"/>
      <c r="AZ963" s="681">
        <f t="shared" si="2400"/>
        <v>0</v>
      </c>
      <c r="BA963" s="519">
        <f t="shared" si="2401"/>
        <v>0</v>
      </c>
      <c r="BB963" s="429">
        <f t="shared" si="2402"/>
        <v>0</v>
      </c>
      <c r="BC963" s="513"/>
      <c r="BD963" s="681">
        <f t="shared" si="2403"/>
        <v>0</v>
      </c>
      <c r="BE963" s="519">
        <f t="shared" si="2404"/>
        <v>0</v>
      </c>
      <c r="BF963" s="429">
        <f t="shared" si="2405"/>
        <v>0</v>
      </c>
      <c r="BG963" s="513"/>
      <c r="BH963" s="681">
        <f t="shared" si="2406"/>
        <v>0</v>
      </c>
      <c r="BI963" s="519">
        <f t="shared" si="2407"/>
        <v>0</v>
      </c>
      <c r="BJ963" s="429">
        <f t="shared" si="2408"/>
        <v>0</v>
      </c>
      <c r="BK963" s="513"/>
      <c r="BL963" s="681">
        <f t="shared" si="2409"/>
        <v>0</v>
      </c>
      <c r="BM963" s="519">
        <f t="shared" si="2410"/>
        <v>0</v>
      </c>
      <c r="BN963" s="429">
        <f t="shared" si="2411"/>
        <v>0</v>
      </c>
      <c r="BO963" s="718"/>
      <c r="BP963" s="706">
        <f t="shared" si="2412"/>
        <v>0</v>
      </c>
      <c r="BQ963" s="718">
        <f t="shared" si="2413"/>
        <v>0</v>
      </c>
      <c r="BR963" s="706">
        <f t="shared" si="2414"/>
        <v>0</v>
      </c>
      <c r="BS963" s="718"/>
      <c r="BT963" s="706">
        <f t="shared" si="2415"/>
        <v>0</v>
      </c>
      <c r="BU963" s="718">
        <f t="shared" si="2416"/>
        <v>0</v>
      </c>
      <c r="BV963" s="706">
        <f t="shared" si="2417"/>
        <v>0</v>
      </c>
      <c r="BW963" s="718"/>
      <c r="BX963" s="706">
        <f t="shared" si="2418"/>
        <v>0</v>
      </c>
      <c r="BY963" s="718">
        <f t="shared" si="2419"/>
        <v>0</v>
      </c>
      <c r="BZ963" s="706">
        <f t="shared" si="2420"/>
        <v>0</v>
      </c>
      <c r="CA963" s="718"/>
      <c r="CB963" s="706">
        <f t="shared" si="2421"/>
        <v>0</v>
      </c>
      <c r="CC963" s="718">
        <f t="shared" si="2422"/>
        <v>0</v>
      </c>
      <c r="CD963" s="706">
        <f t="shared" si="2423"/>
        <v>0</v>
      </c>
      <c r="CE963" s="706"/>
      <c r="CF963" s="402"/>
    </row>
    <row r="964" spans="2:84">
      <c r="B964" s="395" t="s">
        <v>90</v>
      </c>
      <c r="C964" s="396" t="s">
        <v>1187</v>
      </c>
      <c r="D964" s="397" t="s">
        <v>397</v>
      </c>
      <c r="E964" s="398">
        <v>27353.7</v>
      </c>
      <c r="F964" s="399">
        <v>0</v>
      </c>
      <c r="G964" s="400">
        <f>F964*E964</f>
        <v>0</v>
      </c>
      <c r="H964" s="400"/>
      <c r="I964" s="401"/>
      <c r="J964" s="401"/>
      <c r="K964" s="513"/>
      <c r="L964" s="401"/>
      <c r="M964" s="513">
        <f t="shared" si="2374"/>
        <v>0</v>
      </c>
      <c r="N964" s="401">
        <f t="shared" si="2375"/>
        <v>0</v>
      </c>
      <c r="O964" s="401"/>
      <c r="P964" s="401"/>
      <c r="Q964" s="513">
        <f t="shared" si="2376"/>
        <v>0</v>
      </c>
      <c r="R964" s="401">
        <f t="shared" si="2377"/>
        <v>0</v>
      </c>
      <c r="S964" s="540"/>
      <c r="T964" s="401"/>
      <c r="U964" s="513">
        <f t="shared" si="2378"/>
        <v>0</v>
      </c>
      <c r="V964" s="401">
        <f t="shared" si="2379"/>
        <v>0</v>
      </c>
      <c r="W964" s="513"/>
      <c r="X964" s="401"/>
      <c r="Y964" s="513">
        <f t="shared" si="2380"/>
        <v>0</v>
      </c>
      <c r="Z964" s="401">
        <f t="shared" si="2381"/>
        <v>0</v>
      </c>
      <c r="AA964" s="513"/>
      <c r="AB964" s="401">
        <f t="shared" si="2424"/>
        <v>0</v>
      </c>
      <c r="AC964" s="513">
        <f t="shared" si="2383"/>
        <v>0</v>
      </c>
      <c r="AD964" s="401">
        <f t="shared" si="2384"/>
        <v>0</v>
      </c>
      <c r="AE964" s="513"/>
      <c r="AF964" s="401">
        <f t="shared" si="2425"/>
        <v>0</v>
      </c>
      <c r="AG964" s="513">
        <f t="shared" si="2386"/>
        <v>0</v>
      </c>
      <c r="AH964" s="401">
        <f t="shared" si="2387"/>
        <v>0</v>
      </c>
      <c r="AI964" s="513"/>
      <c r="AJ964" s="401">
        <f t="shared" si="2426"/>
        <v>0</v>
      </c>
      <c r="AK964" s="513">
        <f t="shared" si="2389"/>
        <v>0</v>
      </c>
      <c r="AL964" s="401">
        <f t="shared" si="2390"/>
        <v>0</v>
      </c>
      <c r="AM964" s="519"/>
      <c r="AN964" s="429">
        <f t="shared" si="2391"/>
        <v>0</v>
      </c>
      <c r="AO964" s="519">
        <f t="shared" si="2392"/>
        <v>0</v>
      </c>
      <c r="AP964" s="429">
        <f t="shared" si="2393"/>
        <v>0</v>
      </c>
      <c r="AQ964" s="591"/>
      <c r="AR964" s="401">
        <f t="shared" si="2394"/>
        <v>0</v>
      </c>
      <c r="AS964" s="519">
        <f t="shared" si="2395"/>
        <v>0</v>
      </c>
      <c r="AT964" s="429">
        <f t="shared" si="2396"/>
        <v>0</v>
      </c>
      <c r="AU964" s="513"/>
      <c r="AV964" s="401">
        <f t="shared" si="2397"/>
        <v>0</v>
      </c>
      <c r="AW964" s="519">
        <f t="shared" si="2398"/>
        <v>0</v>
      </c>
      <c r="AX964" s="429">
        <f t="shared" si="2399"/>
        <v>0</v>
      </c>
      <c r="AY964" s="513"/>
      <c r="AZ964" s="681">
        <f t="shared" si="2400"/>
        <v>0</v>
      </c>
      <c r="BA964" s="519">
        <f t="shared" si="2401"/>
        <v>0</v>
      </c>
      <c r="BB964" s="429">
        <f t="shared" si="2402"/>
        <v>0</v>
      </c>
      <c r="BC964" s="519">
        <v>0</v>
      </c>
      <c r="BD964" s="429">
        <f t="shared" si="2403"/>
        <v>0</v>
      </c>
      <c r="BE964" s="519">
        <f t="shared" si="2404"/>
        <v>0</v>
      </c>
      <c r="BF964" s="429">
        <f t="shared" si="2405"/>
        <v>0</v>
      </c>
      <c r="BG964" s="519"/>
      <c r="BH964" s="429">
        <f t="shared" si="2406"/>
        <v>0</v>
      </c>
      <c r="BI964" s="519">
        <f t="shared" si="2407"/>
        <v>0</v>
      </c>
      <c r="BJ964" s="429">
        <f t="shared" si="2408"/>
        <v>0</v>
      </c>
      <c r="BK964" s="519"/>
      <c r="BL964" s="429">
        <f t="shared" si="2409"/>
        <v>0</v>
      </c>
      <c r="BM964" s="519">
        <f t="shared" si="2410"/>
        <v>0</v>
      </c>
      <c r="BN964" s="429">
        <f t="shared" si="2411"/>
        <v>0</v>
      </c>
      <c r="BO964" s="718"/>
      <c r="BP964" s="706">
        <f t="shared" si="2412"/>
        <v>0</v>
      </c>
      <c r="BQ964" s="718">
        <f t="shared" si="2413"/>
        <v>0</v>
      </c>
      <c r="BR964" s="706">
        <f t="shared" si="2414"/>
        <v>0</v>
      </c>
      <c r="BS964" s="718">
        <v>0</v>
      </c>
      <c r="BT964" s="706">
        <f t="shared" si="2415"/>
        <v>0</v>
      </c>
      <c r="BU964" s="718">
        <f t="shared" si="2416"/>
        <v>0</v>
      </c>
      <c r="BV964" s="706">
        <f t="shared" si="2417"/>
        <v>0</v>
      </c>
      <c r="BW964" s="718">
        <v>0</v>
      </c>
      <c r="BX964" s="706">
        <f t="shared" si="2418"/>
        <v>0</v>
      </c>
      <c r="BY964" s="718">
        <f t="shared" si="2419"/>
        <v>0</v>
      </c>
      <c r="BZ964" s="706">
        <f t="shared" si="2420"/>
        <v>0</v>
      </c>
      <c r="CA964" s="718">
        <v>268.14999999999998</v>
      </c>
      <c r="CB964" s="706">
        <f t="shared" si="2421"/>
        <v>7334894.6549999993</v>
      </c>
      <c r="CC964" s="718">
        <f t="shared" si="2422"/>
        <v>268.14999999999998</v>
      </c>
      <c r="CD964" s="706">
        <f t="shared" si="2423"/>
        <v>7334894.6549999993</v>
      </c>
      <c r="CE964" s="706"/>
      <c r="CF964" s="402">
        <f>+G965+H965</f>
        <v>18934652.879999999</v>
      </c>
    </row>
    <row r="965" spans="2:84" ht="36">
      <c r="B965" s="395" t="s">
        <v>1188</v>
      </c>
      <c r="C965" s="396" t="s">
        <v>1189</v>
      </c>
      <c r="D965" s="397" t="s">
        <v>397</v>
      </c>
      <c r="E965" s="398">
        <v>60687.99</v>
      </c>
      <c r="F965" s="399">
        <v>312</v>
      </c>
      <c r="G965" s="400">
        <f t="shared" si="2372"/>
        <v>18934652.879999999</v>
      </c>
      <c r="H965" s="400"/>
      <c r="I965" s="401"/>
      <c r="J965" s="401"/>
      <c r="K965" s="513"/>
      <c r="L965" s="401">
        <f t="shared" si="2373"/>
        <v>0</v>
      </c>
      <c r="M965" s="513">
        <f t="shared" si="2374"/>
        <v>0</v>
      </c>
      <c r="N965" s="401">
        <f t="shared" si="2375"/>
        <v>0</v>
      </c>
      <c r="O965" s="513"/>
      <c r="P965" s="401"/>
      <c r="Q965" s="513">
        <f t="shared" si="2376"/>
        <v>0</v>
      </c>
      <c r="R965" s="401">
        <f t="shared" si="2377"/>
        <v>0</v>
      </c>
      <c r="S965" s="540"/>
      <c r="T965" s="401"/>
      <c r="U965" s="513">
        <f t="shared" si="2378"/>
        <v>0</v>
      </c>
      <c r="V965" s="401">
        <f t="shared" si="2379"/>
        <v>0</v>
      </c>
      <c r="W965" s="513"/>
      <c r="X965" s="401"/>
      <c r="Y965" s="513">
        <f t="shared" si="2380"/>
        <v>0</v>
      </c>
      <c r="Z965" s="401">
        <f t="shared" si="2381"/>
        <v>0</v>
      </c>
      <c r="AA965" s="513"/>
      <c r="AB965" s="401">
        <f t="shared" si="2424"/>
        <v>0</v>
      </c>
      <c r="AC965" s="513">
        <f t="shared" si="2383"/>
        <v>0</v>
      </c>
      <c r="AD965" s="401">
        <f t="shared" si="2384"/>
        <v>0</v>
      </c>
      <c r="AE965" s="513"/>
      <c r="AF965" s="401">
        <f t="shared" si="2425"/>
        <v>0</v>
      </c>
      <c r="AG965" s="513">
        <f t="shared" si="2386"/>
        <v>0</v>
      </c>
      <c r="AH965" s="401">
        <f t="shared" si="2387"/>
        <v>0</v>
      </c>
      <c r="AI965" s="513"/>
      <c r="AJ965" s="401">
        <f t="shared" si="2426"/>
        <v>0</v>
      </c>
      <c r="AK965" s="513">
        <f t="shared" si="2389"/>
        <v>0</v>
      </c>
      <c r="AL965" s="401">
        <f t="shared" si="2390"/>
        <v>0</v>
      </c>
      <c r="AM965" s="519"/>
      <c r="AN965" s="429">
        <f t="shared" si="2391"/>
        <v>0</v>
      </c>
      <c r="AO965" s="519">
        <f t="shared" si="2392"/>
        <v>0</v>
      </c>
      <c r="AP965" s="429">
        <f t="shared" si="2393"/>
        <v>0</v>
      </c>
      <c r="AQ965" s="591"/>
      <c r="AR965" s="401">
        <f t="shared" si="2394"/>
        <v>0</v>
      </c>
      <c r="AS965" s="519">
        <f t="shared" si="2395"/>
        <v>0</v>
      </c>
      <c r="AT965" s="429">
        <f t="shared" si="2396"/>
        <v>0</v>
      </c>
      <c r="AU965" s="513"/>
      <c r="AV965" s="401">
        <f t="shared" si="2397"/>
        <v>0</v>
      </c>
      <c r="AW965" s="519">
        <f t="shared" si="2398"/>
        <v>0</v>
      </c>
      <c r="AX965" s="429">
        <f t="shared" si="2399"/>
        <v>0</v>
      </c>
      <c r="AY965" s="513"/>
      <c r="AZ965" s="681">
        <f t="shared" si="2400"/>
        <v>0</v>
      </c>
      <c r="BA965" s="519">
        <f t="shared" si="2401"/>
        <v>0</v>
      </c>
      <c r="BB965" s="429">
        <f t="shared" si="2402"/>
        <v>0</v>
      </c>
      <c r="BC965" s="513"/>
      <c r="BD965" s="681">
        <f t="shared" si="2403"/>
        <v>0</v>
      </c>
      <c r="BE965" s="519">
        <f t="shared" si="2404"/>
        <v>0</v>
      </c>
      <c r="BF965" s="429">
        <f t="shared" si="2405"/>
        <v>0</v>
      </c>
      <c r="BG965" s="513"/>
      <c r="BH965" s="681">
        <f t="shared" si="2406"/>
        <v>0</v>
      </c>
      <c r="BI965" s="519">
        <f t="shared" si="2407"/>
        <v>0</v>
      </c>
      <c r="BJ965" s="429">
        <f t="shared" si="2408"/>
        <v>0</v>
      </c>
      <c r="BK965" s="513"/>
      <c r="BL965" s="681">
        <f t="shared" si="2409"/>
        <v>0</v>
      </c>
      <c r="BM965" s="519">
        <f t="shared" si="2410"/>
        <v>0</v>
      </c>
      <c r="BN965" s="429">
        <f t="shared" si="2411"/>
        <v>0</v>
      </c>
      <c r="BO965" s="718"/>
      <c r="BP965" s="706">
        <f t="shared" si="2412"/>
        <v>0</v>
      </c>
      <c r="BQ965" s="718">
        <f t="shared" si="2413"/>
        <v>0</v>
      </c>
      <c r="BR965" s="706">
        <f t="shared" si="2414"/>
        <v>0</v>
      </c>
      <c r="BS965" s="718"/>
      <c r="BT965" s="706">
        <f t="shared" si="2415"/>
        <v>0</v>
      </c>
      <c r="BU965" s="718">
        <f t="shared" si="2416"/>
        <v>0</v>
      </c>
      <c r="BV965" s="706">
        <f t="shared" si="2417"/>
        <v>0</v>
      </c>
      <c r="BW965" s="718"/>
      <c r="BX965" s="706">
        <f t="shared" si="2418"/>
        <v>0</v>
      </c>
      <c r="BY965" s="718">
        <f t="shared" si="2419"/>
        <v>0</v>
      </c>
      <c r="BZ965" s="706">
        <f t="shared" si="2420"/>
        <v>0</v>
      </c>
      <c r="CA965" s="718"/>
      <c r="CB965" s="706">
        <f t="shared" si="2421"/>
        <v>0</v>
      </c>
      <c r="CC965" s="718">
        <f t="shared" si="2422"/>
        <v>0</v>
      </c>
      <c r="CD965" s="706">
        <f t="shared" si="2423"/>
        <v>0</v>
      </c>
      <c r="CE965" s="706"/>
      <c r="CF965" s="402">
        <f>+G966+H966</f>
        <v>4812937.2719999999</v>
      </c>
    </row>
    <row r="966" spans="2:84" ht="36">
      <c r="B966" s="395" t="s">
        <v>1197</v>
      </c>
      <c r="C966" s="396" t="s">
        <v>1198</v>
      </c>
      <c r="D966" s="397" t="s">
        <v>397</v>
      </c>
      <c r="E966" s="398">
        <v>105546.87</v>
      </c>
      <c r="F966" s="399">
        <v>45.6</v>
      </c>
      <c r="G966" s="400">
        <f t="shared" si="2372"/>
        <v>4812937.2719999999</v>
      </c>
      <c r="H966" s="400"/>
      <c r="I966" s="401"/>
      <c r="J966" s="401"/>
      <c r="K966" s="513"/>
      <c r="L966" s="401">
        <f t="shared" si="2373"/>
        <v>0</v>
      </c>
      <c r="M966" s="513">
        <f t="shared" si="2374"/>
        <v>0</v>
      </c>
      <c r="N966" s="401">
        <f t="shared" si="2375"/>
        <v>0</v>
      </c>
      <c r="O966" s="513"/>
      <c r="P966" s="401"/>
      <c r="Q966" s="513">
        <f t="shared" si="2376"/>
        <v>0</v>
      </c>
      <c r="R966" s="401">
        <f t="shared" si="2377"/>
        <v>0</v>
      </c>
      <c r="S966" s="540"/>
      <c r="T966" s="401"/>
      <c r="U966" s="513">
        <f t="shared" si="2378"/>
        <v>0</v>
      </c>
      <c r="V966" s="401">
        <f t="shared" si="2379"/>
        <v>0</v>
      </c>
      <c r="W966" s="513"/>
      <c r="X966" s="401"/>
      <c r="Y966" s="513">
        <f t="shared" si="2380"/>
        <v>0</v>
      </c>
      <c r="Z966" s="401">
        <f t="shared" si="2381"/>
        <v>0</v>
      </c>
      <c r="AA966" s="513"/>
      <c r="AB966" s="401">
        <f t="shared" si="2424"/>
        <v>0</v>
      </c>
      <c r="AC966" s="513">
        <f t="shared" si="2383"/>
        <v>0</v>
      </c>
      <c r="AD966" s="401">
        <f t="shared" si="2384"/>
        <v>0</v>
      </c>
      <c r="AE966" s="513"/>
      <c r="AF966" s="401">
        <f t="shared" si="2425"/>
        <v>0</v>
      </c>
      <c r="AG966" s="513">
        <f t="shared" si="2386"/>
        <v>0</v>
      </c>
      <c r="AH966" s="401">
        <f t="shared" si="2387"/>
        <v>0</v>
      </c>
      <c r="AI966" s="513"/>
      <c r="AJ966" s="401">
        <f t="shared" si="2426"/>
        <v>0</v>
      </c>
      <c r="AK966" s="513">
        <f t="shared" si="2389"/>
        <v>0</v>
      </c>
      <c r="AL966" s="401">
        <f t="shared" si="2390"/>
        <v>0</v>
      </c>
      <c r="AM966" s="519"/>
      <c r="AN966" s="429">
        <f t="shared" si="2391"/>
        <v>0</v>
      </c>
      <c r="AO966" s="519">
        <f t="shared" si="2392"/>
        <v>0</v>
      </c>
      <c r="AP966" s="429">
        <f t="shared" si="2393"/>
        <v>0</v>
      </c>
      <c r="AQ966" s="591"/>
      <c r="AR966" s="401">
        <f t="shared" si="2394"/>
        <v>0</v>
      </c>
      <c r="AS966" s="519">
        <f t="shared" si="2395"/>
        <v>0</v>
      </c>
      <c r="AT966" s="429">
        <f t="shared" si="2396"/>
        <v>0</v>
      </c>
      <c r="AU966" s="513"/>
      <c r="AV966" s="401">
        <f t="shared" si="2397"/>
        <v>0</v>
      </c>
      <c r="AW966" s="519">
        <f t="shared" si="2398"/>
        <v>0</v>
      </c>
      <c r="AX966" s="429">
        <f t="shared" si="2399"/>
        <v>0</v>
      </c>
      <c r="AY966" s="513"/>
      <c r="AZ966" s="681">
        <f t="shared" si="2400"/>
        <v>0</v>
      </c>
      <c r="BA966" s="519">
        <f t="shared" si="2401"/>
        <v>0</v>
      </c>
      <c r="BB966" s="429">
        <f t="shared" si="2402"/>
        <v>0</v>
      </c>
      <c r="BC966" s="513"/>
      <c r="BD966" s="681">
        <f t="shared" si="2403"/>
        <v>0</v>
      </c>
      <c r="BE966" s="519">
        <f t="shared" si="2404"/>
        <v>0</v>
      </c>
      <c r="BF966" s="429">
        <f t="shared" si="2405"/>
        <v>0</v>
      </c>
      <c r="BG966" s="513"/>
      <c r="BH966" s="681">
        <f t="shared" si="2406"/>
        <v>0</v>
      </c>
      <c r="BI966" s="519">
        <f t="shared" si="2407"/>
        <v>0</v>
      </c>
      <c r="BJ966" s="429">
        <f t="shared" si="2408"/>
        <v>0</v>
      </c>
      <c r="BK966" s="513"/>
      <c r="BL966" s="681">
        <f t="shared" si="2409"/>
        <v>0</v>
      </c>
      <c r="BM966" s="519">
        <f t="shared" si="2410"/>
        <v>0</v>
      </c>
      <c r="BN966" s="429">
        <f t="shared" si="2411"/>
        <v>0</v>
      </c>
      <c r="BO966" s="718"/>
      <c r="BP966" s="706">
        <f t="shared" si="2412"/>
        <v>0</v>
      </c>
      <c r="BQ966" s="718">
        <f t="shared" si="2413"/>
        <v>0</v>
      </c>
      <c r="BR966" s="706">
        <f t="shared" si="2414"/>
        <v>0</v>
      </c>
      <c r="BS966" s="718"/>
      <c r="BT966" s="706">
        <f t="shared" si="2415"/>
        <v>0</v>
      </c>
      <c r="BU966" s="718">
        <f t="shared" si="2416"/>
        <v>0</v>
      </c>
      <c r="BV966" s="706">
        <f t="shared" si="2417"/>
        <v>0</v>
      </c>
      <c r="BW966" s="718"/>
      <c r="BX966" s="706">
        <f t="shared" si="2418"/>
        <v>0</v>
      </c>
      <c r="BY966" s="718">
        <f t="shared" si="2419"/>
        <v>0</v>
      </c>
      <c r="BZ966" s="706">
        <f t="shared" si="2420"/>
        <v>0</v>
      </c>
      <c r="CA966" s="718">
        <v>35.85</v>
      </c>
      <c r="CB966" s="706">
        <f t="shared" si="2421"/>
        <v>3783855.2895</v>
      </c>
      <c r="CC966" s="718">
        <f t="shared" si="2422"/>
        <v>35.85</v>
      </c>
      <c r="CD966" s="706">
        <f t="shared" si="2423"/>
        <v>3783855.2895</v>
      </c>
      <c r="CE966" s="706"/>
      <c r="CF966" s="402"/>
    </row>
    <row r="967" spans="2:84" ht="216">
      <c r="B967" s="395">
        <v>17.399999999999999</v>
      </c>
      <c r="C967" s="396" t="s">
        <v>1200</v>
      </c>
      <c r="D967" s="397" t="s">
        <v>397</v>
      </c>
      <c r="E967" s="398">
        <v>131184.9</v>
      </c>
      <c r="F967" s="399">
        <v>3264.23</v>
      </c>
      <c r="G967" s="400">
        <f>F967*E967</f>
        <v>428217686.12699997</v>
      </c>
      <c r="H967" s="400"/>
      <c r="I967" s="401"/>
      <c r="J967" s="401"/>
      <c r="K967" s="513"/>
      <c r="L967" s="401"/>
      <c r="M967" s="513"/>
      <c r="N967" s="401"/>
      <c r="O967" s="513"/>
      <c r="P967" s="401"/>
      <c r="Q967" s="513"/>
      <c r="R967" s="401"/>
      <c r="S967" s="540"/>
      <c r="T967" s="401"/>
      <c r="U967" s="513"/>
      <c r="V967" s="401"/>
      <c r="W967" s="513"/>
      <c r="X967" s="401"/>
      <c r="Y967" s="513"/>
      <c r="Z967" s="401"/>
      <c r="AA967" s="513"/>
      <c r="AB967" s="401"/>
      <c r="AC967" s="513"/>
      <c r="AD967" s="401"/>
      <c r="AE967" s="513"/>
      <c r="AF967" s="401"/>
      <c r="AG967" s="513"/>
      <c r="AH967" s="401"/>
      <c r="AI967" s="513"/>
      <c r="AJ967" s="401"/>
      <c r="AK967" s="513"/>
      <c r="AL967" s="401"/>
      <c r="AM967" s="519"/>
      <c r="AN967" s="429"/>
      <c r="AO967" s="519"/>
      <c r="AP967" s="429"/>
      <c r="AQ967" s="591"/>
      <c r="AR967" s="401"/>
      <c r="AS967" s="519"/>
      <c r="AT967" s="429"/>
      <c r="AU967" s="513"/>
      <c r="AV967" s="401"/>
      <c r="AW967" s="519"/>
      <c r="AX967" s="429"/>
      <c r="AY967" s="513"/>
      <c r="AZ967" s="681"/>
      <c r="BA967" s="519"/>
      <c r="BB967" s="429"/>
      <c r="BC967" s="513"/>
      <c r="BD967" s="681"/>
      <c r="BE967" s="519"/>
      <c r="BF967" s="429"/>
      <c r="BG967" s="513"/>
      <c r="BH967" s="681"/>
      <c r="BI967" s="519"/>
      <c r="BJ967" s="429"/>
      <c r="BK967" s="513"/>
      <c r="BL967" s="681"/>
      <c r="BM967" s="519"/>
      <c r="BN967" s="429"/>
      <c r="BO967" s="718">
        <v>112.95</v>
      </c>
      <c r="BP967" s="706">
        <f>BO967*$E967</f>
        <v>14817334.455</v>
      </c>
      <c r="BQ967" s="718">
        <f>BM967+BO967</f>
        <v>112.95</v>
      </c>
      <c r="BR967" s="706">
        <f>BQ967*$E967</f>
        <v>14817334.455</v>
      </c>
      <c r="BS967" s="718">
        <f>216.12</f>
        <v>216.12</v>
      </c>
      <c r="BT967" s="706">
        <f t="shared" si="2415"/>
        <v>28351680.588</v>
      </c>
      <c r="BU967" s="718">
        <f t="shared" si="2416"/>
        <v>329.07</v>
      </c>
      <c r="BV967" s="706">
        <f t="shared" si="2417"/>
        <v>43169015.042999998</v>
      </c>
      <c r="BW967" s="718"/>
      <c r="BX967" s="706">
        <f t="shared" si="2418"/>
        <v>0</v>
      </c>
      <c r="BY967" s="718">
        <f t="shared" si="2419"/>
        <v>329.07</v>
      </c>
      <c r="BZ967" s="706">
        <f t="shared" si="2420"/>
        <v>43169015.042999998</v>
      </c>
      <c r="CA967" s="718"/>
      <c r="CB967" s="706">
        <f t="shared" si="2421"/>
        <v>0</v>
      </c>
      <c r="CC967" s="718">
        <f t="shared" si="2422"/>
        <v>329.07</v>
      </c>
      <c r="CD967" s="706">
        <f t="shared" si="2423"/>
        <v>43169015.042999998</v>
      </c>
      <c r="CE967" s="706"/>
      <c r="CF967" s="402">
        <f>+G969+H969</f>
        <v>10997712</v>
      </c>
    </row>
    <row r="968" spans="2:84" ht="90">
      <c r="B968" s="395" t="s">
        <v>1201</v>
      </c>
      <c r="C968" s="396" t="s">
        <v>1202</v>
      </c>
      <c r="D968" s="397" t="s">
        <v>392</v>
      </c>
      <c r="E968" s="398">
        <v>56522.07</v>
      </c>
      <c r="F968" s="399">
        <v>0</v>
      </c>
      <c r="G968" s="400">
        <f>F968*E968</f>
        <v>0</v>
      </c>
      <c r="H968" s="400"/>
      <c r="I968" s="401"/>
      <c r="J968" s="401"/>
      <c r="K968" s="513"/>
      <c r="L968" s="401"/>
      <c r="M968" s="513">
        <f>I968+K968</f>
        <v>0</v>
      </c>
      <c r="N968" s="401">
        <f>M968*$F968</f>
        <v>0</v>
      </c>
      <c r="O968" s="401"/>
      <c r="P968" s="401"/>
      <c r="Q968" s="513">
        <f>M968+O968</f>
        <v>0</v>
      </c>
      <c r="R968" s="401">
        <f>Q968*$F968</f>
        <v>0</v>
      </c>
      <c r="S968" s="540"/>
      <c r="T968" s="401"/>
      <c r="U968" s="513">
        <f>Q968+S968</f>
        <v>0</v>
      </c>
      <c r="V968" s="401">
        <f>U968*$F968</f>
        <v>0</v>
      </c>
      <c r="W968" s="513"/>
      <c r="X968" s="401"/>
      <c r="Y968" s="513">
        <f>U968+W968</f>
        <v>0</v>
      </c>
      <c r="Z968" s="401">
        <f>Y968*$F968</f>
        <v>0</v>
      </c>
      <c r="AA968" s="513"/>
      <c r="AB968" s="401">
        <f>AA968*$F968</f>
        <v>0</v>
      </c>
      <c r="AC968" s="513">
        <f>Y968+AA968</f>
        <v>0</v>
      </c>
      <c r="AD968" s="401">
        <f>AC968*$F968</f>
        <v>0</v>
      </c>
      <c r="AE968" s="513"/>
      <c r="AF968" s="401">
        <f>AE968*$F968</f>
        <v>0</v>
      </c>
      <c r="AG968" s="513">
        <f>AC968+AE968</f>
        <v>0</v>
      </c>
      <c r="AH968" s="401">
        <f>AG968*$F968</f>
        <v>0</v>
      </c>
      <c r="AI968" s="513"/>
      <c r="AJ968" s="401">
        <f>AI968*$F968</f>
        <v>0</v>
      </c>
      <c r="AK968" s="513">
        <f>AG968+AI968</f>
        <v>0</v>
      </c>
      <c r="AL968" s="401">
        <f>AK968*$F968</f>
        <v>0</v>
      </c>
      <c r="AM968" s="519"/>
      <c r="AN968" s="429">
        <f>AM968*$F968</f>
        <v>0</v>
      </c>
      <c r="AO968" s="519">
        <f>AK968+AM968</f>
        <v>0</v>
      </c>
      <c r="AP968" s="429">
        <f>AO968*$F968</f>
        <v>0</v>
      </c>
      <c r="AQ968" s="591"/>
      <c r="AR968" s="401">
        <f>AQ968*$F968</f>
        <v>0</v>
      </c>
      <c r="AS968" s="519">
        <f>AO968+AQ968</f>
        <v>0</v>
      </c>
      <c r="AT968" s="429">
        <f>AS968*$F968</f>
        <v>0</v>
      </c>
      <c r="AU968" s="513"/>
      <c r="AV968" s="401">
        <f>AU968*$F968</f>
        <v>0</v>
      </c>
      <c r="AW968" s="519">
        <f>AS968+AU968</f>
        <v>0</v>
      </c>
      <c r="AX968" s="429">
        <f>AW968*$F968</f>
        <v>0</v>
      </c>
      <c r="AY968" s="513"/>
      <c r="AZ968" s="681">
        <f>AY968*$F968</f>
        <v>0</v>
      </c>
      <c r="BA968" s="519">
        <f>AW968+AY968</f>
        <v>0</v>
      </c>
      <c r="BB968" s="429">
        <f>BA968*$F968</f>
        <v>0</v>
      </c>
      <c r="BC968" s="695"/>
      <c r="BD968" s="681">
        <f>BC968*$F968</f>
        <v>0</v>
      </c>
      <c r="BE968" s="695">
        <f>BA968+BC968</f>
        <v>0</v>
      </c>
      <c r="BF968" s="681">
        <f>BE968*$F968</f>
        <v>0</v>
      </c>
      <c r="BG968" s="695"/>
      <c r="BH968" s="681">
        <f>BG968*$F968</f>
        <v>0</v>
      </c>
      <c r="BI968" s="519">
        <f>BE968+BG968</f>
        <v>0</v>
      </c>
      <c r="BJ968" s="429">
        <f>BI968*$F968</f>
        <v>0</v>
      </c>
      <c r="BK968" s="695"/>
      <c r="BL968" s="681">
        <f>BK968*$F968</f>
        <v>0</v>
      </c>
      <c r="BM968" s="519">
        <f>BI968+BK968</f>
        <v>0</v>
      </c>
      <c r="BN968" s="429">
        <f>BM968*$F968</f>
        <v>0</v>
      </c>
      <c r="BO968" s="718"/>
      <c r="BP968" s="706">
        <f>BO968*$F968</f>
        <v>0</v>
      </c>
      <c r="BQ968" s="718">
        <f>BM968+BO968</f>
        <v>0</v>
      </c>
      <c r="BR968" s="706">
        <f>BQ968*$F968</f>
        <v>0</v>
      </c>
      <c r="BS968" s="718"/>
      <c r="BT968" s="706">
        <f>BS968*$F968</f>
        <v>0</v>
      </c>
      <c r="BU968" s="718">
        <f>BQ968+BS968</f>
        <v>0</v>
      </c>
      <c r="BV968" s="706">
        <f>BU968*$F968</f>
        <v>0</v>
      </c>
      <c r="BW968" s="718"/>
      <c r="BX968" s="706">
        <f>BW968*$F968</f>
        <v>0</v>
      </c>
      <c r="BY968" s="718">
        <f>BU968+BW968</f>
        <v>0</v>
      </c>
      <c r="BZ968" s="706">
        <f>BY968*$F968</f>
        <v>0</v>
      </c>
      <c r="CA968" s="718">
        <v>118.63</v>
      </c>
      <c r="CB968" s="706">
        <f>CA968*$F968</f>
        <v>0</v>
      </c>
      <c r="CC968" s="718">
        <f>BY968+CA968</f>
        <v>118.63</v>
      </c>
      <c r="CD968" s="706">
        <f>CC968*$F968</f>
        <v>0</v>
      </c>
      <c r="CE968" s="706"/>
      <c r="CF968" s="402">
        <f>+G970+H970</f>
        <v>8062560.0000000009</v>
      </c>
    </row>
    <row r="969" spans="2:84">
      <c r="B969" s="395" t="s">
        <v>99</v>
      </c>
      <c r="C969" s="396" t="s">
        <v>1254</v>
      </c>
      <c r="D969" s="397" t="s">
        <v>397</v>
      </c>
      <c r="E969" s="398">
        <v>13747.14</v>
      </c>
      <c r="F969" s="399">
        <v>800</v>
      </c>
      <c r="G969" s="400">
        <f t="shared" si="2372"/>
        <v>10997712</v>
      </c>
      <c r="H969" s="400"/>
      <c r="I969" s="401"/>
      <c r="J969" s="401"/>
      <c r="K969" s="513"/>
      <c r="L969" s="401">
        <f t="shared" si="2373"/>
        <v>0</v>
      </c>
      <c r="M969" s="513">
        <f t="shared" si="2374"/>
        <v>0</v>
      </c>
      <c r="N969" s="401">
        <f t="shared" si="2375"/>
        <v>0</v>
      </c>
      <c r="O969" s="513"/>
      <c r="P969" s="401"/>
      <c r="Q969" s="513">
        <f t="shared" si="2376"/>
        <v>0</v>
      </c>
      <c r="R969" s="401">
        <f t="shared" si="2377"/>
        <v>0</v>
      </c>
      <c r="S969" s="540"/>
      <c r="T969" s="401"/>
      <c r="U969" s="513">
        <f t="shared" si="2378"/>
        <v>0</v>
      </c>
      <c r="V969" s="401">
        <f t="shared" si="2379"/>
        <v>0</v>
      </c>
      <c r="W969" s="513"/>
      <c r="X969" s="401"/>
      <c r="Y969" s="513">
        <f t="shared" si="2380"/>
        <v>0</v>
      </c>
      <c r="Z969" s="401">
        <f t="shared" si="2381"/>
        <v>0</v>
      </c>
      <c r="AA969" s="513"/>
      <c r="AB969" s="401">
        <f>AA969*$E969</f>
        <v>0</v>
      </c>
      <c r="AC969" s="513">
        <f t="shared" si="2383"/>
        <v>0</v>
      </c>
      <c r="AD969" s="401">
        <f t="shared" si="2384"/>
        <v>0</v>
      </c>
      <c r="AE969" s="513"/>
      <c r="AF969" s="401">
        <f>AE969*$E969</f>
        <v>0</v>
      </c>
      <c r="AG969" s="513">
        <f t="shared" si="2386"/>
        <v>0</v>
      </c>
      <c r="AH969" s="401">
        <f t="shared" si="2387"/>
        <v>0</v>
      </c>
      <c r="AI969" s="513"/>
      <c r="AJ969" s="401">
        <f>AI969*$E969</f>
        <v>0</v>
      </c>
      <c r="AK969" s="513">
        <f t="shared" si="2389"/>
        <v>0</v>
      </c>
      <c r="AL969" s="401">
        <f t="shared" si="2390"/>
        <v>0</v>
      </c>
      <c r="AM969" s="519"/>
      <c r="AN969" s="429">
        <f t="shared" si="2391"/>
        <v>0</v>
      </c>
      <c r="AO969" s="519">
        <f t="shared" si="2392"/>
        <v>0</v>
      </c>
      <c r="AP969" s="429">
        <f t="shared" si="2393"/>
        <v>0</v>
      </c>
      <c r="AQ969" s="591"/>
      <c r="AR969" s="401">
        <f t="shared" si="2394"/>
        <v>0</v>
      </c>
      <c r="AS969" s="519">
        <f t="shared" si="2395"/>
        <v>0</v>
      </c>
      <c r="AT969" s="429">
        <f t="shared" si="2396"/>
        <v>0</v>
      </c>
      <c r="AU969" s="513"/>
      <c r="AV969" s="401">
        <f t="shared" si="2397"/>
        <v>0</v>
      </c>
      <c r="AW969" s="519">
        <f t="shared" si="2398"/>
        <v>0</v>
      </c>
      <c r="AX969" s="429">
        <f t="shared" si="2399"/>
        <v>0</v>
      </c>
      <c r="AY969" s="513"/>
      <c r="AZ969" s="681">
        <f t="shared" si="2400"/>
        <v>0</v>
      </c>
      <c r="BA969" s="519">
        <f t="shared" si="2401"/>
        <v>0</v>
      </c>
      <c r="BB969" s="429">
        <f t="shared" si="2402"/>
        <v>0</v>
      </c>
      <c r="BC969" s="513"/>
      <c r="BD969" s="681">
        <f t="shared" si="2403"/>
        <v>0</v>
      </c>
      <c r="BE969" s="519">
        <f t="shared" si="2404"/>
        <v>0</v>
      </c>
      <c r="BF969" s="429">
        <f t="shared" si="2405"/>
        <v>0</v>
      </c>
      <c r="BG969" s="513"/>
      <c r="BH969" s="681">
        <f t="shared" si="2406"/>
        <v>0</v>
      </c>
      <c r="BI969" s="519">
        <f t="shared" si="2407"/>
        <v>0</v>
      </c>
      <c r="BJ969" s="429">
        <f t="shared" si="2408"/>
        <v>0</v>
      </c>
      <c r="BK969" s="513"/>
      <c r="BL969" s="681">
        <f t="shared" si="2409"/>
        <v>0</v>
      </c>
      <c r="BM969" s="519">
        <f t="shared" si="2410"/>
        <v>0</v>
      </c>
      <c r="BN969" s="429">
        <f t="shared" si="2411"/>
        <v>0</v>
      </c>
      <c r="BO969" s="718"/>
      <c r="BP969" s="706">
        <f t="shared" si="2412"/>
        <v>0</v>
      </c>
      <c r="BQ969" s="718">
        <f t="shared" si="2413"/>
        <v>0</v>
      </c>
      <c r="BR969" s="706">
        <f t="shared" si="2414"/>
        <v>0</v>
      </c>
      <c r="BS969" s="718">
        <v>237.18</v>
      </c>
      <c r="BT969" s="706">
        <f t="shared" si="2415"/>
        <v>3260546.6652000002</v>
      </c>
      <c r="BU969" s="718">
        <f t="shared" si="2416"/>
        <v>237.18</v>
      </c>
      <c r="BV969" s="706">
        <f t="shared" si="2417"/>
        <v>3260546.6652000002</v>
      </c>
      <c r="BW969" s="718"/>
      <c r="BX969" s="706">
        <f t="shared" si="2418"/>
        <v>0</v>
      </c>
      <c r="BY969" s="718">
        <f t="shared" si="2419"/>
        <v>237.18</v>
      </c>
      <c r="BZ969" s="706">
        <f t="shared" si="2420"/>
        <v>3260546.6652000002</v>
      </c>
      <c r="CA969" s="718"/>
      <c r="CB969" s="706">
        <f t="shared" si="2421"/>
        <v>0</v>
      </c>
      <c r="CC969" s="718">
        <f t="shared" si="2422"/>
        <v>237.18</v>
      </c>
      <c r="CD969" s="706">
        <f t="shared" si="2423"/>
        <v>3260546.6652000002</v>
      </c>
      <c r="CE969" s="706"/>
      <c r="CF969" s="402">
        <f>+G971+H971</f>
        <v>43199164.799999997</v>
      </c>
    </row>
    <row r="970" spans="2:84">
      <c r="B970" s="395" t="s">
        <v>1257</v>
      </c>
      <c r="C970" s="396" t="s">
        <v>1258</v>
      </c>
      <c r="D970" s="397" t="s">
        <v>397</v>
      </c>
      <c r="E970" s="398">
        <v>10078.200000000001</v>
      </c>
      <c r="F970" s="399">
        <v>800</v>
      </c>
      <c r="G970" s="400">
        <f t="shared" si="2372"/>
        <v>8062560.0000000009</v>
      </c>
      <c r="H970" s="400"/>
      <c r="I970" s="401"/>
      <c r="J970" s="401"/>
      <c r="K970" s="513"/>
      <c r="L970" s="401">
        <f t="shared" si="2373"/>
        <v>0</v>
      </c>
      <c r="M970" s="513">
        <f t="shared" si="2374"/>
        <v>0</v>
      </c>
      <c r="N970" s="401">
        <f t="shared" si="2375"/>
        <v>0</v>
      </c>
      <c r="O970" s="513"/>
      <c r="P970" s="401"/>
      <c r="Q970" s="513">
        <f t="shared" si="2376"/>
        <v>0</v>
      </c>
      <c r="R970" s="401">
        <f t="shared" si="2377"/>
        <v>0</v>
      </c>
      <c r="S970" s="540"/>
      <c r="T970" s="401"/>
      <c r="U970" s="513">
        <f t="shared" si="2378"/>
        <v>0</v>
      </c>
      <c r="V970" s="401">
        <f t="shared" si="2379"/>
        <v>0</v>
      </c>
      <c r="W970" s="513"/>
      <c r="X970" s="401"/>
      <c r="Y970" s="513">
        <f t="shared" si="2380"/>
        <v>0</v>
      </c>
      <c r="Z970" s="401">
        <f t="shared" si="2381"/>
        <v>0</v>
      </c>
      <c r="AA970" s="513"/>
      <c r="AB970" s="401">
        <f>AA970*$E970</f>
        <v>0</v>
      </c>
      <c r="AC970" s="513">
        <f t="shared" si="2383"/>
        <v>0</v>
      </c>
      <c r="AD970" s="401">
        <f t="shared" si="2384"/>
        <v>0</v>
      </c>
      <c r="AE970" s="513"/>
      <c r="AF970" s="401">
        <f>AE970*$E970</f>
        <v>0</v>
      </c>
      <c r="AG970" s="513">
        <f t="shared" si="2386"/>
        <v>0</v>
      </c>
      <c r="AH970" s="401">
        <f t="shared" si="2387"/>
        <v>0</v>
      </c>
      <c r="AI970" s="513"/>
      <c r="AJ970" s="401">
        <f>AI970*$E970</f>
        <v>0</v>
      </c>
      <c r="AK970" s="513">
        <f t="shared" si="2389"/>
        <v>0</v>
      </c>
      <c r="AL970" s="401">
        <f t="shared" si="2390"/>
        <v>0</v>
      </c>
      <c r="AM970" s="519"/>
      <c r="AN970" s="429">
        <f t="shared" si="2391"/>
        <v>0</v>
      </c>
      <c r="AO970" s="519">
        <f t="shared" si="2392"/>
        <v>0</v>
      </c>
      <c r="AP970" s="429">
        <f t="shared" si="2393"/>
        <v>0</v>
      </c>
      <c r="AQ970" s="591"/>
      <c r="AR970" s="401">
        <f t="shared" si="2394"/>
        <v>0</v>
      </c>
      <c r="AS970" s="519">
        <f t="shared" si="2395"/>
        <v>0</v>
      </c>
      <c r="AT970" s="429">
        <f t="shared" si="2396"/>
        <v>0</v>
      </c>
      <c r="AU970" s="513"/>
      <c r="AV970" s="401">
        <f t="shared" si="2397"/>
        <v>0</v>
      </c>
      <c r="AW970" s="519">
        <f t="shared" si="2398"/>
        <v>0</v>
      </c>
      <c r="AX970" s="429">
        <f t="shared" si="2399"/>
        <v>0</v>
      </c>
      <c r="AY970" s="513"/>
      <c r="AZ970" s="681">
        <f t="shared" si="2400"/>
        <v>0</v>
      </c>
      <c r="BA970" s="519">
        <f t="shared" si="2401"/>
        <v>0</v>
      </c>
      <c r="BB970" s="429">
        <f t="shared" si="2402"/>
        <v>0</v>
      </c>
      <c r="BC970" s="513"/>
      <c r="BD970" s="681">
        <f t="shared" si="2403"/>
        <v>0</v>
      </c>
      <c r="BE970" s="519">
        <f t="shared" si="2404"/>
        <v>0</v>
      </c>
      <c r="BF970" s="429">
        <f t="shared" si="2405"/>
        <v>0</v>
      </c>
      <c r="BG970" s="513"/>
      <c r="BH970" s="681">
        <f t="shared" si="2406"/>
        <v>0</v>
      </c>
      <c r="BI970" s="519">
        <f t="shared" si="2407"/>
        <v>0</v>
      </c>
      <c r="BJ970" s="429">
        <f t="shared" si="2408"/>
        <v>0</v>
      </c>
      <c r="BK970" s="513"/>
      <c r="BL970" s="681">
        <f t="shared" si="2409"/>
        <v>0</v>
      </c>
      <c r="BM970" s="519">
        <f t="shared" si="2410"/>
        <v>0</v>
      </c>
      <c r="BN970" s="429">
        <f t="shared" si="2411"/>
        <v>0</v>
      </c>
      <c r="BO970" s="718"/>
      <c r="BP970" s="706">
        <f t="shared" si="2412"/>
        <v>0</v>
      </c>
      <c r="BQ970" s="718">
        <f t="shared" si="2413"/>
        <v>0</v>
      </c>
      <c r="BR970" s="706">
        <f t="shared" si="2414"/>
        <v>0</v>
      </c>
      <c r="BS970" s="718"/>
      <c r="BT970" s="706">
        <f t="shared" si="2415"/>
        <v>0</v>
      </c>
      <c r="BU970" s="718">
        <f t="shared" si="2416"/>
        <v>0</v>
      </c>
      <c r="BV970" s="706">
        <f t="shared" si="2417"/>
        <v>0</v>
      </c>
      <c r="BW970" s="718">
        <v>182.34</v>
      </c>
      <c r="BX970" s="706">
        <f t="shared" si="2418"/>
        <v>1837658.9880000001</v>
      </c>
      <c r="BY970" s="718">
        <f t="shared" si="2419"/>
        <v>182.34</v>
      </c>
      <c r="BZ970" s="706">
        <f t="shared" si="2420"/>
        <v>1837658.9880000001</v>
      </c>
      <c r="CA970" s="718"/>
      <c r="CB970" s="706">
        <f t="shared" si="2421"/>
        <v>0</v>
      </c>
      <c r="CC970" s="718">
        <f t="shared" si="2422"/>
        <v>182.34</v>
      </c>
      <c r="CD970" s="706">
        <f t="shared" si="2423"/>
        <v>1837658.9880000001</v>
      </c>
      <c r="CE970" s="706"/>
      <c r="CF970" s="402">
        <f>+G972+H972</f>
        <v>11613096</v>
      </c>
    </row>
    <row r="971" spans="2:84" ht="144">
      <c r="B971" s="395" t="s">
        <v>1263</v>
      </c>
      <c r="C971" s="396" t="s">
        <v>1264</v>
      </c>
      <c r="D971" s="397" t="s">
        <v>397</v>
      </c>
      <c r="E971" s="398">
        <v>134997.38999999998</v>
      </c>
      <c r="F971" s="399">
        <v>320</v>
      </c>
      <c r="G971" s="400">
        <f t="shared" si="2372"/>
        <v>43199164.799999997</v>
      </c>
      <c r="H971" s="400"/>
      <c r="I971" s="401"/>
      <c r="J971" s="401"/>
      <c r="K971" s="513"/>
      <c r="L971" s="401">
        <f t="shared" si="2373"/>
        <v>0</v>
      </c>
      <c r="M971" s="513">
        <f t="shared" si="2374"/>
        <v>0</v>
      </c>
      <c r="N971" s="401">
        <f t="shared" si="2375"/>
        <v>0</v>
      </c>
      <c r="O971" s="513"/>
      <c r="P971" s="401"/>
      <c r="Q971" s="513">
        <f t="shared" si="2376"/>
        <v>0</v>
      </c>
      <c r="R971" s="401">
        <f t="shared" si="2377"/>
        <v>0</v>
      </c>
      <c r="S971" s="540"/>
      <c r="T971" s="401"/>
      <c r="U971" s="513">
        <f t="shared" si="2378"/>
        <v>0</v>
      </c>
      <c r="V971" s="401">
        <f t="shared" si="2379"/>
        <v>0</v>
      </c>
      <c r="W971" s="513"/>
      <c r="X971" s="401"/>
      <c r="Y971" s="513">
        <f t="shared" si="2380"/>
        <v>0</v>
      </c>
      <c r="Z971" s="401">
        <f t="shared" si="2381"/>
        <v>0</v>
      </c>
      <c r="AA971" s="513"/>
      <c r="AB971" s="401">
        <f>AA971*$E971</f>
        <v>0</v>
      </c>
      <c r="AC971" s="513">
        <f t="shared" si="2383"/>
        <v>0</v>
      </c>
      <c r="AD971" s="401">
        <f t="shared" si="2384"/>
        <v>0</v>
      </c>
      <c r="AE971" s="513"/>
      <c r="AF971" s="401">
        <f>AE971*$E971</f>
        <v>0</v>
      </c>
      <c r="AG971" s="513">
        <f t="shared" si="2386"/>
        <v>0</v>
      </c>
      <c r="AH971" s="401">
        <f t="shared" si="2387"/>
        <v>0</v>
      </c>
      <c r="AI971" s="513"/>
      <c r="AJ971" s="401">
        <f>AI971*$E971</f>
        <v>0</v>
      </c>
      <c r="AK971" s="513">
        <f t="shared" si="2389"/>
        <v>0</v>
      </c>
      <c r="AL971" s="401">
        <f t="shared" si="2390"/>
        <v>0</v>
      </c>
      <c r="AM971" s="519"/>
      <c r="AN971" s="429">
        <f t="shared" si="2391"/>
        <v>0</v>
      </c>
      <c r="AO971" s="519">
        <f t="shared" si="2392"/>
        <v>0</v>
      </c>
      <c r="AP971" s="429">
        <f t="shared" si="2393"/>
        <v>0</v>
      </c>
      <c r="AQ971" s="591"/>
      <c r="AR971" s="401">
        <f t="shared" si="2394"/>
        <v>0</v>
      </c>
      <c r="AS971" s="519">
        <f t="shared" si="2395"/>
        <v>0</v>
      </c>
      <c r="AT971" s="429">
        <f t="shared" si="2396"/>
        <v>0</v>
      </c>
      <c r="AU971" s="513">
        <v>315.02999999999997</v>
      </c>
      <c r="AV971" s="401">
        <f t="shared" si="2397"/>
        <v>42528227.771699995</v>
      </c>
      <c r="AW971" s="519">
        <f t="shared" si="2398"/>
        <v>315.02999999999997</v>
      </c>
      <c r="AX971" s="429">
        <f t="shared" si="2399"/>
        <v>42528227.771699995</v>
      </c>
      <c r="AY971" s="513"/>
      <c r="AZ971" s="681">
        <f t="shared" si="2400"/>
        <v>0</v>
      </c>
      <c r="BA971" s="519">
        <f t="shared" si="2401"/>
        <v>315.02999999999997</v>
      </c>
      <c r="BB971" s="429">
        <f t="shared" si="2402"/>
        <v>42528227.771699995</v>
      </c>
      <c r="BC971" s="513"/>
      <c r="BD971" s="429">
        <f t="shared" si="2403"/>
        <v>0</v>
      </c>
      <c r="BE971" s="519">
        <f t="shared" si="2404"/>
        <v>315.02999999999997</v>
      </c>
      <c r="BF971" s="429">
        <f t="shared" si="2405"/>
        <v>42528227.771699995</v>
      </c>
      <c r="BG971" s="513"/>
      <c r="BH971" s="429">
        <f t="shared" si="2406"/>
        <v>0</v>
      </c>
      <c r="BI971" s="519">
        <f t="shared" si="2407"/>
        <v>315.02999999999997</v>
      </c>
      <c r="BJ971" s="429">
        <f t="shared" si="2408"/>
        <v>42528227.771699995</v>
      </c>
      <c r="BK971" s="513"/>
      <c r="BL971" s="429">
        <f t="shared" si="2409"/>
        <v>0</v>
      </c>
      <c r="BM971" s="519">
        <f t="shared" si="2410"/>
        <v>315.02999999999997</v>
      </c>
      <c r="BN971" s="429">
        <f t="shared" si="2411"/>
        <v>42528227.771699995</v>
      </c>
      <c r="BO971" s="718"/>
      <c r="BP971" s="706">
        <f t="shared" si="2412"/>
        <v>0</v>
      </c>
      <c r="BQ971" s="718">
        <f t="shared" si="2413"/>
        <v>315.02999999999997</v>
      </c>
      <c r="BR971" s="706">
        <f t="shared" si="2414"/>
        <v>42528227.771699995</v>
      </c>
      <c r="BS971" s="718"/>
      <c r="BT971" s="706">
        <f t="shared" si="2415"/>
        <v>0</v>
      </c>
      <c r="BU971" s="718">
        <f t="shared" si="2416"/>
        <v>315.02999999999997</v>
      </c>
      <c r="BV971" s="706">
        <f t="shared" si="2417"/>
        <v>42528227.771699995</v>
      </c>
      <c r="BW971" s="718"/>
      <c r="BX971" s="706">
        <f t="shared" si="2418"/>
        <v>0</v>
      </c>
      <c r="BY971" s="718">
        <f t="shared" si="2419"/>
        <v>315.02999999999997</v>
      </c>
      <c r="BZ971" s="706">
        <f t="shared" si="2420"/>
        <v>42528227.771699995</v>
      </c>
      <c r="CA971" s="718"/>
      <c r="CB971" s="706">
        <f t="shared" si="2421"/>
        <v>0</v>
      </c>
      <c r="CC971" s="718">
        <f t="shared" si="2422"/>
        <v>315.02999999999997</v>
      </c>
      <c r="CD971" s="706">
        <f t="shared" si="2423"/>
        <v>42528227.771699995</v>
      </c>
      <c r="CE971" s="706"/>
      <c r="CF971" s="402"/>
    </row>
    <row r="972" spans="2:84">
      <c r="B972" s="395" t="s">
        <v>113</v>
      </c>
      <c r="C972" s="396" t="s">
        <v>1488</v>
      </c>
      <c r="D972" s="397" t="s">
        <v>397</v>
      </c>
      <c r="E972" s="398">
        <v>14516.369999999999</v>
      </c>
      <c r="F972" s="399">
        <v>800</v>
      </c>
      <c r="G972" s="400">
        <f t="shared" si="2372"/>
        <v>11613096</v>
      </c>
      <c r="H972" s="400"/>
      <c r="I972" s="401"/>
      <c r="J972" s="401"/>
      <c r="K972" s="513"/>
      <c r="L972" s="401">
        <f t="shared" si="2373"/>
        <v>0</v>
      </c>
      <c r="M972" s="513">
        <f t="shared" si="2374"/>
        <v>0</v>
      </c>
      <c r="N972" s="401">
        <f t="shared" si="2375"/>
        <v>0</v>
      </c>
      <c r="O972" s="513"/>
      <c r="P972" s="401"/>
      <c r="Q972" s="513">
        <f t="shared" si="2376"/>
        <v>0</v>
      </c>
      <c r="R972" s="401">
        <f t="shared" si="2377"/>
        <v>0</v>
      </c>
      <c r="S972" s="540"/>
      <c r="T972" s="401"/>
      <c r="U972" s="513">
        <f t="shared" si="2378"/>
        <v>0</v>
      </c>
      <c r="V972" s="401">
        <f t="shared" si="2379"/>
        <v>0</v>
      </c>
      <c r="W972" s="513"/>
      <c r="X972" s="401"/>
      <c r="Y972" s="513">
        <f t="shared" si="2380"/>
        <v>0</v>
      </c>
      <c r="Z972" s="401">
        <f t="shared" si="2381"/>
        <v>0</v>
      </c>
      <c r="AA972" s="513"/>
      <c r="AB972" s="401">
        <f>AA972*$E972</f>
        <v>0</v>
      </c>
      <c r="AC972" s="513">
        <f t="shared" si="2383"/>
        <v>0</v>
      </c>
      <c r="AD972" s="401">
        <f t="shared" si="2384"/>
        <v>0</v>
      </c>
      <c r="AE972" s="513"/>
      <c r="AF972" s="401">
        <f>AE972*$E972</f>
        <v>0</v>
      </c>
      <c r="AG972" s="513">
        <f t="shared" si="2386"/>
        <v>0</v>
      </c>
      <c r="AH972" s="401">
        <f t="shared" si="2387"/>
        <v>0</v>
      </c>
      <c r="AI972" s="513"/>
      <c r="AJ972" s="401">
        <f>AI972*$E972</f>
        <v>0</v>
      </c>
      <c r="AK972" s="513">
        <f t="shared" si="2389"/>
        <v>0</v>
      </c>
      <c r="AL972" s="401">
        <f t="shared" si="2390"/>
        <v>0</v>
      </c>
      <c r="AM972" s="519"/>
      <c r="AN972" s="429">
        <f t="shared" si="2391"/>
        <v>0</v>
      </c>
      <c r="AO972" s="519">
        <f t="shared" si="2392"/>
        <v>0</v>
      </c>
      <c r="AP972" s="429">
        <f t="shared" si="2393"/>
        <v>0</v>
      </c>
      <c r="AQ972" s="591"/>
      <c r="AR972" s="401">
        <f t="shared" si="2394"/>
        <v>0</v>
      </c>
      <c r="AS972" s="519">
        <f t="shared" si="2395"/>
        <v>0</v>
      </c>
      <c r="AT972" s="429">
        <f t="shared" si="2396"/>
        <v>0</v>
      </c>
      <c r="AU972" s="513"/>
      <c r="AV972" s="401">
        <f t="shared" si="2397"/>
        <v>0</v>
      </c>
      <c r="AW972" s="519">
        <f t="shared" si="2398"/>
        <v>0</v>
      </c>
      <c r="AX972" s="429">
        <f t="shared" si="2399"/>
        <v>0</v>
      </c>
      <c r="AY972" s="513"/>
      <c r="AZ972" s="681">
        <f t="shared" si="2400"/>
        <v>0</v>
      </c>
      <c r="BA972" s="519">
        <f t="shared" si="2401"/>
        <v>0</v>
      </c>
      <c r="BB972" s="429">
        <f t="shared" si="2402"/>
        <v>0</v>
      </c>
      <c r="BC972" s="513">
        <v>9.9499999999999993</v>
      </c>
      <c r="BD972" s="429">
        <f t="shared" si="2403"/>
        <v>144437.88149999999</v>
      </c>
      <c r="BE972" s="519">
        <f t="shared" si="2404"/>
        <v>9.9499999999999993</v>
      </c>
      <c r="BF972" s="429">
        <f t="shared" si="2405"/>
        <v>144437.88149999999</v>
      </c>
      <c r="BG972" s="513"/>
      <c r="BH972" s="429">
        <f t="shared" si="2406"/>
        <v>0</v>
      </c>
      <c r="BI972" s="519">
        <f t="shared" si="2407"/>
        <v>9.9499999999999993</v>
      </c>
      <c r="BJ972" s="429">
        <f t="shared" si="2408"/>
        <v>144437.88149999999</v>
      </c>
      <c r="BK972" s="513"/>
      <c r="BL972" s="429">
        <f t="shared" si="2409"/>
        <v>0</v>
      </c>
      <c r="BM972" s="519">
        <f t="shared" si="2410"/>
        <v>9.9499999999999993</v>
      </c>
      <c r="BN972" s="429">
        <f t="shared" si="2411"/>
        <v>144437.88149999999</v>
      </c>
      <c r="BO972" s="718">
        <v>55.86</v>
      </c>
      <c r="BP972" s="706">
        <f t="shared" si="2412"/>
        <v>810884.42819999997</v>
      </c>
      <c r="BQ972" s="718">
        <f t="shared" si="2413"/>
        <v>65.81</v>
      </c>
      <c r="BR972" s="706">
        <f t="shared" si="2414"/>
        <v>955322.30969999998</v>
      </c>
      <c r="BS972" s="718">
        <f>327.01+346.55-BQ972</f>
        <v>607.75</v>
      </c>
      <c r="BT972" s="706">
        <f t="shared" si="2415"/>
        <v>8822323.8674999997</v>
      </c>
      <c r="BU972" s="718">
        <f t="shared" si="2416"/>
        <v>673.56</v>
      </c>
      <c r="BV972" s="706">
        <f t="shared" si="2417"/>
        <v>9777646.1771999989</v>
      </c>
      <c r="BW972" s="718"/>
      <c r="BX972" s="706">
        <f t="shared" si="2418"/>
        <v>0</v>
      </c>
      <c r="BY972" s="718">
        <f t="shared" si="2419"/>
        <v>673.56</v>
      </c>
      <c r="BZ972" s="706">
        <f t="shared" si="2420"/>
        <v>9777646.1771999989</v>
      </c>
      <c r="CA972" s="718">
        <v>80.75</v>
      </c>
      <c r="CB972" s="706">
        <f t="shared" si="2421"/>
        <v>1172196.8774999999</v>
      </c>
      <c r="CC972" s="718">
        <f t="shared" si="2422"/>
        <v>754.31</v>
      </c>
      <c r="CD972" s="706">
        <f t="shared" si="2423"/>
        <v>10949843.054699998</v>
      </c>
      <c r="CE972" s="706"/>
      <c r="CF972" s="402">
        <f>+G974+H974</f>
        <v>2387534.2919999999</v>
      </c>
    </row>
    <row r="973" spans="2:84" ht="36">
      <c r="B973" s="395" t="s">
        <v>114</v>
      </c>
      <c r="C973" s="449" t="s">
        <v>1489</v>
      </c>
      <c r="D973" s="450" t="s">
        <v>392</v>
      </c>
      <c r="E973" s="451">
        <v>10161.36</v>
      </c>
      <c r="F973" s="452">
        <v>0</v>
      </c>
      <c r="G973" s="429">
        <f>F973*E973</f>
        <v>0</v>
      </c>
      <c r="H973" s="429"/>
      <c r="I973" s="401"/>
      <c r="J973" s="401"/>
      <c r="K973" s="513"/>
      <c r="L973" s="401"/>
      <c r="M973" s="513"/>
      <c r="N973" s="401"/>
      <c r="O973" s="513"/>
      <c r="P973" s="401"/>
      <c r="Q973" s="513"/>
      <c r="R973" s="401"/>
      <c r="S973" s="540"/>
      <c r="T973" s="401"/>
      <c r="U973" s="513"/>
      <c r="V973" s="401"/>
      <c r="W973" s="513"/>
      <c r="X973" s="401"/>
      <c r="Y973" s="513"/>
      <c r="Z973" s="401"/>
      <c r="AA973" s="513"/>
      <c r="AB973" s="401"/>
      <c r="AC973" s="513"/>
      <c r="AD973" s="401"/>
      <c r="AE973" s="513"/>
      <c r="AF973" s="401"/>
      <c r="AG973" s="513"/>
      <c r="AH973" s="401"/>
      <c r="AI973" s="513"/>
      <c r="AJ973" s="401"/>
      <c r="AK973" s="513"/>
      <c r="AL973" s="401"/>
      <c r="AM973" s="519"/>
      <c r="AN973" s="429"/>
      <c r="AO973" s="519"/>
      <c r="AP973" s="429"/>
      <c r="AQ973" s="591"/>
      <c r="AR973" s="401"/>
      <c r="AS973" s="519"/>
      <c r="AT973" s="429"/>
      <c r="AU973" s="513"/>
      <c r="AV973" s="401"/>
      <c r="AW973" s="519"/>
      <c r="AX973" s="429"/>
      <c r="AY973" s="513"/>
      <c r="AZ973" s="681"/>
      <c r="BA973" s="519"/>
      <c r="BB973" s="429"/>
      <c r="BC973" s="513"/>
      <c r="BD973" s="429"/>
      <c r="BE973" s="519"/>
      <c r="BF973" s="429"/>
      <c r="BG973" s="513"/>
      <c r="BH973" s="429"/>
      <c r="BI973" s="519"/>
      <c r="BJ973" s="429"/>
      <c r="BK973" s="513"/>
      <c r="BL973" s="429"/>
      <c r="BM973" s="519"/>
      <c r="BN973" s="429"/>
      <c r="BO973" s="718"/>
      <c r="BP973" s="706"/>
      <c r="BQ973" s="718"/>
      <c r="BR973" s="706"/>
      <c r="BS973" s="718"/>
      <c r="BT973" s="706">
        <f t="shared" si="2415"/>
        <v>0</v>
      </c>
      <c r="BU973" s="718">
        <f t="shared" si="2416"/>
        <v>0</v>
      </c>
      <c r="BV973" s="706">
        <f t="shared" si="2417"/>
        <v>0</v>
      </c>
      <c r="BW973" s="718"/>
      <c r="BX973" s="706">
        <f t="shared" si="2418"/>
        <v>0</v>
      </c>
      <c r="BY973" s="718">
        <f t="shared" si="2419"/>
        <v>0</v>
      </c>
      <c r="BZ973" s="706">
        <f t="shared" si="2420"/>
        <v>0</v>
      </c>
      <c r="CA973" s="718">
        <v>48.6</v>
      </c>
      <c r="CB973" s="706">
        <f t="shared" si="2421"/>
        <v>493842.09600000002</v>
      </c>
      <c r="CC973" s="718">
        <f t="shared" si="2422"/>
        <v>48.6</v>
      </c>
      <c r="CD973" s="706">
        <f t="shared" si="2423"/>
        <v>493842.09600000002</v>
      </c>
      <c r="CE973" s="706"/>
      <c r="CF973" s="402">
        <f>+G975+H975</f>
        <v>1945420.5</v>
      </c>
    </row>
    <row r="974" spans="2:84">
      <c r="B974" s="395" t="s">
        <v>1689</v>
      </c>
      <c r="C974" s="396" t="s">
        <v>1690</v>
      </c>
      <c r="D974" s="397" t="s">
        <v>404</v>
      </c>
      <c r="E974" s="398">
        <v>51015.69</v>
      </c>
      <c r="F974" s="399">
        <v>46.8</v>
      </c>
      <c r="G974" s="400">
        <f t="shared" si="2372"/>
        <v>2387534.2919999999</v>
      </c>
      <c r="H974" s="400"/>
      <c r="I974" s="401"/>
      <c r="J974" s="401"/>
      <c r="K974" s="513">
        <v>50.44</v>
      </c>
      <c r="L974" s="401">
        <f t="shared" si="2373"/>
        <v>2573231.4035999998</v>
      </c>
      <c r="M974" s="513">
        <f t="shared" si="2374"/>
        <v>50.44</v>
      </c>
      <c r="N974" s="401">
        <f t="shared" si="2375"/>
        <v>2573231.4035999998</v>
      </c>
      <c r="O974" s="513"/>
      <c r="P974" s="401"/>
      <c r="Q974" s="513">
        <f t="shared" si="2376"/>
        <v>50.44</v>
      </c>
      <c r="R974" s="401">
        <f t="shared" si="2377"/>
        <v>2573231.4035999998</v>
      </c>
      <c r="S974" s="540"/>
      <c r="T974" s="401"/>
      <c r="U974" s="513">
        <f t="shared" si="2378"/>
        <v>50.44</v>
      </c>
      <c r="V974" s="401">
        <f t="shared" si="2379"/>
        <v>2573231.4035999998</v>
      </c>
      <c r="W974" s="513"/>
      <c r="X974" s="401"/>
      <c r="Y974" s="513">
        <f t="shared" si="2380"/>
        <v>50.44</v>
      </c>
      <c r="Z974" s="401">
        <f t="shared" si="2381"/>
        <v>2573231.4035999998</v>
      </c>
      <c r="AA974" s="513"/>
      <c r="AB974" s="401">
        <f>AA974*$E974</f>
        <v>0</v>
      </c>
      <c r="AC974" s="513">
        <f t="shared" si="2383"/>
        <v>50.44</v>
      </c>
      <c r="AD974" s="401">
        <f t="shared" si="2384"/>
        <v>2573231.4035999998</v>
      </c>
      <c r="AE974" s="513"/>
      <c r="AF974" s="401">
        <f>AE974*$E974</f>
        <v>0</v>
      </c>
      <c r="AG974" s="513">
        <f t="shared" si="2386"/>
        <v>50.44</v>
      </c>
      <c r="AH974" s="401">
        <f t="shared" si="2387"/>
        <v>2573231.4035999998</v>
      </c>
      <c r="AI974" s="513"/>
      <c r="AJ974" s="401">
        <f>AI974*$E974</f>
        <v>0</v>
      </c>
      <c r="AK974" s="513">
        <f t="shared" si="2389"/>
        <v>50.44</v>
      </c>
      <c r="AL974" s="401">
        <f t="shared" si="2390"/>
        <v>2573231.4035999998</v>
      </c>
      <c r="AM974" s="519"/>
      <c r="AN974" s="429">
        <f t="shared" si="2391"/>
        <v>0</v>
      </c>
      <c r="AO974" s="519">
        <f t="shared" si="2392"/>
        <v>50.44</v>
      </c>
      <c r="AP974" s="429">
        <f t="shared" si="2393"/>
        <v>2573231.4035999998</v>
      </c>
      <c r="AQ974" s="591"/>
      <c r="AR974" s="401">
        <f t="shared" si="2394"/>
        <v>0</v>
      </c>
      <c r="AS974" s="519">
        <f t="shared" si="2395"/>
        <v>50.44</v>
      </c>
      <c r="AT974" s="429">
        <f t="shared" si="2396"/>
        <v>2573231.4035999998</v>
      </c>
      <c r="AU974" s="513"/>
      <c r="AV974" s="401">
        <f t="shared" si="2397"/>
        <v>0</v>
      </c>
      <c r="AW974" s="519">
        <f t="shared" si="2398"/>
        <v>50.44</v>
      </c>
      <c r="AX974" s="429">
        <f t="shared" si="2399"/>
        <v>2573231.4035999998</v>
      </c>
      <c r="AY974" s="513"/>
      <c r="AZ974" s="681">
        <f t="shared" si="2400"/>
        <v>0</v>
      </c>
      <c r="BA974" s="519">
        <f t="shared" si="2401"/>
        <v>50.44</v>
      </c>
      <c r="BB974" s="429">
        <f t="shared" si="2402"/>
        <v>2573231.4035999998</v>
      </c>
      <c r="BC974" s="513"/>
      <c r="BD974" s="681">
        <f t="shared" si="2403"/>
        <v>0</v>
      </c>
      <c r="BE974" s="519">
        <f t="shared" si="2404"/>
        <v>50.44</v>
      </c>
      <c r="BF974" s="429">
        <f t="shared" si="2405"/>
        <v>2573231.4035999998</v>
      </c>
      <c r="BG974" s="513"/>
      <c r="BH974" s="681">
        <f t="shared" si="2406"/>
        <v>0</v>
      </c>
      <c r="BI974" s="519">
        <f t="shared" si="2407"/>
        <v>50.44</v>
      </c>
      <c r="BJ974" s="429">
        <f t="shared" si="2408"/>
        <v>2573231.4035999998</v>
      </c>
      <c r="BK974" s="513"/>
      <c r="BL974" s="681">
        <f t="shared" si="2409"/>
        <v>0</v>
      </c>
      <c r="BM974" s="519">
        <f t="shared" si="2410"/>
        <v>50.44</v>
      </c>
      <c r="BN974" s="429">
        <f t="shared" si="2411"/>
        <v>2573231.4035999998</v>
      </c>
      <c r="BO974" s="718"/>
      <c r="BP974" s="706">
        <f t="shared" si="2412"/>
        <v>0</v>
      </c>
      <c r="BQ974" s="718">
        <f t="shared" si="2413"/>
        <v>50.44</v>
      </c>
      <c r="BR974" s="706">
        <f t="shared" si="2414"/>
        <v>2573231.4035999998</v>
      </c>
      <c r="BS974" s="718"/>
      <c r="BT974" s="706">
        <f t="shared" si="2415"/>
        <v>0</v>
      </c>
      <c r="BU974" s="718">
        <f t="shared" si="2416"/>
        <v>50.44</v>
      </c>
      <c r="BV974" s="706">
        <f t="shared" si="2417"/>
        <v>2573231.4035999998</v>
      </c>
      <c r="BW974" s="718"/>
      <c r="BX974" s="706">
        <f t="shared" si="2418"/>
        <v>0</v>
      </c>
      <c r="BY974" s="718">
        <f t="shared" si="2419"/>
        <v>50.44</v>
      </c>
      <c r="BZ974" s="706">
        <f t="shared" si="2420"/>
        <v>2573231.4035999998</v>
      </c>
      <c r="CA974" s="718"/>
      <c r="CB974" s="706">
        <f t="shared" si="2421"/>
        <v>0</v>
      </c>
      <c r="CC974" s="718">
        <f t="shared" si="2422"/>
        <v>50.44</v>
      </c>
      <c r="CD974" s="706">
        <f t="shared" si="2423"/>
        <v>2573231.4035999998</v>
      </c>
      <c r="CE974" s="706"/>
      <c r="CF974" s="402">
        <f>+G977+H977</f>
        <v>5085131.5</v>
      </c>
    </row>
    <row r="975" spans="2:84" ht="36">
      <c r="B975" s="395" t="s">
        <v>2395</v>
      </c>
      <c r="C975" s="396" t="s">
        <v>1439</v>
      </c>
      <c r="D975" s="397" t="s">
        <v>404</v>
      </c>
      <c r="E975" s="398">
        <v>281945</v>
      </c>
      <c r="F975" s="399">
        <v>6.9</v>
      </c>
      <c r="G975" s="400">
        <f t="shared" si="2372"/>
        <v>1945420.5</v>
      </c>
      <c r="H975" s="400"/>
      <c r="I975" s="401"/>
      <c r="J975" s="401"/>
      <c r="K975" s="513">
        <v>6.86</v>
      </c>
      <c r="L975" s="401">
        <f t="shared" si="2373"/>
        <v>1934142.7000000002</v>
      </c>
      <c r="M975" s="513">
        <f t="shared" si="2374"/>
        <v>6.86</v>
      </c>
      <c r="N975" s="401">
        <f t="shared" si="2375"/>
        <v>1934142.7000000002</v>
      </c>
      <c r="O975" s="513"/>
      <c r="P975" s="401"/>
      <c r="Q975" s="513">
        <f t="shared" si="2376"/>
        <v>6.86</v>
      </c>
      <c r="R975" s="401">
        <f t="shared" si="2377"/>
        <v>1934142.7000000002</v>
      </c>
      <c r="S975" s="540"/>
      <c r="T975" s="401"/>
      <c r="U975" s="513">
        <f t="shared" si="2378"/>
        <v>6.86</v>
      </c>
      <c r="V975" s="401">
        <f t="shared" si="2379"/>
        <v>1934142.7000000002</v>
      </c>
      <c r="W975" s="513"/>
      <c r="X975" s="401"/>
      <c r="Y975" s="513">
        <f t="shared" si="2380"/>
        <v>6.86</v>
      </c>
      <c r="Z975" s="401">
        <f t="shared" si="2381"/>
        <v>1934142.7000000002</v>
      </c>
      <c r="AA975" s="513"/>
      <c r="AB975" s="401">
        <f>AA975*$E975</f>
        <v>0</v>
      </c>
      <c r="AC975" s="513">
        <f t="shared" si="2383"/>
        <v>6.86</v>
      </c>
      <c r="AD975" s="401">
        <f t="shared" si="2384"/>
        <v>1934142.7000000002</v>
      </c>
      <c r="AE975" s="513"/>
      <c r="AF975" s="401">
        <f>AE975*$E975</f>
        <v>0</v>
      </c>
      <c r="AG975" s="513">
        <f t="shared" si="2386"/>
        <v>6.86</v>
      </c>
      <c r="AH975" s="401">
        <f t="shared" si="2387"/>
        <v>1934142.7000000002</v>
      </c>
      <c r="AI975" s="513"/>
      <c r="AJ975" s="401">
        <f>AI975*$E975</f>
        <v>0</v>
      </c>
      <c r="AK975" s="513">
        <f t="shared" si="2389"/>
        <v>6.86</v>
      </c>
      <c r="AL975" s="401">
        <f t="shared" si="2390"/>
        <v>1934142.7000000002</v>
      </c>
      <c r="AM975" s="519"/>
      <c r="AN975" s="429">
        <f t="shared" si="2391"/>
        <v>0</v>
      </c>
      <c r="AO975" s="519">
        <f t="shared" si="2392"/>
        <v>6.86</v>
      </c>
      <c r="AP975" s="429">
        <f t="shared" si="2393"/>
        <v>1934142.7000000002</v>
      </c>
      <c r="AQ975" s="591"/>
      <c r="AR975" s="401">
        <f t="shared" si="2394"/>
        <v>0</v>
      </c>
      <c r="AS975" s="519">
        <f t="shared" si="2395"/>
        <v>6.86</v>
      </c>
      <c r="AT975" s="429">
        <f t="shared" si="2396"/>
        <v>1934142.7000000002</v>
      </c>
      <c r="AU975" s="513"/>
      <c r="AV975" s="401">
        <f t="shared" si="2397"/>
        <v>0</v>
      </c>
      <c r="AW975" s="519">
        <f t="shared" si="2398"/>
        <v>6.86</v>
      </c>
      <c r="AX975" s="429">
        <f t="shared" si="2399"/>
        <v>1934142.7000000002</v>
      </c>
      <c r="AY975" s="513"/>
      <c r="AZ975" s="681">
        <f t="shared" si="2400"/>
        <v>0</v>
      </c>
      <c r="BA975" s="519">
        <f t="shared" si="2401"/>
        <v>6.86</v>
      </c>
      <c r="BB975" s="429">
        <f t="shared" si="2402"/>
        <v>1934142.7000000002</v>
      </c>
      <c r="BC975" s="513"/>
      <c r="BD975" s="681">
        <f t="shared" si="2403"/>
        <v>0</v>
      </c>
      <c r="BE975" s="519">
        <f t="shared" si="2404"/>
        <v>6.86</v>
      </c>
      <c r="BF975" s="429">
        <f t="shared" si="2405"/>
        <v>1934142.7000000002</v>
      </c>
      <c r="BG975" s="513"/>
      <c r="BH975" s="681">
        <f t="shared" si="2406"/>
        <v>0</v>
      </c>
      <c r="BI975" s="519">
        <f t="shared" si="2407"/>
        <v>6.86</v>
      </c>
      <c r="BJ975" s="429">
        <f t="shared" si="2408"/>
        <v>1934142.7000000002</v>
      </c>
      <c r="BK975" s="513"/>
      <c r="BL975" s="681">
        <f t="shared" si="2409"/>
        <v>0</v>
      </c>
      <c r="BM975" s="519">
        <f t="shared" si="2410"/>
        <v>6.86</v>
      </c>
      <c r="BN975" s="429">
        <f t="shared" si="2411"/>
        <v>1934142.7000000002</v>
      </c>
      <c r="BO975" s="718"/>
      <c r="BP975" s="706">
        <f t="shared" si="2412"/>
        <v>0</v>
      </c>
      <c r="BQ975" s="718">
        <f t="shared" si="2413"/>
        <v>6.86</v>
      </c>
      <c r="BR975" s="706">
        <f t="shared" si="2414"/>
        <v>1934142.7000000002</v>
      </c>
      <c r="BS975" s="718"/>
      <c r="BT975" s="706">
        <f t="shared" si="2415"/>
        <v>0</v>
      </c>
      <c r="BU975" s="718">
        <f t="shared" si="2416"/>
        <v>6.86</v>
      </c>
      <c r="BV975" s="706">
        <f t="shared" si="2417"/>
        <v>1934142.7000000002</v>
      </c>
      <c r="BW975" s="718"/>
      <c r="BX975" s="706">
        <f t="shared" si="2418"/>
        <v>0</v>
      </c>
      <c r="BY975" s="718">
        <f t="shared" si="2419"/>
        <v>6.86</v>
      </c>
      <c r="BZ975" s="706">
        <f t="shared" si="2420"/>
        <v>1934142.7000000002</v>
      </c>
      <c r="CA975" s="718"/>
      <c r="CB975" s="706">
        <f t="shared" si="2421"/>
        <v>0</v>
      </c>
      <c r="CC975" s="718">
        <f t="shared" si="2422"/>
        <v>6.86</v>
      </c>
      <c r="CD975" s="706">
        <f t="shared" si="2423"/>
        <v>1934142.7000000002</v>
      </c>
      <c r="CE975" s="706"/>
      <c r="CF975" s="402">
        <f>+G978+H978</f>
        <v>8084830</v>
      </c>
    </row>
    <row r="976" spans="2:84" ht="36">
      <c r="B976" s="395" t="s">
        <v>1453</v>
      </c>
      <c r="C976" s="396" t="s">
        <v>1454</v>
      </c>
      <c r="D976" s="397" t="s">
        <v>397</v>
      </c>
      <c r="E976" s="398">
        <v>2100</v>
      </c>
      <c r="F976" s="399">
        <v>0</v>
      </c>
      <c r="G976" s="400">
        <f>F976*E976</f>
        <v>0</v>
      </c>
      <c r="H976" s="400"/>
      <c r="I976" s="401"/>
      <c r="J976" s="401"/>
      <c r="K976" s="513"/>
      <c r="L976" s="401">
        <f>K976*E976</f>
        <v>0</v>
      </c>
      <c r="M976" s="513">
        <f>I976+K976</f>
        <v>0</v>
      </c>
      <c r="N976" s="401">
        <f>M976*$F976</f>
        <v>0</v>
      </c>
      <c r="O976" s="513"/>
      <c r="P976" s="401">
        <f>O976*E976</f>
        <v>0</v>
      </c>
      <c r="Q976" s="513">
        <f>M976+O976</f>
        <v>0</v>
      </c>
      <c r="R976" s="401">
        <f>Q976*$F976</f>
        <v>0</v>
      </c>
      <c r="S976" s="540"/>
      <c r="T976" s="401">
        <f>S976*E976</f>
        <v>0</v>
      </c>
      <c r="U976" s="513">
        <f>Q976+S976</f>
        <v>0</v>
      </c>
      <c r="V976" s="401">
        <f>U976*$F976</f>
        <v>0</v>
      </c>
      <c r="W976" s="513"/>
      <c r="X976" s="401">
        <f>W976*E976</f>
        <v>0</v>
      </c>
      <c r="Y976" s="513">
        <f>U976+W976</f>
        <v>0</v>
      </c>
      <c r="Z976" s="401">
        <f>Y976*$F976</f>
        <v>0</v>
      </c>
      <c r="AA976" s="513"/>
      <c r="AB976" s="401">
        <f>AA976*$F976</f>
        <v>0</v>
      </c>
      <c r="AC976" s="513">
        <f>Y976+AA976</f>
        <v>0</v>
      </c>
      <c r="AD976" s="401">
        <f>AC976*$F976</f>
        <v>0</v>
      </c>
      <c r="AE976" s="513"/>
      <c r="AF976" s="401">
        <f>AE976*$F976</f>
        <v>0</v>
      </c>
      <c r="AG976" s="513">
        <f>AC976+AE976</f>
        <v>0</v>
      </c>
      <c r="AH976" s="401">
        <f>AG976*$F976</f>
        <v>0</v>
      </c>
      <c r="AI976" s="513"/>
      <c r="AJ976" s="401">
        <f>AI976*$F976</f>
        <v>0</v>
      </c>
      <c r="AK976" s="513">
        <f>AG976+AI976</f>
        <v>0</v>
      </c>
      <c r="AL976" s="401">
        <f>AK976*$F976</f>
        <v>0</v>
      </c>
      <c r="AM976" s="519"/>
      <c r="AN976" s="429">
        <f>AM976*$F976</f>
        <v>0</v>
      </c>
      <c r="AO976" s="519">
        <f>AK976+AM976</f>
        <v>0</v>
      </c>
      <c r="AP976" s="429">
        <f>AO976*$F976</f>
        <v>0</v>
      </c>
      <c r="AQ976" s="591"/>
      <c r="AR976" s="401">
        <f>AQ976*$F976</f>
        <v>0</v>
      </c>
      <c r="AS976" s="519">
        <f>AO976+AQ976</f>
        <v>0</v>
      </c>
      <c r="AT976" s="429">
        <f>AS976*$F976</f>
        <v>0</v>
      </c>
      <c r="AU976" s="513"/>
      <c r="AV976" s="401">
        <f>AU976*$F976</f>
        <v>0</v>
      </c>
      <c r="AW976" s="519">
        <f>AS976+AU976</f>
        <v>0</v>
      </c>
      <c r="AX976" s="429">
        <f>AW976*$F976</f>
        <v>0</v>
      </c>
      <c r="AY976" s="513"/>
      <c r="AZ976" s="681">
        <f>AY976*$F976</f>
        <v>0</v>
      </c>
      <c r="BA976" s="519">
        <f>AW976+AY976</f>
        <v>0</v>
      </c>
      <c r="BB976" s="429">
        <f>BA976*$F976</f>
        <v>0</v>
      </c>
      <c r="BC976" s="695"/>
      <c r="BD976" s="681">
        <f>BC976*$F976</f>
        <v>0</v>
      </c>
      <c r="BE976" s="695">
        <f>BA976+BC976</f>
        <v>0</v>
      </c>
      <c r="BF976" s="681">
        <f>BE976*$F976</f>
        <v>0</v>
      </c>
      <c r="BG976" s="519"/>
      <c r="BH976" s="429">
        <f>BG976*$F976</f>
        <v>0</v>
      </c>
      <c r="BI976" s="519">
        <f>BE976+BG976</f>
        <v>0</v>
      </c>
      <c r="BJ976" s="429">
        <f>BI976*$F976</f>
        <v>0</v>
      </c>
      <c r="BK976" s="513"/>
      <c r="BL976" s="429">
        <f>BK976*$F976</f>
        <v>0</v>
      </c>
      <c r="BM976" s="519">
        <f>BI976+BK976</f>
        <v>0</v>
      </c>
      <c r="BN976" s="429">
        <f>BM976*$F976</f>
        <v>0</v>
      </c>
      <c r="BO976" s="718"/>
      <c r="BP976" s="706">
        <f>BO976*$F976</f>
        <v>0</v>
      </c>
      <c r="BQ976" s="718">
        <f>BM976+BO976</f>
        <v>0</v>
      </c>
      <c r="BR976" s="706">
        <f>BQ976*$F976</f>
        <v>0</v>
      </c>
      <c r="BS976" s="718"/>
      <c r="BT976" s="706">
        <f>BS976*$F976</f>
        <v>0</v>
      </c>
      <c r="BU976" s="718">
        <f>BQ976+BS976</f>
        <v>0</v>
      </c>
      <c r="BV976" s="706">
        <f>BU976*$F976</f>
        <v>0</v>
      </c>
      <c r="BW976" s="718">
        <v>0</v>
      </c>
      <c r="BX976" s="706">
        <f>BW976*$F976</f>
        <v>0</v>
      </c>
      <c r="BY976" s="718">
        <f>BU976+BW976</f>
        <v>0</v>
      </c>
      <c r="BZ976" s="706">
        <f>BY976*$F976</f>
        <v>0</v>
      </c>
      <c r="CA976" s="718">
        <v>367.88</v>
      </c>
      <c r="CB976" s="706">
        <f t="shared" si="2421"/>
        <v>772548</v>
      </c>
      <c r="CC976" s="718">
        <f t="shared" si="2422"/>
        <v>367.88</v>
      </c>
      <c r="CD976" s="706">
        <f t="shared" si="2423"/>
        <v>772548</v>
      </c>
      <c r="CE976" s="706"/>
      <c r="CF976" s="402">
        <f t="shared" ref="CF976:CF1040" si="2427">+G979+H979</f>
        <v>10547600</v>
      </c>
    </row>
    <row r="977" spans="1:84" s="379" customFormat="1" ht="36">
      <c r="A977" s="360"/>
      <c r="B977" s="395" t="s">
        <v>2396</v>
      </c>
      <c r="C977" s="396" t="s">
        <v>1435</v>
      </c>
      <c r="D977" s="397" t="s">
        <v>404</v>
      </c>
      <c r="E977" s="398">
        <v>529150</v>
      </c>
      <c r="F977" s="399">
        <v>9.61</v>
      </c>
      <c r="G977" s="400">
        <f t="shared" si="2372"/>
        <v>5085131.5</v>
      </c>
      <c r="H977" s="400"/>
      <c r="I977" s="401"/>
      <c r="J977" s="401"/>
      <c r="K977" s="513">
        <v>9.6</v>
      </c>
      <c r="L977" s="401">
        <f t="shared" si="2373"/>
        <v>5079840</v>
      </c>
      <c r="M977" s="513">
        <f t="shared" si="2374"/>
        <v>9.6</v>
      </c>
      <c r="N977" s="401">
        <f t="shared" si="2375"/>
        <v>5079840</v>
      </c>
      <c r="O977" s="513"/>
      <c r="P977" s="401"/>
      <c r="Q977" s="513">
        <f t="shared" si="2376"/>
        <v>9.6</v>
      </c>
      <c r="R977" s="401">
        <f t="shared" si="2377"/>
        <v>5079840</v>
      </c>
      <c r="S977" s="540"/>
      <c r="T977" s="401"/>
      <c r="U977" s="513">
        <f t="shared" si="2378"/>
        <v>9.6</v>
      </c>
      <c r="V977" s="401">
        <f t="shared" si="2379"/>
        <v>5079840</v>
      </c>
      <c r="W977" s="513"/>
      <c r="X977" s="401"/>
      <c r="Y977" s="513">
        <f t="shared" si="2380"/>
        <v>9.6</v>
      </c>
      <c r="Z977" s="401">
        <f t="shared" si="2381"/>
        <v>5079840</v>
      </c>
      <c r="AA977" s="513"/>
      <c r="AB977" s="401">
        <f>AA977*$E977</f>
        <v>0</v>
      </c>
      <c r="AC977" s="513">
        <f t="shared" si="2383"/>
        <v>9.6</v>
      </c>
      <c r="AD977" s="401">
        <f t="shared" si="2384"/>
        <v>5079840</v>
      </c>
      <c r="AE977" s="513"/>
      <c r="AF977" s="401">
        <f>AE977*$E977</f>
        <v>0</v>
      </c>
      <c r="AG977" s="513">
        <f t="shared" si="2386"/>
        <v>9.6</v>
      </c>
      <c r="AH977" s="401">
        <f t="shared" si="2387"/>
        <v>5079840</v>
      </c>
      <c r="AI977" s="513"/>
      <c r="AJ977" s="401">
        <f>AI977*$E977</f>
        <v>0</v>
      </c>
      <c r="AK977" s="513">
        <f t="shared" si="2389"/>
        <v>9.6</v>
      </c>
      <c r="AL977" s="401">
        <f t="shared" si="2390"/>
        <v>5079840</v>
      </c>
      <c r="AM977" s="519"/>
      <c r="AN977" s="429">
        <f t="shared" si="2391"/>
        <v>0</v>
      </c>
      <c r="AO977" s="519">
        <f t="shared" si="2392"/>
        <v>9.6</v>
      </c>
      <c r="AP977" s="429">
        <f t="shared" si="2393"/>
        <v>5079840</v>
      </c>
      <c r="AQ977" s="591"/>
      <c r="AR977" s="401">
        <f t="shared" si="2394"/>
        <v>0</v>
      </c>
      <c r="AS977" s="519">
        <f t="shared" si="2395"/>
        <v>9.6</v>
      </c>
      <c r="AT977" s="429">
        <f t="shared" si="2396"/>
        <v>5079840</v>
      </c>
      <c r="AU977" s="513"/>
      <c r="AV977" s="401">
        <f t="shared" si="2397"/>
        <v>0</v>
      </c>
      <c r="AW977" s="519">
        <f t="shared" si="2398"/>
        <v>9.6</v>
      </c>
      <c r="AX977" s="429">
        <f t="shared" si="2399"/>
        <v>5079840</v>
      </c>
      <c r="AY977" s="513"/>
      <c r="AZ977" s="681">
        <f t="shared" si="2400"/>
        <v>0</v>
      </c>
      <c r="BA977" s="519">
        <f t="shared" si="2401"/>
        <v>9.6</v>
      </c>
      <c r="BB977" s="429">
        <f t="shared" si="2402"/>
        <v>5079840</v>
      </c>
      <c r="BC977" s="513"/>
      <c r="BD977" s="681">
        <f t="shared" si="2403"/>
        <v>0</v>
      </c>
      <c r="BE977" s="519">
        <f t="shared" si="2404"/>
        <v>9.6</v>
      </c>
      <c r="BF977" s="429">
        <f t="shared" si="2405"/>
        <v>5079840</v>
      </c>
      <c r="BG977" s="513"/>
      <c r="BH977" s="681">
        <f t="shared" si="2406"/>
        <v>0</v>
      </c>
      <c r="BI977" s="519">
        <f t="shared" si="2407"/>
        <v>9.6</v>
      </c>
      <c r="BJ977" s="429">
        <f t="shared" si="2408"/>
        <v>5079840</v>
      </c>
      <c r="BK977" s="513"/>
      <c r="BL977" s="681">
        <f t="shared" si="2409"/>
        <v>0</v>
      </c>
      <c r="BM977" s="519">
        <f t="shared" si="2410"/>
        <v>9.6</v>
      </c>
      <c r="BN977" s="429">
        <f t="shared" si="2411"/>
        <v>5079840</v>
      </c>
      <c r="BO977" s="718"/>
      <c r="BP977" s="706">
        <f t="shared" si="2412"/>
        <v>0</v>
      </c>
      <c r="BQ977" s="718">
        <f t="shared" si="2413"/>
        <v>9.6</v>
      </c>
      <c r="BR977" s="706">
        <f t="shared" si="2414"/>
        <v>5079840</v>
      </c>
      <c r="BS977" s="718"/>
      <c r="BT977" s="706">
        <f t="shared" si="2415"/>
        <v>0</v>
      </c>
      <c r="BU977" s="718">
        <f t="shared" si="2416"/>
        <v>9.6</v>
      </c>
      <c r="BV977" s="706">
        <f t="shared" si="2417"/>
        <v>5079840</v>
      </c>
      <c r="BW977" s="718"/>
      <c r="BX977" s="706">
        <f t="shared" si="2418"/>
        <v>0</v>
      </c>
      <c r="BY977" s="718">
        <f t="shared" si="2419"/>
        <v>9.6</v>
      </c>
      <c r="BZ977" s="706">
        <f t="shared" si="2420"/>
        <v>5079840</v>
      </c>
      <c r="CA977" s="718"/>
      <c r="CB977" s="706">
        <f t="shared" si="2421"/>
        <v>0</v>
      </c>
      <c r="CC977" s="718">
        <f t="shared" si="2422"/>
        <v>9.6</v>
      </c>
      <c r="CD977" s="706">
        <f t="shared" si="2423"/>
        <v>5079840</v>
      </c>
      <c r="CE977" s="711"/>
      <c r="CF977" s="423">
        <f t="shared" si="2427"/>
        <v>138052109.05200002</v>
      </c>
    </row>
    <row r="978" spans="1:84" ht="54">
      <c r="B978" s="395" t="s">
        <v>1818</v>
      </c>
      <c r="C978" s="396" t="s">
        <v>1819</v>
      </c>
      <c r="D978" s="397" t="s">
        <v>397</v>
      </c>
      <c r="E978" s="398">
        <v>62191</v>
      </c>
      <c r="F978" s="399">
        <v>130</v>
      </c>
      <c r="G978" s="400">
        <f t="shared" si="2372"/>
        <v>8084830</v>
      </c>
      <c r="H978" s="400"/>
      <c r="I978" s="401"/>
      <c r="J978" s="401"/>
      <c r="K978" s="513"/>
      <c r="L978" s="401">
        <f t="shared" si="2373"/>
        <v>0</v>
      </c>
      <c r="M978" s="513">
        <f t="shared" si="2374"/>
        <v>0</v>
      </c>
      <c r="N978" s="401">
        <f t="shared" si="2375"/>
        <v>0</v>
      </c>
      <c r="O978" s="513"/>
      <c r="P978" s="401"/>
      <c r="Q978" s="513">
        <f t="shared" si="2376"/>
        <v>0</v>
      </c>
      <c r="R978" s="401">
        <f t="shared" si="2377"/>
        <v>0</v>
      </c>
      <c r="S978" s="540"/>
      <c r="T978" s="401"/>
      <c r="U978" s="513">
        <f t="shared" si="2378"/>
        <v>0</v>
      </c>
      <c r="V978" s="401">
        <f t="shared" si="2379"/>
        <v>0</v>
      </c>
      <c r="W978" s="513"/>
      <c r="X978" s="401"/>
      <c r="Y978" s="513">
        <f t="shared" si="2380"/>
        <v>0</v>
      </c>
      <c r="Z978" s="401">
        <f t="shared" si="2381"/>
        <v>0</v>
      </c>
      <c r="AA978" s="513"/>
      <c r="AB978" s="401">
        <f>AA978*$E978</f>
        <v>0</v>
      </c>
      <c r="AC978" s="513">
        <f t="shared" si="2383"/>
        <v>0</v>
      </c>
      <c r="AD978" s="401">
        <f t="shared" si="2384"/>
        <v>0</v>
      </c>
      <c r="AE978" s="513"/>
      <c r="AF978" s="401">
        <f>AE978*$E978</f>
        <v>0</v>
      </c>
      <c r="AG978" s="513">
        <f t="shared" si="2386"/>
        <v>0</v>
      </c>
      <c r="AH978" s="401">
        <f t="shared" si="2387"/>
        <v>0</v>
      </c>
      <c r="AI978" s="513"/>
      <c r="AJ978" s="401">
        <f>AI978*$E978</f>
        <v>0</v>
      </c>
      <c r="AK978" s="513">
        <f t="shared" si="2389"/>
        <v>0</v>
      </c>
      <c r="AL978" s="401">
        <f t="shared" si="2390"/>
        <v>0</v>
      </c>
      <c r="AM978" s="519"/>
      <c r="AN978" s="429">
        <f t="shared" si="2391"/>
        <v>0</v>
      </c>
      <c r="AO978" s="519">
        <f t="shared" si="2392"/>
        <v>0</v>
      </c>
      <c r="AP978" s="429">
        <f t="shared" si="2393"/>
        <v>0</v>
      </c>
      <c r="AQ978" s="591"/>
      <c r="AR978" s="401">
        <f t="shared" si="2394"/>
        <v>0</v>
      </c>
      <c r="AS978" s="519">
        <f t="shared" si="2395"/>
        <v>0</v>
      </c>
      <c r="AT978" s="429">
        <f t="shared" si="2396"/>
        <v>0</v>
      </c>
      <c r="AU978" s="513"/>
      <c r="AV978" s="401">
        <f t="shared" si="2397"/>
        <v>0</v>
      </c>
      <c r="AW978" s="519">
        <f t="shared" si="2398"/>
        <v>0</v>
      </c>
      <c r="AX978" s="429">
        <f t="shared" si="2399"/>
        <v>0</v>
      </c>
      <c r="AY978" s="513"/>
      <c r="AZ978" s="681">
        <f t="shared" si="2400"/>
        <v>0</v>
      </c>
      <c r="BA978" s="519">
        <f t="shared" si="2401"/>
        <v>0</v>
      </c>
      <c r="BB978" s="429">
        <f t="shared" si="2402"/>
        <v>0</v>
      </c>
      <c r="BC978" s="513"/>
      <c r="BD978" s="681">
        <f t="shared" si="2403"/>
        <v>0</v>
      </c>
      <c r="BE978" s="519">
        <f t="shared" si="2404"/>
        <v>0</v>
      </c>
      <c r="BF978" s="429">
        <f t="shared" si="2405"/>
        <v>0</v>
      </c>
      <c r="BG978" s="513"/>
      <c r="BH978" s="681">
        <f t="shared" si="2406"/>
        <v>0</v>
      </c>
      <c r="BI978" s="519">
        <f t="shared" si="2407"/>
        <v>0</v>
      </c>
      <c r="BJ978" s="429">
        <f t="shared" si="2408"/>
        <v>0</v>
      </c>
      <c r="BK978" s="513"/>
      <c r="BL978" s="681">
        <f t="shared" si="2409"/>
        <v>0</v>
      </c>
      <c r="BM978" s="519">
        <f t="shared" si="2410"/>
        <v>0</v>
      </c>
      <c r="BN978" s="429">
        <f t="shared" si="2411"/>
        <v>0</v>
      </c>
      <c r="BO978" s="718"/>
      <c r="BP978" s="706">
        <f t="shared" si="2412"/>
        <v>0</v>
      </c>
      <c r="BQ978" s="718">
        <f t="shared" si="2413"/>
        <v>0</v>
      </c>
      <c r="BR978" s="706">
        <f t="shared" si="2414"/>
        <v>0</v>
      </c>
      <c r="BS978" s="718">
        <v>15</v>
      </c>
      <c r="BT978" s="706">
        <f t="shared" si="2415"/>
        <v>932865</v>
      </c>
      <c r="BU978" s="718">
        <f t="shared" si="2416"/>
        <v>15</v>
      </c>
      <c r="BV978" s="706">
        <f t="shared" si="2417"/>
        <v>932865</v>
      </c>
      <c r="BW978" s="718"/>
      <c r="BX978" s="706">
        <f t="shared" si="2418"/>
        <v>0</v>
      </c>
      <c r="BY978" s="718">
        <f t="shared" si="2419"/>
        <v>15</v>
      </c>
      <c r="BZ978" s="706">
        <f t="shared" si="2420"/>
        <v>932865</v>
      </c>
      <c r="CA978" s="718"/>
      <c r="CB978" s="706">
        <f t="shared" si="2421"/>
        <v>0</v>
      </c>
      <c r="CC978" s="718">
        <f t="shared" si="2422"/>
        <v>15</v>
      </c>
      <c r="CD978" s="706">
        <f t="shared" si="2423"/>
        <v>932865</v>
      </c>
      <c r="CE978" s="706"/>
      <c r="CF978" s="402">
        <f t="shared" si="2427"/>
        <v>2351610.36</v>
      </c>
    </row>
    <row r="979" spans="1:84">
      <c r="B979" s="395" t="s">
        <v>2397</v>
      </c>
      <c r="C979" s="396" t="s">
        <v>1792</v>
      </c>
      <c r="D979" s="397" t="s">
        <v>432</v>
      </c>
      <c r="E979" s="398">
        <v>3767</v>
      </c>
      <c r="F979" s="399">
        <v>2800</v>
      </c>
      <c r="G979" s="400">
        <f t="shared" si="2372"/>
        <v>10547600</v>
      </c>
      <c r="H979" s="400"/>
      <c r="I979" s="401"/>
      <c r="J979" s="401"/>
      <c r="K979" s="513">
        <v>2624.72</v>
      </c>
      <c r="L979" s="401">
        <f t="shared" si="2373"/>
        <v>9887320.2399999984</v>
      </c>
      <c r="M979" s="513">
        <f t="shared" si="2374"/>
        <v>2624.72</v>
      </c>
      <c r="N979" s="401">
        <f t="shared" si="2375"/>
        <v>9887320.2399999984</v>
      </c>
      <c r="O979" s="513"/>
      <c r="P979" s="401"/>
      <c r="Q979" s="513">
        <f t="shared" si="2376"/>
        <v>2624.72</v>
      </c>
      <c r="R979" s="401">
        <f t="shared" si="2377"/>
        <v>9887320.2399999984</v>
      </c>
      <c r="S979" s="540"/>
      <c r="T979" s="401"/>
      <c r="U979" s="513">
        <f t="shared" si="2378"/>
        <v>2624.72</v>
      </c>
      <c r="V979" s="401">
        <f t="shared" si="2379"/>
        <v>9887320.2399999984</v>
      </c>
      <c r="W979" s="513"/>
      <c r="X979" s="401"/>
      <c r="Y979" s="513">
        <f t="shared" si="2380"/>
        <v>2624.72</v>
      </c>
      <c r="Z979" s="401">
        <f t="shared" si="2381"/>
        <v>9887320.2399999984</v>
      </c>
      <c r="AA979" s="513"/>
      <c r="AB979" s="401">
        <f>AA979*$E979</f>
        <v>0</v>
      </c>
      <c r="AC979" s="513">
        <f t="shared" si="2383"/>
        <v>2624.72</v>
      </c>
      <c r="AD979" s="401">
        <f t="shared" si="2384"/>
        <v>9887320.2399999984</v>
      </c>
      <c r="AE979" s="513"/>
      <c r="AF979" s="401">
        <f>AE979*$E979</f>
        <v>0</v>
      </c>
      <c r="AG979" s="513">
        <f t="shared" si="2386"/>
        <v>2624.72</v>
      </c>
      <c r="AH979" s="401">
        <f t="shared" si="2387"/>
        <v>9887320.2399999984</v>
      </c>
      <c r="AI979" s="513"/>
      <c r="AJ979" s="401">
        <f>AI979*$E979</f>
        <v>0</v>
      </c>
      <c r="AK979" s="513">
        <f t="shared" si="2389"/>
        <v>2624.72</v>
      </c>
      <c r="AL979" s="401">
        <f t="shared" si="2390"/>
        <v>9887320.2399999984</v>
      </c>
      <c r="AM979" s="519"/>
      <c r="AN979" s="429">
        <f t="shared" si="2391"/>
        <v>0</v>
      </c>
      <c r="AO979" s="519">
        <f t="shared" si="2392"/>
        <v>2624.72</v>
      </c>
      <c r="AP979" s="429">
        <f t="shared" si="2393"/>
        <v>9887320.2399999984</v>
      </c>
      <c r="AQ979" s="591"/>
      <c r="AR979" s="401">
        <f t="shared" si="2394"/>
        <v>0</v>
      </c>
      <c r="AS979" s="519">
        <f t="shared" si="2395"/>
        <v>2624.72</v>
      </c>
      <c r="AT979" s="429">
        <f t="shared" si="2396"/>
        <v>9887320.2399999984</v>
      </c>
      <c r="AU979" s="513"/>
      <c r="AV979" s="401">
        <f t="shared" si="2397"/>
        <v>0</v>
      </c>
      <c r="AW979" s="519">
        <f t="shared" si="2398"/>
        <v>2624.72</v>
      </c>
      <c r="AX979" s="429">
        <f t="shared" si="2399"/>
        <v>9887320.2399999984</v>
      </c>
      <c r="AY979" s="513"/>
      <c r="AZ979" s="681">
        <f t="shared" si="2400"/>
        <v>0</v>
      </c>
      <c r="BA979" s="519">
        <f t="shared" si="2401"/>
        <v>2624.72</v>
      </c>
      <c r="BB979" s="429">
        <f t="shared" si="2402"/>
        <v>9887320.2399999984</v>
      </c>
      <c r="BC979" s="513"/>
      <c r="BD979" s="681">
        <f t="shared" si="2403"/>
        <v>0</v>
      </c>
      <c r="BE979" s="519">
        <f t="shared" si="2404"/>
        <v>2624.72</v>
      </c>
      <c r="BF979" s="429">
        <f t="shared" si="2405"/>
        <v>9887320.2399999984</v>
      </c>
      <c r="BG979" s="513"/>
      <c r="BH979" s="681">
        <f t="shared" si="2406"/>
        <v>0</v>
      </c>
      <c r="BI979" s="519">
        <f t="shared" si="2407"/>
        <v>2624.72</v>
      </c>
      <c r="BJ979" s="429">
        <f t="shared" si="2408"/>
        <v>9887320.2399999984</v>
      </c>
      <c r="BK979" s="513"/>
      <c r="BL979" s="681">
        <f t="shared" si="2409"/>
        <v>0</v>
      </c>
      <c r="BM979" s="519">
        <f t="shared" si="2410"/>
        <v>2624.72</v>
      </c>
      <c r="BN979" s="429">
        <f t="shared" si="2411"/>
        <v>9887320.2399999984</v>
      </c>
      <c r="BO979" s="718"/>
      <c r="BP979" s="706">
        <f t="shared" si="2412"/>
        <v>0</v>
      </c>
      <c r="BQ979" s="718">
        <f t="shared" si="2413"/>
        <v>2624.72</v>
      </c>
      <c r="BR979" s="706">
        <f t="shared" si="2414"/>
        <v>9887320.2399999984</v>
      </c>
      <c r="BS979" s="718">
        <f>6058.62-BQ979</f>
        <v>3433.9</v>
      </c>
      <c r="BT979" s="706">
        <f t="shared" si="2415"/>
        <v>12935501.300000001</v>
      </c>
      <c r="BU979" s="718">
        <f t="shared" si="2416"/>
        <v>6058.62</v>
      </c>
      <c r="BV979" s="706">
        <f t="shared" si="2417"/>
        <v>22822821.539999999</v>
      </c>
      <c r="BW979" s="718">
        <v>244.8</v>
      </c>
      <c r="BX979" s="706">
        <f t="shared" si="2418"/>
        <v>922161.60000000009</v>
      </c>
      <c r="BY979" s="718">
        <f t="shared" si="2419"/>
        <v>6303.42</v>
      </c>
      <c r="BZ979" s="706">
        <f t="shared" si="2420"/>
        <v>23744983.140000001</v>
      </c>
      <c r="CA979" s="718"/>
      <c r="CB979" s="706">
        <f t="shared" si="2421"/>
        <v>0</v>
      </c>
      <c r="CC979" s="718">
        <f t="shared" si="2422"/>
        <v>6303.42</v>
      </c>
      <c r="CD979" s="706">
        <f t="shared" si="2423"/>
        <v>23744983.140000001</v>
      </c>
      <c r="CE979" s="706"/>
      <c r="CF979" s="402">
        <f t="shared" si="2427"/>
        <v>589152.96</v>
      </c>
    </row>
    <row r="980" spans="1:84" ht="36">
      <c r="A980" s="379"/>
      <c r="B980" s="419"/>
      <c r="C980" s="420" t="s">
        <v>2398</v>
      </c>
      <c r="D980" s="421"/>
      <c r="E980" s="422"/>
      <c r="F980" s="416"/>
      <c r="G980" s="417"/>
      <c r="H980" s="417">
        <f>SUM(G981:G992)</f>
        <v>138052109.05200002</v>
      </c>
      <c r="I980" s="417"/>
      <c r="J980" s="417"/>
      <c r="K980" s="518"/>
      <c r="L980" s="417">
        <f>SUM(L981:L992)</f>
        <v>908791.78499999992</v>
      </c>
      <c r="M980" s="518"/>
      <c r="N980" s="417">
        <f>SUM(N981:N992)</f>
        <v>908791.78499999992</v>
      </c>
      <c r="O980" s="518"/>
      <c r="P980" s="417">
        <f>SUM(P981:P992)</f>
        <v>0</v>
      </c>
      <c r="Q980" s="518"/>
      <c r="R980" s="417">
        <f>SUM(R981:R992)</f>
        <v>908791.78499999992</v>
      </c>
      <c r="S980" s="544"/>
      <c r="T980" s="417">
        <f>SUM(T981:T992)</f>
        <v>0</v>
      </c>
      <c r="U980" s="518"/>
      <c r="V980" s="417">
        <f>SUM(V981:V992)</f>
        <v>908791.78499999992</v>
      </c>
      <c r="W980" s="518"/>
      <c r="X980" s="417">
        <f>SUM(X981:X992)</f>
        <v>0</v>
      </c>
      <c r="Y980" s="518"/>
      <c r="Z980" s="417">
        <f>SUM(Z981:Z992)</f>
        <v>908791.78499999992</v>
      </c>
      <c r="AA980" s="518"/>
      <c r="AB980" s="417">
        <f>SUM(AB981:AB992)</f>
        <v>0</v>
      </c>
      <c r="AC980" s="518"/>
      <c r="AD980" s="417">
        <f>SUM(AD981:AD992)</f>
        <v>908791.78499999992</v>
      </c>
      <c r="AE980" s="518"/>
      <c r="AF980" s="417">
        <f>SUM(AF981:AF992)</f>
        <v>0</v>
      </c>
      <c r="AG980" s="518"/>
      <c r="AH980" s="417">
        <f>SUM(AH981:AH992)</f>
        <v>908791.78499999992</v>
      </c>
      <c r="AI980" s="518"/>
      <c r="AJ980" s="417">
        <f>SUM(AJ981:AJ992)</f>
        <v>0</v>
      </c>
      <c r="AK980" s="518"/>
      <c r="AL980" s="417">
        <f>SUM(AL981:AL992)</f>
        <v>908791.78499999992</v>
      </c>
      <c r="AM980" s="417"/>
      <c r="AN980" s="417">
        <f>SUM(AN981:AN992)</f>
        <v>0</v>
      </c>
      <c r="AO980" s="518"/>
      <c r="AP980" s="417">
        <f>SUM(AP981:AP992)</f>
        <v>908791.78499999992</v>
      </c>
      <c r="AQ980" s="595"/>
      <c r="AR980" s="417">
        <f>SUM(AR981:AR992)</f>
        <v>0</v>
      </c>
      <c r="AS980" s="518"/>
      <c r="AT980" s="417">
        <f>SUM(AT981:AT992)</f>
        <v>908791.78499999992</v>
      </c>
      <c r="AU980" s="518"/>
      <c r="AV980" s="417">
        <f>SUM(AV981:AV992)</f>
        <v>0</v>
      </c>
      <c r="AW980" s="518"/>
      <c r="AX980" s="417">
        <f>SUM(AX981:AX992)</f>
        <v>908791.78499999992</v>
      </c>
      <c r="AY980" s="518"/>
      <c r="AZ980" s="417">
        <f>SUM(AZ981:AZ992)</f>
        <v>0</v>
      </c>
      <c r="BA980" s="518"/>
      <c r="BB980" s="417">
        <f>SUM(BB981:BB992)</f>
        <v>908791.78499999992</v>
      </c>
      <c r="BC980" s="518"/>
      <c r="BD980" s="417">
        <f>SUM(BD981:BD992)</f>
        <v>0</v>
      </c>
      <c r="BE980" s="518"/>
      <c r="BF980" s="417">
        <f>SUM(BF981:BF992)</f>
        <v>908791.78499999992</v>
      </c>
      <c r="BG980" s="518"/>
      <c r="BH980" s="417">
        <f>SUM(BH981:BH992)</f>
        <v>0</v>
      </c>
      <c r="BI980" s="518"/>
      <c r="BJ980" s="417">
        <f>SUM(BJ981:BJ992)</f>
        <v>908791.78499999992</v>
      </c>
      <c r="BK980" s="518"/>
      <c r="BL980" s="417">
        <f>SUM(BL981:BL992)</f>
        <v>0</v>
      </c>
      <c r="BM980" s="518"/>
      <c r="BN980" s="417">
        <f>SUM(BN981:BN992)</f>
        <v>908791.78499999992</v>
      </c>
      <c r="BO980" s="721"/>
      <c r="BP980" s="711">
        <f>SUM(BP981:BP992)</f>
        <v>0</v>
      </c>
      <c r="BQ980" s="721"/>
      <c r="BR980" s="711">
        <f>SUM(BR981:BR992)</f>
        <v>908791.78499999992</v>
      </c>
      <c r="BS980" s="721"/>
      <c r="BT980" s="711">
        <f>SUM(BT981:BT992)</f>
        <v>0</v>
      </c>
      <c r="BU980" s="721"/>
      <c r="BV980" s="711">
        <f>SUM(BV981:BV992)</f>
        <v>908791.78499999992</v>
      </c>
      <c r="BW980" s="721"/>
      <c r="BX980" s="711">
        <f>SUM(BX981:BX992)</f>
        <v>0</v>
      </c>
      <c r="BY980" s="721"/>
      <c r="BZ980" s="711">
        <f>SUM(BZ981:BZ992)</f>
        <v>908791.78499999992</v>
      </c>
      <c r="CA980" s="721"/>
      <c r="CB980" s="711">
        <f>SUM(CB981:CB992)</f>
        <v>0</v>
      </c>
      <c r="CC980" s="721"/>
      <c r="CD980" s="711">
        <f>SUM(CD981:CD992)</f>
        <v>908791.78499999992</v>
      </c>
      <c r="CE980" s="706"/>
      <c r="CF980" s="402">
        <f t="shared" si="2427"/>
        <v>252565.83000000002</v>
      </c>
    </row>
    <row r="981" spans="1:84" ht="54">
      <c r="B981" s="395" t="s">
        <v>95</v>
      </c>
      <c r="C981" s="396" t="s">
        <v>1218</v>
      </c>
      <c r="D981" s="397" t="s">
        <v>389</v>
      </c>
      <c r="E981" s="398">
        <v>783870.12</v>
      </c>
      <c r="F981" s="399">
        <v>3</v>
      </c>
      <c r="G981" s="400">
        <f t="shared" ref="G981:G992" si="2428">+F981*$E981</f>
        <v>2351610.36</v>
      </c>
      <c r="H981" s="400"/>
      <c r="I981" s="401"/>
      <c r="J981" s="401"/>
      <c r="K981" s="513"/>
      <c r="L981" s="401">
        <f t="shared" ref="L981:L992" si="2429">K981*E981</f>
        <v>0</v>
      </c>
      <c r="M981" s="513">
        <f t="shared" ref="M981:M992" si="2430">I981+K981</f>
        <v>0</v>
      </c>
      <c r="N981" s="401">
        <f t="shared" ref="N981:N992" si="2431">M981*$E981</f>
        <v>0</v>
      </c>
      <c r="O981" s="513"/>
      <c r="P981" s="401"/>
      <c r="Q981" s="513">
        <f t="shared" ref="Q981:Q992" si="2432">M981+O981</f>
        <v>0</v>
      </c>
      <c r="R981" s="401">
        <f t="shared" ref="R981:R992" si="2433">Q981*$E981</f>
        <v>0</v>
      </c>
      <c r="S981" s="540"/>
      <c r="T981" s="401"/>
      <c r="U981" s="513">
        <f t="shared" ref="U981:U992" si="2434">Q981+S981</f>
        <v>0</v>
      </c>
      <c r="V981" s="401">
        <f t="shared" ref="V981:V992" si="2435">U981*$E981</f>
        <v>0</v>
      </c>
      <c r="W981" s="513"/>
      <c r="X981" s="401"/>
      <c r="Y981" s="513">
        <f t="shared" ref="Y981:Y992" si="2436">U981+W981</f>
        <v>0</v>
      </c>
      <c r="Z981" s="401">
        <f t="shared" ref="Z981:Z992" si="2437">Y981*$E981</f>
        <v>0</v>
      </c>
      <c r="AA981" s="513"/>
      <c r="AB981" s="401">
        <f t="shared" ref="AB981:AB987" si="2438">AA981*$E981</f>
        <v>0</v>
      </c>
      <c r="AC981" s="513">
        <f t="shared" ref="AC981:AC992" si="2439">Y981+AA981</f>
        <v>0</v>
      </c>
      <c r="AD981" s="401">
        <f t="shared" ref="AD981:AD992" si="2440">AC981*$E981</f>
        <v>0</v>
      </c>
      <c r="AE981" s="513"/>
      <c r="AF981" s="401">
        <f t="shared" ref="AF981:AF987" si="2441">AE981*$E981</f>
        <v>0</v>
      </c>
      <c r="AG981" s="513">
        <f t="shared" ref="AG981:AG992" si="2442">AC981+AE981</f>
        <v>0</v>
      </c>
      <c r="AH981" s="401">
        <f t="shared" ref="AH981:AH992" si="2443">AG981*$E981</f>
        <v>0</v>
      </c>
      <c r="AI981" s="513"/>
      <c r="AJ981" s="401">
        <f t="shared" ref="AJ981:AJ987" si="2444">AI981*$E981</f>
        <v>0</v>
      </c>
      <c r="AK981" s="513">
        <f t="shared" ref="AK981:AK992" si="2445">AG981+AI981</f>
        <v>0</v>
      </c>
      <c r="AL981" s="401">
        <f t="shared" si="2390"/>
        <v>0</v>
      </c>
      <c r="AM981" s="519"/>
      <c r="AN981" s="429">
        <f t="shared" si="2391"/>
        <v>0</v>
      </c>
      <c r="AO981" s="519">
        <f t="shared" ref="AO981:AO992" si="2446">AK981+AM981</f>
        <v>0</v>
      </c>
      <c r="AP981" s="429">
        <f t="shared" ref="AP981:AP992" si="2447">AO981*$E981</f>
        <v>0</v>
      </c>
      <c r="AQ981" s="591"/>
      <c r="AR981" s="401">
        <f t="shared" si="2394"/>
        <v>0</v>
      </c>
      <c r="AS981" s="519">
        <f t="shared" ref="AS981:AS992" si="2448">AO981+AQ981</f>
        <v>0</v>
      </c>
      <c r="AT981" s="429">
        <f t="shared" ref="AT981:AT992" si="2449">AS981*$E981</f>
        <v>0</v>
      </c>
      <c r="AU981" s="513"/>
      <c r="AV981" s="401">
        <f t="shared" si="2397"/>
        <v>0</v>
      </c>
      <c r="AW981" s="519">
        <f t="shared" ref="AW981:AW992" si="2450">AS981+AU981</f>
        <v>0</v>
      </c>
      <c r="AX981" s="429">
        <f t="shared" ref="AX981:AX992" si="2451">AW981*$E981</f>
        <v>0</v>
      </c>
      <c r="AY981" s="513"/>
      <c r="AZ981" s="681">
        <f t="shared" si="2400"/>
        <v>0</v>
      </c>
      <c r="BA981" s="519">
        <f t="shared" ref="BA981:BA992" si="2452">AW981+AY981</f>
        <v>0</v>
      </c>
      <c r="BB981" s="429">
        <f t="shared" ref="BB981:BB992" si="2453">BA981*$E981</f>
        <v>0</v>
      </c>
      <c r="BC981" s="513"/>
      <c r="BD981" s="681">
        <f t="shared" ref="BD981:BD992" si="2454">BC981*$E981</f>
        <v>0</v>
      </c>
      <c r="BE981" s="519">
        <f t="shared" ref="BE981:BE992" si="2455">BA981+BC981</f>
        <v>0</v>
      </c>
      <c r="BF981" s="429">
        <f t="shared" ref="BF981:BF992" si="2456">BE981*$E981</f>
        <v>0</v>
      </c>
      <c r="BG981" s="513"/>
      <c r="BH981" s="681">
        <f t="shared" ref="BH981:BH992" si="2457">BG981*$E981</f>
        <v>0</v>
      </c>
      <c r="BI981" s="519">
        <f t="shared" ref="BI981:BI992" si="2458">BE981+BG981</f>
        <v>0</v>
      </c>
      <c r="BJ981" s="429">
        <f t="shared" ref="BJ981:BJ992" si="2459">BI981*$E981</f>
        <v>0</v>
      </c>
      <c r="BK981" s="513"/>
      <c r="BL981" s="681">
        <f t="shared" ref="BL981:BL992" si="2460">BK981*$E981</f>
        <v>0</v>
      </c>
      <c r="BM981" s="519">
        <f t="shared" ref="BM981:BM992" si="2461">BI981+BK981</f>
        <v>0</v>
      </c>
      <c r="BN981" s="429">
        <f t="shared" ref="BN981:BN992" si="2462">BM981*$E981</f>
        <v>0</v>
      </c>
      <c r="BO981" s="718"/>
      <c r="BP981" s="706">
        <f t="shared" ref="BP981:BP992" si="2463">BO981*$E981</f>
        <v>0</v>
      </c>
      <c r="BQ981" s="718">
        <f t="shared" ref="BQ981:BQ992" si="2464">BM981+BO981</f>
        <v>0</v>
      </c>
      <c r="BR981" s="706">
        <f t="shared" ref="BR981:BR992" si="2465">BQ981*$E981</f>
        <v>0</v>
      </c>
      <c r="BS981" s="718"/>
      <c r="BT981" s="706">
        <f t="shared" ref="BT981:BT992" si="2466">BS981*$E981</f>
        <v>0</v>
      </c>
      <c r="BU981" s="718">
        <f t="shared" ref="BU981:BU992" si="2467">BQ981+BS981</f>
        <v>0</v>
      </c>
      <c r="BV981" s="706">
        <f t="shared" ref="BV981:BV992" si="2468">BU981*$E981</f>
        <v>0</v>
      </c>
      <c r="BW981" s="718"/>
      <c r="BX981" s="706">
        <f t="shared" ref="BX981:BX992" si="2469">BW981*$E981</f>
        <v>0</v>
      </c>
      <c r="BY981" s="718">
        <f t="shared" ref="BY981:BY992" si="2470">BU981+BW981</f>
        <v>0</v>
      </c>
      <c r="BZ981" s="706">
        <f t="shared" ref="BZ981:BZ992" si="2471">BY981*$E981</f>
        <v>0</v>
      </c>
      <c r="CA981" s="718"/>
      <c r="CB981" s="706">
        <f t="shared" ref="CB981:CB992" si="2472">CA981*$E981</f>
        <v>0</v>
      </c>
      <c r="CC981" s="718">
        <f t="shared" ref="CC981:CC992" si="2473">BY981+CA981</f>
        <v>0</v>
      </c>
      <c r="CD981" s="706">
        <f t="shared" ref="CD981:CD992" si="2474">CC981*$E981</f>
        <v>0</v>
      </c>
      <c r="CE981" s="706"/>
      <c r="CF981" s="402">
        <f t="shared" si="2427"/>
        <v>76776133.5</v>
      </c>
    </row>
    <row r="982" spans="1:84" ht="54">
      <c r="B982" s="395" t="s">
        <v>1219</v>
      </c>
      <c r="C982" s="396" t="s">
        <v>1220</v>
      </c>
      <c r="D982" s="397" t="s">
        <v>389</v>
      </c>
      <c r="E982" s="398">
        <v>196384.32</v>
      </c>
      <c r="F982" s="399">
        <v>3</v>
      </c>
      <c r="G982" s="400">
        <f t="shared" si="2428"/>
        <v>589152.96</v>
      </c>
      <c r="H982" s="400"/>
      <c r="I982" s="401"/>
      <c r="J982" s="401"/>
      <c r="K982" s="513"/>
      <c r="L982" s="401">
        <f t="shared" si="2429"/>
        <v>0</v>
      </c>
      <c r="M982" s="513">
        <f t="shared" si="2430"/>
        <v>0</v>
      </c>
      <c r="N982" s="401">
        <f t="shared" si="2431"/>
        <v>0</v>
      </c>
      <c r="O982" s="513"/>
      <c r="P982" s="401"/>
      <c r="Q982" s="513">
        <f t="shared" si="2432"/>
        <v>0</v>
      </c>
      <c r="R982" s="401">
        <f t="shared" si="2433"/>
        <v>0</v>
      </c>
      <c r="S982" s="540"/>
      <c r="T982" s="401"/>
      <c r="U982" s="513">
        <f t="shared" si="2434"/>
        <v>0</v>
      </c>
      <c r="V982" s="401">
        <f t="shared" si="2435"/>
        <v>0</v>
      </c>
      <c r="W982" s="513"/>
      <c r="X982" s="401"/>
      <c r="Y982" s="513">
        <f t="shared" si="2436"/>
        <v>0</v>
      </c>
      <c r="Z982" s="401">
        <f t="shared" si="2437"/>
        <v>0</v>
      </c>
      <c r="AA982" s="513"/>
      <c r="AB982" s="401">
        <f t="shared" si="2438"/>
        <v>0</v>
      </c>
      <c r="AC982" s="513">
        <f t="shared" si="2439"/>
        <v>0</v>
      </c>
      <c r="AD982" s="401">
        <f t="shared" si="2440"/>
        <v>0</v>
      </c>
      <c r="AE982" s="513"/>
      <c r="AF982" s="401">
        <f t="shared" si="2441"/>
        <v>0</v>
      </c>
      <c r="AG982" s="513">
        <f t="shared" si="2442"/>
        <v>0</v>
      </c>
      <c r="AH982" s="401">
        <f t="shared" si="2443"/>
        <v>0</v>
      </c>
      <c r="AI982" s="513"/>
      <c r="AJ982" s="401">
        <f t="shared" si="2444"/>
        <v>0</v>
      </c>
      <c r="AK982" s="513">
        <f t="shared" si="2445"/>
        <v>0</v>
      </c>
      <c r="AL982" s="401">
        <f t="shared" si="2390"/>
        <v>0</v>
      </c>
      <c r="AM982" s="519"/>
      <c r="AN982" s="429">
        <f t="shared" si="2391"/>
        <v>0</v>
      </c>
      <c r="AO982" s="519">
        <f t="shared" si="2446"/>
        <v>0</v>
      </c>
      <c r="AP982" s="429">
        <f t="shared" si="2447"/>
        <v>0</v>
      </c>
      <c r="AQ982" s="591"/>
      <c r="AR982" s="401">
        <f t="shared" si="2394"/>
        <v>0</v>
      </c>
      <c r="AS982" s="519">
        <f t="shared" si="2448"/>
        <v>0</v>
      </c>
      <c r="AT982" s="429">
        <f t="shared" si="2449"/>
        <v>0</v>
      </c>
      <c r="AU982" s="513"/>
      <c r="AV982" s="401">
        <f t="shared" si="2397"/>
        <v>0</v>
      </c>
      <c r="AW982" s="519">
        <f t="shared" si="2450"/>
        <v>0</v>
      </c>
      <c r="AX982" s="429">
        <f t="shared" si="2451"/>
        <v>0</v>
      </c>
      <c r="AY982" s="513"/>
      <c r="AZ982" s="681">
        <f t="shared" si="2400"/>
        <v>0</v>
      </c>
      <c r="BA982" s="519">
        <f t="shared" si="2452"/>
        <v>0</v>
      </c>
      <c r="BB982" s="429">
        <f t="shared" si="2453"/>
        <v>0</v>
      </c>
      <c r="BC982" s="513"/>
      <c r="BD982" s="681">
        <f t="shared" si="2454"/>
        <v>0</v>
      </c>
      <c r="BE982" s="519">
        <f t="shared" si="2455"/>
        <v>0</v>
      </c>
      <c r="BF982" s="429">
        <f t="shared" si="2456"/>
        <v>0</v>
      </c>
      <c r="BG982" s="513"/>
      <c r="BH982" s="681">
        <f t="shared" si="2457"/>
        <v>0</v>
      </c>
      <c r="BI982" s="519">
        <f t="shared" si="2458"/>
        <v>0</v>
      </c>
      <c r="BJ982" s="429">
        <f t="shared" si="2459"/>
        <v>0</v>
      </c>
      <c r="BK982" s="513"/>
      <c r="BL982" s="681">
        <f t="shared" si="2460"/>
        <v>0</v>
      </c>
      <c r="BM982" s="519">
        <f t="shared" si="2461"/>
        <v>0</v>
      </c>
      <c r="BN982" s="429">
        <f t="shared" si="2462"/>
        <v>0</v>
      </c>
      <c r="BO982" s="718"/>
      <c r="BP982" s="706">
        <f t="shared" si="2463"/>
        <v>0</v>
      </c>
      <c r="BQ982" s="718">
        <f t="shared" si="2464"/>
        <v>0</v>
      </c>
      <c r="BR982" s="706">
        <f t="shared" si="2465"/>
        <v>0</v>
      </c>
      <c r="BS982" s="718"/>
      <c r="BT982" s="706">
        <f t="shared" si="2466"/>
        <v>0</v>
      </c>
      <c r="BU982" s="718">
        <f t="shared" si="2467"/>
        <v>0</v>
      </c>
      <c r="BV982" s="706">
        <f t="shared" si="2468"/>
        <v>0</v>
      </c>
      <c r="BW982" s="718"/>
      <c r="BX982" s="706">
        <f t="shared" si="2469"/>
        <v>0</v>
      </c>
      <c r="BY982" s="718">
        <f t="shared" si="2470"/>
        <v>0</v>
      </c>
      <c r="BZ982" s="706">
        <f t="shared" si="2471"/>
        <v>0</v>
      </c>
      <c r="CA982" s="718"/>
      <c r="CB982" s="706">
        <f t="shared" si="2472"/>
        <v>0</v>
      </c>
      <c r="CC982" s="718">
        <f t="shared" si="2473"/>
        <v>0</v>
      </c>
      <c r="CD982" s="706">
        <f t="shared" si="2474"/>
        <v>0</v>
      </c>
      <c r="CE982" s="706"/>
      <c r="CF982" s="402">
        <f t="shared" si="2427"/>
        <v>2384391.2399999998</v>
      </c>
    </row>
    <row r="983" spans="1:84" ht="36">
      <c r="B983" s="395" t="s">
        <v>1223</v>
      </c>
      <c r="C983" s="396" t="s">
        <v>1224</v>
      </c>
      <c r="D983" s="397" t="s">
        <v>389</v>
      </c>
      <c r="E983" s="398">
        <v>84188.61</v>
      </c>
      <c r="F983" s="399">
        <v>3</v>
      </c>
      <c r="G983" s="400">
        <f t="shared" si="2428"/>
        <v>252565.83000000002</v>
      </c>
      <c r="H983" s="400"/>
      <c r="I983" s="401"/>
      <c r="J983" s="401"/>
      <c r="K983" s="513"/>
      <c r="L983" s="401">
        <f t="shared" si="2429"/>
        <v>0</v>
      </c>
      <c r="M983" s="513">
        <f t="shared" si="2430"/>
        <v>0</v>
      </c>
      <c r="N983" s="401">
        <f t="shared" si="2431"/>
        <v>0</v>
      </c>
      <c r="O983" s="513"/>
      <c r="P983" s="401"/>
      <c r="Q983" s="513">
        <f t="shared" si="2432"/>
        <v>0</v>
      </c>
      <c r="R983" s="401">
        <f t="shared" si="2433"/>
        <v>0</v>
      </c>
      <c r="S983" s="540"/>
      <c r="T983" s="401"/>
      <c r="U983" s="513">
        <f t="shared" si="2434"/>
        <v>0</v>
      </c>
      <c r="V983" s="401">
        <f t="shared" si="2435"/>
        <v>0</v>
      </c>
      <c r="W983" s="513"/>
      <c r="X983" s="401"/>
      <c r="Y983" s="513">
        <f t="shared" si="2436"/>
        <v>0</v>
      </c>
      <c r="Z983" s="401">
        <f t="shared" si="2437"/>
        <v>0</v>
      </c>
      <c r="AA983" s="513"/>
      <c r="AB983" s="401">
        <f t="shared" si="2438"/>
        <v>0</v>
      </c>
      <c r="AC983" s="513">
        <f t="shared" si="2439"/>
        <v>0</v>
      </c>
      <c r="AD983" s="401">
        <f t="shared" si="2440"/>
        <v>0</v>
      </c>
      <c r="AE983" s="513"/>
      <c r="AF983" s="401">
        <f t="shared" si="2441"/>
        <v>0</v>
      </c>
      <c r="AG983" s="513">
        <f t="shared" si="2442"/>
        <v>0</v>
      </c>
      <c r="AH983" s="401">
        <f t="shared" si="2443"/>
        <v>0</v>
      </c>
      <c r="AI983" s="513"/>
      <c r="AJ983" s="401">
        <f t="shared" si="2444"/>
        <v>0</v>
      </c>
      <c r="AK983" s="513">
        <f t="shared" si="2445"/>
        <v>0</v>
      </c>
      <c r="AL983" s="401">
        <f t="shared" si="2390"/>
        <v>0</v>
      </c>
      <c r="AM983" s="519"/>
      <c r="AN983" s="429">
        <f t="shared" si="2391"/>
        <v>0</v>
      </c>
      <c r="AO983" s="519">
        <f t="shared" si="2446"/>
        <v>0</v>
      </c>
      <c r="AP983" s="429">
        <f t="shared" si="2447"/>
        <v>0</v>
      </c>
      <c r="AQ983" s="591"/>
      <c r="AR983" s="401">
        <f t="shared" si="2394"/>
        <v>0</v>
      </c>
      <c r="AS983" s="519">
        <f t="shared" si="2448"/>
        <v>0</v>
      </c>
      <c r="AT983" s="429">
        <f t="shared" si="2449"/>
        <v>0</v>
      </c>
      <c r="AU983" s="513"/>
      <c r="AV983" s="401">
        <f t="shared" si="2397"/>
        <v>0</v>
      </c>
      <c r="AW983" s="519">
        <f t="shared" si="2450"/>
        <v>0</v>
      </c>
      <c r="AX983" s="429">
        <f t="shared" si="2451"/>
        <v>0</v>
      </c>
      <c r="AY983" s="513"/>
      <c r="AZ983" s="681">
        <f t="shared" si="2400"/>
        <v>0</v>
      </c>
      <c r="BA983" s="519">
        <f t="shared" si="2452"/>
        <v>0</v>
      </c>
      <c r="BB983" s="429">
        <f t="shared" si="2453"/>
        <v>0</v>
      </c>
      <c r="BC983" s="513"/>
      <c r="BD983" s="681">
        <f t="shared" si="2454"/>
        <v>0</v>
      </c>
      <c r="BE983" s="519">
        <f t="shared" si="2455"/>
        <v>0</v>
      </c>
      <c r="BF983" s="429">
        <f t="shared" si="2456"/>
        <v>0</v>
      </c>
      <c r="BG983" s="513"/>
      <c r="BH983" s="681">
        <f t="shared" si="2457"/>
        <v>0</v>
      </c>
      <c r="BI983" s="519">
        <f t="shared" si="2458"/>
        <v>0</v>
      </c>
      <c r="BJ983" s="429">
        <f t="shared" si="2459"/>
        <v>0</v>
      </c>
      <c r="BK983" s="513"/>
      <c r="BL983" s="681">
        <f t="shared" si="2460"/>
        <v>0</v>
      </c>
      <c r="BM983" s="519">
        <f t="shared" si="2461"/>
        <v>0</v>
      </c>
      <c r="BN983" s="429">
        <f t="shared" si="2462"/>
        <v>0</v>
      </c>
      <c r="BO983" s="718"/>
      <c r="BP983" s="706">
        <f t="shared" si="2463"/>
        <v>0</v>
      </c>
      <c r="BQ983" s="718">
        <f t="shared" si="2464"/>
        <v>0</v>
      </c>
      <c r="BR983" s="706">
        <f t="shared" si="2465"/>
        <v>0</v>
      </c>
      <c r="BS983" s="718"/>
      <c r="BT983" s="706">
        <f t="shared" si="2466"/>
        <v>0</v>
      </c>
      <c r="BU983" s="718">
        <f t="shared" si="2467"/>
        <v>0</v>
      </c>
      <c r="BV983" s="706">
        <f t="shared" si="2468"/>
        <v>0</v>
      </c>
      <c r="BW983" s="718"/>
      <c r="BX983" s="706">
        <f t="shared" si="2469"/>
        <v>0</v>
      </c>
      <c r="BY983" s="718">
        <f t="shared" si="2470"/>
        <v>0</v>
      </c>
      <c r="BZ983" s="706">
        <f t="shared" si="2471"/>
        <v>0</v>
      </c>
      <c r="CA983" s="718"/>
      <c r="CB983" s="706">
        <f t="shared" si="2472"/>
        <v>0</v>
      </c>
      <c r="CC983" s="718">
        <f t="shared" si="2473"/>
        <v>0</v>
      </c>
      <c r="CD983" s="706">
        <f t="shared" si="2474"/>
        <v>0</v>
      </c>
      <c r="CE983" s="706"/>
      <c r="CF983" s="402">
        <f t="shared" si="2427"/>
        <v>32593997.700000003</v>
      </c>
    </row>
    <row r="984" spans="1:84" ht="36">
      <c r="B984" s="395" t="s">
        <v>714</v>
      </c>
      <c r="C984" s="396" t="s">
        <v>715</v>
      </c>
      <c r="D984" s="397" t="s">
        <v>640</v>
      </c>
      <c r="E984" s="398">
        <v>170613.63</v>
      </c>
      <c r="F984" s="399">
        <v>450</v>
      </c>
      <c r="G984" s="400">
        <f t="shared" si="2428"/>
        <v>76776133.5</v>
      </c>
      <c r="H984" s="400"/>
      <c r="I984" s="401"/>
      <c r="J984" s="401"/>
      <c r="K984" s="513"/>
      <c r="L984" s="401">
        <f t="shared" si="2429"/>
        <v>0</v>
      </c>
      <c r="M984" s="513">
        <f t="shared" si="2430"/>
        <v>0</v>
      </c>
      <c r="N984" s="401">
        <f t="shared" si="2431"/>
        <v>0</v>
      </c>
      <c r="O984" s="513"/>
      <c r="P984" s="401"/>
      <c r="Q984" s="513">
        <f t="shared" si="2432"/>
        <v>0</v>
      </c>
      <c r="R984" s="401">
        <f t="shared" si="2433"/>
        <v>0</v>
      </c>
      <c r="S984" s="540"/>
      <c r="T984" s="401"/>
      <c r="U984" s="513">
        <f t="shared" si="2434"/>
        <v>0</v>
      </c>
      <c r="V984" s="401">
        <f t="shared" si="2435"/>
        <v>0</v>
      </c>
      <c r="W984" s="513"/>
      <c r="X984" s="401"/>
      <c r="Y984" s="513">
        <f t="shared" si="2436"/>
        <v>0</v>
      </c>
      <c r="Z984" s="401">
        <f t="shared" si="2437"/>
        <v>0</v>
      </c>
      <c r="AA984" s="513"/>
      <c r="AB984" s="401">
        <f t="shared" si="2438"/>
        <v>0</v>
      </c>
      <c r="AC984" s="513">
        <f t="shared" si="2439"/>
        <v>0</v>
      </c>
      <c r="AD984" s="401">
        <f t="shared" si="2440"/>
        <v>0</v>
      </c>
      <c r="AE984" s="513"/>
      <c r="AF984" s="401">
        <f t="shared" si="2441"/>
        <v>0</v>
      </c>
      <c r="AG984" s="513">
        <f t="shared" si="2442"/>
        <v>0</v>
      </c>
      <c r="AH984" s="401">
        <f t="shared" si="2443"/>
        <v>0</v>
      </c>
      <c r="AI984" s="513"/>
      <c r="AJ984" s="401">
        <f t="shared" si="2444"/>
        <v>0</v>
      </c>
      <c r="AK984" s="513">
        <f t="shared" si="2445"/>
        <v>0</v>
      </c>
      <c r="AL984" s="401">
        <f t="shared" si="2390"/>
        <v>0</v>
      </c>
      <c r="AM984" s="519"/>
      <c r="AN984" s="429">
        <f t="shared" si="2391"/>
        <v>0</v>
      </c>
      <c r="AO984" s="519">
        <f t="shared" si="2446"/>
        <v>0</v>
      </c>
      <c r="AP984" s="429">
        <f t="shared" si="2447"/>
        <v>0</v>
      </c>
      <c r="AQ984" s="591"/>
      <c r="AR984" s="401">
        <f t="shared" si="2394"/>
        <v>0</v>
      </c>
      <c r="AS984" s="519">
        <f t="shared" si="2448"/>
        <v>0</v>
      </c>
      <c r="AT984" s="429">
        <f t="shared" si="2449"/>
        <v>0</v>
      </c>
      <c r="AU984" s="513"/>
      <c r="AV984" s="401">
        <f t="shared" si="2397"/>
        <v>0</v>
      </c>
      <c r="AW984" s="519">
        <f t="shared" si="2450"/>
        <v>0</v>
      </c>
      <c r="AX984" s="429">
        <f t="shared" si="2451"/>
        <v>0</v>
      </c>
      <c r="AY984" s="513"/>
      <c r="AZ984" s="681">
        <f t="shared" si="2400"/>
        <v>0</v>
      </c>
      <c r="BA984" s="519">
        <f t="shared" si="2452"/>
        <v>0</v>
      </c>
      <c r="BB984" s="429">
        <f t="shared" si="2453"/>
        <v>0</v>
      </c>
      <c r="BC984" s="513"/>
      <c r="BD984" s="681">
        <f t="shared" si="2454"/>
        <v>0</v>
      </c>
      <c r="BE984" s="519">
        <f t="shared" si="2455"/>
        <v>0</v>
      </c>
      <c r="BF984" s="429">
        <f t="shared" si="2456"/>
        <v>0</v>
      </c>
      <c r="BG984" s="513"/>
      <c r="BH984" s="681">
        <f t="shared" si="2457"/>
        <v>0</v>
      </c>
      <c r="BI984" s="519">
        <f t="shared" si="2458"/>
        <v>0</v>
      </c>
      <c r="BJ984" s="429">
        <f t="shared" si="2459"/>
        <v>0</v>
      </c>
      <c r="BK984" s="513"/>
      <c r="BL984" s="681">
        <f t="shared" si="2460"/>
        <v>0</v>
      </c>
      <c r="BM984" s="519">
        <f t="shared" si="2461"/>
        <v>0</v>
      </c>
      <c r="BN984" s="429">
        <f t="shared" si="2462"/>
        <v>0</v>
      </c>
      <c r="BO984" s="718"/>
      <c r="BP984" s="706">
        <f t="shared" si="2463"/>
        <v>0</v>
      </c>
      <c r="BQ984" s="718">
        <f t="shared" si="2464"/>
        <v>0</v>
      </c>
      <c r="BR984" s="706">
        <f t="shared" si="2465"/>
        <v>0</v>
      </c>
      <c r="BS984" s="718"/>
      <c r="BT984" s="706">
        <f t="shared" si="2466"/>
        <v>0</v>
      </c>
      <c r="BU984" s="718">
        <f t="shared" si="2467"/>
        <v>0</v>
      </c>
      <c r="BV984" s="706">
        <f t="shared" si="2468"/>
        <v>0</v>
      </c>
      <c r="BW984" s="718"/>
      <c r="BX984" s="706">
        <f t="shared" si="2469"/>
        <v>0</v>
      </c>
      <c r="BY984" s="718">
        <f t="shared" si="2470"/>
        <v>0</v>
      </c>
      <c r="BZ984" s="706">
        <f t="shared" si="2471"/>
        <v>0</v>
      </c>
      <c r="CA984" s="718"/>
      <c r="CB984" s="706">
        <f t="shared" si="2472"/>
        <v>0</v>
      </c>
      <c r="CC984" s="718">
        <f t="shared" si="2473"/>
        <v>0</v>
      </c>
      <c r="CD984" s="706">
        <f t="shared" si="2474"/>
        <v>0</v>
      </c>
      <c r="CE984" s="706"/>
      <c r="CF984" s="402">
        <f t="shared" si="2427"/>
        <v>5192538.12</v>
      </c>
    </row>
    <row r="985" spans="1:84" ht="108">
      <c r="B985" s="395" t="s">
        <v>754</v>
      </c>
      <c r="C985" s="396" t="s">
        <v>755</v>
      </c>
      <c r="D985" s="397" t="s">
        <v>658</v>
      </c>
      <c r="E985" s="398">
        <v>596097.80999999994</v>
      </c>
      <c r="F985" s="399">
        <v>4</v>
      </c>
      <c r="G985" s="400">
        <f t="shared" si="2428"/>
        <v>2384391.2399999998</v>
      </c>
      <c r="H985" s="400"/>
      <c r="I985" s="401"/>
      <c r="J985" s="401"/>
      <c r="K985" s="513"/>
      <c r="L985" s="401">
        <f t="shared" si="2429"/>
        <v>0</v>
      </c>
      <c r="M985" s="513">
        <f t="shared" si="2430"/>
        <v>0</v>
      </c>
      <c r="N985" s="401">
        <f t="shared" si="2431"/>
        <v>0</v>
      </c>
      <c r="O985" s="513"/>
      <c r="P985" s="401"/>
      <c r="Q985" s="513">
        <f t="shared" si="2432"/>
        <v>0</v>
      </c>
      <c r="R985" s="401">
        <f t="shared" si="2433"/>
        <v>0</v>
      </c>
      <c r="S985" s="540"/>
      <c r="T985" s="401"/>
      <c r="U985" s="513">
        <f t="shared" si="2434"/>
        <v>0</v>
      </c>
      <c r="V985" s="401">
        <f t="shared" si="2435"/>
        <v>0</v>
      </c>
      <c r="W985" s="513"/>
      <c r="X985" s="401"/>
      <c r="Y985" s="513">
        <f t="shared" si="2436"/>
        <v>0</v>
      </c>
      <c r="Z985" s="401">
        <f t="shared" si="2437"/>
        <v>0</v>
      </c>
      <c r="AA985" s="513"/>
      <c r="AB985" s="401">
        <f t="shared" si="2438"/>
        <v>0</v>
      </c>
      <c r="AC985" s="513">
        <f t="shared" si="2439"/>
        <v>0</v>
      </c>
      <c r="AD985" s="401">
        <f t="shared" si="2440"/>
        <v>0</v>
      </c>
      <c r="AE985" s="513"/>
      <c r="AF985" s="401">
        <f t="shared" si="2441"/>
        <v>0</v>
      </c>
      <c r="AG985" s="513">
        <f t="shared" si="2442"/>
        <v>0</v>
      </c>
      <c r="AH985" s="401">
        <f t="shared" si="2443"/>
        <v>0</v>
      </c>
      <c r="AI985" s="513"/>
      <c r="AJ985" s="401">
        <f t="shared" si="2444"/>
        <v>0</v>
      </c>
      <c r="AK985" s="513">
        <f t="shared" si="2445"/>
        <v>0</v>
      </c>
      <c r="AL985" s="401">
        <f t="shared" si="2390"/>
        <v>0</v>
      </c>
      <c r="AM985" s="519"/>
      <c r="AN985" s="429">
        <f t="shared" si="2391"/>
        <v>0</v>
      </c>
      <c r="AO985" s="519">
        <f t="shared" si="2446"/>
        <v>0</v>
      </c>
      <c r="AP985" s="429">
        <f t="shared" si="2447"/>
        <v>0</v>
      </c>
      <c r="AQ985" s="591"/>
      <c r="AR985" s="401">
        <f t="shared" si="2394"/>
        <v>0</v>
      </c>
      <c r="AS985" s="519">
        <f t="shared" si="2448"/>
        <v>0</v>
      </c>
      <c r="AT985" s="429">
        <f t="shared" si="2449"/>
        <v>0</v>
      </c>
      <c r="AU985" s="513"/>
      <c r="AV985" s="401">
        <f t="shared" si="2397"/>
        <v>0</v>
      </c>
      <c r="AW985" s="519">
        <f t="shared" si="2450"/>
        <v>0</v>
      </c>
      <c r="AX985" s="429">
        <f t="shared" si="2451"/>
        <v>0</v>
      </c>
      <c r="AY985" s="513"/>
      <c r="AZ985" s="681">
        <f t="shared" si="2400"/>
        <v>0</v>
      </c>
      <c r="BA985" s="519">
        <f t="shared" si="2452"/>
        <v>0</v>
      </c>
      <c r="BB985" s="429">
        <f t="shared" si="2453"/>
        <v>0</v>
      </c>
      <c r="BC985" s="513"/>
      <c r="BD985" s="681">
        <f t="shared" si="2454"/>
        <v>0</v>
      </c>
      <c r="BE985" s="519">
        <f t="shared" si="2455"/>
        <v>0</v>
      </c>
      <c r="BF985" s="429">
        <f t="shared" si="2456"/>
        <v>0</v>
      </c>
      <c r="BG985" s="513"/>
      <c r="BH985" s="681">
        <f t="shared" si="2457"/>
        <v>0</v>
      </c>
      <c r="BI985" s="519">
        <f t="shared" si="2458"/>
        <v>0</v>
      </c>
      <c r="BJ985" s="429">
        <f t="shared" si="2459"/>
        <v>0</v>
      </c>
      <c r="BK985" s="513"/>
      <c r="BL985" s="681">
        <f t="shared" si="2460"/>
        <v>0</v>
      </c>
      <c r="BM985" s="519">
        <f t="shared" si="2461"/>
        <v>0</v>
      </c>
      <c r="BN985" s="429">
        <f t="shared" si="2462"/>
        <v>0</v>
      </c>
      <c r="BO985" s="718"/>
      <c r="BP985" s="706">
        <f t="shared" si="2463"/>
        <v>0</v>
      </c>
      <c r="BQ985" s="718">
        <f t="shared" si="2464"/>
        <v>0</v>
      </c>
      <c r="BR985" s="706">
        <f t="shared" si="2465"/>
        <v>0</v>
      </c>
      <c r="BS985" s="718"/>
      <c r="BT985" s="706">
        <f t="shared" si="2466"/>
        <v>0</v>
      </c>
      <c r="BU985" s="718">
        <f t="shared" si="2467"/>
        <v>0</v>
      </c>
      <c r="BV985" s="706">
        <f t="shared" si="2468"/>
        <v>0</v>
      </c>
      <c r="BW985" s="718"/>
      <c r="BX985" s="706">
        <f t="shared" si="2469"/>
        <v>0</v>
      </c>
      <c r="BY985" s="718">
        <f t="shared" si="2470"/>
        <v>0</v>
      </c>
      <c r="BZ985" s="706">
        <f t="shared" si="2471"/>
        <v>0</v>
      </c>
      <c r="CA985" s="718"/>
      <c r="CB985" s="706">
        <f t="shared" si="2472"/>
        <v>0</v>
      </c>
      <c r="CC985" s="718">
        <f t="shared" si="2473"/>
        <v>0</v>
      </c>
      <c r="CD985" s="706">
        <f t="shared" si="2474"/>
        <v>0</v>
      </c>
      <c r="CE985" s="706"/>
      <c r="CF985" s="402">
        <f>+G989+H989</f>
        <v>7440889.5</v>
      </c>
    </row>
    <row r="986" spans="1:84" ht="108">
      <c r="B986" s="395" t="s">
        <v>758</v>
      </c>
      <c r="C986" s="396" t="s">
        <v>759</v>
      </c>
      <c r="D986" s="397" t="s">
        <v>658</v>
      </c>
      <c r="E986" s="398">
        <v>1086466.5900000001</v>
      </c>
      <c r="F986" s="399">
        <v>30</v>
      </c>
      <c r="G986" s="400">
        <f t="shared" si="2428"/>
        <v>32593997.700000003</v>
      </c>
      <c r="H986" s="400"/>
      <c r="I986" s="401"/>
      <c r="J986" s="401"/>
      <c r="K986" s="513"/>
      <c r="L986" s="401">
        <f t="shared" si="2429"/>
        <v>0</v>
      </c>
      <c r="M986" s="513">
        <f t="shared" si="2430"/>
        <v>0</v>
      </c>
      <c r="N986" s="401">
        <f t="shared" si="2431"/>
        <v>0</v>
      </c>
      <c r="O986" s="513"/>
      <c r="P986" s="401"/>
      <c r="Q986" s="513">
        <f t="shared" si="2432"/>
        <v>0</v>
      </c>
      <c r="R986" s="401">
        <f t="shared" si="2433"/>
        <v>0</v>
      </c>
      <c r="S986" s="540"/>
      <c r="T986" s="401"/>
      <c r="U986" s="513">
        <f t="shared" si="2434"/>
        <v>0</v>
      </c>
      <c r="V986" s="401">
        <f t="shared" si="2435"/>
        <v>0</v>
      </c>
      <c r="W986" s="513"/>
      <c r="X986" s="401"/>
      <c r="Y986" s="513">
        <f t="shared" si="2436"/>
        <v>0</v>
      </c>
      <c r="Z986" s="401">
        <f t="shared" si="2437"/>
        <v>0</v>
      </c>
      <c r="AA986" s="513"/>
      <c r="AB986" s="401">
        <f t="shared" si="2438"/>
        <v>0</v>
      </c>
      <c r="AC986" s="513">
        <f t="shared" si="2439"/>
        <v>0</v>
      </c>
      <c r="AD986" s="401">
        <f t="shared" si="2440"/>
        <v>0</v>
      </c>
      <c r="AE986" s="513"/>
      <c r="AF986" s="401">
        <f t="shared" si="2441"/>
        <v>0</v>
      </c>
      <c r="AG986" s="513">
        <f t="shared" si="2442"/>
        <v>0</v>
      </c>
      <c r="AH986" s="401">
        <f t="shared" si="2443"/>
        <v>0</v>
      </c>
      <c r="AI986" s="513"/>
      <c r="AJ986" s="401">
        <f t="shared" si="2444"/>
        <v>0</v>
      </c>
      <c r="AK986" s="513">
        <f t="shared" si="2445"/>
        <v>0</v>
      </c>
      <c r="AL986" s="401">
        <f t="shared" si="2390"/>
        <v>0</v>
      </c>
      <c r="AM986" s="519"/>
      <c r="AN986" s="429">
        <f t="shared" si="2391"/>
        <v>0</v>
      </c>
      <c r="AO986" s="519">
        <f t="shared" si="2446"/>
        <v>0</v>
      </c>
      <c r="AP986" s="429">
        <f t="shared" si="2447"/>
        <v>0</v>
      </c>
      <c r="AQ986" s="591"/>
      <c r="AR986" s="401">
        <f t="shared" si="2394"/>
        <v>0</v>
      </c>
      <c r="AS986" s="519">
        <f t="shared" si="2448"/>
        <v>0</v>
      </c>
      <c r="AT986" s="429">
        <f t="shared" si="2449"/>
        <v>0</v>
      </c>
      <c r="AU986" s="513"/>
      <c r="AV986" s="401">
        <f t="shared" si="2397"/>
        <v>0</v>
      </c>
      <c r="AW986" s="519">
        <f t="shared" si="2450"/>
        <v>0</v>
      </c>
      <c r="AX986" s="429">
        <f t="shared" si="2451"/>
        <v>0</v>
      </c>
      <c r="AY986" s="513"/>
      <c r="AZ986" s="681">
        <f t="shared" si="2400"/>
        <v>0</v>
      </c>
      <c r="BA986" s="519">
        <f t="shared" si="2452"/>
        <v>0</v>
      </c>
      <c r="BB986" s="429">
        <f t="shared" si="2453"/>
        <v>0</v>
      </c>
      <c r="BC986" s="513"/>
      <c r="BD986" s="681">
        <f t="shared" si="2454"/>
        <v>0</v>
      </c>
      <c r="BE986" s="519">
        <f t="shared" si="2455"/>
        <v>0</v>
      </c>
      <c r="BF986" s="429">
        <f t="shared" si="2456"/>
        <v>0</v>
      </c>
      <c r="BG986" s="513"/>
      <c r="BH986" s="681">
        <f t="shared" si="2457"/>
        <v>0</v>
      </c>
      <c r="BI986" s="519">
        <f t="shared" si="2458"/>
        <v>0</v>
      </c>
      <c r="BJ986" s="429">
        <f t="shared" si="2459"/>
        <v>0</v>
      </c>
      <c r="BK986" s="513"/>
      <c r="BL986" s="681">
        <f t="shared" si="2460"/>
        <v>0</v>
      </c>
      <c r="BM986" s="519">
        <f t="shared" si="2461"/>
        <v>0</v>
      </c>
      <c r="BN986" s="429">
        <f t="shared" si="2462"/>
        <v>0</v>
      </c>
      <c r="BO986" s="718"/>
      <c r="BP986" s="706">
        <f t="shared" si="2463"/>
        <v>0</v>
      </c>
      <c r="BQ986" s="718">
        <f t="shared" si="2464"/>
        <v>0</v>
      </c>
      <c r="BR986" s="706">
        <f t="shared" si="2465"/>
        <v>0</v>
      </c>
      <c r="BS986" s="718"/>
      <c r="BT986" s="706">
        <f t="shared" si="2466"/>
        <v>0</v>
      </c>
      <c r="BU986" s="718">
        <f t="shared" si="2467"/>
        <v>0</v>
      </c>
      <c r="BV986" s="706">
        <f t="shared" si="2468"/>
        <v>0</v>
      </c>
      <c r="BW986" s="718"/>
      <c r="BX986" s="706">
        <f t="shared" si="2469"/>
        <v>0</v>
      </c>
      <c r="BY986" s="718">
        <f t="shared" si="2470"/>
        <v>0</v>
      </c>
      <c r="BZ986" s="706">
        <f t="shared" si="2471"/>
        <v>0</v>
      </c>
      <c r="CA986" s="718"/>
      <c r="CB986" s="706">
        <f t="shared" si="2472"/>
        <v>0</v>
      </c>
      <c r="CC986" s="718">
        <f t="shared" si="2473"/>
        <v>0</v>
      </c>
      <c r="CD986" s="706">
        <f t="shared" si="2474"/>
        <v>0</v>
      </c>
      <c r="CE986" s="706"/>
      <c r="CF986" s="402">
        <f>+G990+H990</f>
        <v>1737143.71875</v>
      </c>
    </row>
    <row r="987" spans="1:84" ht="36">
      <c r="B987" s="395" t="s">
        <v>636</v>
      </c>
      <c r="C987" s="396" t="s">
        <v>637</v>
      </c>
      <c r="D987" s="397" t="s">
        <v>632</v>
      </c>
      <c r="E987" s="398">
        <v>2596269.06</v>
      </c>
      <c r="F987" s="399">
        <v>2</v>
      </c>
      <c r="G987" s="400">
        <f t="shared" si="2428"/>
        <v>5192538.12</v>
      </c>
      <c r="H987" s="400"/>
      <c r="I987" s="401"/>
      <c r="J987" s="401"/>
      <c r="K987" s="513"/>
      <c r="L987" s="401">
        <f t="shared" si="2429"/>
        <v>0</v>
      </c>
      <c r="M987" s="513">
        <f t="shared" si="2430"/>
        <v>0</v>
      </c>
      <c r="N987" s="401">
        <f t="shared" si="2431"/>
        <v>0</v>
      </c>
      <c r="O987" s="513"/>
      <c r="P987" s="401"/>
      <c r="Q987" s="513">
        <f t="shared" si="2432"/>
        <v>0</v>
      </c>
      <c r="R987" s="401">
        <f t="shared" si="2433"/>
        <v>0</v>
      </c>
      <c r="S987" s="540"/>
      <c r="T987" s="401"/>
      <c r="U987" s="513">
        <f t="shared" si="2434"/>
        <v>0</v>
      </c>
      <c r="V987" s="401">
        <f t="shared" si="2435"/>
        <v>0</v>
      </c>
      <c r="W987" s="513"/>
      <c r="X987" s="401"/>
      <c r="Y987" s="513">
        <f t="shared" si="2436"/>
        <v>0</v>
      </c>
      <c r="Z987" s="401">
        <f t="shared" si="2437"/>
        <v>0</v>
      </c>
      <c r="AA987" s="513"/>
      <c r="AB987" s="401">
        <f t="shared" si="2438"/>
        <v>0</v>
      </c>
      <c r="AC987" s="513">
        <f t="shared" si="2439"/>
        <v>0</v>
      </c>
      <c r="AD987" s="401">
        <f t="shared" si="2440"/>
        <v>0</v>
      </c>
      <c r="AE987" s="513"/>
      <c r="AF987" s="401">
        <f t="shared" si="2441"/>
        <v>0</v>
      </c>
      <c r="AG987" s="513">
        <f t="shared" si="2442"/>
        <v>0</v>
      </c>
      <c r="AH987" s="401">
        <f t="shared" si="2443"/>
        <v>0</v>
      </c>
      <c r="AI987" s="513"/>
      <c r="AJ987" s="401">
        <f t="shared" si="2444"/>
        <v>0</v>
      </c>
      <c r="AK987" s="513">
        <f t="shared" si="2445"/>
        <v>0</v>
      </c>
      <c r="AL987" s="401">
        <f t="shared" si="2390"/>
        <v>0</v>
      </c>
      <c r="AM987" s="519"/>
      <c r="AN987" s="429">
        <f t="shared" si="2391"/>
        <v>0</v>
      </c>
      <c r="AO987" s="519">
        <f t="shared" si="2446"/>
        <v>0</v>
      </c>
      <c r="AP987" s="429">
        <f t="shared" si="2447"/>
        <v>0</v>
      </c>
      <c r="AQ987" s="591"/>
      <c r="AR987" s="401">
        <f t="shared" si="2394"/>
        <v>0</v>
      </c>
      <c r="AS987" s="519">
        <f t="shared" si="2448"/>
        <v>0</v>
      </c>
      <c r="AT987" s="429">
        <f t="shared" si="2449"/>
        <v>0</v>
      </c>
      <c r="AU987" s="513"/>
      <c r="AV987" s="401">
        <f t="shared" si="2397"/>
        <v>0</v>
      </c>
      <c r="AW987" s="519">
        <f t="shared" si="2450"/>
        <v>0</v>
      </c>
      <c r="AX987" s="429">
        <f t="shared" si="2451"/>
        <v>0</v>
      </c>
      <c r="AY987" s="513"/>
      <c r="AZ987" s="681">
        <f t="shared" si="2400"/>
        <v>0</v>
      </c>
      <c r="BA987" s="519">
        <f t="shared" si="2452"/>
        <v>0</v>
      </c>
      <c r="BB987" s="429">
        <f t="shared" si="2453"/>
        <v>0</v>
      </c>
      <c r="BC987" s="513"/>
      <c r="BD987" s="681">
        <f t="shared" si="2454"/>
        <v>0</v>
      </c>
      <c r="BE987" s="519">
        <f t="shared" si="2455"/>
        <v>0</v>
      </c>
      <c r="BF987" s="429">
        <f t="shared" si="2456"/>
        <v>0</v>
      </c>
      <c r="BG987" s="513"/>
      <c r="BH987" s="681">
        <f t="shared" si="2457"/>
        <v>0</v>
      </c>
      <c r="BI987" s="519">
        <f t="shared" si="2458"/>
        <v>0</v>
      </c>
      <c r="BJ987" s="429">
        <f t="shared" si="2459"/>
        <v>0</v>
      </c>
      <c r="BK987" s="513"/>
      <c r="BL987" s="681">
        <f t="shared" si="2460"/>
        <v>0</v>
      </c>
      <c r="BM987" s="519">
        <f t="shared" si="2461"/>
        <v>0</v>
      </c>
      <c r="BN987" s="429">
        <f t="shared" si="2462"/>
        <v>0</v>
      </c>
      <c r="BO987" s="718"/>
      <c r="BP987" s="706">
        <f t="shared" si="2463"/>
        <v>0</v>
      </c>
      <c r="BQ987" s="718">
        <f t="shared" si="2464"/>
        <v>0</v>
      </c>
      <c r="BR987" s="706">
        <f t="shared" si="2465"/>
        <v>0</v>
      </c>
      <c r="BS987" s="718"/>
      <c r="BT987" s="706">
        <f t="shared" si="2466"/>
        <v>0</v>
      </c>
      <c r="BU987" s="718">
        <f t="shared" si="2467"/>
        <v>0</v>
      </c>
      <c r="BV987" s="706">
        <f t="shared" si="2468"/>
        <v>0</v>
      </c>
      <c r="BW987" s="718"/>
      <c r="BX987" s="706">
        <f t="shared" si="2469"/>
        <v>0</v>
      </c>
      <c r="BY987" s="718">
        <f t="shared" si="2470"/>
        <v>0</v>
      </c>
      <c r="BZ987" s="706">
        <f t="shared" si="2471"/>
        <v>0</v>
      </c>
      <c r="CA987" s="718"/>
      <c r="CB987" s="706">
        <f t="shared" si="2472"/>
        <v>0</v>
      </c>
      <c r="CC987" s="718">
        <f t="shared" si="2473"/>
        <v>0</v>
      </c>
      <c r="CD987" s="706">
        <f t="shared" si="2474"/>
        <v>0</v>
      </c>
      <c r="CE987" s="706"/>
      <c r="CF987" s="402"/>
    </row>
    <row r="988" spans="1:84" ht="54">
      <c r="B988" s="395" t="s">
        <v>702</v>
      </c>
      <c r="C988" s="396" t="s">
        <v>703</v>
      </c>
      <c r="D988" s="397" t="s">
        <v>658</v>
      </c>
      <c r="E988" s="398">
        <v>186214.05</v>
      </c>
      <c r="F988" s="399">
        <v>3</v>
      </c>
      <c r="G988" s="400">
        <v>558642.14999999991</v>
      </c>
      <c r="H988" s="400"/>
      <c r="I988" s="401"/>
      <c r="J988" s="401"/>
      <c r="K988" s="513"/>
      <c r="L988" s="401"/>
      <c r="M988" s="513">
        <v>0</v>
      </c>
      <c r="N988" s="401">
        <v>0</v>
      </c>
      <c r="O988" s="513"/>
      <c r="P988" s="401"/>
      <c r="Q988" s="513">
        <v>0</v>
      </c>
      <c r="R988" s="401">
        <v>0</v>
      </c>
      <c r="S988" s="540"/>
      <c r="T988" s="401"/>
      <c r="U988" s="513">
        <v>0</v>
      </c>
      <c r="V988" s="401">
        <v>0</v>
      </c>
      <c r="W988" s="513"/>
      <c r="X988" s="401"/>
      <c r="Y988" s="513">
        <v>0</v>
      </c>
      <c r="Z988" s="401">
        <v>0</v>
      </c>
      <c r="AA988" s="513"/>
      <c r="AB988" s="401">
        <v>0</v>
      </c>
      <c r="AC988" s="513">
        <v>0</v>
      </c>
      <c r="AD988" s="401">
        <v>0</v>
      </c>
      <c r="AE988" s="513"/>
      <c r="AF988" s="401">
        <v>0</v>
      </c>
      <c r="AG988" s="513">
        <v>0</v>
      </c>
      <c r="AH988" s="401">
        <v>0</v>
      </c>
      <c r="AI988" s="513"/>
      <c r="AJ988" s="401">
        <v>0</v>
      </c>
      <c r="AK988" s="513">
        <v>0</v>
      </c>
      <c r="AL988" s="401">
        <v>0</v>
      </c>
      <c r="AM988" s="519"/>
      <c r="AN988" s="429">
        <v>0</v>
      </c>
      <c r="AO988" s="519">
        <v>0</v>
      </c>
      <c r="AP988" s="429">
        <v>0</v>
      </c>
      <c r="AQ988" s="591"/>
      <c r="AR988" s="401">
        <v>0</v>
      </c>
      <c r="AS988" s="519">
        <v>0</v>
      </c>
      <c r="AT988" s="429">
        <v>0</v>
      </c>
      <c r="AU988" s="513"/>
      <c r="AV988" s="401">
        <v>0</v>
      </c>
      <c r="AW988" s="519">
        <v>0</v>
      </c>
      <c r="AX988" s="429">
        <v>0</v>
      </c>
      <c r="AY988" s="513"/>
      <c r="AZ988" s="681">
        <v>0</v>
      </c>
      <c r="BA988" s="519">
        <v>0</v>
      </c>
      <c r="BB988" s="429">
        <v>0</v>
      </c>
      <c r="BC988" s="513"/>
      <c r="BD988" s="681">
        <v>0</v>
      </c>
      <c r="BE988" s="519">
        <v>0</v>
      </c>
      <c r="BF988" s="429">
        <v>0</v>
      </c>
      <c r="BG988" s="513"/>
      <c r="BH988" s="681">
        <v>0</v>
      </c>
      <c r="BI988" s="519">
        <v>0</v>
      </c>
      <c r="BJ988" s="429">
        <v>0</v>
      </c>
      <c r="BK988" s="513"/>
      <c r="BL988" s="681">
        <v>0</v>
      </c>
      <c r="BM988" s="519">
        <v>0</v>
      </c>
      <c r="BN988" s="429">
        <v>0</v>
      </c>
      <c r="BO988" s="718"/>
      <c r="BP988" s="706">
        <v>0</v>
      </c>
      <c r="BQ988" s="718">
        <v>0</v>
      </c>
      <c r="BR988" s="706">
        <v>0</v>
      </c>
      <c r="BS988" s="718"/>
      <c r="BT988" s="706">
        <v>0</v>
      </c>
      <c r="BU988" s="718">
        <v>0</v>
      </c>
      <c r="BV988" s="706">
        <v>0</v>
      </c>
      <c r="BW988" s="718"/>
      <c r="BX988" s="706">
        <v>0</v>
      </c>
      <c r="BY988" s="718">
        <v>0</v>
      </c>
      <c r="BZ988" s="706">
        <v>0</v>
      </c>
      <c r="CA988" s="718">
        <v>2</v>
      </c>
      <c r="CB988" s="706">
        <v>0</v>
      </c>
      <c r="CC988" s="718">
        <v>0</v>
      </c>
      <c r="CD988" s="706">
        <v>0</v>
      </c>
      <c r="CE988" s="706"/>
      <c r="CF988" s="402">
        <f t="shared" si="2427"/>
        <v>1884089.1712499999</v>
      </c>
    </row>
    <row r="989" spans="1:84" ht="72">
      <c r="B989" s="395" t="s">
        <v>704</v>
      </c>
      <c r="C989" s="396" t="s">
        <v>412</v>
      </c>
      <c r="D989" s="397" t="s">
        <v>705</v>
      </c>
      <c r="E989" s="398">
        <v>41802.75</v>
      </c>
      <c r="F989" s="399">
        <v>178</v>
      </c>
      <c r="G989" s="400">
        <f t="shared" si="2428"/>
        <v>7440889.5</v>
      </c>
      <c r="H989" s="400"/>
      <c r="I989" s="401"/>
      <c r="J989" s="401"/>
      <c r="K989" s="513">
        <v>21.74</v>
      </c>
      <c r="L989" s="401">
        <f t="shared" si="2429"/>
        <v>908791.78499999992</v>
      </c>
      <c r="M989" s="513">
        <f t="shared" si="2430"/>
        <v>21.74</v>
      </c>
      <c r="N989" s="401">
        <f t="shared" si="2431"/>
        <v>908791.78499999992</v>
      </c>
      <c r="O989" s="513"/>
      <c r="P989" s="401"/>
      <c r="Q989" s="513">
        <f t="shared" si="2432"/>
        <v>21.74</v>
      </c>
      <c r="R989" s="401">
        <f t="shared" si="2433"/>
        <v>908791.78499999992</v>
      </c>
      <c r="S989" s="540"/>
      <c r="T989" s="401"/>
      <c r="U989" s="513">
        <f t="shared" si="2434"/>
        <v>21.74</v>
      </c>
      <c r="V989" s="401">
        <f t="shared" si="2435"/>
        <v>908791.78499999992</v>
      </c>
      <c r="W989" s="513"/>
      <c r="X989" s="401"/>
      <c r="Y989" s="513">
        <f t="shared" si="2436"/>
        <v>21.74</v>
      </c>
      <c r="Z989" s="401">
        <f t="shared" si="2437"/>
        <v>908791.78499999992</v>
      </c>
      <c r="AA989" s="513"/>
      <c r="AB989" s="401">
        <f>AA989*$E989</f>
        <v>0</v>
      </c>
      <c r="AC989" s="513">
        <f t="shared" si="2439"/>
        <v>21.74</v>
      </c>
      <c r="AD989" s="401">
        <f t="shared" si="2440"/>
        <v>908791.78499999992</v>
      </c>
      <c r="AE989" s="513"/>
      <c r="AF989" s="401">
        <f>AE989*$E989</f>
        <v>0</v>
      </c>
      <c r="AG989" s="513">
        <f t="shared" si="2442"/>
        <v>21.74</v>
      </c>
      <c r="AH989" s="401">
        <f t="shared" si="2443"/>
        <v>908791.78499999992</v>
      </c>
      <c r="AI989" s="513"/>
      <c r="AJ989" s="401">
        <f>AI989*$E989</f>
        <v>0</v>
      </c>
      <c r="AK989" s="513">
        <f t="shared" si="2445"/>
        <v>21.74</v>
      </c>
      <c r="AL989" s="401">
        <f t="shared" si="2390"/>
        <v>908791.78499999992</v>
      </c>
      <c r="AM989" s="519"/>
      <c r="AN989" s="429">
        <f t="shared" si="2391"/>
        <v>0</v>
      </c>
      <c r="AO989" s="519">
        <f t="shared" si="2446"/>
        <v>21.74</v>
      </c>
      <c r="AP989" s="429">
        <f t="shared" si="2447"/>
        <v>908791.78499999992</v>
      </c>
      <c r="AQ989" s="591"/>
      <c r="AR989" s="401">
        <f t="shared" si="2394"/>
        <v>0</v>
      </c>
      <c r="AS989" s="519">
        <f t="shared" si="2448"/>
        <v>21.74</v>
      </c>
      <c r="AT989" s="429">
        <f t="shared" si="2449"/>
        <v>908791.78499999992</v>
      </c>
      <c r="AU989" s="513"/>
      <c r="AV989" s="401">
        <f t="shared" si="2397"/>
        <v>0</v>
      </c>
      <c r="AW989" s="519">
        <f t="shared" si="2450"/>
        <v>21.74</v>
      </c>
      <c r="AX989" s="429">
        <f t="shared" si="2451"/>
        <v>908791.78499999992</v>
      </c>
      <c r="AY989" s="513"/>
      <c r="AZ989" s="681">
        <f t="shared" si="2400"/>
        <v>0</v>
      </c>
      <c r="BA989" s="519">
        <f t="shared" si="2452"/>
        <v>21.74</v>
      </c>
      <c r="BB989" s="429">
        <f t="shared" si="2453"/>
        <v>908791.78499999992</v>
      </c>
      <c r="BC989" s="513"/>
      <c r="BD989" s="681">
        <f t="shared" si="2454"/>
        <v>0</v>
      </c>
      <c r="BE989" s="519">
        <f t="shared" si="2455"/>
        <v>21.74</v>
      </c>
      <c r="BF989" s="429">
        <f t="shared" si="2456"/>
        <v>908791.78499999992</v>
      </c>
      <c r="BG989" s="513"/>
      <c r="BH989" s="681">
        <f t="shared" si="2457"/>
        <v>0</v>
      </c>
      <c r="BI989" s="519">
        <f t="shared" si="2458"/>
        <v>21.74</v>
      </c>
      <c r="BJ989" s="429">
        <f t="shared" si="2459"/>
        <v>908791.78499999992</v>
      </c>
      <c r="BK989" s="513"/>
      <c r="BL989" s="681">
        <f t="shared" si="2460"/>
        <v>0</v>
      </c>
      <c r="BM989" s="519">
        <f t="shared" si="2461"/>
        <v>21.74</v>
      </c>
      <c r="BN989" s="429">
        <f t="shared" si="2462"/>
        <v>908791.78499999992</v>
      </c>
      <c r="BO989" s="718"/>
      <c r="BP989" s="706">
        <f t="shared" si="2463"/>
        <v>0</v>
      </c>
      <c r="BQ989" s="718">
        <f t="shared" si="2464"/>
        <v>21.74</v>
      </c>
      <c r="BR989" s="706">
        <f t="shared" si="2465"/>
        <v>908791.78499999992</v>
      </c>
      <c r="BS989" s="718"/>
      <c r="BT989" s="706">
        <f t="shared" si="2466"/>
        <v>0</v>
      </c>
      <c r="BU989" s="718">
        <f t="shared" si="2467"/>
        <v>21.74</v>
      </c>
      <c r="BV989" s="706">
        <f t="shared" si="2468"/>
        <v>908791.78499999992</v>
      </c>
      <c r="BW989" s="718"/>
      <c r="BX989" s="706">
        <f t="shared" si="2469"/>
        <v>0</v>
      </c>
      <c r="BY989" s="718">
        <f t="shared" si="2470"/>
        <v>21.74</v>
      </c>
      <c r="BZ989" s="706">
        <f t="shared" si="2471"/>
        <v>908791.78499999992</v>
      </c>
      <c r="CA989" s="718"/>
      <c r="CB989" s="706">
        <f t="shared" si="2472"/>
        <v>0</v>
      </c>
      <c r="CC989" s="718">
        <f t="shared" si="2473"/>
        <v>21.74</v>
      </c>
      <c r="CD989" s="706">
        <f t="shared" si="2474"/>
        <v>908791.78499999992</v>
      </c>
      <c r="CE989" s="706"/>
      <c r="CF989" s="402">
        <f t="shared" si="2427"/>
        <v>6290954.8020000001</v>
      </c>
    </row>
    <row r="990" spans="1:84" s="379" customFormat="1" ht="36">
      <c r="A990" s="360"/>
      <c r="B990" s="395" t="s">
        <v>706</v>
      </c>
      <c r="C990" s="396" t="s">
        <v>416</v>
      </c>
      <c r="D990" s="397" t="s">
        <v>705</v>
      </c>
      <c r="E990" s="398">
        <v>52049.25</v>
      </c>
      <c r="F990" s="399">
        <v>33.375</v>
      </c>
      <c r="G990" s="400">
        <f t="shared" si="2428"/>
        <v>1737143.71875</v>
      </c>
      <c r="H990" s="400"/>
      <c r="I990" s="401"/>
      <c r="J990" s="401"/>
      <c r="K990" s="513"/>
      <c r="L990" s="401">
        <f t="shared" si="2429"/>
        <v>0</v>
      </c>
      <c r="M990" s="513">
        <f t="shared" si="2430"/>
        <v>0</v>
      </c>
      <c r="N990" s="401">
        <f t="shared" si="2431"/>
        <v>0</v>
      </c>
      <c r="O990" s="513"/>
      <c r="P990" s="401"/>
      <c r="Q990" s="513">
        <f t="shared" si="2432"/>
        <v>0</v>
      </c>
      <c r="R990" s="401">
        <f t="shared" si="2433"/>
        <v>0</v>
      </c>
      <c r="S990" s="540"/>
      <c r="T990" s="401"/>
      <c r="U990" s="513">
        <f t="shared" si="2434"/>
        <v>0</v>
      </c>
      <c r="V990" s="401">
        <f t="shared" si="2435"/>
        <v>0</v>
      </c>
      <c r="W990" s="513"/>
      <c r="X990" s="401"/>
      <c r="Y990" s="513">
        <f t="shared" si="2436"/>
        <v>0</v>
      </c>
      <c r="Z990" s="401">
        <f t="shared" si="2437"/>
        <v>0</v>
      </c>
      <c r="AA990" s="513"/>
      <c r="AB990" s="401">
        <f>AA990*$E990</f>
        <v>0</v>
      </c>
      <c r="AC990" s="513">
        <f t="shared" si="2439"/>
        <v>0</v>
      </c>
      <c r="AD990" s="401">
        <f t="shared" si="2440"/>
        <v>0</v>
      </c>
      <c r="AE990" s="513"/>
      <c r="AF990" s="401">
        <f>AE990*$E990</f>
        <v>0</v>
      </c>
      <c r="AG990" s="513">
        <f t="shared" si="2442"/>
        <v>0</v>
      </c>
      <c r="AH990" s="401">
        <f t="shared" si="2443"/>
        <v>0</v>
      </c>
      <c r="AI990" s="513"/>
      <c r="AJ990" s="401">
        <f>AI990*$E990</f>
        <v>0</v>
      </c>
      <c r="AK990" s="513">
        <f t="shared" si="2445"/>
        <v>0</v>
      </c>
      <c r="AL990" s="401">
        <f t="shared" si="2390"/>
        <v>0</v>
      </c>
      <c r="AM990" s="519"/>
      <c r="AN990" s="429">
        <f t="shared" si="2391"/>
        <v>0</v>
      </c>
      <c r="AO990" s="519">
        <f t="shared" si="2446"/>
        <v>0</v>
      </c>
      <c r="AP990" s="429">
        <f t="shared" si="2447"/>
        <v>0</v>
      </c>
      <c r="AQ990" s="591"/>
      <c r="AR990" s="401">
        <f t="shared" si="2394"/>
        <v>0</v>
      </c>
      <c r="AS990" s="519">
        <f t="shared" si="2448"/>
        <v>0</v>
      </c>
      <c r="AT990" s="429">
        <f t="shared" si="2449"/>
        <v>0</v>
      </c>
      <c r="AU990" s="513"/>
      <c r="AV990" s="401">
        <f t="shared" si="2397"/>
        <v>0</v>
      </c>
      <c r="AW990" s="519">
        <f t="shared" si="2450"/>
        <v>0</v>
      </c>
      <c r="AX990" s="429">
        <f t="shared" si="2451"/>
        <v>0</v>
      </c>
      <c r="AY990" s="513"/>
      <c r="AZ990" s="681">
        <f t="shared" si="2400"/>
        <v>0</v>
      </c>
      <c r="BA990" s="519">
        <f t="shared" si="2452"/>
        <v>0</v>
      </c>
      <c r="BB990" s="429">
        <f t="shared" si="2453"/>
        <v>0</v>
      </c>
      <c r="BC990" s="513"/>
      <c r="BD990" s="681">
        <f t="shared" si="2454"/>
        <v>0</v>
      </c>
      <c r="BE990" s="519">
        <f t="shared" si="2455"/>
        <v>0</v>
      </c>
      <c r="BF990" s="429">
        <f t="shared" si="2456"/>
        <v>0</v>
      </c>
      <c r="BG990" s="513"/>
      <c r="BH990" s="681">
        <f t="shared" si="2457"/>
        <v>0</v>
      </c>
      <c r="BI990" s="519">
        <f t="shared" si="2458"/>
        <v>0</v>
      </c>
      <c r="BJ990" s="429">
        <f t="shared" si="2459"/>
        <v>0</v>
      </c>
      <c r="BK990" s="513"/>
      <c r="BL990" s="681">
        <f t="shared" si="2460"/>
        <v>0</v>
      </c>
      <c r="BM990" s="519">
        <f t="shared" si="2461"/>
        <v>0</v>
      </c>
      <c r="BN990" s="429">
        <f t="shared" si="2462"/>
        <v>0</v>
      </c>
      <c r="BO990" s="718"/>
      <c r="BP990" s="706">
        <f t="shared" si="2463"/>
        <v>0</v>
      </c>
      <c r="BQ990" s="718">
        <f t="shared" si="2464"/>
        <v>0</v>
      </c>
      <c r="BR990" s="706">
        <f t="shared" si="2465"/>
        <v>0</v>
      </c>
      <c r="BS990" s="718"/>
      <c r="BT990" s="706">
        <f t="shared" si="2466"/>
        <v>0</v>
      </c>
      <c r="BU990" s="718">
        <f t="shared" si="2467"/>
        <v>0</v>
      </c>
      <c r="BV990" s="706">
        <f t="shared" si="2468"/>
        <v>0</v>
      </c>
      <c r="BW990" s="718"/>
      <c r="BX990" s="706">
        <f t="shared" si="2469"/>
        <v>0</v>
      </c>
      <c r="BY990" s="718">
        <f t="shared" si="2470"/>
        <v>0</v>
      </c>
      <c r="BZ990" s="706">
        <f t="shared" si="2471"/>
        <v>0</v>
      </c>
      <c r="CA990" s="718"/>
      <c r="CB990" s="706">
        <f t="shared" si="2472"/>
        <v>0</v>
      </c>
      <c r="CC990" s="718">
        <f t="shared" si="2473"/>
        <v>0</v>
      </c>
      <c r="CD990" s="706">
        <f t="shared" si="2474"/>
        <v>0</v>
      </c>
      <c r="CE990" s="711"/>
      <c r="CF990" s="423">
        <f t="shared" si="2427"/>
        <v>136909219.51999998</v>
      </c>
    </row>
    <row r="991" spans="1:84" ht="36">
      <c r="B991" s="395" t="s">
        <v>707</v>
      </c>
      <c r="C991" s="396" t="s">
        <v>414</v>
      </c>
      <c r="D991" s="397" t="s">
        <v>705</v>
      </c>
      <c r="E991" s="398">
        <v>13027.41</v>
      </c>
      <c r="F991" s="399">
        <v>144.625</v>
      </c>
      <c r="G991" s="400">
        <f t="shared" si="2428"/>
        <v>1884089.1712499999</v>
      </c>
      <c r="H991" s="400"/>
      <c r="I991" s="401"/>
      <c r="J991" s="401"/>
      <c r="K991" s="513"/>
      <c r="L991" s="401">
        <f t="shared" si="2429"/>
        <v>0</v>
      </c>
      <c r="M991" s="513">
        <f t="shared" si="2430"/>
        <v>0</v>
      </c>
      <c r="N991" s="401">
        <f t="shared" si="2431"/>
        <v>0</v>
      </c>
      <c r="O991" s="513"/>
      <c r="P991" s="401"/>
      <c r="Q991" s="513">
        <f t="shared" si="2432"/>
        <v>0</v>
      </c>
      <c r="R991" s="401">
        <f t="shared" si="2433"/>
        <v>0</v>
      </c>
      <c r="S991" s="540"/>
      <c r="T991" s="401"/>
      <c r="U991" s="513">
        <f t="shared" si="2434"/>
        <v>0</v>
      </c>
      <c r="V991" s="401">
        <f t="shared" si="2435"/>
        <v>0</v>
      </c>
      <c r="W991" s="513"/>
      <c r="X991" s="401"/>
      <c r="Y991" s="513">
        <f t="shared" si="2436"/>
        <v>0</v>
      </c>
      <c r="Z991" s="401">
        <f t="shared" si="2437"/>
        <v>0</v>
      </c>
      <c r="AA991" s="513"/>
      <c r="AB991" s="401">
        <f>AA991*$E991</f>
        <v>0</v>
      </c>
      <c r="AC991" s="513">
        <f t="shared" si="2439"/>
        <v>0</v>
      </c>
      <c r="AD991" s="401">
        <f t="shared" si="2440"/>
        <v>0</v>
      </c>
      <c r="AE991" s="513"/>
      <c r="AF991" s="401">
        <f>AE991*$E991</f>
        <v>0</v>
      </c>
      <c r="AG991" s="513">
        <f t="shared" si="2442"/>
        <v>0</v>
      </c>
      <c r="AH991" s="401">
        <f t="shared" si="2443"/>
        <v>0</v>
      </c>
      <c r="AI991" s="513"/>
      <c r="AJ991" s="401">
        <f>AI991*$E991</f>
        <v>0</v>
      </c>
      <c r="AK991" s="513">
        <f t="shared" si="2445"/>
        <v>0</v>
      </c>
      <c r="AL991" s="401">
        <f t="shared" si="2390"/>
        <v>0</v>
      </c>
      <c r="AM991" s="519"/>
      <c r="AN991" s="429">
        <f t="shared" si="2391"/>
        <v>0</v>
      </c>
      <c r="AO991" s="519">
        <f t="shared" si="2446"/>
        <v>0</v>
      </c>
      <c r="AP991" s="429">
        <f t="shared" si="2447"/>
        <v>0</v>
      </c>
      <c r="AQ991" s="591"/>
      <c r="AR991" s="401">
        <f t="shared" si="2394"/>
        <v>0</v>
      </c>
      <c r="AS991" s="519">
        <f t="shared" si="2448"/>
        <v>0</v>
      </c>
      <c r="AT991" s="429">
        <f t="shared" si="2449"/>
        <v>0</v>
      </c>
      <c r="AU991" s="513"/>
      <c r="AV991" s="401">
        <f t="shared" si="2397"/>
        <v>0</v>
      </c>
      <c r="AW991" s="519">
        <f t="shared" si="2450"/>
        <v>0</v>
      </c>
      <c r="AX991" s="429">
        <f t="shared" si="2451"/>
        <v>0</v>
      </c>
      <c r="AY991" s="513"/>
      <c r="AZ991" s="681">
        <f t="shared" si="2400"/>
        <v>0</v>
      </c>
      <c r="BA991" s="519">
        <f t="shared" si="2452"/>
        <v>0</v>
      </c>
      <c r="BB991" s="429">
        <f t="shared" si="2453"/>
        <v>0</v>
      </c>
      <c r="BC991" s="513"/>
      <c r="BD991" s="681">
        <f t="shared" si="2454"/>
        <v>0</v>
      </c>
      <c r="BE991" s="519">
        <f t="shared" si="2455"/>
        <v>0</v>
      </c>
      <c r="BF991" s="429">
        <f t="shared" si="2456"/>
        <v>0</v>
      </c>
      <c r="BG991" s="513"/>
      <c r="BH991" s="681">
        <f t="shared" si="2457"/>
        <v>0</v>
      </c>
      <c r="BI991" s="519">
        <f t="shared" si="2458"/>
        <v>0</v>
      </c>
      <c r="BJ991" s="429">
        <f t="shared" si="2459"/>
        <v>0</v>
      </c>
      <c r="BK991" s="513"/>
      <c r="BL991" s="681">
        <f t="shared" si="2460"/>
        <v>0</v>
      </c>
      <c r="BM991" s="519">
        <f t="shared" si="2461"/>
        <v>0</v>
      </c>
      <c r="BN991" s="429">
        <f t="shared" si="2462"/>
        <v>0</v>
      </c>
      <c r="BO991" s="718"/>
      <c r="BP991" s="706">
        <f t="shared" si="2463"/>
        <v>0</v>
      </c>
      <c r="BQ991" s="718">
        <f t="shared" si="2464"/>
        <v>0</v>
      </c>
      <c r="BR991" s="706">
        <f t="shared" si="2465"/>
        <v>0</v>
      </c>
      <c r="BS991" s="718"/>
      <c r="BT991" s="706">
        <f t="shared" si="2466"/>
        <v>0</v>
      </c>
      <c r="BU991" s="718">
        <f t="shared" si="2467"/>
        <v>0</v>
      </c>
      <c r="BV991" s="706">
        <f t="shared" si="2468"/>
        <v>0</v>
      </c>
      <c r="BW991" s="718"/>
      <c r="BX991" s="706">
        <f t="shared" si="2469"/>
        <v>0</v>
      </c>
      <c r="BY991" s="718">
        <f t="shared" si="2470"/>
        <v>0</v>
      </c>
      <c r="BZ991" s="706">
        <f t="shared" si="2471"/>
        <v>0</v>
      </c>
      <c r="CA991" s="718"/>
      <c r="CB991" s="706">
        <f t="shared" si="2472"/>
        <v>0</v>
      </c>
      <c r="CC991" s="718">
        <f t="shared" si="2473"/>
        <v>0</v>
      </c>
      <c r="CD991" s="706">
        <f t="shared" si="2474"/>
        <v>0</v>
      </c>
      <c r="CE991" s="708"/>
      <c r="CF991" s="402">
        <f t="shared" si="2427"/>
        <v>28693815.479999997</v>
      </c>
    </row>
    <row r="992" spans="1:84" ht="36">
      <c r="B992" s="395" t="s">
        <v>647</v>
      </c>
      <c r="C992" s="396" t="s">
        <v>648</v>
      </c>
      <c r="D992" s="397" t="s">
        <v>640</v>
      </c>
      <c r="E992" s="398">
        <v>38126.998800000001</v>
      </c>
      <c r="F992" s="399">
        <v>165</v>
      </c>
      <c r="G992" s="400">
        <f t="shared" si="2428"/>
        <v>6290954.8020000001</v>
      </c>
      <c r="H992" s="400"/>
      <c r="I992" s="401"/>
      <c r="J992" s="401"/>
      <c r="K992" s="513"/>
      <c r="L992" s="401">
        <f t="shared" si="2429"/>
        <v>0</v>
      </c>
      <c r="M992" s="513">
        <f t="shared" si="2430"/>
        <v>0</v>
      </c>
      <c r="N992" s="401">
        <f t="shared" si="2431"/>
        <v>0</v>
      </c>
      <c r="O992" s="513"/>
      <c r="P992" s="401"/>
      <c r="Q992" s="513">
        <f t="shared" si="2432"/>
        <v>0</v>
      </c>
      <c r="R992" s="401">
        <f t="shared" si="2433"/>
        <v>0</v>
      </c>
      <c r="S992" s="540"/>
      <c r="T992" s="401"/>
      <c r="U992" s="513">
        <f t="shared" si="2434"/>
        <v>0</v>
      </c>
      <c r="V992" s="401">
        <f t="shared" si="2435"/>
        <v>0</v>
      </c>
      <c r="W992" s="513"/>
      <c r="X992" s="401"/>
      <c r="Y992" s="513">
        <f t="shared" si="2436"/>
        <v>0</v>
      </c>
      <c r="Z992" s="401">
        <f t="shared" si="2437"/>
        <v>0</v>
      </c>
      <c r="AA992" s="513"/>
      <c r="AB992" s="401">
        <f>AA992*$E992</f>
        <v>0</v>
      </c>
      <c r="AC992" s="513">
        <f t="shared" si="2439"/>
        <v>0</v>
      </c>
      <c r="AD992" s="401">
        <f t="shared" si="2440"/>
        <v>0</v>
      </c>
      <c r="AE992" s="513"/>
      <c r="AF992" s="401">
        <f>AE992*$E992</f>
        <v>0</v>
      </c>
      <c r="AG992" s="513">
        <f t="shared" si="2442"/>
        <v>0</v>
      </c>
      <c r="AH992" s="401">
        <f t="shared" si="2443"/>
        <v>0</v>
      </c>
      <c r="AI992" s="513"/>
      <c r="AJ992" s="401">
        <f>AI992*$E992</f>
        <v>0</v>
      </c>
      <c r="AK992" s="513">
        <f t="shared" si="2445"/>
        <v>0</v>
      </c>
      <c r="AL992" s="401">
        <f t="shared" si="2390"/>
        <v>0</v>
      </c>
      <c r="AM992" s="519"/>
      <c r="AN992" s="429">
        <f t="shared" si="2391"/>
        <v>0</v>
      </c>
      <c r="AO992" s="519">
        <f t="shared" si="2446"/>
        <v>0</v>
      </c>
      <c r="AP992" s="429">
        <f t="shared" si="2447"/>
        <v>0</v>
      </c>
      <c r="AQ992" s="591"/>
      <c r="AR992" s="401">
        <f t="shared" si="2394"/>
        <v>0</v>
      </c>
      <c r="AS992" s="519">
        <f t="shared" si="2448"/>
        <v>0</v>
      </c>
      <c r="AT992" s="429">
        <f t="shared" si="2449"/>
        <v>0</v>
      </c>
      <c r="AU992" s="513"/>
      <c r="AV992" s="401">
        <f t="shared" si="2397"/>
        <v>0</v>
      </c>
      <c r="AW992" s="519">
        <f t="shared" si="2450"/>
        <v>0</v>
      </c>
      <c r="AX992" s="429">
        <f t="shared" si="2451"/>
        <v>0</v>
      </c>
      <c r="AY992" s="513"/>
      <c r="AZ992" s="681">
        <f t="shared" si="2400"/>
        <v>0</v>
      </c>
      <c r="BA992" s="519">
        <f t="shared" si="2452"/>
        <v>0</v>
      </c>
      <c r="BB992" s="429">
        <f t="shared" si="2453"/>
        <v>0</v>
      </c>
      <c r="BC992" s="513"/>
      <c r="BD992" s="681">
        <f t="shared" si="2454"/>
        <v>0</v>
      </c>
      <c r="BE992" s="519">
        <f t="shared" si="2455"/>
        <v>0</v>
      </c>
      <c r="BF992" s="429">
        <f t="shared" si="2456"/>
        <v>0</v>
      </c>
      <c r="BG992" s="513"/>
      <c r="BH992" s="681">
        <f t="shared" si="2457"/>
        <v>0</v>
      </c>
      <c r="BI992" s="519">
        <f t="shared" si="2458"/>
        <v>0</v>
      </c>
      <c r="BJ992" s="429">
        <f t="shared" si="2459"/>
        <v>0</v>
      </c>
      <c r="BK992" s="513"/>
      <c r="BL992" s="681">
        <f t="shared" si="2460"/>
        <v>0</v>
      </c>
      <c r="BM992" s="519">
        <f t="shared" si="2461"/>
        <v>0</v>
      </c>
      <c r="BN992" s="429">
        <f t="shared" si="2462"/>
        <v>0</v>
      </c>
      <c r="BO992" s="718"/>
      <c r="BP992" s="706">
        <f t="shared" si="2463"/>
        <v>0</v>
      </c>
      <c r="BQ992" s="718">
        <f t="shared" si="2464"/>
        <v>0</v>
      </c>
      <c r="BR992" s="706">
        <f t="shared" si="2465"/>
        <v>0</v>
      </c>
      <c r="BS992" s="718"/>
      <c r="BT992" s="706">
        <f t="shared" si="2466"/>
        <v>0</v>
      </c>
      <c r="BU992" s="718">
        <f t="shared" si="2467"/>
        <v>0</v>
      </c>
      <c r="BV992" s="706">
        <f t="shared" si="2468"/>
        <v>0</v>
      </c>
      <c r="BW992" s="718"/>
      <c r="BX992" s="706">
        <f t="shared" si="2469"/>
        <v>0</v>
      </c>
      <c r="BY992" s="718">
        <f t="shared" si="2470"/>
        <v>0</v>
      </c>
      <c r="BZ992" s="706">
        <f t="shared" si="2471"/>
        <v>0</v>
      </c>
      <c r="CA992" s="718"/>
      <c r="CB992" s="706">
        <f t="shared" si="2472"/>
        <v>0</v>
      </c>
      <c r="CC992" s="718">
        <f t="shared" si="2473"/>
        <v>0</v>
      </c>
      <c r="CD992" s="706">
        <f t="shared" si="2474"/>
        <v>0</v>
      </c>
      <c r="CE992" s="708"/>
      <c r="CF992" s="402">
        <f t="shared" si="2427"/>
        <v>141855.12</v>
      </c>
    </row>
    <row r="993" spans="1:84" ht="36">
      <c r="A993" s="379"/>
      <c r="B993" s="419"/>
      <c r="C993" s="420" t="s">
        <v>2378</v>
      </c>
      <c r="D993" s="421"/>
      <c r="E993" s="422"/>
      <c r="F993" s="416"/>
      <c r="G993" s="417"/>
      <c r="H993" s="417">
        <f>SUM(G994:G1036)</f>
        <v>136909219.51999998</v>
      </c>
      <c r="I993" s="417"/>
      <c r="J993" s="417"/>
      <c r="K993" s="518"/>
      <c r="L993" s="417">
        <f>SUM(L994:L1036)</f>
        <v>0</v>
      </c>
      <c r="M993" s="518"/>
      <c r="N993" s="417">
        <f>SUM(N994:N1036)</f>
        <v>0</v>
      </c>
      <c r="O993" s="518"/>
      <c r="P993" s="417"/>
      <c r="Q993" s="518"/>
      <c r="R993" s="417">
        <f>SUM(R994:R1036)</f>
        <v>0</v>
      </c>
      <c r="S993" s="544"/>
      <c r="T993" s="417">
        <f>SUM(T994:T1036)</f>
        <v>0</v>
      </c>
      <c r="U993" s="518"/>
      <c r="V993" s="417">
        <f>SUM(V994:V1036)</f>
        <v>0</v>
      </c>
      <c r="W993" s="518"/>
      <c r="X993" s="417">
        <f>SUM(X994:X1036)</f>
        <v>0</v>
      </c>
      <c r="Y993" s="518"/>
      <c r="Z993" s="417">
        <f>SUM(Z994:Z1036)</f>
        <v>0</v>
      </c>
      <c r="AA993" s="518"/>
      <c r="AB993" s="417">
        <f>SUM(AB994:AB1036)</f>
        <v>0</v>
      </c>
      <c r="AC993" s="518"/>
      <c r="AD993" s="417">
        <f>SUM(AD994:AD1036)</f>
        <v>0</v>
      </c>
      <c r="AE993" s="518"/>
      <c r="AF993" s="417">
        <f>SUM(AF994:AF1036)</f>
        <v>0</v>
      </c>
      <c r="AG993" s="518"/>
      <c r="AH993" s="417">
        <f>SUM(AH994:AH1036)</f>
        <v>0</v>
      </c>
      <c r="AI993" s="518"/>
      <c r="AJ993" s="417">
        <f>SUM(AJ994:AJ1036)</f>
        <v>0</v>
      </c>
      <c r="AK993" s="518"/>
      <c r="AL993" s="417">
        <f>SUM(AL994:AL1036)</f>
        <v>0</v>
      </c>
      <c r="AM993" s="417"/>
      <c r="AN993" s="417">
        <f>SUM(AN994:AN1036)</f>
        <v>0</v>
      </c>
      <c r="AO993" s="518"/>
      <c r="AP993" s="417">
        <f>SUM(AP994:AP1036)</f>
        <v>0</v>
      </c>
      <c r="AQ993" s="595"/>
      <c r="AR993" s="417">
        <f>SUM(AR994:AR1036)</f>
        <v>0</v>
      </c>
      <c r="AS993" s="518"/>
      <c r="AT993" s="417">
        <f>SUM(AT994:AT1036)</f>
        <v>0</v>
      </c>
      <c r="AU993" s="518"/>
      <c r="AV993" s="417">
        <f>SUM(AV994:AV1036)</f>
        <v>0</v>
      </c>
      <c r="AW993" s="518"/>
      <c r="AX993" s="417">
        <f>SUM(AX994:AX1036)</f>
        <v>0</v>
      </c>
      <c r="AY993" s="518"/>
      <c r="AZ993" s="417">
        <f>SUM(AZ994:AZ1036)</f>
        <v>0</v>
      </c>
      <c r="BA993" s="518"/>
      <c r="BB993" s="417">
        <f>SUM(BB994:BB1036)</f>
        <v>0</v>
      </c>
      <c r="BC993" s="518"/>
      <c r="BD993" s="417">
        <f>SUM(BD994:BD1036)</f>
        <v>0</v>
      </c>
      <c r="BE993" s="518"/>
      <c r="BF993" s="417">
        <f>SUM(BF994:BF1036)</f>
        <v>0</v>
      </c>
      <c r="BG993" s="518"/>
      <c r="BH993" s="417">
        <f>SUM(BH994:BH1036)</f>
        <v>0</v>
      </c>
      <c r="BI993" s="518"/>
      <c r="BJ993" s="417">
        <f>SUM(BJ994:BJ1036)</f>
        <v>0</v>
      </c>
      <c r="BK993" s="518"/>
      <c r="BL993" s="417">
        <f>SUM(BL994:BL1036)</f>
        <v>0</v>
      </c>
      <c r="BM993" s="518"/>
      <c r="BN993" s="417">
        <f>SUM(BN994:BN1036)</f>
        <v>0</v>
      </c>
      <c r="BO993" s="721"/>
      <c r="BP993" s="711">
        <f>SUM(BP994:BP1036)</f>
        <v>0</v>
      </c>
      <c r="BQ993" s="721"/>
      <c r="BR993" s="711">
        <f>SUM(BR994:BR1036)</f>
        <v>0</v>
      </c>
      <c r="BS993" s="721"/>
      <c r="BT993" s="711">
        <f>SUM(BT994:BT1036)</f>
        <v>0</v>
      </c>
      <c r="BU993" s="721"/>
      <c r="BV993" s="711">
        <f>SUM(BV994:BV1036)</f>
        <v>0</v>
      </c>
      <c r="BW993" s="721"/>
      <c r="BX993" s="711">
        <f>SUM(BX994:BX1036)</f>
        <v>0</v>
      </c>
      <c r="BY993" s="721"/>
      <c r="BZ993" s="711">
        <f>SUM(BZ994:BZ1036)</f>
        <v>0</v>
      </c>
      <c r="CA993" s="721"/>
      <c r="CB993" s="711">
        <f>SUM(CB994:CB1036)</f>
        <v>0</v>
      </c>
      <c r="CC993" s="721"/>
      <c r="CD993" s="711">
        <f>SUM(CD994:CD1036)</f>
        <v>0</v>
      </c>
      <c r="CE993" s="708"/>
      <c r="CF993" s="402">
        <f t="shared" si="2427"/>
        <v>643111.92000000004</v>
      </c>
    </row>
    <row r="994" spans="1:84" ht="72">
      <c r="B994" s="395" t="s">
        <v>519</v>
      </c>
      <c r="C994" s="396" t="s">
        <v>520</v>
      </c>
      <c r="D994" s="397" t="s">
        <v>392</v>
      </c>
      <c r="E994" s="398">
        <v>54550.979999999996</v>
      </c>
      <c r="F994" s="399">
        <v>526</v>
      </c>
      <c r="G994" s="400">
        <f t="shared" ref="G994:G1036" si="2475">+F994*$E994</f>
        <v>28693815.479999997</v>
      </c>
      <c r="H994" s="400"/>
      <c r="I994" s="401"/>
      <c r="J994" s="401"/>
      <c r="K994" s="513"/>
      <c r="L994" s="401"/>
      <c r="M994" s="513">
        <f t="shared" ref="M994:M1036" si="2476">I994+K994</f>
        <v>0</v>
      </c>
      <c r="N994" s="401">
        <f t="shared" ref="N994:N1036" si="2477">M994*$E994</f>
        <v>0</v>
      </c>
      <c r="O994" s="513"/>
      <c r="P994" s="401"/>
      <c r="Q994" s="513">
        <f t="shared" ref="Q994:Q1036" si="2478">M994+O994</f>
        <v>0</v>
      </c>
      <c r="R994" s="401">
        <f t="shared" ref="R994:R1036" si="2479">Q994*$E994</f>
        <v>0</v>
      </c>
      <c r="S994" s="540"/>
      <c r="T994" s="401"/>
      <c r="U994" s="513">
        <f t="shared" ref="U994:U1036" si="2480">Q994+S994</f>
        <v>0</v>
      </c>
      <c r="V994" s="401">
        <f t="shared" ref="V994:V1036" si="2481">U994*$E994</f>
        <v>0</v>
      </c>
      <c r="W994" s="513"/>
      <c r="X994" s="401"/>
      <c r="Y994" s="513">
        <f t="shared" ref="Y994:Y1036" si="2482">U994+W994</f>
        <v>0</v>
      </c>
      <c r="Z994" s="401">
        <f t="shared" ref="Z994:Z1036" si="2483">Y994*$E994</f>
        <v>0</v>
      </c>
      <c r="AA994" s="513"/>
      <c r="AB994" s="401">
        <f t="shared" ref="AB994:AB1036" si="2484">AA994*$E994</f>
        <v>0</v>
      </c>
      <c r="AC994" s="513">
        <f t="shared" ref="AC994:AC1036" si="2485">Y994+AA994</f>
        <v>0</v>
      </c>
      <c r="AD994" s="401">
        <f t="shared" ref="AD994:AD1036" si="2486">AC994*$E994</f>
        <v>0</v>
      </c>
      <c r="AE994" s="513"/>
      <c r="AF994" s="401">
        <f t="shared" ref="AF994:AF1036" si="2487">AE994*$E994</f>
        <v>0</v>
      </c>
      <c r="AG994" s="513">
        <f t="shared" ref="AG994:AG1036" si="2488">AC994+AE994</f>
        <v>0</v>
      </c>
      <c r="AH994" s="401">
        <f t="shared" ref="AH994:AH1036" si="2489">AG994*$E994</f>
        <v>0</v>
      </c>
      <c r="AI994" s="513"/>
      <c r="AJ994" s="401">
        <f t="shared" ref="AJ994:AJ1036" si="2490">AI994*$E994</f>
        <v>0</v>
      </c>
      <c r="AK994" s="513">
        <f t="shared" ref="AK994:AK1036" si="2491">AG994+AI994</f>
        <v>0</v>
      </c>
      <c r="AL994" s="401">
        <f t="shared" si="2390"/>
        <v>0</v>
      </c>
      <c r="AM994" s="519"/>
      <c r="AN994" s="429">
        <f t="shared" si="2391"/>
        <v>0</v>
      </c>
      <c r="AO994" s="519">
        <f t="shared" ref="AO994:AO1036" si="2492">AK994+AM994</f>
        <v>0</v>
      </c>
      <c r="AP994" s="429">
        <f t="shared" ref="AP994:AP1036" si="2493">AO994*$E994</f>
        <v>0</v>
      </c>
      <c r="AQ994" s="591"/>
      <c r="AR994" s="401">
        <f t="shared" si="2394"/>
        <v>0</v>
      </c>
      <c r="AS994" s="519">
        <f t="shared" ref="AS994:AS1036" si="2494">AO994+AQ994</f>
        <v>0</v>
      </c>
      <c r="AT994" s="429">
        <f t="shared" ref="AT994:AT1036" si="2495">AS994*$E994</f>
        <v>0</v>
      </c>
      <c r="AU994" s="513"/>
      <c r="AV994" s="401">
        <f t="shared" si="2397"/>
        <v>0</v>
      </c>
      <c r="AW994" s="519">
        <f t="shared" ref="AW994:AW1036" si="2496">AS994+AU994</f>
        <v>0</v>
      </c>
      <c r="AX994" s="429">
        <f t="shared" ref="AX994:AX1036" si="2497">AW994*$E994</f>
        <v>0</v>
      </c>
      <c r="AY994" s="513"/>
      <c r="AZ994" s="681">
        <f t="shared" si="2400"/>
        <v>0</v>
      </c>
      <c r="BA994" s="519">
        <f t="shared" ref="BA994:BA1036" si="2498">AW994+AY994</f>
        <v>0</v>
      </c>
      <c r="BB994" s="429">
        <f t="shared" ref="BB994:BB1036" si="2499">BA994*$E994</f>
        <v>0</v>
      </c>
      <c r="BC994" s="695"/>
      <c r="BD994" s="681">
        <f t="shared" ref="BD994:BD1036" si="2500">BC994*$E994</f>
        <v>0</v>
      </c>
      <c r="BE994" s="695">
        <f t="shared" ref="BE994:BE1036" si="2501">BA994+BC994</f>
        <v>0</v>
      </c>
      <c r="BF994" s="681">
        <f t="shared" ref="BF994:BF1036" si="2502">BE994*$E994</f>
        <v>0</v>
      </c>
      <c r="BG994" s="695"/>
      <c r="BH994" s="681">
        <f t="shared" ref="BH994:BH1036" si="2503">BG994*$E994</f>
        <v>0</v>
      </c>
      <c r="BI994" s="695">
        <f t="shared" ref="BI994:BI1036" si="2504">BE994+BG994</f>
        <v>0</v>
      </c>
      <c r="BJ994" s="681">
        <f t="shared" ref="BJ994:BJ1036" si="2505">BI994*$E994</f>
        <v>0</v>
      </c>
      <c r="BK994" s="695"/>
      <c r="BL994" s="681">
        <f t="shared" ref="BL994:BL1036" si="2506">BK994*$E994</f>
        <v>0</v>
      </c>
      <c r="BM994" s="695">
        <f t="shared" ref="BM994:BM1036" si="2507">BI994+BK994</f>
        <v>0</v>
      </c>
      <c r="BN994" s="681">
        <f t="shared" ref="BN994:BN1036" si="2508">BM994*$E994</f>
        <v>0</v>
      </c>
      <c r="BO994" s="722"/>
      <c r="BP994" s="708">
        <f t="shared" ref="BP994:BP1036" si="2509">BO994*$E994</f>
        <v>0</v>
      </c>
      <c r="BQ994" s="722">
        <f t="shared" ref="BQ994:BQ1036" si="2510">BM994+BO994</f>
        <v>0</v>
      </c>
      <c r="BR994" s="708">
        <f t="shared" ref="BR994:BR1036" si="2511">BQ994*$E994</f>
        <v>0</v>
      </c>
      <c r="BS994" s="722"/>
      <c r="BT994" s="708">
        <f t="shared" ref="BT994:BT1036" si="2512">BS994*$E994</f>
        <v>0</v>
      </c>
      <c r="BU994" s="722">
        <f t="shared" ref="BU994:BU1036" si="2513">BQ994+BS994</f>
        <v>0</v>
      </c>
      <c r="BV994" s="708">
        <f t="shared" ref="BV994:BV1036" si="2514">BU994*$E994</f>
        <v>0</v>
      </c>
      <c r="BW994" s="722"/>
      <c r="BX994" s="708">
        <f t="shared" ref="BX994:BX1036" si="2515">BW994*$E994</f>
        <v>0</v>
      </c>
      <c r="BY994" s="722">
        <f t="shared" ref="BY994:BY1036" si="2516">BU994+BW994</f>
        <v>0</v>
      </c>
      <c r="BZ994" s="708">
        <f t="shared" ref="BZ994:BZ1036" si="2517">BY994*$E994</f>
        <v>0</v>
      </c>
      <c r="CA994" s="722"/>
      <c r="CB994" s="708">
        <f t="shared" ref="CB994:CB1036" si="2518">CA994*$E994</f>
        <v>0</v>
      </c>
      <c r="CC994" s="722">
        <f t="shared" ref="CC994:CC1036" si="2519">BY994+CA994</f>
        <v>0</v>
      </c>
      <c r="CD994" s="708">
        <f t="shared" ref="CD994:CD1036" si="2520">CC994*$E994</f>
        <v>0</v>
      </c>
      <c r="CE994" s="708"/>
      <c r="CF994" s="402">
        <f t="shared" si="2427"/>
        <v>321555.96000000002</v>
      </c>
    </row>
    <row r="995" spans="1:84" ht="72">
      <c r="B995" s="395" t="s">
        <v>515</v>
      </c>
      <c r="C995" s="396" t="s">
        <v>516</v>
      </c>
      <c r="D995" s="397" t="s">
        <v>392</v>
      </c>
      <c r="E995" s="398">
        <v>35463.78</v>
      </c>
      <c r="F995" s="399">
        <v>4</v>
      </c>
      <c r="G995" s="400">
        <f t="shared" si="2475"/>
        <v>141855.12</v>
      </c>
      <c r="H995" s="400"/>
      <c r="I995" s="401"/>
      <c r="J995" s="401"/>
      <c r="K995" s="513"/>
      <c r="L995" s="401"/>
      <c r="M995" s="513">
        <f t="shared" si="2476"/>
        <v>0</v>
      </c>
      <c r="N995" s="401">
        <f t="shared" si="2477"/>
        <v>0</v>
      </c>
      <c r="O995" s="513"/>
      <c r="P995" s="401"/>
      <c r="Q995" s="513">
        <f t="shared" si="2478"/>
        <v>0</v>
      </c>
      <c r="R995" s="401">
        <f t="shared" si="2479"/>
        <v>0</v>
      </c>
      <c r="S995" s="540"/>
      <c r="T995" s="401"/>
      <c r="U995" s="513">
        <f t="shared" si="2480"/>
        <v>0</v>
      </c>
      <c r="V995" s="401">
        <f t="shared" si="2481"/>
        <v>0</v>
      </c>
      <c r="W995" s="513"/>
      <c r="X995" s="401"/>
      <c r="Y995" s="513">
        <f t="shared" si="2482"/>
        <v>0</v>
      </c>
      <c r="Z995" s="401">
        <f t="shared" si="2483"/>
        <v>0</v>
      </c>
      <c r="AA995" s="513"/>
      <c r="AB995" s="401">
        <f t="shared" si="2484"/>
        <v>0</v>
      </c>
      <c r="AC995" s="513">
        <f t="shared" si="2485"/>
        <v>0</v>
      </c>
      <c r="AD995" s="401">
        <f t="shared" si="2486"/>
        <v>0</v>
      </c>
      <c r="AE995" s="513"/>
      <c r="AF995" s="401">
        <f t="shared" si="2487"/>
        <v>0</v>
      </c>
      <c r="AG995" s="513">
        <f t="shared" si="2488"/>
        <v>0</v>
      </c>
      <c r="AH995" s="401">
        <f t="shared" si="2489"/>
        <v>0</v>
      </c>
      <c r="AI995" s="513"/>
      <c r="AJ995" s="401">
        <f t="shared" si="2490"/>
        <v>0</v>
      </c>
      <c r="AK995" s="513">
        <f t="shared" si="2491"/>
        <v>0</v>
      </c>
      <c r="AL995" s="401">
        <f t="shared" si="2390"/>
        <v>0</v>
      </c>
      <c r="AM995" s="519"/>
      <c r="AN995" s="429">
        <f t="shared" si="2391"/>
        <v>0</v>
      </c>
      <c r="AO995" s="519">
        <f t="shared" si="2492"/>
        <v>0</v>
      </c>
      <c r="AP995" s="429">
        <f t="shared" si="2493"/>
        <v>0</v>
      </c>
      <c r="AQ995" s="591"/>
      <c r="AR995" s="401">
        <f t="shared" si="2394"/>
        <v>0</v>
      </c>
      <c r="AS995" s="519">
        <f t="shared" si="2494"/>
        <v>0</v>
      </c>
      <c r="AT995" s="429">
        <f t="shared" si="2495"/>
        <v>0</v>
      </c>
      <c r="AU995" s="513"/>
      <c r="AV995" s="401">
        <f t="shared" si="2397"/>
        <v>0</v>
      </c>
      <c r="AW995" s="519">
        <f t="shared" si="2496"/>
        <v>0</v>
      </c>
      <c r="AX995" s="429">
        <f t="shared" si="2497"/>
        <v>0</v>
      </c>
      <c r="AY995" s="513"/>
      <c r="AZ995" s="681">
        <f t="shared" si="2400"/>
        <v>0</v>
      </c>
      <c r="BA995" s="519">
        <f t="shared" si="2498"/>
        <v>0</v>
      </c>
      <c r="BB995" s="429">
        <f t="shared" si="2499"/>
        <v>0</v>
      </c>
      <c r="BC995" s="695"/>
      <c r="BD995" s="681">
        <f t="shared" si="2500"/>
        <v>0</v>
      </c>
      <c r="BE995" s="695">
        <f t="shared" si="2501"/>
        <v>0</v>
      </c>
      <c r="BF995" s="681">
        <f t="shared" si="2502"/>
        <v>0</v>
      </c>
      <c r="BG995" s="695"/>
      <c r="BH995" s="681">
        <f t="shared" si="2503"/>
        <v>0</v>
      </c>
      <c r="BI995" s="695">
        <f t="shared" si="2504"/>
        <v>0</v>
      </c>
      <c r="BJ995" s="681">
        <f t="shared" si="2505"/>
        <v>0</v>
      </c>
      <c r="BK995" s="695"/>
      <c r="BL995" s="681">
        <f t="shared" si="2506"/>
        <v>0</v>
      </c>
      <c r="BM995" s="695">
        <f t="shared" si="2507"/>
        <v>0</v>
      </c>
      <c r="BN995" s="681">
        <f t="shared" si="2508"/>
        <v>0</v>
      </c>
      <c r="BO995" s="722"/>
      <c r="BP995" s="708">
        <f t="shared" si="2509"/>
        <v>0</v>
      </c>
      <c r="BQ995" s="722">
        <f t="shared" si="2510"/>
        <v>0</v>
      </c>
      <c r="BR995" s="708">
        <f t="shared" si="2511"/>
        <v>0</v>
      </c>
      <c r="BS995" s="722"/>
      <c r="BT995" s="708">
        <f t="shared" si="2512"/>
        <v>0</v>
      </c>
      <c r="BU995" s="722">
        <f t="shared" si="2513"/>
        <v>0</v>
      </c>
      <c r="BV995" s="708">
        <f t="shared" si="2514"/>
        <v>0</v>
      </c>
      <c r="BW995" s="722"/>
      <c r="BX995" s="708">
        <f t="shared" si="2515"/>
        <v>0</v>
      </c>
      <c r="BY995" s="722">
        <f t="shared" si="2516"/>
        <v>0</v>
      </c>
      <c r="BZ995" s="708">
        <f t="shared" si="2517"/>
        <v>0</v>
      </c>
      <c r="CA995" s="722"/>
      <c r="CB995" s="708">
        <f t="shared" si="2518"/>
        <v>0</v>
      </c>
      <c r="CC995" s="722">
        <f t="shared" si="2519"/>
        <v>0</v>
      </c>
      <c r="CD995" s="708">
        <f t="shared" si="2520"/>
        <v>0</v>
      </c>
      <c r="CE995" s="708"/>
      <c r="CF995" s="402">
        <f t="shared" si="2427"/>
        <v>325082.34000000003</v>
      </c>
    </row>
    <row r="996" spans="1:84" ht="54">
      <c r="B996" s="395" t="s">
        <v>562</v>
      </c>
      <c r="C996" s="396" t="s">
        <v>563</v>
      </c>
      <c r="D996" s="397" t="s">
        <v>2399</v>
      </c>
      <c r="E996" s="398">
        <v>160777.98000000001</v>
      </c>
      <c r="F996" s="399">
        <v>4</v>
      </c>
      <c r="G996" s="400">
        <f t="shared" si="2475"/>
        <v>643111.92000000004</v>
      </c>
      <c r="H996" s="400"/>
      <c r="I996" s="401"/>
      <c r="J996" s="401"/>
      <c r="K996" s="513"/>
      <c r="L996" s="401"/>
      <c r="M996" s="513">
        <f t="shared" si="2476"/>
        <v>0</v>
      </c>
      <c r="N996" s="401">
        <f t="shared" si="2477"/>
        <v>0</v>
      </c>
      <c r="O996" s="513"/>
      <c r="P996" s="401"/>
      <c r="Q996" s="513">
        <f t="shared" si="2478"/>
        <v>0</v>
      </c>
      <c r="R996" s="401">
        <f t="shared" si="2479"/>
        <v>0</v>
      </c>
      <c r="S996" s="540"/>
      <c r="T996" s="401"/>
      <c r="U996" s="513">
        <f t="shared" si="2480"/>
        <v>0</v>
      </c>
      <c r="V996" s="401">
        <f t="shared" si="2481"/>
        <v>0</v>
      </c>
      <c r="W996" s="513"/>
      <c r="X996" s="401"/>
      <c r="Y996" s="513">
        <f t="shared" si="2482"/>
        <v>0</v>
      </c>
      <c r="Z996" s="401">
        <f t="shared" si="2483"/>
        <v>0</v>
      </c>
      <c r="AA996" s="513"/>
      <c r="AB996" s="401">
        <f t="shared" si="2484"/>
        <v>0</v>
      </c>
      <c r="AC996" s="513">
        <f t="shared" si="2485"/>
        <v>0</v>
      </c>
      <c r="AD996" s="401">
        <f t="shared" si="2486"/>
        <v>0</v>
      </c>
      <c r="AE996" s="513"/>
      <c r="AF996" s="401">
        <f t="shared" si="2487"/>
        <v>0</v>
      </c>
      <c r="AG996" s="513">
        <f t="shared" si="2488"/>
        <v>0</v>
      </c>
      <c r="AH996" s="401">
        <f t="shared" si="2489"/>
        <v>0</v>
      </c>
      <c r="AI996" s="513"/>
      <c r="AJ996" s="401">
        <f t="shared" si="2490"/>
        <v>0</v>
      </c>
      <c r="AK996" s="513">
        <f t="shared" si="2491"/>
        <v>0</v>
      </c>
      <c r="AL996" s="401">
        <f t="shared" si="2390"/>
        <v>0</v>
      </c>
      <c r="AM996" s="519"/>
      <c r="AN996" s="429">
        <f t="shared" si="2391"/>
        <v>0</v>
      </c>
      <c r="AO996" s="519">
        <f t="shared" si="2492"/>
        <v>0</v>
      </c>
      <c r="AP996" s="429">
        <f t="shared" si="2493"/>
        <v>0</v>
      </c>
      <c r="AQ996" s="591"/>
      <c r="AR996" s="401">
        <f t="shared" si="2394"/>
        <v>0</v>
      </c>
      <c r="AS996" s="519">
        <f t="shared" si="2494"/>
        <v>0</v>
      </c>
      <c r="AT996" s="429">
        <f t="shared" si="2495"/>
        <v>0</v>
      </c>
      <c r="AU996" s="513"/>
      <c r="AV996" s="401">
        <f t="shared" si="2397"/>
        <v>0</v>
      </c>
      <c r="AW996" s="519">
        <f t="shared" si="2496"/>
        <v>0</v>
      </c>
      <c r="AX996" s="429">
        <f t="shared" si="2497"/>
        <v>0</v>
      </c>
      <c r="AY996" s="513"/>
      <c r="AZ996" s="681">
        <f t="shared" si="2400"/>
        <v>0</v>
      </c>
      <c r="BA996" s="519">
        <f t="shared" si="2498"/>
        <v>0</v>
      </c>
      <c r="BB996" s="429">
        <f t="shared" si="2499"/>
        <v>0</v>
      </c>
      <c r="BC996" s="695"/>
      <c r="BD996" s="681">
        <f t="shared" si="2500"/>
        <v>0</v>
      </c>
      <c r="BE996" s="695">
        <f t="shared" si="2501"/>
        <v>0</v>
      </c>
      <c r="BF996" s="681">
        <f t="shared" si="2502"/>
        <v>0</v>
      </c>
      <c r="BG996" s="695"/>
      <c r="BH996" s="681">
        <f t="shared" si="2503"/>
        <v>0</v>
      </c>
      <c r="BI996" s="695">
        <f t="shared" si="2504"/>
        <v>0</v>
      </c>
      <c r="BJ996" s="681">
        <f t="shared" si="2505"/>
        <v>0</v>
      </c>
      <c r="BK996" s="695"/>
      <c r="BL996" s="681">
        <f t="shared" si="2506"/>
        <v>0</v>
      </c>
      <c r="BM996" s="695">
        <f t="shared" si="2507"/>
        <v>0</v>
      </c>
      <c r="BN996" s="681">
        <f t="shared" si="2508"/>
        <v>0</v>
      </c>
      <c r="BO996" s="722"/>
      <c r="BP996" s="708">
        <f t="shared" si="2509"/>
        <v>0</v>
      </c>
      <c r="BQ996" s="722">
        <f t="shared" si="2510"/>
        <v>0</v>
      </c>
      <c r="BR996" s="708">
        <f t="shared" si="2511"/>
        <v>0</v>
      </c>
      <c r="BS996" s="722"/>
      <c r="BT996" s="708">
        <f t="shared" si="2512"/>
        <v>0</v>
      </c>
      <c r="BU996" s="722">
        <f t="shared" si="2513"/>
        <v>0</v>
      </c>
      <c r="BV996" s="708">
        <f t="shared" si="2514"/>
        <v>0</v>
      </c>
      <c r="BW996" s="722"/>
      <c r="BX996" s="708">
        <f t="shared" si="2515"/>
        <v>0</v>
      </c>
      <c r="BY996" s="722">
        <f t="shared" si="2516"/>
        <v>0</v>
      </c>
      <c r="BZ996" s="708">
        <f t="shared" si="2517"/>
        <v>0</v>
      </c>
      <c r="CA996" s="722"/>
      <c r="CB996" s="708">
        <f t="shared" si="2518"/>
        <v>0</v>
      </c>
      <c r="CC996" s="722">
        <f t="shared" si="2519"/>
        <v>0</v>
      </c>
      <c r="CD996" s="708">
        <f t="shared" si="2520"/>
        <v>0</v>
      </c>
      <c r="CE996" s="708"/>
      <c r="CF996" s="402">
        <f t="shared" si="2427"/>
        <v>1473444.72</v>
      </c>
    </row>
    <row r="997" spans="1:84" ht="54">
      <c r="B997" s="395" t="s">
        <v>564</v>
      </c>
      <c r="C997" s="396" t="s">
        <v>565</v>
      </c>
      <c r="D997" s="397" t="s">
        <v>389</v>
      </c>
      <c r="E997" s="398">
        <v>160777.98000000001</v>
      </c>
      <c r="F997" s="399">
        <v>2</v>
      </c>
      <c r="G997" s="400">
        <f t="shared" si="2475"/>
        <v>321555.96000000002</v>
      </c>
      <c r="H997" s="400"/>
      <c r="I997" s="401"/>
      <c r="J997" s="401"/>
      <c r="K997" s="513"/>
      <c r="L997" s="401"/>
      <c r="M997" s="513">
        <f t="shared" si="2476"/>
        <v>0</v>
      </c>
      <c r="N997" s="401">
        <f t="shared" si="2477"/>
        <v>0</v>
      </c>
      <c r="O997" s="513"/>
      <c r="P997" s="401"/>
      <c r="Q997" s="513">
        <f t="shared" si="2478"/>
        <v>0</v>
      </c>
      <c r="R997" s="401">
        <f t="shared" si="2479"/>
        <v>0</v>
      </c>
      <c r="S997" s="540"/>
      <c r="T997" s="401"/>
      <c r="U997" s="513">
        <f t="shared" si="2480"/>
        <v>0</v>
      </c>
      <c r="V997" s="401">
        <f t="shared" si="2481"/>
        <v>0</v>
      </c>
      <c r="W997" s="513"/>
      <c r="X997" s="401"/>
      <c r="Y997" s="513">
        <f t="shared" si="2482"/>
        <v>0</v>
      </c>
      <c r="Z997" s="401">
        <f t="shared" si="2483"/>
        <v>0</v>
      </c>
      <c r="AA997" s="513"/>
      <c r="AB997" s="401">
        <f t="shared" si="2484"/>
        <v>0</v>
      </c>
      <c r="AC997" s="513">
        <f t="shared" si="2485"/>
        <v>0</v>
      </c>
      <c r="AD997" s="401">
        <f t="shared" si="2486"/>
        <v>0</v>
      </c>
      <c r="AE997" s="513"/>
      <c r="AF997" s="401">
        <f t="shared" si="2487"/>
        <v>0</v>
      </c>
      <c r="AG997" s="513">
        <f t="shared" si="2488"/>
        <v>0</v>
      </c>
      <c r="AH997" s="401">
        <f t="shared" si="2489"/>
        <v>0</v>
      </c>
      <c r="AI997" s="513"/>
      <c r="AJ997" s="401">
        <f t="shared" si="2490"/>
        <v>0</v>
      </c>
      <c r="AK997" s="513">
        <f t="shared" si="2491"/>
        <v>0</v>
      </c>
      <c r="AL997" s="401">
        <f t="shared" si="2390"/>
        <v>0</v>
      </c>
      <c r="AM997" s="519"/>
      <c r="AN997" s="429">
        <f t="shared" si="2391"/>
        <v>0</v>
      </c>
      <c r="AO997" s="519">
        <f t="shared" si="2492"/>
        <v>0</v>
      </c>
      <c r="AP997" s="429">
        <f t="shared" si="2493"/>
        <v>0</v>
      </c>
      <c r="AQ997" s="591"/>
      <c r="AR997" s="401">
        <f t="shared" si="2394"/>
        <v>0</v>
      </c>
      <c r="AS997" s="519">
        <f t="shared" si="2494"/>
        <v>0</v>
      </c>
      <c r="AT997" s="429">
        <f t="shared" si="2495"/>
        <v>0</v>
      </c>
      <c r="AU997" s="513"/>
      <c r="AV997" s="401">
        <f t="shared" si="2397"/>
        <v>0</v>
      </c>
      <c r="AW997" s="519">
        <f t="shared" si="2496"/>
        <v>0</v>
      </c>
      <c r="AX997" s="429">
        <f t="shared" si="2497"/>
        <v>0</v>
      </c>
      <c r="AY997" s="513"/>
      <c r="AZ997" s="681">
        <f t="shared" si="2400"/>
        <v>0</v>
      </c>
      <c r="BA997" s="519">
        <f t="shared" si="2498"/>
        <v>0</v>
      </c>
      <c r="BB997" s="429">
        <f t="shared" si="2499"/>
        <v>0</v>
      </c>
      <c r="BC997" s="695"/>
      <c r="BD997" s="681">
        <f t="shared" si="2500"/>
        <v>0</v>
      </c>
      <c r="BE997" s="695">
        <f t="shared" si="2501"/>
        <v>0</v>
      </c>
      <c r="BF997" s="681">
        <f t="shared" si="2502"/>
        <v>0</v>
      </c>
      <c r="BG997" s="695"/>
      <c r="BH997" s="681">
        <f t="shared" si="2503"/>
        <v>0</v>
      </c>
      <c r="BI997" s="695">
        <f t="shared" si="2504"/>
        <v>0</v>
      </c>
      <c r="BJ997" s="681">
        <f t="shared" si="2505"/>
        <v>0</v>
      </c>
      <c r="BK997" s="695"/>
      <c r="BL997" s="681">
        <f t="shared" si="2506"/>
        <v>0</v>
      </c>
      <c r="BM997" s="695">
        <f t="shared" si="2507"/>
        <v>0</v>
      </c>
      <c r="BN997" s="681">
        <f t="shared" si="2508"/>
        <v>0</v>
      </c>
      <c r="BO997" s="722"/>
      <c r="BP997" s="708">
        <f t="shared" si="2509"/>
        <v>0</v>
      </c>
      <c r="BQ997" s="722">
        <f t="shared" si="2510"/>
        <v>0</v>
      </c>
      <c r="BR997" s="708">
        <f t="shared" si="2511"/>
        <v>0</v>
      </c>
      <c r="BS997" s="722"/>
      <c r="BT997" s="708">
        <f t="shared" si="2512"/>
        <v>0</v>
      </c>
      <c r="BU997" s="722">
        <f t="shared" si="2513"/>
        <v>0</v>
      </c>
      <c r="BV997" s="708">
        <f t="shared" si="2514"/>
        <v>0</v>
      </c>
      <c r="BW997" s="722"/>
      <c r="BX997" s="708">
        <f t="shared" si="2515"/>
        <v>0</v>
      </c>
      <c r="BY997" s="722">
        <f t="shared" si="2516"/>
        <v>0</v>
      </c>
      <c r="BZ997" s="708">
        <f t="shared" si="2517"/>
        <v>0</v>
      </c>
      <c r="CA997" s="722"/>
      <c r="CB997" s="708">
        <f t="shared" si="2518"/>
        <v>0</v>
      </c>
      <c r="CC997" s="722">
        <f t="shared" si="2519"/>
        <v>0</v>
      </c>
      <c r="CD997" s="708">
        <f t="shared" si="2520"/>
        <v>0</v>
      </c>
      <c r="CE997" s="708"/>
      <c r="CF997" s="402">
        <f t="shared" si="2427"/>
        <v>2492421</v>
      </c>
    </row>
    <row r="998" spans="1:84" ht="54">
      <c r="B998" s="395" t="s">
        <v>533</v>
      </c>
      <c r="C998" s="396" t="s">
        <v>2400</v>
      </c>
      <c r="D998" s="397" t="s">
        <v>389</v>
      </c>
      <c r="E998" s="398">
        <v>162541.17000000001</v>
      </c>
      <c r="F998" s="399">
        <v>2</v>
      </c>
      <c r="G998" s="400">
        <f t="shared" si="2475"/>
        <v>325082.34000000003</v>
      </c>
      <c r="H998" s="400"/>
      <c r="I998" s="401"/>
      <c r="J998" s="401"/>
      <c r="K998" s="513"/>
      <c r="L998" s="401"/>
      <c r="M998" s="513">
        <f t="shared" si="2476"/>
        <v>0</v>
      </c>
      <c r="N998" s="401">
        <f t="shared" si="2477"/>
        <v>0</v>
      </c>
      <c r="O998" s="513"/>
      <c r="P998" s="401"/>
      <c r="Q998" s="513">
        <f t="shared" si="2478"/>
        <v>0</v>
      </c>
      <c r="R998" s="401">
        <f t="shared" si="2479"/>
        <v>0</v>
      </c>
      <c r="S998" s="540"/>
      <c r="T998" s="401"/>
      <c r="U998" s="513">
        <f t="shared" si="2480"/>
        <v>0</v>
      </c>
      <c r="V998" s="401">
        <f t="shared" si="2481"/>
        <v>0</v>
      </c>
      <c r="W998" s="513"/>
      <c r="X998" s="401"/>
      <c r="Y998" s="513">
        <f t="shared" si="2482"/>
        <v>0</v>
      </c>
      <c r="Z998" s="401">
        <f t="shared" si="2483"/>
        <v>0</v>
      </c>
      <c r="AA998" s="513"/>
      <c r="AB998" s="401">
        <f t="shared" si="2484"/>
        <v>0</v>
      </c>
      <c r="AC998" s="513">
        <f t="shared" si="2485"/>
        <v>0</v>
      </c>
      <c r="AD998" s="401">
        <f t="shared" si="2486"/>
        <v>0</v>
      </c>
      <c r="AE998" s="513"/>
      <c r="AF998" s="401">
        <f t="shared" si="2487"/>
        <v>0</v>
      </c>
      <c r="AG998" s="513">
        <f t="shared" si="2488"/>
        <v>0</v>
      </c>
      <c r="AH998" s="401">
        <f t="shared" si="2489"/>
        <v>0</v>
      </c>
      <c r="AI998" s="513"/>
      <c r="AJ998" s="401">
        <f t="shared" si="2490"/>
        <v>0</v>
      </c>
      <c r="AK998" s="513">
        <f t="shared" si="2491"/>
        <v>0</v>
      </c>
      <c r="AL998" s="401">
        <f t="shared" si="2390"/>
        <v>0</v>
      </c>
      <c r="AM998" s="519"/>
      <c r="AN998" s="429">
        <f t="shared" si="2391"/>
        <v>0</v>
      </c>
      <c r="AO998" s="519">
        <f t="shared" si="2492"/>
        <v>0</v>
      </c>
      <c r="AP998" s="429">
        <f t="shared" si="2493"/>
        <v>0</v>
      </c>
      <c r="AQ998" s="591"/>
      <c r="AR998" s="401">
        <f t="shared" si="2394"/>
        <v>0</v>
      </c>
      <c r="AS998" s="519">
        <f t="shared" si="2494"/>
        <v>0</v>
      </c>
      <c r="AT998" s="429">
        <f t="shared" si="2495"/>
        <v>0</v>
      </c>
      <c r="AU998" s="513"/>
      <c r="AV998" s="401">
        <f t="shared" si="2397"/>
        <v>0</v>
      </c>
      <c r="AW998" s="519">
        <f t="shared" si="2496"/>
        <v>0</v>
      </c>
      <c r="AX998" s="429">
        <f t="shared" si="2497"/>
        <v>0</v>
      </c>
      <c r="AY998" s="513"/>
      <c r="AZ998" s="681">
        <f t="shared" si="2400"/>
        <v>0</v>
      </c>
      <c r="BA998" s="519">
        <f t="shared" si="2498"/>
        <v>0</v>
      </c>
      <c r="BB998" s="429">
        <f t="shared" si="2499"/>
        <v>0</v>
      </c>
      <c r="BC998" s="695"/>
      <c r="BD998" s="681">
        <f t="shared" si="2500"/>
        <v>0</v>
      </c>
      <c r="BE998" s="695">
        <f t="shared" si="2501"/>
        <v>0</v>
      </c>
      <c r="BF998" s="681">
        <f t="shared" si="2502"/>
        <v>0</v>
      </c>
      <c r="BG998" s="695"/>
      <c r="BH998" s="681">
        <f t="shared" si="2503"/>
        <v>0</v>
      </c>
      <c r="BI998" s="695">
        <f t="shared" si="2504"/>
        <v>0</v>
      </c>
      <c r="BJ998" s="681">
        <f t="shared" si="2505"/>
        <v>0</v>
      </c>
      <c r="BK998" s="695"/>
      <c r="BL998" s="681">
        <f t="shared" si="2506"/>
        <v>0</v>
      </c>
      <c r="BM998" s="695">
        <f t="shared" si="2507"/>
        <v>0</v>
      </c>
      <c r="BN998" s="681">
        <f t="shared" si="2508"/>
        <v>0</v>
      </c>
      <c r="BO998" s="722"/>
      <c r="BP998" s="708">
        <f t="shared" si="2509"/>
        <v>0</v>
      </c>
      <c r="BQ998" s="722">
        <f t="shared" si="2510"/>
        <v>0</v>
      </c>
      <c r="BR998" s="708">
        <f t="shared" si="2511"/>
        <v>0</v>
      </c>
      <c r="BS998" s="722"/>
      <c r="BT998" s="708">
        <f t="shared" si="2512"/>
        <v>0</v>
      </c>
      <c r="BU998" s="722">
        <f t="shared" si="2513"/>
        <v>0</v>
      </c>
      <c r="BV998" s="708">
        <f t="shared" si="2514"/>
        <v>0</v>
      </c>
      <c r="BW998" s="722"/>
      <c r="BX998" s="708">
        <f t="shared" si="2515"/>
        <v>0</v>
      </c>
      <c r="BY998" s="722">
        <f t="shared" si="2516"/>
        <v>0</v>
      </c>
      <c r="BZ998" s="708">
        <f t="shared" si="2517"/>
        <v>0</v>
      </c>
      <c r="CA998" s="722"/>
      <c r="CB998" s="708">
        <f t="shared" si="2518"/>
        <v>0</v>
      </c>
      <c r="CC998" s="722">
        <f t="shared" si="2519"/>
        <v>0</v>
      </c>
      <c r="CD998" s="708">
        <f t="shared" si="2520"/>
        <v>0</v>
      </c>
      <c r="CE998" s="708"/>
      <c r="CF998" s="402">
        <f t="shared" si="2427"/>
        <v>353787</v>
      </c>
    </row>
    <row r="999" spans="1:84" ht="72">
      <c r="B999" s="395" t="s">
        <v>536</v>
      </c>
      <c r="C999" s="396" t="s">
        <v>537</v>
      </c>
      <c r="D999" s="397" t="s">
        <v>389</v>
      </c>
      <c r="E999" s="398">
        <v>736722.36</v>
      </c>
      <c r="F999" s="399">
        <v>2</v>
      </c>
      <c r="G999" s="400">
        <f t="shared" si="2475"/>
        <v>1473444.72</v>
      </c>
      <c r="H999" s="400"/>
      <c r="I999" s="401"/>
      <c r="J999" s="401"/>
      <c r="K999" s="513"/>
      <c r="L999" s="401"/>
      <c r="M999" s="513">
        <f t="shared" si="2476"/>
        <v>0</v>
      </c>
      <c r="N999" s="401">
        <f t="shared" si="2477"/>
        <v>0</v>
      </c>
      <c r="O999" s="513"/>
      <c r="P999" s="401"/>
      <c r="Q999" s="513">
        <f t="shared" si="2478"/>
        <v>0</v>
      </c>
      <c r="R999" s="401">
        <f t="shared" si="2479"/>
        <v>0</v>
      </c>
      <c r="S999" s="540"/>
      <c r="T999" s="401"/>
      <c r="U999" s="513">
        <f t="shared" si="2480"/>
        <v>0</v>
      </c>
      <c r="V999" s="401">
        <f t="shared" si="2481"/>
        <v>0</v>
      </c>
      <c r="W999" s="513"/>
      <c r="X999" s="401"/>
      <c r="Y999" s="513">
        <f t="shared" si="2482"/>
        <v>0</v>
      </c>
      <c r="Z999" s="401">
        <f t="shared" si="2483"/>
        <v>0</v>
      </c>
      <c r="AA999" s="513"/>
      <c r="AB999" s="401">
        <f t="shared" si="2484"/>
        <v>0</v>
      </c>
      <c r="AC999" s="513">
        <f t="shared" si="2485"/>
        <v>0</v>
      </c>
      <c r="AD999" s="401">
        <f t="shared" si="2486"/>
        <v>0</v>
      </c>
      <c r="AE999" s="513"/>
      <c r="AF999" s="401">
        <f t="shared" si="2487"/>
        <v>0</v>
      </c>
      <c r="AG999" s="513">
        <f t="shared" si="2488"/>
        <v>0</v>
      </c>
      <c r="AH999" s="401">
        <f t="shared" si="2489"/>
        <v>0</v>
      </c>
      <c r="AI999" s="513"/>
      <c r="AJ999" s="401">
        <f t="shared" si="2490"/>
        <v>0</v>
      </c>
      <c r="AK999" s="513">
        <f t="shared" si="2491"/>
        <v>0</v>
      </c>
      <c r="AL999" s="401">
        <f t="shared" si="2390"/>
        <v>0</v>
      </c>
      <c r="AM999" s="519"/>
      <c r="AN999" s="429">
        <f t="shared" si="2391"/>
        <v>0</v>
      </c>
      <c r="AO999" s="519">
        <f t="shared" si="2492"/>
        <v>0</v>
      </c>
      <c r="AP999" s="429">
        <f t="shared" si="2493"/>
        <v>0</v>
      </c>
      <c r="AQ999" s="591"/>
      <c r="AR999" s="401">
        <f t="shared" si="2394"/>
        <v>0</v>
      </c>
      <c r="AS999" s="519">
        <f t="shared" si="2494"/>
        <v>0</v>
      </c>
      <c r="AT999" s="429">
        <f t="shared" si="2495"/>
        <v>0</v>
      </c>
      <c r="AU999" s="513"/>
      <c r="AV999" s="401">
        <f t="shared" si="2397"/>
        <v>0</v>
      </c>
      <c r="AW999" s="519">
        <f t="shared" si="2496"/>
        <v>0</v>
      </c>
      <c r="AX999" s="429">
        <f t="shared" si="2497"/>
        <v>0</v>
      </c>
      <c r="AY999" s="513"/>
      <c r="AZ999" s="681">
        <f t="shared" si="2400"/>
        <v>0</v>
      </c>
      <c r="BA999" s="519">
        <f t="shared" si="2498"/>
        <v>0</v>
      </c>
      <c r="BB999" s="429">
        <f t="shared" si="2499"/>
        <v>0</v>
      </c>
      <c r="BC999" s="695"/>
      <c r="BD999" s="681">
        <f t="shared" si="2500"/>
        <v>0</v>
      </c>
      <c r="BE999" s="695">
        <f t="shared" si="2501"/>
        <v>0</v>
      </c>
      <c r="BF999" s="681">
        <f t="shared" si="2502"/>
        <v>0</v>
      </c>
      <c r="BG999" s="695"/>
      <c r="BH999" s="681">
        <f t="shared" si="2503"/>
        <v>0</v>
      </c>
      <c r="BI999" s="695">
        <f t="shared" si="2504"/>
        <v>0</v>
      </c>
      <c r="BJ999" s="681">
        <f t="shared" si="2505"/>
        <v>0</v>
      </c>
      <c r="BK999" s="695"/>
      <c r="BL999" s="681">
        <f t="shared" si="2506"/>
        <v>0</v>
      </c>
      <c r="BM999" s="695">
        <f t="shared" si="2507"/>
        <v>0</v>
      </c>
      <c r="BN999" s="681">
        <f t="shared" si="2508"/>
        <v>0</v>
      </c>
      <c r="BO999" s="722"/>
      <c r="BP999" s="708">
        <f t="shared" si="2509"/>
        <v>0</v>
      </c>
      <c r="BQ999" s="722">
        <f t="shared" si="2510"/>
        <v>0</v>
      </c>
      <c r="BR999" s="708">
        <f t="shared" si="2511"/>
        <v>0</v>
      </c>
      <c r="BS999" s="722"/>
      <c r="BT999" s="708">
        <f t="shared" si="2512"/>
        <v>0</v>
      </c>
      <c r="BU999" s="722">
        <f t="shared" si="2513"/>
        <v>0</v>
      </c>
      <c r="BV999" s="708">
        <f t="shared" si="2514"/>
        <v>0</v>
      </c>
      <c r="BW999" s="722"/>
      <c r="BX999" s="708">
        <f t="shared" si="2515"/>
        <v>0</v>
      </c>
      <c r="BY999" s="722">
        <f t="shared" si="2516"/>
        <v>0</v>
      </c>
      <c r="BZ999" s="708">
        <f t="shared" si="2517"/>
        <v>0</v>
      </c>
      <c r="CA999" s="722"/>
      <c r="CB999" s="708">
        <f t="shared" si="2518"/>
        <v>0</v>
      </c>
      <c r="CC999" s="722">
        <f t="shared" si="2519"/>
        <v>0</v>
      </c>
      <c r="CD999" s="708">
        <f t="shared" si="2520"/>
        <v>0</v>
      </c>
      <c r="CE999" s="708"/>
      <c r="CF999" s="402">
        <f t="shared" si="2427"/>
        <v>1615240.4399999997</v>
      </c>
    </row>
    <row r="1000" spans="1:84" ht="72">
      <c r="B1000" s="395" t="s">
        <v>478</v>
      </c>
      <c r="C1000" s="396" t="s">
        <v>479</v>
      </c>
      <c r="D1000" s="397" t="s">
        <v>389</v>
      </c>
      <c r="E1000" s="398">
        <v>146613</v>
      </c>
      <c r="F1000" s="399">
        <v>17</v>
      </c>
      <c r="G1000" s="400">
        <f t="shared" si="2475"/>
        <v>2492421</v>
      </c>
      <c r="H1000" s="400"/>
      <c r="I1000" s="401"/>
      <c r="J1000" s="401"/>
      <c r="K1000" s="513"/>
      <c r="L1000" s="401"/>
      <c r="M1000" s="513">
        <f t="shared" si="2476"/>
        <v>0</v>
      </c>
      <c r="N1000" s="401">
        <f t="shared" si="2477"/>
        <v>0</v>
      </c>
      <c r="O1000" s="513"/>
      <c r="P1000" s="401"/>
      <c r="Q1000" s="513">
        <f t="shared" si="2478"/>
        <v>0</v>
      </c>
      <c r="R1000" s="401">
        <f t="shared" si="2479"/>
        <v>0</v>
      </c>
      <c r="S1000" s="540"/>
      <c r="T1000" s="401"/>
      <c r="U1000" s="513">
        <f t="shared" si="2480"/>
        <v>0</v>
      </c>
      <c r="V1000" s="401">
        <f t="shared" si="2481"/>
        <v>0</v>
      </c>
      <c r="W1000" s="513"/>
      <c r="X1000" s="401"/>
      <c r="Y1000" s="513">
        <f t="shared" si="2482"/>
        <v>0</v>
      </c>
      <c r="Z1000" s="401">
        <f t="shared" si="2483"/>
        <v>0</v>
      </c>
      <c r="AA1000" s="513"/>
      <c r="AB1000" s="401">
        <f t="shared" si="2484"/>
        <v>0</v>
      </c>
      <c r="AC1000" s="513">
        <f t="shared" si="2485"/>
        <v>0</v>
      </c>
      <c r="AD1000" s="401">
        <f t="shared" si="2486"/>
        <v>0</v>
      </c>
      <c r="AE1000" s="513"/>
      <c r="AF1000" s="401">
        <f t="shared" si="2487"/>
        <v>0</v>
      </c>
      <c r="AG1000" s="513">
        <f t="shared" si="2488"/>
        <v>0</v>
      </c>
      <c r="AH1000" s="401">
        <f t="shared" si="2489"/>
        <v>0</v>
      </c>
      <c r="AI1000" s="513"/>
      <c r="AJ1000" s="401">
        <f t="shared" si="2490"/>
        <v>0</v>
      </c>
      <c r="AK1000" s="513">
        <f t="shared" si="2491"/>
        <v>0</v>
      </c>
      <c r="AL1000" s="401">
        <f t="shared" si="2390"/>
        <v>0</v>
      </c>
      <c r="AM1000" s="519"/>
      <c r="AN1000" s="429">
        <f t="shared" si="2391"/>
        <v>0</v>
      </c>
      <c r="AO1000" s="519">
        <f t="shared" si="2492"/>
        <v>0</v>
      </c>
      <c r="AP1000" s="429">
        <f t="shared" si="2493"/>
        <v>0</v>
      </c>
      <c r="AQ1000" s="591"/>
      <c r="AR1000" s="401">
        <f t="shared" si="2394"/>
        <v>0</v>
      </c>
      <c r="AS1000" s="519">
        <f t="shared" si="2494"/>
        <v>0</v>
      </c>
      <c r="AT1000" s="429">
        <f t="shared" si="2495"/>
        <v>0</v>
      </c>
      <c r="AU1000" s="513"/>
      <c r="AV1000" s="401">
        <f t="shared" si="2397"/>
        <v>0</v>
      </c>
      <c r="AW1000" s="519">
        <f t="shared" si="2496"/>
        <v>0</v>
      </c>
      <c r="AX1000" s="429">
        <f t="shared" si="2497"/>
        <v>0</v>
      </c>
      <c r="AY1000" s="513"/>
      <c r="AZ1000" s="681">
        <f t="shared" si="2400"/>
        <v>0</v>
      </c>
      <c r="BA1000" s="519">
        <f t="shared" si="2498"/>
        <v>0</v>
      </c>
      <c r="BB1000" s="429">
        <f t="shared" si="2499"/>
        <v>0</v>
      </c>
      <c r="BC1000" s="695"/>
      <c r="BD1000" s="681">
        <f t="shared" si="2500"/>
        <v>0</v>
      </c>
      <c r="BE1000" s="695">
        <f t="shared" si="2501"/>
        <v>0</v>
      </c>
      <c r="BF1000" s="681">
        <f t="shared" si="2502"/>
        <v>0</v>
      </c>
      <c r="BG1000" s="695"/>
      <c r="BH1000" s="681">
        <f t="shared" si="2503"/>
        <v>0</v>
      </c>
      <c r="BI1000" s="695">
        <f t="shared" si="2504"/>
        <v>0</v>
      </c>
      <c r="BJ1000" s="681">
        <f t="shared" si="2505"/>
        <v>0</v>
      </c>
      <c r="BK1000" s="695"/>
      <c r="BL1000" s="681">
        <f t="shared" si="2506"/>
        <v>0</v>
      </c>
      <c r="BM1000" s="695">
        <f t="shared" si="2507"/>
        <v>0</v>
      </c>
      <c r="BN1000" s="681">
        <f t="shared" si="2508"/>
        <v>0</v>
      </c>
      <c r="BO1000" s="722"/>
      <c r="BP1000" s="708">
        <f t="shared" si="2509"/>
        <v>0</v>
      </c>
      <c r="BQ1000" s="722">
        <f t="shared" si="2510"/>
        <v>0</v>
      </c>
      <c r="BR1000" s="708">
        <f t="shared" si="2511"/>
        <v>0</v>
      </c>
      <c r="BS1000" s="722"/>
      <c r="BT1000" s="708">
        <f t="shared" si="2512"/>
        <v>0</v>
      </c>
      <c r="BU1000" s="722">
        <f t="shared" si="2513"/>
        <v>0</v>
      </c>
      <c r="BV1000" s="708">
        <f t="shared" si="2514"/>
        <v>0</v>
      </c>
      <c r="BW1000" s="722"/>
      <c r="BX1000" s="708">
        <f t="shared" si="2515"/>
        <v>0</v>
      </c>
      <c r="BY1000" s="722">
        <f t="shared" si="2516"/>
        <v>0</v>
      </c>
      <c r="BZ1000" s="708">
        <f t="shared" si="2517"/>
        <v>0</v>
      </c>
      <c r="CA1000" s="722"/>
      <c r="CB1000" s="708">
        <f t="shared" si="2518"/>
        <v>0</v>
      </c>
      <c r="CC1000" s="722">
        <f t="shared" si="2519"/>
        <v>0</v>
      </c>
      <c r="CD1000" s="708">
        <f t="shared" si="2520"/>
        <v>0</v>
      </c>
      <c r="CE1000" s="708"/>
      <c r="CF1000" s="402">
        <f t="shared" si="2427"/>
        <v>6441105.3300000001</v>
      </c>
    </row>
    <row r="1001" spans="1:84" ht="72">
      <c r="B1001" s="395" t="s">
        <v>490</v>
      </c>
      <c r="C1001" s="396" t="s">
        <v>491</v>
      </c>
      <c r="D1001" s="397" t="s">
        <v>389</v>
      </c>
      <c r="E1001" s="398">
        <v>117929</v>
      </c>
      <c r="F1001" s="399">
        <v>3</v>
      </c>
      <c r="G1001" s="400">
        <f t="shared" si="2475"/>
        <v>353787</v>
      </c>
      <c r="H1001" s="400"/>
      <c r="I1001" s="401"/>
      <c r="J1001" s="401"/>
      <c r="K1001" s="513"/>
      <c r="L1001" s="401"/>
      <c r="M1001" s="513">
        <f t="shared" si="2476"/>
        <v>0</v>
      </c>
      <c r="N1001" s="401">
        <f t="shared" si="2477"/>
        <v>0</v>
      </c>
      <c r="O1001" s="513"/>
      <c r="P1001" s="401"/>
      <c r="Q1001" s="513">
        <f t="shared" si="2478"/>
        <v>0</v>
      </c>
      <c r="R1001" s="401">
        <f t="shared" si="2479"/>
        <v>0</v>
      </c>
      <c r="S1001" s="540"/>
      <c r="T1001" s="401"/>
      <c r="U1001" s="513">
        <f t="shared" si="2480"/>
        <v>0</v>
      </c>
      <c r="V1001" s="401">
        <f t="shared" si="2481"/>
        <v>0</v>
      </c>
      <c r="W1001" s="513"/>
      <c r="X1001" s="401"/>
      <c r="Y1001" s="513">
        <f t="shared" si="2482"/>
        <v>0</v>
      </c>
      <c r="Z1001" s="401">
        <f t="shared" si="2483"/>
        <v>0</v>
      </c>
      <c r="AA1001" s="513"/>
      <c r="AB1001" s="401">
        <f t="shared" si="2484"/>
        <v>0</v>
      </c>
      <c r="AC1001" s="513">
        <f t="shared" si="2485"/>
        <v>0</v>
      </c>
      <c r="AD1001" s="401">
        <f t="shared" si="2486"/>
        <v>0</v>
      </c>
      <c r="AE1001" s="513"/>
      <c r="AF1001" s="401">
        <f t="shared" si="2487"/>
        <v>0</v>
      </c>
      <c r="AG1001" s="513">
        <f t="shared" si="2488"/>
        <v>0</v>
      </c>
      <c r="AH1001" s="401">
        <f t="shared" si="2489"/>
        <v>0</v>
      </c>
      <c r="AI1001" s="513"/>
      <c r="AJ1001" s="401">
        <f t="shared" si="2490"/>
        <v>0</v>
      </c>
      <c r="AK1001" s="513">
        <f t="shared" si="2491"/>
        <v>0</v>
      </c>
      <c r="AL1001" s="401">
        <f t="shared" si="2390"/>
        <v>0</v>
      </c>
      <c r="AM1001" s="519"/>
      <c r="AN1001" s="429">
        <f t="shared" si="2391"/>
        <v>0</v>
      </c>
      <c r="AO1001" s="519">
        <f t="shared" si="2492"/>
        <v>0</v>
      </c>
      <c r="AP1001" s="429">
        <f t="shared" si="2493"/>
        <v>0</v>
      </c>
      <c r="AQ1001" s="591"/>
      <c r="AR1001" s="401">
        <f t="shared" si="2394"/>
        <v>0</v>
      </c>
      <c r="AS1001" s="519">
        <f t="shared" si="2494"/>
        <v>0</v>
      </c>
      <c r="AT1001" s="429">
        <f t="shared" si="2495"/>
        <v>0</v>
      </c>
      <c r="AU1001" s="513"/>
      <c r="AV1001" s="401">
        <f t="shared" si="2397"/>
        <v>0</v>
      </c>
      <c r="AW1001" s="519">
        <f t="shared" si="2496"/>
        <v>0</v>
      </c>
      <c r="AX1001" s="429">
        <f t="shared" si="2497"/>
        <v>0</v>
      </c>
      <c r="AY1001" s="513"/>
      <c r="AZ1001" s="681">
        <f t="shared" si="2400"/>
        <v>0</v>
      </c>
      <c r="BA1001" s="519">
        <f t="shared" si="2498"/>
        <v>0</v>
      </c>
      <c r="BB1001" s="429">
        <f t="shared" si="2499"/>
        <v>0</v>
      </c>
      <c r="BC1001" s="695"/>
      <c r="BD1001" s="681">
        <f t="shared" si="2500"/>
        <v>0</v>
      </c>
      <c r="BE1001" s="695">
        <f t="shared" si="2501"/>
        <v>0</v>
      </c>
      <c r="BF1001" s="681">
        <f t="shared" si="2502"/>
        <v>0</v>
      </c>
      <c r="BG1001" s="695"/>
      <c r="BH1001" s="681">
        <f t="shared" si="2503"/>
        <v>0</v>
      </c>
      <c r="BI1001" s="695">
        <f t="shared" si="2504"/>
        <v>0</v>
      </c>
      <c r="BJ1001" s="681">
        <f t="shared" si="2505"/>
        <v>0</v>
      </c>
      <c r="BK1001" s="695"/>
      <c r="BL1001" s="681">
        <f t="shared" si="2506"/>
        <v>0</v>
      </c>
      <c r="BM1001" s="695">
        <f t="shared" si="2507"/>
        <v>0</v>
      </c>
      <c r="BN1001" s="681">
        <f t="shared" si="2508"/>
        <v>0</v>
      </c>
      <c r="BO1001" s="722"/>
      <c r="BP1001" s="708">
        <f t="shared" si="2509"/>
        <v>0</v>
      </c>
      <c r="BQ1001" s="722">
        <f t="shared" si="2510"/>
        <v>0</v>
      </c>
      <c r="BR1001" s="708">
        <f t="shared" si="2511"/>
        <v>0</v>
      </c>
      <c r="BS1001" s="722"/>
      <c r="BT1001" s="708">
        <f t="shared" si="2512"/>
        <v>0</v>
      </c>
      <c r="BU1001" s="722">
        <f t="shared" si="2513"/>
        <v>0</v>
      </c>
      <c r="BV1001" s="708">
        <f t="shared" si="2514"/>
        <v>0</v>
      </c>
      <c r="BW1001" s="722"/>
      <c r="BX1001" s="708">
        <f t="shared" si="2515"/>
        <v>0</v>
      </c>
      <c r="BY1001" s="722">
        <f t="shared" si="2516"/>
        <v>0</v>
      </c>
      <c r="BZ1001" s="708">
        <f t="shared" si="2517"/>
        <v>0</v>
      </c>
      <c r="CA1001" s="722"/>
      <c r="CB1001" s="708">
        <f t="shared" si="2518"/>
        <v>0</v>
      </c>
      <c r="CC1001" s="722">
        <f t="shared" si="2519"/>
        <v>0</v>
      </c>
      <c r="CD1001" s="708">
        <f t="shared" si="2520"/>
        <v>0</v>
      </c>
      <c r="CE1001" s="708"/>
      <c r="CF1001" s="402">
        <f t="shared" si="2427"/>
        <v>1523830</v>
      </c>
    </row>
    <row r="1002" spans="1:84" ht="54">
      <c r="B1002" s="395" t="s">
        <v>606</v>
      </c>
      <c r="C1002" s="396" t="s">
        <v>607</v>
      </c>
      <c r="D1002" s="397" t="s">
        <v>389</v>
      </c>
      <c r="E1002" s="398">
        <v>403810.10999999993</v>
      </c>
      <c r="F1002" s="399">
        <v>4</v>
      </c>
      <c r="G1002" s="400">
        <f t="shared" si="2475"/>
        <v>1615240.4399999997</v>
      </c>
      <c r="H1002" s="400"/>
      <c r="I1002" s="401"/>
      <c r="J1002" s="401"/>
      <c r="K1002" s="513"/>
      <c r="L1002" s="401"/>
      <c r="M1002" s="513">
        <f t="shared" si="2476"/>
        <v>0</v>
      </c>
      <c r="N1002" s="401">
        <f t="shared" si="2477"/>
        <v>0</v>
      </c>
      <c r="O1002" s="513"/>
      <c r="P1002" s="401"/>
      <c r="Q1002" s="513">
        <f t="shared" si="2478"/>
        <v>0</v>
      </c>
      <c r="R1002" s="401">
        <f t="shared" si="2479"/>
        <v>0</v>
      </c>
      <c r="S1002" s="540"/>
      <c r="T1002" s="401"/>
      <c r="U1002" s="513">
        <f t="shared" si="2480"/>
        <v>0</v>
      </c>
      <c r="V1002" s="401">
        <f t="shared" si="2481"/>
        <v>0</v>
      </c>
      <c r="W1002" s="513"/>
      <c r="X1002" s="401"/>
      <c r="Y1002" s="513">
        <f t="shared" si="2482"/>
        <v>0</v>
      </c>
      <c r="Z1002" s="401">
        <f t="shared" si="2483"/>
        <v>0</v>
      </c>
      <c r="AA1002" s="513"/>
      <c r="AB1002" s="401">
        <f t="shared" si="2484"/>
        <v>0</v>
      </c>
      <c r="AC1002" s="513">
        <f t="shared" si="2485"/>
        <v>0</v>
      </c>
      <c r="AD1002" s="401">
        <f t="shared" si="2486"/>
        <v>0</v>
      </c>
      <c r="AE1002" s="513"/>
      <c r="AF1002" s="401">
        <f t="shared" si="2487"/>
        <v>0</v>
      </c>
      <c r="AG1002" s="513">
        <f t="shared" si="2488"/>
        <v>0</v>
      </c>
      <c r="AH1002" s="401">
        <f t="shared" si="2489"/>
        <v>0</v>
      </c>
      <c r="AI1002" s="513"/>
      <c r="AJ1002" s="401">
        <f t="shared" si="2490"/>
        <v>0</v>
      </c>
      <c r="AK1002" s="513">
        <f t="shared" si="2491"/>
        <v>0</v>
      </c>
      <c r="AL1002" s="401">
        <f t="shared" si="2390"/>
        <v>0</v>
      </c>
      <c r="AM1002" s="519"/>
      <c r="AN1002" s="429">
        <f t="shared" si="2391"/>
        <v>0</v>
      </c>
      <c r="AO1002" s="519">
        <f t="shared" si="2492"/>
        <v>0</v>
      </c>
      <c r="AP1002" s="429">
        <f t="shared" si="2493"/>
        <v>0</v>
      </c>
      <c r="AQ1002" s="591"/>
      <c r="AR1002" s="401">
        <f t="shared" si="2394"/>
        <v>0</v>
      </c>
      <c r="AS1002" s="519">
        <f t="shared" si="2494"/>
        <v>0</v>
      </c>
      <c r="AT1002" s="429">
        <f t="shared" si="2495"/>
        <v>0</v>
      </c>
      <c r="AU1002" s="513"/>
      <c r="AV1002" s="401">
        <f t="shared" si="2397"/>
        <v>0</v>
      </c>
      <c r="AW1002" s="519">
        <f t="shared" si="2496"/>
        <v>0</v>
      </c>
      <c r="AX1002" s="429">
        <f t="shared" si="2497"/>
        <v>0</v>
      </c>
      <c r="AY1002" s="513"/>
      <c r="AZ1002" s="681">
        <f t="shared" si="2400"/>
        <v>0</v>
      </c>
      <c r="BA1002" s="519">
        <f t="shared" si="2498"/>
        <v>0</v>
      </c>
      <c r="BB1002" s="429">
        <f t="shared" si="2499"/>
        <v>0</v>
      </c>
      <c r="BC1002" s="695"/>
      <c r="BD1002" s="681">
        <f t="shared" si="2500"/>
        <v>0</v>
      </c>
      <c r="BE1002" s="695">
        <f t="shared" si="2501"/>
        <v>0</v>
      </c>
      <c r="BF1002" s="681">
        <f t="shared" si="2502"/>
        <v>0</v>
      </c>
      <c r="BG1002" s="695"/>
      <c r="BH1002" s="681">
        <f t="shared" si="2503"/>
        <v>0</v>
      </c>
      <c r="BI1002" s="695">
        <f t="shared" si="2504"/>
        <v>0</v>
      </c>
      <c r="BJ1002" s="681">
        <f t="shared" si="2505"/>
        <v>0</v>
      </c>
      <c r="BK1002" s="695"/>
      <c r="BL1002" s="681">
        <f t="shared" si="2506"/>
        <v>0</v>
      </c>
      <c r="BM1002" s="695">
        <f t="shared" si="2507"/>
        <v>0</v>
      </c>
      <c r="BN1002" s="681">
        <f t="shared" si="2508"/>
        <v>0</v>
      </c>
      <c r="BO1002" s="722"/>
      <c r="BP1002" s="708">
        <f t="shared" si="2509"/>
        <v>0</v>
      </c>
      <c r="BQ1002" s="722">
        <f t="shared" si="2510"/>
        <v>0</v>
      </c>
      <c r="BR1002" s="708">
        <f t="shared" si="2511"/>
        <v>0</v>
      </c>
      <c r="BS1002" s="722"/>
      <c r="BT1002" s="708">
        <f t="shared" si="2512"/>
        <v>0</v>
      </c>
      <c r="BU1002" s="722">
        <f t="shared" si="2513"/>
        <v>0</v>
      </c>
      <c r="BV1002" s="708">
        <f t="shared" si="2514"/>
        <v>0</v>
      </c>
      <c r="BW1002" s="722"/>
      <c r="BX1002" s="708">
        <f t="shared" si="2515"/>
        <v>0</v>
      </c>
      <c r="BY1002" s="722">
        <f t="shared" si="2516"/>
        <v>0</v>
      </c>
      <c r="BZ1002" s="708">
        <f t="shared" si="2517"/>
        <v>0</v>
      </c>
      <c r="CA1002" s="722"/>
      <c r="CB1002" s="708">
        <f t="shared" si="2518"/>
        <v>0</v>
      </c>
      <c r="CC1002" s="722">
        <f t="shared" si="2519"/>
        <v>0</v>
      </c>
      <c r="CD1002" s="708">
        <f t="shared" si="2520"/>
        <v>0</v>
      </c>
      <c r="CE1002" s="708"/>
      <c r="CF1002" s="402">
        <f t="shared" si="2427"/>
        <v>4810283.28</v>
      </c>
    </row>
    <row r="1003" spans="1:84" ht="54">
      <c r="B1003" s="395" t="s">
        <v>51</v>
      </c>
      <c r="C1003" s="396" t="s">
        <v>471</v>
      </c>
      <c r="D1003" s="397" t="s">
        <v>389</v>
      </c>
      <c r="E1003" s="398">
        <v>157100.13</v>
      </c>
      <c r="F1003" s="399">
        <v>41</v>
      </c>
      <c r="G1003" s="400">
        <f t="shared" si="2475"/>
        <v>6441105.3300000001</v>
      </c>
      <c r="H1003" s="400"/>
      <c r="I1003" s="401"/>
      <c r="J1003" s="401"/>
      <c r="K1003" s="513"/>
      <c r="L1003" s="401"/>
      <c r="M1003" s="513">
        <f t="shared" si="2476"/>
        <v>0</v>
      </c>
      <c r="N1003" s="401">
        <f t="shared" si="2477"/>
        <v>0</v>
      </c>
      <c r="O1003" s="513"/>
      <c r="P1003" s="401"/>
      <c r="Q1003" s="513">
        <f t="shared" si="2478"/>
        <v>0</v>
      </c>
      <c r="R1003" s="401">
        <f t="shared" si="2479"/>
        <v>0</v>
      </c>
      <c r="S1003" s="540"/>
      <c r="T1003" s="401"/>
      <c r="U1003" s="513">
        <f t="shared" si="2480"/>
        <v>0</v>
      </c>
      <c r="V1003" s="401">
        <f t="shared" si="2481"/>
        <v>0</v>
      </c>
      <c r="W1003" s="513"/>
      <c r="X1003" s="401"/>
      <c r="Y1003" s="513">
        <f t="shared" si="2482"/>
        <v>0</v>
      </c>
      <c r="Z1003" s="401">
        <f t="shared" si="2483"/>
        <v>0</v>
      </c>
      <c r="AA1003" s="513"/>
      <c r="AB1003" s="401">
        <f t="shared" si="2484"/>
        <v>0</v>
      </c>
      <c r="AC1003" s="513">
        <f t="shared" si="2485"/>
        <v>0</v>
      </c>
      <c r="AD1003" s="401">
        <f t="shared" si="2486"/>
        <v>0</v>
      </c>
      <c r="AE1003" s="513"/>
      <c r="AF1003" s="401">
        <f t="shared" si="2487"/>
        <v>0</v>
      </c>
      <c r="AG1003" s="513">
        <f t="shared" si="2488"/>
        <v>0</v>
      </c>
      <c r="AH1003" s="401">
        <f t="shared" si="2489"/>
        <v>0</v>
      </c>
      <c r="AI1003" s="513"/>
      <c r="AJ1003" s="401">
        <f t="shared" si="2490"/>
        <v>0</v>
      </c>
      <c r="AK1003" s="513">
        <f t="shared" si="2491"/>
        <v>0</v>
      </c>
      <c r="AL1003" s="401">
        <f t="shared" si="2390"/>
        <v>0</v>
      </c>
      <c r="AM1003" s="519"/>
      <c r="AN1003" s="429">
        <f t="shared" si="2391"/>
        <v>0</v>
      </c>
      <c r="AO1003" s="519">
        <f t="shared" si="2492"/>
        <v>0</v>
      </c>
      <c r="AP1003" s="429">
        <f t="shared" si="2493"/>
        <v>0</v>
      </c>
      <c r="AQ1003" s="591"/>
      <c r="AR1003" s="401">
        <f t="shared" si="2394"/>
        <v>0</v>
      </c>
      <c r="AS1003" s="519">
        <f t="shared" si="2494"/>
        <v>0</v>
      </c>
      <c r="AT1003" s="429">
        <f t="shared" si="2495"/>
        <v>0</v>
      </c>
      <c r="AU1003" s="513"/>
      <c r="AV1003" s="401">
        <f t="shared" si="2397"/>
        <v>0</v>
      </c>
      <c r="AW1003" s="519">
        <f t="shared" si="2496"/>
        <v>0</v>
      </c>
      <c r="AX1003" s="429">
        <f t="shared" si="2497"/>
        <v>0</v>
      </c>
      <c r="AY1003" s="513"/>
      <c r="AZ1003" s="681">
        <f t="shared" si="2400"/>
        <v>0</v>
      </c>
      <c r="BA1003" s="519">
        <f t="shared" si="2498"/>
        <v>0</v>
      </c>
      <c r="BB1003" s="429">
        <f t="shared" si="2499"/>
        <v>0</v>
      </c>
      <c r="BC1003" s="695"/>
      <c r="BD1003" s="681">
        <f t="shared" si="2500"/>
        <v>0</v>
      </c>
      <c r="BE1003" s="695">
        <f t="shared" si="2501"/>
        <v>0</v>
      </c>
      <c r="BF1003" s="681">
        <f t="shared" si="2502"/>
        <v>0</v>
      </c>
      <c r="BG1003" s="695"/>
      <c r="BH1003" s="681">
        <f t="shared" si="2503"/>
        <v>0</v>
      </c>
      <c r="BI1003" s="695">
        <f t="shared" si="2504"/>
        <v>0</v>
      </c>
      <c r="BJ1003" s="681">
        <f t="shared" si="2505"/>
        <v>0</v>
      </c>
      <c r="BK1003" s="695"/>
      <c r="BL1003" s="681">
        <f t="shared" si="2506"/>
        <v>0</v>
      </c>
      <c r="BM1003" s="695">
        <f t="shared" si="2507"/>
        <v>0</v>
      </c>
      <c r="BN1003" s="681">
        <f t="shared" si="2508"/>
        <v>0</v>
      </c>
      <c r="BO1003" s="722"/>
      <c r="BP1003" s="708">
        <f t="shared" si="2509"/>
        <v>0</v>
      </c>
      <c r="BQ1003" s="722">
        <f t="shared" si="2510"/>
        <v>0</v>
      </c>
      <c r="BR1003" s="708">
        <f t="shared" si="2511"/>
        <v>0</v>
      </c>
      <c r="BS1003" s="722"/>
      <c r="BT1003" s="708">
        <f t="shared" si="2512"/>
        <v>0</v>
      </c>
      <c r="BU1003" s="722">
        <f t="shared" si="2513"/>
        <v>0</v>
      </c>
      <c r="BV1003" s="708">
        <f t="shared" si="2514"/>
        <v>0</v>
      </c>
      <c r="BW1003" s="722"/>
      <c r="BX1003" s="708">
        <f t="shared" si="2515"/>
        <v>0</v>
      </c>
      <c r="BY1003" s="722">
        <f t="shared" si="2516"/>
        <v>0</v>
      </c>
      <c r="BZ1003" s="708">
        <f t="shared" si="2517"/>
        <v>0</v>
      </c>
      <c r="CA1003" s="722"/>
      <c r="CB1003" s="708">
        <f t="shared" si="2518"/>
        <v>0</v>
      </c>
      <c r="CC1003" s="722">
        <f t="shared" si="2519"/>
        <v>0</v>
      </c>
      <c r="CD1003" s="708">
        <f t="shared" si="2520"/>
        <v>0</v>
      </c>
      <c r="CE1003" s="708"/>
      <c r="CF1003" s="402">
        <f t="shared" si="2427"/>
        <v>18471303.18</v>
      </c>
    </row>
    <row r="1004" spans="1:84" ht="54">
      <c r="B1004" s="395">
        <v>8.6</v>
      </c>
      <c r="C1004" s="396" t="s">
        <v>472</v>
      </c>
      <c r="D1004" s="397" t="s">
        <v>389</v>
      </c>
      <c r="E1004" s="398">
        <v>152383</v>
      </c>
      <c r="F1004" s="399">
        <v>10</v>
      </c>
      <c r="G1004" s="400">
        <f t="shared" si="2475"/>
        <v>1523830</v>
      </c>
      <c r="H1004" s="400"/>
      <c r="I1004" s="401"/>
      <c r="J1004" s="401"/>
      <c r="K1004" s="513"/>
      <c r="L1004" s="401"/>
      <c r="M1004" s="513">
        <f t="shared" si="2476"/>
        <v>0</v>
      </c>
      <c r="N1004" s="401">
        <f t="shared" si="2477"/>
        <v>0</v>
      </c>
      <c r="O1004" s="513"/>
      <c r="P1004" s="401"/>
      <c r="Q1004" s="513">
        <f t="shared" si="2478"/>
        <v>0</v>
      </c>
      <c r="R1004" s="401">
        <f t="shared" si="2479"/>
        <v>0</v>
      </c>
      <c r="S1004" s="540"/>
      <c r="T1004" s="401"/>
      <c r="U1004" s="513">
        <f t="shared" si="2480"/>
        <v>0</v>
      </c>
      <c r="V1004" s="401">
        <f t="shared" si="2481"/>
        <v>0</v>
      </c>
      <c r="W1004" s="513"/>
      <c r="X1004" s="401"/>
      <c r="Y1004" s="513">
        <f t="shared" si="2482"/>
        <v>0</v>
      </c>
      <c r="Z1004" s="401">
        <f t="shared" si="2483"/>
        <v>0</v>
      </c>
      <c r="AA1004" s="513"/>
      <c r="AB1004" s="401">
        <f t="shared" si="2484"/>
        <v>0</v>
      </c>
      <c r="AC1004" s="513">
        <f t="shared" si="2485"/>
        <v>0</v>
      </c>
      <c r="AD1004" s="401">
        <f t="shared" si="2486"/>
        <v>0</v>
      </c>
      <c r="AE1004" s="513"/>
      <c r="AF1004" s="401">
        <f t="shared" si="2487"/>
        <v>0</v>
      </c>
      <c r="AG1004" s="513">
        <f t="shared" si="2488"/>
        <v>0</v>
      </c>
      <c r="AH1004" s="401">
        <f t="shared" si="2489"/>
        <v>0</v>
      </c>
      <c r="AI1004" s="513"/>
      <c r="AJ1004" s="401">
        <f t="shared" si="2490"/>
        <v>0</v>
      </c>
      <c r="AK1004" s="513">
        <f t="shared" si="2491"/>
        <v>0</v>
      </c>
      <c r="AL1004" s="401">
        <f t="shared" si="2390"/>
        <v>0</v>
      </c>
      <c r="AM1004" s="519"/>
      <c r="AN1004" s="429">
        <f t="shared" si="2391"/>
        <v>0</v>
      </c>
      <c r="AO1004" s="519">
        <f t="shared" si="2492"/>
        <v>0</v>
      </c>
      <c r="AP1004" s="429">
        <f t="shared" si="2493"/>
        <v>0</v>
      </c>
      <c r="AQ1004" s="591"/>
      <c r="AR1004" s="401">
        <f t="shared" si="2394"/>
        <v>0</v>
      </c>
      <c r="AS1004" s="519">
        <f t="shared" si="2494"/>
        <v>0</v>
      </c>
      <c r="AT1004" s="429">
        <f t="shared" si="2495"/>
        <v>0</v>
      </c>
      <c r="AU1004" s="513"/>
      <c r="AV1004" s="401">
        <f t="shared" si="2397"/>
        <v>0</v>
      </c>
      <c r="AW1004" s="519">
        <f t="shared" si="2496"/>
        <v>0</v>
      </c>
      <c r="AX1004" s="429">
        <f t="shared" si="2497"/>
        <v>0</v>
      </c>
      <c r="AY1004" s="513"/>
      <c r="AZ1004" s="681">
        <f t="shared" si="2400"/>
        <v>0</v>
      </c>
      <c r="BA1004" s="519">
        <f t="shared" si="2498"/>
        <v>0</v>
      </c>
      <c r="BB1004" s="429">
        <f t="shared" si="2499"/>
        <v>0</v>
      </c>
      <c r="BC1004" s="695"/>
      <c r="BD1004" s="681">
        <f t="shared" si="2500"/>
        <v>0</v>
      </c>
      <c r="BE1004" s="695">
        <f t="shared" si="2501"/>
        <v>0</v>
      </c>
      <c r="BF1004" s="681">
        <f t="shared" si="2502"/>
        <v>0</v>
      </c>
      <c r="BG1004" s="695"/>
      <c r="BH1004" s="681">
        <f t="shared" si="2503"/>
        <v>0</v>
      </c>
      <c r="BI1004" s="695">
        <f t="shared" si="2504"/>
        <v>0</v>
      </c>
      <c r="BJ1004" s="681">
        <f t="shared" si="2505"/>
        <v>0</v>
      </c>
      <c r="BK1004" s="695"/>
      <c r="BL1004" s="681">
        <f t="shared" si="2506"/>
        <v>0</v>
      </c>
      <c r="BM1004" s="695">
        <f t="shared" si="2507"/>
        <v>0</v>
      </c>
      <c r="BN1004" s="681">
        <f t="shared" si="2508"/>
        <v>0</v>
      </c>
      <c r="BO1004" s="722"/>
      <c r="BP1004" s="708">
        <f t="shared" si="2509"/>
        <v>0</v>
      </c>
      <c r="BQ1004" s="722">
        <f t="shared" si="2510"/>
        <v>0</v>
      </c>
      <c r="BR1004" s="708">
        <f t="shared" si="2511"/>
        <v>0</v>
      </c>
      <c r="BS1004" s="722"/>
      <c r="BT1004" s="708">
        <f t="shared" si="2512"/>
        <v>0</v>
      </c>
      <c r="BU1004" s="722">
        <f t="shared" si="2513"/>
        <v>0</v>
      </c>
      <c r="BV1004" s="708">
        <f t="shared" si="2514"/>
        <v>0</v>
      </c>
      <c r="BW1004" s="722"/>
      <c r="BX1004" s="708">
        <f t="shared" si="2515"/>
        <v>0</v>
      </c>
      <c r="BY1004" s="722">
        <f t="shared" si="2516"/>
        <v>0</v>
      </c>
      <c r="BZ1004" s="708">
        <f t="shared" si="2517"/>
        <v>0</v>
      </c>
      <c r="CA1004" s="722"/>
      <c r="CB1004" s="708">
        <f t="shared" si="2518"/>
        <v>0</v>
      </c>
      <c r="CC1004" s="722">
        <f t="shared" si="2519"/>
        <v>0</v>
      </c>
      <c r="CD1004" s="708">
        <f t="shared" si="2520"/>
        <v>0</v>
      </c>
      <c r="CE1004" s="708"/>
      <c r="CF1004" s="402">
        <f t="shared" si="2427"/>
        <v>773894</v>
      </c>
    </row>
    <row r="1005" spans="1:84" ht="54">
      <c r="B1005" s="395" t="s">
        <v>604</v>
      </c>
      <c r="C1005" s="396" t="s">
        <v>605</v>
      </c>
      <c r="D1005" s="397" t="s">
        <v>389</v>
      </c>
      <c r="E1005" s="398">
        <v>1202570.82</v>
      </c>
      <c r="F1005" s="399">
        <v>4</v>
      </c>
      <c r="G1005" s="400">
        <f t="shared" si="2475"/>
        <v>4810283.28</v>
      </c>
      <c r="H1005" s="400"/>
      <c r="I1005" s="401"/>
      <c r="J1005" s="401"/>
      <c r="K1005" s="513"/>
      <c r="L1005" s="401"/>
      <c r="M1005" s="513">
        <f t="shared" si="2476"/>
        <v>0</v>
      </c>
      <c r="N1005" s="401">
        <f t="shared" si="2477"/>
        <v>0</v>
      </c>
      <c r="O1005" s="513"/>
      <c r="P1005" s="401"/>
      <c r="Q1005" s="513">
        <f t="shared" si="2478"/>
        <v>0</v>
      </c>
      <c r="R1005" s="401">
        <f t="shared" si="2479"/>
        <v>0</v>
      </c>
      <c r="S1005" s="540"/>
      <c r="T1005" s="401"/>
      <c r="U1005" s="513">
        <f t="shared" si="2480"/>
        <v>0</v>
      </c>
      <c r="V1005" s="401">
        <f t="shared" si="2481"/>
        <v>0</v>
      </c>
      <c r="W1005" s="513"/>
      <c r="X1005" s="401"/>
      <c r="Y1005" s="513">
        <f t="shared" si="2482"/>
        <v>0</v>
      </c>
      <c r="Z1005" s="401">
        <f t="shared" si="2483"/>
        <v>0</v>
      </c>
      <c r="AA1005" s="513"/>
      <c r="AB1005" s="401">
        <f t="shared" si="2484"/>
        <v>0</v>
      </c>
      <c r="AC1005" s="513">
        <f t="shared" si="2485"/>
        <v>0</v>
      </c>
      <c r="AD1005" s="401">
        <f t="shared" si="2486"/>
        <v>0</v>
      </c>
      <c r="AE1005" s="513"/>
      <c r="AF1005" s="401">
        <f t="shared" si="2487"/>
        <v>0</v>
      </c>
      <c r="AG1005" s="513">
        <f t="shared" si="2488"/>
        <v>0</v>
      </c>
      <c r="AH1005" s="401">
        <f t="shared" si="2489"/>
        <v>0</v>
      </c>
      <c r="AI1005" s="513"/>
      <c r="AJ1005" s="401">
        <f t="shared" si="2490"/>
        <v>0</v>
      </c>
      <c r="AK1005" s="513">
        <f t="shared" si="2491"/>
        <v>0</v>
      </c>
      <c r="AL1005" s="401">
        <f t="shared" si="2390"/>
        <v>0</v>
      </c>
      <c r="AM1005" s="519"/>
      <c r="AN1005" s="429">
        <f t="shared" si="2391"/>
        <v>0</v>
      </c>
      <c r="AO1005" s="519">
        <f t="shared" si="2492"/>
        <v>0</v>
      </c>
      <c r="AP1005" s="429">
        <f t="shared" si="2493"/>
        <v>0</v>
      </c>
      <c r="AQ1005" s="591"/>
      <c r="AR1005" s="401">
        <f t="shared" si="2394"/>
        <v>0</v>
      </c>
      <c r="AS1005" s="519">
        <f t="shared" si="2494"/>
        <v>0</v>
      </c>
      <c r="AT1005" s="429">
        <f t="shared" si="2495"/>
        <v>0</v>
      </c>
      <c r="AU1005" s="513"/>
      <c r="AV1005" s="401">
        <f t="shared" si="2397"/>
        <v>0</v>
      </c>
      <c r="AW1005" s="519">
        <f t="shared" si="2496"/>
        <v>0</v>
      </c>
      <c r="AX1005" s="429">
        <f t="shared" si="2497"/>
        <v>0</v>
      </c>
      <c r="AY1005" s="513"/>
      <c r="AZ1005" s="681">
        <f t="shared" si="2400"/>
        <v>0</v>
      </c>
      <c r="BA1005" s="519">
        <f t="shared" si="2498"/>
        <v>0</v>
      </c>
      <c r="BB1005" s="429">
        <f t="shared" si="2499"/>
        <v>0</v>
      </c>
      <c r="BC1005" s="695"/>
      <c r="BD1005" s="681">
        <f t="shared" si="2500"/>
        <v>0</v>
      </c>
      <c r="BE1005" s="695">
        <f t="shared" si="2501"/>
        <v>0</v>
      </c>
      <c r="BF1005" s="681">
        <f t="shared" si="2502"/>
        <v>0</v>
      </c>
      <c r="BG1005" s="695"/>
      <c r="BH1005" s="681">
        <f t="shared" si="2503"/>
        <v>0</v>
      </c>
      <c r="BI1005" s="695">
        <f t="shared" si="2504"/>
        <v>0</v>
      </c>
      <c r="BJ1005" s="681">
        <f t="shared" si="2505"/>
        <v>0</v>
      </c>
      <c r="BK1005" s="695"/>
      <c r="BL1005" s="681">
        <f t="shared" si="2506"/>
        <v>0</v>
      </c>
      <c r="BM1005" s="695">
        <f t="shared" si="2507"/>
        <v>0</v>
      </c>
      <c r="BN1005" s="681">
        <f t="shared" si="2508"/>
        <v>0</v>
      </c>
      <c r="BO1005" s="722"/>
      <c r="BP1005" s="708">
        <f t="shared" si="2509"/>
        <v>0</v>
      </c>
      <c r="BQ1005" s="722">
        <f t="shared" si="2510"/>
        <v>0</v>
      </c>
      <c r="BR1005" s="708">
        <f t="shared" si="2511"/>
        <v>0</v>
      </c>
      <c r="BS1005" s="722"/>
      <c r="BT1005" s="708">
        <f t="shared" si="2512"/>
        <v>0</v>
      </c>
      <c r="BU1005" s="722">
        <f t="shared" si="2513"/>
        <v>0</v>
      </c>
      <c r="BV1005" s="708">
        <f t="shared" si="2514"/>
        <v>0</v>
      </c>
      <c r="BW1005" s="722"/>
      <c r="BX1005" s="708">
        <f t="shared" si="2515"/>
        <v>0</v>
      </c>
      <c r="BY1005" s="722">
        <f t="shared" si="2516"/>
        <v>0</v>
      </c>
      <c r="BZ1005" s="708">
        <f t="shared" si="2517"/>
        <v>0</v>
      </c>
      <c r="CA1005" s="722"/>
      <c r="CB1005" s="708">
        <f t="shared" si="2518"/>
        <v>0</v>
      </c>
      <c r="CC1005" s="722">
        <f t="shared" si="2519"/>
        <v>0</v>
      </c>
      <c r="CD1005" s="708">
        <f t="shared" si="2520"/>
        <v>0</v>
      </c>
      <c r="CE1005" s="708"/>
      <c r="CF1005" s="402">
        <f t="shared" si="2427"/>
        <v>1013568</v>
      </c>
    </row>
    <row r="1006" spans="1:84" ht="36">
      <c r="B1006" s="395" t="s">
        <v>596</v>
      </c>
      <c r="C1006" s="396" t="s">
        <v>597</v>
      </c>
      <c r="D1006" s="397" t="s">
        <v>389</v>
      </c>
      <c r="E1006" s="398">
        <v>2052367.02</v>
      </c>
      <c r="F1006" s="399">
        <v>9</v>
      </c>
      <c r="G1006" s="400">
        <f t="shared" si="2475"/>
        <v>18471303.18</v>
      </c>
      <c r="H1006" s="400"/>
      <c r="I1006" s="401"/>
      <c r="J1006" s="401"/>
      <c r="K1006" s="513"/>
      <c r="L1006" s="401"/>
      <c r="M1006" s="513">
        <f t="shared" si="2476"/>
        <v>0</v>
      </c>
      <c r="N1006" s="401">
        <f t="shared" si="2477"/>
        <v>0</v>
      </c>
      <c r="O1006" s="513"/>
      <c r="P1006" s="401"/>
      <c r="Q1006" s="513">
        <f t="shared" si="2478"/>
        <v>0</v>
      </c>
      <c r="R1006" s="401">
        <f t="shared" si="2479"/>
        <v>0</v>
      </c>
      <c r="S1006" s="540"/>
      <c r="T1006" s="401"/>
      <c r="U1006" s="513">
        <f t="shared" si="2480"/>
        <v>0</v>
      </c>
      <c r="V1006" s="401">
        <f t="shared" si="2481"/>
        <v>0</v>
      </c>
      <c r="W1006" s="513"/>
      <c r="X1006" s="401"/>
      <c r="Y1006" s="513">
        <f t="shared" si="2482"/>
        <v>0</v>
      </c>
      <c r="Z1006" s="401">
        <f t="shared" si="2483"/>
        <v>0</v>
      </c>
      <c r="AA1006" s="513"/>
      <c r="AB1006" s="401">
        <f t="shared" si="2484"/>
        <v>0</v>
      </c>
      <c r="AC1006" s="513">
        <f t="shared" si="2485"/>
        <v>0</v>
      </c>
      <c r="AD1006" s="401">
        <f t="shared" si="2486"/>
        <v>0</v>
      </c>
      <c r="AE1006" s="513"/>
      <c r="AF1006" s="401">
        <f t="shared" si="2487"/>
        <v>0</v>
      </c>
      <c r="AG1006" s="513">
        <f t="shared" si="2488"/>
        <v>0</v>
      </c>
      <c r="AH1006" s="401">
        <f t="shared" si="2489"/>
        <v>0</v>
      </c>
      <c r="AI1006" s="513"/>
      <c r="AJ1006" s="401">
        <f t="shared" si="2490"/>
        <v>0</v>
      </c>
      <c r="AK1006" s="513">
        <f t="shared" si="2491"/>
        <v>0</v>
      </c>
      <c r="AL1006" s="401">
        <f t="shared" si="2390"/>
        <v>0</v>
      </c>
      <c r="AM1006" s="519"/>
      <c r="AN1006" s="429">
        <f t="shared" si="2391"/>
        <v>0</v>
      </c>
      <c r="AO1006" s="519">
        <f t="shared" si="2492"/>
        <v>0</v>
      </c>
      <c r="AP1006" s="429">
        <f t="shared" si="2493"/>
        <v>0</v>
      </c>
      <c r="AQ1006" s="591"/>
      <c r="AR1006" s="401">
        <f t="shared" si="2394"/>
        <v>0</v>
      </c>
      <c r="AS1006" s="519">
        <f t="shared" si="2494"/>
        <v>0</v>
      </c>
      <c r="AT1006" s="429">
        <f t="shared" si="2495"/>
        <v>0</v>
      </c>
      <c r="AU1006" s="513"/>
      <c r="AV1006" s="401">
        <f t="shared" si="2397"/>
        <v>0</v>
      </c>
      <c r="AW1006" s="519">
        <f t="shared" si="2496"/>
        <v>0</v>
      </c>
      <c r="AX1006" s="429">
        <f t="shared" si="2497"/>
        <v>0</v>
      </c>
      <c r="AY1006" s="513"/>
      <c r="AZ1006" s="681">
        <f t="shared" si="2400"/>
        <v>0</v>
      </c>
      <c r="BA1006" s="519">
        <f t="shared" si="2498"/>
        <v>0</v>
      </c>
      <c r="BB1006" s="429">
        <f t="shared" si="2499"/>
        <v>0</v>
      </c>
      <c r="BC1006" s="695"/>
      <c r="BD1006" s="681">
        <f t="shared" si="2500"/>
        <v>0</v>
      </c>
      <c r="BE1006" s="695">
        <f t="shared" si="2501"/>
        <v>0</v>
      </c>
      <c r="BF1006" s="681">
        <f t="shared" si="2502"/>
        <v>0</v>
      </c>
      <c r="BG1006" s="695"/>
      <c r="BH1006" s="681">
        <f t="shared" si="2503"/>
        <v>0</v>
      </c>
      <c r="BI1006" s="695">
        <f t="shared" si="2504"/>
        <v>0</v>
      </c>
      <c r="BJ1006" s="681">
        <f t="shared" si="2505"/>
        <v>0</v>
      </c>
      <c r="BK1006" s="695"/>
      <c r="BL1006" s="681">
        <f t="shared" si="2506"/>
        <v>0</v>
      </c>
      <c r="BM1006" s="695">
        <f t="shared" si="2507"/>
        <v>0</v>
      </c>
      <c r="BN1006" s="681">
        <f t="shared" si="2508"/>
        <v>0</v>
      </c>
      <c r="BO1006" s="722"/>
      <c r="BP1006" s="708">
        <f t="shared" si="2509"/>
        <v>0</v>
      </c>
      <c r="BQ1006" s="722">
        <f t="shared" si="2510"/>
        <v>0</v>
      </c>
      <c r="BR1006" s="708">
        <f t="shared" si="2511"/>
        <v>0</v>
      </c>
      <c r="BS1006" s="722"/>
      <c r="BT1006" s="708">
        <f t="shared" si="2512"/>
        <v>0</v>
      </c>
      <c r="BU1006" s="722">
        <f t="shared" si="2513"/>
        <v>0</v>
      </c>
      <c r="BV1006" s="708">
        <f t="shared" si="2514"/>
        <v>0</v>
      </c>
      <c r="BW1006" s="722"/>
      <c r="BX1006" s="708">
        <f t="shared" si="2515"/>
        <v>0</v>
      </c>
      <c r="BY1006" s="722">
        <f t="shared" si="2516"/>
        <v>0</v>
      </c>
      <c r="BZ1006" s="708">
        <f t="shared" si="2517"/>
        <v>0</v>
      </c>
      <c r="CA1006" s="722"/>
      <c r="CB1006" s="708">
        <f t="shared" si="2518"/>
        <v>0</v>
      </c>
      <c r="CC1006" s="722">
        <f t="shared" si="2519"/>
        <v>0</v>
      </c>
      <c r="CD1006" s="708">
        <f t="shared" si="2520"/>
        <v>0</v>
      </c>
      <c r="CE1006" s="708"/>
      <c r="CF1006" s="402">
        <f t="shared" si="2427"/>
        <v>8374999.0500000007</v>
      </c>
    </row>
    <row r="1007" spans="1:84" ht="90">
      <c r="B1007" s="395" t="s">
        <v>1986</v>
      </c>
      <c r="C1007" s="396" t="s">
        <v>1987</v>
      </c>
      <c r="D1007" s="397" t="s">
        <v>392</v>
      </c>
      <c r="E1007" s="398">
        <v>35177</v>
      </c>
      <c r="F1007" s="399">
        <v>22</v>
      </c>
      <c r="G1007" s="400">
        <f t="shared" si="2475"/>
        <v>773894</v>
      </c>
      <c r="H1007" s="400"/>
      <c r="I1007" s="401"/>
      <c r="J1007" s="401"/>
      <c r="K1007" s="513"/>
      <c r="L1007" s="401"/>
      <c r="M1007" s="513">
        <f t="shared" si="2476"/>
        <v>0</v>
      </c>
      <c r="N1007" s="401">
        <f t="shared" si="2477"/>
        <v>0</v>
      </c>
      <c r="O1007" s="513"/>
      <c r="P1007" s="401"/>
      <c r="Q1007" s="513">
        <f t="shared" si="2478"/>
        <v>0</v>
      </c>
      <c r="R1007" s="401">
        <f t="shared" si="2479"/>
        <v>0</v>
      </c>
      <c r="S1007" s="540"/>
      <c r="T1007" s="401"/>
      <c r="U1007" s="513">
        <f t="shared" si="2480"/>
        <v>0</v>
      </c>
      <c r="V1007" s="401">
        <f t="shared" si="2481"/>
        <v>0</v>
      </c>
      <c r="W1007" s="513"/>
      <c r="X1007" s="401"/>
      <c r="Y1007" s="513">
        <f t="shared" si="2482"/>
        <v>0</v>
      </c>
      <c r="Z1007" s="401">
        <f t="shared" si="2483"/>
        <v>0</v>
      </c>
      <c r="AA1007" s="513"/>
      <c r="AB1007" s="401">
        <f t="shared" si="2484"/>
        <v>0</v>
      </c>
      <c r="AC1007" s="513">
        <f t="shared" si="2485"/>
        <v>0</v>
      </c>
      <c r="AD1007" s="401">
        <f t="shared" si="2486"/>
        <v>0</v>
      </c>
      <c r="AE1007" s="513"/>
      <c r="AF1007" s="401">
        <f t="shared" si="2487"/>
        <v>0</v>
      </c>
      <c r="AG1007" s="513">
        <f t="shared" si="2488"/>
        <v>0</v>
      </c>
      <c r="AH1007" s="401">
        <f t="shared" si="2489"/>
        <v>0</v>
      </c>
      <c r="AI1007" s="513"/>
      <c r="AJ1007" s="401">
        <f t="shared" si="2490"/>
        <v>0</v>
      </c>
      <c r="AK1007" s="513">
        <f t="shared" si="2491"/>
        <v>0</v>
      </c>
      <c r="AL1007" s="401">
        <f t="shared" si="2390"/>
        <v>0</v>
      </c>
      <c r="AM1007" s="519"/>
      <c r="AN1007" s="429">
        <f t="shared" si="2391"/>
        <v>0</v>
      </c>
      <c r="AO1007" s="519">
        <f t="shared" si="2492"/>
        <v>0</v>
      </c>
      <c r="AP1007" s="429">
        <f t="shared" si="2493"/>
        <v>0</v>
      </c>
      <c r="AQ1007" s="591"/>
      <c r="AR1007" s="401">
        <f t="shared" si="2394"/>
        <v>0</v>
      </c>
      <c r="AS1007" s="519">
        <f t="shared" si="2494"/>
        <v>0</v>
      </c>
      <c r="AT1007" s="429">
        <f t="shared" si="2495"/>
        <v>0</v>
      </c>
      <c r="AU1007" s="513"/>
      <c r="AV1007" s="401">
        <f t="shared" si="2397"/>
        <v>0</v>
      </c>
      <c r="AW1007" s="519">
        <f t="shared" si="2496"/>
        <v>0</v>
      </c>
      <c r="AX1007" s="429">
        <f t="shared" si="2497"/>
        <v>0</v>
      </c>
      <c r="AY1007" s="513"/>
      <c r="AZ1007" s="681">
        <f t="shared" si="2400"/>
        <v>0</v>
      </c>
      <c r="BA1007" s="519">
        <f t="shared" si="2498"/>
        <v>0</v>
      </c>
      <c r="BB1007" s="429">
        <f t="shared" si="2499"/>
        <v>0</v>
      </c>
      <c r="BC1007" s="695"/>
      <c r="BD1007" s="681">
        <f t="shared" si="2500"/>
        <v>0</v>
      </c>
      <c r="BE1007" s="695">
        <f t="shared" si="2501"/>
        <v>0</v>
      </c>
      <c r="BF1007" s="681">
        <f t="shared" si="2502"/>
        <v>0</v>
      </c>
      <c r="BG1007" s="695"/>
      <c r="BH1007" s="681">
        <f t="shared" si="2503"/>
        <v>0</v>
      </c>
      <c r="BI1007" s="695">
        <f t="shared" si="2504"/>
        <v>0</v>
      </c>
      <c r="BJ1007" s="681">
        <f t="shared" si="2505"/>
        <v>0</v>
      </c>
      <c r="BK1007" s="695"/>
      <c r="BL1007" s="681">
        <f t="shared" si="2506"/>
        <v>0</v>
      </c>
      <c r="BM1007" s="695">
        <f t="shared" si="2507"/>
        <v>0</v>
      </c>
      <c r="BN1007" s="681">
        <f t="shared" si="2508"/>
        <v>0</v>
      </c>
      <c r="BO1007" s="722"/>
      <c r="BP1007" s="708">
        <f t="shared" si="2509"/>
        <v>0</v>
      </c>
      <c r="BQ1007" s="722">
        <f t="shared" si="2510"/>
        <v>0</v>
      </c>
      <c r="BR1007" s="708">
        <f t="shared" si="2511"/>
        <v>0</v>
      </c>
      <c r="BS1007" s="722"/>
      <c r="BT1007" s="708">
        <f t="shared" si="2512"/>
        <v>0</v>
      </c>
      <c r="BU1007" s="722">
        <f t="shared" si="2513"/>
        <v>0</v>
      </c>
      <c r="BV1007" s="708">
        <f t="shared" si="2514"/>
        <v>0</v>
      </c>
      <c r="BW1007" s="722"/>
      <c r="BX1007" s="708">
        <f t="shared" si="2515"/>
        <v>0</v>
      </c>
      <c r="BY1007" s="722">
        <f t="shared" si="2516"/>
        <v>0</v>
      </c>
      <c r="BZ1007" s="708">
        <f t="shared" si="2517"/>
        <v>0</v>
      </c>
      <c r="CA1007" s="722"/>
      <c r="CB1007" s="708">
        <f t="shared" si="2518"/>
        <v>0</v>
      </c>
      <c r="CC1007" s="722">
        <f t="shared" si="2519"/>
        <v>0</v>
      </c>
      <c r="CD1007" s="708">
        <f t="shared" si="2520"/>
        <v>0</v>
      </c>
      <c r="CE1007" s="708"/>
      <c r="CF1007" s="402">
        <f t="shared" si="2427"/>
        <v>5824901.6099999994</v>
      </c>
    </row>
    <row r="1008" spans="1:84" ht="90">
      <c r="B1008" s="395" t="s">
        <v>1990</v>
      </c>
      <c r="C1008" s="396" t="s">
        <v>1991</v>
      </c>
      <c r="D1008" s="397" t="s">
        <v>392</v>
      </c>
      <c r="E1008" s="398">
        <v>42232</v>
      </c>
      <c r="F1008" s="399">
        <v>24</v>
      </c>
      <c r="G1008" s="400">
        <f t="shared" si="2475"/>
        <v>1013568</v>
      </c>
      <c r="H1008" s="400"/>
      <c r="I1008" s="401"/>
      <c r="J1008" s="401"/>
      <c r="K1008" s="513"/>
      <c r="L1008" s="401"/>
      <c r="M1008" s="513">
        <f t="shared" si="2476"/>
        <v>0</v>
      </c>
      <c r="N1008" s="401">
        <f t="shared" si="2477"/>
        <v>0</v>
      </c>
      <c r="O1008" s="513"/>
      <c r="P1008" s="401"/>
      <c r="Q1008" s="513">
        <f t="shared" si="2478"/>
        <v>0</v>
      </c>
      <c r="R1008" s="401">
        <f t="shared" si="2479"/>
        <v>0</v>
      </c>
      <c r="S1008" s="540"/>
      <c r="T1008" s="401"/>
      <c r="U1008" s="513">
        <f t="shared" si="2480"/>
        <v>0</v>
      </c>
      <c r="V1008" s="401">
        <f t="shared" si="2481"/>
        <v>0</v>
      </c>
      <c r="W1008" s="513"/>
      <c r="X1008" s="401"/>
      <c r="Y1008" s="513">
        <f t="shared" si="2482"/>
        <v>0</v>
      </c>
      <c r="Z1008" s="401">
        <f t="shared" si="2483"/>
        <v>0</v>
      </c>
      <c r="AA1008" s="513"/>
      <c r="AB1008" s="401">
        <f t="shared" si="2484"/>
        <v>0</v>
      </c>
      <c r="AC1008" s="513">
        <f t="shared" si="2485"/>
        <v>0</v>
      </c>
      <c r="AD1008" s="401">
        <f t="shared" si="2486"/>
        <v>0</v>
      </c>
      <c r="AE1008" s="513"/>
      <c r="AF1008" s="401">
        <f t="shared" si="2487"/>
        <v>0</v>
      </c>
      <c r="AG1008" s="513">
        <f t="shared" si="2488"/>
        <v>0</v>
      </c>
      <c r="AH1008" s="401">
        <f t="shared" si="2489"/>
        <v>0</v>
      </c>
      <c r="AI1008" s="513"/>
      <c r="AJ1008" s="401">
        <f t="shared" si="2490"/>
        <v>0</v>
      </c>
      <c r="AK1008" s="513">
        <f t="shared" si="2491"/>
        <v>0</v>
      </c>
      <c r="AL1008" s="401">
        <f t="shared" si="2390"/>
        <v>0</v>
      </c>
      <c r="AM1008" s="519"/>
      <c r="AN1008" s="429">
        <f t="shared" si="2391"/>
        <v>0</v>
      </c>
      <c r="AO1008" s="519">
        <f t="shared" si="2492"/>
        <v>0</v>
      </c>
      <c r="AP1008" s="429">
        <f t="shared" si="2493"/>
        <v>0</v>
      </c>
      <c r="AQ1008" s="591"/>
      <c r="AR1008" s="401">
        <f t="shared" si="2394"/>
        <v>0</v>
      </c>
      <c r="AS1008" s="519">
        <f t="shared" si="2494"/>
        <v>0</v>
      </c>
      <c r="AT1008" s="429">
        <f t="shared" si="2495"/>
        <v>0</v>
      </c>
      <c r="AU1008" s="513"/>
      <c r="AV1008" s="401">
        <f t="shared" si="2397"/>
        <v>0</v>
      </c>
      <c r="AW1008" s="519">
        <f t="shared" si="2496"/>
        <v>0</v>
      </c>
      <c r="AX1008" s="429">
        <f t="shared" si="2497"/>
        <v>0</v>
      </c>
      <c r="AY1008" s="513"/>
      <c r="AZ1008" s="681">
        <f t="shared" si="2400"/>
        <v>0</v>
      </c>
      <c r="BA1008" s="519">
        <f t="shared" si="2498"/>
        <v>0</v>
      </c>
      <c r="BB1008" s="429">
        <f t="shared" si="2499"/>
        <v>0</v>
      </c>
      <c r="BC1008" s="695"/>
      <c r="BD1008" s="681">
        <f t="shared" si="2500"/>
        <v>0</v>
      </c>
      <c r="BE1008" s="695">
        <f t="shared" si="2501"/>
        <v>0</v>
      </c>
      <c r="BF1008" s="681">
        <f t="shared" si="2502"/>
        <v>0</v>
      </c>
      <c r="BG1008" s="695"/>
      <c r="BH1008" s="681">
        <f t="shared" si="2503"/>
        <v>0</v>
      </c>
      <c r="BI1008" s="695">
        <f t="shared" si="2504"/>
        <v>0</v>
      </c>
      <c r="BJ1008" s="681">
        <f t="shared" si="2505"/>
        <v>0</v>
      </c>
      <c r="BK1008" s="695"/>
      <c r="BL1008" s="681">
        <f t="shared" si="2506"/>
        <v>0</v>
      </c>
      <c r="BM1008" s="695">
        <f t="shared" si="2507"/>
        <v>0</v>
      </c>
      <c r="BN1008" s="681">
        <f t="shared" si="2508"/>
        <v>0</v>
      </c>
      <c r="BO1008" s="722"/>
      <c r="BP1008" s="708">
        <f t="shared" si="2509"/>
        <v>0</v>
      </c>
      <c r="BQ1008" s="722">
        <f t="shared" si="2510"/>
        <v>0</v>
      </c>
      <c r="BR1008" s="708">
        <f t="shared" si="2511"/>
        <v>0</v>
      </c>
      <c r="BS1008" s="722"/>
      <c r="BT1008" s="708">
        <f t="shared" si="2512"/>
        <v>0</v>
      </c>
      <c r="BU1008" s="722">
        <f t="shared" si="2513"/>
        <v>0</v>
      </c>
      <c r="BV1008" s="708">
        <f t="shared" si="2514"/>
        <v>0</v>
      </c>
      <c r="BW1008" s="722"/>
      <c r="BX1008" s="708">
        <f t="shared" si="2515"/>
        <v>0</v>
      </c>
      <c r="BY1008" s="722">
        <f t="shared" si="2516"/>
        <v>0</v>
      </c>
      <c r="BZ1008" s="708">
        <f t="shared" si="2517"/>
        <v>0</v>
      </c>
      <c r="CA1008" s="722"/>
      <c r="CB1008" s="708">
        <f t="shared" si="2518"/>
        <v>0</v>
      </c>
      <c r="CC1008" s="722">
        <f t="shared" si="2519"/>
        <v>0</v>
      </c>
      <c r="CD1008" s="708">
        <f t="shared" si="2520"/>
        <v>0</v>
      </c>
      <c r="CE1008" s="708"/>
      <c r="CF1008" s="402">
        <f t="shared" si="2427"/>
        <v>5048012.97</v>
      </c>
    </row>
    <row r="1009" spans="2:84" ht="72">
      <c r="B1009" s="395" t="s">
        <v>526</v>
      </c>
      <c r="C1009" s="396" t="s">
        <v>527</v>
      </c>
      <c r="D1009" s="397" t="s">
        <v>389</v>
      </c>
      <c r="E1009" s="398">
        <v>558333.27</v>
      </c>
      <c r="F1009" s="399">
        <v>15</v>
      </c>
      <c r="G1009" s="400">
        <f t="shared" si="2475"/>
        <v>8374999.0500000007</v>
      </c>
      <c r="H1009" s="400"/>
      <c r="I1009" s="401"/>
      <c r="J1009" s="401"/>
      <c r="K1009" s="513"/>
      <c r="L1009" s="401"/>
      <c r="M1009" s="513">
        <f t="shared" si="2476"/>
        <v>0</v>
      </c>
      <c r="N1009" s="401">
        <f t="shared" si="2477"/>
        <v>0</v>
      </c>
      <c r="O1009" s="513"/>
      <c r="P1009" s="401"/>
      <c r="Q1009" s="513">
        <f t="shared" si="2478"/>
        <v>0</v>
      </c>
      <c r="R1009" s="401">
        <f t="shared" si="2479"/>
        <v>0</v>
      </c>
      <c r="S1009" s="540"/>
      <c r="T1009" s="401"/>
      <c r="U1009" s="513">
        <f t="shared" si="2480"/>
        <v>0</v>
      </c>
      <c r="V1009" s="401">
        <f t="shared" si="2481"/>
        <v>0</v>
      </c>
      <c r="W1009" s="513"/>
      <c r="X1009" s="401"/>
      <c r="Y1009" s="513">
        <f t="shared" si="2482"/>
        <v>0</v>
      </c>
      <c r="Z1009" s="401">
        <f t="shared" si="2483"/>
        <v>0</v>
      </c>
      <c r="AA1009" s="513"/>
      <c r="AB1009" s="401">
        <f t="shared" si="2484"/>
        <v>0</v>
      </c>
      <c r="AC1009" s="513">
        <f t="shared" si="2485"/>
        <v>0</v>
      </c>
      <c r="AD1009" s="401">
        <f t="shared" si="2486"/>
        <v>0</v>
      </c>
      <c r="AE1009" s="513"/>
      <c r="AF1009" s="401">
        <f t="shared" si="2487"/>
        <v>0</v>
      </c>
      <c r="AG1009" s="513">
        <f t="shared" si="2488"/>
        <v>0</v>
      </c>
      <c r="AH1009" s="401">
        <f t="shared" si="2489"/>
        <v>0</v>
      </c>
      <c r="AI1009" s="513"/>
      <c r="AJ1009" s="401">
        <f t="shared" si="2490"/>
        <v>0</v>
      </c>
      <c r="AK1009" s="513">
        <f t="shared" si="2491"/>
        <v>0</v>
      </c>
      <c r="AL1009" s="401">
        <f t="shared" si="2390"/>
        <v>0</v>
      </c>
      <c r="AM1009" s="519"/>
      <c r="AN1009" s="429">
        <f t="shared" si="2391"/>
        <v>0</v>
      </c>
      <c r="AO1009" s="519">
        <f t="shared" si="2492"/>
        <v>0</v>
      </c>
      <c r="AP1009" s="429">
        <f t="shared" si="2493"/>
        <v>0</v>
      </c>
      <c r="AQ1009" s="591"/>
      <c r="AR1009" s="401">
        <f t="shared" si="2394"/>
        <v>0</v>
      </c>
      <c r="AS1009" s="519">
        <f t="shared" si="2494"/>
        <v>0</v>
      </c>
      <c r="AT1009" s="429">
        <f t="shared" si="2495"/>
        <v>0</v>
      </c>
      <c r="AU1009" s="513"/>
      <c r="AV1009" s="401">
        <f t="shared" si="2397"/>
        <v>0</v>
      </c>
      <c r="AW1009" s="519">
        <f t="shared" si="2496"/>
        <v>0</v>
      </c>
      <c r="AX1009" s="429">
        <f t="shared" si="2497"/>
        <v>0</v>
      </c>
      <c r="AY1009" s="513"/>
      <c r="AZ1009" s="681">
        <f t="shared" si="2400"/>
        <v>0</v>
      </c>
      <c r="BA1009" s="519">
        <f t="shared" si="2498"/>
        <v>0</v>
      </c>
      <c r="BB1009" s="429">
        <f t="shared" si="2499"/>
        <v>0</v>
      </c>
      <c r="BC1009" s="695"/>
      <c r="BD1009" s="681">
        <f t="shared" si="2500"/>
        <v>0</v>
      </c>
      <c r="BE1009" s="695">
        <f t="shared" si="2501"/>
        <v>0</v>
      </c>
      <c r="BF1009" s="681">
        <f t="shared" si="2502"/>
        <v>0</v>
      </c>
      <c r="BG1009" s="695"/>
      <c r="BH1009" s="681">
        <f t="shared" si="2503"/>
        <v>0</v>
      </c>
      <c r="BI1009" s="695">
        <f t="shared" si="2504"/>
        <v>0</v>
      </c>
      <c r="BJ1009" s="681">
        <f t="shared" si="2505"/>
        <v>0</v>
      </c>
      <c r="BK1009" s="695"/>
      <c r="BL1009" s="681">
        <f t="shared" si="2506"/>
        <v>0</v>
      </c>
      <c r="BM1009" s="695">
        <f t="shared" si="2507"/>
        <v>0</v>
      </c>
      <c r="BN1009" s="681">
        <f t="shared" si="2508"/>
        <v>0</v>
      </c>
      <c r="BO1009" s="722"/>
      <c r="BP1009" s="708">
        <f t="shared" si="2509"/>
        <v>0</v>
      </c>
      <c r="BQ1009" s="722">
        <f t="shared" si="2510"/>
        <v>0</v>
      </c>
      <c r="BR1009" s="708">
        <f t="shared" si="2511"/>
        <v>0</v>
      </c>
      <c r="BS1009" s="722"/>
      <c r="BT1009" s="708">
        <f t="shared" si="2512"/>
        <v>0</v>
      </c>
      <c r="BU1009" s="722">
        <f t="shared" si="2513"/>
        <v>0</v>
      </c>
      <c r="BV1009" s="708">
        <f t="shared" si="2514"/>
        <v>0</v>
      </c>
      <c r="BW1009" s="722"/>
      <c r="BX1009" s="708">
        <f t="shared" si="2515"/>
        <v>0</v>
      </c>
      <c r="BY1009" s="722">
        <f t="shared" si="2516"/>
        <v>0</v>
      </c>
      <c r="BZ1009" s="708">
        <f t="shared" si="2517"/>
        <v>0</v>
      </c>
      <c r="CA1009" s="722"/>
      <c r="CB1009" s="708">
        <f t="shared" si="2518"/>
        <v>0</v>
      </c>
      <c r="CC1009" s="722">
        <f t="shared" si="2519"/>
        <v>0</v>
      </c>
      <c r="CD1009" s="708">
        <f t="shared" si="2520"/>
        <v>0</v>
      </c>
      <c r="CE1009" s="708"/>
      <c r="CF1009" s="402">
        <f t="shared" si="2427"/>
        <v>15894795.51</v>
      </c>
    </row>
    <row r="1010" spans="2:84">
      <c r="B1010" s="395" t="s">
        <v>528</v>
      </c>
      <c r="C1010" s="396" t="s">
        <v>2401</v>
      </c>
      <c r="D1010" s="397" t="s">
        <v>392</v>
      </c>
      <c r="E1010" s="398">
        <v>42517.53</v>
      </c>
      <c r="F1010" s="399">
        <v>137</v>
      </c>
      <c r="G1010" s="400">
        <f t="shared" si="2475"/>
        <v>5824901.6099999994</v>
      </c>
      <c r="H1010" s="400"/>
      <c r="I1010" s="401"/>
      <c r="J1010" s="401"/>
      <c r="K1010" s="513"/>
      <c r="L1010" s="401"/>
      <c r="M1010" s="513">
        <f t="shared" si="2476"/>
        <v>0</v>
      </c>
      <c r="N1010" s="401">
        <f t="shared" si="2477"/>
        <v>0</v>
      </c>
      <c r="O1010" s="513"/>
      <c r="P1010" s="401"/>
      <c r="Q1010" s="513">
        <f t="shared" si="2478"/>
        <v>0</v>
      </c>
      <c r="R1010" s="401">
        <f t="shared" si="2479"/>
        <v>0</v>
      </c>
      <c r="S1010" s="540"/>
      <c r="T1010" s="401"/>
      <c r="U1010" s="513">
        <f t="shared" si="2480"/>
        <v>0</v>
      </c>
      <c r="V1010" s="401">
        <f t="shared" si="2481"/>
        <v>0</v>
      </c>
      <c r="W1010" s="513"/>
      <c r="X1010" s="401"/>
      <c r="Y1010" s="513">
        <f t="shared" si="2482"/>
        <v>0</v>
      </c>
      <c r="Z1010" s="401">
        <f t="shared" si="2483"/>
        <v>0</v>
      </c>
      <c r="AA1010" s="513"/>
      <c r="AB1010" s="401">
        <f t="shared" si="2484"/>
        <v>0</v>
      </c>
      <c r="AC1010" s="513">
        <f t="shared" si="2485"/>
        <v>0</v>
      </c>
      <c r="AD1010" s="401">
        <f t="shared" si="2486"/>
        <v>0</v>
      </c>
      <c r="AE1010" s="513"/>
      <c r="AF1010" s="401">
        <f t="shared" si="2487"/>
        <v>0</v>
      </c>
      <c r="AG1010" s="513">
        <f t="shared" si="2488"/>
        <v>0</v>
      </c>
      <c r="AH1010" s="401">
        <f t="shared" si="2489"/>
        <v>0</v>
      </c>
      <c r="AI1010" s="513"/>
      <c r="AJ1010" s="401">
        <f t="shared" si="2490"/>
        <v>0</v>
      </c>
      <c r="AK1010" s="513">
        <f t="shared" si="2491"/>
        <v>0</v>
      </c>
      <c r="AL1010" s="401">
        <f t="shared" si="2390"/>
        <v>0</v>
      </c>
      <c r="AM1010" s="519"/>
      <c r="AN1010" s="429">
        <f t="shared" si="2391"/>
        <v>0</v>
      </c>
      <c r="AO1010" s="519">
        <f t="shared" si="2492"/>
        <v>0</v>
      </c>
      <c r="AP1010" s="429">
        <f t="shared" si="2493"/>
        <v>0</v>
      </c>
      <c r="AQ1010" s="591"/>
      <c r="AR1010" s="401">
        <f t="shared" si="2394"/>
        <v>0</v>
      </c>
      <c r="AS1010" s="519">
        <f t="shared" si="2494"/>
        <v>0</v>
      </c>
      <c r="AT1010" s="429">
        <f t="shared" si="2495"/>
        <v>0</v>
      </c>
      <c r="AU1010" s="513"/>
      <c r="AV1010" s="401">
        <f t="shared" si="2397"/>
        <v>0</v>
      </c>
      <c r="AW1010" s="519">
        <f t="shared" si="2496"/>
        <v>0</v>
      </c>
      <c r="AX1010" s="429">
        <f t="shared" si="2497"/>
        <v>0</v>
      </c>
      <c r="AY1010" s="513"/>
      <c r="AZ1010" s="681">
        <f t="shared" si="2400"/>
        <v>0</v>
      </c>
      <c r="BA1010" s="519">
        <f t="shared" si="2498"/>
        <v>0</v>
      </c>
      <c r="BB1010" s="429">
        <f t="shared" si="2499"/>
        <v>0</v>
      </c>
      <c r="BC1010" s="695"/>
      <c r="BD1010" s="681">
        <f t="shared" si="2500"/>
        <v>0</v>
      </c>
      <c r="BE1010" s="695">
        <f t="shared" si="2501"/>
        <v>0</v>
      </c>
      <c r="BF1010" s="681">
        <f t="shared" si="2502"/>
        <v>0</v>
      </c>
      <c r="BG1010" s="695"/>
      <c r="BH1010" s="681">
        <f t="shared" si="2503"/>
        <v>0</v>
      </c>
      <c r="BI1010" s="695">
        <f t="shared" si="2504"/>
        <v>0</v>
      </c>
      <c r="BJ1010" s="681">
        <f t="shared" si="2505"/>
        <v>0</v>
      </c>
      <c r="BK1010" s="695"/>
      <c r="BL1010" s="681">
        <f t="shared" si="2506"/>
        <v>0</v>
      </c>
      <c r="BM1010" s="695">
        <f t="shared" si="2507"/>
        <v>0</v>
      </c>
      <c r="BN1010" s="681">
        <f t="shared" si="2508"/>
        <v>0</v>
      </c>
      <c r="BO1010" s="722"/>
      <c r="BP1010" s="708">
        <f t="shared" si="2509"/>
        <v>0</v>
      </c>
      <c r="BQ1010" s="722">
        <f t="shared" si="2510"/>
        <v>0</v>
      </c>
      <c r="BR1010" s="708">
        <f t="shared" si="2511"/>
        <v>0</v>
      </c>
      <c r="BS1010" s="722"/>
      <c r="BT1010" s="708">
        <f t="shared" si="2512"/>
        <v>0</v>
      </c>
      <c r="BU1010" s="722">
        <f t="shared" si="2513"/>
        <v>0</v>
      </c>
      <c r="BV1010" s="708">
        <f t="shared" si="2514"/>
        <v>0</v>
      </c>
      <c r="BW1010" s="722"/>
      <c r="BX1010" s="708">
        <f t="shared" si="2515"/>
        <v>0</v>
      </c>
      <c r="BY1010" s="722">
        <f t="shared" si="2516"/>
        <v>0</v>
      </c>
      <c r="BZ1010" s="708">
        <f t="shared" si="2517"/>
        <v>0</v>
      </c>
      <c r="CA1010" s="722"/>
      <c r="CB1010" s="708">
        <f t="shared" si="2518"/>
        <v>0</v>
      </c>
      <c r="CC1010" s="722">
        <f t="shared" si="2519"/>
        <v>0</v>
      </c>
      <c r="CD1010" s="708">
        <f t="shared" si="2520"/>
        <v>0</v>
      </c>
      <c r="CE1010" s="708"/>
      <c r="CF1010" s="402">
        <f t="shared" si="2427"/>
        <v>958595.22</v>
      </c>
    </row>
    <row r="1011" spans="2:84">
      <c r="B1011" s="395" t="s">
        <v>531</v>
      </c>
      <c r="C1011" s="396" t="s">
        <v>2402</v>
      </c>
      <c r="D1011" s="397" t="s">
        <v>389</v>
      </c>
      <c r="E1011" s="398">
        <v>36846.81</v>
      </c>
      <c r="F1011" s="399">
        <v>137</v>
      </c>
      <c r="G1011" s="400">
        <f t="shared" si="2475"/>
        <v>5048012.97</v>
      </c>
      <c r="H1011" s="400"/>
      <c r="I1011" s="401"/>
      <c r="J1011" s="401"/>
      <c r="K1011" s="513"/>
      <c r="L1011" s="401"/>
      <c r="M1011" s="513">
        <f t="shared" si="2476"/>
        <v>0</v>
      </c>
      <c r="N1011" s="401">
        <f t="shared" si="2477"/>
        <v>0</v>
      </c>
      <c r="O1011" s="513"/>
      <c r="P1011" s="401"/>
      <c r="Q1011" s="513">
        <f t="shared" si="2478"/>
        <v>0</v>
      </c>
      <c r="R1011" s="401">
        <f t="shared" si="2479"/>
        <v>0</v>
      </c>
      <c r="S1011" s="540"/>
      <c r="T1011" s="401"/>
      <c r="U1011" s="513">
        <f t="shared" si="2480"/>
        <v>0</v>
      </c>
      <c r="V1011" s="401">
        <f t="shared" si="2481"/>
        <v>0</v>
      </c>
      <c r="W1011" s="513"/>
      <c r="X1011" s="401"/>
      <c r="Y1011" s="513">
        <f t="shared" si="2482"/>
        <v>0</v>
      </c>
      <c r="Z1011" s="401">
        <f t="shared" si="2483"/>
        <v>0</v>
      </c>
      <c r="AA1011" s="513"/>
      <c r="AB1011" s="401">
        <f t="shared" si="2484"/>
        <v>0</v>
      </c>
      <c r="AC1011" s="513">
        <f t="shared" si="2485"/>
        <v>0</v>
      </c>
      <c r="AD1011" s="401">
        <f t="shared" si="2486"/>
        <v>0</v>
      </c>
      <c r="AE1011" s="513"/>
      <c r="AF1011" s="401">
        <f t="shared" si="2487"/>
        <v>0</v>
      </c>
      <c r="AG1011" s="513">
        <f t="shared" si="2488"/>
        <v>0</v>
      </c>
      <c r="AH1011" s="401">
        <f t="shared" si="2489"/>
        <v>0</v>
      </c>
      <c r="AI1011" s="513"/>
      <c r="AJ1011" s="401">
        <f t="shared" si="2490"/>
        <v>0</v>
      </c>
      <c r="AK1011" s="513">
        <f t="shared" si="2491"/>
        <v>0</v>
      </c>
      <c r="AL1011" s="401">
        <f t="shared" si="2390"/>
        <v>0</v>
      </c>
      <c r="AM1011" s="519"/>
      <c r="AN1011" s="429">
        <f t="shared" si="2391"/>
        <v>0</v>
      </c>
      <c r="AO1011" s="519">
        <f t="shared" si="2492"/>
        <v>0</v>
      </c>
      <c r="AP1011" s="429">
        <f t="shared" si="2493"/>
        <v>0</v>
      </c>
      <c r="AQ1011" s="591"/>
      <c r="AR1011" s="401">
        <f t="shared" si="2394"/>
        <v>0</v>
      </c>
      <c r="AS1011" s="519">
        <f t="shared" si="2494"/>
        <v>0</v>
      </c>
      <c r="AT1011" s="429">
        <f t="shared" si="2495"/>
        <v>0</v>
      </c>
      <c r="AU1011" s="513"/>
      <c r="AV1011" s="401">
        <f t="shared" si="2397"/>
        <v>0</v>
      </c>
      <c r="AW1011" s="519">
        <f t="shared" si="2496"/>
        <v>0</v>
      </c>
      <c r="AX1011" s="429">
        <f t="shared" si="2497"/>
        <v>0</v>
      </c>
      <c r="AY1011" s="513"/>
      <c r="AZ1011" s="681">
        <f t="shared" si="2400"/>
        <v>0</v>
      </c>
      <c r="BA1011" s="519">
        <f t="shared" si="2498"/>
        <v>0</v>
      </c>
      <c r="BB1011" s="429">
        <f t="shared" si="2499"/>
        <v>0</v>
      </c>
      <c r="BC1011" s="695"/>
      <c r="BD1011" s="681">
        <f t="shared" si="2500"/>
        <v>0</v>
      </c>
      <c r="BE1011" s="695">
        <f t="shared" si="2501"/>
        <v>0</v>
      </c>
      <c r="BF1011" s="681">
        <f t="shared" si="2502"/>
        <v>0</v>
      </c>
      <c r="BG1011" s="695"/>
      <c r="BH1011" s="681">
        <f t="shared" si="2503"/>
        <v>0</v>
      </c>
      <c r="BI1011" s="695">
        <f t="shared" si="2504"/>
        <v>0</v>
      </c>
      <c r="BJ1011" s="681">
        <f t="shared" si="2505"/>
        <v>0</v>
      </c>
      <c r="BK1011" s="695"/>
      <c r="BL1011" s="681">
        <f t="shared" si="2506"/>
        <v>0</v>
      </c>
      <c r="BM1011" s="695">
        <f t="shared" si="2507"/>
        <v>0</v>
      </c>
      <c r="BN1011" s="681">
        <f t="shared" si="2508"/>
        <v>0</v>
      </c>
      <c r="BO1011" s="722"/>
      <c r="BP1011" s="708">
        <f t="shared" si="2509"/>
        <v>0</v>
      </c>
      <c r="BQ1011" s="722">
        <f t="shared" si="2510"/>
        <v>0</v>
      </c>
      <c r="BR1011" s="708">
        <f t="shared" si="2511"/>
        <v>0</v>
      </c>
      <c r="BS1011" s="722"/>
      <c r="BT1011" s="708">
        <f t="shared" si="2512"/>
        <v>0</v>
      </c>
      <c r="BU1011" s="722">
        <f t="shared" si="2513"/>
        <v>0</v>
      </c>
      <c r="BV1011" s="708">
        <f t="shared" si="2514"/>
        <v>0</v>
      </c>
      <c r="BW1011" s="722"/>
      <c r="BX1011" s="708">
        <f t="shared" si="2515"/>
        <v>0</v>
      </c>
      <c r="BY1011" s="722">
        <f t="shared" si="2516"/>
        <v>0</v>
      </c>
      <c r="BZ1011" s="708">
        <f t="shared" si="2517"/>
        <v>0</v>
      </c>
      <c r="CA1011" s="722"/>
      <c r="CB1011" s="708">
        <f t="shared" si="2518"/>
        <v>0</v>
      </c>
      <c r="CC1011" s="722">
        <f t="shared" si="2519"/>
        <v>0</v>
      </c>
      <c r="CD1011" s="708">
        <f t="shared" si="2520"/>
        <v>0</v>
      </c>
      <c r="CE1011" s="708"/>
      <c r="CF1011" s="402">
        <f t="shared" si="2427"/>
        <v>8435988</v>
      </c>
    </row>
    <row r="1012" spans="2:84" ht="54">
      <c r="B1012" s="395" t="s">
        <v>576</v>
      </c>
      <c r="C1012" s="396" t="s">
        <v>2403</v>
      </c>
      <c r="D1012" s="397" t="s">
        <v>389</v>
      </c>
      <c r="E1012" s="398">
        <v>15894795.51</v>
      </c>
      <c r="F1012" s="399">
        <v>1</v>
      </c>
      <c r="G1012" s="400">
        <f t="shared" si="2475"/>
        <v>15894795.51</v>
      </c>
      <c r="H1012" s="400"/>
      <c r="I1012" s="401"/>
      <c r="J1012" s="401"/>
      <c r="K1012" s="513"/>
      <c r="L1012" s="401"/>
      <c r="M1012" s="513">
        <f t="shared" si="2476"/>
        <v>0</v>
      </c>
      <c r="N1012" s="401">
        <f t="shared" si="2477"/>
        <v>0</v>
      </c>
      <c r="O1012" s="513"/>
      <c r="P1012" s="401"/>
      <c r="Q1012" s="513">
        <f t="shared" si="2478"/>
        <v>0</v>
      </c>
      <c r="R1012" s="401">
        <f t="shared" si="2479"/>
        <v>0</v>
      </c>
      <c r="S1012" s="540"/>
      <c r="T1012" s="401"/>
      <c r="U1012" s="513">
        <f t="shared" si="2480"/>
        <v>0</v>
      </c>
      <c r="V1012" s="401">
        <f t="shared" si="2481"/>
        <v>0</v>
      </c>
      <c r="W1012" s="513"/>
      <c r="X1012" s="401"/>
      <c r="Y1012" s="513">
        <f t="shared" si="2482"/>
        <v>0</v>
      </c>
      <c r="Z1012" s="401">
        <f t="shared" si="2483"/>
        <v>0</v>
      </c>
      <c r="AA1012" s="513"/>
      <c r="AB1012" s="401">
        <f t="shared" si="2484"/>
        <v>0</v>
      </c>
      <c r="AC1012" s="513">
        <f t="shared" si="2485"/>
        <v>0</v>
      </c>
      <c r="AD1012" s="401">
        <f t="shared" si="2486"/>
        <v>0</v>
      </c>
      <c r="AE1012" s="513"/>
      <c r="AF1012" s="401">
        <f t="shared" si="2487"/>
        <v>0</v>
      </c>
      <c r="AG1012" s="513">
        <f t="shared" si="2488"/>
        <v>0</v>
      </c>
      <c r="AH1012" s="401">
        <f t="shared" si="2489"/>
        <v>0</v>
      </c>
      <c r="AI1012" s="513"/>
      <c r="AJ1012" s="401">
        <f t="shared" si="2490"/>
        <v>0</v>
      </c>
      <c r="AK1012" s="513">
        <f t="shared" si="2491"/>
        <v>0</v>
      </c>
      <c r="AL1012" s="401">
        <f t="shared" si="2390"/>
        <v>0</v>
      </c>
      <c r="AM1012" s="519"/>
      <c r="AN1012" s="429">
        <f t="shared" si="2391"/>
        <v>0</v>
      </c>
      <c r="AO1012" s="519">
        <f t="shared" si="2492"/>
        <v>0</v>
      </c>
      <c r="AP1012" s="429">
        <f t="shared" si="2493"/>
        <v>0</v>
      </c>
      <c r="AQ1012" s="591"/>
      <c r="AR1012" s="401">
        <f t="shared" si="2394"/>
        <v>0</v>
      </c>
      <c r="AS1012" s="519">
        <f t="shared" si="2494"/>
        <v>0</v>
      </c>
      <c r="AT1012" s="429">
        <f t="shared" si="2495"/>
        <v>0</v>
      </c>
      <c r="AU1012" s="513"/>
      <c r="AV1012" s="401">
        <f t="shared" si="2397"/>
        <v>0</v>
      </c>
      <c r="AW1012" s="519">
        <f t="shared" si="2496"/>
        <v>0</v>
      </c>
      <c r="AX1012" s="429">
        <f t="shared" si="2497"/>
        <v>0</v>
      </c>
      <c r="AY1012" s="513"/>
      <c r="AZ1012" s="681">
        <f t="shared" si="2400"/>
        <v>0</v>
      </c>
      <c r="BA1012" s="519">
        <f t="shared" si="2498"/>
        <v>0</v>
      </c>
      <c r="BB1012" s="429">
        <f t="shared" si="2499"/>
        <v>0</v>
      </c>
      <c r="BC1012" s="695"/>
      <c r="BD1012" s="681">
        <f t="shared" si="2500"/>
        <v>0</v>
      </c>
      <c r="BE1012" s="695">
        <f t="shared" si="2501"/>
        <v>0</v>
      </c>
      <c r="BF1012" s="681">
        <f t="shared" si="2502"/>
        <v>0</v>
      </c>
      <c r="BG1012" s="695"/>
      <c r="BH1012" s="681">
        <f t="shared" si="2503"/>
        <v>0</v>
      </c>
      <c r="BI1012" s="695">
        <f t="shared" si="2504"/>
        <v>0</v>
      </c>
      <c r="BJ1012" s="681">
        <f t="shared" si="2505"/>
        <v>0</v>
      </c>
      <c r="BK1012" s="695"/>
      <c r="BL1012" s="681">
        <f t="shared" si="2506"/>
        <v>0</v>
      </c>
      <c r="BM1012" s="695">
        <f t="shared" si="2507"/>
        <v>0</v>
      </c>
      <c r="BN1012" s="681">
        <f t="shared" si="2508"/>
        <v>0</v>
      </c>
      <c r="BO1012" s="722"/>
      <c r="BP1012" s="708">
        <f t="shared" si="2509"/>
        <v>0</v>
      </c>
      <c r="BQ1012" s="722">
        <f t="shared" si="2510"/>
        <v>0</v>
      </c>
      <c r="BR1012" s="708">
        <f t="shared" si="2511"/>
        <v>0</v>
      </c>
      <c r="BS1012" s="722"/>
      <c r="BT1012" s="708">
        <f t="shared" si="2512"/>
        <v>0</v>
      </c>
      <c r="BU1012" s="722">
        <f t="shared" si="2513"/>
        <v>0</v>
      </c>
      <c r="BV1012" s="708">
        <f t="shared" si="2514"/>
        <v>0</v>
      </c>
      <c r="BW1012" s="722"/>
      <c r="BX1012" s="708">
        <f t="shared" si="2515"/>
        <v>0</v>
      </c>
      <c r="BY1012" s="722">
        <f t="shared" si="2516"/>
        <v>0</v>
      </c>
      <c r="BZ1012" s="708">
        <f t="shared" si="2517"/>
        <v>0</v>
      </c>
      <c r="CA1012" s="722"/>
      <c r="CB1012" s="708">
        <f t="shared" si="2518"/>
        <v>0</v>
      </c>
      <c r="CC1012" s="722">
        <f t="shared" si="2519"/>
        <v>0</v>
      </c>
      <c r="CD1012" s="708">
        <f t="shared" si="2520"/>
        <v>0</v>
      </c>
      <c r="CE1012" s="708"/>
      <c r="CF1012" s="402">
        <f t="shared" si="2427"/>
        <v>706112</v>
      </c>
    </row>
    <row r="1013" spans="2:84" ht="72">
      <c r="B1013" s="395" t="s">
        <v>2404</v>
      </c>
      <c r="C1013" s="396" t="s">
        <v>2405</v>
      </c>
      <c r="D1013" s="397" t="s">
        <v>389</v>
      </c>
      <c r="E1013" s="398">
        <v>958595.22</v>
      </c>
      <c r="F1013" s="399">
        <v>1</v>
      </c>
      <c r="G1013" s="400">
        <f t="shared" si="2475"/>
        <v>958595.22</v>
      </c>
      <c r="H1013" s="400"/>
      <c r="I1013" s="401"/>
      <c r="J1013" s="401"/>
      <c r="K1013" s="513"/>
      <c r="L1013" s="401"/>
      <c r="M1013" s="513">
        <f t="shared" si="2476"/>
        <v>0</v>
      </c>
      <c r="N1013" s="401">
        <f t="shared" si="2477"/>
        <v>0</v>
      </c>
      <c r="O1013" s="513"/>
      <c r="P1013" s="401"/>
      <c r="Q1013" s="513">
        <f t="shared" si="2478"/>
        <v>0</v>
      </c>
      <c r="R1013" s="401">
        <f t="shared" si="2479"/>
        <v>0</v>
      </c>
      <c r="S1013" s="540"/>
      <c r="T1013" s="401"/>
      <c r="U1013" s="513">
        <f t="shared" si="2480"/>
        <v>0</v>
      </c>
      <c r="V1013" s="401">
        <f t="shared" si="2481"/>
        <v>0</v>
      </c>
      <c r="W1013" s="513"/>
      <c r="X1013" s="401"/>
      <c r="Y1013" s="513">
        <f t="shared" si="2482"/>
        <v>0</v>
      </c>
      <c r="Z1013" s="401">
        <f t="shared" si="2483"/>
        <v>0</v>
      </c>
      <c r="AA1013" s="513"/>
      <c r="AB1013" s="401">
        <f t="shared" si="2484"/>
        <v>0</v>
      </c>
      <c r="AC1013" s="513">
        <f t="shared" si="2485"/>
        <v>0</v>
      </c>
      <c r="AD1013" s="401">
        <f t="shared" si="2486"/>
        <v>0</v>
      </c>
      <c r="AE1013" s="513"/>
      <c r="AF1013" s="401">
        <f t="shared" si="2487"/>
        <v>0</v>
      </c>
      <c r="AG1013" s="513">
        <f t="shared" si="2488"/>
        <v>0</v>
      </c>
      <c r="AH1013" s="401">
        <f t="shared" si="2489"/>
        <v>0</v>
      </c>
      <c r="AI1013" s="513"/>
      <c r="AJ1013" s="401">
        <f t="shared" si="2490"/>
        <v>0</v>
      </c>
      <c r="AK1013" s="513">
        <f t="shared" si="2491"/>
        <v>0</v>
      </c>
      <c r="AL1013" s="401">
        <f t="shared" si="2390"/>
        <v>0</v>
      </c>
      <c r="AM1013" s="519"/>
      <c r="AN1013" s="429">
        <f t="shared" si="2391"/>
        <v>0</v>
      </c>
      <c r="AO1013" s="519">
        <f t="shared" si="2492"/>
        <v>0</v>
      </c>
      <c r="AP1013" s="429">
        <f t="shared" si="2493"/>
        <v>0</v>
      </c>
      <c r="AQ1013" s="591"/>
      <c r="AR1013" s="401">
        <f t="shared" si="2394"/>
        <v>0</v>
      </c>
      <c r="AS1013" s="519">
        <f t="shared" si="2494"/>
        <v>0</v>
      </c>
      <c r="AT1013" s="429">
        <f t="shared" si="2495"/>
        <v>0</v>
      </c>
      <c r="AU1013" s="513"/>
      <c r="AV1013" s="401">
        <f t="shared" si="2397"/>
        <v>0</v>
      </c>
      <c r="AW1013" s="519">
        <f t="shared" si="2496"/>
        <v>0</v>
      </c>
      <c r="AX1013" s="429">
        <f t="shared" si="2497"/>
        <v>0</v>
      </c>
      <c r="AY1013" s="513"/>
      <c r="AZ1013" s="681">
        <f t="shared" si="2400"/>
        <v>0</v>
      </c>
      <c r="BA1013" s="519">
        <f t="shared" si="2498"/>
        <v>0</v>
      </c>
      <c r="BB1013" s="429">
        <f t="shared" si="2499"/>
        <v>0</v>
      </c>
      <c r="BC1013" s="695"/>
      <c r="BD1013" s="681">
        <f t="shared" si="2500"/>
        <v>0</v>
      </c>
      <c r="BE1013" s="695">
        <f t="shared" si="2501"/>
        <v>0</v>
      </c>
      <c r="BF1013" s="681">
        <f t="shared" si="2502"/>
        <v>0</v>
      </c>
      <c r="BG1013" s="695"/>
      <c r="BH1013" s="681">
        <f t="shared" si="2503"/>
        <v>0</v>
      </c>
      <c r="BI1013" s="695">
        <f t="shared" si="2504"/>
        <v>0</v>
      </c>
      <c r="BJ1013" s="681">
        <f t="shared" si="2505"/>
        <v>0</v>
      </c>
      <c r="BK1013" s="695"/>
      <c r="BL1013" s="681">
        <f t="shared" si="2506"/>
        <v>0</v>
      </c>
      <c r="BM1013" s="695">
        <f t="shared" si="2507"/>
        <v>0</v>
      </c>
      <c r="BN1013" s="681">
        <f t="shared" si="2508"/>
        <v>0</v>
      </c>
      <c r="BO1013" s="722"/>
      <c r="BP1013" s="708">
        <f t="shared" si="2509"/>
        <v>0</v>
      </c>
      <c r="BQ1013" s="722">
        <f t="shared" si="2510"/>
        <v>0</v>
      </c>
      <c r="BR1013" s="708">
        <f t="shared" si="2511"/>
        <v>0</v>
      </c>
      <c r="BS1013" s="722"/>
      <c r="BT1013" s="708">
        <f t="shared" si="2512"/>
        <v>0</v>
      </c>
      <c r="BU1013" s="722">
        <f t="shared" si="2513"/>
        <v>0</v>
      </c>
      <c r="BV1013" s="708">
        <f t="shared" si="2514"/>
        <v>0</v>
      </c>
      <c r="BW1013" s="722"/>
      <c r="BX1013" s="708">
        <f t="shared" si="2515"/>
        <v>0</v>
      </c>
      <c r="BY1013" s="722">
        <f t="shared" si="2516"/>
        <v>0</v>
      </c>
      <c r="BZ1013" s="708">
        <f t="shared" si="2517"/>
        <v>0</v>
      </c>
      <c r="CA1013" s="722"/>
      <c r="CB1013" s="708">
        <f t="shared" si="2518"/>
        <v>0</v>
      </c>
      <c r="CC1013" s="722">
        <f t="shared" si="2519"/>
        <v>0</v>
      </c>
      <c r="CD1013" s="708">
        <f t="shared" si="2520"/>
        <v>0</v>
      </c>
      <c r="CE1013" s="708"/>
      <c r="CF1013" s="402">
        <f t="shared" si="2427"/>
        <v>422184</v>
      </c>
    </row>
    <row r="1014" spans="2:84" ht="54">
      <c r="B1014" s="395" t="s">
        <v>1430</v>
      </c>
      <c r="C1014" s="396" t="s">
        <v>1431</v>
      </c>
      <c r="D1014" s="397" t="s">
        <v>389</v>
      </c>
      <c r="E1014" s="398">
        <v>78111</v>
      </c>
      <c r="F1014" s="399">
        <v>108</v>
      </c>
      <c r="G1014" s="400">
        <f t="shared" si="2475"/>
        <v>8435988</v>
      </c>
      <c r="H1014" s="400"/>
      <c r="I1014" s="401"/>
      <c r="J1014" s="401"/>
      <c r="K1014" s="513"/>
      <c r="L1014" s="401"/>
      <c r="M1014" s="513">
        <f t="shared" si="2476"/>
        <v>0</v>
      </c>
      <c r="N1014" s="401">
        <f t="shared" si="2477"/>
        <v>0</v>
      </c>
      <c r="O1014" s="513"/>
      <c r="P1014" s="401"/>
      <c r="Q1014" s="513">
        <f t="shared" si="2478"/>
        <v>0</v>
      </c>
      <c r="R1014" s="401">
        <f t="shared" si="2479"/>
        <v>0</v>
      </c>
      <c r="S1014" s="540"/>
      <c r="T1014" s="401"/>
      <c r="U1014" s="513">
        <f t="shared" si="2480"/>
        <v>0</v>
      </c>
      <c r="V1014" s="401">
        <f t="shared" si="2481"/>
        <v>0</v>
      </c>
      <c r="W1014" s="513"/>
      <c r="X1014" s="401"/>
      <c r="Y1014" s="513">
        <f t="shared" si="2482"/>
        <v>0</v>
      </c>
      <c r="Z1014" s="401">
        <f t="shared" si="2483"/>
        <v>0</v>
      </c>
      <c r="AA1014" s="513"/>
      <c r="AB1014" s="401">
        <f t="shared" si="2484"/>
        <v>0</v>
      </c>
      <c r="AC1014" s="513">
        <f t="shared" si="2485"/>
        <v>0</v>
      </c>
      <c r="AD1014" s="401">
        <f t="shared" si="2486"/>
        <v>0</v>
      </c>
      <c r="AE1014" s="513"/>
      <c r="AF1014" s="401">
        <f t="shared" si="2487"/>
        <v>0</v>
      </c>
      <c r="AG1014" s="513">
        <f t="shared" si="2488"/>
        <v>0</v>
      </c>
      <c r="AH1014" s="401">
        <f t="shared" si="2489"/>
        <v>0</v>
      </c>
      <c r="AI1014" s="513"/>
      <c r="AJ1014" s="401">
        <f t="shared" si="2490"/>
        <v>0</v>
      </c>
      <c r="AK1014" s="513">
        <f t="shared" si="2491"/>
        <v>0</v>
      </c>
      <c r="AL1014" s="401">
        <f t="shared" si="2390"/>
        <v>0</v>
      </c>
      <c r="AM1014" s="519"/>
      <c r="AN1014" s="429">
        <f t="shared" si="2391"/>
        <v>0</v>
      </c>
      <c r="AO1014" s="519">
        <f t="shared" si="2492"/>
        <v>0</v>
      </c>
      <c r="AP1014" s="429">
        <f t="shared" si="2493"/>
        <v>0</v>
      </c>
      <c r="AQ1014" s="591"/>
      <c r="AR1014" s="401">
        <f t="shared" si="2394"/>
        <v>0</v>
      </c>
      <c r="AS1014" s="519">
        <f t="shared" si="2494"/>
        <v>0</v>
      </c>
      <c r="AT1014" s="429">
        <f t="shared" si="2495"/>
        <v>0</v>
      </c>
      <c r="AU1014" s="513"/>
      <c r="AV1014" s="401">
        <f t="shared" si="2397"/>
        <v>0</v>
      </c>
      <c r="AW1014" s="519">
        <f t="shared" si="2496"/>
        <v>0</v>
      </c>
      <c r="AX1014" s="429">
        <f t="shared" si="2497"/>
        <v>0</v>
      </c>
      <c r="AY1014" s="513"/>
      <c r="AZ1014" s="681">
        <f t="shared" si="2400"/>
        <v>0</v>
      </c>
      <c r="BA1014" s="519">
        <f t="shared" si="2498"/>
        <v>0</v>
      </c>
      <c r="BB1014" s="429">
        <f t="shared" si="2499"/>
        <v>0</v>
      </c>
      <c r="BC1014" s="695"/>
      <c r="BD1014" s="681">
        <f t="shared" si="2500"/>
        <v>0</v>
      </c>
      <c r="BE1014" s="695">
        <f t="shared" si="2501"/>
        <v>0</v>
      </c>
      <c r="BF1014" s="681">
        <f t="shared" si="2502"/>
        <v>0</v>
      </c>
      <c r="BG1014" s="695"/>
      <c r="BH1014" s="681">
        <f t="shared" si="2503"/>
        <v>0</v>
      </c>
      <c r="BI1014" s="695">
        <f t="shared" si="2504"/>
        <v>0</v>
      </c>
      <c r="BJ1014" s="681">
        <f t="shared" si="2505"/>
        <v>0</v>
      </c>
      <c r="BK1014" s="695"/>
      <c r="BL1014" s="681">
        <f t="shared" si="2506"/>
        <v>0</v>
      </c>
      <c r="BM1014" s="695">
        <f t="shared" si="2507"/>
        <v>0</v>
      </c>
      <c r="BN1014" s="681">
        <f t="shared" si="2508"/>
        <v>0</v>
      </c>
      <c r="BO1014" s="722"/>
      <c r="BP1014" s="708">
        <f t="shared" si="2509"/>
        <v>0</v>
      </c>
      <c r="BQ1014" s="722">
        <f t="shared" si="2510"/>
        <v>0</v>
      </c>
      <c r="BR1014" s="708">
        <f t="shared" si="2511"/>
        <v>0</v>
      </c>
      <c r="BS1014" s="722"/>
      <c r="BT1014" s="708">
        <f t="shared" si="2512"/>
        <v>0</v>
      </c>
      <c r="BU1014" s="722">
        <f t="shared" si="2513"/>
        <v>0</v>
      </c>
      <c r="BV1014" s="708">
        <f t="shared" si="2514"/>
        <v>0</v>
      </c>
      <c r="BW1014" s="722"/>
      <c r="BX1014" s="708">
        <f t="shared" si="2515"/>
        <v>0</v>
      </c>
      <c r="BY1014" s="722">
        <f t="shared" si="2516"/>
        <v>0</v>
      </c>
      <c r="BZ1014" s="708">
        <f t="shared" si="2517"/>
        <v>0</v>
      </c>
      <c r="CA1014" s="722"/>
      <c r="CB1014" s="708">
        <f t="shared" si="2518"/>
        <v>0</v>
      </c>
      <c r="CC1014" s="722">
        <f t="shared" si="2519"/>
        <v>0</v>
      </c>
      <c r="CD1014" s="708">
        <f t="shared" si="2520"/>
        <v>0</v>
      </c>
      <c r="CE1014" s="708"/>
      <c r="CF1014" s="402">
        <f t="shared" si="2427"/>
        <v>37224</v>
      </c>
    </row>
    <row r="1015" spans="2:84" ht="36">
      <c r="B1015" s="395" t="s">
        <v>1420</v>
      </c>
      <c r="C1015" s="396" t="s">
        <v>2406</v>
      </c>
      <c r="D1015" s="397" t="s">
        <v>389</v>
      </c>
      <c r="E1015" s="398">
        <v>353056</v>
      </c>
      <c r="F1015" s="399">
        <v>2</v>
      </c>
      <c r="G1015" s="400">
        <f t="shared" si="2475"/>
        <v>706112</v>
      </c>
      <c r="H1015" s="400"/>
      <c r="I1015" s="401"/>
      <c r="J1015" s="401"/>
      <c r="K1015" s="513"/>
      <c r="L1015" s="401"/>
      <c r="M1015" s="513">
        <f t="shared" si="2476"/>
        <v>0</v>
      </c>
      <c r="N1015" s="401">
        <f t="shared" si="2477"/>
        <v>0</v>
      </c>
      <c r="O1015" s="513"/>
      <c r="P1015" s="401"/>
      <c r="Q1015" s="513">
        <f t="shared" si="2478"/>
        <v>0</v>
      </c>
      <c r="R1015" s="401">
        <f t="shared" si="2479"/>
        <v>0</v>
      </c>
      <c r="S1015" s="540"/>
      <c r="T1015" s="401"/>
      <c r="U1015" s="513">
        <f t="shared" si="2480"/>
        <v>0</v>
      </c>
      <c r="V1015" s="401">
        <f t="shared" si="2481"/>
        <v>0</v>
      </c>
      <c r="W1015" s="513"/>
      <c r="X1015" s="401"/>
      <c r="Y1015" s="513">
        <f t="shared" si="2482"/>
        <v>0</v>
      </c>
      <c r="Z1015" s="401">
        <f t="shared" si="2483"/>
        <v>0</v>
      </c>
      <c r="AA1015" s="513"/>
      <c r="AB1015" s="401">
        <f t="shared" si="2484"/>
        <v>0</v>
      </c>
      <c r="AC1015" s="513">
        <f t="shared" si="2485"/>
        <v>0</v>
      </c>
      <c r="AD1015" s="401">
        <f t="shared" si="2486"/>
        <v>0</v>
      </c>
      <c r="AE1015" s="513"/>
      <c r="AF1015" s="401">
        <f t="shared" si="2487"/>
        <v>0</v>
      </c>
      <c r="AG1015" s="513">
        <f t="shared" si="2488"/>
        <v>0</v>
      </c>
      <c r="AH1015" s="401">
        <f t="shared" si="2489"/>
        <v>0</v>
      </c>
      <c r="AI1015" s="513"/>
      <c r="AJ1015" s="401">
        <f t="shared" si="2490"/>
        <v>0</v>
      </c>
      <c r="AK1015" s="513">
        <f t="shared" si="2491"/>
        <v>0</v>
      </c>
      <c r="AL1015" s="401">
        <f t="shared" si="2390"/>
        <v>0</v>
      </c>
      <c r="AM1015" s="519"/>
      <c r="AN1015" s="429">
        <f t="shared" si="2391"/>
        <v>0</v>
      </c>
      <c r="AO1015" s="519">
        <f t="shared" si="2492"/>
        <v>0</v>
      </c>
      <c r="AP1015" s="429">
        <f t="shared" si="2493"/>
        <v>0</v>
      </c>
      <c r="AQ1015" s="591"/>
      <c r="AR1015" s="401">
        <f t="shared" si="2394"/>
        <v>0</v>
      </c>
      <c r="AS1015" s="519">
        <f t="shared" si="2494"/>
        <v>0</v>
      </c>
      <c r="AT1015" s="429">
        <f t="shared" si="2495"/>
        <v>0</v>
      </c>
      <c r="AU1015" s="513"/>
      <c r="AV1015" s="401">
        <f t="shared" si="2397"/>
        <v>0</v>
      </c>
      <c r="AW1015" s="519">
        <f t="shared" si="2496"/>
        <v>0</v>
      </c>
      <c r="AX1015" s="429">
        <f t="shared" si="2497"/>
        <v>0</v>
      </c>
      <c r="AY1015" s="513"/>
      <c r="AZ1015" s="681">
        <f t="shared" si="2400"/>
        <v>0</v>
      </c>
      <c r="BA1015" s="519">
        <f t="shared" si="2498"/>
        <v>0</v>
      </c>
      <c r="BB1015" s="429">
        <f t="shared" si="2499"/>
        <v>0</v>
      </c>
      <c r="BC1015" s="695"/>
      <c r="BD1015" s="681">
        <f t="shared" si="2500"/>
        <v>0</v>
      </c>
      <c r="BE1015" s="695">
        <f t="shared" si="2501"/>
        <v>0</v>
      </c>
      <c r="BF1015" s="681">
        <f t="shared" si="2502"/>
        <v>0</v>
      </c>
      <c r="BG1015" s="695"/>
      <c r="BH1015" s="681">
        <f t="shared" si="2503"/>
        <v>0</v>
      </c>
      <c r="BI1015" s="695">
        <f t="shared" si="2504"/>
        <v>0</v>
      </c>
      <c r="BJ1015" s="681">
        <f t="shared" si="2505"/>
        <v>0</v>
      </c>
      <c r="BK1015" s="695"/>
      <c r="BL1015" s="681">
        <f t="shared" si="2506"/>
        <v>0</v>
      </c>
      <c r="BM1015" s="695">
        <f t="shared" si="2507"/>
        <v>0</v>
      </c>
      <c r="BN1015" s="681">
        <f t="shared" si="2508"/>
        <v>0</v>
      </c>
      <c r="BO1015" s="722"/>
      <c r="BP1015" s="708">
        <f t="shared" si="2509"/>
        <v>0</v>
      </c>
      <c r="BQ1015" s="722">
        <f t="shared" si="2510"/>
        <v>0</v>
      </c>
      <c r="BR1015" s="708">
        <f t="shared" si="2511"/>
        <v>0</v>
      </c>
      <c r="BS1015" s="722"/>
      <c r="BT1015" s="708">
        <f t="shared" si="2512"/>
        <v>0</v>
      </c>
      <c r="BU1015" s="722">
        <f t="shared" si="2513"/>
        <v>0</v>
      </c>
      <c r="BV1015" s="708">
        <f t="shared" si="2514"/>
        <v>0</v>
      </c>
      <c r="BW1015" s="722"/>
      <c r="BX1015" s="708">
        <f t="shared" si="2515"/>
        <v>0</v>
      </c>
      <c r="BY1015" s="722">
        <f t="shared" si="2516"/>
        <v>0</v>
      </c>
      <c r="BZ1015" s="708">
        <f t="shared" si="2517"/>
        <v>0</v>
      </c>
      <c r="CA1015" s="722"/>
      <c r="CB1015" s="708">
        <f t="shared" si="2518"/>
        <v>0</v>
      </c>
      <c r="CC1015" s="722">
        <f t="shared" si="2519"/>
        <v>0</v>
      </c>
      <c r="CD1015" s="708">
        <f t="shared" si="2520"/>
        <v>0</v>
      </c>
      <c r="CE1015" s="708"/>
      <c r="CF1015" s="402">
        <f t="shared" si="2427"/>
        <v>103348.08</v>
      </c>
    </row>
    <row r="1016" spans="2:84" ht="72">
      <c r="B1016" s="395" t="s">
        <v>2016</v>
      </c>
      <c r="C1016" s="396" t="s">
        <v>2017</v>
      </c>
      <c r="D1016" s="397" t="s">
        <v>389</v>
      </c>
      <c r="E1016" s="398">
        <v>105546</v>
      </c>
      <c r="F1016" s="399">
        <v>4</v>
      </c>
      <c r="G1016" s="400">
        <f t="shared" si="2475"/>
        <v>422184</v>
      </c>
      <c r="H1016" s="400"/>
      <c r="I1016" s="401"/>
      <c r="J1016" s="401"/>
      <c r="K1016" s="513"/>
      <c r="L1016" s="401"/>
      <c r="M1016" s="513">
        <f t="shared" si="2476"/>
        <v>0</v>
      </c>
      <c r="N1016" s="401">
        <f t="shared" si="2477"/>
        <v>0</v>
      </c>
      <c r="O1016" s="513"/>
      <c r="P1016" s="401"/>
      <c r="Q1016" s="513">
        <f t="shared" si="2478"/>
        <v>0</v>
      </c>
      <c r="R1016" s="401">
        <f t="shared" si="2479"/>
        <v>0</v>
      </c>
      <c r="S1016" s="540"/>
      <c r="T1016" s="401"/>
      <c r="U1016" s="513">
        <f t="shared" si="2480"/>
        <v>0</v>
      </c>
      <c r="V1016" s="401">
        <f t="shared" si="2481"/>
        <v>0</v>
      </c>
      <c r="W1016" s="513"/>
      <c r="X1016" s="401"/>
      <c r="Y1016" s="513">
        <f t="shared" si="2482"/>
        <v>0</v>
      </c>
      <c r="Z1016" s="401">
        <f t="shared" si="2483"/>
        <v>0</v>
      </c>
      <c r="AA1016" s="513"/>
      <c r="AB1016" s="401">
        <f t="shared" si="2484"/>
        <v>0</v>
      </c>
      <c r="AC1016" s="513">
        <f t="shared" si="2485"/>
        <v>0</v>
      </c>
      <c r="AD1016" s="401">
        <f t="shared" si="2486"/>
        <v>0</v>
      </c>
      <c r="AE1016" s="513"/>
      <c r="AF1016" s="401">
        <f t="shared" si="2487"/>
        <v>0</v>
      </c>
      <c r="AG1016" s="513">
        <f t="shared" si="2488"/>
        <v>0</v>
      </c>
      <c r="AH1016" s="401">
        <f t="shared" si="2489"/>
        <v>0</v>
      </c>
      <c r="AI1016" s="513"/>
      <c r="AJ1016" s="401">
        <f t="shared" si="2490"/>
        <v>0</v>
      </c>
      <c r="AK1016" s="513">
        <f t="shared" si="2491"/>
        <v>0</v>
      </c>
      <c r="AL1016" s="401">
        <f t="shared" si="2390"/>
        <v>0</v>
      </c>
      <c r="AM1016" s="519"/>
      <c r="AN1016" s="429">
        <f t="shared" si="2391"/>
        <v>0</v>
      </c>
      <c r="AO1016" s="519">
        <f t="shared" si="2492"/>
        <v>0</v>
      </c>
      <c r="AP1016" s="429">
        <f t="shared" si="2493"/>
        <v>0</v>
      </c>
      <c r="AQ1016" s="591"/>
      <c r="AR1016" s="401">
        <f t="shared" si="2394"/>
        <v>0</v>
      </c>
      <c r="AS1016" s="519">
        <f t="shared" si="2494"/>
        <v>0</v>
      </c>
      <c r="AT1016" s="429">
        <f t="shared" si="2495"/>
        <v>0</v>
      </c>
      <c r="AU1016" s="513"/>
      <c r="AV1016" s="401">
        <f t="shared" si="2397"/>
        <v>0</v>
      </c>
      <c r="AW1016" s="519">
        <f t="shared" si="2496"/>
        <v>0</v>
      </c>
      <c r="AX1016" s="429">
        <f t="shared" si="2497"/>
        <v>0</v>
      </c>
      <c r="AY1016" s="513"/>
      <c r="AZ1016" s="681">
        <f t="shared" si="2400"/>
        <v>0</v>
      </c>
      <c r="BA1016" s="519">
        <f t="shared" si="2498"/>
        <v>0</v>
      </c>
      <c r="BB1016" s="429">
        <f t="shared" si="2499"/>
        <v>0</v>
      </c>
      <c r="BC1016" s="695"/>
      <c r="BD1016" s="681">
        <f t="shared" si="2500"/>
        <v>0</v>
      </c>
      <c r="BE1016" s="695">
        <f t="shared" si="2501"/>
        <v>0</v>
      </c>
      <c r="BF1016" s="681">
        <f t="shared" si="2502"/>
        <v>0</v>
      </c>
      <c r="BG1016" s="695"/>
      <c r="BH1016" s="681">
        <f t="shared" si="2503"/>
        <v>0</v>
      </c>
      <c r="BI1016" s="695">
        <f t="shared" si="2504"/>
        <v>0</v>
      </c>
      <c r="BJ1016" s="681">
        <f t="shared" si="2505"/>
        <v>0</v>
      </c>
      <c r="BK1016" s="695"/>
      <c r="BL1016" s="681">
        <f t="shared" si="2506"/>
        <v>0</v>
      </c>
      <c r="BM1016" s="695">
        <f t="shared" si="2507"/>
        <v>0</v>
      </c>
      <c r="BN1016" s="681">
        <f t="shared" si="2508"/>
        <v>0</v>
      </c>
      <c r="BO1016" s="722"/>
      <c r="BP1016" s="708">
        <f t="shared" si="2509"/>
        <v>0</v>
      </c>
      <c r="BQ1016" s="722">
        <f t="shared" si="2510"/>
        <v>0</v>
      </c>
      <c r="BR1016" s="708">
        <f t="shared" si="2511"/>
        <v>0</v>
      </c>
      <c r="BS1016" s="722"/>
      <c r="BT1016" s="708">
        <f t="shared" si="2512"/>
        <v>0</v>
      </c>
      <c r="BU1016" s="722">
        <f t="shared" si="2513"/>
        <v>0</v>
      </c>
      <c r="BV1016" s="708">
        <f t="shared" si="2514"/>
        <v>0</v>
      </c>
      <c r="BW1016" s="722"/>
      <c r="BX1016" s="708">
        <f t="shared" si="2515"/>
        <v>0</v>
      </c>
      <c r="BY1016" s="722">
        <f t="shared" si="2516"/>
        <v>0</v>
      </c>
      <c r="BZ1016" s="708">
        <f t="shared" si="2517"/>
        <v>0</v>
      </c>
      <c r="CA1016" s="722"/>
      <c r="CB1016" s="708">
        <f t="shared" si="2518"/>
        <v>0</v>
      </c>
      <c r="CC1016" s="722">
        <f t="shared" si="2519"/>
        <v>0</v>
      </c>
      <c r="CD1016" s="708">
        <f t="shared" si="2520"/>
        <v>0</v>
      </c>
      <c r="CE1016" s="708"/>
      <c r="CF1016" s="402">
        <f t="shared" si="2427"/>
        <v>611664</v>
      </c>
    </row>
    <row r="1017" spans="2:84">
      <c r="B1017" s="395" t="s">
        <v>2065</v>
      </c>
      <c r="C1017" s="396" t="s">
        <v>2066</v>
      </c>
      <c r="D1017" s="397" t="s">
        <v>392</v>
      </c>
      <c r="E1017" s="398">
        <v>9306</v>
      </c>
      <c r="F1017" s="399">
        <v>4</v>
      </c>
      <c r="G1017" s="400">
        <f t="shared" si="2475"/>
        <v>37224</v>
      </c>
      <c r="H1017" s="400"/>
      <c r="I1017" s="401"/>
      <c r="J1017" s="401"/>
      <c r="K1017" s="513"/>
      <c r="L1017" s="401"/>
      <c r="M1017" s="513">
        <f t="shared" si="2476"/>
        <v>0</v>
      </c>
      <c r="N1017" s="401">
        <f t="shared" si="2477"/>
        <v>0</v>
      </c>
      <c r="O1017" s="513"/>
      <c r="P1017" s="401"/>
      <c r="Q1017" s="513">
        <f t="shared" si="2478"/>
        <v>0</v>
      </c>
      <c r="R1017" s="401">
        <f t="shared" si="2479"/>
        <v>0</v>
      </c>
      <c r="S1017" s="540"/>
      <c r="T1017" s="401"/>
      <c r="U1017" s="513">
        <f t="shared" si="2480"/>
        <v>0</v>
      </c>
      <c r="V1017" s="401">
        <f t="shared" si="2481"/>
        <v>0</v>
      </c>
      <c r="W1017" s="513"/>
      <c r="X1017" s="401"/>
      <c r="Y1017" s="513">
        <f t="shared" si="2482"/>
        <v>0</v>
      </c>
      <c r="Z1017" s="401">
        <f t="shared" si="2483"/>
        <v>0</v>
      </c>
      <c r="AA1017" s="513"/>
      <c r="AB1017" s="401">
        <f t="shared" si="2484"/>
        <v>0</v>
      </c>
      <c r="AC1017" s="513">
        <f t="shared" si="2485"/>
        <v>0</v>
      </c>
      <c r="AD1017" s="401">
        <f t="shared" si="2486"/>
        <v>0</v>
      </c>
      <c r="AE1017" s="513"/>
      <c r="AF1017" s="401">
        <f t="shared" si="2487"/>
        <v>0</v>
      </c>
      <c r="AG1017" s="513">
        <f t="shared" si="2488"/>
        <v>0</v>
      </c>
      <c r="AH1017" s="401">
        <f t="shared" si="2489"/>
        <v>0</v>
      </c>
      <c r="AI1017" s="513"/>
      <c r="AJ1017" s="401">
        <f t="shared" si="2490"/>
        <v>0</v>
      </c>
      <c r="AK1017" s="513">
        <f t="shared" si="2491"/>
        <v>0</v>
      </c>
      <c r="AL1017" s="401">
        <f t="shared" si="2390"/>
        <v>0</v>
      </c>
      <c r="AM1017" s="519"/>
      <c r="AN1017" s="429">
        <f t="shared" si="2391"/>
        <v>0</v>
      </c>
      <c r="AO1017" s="519">
        <f t="shared" si="2492"/>
        <v>0</v>
      </c>
      <c r="AP1017" s="429">
        <f t="shared" si="2493"/>
        <v>0</v>
      </c>
      <c r="AQ1017" s="591"/>
      <c r="AR1017" s="401">
        <f t="shared" si="2394"/>
        <v>0</v>
      </c>
      <c r="AS1017" s="519">
        <f t="shared" si="2494"/>
        <v>0</v>
      </c>
      <c r="AT1017" s="429">
        <f t="shared" si="2495"/>
        <v>0</v>
      </c>
      <c r="AU1017" s="513"/>
      <c r="AV1017" s="401">
        <f t="shared" si="2397"/>
        <v>0</v>
      </c>
      <c r="AW1017" s="519">
        <f t="shared" si="2496"/>
        <v>0</v>
      </c>
      <c r="AX1017" s="429">
        <f t="shared" si="2497"/>
        <v>0</v>
      </c>
      <c r="AY1017" s="513"/>
      <c r="AZ1017" s="681">
        <f t="shared" si="2400"/>
        <v>0</v>
      </c>
      <c r="BA1017" s="519">
        <f t="shared" si="2498"/>
        <v>0</v>
      </c>
      <c r="BB1017" s="429">
        <f t="shared" si="2499"/>
        <v>0</v>
      </c>
      <c r="BC1017" s="695"/>
      <c r="BD1017" s="681">
        <f t="shared" si="2500"/>
        <v>0</v>
      </c>
      <c r="BE1017" s="695">
        <f t="shared" si="2501"/>
        <v>0</v>
      </c>
      <c r="BF1017" s="681">
        <f t="shared" si="2502"/>
        <v>0</v>
      </c>
      <c r="BG1017" s="695"/>
      <c r="BH1017" s="681">
        <f t="shared" si="2503"/>
        <v>0</v>
      </c>
      <c r="BI1017" s="695">
        <f t="shared" si="2504"/>
        <v>0</v>
      </c>
      <c r="BJ1017" s="681">
        <f t="shared" si="2505"/>
        <v>0</v>
      </c>
      <c r="BK1017" s="695"/>
      <c r="BL1017" s="681">
        <f t="shared" si="2506"/>
        <v>0</v>
      </c>
      <c r="BM1017" s="695">
        <f t="shared" si="2507"/>
        <v>0</v>
      </c>
      <c r="BN1017" s="681">
        <f t="shared" si="2508"/>
        <v>0</v>
      </c>
      <c r="BO1017" s="722"/>
      <c r="BP1017" s="708">
        <f t="shared" si="2509"/>
        <v>0</v>
      </c>
      <c r="BQ1017" s="722">
        <f t="shared" si="2510"/>
        <v>0</v>
      </c>
      <c r="BR1017" s="708">
        <f t="shared" si="2511"/>
        <v>0</v>
      </c>
      <c r="BS1017" s="722"/>
      <c r="BT1017" s="708">
        <f t="shared" si="2512"/>
        <v>0</v>
      </c>
      <c r="BU1017" s="722">
        <f t="shared" si="2513"/>
        <v>0</v>
      </c>
      <c r="BV1017" s="708">
        <f t="shared" si="2514"/>
        <v>0</v>
      </c>
      <c r="BW1017" s="722"/>
      <c r="BX1017" s="708">
        <f t="shared" si="2515"/>
        <v>0</v>
      </c>
      <c r="BY1017" s="722">
        <f t="shared" si="2516"/>
        <v>0</v>
      </c>
      <c r="BZ1017" s="708">
        <f t="shared" si="2517"/>
        <v>0</v>
      </c>
      <c r="CA1017" s="722"/>
      <c r="CB1017" s="708">
        <f t="shared" si="2518"/>
        <v>0</v>
      </c>
      <c r="CC1017" s="722">
        <f t="shared" si="2519"/>
        <v>0</v>
      </c>
      <c r="CD1017" s="708">
        <f t="shared" si="2520"/>
        <v>0</v>
      </c>
      <c r="CE1017" s="708"/>
      <c r="CF1017" s="402">
        <f t="shared" si="2427"/>
        <v>543182.31000000006</v>
      </c>
    </row>
    <row r="1018" spans="2:84">
      <c r="B1018" s="395" t="s">
        <v>1588</v>
      </c>
      <c r="C1018" s="396" t="s">
        <v>1589</v>
      </c>
      <c r="D1018" s="397" t="s">
        <v>392</v>
      </c>
      <c r="E1018" s="398">
        <v>12918.51</v>
      </c>
      <c r="F1018" s="399">
        <v>8</v>
      </c>
      <c r="G1018" s="400">
        <f t="shared" si="2475"/>
        <v>103348.08</v>
      </c>
      <c r="H1018" s="400"/>
      <c r="I1018" s="401"/>
      <c r="J1018" s="401"/>
      <c r="K1018" s="513"/>
      <c r="L1018" s="401"/>
      <c r="M1018" s="513">
        <f t="shared" si="2476"/>
        <v>0</v>
      </c>
      <c r="N1018" s="401">
        <f t="shared" si="2477"/>
        <v>0</v>
      </c>
      <c r="O1018" s="513"/>
      <c r="P1018" s="401"/>
      <c r="Q1018" s="513">
        <f t="shared" si="2478"/>
        <v>0</v>
      </c>
      <c r="R1018" s="401">
        <f t="shared" si="2479"/>
        <v>0</v>
      </c>
      <c r="S1018" s="540"/>
      <c r="T1018" s="401"/>
      <c r="U1018" s="513">
        <f t="shared" si="2480"/>
        <v>0</v>
      </c>
      <c r="V1018" s="401">
        <f t="shared" si="2481"/>
        <v>0</v>
      </c>
      <c r="W1018" s="513"/>
      <c r="X1018" s="401"/>
      <c r="Y1018" s="513">
        <f t="shared" si="2482"/>
        <v>0</v>
      </c>
      <c r="Z1018" s="401">
        <f t="shared" si="2483"/>
        <v>0</v>
      </c>
      <c r="AA1018" s="513"/>
      <c r="AB1018" s="401">
        <f t="shared" si="2484"/>
        <v>0</v>
      </c>
      <c r="AC1018" s="513">
        <f t="shared" si="2485"/>
        <v>0</v>
      </c>
      <c r="AD1018" s="401">
        <f t="shared" si="2486"/>
        <v>0</v>
      </c>
      <c r="AE1018" s="513"/>
      <c r="AF1018" s="401">
        <f t="shared" si="2487"/>
        <v>0</v>
      </c>
      <c r="AG1018" s="513">
        <f t="shared" si="2488"/>
        <v>0</v>
      </c>
      <c r="AH1018" s="401">
        <f t="shared" si="2489"/>
        <v>0</v>
      </c>
      <c r="AI1018" s="513"/>
      <c r="AJ1018" s="401">
        <f t="shared" si="2490"/>
        <v>0</v>
      </c>
      <c r="AK1018" s="513">
        <f t="shared" si="2491"/>
        <v>0</v>
      </c>
      <c r="AL1018" s="401">
        <f t="shared" si="2390"/>
        <v>0</v>
      </c>
      <c r="AM1018" s="519"/>
      <c r="AN1018" s="429">
        <f t="shared" si="2391"/>
        <v>0</v>
      </c>
      <c r="AO1018" s="519">
        <f t="shared" si="2492"/>
        <v>0</v>
      </c>
      <c r="AP1018" s="429">
        <f t="shared" si="2493"/>
        <v>0</v>
      </c>
      <c r="AQ1018" s="591"/>
      <c r="AR1018" s="401">
        <f t="shared" si="2394"/>
        <v>0</v>
      </c>
      <c r="AS1018" s="519">
        <f t="shared" si="2494"/>
        <v>0</v>
      </c>
      <c r="AT1018" s="429">
        <f t="shared" si="2495"/>
        <v>0</v>
      </c>
      <c r="AU1018" s="513"/>
      <c r="AV1018" s="401">
        <f t="shared" si="2397"/>
        <v>0</v>
      </c>
      <c r="AW1018" s="519">
        <f t="shared" si="2496"/>
        <v>0</v>
      </c>
      <c r="AX1018" s="429">
        <f t="shared" si="2497"/>
        <v>0</v>
      </c>
      <c r="AY1018" s="513"/>
      <c r="AZ1018" s="681">
        <f t="shared" si="2400"/>
        <v>0</v>
      </c>
      <c r="BA1018" s="519">
        <f t="shared" si="2498"/>
        <v>0</v>
      </c>
      <c r="BB1018" s="429">
        <f t="shared" si="2499"/>
        <v>0</v>
      </c>
      <c r="BC1018" s="695"/>
      <c r="BD1018" s="681">
        <f t="shared" si="2500"/>
        <v>0</v>
      </c>
      <c r="BE1018" s="695">
        <f t="shared" si="2501"/>
        <v>0</v>
      </c>
      <c r="BF1018" s="681">
        <f t="shared" si="2502"/>
        <v>0</v>
      </c>
      <c r="BG1018" s="695"/>
      <c r="BH1018" s="681">
        <f t="shared" si="2503"/>
        <v>0</v>
      </c>
      <c r="BI1018" s="695">
        <f t="shared" si="2504"/>
        <v>0</v>
      </c>
      <c r="BJ1018" s="681">
        <f t="shared" si="2505"/>
        <v>0</v>
      </c>
      <c r="BK1018" s="695"/>
      <c r="BL1018" s="681">
        <f t="shared" si="2506"/>
        <v>0</v>
      </c>
      <c r="BM1018" s="695">
        <f t="shared" si="2507"/>
        <v>0</v>
      </c>
      <c r="BN1018" s="681">
        <f t="shared" si="2508"/>
        <v>0</v>
      </c>
      <c r="BO1018" s="722"/>
      <c r="BP1018" s="708">
        <f t="shared" si="2509"/>
        <v>0</v>
      </c>
      <c r="BQ1018" s="722">
        <f t="shared" si="2510"/>
        <v>0</v>
      </c>
      <c r="BR1018" s="708">
        <f t="shared" si="2511"/>
        <v>0</v>
      </c>
      <c r="BS1018" s="722"/>
      <c r="BT1018" s="708">
        <f t="shared" si="2512"/>
        <v>0</v>
      </c>
      <c r="BU1018" s="722">
        <f t="shared" si="2513"/>
        <v>0</v>
      </c>
      <c r="BV1018" s="708">
        <f t="shared" si="2514"/>
        <v>0</v>
      </c>
      <c r="BW1018" s="722"/>
      <c r="BX1018" s="708">
        <f t="shared" si="2515"/>
        <v>0</v>
      </c>
      <c r="BY1018" s="722">
        <f t="shared" si="2516"/>
        <v>0</v>
      </c>
      <c r="BZ1018" s="708">
        <f t="shared" si="2517"/>
        <v>0</v>
      </c>
      <c r="CA1018" s="722"/>
      <c r="CB1018" s="708">
        <f t="shared" si="2518"/>
        <v>0</v>
      </c>
      <c r="CC1018" s="722">
        <f t="shared" si="2519"/>
        <v>0</v>
      </c>
      <c r="CD1018" s="708">
        <f t="shared" si="2520"/>
        <v>0</v>
      </c>
      <c r="CE1018" s="708"/>
      <c r="CF1018" s="402">
        <f t="shared" si="2427"/>
        <v>31188</v>
      </c>
    </row>
    <row r="1019" spans="2:84" ht="72">
      <c r="B1019" s="395" t="s">
        <v>1870</v>
      </c>
      <c r="C1019" s="396" t="s">
        <v>1871</v>
      </c>
      <c r="D1019" s="397" t="s">
        <v>389</v>
      </c>
      <c r="E1019" s="398">
        <v>611664</v>
      </c>
      <c r="F1019" s="399">
        <v>1</v>
      </c>
      <c r="G1019" s="400">
        <f t="shared" si="2475"/>
        <v>611664</v>
      </c>
      <c r="H1019" s="400"/>
      <c r="I1019" s="401"/>
      <c r="J1019" s="401"/>
      <c r="K1019" s="513"/>
      <c r="L1019" s="401"/>
      <c r="M1019" s="513">
        <f t="shared" si="2476"/>
        <v>0</v>
      </c>
      <c r="N1019" s="401">
        <f t="shared" si="2477"/>
        <v>0</v>
      </c>
      <c r="O1019" s="513"/>
      <c r="P1019" s="401"/>
      <c r="Q1019" s="513">
        <f t="shared" si="2478"/>
        <v>0</v>
      </c>
      <c r="R1019" s="401">
        <f t="shared" si="2479"/>
        <v>0</v>
      </c>
      <c r="S1019" s="540"/>
      <c r="T1019" s="401"/>
      <c r="U1019" s="513">
        <f t="shared" si="2480"/>
        <v>0</v>
      </c>
      <c r="V1019" s="401">
        <f t="shared" si="2481"/>
        <v>0</v>
      </c>
      <c r="W1019" s="513"/>
      <c r="X1019" s="401"/>
      <c r="Y1019" s="513">
        <f t="shared" si="2482"/>
        <v>0</v>
      </c>
      <c r="Z1019" s="401">
        <f t="shared" si="2483"/>
        <v>0</v>
      </c>
      <c r="AA1019" s="513"/>
      <c r="AB1019" s="401">
        <f t="shared" si="2484"/>
        <v>0</v>
      </c>
      <c r="AC1019" s="513">
        <f t="shared" si="2485"/>
        <v>0</v>
      </c>
      <c r="AD1019" s="401">
        <f t="shared" si="2486"/>
        <v>0</v>
      </c>
      <c r="AE1019" s="513"/>
      <c r="AF1019" s="401">
        <f t="shared" si="2487"/>
        <v>0</v>
      </c>
      <c r="AG1019" s="513">
        <f t="shared" si="2488"/>
        <v>0</v>
      </c>
      <c r="AH1019" s="401">
        <f t="shared" si="2489"/>
        <v>0</v>
      </c>
      <c r="AI1019" s="513"/>
      <c r="AJ1019" s="401">
        <f t="shared" si="2490"/>
        <v>0</v>
      </c>
      <c r="AK1019" s="513">
        <f t="shared" si="2491"/>
        <v>0</v>
      </c>
      <c r="AL1019" s="401">
        <f t="shared" si="2390"/>
        <v>0</v>
      </c>
      <c r="AM1019" s="519"/>
      <c r="AN1019" s="429">
        <f t="shared" si="2391"/>
        <v>0</v>
      </c>
      <c r="AO1019" s="519">
        <f t="shared" si="2492"/>
        <v>0</v>
      </c>
      <c r="AP1019" s="429">
        <f t="shared" si="2493"/>
        <v>0</v>
      </c>
      <c r="AQ1019" s="591"/>
      <c r="AR1019" s="401">
        <f t="shared" si="2394"/>
        <v>0</v>
      </c>
      <c r="AS1019" s="519">
        <f t="shared" si="2494"/>
        <v>0</v>
      </c>
      <c r="AT1019" s="429">
        <f t="shared" si="2495"/>
        <v>0</v>
      </c>
      <c r="AU1019" s="513"/>
      <c r="AV1019" s="401">
        <f t="shared" si="2397"/>
        <v>0</v>
      </c>
      <c r="AW1019" s="519">
        <f t="shared" si="2496"/>
        <v>0</v>
      </c>
      <c r="AX1019" s="429">
        <f t="shared" si="2497"/>
        <v>0</v>
      </c>
      <c r="AY1019" s="513"/>
      <c r="AZ1019" s="681">
        <f t="shared" si="2400"/>
        <v>0</v>
      </c>
      <c r="BA1019" s="519">
        <f t="shared" si="2498"/>
        <v>0</v>
      </c>
      <c r="BB1019" s="429">
        <f t="shared" si="2499"/>
        <v>0</v>
      </c>
      <c r="BC1019" s="695"/>
      <c r="BD1019" s="681">
        <f t="shared" si="2500"/>
        <v>0</v>
      </c>
      <c r="BE1019" s="695">
        <f t="shared" si="2501"/>
        <v>0</v>
      </c>
      <c r="BF1019" s="681">
        <f t="shared" si="2502"/>
        <v>0</v>
      </c>
      <c r="BG1019" s="695"/>
      <c r="BH1019" s="681">
        <f t="shared" si="2503"/>
        <v>0</v>
      </c>
      <c r="BI1019" s="695">
        <f t="shared" si="2504"/>
        <v>0</v>
      </c>
      <c r="BJ1019" s="681">
        <f t="shared" si="2505"/>
        <v>0</v>
      </c>
      <c r="BK1019" s="695"/>
      <c r="BL1019" s="681">
        <f t="shared" si="2506"/>
        <v>0</v>
      </c>
      <c r="BM1019" s="695">
        <f t="shared" si="2507"/>
        <v>0</v>
      </c>
      <c r="BN1019" s="681">
        <f t="shared" si="2508"/>
        <v>0</v>
      </c>
      <c r="BO1019" s="722"/>
      <c r="BP1019" s="708">
        <f t="shared" si="2509"/>
        <v>0</v>
      </c>
      <c r="BQ1019" s="722">
        <f t="shared" si="2510"/>
        <v>0</v>
      </c>
      <c r="BR1019" s="708">
        <f t="shared" si="2511"/>
        <v>0</v>
      </c>
      <c r="BS1019" s="722"/>
      <c r="BT1019" s="708">
        <f t="shared" si="2512"/>
        <v>0</v>
      </c>
      <c r="BU1019" s="722">
        <f t="shared" si="2513"/>
        <v>0</v>
      </c>
      <c r="BV1019" s="708">
        <f t="shared" si="2514"/>
        <v>0</v>
      </c>
      <c r="BW1019" s="722"/>
      <c r="BX1019" s="708">
        <f t="shared" si="2515"/>
        <v>0</v>
      </c>
      <c r="BY1019" s="722">
        <f t="shared" si="2516"/>
        <v>0</v>
      </c>
      <c r="BZ1019" s="708">
        <f t="shared" si="2517"/>
        <v>0</v>
      </c>
      <c r="CA1019" s="722"/>
      <c r="CB1019" s="708">
        <f t="shared" si="2518"/>
        <v>0</v>
      </c>
      <c r="CC1019" s="722">
        <f t="shared" si="2519"/>
        <v>0</v>
      </c>
      <c r="CD1019" s="708">
        <f t="shared" si="2520"/>
        <v>0</v>
      </c>
      <c r="CE1019" s="708"/>
      <c r="CF1019" s="402">
        <f t="shared" si="2427"/>
        <v>151200</v>
      </c>
    </row>
    <row r="1020" spans="2:84" ht="36">
      <c r="B1020" s="395" t="s">
        <v>2008</v>
      </c>
      <c r="C1020" s="396" t="s">
        <v>2009</v>
      </c>
      <c r="D1020" s="397" t="s">
        <v>389</v>
      </c>
      <c r="E1020" s="398">
        <v>49380.210000000006</v>
      </c>
      <c r="F1020" s="399">
        <v>11</v>
      </c>
      <c r="G1020" s="400">
        <f t="shared" si="2475"/>
        <v>543182.31000000006</v>
      </c>
      <c r="H1020" s="400"/>
      <c r="I1020" s="401"/>
      <c r="J1020" s="401"/>
      <c r="K1020" s="513"/>
      <c r="L1020" s="401"/>
      <c r="M1020" s="513">
        <f t="shared" si="2476"/>
        <v>0</v>
      </c>
      <c r="N1020" s="401">
        <f t="shared" si="2477"/>
        <v>0</v>
      </c>
      <c r="O1020" s="513"/>
      <c r="P1020" s="401"/>
      <c r="Q1020" s="513">
        <f t="shared" si="2478"/>
        <v>0</v>
      </c>
      <c r="R1020" s="401">
        <f t="shared" si="2479"/>
        <v>0</v>
      </c>
      <c r="S1020" s="540"/>
      <c r="T1020" s="401"/>
      <c r="U1020" s="513">
        <f t="shared" si="2480"/>
        <v>0</v>
      </c>
      <c r="V1020" s="401">
        <f t="shared" si="2481"/>
        <v>0</v>
      </c>
      <c r="W1020" s="513"/>
      <c r="X1020" s="401"/>
      <c r="Y1020" s="513">
        <f t="shared" si="2482"/>
        <v>0</v>
      </c>
      <c r="Z1020" s="401">
        <f t="shared" si="2483"/>
        <v>0</v>
      </c>
      <c r="AA1020" s="513"/>
      <c r="AB1020" s="401">
        <f t="shared" si="2484"/>
        <v>0</v>
      </c>
      <c r="AC1020" s="513">
        <f t="shared" si="2485"/>
        <v>0</v>
      </c>
      <c r="AD1020" s="401">
        <f t="shared" si="2486"/>
        <v>0</v>
      </c>
      <c r="AE1020" s="513"/>
      <c r="AF1020" s="401">
        <f t="shared" si="2487"/>
        <v>0</v>
      </c>
      <c r="AG1020" s="513">
        <f t="shared" si="2488"/>
        <v>0</v>
      </c>
      <c r="AH1020" s="401">
        <f t="shared" si="2489"/>
        <v>0</v>
      </c>
      <c r="AI1020" s="513"/>
      <c r="AJ1020" s="401">
        <f t="shared" si="2490"/>
        <v>0</v>
      </c>
      <c r="AK1020" s="513">
        <f t="shared" si="2491"/>
        <v>0</v>
      </c>
      <c r="AL1020" s="401">
        <f t="shared" si="2390"/>
        <v>0</v>
      </c>
      <c r="AM1020" s="519"/>
      <c r="AN1020" s="429">
        <f t="shared" si="2391"/>
        <v>0</v>
      </c>
      <c r="AO1020" s="519">
        <f t="shared" si="2492"/>
        <v>0</v>
      </c>
      <c r="AP1020" s="429">
        <f t="shared" si="2493"/>
        <v>0</v>
      </c>
      <c r="AQ1020" s="591"/>
      <c r="AR1020" s="401">
        <f t="shared" si="2394"/>
        <v>0</v>
      </c>
      <c r="AS1020" s="519">
        <f t="shared" si="2494"/>
        <v>0</v>
      </c>
      <c r="AT1020" s="429">
        <f t="shared" si="2495"/>
        <v>0</v>
      </c>
      <c r="AU1020" s="513"/>
      <c r="AV1020" s="401">
        <f t="shared" si="2397"/>
        <v>0</v>
      </c>
      <c r="AW1020" s="519">
        <f t="shared" si="2496"/>
        <v>0</v>
      </c>
      <c r="AX1020" s="429">
        <f t="shared" si="2497"/>
        <v>0</v>
      </c>
      <c r="AY1020" s="513"/>
      <c r="AZ1020" s="681">
        <f t="shared" si="2400"/>
        <v>0</v>
      </c>
      <c r="BA1020" s="519">
        <f t="shared" si="2498"/>
        <v>0</v>
      </c>
      <c r="BB1020" s="429">
        <f t="shared" si="2499"/>
        <v>0</v>
      </c>
      <c r="BC1020" s="695"/>
      <c r="BD1020" s="681">
        <f t="shared" si="2500"/>
        <v>0</v>
      </c>
      <c r="BE1020" s="695">
        <f t="shared" si="2501"/>
        <v>0</v>
      </c>
      <c r="BF1020" s="681">
        <f t="shared" si="2502"/>
        <v>0</v>
      </c>
      <c r="BG1020" s="695"/>
      <c r="BH1020" s="681">
        <f t="shared" si="2503"/>
        <v>0</v>
      </c>
      <c r="BI1020" s="695">
        <f t="shared" si="2504"/>
        <v>0</v>
      </c>
      <c r="BJ1020" s="681">
        <f t="shared" si="2505"/>
        <v>0</v>
      </c>
      <c r="BK1020" s="695"/>
      <c r="BL1020" s="681">
        <f t="shared" si="2506"/>
        <v>0</v>
      </c>
      <c r="BM1020" s="695">
        <f t="shared" si="2507"/>
        <v>0</v>
      </c>
      <c r="BN1020" s="681">
        <f t="shared" si="2508"/>
        <v>0</v>
      </c>
      <c r="BO1020" s="722"/>
      <c r="BP1020" s="708">
        <f t="shared" si="2509"/>
        <v>0</v>
      </c>
      <c r="BQ1020" s="722">
        <f t="shared" si="2510"/>
        <v>0</v>
      </c>
      <c r="BR1020" s="708">
        <f t="shared" si="2511"/>
        <v>0</v>
      </c>
      <c r="BS1020" s="722"/>
      <c r="BT1020" s="708">
        <f t="shared" si="2512"/>
        <v>0</v>
      </c>
      <c r="BU1020" s="722">
        <f t="shared" si="2513"/>
        <v>0</v>
      </c>
      <c r="BV1020" s="708">
        <f t="shared" si="2514"/>
        <v>0</v>
      </c>
      <c r="BW1020" s="722"/>
      <c r="BX1020" s="708">
        <f t="shared" si="2515"/>
        <v>0</v>
      </c>
      <c r="BY1020" s="722">
        <f t="shared" si="2516"/>
        <v>0</v>
      </c>
      <c r="BZ1020" s="708">
        <f t="shared" si="2517"/>
        <v>0</v>
      </c>
      <c r="CA1020" s="722"/>
      <c r="CB1020" s="708">
        <f t="shared" si="2518"/>
        <v>0</v>
      </c>
      <c r="CC1020" s="722">
        <f t="shared" si="2519"/>
        <v>0</v>
      </c>
      <c r="CD1020" s="708">
        <f t="shared" si="2520"/>
        <v>0</v>
      </c>
      <c r="CE1020" s="708"/>
      <c r="CF1020" s="402">
        <f t="shared" si="2427"/>
        <v>493930</v>
      </c>
    </row>
    <row r="1021" spans="2:84" ht="36">
      <c r="B1021" s="395" t="s">
        <v>2010</v>
      </c>
      <c r="C1021" s="396" t="s">
        <v>2011</v>
      </c>
      <c r="D1021" s="397" t="s">
        <v>389</v>
      </c>
      <c r="E1021" s="398">
        <v>31188</v>
      </c>
      <c r="F1021" s="399">
        <v>1</v>
      </c>
      <c r="G1021" s="400">
        <f t="shared" si="2475"/>
        <v>31188</v>
      </c>
      <c r="H1021" s="400"/>
      <c r="I1021" s="401"/>
      <c r="J1021" s="401"/>
      <c r="K1021" s="513"/>
      <c r="L1021" s="401"/>
      <c r="M1021" s="513">
        <f t="shared" si="2476"/>
        <v>0</v>
      </c>
      <c r="N1021" s="401">
        <f t="shared" si="2477"/>
        <v>0</v>
      </c>
      <c r="O1021" s="513"/>
      <c r="P1021" s="401"/>
      <c r="Q1021" s="513">
        <f t="shared" si="2478"/>
        <v>0</v>
      </c>
      <c r="R1021" s="401">
        <f t="shared" si="2479"/>
        <v>0</v>
      </c>
      <c r="S1021" s="540"/>
      <c r="T1021" s="401"/>
      <c r="U1021" s="513">
        <f t="shared" si="2480"/>
        <v>0</v>
      </c>
      <c r="V1021" s="401">
        <f t="shared" si="2481"/>
        <v>0</v>
      </c>
      <c r="W1021" s="513"/>
      <c r="X1021" s="401"/>
      <c r="Y1021" s="513">
        <f t="shared" si="2482"/>
        <v>0</v>
      </c>
      <c r="Z1021" s="401">
        <f t="shared" si="2483"/>
        <v>0</v>
      </c>
      <c r="AA1021" s="513"/>
      <c r="AB1021" s="401">
        <f t="shared" si="2484"/>
        <v>0</v>
      </c>
      <c r="AC1021" s="513">
        <f t="shared" si="2485"/>
        <v>0</v>
      </c>
      <c r="AD1021" s="401">
        <f t="shared" si="2486"/>
        <v>0</v>
      </c>
      <c r="AE1021" s="513"/>
      <c r="AF1021" s="401">
        <f t="shared" si="2487"/>
        <v>0</v>
      </c>
      <c r="AG1021" s="513">
        <f t="shared" si="2488"/>
        <v>0</v>
      </c>
      <c r="AH1021" s="401">
        <f t="shared" si="2489"/>
        <v>0</v>
      </c>
      <c r="AI1021" s="513"/>
      <c r="AJ1021" s="401">
        <f t="shared" si="2490"/>
        <v>0</v>
      </c>
      <c r="AK1021" s="513">
        <f t="shared" si="2491"/>
        <v>0</v>
      </c>
      <c r="AL1021" s="401">
        <f t="shared" ref="AL1021:AL1036" si="2521">AK1021*$E1021</f>
        <v>0</v>
      </c>
      <c r="AM1021" s="519"/>
      <c r="AN1021" s="429">
        <f t="shared" ref="AN1021:AN1036" si="2522">AM1021*$E1021</f>
        <v>0</v>
      </c>
      <c r="AO1021" s="519">
        <f t="shared" si="2492"/>
        <v>0</v>
      </c>
      <c r="AP1021" s="429">
        <f t="shared" si="2493"/>
        <v>0</v>
      </c>
      <c r="AQ1021" s="591"/>
      <c r="AR1021" s="401">
        <f t="shared" ref="AR1021:AR1036" si="2523">AQ1021*$E1021</f>
        <v>0</v>
      </c>
      <c r="AS1021" s="519">
        <f t="shared" si="2494"/>
        <v>0</v>
      </c>
      <c r="AT1021" s="429">
        <f t="shared" si="2495"/>
        <v>0</v>
      </c>
      <c r="AU1021" s="513"/>
      <c r="AV1021" s="401">
        <f t="shared" ref="AV1021:AV1036" si="2524">AU1021*$E1021</f>
        <v>0</v>
      </c>
      <c r="AW1021" s="519">
        <f t="shared" si="2496"/>
        <v>0</v>
      </c>
      <c r="AX1021" s="429">
        <f t="shared" si="2497"/>
        <v>0</v>
      </c>
      <c r="AY1021" s="513"/>
      <c r="AZ1021" s="681">
        <f t="shared" ref="AZ1021:AZ1036" si="2525">AY1021*$E1021</f>
        <v>0</v>
      </c>
      <c r="BA1021" s="519">
        <f t="shared" si="2498"/>
        <v>0</v>
      </c>
      <c r="BB1021" s="429">
        <f t="shared" si="2499"/>
        <v>0</v>
      </c>
      <c r="BC1021" s="695"/>
      <c r="BD1021" s="681">
        <f t="shared" si="2500"/>
        <v>0</v>
      </c>
      <c r="BE1021" s="695">
        <f t="shared" si="2501"/>
        <v>0</v>
      </c>
      <c r="BF1021" s="681">
        <f t="shared" si="2502"/>
        <v>0</v>
      </c>
      <c r="BG1021" s="695"/>
      <c r="BH1021" s="681">
        <f t="shared" si="2503"/>
        <v>0</v>
      </c>
      <c r="BI1021" s="695">
        <f t="shared" si="2504"/>
        <v>0</v>
      </c>
      <c r="BJ1021" s="681">
        <f t="shared" si="2505"/>
        <v>0</v>
      </c>
      <c r="BK1021" s="695"/>
      <c r="BL1021" s="681">
        <f t="shared" si="2506"/>
        <v>0</v>
      </c>
      <c r="BM1021" s="695">
        <f t="shared" si="2507"/>
        <v>0</v>
      </c>
      <c r="BN1021" s="681">
        <f t="shared" si="2508"/>
        <v>0</v>
      </c>
      <c r="BO1021" s="722"/>
      <c r="BP1021" s="708">
        <f t="shared" si="2509"/>
        <v>0</v>
      </c>
      <c r="BQ1021" s="722">
        <f t="shared" si="2510"/>
        <v>0</v>
      </c>
      <c r="BR1021" s="708">
        <f t="shared" si="2511"/>
        <v>0</v>
      </c>
      <c r="BS1021" s="722"/>
      <c r="BT1021" s="708">
        <f t="shared" si="2512"/>
        <v>0</v>
      </c>
      <c r="BU1021" s="722">
        <f t="shared" si="2513"/>
        <v>0</v>
      </c>
      <c r="BV1021" s="708">
        <f t="shared" si="2514"/>
        <v>0</v>
      </c>
      <c r="BW1021" s="722"/>
      <c r="BX1021" s="708">
        <f t="shared" si="2515"/>
        <v>0</v>
      </c>
      <c r="BY1021" s="722">
        <f t="shared" si="2516"/>
        <v>0</v>
      </c>
      <c r="BZ1021" s="708">
        <f t="shared" si="2517"/>
        <v>0</v>
      </c>
      <c r="CA1021" s="722"/>
      <c r="CB1021" s="708">
        <f t="shared" si="2518"/>
        <v>0</v>
      </c>
      <c r="CC1021" s="722">
        <f t="shared" si="2519"/>
        <v>0</v>
      </c>
      <c r="CD1021" s="708">
        <f t="shared" si="2520"/>
        <v>0</v>
      </c>
      <c r="CE1021" s="708"/>
      <c r="CF1021" s="402">
        <f t="shared" si="2427"/>
        <v>2257124</v>
      </c>
    </row>
    <row r="1022" spans="2:84" ht="36">
      <c r="B1022" s="395" t="s">
        <v>2012</v>
      </c>
      <c r="C1022" s="396" t="s">
        <v>2013</v>
      </c>
      <c r="D1022" s="397" t="s">
        <v>389</v>
      </c>
      <c r="E1022" s="398">
        <v>37800</v>
      </c>
      <c r="F1022" s="399">
        <v>4</v>
      </c>
      <c r="G1022" s="400">
        <f t="shared" si="2475"/>
        <v>151200</v>
      </c>
      <c r="H1022" s="400"/>
      <c r="I1022" s="401"/>
      <c r="J1022" s="401"/>
      <c r="K1022" s="513"/>
      <c r="L1022" s="401"/>
      <c r="M1022" s="513">
        <f t="shared" si="2476"/>
        <v>0</v>
      </c>
      <c r="N1022" s="401">
        <f t="shared" si="2477"/>
        <v>0</v>
      </c>
      <c r="O1022" s="513"/>
      <c r="P1022" s="401"/>
      <c r="Q1022" s="513">
        <f t="shared" si="2478"/>
        <v>0</v>
      </c>
      <c r="R1022" s="401">
        <f t="shared" si="2479"/>
        <v>0</v>
      </c>
      <c r="S1022" s="540"/>
      <c r="T1022" s="401"/>
      <c r="U1022" s="513">
        <f t="shared" si="2480"/>
        <v>0</v>
      </c>
      <c r="V1022" s="401">
        <f t="shared" si="2481"/>
        <v>0</v>
      </c>
      <c r="W1022" s="513"/>
      <c r="X1022" s="401"/>
      <c r="Y1022" s="513">
        <f t="shared" si="2482"/>
        <v>0</v>
      </c>
      <c r="Z1022" s="401">
        <f t="shared" si="2483"/>
        <v>0</v>
      </c>
      <c r="AA1022" s="513"/>
      <c r="AB1022" s="401">
        <f t="shared" si="2484"/>
        <v>0</v>
      </c>
      <c r="AC1022" s="513">
        <f t="shared" si="2485"/>
        <v>0</v>
      </c>
      <c r="AD1022" s="401">
        <f t="shared" si="2486"/>
        <v>0</v>
      </c>
      <c r="AE1022" s="513"/>
      <c r="AF1022" s="401">
        <f t="shared" si="2487"/>
        <v>0</v>
      </c>
      <c r="AG1022" s="513">
        <f t="shared" si="2488"/>
        <v>0</v>
      </c>
      <c r="AH1022" s="401">
        <f t="shared" si="2489"/>
        <v>0</v>
      </c>
      <c r="AI1022" s="513"/>
      <c r="AJ1022" s="401">
        <f t="shared" si="2490"/>
        <v>0</v>
      </c>
      <c r="AK1022" s="513">
        <f t="shared" si="2491"/>
        <v>0</v>
      </c>
      <c r="AL1022" s="401">
        <f t="shared" si="2521"/>
        <v>0</v>
      </c>
      <c r="AM1022" s="519"/>
      <c r="AN1022" s="429">
        <f t="shared" si="2522"/>
        <v>0</v>
      </c>
      <c r="AO1022" s="519">
        <f t="shared" si="2492"/>
        <v>0</v>
      </c>
      <c r="AP1022" s="429">
        <f t="shared" si="2493"/>
        <v>0</v>
      </c>
      <c r="AQ1022" s="591"/>
      <c r="AR1022" s="401">
        <f t="shared" si="2523"/>
        <v>0</v>
      </c>
      <c r="AS1022" s="519">
        <f t="shared" si="2494"/>
        <v>0</v>
      </c>
      <c r="AT1022" s="429">
        <f t="shared" si="2495"/>
        <v>0</v>
      </c>
      <c r="AU1022" s="513"/>
      <c r="AV1022" s="401">
        <f t="shared" si="2524"/>
        <v>0</v>
      </c>
      <c r="AW1022" s="519">
        <f t="shared" si="2496"/>
        <v>0</v>
      </c>
      <c r="AX1022" s="429">
        <f t="shared" si="2497"/>
        <v>0</v>
      </c>
      <c r="AY1022" s="513"/>
      <c r="AZ1022" s="681">
        <f t="shared" si="2525"/>
        <v>0</v>
      </c>
      <c r="BA1022" s="519">
        <f t="shared" si="2498"/>
        <v>0</v>
      </c>
      <c r="BB1022" s="429">
        <f t="shared" si="2499"/>
        <v>0</v>
      </c>
      <c r="BC1022" s="695"/>
      <c r="BD1022" s="681">
        <f t="shared" si="2500"/>
        <v>0</v>
      </c>
      <c r="BE1022" s="695">
        <f t="shared" si="2501"/>
        <v>0</v>
      </c>
      <c r="BF1022" s="681">
        <f t="shared" si="2502"/>
        <v>0</v>
      </c>
      <c r="BG1022" s="695"/>
      <c r="BH1022" s="681">
        <f t="shared" si="2503"/>
        <v>0</v>
      </c>
      <c r="BI1022" s="695">
        <f t="shared" si="2504"/>
        <v>0</v>
      </c>
      <c r="BJ1022" s="681">
        <f t="shared" si="2505"/>
        <v>0</v>
      </c>
      <c r="BK1022" s="695"/>
      <c r="BL1022" s="681">
        <f t="shared" si="2506"/>
        <v>0</v>
      </c>
      <c r="BM1022" s="695">
        <f t="shared" si="2507"/>
        <v>0</v>
      </c>
      <c r="BN1022" s="681">
        <f t="shared" si="2508"/>
        <v>0</v>
      </c>
      <c r="BO1022" s="722"/>
      <c r="BP1022" s="708">
        <f t="shared" si="2509"/>
        <v>0</v>
      </c>
      <c r="BQ1022" s="722">
        <f t="shared" si="2510"/>
        <v>0</v>
      </c>
      <c r="BR1022" s="708">
        <f t="shared" si="2511"/>
        <v>0</v>
      </c>
      <c r="BS1022" s="722"/>
      <c r="BT1022" s="708">
        <f t="shared" si="2512"/>
        <v>0</v>
      </c>
      <c r="BU1022" s="722">
        <f t="shared" si="2513"/>
        <v>0</v>
      </c>
      <c r="BV1022" s="708">
        <f t="shared" si="2514"/>
        <v>0</v>
      </c>
      <c r="BW1022" s="722"/>
      <c r="BX1022" s="708">
        <f t="shared" si="2515"/>
        <v>0</v>
      </c>
      <c r="BY1022" s="722">
        <f t="shared" si="2516"/>
        <v>0</v>
      </c>
      <c r="BZ1022" s="708">
        <f t="shared" si="2517"/>
        <v>0</v>
      </c>
      <c r="CA1022" s="722"/>
      <c r="CB1022" s="708">
        <f t="shared" si="2518"/>
        <v>0</v>
      </c>
      <c r="CC1022" s="722">
        <f t="shared" si="2519"/>
        <v>0</v>
      </c>
      <c r="CD1022" s="708">
        <f t="shared" si="2520"/>
        <v>0</v>
      </c>
      <c r="CE1022" s="708"/>
      <c r="CF1022" s="402">
        <f t="shared" si="2427"/>
        <v>1492286</v>
      </c>
    </row>
    <row r="1023" spans="2:84" ht="90">
      <c r="B1023" s="395" t="s">
        <v>2021</v>
      </c>
      <c r="C1023" s="396" t="s">
        <v>2022</v>
      </c>
      <c r="D1023" s="397" t="s">
        <v>392</v>
      </c>
      <c r="E1023" s="398">
        <v>49393</v>
      </c>
      <c r="F1023" s="399">
        <v>10</v>
      </c>
      <c r="G1023" s="400">
        <f t="shared" si="2475"/>
        <v>493930</v>
      </c>
      <c r="H1023" s="400"/>
      <c r="I1023" s="401"/>
      <c r="J1023" s="401"/>
      <c r="K1023" s="513"/>
      <c r="L1023" s="401"/>
      <c r="M1023" s="513">
        <f t="shared" si="2476"/>
        <v>0</v>
      </c>
      <c r="N1023" s="401">
        <f t="shared" si="2477"/>
        <v>0</v>
      </c>
      <c r="O1023" s="513"/>
      <c r="P1023" s="401"/>
      <c r="Q1023" s="513">
        <f t="shared" si="2478"/>
        <v>0</v>
      </c>
      <c r="R1023" s="401">
        <f t="shared" si="2479"/>
        <v>0</v>
      </c>
      <c r="S1023" s="540"/>
      <c r="T1023" s="401"/>
      <c r="U1023" s="513">
        <f t="shared" si="2480"/>
        <v>0</v>
      </c>
      <c r="V1023" s="401">
        <f t="shared" si="2481"/>
        <v>0</v>
      </c>
      <c r="W1023" s="513"/>
      <c r="X1023" s="401"/>
      <c r="Y1023" s="513">
        <f t="shared" si="2482"/>
        <v>0</v>
      </c>
      <c r="Z1023" s="401">
        <f t="shared" si="2483"/>
        <v>0</v>
      </c>
      <c r="AA1023" s="513"/>
      <c r="AB1023" s="401">
        <f t="shared" si="2484"/>
        <v>0</v>
      </c>
      <c r="AC1023" s="513">
        <f t="shared" si="2485"/>
        <v>0</v>
      </c>
      <c r="AD1023" s="401">
        <f t="shared" si="2486"/>
        <v>0</v>
      </c>
      <c r="AE1023" s="513"/>
      <c r="AF1023" s="401">
        <f t="shared" si="2487"/>
        <v>0</v>
      </c>
      <c r="AG1023" s="513">
        <f t="shared" si="2488"/>
        <v>0</v>
      </c>
      <c r="AH1023" s="401">
        <f t="shared" si="2489"/>
        <v>0</v>
      </c>
      <c r="AI1023" s="513"/>
      <c r="AJ1023" s="401">
        <f t="shared" si="2490"/>
        <v>0</v>
      </c>
      <c r="AK1023" s="513">
        <f t="shared" si="2491"/>
        <v>0</v>
      </c>
      <c r="AL1023" s="401">
        <f t="shared" si="2521"/>
        <v>0</v>
      </c>
      <c r="AM1023" s="519"/>
      <c r="AN1023" s="429">
        <f t="shared" si="2522"/>
        <v>0</v>
      </c>
      <c r="AO1023" s="519">
        <f t="shared" si="2492"/>
        <v>0</v>
      </c>
      <c r="AP1023" s="429">
        <f t="shared" si="2493"/>
        <v>0</v>
      </c>
      <c r="AQ1023" s="591"/>
      <c r="AR1023" s="401">
        <f t="shared" si="2523"/>
        <v>0</v>
      </c>
      <c r="AS1023" s="519">
        <f t="shared" si="2494"/>
        <v>0</v>
      </c>
      <c r="AT1023" s="429">
        <f t="shared" si="2495"/>
        <v>0</v>
      </c>
      <c r="AU1023" s="513"/>
      <c r="AV1023" s="401">
        <f t="shared" si="2524"/>
        <v>0</v>
      </c>
      <c r="AW1023" s="519">
        <f t="shared" si="2496"/>
        <v>0</v>
      </c>
      <c r="AX1023" s="429">
        <f t="shared" si="2497"/>
        <v>0</v>
      </c>
      <c r="AY1023" s="513"/>
      <c r="AZ1023" s="681">
        <f t="shared" si="2525"/>
        <v>0</v>
      </c>
      <c r="BA1023" s="519">
        <f t="shared" si="2498"/>
        <v>0</v>
      </c>
      <c r="BB1023" s="429">
        <f t="shared" si="2499"/>
        <v>0</v>
      </c>
      <c r="BC1023" s="695"/>
      <c r="BD1023" s="681">
        <f t="shared" si="2500"/>
        <v>0</v>
      </c>
      <c r="BE1023" s="695">
        <f t="shared" si="2501"/>
        <v>0</v>
      </c>
      <c r="BF1023" s="681">
        <f t="shared" si="2502"/>
        <v>0</v>
      </c>
      <c r="BG1023" s="695"/>
      <c r="BH1023" s="681">
        <f t="shared" si="2503"/>
        <v>0</v>
      </c>
      <c r="BI1023" s="695">
        <f t="shared" si="2504"/>
        <v>0</v>
      </c>
      <c r="BJ1023" s="681">
        <f t="shared" si="2505"/>
        <v>0</v>
      </c>
      <c r="BK1023" s="695"/>
      <c r="BL1023" s="681">
        <f t="shared" si="2506"/>
        <v>0</v>
      </c>
      <c r="BM1023" s="695">
        <f t="shared" si="2507"/>
        <v>0</v>
      </c>
      <c r="BN1023" s="681">
        <f t="shared" si="2508"/>
        <v>0</v>
      </c>
      <c r="BO1023" s="722"/>
      <c r="BP1023" s="708">
        <f t="shared" si="2509"/>
        <v>0</v>
      </c>
      <c r="BQ1023" s="722">
        <f t="shared" si="2510"/>
        <v>0</v>
      </c>
      <c r="BR1023" s="708">
        <f t="shared" si="2511"/>
        <v>0</v>
      </c>
      <c r="BS1023" s="722"/>
      <c r="BT1023" s="708">
        <f t="shared" si="2512"/>
        <v>0</v>
      </c>
      <c r="BU1023" s="722">
        <f t="shared" si="2513"/>
        <v>0</v>
      </c>
      <c r="BV1023" s="708">
        <f t="shared" si="2514"/>
        <v>0</v>
      </c>
      <c r="BW1023" s="722"/>
      <c r="BX1023" s="708">
        <f t="shared" si="2515"/>
        <v>0</v>
      </c>
      <c r="BY1023" s="722">
        <f t="shared" si="2516"/>
        <v>0</v>
      </c>
      <c r="BZ1023" s="708">
        <f t="shared" si="2517"/>
        <v>0</v>
      </c>
      <c r="CA1023" s="722"/>
      <c r="CB1023" s="708">
        <f t="shared" si="2518"/>
        <v>0</v>
      </c>
      <c r="CC1023" s="722">
        <f t="shared" si="2519"/>
        <v>0</v>
      </c>
      <c r="CD1023" s="708">
        <f t="shared" si="2520"/>
        <v>0</v>
      </c>
      <c r="CE1023" s="708"/>
      <c r="CF1023" s="402">
        <f t="shared" si="2427"/>
        <v>1660685</v>
      </c>
    </row>
    <row r="1024" spans="2:84" ht="90">
      <c r="B1024" s="395" t="s">
        <v>2407</v>
      </c>
      <c r="C1024" s="396" t="s">
        <v>2037</v>
      </c>
      <c r="D1024" s="397" t="s">
        <v>389</v>
      </c>
      <c r="E1024" s="398">
        <v>564281</v>
      </c>
      <c r="F1024" s="399">
        <v>4</v>
      </c>
      <c r="G1024" s="400">
        <f t="shared" si="2475"/>
        <v>2257124</v>
      </c>
      <c r="H1024" s="400"/>
      <c r="I1024" s="401"/>
      <c r="J1024" s="401"/>
      <c r="K1024" s="513"/>
      <c r="L1024" s="401"/>
      <c r="M1024" s="513">
        <f t="shared" si="2476"/>
        <v>0</v>
      </c>
      <c r="N1024" s="401">
        <f t="shared" si="2477"/>
        <v>0</v>
      </c>
      <c r="O1024" s="513"/>
      <c r="P1024" s="401"/>
      <c r="Q1024" s="513">
        <f t="shared" si="2478"/>
        <v>0</v>
      </c>
      <c r="R1024" s="401">
        <f t="shared" si="2479"/>
        <v>0</v>
      </c>
      <c r="S1024" s="540"/>
      <c r="T1024" s="401"/>
      <c r="U1024" s="513">
        <f t="shared" si="2480"/>
        <v>0</v>
      </c>
      <c r="V1024" s="401">
        <f t="shared" si="2481"/>
        <v>0</v>
      </c>
      <c r="W1024" s="513"/>
      <c r="X1024" s="401"/>
      <c r="Y1024" s="513">
        <f t="shared" si="2482"/>
        <v>0</v>
      </c>
      <c r="Z1024" s="401">
        <f t="shared" si="2483"/>
        <v>0</v>
      </c>
      <c r="AA1024" s="513"/>
      <c r="AB1024" s="401">
        <f t="shared" si="2484"/>
        <v>0</v>
      </c>
      <c r="AC1024" s="513">
        <f t="shared" si="2485"/>
        <v>0</v>
      </c>
      <c r="AD1024" s="401">
        <f t="shared" si="2486"/>
        <v>0</v>
      </c>
      <c r="AE1024" s="513"/>
      <c r="AF1024" s="401">
        <f t="shared" si="2487"/>
        <v>0</v>
      </c>
      <c r="AG1024" s="513">
        <f t="shared" si="2488"/>
        <v>0</v>
      </c>
      <c r="AH1024" s="401">
        <f t="shared" si="2489"/>
        <v>0</v>
      </c>
      <c r="AI1024" s="513"/>
      <c r="AJ1024" s="401">
        <f t="shared" si="2490"/>
        <v>0</v>
      </c>
      <c r="AK1024" s="513">
        <f t="shared" si="2491"/>
        <v>0</v>
      </c>
      <c r="AL1024" s="401">
        <f t="shared" si="2521"/>
        <v>0</v>
      </c>
      <c r="AM1024" s="519"/>
      <c r="AN1024" s="429">
        <f t="shared" si="2522"/>
        <v>0</v>
      </c>
      <c r="AO1024" s="519">
        <f t="shared" si="2492"/>
        <v>0</v>
      </c>
      <c r="AP1024" s="429">
        <f t="shared" si="2493"/>
        <v>0</v>
      </c>
      <c r="AQ1024" s="591"/>
      <c r="AR1024" s="401">
        <f t="shared" si="2523"/>
        <v>0</v>
      </c>
      <c r="AS1024" s="519">
        <f t="shared" si="2494"/>
        <v>0</v>
      </c>
      <c r="AT1024" s="429">
        <f t="shared" si="2495"/>
        <v>0</v>
      </c>
      <c r="AU1024" s="513"/>
      <c r="AV1024" s="401">
        <f t="shared" si="2524"/>
        <v>0</v>
      </c>
      <c r="AW1024" s="519">
        <f t="shared" si="2496"/>
        <v>0</v>
      </c>
      <c r="AX1024" s="429">
        <f t="shared" si="2497"/>
        <v>0</v>
      </c>
      <c r="AY1024" s="513"/>
      <c r="AZ1024" s="681">
        <f t="shared" si="2525"/>
        <v>0</v>
      </c>
      <c r="BA1024" s="519">
        <f t="shared" si="2498"/>
        <v>0</v>
      </c>
      <c r="BB1024" s="429">
        <f t="shared" si="2499"/>
        <v>0</v>
      </c>
      <c r="BC1024" s="695"/>
      <c r="BD1024" s="681">
        <f t="shared" si="2500"/>
        <v>0</v>
      </c>
      <c r="BE1024" s="695">
        <f t="shared" si="2501"/>
        <v>0</v>
      </c>
      <c r="BF1024" s="681">
        <f t="shared" si="2502"/>
        <v>0</v>
      </c>
      <c r="BG1024" s="695"/>
      <c r="BH1024" s="681">
        <f t="shared" si="2503"/>
        <v>0</v>
      </c>
      <c r="BI1024" s="695">
        <f t="shared" si="2504"/>
        <v>0</v>
      </c>
      <c r="BJ1024" s="681">
        <f t="shared" si="2505"/>
        <v>0</v>
      </c>
      <c r="BK1024" s="695"/>
      <c r="BL1024" s="681">
        <f t="shared" si="2506"/>
        <v>0</v>
      </c>
      <c r="BM1024" s="695">
        <f t="shared" si="2507"/>
        <v>0</v>
      </c>
      <c r="BN1024" s="681">
        <f t="shared" si="2508"/>
        <v>0</v>
      </c>
      <c r="BO1024" s="722"/>
      <c r="BP1024" s="708">
        <f t="shared" si="2509"/>
        <v>0</v>
      </c>
      <c r="BQ1024" s="722">
        <f t="shared" si="2510"/>
        <v>0</v>
      </c>
      <c r="BR1024" s="708">
        <f t="shared" si="2511"/>
        <v>0</v>
      </c>
      <c r="BS1024" s="722"/>
      <c r="BT1024" s="708">
        <f t="shared" si="2512"/>
        <v>0</v>
      </c>
      <c r="BU1024" s="722">
        <f t="shared" si="2513"/>
        <v>0</v>
      </c>
      <c r="BV1024" s="708">
        <f t="shared" si="2514"/>
        <v>0</v>
      </c>
      <c r="BW1024" s="722"/>
      <c r="BX1024" s="708">
        <f t="shared" si="2515"/>
        <v>0</v>
      </c>
      <c r="BY1024" s="722">
        <f t="shared" si="2516"/>
        <v>0</v>
      </c>
      <c r="BZ1024" s="708">
        <f t="shared" si="2517"/>
        <v>0</v>
      </c>
      <c r="CA1024" s="722"/>
      <c r="CB1024" s="708">
        <f t="shared" si="2518"/>
        <v>0</v>
      </c>
      <c r="CC1024" s="722">
        <f t="shared" si="2519"/>
        <v>0</v>
      </c>
      <c r="CD1024" s="708">
        <f t="shared" si="2520"/>
        <v>0</v>
      </c>
      <c r="CE1024" s="708"/>
      <c r="CF1024" s="402">
        <f t="shared" si="2427"/>
        <v>363829</v>
      </c>
    </row>
    <row r="1025" spans="1:84" ht="108">
      <c r="B1025" s="395" t="s">
        <v>2038</v>
      </c>
      <c r="C1025" s="396" t="s">
        <v>2039</v>
      </c>
      <c r="D1025" s="397" t="s">
        <v>389</v>
      </c>
      <c r="E1025" s="398">
        <v>1492286</v>
      </c>
      <c r="F1025" s="399">
        <v>1</v>
      </c>
      <c r="G1025" s="400">
        <f t="shared" si="2475"/>
        <v>1492286</v>
      </c>
      <c r="H1025" s="400"/>
      <c r="I1025" s="401"/>
      <c r="J1025" s="401"/>
      <c r="K1025" s="513"/>
      <c r="L1025" s="401"/>
      <c r="M1025" s="513">
        <f t="shared" si="2476"/>
        <v>0</v>
      </c>
      <c r="N1025" s="401">
        <f t="shared" si="2477"/>
        <v>0</v>
      </c>
      <c r="O1025" s="513"/>
      <c r="P1025" s="401"/>
      <c r="Q1025" s="513">
        <f t="shared" si="2478"/>
        <v>0</v>
      </c>
      <c r="R1025" s="401">
        <f t="shared" si="2479"/>
        <v>0</v>
      </c>
      <c r="S1025" s="540"/>
      <c r="T1025" s="401"/>
      <c r="U1025" s="513">
        <f t="shared" si="2480"/>
        <v>0</v>
      </c>
      <c r="V1025" s="401">
        <f t="shared" si="2481"/>
        <v>0</v>
      </c>
      <c r="W1025" s="513"/>
      <c r="X1025" s="401"/>
      <c r="Y1025" s="513">
        <f t="shared" si="2482"/>
        <v>0</v>
      </c>
      <c r="Z1025" s="401">
        <f t="shared" si="2483"/>
        <v>0</v>
      </c>
      <c r="AA1025" s="513"/>
      <c r="AB1025" s="401">
        <f t="shared" si="2484"/>
        <v>0</v>
      </c>
      <c r="AC1025" s="513">
        <f t="shared" si="2485"/>
        <v>0</v>
      </c>
      <c r="AD1025" s="401">
        <f t="shared" si="2486"/>
        <v>0</v>
      </c>
      <c r="AE1025" s="513"/>
      <c r="AF1025" s="401">
        <f t="shared" si="2487"/>
        <v>0</v>
      </c>
      <c r="AG1025" s="513">
        <f t="shared" si="2488"/>
        <v>0</v>
      </c>
      <c r="AH1025" s="401">
        <f t="shared" si="2489"/>
        <v>0</v>
      </c>
      <c r="AI1025" s="513"/>
      <c r="AJ1025" s="401">
        <f t="shared" si="2490"/>
        <v>0</v>
      </c>
      <c r="AK1025" s="513">
        <f t="shared" si="2491"/>
        <v>0</v>
      </c>
      <c r="AL1025" s="401">
        <f t="shared" si="2521"/>
        <v>0</v>
      </c>
      <c r="AM1025" s="519"/>
      <c r="AN1025" s="429">
        <f t="shared" si="2522"/>
        <v>0</v>
      </c>
      <c r="AO1025" s="519">
        <f t="shared" si="2492"/>
        <v>0</v>
      </c>
      <c r="AP1025" s="429">
        <f t="shared" si="2493"/>
        <v>0</v>
      </c>
      <c r="AQ1025" s="591"/>
      <c r="AR1025" s="401">
        <f t="shared" si="2523"/>
        <v>0</v>
      </c>
      <c r="AS1025" s="519">
        <f t="shared" si="2494"/>
        <v>0</v>
      </c>
      <c r="AT1025" s="429">
        <f t="shared" si="2495"/>
        <v>0</v>
      </c>
      <c r="AU1025" s="513"/>
      <c r="AV1025" s="401">
        <f t="shared" si="2524"/>
        <v>0</v>
      </c>
      <c r="AW1025" s="519">
        <f t="shared" si="2496"/>
        <v>0</v>
      </c>
      <c r="AX1025" s="429">
        <f t="shared" si="2497"/>
        <v>0</v>
      </c>
      <c r="AY1025" s="513"/>
      <c r="AZ1025" s="681">
        <f t="shared" si="2525"/>
        <v>0</v>
      </c>
      <c r="BA1025" s="519">
        <f t="shared" si="2498"/>
        <v>0</v>
      </c>
      <c r="BB1025" s="429">
        <f t="shared" si="2499"/>
        <v>0</v>
      </c>
      <c r="BC1025" s="695"/>
      <c r="BD1025" s="681">
        <f t="shared" si="2500"/>
        <v>0</v>
      </c>
      <c r="BE1025" s="695">
        <f t="shared" si="2501"/>
        <v>0</v>
      </c>
      <c r="BF1025" s="681">
        <f t="shared" si="2502"/>
        <v>0</v>
      </c>
      <c r="BG1025" s="695"/>
      <c r="BH1025" s="681">
        <f t="shared" si="2503"/>
        <v>0</v>
      </c>
      <c r="BI1025" s="695">
        <f t="shared" si="2504"/>
        <v>0</v>
      </c>
      <c r="BJ1025" s="681">
        <f t="shared" si="2505"/>
        <v>0</v>
      </c>
      <c r="BK1025" s="695"/>
      <c r="BL1025" s="681">
        <f t="shared" si="2506"/>
        <v>0</v>
      </c>
      <c r="BM1025" s="695">
        <f t="shared" si="2507"/>
        <v>0</v>
      </c>
      <c r="BN1025" s="681">
        <f t="shared" si="2508"/>
        <v>0</v>
      </c>
      <c r="BO1025" s="722"/>
      <c r="BP1025" s="708">
        <f t="shared" si="2509"/>
        <v>0</v>
      </c>
      <c r="BQ1025" s="722">
        <f t="shared" si="2510"/>
        <v>0</v>
      </c>
      <c r="BR1025" s="708">
        <f t="shared" si="2511"/>
        <v>0</v>
      </c>
      <c r="BS1025" s="722"/>
      <c r="BT1025" s="708">
        <f t="shared" si="2512"/>
        <v>0</v>
      </c>
      <c r="BU1025" s="722">
        <f t="shared" si="2513"/>
        <v>0</v>
      </c>
      <c r="BV1025" s="708">
        <f t="shared" si="2514"/>
        <v>0</v>
      </c>
      <c r="BW1025" s="722"/>
      <c r="BX1025" s="708">
        <f t="shared" si="2515"/>
        <v>0</v>
      </c>
      <c r="BY1025" s="722">
        <f t="shared" si="2516"/>
        <v>0</v>
      </c>
      <c r="BZ1025" s="708">
        <f t="shared" si="2517"/>
        <v>0</v>
      </c>
      <c r="CA1025" s="722"/>
      <c r="CB1025" s="708">
        <f t="shared" si="2518"/>
        <v>0</v>
      </c>
      <c r="CC1025" s="722">
        <f t="shared" si="2519"/>
        <v>0</v>
      </c>
      <c r="CD1025" s="708">
        <f t="shared" si="2520"/>
        <v>0</v>
      </c>
      <c r="CE1025" s="708"/>
      <c r="CF1025" s="402">
        <f t="shared" si="2427"/>
        <v>337916</v>
      </c>
    </row>
    <row r="1026" spans="1:84" ht="72">
      <c r="B1026" s="395" t="s">
        <v>2040</v>
      </c>
      <c r="C1026" s="396" t="s">
        <v>2041</v>
      </c>
      <c r="D1026" s="397" t="s">
        <v>389</v>
      </c>
      <c r="E1026" s="398">
        <v>332137</v>
      </c>
      <c r="F1026" s="399">
        <v>5</v>
      </c>
      <c r="G1026" s="400">
        <f t="shared" si="2475"/>
        <v>1660685</v>
      </c>
      <c r="H1026" s="400"/>
      <c r="I1026" s="401"/>
      <c r="J1026" s="401"/>
      <c r="K1026" s="513"/>
      <c r="L1026" s="401"/>
      <c r="M1026" s="513">
        <f t="shared" si="2476"/>
        <v>0</v>
      </c>
      <c r="N1026" s="401">
        <f t="shared" si="2477"/>
        <v>0</v>
      </c>
      <c r="O1026" s="513"/>
      <c r="P1026" s="401"/>
      <c r="Q1026" s="513">
        <f t="shared" si="2478"/>
        <v>0</v>
      </c>
      <c r="R1026" s="401">
        <f t="shared" si="2479"/>
        <v>0</v>
      </c>
      <c r="S1026" s="540"/>
      <c r="T1026" s="401"/>
      <c r="U1026" s="513">
        <f t="shared" si="2480"/>
        <v>0</v>
      </c>
      <c r="V1026" s="401">
        <f t="shared" si="2481"/>
        <v>0</v>
      </c>
      <c r="W1026" s="513"/>
      <c r="X1026" s="401"/>
      <c r="Y1026" s="513">
        <f t="shared" si="2482"/>
        <v>0</v>
      </c>
      <c r="Z1026" s="401">
        <f t="shared" si="2483"/>
        <v>0</v>
      </c>
      <c r="AA1026" s="513"/>
      <c r="AB1026" s="401">
        <f t="shared" si="2484"/>
        <v>0</v>
      </c>
      <c r="AC1026" s="513">
        <f t="shared" si="2485"/>
        <v>0</v>
      </c>
      <c r="AD1026" s="401">
        <f t="shared" si="2486"/>
        <v>0</v>
      </c>
      <c r="AE1026" s="513"/>
      <c r="AF1026" s="401">
        <f t="shared" si="2487"/>
        <v>0</v>
      </c>
      <c r="AG1026" s="513">
        <f t="shared" si="2488"/>
        <v>0</v>
      </c>
      <c r="AH1026" s="401">
        <f t="shared" si="2489"/>
        <v>0</v>
      </c>
      <c r="AI1026" s="513"/>
      <c r="AJ1026" s="401">
        <f t="shared" si="2490"/>
        <v>0</v>
      </c>
      <c r="AK1026" s="513">
        <f t="shared" si="2491"/>
        <v>0</v>
      </c>
      <c r="AL1026" s="401">
        <f t="shared" si="2521"/>
        <v>0</v>
      </c>
      <c r="AM1026" s="519"/>
      <c r="AN1026" s="429">
        <f t="shared" si="2522"/>
        <v>0</v>
      </c>
      <c r="AO1026" s="519">
        <f t="shared" si="2492"/>
        <v>0</v>
      </c>
      <c r="AP1026" s="429">
        <f t="shared" si="2493"/>
        <v>0</v>
      </c>
      <c r="AQ1026" s="591"/>
      <c r="AR1026" s="401">
        <f t="shared" si="2523"/>
        <v>0</v>
      </c>
      <c r="AS1026" s="519">
        <f t="shared" si="2494"/>
        <v>0</v>
      </c>
      <c r="AT1026" s="429">
        <f t="shared" si="2495"/>
        <v>0</v>
      </c>
      <c r="AU1026" s="513"/>
      <c r="AV1026" s="401">
        <f t="shared" si="2524"/>
        <v>0</v>
      </c>
      <c r="AW1026" s="519">
        <f t="shared" si="2496"/>
        <v>0</v>
      </c>
      <c r="AX1026" s="429">
        <f t="shared" si="2497"/>
        <v>0</v>
      </c>
      <c r="AY1026" s="513"/>
      <c r="AZ1026" s="681">
        <f t="shared" si="2525"/>
        <v>0</v>
      </c>
      <c r="BA1026" s="519">
        <f t="shared" si="2498"/>
        <v>0</v>
      </c>
      <c r="BB1026" s="429">
        <f t="shared" si="2499"/>
        <v>0</v>
      </c>
      <c r="BC1026" s="695"/>
      <c r="BD1026" s="681">
        <f t="shared" si="2500"/>
        <v>0</v>
      </c>
      <c r="BE1026" s="695">
        <f t="shared" si="2501"/>
        <v>0</v>
      </c>
      <c r="BF1026" s="681">
        <f t="shared" si="2502"/>
        <v>0</v>
      </c>
      <c r="BG1026" s="695"/>
      <c r="BH1026" s="681">
        <f t="shared" si="2503"/>
        <v>0</v>
      </c>
      <c r="BI1026" s="695">
        <f t="shared" si="2504"/>
        <v>0</v>
      </c>
      <c r="BJ1026" s="681">
        <f t="shared" si="2505"/>
        <v>0</v>
      </c>
      <c r="BK1026" s="695"/>
      <c r="BL1026" s="681">
        <f t="shared" si="2506"/>
        <v>0</v>
      </c>
      <c r="BM1026" s="695">
        <f t="shared" si="2507"/>
        <v>0</v>
      </c>
      <c r="BN1026" s="681">
        <f t="shared" si="2508"/>
        <v>0</v>
      </c>
      <c r="BO1026" s="722"/>
      <c r="BP1026" s="708">
        <f t="shared" si="2509"/>
        <v>0</v>
      </c>
      <c r="BQ1026" s="722">
        <f t="shared" si="2510"/>
        <v>0</v>
      </c>
      <c r="BR1026" s="708">
        <f t="shared" si="2511"/>
        <v>0</v>
      </c>
      <c r="BS1026" s="722"/>
      <c r="BT1026" s="708">
        <f t="shared" si="2512"/>
        <v>0</v>
      </c>
      <c r="BU1026" s="722">
        <f t="shared" si="2513"/>
        <v>0</v>
      </c>
      <c r="BV1026" s="708">
        <f t="shared" si="2514"/>
        <v>0</v>
      </c>
      <c r="BW1026" s="722"/>
      <c r="BX1026" s="708">
        <f t="shared" si="2515"/>
        <v>0</v>
      </c>
      <c r="BY1026" s="722">
        <f t="shared" si="2516"/>
        <v>0</v>
      </c>
      <c r="BZ1026" s="708">
        <f t="shared" si="2517"/>
        <v>0</v>
      </c>
      <c r="CA1026" s="722"/>
      <c r="CB1026" s="708">
        <f t="shared" si="2518"/>
        <v>0</v>
      </c>
      <c r="CC1026" s="722">
        <f t="shared" si="2519"/>
        <v>0</v>
      </c>
      <c r="CD1026" s="708">
        <f t="shared" si="2520"/>
        <v>0</v>
      </c>
      <c r="CE1026" s="708"/>
      <c r="CF1026" s="402">
        <f t="shared" si="2427"/>
        <v>2501828</v>
      </c>
    </row>
    <row r="1027" spans="1:84" ht="72">
      <c r="B1027" s="395" t="s">
        <v>2058</v>
      </c>
      <c r="C1027" s="396" t="s">
        <v>2059</v>
      </c>
      <c r="D1027" s="397" t="s">
        <v>389</v>
      </c>
      <c r="E1027" s="398">
        <v>363829</v>
      </c>
      <c r="F1027" s="399">
        <v>1</v>
      </c>
      <c r="G1027" s="400">
        <f t="shared" si="2475"/>
        <v>363829</v>
      </c>
      <c r="H1027" s="400"/>
      <c r="I1027" s="401"/>
      <c r="J1027" s="401"/>
      <c r="K1027" s="513"/>
      <c r="L1027" s="401"/>
      <c r="M1027" s="513">
        <f t="shared" si="2476"/>
        <v>0</v>
      </c>
      <c r="N1027" s="401">
        <f t="shared" si="2477"/>
        <v>0</v>
      </c>
      <c r="O1027" s="513"/>
      <c r="P1027" s="401"/>
      <c r="Q1027" s="513">
        <f t="shared" si="2478"/>
        <v>0</v>
      </c>
      <c r="R1027" s="401">
        <f t="shared" si="2479"/>
        <v>0</v>
      </c>
      <c r="S1027" s="540"/>
      <c r="T1027" s="401"/>
      <c r="U1027" s="513">
        <f t="shared" si="2480"/>
        <v>0</v>
      </c>
      <c r="V1027" s="401">
        <f t="shared" si="2481"/>
        <v>0</v>
      </c>
      <c r="W1027" s="513"/>
      <c r="X1027" s="401"/>
      <c r="Y1027" s="513">
        <f t="shared" si="2482"/>
        <v>0</v>
      </c>
      <c r="Z1027" s="401">
        <f t="shared" si="2483"/>
        <v>0</v>
      </c>
      <c r="AA1027" s="513"/>
      <c r="AB1027" s="401">
        <f t="shared" si="2484"/>
        <v>0</v>
      </c>
      <c r="AC1027" s="513">
        <f t="shared" si="2485"/>
        <v>0</v>
      </c>
      <c r="AD1027" s="401">
        <f t="shared" si="2486"/>
        <v>0</v>
      </c>
      <c r="AE1027" s="513"/>
      <c r="AF1027" s="401">
        <f t="shared" si="2487"/>
        <v>0</v>
      </c>
      <c r="AG1027" s="513">
        <f t="shared" si="2488"/>
        <v>0</v>
      </c>
      <c r="AH1027" s="401">
        <f t="shared" si="2489"/>
        <v>0</v>
      </c>
      <c r="AI1027" s="513"/>
      <c r="AJ1027" s="401">
        <f t="shared" si="2490"/>
        <v>0</v>
      </c>
      <c r="AK1027" s="513">
        <f t="shared" si="2491"/>
        <v>0</v>
      </c>
      <c r="AL1027" s="401">
        <f t="shared" si="2521"/>
        <v>0</v>
      </c>
      <c r="AM1027" s="519"/>
      <c r="AN1027" s="429">
        <f t="shared" si="2522"/>
        <v>0</v>
      </c>
      <c r="AO1027" s="519">
        <f t="shared" si="2492"/>
        <v>0</v>
      </c>
      <c r="AP1027" s="429">
        <f t="shared" si="2493"/>
        <v>0</v>
      </c>
      <c r="AQ1027" s="591"/>
      <c r="AR1027" s="401">
        <f t="shared" si="2523"/>
        <v>0</v>
      </c>
      <c r="AS1027" s="519">
        <f t="shared" si="2494"/>
        <v>0</v>
      </c>
      <c r="AT1027" s="429">
        <f t="shared" si="2495"/>
        <v>0</v>
      </c>
      <c r="AU1027" s="513"/>
      <c r="AV1027" s="401">
        <f t="shared" si="2524"/>
        <v>0</v>
      </c>
      <c r="AW1027" s="519">
        <f t="shared" si="2496"/>
        <v>0</v>
      </c>
      <c r="AX1027" s="429">
        <f t="shared" si="2497"/>
        <v>0</v>
      </c>
      <c r="AY1027" s="513"/>
      <c r="AZ1027" s="681">
        <f t="shared" si="2525"/>
        <v>0</v>
      </c>
      <c r="BA1027" s="519">
        <f t="shared" si="2498"/>
        <v>0</v>
      </c>
      <c r="BB1027" s="429">
        <f t="shared" si="2499"/>
        <v>0</v>
      </c>
      <c r="BC1027" s="695"/>
      <c r="BD1027" s="681">
        <f t="shared" si="2500"/>
        <v>0</v>
      </c>
      <c r="BE1027" s="695">
        <f t="shared" si="2501"/>
        <v>0</v>
      </c>
      <c r="BF1027" s="681">
        <f t="shared" si="2502"/>
        <v>0</v>
      </c>
      <c r="BG1027" s="695"/>
      <c r="BH1027" s="681">
        <f t="shared" si="2503"/>
        <v>0</v>
      </c>
      <c r="BI1027" s="695">
        <f t="shared" si="2504"/>
        <v>0</v>
      </c>
      <c r="BJ1027" s="681">
        <f t="shared" si="2505"/>
        <v>0</v>
      </c>
      <c r="BK1027" s="695"/>
      <c r="BL1027" s="681">
        <f t="shared" si="2506"/>
        <v>0</v>
      </c>
      <c r="BM1027" s="695">
        <f t="shared" si="2507"/>
        <v>0</v>
      </c>
      <c r="BN1027" s="681">
        <f t="shared" si="2508"/>
        <v>0</v>
      </c>
      <c r="BO1027" s="722"/>
      <c r="BP1027" s="708">
        <f t="shared" si="2509"/>
        <v>0</v>
      </c>
      <c r="BQ1027" s="722">
        <f t="shared" si="2510"/>
        <v>0</v>
      </c>
      <c r="BR1027" s="708">
        <f t="shared" si="2511"/>
        <v>0</v>
      </c>
      <c r="BS1027" s="722"/>
      <c r="BT1027" s="708">
        <f t="shared" si="2512"/>
        <v>0</v>
      </c>
      <c r="BU1027" s="722">
        <f t="shared" si="2513"/>
        <v>0</v>
      </c>
      <c r="BV1027" s="708">
        <f t="shared" si="2514"/>
        <v>0</v>
      </c>
      <c r="BW1027" s="722"/>
      <c r="BX1027" s="708">
        <f t="shared" si="2515"/>
        <v>0</v>
      </c>
      <c r="BY1027" s="722">
        <f t="shared" si="2516"/>
        <v>0</v>
      </c>
      <c r="BZ1027" s="708">
        <f t="shared" si="2517"/>
        <v>0</v>
      </c>
      <c r="CA1027" s="722"/>
      <c r="CB1027" s="708">
        <f t="shared" si="2518"/>
        <v>0</v>
      </c>
      <c r="CC1027" s="722">
        <f t="shared" si="2519"/>
        <v>0</v>
      </c>
      <c r="CD1027" s="708">
        <f t="shared" si="2520"/>
        <v>0</v>
      </c>
      <c r="CE1027" s="708"/>
      <c r="CF1027" s="402">
        <f t="shared" si="2427"/>
        <v>1278164</v>
      </c>
    </row>
    <row r="1028" spans="1:84" ht="72">
      <c r="B1028" s="395" t="s">
        <v>2050</v>
      </c>
      <c r="C1028" s="396" t="s">
        <v>2051</v>
      </c>
      <c r="D1028" s="397" t="s">
        <v>389</v>
      </c>
      <c r="E1028" s="398">
        <v>84479</v>
      </c>
      <c r="F1028" s="399">
        <v>4</v>
      </c>
      <c r="G1028" s="400">
        <f t="shared" si="2475"/>
        <v>337916</v>
      </c>
      <c r="H1028" s="400"/>
      <c r="I1028" s="401"/>
      <c r="J1028" s="401"/>
      <c r="K1028" s="513"/>
      <c r="L1028" s="401"/>
      <c r="M1028" s="513">
        <f t="shared" si="2476"/>
        <v>0</v>
      </c>
      <c r="N1028" s="401">
        <f t="shared" si="2477"/>
        <v>0</v>
      </c>
      <c r="O1028" s="513"/>
      <c r="P1028" s="401"/>
      <c r="Q1028" s="513">
        <f t="shared" si="2478"/>
        <v>0</v>
      </c>
      <c r="R1028" s="401">
        <f t="shared" si="2479"/>
        <v>0</v>
      </c>
      <c r="S1028" s="540"/>
      <c r="T1028" s="401"/>
      <c r="U1028" s="513">
        <f t="shared" si="2480"/>
        <v>0</v>
      </c>
      <c r="V1028" s="401">
        <f t="shared" si="2481"/>
        <v>0</v>
      </c>
      <c r="W1028" s="513"/>
      <c r="X1028" s="401"/>
      <c r="Y1028" s="513">
        <f t="shared" si="2482"/>
        <v>0</v>
      </c>
      <c r="Z1028" s="401">
        <f t="shared" si="2483"/>
        <v>0</v>
      </c>
      <c r="AA1028" s="513"/>
      <c r="AB1028" s="401">
        <f t="shared" si="2484"/>
        <v>0</v>
      </c>
      <c r="AC1028" s="513">
        <f t="shared" si="2485"/>
        <v>0</v>
      </c>
      <c r="AD1028" s="401">
        <f t="shared" si="2486"/>
        <v>0</v>
      </c>
      <c r="AE1028" s="513"/>
      <c r="AF1028" s="401">
        <f t="shared" si="2487"/>
        <v>0</v>
      </c>
      <c r="AG1028" s="513">
        <f t="shared" si="2488"/>
        <v>0</v>
      </c>
      <c r="AH1028" s="401">
        <f t="shared" si="2489"/>
        <v>0</v>
      </c>
      <c r="AI1028" s="513"/>
      <c r="AJ1028" s="401">
        <f t="shared" si="2490"/>
        <v>0</v>
      </c>
      <c r="AK1028" s="513">
        <f t="shared" si="2491"/>
        <v>0</v>
      </c>
      <c r="AL1028" s="401">
        <f t="shared" si="2521"/>
        <v>0</v>
      </c>
      <c r="AM1028" s="519"/>
      <c r="AN1028" s="429">
        <f t="shared" si="2522"/>
        <v>0</v>
      </c>
      <c r="AO1028" s="519">
        <f t="shared" si="2492"/>
        <v>0</v>
      </c>
      <c r="AP1028" s="429">
        <f t="shared" si="2493"/>
        <v>0</v>
      </c>
      <c r="AQ1028" s="591"/>
      <c r="AR1028" s="401">
        <f t="shared" si="2523"/>
        <v>0</v>
      </c>
      <c r="AS1028" s="519">
        <f t="shared" si="2494"/>
        <v>0</v>
      </c>
      <c r="AT1028" s="429">
        <f t="shared" si="2495"/>
        <v>0</v>
      </c>
      <c r="AU1028" s="513"/>
      <c r="AV1028" s="401">
        <f t="shared" si="2524"/>
        <v>0</v>
      </c>
      <c r="AW1028" s="519">
        <f t="shared" si="2496"/>
        <v>0</v>
      </c>
      <c r="AX1028" s="429">
        <f t="shared" si="2497"/>
        <v>0</v>
      </c>
      <c r="AY1028" s="513"/>
      <c r="AZ1028" s="681">
        <f t="shared" si="2525"/>
        <v>0</v>
      </c>
      <c r="BA1028" s="519">
        <f t="shared" si="2498"/>
        <v>0</v>
      </c>
      <c r="BB1028" s="429">
        <f t="shared" si="2499"/>
        <v>0</v>
      </c>
      <c r="BC1028" s="695"/>
      <c r="BD1028" s="681">
        <f t="shared" si="2500"/>
        <v>0</v>
      </c>
      <c r="BE1028" s="695">
        <f t="shared" si="2501"/>
        <v>0</v>
      </c>
      <c r="BF1028" s="681">
        <f t="shared" si="2502"/>
        <v>0</v>
      </c>
      <c r="BG1028" s="695"/>
      <c r="BH1028" s="681">
        <f t="shared" si="2503"/>
        <v>0</v>
      </c>
      <c r="BI1028" s="695">
        <f t="shared" si="2504"/>
        <v>0</v>
      </c>
      <c r="BJ1028" s="681">
        <f t="shared" si="2505"/>
        <v>0</v>
      </c>
      <c r="BK1028" s="695"/>
      <c r="BL1028" s="681">
        <f t="shared" si="2506"/>
        <v>0</v>
      </c>
      <c r="BM1028" s="695">
        <f t="shared" si="2507"/>
        <v>0</v>
      </c>
      <c r="BN1028" s="681">
        <f t="shared" si="2508"/>
        <v>0</v>
      </c>
      <c r="BO1028" s="722"/>
      <c r="BP1028" s="708">
        <f t="shared" si="2509"/>
        <v>0</v>
      </c>
      <c r="BQ1028" s="722">
        <f t="shared" si="2510"/>
        <v>0</v>
      </c>
      <c r="BR1028" s="708">
        <f t="shared" si="2511"/>
        <v>0</v>
      </c>
      <c r="BS1028" s="722"/>
      <c r="BT1028" s="708">
        <f t="shared" si="2512"/>
        <v>0</v>
      </c>
      <c r="BU1028" s="722">
        <f t="shared" si="2513"/>
        <v>0</v>
      </c>
      <c r="BV1028" s="708">
        <f t="shared" si="2514"/>
        <v>0</v>
      </c>
      <c r="BW1028" s="722"/>
      <c r="BX1028" s="708">
        <f t="shared" si="2515"/>
        <v>0</v>
      </c>
      <c r="BY1028" s="722">
        <f t="shared" si="2516"/>
        <v>0</v>
      </c>
      <c r="BZ1028" s="708">
        <f t="shared" si="2517"/>
        <v>0</v>
      </c>
      <c r="CA1028" s="722"/>
      <c r="CB1028" s="708">
        <f t="shared" si="2518"/>
        <v>0</v>
      </c>
      <c r="CC1028" s="722">
        <f t="shared" si="2519"/>
        <v>0</v>
      </c>
      <c r="CD1028" s="708">
        <f t="shared" si="2520"/>
        <v>0</v>
      </c>
      <c r="CE1028" s="708"/>
      <c r="CF1028" s="402">
        <f t="shared" si="2427"/>
        <v>1358820</v>
      </c>
    </row>
    <row r="1029" spans="1:84" ht="90">
      <c r="B1029" s="395" t="s">
        <v>1432</v>
      </c>
      <c r="C1029" s="396" t="s">
        <v>1433</v>
      </c>
      <c r="D1029" s="397" t="s">
        <v>389</v>
      </c>
      <c r="E1029" s="398">
        <v>357404</v>
      </c>
      <c r="F1029" s="399">
        <v>7</v>
      </c>
      <c r="G1029" s="400">
        <f t="shared" si="2475"/>
        <v>2501828</v>
      </c>
      <c r="H1029" s="400"/>
      <c r="I1029" s="401"/>
      <c r="J1029" s="401"/>
      <c r="K1029" s="513"/>
      <c r="L1029" s="401"/>
      <c r="M1029" s="513">
        <f t="shared" si="2476"/>
        <v>0</v>
      </c>
      <c r="N1029" s="401">
        <f t="shared" si="2477"/>
        <v>0</v>
      </c>
      <c r="O1029" s="513"/>
      <c r="P1029" s="401"/>
      <c r="Q1029" s="513">
        <f t="shared" si="2478"/>
        <v>0</v>
      </c>
      <c r="R1029" s="401">
        <f t="shared" si="2479"/>
        <v>0</v>
      </c>
      <c r="S1029" s="540"/>
      <c r="T1029" s="401"/>
      <c r="U1029" s="513">
        <f t="shared" si="2480"/>
        <v>0</v>
      </c>
      <c r="V1029" s="401">
        <f t="shared" si="2481"/>
        <v>0</v>
      </c>
      <c r="W1029" s="513"/>
      <c r="X1029" s="401"/>
      <c r="Y1029" s="513">
        <f t="shared" si="2482"/>
        <v>0</v>
      </c>
      <c r="Z1029" s="401">
        <f t="shared" si="2483"/>
        <v>0</v>
      </c>
      <c r="AA1029" s="513"/>
      <c r="AB1029" s="401">
        <f t="shared" si="2484"/>
        <v>0</v>
      </c>
      <c r="AC1029" s="513">
        <f t="shared" si="2485"/>
        <v>0</v>
      </c>
      <c r="AD1029" s="401">
        <f t="shared" si="2486"/>
        <v>0</v>
      </c>
      <c r="AE1029" s="513"/>
      <c r="AF1029" s="401">
        <f t="shared" si="2487"/>
        <v>0</v>
      </c>
      <c r="AG1029" s="513">
        <f t="shared" si="2488"/>
        <v>0</v>
      </c>
      <c r="AH1029" s="401">
        <f t="shared" si="2489"/>
        <v>0</v>
      </c>
      <c r="AI1029" s="513"/>
      <c r="AJ1029" s="401">
        <f t="shared" si="2490"/>
        <v>0</v>
      </c>
      <c r="AK1029" s="513">
        <f t="shared" si="2491"/>
        <v>0</v>
      </c>
      <c r="AL1029" s="401">
        <f t="shared" si="2521"/>
        <v>0</v>
      </c>
      <c r="AM1029" s="519"/>
      <c r="AN1029" s="429">
        <f t="shared" si="2522"/>
        <v>0</v>
      </c>
      <c r="AO1029" s="519">
        <f t="shared" si="2492"/>
        <v>0</v>
      </c>
      <c r="AP1029" s="429">
        <f t="shared" si="2493"/>
        <v>0</v>
      </c>
      <c r="AQ1029" s="591"/>
      <c r="AR1029" s="401">
        <f t="shared" si="2523"/>
        <v>0</v>
      </c>
      <c r="AS1029" s="519">
        <f t="shared" si="2494"/>
        <v>0</v>
      </c>
      <c r="AT1029" s="429">
        <f t="shared" si="2495"/>
        <v>0</v>
      </c>
      <c r="AU1029" s="513"/>
      <c r="AV1029" s="401">
        <f t="shared" si="2524"/>
        <v>0</v>
      </c>
      <c r="AW1029" s="519">
        <f t="shared" si="2496"/>
        <v>0</v>
      </c>
      <c r="AX1029" s="429">
        <f t="shared" si="2497"/>
        <v>0</v>
      </c>
      <c r="AY1029" s="513"/>
      <c r="AZ1029" s="681">
        <f t="shared" si="2525"/>
        <v>0</v>
      </c>
      <c r="BA1029" s="519">
        <f t="shared" si="2498"/>
        <v>0</v>
      </c>
      <c r="BB1029" s="429">
        <f t="shared" si="2499"/>
        <v>0</v>
      </c>
      <c r="BC1029" s="695"/>
      <c r="BD1029" s="681">
        <f t="shared" si="2500"/>
        <v>0</v>
      </c>
      <c r="BE1029" s="695">
        <f t="shared" si="2501"/>
        <v>0</v>
      </c>
      <c r="BF1029" s="681">
        <f t="shared" si="2502"/>
        <v>0</v>
      </c>
      <c r="BG1029" s="695"/>
      <c r="BH1029" s="681">
        <f t="shared" si="2503"/>
        <v>0</v>
      </c>
      <c r="BI1029" s="695">
        <f t="shared" si="2504"/>
        <v>0</v>
      </c>
      <c r="BJ1029" s="681">
        <f t="shared" si="2505"/>
        <v>0</v>
      </c>
      <c r="BK1029" s="695"/>
      <c r="BL1029" s="681">
        <f t="shared" si="2506"/>
        <v>0</v>
      </c>
      <c r="BM1029" s="695">
        <f t="shared" si="2507"/>
        <v>0</v>
      </c>
      <c r="BN1029" s="681">
        <f t="shared" si="2508"/>
        <v>0</v>
      </c>
      <c r="BO1029" s="722"/>
      <c r="BP1029" s="708">
        <f t="shared" si="2509"/>
        <v>0</v>
      </c>
      <c r="BQ1029" s="722">
        <f t="shared" si="2510"/>
        <v>0</v>
      </c>
      <c r="BR1029" s="708">
        <f t="shared" si="2511"/>
        <v>0</v>
      </c>
      <c r="BS1029" s="722"/>
      <c r="BT1029" s="708">
        <f t="shared" si="2512"/>
        <v>0</v>
      </c>
      <c r="BU1029" s="722">
        <f t="shared" si="2513"/>
        <v>0</v>
      </c>
      <c r="BV1029" s="708">
        <f t="shared" si="2514"/>
        <v>0</v>
      </c>
      <c r="BW1029" s="722"/>
      <c r="BX1029" s="708">
        <f t="shared" si="2515"/>
        <v>0</v>
      </c>
      <c r="BY1029" s="722">
        <f t="shared" si="2516"/>
        <v>0</v>
      </c>
      <c r="BZ1029" s="708">
        <f t="shared" si="2517"/>
        <v>0</v>
      </c>
      <c r="CA1029" s="722"/>
      <c r="CB1029" s="708">
        <f t="shared" si="2518"/>
        <v>0</v>
      </c>
      <c r="CC1029" s="722">
        <f t="shared" si="2519"/>
        <v>0</v>
      </c>
      <c r="CD1029" s="708">
        <f t="shared" si="2520"/>
        <v>0</v>
      </c>
      <c r="CE1029" s="708"/>
      <c r="CF1029" s="402">
        <f t="shared" si="2427"/>
        <v>114939.00000000001</v>
      </c>
    </row>
    <row r="1030" spans="1:84" ht="90">
      <c r="B1030" s="395" t="s">
        <v>2074</v>
      </c>
      <c r="C1030" s="396" t="s">
        <v>2075</v>
      </c>
      <c r="D1030" s="397" t="s">
        <v>389</v>
      </c>
      <c r="E1030" s="398">
        <v>319541</v>
      </c>
      <c r="F1030" s="399">
        <v>4</v>
      </c>
      <c r="G1030" s="400">
        <f t="shared" si="2475"/>
        <v>1278164</v>
      </c>
      <c r="H1030" s="400"/>
      <c r="I1030" s="401"/>
      <c r="J1030" s="401"/>
      <c r="K1030" s="513"/>
      <c r="L1030" s="401"/>
      <c r="M1030" s="513">
        <f t="shared" si="2476"/>
        <v>0</v>
      </c>
      <c r="N1030" s="401">
        <f t="shared" si="2477"/>
        <v>0</v>
      </c>
      <c r="O1030" s="513"/>
      <c r="P1030" s="401"/>
      <c r="Q1030" s="513">
        <f t="shared" si="2478"/>
        <v>0</v>
      </c>
      <c r="R1030" s="401">
        <f t="shared" si="2479"/>
        <v>0</v>
      </c>
      <c r="S1030" s="540"/>
      <c r="T1030" s="401"/>
      <c r="U1030" s="513">
        <f t="shared" si="2480"/>
        <v>0</v>
      </c>
      <c r="V1030" s="401">
        <f t="shared" si="2481"/>
        <v>0</v>
      </c>
      <c r="W1030" s="513"/>
      <c r="X1030" s="401"/>
      <c r="Y1030" s="513">
        <f t="shared" si="2482"/>
        <v>0</v>
      </c>
      <c r="Z1030" s="401">
        <f t="shared" si="2483"/>
        <v>0</v>
      </c>
      <c r="AA1030" s="513"/>
      <c r="AB1030" s="401">
        <f t="shared" si="2484"/>
        <v>0</v>
      </c>
      <c r="AC1030" s="513">
        <f t="shared" si="2485"/>
        <v>0</v>
      </c>
      <c r="AD1030" s="401">
        <f t="shared" si="2486"/>
        <v>0</v>
      </c>
      <c r="AE1030" s="513"/>
      <c r="AF1030" s="401">
        <f t="shared" si="2487"/>
        <v>0</v>
      </c>
      <c r="AG1030" s="513">
        <f t="shared" si="2488"/>
        <v>0</v>
      </c>
      <c r="AH1030" s="401">
        <f t="shared" si="2489"/>
        <v>0</v>
      </c>
      <c r="AI1030" s="513"/>
      <c r="AJ1030" s="401">
        <f t="shared" si="2490"/>
        <v>0</v>
      </c>
      <c r="AK1030" s="513">
        <f t="shared" si="2491"/>
        <v>0</v>
      </c>
      <c r="AL1030" s="401">
        <f t="shared" si="2521"/>
        <v>0</v>
      </c>
      <c r="AM1030" s="519"/>
      <c r="AN1030" s="429">
        <f t="shared" si="2522"/>
        <v>0</v>
      </c>
      <c r="AO1030" s="519">
        <f t="shared" si="2492"/>
        <v>0</v>
      </c>
      <c r="AP1030" s="429">
        <f t="shared" si="2493"/>
        <v>0</v>
      </c>
      <c r="AQ1030" s="591"/>
      <c r="AR1030" s="401">
        <f t="shared" si="2523"/>
        <v>0</v>
      </c>
      <c r="AS1030" s="519">
        <f t="shared" si="2494"/>
        <v>0</v>
      </c>
      <c r="AT1030" s="429">
        <f t="shared" si="2495"/>
        <v>0</v>
      </c>
      <c r="AU1030" s="513"/>
      <c r="AV1030" s="401">
        <f t="shared" si="2524"/>
        <v>0</v>
      </c>
      <c r="AW1030" s="519">
        <f t="shared" si="2496"/>
        <v>0</v>
      </c>
      <c r="AX1030" s="429">
        <f t="shared" si="2497"/>
        <v>0</v>
      </c>
      <c r="AY1030" s="513"/>
      <c r="AZ1030" s="681">
        <f t="shared" si="2525"/>
        <v>0</v>
      </c>
      <c r="BA1030" s="519">
        <f t="shared" si="2498"/>
        <v>0</v>
      </c>
      <c r="BB1030" s="429">
        <f t="shared" si="2499"/>
        <v>0</v>
      </c>
      <c r="BC1030" s="695"/>
      <c r="BD1030" s="681">
        <f t="shared" si="2500"/>
        <v>0</v>
      </c>
      <c r="BE1030" s="695">
        <f t="shared" si="2501"/>
        <v>0</v>
      </c>
      <c r="BF1030" s="681">
        <f t="shared" si="2502"/>
        <v>0</v>
      </c>
      <c r="BG1030" s="695"/>
      <c r="BH1030" s="681">
        <f t="shared" si="2503"/>
        <v>0</v>
      </c>
      <c r="BI1030" s="695">
        <f t="shared" si="2504"/>
        <v>0</v>
      </c>
      <c r="BJ1030" s="681">
        <f t="shared" si="2505"/>
        <v>0</v>
      </c>
      <c r="BK1030" s="695"/>
      <c r="BL1030" s="681">
        <f t="shared" si="2506"/>
        <v>0</v>
      </c>
      <c r="BM1030" s="695">
        <f t="shared" si="2507"/>
        <v>0</v>
      </c>
      <c r="BN1030" s="681">
        <f t="shared" si="2508"/>
        <v>0</v>
      </c>
      <c r="BO1030" s="722"/>
      <c r="BP1030" s="708">
        <f t="shared" si="2509"/>
        <v>0</v>
      </c>
      <c r="BQ1030" s="722">
        <f t="shared" si="2510"/>
        <v>0</v>
      </c>
      <c r="BR1030" s="708">
        <f t="shared" si="2511"/>
        <v>0</v>
      </c>
      <c r="BS1030" s="722"/>
      <c r="BT1030" s="708">
        <f t="shared" si="2512"/>
        <v>0</v>
      </c>
      <c r="BU1030" s="722">
        <f t="shared" si="2513"/>
        <v>0</v>
      </c>
      <c r="BV1030" s="708">
        <f t="shared" si="2514"/>
        <v>0</v>
      </c>
      <c r="BW1030" s="722"/>
      <c r="BX1030" s="708">
        <f t="shared" si="2515"/>
        <v>0</v>
      </c>
      <c r="BY1030" s="722">
        <f t="shared" si="2516"/>
        <v>0</v>
      </c>
      <c r="BZ1030" s="708">
        <f t="shared" si="2517"/>
        <v>0</v>
      </c>
      <c r="CA1030" s="722"/>
      <c r="CB1030" s="708">
        <f t="shared" si="2518"/>
        <v>0</v>
      </c>
      <c r="CC1030" s="722">
        <f t="shared" si="2519"/>
        <v>0</v>
      </c>
      <c r="CD1030" s="708">
        <f t="shared" si="2520"/>
        <v>0</v>
      </c>
      <c r="CE1030" s="708"/>
      <c r="CF1030" s="402">
        <f t="shared" si="2427"/>
        <v>1346560</v>
      </c>
    </row>
    <row r="1031" spans="1:84" ht="90">
      <c r="B1031" s="395" t="s">
        <v>2076</v>
      </c>
      <c r="C1031" s="396" t="s">
        <v>2077</v>
      </c>
      <c r="D1031" s="397" t="s">
        <v>389</v>
      </c>
      <c r="E1031" s="398">
        <v>452940</v>
      </c>
      <c r="F1031" s="399">
        <v>3</v>
      </c>
      <c r="G1031" s="400">
        <f t="shared" si="2475"/>
        <v>1358820</v>
      </c>
      <c r="H1031" s="400"/>
      <c r="I1031" s="401"/>
      <c r="J1031" s="401"/>
      <c r="K1031" s="513"/>
      <c r="L1031" s="401"/>
      <c r="M1031" s="513">
        <f t="shared" si="2476"/>
        <v>0</v>
      </c>
      <c r="N1031" s="401">
        <f t="shared" si="2477"/>
        <v>0</v>
      </c>
      <c r="O1031" s="513"/>
      <c r="P1031" s="401"/>
      <c r="Q1031" s="513">
        <f t="shared" si="2478"/>
        <v>0</v>
      </c>
      <c r="R1031" s="401">
        <f t="shared" si="2479"/>
        <v>0</v>
      </c>
      <c r="S1031" s="540"/>
      <c r="T1031" s="401"/>
      <c r="U1031" s="513">
        <f t="shared" si="2480"/>
        <v>0</v>
      </c>
      <c r="V1031" s="401">
        <f t="shared" si="2481"/>
        <v>0</v>
      </c>
      <c r="W1031" s="513"/>
      <c r="X1031" s="401"/>
      <c r="Y1031" s="513">
        <f t="shared" si="2482"/>
        <v>0</v>
      </c>
      <c r="Z1031" s="401">
        <f t="shared" si="2483"/>
        <v>0</v>
      </c>
      <c r="AA1031" s="513"/>
      <c r="AB1031" s="401">
        <f t="shared" si="2484"/>
        <v>0</v>
      </c>
      <c r="AC1031" s="513">
        <f t="shared" si="2485"/>
        <v>0</v>
      </c>
      <c r="AD1031" s="401">
        <f t="shared" si="2486"/>
        <v>0</v>
      </c>
      <c r="AE1031" s="513"/>
      <c r="AF1031" s="401">
        <f t="shared" si="2487"/>
        <v>0</v>
      </c>
      <c r="AG1031" s="513">
        <f t="shared" si="2488"/>
        <v>0</v>
      </c>
      <c r="AH1031" s="401">
        <f t="shared" si="2489"/>
        <v>0</v>
      </c>
      <c r="AI1031" s="513"/>
      <c r="AJ1031" s="401">
        <f t="shared" si="2490"/>
        <v>0</v>
      </c>
      <c r="AK1031" s="513">
        <f t="shared" si="2491"/>
        <v>0</v>
      </c>
      <c r="AL1031" s="401">
        <f t="shared" si="2521"/>
        <v>0</v>
      </c>
      <c r="AM1031" s="519"/>
      <c r="AN1031" s="429">
        <f t="shared" si="2522"/>
        <v>0</v>
      </c>
      <c r="AO1031" s="519">
        <f t="shared" si="2492"/>
        <v>0</v>
      </c>
      <c r="AP1031" s="429">
        <f t="shared" si="2493"/>
        <v>0</v>
      </c>
      <c r="AQ1031" s="591"/>
      <c r="AR1031" s="401">
        <f t="shared" si="2523"/>
        <v>0</v>
      </c>
      <c r="AS1031" s="519">
        <f t="shared" si="2494"/>
        <v>0</v>
      </c>
      <c r="AT1031" s="429">
        <f t="shared" si="2495"/>
        <v>0</v>
      </c>
      <c r="AU1031" s="513"/>
      <c r="AV1031" s="401">
        <f t="shared" si="2524"/>
        <v>0</v>
      </c>
      <c r="AW1031" s="519">
        <f t="shared" si="2496"/>
        <v>0</v>
      </c>
      <c r="AX1031" s="429">
        <f t="shared" si="2497"/>
        <v>0</v>
      </c>
      <c r="AY1031" s="513"/>
      <c r="AZ1031" s="681">
        <f t="shared" si="2525"/>
        <v>0</v>
      </c>
      <c r="BA1031" s="519">
        <f t="shared" si="2498"/>
        <v>0</v>
      </c>
      <c r="BB1031" s="429">
        <f t="shared" si="2499"/>
        <v>0</v>
      </c>
      <c r="BC1031" s="695"/>
      <c r="BD1031" s="681">
        <f t="shared" si="2500"/>
        <v>0</v>
      </c>
      <c r="BE1031" s="695">
        <f t="shared" si="2501"/>
        <v>0</v>
      </c>
      <c r="BF1031" s="681">
        <f t="shared" si="2502"/>
        <v>0</v>
      </c>
      <c r="BG1031" s="695"/>
      <c r="BH1031" s="681">
        <f t="shared" si="2503"/>
        <v>0</v>
      </c>
      <c r="BI1031" s="695">
        <f t="shared" si="2504"/>
        <v>0</v>
      </c>
      <c r="BJ1031" s="681">
        <f t="shared" si="2505"/>
        <v>0</v>
      </c>
      <c r="BK1031" s="695"/>
      <c r="BL1031" s="681">
        <f t="shared" si="2506"/>
        <v>0</v>
      </c>
      <c r="BM1031" s="695">
        <f t="shared" si="2507"/>
        <v>0</v>
      </c>
      <c r="BN1031" s="681">
        <f t="shared" si="2508"/>
        <v>0</v>
      </c>
      <c r="BO1031" s="722"/>
      <c r="BP1031" s="708">
        <f t="shared" si="2509"/>
        <v>0</v>
      </c>
      <c r="BQ1031" s="722">
        <f t="shared" si="2510"/>
        <v>0</v>
      </c>
      <c r="BR1031" s="708">
        <f t="shared" si="2511"/>
        <v>0</v>
      </c>
      <c r="BS1031" s="722"/>
      <c r="BT1031" s="708">
        <f t="shared" si="2512"/>
        <v>0</v>
      </c>
      <c r="BU1031" s="722">
        <f t="shared" si="2513"/>
        <v>0</v>
      </c>
      <c r="BV1031" s="708">
        <f t="shared" si="2514"/>
        <v>0</v>
      </c>
      <c r="BW1031" s="722"/>
      <c r="BX1031" s="708">
        <f t="shared" si="2515"/>
        <v>0</v>
      </c>
      <c r="BY1031" s="722">
        <f t="shared" si="2516"/>
        <v>0</v>
      </c>
      <c r="BZ1031" s="708">
        <f t="shared" si="2517"/>
        <v>0</v>
      </c>
      <c r="CA1031" s="722"/>
      <c r="CB1031" s="708">
        <f t="shared" si="2518"/>
        <v>0</v>
      </c>
      <c r="CC1031" s="722">
        <f t="shared" si="2519"/>
        <v>0</v>
      </c>
      <c r="CD1031" s="708">
        <f t="shared" si="2520"/>
        <v>0</v>
      </c>
      <c r="CE1031" s="708"/>
      <c r="CF1031" s="402">
        <f t="shared" si="2427"/>
        <v>142164</v>
      </c>
    </row>
    <row r="1032" spans="1:84">
      <c r="B1032" s="395">
        <v>33.21</v>
      </c>
      <c r="C1032" s="396" t="s">
        <v>1595</v>
      </c>
      <c r="D1032" s="397" t="s">
        <v>392</v>
      </c>
      <c r="E1032" s="398">
        <v>4597.5600000000004</v>
      </c>
      <c r="F1032" s="399">
        <v>25</v>
      </c>
      <c r="G1032" s="400">
        <f t="shared" si="2475"/>
        <v>114939.00000000001</v>
      </c>
      <c r="H1032" s="400"/>
      <c r="I1032" s="401"/>
      <c r="J1032" s="401"/>
      <c r="K1032" s="513"/>
      <c r="L1032" s="401"/>
      <c r="M1032" s="513">
        <f t="shared" si="2476"/>
        <v>0</v>
      </c>
      <c r="N1032" s="401">
        <f t="shared" si="2477"/>
        <v>0</v>
      </c>
      <c r="O1032" s="513"/>
      <c r="P1032" s="401"/>
      <c r="Q1032" s="513">
        <f t="shared" si="2478"/>
        <v>0</v>
      </c>
      <c r="R1032" s="401">
        <f t="shared" si="2479"/>
        <v>0</v>
      </c>
      <c r="S1032" s="540"/>
      <c r="T1032" s="401"/>
      <c r="U1032" s="513">
        <f t="shared" si="2480"/>
        <v>0</v>
      </c>
      <c r="V1032" s="401">
        <f t="shared" si="2481"/>
        <v>0</v>
      </c>
      <c r="W1032" s="513"/>
      <c r="X1032" s="401"/>
      <c r="Y1032" s="513">
        <f t="shared" si="2482"/>
        <v>0</v>
      </c>
      <c r="Z1032" s="401">
        <f t="shared" si="2483"/>
        <v>0</v>
      </c>
      <c r="AA1032" s="513"/>
      <c r="AB1032" s="401">
        <f t="shared" si="2484"/>
        <v>0</v>
      </c>
      <c r="AC1032" s="513">
        <f t="shared" si="2485"/>
        <v>0</v>
      </c>
      <c r="AD1032" s="401">
        <f t="shared" si="2486"/>
        <v>0</v>
      </c>
      <c r="AE1032" s="513"/>
      <c r="AF1032" s="401">
        <f t="shared" si="2487"/>
        <v>0</v>
      </c>
      <c r="AG1032" s="513">
        <f t="shared" si="2488"/>
        <v>0</v>
      </c>
      <c r="AH1032" s="401">
        <f t="shared" si="2489"/>
        <v>0</v>
      </c>
      <c r="AI1032" s="513"/>
      <c r="AJ1032" s="401">
        <f t="shared" si="2490"/>
        <v>0</v>
      </c>
      <c r="AK1032" s="513">
        <f t="shared" si="2491"/>
        <v>0</v>
      </c>
      <c r="AL1032" s="401">
        <f t="shared" si="2521"/>
        <v>0</v>
      </c>
      <c r="AM1032" s="519"/>
      <c r="AN1032" s="429">
        <f t="shared" si="2522"/>
        <v>0</v>
      </c>
      <c r="AO1032" s="519">
        <f t="shared" si="2492"/>
        <v>0</v>
      </c>
      <c r="AP1032" s="429">
        <f t="shared" si="2493"/>
        <v>0</v>
      </c>
      <c r="AQ1032" s="591"/>
      <c r="AR1032" s="401">
        <f t="shared" si="2523"/>
        <v>0</v>
      </c>
      <c r="AS1032" s="519">
        <f t="shared" si="2494"/>
        <v>0</v>
      </c>
      <c r="AT1032" s="429">
        <f t="shared" si="2495"/>
        <v>0</v>
      </c>
      <c r="AU1032" s="513"/>
      <c r="AV1032" s="401">
        <f t="shared" si="2524"/>
        <v>0</v>
      </c>
      <c r="AW1032" s="519">
        <f t="shared" si="2496"/>
        <v>0</v>
      </c>
      <c r="AX1032" s="429">
        <f t="shared" si="2497"/>
        <v>0</v>
      </c>
      <c r="AY1032" s="513"/>
      <c r="AZ1032" s="681">
        <f t="shared" si="2525"/>
        <v>0</v>
      </c>
      <c r="BA1032" s="519">
        <f t="shared" si="2498"/>
        <v>0</v>
      </c>
      <c r="BB1032" s="429">
        <f t="shared" si="2499"/>
        <v>0</v>
      </c>
      <c r="BC1032" s="695"/>
      <c r="BD1032" s="681">
        <f t="shared" si="2500"/>
        <v>0</v>
      </c>
      <c r="BE1032" s="695">
        <f t="shared" si="2501"/>
        <v>0</v>
      </c>
      <c r="BF1032" s="681">
        <f t="shared" si="2502"/>
        <v>0</v>
      </c>
      <c r="BG1032" s="695"/>
      <c r="BH1032" s="681">
        <f t="shared" si="2503"/>
        <v>0</v>
      </c>
      <c r="BI1032" s="695">
        <f t="shared" si="2504"/>
        <v>0</v>
      </c>
      <c r="BJ1032" s="681">
        <f t="shared" si="2505"/>
        <v>0</v>
      </c>
      <c r="BK1032" s="695"/>
      <c r="BL1032" s="681">
        <f t="shared" si="2506"/>
        <v>0</v>
      </c>
      <c r="BM1032" s="695">
        <f t="shared" si="2507"/>
        <v>0</v>
      </c>
      <c r="BN1032" s="681">
        <f t="shared" si="2508"/>
        <v>0</v>
      </c>
      <c r="BO1032" s="722"/>
      <c r="BP1032" s="708">
        <f t="shared" si="2509"/>
        <v>0</v>
      </c>
      <c r="BQ1032" s="722">
        <f t="shared" si="2510"/>
        <v>0</v>
      </c>
      <c r="BR1032" s="708">
        <f t="shared" si="2511"/>
        <v>0</v>
      </c>
      <c r="BS1032" s="722"/>
      <c r="BT1032" s="708">
        <f t="shared" si="2512"/>
        <v>0</v>
      </c>
      <c r="BU1032" s="722">
        <f t="shared" si="2513"/>
        <v>0</v>
      </c>
      <c r="BV1032" s="708">
        <f t="shared" si="2514"/>
        <v>0</v>
      </c>
      <c r="BW1032" s="722"/>
      <c r="BX1032" s="708">
        <f t="shared" si="2515"/>
        <v>0</v>
      </c>
      <c r="BY1032" s="722">
        <f t="shared" si="2516"/>
        <v>0</v>
      </c>
      <c r="BZ1032" s="708">
        <f t="shared" si="2517"/>
        <v>0</v>
      </c>
      <c r="CA1032" s="722"/>
      <c r="CB1032" s="708">
        <f t="shared" si="2518"/>
        <v>0</v>
      </c>
      <c r="CC1032" s="722">
        <f t="shared" si="2519"/>
        <v>0</v>
      </c>
      <c r="CD1032" s="708">
        <f t="shared" si="2520"/>
        <v>0</v>
      </c>
      <c r="CE1032" s="708"/>
      <c r="CF1032" s="402">
        <f t="shared" si="2427"/>
        <v>407139.99999999994</v>
      </c>
    </row>
    <row r="1033" spans="1:84" ht="54">
      <c r="B1033" s="395" t="s">
        <v>2067</v>
      </c>
      <c r="C1033" s="396" t="s">
        <v>2068</v>
      </c>
      <c r="D1033" s="397" t="s">
        <v>389</v>
      </c>
      <c r="E1033" s="398">
        <v>336640</v>
      </c>
      <c r="F1033" s="399">
        <v>4</v>
      </c>
      <c r="G1033" s="400">
        <f t="shared" si="2475"/>
        <v>1346560</v>
      </c>
      <c r="H1033" s="400"/>
      <c r="I1033" s="401"/>
      <c r="J1033" s="401"/>
      <c r="K1033" s="513"/>
      <c r="L1033" s="401"/>
      <c r="M1033" s="513">
        <f t="shared" si="2476"/>
        <v>0</v>
      </c>
      <c r="N1033" s="401">
        <f t="shared" si="2477"/>
        <v>0</v>
      </c>
      <c r="O1033" s="513"/>
      <c r="P1033" s="401"/>
      <c r="Q1033" s="513">
        <f t="shared" si="2478"/>
        <v>0</v>
      </c>
      <c r="R1033" s="401">
        <f t="shared" si="2479"/>
        <v>0</v>
      </c>
      <c r="S1033" s="540"/>
      <c r="T1033" s="401"/>
      <c r="U1033" s="513">
        <f t="shared" si="2480"/>
        <v>0</v>
      </c>
      <c r="V1033" s="401">
        <f t="shared" si="2481"/>
        <v>0</v>
      </c>
      <c r="W1033" s="513"/>
      <c r="X1033" s="401"/>
      <c r="Y1033" s="513">
        <f t="shared" si="2482"/>
        <v>0</v>
      </c>
      <c r="Z1033" s="401">
        <f t="shared" si="2483"/>
        <v>0</v>
      </c>
      <c r="AA1033" s="513"/>
      <c r="AB1033" s="401">
        <f t="shared" si="2484"/>
        <v>0</v>
      </c>
      <c r="AC1033" s="513">
        <f t="shared" si="2485"/>
        <v>0</v>
      </c>
      <c r="AD1033" s="401">
        <f t="shared" si="2486"/>
        <v>0</v>
      </c>
      <c r="AE1033" s="513"/>
      <c r="AF1033" s="401">
        <f t="shared" si="2487"/>
        <v>0</v>
      </c>
      <c r="AG1033" s="513">
        <f t="shared" si="2488"/>
        <v>0</v>
      </c>
      <c r="AH1033" s="401">
        <f t="shared" si="2489"/>
        <v>0</v>
      </c>
      <c r="AI1033" s="513"/>
      <c r="AJ1033" s="401">
        <f t="shared" si="2490"/>
        <v>0</v>
      </c>
      <c r="AK1033" s="513">
        <f t="shared" si="2491"/>
        <v>0</v>
      </c>
      <c r="AL1033" s="401">
        <f t="shared" si="2521"/>
        <v>0</v>
      </c>
      <c r="AM1033" s="519"/>
      <c r="AN1033" s="429">
        <f t="shared" si="2522"/>
        <v>0</v>
      </c>
      <c r="AO1033" s="519">
        <f t="shared" si="2492"/>
        <v>0</v>
      </c>
      <c r="AP1033" s="429">
        <f t="shared" si="2493"/>
        <v>0</v>
      </c>
      <c r="AQ1033" s="591"/>
      <c r="AR1033" s="401">
        <f t="shared" si="2523"/>
        <v>0</v>
      </c>
      <c r="AS1033" s="519">
        <f t="shared" si="2494"/>
        <v>0</v>
      </c>
      <c r="AT1033" s="429">
        <f t="shared" si="2495"/>
        <v>0</v>
      </c>
      <c r="AU1033" s="513"/>
      <c r="AV1033" s="401">
        <f t="shared" si="2524"/>
        <v>0</v>
      </c>
      <c r="AW1033" s="519">
        <f t="shared" si="2496"/>
        <v>0</v>
      </c>
      <c r="AX1033" s="429">
        <f t="shared" si="2497"/>
        <v>0</v>
      </c>
      <c r="AY1033" s="513"/>
      <c r="AZ1033" s="681">
        <f t="shared" si="2525"/>
        <v>0</v>
      </c>
      <c r="BA1033" s="519">
        <f t="shared" si="2498"/>
        <v>0</v>
      </c>
      <c r="BB1033" s="429">
        <f t="shared" si="2499"/>
        <v>0</v>
      </c>
      <c r="BC1033" s="695"/>
      <c r="BD1033" s="681">
        <f t="shared" si="2500"/>
        <v>0</v>
      </c>
      <c r="BE1033" s="695">
        <f t="shared" si="2501"/>
        <v>0</v>
      </c>
      <c r="BF1033" s="681">
        <f t="shared" si="2502"/>
        <v>0</v>
      </c>
      <c r="BG1033" s="695"/>
      <c r="BH1033" s="681">
        <f t="shared" si="2503"/>
        <v>0</v>
      </c>
      <c r="BI1033" s="695">
        <f t="shared" si="2504"/>
        <v>0</v>
      </c>
      <c r="BJ1033" s="681">
        <f t="shared" si="2505"/>
        <v>0</v>
      </c>
      <c r="BK1033" s="695"/>
      <c r="BL1033" s="681">
        <f t="shared" si="2506"/>
        <v>0</v>
      </c>
      <c r="BM1033" s="695">
        <f t="shared" si="2507"/>
        <v>0</v>
      </c>
      <c r="BN1033" s="681">
        <f t="shared" si="2508"/>
        <v>0</v>
      </c>
      <c r="BO1033" s="722"/>
      <c r="BP1033" s="708">
        <f t="shared" si="2509"/>
        <v>0</v>
      </c>
      <c r="BQ1033" s="722">
        <f t="shared" si="2510"/>
        <v>0</v>
      </c>
      <c r="BR1033" s="708">
        <f t="shared" si="2511"/>
        <v>0</v>
      </c>
      <c r="BS1033" s="722"/>
      <c r="BT1033" s="708">
        <f t="shared" si="2512"/>
        <v>0</v>
      </c>
      <c r="BU1033" s="722">
        <f t="shared" si="2513"/>
        <v>0</v>
      </c>
      <c r="BV1033" s="708">
        <f t="shared" si="2514"/>
        <v>0</v>
      </c>
      <c r="BW1033" s="722"/>
      <c r="BX1033" s="708">
        <f t="shared" si="2515"/>
        <v>0</v>
      </c>
      <c r="BY1033" s="722">
        <f t="shared" si="2516"/>
        <v>0</v>
      </c>
      <c r="BZ1033" s="708">
        <f t="shared" si="2517"/>
        <v>0</v>
      </c>
      <c r="CA1033" s="722"/>
      <c r="CB1033" s="708">
        <f t="shared" si="2518"/>
        <v>0</v>
      </c>
      <c r="CC1033" s="722">
        <f t="shared" si="2519"/>
        <v>0</v>
      </c>
      <c r="CD1033" s="708">
        <f t="shared" si="2520"/>
        <v>0</v>
      </c>
      <c r="CE1033" s="708"/>
      <c r="CF1033" s="402">
        <f t="shared" si="2427"/>
        <v>6916142</v>
      </c>
    </row>
    <row r="1034" spans="1:84" s="379" customFormat="1" ht="72">
      <c r="A1034" s="360"/>
      <c r="B1034" s="395" t="s">
        <v>2069</v>
      </c>
      <c r="C1034" s="396" t="s">
        <v>2070</v>
      </c>
      <c r="D1034" s="397" t="s">
        <v>389</v>
      </c>
      <c r="E1034" s="398">
        <v>35541</v>
      </c>
      <c r="F1034" s="399">
        <v>4</v>
      </c>
      <c r="G1034" s="400">
        <f t="shared" si="2475"/>
        <v>142164</v>
      </c>
      <c r="H1034" s="400"/>
      <c r="I1034" s="401"/>
      <c r="J1034" s="401"/>
      <c r="K1034" s="513"/>
      <c r="L1034" s="401"/>
      <c r="M1034" s="513">
        <f t="shared" si="2476"/>
        <v>0</v>
      </c>
      <c r="N1034" s="401">
        <f t="shared" si="2477"/>
        <v>0</v>
      </c>
      <c r="O1034" s="513"/>
      <c r="P1034" s="401"/>
      <c r="Q1034" s="513">
        <f t="shared" si="2478"/>
        <v>0</v>
      </c>
      <c r="R1034" s="401">
        <f t="shared" si="2479"/>
        <v>0</v>
      </c>
      <c r="S1034" s="540"/>
      <c r="T1034" s="401"/>
      <c r="U1034" s="513">
        <f t="shared" si="2480"/>
        <v>0</v>
      </c>
      <c r="V1034" s="401">
        <f t="shared" si="2481"/>
        <v>0</v>
      </c>
      <c r="W1034" s="513"/>
      <c r="X1034" s="401"/>
      <c r="Y1034" s="513">
        <f t="shared" si="2482"/>
        <v>0</v>
      </c>
      <c r="Z1034" s="401">
        <f t="shared" si="2483"/>
        <v>0</v>
      </c>
      <c r="AA1034" s="513"/>
      <c r="AB1034" s="401">
        <f t="shared" si="2484"/>
        <v>0</v>
      </c>
      <c r="AC1034" s="513">
        <f t="shared" si="2485"/>
        <v>0</v>
      </c>
      <c r="AD1034" s="401">
        <f t="shared" si="2486"/>
        <v>0</v>
      </c>
      <c r="AE1034" s="513"/>
      <c r="AF1034" s="401">
        <f t="shared" si="2487"/>
        <v>0</v>
      </c>
      <c r="AG1034" s="513">
        <f t="shared" si="2488"/>
        <v>0</v>
      </c>
      <c r="AH1034" s="401">
        <f t="shared" si="2489"/>
        <v>0</v>
      </c>
      <c r="AI1034" s="513"/>
      <c r="AJ1034" s="401">
        <f t="shared" si="2490"/>
        <v>0</v>
      </c>
      <c r="AK1034" s="513">
        <f t="shared" si="2491"/>
        <v>0</v>
      </c>
      <c r="AL1034" s="401">
        <f t="shared" si="2521"/>
        <v>0</v>
      </c>
      <c r="AM1034" s="519"/>
      <c r="AN1034" s="429">
        <f t="shared" si="2522"/>
        <v>0</v>
      </c>
      <c r="AO1034" s="519">
        <f t="shared" si="2492"/>
        <v>0</v>
      </c>
      <c r="AP1034" s="429">
        <f t="shared" si="2493"/>
        <v>0</v>
      </c>
      <c r="AQ1034" s="591"/>
      <c r="AR1034" s="401">
        <f t="shared" si="2523"/>
        <v>0</v>
      </c>
      <c r="AS1034" s="519">
        <f t="shared" si="2494"/>
        <v>0</v>
      </c>
      <c r="AT1034" s="429">
        <f t="shared" si="2495"/>
        <v>0</v>
      </c>
      <c r="AU1034" s="513"/>
      <c r="AV1034" s="401">
        <f t="shared" si="2524"/>
        <v>0</v>
      </c>
      <c r="AW1034" s="519">
        <f t="shared" si="2496"/>
        <v>0</v>
      </c>
      <c r="AX1034" s="429">
        <f t="shared" si="2497"/>
        <v>0</v>
      </c>
      <c r="AY1034" s="513"/>
      <c r="AZ1034" s="681">
        <f t="shared" si="2525"/>
        <v>0</v>
      </c>
      <c r="BA1034" s="519">
        <f t="shared" si="2498"/>
        <v>0</v>
      </c>
      <c r="BB1034" s="429">
        <f t="shared" si="2499"/>
        <v>0</v>
      </c>
      <c r="BC1034" s="695"/>
      <c r="BD1034" s="681">
        <f t="shared" si="2500"/>
        <v>0</v>
      </c>
      <c r="BE1034" s="695">
        <f t="shared" si="2501"/>
        <v>0</v>
      </c>
      <c r="BF1034" s="681">
        <f t="shared" si="2502"/>
        <v>0</v>
      </c>
      <c r="BG1034" s="695"/>
      <c r="BH1034" s="681">
        <f t="shared" si="2503"/>
        <v>0</v>
      </c>
      <c r="BI1034" s="695">
        <f t="shared" si="2504"/>
        <v>0</v>
      </c>
      <c r="BJ1034" s="681">
        <f t="shared" si="2505"/>
        <v>0</v>
      </c>
      <c r="BK1034" s="695"/>
      <c r="BL1034" s="681">
        <f t="shared" si="2506"/>
        <v>0</v>
      </c>
      <c r="BM1034" s="695">
        <f t="shared" si="2507"/>
        <v>0</v>
      </c>
      <c r="BN1034" s="681">
        <f t="shared" si="2508"/>
        <v>0</v>
      </c>
      <c r="BO1034" s="722"/>
      <c r="BP1034" s="708">
        <f t="shared" si="2509"/>
        <v>0</v>
      </c>
      <c r="BQ1034" s="722">
        <f t="shared" si="2510"/>
        <v>0</v>
      </c>
      <c r="BR1034" s="708">
        <f t="shared" si="2511"/>
        <v>0</v>
      </c>
      <c r="BS1034" s="722"/>
      <c r="BT1034" s="708">
        <f t="shared" si="2512"/>
        <v>0</v>
      </c>
      <c r="BU1034" s="722">
        <f t="shared" si="2513"/>
        <v>0</v>
      </c>
      <c r="BV1034" s="708">
        <f t="shared" si="2514"/>
        <v>0</v>
      </c>
      <c r="BW1034" s="722"/>
      <c r="BX1034" s="708">
        <f t="shared" si="2515"/>
        <v>0</v>
      </c>
      <c r="BY1034" s="722">
        <f t="shared" si="2516"/>
        <v>0</v>
      </c>
      <c r="BZ1034" s="708">
        <f t="shared" si="2517"/>
        <v>0</v>
      </c>
      <c r="CA1034" s="722"/>
      <c r="CB1034" s="708">
        <f t="shared" si="2518"/>
        <v>0</v>
      </c>
      <c r="CC1034" s="722">
        <f t="shared" si="2519"/>
        <v>0</v>
      </c>
      <c r="CD1034" s="708">
        <f t="shared" si="2520"/>
        <v>0</v>
      </c>
      <c r="CE1034" s="713"/>
      <c r="CF1034" s="447">
        <f t="shared" si="2427"/>
        <v>0</v>
      </c>
    </row>
    <row r="1035" spans="1:84" s="379" customFormat="1" ht="72">
      <c r="A1035" s="360"/>
      <c r="B1035" s="395" t="s">
        <v>2071</v>
      </c>
      <c r="C1035" s="396" t="s">
        <v>2072</v>
      </c>
      <c r="D1035" s="397" t="s">
        <v>389</v>
      </c>
      <c r="E1035" s="398">
        <v>101784.99999999999</v>
      </c>
      <c r="F1035" s="399">
        <v>4</v>
      </c>
      <c r="G1035" s="400">
        <f t="shared" si="2475"/>
        <v>407139.99999999994</v>
      </c>
      <c r="H1035" s="400"/>
      <c r="I1035" s="401"/>
      <c r="J1035" s="401"/>
      <c r="K1035" s="513"/>
      <c r="L1035" s="401"/>
      <c r="M1035" s="513">
        <f t="shared" si="2476"/>
        <v>0</v>
      </c>
      <c r="N1035" s="401">
        <f t="shared" si="2477"/>
        <v>0</v>
      </c>
      <c r="O1035" s="513"/>
      <c r="P1035" s="401"/>
      <c r="Q1035" s="513">
        <f t="shared" si="2478"/>
        <v>0</v>
      </c>
      <c r="R1035" s="401">
        <f t="shared" si="2479"/>
        <v>0</v>
      </c>
      <c r="S1035" s="540"/>
      <c r="T1035" s="401"/>
      <c r="U1035" s="513">
        <f t="shared" si="2480"/>
        <v>0</v>
      </c>
      <c r="V1035" s="401">
        <f t="shared" si="2481"/>
        <v>0</v>
      </c>
      <c r="W1035" s="513"/>
      <c r="X1035" s="401"/>
      <c r="Y1035" s="513">
        <f t="shared" si="2482"/>
        <v>0</v>
      </c>
      <c r="Z1035" s="401">
        <f t="shared" si="2483"/>
        <v>0</v>
      </c>
      <c r="AA1035" s="513"/>
      <c r="AB1035" s="401">
        <f t="shared" si="2484"/>
        <v>0</v>
      </c>
      <c r="AC1035" s="513">
        <f t="shared" si="2485"/>
        <v>0</v>
      </c>
      <c r="AD1035" s="401">
        <f t="shared" si="2486"/>
        <v>0</v>
      </c>
      <c r="AE1035" s="513"/>
      <c r="AF1035" s="401">
        <f t="shared" si="2487"/>
        <v>0</v>
      </c>
      <c r="AG1035" s="513">
        <f t="shared" si="2488"/>
        <v>0</v>
      </c>
      <c r="AH1035" s="401">
        <f t="shared" si="2489"/>
        <v>0</v>
      </c>
      <c r="AI1035" s="513"/>
      <c r="AJ1035" s="401">
        <f t="shared" si="2490"/>
        <v>0</v>
      </c>
      <c r="AK1035" s="513">
        <f t="shared" si="2491"/>
        <v>0</v>
      </c>
      <c r="AL1035" s="401">
        <f t="shared" si="2521"/>
        <v>0</v>
      </c>
      <c r="AM1035" s="519"/>
      <c r="AN1035" s="429">
        <f t="shared" si="2522"/>
        <v>0</v>
      </c>
      <c r="AO1035" s="519">
        <f t="shared" si="2492"/>
        <v>0</v>
      </c>
      <c r="AP1035" s="429">
        <f t="shared" si="2493"/>
        <v>0</v>
      </c>
      <c r="AQ1035" s="591"/>
      <c r="AR1035" s="401">
        <f t="shared" si="2523"/>
        <v>0</v>
      </c>
      <c r="AS1035" s="519">
        <f t="shared" si="2494"/>
        <v>0</v>
      </c>
      <c r="AT1035" s="429">
        <f t="shared" si="2495"/>
        <v>0</v>
      </c>
      <c r="AU1035" s="513"/>
      <c r="AV1035" s="401">
        <f t="shared" si="2524"/>
        <v>0</v>
      </c>
      <c r="AW1035" s="519">
        <f t="shared" si="2496"/>
        <v>0</v>
      </c>
      <c r="AX1035" s="429">
        <f t="shared" si="2497"/>
        <v>0</v>
      </c>
      <c r="AY1035" s="513"/>
      <c r="AZ1035" s="681">
        <f t="shared" si="2525"/>
        <v>0</v>
      </c>
      <c r="BA1035" s="519">
        <f t="shared" si="2498"/>
        <v>0</v>
      </c>
      <c r="BB1035" s="429">
        <f t="shared" si="2499"/>
        <v>0</v>
      </c>
      <c r="BC1035" s="695"/>
      <c r="BD1035" s="681">
        <f t="shared" si="2500"/>
        <v>0</v>
      </c>
      <c r="BE1035" s="695">
        <f t="shared" si="2501"/>
        <v>0</v>
      </c>
      <c r="BF1035" s="681">
        <f t="shared" si="2502"/>
        <v>0</v>
      </c>
      <c r="BG1035" s="695"/>
      <c r="BH1035" s="681">
        <f t="shared" si="2503"/>
        <v>0</v>
      </c>
      <c r="BI1035" s="695">
        <f t="shared" si="2504"/>
        <v>0</v>
      </c>
      <c r="BJ1035" s="681">
        <f t="shared" si="2505"/>
        <v>0</v>
      </c>
      <c r="BK1035" s="695"/>
      <c r="BL1035" s="681">
        <f t="shared" si="2506"/>
        <v>0</v>
      </c>
      <c r="BM1035" s="695">
        <f t="shared" si="2507"/>
        <v>0</v>
      </c>
      <c r="BN1035" s="681">
        <f t="shared" si="2508"/>
        <v>0</v>
      </c>
      <c r="BO1035" s="722"/>
      <c r="BP1035" s="708">
        <f t="shared" si="2509"/>
        <v>0</v>
      </c>
      <c r="BQ1035" s="722">
        <f t="shared" si="2510"/>
        <v>0</v>
      </c>
      <c r="BR1035" s="708">
        <f t="shared" si="2511"/>
        <v>0</v>
      </c>
      <c r="BS1035" s="722"/>
      <c r="BT1035" s="708">
        <f t="shared" si="2512"/>
        <v>0</v>
      </c>
      <c r="BU1035" s="722">
        <f t="shared" si="2513"/>
        <v>0</v>
      </c>
      <c r="BV1035" s="708">
        <f t="shared" si="2514"/>
        <v>0</v>
      </c>
      <c r="BW1035" s="722"/>
      <c r="BX1035" s="708">
        <f t="shared" si="2515"/>
        <v>0</v>
      </c>
      <c r="BY1035" s="722">
        <f t="shared" si="2516"/>
        <v>0</v>
      </c>
      <c r="BZ1035" s="708">
        <f t="shared" si="2517"/>
        <v>0</v>
      </c>
      <c r="CA1035" s="722"/>
      <c r="CB1035" s="708">
        <f t="shared" si="2518"/>
        <v>0</v>
      </c>
      <c r="CC1035" s="722">
        <f t="shared" si="2519"/>
        <v>0</v>
      </c>
      <c r="CD1035" s="708">
        <f t="shared" si="2520"/>
        <v>0</v>
      </c>
      <c r="CE1035" s="711"/>
      <c r="CF1035" s="423">
        <f t="shared" si="2427"/>
        <v>2233175.1</v>
      </c>
    </row>
    <row r="1036" spans="1:84" ht="162">
      <c r="B1036" s="395" t="s">
        <v>1422</v>
      </c>
      <c r="C1036" s="396" t="s">
        <v>1851</v>
      </c>
      <c r="D1036" s="397" t="s">
        <v>389</v>
      </c>
      <c r="E1036" s="398">
        <v>6916142</v>
      </c>
      <c r="F1036" s="399">
        <v>1</v>
      </c>
      <c r="G1036" s="400">
        <f t="shared" si="2475"/>
        <v>6916142</v>
      </c>
      <c r="H1036" s="400"/>
      <c r="I1036" s="401"/>
      <c r="J1036" s="401"/>
      <c r="K1036" s="513"/>
      <c r="L1036" s="401"/>
      <c r="M1036" s="513">
        <f t="shared" si="2476"/>
        <v>0</v>
      </c>
      <c r="N1036" s="401">
        <f t="shared" si="2477"/>
        <v>0</v>
      </c>
      <c r="O1036" s="513"/>
      <c r="P1036" s="401"/>
      <c r="Q1036" s="513">
        <f t="shared" si="2478"/>
        <v>0</v>
      </c>
      <c r="R1036" s="401">
        <f t="shared" si="2479"/>
        <v>0</v>
      </c>
      <c r="S1036" s="540"/>
      <c r="T1036" s="401"/>
      <c r="U1036" s="513">
        <f t="shared" si="2480"/>
        <v>0</v>
      </c>
      <c r="V1036" s="401">
        <f t="shared" si="2481"/>
        <v>0</v>
      </c>
      <c r="W1036" s="513"/>
      <c r="X1036" s="401"/>
      <c r="Y1036" s="513">
        <f t="shared" si="2482"/>
        <v>0</v>
      </c>
      <c r="Z1036" s="401">
        <f t="shared" si="2483"/>
        <v>0</v>
      </c>
      <c r="AA1036" s="513"/>
      <c r="AB1036" s="401">
        <f t="shared" si="2484"/>
        <v>0</v>
      </c>
      <c r="AC1036" s="513">
        <f t="shared" si="2485"/>
        <v>0</v>
      </c>
      <c r="AD1036" s="401">
        <f t="shared" si="2486"/>
        <v>0</v>
      </c>
      <c r="AE1036" s="513"/>
      <c r="AF1036" s="401">
        <f t="shared" si="2487"/>
        <v>0</v>
      </c>
      <c r="AG1036" s="513">
        <f t="shared" si="2488"/>
        <v>0</v>
      </c>
      <c r="AH1036" s="401">
        <f t="shared" si="2489"/>
        <v>0</v>
      </c>
      <c r="AI1036" s="513"/>
      <c r="AJ1036" s="401">
        <f t="shared" si="2490"/>
        <v>0</v>
      </c>
      <c r="AK1036" s="513">
        <f t="shared" si="2491"/>
        <v>0</v>
      </c>
      <c r="AL1036" s="401">
        <f t="shared" si="2521"/>
        <v>0</v>
      </c>
      <c r="AM1036" s="519"/>
      <c r="AN1036" s="429">
        <f t="shared" si="2522"/>
        <v>0</v>
      </c>
      <c r="AO1036" s="519">
        <f t="shared" si="2492"/>
        <v>0</v>
      </c>
      <c r="AP1036" s="429">
        <f t="shared" si="2493"/>
        <v>0</v>
      </c>
      <c r="AQ1036" s="591"/>
      <c r="AR1036" s="401">
        <f t="shared" si="2523"/>
        <v>0</v>
      </c>
      <c r="AS1036" s="519">
        <f t="shared" si="2494"/>
        <v>0</v>
      </c>
      <c r="AT1036" s="429">
        <f t="shared" si="2495"/>
        <v>0</v>
      </c>
      <c r="AU1036" s="513"/>
      <c r="AV1036" s="401">
        <f t="shared" si="2524"/>
        <v>0</v>
      </c>
      <c r="AW1036" s="519">
        <f t="shared" si="2496"/>
        <v>0</v>
      </c>
      <c r="AX1036" s="429">
        <f t="shared" si="2497"/>
        <v>0</v>
      </c>
      <c r="AY1036" s="513"/>
      <c r="AZ1036" s="681">
        <f t="shared" si="2525"/>
        <v>0</v>
      </c>
      <c r="BA1036" s="519">
        <f t="shared" si="2498"/>
        <v>0</v>
      </c>
      <c r="BB1036" s="429">
        <f t="shared" si="2499"/>
        <v>0</v>
      </c>
      <c r="BC1036" s="695"/>
      <c r="BD1036" s="681">
        <f t="shared" si="2500"/>
        <v>0</v>
      </c>
      <c r="BE1036" s="695">
        <f t="shared" si="2501"/>
        <v>0</v>
      </c>
      <c r="BF1036" s="681">
        <f t="shared" si="2502"/>
        <v>0</v>
      </c>
      <c r="BG1036" s="695"/>
      <c r="BH1036" s="681">
        <f t="shared" si="2503"/>
        <v>0</v>
      </c>
      <c r="BI1036" s="695">
        <f t="shared" si="2504"/>
        <v>0</v>
      </c>
      <c r="BJ1036" s="681">
        <f t="shared" si="2505"/>
        <v>0</v>
      </c>
      <c r="BK1036" s="695"/>
      <c r="BL1036" s="681">
        <f t="shared" si="2506"/>
        <v>0</v>
      </c>
      <c r="BM1036" s="695">
        <f t="shared" si="2507"/>
        <v>0</v>
      </c>
      <c r="BN1036" s="681">
        <f t="shared" si="2508"/>
        <v>0</v>
      </c>
      <c r="BO1036" s="722"/>
      <c r="BP1036" s="708">
        <f t="shared" si="2509"/>
        <v>0</v>
      </c>
      <c r="BQ1036" s="722">
        <f t="shared" si="2510"/>
        <v>0</v>
      </c>
      <c r="BR1036" s="708">
        <f t="shared" si="2511"/>
        <v>0</v>
      </c>
      <c r="BS1036" s="722"/>
      <c r="BT1036" s="708">
        <f t="shared" si="2512"/>
        <v>0</v>
      </c>
      <c r="BU1036" s="722">
        <f t="shared" si="2513"/>
        <v>0</v>
      </c>
      <c r="BV1036" s="708">
        <f t="shared" si="2514"/>
        <v>0</v>
      </c>
      <c r="BW1036" s="722"/>
      <c r="BX1036" s="708">
        <f t="shared" si="2515"/>
        <v>0</v>
      </c>
      <c r="BY1036" s="722">
        <f t="shared" si="2516"/>
        <v>0</v>
      </c>
      <c r="BZ1036" s="708">
        <f t="shared" si="2517"/>
        <v>0</v>
      </c>
      <c r="CA1036" s="722"/>
      <c r="CB1036" s="708">
        <f t="shared" si="2518"/>
        <v>0</v>
      </c>
      <c r="CC1036" s="722">
        <f t="shared" si="2519"/>
        <v>0</v>
      </c>
      <c r="CD1036" s="708">
        <f t="shared" si="2520"/>
        <v>0</v>
      </c>
      <c r="CE1036" s="708"/>
      <c r="CF1036" s="402">
        <f t="shared" si="2427"/>
        <v>471300.39</v>
      </c>
    </row>
    <row r="1037" spans="1:84">
      <c r="A1037" s="379"/>
      <c r="B1037" s="441"/>
      <c r="C1037" s="442" t="s">
        <v>2408</v>
      </c>
      <c r="D1037" s="443"/>
      <c r="E1037" s="444"/>
      <c r="F1037" s="445">
        <v>0</v>
      </c>
      <c r="G1037" s="446"/>
      <c r="H1037" s="446"/>
      <c r="I1037" s="446"/>
      <c r="J1037" s="446"/>
      <c r="K1037" s="521"/>
      <c r="L1037" s="446"/>
      <c r="M1037" s="521"/>
      <c r="N1037" s="446"/>
      <c r="O1037" s="521"/>
      <c r="P1037" s="446"/>
      <c r="Q1037" s="521"/>
      <c r="R1037" s="446"/>
      <c r="S1037" s="547"/>
      <c r="T1037" s="446"/>
      <c r="U1037" s="521"/>
      <c r="V1037" s="446"/>
      <c r="W1037" s="521"/>
      <c r="X1037" s="446"/>
      <c r="Y1037" s="521"/>
      <c r="Z1037" s="446"/>
      <c r="AA1037" s="521"/>
      <c r="AB1037" s="446"/>
      <c r="AC1037" s="521"/>
      <c r="AD1037" s="446"/>
      <c r="AE1037" s="521"/>
      <c r="AF1037" s="446"/>
      <c r="AG1037" s="521"/>
      <c r="AH1037" s="446"/>
      <c r="AI1037" s="521"/>
      <c r="AJ1037" s="446"/>
      <c r="AK1037" s="521"/>
      <c r="AL1037" s="446"/>
      <c r="AM1037" s="446"/>
      <c r="AN1037" s="446"/>
      <c r="AO1037" s="521"/>
      <c r="AP1037" s="446"/>
      <c r="AQ1037" s="598"/>
      <c r="AR1037" s="446"/>
      <c r="AS1037" s="521"/>
      <c r="AT1037" s="446"/>
      <c r="AU1037" s="521"/>
      <c r="AV1037" s="446"/>
      <c r="AW1037" s="521"/>
      <c r="AX1037" s="446"/>
      <c r="AY1037" s="521"/>
      <c r="AZ1037" s="686"/>
      <c r="BA1037" s="521"/>
      <c r="BB1037" s="446"/>
      <c r="BC1037" s="700"/>
      <c r="BD1037" s="686"/>
      <c r="BE1037" s="700"/>
      <c r="BF1037" s="686"/>
      <c r="BG1037" s="700"/>
      <c r="BH1037" s="686"/>
      <c r="BI1037" s="700"/>
      <c r="BJ1037" s="686"/>
      <c r="BK1037" s="700"/>
      <c r="BL1037" s="686"/>
      <c r="BM1037" s="700"/>
      <c r="BN1037" s="686"/>
      <c r="BO1037" s="725"/>
      <c r="BP1037" s="713"/>
      <c r="BQ1037" s="725"/>
      <c r="BR1037" s="713"/>
      <c r="BS1037" s="725"/>
      <c r="BT1037" s="713"/>
      <c r="BU1037" s="725"/>
      <c r="BV1037" s="713"/>
      <c r="BW1037" s="725"/>
      <c r="BX1037" s="713"/>
      <c r="BY1037" s="725"/>
      <c r="BZ1037" s="713"/>
      <c r="CA1037" s="725"/>
      <c r="CB1037" s="713"/>
      <c r="CC1037" s="725"/>
      <c r="CD1037" s="713"/>
      <c r="CE1037" s="708"/>
      <c r="CF1037" s="402">
        <f t="shared" si="2427"/>
        <v>152382.78</v>
      </c>
    </row>
    <row r="1038" spans="1:84" ht="54">
      <c r="A1038" s="379"/>
      <c r="B1038" s="419"/>
      <c r="C1038" s="420" t="s">
        <v>2409</v>
      </c>
      <c r="D1038" s="421"/>
      <c r="E1038" s="422"/>
      <c r="F1038" s="416"/>
      <c r="G1038" s="417"/>
      <c r="H1038" s="417">
        <f>SUM(G1039:G1043)</f>
        <v>2233175.1</v>
      </c>
      <c r="I1038" s="417"/>
      <c r="J1038" s="417"/>
      <c r="K1038" s="518"/>
      <c r="L1038" s="417">
        <f>SUM(L1039:L1043)</f>
        <v>0</v>
      </c>
      <c r="M1038" s="518"/>
      <c r="N1038" s="417">
        <f>SUM(M1039:M1043)</f>
        <v>0</v>
      </c>
      <c r="O1038" s="518"/>
      <c r="P1038" s="417"/>
      <c r="Q1038" s="518"/>
      <c r="R1038" s="417">
        <f>SUM(Q1039:Q1043)</f>
        <v>0</v>
      </c>
      <c r="S1038" s="544"/>
      <c r="T1038" s="417">
        <f>SUM(T1039:T1043)</f>
        <v>0</v>
      </c>
      <c r="U1038" s="518"/>
      <c r="V1038" s="417">
        <f>SUM(U1039:U1043)</f>
        <v>0</v>
      </c>
      <c r="W1038" s="518"/>
      <c r="X1038" s="417">
        <f>SUM(W1039:W1043)</f>
        <v>0</v>
      </c>
      <c r="Y1038" s="518"/>
      <c r="Z1038" s="417">
        <f>SUM(Y1039:Y1043)</f>
        <v>0</v>
      </c>
      <c r="AA1038" s="518"/>
      <c r="AB1038" s="417">
        <f>SUM(AA1039:AA1043)</f>
        <v>0</v>
      </c>
      <c r="AC1038" s="518"/>
      <c r="AD1038" s="417">
        <f>SUM(AC1039:AC1043)</f>
        <v>0</v>
      </c>
      <c r="AE1038" s="518"/>
      <c r="AF1038" s="417">
        <f>SUM(AE1039:AE1043)</f>
        <v>0</v>
      </c>
      <c r="AG1038" s="518"/>
      <c r="AH1038" s="417">
        <f>SUM(AG1039:AG1043)</f>
        <v>0</v>
      </c>
      <c r="AI1038" s="518"/>
      <c r="AJ1038" s="417">
        <f>SUM(AI1039:AI1043)</f>
        <v>0</v>
      </c>
      <c r="AK1038" s="518"/>
      <c r="AL1038" s="417">
        <f>SUM(AK1039:AK1043)</f>
        <v>0</v>
      </c>
      <c r="AM1038" s="417"/>
      <c r="AN1038" s="417">
        <f>SUM(AM1039:AM1043)</f>
        <v>0</v>
      </c>
      <c r="AO1038" s="518"/>
      <c r="AP1038" s="417">
        <f>SUM(AO1039:AO1043)</f>
        <v>0</v>
      </c>
      <c r="AQ1038" s="595"/>
      <c r="AR1038" s="417">
        <f>SUM(AR1039:AR1043)</f>
        <v>0</v>
      </c>
      <c r="AS1038" s="518"/>
      <c r="AT1038" s="417">
        <f>SUM(AS1039:AS1043)</f>
        <v>0</v>
      </c>
      <c r="AU1038" s="518"/>
      <c r="AV1038" s="417">
        <f>SUM(AV1039:AV1043)</f>
        <v>0</v>
      </c>
      <c r="AW1038" s="518"/>
      <c r="AX1038" s="417">
        <f>SUM(AX1039:AX1043)</f>
        <v>0</v>
      </c>
      <c r="AY1038" s="518"/>
      <c r="AZ1038" s="417">
        <f>SUM(AZ1039:AZ1043)</f>
        <v>0</v>
      </c>
      <c r="BA1038" s="518"/>
      <c r="BB1038" s="417">
        <f>SUM(BA1039:BA1043)</f>
        <v>0</v>
      </c>
      <c r="BC1038" s="518"/>
      <c r="BD1038" s="417">
        <f>SUM(BD1039:BD1043)</f>
        <v>0</v>
      </c>
      <c r="BE1038" s="518"/>
      <c r="BF1038" s="417">
        <f>SUM(BE1039:BE1043)</f>
        <v>0</v>
      </c>
      <c r="BG1038" s="518"/>
      <c r="BH1038" s="417">
        <f>SUM(BH1039:BH1043)</f>
        <v>0</v>
      </c>
      <c r="BI1038" s="518"/>
      <c r="BJ1038" s="417">
        <f>SUM(BI1039:BI1043)</f>
        <v>0</v>
      </c>
      <c r="BK1038" s="518"/>
      <c r="BL1038" s="417">
        <f>SUM(BL1039:BL1043)</f>
        <v>0</v>
      </c>
      <c r="BM1038" s="518"/>
      <c r="BN1038" s="417">
        <f>SUM(BM1039:BM1043)</f>
        <v>0</v>
      </c>
      <c r="BO1038" s="721"/>
      <c r="BP1038" s="711">
        <f>SUM(BP1039:BP1043)</f>
        <v>0</v>
      </c>
      <c r="BQ1038" s="721"/>
      <c r="BR1038" s="711">
        <f>SUM(BQ1039:BQ1043)</f>
        <v>0</v>
      </c>
      <c r="BS1038" s="721"/>
      <c r="BT1038" s="711">
        <f>SUM(BT1039:BT1043)</f>
        <v>0</v>
      </c>
      <c r="BU1038" s="721"/>
      <c r="BV1038" s="711">
        <f>SUM(BV1039:BV1043)</f>
        <v>0</v>
      </c>
      <c r="BW1038" s="721"/>
      <c r="BX1038" s="711">
        <f>SUM(BX1039:BX1043)</f>
        <v>0</v>
      </c>
      <c r="BY1038" s="721"/>
      <c r="BZ1038" s="711">
        <f>SUM(BZ1039:BZ1043)</f>
        <v>0</v>
      </c>
      <c r="CA1038" s="721"/>
      <c r="CB1038" s="711">
        <f>SUM(CB1039:CB1043)</f>
        <v>0</v>
      </c>
      <c r="CC1038" s="721"/>
      <c r="CD1038" s="711">
        <f>SUM(CD1039:CD1043)</f>
        <v>0</v>
      </c>
      <c r="CE1038" s="708"/>
      <c r="CF1038" s="402">
        <f t="shared" si="2427"/>
        <v>244092.41999999998</v>
      </c>
    </row>
    <row r="1039" spans="1:84" ht="54">
      <c r="B1039" s="395" t="s">
        <v>51</v>
      </c>
      <c r="C1039" s="396" t="s">
        <v>471</v>
      </c>
      <c r="D1039" s="397" t="s">
        <v>389</v>
      </c>
      <c r="E1039" s="398">
        <v>157100.13</v>
      </c>
      <c r="F1039" s="399">
        <v>3</v>
      </c>
      <c r="G1039" s="400">
        <f>+F1039*$E1039</f>
        <v>471300.39</v>
      </c>
      <c r="H1039" s="400"/>
      <c r="I1039" s="401"/>
      <c r="J1039" s="401"/>
      <c r="K1039" s="513"/>
      <c r="L1039" s="401"/>
      <c r="M1039" s="513">
        <f>I1039+K1039</f>
        <v>0</v>
      </c>
      <c r="N1039" s="401">
        <f>M1039*$E1039</f>
        <v>0</v>
      </c>
      <c r="O1039" s="513"/>
      <c r="P1039" s="401"/>
      <c r="Q1039" s="513">
        <f>M1039+O1039</f>
        <v>0</v>
      </c>
      <c r="R1039" s="401">
        <f>Q1039*$E1039</f>
        <v>0</v>
      </c>
      <c r="S1039" s="540"/>
      <c r="T1039" s="401"/>
      <c r="U1039" s="513">
        <f>Q1039+S1039</f>
        <v>0</v>
      </c>
      <c r="V1039" s="401">
        <f>U1039*$E1039</f>
        <v>0</v>
      </c>
      <c r="W1039" s="513"/>
      <c r="X1039" s="401"/>
      <c r="Y1039" s="513">
        <f>U1039+W1039</f>
        <v>0</v>
      </c>
      <c r="Z1039" s="401">
        <f>Y1039*$E1039</f>
        <v>0</v>
      </c>
      <c r="AA1039" s="513"/>
      <c r="AB1039" s="401">
        <f>AA1039*$E1039</f>
        <v>0</v>
      </c>
      <c r="AC1039" s="513">
        <f>Y1039+AA1039</f>
        <v>0</v>
      </c>
      <c r="AD1039" s="401">
        <f>AC1039*$E1039</f>
        <v>0</v>
      </c>
      <c r="AE1039" s="513"/>
      <c r="AF1039" s="401">
        <f>AE1039*$E1039</f>
        <v>0</v>
      </c>
      <c r="AG1039" s="513">
        <f>AC1039+AE1039</f>
        <v>0</v>
      </c>
      <c r="AH1039" s="401">
        <f>AG1039*$E1039</f>
        <v>0</v>
      </c>
      <c r="AI1039" s="513"/>
      <c r="AJ1039" s="401">
        <f>AI1039*$E1039</f>
        <v>0</v>
      </c>
      <c r="AK1039" s="513">
        <f>AG1039+AI1039</f>
        <v>0</v>
      </c>
      <c r="AL1039" s="401">
        <f>AK1039*$E1039</f>
        <v>0</v>
      </c>
      <c r="AM1039" s="519"/>
      <c r="AN1039" s="429">
        <f>AM1039*$E1039</f>
        <v>0</v>
      </c>
      <c r="AO1039" s="519">
        <f>AK1039+AM1039</f>
        <v>0</v>
      </c>
      <c r="AP1039" s="429">
        <f>AO1039*$E1039</f>
        <v>0</v>
      </c>
      <c r="AQ1039" s="591"/>
      <c r="AR1039" s="401">
        <f>AQ1039*$E1039</f>
        <v>0</v>
      </c>
      <c r="AS1039" s="519">
        <f>AO1039+AQ1039</f>
        <v>0</v>
      </c>
      <c r="AT1039" s="429">
        <f>AS1039*$E1039</f>
        <v>0</v>
      </c>
      <c r="AU1039" s="513"/>
      <c r="AV1039" s="401">
        <f>AU1039*$E1039</f>
        <v>0</v>
      </c>
      <c r="AW1039" s="519">
        <f>AS1039+AU1039</f>
        <v>0</v>
      </c>
      <c r="AX1039" s="429">
        <f>AW1039*$E1039</f>
        <v>0</v>
      </c>
      <c r="AY1039" s="513"/>
      <c r="AZ1039" s="681">
        <f>AY1039*$E1039</f>
        <v>0</v>
      </c>
      <c r="BA1039" s="519">
        <f>AW1039+AY1039</f>
        <v>0</v>
      </c>
      <c r="BB1039" s="429">
        <f>BA1039*$E1039</f>
        <v>0</v>
      </c>
      <c r="BC1039" s="695"/>
      <c r="BD1039" s="681">
        <f>BC1039*$E1039</f>
        <v>0</v>
      </c>
      <c r="BE1039" s="695">
        <f>BA1039+BC1039</f>
        <v>0</v>
      </c>
      <c r="BF1039" s="681">
        <f>BE1039*$E1039</f>
        <v>0</v>
      </c>
      <c r="BG1039" s="695"/>
      <c r="BH1039" s="681">
        <f>BG1039*$E1039</f>
        <v>0</v>
      </c>
      <c r="BI1039" s="695">
        <f>BE1039+BG1039</f>
        <v>0</v>
      </c>
      <c r="BJ1039" s="681">
        <f>BI1039*$E1039</f>
        <v>0</v>
      </c>
      <c r="BK1039" s="695"/>
      <c r="BL1039" s="681">
        <f>BK1039*$E1039</f>
        <v>0</v>
      </c>
      <c r="BM1039" s="695">
        <f>BI1039+BK1039</f>
        <v>0</v>
      </c>
      <c r="BN1039" s="681">
        <f>BM1039*$E1039</f>
        <v>0</v>
      </c>
      <c r="BO1039" s="722"/>
      <c r="BP1039" s="708">
        <f>BO1039*$E1039</f>
        <v>0</v>
      </c>
      <c r="BQ1039" s="722">
        <f>BM1039+BO1039</f>
        <v>0</v>
      </c>
      <c r="BR1039" s="708">
        <f>BQ1039*$E1039</f>
        <v>0</v>
      </c>
      <c r="BS1039" s="722"/>
      <c r="BT1039" s="708">
        <f>BS1039*$E1039</f>
        <v>0</v>
      </c>
      <c r="BU1039" s="722">
        <f>BQ1039+BS1039</f>
        <v>0</v>
      </c>
      <c r="BV1039" s="708">
        <f>BU1039*$E1039</f>
        <v>0</v>
      </c>
      <c r="BW1039" s="722"/>
      <c r="BX1039" s="708">
        <f>BW1039*$E1039</f>
        <v>0</v>
      </c>
      <c r="BY1039" s="722">
        <f>BU1039+BW1039</f>
        <v>0</v>
      </c>
      <c r="BZ1039" s="708">
        <f>BY1039*$E1039</f>
        <v>0</v>
      </c>
      <c r="CA1039" s="722"/>
      <c r="CB1039" s="708">
        <f>CA1039*$E1039</f>
        <v>0</v>
      </c>
      <c r="CC1039" s="722">
        <f>BY1039+CA1039</f>
        <v>0</v>
      </c>
      <c r="CD1039" s="708">
        <f>CC1039*$E1039</f>
        <v>0</v>
      </c>
      <c r="CE1039" s="708"/>
      <c r="CF1039" s="402">
        <f t="shared" si="2427"/>
        <v>293187.51</v>
      </c>
    </row>
    <row r="1040" spans="1:84" ht="72">
      <c r="B1040" s="395" t="s">
        <v>475</v>
      </c>
      <c r="C1040" s="396" t="s">
        <v>2385</v>
      </c>
      <c r="D1040" s="397" t="s">
        <v>389</v>
      </c>
      <c r="E1040" s="398">
        <v>152382.78</v>
      </c>
      <c r="F1040" s="399">
        <v>1</v>
      </c>
      <c r="G1040" s="400">
        <f>+F1040*$E1040</f>
        <v>152382.78</v>
      </c>
      <c r="H1040" s="400"/>
      <c r="I1040" s="401"/>
      <c r="J1040" s="401"/>
      <c r="K1040" s="513"/>
      <c r="L1040" s="401"/>
      <c r="M1040" s="513">
        <f>I1040+K1040</f>
        <v>0</v>
      </c>
      <c r="N1040" s="401">
        <f>M1040*$E1040</f>
        <v>0</v>
      </c>
      <c r="O1040" s="513"/>
      <c r="P1040" s="401"/>
      <c r="Q1040" s="513">
        <f>M1040+O1040</f>
        <v>0</v>
      </c>
      <c r="R1040" s="401">
        <f>Q1040*$E1040</f>
        <v>0</v>
      </c>
      <c r="S1040" s="540"/>
      <c r="T1040" s="401"/>
      <c r="U1040" s="513">
        <f>Q1040+S1040</f>
        <v>0</v>
      </c>
      <c r="V1040" s="401">
        <f>U1040*$E1040</f>
        <v>0</v>
      </c>
      <c r="W1040" s="513"/>
      <c r="X1040" s="401"/>
      <c r="Y1040" s="513">
        <f>U1040+W1040</f>
        <v>0</v>
      </c>
      <c r="Z1040" s="401">
        <f>Y1040*$E1040</f>
        <v>0</v>
      </c>
      <c r="AA1040" s="513"/>
      <c r="AB1040" s="401">
        <f>AA1040*$E1040</f>
        <v>0</v>
      </c>
      <c r="AC1040" s="513">
        <f>Y1040+AA1040</f>
        <v>0</v>
      </c>
      <c r="AD1040" s="401">
        <f>AC1040*$E1040</f>
        <v>0</v>
      </c>
      <c r="AE1040" s="513"/>
      <c r="AF1040" s="401">
        <f>AE1040*$E1040</f>
        <v>0</v>
      </c>
      <c r="AG1040" s="513">
        <f>AC1040+AE1040</f>
        <v>0</v>
      </c>
      <c r="AH1040" s="401">
        <f>AG1040*$E1040</f>
        <v>0</v>
      </c>
      <c r="AI1040" s="513"/>
      <c r="AJ1040" s="401">
        <f>AI1040*$E1040</f>
        <v>0</v>
      </c>
      <c r="AK1040" s="513">
        <f>AG1040+AI1040</f>
        <v>0</v>
      </c>
      <c r="AL1040" s="401">
        <f>AK1040*$E1040</f>
        <v>0</v>
      </c>
      <c r="AM1040" s="519"/>
      <c r="AN1040" s="429">
        <f>AM1040*$E1040</f>
        <v>0</v>
      </c>
      <c r="AO1040" s="519">
        <f>AK1040+AM1040</f>
        <v>0</v>
      </c>
      <c r="AP1040" s="429">
        <f>AO1040*$E1040</f>
        <v>0</v>
      </c>
      <c r="AQ1040" s="591"/>
      <c r="AR1040" s="401">
        <f>AQ1040*$E1040</f>
        <v>0</v>
      </c>
      <c r="AS1040" s="519">
        <f>AO1040+AQ1040</f>
        <v>0</v>
      </c>
      <c r="AT1040" s="429">
        <f>AS1040*$E1040</f>
        <v>0</v>
      </c>
      <c r="AU1040" s="513"/>
      <c r="AV1040" s="401">
        <f>AU1040*$E1040</f>
        <v>0</v>
      </c>
      <c r="AW1040" s="519">
        <f>AS1040+AU1040</f>
        <v>0</v>
      </c>
      <c r="AX1040" s="429">
        <f>AW1040*$E1040</f>
        <v>0</v>
      </c>
      <c r="AY1040" s="513"/>
      <c r="AZ1040" s="681">
        <f>AY1040*$E1040</f>
        <v>0</v>
      </c>
      <c r="BA1040" s="519">
        <f>AW1040+AY1040</f>
        <v>0</v>
      </c>
      <c r="BB1040" s="429">
        <f>BA1040*$E1040</f>
        <v>0</v>
      </c>
      <c r="BC1040" s="695"/>
      <c r="BD1040" s="681">
        <f>BC1040*$E1040</f>
        <v>0</v>
      </c>
      <c r="BE1040" s="695">
        <f>BA1040+BC1040</f>
        <v>0</v>
      </c>
      <c r="BF1040" s="681">
        <f>BE1040*$E1040</f>
        <v>0</v>
      </c>
      <c r="BG1040" s="695"/>
      <c r="BH1040" s="681">
        <f>BG1040*$E1040</f>
        <v>0</v>
      </c>
      <c r="BI1040" s="695">
        <f>BE1040+BG1040</f>
        <v>0</v>
      </c>
      <c r="BJ1040" s="681">
        <f>BI1040*$E1040</f>
        <v>0</v>
      </c>
      <c r="BK1040" s="695"/>
      <c r="BL1040" s="681">
        <f>BK1040*$E1040</f>
        <v>0</v>
      </c>
      <c r="BM1040" s="695">
        <f>BI1040+BK1040</f>
        <v>0</v>
      </c>
      <c r="BN1040" s="681">
        <f>BM1040*$E1040</f>
        <v>0</v>
      </c>
      <c r="BO1040" s="722"/>
      <c r="BP1040" s="708">
        <f>BO1040*$E1040</f>
        <v>0</v>
      </c>
      <c r="BQ1040" s="722">
        <f>BM1040+BO1040</f>
        <v>0</v>
      </c>
      <c r="BR1040" s="708">
        <f>BQ1040*$E1040</f>
        <v>0</v>
      </c>
      <c r="BS1040" s="722"/>
      <c r="BT1040" s="708">
        <f>BS1040*$E1040</f>
        <v>0</v>
      </c>
      <c r="BU1040" s="722">
        <f>BQ1040+BS1040</f>
        <v>0</v>
      </c>
      <c r="BV1040" s="708">
        <f>BU1040*$E1040</f>
        <v>0</v>
      </c>
      <c r="BW1040" s="722"/>
      <c r="BX1040" s="708">
        <f>BW1040*$E1040</f>
        <v>0</v>
      </c>
      <c r="BY1040" s="722">
        <f>BU1040+BW1040</f>
        <v>0</v>
      </c>
      <c r="BZ1040" s="708">
        <f>BY1040*$E1040</f>
        <v>0</v>
      </c>
      <c r="CA1040" s="722"/>
      <c r="CB1040" s="708">
        <f>CA1040*$E1040</f>
        <v>0</v>
      </c>
      <c r="CC1040" s="722">
        <f>BY1040+CA1040</f>
        <v>0</v>
      </c>
      <c r="CD1040" s="708">
        <f>CC1040*$E1040</f>
        <v>0</v>
      </c>
      <c r="CE1040" s="708"/>
      <c r="CF1040" s="402">
        <f t="shared" si="2427"/>
        <v>1072212</v>
      </c>
    </row>
    <row r="1041" spans="1:84" s="379" customFormat="1" ht="90">
      <c r="A1041" s="360"/>
      <c r="B1041" s="395" t="s">
        <v>478</v>
      </c>
      <c r="C1041" s="396" t="s">
        <v>2386</v>
      </c>
      <c r="D1041" s="397" t="s">
        <v>389</v>
      </c>
      <c r="E1041" s="398">
        <v>122046.20999999999</v>
      </c>
      <c r="F1041" s="399">
        <v>2</v>
      </c>
      <c r="G1041" s="400">
        <f>+F1041*$E1041</f>
        <v>244092.41999999998</v>
      </c>
      <c r="H1041" s="400"/>
      <c r="I1041" s="401"/>
      <c r="J1041" s="401"/>
      <c r="K1041" s="513"/>
      <c r="L1041" s="401"/>
      <c r="M1041" s="513">
        <f>I1041+K1041</f>
        <v>0</v>
      </c>
      <c r="N1041" s="401">
        <f>M1041*$E1041</f>
        <v>0</v>
      </c>
      <c r="O1041" s="513"/>
      <c r="P1041" s="401"/>
      <c r="Q1041" s="513">
        <f>M1041+O1041</f>
        <v>0</v>
      </c>
      <c r="R1041" s="401">
        <f>Q1041*$E1041</f>
        <v>0</v>
      </c>
      <c r="S1041" s="540"/>
      <c r="T1041" s="401"/>
      <c r="U1041" s="513">
        <f>Q1041+S1041</f>
        <v>0</v>
      </c>
      <c r="V1041" s="401">
        <f>U1041*$E1041</f>
        <v>0</v>
      </c>
      <c r="W1041" s="513"/>
      <c r="X1041" s="401"/>
      <c r="Y1041" s="513">
        <f>U1041+W1041</f>
        <v>0</v>
      </c>
      <c r="Z1041" s="401">
        <f>Y1041*$E1041</f>
        <v>0</v>
      </c>
      <c r="AA1041" s="513"/>
      <c r="AB1041" s="401">
        <f>AA1041*$E1041</f>
        <v>0</v>
      </c>
      <c r="AC1041" s="513">
        <f>Y1041+AA1041</f>
        <v>0</v>
      </c>
      <c r="AD1041" s="401">
        <f>AC1041*$E1041</f>
        <v>0</v>
      </c>
      <c r="AE1041" s="513"/>
      <c r="AF1041" s="401">
        <f>AE1041*$E1041</f>
        <v>0</v>
      </c>
      <c r="AG1041" s="513">
        <f>AC1041+AE1041</f>
        <v>0</v>
      </c>
      <c r="AH1041" s="401">
        <f>AG1041*$E1041</f>
        <v>0</v>
      </c>
      <c r="AI1041" s="513"/>
      <c r="AJ1041" s="401">
        <f>AI1041*$E1041</f>
        <v>0</v>
      </c>
      <c r="AK1041" s="513">
        <f>AG1041+AI1041</f>
        <v>0</v>
      </c>
      <c r="AL1041" s="401">
        <f>AK1041*$E1041</f>
        <v>0</v>
      </c>
      <c r="AM1041" s="519"/>
      <c r="AN1041" s="429">
        <f>AM1041*$E1041</f>
        <v>0</v>
      </c>
      <c r="AO1041" s="519">
        <f>AK1041+AM1041</f>
        <v>0</v>
      </c>
      <c r="AP1041" s="429">
        <f>AO1041*$E1041</f>
        <v>0</v>
      </c>
      <c r="AQ1041" s="591"/>
      <c r="AR1041" s="401">
        <f>AQ1041*$E1041</f>
        <v>0</v>
      </c>
      <c r="AS1041" s="519">
        <f>AO1041+AQ1041</f>
        <v>0</v>
      </c>
      <c r="AT1041" s="429">
        <f>AS1041*$E1041</f>
        <v>0</v>
      </c>
      <c r="AU1041" s="513"/>
      <c r="AV1041" s="401">
        <f>AU1041*$E1041</f>
        <v>0</v>
      </c>
      <c r="AW1041" s="519">
        <f>AS1041+AU1041</f>
        <v>0</v>
      </c>
      <c r="AX1041" s="429">
        <f>AW1041*$E1041</f>
        <v>0</v>
      </c>
      <c r="AY1041" s="513"/>
      <c r="AZ1041" s="681">
        <f>AY1041*$E1041</f>
        <v>0</v>
      </c>
      <c r="BA1041" s="519">
        <f>AW1041+AY1041</f>
        <v>0</v>
      </c>
      <c r="BB1041" s="429">
        <f>BA1041*$E1041</f>
        <v>0</v>
      </c>
      <c r="BC1041" s="695"/>
      <c r="BD1041" s="681">
        <f>BC1041*$E1041</f>
        <v>0</v>
      </c>
      <c r="BE1041" s="695">
        <f>BA1041+BC1041</f>
        <v>0</v>
      </c>
      <c r="BF1041" s="681">
        <f>BE1041*$E1041</f>
        <v>0</v>
      </c>
      <c r="BG1041" s="695"/>
      <c r="BH1041" s="681">
        <f>BG1041*$E1041</f>
        <v>0</v>
      </c>
      <c r="BI1041" s="695">
        <f>BE1041+BG1041</f>
        <v>0</v>
      </c>
      <c r="BJ1041" s="681">
        <f>BI1041*$E1041</f>
        <v>0</v>
      </c>
      <c r="BK1041" s="695"/>
      <c r="BL1041" s="681">
        <f>BK1041*$E1041</f>
        <v>0</v>
      </c>
      <c r="BM1041" s="695">
        <f>BI1041+BK1041</f>
        <v>0</v>
      </c>
      <c r="BN1041" s="681">
        <f>BM1041*$E1041</f>
        <v>0</v>
      </c>
      <c r="BO1041" s="722"/>
      <c r="BP1041" s="708">
        <f>BO1041*$E1041</f>
        <v>0</v>
      </c>
      <c r="BQ1041" s="722">
        <f>BM1041+BO1041</f>
        <v>0</v>
      </c>
      <c r="BR1041" s="708">
        <f>BQ1041*$E1041</f>
        <v>0</v>
      </c>
      <c r="BS1041" s="722"/>
      <c r="BT1041" s="708">
        <f>BS1041*$E1041</f>
        <v>0</v>
      </c>
      <c r="BU1041" s="722">
        <f>BQ1041+BS1041</f>
        <v>0</v>
      </c>
      <c r="BV1041" s="708">
        <f>BU1041*$E1041</f>
        <v>0</v>
      </c>
      <c r="BW1041" s="722"/>
      <c r="BX1041" s="708">
        <f>BW1041*$E1041</f>
        <v>0</v>
      </c>
      <c r="BY1041" s="722">
        <f>BU1041+BW1041</f>
        <v>0</v>
      </c>
      <c r="BZ1041" s="708">
        <f>BY1041*$E1041</f>
        <v>0</v>
      </c>
      <c r="CA1041" s="722"/>
      <c r="CB1041" s="708">
        <f>CA1041*$E1041</f>
        <v>0</v>
      </c>
      <c r="CC1041" s="722">
        <f>BY1041+CA1041</f>
        <v>0</v>
      </c>
      <c r="CD1041" s="708">
        <f>CC1041*$E1041</f>
        <v>0</v>
      </c>
      <c r="CE1041" s="704"/>
      <c r="CF1041" s="386">
        <f t="shared" ref="CF1041:CF1104" si="2526">+G1044+H1044</f>
        <v>229732826.67447281</v>
      </c>
    </row>
    <row r="1042" spans="1:84" s="387" customFormat="1" ht="72">
      <c r="A1042" s="360"/>
      <c r="B1042" s="395" t="s">
        <v>492</v>
      </c>
      <c r="C1042" s="396" t="s">
        <v>2387</v>
      </c>
      <c r="D1042" s="397" t="s">
        <v>389</v>
      </c>
      <c r="E1042" s="398">
        <v>293187.51</v>
      </c>
      <c r="F1042" s="399">
        <v>1</v>
      </c>
      <c r="G1042" s="400">
        <f>+F1042*$E1042</f>
        <v>293187.51</v>
      </c>
      <c r="H1042" s="400"/>
      <c r="I1042" s="401"/>
      <c r="J1042" s="401"/>
      <c r="K1042" s="513"/>
      <c r="L1042" s="401"/>
      <c r="M1042" s="513">
        <f>I1042+K1042</f>
        <v>0</v>
      </c>
      <c r="N1042" s="401">
        <f>M1042*$E1042</f>
        <v>0</v>
      </c>
      <c r="O1042" s="513"/>
      <c r="P1042" s="401"/>
      <c r="Q1042" s="513">
        <f>M1042+O1042</f>
        <v>0</v>
      </c>
      <c r="R1042" s="401">
        <f>Q1042*$E1042</f>
        <v>0</v>
      </c>
      <c r="S1042" s="540"/>
      <c r="T1042" s="401"/>
      <c r="U1042" s="513">
        <f>Q1042+S1042</f>
        <v>0</v>
      </c>
      <c r="V1042" s="401">
        <f>U1042*$E1042</f>
        <v>0</v>
      </c>
      <c r="W1042" s="513"/>
      <c r="X1042" s="401"/>
      <c r="Y1042" s="513">
        <f>U1042+W1042</f>
        <v>0</v>
      </c>
      <c r="Z1042" s="401">
        <f>Y1042*$E1042</f>
        <v>0</v>
      </c>
      <c r="AA1042" s="513"/>
      <c r="AB1042" s="401">
        <f>AA1042*$E1042</f>
        <v>0</v>
      </c>
      <c r="AC1042" s="513">
        <f>Y1042+AA1042</f>
        <v>0</v>
      </c>
      <c r="AD1042" s="401">
        <f>AC1042*$E1042</f>
        <v>0</v>
      </c>
      <c r="AE1042" s="513"/>
      <c r="AF1042" s="401">
        <f>AE1042*$E1042</f>
        <v>0</v>
      </c>
      <c r="AG1042" s="513">
        <f>AC1042+AE1042</f>
        <v>0</v>
      </c>
      <c r="AH1042" s="401">
        <f>AG1042*$E1042</f>
        <v>0</v>
      </c>
      <c r="AI1042" s="513"/>
      <c r="AJ1042" s="401">
        <f>AI1042*$E1042</f>
        <v>0</v>
      </c>
      <c r="AK1042" s="513">
        <f>AG1042+AI1042</f>
        <v>0</v>
      </c>
      <c r="AL1042" s="401">
        <f>AK1042*$E1042</f>
        <v>0</v>
      </c>
      <c r="AM1042" s="519"/>
      <c r="AN1042" s="429">
        <f>AM1042*$E1042</f>
        <v>0</v>
      </c>
      <c r="AO1042" s="519">
        <f>AK1042+AM1042</f>
        <v>0</v>
      </c>
      <c r="AP1042" s="429">
        <f>AO1042*$E1042</f>
        <v>0</v>
      </c>
      <c r="AQ1042" s="591"/>
      <c r="AR1042" s="401">
        <f>AQ1042*$E1042</f>
        <v>0</v>
      </c>
      <c r="AS1042" s="519">
        <f>AO1042+AQ1042</f>
        <v>0</v>
      </c>
      <c r="AT1042" s="429">
        <f>AS1042*$E1042</f>
        <v>0</v>
      </c>
      <c r="AU1042" s="513"/>
      <c r="AV1042" s="401">
        <f>AU1042*$E1042</f>
        <v>0</v>
      </c>
      <c r="AW1042" s="519">
        <f>AS1042+AU1042</f>
        <v>0</v>
      </c>
      <c r="AX1042" s="429">
        <f>AW1042*$E1042</f>
        <v>0</v>
      </c>
      <c r="AY1042" s="513"/>
      <c r="AZ1042" s="681">
        <f>AY1042*$E1042</f>
        <v>0</v>
      </c>
      <c r="BA1042" s="519">
        <f>AW1042+AY1042</f>
        <v>0</v>
      </c>
      <c r="BB1042" s="429">
        <f>BA1042*$E1042</f>
        <v>0</v>
      </c>
      <c r="BC1042" s="695"/>
      <c r="BD1042" s="681">
        <f>BC1042*$E1042</f>
        <v>0</v>
      </c>
      <c r="BE1042" s="695">
        <f>BA1042+BC1042</f>
        <v>0</v>
      </c>
      <c r="BF1042" s="681">
        <f>BE1042*$E1042</f>
        <v>0</v>
      </c>
      <c r="BG1042" s="695"/>
      <c r="BH1042" s="681">
        <f>BG1042*$E1042</f>
        <v>0</v>
      </c>
      <c r="BI1042" s="695">
        <f>BE1042+BG1042</f>
        <v>0</v>
      </c>
      <c r="BJ1042" s="681">
        <f>BI1042*$E1042</f>
        <v>0</v>
      </c>
      <c r="BK1042" s="695"/>
      <c r="BL1042" s="681">
        <f>BK1042*$E1042</f>
        <v>0</v>
      </c>
      <c r="BM1042" s="695">
        <f>BI1042+BK1042</f>
        <v>0</v>
      </c>
      <c r="BN1042" s="681">
        <f>BM1042*$E1042</f>
        <v>0</v>
      </c>
      <c r="BO1042" s="722"/>
      <c r="BP1042" s="708">
        <f>BO1042*$E1042</f>
        <v>0</v>
      </c>
      <c r="BQ1042" s="722">
        <f>BM1042+BO1042</f>
        <v>0</v>
      </c>
      <c r="BR1042" s="708">
        <f>BQ1042*$E1042</f>
        <v>0</v>
      </c>
      <c r="BS1042" s="722"/>
      <c r="BT1042" s="708">
        <f>BS1042*$E1042</f>
        <v>0</v>
      </c>
      <c r="BU1042" s="722">
        <f>BQ1042+BS1042</f>
        <v>0</v>
      </c>
      <c r="BV1042" s="708">
        <f>BU1042*$E1042</f>
        <v>0</v>
      </c>
      <c r="BW1042" s="722"/>
      <c r="BX1042" s="708">
        <f>BW1042*$E1042</f>
        <v>0</v>
      </c>
      <c r="BY1042" s="722">
        <f>BU1042+BW1042</f>
        <v>0</v>
      </c>
      <c r="BZ1042" s="708">
        <f>BY1042*$E1042</f>
        <v>0</v>
      </c>
      <c r="CA1042" s="722"/>
      <c r="CB1042" s="708">
        <f>CA1042*$E1042</f>
        <v>0</v>
      </c>
      <c r="CC1042" s="722">
        <f>BY1042+CA1042</f>
        <v>0</v>
      </c>
      <c r="CD1042" s="708">
        <f>CC1042*$E1042</f>
        <v>0</v>
      </c>
      <c r="CE1042" s="705"/>
      <c r="CF1042" s="394">
        <f t="shared" si="2526"/>
        <v>28997911.800000001</v>
      </c>
    </row>
    <row r="1043" spans="1:84" ht="90">
      <c r="B1043" s="395" t="s">
        <v>1432</v>
      </c>
      <c r="C1043" s="396" t="s">
        <v>1433</v>
      </c>
      <c r="D1043" s="397" t="s">
        <v>389</v>
      </c>
      <c r="E1043" s="398">
        <v>357404</v>
      </c>
      <c r="F1043" s="399">
        <v>3</v>
      </c>
      <c r="G1043" s="400">
        <f>+F1043*$E1043</f>
        <v>1072212</v>
      </c>
      <c r="H1043" s="400"/>
      <c r="I1043" s="401"/>
      <c r="J1043" s="401"/>
      <c r="K1043" s="513"/>
      <c r="L1043" s="401"/>
      <c r="M1043" s="513">
        <f>I1043+K1043</f>
        <v>0</v>
      </c>
      <c r="N1043" s="401">
        <f>M1043*$E1043</f>
        <v>0</v>
      </c>
      <c r="O1043" s="513"/>
      <c r="P1043" s="401"/>
      <c r="Q1043" s="513">
        <f>M1043+O1043</f>
        <v>0</v>
      </c>
      <c r="R1043" s="401">
        <f>Q1043*$E1043</f>
        <v>0</v>
      </c>
      <c r="S1043" s="540"/>
      <c r="T1043" s="401"/>
      <c r="U1043" s="513">
        <f>Q1043+S1043</f>
        <v>0</v>
      </c>
      <c r="V1043" s="401">
        <f>U1043*$E1043</f>
        <v>0</v>
      </c>
      <c r="W1043" s="513"/>
      <c r="X1043" s="401"/>
      <c r="Y1043" s="513">
        <f>U1043+W1043</f>
        <v>0</v>
      </c>
      <c r="Z1043" s="401">
        <f>Y1043*$E1043</f>
        <v>0</v>
      </c>
      <c r="AA1043" s="513"/>
      <c r="AB1043" s="401">
        <f>AA1043*$E1043</f>
        <v>0</v>
      </c>
      <c r="AC1043" s="513">
        <f>Y1043+AA1043</f>
        <v>0</v>
      </c>
      <c r="AD1043" s="401">
        <f>AC1043*$E1043</f>
        <v>0</v>
      </c>
      <c r="AE1043" s="513"/>
      <c r="AF1043" s="401">
        <f>AE1043*$E1043</f>
        <v>0</v>
      </c>
      <c r="AG1043" s="513">
        <f>AC1043+AE1043</f>
        <v>0</v>
      </c>
      <c r="AH1043" s="401">
        <f>AG1043*$E1043</f>
        <v>0</v>
      </c>
      <c r="AI1043" s="513"/>
      <c r="AJ1043" s="401">
        <f>AI1043*$E1043</f>
        <v>0</v>
      </c>
      <c r="AK1043" s="513">
        <f>AG1043+AI1043</f>
        <v>0</v>
      </c>
      <c r="AL1043" s="401">
        <f>AK1043*$E1043</f>
        <v>0</v>
      </c>
      <c r="AM1043" s="519"/>
      <c r="AN1043" s="429">
        <f>AM1043*$E1043</f>
        <v>0</v>
      </c>
      <c r="AO1043" s="519">
        <f>AK1043+AM1043</f>
        <v>0</v>
      </c>
      <c r="AP1043" s="429">
        <f>AO1043*$E1043</f>
        <v>0</v>
      </c>
      <c r="AQ1043" s="591"/>
      <c r="AR1043" s="401">
        <f>AQ1043*$E1043</f>
        <v>0</v>
      </c>
      <c r="AS1043" s="519">
        <f>AO1043+AQ1043</f>
        <v>0</v>
      </c>
      <c r="AT1043" s="429">
        <f>AS1043*$E1043</f>
        <v>0</v>
      </c>
      <c r="AU1043" s="513"/>
      <c r="AV1043" s="401">
        <f>AU1043*$E1043</f>
        <v>0</v>
      </c>
      <c r="AW1043" s="519">
        <f>AS1043+AU1043</f>
        <v>0</v>
      </c>
      <c r="AX1043" s="429">
        <f>AW1043*$E1043</f>
        <v>0</v>
      </c>
      <c r="AY1043" s="513"/>
      <c r="AZ1043" s="681">
        <f>AY1043*$E1043</f>
        <v>0</v>
      </c>
      <c r="BA1043" s="519">
        <f>AW1043+AY1043</f>
        <v>0</v>
      </c>
      <c r="BB1043" s="429">
        <f>BA1043*$E1043</f>
        <v>0</v>
      </c>
      <c r="BC1043" s="695"/>
      <c r="BD1043" s="681">
        <f>BC1043*$E1043</f>
        <v>0</v>
      </c>
      <c r="BE1043" s="695">
        <f>BA1043+BC1043</f>
        <v>0</v>
      </c>
      <c r="BF1043" s="681">
        <f>BE1043*$E1043</f>
        <v>0</v>
      </c>
      <c r="BG1043" s="695"/>
      <c r="BH1043" s="681">
        <f>BG1043*$E1043</f>
        <v>0</v>
      </c>
      <c r="BI1043" s="695">
        <f>BE1043+BG1043</f>
        <v>0</v>
      </c>
      <c r="BJ1043" s="681">
        <f>BI1043*$E1043</f>
        <v>0</v>
      </c>
      <c r="BK1043" s="695"/>
      <c r="BL1043" s="681">
        <f>BK1043*$E1043</f>
        <v>0</v>
      </c>
      <c r="BM1043" s="695">
        <f>BI1043+BK1043</f>
        <v>0</v>
      </c>
      <c r="BN1043" s="681">
        <f>BM1043*$E1043</f>
        <v>0</v>
      </c>
      <c r="BO1043" s="722"/>
      <c r="BP1043" s="708">
        <f>BO1043*$E1043</f>
        <v>0</v>
      </c>
      <c r="BQ1043" s="722">
        <f>BM1043+BO1043</f>
        <v>0</v>
      </c>
      <c r="BR1043" s="708">
        <f>BQ1043*$E1043</f>
        <v>0</v>
      </c>
      <c r="BS1043" s="722"/>
      <c r="BT1043" s="708">
        <f>BS1043*$E1043</f>
        <v>0</v>
      </c>
      <c r="BU1043" s="722">
        <f>BQ1043+BS1043</f>
        <v>0</v>
      </c>
      <c r="BV1043" s="708">
        <f>BU1043*$E1043</f>
        <v>0</v>
      </c>
      <c r="BW1043" s="722"/>
      <c r="BX1043" s="708">
        <f>BW1043*$E1043</f>
        <v>0</v>
      </c>
      <c r="BY1043" s="722">
        <f>BU1043+BW1043</f>
        <v>0</v>
      </c>
      <c r="BZ1043" s="708">
        <f>BY1043*$E1043</f>
        <v>0</v>
      </c>
      <c r="CA1043" s="722"/>
      <c r="CB1043" s="708">
        <f>CA1043*$E1043</f>
        <v>0</v>
      </c>
      <c r="CC1043" s="722">
        <f>BY1043+CA1043</f>
        <v>0</v>
      </c>
      <c r="CD1043" s="708">
        <f>CC1043*$E1043</f>
        <v>0</v>
      </c>
      <c r="CE1043" s="706"/>
      <c r="CF1043" s="433">
        <f t="shared" si="2526"/>
        <v>3632131.8</v>
      </c>
    </row>
    <row r="1044" spans="1:84">
      <c r="A1044" s="379" t="s">
        <v>1746</v>
      </c>
      <c r="B1044" s="380"/>
      <c r="C1044" s="381" t="s">
        <v>116</v>
      </c>
      <c r="D1044" s="382"/>
      <c r="E1044" s="383"/>
      <c r="F1044" s="384"/>
      <c r="G1044" s="385"/>
      <c r="H1044" s="385">
        <f>(H1045+H1048+H1060+H1064+H1069+H1074+H1079+H1089+H1092+H1096+H1099+H1134+H1142+H1144)</f>
        <v>229732826.67447281</v>
      </c>
      <c r="I1044" s="385"/>
      <c r="J1044" s="385"/>
      <c r="K1044" s="522" t="s">
        <v>126</v>
      </c>
      <c r="L1044" s="385">
        <f>L1045+L1048+L1060+L1064+L1069+L1074+L1079+L1089+L1092+L1096+L1099+L1134+L1142+L1144</f>
        <v>29034.720000000001</v>
      </c>
      <c r="M1044" s="522"/>
      <c r="N1044" s="385">
        <f>(N1045+N1048+N1060+N1064+N1069+N1074+N1079+N1089+N1092+N1096+N1099+N1134+N1142+N1144)</f>
        <v>950403</v>
      </c>
      <c r="O1044" s="522"/>
      <c r="P1044" s="385">
        <f>P1045+P1048+P1060+P1064+P1069+P1074+P1079+P1089+P1092+P1096+P1099+P1134+P1142+P1144</f>
        <v>0</v>
      </c>
      <c r="Q1044" s="522"/>
      <c r="R1044" s="385">
        <f>(R1045+R1048+R1060+R1064+R1069+R1074+R1079+R1089+R1092+R1096+R1099+R1134+R1142+R1144)</f>
        <v>950403</v>
      </c>
      <c r="S1044" s="538"/>
      <c r="T1044" s="385">
        <f>T1045+T1048+T1060+T1064+T1069+T1074+T1079+T1089+T1092+T1096+T1099+T1134+T1142+T1144</f>
        <v>0</v>
      </c>
      <c r="U1044" s="522"/>
      <c r="V1044" s="385">
        <f>(V1045+V1048+V1060+V1064+V1069+V1074+V1079+V1089+V1092+V1096+V1099+V1134+V1142+V1144)</f>
        <v>950403</v>
      </c>
      <c r="W1044" s="522"/>
      <c r="X1044" s="385">
        <f>X1045+X1048+X1060+X1064+X1069+X1074+X1079+X1089+X1092+X1096+X1099+X1134+X1142+X1144</f>
        <v>0</v>
      </c>
      <c r="Y1044" s="522"/>
      <c r="Z1044" s="385">
        <f>(Z1045+Z1048+Z1060+Z1064+Z1069+Z1074+Z1079+Z1089+Z1092+Z1096+Z1099+Z1134+Z1142+Z1144)</f>
        <v>950403</v>
      </c>
      <c r="AA1044" s="522"/>
      <c r="AB1044" s="385">
        <f>AB1045+AB1048+AB1060+AB1064+AB1069+AB1074+AB1079+AB1089+AB1092+AB1096+AB1099+AB1134+AB1142+AB1144</f>
        <v>0</v>
      </c>
      <c r="AC1044" s="522"/>
      <c r="AD1044" s="385">
        <f>(AD1045+AD1048+AD1060+AD1064+AD1069+AD1074+AD1079+AD1089+AD1092+AD1096+AD1099+AD1134+AD1142+AD1144)</f>
        <v>950403</v>
      </c>
      <c r="AE1044" s="522"/>
      <c r="AF1044" s="385">
        <f>AF1045+AF1048+AF1060+AF1064+AF1069+AF1074+AF1079+AF1089+AF1092+AF1096+AF1099+AF1134+AF1142+AF1144</f>
        <v>0</v>
      </c>
      <c r="AG1044" s="522"/>
      <c r="AH1044" s="385">
        <f>(AH1045+AH1048+AH1060+AH1064+AH1069+AH1074+AH1079+AH1089+AH1092+AH1096+AH1099+AH1134+AH1142+AH1144)</f>
        <v>950403</v>
      </c>
      <c r="AI1044" s="522"/>
      <c r="AJ1044" s="385">
        <f>AJ1045+AJ1048+AJ1060+AJ1064+AJ1069+AJ1074+AJ1079+AJ1089+AJ1092+AJ1096+AJ1099+AJ1134+AJ1142+AJ1144</f>
        <v>0</v>
      </c>
      <c r="AK1044" s="522"/>
      <c r="AL1044" s="385">
        <f>(AL1045+AL1048+AL1060+AL1064+AL1069+AL1074+AL1079+AL1089+AL1092+AL1096+AL1099+AL1134+AL1142+AL1144)</f>
        <v>950403</v>
      </c>
      <c r="AM1044" s="385"/>
      <c r="AN1044" s="385">
        <f>AN1045+AN1048+AN1060+AN1064+AN1069+AN1074+AN1079+AN1089+AN1092+AN1096+AN1099+AN1134+AN1142+AN1144</f>
        <v>0</v>
      </c>
      <c r="AO1044" s="522"/>
      <c r="AP1044" s="385">
        <f>(AP1045+AP1048+AP1060+AP1064+AP1069+AP1074+AP1079+AP1089+AP1092+AP1096+AP1099+AP1134+AP1142+AP1144)</f>
        <v>950403</v>
      </c>
      <c r="AQ1044" s="589"/>
      <c r="AR1044" s="385">
        <f>AR1045+AR1048+AR1060+AR1064+AR1069+AR1074+AR1079+AR1089+AR1092+AR1096+AR1099+AR1134+AR1142+AR1144</f>
        <v>95738.068800000008</v>
      </c>
      <c r="AS1044" s="522"/>
      <c r="AT1044" s="385">
        <f>(AT1045+AT1048+AT1060+AT1064+AT1069+AT1074+AT1079+AT1089+AT1092+AT1096+AT1099+AT1134+AT1142+AT1144)</f>
        <v>950417.88</v>
      </c>
      <c r="AU1044" s="522"/>
      <c r="AV1044" s="385">
        <f>(AV1045+AV1048+AV1060+AV1064+AV1069+AV1074+AV1079+AV1089+AV1092+AV1096+AV1099+AV1134+AV1142+AV1144)</f>
        <v>3219309.3437999999</v>
      </c>
      <c r="AW1044" s="522"/>
      <c r="AX1044" s="385">
        <f>(AX1045+AX1048+AX1060+AX1064+AX1069+AX1074+AX1079+AX1089+AX1092+AX1096+AX1099+AX1134+AX1142+AX1144)</f>
        <v>4294482.1326000001</v>
      </c>
      <c r="AY1044" s="522" t="s">
        <v>126</v>
      </c>
      <c r="AZ1044" s="385">
        <f>(AZ1045+AZ1048+AZ1060+AZ1064+AZ1069+AZ1074+AZ1079+AZ1089+AZ1092+AZ1096+AZ1099+AZ1134+AZ1142+AZ1144)</f>
        <v>6112162.0889999997</v>
      </c>
      <c r="BA1044" s="522"/>
      <c r="BB1044" s="385">
        <f>(BB1045+BB1048+BB1060+BB1064+BB1069+BB1074+BB1079+BB1089+BB1092+BB1096+BB1099+BB1134+BB1142+BB1144)</f>
        <v>10406644.2216</v>
      </c>
      <c r="BC1044" s="385" t="s">
        <v>126</v>
      </c>
      <c r="BD1044" s="522">
        <f>(BD1045+BD1048+BD1060+BD1064+BD1069+BD1074+BD1079+BD1089+BD1092+BD1096+BD1099+BD1134+BD1142+BD1144)</f>
        <v>0</v>
      </c>
      <c r="BE1044" s="385"/>
      <c r="BF1044" s="385">
        <f>(BF1045+BF1048+BF1060+BF1064+BF1069+BF1074+BF1079+BF1089+BF1092+BF1096+BF1099+BF1134+BF1142+BF1144)</f>
        <v>10406644.2216</v>
      </c>
      <c r="BG1044" s="385"/>
      <c r="BH1044" s="385">
        <f>(BH1045+BH1048+BH1060+BH1064+BH1069+BH1074+BH1079+BH1089+BH1092+BH1096+BH1099+BH1134+BH1142+BH1144)</f>
        <v>207749.40120000002</v>
      </c>
      <c r="BI1044" s="385"/>
      <c r="BJ1044" s="385">
        <f>(BJ1045+BJ1048+BJ1060+BJ1064+BJ1069+BJ1074+BJ1079+BJ1089+BJ1092+BJ1096+BJ1099+BJ1134+BJ1142+BJ1144)</f>
        <v>10614393.6228</v>
      </c>
      <c r="BK1044" s="385"/>
      <c r="BL1044" s="385">
        <f>(BL1045+BL1048+BL1060+BL1064+BL1069+BL1074+BL1079+BL1089+BL1092+BL1096+BL1099+BL1134+BL1142+BL1144)</f>
        <v>1524261.024</v>
      </c>
      <c r="BM1044" s="385"/>
      <c r="BN1044" s="385">
        <f>(BN1045+BN1048+BN1060+BN1064+BN1069+BN1074+BN1079+BN1089+BN1092+BN1096+BN1099+BN1134+BN1142+BN1144)</f>
        <v>12138654.6468</v>
      </c>
      <c r="BO1044" s="716"/>
      <c r="BP1044" s="704">
        <f>(BP1045+BP1048+BP1060+BP1064+BP1069+BP1074+BP1079+BP1089+BP1092+BP1096+BP1099+BP1134+BP1142+BP1144)</f>
        <v>1384534.5624000002</v>
      </c>
      <c r="BQ1044" s="716"/>
      <c r="BR1044" s="704">
        <f>(BR1045+BR1048+BR1060+BR1064+BR1069+BR1074+BR1079+BR1089+BR1092+BR1096+BR1099+BR1134+BR1142+BR1144)</f>
        <v>13523189.209200002</v>
      </c>
      <c r="BS1044" s="716"/>
      <c r="BT1044" s="704">
        <f>(BT1045+BT1048+BT1060+BT1064+BT1069+BT1074+BT1079+BT1089+BT1092+BT1096+BT1099+BT1134+BT1142+BT1144)</f>
        <v>0</v>
      </c>
      <c r="BU1044" s="716"/>
      <c r="BV1044" s="704">
        <f>(BV1045+BV1048+BV1060+BV1064+BV1069+BV1074+BV1079+BV1089+BV1092+BV1096+BV1099+BV1134+BV1142+BV1144)</f>
        <v>13523189.209200002</v>
      </c>
      <c r="BW1044" s="716"/>
      <c r="BX1044" s="704">
        <f>(BX1045+BX1048+BX1060+BX1064+BX1069+BX1074+BX1079+BX1089+BX1092+BX1096+BX1099+BX1134+BX1142+BX1144)</f>
        <v>0</v>
      </c>
      <c r="BY1044" s="716"/>
      <c r="BZ1044" s="704">
        <f>(BZ1045+BZ1048+BZ1060+BZ1064+BZ1069+BZ1074+BZ1079+BZ1089+BZ1092+BZ1096+BZ1099+BZ1134+BZ1142+BZ1144)</f>
        <v>13523189.209200002</v>
      </c>
      <c r="CA1044" s="716"/>
      <c r="CB1044" s="704">
        <f>(CB1045+CB1048+CB1060+CB1064+CB1069+CB1074+CB1079+CB1089+CB1092+CB1096+CB1099+CB1134+CB1142+CB1144)</f>
        <v>0</v>
      </c>
      <c r="CC1044" s="716"/>
      <c r="CD1044" s="704">
        <f>(CD1045+CD1048+CD1060+CD1064+CD1069+CD1074+CD1079+CD1089+CD1092+CD1096+CD1099+CD1134+CD1142+CD1144)</f>
        <v>13523189.209200002</v>
      </c>
      <c r="CE1044" s="706"/>
      <c r="CF1044" s="433">
        <f t="shared" si="2526"/>
        <v>25365780</v>
      </c>
    </row>
    <row r="1045" spans="1:84" s="387" customFormat="1">
      <c r="A1045" s="387" t="s">
        <v>1786</v>
      </c>
      <c r="B1045" s="388" t="s">
        <v>1465</v>
      </c>
      <c r="C1045" s="389" t="s">
        <v>28</v>
      </c>
      <c r="D1045" s="390"/>
      <c r="E1045" s="391"/>
      <c r="F1045" s="392"/>
      <c r="G1045" s="393"/>
      <c r="H1045" s="393">
        <f>SUM(G1046:G1047)</f>
        <v>28997911.800000001</v>
      </c>
      <c r="I1045" s="393"/>
      <c r="J1045" s="393"/>
      <c r="K1045" s="514"/>
      <c r="L1045" s="393">
        <f>SUM(L1046:L1047)</f>
        <v>0</v>
      </c>
      <c r="M1045" s="514"/>
      <c r="N1045" s="393">
        <f>SUM(M1046:M1047)</f>
        <v>0</v>
      </c>
      <c r="O1045" s="514"/>
      <c r="P1045" s="393"/>
      <c r="Q1045" s="514"/>
      <c r="R1045" s="393">
        <f>SUM(Q1046:Q1047)</f>
        <v>0</v>
      </c>
      <c r="S1045" s="539"/>
      <c r="T1045" s="393">
        <f>SUM(T1046:T1047)</f>
        <v>0</v>
      </c>
      <c r="U1045" s="514"/>
      <c r="V1045" s="393">
        <f>SUM(U1046:U1047)</f>
        <v>0</v>
      </c>
      <c r="W1045" s="514"/>
      <c r="X1045" s="393">
        <f>SUM(X1046:X1047)</f>
        <v>0</v>
      </c>
      <c r="Y1045" s="514"/>
      <c r="Z1045" s="393">
        <f>SUM(Y1046:Y1047)</f>
        <v>0</v>
      </c>
      <c r="AA1045" s="514"/>
      <c r="AB1045" s="393">
        <f>SUM(AB1046:AB1047)</f>
        <v>0</v>
      </c>
      <c r="AC1045" s="514"/>
      <c r="AD1045" s="393">
        <f>SUM(AC1046:AC1047)</f>
        <v>0</v>
      </c>
      <c r="AE1045" s="514"/>
      <c r="AF1045" s="393">
        <f>SUM(AF1046:AF1047)</f>
        <v>0</v>
      </c>
      <c r="AG1045" s="514"/>
      <c r="AH1045" s="393">
        <f>SUM(AG1046:AG1047)</f>
        <v>0</v>
      </c>
      <c r="AI1045" s="514"/>
      <c r="AJ1045" s="393">
        <f>SUM(AJ1046:AJ1047)</f>
        <v>0</v>
      </c>
      <c r="AK1045" s="514"/>
      <c r="AL1045" s="393">
        <f>SUM(AK1046:AK1047)</f>
        <v>0</v>
      </c>
      <c r="AM1045" s="393"/>
      <c r="AN1045" s="393">
        <f>SUM(AN1046:AN1047)</f>
        <v>0</v>
      </c>
      <c r="AO1045" s="514"/>
      <c r="AP1045" s="393">
        <f>SUM(AO1046:AO1047)</f>
        <v>0</v>
      </c>
      <c r="AQ1045" s="590"/>
      <c r="AR1045" s="393">
        <f>SUM(AR1046:AR1047)</f>
        <v>0</v>
      </c>
      <c r="AS1045" s="514"/>
      <c r="AT1045" s="393">
        <f>SUM(AS1046:AS1047)</f>
        <v>0</v>
      </c>
      <c r="AU1045" s="514"/>
      <c r="AV1045" s="393">
        <f>SUM(AV1046:AV1047)</f>
        <v>0</v>
      </c>
      <c r="AW1045" s="514"/>
      <c r="AX1045" s="393">
        <f>SUM(AX1046:AX1047)</f>
        <v>0</v>
      </c>
      <c r="AY1045" s="514" t="s">
        <v>126</v>
      </c>
      <c r="AZ1045" s="393">
        <f>SUM(AZ1046:AZ1047)</f>
        <v>0</v>
      </c>
      <c r="BA1045" s="514"/>
      <c r="BB1045" s="393">
        <f>SUM(BA1046:BA1047)</f>
        <v>0</v>
      </c>
      <c r="BC1045" s="514" t="s">
        <v>126</v>
      </c>
      <c r="BD1045" s="393">
        <f>SUM(BD1046:BD1047)</f>
        <v>0</v>
      </c>
      <c r="BE1045" s="514"/>
      <c r="BF1045" s="393">
        <f>SUM(BE1046:BE1047)</f>
        <v>0</v>
      </c>
      <c r="BG1045" s="514"/>
      <c r="BH1045" s="393">
        <f>SUM(BH1046:BH1047)</f>
        <v>0</v>
      </c>
      <c r="BI1045" s="514"/>
      <c r="BJ1045" s="393">
        <f>SUM(BI1046:BI1047)</f>
        <v>0</v>
      </c>
      <c r="BK1045" s="514"/>
      <c r="BL1045" s="393">
        <f>SUM(BL1046:BL1047)</f>
        <v>0</v>
      </c>
      <c r="BM1045" s="514"/>
      <c r="BN1045" s="393">
        <f>SUM(BM1046:BM1047)</f>
        <v>0</v>
      </c>
      <c r="BO1045" s="717"/>
      <c r="BP1045" s="705">
        <f>SUM(BP1046:BP1047)</f>
        <v>0</v>
      </c>
      <c r="BQ1045" s="717"/>
      <c r="BR1045" s="705">
        <f>SUM(BQ1046:BQ1047)</f>
        <v>0</v>
      </c>
      <c r="BS1045" s="717"/>
      <c r="BT1045" s="705">
        <f>SUM(BT1046:BT1047)</f>
        <v>0</v>
      </c>
      <c r="BU1045" s="717"/>
      <c r="BV1045" s="705">
        <f>SUM(BV1046:BV1047)</f>
        <v>0</v>
      </c>
      <c r="BW1045" s="717"/>
      <c r="BX1045" s="705">
        <f>SUM(BX1046:BX1047)</f>
        <v>0</v>
      </c>
      <c r="BY1045" s="717"/>
      <c r="BZ1045" s="705">
        <f>SUM(BZ1046:BZ1047)</f>
        <v>0</v>
      </c>
      <c r="CA1045" s="717"/>
      <c r="CB1045" s="705">
        <f>SUM(CB1046:CB1047)</f>
        <v>0</v>
      </c>
      <c r="CC1045" s="717"/>
      <c r="CD1045" s="705">
        <f>SUM(CD1046:CD1047)</f>
        <v>0</v>
      </c>
      <c r="CE1045" s="705"/>
      <c r="CF1045" s="394">
        <f t="shared" si="2526"/>
        <v>36735261.75</v>
      </c>
    </row>
    <row r="1046" spans="1:84">
      <c r="B1046" s="448" t="s">
        <v>106</v>
      </c>
      <c r="C1046" s="449" t="s">
        <v>1466</v>
      </c>
      <c r="D1046" s="450" t="s">
        <v>397</v>
      </c>
      <c r="E1046" s="451">
        <v>60535.53</v>
      </c>
      <c r="F1046" s="452">
        <v>60</v>
      </c>
      <c r="G1046" s="429">
        <f>F1046*E1046</f>
        <v>3632131.8</v>
      </c>
      <c r="H1046" s="429"/>
      <c r="I1046" s="429"/>
      <c r="J1046" s="429"/>
      <c r="K1046" s="519"/>
      <c r="L1046" s="429"/>
      <c r="M1046" s="513">
        <f>I1046+K1046</f>
        <v>0</v>
      </c>
      <c r="N1046" s="401">
        <f>M1046*$E1046</f>
        <v>0</v>
      </c>
      <c r="O1046" s="519"/>
      <c r="P1046" s="429"/>
      <c r="Q1046" s="513">
        <f>M1046+O1046</f>
        <v>0</v>
      </c>
      <c r="R1046" s="401">
        <f>Q1046*$E1046</f>
        <v>0</v>
      </c>
      <c r="S1046" s="545"/>
      <c r="T1046" s="429"/>
      <c r="U1046" s="513">
        <f>Q1046+S1046</f>
        <v>0</v>
      </c>
      <c r="V1046" s="401">
        <f>U1046*$E1046</f>
        <v>0</v>
      </c>
      <c r="W1046" s="519"/>
      <c r="X1046" s="429"/>
      <c r="Y1046" s="513">
        <f>U1046+W1046</f>
        <v>0</v>
      </c>
      <c r="Z1046" s="401">
        <f>Y1046*$E1046</f>
        <v>0</v>
      </c>
      <c r="AA1046" s="519"/>
      <c r="AB1046" s="401">
        <f>AA1046*$E1046</f>
        <v>0</v>
      </c>
      <c r="AC1046" s="513">
        <f>Y1046+AA1046</f>
        <v>0</v>
      </c>
      <c r="AD1046" s="401">
        <f>AC1046*$E1046</f>
        <v>0</v>
      </c>
      <c r="AE1046" s="513"/>
      <c r="AF1046" s="401">
        <f>AE1046*$E1046</f>
        <v>0</v>
      </c>
      <c r="AG1046" s="513">
        <f>AC1046+AE1046</f>
        <v>0</v>
      </c>
      <c r="AH1046" s="401">
        <f>AG1046*$E1046</f>
        <v>0</v>
      </c>
      <c r="AI1046" s="513"/>
      <c r="AJ1046" s="401">
        <f>AI1046*$E1046</f>
        <v>0</v>
      </c>
      <c r="AK1046" s="513">
        <f>AG1046+AI1046</f>
        <v>0</v>
      </c>
      <c r="AL1046" s="401">
        <f>AK1046*$E1046</f>
        <v>0</v>
      </c>
      <c r="AM1046" s="519"/>
      <c r="AN1046" s="429">
        <f>AM1046*$E1046</f>
        <v>0</v>
      </c>
      <c r="AO1046" s="519">
        <f>AK1046+AM1046</f>
        <v>0</v>
      </c>
      <c r="AP1046" s="429">
        <f>AO1046*$E1046</f>
        <v>0</v>
      </c>
      <c r="AQ1046" s="599"/>
      <c r="AR1046" s="401">
        <f>AQ1046*$E1046</f>
        <v>0</v>
      </c>
      <c r="AS1046" s="519">
        <f>AO1046+AQ1046</f>
        <v>0</v>
      </c>
      <c r="AT1046" s="429">
        <f>AS1046*$E1046</f>
        <v>0</v>
      </c>
      <c r="AU1046" s="519"/>
      <c r="AV1046" s="401">
        <f>AU1046*$E1046</f>
        <v>0</v>
      </c>
      <c r="AW1046" s="519">
        <f>AS1046+AU1046</f>
        <v>0</v>
      </c>
      <c r="AX1046" s="429">
        <f>AW1046*$E1046</f>
        <v>0</v>
      </c>
      <c r="AY1046" s="519"/>
      <c r="AZ1046" s="684">
        <f>AY1046*$E1046</f>
        <v>0</v>
      </c>
      <c r="BA1046" s="519">
        <f>AW1046+AY1046</f>
        <v>0</v>
      </c>
      <c r="BB1046" s="429">
        <f>BA1046*$E1046</f>
        <v>0</v>
      </c>
      <c r="BC1046" s="519"/>
      <c r="BD1046" s="684">
        <f>BC1046*$E1046</f>
        <v>0</v>
      </c>
      <c r="BE1046" s="519">
        <f>BA1046+BC1046</f>
        <v>0</v>
      </c>
      <c r="BF1046" s="429">
        <f>BE1046*$E1046</f>
        <v>0</v>
      </c>
      <c r="BG1046" s="519"/>
      <c r="BH1046" s="684">
        <f>BG1046*$E1046</f>
        <v>0</v>
      </c>
      <c r="BI1046" s="519">
        <f>BE1046+BG1046</f>
        <v>0</v>
      </c>
      <c r="BJ1046" s="429">
        <f>BI1046*$E1046</f>
        <v>0</v>
      </c>
      <c r="BK1046" s="519"/>
      <c r="BL1046" s="684">
        <f>BK1046*$E1046</f>
        <v>0</v>
      </c>
      <c r="BM1046" s="519">
        <f>BI1046+BK1046</f>
        <v>0</v>
      </c>
      <c r="BN1046" s="429">
        <f>BM1046*$E1046</f>
        <v>0</v>
      </c>
      <c r="BO1046" s="718"/>
      <c r="BP1046" s="706">
        <f>BO1046*$E1046</f>
        <v>0</v>
      </c>
      <c r="BQ1046" s="718">
        <f>BM1046+BO1046</f>
        <v>0</v>
      </c>
      <c r="BR1046" s="706">
        <f>BQ1046*$E1046</f>
        <v>0</v>
      </c>
      <c r="BS1046" s="718"/>
      <c r="BT1046" s="706">
        <f>BS1046*$E1046</f>
        <v>0</v>
      </c>
      <c r="BU1046" s="718">
        <f>BQ1046+BS1046</f>
        <v>0</v>
      </c>
      <c r="BV1046" s="706">
        <f>BU1046*$E1046</f>
        <v>0</v>
      </c>
      <c r="BW1046" s="718"/>
      <c r="BX1046" s="706">
        <f>BW1046*$E1046</f>
        <v>0</v>
      </c>
      <c r="BY1046" s="718">
        <f>BU1046+BW1046</f>
        <v>0</v>
      </c>
      <c r="BZ1046" s="706">
        <f>BY1046*$E1046</f>
        <v>0</v>
      </c>
      <c r="CA1046" s="718"/>
      <c r="CB1046" s="706">
        <f>CA1046*$E1046</f>
        <v>0</v>
      </c>
      <c r="CC1046" s="718">
        <f>BY1046+CA1046</f>
        <v>0</v>
      </c>
      <c r="CD1046" s="706">
        <f>CC1046*$E1046</f>
        <v>0</v>
      </c>
      <c r="CE1046" s="706"/>
      <c r="CF1046" s="433">
        <f t="shared" si="2526"/>
        <v>12878712</v>
      </c>
    </row>
    <row r="1047" spans="1:84" ht="36">
      <c r="B1047" s="448" t="s">
        <v>108</v>
      </c>
      <c r="C1047" s="449" t="s">
        <v>1467</v>
      </c>
      <c r="D1047" s="450" t="s">
        <v>392</v>
      </c>
      <c r="E1047" s="451">
        <v>12682.89</v>
      </c>
      <c r="F1047" s="452">
        <v>2000</v>
      </c>
      <c r="G1047" s="429">
        <f>F1047*E1047</f>
        <v>25365780</v>
      </c>
      <c r="H1047" s="429"/>
      <c r="I1047" s="429"/>
      <c r="J1047" s="429"/>
      <c r="K1047" s="519"/>
      <c r="L1047" s="429"/>
      <c r="M1047" s="513">
        <f>I1047+K1047</f>
        <v>0</v>
      </c>
      <c r="N1047" s="401">
        <f>M1047*$E1047</f>
        <v>0</v>
      </c>
      <c r="O1047" s="519"/>
      <c r="P1047" s="429"/>
      <c r="Q1047" s="513">
        <f>M1047+O1047</f>
        <v>0</v>
      </c>
      <c r="R1047" s="401">
        <f>Q1047*$E1047</f>
        <v>0</v>
      </c>
      <c r="S1047" s="545"/>
      <c r="T1047" s="429"/>
      <c r="U1047" s="513">
        <f>Q1047+S1047</f>
        <v>0</v>
      </c>
      <c r="V1047" s="401">
        <f>U1047*$E1047</f>
        <v>0</v>
      </c>
      <c r="W1047" s="519"/>
      <c r="X1047" s="429"/>
      <c r="Y1047" s="513">
        <f>U1047+W1047</f>
        <v>0</v>
      </c>
      <c r="Z1047" s="401">
        <f>Y1047*$E1047</f>
        <v>0</v>
      </c>
      <c r="AA1047" s="519"/>
      <c r="AB1047" s="401">
        <f>AA1047*$E1047</f>
        <v>0</v>
      </c>
      <c r="AC1047" s="513">
        <f>Y1047+AA1047</f>
        <v>0</v>
      </c>
      <c r="AD1047" s="401">
        <f>AC1047*$E1047</f>
        <v>0</v>
      </c>
      <c r="AE1047" s="513"/>
      <c r="AF1047" s="401">
        <f>AE1047*$E1047</f>
        <v>0</v>
      </c>
      <c r="AG1047" s="513">
        <f>AC1047+AE1047</f>
        <v>0</v>
      </c>
      <c r="AH1047" s="401">
        <f>AG1047*$E1047</f>
        <v>0</v>
      </c>
      <c r="AI1047" s="513"/>
      <c r="AJ1047" s="401">
        <f>AI1047*$E1047</f>
        <v>0</v>
      </c>
      <c r="AK1047" s="513">
        <f>AG1047+AI1047</f>
        <v>0</v>
      </c>
      <c r="AL1047" s="401">
        <f>AK1047*$E1047</f>
        <v>0</v>
      </c>
      <c r="AM1047" s="519"/>
      <c r="AN1047" s="429">
        <f>AM1047*$E1047</f>
        <v>0</v>
      </c>
      <c r="AO1047" s="519">
        <f>AK1047+AM1047</f>
        <v>0</v>
      </c>
      <c r="AP1047" s="429">
        <f>AO1047*$E1047</f>
        <v>0</v>
      </c>
      <c r="AQ1047" s="599"/>
      <c r="AR1047" s="401">
        <f>AQ1047*$E1047</f>
        <v>0</v>
      </c>
      <c r="AS1047" s="519">
        <f>AO1047+AQ1047</f>
        <v>0</v>
      </c>
      <c r="AT1047" s="429">
        <f>AS1047*$E1047</f>
        <v>0</v>
      </c>
      <c r="AU1047" s="519"/>
      <c r="AV1047" s="401">
        <f>AU1047*$E1047</f>
        <v>0</v>
      </c>
      <c r="AW1047" s="519">
        <f>AS1047+AU1047</f>
        <v>0</v>
      </c>
      <c r="AX1047" s="429">
        <f>AW1047*$E1047</f>
        <v>0</v>
      </c>
      <c r="AY1047" s="519"/>
      <c r="AZ1047" s="684">
        <f>AY1047*$E1047</f>
        <v>0</v>
      </c>
      <c r="BA1047" s="519">
        <f>AW1047+AY1047</f>
        <v>0</v>
      </c>
      <c r="BB1047" s="429">
        <f>BA1047*$E1047</f>
        <v>0</v>
      </c>
      <c r="BC1047" s="519"/>
      <c r="BD1047" s="684">
        <f>BC1047*$E1047</f>
        <v>0</v>
      </c>
      <c r="BE1047" s="519">
        <f>BA1047+BC1047</f>
        <v>0</v>
      </c>
      <c r="BF1047" s="429">
        <f>BE1047*$E1047</f>
        <v>0</v>
      </c>
      <c r="BG1047" s="519"/>
      <c r="BH1047" s="684">
        <f>BG1047*$E1047</f>
        <v>0</v>
      </c>
      <c r="BI1047" s="519">
        <f>BE1047+BG1047</f>
        <v>0</v>
      </c>
      <c r="BJ1047" s="429">
        <f>BI1047*$E1047</f>
        <v>0</v>
      </c>
      <c r="BK1047" s="519"/>
      <c r="BL1047" s="684">
        <f>BK1047*$E1047</f>
        <v>0</v>
      </c>
      <c r="BM1047" s="519">
        <f>BI1047+BK1047</f>
        <v>0</v>
      </c>
      <c r="BN1047" s="429">
        <f>BM1047*$E1047</f>
        <v>0</v>
      </c>
      <c r="BO1047" s="718"/>
      <c r="BP1047" s="706">
        <f>BO1047*$E1047</f>
        <v>0</v>
      </c>
      <c r="BQ1047" s="718">
        <f>BM1047+BO1047</f>
        <v>0</v>
      </c>
      <c r="BR1047" s="706">
        <f>BQ1047*$E1047</f>
        <v>0</v>
      </c>
      <c r="BS1047" s="718"/>
      <c r="BT1047" s="706">
        <f>BS1047*$E1047</f>
        <v>0</v>
      </c>
      <c r="BU1047" s="718">
        <f>BQ1047+BS1047</f>
        <v>0</v>
      </c>
      <c r="BV1047" s="706">
        <f>BU1047*$E1047</f>
        <v>0</v>
      </c>
      <c r="BW1047" s="718"/>
      <c r="BX1047" s="706">
        <f>BW1047*$E1047</f>
        <v>0</v>
      </c>
      <c r="BY1047" s="718">
        <f>BU1047+BW1047</f>
        <v>0</v>
      </c>
      <c r="BZ1047" s="706">
        <f>BY1047*$E1047</f>
        <v>0</v>
      </c>
      <c r="CA1047" s="718"/>
      <c r="CB1047" s="706">
        <f>CA1047*$E1047</f>
        <v>0</v>
      </c>
      <c r="CC1047" s="718">
        <f>BY1047+CA1047</f>
        <v>0</v>
      </c>
      <c r="CD1047" s="706">
        <f>CC1047*$E1047</f>
        <v>0</v>
      </c>
      <c r="CE1047" s="706"/>
      <c r="CF1047" s="433">
        <f t="shared" si="2526"/>
        <v>193168.8</v>
      </c>
    </row>
    <row r="1048" spans="1:84">
      <c r="A1048" s="387" t="s">
        <v>1786</v>
      </c>
      <c r="B1048" s="388" t="s">
        <v>1468</v>
      </c>
      <c r="C1048" s="389" t="s">
        <v>117</v>
      </c>
      <c r="D1048" s="390"/>
      <c r="E1048" s="391"/>
      <c r="F1048" s="392"/>
      <c r="G1048" s="393"/>
      <c r="H1048" s="393">
        <f>SUM(G1049:G1059)</f>
        <v>36735261.75</v>
      </c>
      <c r="I1048" s="393"/>
      <c r="J1048" s="393"/>
      <c r="K1048" s="514" t="s">
        <v>126</v>
      </c>
      <c r="L1048" s="393">
        <f>SUM(L1049:L1059)</f>
        <v>29034.720000000001</v>
      </c>
      <c r="M1048" s="514"/>
      <c r="N1048" s="393">
        <f>SUM(M1049:M1059)</f>
        <v>3</v>
      </c>
      <c r="O1048" s="514"/>
      <c r="P1048" s="393"/>
      <c r="Q1048" s="514"/>
      <c r="R1048" s="393">
        <f>SUM(Q1049:Q1059)</f>
        <v>3</v>
      </c>
      <c r="S1048" s="539"/>
      <c r="T1048" s="393">
        <f>SUM(T1049:T1059)</f>
        <v>0</v>
      </c>
      <c r="U1048" s="514"/>
      <c r="V1048" s="393">
        <f>SUM(U1049:U1059)</f>
        <v>3</v>
      </c>
      <c r="W1048" s="514"/>
      <c r="X1048" s="393">
        <f>SUM(X1049:X1059)</f>
        <v>0</v>
      </c>
      <c r="Y1048" s="514"/>
      <c r="Z1048" s="393">
        <f>SUM(Y1049:Y1059)</f>
        <v>3</v>
      </c>
      <c r="AA1048" s="514"/>
      <c r="AB1048" s="393">
        <f>SUM(AB1049:AB1059)</f>
        <v>0</v>
      </c>
      <c r="AC1048" s="514"/>
      <c r="AD1048" s="393">
        <f>SUM(AC1049:AC1059)</f>
        <v>3</v>
      </c>
      <c r="AE1048" s="514"/>
      <c r="AF1048" s="393">
        <f>SUM(AF1049:AF1059)</f>
        <v>0</v>
      </c>
      <c r="AG1048" s="514"/>
      <c r="AH1048" s="393">
        <f>SUM(AG1049:AG1059)</f>
        <v>3</v>
      </c>
      <c r="AI1048" s="514"/>
      <c r="AJ1048" s="393">
        <f>SUM(AJ1049:AJ1059)</f>
        <v>0</v>
      </c>
      <c r="AK1048" s="514"/>
      <c r="AL1048" s="393">
        <f>SUM(AK1049:AK1059)</f>
        <v>3</v>
      </c>
      <c r="AM1048" s="393"/>
      <c r="AN1048" s="393">
        <f>SUM(AN1049:AN1059)</f>
        <v>0</v>
      </c>
      <c r="AO1048" s="514"/>
      <c r="AP1048" s="393">
        <f>SUM(AO1049:AO1059)</f>
        <v>3</v>
      </c>
      <c r="AQ1048" s="590"/>
      <c r="AR1048" s="393">
        <f>SUM(AR1049:AR1059)</f>
        <v>95738.068800000008</v>
      </c>
      <c r="AS1048" s="514"/>
      <c r="AT1048" s="393">
        <f>SUM(AS1049:AS1059)</f>
        <v>17.880000000000003</v>
      </c>
      <c r="AU1048" s="514"/>
      <c r="AV1048" s="393">
        <f>SUM(AV1049:AV1059)</f>
        <v>3219309.3437999999</v>
      </c>
      <c r="AW1048" s="514"/>
      <c r="AX1048" s="393">
        <f>SUM(AX1049:AX1059)</f>
        <v>3344082.1326000001</v>
      </c>
      <c r="AY1048" s="514" t="s">
        <v>126</v>
      </c>
      <c r="AZ1048" s="393">
        <f>SUM(AZ1049:AZ1059)</f>
        <v>0</v>
      </c>
      <c r="BA1048" s="514"/>
      <c r="BB1048" s="393">
        <f>SUM(BB1049:BB1059)</f>
        <v>3344082.1326000001</v>
      </c>
      <c r="BC1048" s="514" t="s">
        <v>126</v>
      </c>
      <c r="BD1048" s="393">
        <f>SUM(BD1049:BD1059)</f>
        <v>0</v>
      </c>
      <c r="BE1048" s="514"/>
      <c r="BF1048" s="393">
        <f>SUM(BF1049:BF1059)</f>
        <v>3344082.1326000001</v>
      </c>
      <c r="BG1048" s="514"/>
      <c r="BH1048" s="393">
        <f>SUM(BH1049:BH1059)</f>
        <v>0</v>
      </c>
      <c r="BI1048" s="514"/>
      <c r="BJ1048" s="393">
        <f>SUM(BJ1049:BJ1059)</f>
        <v>3344082.1326000001</v>
      </c>
      <c r="BK1048" s="514"/>
      <c r="BL1048" s="393">
        <f>SUM(BL1049:BL1059)</f>
        <v>0</v>
      </c>
      <c r="BM1048" s="514"/>
      <c r="BN1048" s="393">
        <f>SUM(BN1049:BN1059)</f>
        <v>3344082.1326000001</v>
      </c>
      <c r="BO1048" s="717"/>
      <c r="BP1048" s="705">
        <f>SUM(BP1049:BP1059)</f>
        <v>0</v>
      </c>
      <c r="BQ1048" s="717"/>
      <c r="BR1048" s="705">
        <f>SUM(BR1049:BR1059)</f>
        <v>3344082.1326000001</v>
      </c>
      <c r="BS1048" s="717"/>
      <c r="BT1048" s="705">
        <f>SUM(BT1049:BT1059)</f>
        <v>0</v>
      </c>
      <c r="BU1048" s="717"/>
      <c r="BV1048" s="705">
        <f>SUM(BV1049:BV1059)</f>
        <v>3344082.1326000001</v>
      </c>
      <c r="BW1048" s="717"/>
      <c r="BX1048" s="705">
        <f>SUM(BX1049:BX1059)</f>
        <v>0</v>
      </c>
      <c r="BY1048" s="717"/>
      <c r="BZ1048" s="705">
        <f>SUM(BZ1049:BZ1059)</f>
        <v>3344082.1326000001</v>
      </c>
      <c r="CA1048" s="717"/>
      <c r="CB1048" s="705">
        <f>SUM(CB1049:CB1059)</f>
        <v>0</v>
      </c>
      <c r="CC1048" s="717"/>
      <c r="CD1048" s="705">
        <f>SUM(CD1049:CD1059)</f>
        <v>3344082.1326000001</v>
      </c>
      <c r="CE1048" s="706"/>
      <c r="CF1048" s="433">
        <f t="shared" si="2526"/>
        <v>3266420.85</v>
      </c>
    </row>
    <row r="1049" spans="1:84">
      <c r="B1049" s="448" t="s">
        <v>110</v>
      </c>
      <c r="C1049" s="449" t="s">
        <v>1469</v>
      </c>
      <c r="D1049" s="450" t="s">
        <v>397</v>
      </c>
      <c r="E1049" s="451">
        <v>4599.54</v>
      </c>
      <c r="F1049" s="452">
        <v>2800</v>
      </c>
      <c r="G1049" s="429">
        <f t="shared" ref="G1049:G1059" si="2527">F1049*E1049</f>
        <v>12878712</v>
      </c>
      <c r="H1049" s="429"/>
      <c r="I1049" s="429"/>
      <c r="J1049" s="429"/>
      <c r="K1049" s="519"/>
      <c r="L1049" s="429">
        <f t="shared" ref="L1049:L1059" si="2528">K1049*E1049</f>
        <v>0</v>
      </c>
      <c r="M1049" s="513">
        <f t="shared" ref="M1049:M1059" si="2529">I1049+K1049</f>
        <v>0</v>
      </c>
      <c r="N1049" s="401">
        <f t="shared" ref="N1049:N1059" si="2530">M1049*$E1049</f>
        <v>0</v>
      </c>
      <c r="O1049" s="519"/>
      <c r="P1049" s="429"/>
      <c r="Q1049" s="513">
        <f t="shared" ref="Q1049:Q1059" si="2531">M1049+O1049</f>
        <v>0</v>
      </c>
      <c r="R1049" s="401">
        <f t="shared" ref="R1049:R1059" si="2532">Q1049*$E1049</f>
        <v>0</v>
      </c>
      <c r="S1049" s="545"/>
      <c r="T1049" s="429"/>
      <c r="U1049" s="513">
        <f t="shared" ref="U1049:U1059" si="2533">Q1049+S1049</f>
        <v>0</v>
      </c>
      <c r="V1049" s="401">
        <f t="shared" ref="V1049:V1059" si="2534">U1049*$E1049</f>
        <v>0</v>
      </c>
      <c r="W1049" s="519"/>
      <c r="X1049" s="429"/>
      <c r="Y1049" s="513">
        <f t="shared" ref="Y1049:Y1059" si="2535">U1049+W1049</f>
        <v>0</v>
      </c>
      <c r="Z1049" s="401">
        <f t="shared" ref="Z1049:Z1059" si="2536">Y1049*$E1049</f>
        <v>0</v>
      </c>
      <c r="AA1049" s="519"/>
      <c r="AB1049" s="401">
        <f t="shared" ref="AB1049:AB1059" si="2537">AA1049*$E1049</f>
        <v>0</v>
      </c>
      <c r="AC1049" s="513">
        <f t="shared" ref="AC1049:AC1059" si="2538">Y1049+AA1049</f>
        <v>0</v>
      </c>
      <c r="AD1049" s="401">
        <f t="shared" ref="AD1049:AD1059" si="2539">AC1049*$E1049</f>
        <v>0</v>
      </c>
      <c r="AE1049" s="513"/>
      <c r="AF1049" s="401">
        <f t="shared" ref="AF1049:AF1059" si="2540">AE1049*$E1049</f>
        <v>0</v>
      </c>
      <c r="AG1049" s="513">
        <f t="shared" ref="AG1049:AG1059" si="2541">AC1049+AE1049</f>
        <v>0</v>
      </c>
      <c r="AH1049" s="401">
        <f t="shared" ref="AH1049:AH1059" si="2542">AG1049*$E1049</f>
        <v>0</v>
      </c>
      <c r="AI1049" s="513"/>
      <c r="AJ1049" s="401">
        <f t="shared" ref="AJ1049:AJ1059" si="2543">AI1049*$E1049</f>
        <v>0</v>
      </c>
      <c r="AK1049" s="513">
        <f t="shared" ref="AK1049:AK1059" si="2544">AG1049+AI1049</f>
        <v>0</v>
      </c>
      <c r="AL1049" s="401">
        <f t="shared" ref="AL1049:AL1059" si="2545">AK1049*$E1049</f>
        <v>0</v>
      </c>
      <c r="AM1049" s="519"/>
      <c r="AN1049" s="429">
        <f t="shared" ref="AN1049:AN1059" si="2546">AM1049*$E1049</f>
        <v>0</v>
      </c>
      <c r="AO1049" s="519">
        <f t="shared" ref="AO1049:AO1059" si="2547">AK1049+AM1049</f>
        <v>0</v>
      </c>
      <c r="AP1049" s="429">
        <f t="shared" ref="AP1049:AP1059" si="2548">AO1049*$E1049</f>
        <v>0</v>
      </c>
      <c r="AQ1049" s="599"/>
      <c r="AR1049" s="401">
        <f t="shared" ref="AR1049:AR1059" si="2549">AQ1049*$E1049</f>
        <v>0</v>
      </c>
      <c r="AS1049" s="519">
        <f t="shared" ref="AS1049:AS1059" si="2550">AO1049+AQ1049</f>
        <v>0</v>
      </c>
      <c r="AT1049" s="429">
        <f t="shared" ref="AT1049:AT1059" si="2551">AS1049*$E1049</f>
        <v>0</v>
      </c>
      <c r="AU1049" s="519"/>
      <c r="AV1049" s="401">
        <f t="shared" ref="AV1049:AV1059" si="2552">AU1049*$E1049</f>
        <v>0</v>
      </c>
      <c r="AW1049" s="519">
        <f t="shared" ref="AW1049:AW1059" si="2553">AS1049+AU1049</f>
        <v>0</v>
      </c>
      <c r="AX1049" s="429">
        <f t="shared" ref="AX1049:AX1059" si="2554">AW1049*$E1049</f>
        <v>0</v>
      </c>
      <c r="AY1049" s="519"/>
      <c r="AZ1049" s="684">
        <f t="shared" ref="AZ1049:AZ1059" si="2555">AY1049*$E1049</f>
        <v>0</v>
      </c>
      <c r="BA1049" s="519">
        <f t="shared" ref="BA1049:BA1059" si="2556">AW1049+AY1049</f>
        <v>0</v>
      </c>
      <c r="BB1049" s="429">
        <f t="shared" ref="BB1049:BB1059" si="2557">BA1049*$E1049</f>
        <v>0</v>
      </c>
      <c r="BC1049" s="519"/>
      <c r="BD1049" s="684">
        <f t="shared" ref="BD1049:BD1059" si="2558">BC1049*$E1049</f>
        <v>0</v>
      </c>
      <c r="BE1049" s="519">
        <f t="shared" ref="BE1049:BE1059" si="2559">BA1049+BC1049</f>
        <v>0</v>
      </c>
      <c r="BF1049" s="429">
        <f t="shared" ref="BF1049:BF1059" si="2560">BE1049*$E1049</f>
        <v>0</v>
      </c>
      <c r="BG1049" s="519"/>
      <c r="BH1049" s="684">
        <f t="shared" ref="BH1049:BH1059" si="2561">BG1049*$E1049</f>
        <v>0</v>
      </c>
      <c r="BI1049" s="519">
        <f t="shared" ref="BI1049:BI1059" si="2562">BE1049+BG1049</f>
        <v>0</v>
      </c>
      <c r="BJ1049" s="429">
        <f t="shared" ref="BJ1049:BJ1059" si="2563">BI1049*$E1049</f>
        <v>0</v>
      </c>
      <c r="BK1049" s="519"/>
      <c r="BL1049" s="684">
        <f t="shared" ref="BL1049:BL1059" si="2564">BK1049*$E1049</f>
        <v>0</v>
      </c>
      <c r="BM1049" s="519">
        <f t="shared" ref="BM1049:BM1059" si="2565">BI1049+BK1049</f>
        <v>0</v>
      </c>
      <c r="BN1049" s="429">
        <f t="shared" ref="BN1049:BN1059" si="2566">BM1049*$E1049</f>
        <v>0</v>
      </c>
      <c r="BO1049" s="718"/>
      <c r="BP1049" s="706">
        <f t="shared" ref="BP1049:BP1059" si="2567">BO1049*$E1049</f>
        <v>0</v>
      </c>
      <c r="BQ1049" s="718">
        <f t="shared" ref="BQ1049:BQ1059" si="2568">BM1049+BO1049</f>
        <v>0</v>
      </c>
      <c r="BR1049" s="706">
        <f t="shared" ref="BR1049:BR1059" si="2569">BQ1049*$E1049</f>
        <v>0</v>
      </c>
      <c r="BS1049" s="718"/>
      <c r="BT1049" s="706">
        <f t="shared" ref="BT1049:BT1059" si="2570">BS1049*$E1049</f>
        <v>0</v>
      </c>
      <c r="BU1049" s="718">
        <f t="shared" ref="BU1049:BU1059" si="2571">BQ1049+BS1049</f>
        <v>0</v>
      </c>
      <c r="BV1049" s="706">
        <f t="shared" ref="BV1049:BV1059" si="2572">BU1049*$E1049</f>
        <v>0</v>
      </c>
      <c r="BW1049" s="718"/>
      <c r="BX1049" s="706">
        <f t="shared" ref="BX1049:BX1059" si="2573">BW1049*$E1049</f>
        <v>0</v>
      </c>
      <c r="BY1049" s="718">
        <f t="shared" ref="BY1049:BY1059" si="2574">BU1049+BW1049</f>
        <v>0</v>
      </c>
      <c r="BZ1049" s="706">
        <f t="shared" ref="BZ1049:BZ1059" si="2575">BY1049*$E1049</f>
        <v>0</v>
      </c>
      <c r="CA1049" s="718"/>
      <c r="CB1049" s="706">
        <f t="shared" ref="CB1049:CB1059" si="2576">CA1049*$E1049</f>
        <v>0</v>
      </c>
      <c r="CC1049" s="718">
        <f t="shared" ref="CC1049:CC1059" si="2577">BY1049+CA1049</f>
        <v>0</v>
      </c>
      <c r="CD1049" s="706">
        <f t="shared" ref="CD1049:CD1059" si="2578">CC1049*$E1049</f>
        <v>0</v>
      </c>
      <c r="CE1049" s="706"/>
      <c r="CF1049" s="433">
        <f t="shared" si="2526"/>
        <v>1968912</v>
      </c>
    </row>
    <row r="1050" spans="1:84">
      <c r="B1050" s="448" t="s">
        <v>111</v>
      </c>
      <c r="C1050" s="449" t="s">
        <v>1469</v>
      </c>
      <c r="D1050" s="450" t="s">
        <v>392</v>
      </c>
      <c r="E1050" s="451">
        <v>3219.48</v>
      </c>
      <c r="F1050" s="452">
        <v>60</v>
      </c>
      <c r="G1050" s="429">
        <f t="shared" si="2527"/>
        <v>193168.8</v>
      </c>
      <c r="H1050" s="429"/>
      <c r="I1050" s="429"/>
      <c r="J1050" s="429"/>
      <c r="K1050" s="519"/>
      <c r="L1050" s="429">
        <f t="shared" si="2528"/>
        <v>0</v>
      </c>
      <c r="M1050" s="513">
        <f t="shared" si="2529"/>
        <v>0</v>
      </c>
      <c r="N1050" s="401">
        <f t="shared" si="2530"/>
        <v>0</v>
      </c>
      <c r="O1050" s="519"/>
      <c r="P1050" s="429"/>
      <c r="Q1050" s="513">
        <f t="shared" si="2531"/>
        <v>0</v>
      </c>
      <c r="R1050" s="401">
        <f t="shared" si="2532"/>
        <v>0</v>
      </c>
      <c r="S1050" s="545"/>
      <c r="T1050" s="429"/>
      <c r="U1050" s="513">
        <f t="shared" si="2533"/>
        <v>0</v>
      </c>
      <c r="V1050" s="401">
        <f t="shared" si="2534"/>
        <v>0</v>
      </c>
      <c r="W1050" s="519"/>
      <c r="X1050" s="429"/>
      <c r="Y1050" s="513">
        <f t="shared" si="2535"/>
        <v>0</v>
      </c>
      <c r="Z1050" s="401">
        <f t="shared" si="2536"/>
        <v>0</v>
      </c>
      <c r="AA1050" s="519"/>
      <c r="AB1050" s="401">
        <f t="shared" si="2537"/>
        <v>0</v>
      </c>
      <c r="AC1050" s="513">
        <f t="shared" si="2538"/>
        <v>0</v>
      </c>
      <c r="AD1050" s="401">
        <f t="shared" si="2539"/>
        <v>0</v>
      </c>
      <c r="AE1050" s="513"/>
      <c r="AF1050" s="401">
        <f t="shared" si="2540"/>
        <v>0</v>
      </c>
      <c r="AG1050" s="513">
        <f t="shared" si="2541"/>
        <v>0</v>
      </c>
      <c r="AH1050" s="401">
        <f t="shared" si="2542"/>
        <v>0</v>
      </c>
      <c r="AI1050" s="513"/>
      <c r="AJ1050" s="401">
        <f t="shared" si="2543"/>
        <v>0</v>
      </c>
      <c r="AK1050" s="513">
        <f t="shared" si="2544"/>
        <v>0</v>
      </c>
      <c r="AL1050" s="401">
        <f t="shared" si="2545"/>
        <v>0</v>
      </c>
      <c r="AM1050" s="519"/>
      <c r="AN1050" s="429">
        <f t="shared" si="2546"/>
        <v>0</v>
      </c>
      <c r="AO1050" s="519">
        <f t="shared" si="2547"/>
        <v>0</v>
      </c>
      <c r="AP1050" s="429">
        <f t="shared" si="2548"/>
        <v>0</v>
      </c>
      <c r="AQ1050" s="599"/>
      <c r="AR1050" s="401">
        <f t="shared" si="2549"/>
        <v>0</v>
      </c>
      <c r="AS1050" s="519">
        <f t="shared" si="2550"/>
        <v>0</v>
      </c>
      <c r="AT1050" s="429">
        <f t="shared" si="2551"/>
        <v>0</v>
      </c>
      <c r="AU1050" s="519"/>
      <c r="AV1050" s="401">
        <f t="shared" si="2552"/>
        <v>0</v>
      </c>
      <c r="AW1050" s="519">
        <f t="shared" si="2553"/>
        <v>0</v>
      </c>
      <c r="AX1050" s="429">
        <f t="shared" si="2554"/>
        <v>0</v>
      </c>
      <c r="AY1050" s="519"/>
      <c r="AZ1050" s="684">
        <f t="shared" si="2555"/>
        <v>0</v>
      </c>
      <c r="BA1050" s="519">
        <f t="shared" si="2556"/>
        <v>0</v>
      </c>
      <c r="BB1050" s="429">
        <f t="shared" si="2557"/>
        <v>0</v>
      </c>
      <c r="BC1050" s="519"/>
      <c r="BD1050" s="684">
        <f t="shared" si="2558"/>
        <v>0</v>
      </c>
      <c r="BE1050" s="519">
        <f t="shared" si="2559"/>
        <v>0</v>
      </c>
      <c r="BF1050" s="429">
        <f t="shared" si="2560"/>
        <v>0</v>
      </c>
      <c r="BG1050" s="519"/>
      <c r="BH1050" s="684">
        <f t="shared" si="2561"/>
        <v>0</v>
      </c>
      <c r="BI1050" s="519">
        <f t="shared" si="2562"/>
        <v>0</v>
      </c>
      <c r="BJ1050" s="429">
        <f t="shared" si="2563"/>
        <v>0</v>
      </c>
      <c r="BK1050" s="519"/>
      <c r="BL1050" s="684">
        <f t="shared" si="2564"/>
        <v>0</v>
      </c>
      <c r="BM1050" s="519">
        <f t="shared" si="2565"/>
        <v>0</v>
      </c>
      <c r="BN1050" s="429">
        <f t="shared" si="2566"/>
        <v>0</v>
      </c>
      <c r="BO1050" s="718"/>
      <c r="BP1050" s="706">
        <f t="shared" si="2567"/>
        <v>0</v>
      </c>
      <c r="BQ1050" s="718">
        <f t="shared" si="2568"/>
        <v>0</v>
      </c>
      <c r="BR1050" s="706">
        <f t="shared" si="2569"/>
        <v>0</v>
      </c>
      <c r="BS1050" s="718"/>
      <c r="BT1050" s="706">
        <f t="shared" si="2570"/>
        <v>0</v>
      </c>
      <c r="BU1050" s="718">
        <f t="shared" si="2571"/>
        <v>0</v>
      </c>
      <c r="BV1050" s="706">
        <f t="shared" si="2572"/>
        <v>0</v>
      </c>
      <c r="BW1050" s="718"/>
      <c r="BX1050" s="706">
        <f t="shared" si="2573"/>
        <v>0</v>
      </c>
      <c r="BY1050" s="718">
        <f t="shared" si="2574"/>
        <v>0</v>
      </c>
      <c r="BZ1050" s="706">
        <f t="shared" si="2575"/>
        <v>0</v>
      </c>
      <c r="CA1050" s="718"/>
      <c r="CB1050" s="706">
        <f t="shared" si="2576"/>
        <v>0</v>
      </c>
      <c r="CC1050" s="718">
        <f t="shared" si="2577"/>
        <v>0</v>
      </c>
      <c r="CD1050" s="706">
        <f t="shared" si="2578"/>
        <v>0</v>
      </c>
      <c r="CE1050" s="706"/>
      <c r="CF1050" s="433">
        <f t="shared" si="2526"/>
        <v>514720.80000000005</v>
      </c>
    </row>
    <row r="1051" spans="1:84">
      <c r="B1051" s="448" t="s">
        <v>112</v>
      </c>
      <c r="C1051" s="449" t="s">
        <v>1470</v>
      </c>
      <c r="D1051" s="450" t="s">
        <v>397</v>
      </c>
      <c r="E1051" s="451">
        <v>13332.33</v>
      </c>
      <c r="F1051" s="452">
        <v>245</v>
      </c>
      <c r="G1051" s="429">
        <f t="shared" si="2527"/>
        <v>3266420.85</v>
      </c>
      <c r="H1051" s="429"/>
      <c r="I1051" s="429"/>
      <c r="J1051" s="429"/>
      <c r="K1051" s="519"/>
      <c r="L1051" s="429">
        <f t="shared" si="2528"/>
        <v>0</v>
      </c>
      <c r="M1051" s="513">
        <f t="shared" si="2529"/>
        <v>0</v>
      </c>
      <c r="N1051" s="401">
        <f t="shared" si="2530"/>
        <v>0</v>
      </c>
      <c r="O1051" s="519"/>
      <c r="P1051" s="429"/>
      <c r="Q1051" s="513">
        <f t="shared" si="2531"/>
        <v>0</v>
      </c>
      <c r="R1051" s="401">
        <f t="shared" si="2532"/>
        <v>0</v>
      </c>
      <c r="S1051" s="545"/>
      <c r="T1051" s="429"/>
      <c r="U1051" s="513">
        <f t="shared" si="2533"/>
        <v>0</v>
      </c>
      <c r="V1051" s="401">
        <f t="shared" si="2534"/>
        <v>0</v>
      </c>
      <c r="W1051" s="519"/>
      <c r="X1051" s="429"/>
      <c r="Y1051" s="513">
        <f t="shared" si="2535"/>
        <v>0</v>
      </c>
      <c r="Z1051" s="401">
        <f t="shared" si="2536"/>
        <v>0</v>
      </c>
      <c r="AA1051" s="519"/>
      <c r="AB1051" s="401">
        <f t="shared" si="2537"/>
        <v>0</v>
      </c>
      <c r="AC1051" s="513">
        <f t="shared" si="2538"/>
        <v>0</v>
      </c>
      <c r="AD1051" s="401">
        <f t="shared" si="2539"/>
        <v>0</v>
      </c>
      <c r="AE1051" s="513"/>
      <c r="AF1051" s="401">
        <f t="shared" si="2540"/>
        <v>0</v>
      </c>
      <c r="AG1051" s="513">
        <f t="shared" si="2541"/>
        <v>0</v>
      </c>
      <c r="AH1051" s="401">
        <f t="shared" si="2542"/>
        <v>0</v>
      </c>
      <c r="AI1051" s="513"/>
      <c r="AJ1051" s="401">
        <f t="shared" si="2543"/>
        <v>0</v>
      </c>
      <c r="AK1051" s="513">
        <f t="shared" si="2544"/>
        <v>0</v>
      </c>
      <c r="AL1051" s="401">
        <f t="shared" si="2545"/>
        <v>0</v>
      </c>
      <c r="AM1051" s="519"/>
      <c r="AN1051" s="429">
        <f t="shared" si="2546"/>
        <v>0</v>
      </c>
      <c r="AO1051" s="519">
        <f t="shared" si="2547"/>
        <v>0</v>
      </c>
      <c r="AP1051" s="429">
        <f t="shared" si="2548"/>
        <v>0</v>
      </c>
      <c r="AQ1051" s="599"/>
      <c r="AR1051" s="401">
        <f t="shared" si="2549"/>
        <v>0</v>
      </c>
      <c r="AS1051" s="519">
        <f t="shared" si="2550"/>
        <v>0</v>
      </c>
      <c r="AT1051" s="429">
        <f t="shared" si="2551"/>
        <v>0</v>
      </c>
      <c r="AU1051" s="519">
        <v>181.84</v>
      </c>
      <c r="AV1051" s="401">
        <f t="shared" si="2552"/>
        <v>2424350.8872000002</v>
      </c>
      <c r="AW1051" s="519">
        <f t="shared" si="2553"/>
        <v>181.84</v>
      </c>
      <c r="AX1051" s="429">
        <f t="shared" si="2554"/>
        <v>2424350.8872000002</v>
      </c>
      <c r="AY1051" s="519"/>
      <c r="AZ1051" s="684">
        <f t="shared" si="2555"/>
        <v>0</v>
      </c>
      <c r="BA1051" s="519">
        <f t="shared" si="2556"/>
        <v>181.84</v>
      </c>
      <c r="BB1051" s="429">
        <f t="shared" si="2557"/>
        <v>2424350.8872000002</v>
      </c>
      <c r="BC1051" s="519"/>
      <c r="BD1051" s="684">
        <f t="shared" si="2558"/>
        <v>0</v>
      </c>
      <c r="BE1051" s="519">
        <f t="shared" si="2559"/>
        <v>181.84</v>
      </c>
      <c r="BF1051" s="429">
        <f t="shared" si="2560"/>
        <v>2424350.8872000002</v>
      </c>
      <c r="BG1051" s="519"/>
      <c r="BH1051" s="684">
        <f t="shared" si="2561"/>
        <v>0</v>
      </c>
      <c r="BI1051" s="519">
        <f t="shared" si="2562"/>
        <v>181.84</v>
      </c>
      <c r="BJ1051" s="429">
        <f t="shared" si="2563"/>
        <v>2424350.8872000002</v>
      </c>
      <c r="BK1051" s="519"/>
      <c r="BL1051" s="684">
        <f t="shared" si="2564"/>
        <v>0</v>
      </c>
      <c r="BM1051" s="519">
        <f t="shared" si="2565"/>
        <v>181.84</v>
      </c>
      <c r="BN1051" s="429">
        <f t="shared" si="2566"/>
        <v>2424350.8872000002</v>
      </c>
      <c r="BO1051" s="718"/>
      <c r="BP1051" s="706">
        <f t="shared" si="2567"/>
        <v>0</v>
      </c>
      <c r="BQ1051" s="718">
        <f t="shared" si="2568"/>
        <v>181.84</v>
      </c>
      <c r="BR1051" s="706">
        <f t="shared" si="2569"/>
        <v>2424350.8872000002</v>
      </c>
      <c r="BS1051" s="718"/>
      <c r="BT1051" s="706">
        <f t="shared" si="2570"/>
        <v>0</v>
      </c>
      <c r="BU1051" s="718">
        <f t="shared" si="2571"/>
        <v>181.84</v>
      </c>
      <c r="BV1051" s="706">
        <f t="shared" si="2572"/>
        <v>2424350.8872000002</v>
      </c>
      <c r="BW1051" s="718"/>
      <c r="BX1051" s="706">
        <f t="shared" si="2573"/>
        <v>0</v>
      </c>
      <c r="BY1051" s="718">
        <f t="shared" si="2574"/>
        <v>181.84</v>
      </c>
      <c r="BZ1051" s="706">
        <f t="shared" si="2575"/>
        <v>2424350.8872000002</v>
      </c>
      <c r="CA1051" s="718"/>
      <c r="CB1051" s="706">
        <f t="shared" si="2576"/>
        <v>0</v>
      </c>
      <c r="CC1051" s="718">
        <f t="shared" si="2577"/>
        <v>181.84</v>
      </c>
      <c r="CD1051" s="706">
        <f t="shared" si="2578"/>
        <v>2424350.8872000002</v>
      </c>
      <c r="CE1051" s="706"/>
      <c r="CF1051" s="433">
        <f t="shared" si="2526"/>
        <v>229071.15000000002</v>
      </c>
    </row>
    <row r="1052" spans="1:84">
      <c r="B1052" s="448" t="s">
        <v>1471</v>
      </c>
      <c r="C1052" s="449" t="s">
        <v>1472</v>
      </c>
      <c r="D1052" s="450" t="s">
        <v>397</v>
      </c>
      <c r="E1052" s="451">
        <v>4922.28</v>
      </c>
      <c r="F1052" s="452">
        <v>400</v>
      </c>
      <c r="G1052" s="429">
        <f t="shared" si="2527"/>
        <v>1968912</v>
      </c>
      <c r="H1052" s="429"/>
      <c r="I1052" s="429"/>
      <c r="J1052" s="429"/>
      <c r="K1052" s="519"/>
      <c r="L1052" s="429">
        <f t="shared" si="2528"/>
        <v>0</v>
      </c>
      <c r="M1052" s="513">
        <f t="shared" si="2529"/>
        <v>0</v>
      </c>
      <c r="N1052" s="401">
        <f t="shared" si="2530"/>
        <v>0</v>
      </c>
      <c r="O1052" s="519"/>
      <c r="P1052" s="429"/>
      <c r="Q1052" s="513">
        <f t="shared" si="2531"/>
        <v>0</v>
      </c>
      <c r="R1052" s="401">
        <f t="shared" si="2532"/>
        <v>0</v>
      </c>
      <c r="S1052" s="545"/>
      <c r="T1052" s="429"/>
      <c r="U1052" s="513">
        <f t="shared" si="2533"/>
        <v>0</v>
      </c>
      <c r="V1052" s="401">
        <f t="shared" si="2534"/>
        <v>0</v>
      </c>
      <c r="W1052" s="519"/>
      <c r="X1052" s="429"/>
      <c r="Y1052" s="513">
        <f t="shared" si="2535"/>
        <v>0</v>
      </c>
      <c r="Z1052" s="401">
        <f t="shared" si="2536"/>
        <v>0</v>
      </c>
      <c r="AA1052" s="519"/>
      <c r="AB1052" s="401">
        <f t="shared" si="2537"/>
        <v>0</v>
      </c>
      <c r="AC1052" s="513">
        <f t="shared" si="2538"/>
        <v>0</v>
      </c>
      <c r="AD1052" s="401">
        <f t="shared" si="2539"/>
        <v>0</v>
      </c>
      <c r="AE1052" s="513"/>
      <c r="AF1052" s="401">
        <f t="shared" si="2540"/>
        <v>0</v>
      </c>
      <c r="AG1052" s="513">
        <f t="shared" si="2541"/>
        <v>0</v>
      </c>
      <c r="AH1052" s="401">
        <f t="shared" si="2542"/>
        <v>0</v>
      </c>
      <c r="AI1052" s="513"/>
      <c r="AJ1052" s="401">
        <f t="shared" si="2543"/>
        <v>0</v>
      </c>
      <c r="AK1052" s="513">
        <f t="shared" si="2544"/>
        <v>0</v>
      </c>
      <c r="AL1052" s="401">
        <f t="shared" si="2545"/>
        <v>0</v>
      </c>
      <c r="AM1052" s="519"/>
      <c r="AN1052" s="429">
        <f t="shared" si="2546"/>
        <v>0</v>
      </c>
      <c r="AO1052" s="519">
        <f t="shared" si="2547"/>
        <v>0</v>
      </c>
      <c r="AP1052" s="429">
        <f t="shared" si="2548"/>
        <v>0</v>
      </c>
      <c r="AQ1052" s="599"/>
      <c r="AR1052" s="401">
        <f t="shared" si="2549"/>
        <v>0</v>
      </c>
      <c r="AS1052" s="519">
        <f t="shared" si="2550"/>
        <v>0</v>
      </c>
      <c r="AT1052" s="429">
        <f t="shared" si="2551"/>
        <v>0</v>
      </c>
      <c r="AU1052" s="519"/>
      <c r="AV1052" s="401">
        <f t="shared" si="2552"/>
        <v>0</v>
      </c>
      <c r="AW1052" s="519">
        <f t="shared" si="2553"/>
        <v>0</v>
      </c>
      <c r="AX1052" s="429">
        <f t="shared" si="2554"/>
        <v>0</v>
      </c>
      <c r="AY1052" s="519"/>
      <c r="AZ1052" s="684">
        <f t="shared" si="2555"/>
        <v>0</v>
      </c>
      <c r="BA1052" s="519">
        <f t="shared" si="2556"/>
        <v>0</v>
      </c>
      <c r="BB1052" s="429">
        <f t="shared" si="2557"/>
        <v>0</v>
      </c>
      <c r="BC1052" s="519"/>
      <c r="BD1052" s="684">
        <f t="shared" si="2558"/>
        <v>0</v>
      </c>
      <c r="BE1052" s="519">
        <f t="shared" si="2559"/>
        <v>0</v>
      </c>
      <c r="BF1052" s="429">
        <f t="shared" si="2560"/>
        <v>0</v>
      </c>
      <c r="BG1052" s="519"/>
      <c r="BH1052" s="684">
        <f t="shared" si="2561"/>
        <v>0</v>
      </c>
      <c r="BI1052" s="519">
        <f t="shared" si="2562"/>
        <v>0</v>
      </c>
      <c r="BJ1052" s="429">
        <f t="shared" si="2563"/>
        <v>0</v>
      </c>
      <c r="BK1052" s="519"/>
      <c r="BL1052" s="684">
        <f t="shared" si="2564"/>
        <v>0</v>
      </c>
      <c r="BM1052" s="519">
        <f t="shared" si="2565"/>
        <v>0</v>
      </c>
      <c r="BN1052" s="429">
        <f t="shared" si="2566"/>
        <v>0</v>
      </c>
      <c r="BO1052" s="718"/>
      <c r="BP1052" s="706">
        <f t="shared" si="2567"/>
        <v>0</v>
      </c>
      <c r="BQ1052" s="718">
        <f t="shared" si="2568"/>
        <v>0</v>
      </c>
      <c r="BR1052" s="706">
        <f t="shared" si="2569"/>
        <v>0</v>
      </c>
      <c r="BS1052" s="718"/>
      <c r="BT1052" s="706">
        <f t="shared" si="2570"/>
        <v>0</v>
      </c>
      <c r="BU1052" s="718">
        <f t="shared" si="2571"/>
        <v>0</v>
      </c>
      <c r="BV1052" s="706">
        <f t="shared" si="2572"/>
        <v>0</v>
      </c>
      <c r="BW1052" s="718"/>
      <c r="BX1052" s="706">
        <f t="shared" si="2573"/>
        <v>0</v>
      </c>
      <c r="BY1052" s="718">
        <f t="shared" si="2574"/>
        <v>0</v>
      </c>
      <c r="BZ1052" s="706">
        <f t="shared" si="2575"/>
        <v>0</v>
      </c>
      <c r="CA1052" s="718"/>
      <c r="CB1052" s="706">
        <f t="shared" si="2576"/>
        <v>0</v>
      </c>
      <c r="CC1052" s="718">
        <f t="shared" si="2577"/>
        <v>0</v>
      </c>
      <c r="CD1052" s="706">
        <f t="shared" si="2578"/>
        <v>0</v>
      </c>
      <c r="CE1052" s="706"/>
      <c r="CF1052" s="433">
        <f t="shared" si="2526"/>
        <v>196331.84999999998</v>
      </c>
    </row>
    <row r="1053" spans="1:84">
      <c r="B1053" s="448" t="s">
        <v>1473</v>
      </c>
      <c r="C1053" s="449" t="s">
        <v>1474</v>
      </c>
      <c r="D1053" s="450" t="s">
        <v>397</v>
      </c>
      <c r="E1053" s="451">
        <v>6434.01</v>
      </c>
      <c r="F1053" s="452">
        <v>80</v>
      </c>
      <c r="G1053" s="429">
        <f t="shared" si="2527"/>
        <v>514720.80000000005</v>
      </c>
      <c r="H1053" s="429"/>
      <c r="I1053" s="429"/>
      <c r="J1053" s="429"/>
      <c r="K1053" s="519"/>
      <c r="L1053" s="429">
        <f t="shared" si="2528"/>
        <v>0</v>
      </c>
      <c r="M1053" s="513">
        <f t="shared" si="2529"/>
        <v>0</v>
      </c>
      <c r="N1053" s="401">
        <f t="shared" si="2530"/>
        <v>0</v>
      </c>
      <c r="O1053" s="519"/>
      <c r="P1053" s="429"/>
      <c r="Q1053" s="513">
        <f t="shared" si="2531"/>
        <v>0</v>
      </c>
      <c r="R1053" s="401">
        <f t="shared" si="2532"/>
        <v>0</v>
      </c>
      <c r="S1053" s="545"/>
      <c r="T1053" s="429"/>
      <c r="U1053" s="513">
        <f t="shared" si="2533"/>
        <v>0</v>
      </c>
      <c r="V1053" s="401">
        <f t="shared" si="2534"/>
        <v>0</v>
      </c>
      <c r="W1053" s="519"/>
      <c r="X1053" s="429"/>
      <c r="Y1053" s="513">
        <f t="shared" si="2535"/>
        <v>0</v>
      </c>
      <c r="Z1053" s="401">
        <f t="shared" si="2536"/>
        <v>0</v>
      </c>
      <c r="AA1053" s="519"/>
      <c r="AB1053" s="401">
        <f t="shared" si="2537"/>
        <v>0</v>
      </c>
      <c r="AC1053" s="513">
        <f t="shared" si="2538"/>
        <v>0</v>
      </c>
      <c r="AD1053" s="401">
        <f t="shared" si="2539"/>
        <v>0</v>
      </c>
      <c r="AE1053" s="513"/>
      <c r="AF1053" s="401">
        <f t="shared" si="2540"/>
        <v>0</v>
      </c>
      <c r="AG1053" s="513">
        <f t="shared" si="2541"/>
        <v>0</v>
      </c>
      <c r="AH1053" s="401">
        <f t="shared" si="2542"/>
        <v>0</v>
      </c>
      <c r="AI1053" s="513"/>
      <c r="AJ1053" s="401">
        <f t="shared" si="2543"/>
        <v>0</v>
      </c>
      <c r="AK1053" s="513">
        <f t="shared" si="2544"/>
        <v>0</v>
      </c>
      <c r="AL1053" s="401">
        <f t="shared" si="2545"/>
        <v>0</v>
      </c>
      <c r="AM1053" s="519"/>
      <c r="AN1053" s="429">
        <f t="shared" si="2546"/>
        <v>0</v>
      </c>
      <c r="AO1053" s="519">
        <f t="shared" si="2547"/>
        <v>0</v>
      </c>
      <c r="AP1053" s="429">
        <f t="shared" si="2548"/>
        <v>0</v>
      </c>
      <c r="AQ1053" s="599">
        <v>14.88</v>
      </c>
      <c r="AR1053" s="401">
        <f t="shared" si="2549"/>
        <v>95738.068800000008</v>
      </c>
      <c r="AS1053" s="519">
        <f t="shared" si="2550"/>
        <v>14.88</v>
      </c>
      <c r="AT1053" s="429">
        <f t="shared" si="2551"/>
        <v>95738.068800000008</v>
      </c>
      <c r="AU1053" s="519">
        <v>98.16</v>
      </c>
      <c r="AV1053" s="401">
        <f t="shared" si="2552"/>
        <v>631562.4216</v>
      </c>
      <c r="AW1053" s="519">
        <f t="shared" si="2553"/>
        <v>113.03999999999999</v>
      </c>
      <c r="AX1053" s="429">
        <f t="shared" si="2554"/>
        <v>727300.49040000001</v>
      </c>
      <c r="AY1053" s="519"/>
      <c r="AZ1053" s="684">
        <f t="shared" si="2555"/>
        <v>0</v>
      </c>
      <c r="BA1053" s="519">
        <f t="shared" si="2556"/>
        <v>113.03999999999999</v>
      </c>
      <c r="BB1053" s="429">
        <f t="shared" si="2557"/>
        <v>727300.49040000001</v>
      </c>
      <c r="BC1053" s="519"/>
      <c r="BD1053" s="684">
        <f t="shared" si="2558"/>
        <v>0</v>
      </c>
      <c r="BE1053" s="519">
        <f t="shared" si="2559"/>
        <v>113.03999999999999</v>
      </c>
      <c r="BF1053" s="429">
        <f t="shared" si="2560"/>
        <v>727300.49040000001</v>
      </c>
      <c r="BG1053" s="519"/>
      <c r="BH1053" s="684">
        <f t="shared" si="2561"/>
        <v>0</v>
      </c>
      <c r="BI1053" s="519">
        <f t="shared" si="2562"/>
        <v>113.03999999999999</v>
      </c>
      <c r="BJ1053" s="429">
        <f t="shared" si="2563"/>
        <v>727300.49040000001</v>
      </c>
      <c r="BK1053" s="519"/>
      <c r="BL1053" s="684">
        <f t="shared" si="2564"/>
        <v>0</v>
      </c>
      <c r="BM1053" s="519">
        <f t="shared" si="2565"/>
        <v>113.03999999999999</v>
      </c>
      <c r="BN1053" s="429">
        <f t="shared" si="2566"/>
        <v>727300.49040000001</v>
      </c>
      <c r="BO1053" s="718"/>
      <c r="BP1053" s="706">
        <f t="shared" si="2567"/>
        <v>0</v>
      </c>
      <c r="BQ1053" s="718">
        <f t="shared" si="2568"/>
        <v>113.03999999999999</v>
      </c>
      <c r="BR1053" s="706">
        <f t="shared" si="2569"/>
        <v>727300.49040000001</v>
      </c>
      <c r="BS1053" s="718"/>
      <c r="BT1053" s="706">
        <f t="shared" si="2570"/>
        <v>0</v>
      </c>
      <c r="BU1053" s="718">
        <f t="shared" si="2571"/>
        <v>113.03999999999999</v>
      </c>
      <c r="BV1053" s="706">
        <f t="shared" si="2572"/>
        <v>727300.49040000001</v>
      </c>
      <c r="BW1053" s="718"/>
      <c r="BX1053" s="706">
        <f t="shared" si="2573"/>
        <v>0</v>
      </c>
      <c r="BY1053" s="718">
        <f t="shared" si="2574"/>
        <v>113.03999999999999</v>
      </c>
      <c r="BZ1053" s="706">
        <f t="shared" si="2575"/>
        <v>727300.49040000001</v>
      </c>
      <c r="CA1053" s="718"/>
      <c r="CB1053" s="706">
        <f t="shared" si="2576"/>
        <v>0</v>
      </c>
      <c r="CC1053" s="718">
        <f t="shared" si="2577"/>
        <v>113.03999999999999</v>
      </c>
      <c r="CD1053" s="706">
        <f t="shared" si="2578"/>
        <v>727300.49040000001</v>
      </c>
      <c r="CE1053" s="706"/>
      <c r="CF1053" s="433">
        <f t="shared" si="2526"/>
        <v>195901.2</v>
      </c>
    </row>
    <row r="1054" spans="1:84">
      <c r="B1054" s="448" t="s">
        <v>1475</v>
      </c>
      <c r="C1054" s="449" t="s">
        <v>1476</v>
      </c>
      <c r="D1054" s="450" t="s">
        <v>389</v>
      </c>
      <c r="E1054" s="451">
        <v>6544.89</v>
      </c>
      <c r="F1054" s="452">
        <v>35</v>
      </c>
      <c r="G1054" s="429">
        <f t="shared" si="2527"/>
        <v>229071.15000000002</v>
      </c>
      <c r="H1054" s="429"/>
      <c r="I1054" s="429"/>
      <c r="J1054" s="429"/>
      <c r="K1054" s="519">
        <v>2</v>
      </c>
      <c r="L1054" s="429">
        <f t="shared" si="2528"/>
        <v>13089.78</v>
      </c>
      <c r="M1054" s="513">
        <f t="shared" si="2529"/>
        <v>2</v>
      </c>
      <c r="N1054" s="401">
        <f t="shared" si="2530"/>
        <v>13089.78</v>
      </c>
      <c r="O1054" s="519"/>
      <c r="P1054" s="429"/>
      <c r="Q1054" s="513">
        <f t="shared" si="2531"/>
        <v>2</v>
      </c>
      <c r="R1054" s="401">
        <f t="shared" si="2532"/>
        <v>13089.78</v>
      </c>
      <c r="S1054" s="545"/>
      <c r="T1054" s="429"/>
      <c r="U1054" s="513">
        <f t="shared" si="2533"/>
        <v>2</v>
      </c>
      <c r="V1054" s="401">
        <f t="shared" si="2534"/>
        <v>13089.78</v>
      </c>
      <c r="W1054" s="519"/>
      <c r="X1054" s="429"/>
      <c r="Y1054" s="513">
        <f t="shared" si="2535"/>
        <v>2</v>
      </c>
      <c r="Z1054" s="401">
        <f t="shared" si="2536"/>
        <v>13089.78</v>
      </c>
      <c r="AA1054" s="519"/>
      <c r="AB1054" s="401">
        <f t="shared" si="2537"/>
        <v>0</v>
      </c>
      <c r="AC1054" s="513">
        <f t="shared" si="2538"/>
        <v>2</v>
      </c>
      <c r="AD1054" s="401">
        <f t="shared" si="2539"/>
        <v>13089.78</v>
      </c>
      <c r="AE1054" s="513"/>
      <c r="AF1054" s="401">
        <f t="shared" si="2540"/>
        <v>0</v>
      </c>
      <c r="AG1054" s="513">
        <f t="shared" si="2541"/>
        <v>2</v>
      </c>
      <c r="AH1054" s="401">
        <f t="shared" si="2542"/>
        <v>13089.78</v>
      </c>
      <c r="AI1054" s="513"/>
      <c r="AJ1054" s="401">
        <f t="shared" si="2543"/>
        <v>0</v>
      </c>
      <c r="AK1054" s="513">
        <f t="shared" si="2544"/>
        <v>2</v>
      </c>
      <c r="AL1054" s="401">
        <f t="shared" si="2545"/>
        <v>13089.78</v>
      </c>
      <c r="AM1054" s="519"/>
      <c r="AN1054" s="429">
        <f t="shared" si="2546"/>
        <v>0</v>
      </c>
      <c r="AO1054" s="519">
        <f t="shared" si="2547"/>
        <v>2</v>
      </c>
      <c r="AP1054" s="429">
        <f t="shared" si="2548"/>
        <v>13089.78</v>
      </c>
      <c r="AQ1054" s="599"/>
      <c r="AR1054" s="401">
        <f t="shared" si="2549"/>
        <v>0</v>
      </c>
      <c r="AS1054" s="519">
        <f t="shared" si="2550"/>
        <v>2</v>
      </c>
      <c r="AT1054" s="429">
        <f t="shared" si="2551"/>
        <v>13089.78</v>
      </c>
      <c r="AU1054" s="519">
        <v>6</v>
      </c>
      <c r="AV1054" s="401">
        <f t="shared" si="2552"/>
        <v>39269.340000000004</v>
      </c>
      <c r="AW1054" s="519">
        <f t="shared" si="2553"/>
        <v>8</v>
      </c>
      <c r="AX1054" s="429">
        <f t="shared" si="2554"/>
        <v>52359.12</v>
      </c>
      <c r="AY1054" s="519"/>
      <c r="AZ1054" s="684">
        <f t="shared" si="2555"/>
        <v>0</v>
      </c>
      <c r="BA1054" s="519">
        <f t="shared" si="2556"/>
        <v>8</v>
      </c>
      <c r="BB1054" s="429">
        <f t="shared" si="2557"/>
        <v>52359.12</v>
      </c>
      <c r="BC1054" s="519"/>
      <c r="BD1054" s="684">
        <f t="shared" si="2558"/>
        <v>0</v>
      </c>
      <c r="BE1054" s="519">
        <f t="shared" si="2559"/>
        <v>8</v>
      </c>
      <c r="BF1054" s="429">
        <f t="shared" si="2560"/>
        <v>52359.12</v>
      </c>
      <c r="BG1054" s="519"/>
      <c r="BH1054" s="684">
        <f t="shared" si="2561"/>
        <v>0</v>
      </c>
      <c r="BI1054" s="519">
        <f t="shared" si="2562"/>
        <v>8</v>
      </c>
      <c r="BJ1054" s="429">
        <f t="shared" si="2563"/>
        <v>52359.12</v>
      </c>
      <c r="BK1054" s="519"/>
      <c r="BL1054" s="684">
        <f t="shared" si="2564"/>
        <v>0</v>
      </c>
      <c r="BM1054" s="519">
        <f t="shared" si="2565"/>
        <v>8</v>
      </c>
      <c r="BN1054" s="429">
        <f t="shared" si="2566"/>
        <v>52359.12</v>
      </c>
      <c r="BO1054" s="718"/>
      <c r="BP1054" s="706">
        <f t="shared" si="2567"/>
        <v>0</v>
      </c>
      <c r="BQ1054" s="718">
        <f t="shared" si="2568"/>
        <v>8</v>
      </c>
      <c r="BR1054" s="706">
        <f t="shared" si="2569"/>
        <v>52359.12</v>
      </c>
      <c r="BS1054" s="718"/>
      <c r="BT1054" s="706">
        <f t="shared" si="2570"/>
        <v>0</v>
      </c>
      <c r="BU1054" s="718">
        <f t="shared" si="2571"/>
        <v>8</v>
      </c>
      <c r="BV1054" s="706">
        <f t="shared" si="2572"/>
        <v>52359.12</v>
      </c>
      <c r="BW1054" s="718"/>
      <c r="BX1054" s="706">
        <f t="shared" si="2573"/>
        <v>0</v>
      </c>
      <c r="BY1054" s="718">
        <f t="shared" si="2574"/>
        <v>8</v>
      </c>
      <c r="BZ1054" s="706">
        <f t="shared" si="2575"/>
        <v>52359.12</v>
      </c>
      <c r="CA1054" s="718"/>
      <c r="CB1054" s="706">
        <f t="shared" si="2576"/>
        <v>0</v>
      </c>
      <c r="CC1054" s="718">
        <f t="shared" si="2577"/>
        <v>8</v>
      </c>
      <c r="CD1054" s="706">
        <f t="shared" si="2578"/>
        <v>52359.12</v>
      </c>
      <c r="CE1054" s="706"/>
      <c r="CF1054" s="433">
        <f t="shared" si="2526"/>
        <v>16085025</v>
      </c>
    </row>
    <row r="1055" spans="1:84">
      <c r="B1055" s="448" t="s">
        <v>1477</v>
      </c>
      <c r="C1055" s="449" t="s">
        <v>1478</v>
      </c>
      <c r="D1055" s="450" t="s">
        <v>389</v>
      </c>
      <c r="E1055" s="451">
        <v>13088.789999999999</v>
      </c>
      <c r="F1055" s="452">
        <v>15</v>
      </c>
      <c r="G1055" s="429">
        <f t="shared" si="2527"/>
        <v>196331.84999999998</v>
      </c>
      <c r="H1055" s="429"/>
      <c r="I1055" s="429"/>
      <c r="J1055" s="429"/>
      <c r="K1055" s="519"/>
      <c r="L1055" s="429">
        <f t="shared" si="2528"/>
        <v>0</v>
      </c>
      <c r="M1055" s="513">
        <f t="shared" si="2529"/>
        <v>0</v>
      </c>
      <c r="N1055" s="401">
        <f t="shared" si="2530"/>
        <v>0</v>
      </c>
      <c r="O1055" s="519"/>
      <c r="P1055" s="429"/>
      <c r="Q1055" s="513">
        <f t="shared" si="2531"/>
        <v>0</v>
      </c>
      <c r="R1055" s="401">
        <f t="shared" si="2532"/>
        <v>0</v>
      </c>
      <c r="S1055" s="545"/>
      <c r="T1055" s="429"/>
      <c r="U1055" s="513">
        <f t="shared" si="2533"/>
        <v>0</v>
      </c>
      <c r="V1055" s="401">
        <f t="shared" si="2534"/>
        <v>0</v>
      </c>
      <c r="W1055" s="519"/>
      <c r="X1055" s="429"/>
      <c r="Y1055" s="513">
        <f t="shared" si="2535"/>
        <v>0</v>
      </c>
      <c r="Z1055" s="401">
        <f t="shared" si="2536"/>
        <v>0</v>
      </c>
      <c r="AA1055" s="519"/>
      <c r="AB1055" s="401">
        <f t="shared" si="2537"/>
        <v>0</v>
      </c>
      <c r="AC1055" s="513">
        <f t="shared" si="2538"/>
        <v>0</v>
      </c>
      <c r="AD1055" s="401">
        <f t="shared" si="2539"/>
        <v>0</v>
      </c>
      <c r="AE1055" s="513"/>
      <c r="AF1055" s="401">
        <f t="shared" si="2540"/>
        <v>0</v>
      </c>
      <c r="AG1055" s="513">
        <f t="shared" si="2541"/>
        <v>0</v>
      </c>
      <c r="AH1055" s="401">
        <f t="shared" si="2542"/>
        <v>0</v>
      </c>
      <c r="AI1055" s="513"/>
      <c r="AJ1055" s="401">
        <f t="shared" si="2543"/>
        <v>0</v>
      </c>
      <c r="AK1055" s="513">
        <f t="shared" si="2544"/>
        <v>0</v>
      </c>
      <c r="AL1055" s="401">
        <f t="shared" si="2545"/>
        <v>0</v>
      </c>
      <c r="AM1055" s="519"/>
      <c r="AN1055" s="429">
        <f t="shared" si="2546"/>
        <v>0</v>
      </c>
      <c r="AO1055" s="519">
        <f t="shared" si="2547"/>
        <v>0</v>
      </c>
      <c r="AP1055" s="429">
        <f t="shared" si="2548"/>
        <v>0</v>
      </c>
      <c r="AQ1055" s="599"/>
      <c r="AR1055" s="401">
        <f t="shared" si="2549"/>
        <v>0</v>
      </c>
      <c r="AS1055" s="519">
        <f t="shared" si="2550"/>
        <v>0</v>
      </c>
      <c r="AT1055" s="429">
        <f t="shared" si="2551"/>
        <v>0</v>
      </c>
      <c r="AU1055" s="519"/>
      <c r="AV1055" s="401">
        <f t="shared" si="2552"/>
        <v>0</v>
      </c>
      <c r="AW1055" s="519">
        <f t="shared" si="2553"/>
        <v>0</v>
      </c>
      <c r="AX1055" s="429">
        <f t="shared" si="2554"/>
        <v>0</v>
      </c>
      <c r="AY1055" s="519"/>
      <c r="AZ1055" s="684">
        <f t="shared" si="2555"/>
        <v>0</v>
      </c>
      <c r="BA1055" s="519">
        <f t="shared" si="2556"/>
        <v>0</v>
      </c>
      <c r="BB1055" s="429">
        <f t="shared" si="2557"/>
        <v>0</v>
      </c>
      <c r="BC1055" s="519"/>
      <c r="BD1055" s="684">
        <f t="shared" si="2558"/>
        <v>0</v>
      </c>
      <c r="BE1055" s="519">
        <f t="shared" si="2559"/>
        <v>0</v>
      </c>
      <c r="BF1055" s="429">
        <f t="shared" si="2560"/>
        <v>0</v>
      </c>
      <c r="BG1055" s="519"/>
      <c r="BH1055" s="684">
        <f t="shared" si="2561"/>
        <v>0</v>
      </c>
      <c r="BI1055" s="519">
        <f t="shared" si="2562"/>
        <v>0</v>
      </c>
      <c r="BJ1055" s="429">
        <f t="shared" si="2563"/>
        <v>0</v>
      </c>
      <c r="BK1055" s="519"/>
      <c r="BL1055" s="684">
        <f t="shared" si="2564"/>
        <v>0</v>
      </c>
      <c r="BM1055" s="519">
        <f t="shared" si="2565"/>
        <v>0</v>
      </c>
      <c r="BN1055" s="429">
        <f t="shared" si="2566"/>
        <v>0</v>
      </c>
      <c r="BO1055" s="718"/>
      <c r="BP1055" s="706">
        <f t="shared" si="2567"/>
        <v>0</v>
      </c>
      <c r="BQ1055" s="718">
        <f t="shared" si="2568"/>
        <v>0</v>
      </c>
      <c r="BR1055" s="706">
        <f t="shared" si="2569"/>
        <v>0</v>
      </c>
      <c r="BS1055" s="718"/>
      <c r="BT1055" s="706">
        <f t="shared" si="2570"/>
        <v>0</v>
      </c>
      <c r="BU1055" s="718">
        <f t="shared" si="2571"/>
        <v>0</v>
      </c>
      <c r="BV1055" s="706">
        <f t="shared" si="2572"/>
        <v>0</v>
      </c>
      <c r="BW1055" s="718"/>
      <c r="BX1055" s="706">
        <f t="shared" si="2573"/>
        <v>0</v>
      </c>
      <c r="BY1055" s="718">
        <f t="shared" si="2574"/>
        <v>0</v>
      </c>
      <c r="BZ1055" s="706">
        <f t="shared" si="2575"/>
        <v>0</v>
      </c>
      <c r="CA1055" s="718"/>
      <c r="CB1055" s="706">
        <f t="shared" si="2576"/>
        <v>0</v>
      </c>
      <c r="CC1055" s="718">
        <f t="shared" si="2577"/>
        <v>0</v>
      </c>
      <c r="CD1055" s="706">
        <f t="shared" si="2578"/>
        <v>0</v>
      </c>
      <c r="CE1055" s="706"/>
      <c r="CF1055" s="433">
        <f t="shared" si="2526"/>
        <v>239174.1</v>
      </c>
    </row>
    <row r="1056" spans="1:84">
      <c r="B1056" s="448" t="s">
        <v>1479</v>
      </c>
      <c r="C1056" s="449" t="s">
        <v>1480</v>
      </c>
      <c r="D1056" s="450" t="s">
        <v>397</v>
      </c>
      <c r="E1056" s="451">
        <v>3265.02</v>
      </c>
      <c r="F1056" s="452">
        <v>60</v>
      </c>
      <c r="G1056" s="429">
        <f t="shared" si="2527"/>
        <v>195901.2</v>
      </c>
      <c r="H1056" s="429"/>
      <c r="I1056" s="429"/>
      <c r="J1056" s="429"/>
      <c r="K1056" s="519"/>
      <c r="L1056" s="429">
        <f t="shared" si="2528"/>
        <v>0</v>
      </c>
      <c r="M1056" s="513">
        <f t="shared" si="2529"/>
        <v>0</v>
      </c>
      <c r="N1056" s="401">
        <f t="shared" si="2530"/>
        <v>0</v>
      </c>
      <c r="O1056" s="519"/>
      <c r="P1056" s="429"/>
      <c r="Q1056" s="513">
        <f t="shared" si="2531"/>
        <v>0</v>
      </c>
      <c r="R1056" s="401">
        <f t="shared" si="2532"/>
        <v>0</v>
      </c>
      <c r="S1056" s="545"/>
      <c r="T1056" s="429"/>
      <c r="U1056" s="513">
        <f t="shared" si="2533"/>
        <v>0</v>
      </c>
      <c r="V1056" s="401">
        <f t="shared" si="2534"/>
        <v>0</v>
      </c>
      <c r="W1056" s="519"/>
      <c r="X1056" s="429"/>
      <c r="Y1056" s="513">
        <f t="shared" si="2535"/>
        <v>0</v>
      </c>
      <c r="Z1056" s="401">
        <f t="shared" si="2536"/>
        <v>0</v>
      </c>
      <c r="AA1056" s="519"/>
      <c r="AB1056" s="401">
        <f t="shared" si="2537"/>
        <v>0</v>
      </c>
      <c r="AC1056" s="513">
        <f t="shared" si="2538"/>
        <v>0</v>
      </c>
      <c r="AD1056" s="401">
        <f t="shared" si="2539"/>
        <v>0</v>
      </c>
      <c r="AE1056" s="513"/>
      <c r="AF1056" s="401">
        <f t="shared" si="2540"/>
        <v>0</v>
      </c>
      <c r="AG1056" s="513">
        <f t="shared" si="2541"/>
        <v>0</v>
      </c>
      <c r="AH1056" s="401">
        <f t="shared" si="2542"/>
        <v>0</v>
      </c>
      <c r="AI1056" s="513"/>
      <c r="AJ1056" s="401">
        <f t="shared" si="2543"/>
        <v>0</v>
      </c>
      <c r="AK1056" s="513">
        <f t="shared" si="2544"/>
        <v>0</v>
      </c>
      <c r="AL1056" s="401">
        <f t="shared" si="2545"/>
        <v>0</v>
      </c>
      <c r="AM1056" s="519"/>
      <c r="AN1056" s="429">
        <f t="shared" si="2546"/>
        <v>0</v>
      </c>
      <c r="AO1056" s="519">
        <f t="shared" si="2547"/>
        <v>0</v>
      </c>
      <c r="AP1056" s="429">
        <f t="shared" si="2548"/>
        <v>0</v>
      </c>
      <c r="AQ1056" s="599"/>
      <c r="AR1056" s="401">
        <f t="shared" si="2549"/>
        <v>0</v>
      </c>
      <c r="AS1056" s="519">
        <f t="shared" si="2550"/>
        <v>0</v>
      </c>
      <c r="AT1056" s="429">
        <f t="shared" si="2551"/>
        <v>0</v>
      </c>
      <c r="AU1056" s="519">
        <v>28.25</v>
      </c>
      <c r="AV1056" s="401">
        <f t="shared" si="2552"/>
        <v>92236.815000000002</v>
      </c>
      <c r="AW1056" s="519">
        <f t="shared" si="2553"/>
        <v>28.25</v>
      </c>
      <c r="AX1056" s="429">
        <f t="shared" si="2554"/>
        <v>92236.815000000002</v>
      </c>
      <c r="AY1056" s="519"/>
      <c r="AZ1056" s="684">
        <f t="shared" si="2555"/>
        <v>0</v>
      </c>
      <c r="BA1056" s="519">
        <f t="shared" si="2556"/>
        <v>28.25</v>
      </c>
      <c r="BB1056" s="429">
        <f t="shared" si="2557"/>
        <v>92236.815000000002</v>
      </c>
      <c r="BC1056" s="519"/>
      <c r="BD1056" s="684">
        <f t="shared" si="2558"/>
        <v>0</v>
      </c>
      <c r="BE1056" s="519">
        <f t="shared" si="2559"/>
        <v>28.25</v>
      </c>
      <c r="BF1056" s="429">
        <f t="shared" si="2560"/>
        <v>92236.815000000002</v>
      </c>
      <c r="BG1056" s="519"/>
      <c r="BH1056" s="684">
        <f t="shared" si="2561"/>
        <v>0</v>
      </c>
      <c r="BI1056" s="519">
        <f t="shared" si="2562"/>
        <v>28.25</v>
      </c>
      <c r="BJ1056" s="429">
        <f t="shared" si="2563"/>
        <v>92236.815000000002</v>
      </c>
      <c r="BK1056" s="519"/>
      <c r="BL1056" s="684">
        <f t="shared" si="2564"/>
        <v>0</v>
      </c>
      <c r="BM1056" s="519">
        <f t="shared" si="2565"/>
        <v>28.25</v>
      </c>
      <c r="BN1056" s="429">
        <f t="shared" si="2566"/>
        <v>92236.815000000002</v>
      </c>
      <c r="BO1056" s="718"/>
      <c r="BP1056" s="706">
        <f t="shared" si="2567"/>
        <v>0</v>
      </c>
      <c r="BQ1056" s="718">
        <f t="shared" si="2568"/>
        <v>28.25</v>
      </c>
      <c r="BR1056" s="706">
        <f t="shared" si="2569"/>
        <v>92236.815000000002</v>
      </c>
      <c r="BS1056" s="718"/>
      <c r="BT1056" s="706">
        <f t="shared" si="2570"/>
        <v>0</v>
      </c>
      <c r="BU1056" s="718">
        <f t="shared" si="2571"/>
        <v>28.25</v>
      </c>
      <c r="BV1056" s="706">
        <f t="shared" si="2572"/>
        <v>92236.815000000002</v>
      </c>
      <c r="BW1056" s="718"/>
      <c r="BX1056" s="706">
        <f t="shared" si="2573"/>
        <v>0</v>
      </c>
      <c r="BY1056" s="718">
        <f t="shared" si="2574"/>
        <v>28.25</v>
      </c>
      <c r="BZ1056" s="706">
        <f t="shared" si="2575"/>
        <v>92236.815000000002</v>
      </c>
      <c r="CA1056" s="718"/>
      <c r="CB1056" s="706">
        <f t="shared" si="2576"/>
        <v>0</v>
      </c>
      <c r="CC1056" s="718">
        <f t="shared" si="2577"/>
        <v>28.25</v>
      </c>
      <c r="CD1056" s="706">
        <f t="shared" si="2578"/>
        <v>92236.815000000002</v>
      </c>
      <c r="CE1056" s="706"/>
      <c r="CF1056" s="433">
        <f t="shared" si="2526"/>
        <v>967824</v>
      </c>
    </row>
    <row r="1057" spans="1:84" s="387" customFormat="1">
      <c r="A1057" s="360"/>
      <c r="B1057" s="448" t="s">
        <v>1481</v>
      </c>
      <c r="C1057" s="449" t="s">
        <v>1482</v>
      </c>
      <c r="D1057" s="450" t="s">
        <v>397</v>
      </c>
      <c r="E1057" s="451">
        <v>6434.01</v>
      </c>
      <c r="F1057" s="452">
        <v>2500</v>
      </c>
      <c r="G1057" s="429">
        <f t="shared" si="2527"/>
        <v>16085025</v>
      </c>
      <c r="H1057" s="429"/>
      <c r="I1057" s="429"/>
      <c r="J1057" s="429"/>
      <c r="K1057" s="519"/>
      <c r="L1057" s="429">
        <f t="shared" si="2528"/>
        <v>0</v>
      </c>
      <c r="M1057" s="513">
        <f t="shared" si="2529"/>
        <v>0</v>
      </c>
      <c r="N1057" s="401">
        <f t="shared" si="2530"/>
        <v>0</v>
      </c>
      <c r="O1057" s="519"/>
      <c r="P1057" s="429"/>
      <c r="Q1057" s="513">
        <f t="shared" si="2531"/>
        <v>0</v>
      </c>
      <c r="R1057" s="401">
        <f t="shared" si="2532"/>
        <v>0</v>
      </c>
      <c r="S1057" s="545"/>
      <c r="T1057" s="429"/>
      <c r="U1057" s="513">
        <f t="shared" si="2533"/>
        <v>0</v>
      </c>
      <c r="V1057" s="401">
        <f t="shared" si="2534"/>
        <v>0</v>
      </c>
      <c r="W1057" s="519"/>
      <c r="X1057" s="429"/>
      <c r="Y1057" s="513">
        <f t="shared" si="2535"/>
        <v>0</v>
      </c>
      <c r="Z1057" s="401">
        <f t="shared" si="2536"/>
        <v>0</v>
      </c>
      <c r="AA1057" s="519"/>
      <c r="AB1057" s="401">
        <f t="shared" si="2537"/>
        <v>0</v>
      </c>
      <c r="AC1057" s="513">
        <f t="shared" si="2538"/>
        <v>0</v>
      </c>
      <c r="AD1057" s="401">
        <f t="shared" si="2539"/>
        <v>0</v>
      </c>
      <c r="AE1057" s="513"/>
      <c r="AF1057" s="401">
        <f t="shared" si="2540"/>
        <v>0</v>
      </c>
      <c r="AG1057" s="513">
        <f t="shared" si="2541"/>
        <v>0</v>
      </c>
      <c r="AH1057" s="401">
        <f t="shared" si="2542"/>
        <v>0</v>
      </c>
      <c r="AI1057" s="513"/>
      <c r="AJ1057" s="401">
        <f t="shared" si="2543"/>
        <v>0</v>
      </c>
      <c r="AK1057" s="513">
        <f t="shared" si="2544"/>
        <v>0</v>
      </c>
      <c r="AL1057" s="401">
        <f t="shared" si="2545"/>
        <v>0</v>
      </c>
      <c r="AM1057" s="519"/>
      <c r="AN1057" s="429">
        <f t="shared" si="2546"/>
        <v>0</v>
      </c>
      <c r="AO1057" s="519">
        <f t="shared" si="2547"/>
        <v>0</v>
      </c>
      <c r="AP1057" s="429">
        <f t="shared" si="2548"/>
        <v>0</v>
      </c>
      <c r="AQ1057" s="599"/>
      <c r="AR1057" s="401">
        <f t="shared" si="2549"/>
        <v>0</v>
      </c>
      <c r="AS1057" s="519">
        <f t="shared" si="2550"/>
        <v>0</v>
      </c>
      <c r="AT1057" s="429">
        <f t="shared" si="2551"/>
        <v>0</v>
      </c>
      <c r="AU1057" s="519"/>
      <c r="AV1057" s="401">
        <f t="shared" si="2552"/>
        <v>0</v>
      </c>
      <c r="AW1057" s="519">
        <f t="shared" si="2553"/>
        <v>0</v>
      </c>
      <c r="AX1057" s="429">
        <f t="shared" si="2554"/>
        <v>0</v>
      </c>
      <c r="AY1057" s="519"/>
      <c r="AZ1057" s="684">
        <f t="shared" si="2555"/>
        <v>0</v>
      </c>
      <c r="BA1057" s="519">
        <f t="shared" si="2556"/>
        <v>0</v>
      </c>
      <c r="BB1057" s="429">
        <f t="shared" si="2557"/>
        <v>0</v>
      </c>
      <c r="BC1057" s="519"/>
      <c r="BD1057" s="684">
        <f t="shared" si="2558"/>
        <v>0</v>
      </c>
      <c r="BE1057" s="519">
        <f t="shared" si="2559"/>
        <v>0</v>
      </c>
      <c r="BF1057" s="429">
        <f t="shared" si="2560"/>
        <v>0</v>
      </c>
      <c r="BG1057" s="519"/>
      <c r="BH1057" s="684">
        <f t="shared" si="2561"/>
        <v>0</v>
      </c>
      <c r="BI1057" s="519">
        <f t="shared" si="2562"/>
        <v>0</v>
      </c>
      <c r="BJ1057" s="429">
        <f t="shared" si="2563"/>
        <v>0</v>
      </c>
      <c r="BK1057" s="519"/>
      <c r="BL1057" s="684">
        <f t="shared" si="2564"/>
        <v>0</v>
      </c>
      <c r="BM1057" s="519">
        <f t="shared" si="2565"/>
        <v>0</v>
      </c>
      <c r="BN1057" s="429">
        <f t="shared" si="2566"/>
        <v>0</v>
      </c>
      <c r="BO1057" s="718"/>
      <c r="BP1057" s="706">
        <f t="shared" si="2567"/>
        <v>0</v>
      </c>
      <c r="BQ1057" s="718">
        <f t="shared" si="2568"/>
        <v>0</v>
      </c>
      <c r="BR1057" s="706">
        <f t="shared" si="2569"/>
        <v>0</v>
      </c>
      <c r="BS1057" s="718"/>
      <c r="BT1057" s="706">
        <f t="shared" si="2570"/>
        <v>0</v>
      </c>
      <c r="BU1057" s="718">
        <f t="shared" si="2571"/>
        <v>0</v>
      </c>
      <c r="BV1057" s="706">
        <f t="shared" si="2572"/>
        <v>0</v>
      </c>
      <c r="BW1057" s="718"/>
      <c r="BX1057" s="706">
        <f t="shared" si="2573"/>
        <v>0</v>
      </c>
      <c r="BY1057" s="718">
        <f t="shared" si="2574"/>
        <v>0</v>
      </c>
      <c r="BZ1057" s="706">
        <f t="shared" si="2575"/>
        <v>0</v>
      </c>
      <c r="CA1057" s="718"/>
      <c r="CB1057" s="706">
        <f t="shared" si="2576"/>
        <v>0</v>
      </c>
      <c r="CC1057" s="718">
        <f t="shared" si="2577"/>
        <v>0</v>
      </c>
      <c r="CD1057" s="706">
        <f t="shared" si="2578"/>
        <v>0</v>
      </c>
      <c r="CE1057" s="705"/>
      <c r="CF1057" s="394">
        <f t="shared" si="2526"/>
        <v>51623550</v>
      </c>
    </row>
    <row r="1058" spans="1:84">
      <c r="B1058" s="448" t="s">
        <v>1483</v>
      </c>
      <c r="C1058" s="449" t="s">
        <v>1484</v>
      </c>
      <c r="D1058" s="450" t="s">
        <v>389</v>
      </c>
      <c r="E1058" s="451">
        <v>15944.94</v>
      </c>
      <c r="F1058" s="452">
        <v>15</v>
      </c>
      <c r="G1058" s="429">
        <f t="shared" si="2527"/>
        <v>239174.1</v>
      </c>
      <c r="H1058" s="429"/>
      <c r="I1058" s="429"/>
      <c r="J1058" s="429"/>
      <c r="K1058" s="519">
        <v>1</v>
      </c>
      <c r="L1058" s="429">
        <f t="shared" si="2528"/>
        <v>15944.94</v>
      </c>
      <c r="M1058" s="513">
        <f t="shared" si="2529"/>
        <v>1</v>
      </c>
      <c r="N1058" s="401">
        <f t="shared" si="2530"/>
        <v>15944.94</v>
      </c>
      <c r="O1058" s="519"/>
      <c r="P1058" s="429"/>
      <c r="Q1058" s="513">
        <f t="shared" si="2531"/>
        <v>1</v>
      </c>
      <c r="R1058" s="401">
        <f t="shared" si="2532"/>
        <v>15944.94</v>
      </c>
      <c r="S1058" s="545"/>
      <c r="T1058" s="429"/>
      <c r="U1058" s="513">
        <f t="shared" si="2533"/>
        <v>1</v>
      </c>
      <c r="V1058" s="401">
        <f t="shared" si="2534"/>
        <v>15944.94</v>
      </c>
      <c r="W1058" s="519"/>
      <c r="X1058" s="429"/>
      <c r="Y1058" s="513">
        <f t="shared" si="2535"/>
        <v>1</v>
      </c>
      <c r="Z1058" s="401">
        <f t="shared" si="2536"/>
        <v>15944.94</v>
      </c>
      <c r="AA1058" s="519"/>
      <c r="AB1058" s="401">
        <f t="shared" si="2537"/>
        <v>0</v>
      </c>
      <c r="AC1058" s="513">
        <f t="shared" si="2538"/>
        <v>1</v>
      </c>
      <c r="AD1058" s="401">
        <f t="shared" si="2539"/>
        <v>15944.94</v>
      </c>
      <c r="AE1058" s="513"/>
      <c r="AF1058" s="401">
        <f t="shared" si="2540"/>
        <v>0</v>
      </c>
      <c r="AG1058" s="513">
        <f t="shared" si="2541"/>
        <v>1</v>
      </c>
      <c r="AH1058" s="401">
        <f t="shared" si="2542"/>
        <v>15944.94</v>
      </c>
      <c r="AI1058" s="513"/>
      <c r="AJ1058" s="401">
        <f t="shared" si="2543"/>
        <v>0</v>
      </c>
      <c r="AK1058" s="513">
        <f t="shared" si="2544"/>
        <v>1</v>
      </c>
      <c r="AL1058" s="401">
        <f t="shared" si="2545"/>
        <v>15944.94</v>
      </c>
      <c r="AM1058" s="519"/>
      <c r="AN1058" s="429">
        <f t="shared" si="2546"/>
        <v>0</v>
      </c>
      <c r="AO1058" s="519">
        <f t="shared" si="2547"/>
        <v>1</v>
      </c>
      <c r="AP1058" s="429">
        <f t="shared" si="2548"/>
        <v>15944.94</v>
      </c>
      <c r="AQ1058" s="599"/>
      <c r="AR1058" s="401">
        <f t="shared" si="2549"/>
        <v>0</v>
      </c>
      <c r="AS1058" s="519">
        <f t="shared" si="2550"/>
        <v>1</v>
      </c>
      <c r="AT1058" s="429">
        <f t="shared" si="2551"/>
        <v>15944.94</v>
      </c>
      <c r="AU1058" s="519">
        <v>2</v>
      </c>
      <c r="AV1058" s="401">
        <f t="shared" si="2552"/>
        <v>31889.88</v>
      </c>
      <c r="AW1058" s="519">
        <f t="shared" si="2553"/>
        <v>3</v>
      </c>
      <c r="AX1058" s="429">
        <f t="shared" si="2554"/>
        <v>47834.82</v>
      </c>
      <c r="AY1058" s="519"/>
      <c r="AZ1058" s="684">
        <f t="shared" si="2555"/>
        <v>0</v>
      </c>
      <c r="BA1058" s="519">
        <f t="shared" si="2556"/>
        <v>3</v>
      </c>
      <c r="BB1058" s="429">
        <f t="shared" si="2557"/>
        <v>47834.82</v>
      </c>
      <c r="BC1058" s="519"/>
      <c r="BD1058" s="684">
        <f t="shared" si="2558"/>
        <v>0</v>
      </c>
      <c r="BE1058" s="519">
        <f t="shared" si="2559"/>
        <v>3</v>
      </c>
      <c r="BF1058" s="429">
        <f t="shared" si="2560"/>
        <v>47834.82</v>
      </c>
      <c r="BG1058" s="519"/>
      <c r="BH1058" s="684">
        <f t="shared" si="2561"/>
        <v>0</v>
      </c>
      <c r="BI1058" s="519">
        <f t="shared" si="2562"/>
        <v>3</v>
      </c>
      <c r="BJ1058" s="429">
        <f t="shared" si="2563"/>
        <v>47834.82</v>
      </c>
      <c r="BK1058" s="519"/>
      <c r="BL1058" s="684">
        <f t="shared" si="2564"/>
        <v>0</v>
      </c>
      <c r="BM1058" s="519">
        <f t="shared" si="2565"/>
        <v>3</v>
      </c>
      <c r="BN1058" s="429">
        <f t="shared" si="2566"/>
        <v>47834.82</v>
      </c>
      <c r="BO1058" s="718"/>
      <c r="BP1058" s="706">
        <f t="shared" si="2567"/>
        <v>0</v>
      </c>
      <c r="BQ1058" s="718">
        <f t="shared" si="2568"/>
        <v>3</v>
      </c>
      <c r="BR1058" s="706">
        <f t="shared" si="2569"/>
        <v>47834.82</v>
      </c>
      <c r="BS1058" s="718"/>
      <c r="BT1058" s="706">
        <f t="shared" si="2570"/>
        <v>0</v>
      </c>
      <c r="BU1058" s="718">
        <f t="shared" si="2571"/>
        <v>3</v>
      </c>
      <c r="BV1058" s="706">
        <f t="shared" si="2572"/>
        <v>47834.82</v>
      </c>
      <c r="BW1058" s="718"/>
      <c r="BX1058" s="706">
        <f t="shared" si="2573"/>
        <v>0</v>
      </c>
      <c r="BY1058" s="718">
        <f t="shared" si="2574"/>
        <v>3</v>
      </c>
      <c r="BZ1058" s="706">
        <f t="shared" si="2575"/>
        <v>47834.82</v>
      </c>
      <c r="CA1058" s="718"/>
      <c r="CB1058" s="706">
        <f t="shared" si="2576"/>
        <v>0</v>
      </c>
      <c r="CC1058" s="718">
        <f t="shared" si="2577"/>
        <v>3</v>
      </c>
      <c r="CD1058" s="706">
        <f t="shared" si="2578"/>
        <v>47834.82</v>
      </c>
      <c r="CE1058" s="706"/>
      <c r="CF1058" s="433">
        <f t="shared" si="2526"/>
        <v>43549110</v>
      </c>
    </row>
    <row r="1059" spans="1:84">
      <c r="B1059" s="448" t="s">
        <v>1485</v>
      </c>
      <c r="C1059" s="449" t="s">
        <v>1486</v>
      </c>
      <c r="D1059" s="450" t="s">
        <v>392</v>
      </c>
      <c r="E1059" s="451">
        <v>4839.12</v>
      </c>
      <c r="F1059" s="452">
        <v>200</v>
      </c>
      <c r="G1059" s="429">
        <f t="shared" si="2527"/>
        <v>967824</v>
      </c>
      <c r="H1059" s="429"/>
      <c r="I1059" s="429"/>
      <c r="J1059" s="429"/>
      <c r="K1059" s="519"/>
      <c r="L1059" s="429">
        <f t="shared" si="2528"/>
        <v>0</v>
      </c>
      <c r="M1059" s="513">
        <f t="shared" si="2529"/>
        <v>0</v>
      </c>
      <c r="N1059" s="401">
        <f t="shared" si="2530"/>
        <v>0</v>
      </c>
      <c r="O1059" s="519"/>
      <c r="P1059" s="429"/>
      <c r="Q1059" s="513">
        <f t="shared" si="2531"/>
        <v>0</v>
      </c>
      <c r="R1059" s="401">
        <f t="shared" si="2532"/>
        <v>0</v>
      </c>
      <c r="S1059" s="545"/>
      <c r="T1059" s="429"/>
      <c r="U1059" s="513">
        <f t="shared" si="2533"/>
        <v>0</v>
      </c>
      <c r="V1059" s="401">
        <f t="shared" si="2534"/>
        <v>0</v>
      </c>
      <c r="W1059" s="519"/>
      <c r="X1059" s="429"/>
      <c r="Y1059" s="513">
        <f t="shared" si="2535"/>
        <v>0</v>
      </c>
      <c r="Z1059" s="401">
        <f t="shared" si="2536"/>
        <v>0</v>
      </c>
      <c r="AA1059" s="519"/>
      <c r="AB1059" s="401">
        <f t="shared" si="2537"/>
        <v>0</v>
      </c>
      <c r="AC1059" s="513">
        <f t="shared" si="2538"/>
        <v>0</v>
      </c>
      <c r="AD1059" s="401">
        <f t="shared" si="2539"/>
        <v>0</v>
      </c>
      <c r="AE1059" s="513"/>
      <c r="AF1059" s="401">
        <f t="shared" si="2540"/>
        <v>0</v>
      </c>
      <c r="AG1059" s="513">
        <f t="shared" si="2541"/>
        <v>0</v>
      </c>
      <c r="AH1059" s="401">
        <f t="shared" si="2542"/>
        <v>0</v>
      </c>
      <c r="AI1059" s="513"/>
      <c r="AJ1059" s="401">
        <f t="shared" si="2543"/>
        <v>0</v>
      </c>
      <c r="AK1059" s="513">
        <f t="shared" si="2544"/>
        <v>0</v>
      </c>
      <c r="AL1059" s="401">
        <f t="shared" si="2545"/>
        <v>0</v>
      </c>
      <c r="AM1059" s="519"/>
      <c r="AN1059" s="429">
        <f t="shared" si="2546"/>
        <v>0</v>
      </c>
      <c r="AO1059" s="519">
        <f t="shared" si="2547"/>
        <v>0</v>
      </c>
      <c r="AP1059" s="429">
        <f t="shared" si="2548"/>
        <v>0</v>
      </c>
      <c r="AQ1059" s="599"/>
      <c r="AR1059" s="401">
        <f t="shared" si="2549"/>
        <v>0</v>
      </c>
      <c r="AS1059" s="519">
        <f t="shared" si="2550"/>
        <v>0</v>
      </c>
      <c r="AT1059" s="429">
        <f t="shared" si="2551"/>
        <v>0</v>
      </c>
      <c r="AU1059" s="519"/>
      <c r="AV1059" s="401">
        <f t="shared" si="2552"/>
        <v>0</v>
      </c>
      <c r="AW1059" s="519">
        <f t="shared" si="2553"/>
        <v>0</v>
      </c>
      <c r="AX1059" s="429">
        <f t="shared" si="2554"/>
        <v>0</v>
      </c>
      <c r="AY1059" s="519"/>
      <c r="AZ1059" s="684">
        <f t="shared" si="2555"/>
        <v>0</v>
      </c>
      <c r="BA1059" s="519">
        <f t="shared" si="2556"/>
        <v>0</v>
      </c>
      <c r="BB1059" s="429">
        <f t="shared" si="2557"/>
        <v>0</v>
      </c>
      <c r="BC1059" s="519"/>
      <c r="BD1059" s="684">
        <f t="shared" si="2558"/>
        <v>0</v>
      </c>
      <c r="BE1059" s="519">
        <f t="shared" si="2559"/>
        <v>0</v>
      </c>
      <c r="BF1059" s="429">
        <f t="shared" si="2560"/>
        <v>0</v>
      </c>
      <c r="BG1059" s="519"/>
      <c r="BH1059" s="684">
        <f t="shared" si="2561"/>
        <v>0</v>
      </c>
      <c r="BI1059" s="519">
        <f t="shared" si="2562"/>
        <v>0</v>
      </c>
      <c r="BJ1059" s="429">
        <f t="shared" si="2563"/>
        <v>0</v>
      </c>
      <c r="BK1059" s="519"/>
      <c r="BL1059" s="684">
        <f t="shared" si="2564"/>
        <v>0</v>
      </c>
      <c r="BM1059" s="519">
        <f t="shared" si="2565"/>
        <v>0</v>
      </c>
      <c r="BN1059" s="429">
        <f t="shared" si="2566"/>
        <v>0</v>
      </c>
      <c r="BO1059" s="718"/>
      <c r="BP1059" s="706">
        <f t="shared" si="2567"/>
        <v>0</v>
      </c>
      <c r="BQ1059" s="718">
        <f t="shared" si="2568"/>
        <v>0</v>
      </c>
      <c r="BR1059" s="706">
        <f t="shared" si="2569"/>
        <v>0</v>
      </c>
      <c r="BS1059" s="718"/>
      <c r="BT1059" s="706">
        <f t="shared" si="2570"/>
        <v>0</v>
      </c>
      <c r="BU1059" s="718">
        <f t="shared" si="2571"/>
        <v>0</v>
      </c>
      <c r="BV1059" s="706">
        <f t="shared" si="2572"/>
        <v>0</v>
      </c>
      <c r="BW1059" s="718"/>
      <c r="BX1059" s="706">
        <f t="shared" si="2573"/>
        <v>0</v>
      </c>
      <c r="BY1059" s="718">
        <f t="shared" si="2574"/>
        <v>0</v>
      </c>
      <c r="BZ1059" s="706">
        <f t="shared" si="2575"/>
        <v>0</v>
      </c>
      <c r="CA1059" s="718"/>
      <c r="CB1059" s="706">
        <f t="shared" si="2576"/>
        <v>0</v>
      </c>
      <c r="CC1059" s="718">
        <f t="shared" si="2577"/>
        <v>0</v>
      </c>
      <c r="CD1059" s="706">
        <f t="shared" si="2578"/>
        <v>0</v>
      </c>
      <c r="CE1059" s="706"/>
      <c r="CF1059" s="433">
        <f t="shared" si="2526"/>
        <v>6096816</v>
      </c>
    </row>
    <row r="1060" spans="1:84">
      <c r="A1060" s="387" t="s">
        <v>1786</v>
      </c>
      <c r="B1060" s="388" t="s">
        <v>1487</v>
      </c>
      <c r="C1060" s="389" t="s">
        <v>77</v>
      </c>
      <c r="D1060" s="390"/>
      <c r="E1060" s="391"/>
      <c r="F1060" s="392"/>
      <c r="G1060" s="393"/>
      <c r="H1060" s="393">
        <f>SUM(G1061:G1063)</f>
        <v>51623550</v>
      </c>
      <c r="I1060" s="393"/>
      <c r="J1060" s="393"/>
      <c r="K1060" s="514" t="s">
        <v>126</v>
      </c>
      <c r="L1060" s="393">
        <f>SUM(L1061:L1063)</f>
        <v>0</v>
      </c>
      <c r="M1060" s="514"/>
      <c r="N1060" s="393">
        <f>SUM(M1061:M1063)</f>
        <v>0</v>
      </c>
      <c r="O1060" s="514"/>
      <c r="P1060" s="393">
        <f>SUM(P1061:P1063)</f>
        <v>0</v>
      </c>
      <c r="Q1060" s="514"/>
      <c r="R1060" s="393">
        <f>SUM(Q1061:Q1063)</f>
        <v>0</v>
      </c>
      <c r="S1060" s="539"/>
      <c r="T1060" s="393">
        <f>SUM(T1061:T1063)</f>
        <v>0</v>
      </c>
      <c r="U1060" s="514"/>
      <c r="V1060" s="393">
        <f>SUM(U1061:U1063)</f>
        <v>0</v>
      </c>
      <c r="W1060" s="514"/>
      <c r="X1060" s="393">
        <f>SUM(X1061:X1063)</f>
        <v>0</v>
      </c>
      <c r="Y1060" s="514"/>
      <c r="Z1060" s="393">
        <f>SUM(Y1061:Y1063)</f>
        <v>0</v>
      </c>
      <c r="AA1060" s="514"/>
      <c r="AB1060" s="393">
        <f>SUM(AB1061:AB1063)</f>
        <v>0</v>
      </c>
      <c r="AC1060" s="514"/>
      <c r="AD1060" s="393">
        <f>SUM(AC1061:AC1063)</f>
        <v>0</v>
      </c>
      <c r="AE1060" s="514"/>
      <c r="AF1060" s="393">
        <f>SUM(AF1061:AF1063)</f>
        <v>0</v>
      </c>
      <c r="AG1060" s="514"/>
      <c r="AH1060" s="393">
        <f>SUM(AG1061:AG1063)</f>
        <v>0</v>
      </c>
      <c r="AI1060" s="514"/>
      <c r="AJ1060" s="393">
        <f>SUM(AJ1061:AJ1063)</f>
        <v>0</v>
      </c>
      <c r="AK1060" s="514"/>
      <c r="AL1060" s="393">
        <f>SUM(AK1061:AK1063)</f>
        <v>0</v>
      </c>
      <c r="AM1060" s="393"/>
      <c r="AN1060" s="393">
        <f>SUM(AN1061:AN1063)</f>
        <v>0</v>
      </c>
      <c r="AO1060" s="514"/>
      <c r="AP1060" s="393">
        <f>SUM(AO1061:AO1063)</f>
        <v>0</v>
      </c>
      <c r="AQ1060" s="590"/>
      <c r="AR1060" s="393">
        <f>SUM(AR1061:AR1063)</f>
        <v>0</v>
      </c>
      <c r="AS1060" s="514"/>
      <c r="AT1060" s="393">
        <f>SUM(AS1061:AS1063)</f>
        <v>0</v>
      </c>
      <c r="AU1060" s="514"/>
      <c r="AV1060" s="393">
        <f>SUM(AV1061:AV1063)</f>
        <v>0</v>
      </c>
      <c r="AW1060" s="514"/>
      <c r="AX1060" s="393">
        <f>SUM(AX1061:AX1063)</f>
        <v>0</v>
      </c>
      <c r="AY1060" s="514" t="s">
        <v>126</v>
      </c>
      <c r="AZ1060" s="393">
        <f>SUM(AZ1061:AZ1063)</f>
        <v>0</v>
      </c>
      <c r="BA1060" s="514"/>
      <c r="BB1060" s="393">
        <f>SUM(BB1061:BB1063)</f>
        <v>0</v>
      </c>
      <c r="BC1060" s="514" t="s">
        <v>126</v>
      </c>
      <c r="BD1060" s="393">
        <f>SUM(BD1061:BD1063)</f>
        <v>0</v>
      </c>
      <c r="BE1060" s="514"/>
      <c r="BF1060" s="393">
        <f>SUM(BF1061:BF1063)</f>
        <v>0</v>
      </c>
      <c r="BG1060" s="514"/>
      <c r="BH1060" s="393">
        <f>SUM(BH1061:BH1063)</f>
        <v>207749.40120000002</v>
      </c>
      <c r="BI1060" s="514"/>
      <c r="BJ1060" s="393">
        <f>SUM(BJ1061:BJ1063)</f>
        <v>207749.40120000002</v>
      </c>
      <c r="BK1060" s="514"/>
      <c r="BL1060" s="393">
        <f>SUM(BL1061:BL1063)</f>
        <v>0</v>
      </c>
      <c r="BM1060" s="514"/>
      <c r="BN1060" s="393">
        <f>SUM(BN1061:BN1063)</f>
        <v>207749.40120000002</v>
      </c>
      <c r="BO1060" s="717"/>
      <c r="BP1060" s="705">
        <f>SUM(BP1061:BP1063)</f>
        <v>1384534.5624000002</v>
      </c>
      <c r="BQ1060" s="717"/>
      <c r="BR1060" s="705">
        <f>SUM(BR1061:BR1063)</f>
        <v>1592283.9636000001</v>
      </c>
      <c r="BS1060" s="717"/>
      <c r="BT1060" s="705">
        <f>SUM(BT1061:BT1063)</f>
        <v>0</v>
      </c>
      <c r="BU1060" s="717"/>
      <c r="BV1060" s="705">
        <f>SUM(BV1061:BV1063)</f>
        <v>1592283.9636000001</v>
      </c>
      <c r="BW1060" s="717"/>
      <c r="BX1060" s="705">
        <f>SUM(BX1061:BX1063)</f>
        <v>0</v>
      </c>
      <c r="BY1060" s="717"/>
      <c r="BZ1060" s="705">
        <f>SUM(BZ1061:BZ1063)</f>
        <v>1592283.9636000001</v>
      </c>
      <c r="CA1060" s="717"/>
      <c r="CB1060" s="705">
        <f>SUM(CB1061:CB1063)</f>
        <v>0</v>
      </c>
      <c r="CC1060" s="717"/>
      <c r="CD1060" s="705">
        <f>SUM(CD1061:CD1063)</f>
        <v>1592283.9636000001</v>
      </c>
      <c r="CE1060" s="706"/>
      <c r="CF1060" s="433">
        <f t="shared" si="2526"/>
        <v>1977624.0000000002</v>
      </c>
    </row>
    <row r="1061" spans="1:84" s="387" customFormat="1">
      <c r="A1061" s="360"/>
      <c r="B1061" s="448" t="s">
        <v>113</v>
      </c>
      <c r="C1061" s="449" t="s">
        <v>1488</v>
      </c>
      <c r="D1061" s="450" t="s">
        <v>397</v>
      </c>
      <c r="E1061" s="451">
        <v>14516.369999999999</v>
      </c>
      <c r="F1061" s="452">
        <v>3000</v>
      </c>
      <c r="G1061" s="429">
        <f>F1061*E1061</f>
        <v>43549110</v>
      </c>
      <c r="H1061" s="429"/>
      <c r="I1061" s="429"/>
      <c r="J1061" s="429"/>
      <c r="K1061" s="519"/>
      <c r="L1061" s="429"/>
      <c r="M1061" s="513">
        <f>I1061+K1061</f>
        <v>0</v>
      </c>
      <c r="N1061" s="401">
        <f>M1061*$E1061</f>
        <v>0</v>
      </c>
      <c r="O1061" s="519"/>
      <c r="P1061" s="429"/>
      <c r="Q1061" s="513">
        <f>M1061+O1061</f>
        <v>0</v>
      </c>
      <c r="R1061" s="401">
        <f>Q1061*$E1061</f>
        <v>0</v>
      </c>
      <c r="S1061" s="545"/>
      <c r="T1061" s="429"/>
      <c r="U1061" s="513">
        <f>Q1061+S1061</f>
        <v>0</v>
      </c>
      <c r="V1061" s="401">
        <f>U1061*$E1061</f>
        <v>0</v>
      </c>
      <c r="W1061" s="519"/>
      <c r="X1061" s="429"/>
      <c r="Y1061" s="513">
        <f>U1061+W1061</f>
        <v>0</v>
      </c>
      <c r="Z1061" s="401">
        <f>Y1061*$E1061</f>
        <v>0</v>
      </c>
      <c r="AA1061" s="519"/>
      <c r="AB1061" s="401">
        <f>AA1061*$E1061</f>
        <v>0</v>
      </c>
      <c r="AC1061" s="513">
        <f>Y1061+AA1061</f>
        <v>0</v>
      </c>
      <c r="AD1061" s="401">
        <f>AC1061*$E1061</f>
        <v>0</v>
      </c>
      <c r="AE1061" s="513"/>
      <c r="AF1061" s="401">
        <f>AE1061*$E1061</f>
        <v>0</v>
      </c>
      <c r="AG1061" s="513">
        <f>AC1061+AE1061</f>
        <v>0</v>
      </c>
      <c r="AH1061" s="401">
        <f>AG1061*$E1061</f>
        <v>0</v>
      </c>
      <c r="AI1061" s="513">
        <v>0</v>
      </c>
      <c r="AJ1061" s="401">
        <f>AI1061*$E1061</f>
        <v>0</v>
      </c>
      <c r="AK1061" s="513">
        <f>AG1061+AI1061</f>
        <v>0</v>
      </c>
      <c r="AL1061" s="401">
        <f t="shared" ref="AL1061:AL1124" si="2579">AK1061*$E1061</f>
        <v>0</v>
      </c>
      <c r="AM1061" s="519"/>
      <c r="AN1061" s="429">
        <f t="shared" ref="AN1061:AN1124" si="2580">AM1061*$E1061</f>
        <v>0</v>
      </c>
      <c r="AO1061" s="519">
        <f>AK1061+AM1061</f>
        <v>0</v>
      </c>
      <c r="AP1061" s="429">
        <f>AO1061*$E1061</f>
        <v>0</v>
      </c>
      <c r="AQ1061" s="599"/>
      <c r="AR1061" s="401">
        <f t="shared" ref="AR1061:AR1124" si="2581">AQ1061*$E1061</f>
        <v>0</v>
      </c>
      <c r="AS1061" s="519">
        <f>AO1061+AQ1061</f>
        <v>0</v>
      </c>
      <c r="AT1061" s="429">
        <f>AS1061*$E1061</f>
        <v>0</v>
      </c>
      <c r="AU1061" s="519"/>
      <c r="AV1061" s="401">
        <f t="shared" ref="AV1061:AV1076" si="2582">AU1061*$E1061</f>
        <v>0</v>
      </c>
      <c r="AW1061" s="519">
        <f>AS1061+AU1061</f>
        <v>0</v>
      </c>
      <c r="AX1061" s="429">
        <f>AW1061*$E1061</f>
        <v>0</v>
      </c>
      <c r="AY1061" s="519"/>
      <c r="AZ1061" s="684">
        <f t="shared" ref="AZ1061:AZ1124" si="2583">AY1061*$E1061</f>
        <v>0</v>
      </c>
      <c r="BA1061" s="519">
        <f>AW1061+AY1061</f>
        <v>0</v>
      </c>
      <c r="BB1061" s="429">
        <f>BA1061*$E1061</f>
        <v>0</v>
      </c>
      <c r="BC1061" s="519"/>
      <c r="BD1061" s="684">
        <f>BC1061*$E1061</f>
        <v>0</v>
      </c>
      <c r="BE1061" s="519">
        <f>BA1061+BC1061</f>
        <v>0</v>
      </c>
      <c r="BF1061" s="429">
        <f>BE1061*$E1061</f>
        <v>0</v>
      </c>
      <c r="BG1061" s="519"/>
      <c r="BH1061" s="429">
        <f>BG1061*$E1061</f>
        <v>0</v>
      </c>
      <c r="BI1061" s="519">
        <f>BE1061+BG1061</f>
        <v>0</v>
      </c>
      <c r="BJ1061" s="429">
        <f>BI1061*$E1061</f>
        <v>0</v>
      </c>
      <c r="BK1061" s="519"/>
      <c r="BL1061" s="429">
        <f>BK1061*$E1061</f>
        <v>0</v>
      </c>
      <c r="BM1061" s="519">
        <f>BI1061+BK1061</f>
        <v>0</v>
      </c>
      <c r="BN1061" s="429">
        <f>BM1061*$E1061</f>
        <v>0</v>
      </c>
      <c r="BO1061" s="718"/>
      <c r="BP1061" s="706">
        <f>BO1061*$E1061</f>
        <v>0</v>
      </c>
      <c r="BQ1061" s="718">
        <f>BM1061+BO1061</f>
        <v>0</v>
      </c>
      <c r="BR1061" s="706">
        <f>BQ1061*$E1061</f>
        <v>0</v>
      </c>
      <c r="BS1061" s="718"/>
      <c r="BT1061" s="706">
        <f>BS1061*$E1061</f>
        <v>0</v>
      </c>
      <c r="BU1061" s="718">
        <f>BQ1061+BS1061</f>
        <v>0</v>
      </c>
      <c r="BV1061" s="706">
        <f>BU1061*$E1061</f>
        <v>0</v>
      </c>
      <c r="BW1061" s="718"/>
      <c r="BX1061" s="706">
        <f>BW1061*$E1061</f>
        <v>0</v>
      </c>
      <c r="BY1061" s="718">
        <f>BU1061+BW1061</f>
        <v>0</v>
      </c>
      <c r="BZ1061" s="706">
        <f>BY1061*$E1061</f>
        <v>0</v>
      </c>
      <c r="CA1061" s="718"/>
      <c r="CB1061" s="706">
        <f>CA1061*$E1061</f>
        <v>0</v>
      </c>
      <c r="CC1061" s="718">
        <f>BY1061+CA1061</f>
        <v>0</v>
      </c>
      <c r="CD1061" s="706">
        <f>CC1061*$E1061</f>
        <v>0</v>
      </c>
      <c r="CE1061" s="705"/>
      <c r="CF1061" s="394">
        <f t="shared" si="2526"/>
        <v>46761858</v>
      </c>
    </row>
    <row r="1062" spans="1:84" ht="36">
      <c r="B1062" s="448" t="s">
        <v>114</v>
      </c>
      <c r="C1062" s="449" t="s">
        <v>1489</v>
      </c>
      <c r="D1062" s="450" t="s">
        <v>392</v>
      </c>
      <c r="E1062" s="451">
        <v>10161.36</v>
      </c>
      <c r="F1062" s="452">
        <v>600</v>
      </c>
      <c r="G1062" s="429">
        <f>F1062*E1062</f>
        <v>6096816</v>
      </c>
      <c r="H1062" s="429"/>
      <c r="I1062" s="429"/>
      <c r="J1062" s="429"/>
      <c r="K1062" s="519"/>
      <c r="L1062" s="429"/>
      <c r="M1062" s="513">
        <f>I1062+K1062</f>
        <v>0</v>
      </c>
      <c r="N1062" s="401">
        <f>M1062*$E1062</f>
        <v>0</v>
      </c>
      <c r="O1062" s="519"/>
      <c r="P1062" s="429"/>
      <c r="Q1062" s="513">
        <f>M1062+O1062</f>
        <v>0</v>
      </c>
      <c r="R1062" s="401">
        <f>Q1062*$E1062</f>
        <v>0</v>
      </c>
      <c r="S1062" s="545"/>
      <c r="T1062" s="429"/>
      <c r="U1062" s="513">
        <f>Q1062+S1062</f>
        <v>0</v>
      </c>
      <c r="V1062" s="401">
        <f>U1062*$E1062</f>
        <v>0</v>
      </c>
      <c r="W1062" s="519"/>
      <c r="X1062" s="429"/>
      <c r="Y1062" s="513">
        <f>U1062+W1062</f>
        <v>0</v>
      </c>
      <c r="Z1062" s="401">
        <f>Y1062*$E1062</f>
        <v>0</v>
      </c>
      <c r="AA1062" s="519"/>
      <c r="AB1062" s="401">
        <f>AA1062*$E1062</f>
        <v>0</v>
      </c>
      <c r="AC1062" s="513">
        <f>Y1062+AA1062</f>
        <v>0</v>
      </c>
      <c r="AD1062" s="401">
        <f>AC1062*$E1062</f>
        <v>0</v>
      </c>
      <c r="AE1062" s="513"/>
      <c r="AF1062" s="401">
        <f>AE1062*$E1062</f>
        <v>0</v>
      </c>
      <c r="AG1062" s="513">
        <f>AC1062+AE1062</f>
        <v>0</v>
      </c>
      <c r="AH1062" s="401">
        <f>AG1062*$E1062</f>
        <v>0</v>
      </c>
      <c r="AI1062" s="513"/>
      <c r="AJ1062" s="401">
        <f>AI1062*$E1062</f>
        <v>0</v>
      </c>
      <c r="AK1062" s="513">
        <f>AG1062+AI1062</f>
        <v>0</v>
      </c>
      <c r="AL1062" s="401">
        <f t="shared" si="2579"/>
        <v>0</v>
      </c>
      <c r="AM1062" s="519"/>
      <c r="AN1062" s="429">
        <f t="shared" si="2580"/>
        <v>0</v>
      </c>
      <c r="AO1062" s="519">
        <f>AK1062+AM1062</f>
        <v>0</v>
      </c>
      <c r="AP1062" s="429">
        <f>AO1062*$E1062</f>
        <v>0</v>
      </c>
      <c r="AQ1062" s="599"/>
      <c r="AR1062" s="401">
        <f t="shared" si="2581"/>
        <v>0</v>
      </c>
      <c r="AS1062" s="519">
        <f>AO1062+AQ1062</f>
        <v>0</v>
      </c>
      <c r="AT1062" s="429">
        <f>AS1062*$E1062</f>
        <v>0</v>
      </c>
      <c r="AU1062" s="519"/>
      <c r="AV1062" s="401">
        <f t="shared" si="2582"/>
        <v>0</v>
      </c>
      <c r="AW1062" s="519">
        <f>AS1062+AU1062</f>
        <v>0</v>
      </c>
      <c r="AX1062" s="429">
        <f>AW1062*$E1062</f>
        <v>0</v>
      </c>
      <c r="AY1062" s="519"/>
      <c r="AZ1062" s="684">
        <f t="shared" si="2583"/>
        <v>0</v>
      </c>
      <c r="BA1062" s="519">
        <f>AW1062+AY1062</f>
        <v>0</v>
      </c>
      <c r="BB1062" s="429">
        <f>BA1062*$E1062</f>
        <v>0</v>
      </c>
      <c r="BC1062" s="519"/>
      <c r="BD1062" s="684">
        <f>BC1062*$E1062</f>
        <v>0</v>
      </c>
      <c r="BE1062" s="519">
        <f>BA1062+BC1062</f>
        <v>0</v>
      </c>
      <c r="BF1062" s="429">
        <f>BE1062*$E1062</f>
        <v>0</v>
      </c>
      <c r="BG1062" s="519"/>
      <c r="BH1062" s="429">
        <f>BG1062*$E1062</f>
        <v>0</v>
      </c>
      <c r="BI1062" s="519">
        <f>BE1062+BG1062</f>
        <v>0</v>
      </c>
      <c r="BJ1062" s="429">
        <f>BI1062*$E1062</f>
        <v>0</v>
      </c>
      <c r="BK1062" s="519"/>
      <c r="BL1062" s="429">
        <f>BK1062*$E1062</f>
        <v>0</v>
      </c>
      <c r="BM1062" s="519">
        <f>BI1062+BK1062</f>
        <v>0</v>
      </c>
      <c r="BN1062" s="429">
        <f>BM1062*$E1062</f>
        <v>0</v>
      </c>
      <c r="BO1062" s="718"/>
      <c r="BP1062" s="706">
        <f>BO1062*$E1062</f>
        <v>0</v>
      </c>
      <c r="BQ1062" s="718">
        <f>BM1062+BO1062</f>
        <v>0</v>
      </c>
      <c r="BR1062" s="706">
        <f>BQ1062*$E1062</f>
        <v>0</v>
      </c>
      <c r="BS1062" s="718"/>
      <c r="BT1062" s="706">
        <f>BS1062*$E1062</f>
        <v>0</v>
      </c>
      <c r="BU1062" s="718">
        <f>BQ1062+BS1062</f>
        <v>0</v>
      </c>
      <c r="BV1062" s="706">
        <f>BU1062*$E1062</f>
        <v>0</v>
      </c>
      <c r="BW1062" s="718"/>
      <c r="BX1062" s="706">
        <f>BW1062*$E1062</f>
        <v>0</v>
      </c>
      <c r="BY1062" s="718">
        <f>BU1062+BW1062</f>
        <v>0</v>
      </c>
      <c r="BZ1062" s="706">
        <f>BY1062*$E1062</f>
        <v>0</v>
      </c>
      <c r="CA1062" s="718"/>
      <c r="CB1062" s="706">
        <f>CA1062*$E1062</f>
        <v>0</v>
      </c>
      <c r="CC1062" s="718">
        <f>BY1062+CA1062</f>
        <v>0</v>
      </c>
      <c r="CD1062" s="706">
        <f>CC1062*$E1062</f>
        <v>0</v>
      </c>
      <c r="CE1062" s="706"/>
      <c r="CF1062" s="433">
        <f t="shared" si="2526"/>
        <v>26305290</v>
      </c>
    </row>
    <row r="1063" spans="1:84">
      <c r="B1063" s="448" t="s">
        <v>115</v>
      </c>
      <c r="C1063" s="449" t="s">
        <v>1145</v>
      </c>
      <c r="D1063" s="450" t="s">
        <v>392</v>
      </c>
      <c r="E1063" s="451">
        <v>2472.0300000000002</v>
      </c>
      <c r="F1063" s="452">
        <v>800</v>
      </c>
      <c r="G1063" s="429">
        <f>F1063*E1063</f>
        <v>1977624.0000000002</v>
      </c>
      <c r="H1063" s="429"/>
      <c r="I1063" s="429"/>
      <c r="J1063" s="429"/>
      <c r="K1063" s="519"/>
      <c r="L1063" s="429"/>
      <c r="M1063" s="513">
        <f>I1063+K1063</f>
        <v>0</v>
      </c>
      <c r="N1063" s="401">
        <f>M1063*$E1063</f>
        <v>0</v>
      </c>
      <c r="O1063" s="519"/>
      <c r="P1063" s="429"/>
      <c r="Q1063" s="513">
        <f>M1063+O1063</f>
        <v>0</v>
      </c>
      <c r="R1063" s="401">
        <f>Q1063*$E1063</f>
        <v>0</v>
      </c>
      <c r="S1063" s="545"/>
      <c r="T1063" s="429"/>
      <c r="U1063" s="513">
        <f>Q1063+S1063</f>
        <v>0</v>
      </c>
      <c r="V1063" s="401">
        <f>U1063*$E1063</f>
        <v>0</v>
      </c>
      <c r="W1063" s="519"/>
      <c r="X1063" s="429"/>
      <c r="Y1063" s="513">
        <f>U1063+W1063</f>
        <v>0</v>
      </c>
      <c r="Z1063" s="401">
        <f>Y1063*$E1063</f>
        <v>0</v>
      </c>
      <c r="AA1063" s="519"/>
      <c r="AB1063" s="401">
        <f>AA1063*$E1063</f>
        <v>0</v>
      </c>
      <c r="AC1063" s="513">
        <f>Y1063+AA1063</f>
        <v>0</v>
      </c>
      <c r="AD1063" s="401">
        <f>AC1063*$E1063</f>
        <v>0</v>
      </c>
      <c r="AE1063" s="513"/>
      <c r="AF1063" s="401">
        <f>AE1063*$E1063</f>
        <v>0</v>
      </c>
      <c r="AG1063" s="513">
        <f>AC1063+AE1063</f>
        <v>0</v>
      </c>
      <c r="AH1063" s="401">
        <f>AG1063*$E1063</f>
        <v>0</v>
      </c>
      <c r="AI1063" s="513"/>
      <c r="AJ1063" s="401">
        <f>AI1063*$E1063</f>
        <v>0</v>
      </c>
      <c r="AK1063" s="513">
        <f>AG1063+AI1063</f>
        <v>0</v>
      </c>
      <c r="AL1063" s="401">
        <f t="shared" si="2579"/>
        <v>0</v>
      </c>
      <c r="AM1063" s="519"/>
      <c r="AN1063" s="429">
        <f t="shared" si="2580"/>
        <v>0</v>
      </c>
      <c r="AO1063" s="519">
        <f>AK1063+AM1063</f>
        <v>0</v>
      </c>
      <c r="AP1063" s="429">
        <f>AO1063*$E1063</f>
        <v>0</v>
      </c>
      <c r="AQ1063" s="599"/>
      <c r="AR1063" s="401">
        <f t="shared" si="2581"/>
        <v>0</v>
      </c>
      <c r="AS1063" s="519">
        <f>AO1063+AQ1063</f>
        <v>0</v>
      </c>
      <c r="AT1063" s="429">
        <f>AS1063*$E1063</f>
        <v>0</v>
      </c>
      <c r="AU1063" s="519"/>
      <c r="AV1063" s="401">
        <f t="shared" si="2582"/>
        <v>0</v>
      </c>
      <c r="AW1063" s="519">
        <f>AS1063+AU1063</f>
        <v>0</v>
      </c>
      <c r="AX1063" s="429">
        <f>AW1063*$E1063</f>
        <v>0</v>
      </c>
      <c r="AY1063" s="519"/>
      <c r="AZ1063" s="684">
        <f t="shared" si="2583"/>
        <v>0</v>
      </c>
      <c r="BA1063" s="519">
        <f>AW1063+AY1063</f>
        <v>0</v>
      </c>
      <c r="BB1063" s="429">
        <f>BA1063*$E1063</f>
        <v>0</v>
      </c>
      <c r="BC1063" s="519"/>
      <c r="BD1063" s="684">
        <f>BC1063*$E1063</f>
        <v>0</v>
      </c>
      <c r="BE1063" s="519">
        <f>BA1063+BC1063</f>
        <v>0</v>
      </c>
      <c r="BF1063" s="429">
        <f>BE1063*$E1063</f>
        <v>0</v>
      </c>
      <c r="BG1063" s="519">
        <v>84.04</v>
      </c>
      <c r="BH1063" s="429">
        <f>BG1063*$E1063</f>
        <v>207749.40120000002</v>
      </c>
      <c r="BI1063" s="519">
        <f>BE1063+BG1063</f>
        <v>84.04</v>
      </c>
      <c r="BJ1063" s="429">
        <f>BI1063*$E1063</f>
        <v>207749.40120000002</v>
      </c>
      <c r="BK1063" s="519"/>
      <c r="BL1063" s="429">
        <f>BK1063*$E1063</f>
        <v>0</v>
      </c>
      <c r="BM1063" s="519">
        <f>BI1063+BK1063</f>
        <v>84.04</v>
      </c>
      <c r="BN1063" s="429">
        <f>BM1063*$E1063</f>
        <v>207749.40120000002</v>
      </c>
      <c r="BO1063" s="718">
        <v>560.08000000000004</v>
      </c>
      <c r="BP1063" s="706">
        <f>BO1063*$E1063</f>
        <v>1384534.5624000002</v>
      </c>
      <c r="BQ1063" s="718">
        <f>BM1063+BO1063</f>
        <v>644.12</v>
      </c>
      <c r="BR1063" s="706">
        <f>BQ1063*$E1063</f>
        <v>1592283.9636000001</v>
      </c>
      <c r="BS1063" s="718"/>
      <c r="BT1063" s="706">
        <f>BS1063*$E1063</f>
        <v>0</v>
      </c>
      <c r="BU1063" s="718">
        <f>BQ1063+BS1063</f>
        <v>644.12</v>
      </c>
      <c r="BV1063" s="706">
        <f>BU1063*$E1063</f>
        <v>1592283.9636000001</v>
      </c>
      <c r="BW1063" s="718"/>
      <c r="BX1063" s="706">
        <f>BW1063*$E1063</f>
        <v>0</v>
      </c>
      <c r="BY1063" s="718">
        <f>BU1063+BW1063</f>
        <v>644.12</v>
      </c>
      <c r="BZ1063" s="706">
        <f>BY1063*$E1063</f>
        <v>1592283.9636000001</v>
      </c>
      <c r="CA1063" s="718"/>
      <c r="CB1063" s="706">
        <f>CA1063*$E1063</f>
        <v>0</v>
      </c>
      <c r="CC1063" s="718">
        <f>BY1063+CA1063</f>
        <v>644.12</v>
      </c>
      <c r="CD1063" s="706">
        <f>CC1063*$E1063</f>
        <v>1592283.9636000001</v>
      </c>
      <c r="CE1063" s="706"/>
      <c r="CF1063" s="433">
        <f t="shared" si="2526"/>
        <v>4910400</v>
      </c>
    </row>
    <row r="1064" spans="1:84">
      <c r="A1064" s="387" t="s">
        <v>1786</v>
      </c>
      <c r="B1064" s="388" t="s">
        <v>1490</v>
      </c>
      <c r="C1064" s="389" t="s">
        <v>97</v>
      </c>
      <c r="D1064" s="390"/>
      <c r="E1064" s="391"/>
      <c r="F1064" s="392"/>
      <c r="G1064" s="393"/>
      <c r="H1064" s="393">
        <f>SUM(G1065:G1068)</f>
        <v>46761858</v>
      </c>
      <c r="I1064" s="393"/>
      <c r="J1064" s="393"/>
      <c r="K1064" s="514"/>
      <c r="L1064" s="393">
        <f>SUM(L1065:L1068)</f>
        <v>0</v>
      </c>
      <c r="M1064" s="514"/>
      <c r="N1064" s="393">
        <f>SUM(M1065:M1068)</f>
        <v>0</v>
      </c>
      <c r="O1064" s="514"/>
      <c r="P1064" s="393">
        <f>SUM(P1065:P1068)</f>
        <v>0</v>
      </c>
      <c r="Q1064" s="514"/>
      <c r="R1064" s="393">
        <f>SUM(Q1065:Q1068)</f>
        <v>0</v>
      </c>
      <c r="S1064" s="539"/>
      <c r="T1064" s="393">
        <f>SUM(T1065:T1068)</f>
        <v>0</v>
      </c>
      <c r="U1064" s="514"/>
      <c r="V1064" s="393">
        <f>SUM(U1065:U1068)</f>
        <v>0</v>
      </c>
      <c r="W1064" s="514"/>
      <c r="X1064" s="393">
        <f>SUM(X1065:X1068)</f>
        <v>0</v>
      </c>
      <c r="Y1064" s="514"/>
      <c r="Z1064" s="393">
        <f>SUM(Y1065:Y1068)</f>
        <v>0</v>
      </c>
      <c r="AA1064" s="514"/>
      <c r="AB1064" s="393">
        <f>SUM(AB1065:AB1068)</f>
        <v>0</v>
      </c>
      <c r="AC1064" s="514"/>
      <c r="AD1064" s="393">
        <f>SUM(AC1065:AC1068)</f>
        <v>0</v>
      </c>
      <c r="AE1064" s="514"/>
      <c r="AF1064" s="393">
        <f>SUM(AF1065:AF1068)</f>
        <v>0</v>
      </c>
      <c r="AG1064" s="514"/>
      <c r="AH1064" s="393">
        <f>SUM(AG1065:AG1068)</f>
        <v>0</v>
      </c>
      <c r="AI1064" s="514"/>
      <c r="AJ1064" s="393">
        <f>SUM(AJ1065:AJ1068)</f>
        <v>0</v>
      </c>
      <c r="AK1064" s="514"/>
      <c r="AL1064" s="393">
        <f>SUM(AK1065:AK1068)</f>
        <v>0</v>
      </c>
      <c r="AM1064" s="393"/>
      <c r="AN1064" s="393">
        <f>SUM(AN1065:AN1068)</f>
        <v>0</v>
      </c>
      <c r="AO1064" s="514"/>
      <c r="AP1064" s="393">
        <f>SUM(AO1065:AO1068)</f>
        <v>0</v>
      </c>
      <c r="AQ1064" s="590"/>
      <c r="AR1064" s="393">
        <f>SUM(AR1065:AR1068)</f>
        <v>0</v>
      </c>
      <c r="AS1064" s="514"/>
      <c r="AT1064" s="393">
        <f>SUM(AS1065:AS1068)</f>
        <v>0</v>
      </c>
      <c r="AU1064" s="514"/>
      <c r="AV1064" s="393">
        <f>SUM(AV1065:AV1068)</f>
        <v>0</v>
      </c>
      <c r="AW1064" s="514"/>
      <c r="AX1064" s="393">
        <f>SUM(AX1065:AX1068)</f>
        <v>0</v>
      </c>
      <c r="AY1064" s="514" t="s">
        <v>126</v>
      </c>
      <c r="AZ1064" s="393">
        <f>SUM(AZ1065:AZ1068)</f>
        <v>0</v>
      </c>
      <c r="BA1064" s="514"/>
      <c r="BB1064" s="393">
        <f>SUM(BB1065:BB1068)</f>
        <v>0</v>
      </c>
      <c r="BC1064" s="514" t="s">
        <v>126</v>
      </c>
      <c r="BD1064" s="393">
        <f>SUM(BD1065:BD1068)</f>
        <v>0</v>
      </c>
      <c r="BE1064" s="514"/>
      <c r="BF1064" s="393">
        <f>SUM(BF1065:BF1068)</f>
        <v>0</v>
      </c>
      <c r="BG1064" s="514"/>
      <c r="BH1064" s="393">
        <f>SUM(BH1065:BH1068)</f>
        <v>0</v>
      </c>
      <c r="BI1064" s="514"/>
      <c r="BJ1064" s="393">
        <f>SUM(BJ1065:BJ1068)</f>
        <v>0</v>
      </c>
      <c r="BK1064" s="514"/>
      <c r="BL1064" s="393">
        <f>SUM(BL1065:BL1068)</f>
        <v>0</v>
      </c>
      <c r="BM1064" s="514"/>
      <c r="BN1064" s="393">
        <f>SUM(BN1065:BN1068)</f>
        <v>0</v>
      </c>
      <c r="BO1064" s="717"/>
      <c r="BP1064" s="705">
        <f>SUM(BP1065:BP1068)</f>
        <v>0</v>
      </c>
      <c r="BQ1064" s="717"/>
      <c r="BR1064" s="705">
        <f>SUM(BR1065:BR1068)</f>
        <v>0</v>
      </c>
      <c r="BS1064" s="717"/>
      <c r="BT1064" s="705">
        <f>SUM(BT1065:BT1068)</f>
        <v>0</v>
      </c>
      <c r="BU1064" s="717"/>
      <c r="BV1064" s="705">
        <f>SUM(BV1065:BV1068)</f>
        <v>0</v>
      </c>
      <c r="BW1064" s="717"/>
      <c r="BX1064" s="705">
        <f>SUM(BX1065:BX1068)</f>
        <v>0</v>
      </c>
      <c r="BY1064" s="717"/>
      <c r="BZ1064" s="705">
        <f>SUM(BZ1065:BZ1068)</f>
        <v>0</v>
      </c>
      <c r="CA1064" s="717"/>
      <c r="CB1064" s="705">
        <f>SUM(CB1065:CB1068)</f>
        <v>0</v>
      </c>
      <c r="CC1064" s="717"/>
      <c r="CD1064" s="705">
        <f>SUM(CD1065:CD1068)</f>
        <v>0</v>
      </c>
      <c r="CE1064" s="706"/>
      <c r="CF1064" s="433">
        <f t="shared" si="2526"/>
        <v>9469548</v>
      </c>
    </row>
    <row r="1065" spans="1:84">
      <c r="B1065" s="448" t="s">
        <v>1491</v>
      </c>
      <c r="C1065" s="449" t="s">
        <v>1492</v>
      </c>
      <c r="D1065" s="450" t="s">
        <v>397</v>
      </c>
      <c r="E1065" s="451">
        <v>8768.43</v>
      </c>
      <c r="F1065" s="452">
        <v>3000</v>
      </c>
      <c r="G1065" s="429">
        <f>F1065*E1065</f>
        <v>26305290</v>
      </c>
      <c r="H1065" s="429"/>
      <c r="I1065" s="429"/>
      <c r="J1065" s="429"/>
      <c r="K1065" s="519"/>
      <c r="L1065" s="429"/>
      <c r="M1065" s="513">
        <f>I1065+K1065</f>
        <v>0</v>
      </c>
      <c r="N1065" s="401">
        <f>M1065*$E1065</f>
        <v>0</v>
      </c>
      <c r="O1065" s="519"/>
      <c r="P1065" s="429"/>
      <c r="Q1065" s="513">
        <f>M1065+O1065</f>
        <v>0</v>
      </c>
      <c r="R1065" s="401">
        <f>Q1065*$E1065</f>
        <v>0</v>
      </c>
      <c r="S1065" s="545"/>
      <c r="T1065" s="429"/>
      <c r="U1065" s="513">
        <f>Q1065+S1065</f>
        <v>0</v>
      </c>
      <c r="V1065" s="401">
        <f>U1065*$E1065</f>
        <v>0</v>
      </c>
      <c r="W1065" s="519"/>
      <c r="X1065" s="429"/>
      <c r="Y1065" s="513">
        <f>U1065+W1065</f>
        <v>0</v>
      </c>
      <c r="Z1065" s="401">
        <f>Y1065*$E1065</f>
        <v>0</v>
      </c>
      <c r="AA1065" s="519"/>
      <c r="AB1065" s="401">
        <f>AA1065*$E1065</f>
        <v>0</v>
      </c>
      <c r="AC1065" s="513">
        <f>Y1065+AA1065</f>
        <v>0</v>
      </c>
      <c r="AD1065" s="401">
        <f>AC1065*$E1065</f>
        <v>0</v>
      </c>
      <c r="AE1065" s="513"/>
      <c r="AF1065" s="401">
        <f>AE1065*$E1065</f>
        <v>0</v>
      </c>
      <c r="AG1065" s="513">
        <f>AC1065+AE1065</f>
        <v>0</v>
      </c>
      <c r="AH1065" s="401">
        <f>AG1065*$E1065</f>
        <v>0</v>
      </c>
      <c r="AI1065" s="513"/>
      <c r="AJ1065" s="401">
        <f>AI1065*$E1065</f>
        <v>0</v>
      </c>
      <c r="AK1065" s="513">
        <f>AG1065+AI1065</f>
        <v>0</v>
      </c>
      <c r="AL1065" s="401">
        <f t="shared" si="2579"/>
        <v>0</v>
      </c>
      <c r="AM1065" s="519"/>
      <c r="AN1065" s="429">
        <f t="shared" si="2580"/>
        <v>0</v>
      </c>
      <c r="AO1065" s="519">
        <f>AK1065+AM1065</f>
        <v>0</v>
      </c>
      <c r="AP1065" s="429">
        <f>AO1065*$E1065</f>
        <v>0</v>
      </c>
      <c r="AQ1065" s="599"/>
      <c r="AR1065" s="401">
        <f t="shared" si="2581"/>
        <v>0</v>
      </c>
      <c r="AS1065" s="519">
        <f>AO1065+AQ1065</f>
        <v>0</v>
      </c>
      <c r="AT1065" s="429">
        <f>AS1065*$E1065</f>
        <v>0</v>
      </c>
      <c r="AU1065" s="519"/>
      <c r="AV1065" s="401">
        <f t="shared" si="2582"/>
        <v>0</v>
      </c>
      <c r="AW1065" s="519">
        <f>AS1065+AU1065</f>
        <v>0</v>
      </c>
      <c r="AX1065" s="429">
        <f>AW1065*$E1065</f>
        <v>0</v>
      </c>
      <c r="AY1065" s="519"/>
      <c r="AZ1065" s="684">
        <f t="shared" si="2583"/>
        <v>0</v>
      </c>
      <c r="BA1065" s="519">
        <f>AW1065+AY1065</f>
        <v>0</v>
      </c>
      <c r="BB1065" s="429">
        <f>BA1065*$E1065</f>
        <v>0</v>
      </c>
      <c r="BC1065" s="519"/>
      <c r="BD1065" s="684">
        <f>BC1065*$E1065</f>
        <v>0</v>
      </c>
      <c r="BE1065" s="519">
        <f>BA1065+BC1065</f>
        <v>0</v>
      </c>
      <c r="BF1065" s="429">
        <f>BE1065*$E1065</f>
        <v>0</v>
      </c>
      <c r="BG1065" s="519"/>
      <c r="BH1065" s="684">
        <f>BG1065*$E1065</f>
        <v>0</v>
      </c>
      <c r="BI1065" s="519">
        <f>BE1065+BG1065</f>
        <v>0</v>
      </c>
      <c r="BJ1065" s="429">
        <f>BI1065*$E1065</f>
        <v>0</v>
      </c>
      <c r="BK1065" s="519"/>
      <c r="BL1065" s="684">
        <f>BK1065*$E1065</f>
        <v>0</v>
      </c>
      <c r="BM1065" s="519">
        <f>BI1065+BK1065</f>
        <v>0</v>
      </c>
      <c r="BN1065" s="429">
        <f>BM1065*$E1065</f>
        <v>0</v>
      </c>
      <c r="BO1065" s="718"/>
      <c r="BP1065" s="706">
        <f>BO1065*$E1065</f>
        <v>0</v>
      </c>
      <c r="BQ1065" s="718">
        <f>BM1065+BO1065</f>
        <v>0</v>
      </c>
      <c r="BR1065" s="706">
        <f>BQ1065*$E1065</f>
        <v>0</v>
      </c>
      <c r="BS1065" s="718"/>
      <c r="BT1065" s="706">
        <f>BS1065*$E1065</f>
        <v>0</v>
      </c>
      <c r="BU1065" s="718">
        <f>BQ1065+BS1065</f>
        <v>0</v>
      </c>
      <c r="BV1065" s="706">
        <f>BU1065*$E1065</f>
        <v>0</v>
      </c>
      <c r="BW1065" s="718"/>
      <c r="BX1065" s="706">
        <f>BW1065*$E1065</f>
        <v>0</v>
      </c>
      <c r="BY1065" s="718">
        <f>BU1065+BW1065</f>
        <v>0</v>
      </c>
      <c r="BZ1065" s="706">
        <f>BY1065*$E1065</f>
        <v>0</v>
      </c>
      <c r="CA1065" s="718"/>
      <c r="CB1065" s="706">
        <f>CA1065*$E1065</f>
        <v>0</v>
      </c>
      <c r="CC1065" s="718">
        <f>BY1065+CA1065</f>
        <v>0</v>
      </c>
      <c r="CD1065" s="706">
        <f>CC1065*$E1065</f>
        <v>0</v>
      </c>
      <c r="CE1065" s="706"/>
      <c r="CF1065" s="433">
        <f t="shared" si="2526"/>
        <v>6076620</v>
      </c>
    </row>
    <row r="1066" spans="1:84" s="387" customFormat="1">
      <c r="A1066" s="360"/>
      <c r="B1066" s="448" t="s">
        <v>1493</v>
      </c>
      <c r="C1066" s="449" t="s">
        <v>1256</v>
      </c>
      <c r="D1066" s="450" t="s">
        <v>392</v>
      </c>
      <c r="E1066" s="451">
        <v>6138</v>
      </c>
      <c r="F1066" s="452">
        <v>800</v>
      </c>
      <c r="G1066" s="429">
        <f>F1066*E1066</f>
        <v>4910400</v>
      </c>
      <c r="H1066" s="429"/>
      <c r="I1066" s="429"/>
      <c r="J1066" s="429"/>
      <c r="K1066" s="519"/>
      <c r="L1066" s="429"/>
      <c r="M1066" s="513">
        <f>I1066+K1066</f>
        <v>0</v>
      </c>
      <c r="N1066" s="401">
        <f>M1066*$E1066</f>
        <v>0</v>
      </c>
      <c r="O1066" s="519"/>
      <c r="P1066" s="429"/>
      <c r="Q1066" s="513">
        <f>M1066+O1066</f>
        <v>0</v>
      </c>
      <c r="R1066" s="401">
        <f>Q1066*$E1066</f>
        <v>0</v>
      </c>
      <c r="S1066" s="545"/>
      <c r="T1066" s="429"/>
      <c r="U1066" s="513">
        <f>Q1066+S1066</f>
        <v>0</v>
      </c>
      <c r="V1066" s="401">
        <f>U1066*$E1066</f>
        <v>0</v>
      </c>
      <c r="W1066" s="519"/>
      <c r="X1066" s="429"/>
      <c r="Y1066" s="513">
        <f>U1066+W1066</f>
        <v>0</v>
      </c>
      <c r="Z1066" s="401">
        <f>Y1066*$E1066</f>
        <v>0</v>
      </c>
      <c r="AA1066" s="519"/>
      <c r="AB1066" s="401">
        <f>AA1066*$E1066</f>
        <v>0</v>
      </c>
      <c r="AC1066" s="513">
        <f>Y1066+AA1066</f>
        <v>0</v>
      </c>
      <c r="AD1066" s="401">
        <f>AC1066*$E1066</f>
        <v>0</v>
      </c>
      <c r="AE1066" s="513"/>
      <c r="AF1066" s="401">
        <f>AE1066*$E1066</f>
        <v>0</v>
      </c>
      <c r="AG1066" s="513">
        <f>AC1066+AE1066</f>
        <v>0</v>
      </c>
      <c r="AH1066" s="401">
        <f>AG1066*$E1066</f>
        <v>0</v>
      </c>
      <c r="AI1066" s="513"/>
      <c r="AJ1066" s="401">
        <f>AI1066*$E1066</f>
        <v>0</v>
      </c>
      <c r="AK1066" s="513">
        <f>AG1066+AI1066</f>
        <v>0</v>
      </c>
      <c r="AL1066" s="401">
        <f t="shared" si="2579"/>
        <v>0</v>
      </c>
      <c r="AM1066" s="519"/>
      <c r="AN1066" s="429">
        <f t="shared" si="2580"/>
        <v>0</v>
      </c>
      <c r="AO1066" s="519">
        <f>AK1066+AM1066</f>
        <v>0</v>
      </c>
      <c r="AP1066" s="429">
        <f>AO1066*$E1066</f>
        <v>0</v>
      </c>
      <c r="AQ1066" s="599"/>
      <c r="AR1066" s="401">
        <f t="shared" si="2581"/>
        <v>0</v>
      </c>
      <c r="AS1066" s="519">
        <f>AO1066+AQ1066</f>
        <v>0</v>
      </c>
      <c r="AT1066" s="429">
        <f>AS1066*$E1066</f>
        <v>0</v>
      </c>
      <c r="AU1066" s="519"/>
      <c r="AV1066" s="401">
        <f t="shared" si="2582"/>
        <v>0</v>
      </c>
      <c r="AW1066" s="519">
        <f>AS1066+AU1066</f>
        <v>0</v>
      </c>
      <c r="AX1066" s="429">
        <f>AW1066*$E1066</f>
        <v>0</v>
      </c>
      <c r="AY1066" s="519"/>
      <c r="AZ1066" s="684">
        <f t="shared" si="2583"/>
        <v>0</v>
      </c>
      <c r="BA1066" s="519">
        <f>AW1066+AY1066</f>
        <v>0</v>
      </c>
      <c r="BB1066" s="429">
        <f>BA1066*$E1066</f>
        <v>0</v>
      </c>
      <c r="BC1066" s="519"/>
      <c r="BD1066" s="684">
        <f>BC1066*$E1066</f>
        <v>0</v>
      </c>
      <c r="BE1066" s="519">
        <f>BA1066+BC1066</f>
        <v>0</v>
      </c>
      <c r="BF1066" s="429">
        <f>BE1066*$E1066</f>
        <v>0</v>
      </c>
      <c r="BG1066" s="519"/>
      <c r="BH1066" s="684">
        <f>BG1066*$E1066</f>
        <v>0</v>
      </c>
      <c r="BI1066" s="519">
        <f>BE1066+BG1066</f>
        <v>0</v>
      </c>
      <c r="BJ1066" s="429">
        <f>BI1066*$E1066</f>
        <v>0</v>
      </c>
      <c r="BK1066" s="519"/>
      <c r="BL1066" s="684">
        <f>BK1066*$E1066</f>
        <v>0</v>
      </c>
      <c r="BM1066" s="519">
        <f>BI1066+BK1066</f>
        <v>0</v>
      </c>
      <c r="BN1066" s="429">
        <f>BM1066*$E1066</f>
        <v>0</v>
      </c>
      <c r="BO1066" s="718"/>
      <c r="BP1066" s="706">
        <f>BO1066*$E1066</f>
        <v>0</v>
      </c>
      <c r="BQ1066" s="718">
        <f>BM1066+BO1066</f>
        <v>0</v>
      </c>
      <c r="BR1066" s="706">
        <f>BQ1066*$E1066</f>
        <v>0</v>
      </c>
      <c r="BS1066" s="718"/>
      <c r="BT1066" s="706">
        <f>BS1066*$E1066</f>
        <v>0</v>
      </c>
      <c r="BU1066" s="718">
        <f>BQ1066+BS1066</f>
        <v>0</v>
      </c>
      <c r="BV1066" s="706">
        <f>BU1066*$E1066</f>
        <v>0</v>
      </c>
      <c r="BW1066" s="718"/>
      <c r="BX1066" s="706">
        <f>BW1066*$E1066</f>
        <v>0</v>
      </c>
      <c r="BY1066" s="718">
        <f>BU1066+BW1066</f>
        <v>0</v>
      </c>
      <c r="BZ1066" s="706">
        <f>BY1066*$E1066</f>
        <v>0</v>
      </c>
      <c r="CA1066" s="718"/>
      <c r="CB1066" s="706">
        <f>CA1066*$E1066</f>
        <v>0</v>
      </c>
      <c r="CC1066" s="718">
        <f>BY1066+CA1066</f>
        <v>0</v>
      </c>
      <c r="CD1066" s="706">
        <f>CC1066*$E1066</f>
        <v>0</v>
      </c>
      <c r="CE1066" s="705"/>
      <c r="CF1066" s="394">
        <f t="shared" si="2526"/>
        <v>42039325.624472789</v>
      </c>
    </row>
    <row r="1067" spans="1:84">
      <c r="B1067" s="448" t="s">
        <v>1494</v>
      </c>
      <c r="C1067" s="449" t="s">
        <v>1495</v>
      </c>
      <c r="D1067" s="450" t="s">
        <v>397</v>
      </c>
      <c r="E1067" s="451">
        <v>7891.29</v>
      </c>
      <c r="F1067" s="452">
        <v>1200</v>
      </c>
      <c r="G1067" s="429">
        <f>F1067*E1067</f>
        <v>9469548</v>
      </c>
      <c r="H1067" s="429"/>
      <c r="I1067" s="429"/>
      <c r="J1067" s="429"/>
      <c r="K1067" s="519"/>
      <c r="L1067" s="429"/>
      <c r="M1067" s="513">
        <f>I1067+K1067</f>
        <v>0</v>
      </c>
      <c r="N1067" s="401">
        <f>M1067*$E1067</f>
        <v>0</v>
      </c>
      <c r="O1067" s="519"/>
      <c r="P1067" s="429"/>
      <c r="Q1067" s="513">
        <f>M1067+O1067</f>
        <v>0</v>
      </c>
      <c r="R1067" s="401">
        <f>Q1067*$E1067</f>
        <v>0</v>
      </c>
      <c r="S1067" s="545"/>
      <c r="T1067" s="429"/>
      <c r="U1067" s="513">
        <f>Q1067+S1067</f>
        <v>0</v>
      </c>
      <c r="V1067" s="401">
        <f>U1067*$E1067</f>
        <v>0</v>
      </c>
      <c r="W1067" s="519"/>
      <c r="X1067" s="429"/>
      <c r="Y1067" s="513">
        <f>U1067+W1067</f>
        <v>0</v>
      </c>
      <c r="Z1067" s="401">
        <f>Y1067*$E1067</f>
        <v>0</v>
      </c>
      <c r="AA1067" s="519"/>
      <c r="AB1067" s="401">
        <f>AA1067*$E1067</f>
        <v>0</v>
      </c>
      <c r="AC1067" s="513">
        <f>Y1067+AA1067</f>
        <v>0</v>
      </c>
      <c r="AD1067" s="401">
        <f>AC1067*$E1067</f>
        <v>0</v>
      </c>
      <c r="AE1067" s="513"/>
      <c r="AF1067" s="401">
        <f>AE1067*$E1067</f>
        <v>0</v>
      </c>
      <c r="AG1067" s="513">
        <f>AC1067+AE1067</f>
        <v>0</v>
      </c>
      <c r="AH1067" s="401">
        <f>AG1067*$E1067</f>
        <v>0</v>
      </c>
      <c r="AI1067" s="513"/>
      <c r="AJ1067" s="401">
        <f>AI1067*$E1067</f>
        <v>0</v>
      </c>
      <c r="AK1067" s="513">
        <f>AG1067+AI1067</f>
        <v>0</v>
      </c>
      <c r="AL1067" s="401">
        <f t="shared" si="2579"/>
        <v>0</v>
      </c>
      <c r="AM1067" s="519"/>
      <c r="AN1067" s="429">
        <f t="shared" si="2580"/>
        <v>0</v>
      </c>
      <c r="AO1067" s="519">
        <f>AK1067+AM1067</f>
        <v>0</v>
      </c>
      <c r="AP1067" s="429">
        <f>AO1067*$E1067</f>
        <v>0</v>
      </c>
      <c r="AQ1067" s="599"/>
      <c r="AR1067" s="401">
        <f t="shared" si="2581"/>
        <v>0</v>
      </c>
      <c r="AS1067" s="519">
        <f>AO1067+AQ1067</f>
        <v>0</v>
      </c>
      <c r="AT1067" s="429">
        <f>AS1067*$E1067</f>
        <v>0</v>
      </c>
      <c r="AU1067" s="519"/>
      <c r="AV1067" s="401">
        <f t="shared" si="2582"/>
        <v>0</v>
      </c>
      <c r="AW1067" s="519">
        <f>AS1067+AU1067</f>
        <v>0</v>
      </c>
      <c r="AX1067" s="429">
        <f>AW1067*$E1067</f>
        <v>0</v>
      </c>
      <c r="AY1067" s="519"/>
      <c r="AZ1067" s="684">
        <f t="shared" si="2583"/>
        <v>0</v>
      </c>
      <c r="BA1067" s="519">
        <f>AW1067+AY1067</f>
        <v>0</v>
      </c>
      <c r="BB1067" s="429">
        <f>BA1067*$E1067</f>
        <v>0</v>
      </c>
      <c r="BC1067" s="519"/>
      <c r="BD1067" s="684">
        <f>BC1067*$E1067</f>
        <v>0</v>
      </c>
      <c r="BE1067" s="519">
        <f>BA1067+BC1067</f>
        <v>0</v>
      </c>
      <c r="BF1067" s="429">
        <f>BE1067*$E1067</f>
        <v>0</v>
      </c>
      <c r="BG1067" s="519"/>
      <c r="BH1067" s="684">
        <f>BG1067*$E1067</f>
        <v>0</v>
      </c>
      <c r="BI1067" s="519">
        <f>BE1067+BG1067</f>
        <v>0</v>
      </c>
      <c r="BJ1067" s="429">
        <f>BI1067*$E1067</f>
        <v>0</v>
      </c>
      <c r="BK1067" s="519"/>
      <c r="BL1067" s="684">
        <f>BK1067*$E1067</f>
        <v>0</v>
      </c>
      <c r="BM1067" s="519">
        <f>BI1067+BK1067</f>
        <v>0</v>
      </c>
      <c r="BN1067" s="429">
        <f>BM1067*$E1067</f>
        <v>0</v>
      </c>
      <c r="BO1067" s="718"/>
      <c r="BP1067" s="706">
        <f>BO1067*$E1067</f>
        <v>0</v>
      </c>
      <c r="BQ1067" s="718">
        <f>BM1067+BO1067</f>
        <v>0</v>
      </c>
      <c r="BR1067" s="706">
        <f>BQ1067*$E1067</f>
        <v>0</v>
      </c>
      <c r="BS1067" s="718"/>
      <c r="BT1067" s="706">
        <f>BS1067*$E1067</f>
        <v>0</v>
      </c>
      <c r="BU1067" s="718">
        <f>BQ1067+BS1067</f>
        <v>0</v>
      </c>
      <c r="BV1067" s="706">
        <f>BU1067*$E1067</f>
        <v>0</v>
      </c>
      <c r="BW1067" s="718"/>
      <c r="BX1067" s="706">
        <f>BW1067*$E1067</f>
        <v>0</v>
      </c>
      <c r="BY1067" s="718">
        <f>BU1067+BW1067</f>
        <v>0</v>
      </c>
      <c r="BZ1067" s="706">
        <f>BY1067*$E1067</f>
        <v>0</v>
      </c>
      <c r="CA1067" s="718"/>
      <c r="CB1067" s="706">
        <f>CA1067*$E1067</f>
        <v>0</v>
      </c>
      <c r="CC1067" s="718">
        <f>BY1067+CA1067</f>
        <v>0</v>
      </c>
      <c r="CD1067" s="706">
        <f>CC1067*$E1067</f>
        <v>0</v>
      </c>
      <c r="CE1067" s="706"/>
      <c r="CF1067" s="433">
        <f t="shared" si="2526"/>
        <v>32323500</v>
      </c>
    </row>
    <row r="1068" spans="1:84">
      <c r="B1068" s="448" t="s">
        <v>1496</v>
      </c>
      <c r="C1068" s="449" t="s">
        <v>1495</v>
      </c>
      <c r="D1068" s="450" t="s">
        <v>392</v>
      </c>
      <c r="E1068" s="451">
        <v>5524.2</v>
      </c>
      <c r="F1068" s="452">
        <v>1100</v>
      </c>
      <c r="G1068" s="429">
        <f>F1068*E1068</f>
        <v>6076620</v>
      </c>
      <c r="H1068" s="429"/>
      <c r="I1068" s="429"/>
      <c r="J1068" s="429"/>
      <c r="K1068" s="519"/>
      <c r="L1068" s="429"/>
      <c r="M1068" s="513">
        <f>I1068+K1068</f>
        <v>0</v>
      </c>
      <c r="N1068" s="401">
        <f>M1068*$E1068</f>
        <v>0</v>
      </c>
      <c r="O1068" s="519"/>
      <c r="P1068" s="429"/>
      <c r="Q1068" s="513">
        <f>M1068+O1068</f>
        <v>0</v>
      </c>
      <c r="R1068" s="401">
        <f>Q1068*$E1068</f>
        <v>0</v>
      </c>
      <c r="S1068" s="545"/>
      <c r="T1068" s="429"/>
      <c r="U1068" s="513">
        <f>Q1068+S1068</f>
        <v>0</v>
      </c>
      <c r="V1068" s="401">
        <f>U1068*$E1068</f>
        <v>0</v>
      </c>
      <c r="W1068" s="519"/>
      <c r="X1068" s="429"/>
      <c r="Y1068" s="513">
        <f>U1068+W1068</f>
        <v>0</v>
      </c>
      <c r="Z1068" s="401">
        <f>Y1068*$E1068</f>
        <v>0</v>
      </c>
      <c r="AA1068" s="519"/>
      <c r="AB1068" s="401">
        <f>AA1068*$E1068</f>
        <v>0</v>
      </c>
      <c r="AC1068" s="513">
        <f>Y1068+AA1068</f>
        <v>0</v>
      </c>
      <c r="AD1068" s="401">
        <f>AC1068*$E1068</f>
        <v>0</v>
      </c>
      <c r="AE1068" s="513"/>
      <c r="AF1068" s="401">
        <f>AE1068*$E1068</f>
        <v>0</v>
      </c>
      <c r="AG1068" s="513">
        <f>AC1068+AE1068</f>
        <v>0</v>
      </c>
      <c r="AH1068" s="401">
        <f>AG1068*$E1068</f>
        <v>0</v>
      </c>
      <c r="AI1068" s="513"/>
      <c r="AJ1068" s="401">
        <f>AI1068*$E1068</f>
        <v>0</v>
      </c>
      <c r="AK1068" s="513">
        <f>AG1068+AI1068</f>
        <v>0</v>
      </c>
      <c r="AL1068" s="401">
        <f t="shared" si="2579"/>
        <v>0</v>
      </c>
      <c r="AM1068" s="519"/>
      <c r="AN1068" s="429">
        <f t="shared" si="2580"/>
        <v>0</v>
      </c>
      <c r="AO1068" s="519">
        <f>AK1068+AM1068</f>
        <v>0</v>
      </c>
      <c r="AP1068" s="429">
        <f>AO1068*$E1068</f>
        <v>0</v>
      </c>
      <c r="AQ1068" s="599"/>
      <c r="AR1068" s="401">
        <f t="shared" si="2581"/>
        <v>0</v>
      </c>
      <c r="AS1068" s="519">
        <f>AO1068+AQ1068</f>
        <v>0</v>
      </c>
      <c r="AT1068" s="429">
        <f>AS1068*$E1068</f>
        <v>0</v>
      </c>
      <c r="AU1068" s="519"/>
      <c r="AV1068" s="401">
        <f t="shared" si="2582"/>
        <v>0</v>
      </c>
      <c r="AW1068" s="519">
        <f>AS1068+AU1068</f>
        <v>0</v>
      </c>
      <c r="AX1068" s="429">
        <f>AW1068*$E1068</f>
        <v>0</v>
      </c>
      <c r="AY1068" s="519"/>
      <c r="AZ1068" s="684">
        <f t="shared" si="2583"/>
        <v>0</v>
      </c>
      <c r="BA1068" s="519">
        <f>AW1068+AY1068</f>
        <v>0</v>
      </c>
      <c r="BB1068" s="429">
        <f>BA1068*$E1068</f>
        <v>0</v>
      </c>
      <c r="BC1068" s="519"/>
      <c r="BD1068" s="684">
        <f>BC1068*$E1068</f>
        <v>0</v>
      </c>
      <c r="BE1068" s="519">
        <f>BA1068+BC1068</f>
        <v>0</v>
      </c>
      <c r="BF1068" s="429">
        <f>BE1068*$E1068</f>
        <v>0</v>
      </c>
      <c r="BG1068" s="519"/>
      <c r="BH1068" s="684">
        <f>BG1068*$E1068</f>
        <v>0</v>
      </c>
      <c r="BI1068" s="519">
        <f>BE1068+BG1068</f>
        <v>0</v>
      </c>
      <c r="BJ1068" s="429">
        <f>BI1068*$E1068</f>
        <v>0</v>
      </c>
      <c r="BK1068" s="519"/>
      <c r="BL1068" s="684">
        <f>BK1068*$E1068</f>
        <v>0</v>
      </c>
      <c r="BM1068" s="519">
        <f>BI1068+BK1068</f>
        <v>0</v>
      </c>
      <c r="BN1068" s="429">
        <f>BM1068*$E1068</f>
        <v>0</v>
      </c>
      <c r="BO1068" s="718"/>
      <c r="BP1068" s="706">
        <f>BO1068*$E1068</f>
        <v>0</v>
      </c>
      <c r="BQ1068" s="718">
        <f>BM1068+BO1068</f>
        <v>0</v>
      </c>
      <c r="BR1068" s="706">
        <f>BQ1068*$E1068</f>
        <v>0</v>
      </c>
      <c r="BS1068" s="718"/>
      <c r="BT1068" s="706">
        <f>BS1068*$E1068</f>
        <v>0</v>
      </c>
      <c r="BU1068" s="718">
        <f>BQ1068+BS1068</f>
        <v>0</v>
      </c>
      <c r="BV1068" s="706">
        <f>BU1068*$E1068</f>
        <v>0</v>
      </c>
      <c r="BW1068" s="718"/>
      <c r="BX1068" s="706">
        <f>BW1068*$E1068</f>
        <v>0</v>
      </c>
      <c r="BY1068" s="718">
        <f>BU1068+BW1068</f>
        <v>0</v>
      </c>
      <c r="BZ1068" s="706">
        <f>BY1068*$E1068</f>
        <v>0</v>
      </c>
      <c r="CA1068" s="718"/>
      <c r="CB1068" s="706">
        <f>CA1068*$E1068</f>
        <v>0</v>
      </c>
      <c r="CC1068" s="718">
        <f>BY1068+CA1068</f>
        <v>0</v>
      </c>
      <c r="CD1068" s="706">
        <f>CC1068*$E1068</f>
        <v>0</v>
      </c>
      <c r="CE1068" s="706"/>
      <c r="CF1068" s="433">
        <f t="shared" si="2526"/>
        <v>9715825.6244727876</v>
      </c>
    </row>
    <row r="1069" spans="1:84">
      <c r="A1069" s="387" t="s">
        <v>1786</v>
      </c>
      <c r="B1069" s="388" t="s">
        <v>1497</v>
      </c>
      <c r="C1069" s="389" t="s">
        <v>42</v>
      </c>
      <c r="D1069" s="390"/>
      <c r="E1069" s="391"/>
      <c r="F1069" s="392"/>
      <c r="G1069" s="393"/>
      <c r="H1069" s="393">
        <f>SUM(G1070:G1073)</f>
        <v>42039325.624472789</v>
      </c>
      <c r="I1069" s="393"/>
      <c r="J1069" s="393"/>
      <c r="K1069" s="514"/>
      <c r="L1069" s="393">
        <f>SUM(L1070:L1073)</f>
        <v>0</v>
      </c>
      <c r="M1069" s="514"/>
      <c r="N1069" s="393">
        <f>SUM(N1070:N1073)</f>
        <v>0</v>
      </c>
      <c r="O1069" s="514"/>
      <c r="P1069" s="393">
        <f>SUM(P1070:P1073)</f>
        <v>0</v>
      </c>
      <c r="Q1069" s="514"/>
      <c r="R1069" s="393">
        <f>SUM(R1070:R1073)</f>
        <v>0</v>
      </c>
      <c r="S1069" s="539"/>
      <c r="T1069" s="393">
        <f>SUM(T1070:T1073)</f>
        <v>0</v>
      </c>
      <c r="U1069" s="514"/>
      <c r="V1069" s="393">
        <f>SUM(V1070:V1073)</f>
        <v>0</v>
      </c>
      <c r="W1069" s="514"/>
      <c r="X1069" s="393">
        <f>SUM(X1070:X1073)</f>
        <v>0</v>
      </c>
      <c r="Y1069" s="514"/>
      <c r="Z1069" s="393">
        <f>SUM(Z1070:Z1073)</f>
        <v>0</v>
      </c>
      <c r="AA1069" s="514"/>
      <c r="AB1069" s="393">
        <f>SUM(AB1070:AB1073)</f>
        <v>0</v>
      </c>
      <c r="AC1069" s="514"/>
      <c r="AD1069" s="393">
        <f>SUM(AD1070:AD1073)</f>
        <v>0</v>
      </c>
      <c r="AE1069" s="514"/>
      <c r="AF1069" s="393">
        <f>SUM(AF1070:AF1073)</f>
        <v>0</v>
      </c>
      <c r="AG1069" s="514"/>
      <c r="AH1069" s="393">
        <f>SUM(AH1070:AH1073)</f>
        <v>0</v>
      </c>
      <c r="AI1069" s="514"/>
      <c r="AJ1069" s="393">
        <f>SUM(AJ1070:AJ1073)</f>
        <v>0</v>
      </c>
      <c r="AK1069" s="514"/>
      <c r="AL1069" s="393">
        <f>SUM(AL1070:AL1073)</f>
        <v>0</v>
      </c>
      <c r="AM1069" s="393"/>
      <c r="AN1069" s="393">
        <f>SUM(AN1070:AN1073)</f>
        <v>0</v>
      </c>
      <c r="AO1069" s="514"/>
      <c r="AP1069" s="393">
        <f>SUM(AP1070:AP1073)</f>
        <v>0</v>
      </c>
      <c r="AQ1069" s="590"/>
      <c r="AR1069" s="393">
        <f>SUM(AR1070:AR1073)</f>
        <v>0</v>
      </c>
      <c r="AS1069" s="514"/>
      <c r="AT1069" s="393">
        <f>SUM(AT1070:AT1073)</f>
        <v>0</v>
      </c>
      <c r="AU1069" s="514"/>
      <c r="AV1069" s="393">
        <f>SUM(AV1070:AV1073)</f>
        <v>0</v>
      </c>
      <c r="AW1069" s="514"/>
      <c r="AX1069" s="393">
        <f>SUM(AX1070:AX1073)</f>
        <v>0</v>
      </c>
      <c r="AY1069" s="514" t="s">
        <v>126</v>
      </c>
      <c r="AZ1069" s="393">
        <f>SUM(AZ1070:AZ1073)</f>
        <v>2750435.7209999999</v>
      </c>
      <c r="BA1069" s="514"/>
      <c r="BB1069" s="393">
        <f>SUM(BB1070:BB1073)</f>
        <v>2750435.7209999999</v>
      </c>
      <c r="BC1069" s="514" t="s">
        <v>126</v>
      </c>
      <c r="BD1069" s="393">
        <f>SUM(BD1070:BD1073)</f>
        <v>0</v>
      </c>
      <c r="BE1069" s="514"/>
      <c r="BF1069" s="393">
        <f>SUM(BF1070:BF1073)</f>
        <v>2750435.7209999999</v>
      </c>
      <c r="BG1069" s="514"/>
      <c r="BH1069" s="393">
        <f>SUM(BH1070:BH1073)</f>
        <v>0</v>
      </c>
      <c r="BI1069" s="514"/>
      <c r="BJ1069" s="393">
        <f>SUM(BJ1070:BJ1073)</f>
        <v>2750435.7209999999</v>
      </c>
      <c r="BK1069" s="514"/>
      <c r="BL1069" s="393">
        <f>SUM(BL1070:BL1073)</f>
        <v>0</v>
      </c>
      <c r="BM1069" s="514"/>
      <c r="BN1069" s="393">
        <f>SUM(BN1070:BN1073)</f>
        <v>2750435.7209999999</v>
      </c>
      <c r="BO1069" s="717"/>
      <c r="BP1069" s="705">
        <f>SUM(BP1070:BP1073)</f>
        <v>0</v>
      </c>
      <c r="BQ1069" s="717"/>
      <c r="BR1069" s="705">
        <f>SUM(BR1070:BR1073)</f>
        <v>2750435.7209999999</v>
      </c>
      <c r="BS1069" s="717"/>
      <c r="BT1069" s="705">
        <f>SUM(BT1070:BT1073)</f>
        <v>0</v>
      </c>
      <c r="BU1069" s="717"/>
      <c r="BV1069" s="705">
        <f>SUM(BV1070:BV1073)</f>
        <v>2750435.7209999999</v>
      </c>
      <c r="BW1069" s="717"/>
      <c r="BX1069" s="705">
        <f>SUM(BX1070:BX1073)</f>
        <v>0</v>
      </c>
      <c r="BY1069" s="717"/>
      <c r="BZ1069" s="705">
        <f>SUM(BZ1070:BZ1073)</f>
        <v>2750435.7209999999</v>
      </c>
      <c r="CA1069" s="717"/>
      <c r="CB1069" s="705">
        <f>SUM(CB1070:CB1073)</f>
        <v>0</v>
      </c>
      <c r="CC1069" s="717"/>
      <c r="CD1069" s="705">
        <f>SUM(CD1070:CD1073)</f>
        <v>2750435.7209999999</v>
      </c>
      <c r="CE1069" s="706"/>
      <c r="CF1069" s="433">
        <f t="shared" si="2526"/>
        <v>0</v>
      </c>
    </row>
    <row r="1070" spans="1:84" ht="54">
      <c r="B1070" s="448" t="s">
        <v>1498</v>
      </c>
      <c r="C1070" s="449" t="s">
        <v>1499</v>
      </c>
      <c r="D1070" s="450" t="s">
        <v>397</v>
      </c>
      <c r="E1070" s="451">
        <v>64647</v>
      </c>
      <c r="F1070" s="452">
        <v>500</v>
      </c>
      <c r="G1070" s="429">
        <f>F1070*E1070</f>
        <v>32323500</v>
      </c>
      <c r="H1070" s="429"/>
      <c r="I1070" s="429"/>
      <c r="J1070" s="429"/>
      <c r="K1070" s="519"/>
      <c r="L1070" s="429"/>
      <c r="M1070" s="513">
        <f>I1070+K1070</f>
        <v>0</v>
      </c>
      <c r="N1070" s="401">
        <f>M1070*$E1070</f>
        <v>0</v>
      </c>
      <c r="O1070" s="519"/>
      <c r="P1070" s="429"/>
      <c r="Q1070" s="513">
        <f>M1070+O1070</f>
        <v>0</v>
      </c>
      <c r="R1070" s="401">
        <f>Q1070*$E1070</f>
        <v>0</v>
      </c>
      <c r="S1070" s="545"/>
      <c r="T1070" s="429"/>
      <c r="U1070" s="513">
        <f>Q1070+S1070</f>
        <v>0</v>
      </c>
      <c r="V1070" s="401">
        <f>U1070*$E1070</f>
        <v>0</v>
      </c>
      <c r="W1070" s="519"/>
      <c r="X1070" s="429"/>
      <c r="Y1070" s="513">
        <f>U1070+W1070</f>
        <v>0</v>
      </c>
      <c r="Z1070" s="401">
        <f>Y1070*$E1070</f>
        <v>0</v>
      </c>
      <c r="AA1070" s="519"/>
      <c r="AB1070" s="401">
        <f>AA1070*$E1070</f>
        <v>0</v>
      </c>
      <c r="AC1070" s="513">
        <f>Y1070+AA1070</f>
        <v>0</v>
      </c>
      <c r="AD1070" s="401">
        <f>AC1070*$E1070</f>
        <v>0</v>
      </c>
      <c r="AE1070" s="513"/>
      <c r="AF1070" s="401">
        <f>AE1070*$E1070</f>
        <v>0</v>
      </c>
      <c r="AG1070" s="513">
        <f>AC1070+AE1070</f>
        <v>0</v>
      </c>
      <c r="AH1070" s="401">
        <f>AG1070*$E1070</f>
        <v>0</v>
      </c>
      <c r="AI1070" s="513"/>
      <c r="AJ1070" s="401">
        <f>AI1070*$E1070</f>
        <v>0</v>
      </c>
      <c r="AK1070" s="513">
        <f>AG1070+AI1070</f>
        <v>0</v>
      </c>
      <c r="AL1070" s="401">
        <f t="shared" si="2579"/>
        <v>0</v>
      </c>
      <c r="AM1070" s="519"/>
      <c r="AN1070" s="429">
        <f t="shared" si="2580"/>
        <v>0</v>
      </c>
      <c r="AO1070" s="519">
        <f>AK1070+AM1070</f>
        <v>0</v>
      </c>
      <c r="AP1070" s="429">
        <f>AO1070*$E1070</f>
        <v>0</v>
      </c>
      <c r="AQ1070" s="599"/>
      <c r="AR1070" s="401">
        <f t="shared" si="2581"/>
        <v>0</v>
      </c>
      <c r="AS1070" s="519">
        <f>AO1070+AQ1070</f>
        <v>0</v>
      </c>
      <c r="AT1070" s="429">
        <f>AS1070*$E1070</f>
        <v>0</v>
      </c>
      <c r="AU1070" s="519"/>
      <c r="AV1070" s="401">
        <f t="shared" si="2582"/>
        <v>0</v>
      </c>
      <c r="AW1070" s="519">
        <f>AS1070+AU1070</f>
        <v>0</v>
      </c>
      <c r="AX1070" s="429">
        <f>AW1070*$E1070</f>
        <v>0</v>
      </c>
      <c r="AY1070" s="519">
        <v>32.78</v>
      </c>
      <c r="AZ1070" s="429">
        <f t="shared" si="2583"/>
        <v>2119128.66</v>
      </c>
      <c r="BA1070" s="519">
        <f>AW1070+AY1070</f>
        <v>32.78</v>
      </c>
      <c r="BB1070" s="429">
        <f>BA1070*$E1070</f>
        <v>2119128.66</v>
      </c>
      <c r="BC1070" s="519">
        <v>0</v>
      </c>
      <c r="BD1070" s="429">
        <f>BC1070*$E1070</f>
        <v>0</v>
      </c>
      <c r="BE1070" s="519">
        <f>BA1070+BC1070</f>
        <v>32.78</v>
      </c>
      <c r="BF1070" s="429">
        <f>BE1070*$E1070</f>
        <v>2119128.66</v>
      </c>
      <c r="BG1070" s="519"/>
      <c r="BH1070" s="429">
        <f>BG1070*$E1070</f>
        <v>0</v>
      </c>
      <c r="BI1070" s="519">
        <f>BE1070+BG1070</f>
        <v>32.78</v>
      </c>
      <c r="BJ1070" s="429">
        <f>BI1070*$E1070</f>
        <v>2119128.66</v>
      </c>
      <c r="BK1070" s="519"/>
      <c r="BL1070" s="429">
        <f>BK1070*$E1070</f>
        <v>0</v>
      </c>
      <c r="BM1070" s="519">
        <f>BI1070+BK1070</f>
        <v>32.78</v>
      </c>
      <c r="BN1070" s="429">
        <f>BM1070*$E1070</f>
        <v>2119128.66</v>
      </c>
      <c r="BO1070" s="718"/>
      <c r="BP1070" s="706">
        <f>BO1070*$E1070</f>
        <v>0</v>
      </c>
      <c r="BQ1070" s="718">
        <f>BM1070+BO1070</f>
        <v>32.78</v>
      </c>
      <c r="BR1070" s="706">
        <f>BQ1070*$E1070</f>
        <v>2119128.66</v>
      </c>
      <c r="BS1070" s="718"/>
      <c r="BT1070" s="706">
        <f>BS1070*$E1070</f>
        <v>0</v>
      </c>
      <c r="BU1070" s="718">
        <f>BQ1070+BS1070</f>
        <v>32.78</v>
      </c>
      <c r="BV1070" s="706">
        <f>BU1070*$E1070</f>
        <v>2119128.66</v>
      </c>
      <c r="BW1070" s="718"/>
      <c r="BX1070" s="706">
        <f>BW1070*$E1070</f>
        <v>0</v>
      </c>
      <c r="BY1070" s="718">
        <f>BU1070+BW1070</f>
        <v>32.78</v>
      </c>
      <c r="BZ1070" s="706">
        <f>BY1070*$E1070</f>
        <v>2119128.66</v>
      </c>
      <c r="CA1070" s="718"/>
      <c r="CB1070" s="706">
        <f>CA1070*$E1070</f>
        <v>0</v>
      </c>
      <c r="CC1070" s="718">
        <f>BY1070+CA1070</f>
        <v>32.78</v>
      </c>
      <c r="CD1070" s="706">
        <f>CC1070*$E1070</f>
        <v>2119128.66</v>
      </c>
      <c r="CE1070" s="706"/>
      <c r="CF1070" s="433">
        <f t="shared" si="2526"/>
        <v>0</v>
      </c>
    </row>
    <row r="1071" spans="1:84" s="387" customFormat="1" ht="54">
      <c r="A1071" s="360"/>
      <c r="B1071" s="448" t="s">
        <v>1500</v>
      </c>
      <c r="C1071" s="449" t="s">
        <v>1501</v>
      </c>
      <c r="D1071" s="450" t="s">
        <v>397</v>
      </c>
      <c r="E1071" s="451">
        <v>58835.7</v>
      </c>
      <c r="F1071" s="452">
        <v>165.1348692115975</v>
      </c>
      <c r="G1071" s="429">
        <f>F1071*E1071</f>
        <v>9715825.6244727876</v>
      </c>
      <c r="H1071" s="429"/>
      <c r="I1071" s="429"/>
      <c r="J1071" s="429"/>
      <c r="K1071" s="519"/>
      <c r="L1071" s="429"/>
      <c r="M1071" s="513">
        <f>I1071+K1071</f>
        <v>0</v>
      </c>
      <c r="N1071" s="401">
        <f>M1071*$E1071</f>
        <v>0</v>
      </c>
      <c r="O1071" s="519"/>
      <c r="P1071" s="429"/>
      <c r="Q1071" s="513">
        <f>M1071+O1071</f>
        <v>0</v>
      </c>
      <c r="R1071" s="401">
        <f>Q1071*$E1071</f>
        <v>0</v>
      </c>
      <c r="S1071" s="545"/>
      <c r="T1071" s="429"/>
      <c r="U1071" s="513">
        <f>Q1071+S1071</f>
        <v>0</v>
      </c>
      <c r="V1071" s="401">
        <f>U1071*$E1071</f>
        <v>0</v>
      </c>
      <c r="W1071" s="519"/>
      <c r="X1071" s="429"/>
      <c r="Y1071" s="513">
        <f>U1071+W1071</f>
        <v>0</v>
      </c>
      <c r="Z1071" s="401">
        <f>Y1071*$E1071</f>
        <v>0</v>
      </c>
      <c r="AA1071" s="519"/>
      <c r="AB1071" s="401">
        <f>AA1071*$E1071</f>
        <v>0</v>
      </c>
      <c r="AC1071" s="513">
        <f>Y1071+AA1071</f>
        <v>0</v>
      </c>
      <c r="AD1071" s="401">
        <f>AC1071*$E1071</f>
        <v>0</v>
      </c>
      <c r="AE1071" s="513"/>
      <c r="AF1071" s="401">
        <f>AE1071*$E1071</f>
        <v>0</v>
      </c>
      <c r="AG1071" s="513">
        <f>AC1071+AE1071</f>
        <v>0</v>
      </c>
      <c r="AH1071" s="401">
        <f>AG1071*$E1071</f>
        <v>0</v>
      </c>
      <c r="AI1071" s="513"/>
      <c r="AJ1071" s="401">
        <f>AI1071*$E1071</f>
        <v>0</v>
      </c>
      <c r="AK1071" s="513">
        <f>AG1071+AI1071</f>
        <v>0</v>
      </c>
      <c r="AL1071" s="401">
        <f t="shared" si="2579"/>
        <v>0</v>
      </c>
      <c r="AM1071" s="519"/>
      <c r="AN1071" s="429">
        <f t="shared" si="2580"/>
        <v>0</v>
      </c>
      <c r="AO1071" s="519">
        <f>AK1071+AM1071</f>
        <v>0</v>
      </c>
      <c r="AP1071" s="429">
        <f>AO1071*$E1071</f>
        <v>0</v>
      </c>
      <c r="AQ1071" s="599"/>
      <c r="AR1071" s="401">
        <f t="shared" si="2581"/>
        <v>0</v>
      </c>
      <c r="AS1071" s="519">
        <f>AO1071+AQ1071</f>
        <v>0</v>
      </c>
      <c r="AT1071" s="429">
        <f>AS1071*$E1071</f>
        <v>0</v>
      </c>
      <c r="AU1071" s="519"/>
      <c r="AV1071" s="401">
        <f t="shared" si="2582"/>
        <v>0</v>
      </c>
      <c r="AW1071" s="519">
        <f>AS1071+AU1071</f>
        <v>0</v>
      </c>
      <c r="AX1071" s="429">
        <f>AW1071*$E1071</f>
        <v>0</v>
      </c>
      <c r="AY1071" s="519">
        <v>10.73</v>
      </c>
      <c r="AZ1071" s="429">
        <f t="shared" si="2583"/>
        <v>631307.06099999999</v>
      </c>
      <c r="BA1071" s="519">
        <f>AW1071+AY1071</f>
        <v>10.73</v>
      </c>
      <c r="BB1071" s="429">
        <f>BA1071*$E1071</f>
        <v>631307.06099999999</v>
      </c>
      <c r="BC1071" s="519">
        <v>0</v>
      </c>
      <c r="BD1071" s="429">
        <f>BC1071*$E1071</f>
        <v>0</v>
      </c>
      <c r="BE1071" s="519">
        <f>BA1071+BC1071</f>
        <v>10.73</v>
      </c>
      <c r="BF1071" s="429">
        <f>BE1071*$E1071</f>
        <v>631307.06099999999</v>
      </c>
      <c r="BG1071" s="519"/>
      <c r="BH1071" s="429">
        <f>BG1071*$E1071</f>
        <v>0</v>
      </c>
      <c r="BI1071" s="519">
        <f>BE1071+BG1071</f>
        <v>10.73</v>
      </c>
      <c r="BJ1071" s="429">
        <f>BI1071*$E1071</f>
        <v>631307.06099999999</v>
      </c>
      <c r="BK1071" s="519"/>
      <c r="BL1071" s="429">
        <f>BK1071*$E1071</f>
        <v>0</v>
      </c>
      <c r="BM1071" s="519">
        <f>BI1071+BK1071</f>
        <v>10.73</v>
      </c>
      <c r="BN1071" s="429">
        <f>BM1071*$E1071</f>
        <v>631307.06099999999</v>
      </c>
      <c r="BO1071" s="718"/>
      <c r="BP1071" s="706">
        <f>BO1071*$E1071</f>
        <v>0</v>
      </c>
      <c r="BQ1071" s="718">
        <f>BM1071+BO1071</f>
        <v>10.73</v>
      </c>
      <c r="BR1071" s="706">
        <f>BQ1071*$E1071</f>
        <v>631307.06099999999</v>
      </c>
      <c r="BS1071" s="718"/>
      <c r="BT1071" s="706">
        <f>BS1071*$E1071</f>
        <v>0</v>
      </c>
      <c r="BU1071" s="718">
        <f>BQ1071+BS1071</f>
        <v>10.73</v>
      </c>
      <c r="BV1071" s="706">
        <f>BU1071*$E1071</f>
        <v>631307.06099999999</v>
      </c>
      <c r="BW1071" s="718"/>
      <c r="BX1071" s="706">
        <f>BW1071*$E1071</f>
        <v>0</v>
      </c>
      <c r="BY1071" s="718">
        <f>BU1071+BW1071</f>
        <v>10.73</v>
      </c>
      <c r="BZ1071" s="706">
        <f>BY1071*$E1071</f>
        <v>631307.06099999999</v>
      </c>
      <c r="CA1071" s="718"/>
      <c r="CB1071" s="706">
        <f>CA1071*$E1071</f>
        <v>0</v>
      </c>
      <c r="CC1071" s="718">
        <f>BY1071+CA1071</f>
        <v>10.73</v>
      </c>
      <c r="CD1071" s="706">
        <f>CC1071*$E1071</f>
        <v>631307.06099999999</v>
      </c>
      <c r="CE1071" s="705"/>
      <c r="CF1071" s="394">
        <f t="shared" si="2526"/>
        <v>0</v>
      </c>
    </row>
    <row r="1072" spans="1:84">
      <c r="B1072" s="448" t="s">
        <v>1502</v>
      </c>
      <c r="C1072" s="449" t="s">
        <v>1503</v>
      </c>
      <c r="D1072" s="450" t="s">
        <v>389</v>
      </c>
      <c r="E1072" s="451">
        <v>5882.58</v>
      </c>
      <c r="F1072" s="452">
        <v>0</v>
      </c>
      <c r="G1072" s="429">
        <f>F1072*E1072</f>
        <v>0</v>
      </c>
      <c r="H1072" s="429"/>
      <c r="I1072" s="429"/>
      <c r="J1072" s="429"/>
      <c r="K1072" s="519"/>
      <c r="L1072" s="429"/>
      <c r="M1072" s="513">
        <f>I1072+K1072</f>
        <v>0</v>
      </c>
      <c r="N1072" s="401">
        <f>M1072*$E1072</f>
        <v>0</v>
      </c>
      <c r="O1072" s="519"/>
      <c r="P1072" s="429"/>
      <c r="Q1072" s="513">
        <f>M1072+O1072</f>
        <v>0</v>
      </c>
      <c r="R1072" s="401">
        <f>Q1072*$E1072</f>
        <v>0</v>
      </c>
      <c r="S1072" s="545"/>
      <c r="T1072" s="429"/>
      <c r="U1072" s="513">
        <f>Q1072+S1072</f>
        <v>0</v>
      </c>
      <c r="V1072" s="401">
        <f>U1072*$E1072</f>
        <v>0</v>
      </c>
      <c r="W1072" s="519"/>
      <c r="X1072" s="429"/>
      <c r="Y1072" s="513">
        <f>U1072+W1072</f>
        <v>0</v>
      </c>
      <c r="Z1072" s="401">
        <f>Y1072*$E1072</f>
        <v>0</v>
      </c>
      <c r="AA1072" s="519"/>
      <c r="AB1072" s="401">
        <f>AA1072*$E1072</f>
        <v>0</v>
      </c>
      <c r="AC1072" s="513">
        <f>Y1072+AA1072</f>
        <v>0</v>
      </c>
      <c r="AD1072" s="401">
        <f>AC1072*$E1072</f>
        <v>0</v>
      </c>
      <c r="AE1072" s="513"/>
      <c r="AF1072" s="401">
        <f>AE1072*$E1072</f>
        <v>0</v>
      </c>
      <c r="AG1072" s="513">
        <f>AC1072+AE1072</f>
        <v>0</v>
      </c>
      <c r="AH1072" s="401">
        <f>AG1072*$E1072</f>
        <v>0</v>
      </c>
      <c r="AI1072" s="513"/>
      <c r="AJ1072" s="401">
        <f>AI1072*$E1072</f>
        <v>0</v>
      </c>
      <c r="AK1072" s="513">
        <f>AG1072+AI1072</f>
        <v>0</v>
      </c>
      <c r="AL1072" s="401">
        <f t="shared" si="2579"/>
        <v>0</v>
      </c>
      <c r="AM1072" s="519"/>
      <c r="AN1072" s="429">
        <f t="shared" si="2580"/>
        <v>0</v>
      </c>
      <c r="AO1072" s="519">
        <f>AK1072+AM1072</f>
        <v>0</v>
      </c>
      <c r="AP1072" s="429">
        <f>AO1072*$E1072</f>
        <v>0</v>
      </c>
      <c r="AQ1072" s="599"/>
      <c r="AR1072" s="401">
        <f t="shared" si="2581"/>
        <v>0</v>
      </c>
      <c r="AS1072" s="519">
        <f>AO1072+AQ1072</f>
        <v>0</v>
      </c>
      <c r="AT1072" s="429">
        <f>AS1072*$E1072</f>
        <v>0</v>
      </c>
      <c r="AU1072" s="519"/>
      <c r="AV1072" s="401">
        <f t="shared" si="2582"/>
        <v>0</v>
      </c>
      <c r="AW1072" s="519">
        <f>AS1072+AU1072</f>
        <v>0</v>
      </c>
      <c r="AX1072" s="429">
        <f>AW1072*$E1072</f>
        <v>0</v>
      </c>
      <c r="AY1072" s="519"/>
      <c r="AZ1072" s="684">
        <f t="shared" si="2583"/>
        <v>0</v>
      </c>
      <c r="BA1072" s="519">
        <f>AW1072+AY1072</f>
        <v>0</v>
      </c>
      <c r="BB1072" s="429">
        <f>BA1072*$E1072</f>
        <v>0</v>
      </c>
      <c r="BC1072" s="519"/>
      <c r="BD1072" s="684">
        <f>BC1072*$E1072</f>
        <v>0</v>
      </c>
      <c r="BE1072" s="519">
        <f>BA1072+BC1072</f>
        <v>0</v>
      </c>
      <c r="BF1072" s="429">
        <f>BE1072*$E1072</f>
        <v>0</v>
      </c>
      <c r="BG1072" s="519"/>
      <c r="BH1072" s="684">
        <f>BG1072*$E1072</f>
        <v>0</v>
      </c>
      <c r="BI1072" s="519">
        <f>BE1072+BG1072</f>
        <v>0</v>
      </c>
      <c r="BJ1072" s="429">
        <f>BI1072*$E1072</f>
        <v>0</v>
      </c>
      <c r="BK1072" s="519"/>
      <c r="BL1072" s="684">
        <f>BK1072*$E1072</f>
        <v>0</v>
      </c>
      <c r="BM1072" s="519">
        <f>BI1072+BK1072</f>
        <v>0</v>
      </c>
      <c r="BN1072" s="429">
        <f>BM1072*$E1072</f>
        <v>0</v>
      </c>
      <c r="BO1072" s="718"/>
      <c r="BP1072" s="706">
        <f>BO1072*$E1072</f>
        <v>0</v>
      </c>
      <c r="BQ1072" s="718">
        <f>BM1072+BO1072</f>
        <v>0</v>
      </c>
      <c r="BR1072" s="706">
        <f>BQ1072*$E1072</f>
        <v>0</v>
      </c>
      <c r="BS1072" s="718"/>
      <c r="BT1072" s="706">
        <f>BS1072*$E1072</f>
        <v>0</v>
      </c>
      <c r="BU1072" s="718">
        <f>BQ1072+BS1072</f>
        <v>0</v>
      </c>
      <c r="BV1072" s="706">
        <f>BU1072*$E1072</f>
        <v>0</v>
      </c>
      <c r="BW1072" s="718"/>
      <c r="BX1072" s="706">
        <f>BW1072*$E1072</f>
        <v>0</v>
      </c>
      <c r="BY1072" s="718">
        <f>BU1072+BW1072</f>
        <v>0</v>
      </c>
      <c r="BZ1072" s="706">
        <f>BY1072*$E1072</f>
        <v>0</v>
      </c>
      <c r="CA1072" s="718"/>
      <c r="CB1072" s="706">
        <f>CA1072*$E1072</f>
        <v>0</v>
      </c>
      <c r="CC1072" s="718">
        <f>BY1072+CA1072</f>
        <v>0</v>
      </c>
      <c r="CD1072" s="706">
        <f>CC1072*$E1072</f>
        <v>0</v>
      </c>
      <c r="CE1072" s="706"/>
      <c r="CF1072" s="433">
        <f t="shared" si="2526"/>
        <v>0</v>
      </c>
    </row>
    <row r="1073" spans="1:84" ht="36">
      <c r="B1073" s="448" t="s">
        <v>1504</v>
      </c>
      <c r="C1073" s="449" t="s">
        <v>1505</v>
      </c>
      <c r="D1073" s="450" t="s">
        <v>389</v>
      </c>
      <c r="E1073" s="451">
        <v>35303.4</v>
      </c>
      <c r="F1073" s="452">
        <v>0</v>
      </c>
      <c r="G1073" s="429">
        <f>F1073*E1073</f>
        <v>0</v>
      </c>
      <c r="H1073" s="429"/>
      <c r="I1073" s="429"/>
      <c r="J1073" s="429"/>
      <c r="K1073" s="519"/>
      <c r="L1073" s="429"/>
      <c r="M1073" s="513">
        <f>I1073+K1073</f>
        <v>0</v>
      </c>
      <c r="N1073" s="401">
        <f>M1073*$E1073</f>
        <v>0</v>
      </c>
      <c r="O1073" s="519"/>
      <c r="P1073" s="429"/>
      <c r="Q1073" s="513">
        <f>M1073+O1073</f>
        <v>0</v>
      </c>
      <c r="R1073" s="401">
        <f>Q1073*$E1073</f>
        <v>0</v>
      </c>
      <c r="S1073" s="545"/>
      <c r="T1073" s="429"/>
      <c r="U1073" s="513">
        <f>Q1073+S1073</f>
        <v>0</v>
      </c>
      <c r="V1073" s="401">
        <f>U1073*$E1073</f>
        <v>0</v>
      </c>
      <c r="W1073" s="519"/>
      <c r="X1073" s="429"/>
      <c r="Y1073" s="513">
        <f>U1073+W1073</f>
        <v>0</v>
      </c>
      <c r="Z1073" s="401">
        <f>Y1073*$E1073</f>
        <v>0</v>
      </c>
      <c r="AA1073" s="519"/>
      <c r="AB1073" s="401">
        <f>AA1073*$E1073</f>
        <v>0</v>
      </c>
      <c r="AC1073" s="513">
        <f>Y1073+AA1073</f>
        <v>0</v>
      </c>
      <c r="AD1073" s="401">
        <f>AC1073*$E1073</f>
        <v>0</v>
      </c>
      <c r="AE1073" s="513"/>
      <c r="AF1073" s="401">
        <f>AE1073*$E1073</f>
        <v>0</v>
      </c>
      <c r="AG1073" s="513">
        <f>AC1073+AE1073</f>
        <v>0</v>
      </c>
      <c r="AH1073" s="401">
        <f>AG1073*$E1073</f>
        <v>0</v>
      </c>
      <c r="AI1073" s="513"/>
      <c r="AJ1073" s="401">
        <f>AI1073*$E1073</f>
        <v>0</v>
      </c>
      <c r="AK1073" s="513">
        <f>AG1073+AI1073</f>
        <v>0</v>
      </c>
      <c r="AL1073" s="401">
        <f t="shared" si="2579"/>
        <v>0</v>
      </c>
      <c r="AM1073" s="519"/>
      <c r="AN1073" s="429">
        <f t="shared" si="2580"/>
        <v>0</v>
      </c>
      <c r="AO1073" s="519">
        <f>AK1073+AM1073</f>
        <v>0</v>
      </c>
      <c r="AP1073" s="429">
        <f>AO1073*$E1073</f>
        <v>0</v>
      </c>
      <c r="AQ1073" s="599"/>
      <c r="AR1073" s="401">
        <f t="shared" si="2581"/>
        <v>0</v>
      </c>
      <c r="AS1073" s="519">
        <f>AO1073+AQ1073</f>
        <v>0</v>
      </c>
      <c r="AT1073" s="429">
        <f>AS1073*$E1073</f>
        <v>0</v>
      </c>
      <c r="AU1073" s="519"/>
      <c r="AV1073" s="401">
        <f t="shared" si="2582"/>
        <v>0</v>
      </c>
      <c r="AW1073" s="519">
        <f>AS1073+AU1073</f>
        <v>0</v>
      </c>
      <c r="AX1073" s="429">
        <f>AW1073*$E1073</f>
        <v>0</v>
      </c>
      <c r="AY1073" s="519"/>
      <c r="AZ1073" s="684">
        <f t="shared" si="2583"/>
        <v>0</v>
      </c>
      <c r="BA1073" s="519">
        <f>AW1073+AY1073</f>
        <v>0</v>
      </c>
      <c r="BB1073" s="429">
        <f>BA1073*$E1073</f>
        <v>0</v>
      </c>
      <c r="BC1073" s="519"/>
      <c r="BD1073" s="684">
        <f>BC1073*$E1073</f>
        <v>0</v>
      </c>
      <c r="BE1073" s="519">
        <f>BA1073+BC1073</f>
        <v>0</v>
      </c>
      <c r="BF1073" s="429">
        <f>BE1073*$E1073</f>
        <v>0</v>
      </c>
      <c r="BG1073" s="519"/>
      <c r="BH1073" s="684">
        <f>BG1073*$E1073</f>
        <v>0</v>
      </c>
      <c r="BI1073" s="519">
        <f>BE1073+BG1073</f>
        <v>0</v>
      </c>
      <c r="BJ1073" s="429">
        <f>BI1073*$E1073</f>
        <v>0</v>
      </c>
      <c r="BK1073" s="519"/>
      <c r="BL1073" s="684">
        <f>BK1073*$E1073</f>
        <v>0</v>
      </c>
      <c r="BM1073" s="519">
        <f>BI1073+BK1073</f>
        <v>0</v>
      </c>
      <c r="BN1073" s="429">
        <f>BM1073*$E1073</f>
        <v>0</v>
      </c>
      <c r="BO1073" s="718"/>
      <c r="BP1073" s="706">
        <f>BO1073*$E1073</f>
        <v>0</v>
      </c>
      <c r="BQ1073" s="718">
        <f>BM1073+BO1073</f>
        <v>0</v>
      </c>
      <c r="BR1073" s="706">
        <f>BQ1073*$E1073</f>
        <v>0</v>
      </c>
      <c r="BS1073" s="718"/>
      <c r="BT1073" s="706">
        <f>BS1073*$E1073</f>
        <v>0</v>
      </c>
      <c r="BU1073" s="718">
        <f>BQ1073+BS1073</f>
        <v>0</v>
      </c>
      <c r="BV1073" s="706">
        <f>BU1073*$E1073</f>
        <v>0</v>
      </c>
      <c r="BW1073" s="718"/>
      <c r="BX1073" s="706">
        <f>BW1073*$E1073</f>
        <v>0</v>
      </c>
      <c r="BY1073" s="718">
        <f>BU1073+BW1073</f>
        <v>0</v>
      </c>
      <c r="BZ1073" s="706">
        <f>BY1073*$E1073</f>
        <v>0</v>
      </c>
      <c r="CA1073" s="718"/>
      <c r="CB1073" s="706">
        <f>CA1073*$E1073</f>
        <v>0</v>
      </c>
      <c r="CC1073" s="718">
        <f>BY1073+CA1073</f>
        <v>0</v>
      </c>
      <c r="CD1073" s="706">
        <f>CC1073*$E1073</f>
        <v>0</v>
      </c>
      <c r="CE1073" s="706"/>
      <c r="CF1073" s="433">
        <f t="shared" si="2526"/>
        <v>0</v>
      </c>
    </row>
    <row r="1074" spans="1:84">
      <c r="A1074" s="387" t="s">
        <v>1786</v>
      </c>
      <c r="B1074" s="388" t="s">
        <v>1506</v>
      </c>
      <c r="C1074" s="389" t="s">
        <v>1507</v>
      </c>
      <c r="D1074" s="390"/>
      <c r="E1074" s="391"/>
      <c r="F1074" s="392"/>
      <c r="G1074" s="393"/>
      <c r="H1074" s="393">
        <f>SUM(G1075:G1078)</f>
        <v>0</v>
      </c>
      <c r="I1074" s="393"/>
      <c r="J1074" s="393"/>
      <c r="K1074" s="514"/>
      <c r="L1074" s="393">
        <f>SUM(L1075:L1078)</f>
        <v>0</v>
      </c>
      <c r="M1074" s="514"/>
      <c r="N1074" s="393">
        <f>SUM(N1075:N1078)</f>
        <v>0</v>
      </c>
      <c r="O1074" s="514"/>
      <c r="P1074" s="393"/>
      <c r="Q1074" s="514"/>
      <c r="R1074" s="393">
        <f>SUM(R1075:R1078)</f>
        <v>0</v>
      </c>
      <c r="S1074" s="539"/>
      <c r="T1074" s="393">
        <f>SUM(T1075:T1078)</f>
        <v>0</v>
      </c>
      <c r="U1074" s="514"/>
      <c r="V1074" s="393">
        <f>SUM(V1075:V1078)</f>
        <v>0</v>
      </c>
      <c r="W1074" s="514"/>
      <c r="X1074" s="393">
        <f>SUM(X1075:X1078)</f>
        <v>0</v>
      </c>
      <c r="Y1074" s="514"/>
      <c r="Z1074" s="393">
        <f>SUM(Z1075:Z1078)</f>
        <v>0</v>
      </c>
      <c r="AA1074" s="514"/>
      <c r="AB1074" s="393">
        <f>SUM(AB1075:AB1078)</f>
        <v>0</v>
      </c>
      <c r="AC1074" s="514"/>
      <c r="AD1074" s="393">
        <f>SUM(AD1075:AD1078)</f>
        <v>0</v>
      </c>
      <c r="AE1074" s="514"/>
      <c r="AF1074" s="393">
        <f>SUM(AF1075:AF1078)</f>
        <v>0</v>
      </c>
      <c r="AG1074" s="514"/>
      <c r="AH1074" s="393">
        <f>SUM(AH1075:AH1078)</f>
        <v>0</v>
      </c>
      <c r="AI1074" s="514"/>
      <c r="AJ1074" s="393">
        <f>SUM(AJ1075:AJ1078)</f>
        <v>0</v>
      </c>
      <c r="AK1074" s="514"/>
      <c r="AL1074" s="393">
        <f>SUM(AL1075:AL1078)</f>
        <v>0</v>
      </c>
      <c r="AM1074" s="393"/>
      <c r="AN1074" s="393">
        <f>SUM(AN1075:AN1078)</f>
        <v>0</v>
      </c>
      <c r="AO1074" s="514"/>
      <c r="AP1074" s="393">
        <f>SUM(AP1075:AP1078)</f>
        <v>0</v>
      </c>
      <c r="AQ1074" s="590"/>
      <c r="AR1074" s="393">
        <f>SUM(AR1075:AR1078)</f>
        <v>0</v>
      </c>
      <c r="AS1074" s="514"/>
      <c r="AT1074" s="393">
        <f>SUM(AT1075:AT1078)</f>
        <v>0</v>
      </c>
      <c r="AU1074" s="514"/>
      <c r="AV1074" s="393">
        <f>SUM(AV1075:AV1078)</f>
        <v>0</v>
      </c>
      <c r="AW1074" s="514"/>
      <c r="AX1074" s="393">
        <f>SUM(AX1075:AX1078)</f>
        <v>0</v>
      </c>
      <c r="AY1074" s="514" t="s">
        <v>126</v>
      </c>
      <c r="AZ1074" s="393">
        <f>SUM(AZ1075:AZ1078)</f>
        <v>0</v>
      </c>
      <c r="BA1074" s="514"/>
      <c r="BB1074" s="393">
        <f>SUM(BB1075:BB1078)</f>
        <v>0</v>
      </c>
      <c r="BC1074" s="514" t="s">
        <v>126</v>
      </c>
      <c r="BD1074" s="393">
        <f>SUM(BD1075:BD1078)</f>
        <v>0</v>
      </c>
      <c r="BE1074" s="514"/>
      <c r="BF1074" s="393">
        <f>SUM(BF1075:BF1078)</f>
        <v>0</v>
      </c>
      <c r="BG1074" s="514"/>
      <c r="BH1074" s="393">
        <f>SUM(BH1075:BH1078)</f>
        <v>0</v>
      </c>
      <c r="BI1074" s="514"/>
      <c r="BJ1074" s="393">
        <f>SUM(BJ1075:BJ1078)</f>
        <v>0</v>
      </c>
      <c r="BK1074" s="514"/>
      <c r="BL1074" s="393">
        <f>SUM(BL1075:BL1078)</f>
        <v>0</v>
      </c>
      <c r="BM1074" s="514"/>
      <c r="BN1074" s="393">
        <f>SUM(BN1075:BN1078)</f>
        <v>0</v>
      </c>
      <c r="BO1074" s="717"/>
      <c r="BP1074" s="705">
        <f>SUM(BP1075:BP1078)</f>
        <v>0</v>
      </c>
      <c r="BQ1074" s="717"/>
      <c r="BR1074" s="705">
        <f>SUM(BR1075:BR1078)</f>
        <v>0</v>
      </c>
      <c r="BS1074" s="717"/>
      <c r="BT1074" s="705">
        <f>SUM(BT1075:BT1078)</f>
        <v>0</v>
      </c>
      <c r="BU1074" s="717"/>
      <c r="BV1074" s="705">
        <f>SUM(BV1075:BV1078)</f>
        <v>0</v>
      </c>
      <c r="BW1074" s="717"/>
      <c r="BX1074" s="705">
        <f>SUM(BX1075:BX1078)</f>
        <v>0</v>
      </c>
      <c r="BY1074" s="717"/>
      <c r="BZ1074" s="705">
        <f>SUM(BZ1075:BZ1078)</f>
        <v>0</v>
      </c>
      <c r="CA1074" s="717"/>
      <c r="CB1074" s="705">
        <f>SUM(CB1075:CB1078)</f>
        <v>0</v>
      </c>
      <c r="CC1074" s="717"/>
      <c r="CD1074" s="705">
        <f>SUM(CD1075:CD1078)</f>
        <v>0</v>
      </c>
      <c r="CE1074" s="706"/>
      <c r="CF1074" s="433">
        <f t="shared" si="2526"/>
        <v>0</v>
      </c>
    </row>
    <row r="1075" spans="1:84" ht="108">
      <c r="B1075" s="448" t="s">
        <v>1508</v>
      </c>
      <c r="C1075" s="449" t="s">
        <v>1509</v>
      </c>
      <c r="D1075" s="450" t="s">
        <v>397</v>
      </c>
      <c r="E1075" s="451">
        <v>769824</v>
      </c>
      <c r="F1075" s="452">
        <v>0</v>
      </c>
      <c r="G1075" s="429">
        <f>F1075*E1075</f>
        <v>0</v>
      </c>
      <c r="H1075" s="429"/>
      <c r="I1075" s="429"/>
      <c r="J1075" s="429"/>
      <c r="K1075" s="519"/>
      <c r="L1075" s="429"/>
      <c r="M1075" s="513">
        <f>I1075+K1075</f>
        <v>0</v>
      </c>
      <c r="N1075" s="401">
        <f>M1075*$E1075</f>
        <v>0</v>
      </c>
      <c r="O1075" s="519"/>
      <c r="P1075" s="429"/>
      <c r="Q1075" s="513">
        <f>M1075+O1075</f>
        <v>0</v>
      </c>
      <c r="R1075" s="401">
        <f>Q1075*$E1075</f>
        <v>0</v>
      </c>
      <c r="S1075" s="545"/>
      <c r="T1075" s="429"/>
      <c r="U1075" s="513">
        <f>Q1075+S1075</f>
        <v>0</v>
      </c>
      <c r="V1075" s="401">
        <f>U1075*$E1075</f>
        <v>0</v>
      </c>
      <c r="W1075" s="519"/>
      <c r="X1075" s="429"/>
      <c r="Y1075" s="513">
        <f>U1075+W1075</f>
        <v>0</v>
      </c>
      <c r="Z1075" s="401">
        <f>Y1075*$E1075</f>
        <v>0</v>
      </c>
      <c r="AA1075" s="519"/>
      <c r="AB1075" s="401">
        <f>AA1075*$E1075</f>
        <v>0</v>
      </c>
      <c r="AC1075" s="513">
        <f>Y1075+AA1075</f>
        <v>0</v>
      </c>
      <c r="AD1075" s="401">
        <f>AC1075*$E1075</f>
        <v>0</v>
      </c>
      <c r="AE1075" s="513"/>
      <c r="AF1075" s="401">
        <f>AE1075*$E1075</f>
        <v>0</v>
      </c>
      <c r="AG1075" s="513">
        <f>AC1075+AE1075</f>
        <v>0</v>
      </c>
      <c r="AH1075" s="401">
        <f>AG1075*$E1075</f>
        <v>0</v>
      </c>
      <c r="AI1075" s="513"/>
      <c r="AJ1075" s="401">
        <f>AI1075*$E1075</f>
        <v>0</v>
      </c>
      <c r="AK1075" s="513">
        <f>AG1075+AI1075</f>
        <v>0</v>
      </c>
      <c r="AL1075" s="401">
        <f t="shared" si="2579"/>
        <v>0</v>
      </c>
      <c r="AM1075" s="519"/>
      <c r="AN1075" s="429">
        <f t="shared" si="2580"/>
        <v>0</v>
      </c>
      <c r="AO1075" s="519">
        <f>AK1075+AM1075</f>
        <v>0</v>
      </c>
      <c r="AP1075" s="429">
        <f>AO1075*$E1075</f>
        <v>0</v>
      </c>
      <c r="AQ1075" s="599"/>
      <c r="AR1075" s="401">
        <f t="shared" si="2581"/>
        <v>0</v>
      </c>
      <c r="AS1075" s="519">
        <f>AO1075+AQ1075</f>
        <v>0</v>
      </c>
      <c r="AT1075" s="429">
        <f>AS1075*$E1075</f>
        <v>0</v>
      </c>
      <c r="AU1075" s="519"/>
      <c r="AV1075" s="401">
        <f t="shared" si="2582"/>
        <v>0</v>
      </c>
      <c r="AW1075" s="519">
        <f>AS1075+AU1075</f>
        <v>0</v>
      </c>
      <c r="AX1075" s="429">
        <f>AW1075*$E1075</f>
        <v>0</v>
      </c>
      <c r="AY1075" s="519"/>
      <c r="AZ1075" s="684">
        <f t="shared" si="2583"/>
        <v>0</v>
      </c>
      <c r="BA1075" s="519">
        <f>AW1075+AY1075</f>
        <v>0</v>
      </c>
      <c r="BB1075" s="429">
        <f>BA1075*$E1075</f>
        <v>0</v>
      </c>
      <c r="BC1075" s="519"/>
      <c r="BD1075" s="684">
        <f>BC1075*$E1075</f>
        <v>0</v>
      </c>
      <c r="BE1075" s="519">
        <f>BA1075+BC1075</f>
        <v>0</v>
      </c>
      <c r="BF1075" s="429">
        <f>BE1075*$E1075</f>
        <v>0</v>
      </c>
      <c r="BG1075" s="519"/>
      <c r="BH1075" s="684">
        <f>BG1075*$E1075</f>
        <v>0</v>
      </c>
      <c r="BI1075" s="519">
        <f>BE1075+BG1075</f>
        <v>0</v>
      </c>
      <c r="BJ1075" s="429">
        <f>BI1075*$E1075</f>
        <v>0</v>
      </c>
      <c r="BK1075" s="519"/>
      <c r="BL1075" s="684">
        <f>BK1075*$E1075</f>
        <v>0</v>
      </c>
      <c r="BM1075" s="519">
        <f>BI1075+BK1075</f>
        <v>0</v>
      </c>
      <c r="BN1075" s="429">
        <f>BM1075*$E1075</f>
        <v>0</v>
      </c>
      <c r="BO1075" s="718"/>
      <c r="BP1075" s="706">
        <f>BO1075*$E1075</f>
        <v>0</v>
      </c>
      <c r="BQ1075" s="718">
        <f>BM1075+BO1075</f>
        <v>0</v>
      </c>
      <c r="BR1075" s="706">
        <f>BQ1075*$E1075</f>
        <v>0</v>
      </c>
      <c r="BS1075" s="718"/>
      <c r="BT1075" s="706">
        <f>BS1075*$E1075</f>
        <v>0</v>
      </c>
      <c r="BU1075" s="718">
        <f>BQ1075+BS1075</f>
        <v>0</v>
      </c>
      <c r="BV1075" s="706">
        <f>BU1075*$E1075</f>
        <v>0</v>
      </c>
      <c r="BW1075" s="718"/>
      <c r="BX1075" s="706">
        <f>BW1075*$E1075</f>
        <v>0</v>
      </c>
      <c r="BY1075" s="718">
        <f>BU1075+BW1075</f>
        <v>0</v>
      </c>
      <c r="BZ1075" s="706">
        <f>BY1075*$E1075</f>
        <v>0</v>
      </c>
      <c r="CA1075" s="718"/>
      <c r="CB1075" s="706">
        <f>CA1075*$E1075</f>
        <v>0</v>
      </c>
      <c r="CC1075" s="718">
        <f>BY1075+CA1075</f>
        <v>0</v>
      </c>
      <c r="CD1075" s="706">
        <f>CC1075*$E1075</f>
        <v>0</v>
      </c>
      <c r="CE1075" s="706"/>
      <c r="CF1075" s="433">
        <f t="shared" si="2526"/>
        <v>0</v>
      </c>
    </row>
    <row r="1076" spans="1:84" s="387" customFormat="1" ht="72">
      <c r="A1076" s="360"/>
      <c r="B1076" s="448" t="s">
        <v>1510</v>
      </c>
      <c r="C1076" s="449" t="s">
        <v>1511</v>
      </c>
      <c r="D1076" s="450" t="s">
        <v>397</v>
      </c>
      <c r="E1076" s="451">
        <v>1760220</v>
      </c>
      <c r="F1076" s="452">
        <v>0</v>
      </c>
      <c r="G1076" s="429">
        <f>F1076*E1076</f>
        <v>0</v>
      </c>
      <c r="H1076" s="429"/>
      <c r="I1076" s="429"/>
      <c r="J1076" s="429"/>
      <c r="K1076" s="519"/>
      <c r="L1076" s="429"/>
      <c r="M1076" s="513">
        <f>I1076+K1076</f>
        <v>0</v>
      </c>
      <c r="N1076" s="401">
        <f>M1076*$E1076</f>
        <v>0</v>
      </c>
      <c r="O1076" s="519"/>
      <c r="P1076" s="429"/>
      <c r="Q1076" s="513">
        <f>M1076+O1076</f>
        <v>0</v>
      </c>
      <c r="R1076" s="401">
        <f>Q1076*$E1076</f>
        <v>0</v>
      </c>
      <c r="S1076" s="545"/>
      <c r="T1076" s="429"/>
      <c r="U1076" s="513">
        <f>Q1076+S1076</f>
        <v>0</v>
      </c>
      <c r="V1076" s="401">
        <f>U1076*$E1076</f>
        <v>0</v>
      </c>
      <c r="W1076" s="519"/>
      <c r="X1076" s="429"/>
      <c r="Y1076" s="513">
        <f>U1076+W1076</f>
        <v>0</v>
      </c>
      <c r="Z1076" s="401">
        <f>Y1076*$E1076</f>
        <v>0</v>
      </c>
      <c r="AA1076" s="519"/>
      <c r="AB1076" s="401">
        <f>AA1076*$E1076</f>
        <v>0</v>
      </c>
      <c r="AC1076" s="513">
        <f>Y1076+AA1076</f>
        <v>0</v>
      </c>
      <c r="AD1076" s="401">
        <f>AC1076*$E1076</f>
        <v>0</v>
      </c>
      <c r="AE1076" s="513"/>
      <c r="AF1076" s="401">
        <f>AE1076*$E1076</f>
        <v>0</v>
      </c>
      <c r="AG1076" s="513">
        <f>AC1076+AE1076</f>
        <v>0</v>
      </c>
      <c r="AH1076" s="401">
        <f>AG1076*$E1076</f>
        <v>0</v>
      </c>
      <c r="AI1076" s="513"/>
      <c r="AJ1076" s="401">
        <f>AI1076*$E1076</f>
        <v>0</v>
      </c>
      <c r="AK1076" s="513">
        <f>AG1076+AI1076</f>
        <v>0</v>
      </c>
      <c r="AL1076" s="401">
        <f t="shared" si="2579"/>
        <v>0</v>
      </c>
      <c r="AM1076" s="519"/>
      <c r="AN1076" s="429">
        <f t="shared" si="2580"/>
        <v>0</v>
      </c>
      <c r="AO1076" s="519">
        <f>AK1076+AM1076</f>
        <v>0</v>
      </c>
      <c r="AP1076" s="429">
        <f>AO1076*$E1076</f>
        <v>0</v>
      </c>
      <c r="AQ1076" s="599"/>
      <c r="AR1076" s="401">
        <f t="shared" si="2581"/>
        <v>0</v>
      </c>
      <c r="AS1076" s="519">
        <f>AO1076+AQ1076</f>
        <v>0</v>
      </c>
      <c r="AT1076" s="429">
        <f>AS1076*$E1076</f>
        <v>0</v>
      </c>
      <c r="AU1076" s="519"/>
      <c r="AV1076" s="401">
        <f t="shared" si="2582"/>
        <v>0</v>
      </c>
      <c r="AW1076" s="519">
        <f>AS1076+AU1076</f>
        <v>0</v>
      </c>
      <c r="AX1076" s="429">
        <f>AW1076*$E1076</f>
        <v>0</v>
      </c>
      <c r="AY1076" s="519"/>
      <c r="AZ1076" s="684">
        <f t="shared" si="2583"/>
        <v>0</v>
      </c>
      <c r="BA1076" s="519">
        <f>AW1076+AY1076</f>
        <v>0</v>
      </c>
      <c r="BB1076" s="429">
        <f>BA1076*$E1076</f>
        <v>0</v>
      </c>
      <c r="BC1076" s="519"/>
      <c r="BD1076" s="684">
        <f>BC1076*$E1076</f>
        <v>0</v>
      </c>
      <c r="BE1076" s="519">
        <f>BA1076+BC1076</f>
        <v>0</v>
      </c>
      <c r="BF1076" s="429">
        <f>BE1076*$E1076</f>
        <v>0</v>
      </c>
      <c r="BG1076" s="519"/>
      <c r="BH1076" s="684">
        <f>BG1076*$E1076</f>
        <v>0</v>
      </c>
      <c r="BI1076" s="519">
        <f>BE1076+BG1076</f>
        <v>0</v>
      </c>
      <c r="BJ1076" s="429">
        <f>BI1076*$E1076</f>
        <v>0</v>
      </c>
      <c r="BK1076" s="519"/>
      <c r="BL1076" s="684">
        <f>BK1076*$E1076</f>
        <v>0</v>
      </c>
      <c r="BM1076" s="519">
        <f>BI1076+BK1076</f>
        <v>0</v>
      </c>
      <c r="BN1076" s="429">
        <f>BM1076*$E1076</f>
        <v>0</v>
      </c>
      <c r="BO1076" s="718"/>
      <c r="BP1076" s="706">
        <f>BO1076*$E1076</f>
        <v>0</v>
      </c>
      <c r="BQ1076" s="718">
        <f>BM1076+BO1076</f>
        <v>0</v>
      </c>
      <c r="BR1076" s="706">
        <f>BQ1076*$E1076</f>
        <v>0</v>
      </c>
      <c r="BS1076" s="718"/>
      <c r="BT1076" s="706">
        <f>BS1076*$E1076</f>
        <v>0</v>
      </c>
      <c r="BU1076" s="718">
        <f>BQ1076+BS1076</f>
        <v>0</v>
      </c>
      <c r="BV1076" s="706">
        <f>BU1076*$E1076</f>
        <v>0</v>
      </c>
      <c r="BW1076" s="718"/>
      <c r="BX1076" s="706">
        <f>BW1076*$E1076</f>
        <v>0</v>
      </c>
      <c r="BY1076" s="718">
        <f>BU1076+BW1076</f>
        <v>0</v>
      </c>
      <c r="BZ1076" s="706">
        <f>BY1076*$E1076</f>
        <v>0</v>
      </c>
      <c r="CA1076" s="718"/>
      <c r="CB1076" s="706">
        <f>CA1076*$E1076</f>
        <v>0</v>
      </c>
      <c r="CC1076" s="718">
        <f>BY1076+CA1076</f>
        <v>0</v>
      </c>
      <c r="CD1076" s="706">
        <f>CC1076*$E1076</f>
        <v>0</v>
      </c>
      <c r="CE1076" s="705"/>
      <c r="CF1076" s="394">
        <f t="shared" si="2526"/>
        <v>0</v>
      </c>
    </row>
    <row r="1077" spans="1:84" ht="36">
      <c r="B1077" s="448" t="s">
        <v>1512</v>
      </c>
      <c r="C1077" s="449" t="s">
        <v>1513</v>
      </c>
      <c r="D1077" s="450" t="s">
        <v>392</v>
      </c>
      <c r="E1077" s="451">
        <v>1728540</v>
      </c>
      <c r="F1077" s="452">
        <v>0</v>
      </c>
      <c r="G1077" s="429">
        <f>F1077*E1077</f>
        <v>0</v>
      </c>
      <c r="H1077" s="429"/>
      <c r="I1077" s="429"/>
      <c r="J1077" s="429"/>
      <c r="K1077" s="519"/>
      <c r="L1077" s="429"/>
      <c r="M1077" s="513">
        <f>I1077+K1077</f>
        <v>0</v>
      </c>
      <c r="N1077" s="401">
        <f>M1077*$E1077</f>
        <v>0</v>
      </c>
      <c r="O1077" s="519"/>
      <c r="P1077" s="429"/>
      <c r="Q1077" s="513">
        <f>M1077+O1077</f>
        <v>0</v>
      </c>
      <c r="R1077" s="401">
        <f>Q1077*$E1077</f>
        <v>0</v>
      </c>
      <c r="S1077" s="545"/>
      <c r="T1077" s="429"/>
      <c r="U1077" s="513">
        <f>Q1077+S1077</f>
        <v>0</v>
      </c>
      <c r="V1077" s="401">
        <f>U1077*$E1077</f>
        <v>0</v>
      </c>
      <c r="W1077" s="519"/>
      <c r="X1077" s="429"/>
      <c r="Y1077" s="513">
        <f>U1077+W1077</f>
        <v>0</v>
      </c>
      <c r="Z1077" s="401">
        <f>Y1077*$E1077</f>
        <v>0</v>
      </c>
      <c r="AA1077" s="519"/>
      <c r="AB1077" s="401">
        <f>AA1077*$E1077</f>
        <v>0</v>
      </c>
      <c r="AC1077" s="513">
        <f>Y1077+AA1077</f>
        <v>0</v>
      </c>
      <c r="AD1077" s="401">
        <f>AC1077*$E1077</f>
        <v>0</v>
      </c>
      <c r="AE1077" s="513"/>
      <c r="AF1077" s="401">
        <f>AE1077*$E1077</f>
        <v>0</v>
      </c>
      <c r="AG1077" s="513">
        <f>AC1077+AE1077</f>
        <v>0</v>
      </c>
      <c r="AH1077" s="401">
        <f>AG1077*$E1077</f>
        <v>0</v>
      </c>
      <c r="AI1077" s="513"/>
      <c r="AJ1077" s="401">
        <f>AI1077*$E1077</f>
        <v>0</v>
      </c>
      <c r="AK1077" s="513">
        <f>AG1077+AI1077</f>
        <v>0</v>
      </c>
      <c r="AL1077" s="401">
        <f t="shared" si="2579"/>
        <v>0</v>
      </c>
      <c r="AM1077" s="519"/>
      <c r="AN1077" s="429">
        <f t="shared" si="2580"/>
        <v>0</v>
      </c>
      <c r="AO1077" s="519">
        <f>AK1077+AM1077</f>
        <v>0</v>
      </c>
      <c r="AP1077" s="429">
        <f>AO1077*$E1077</f>
        <v>0</v>
      </c>
      <c r="AQ1077" s="599"/>
      <c r="AR1077" s="401">
        <f t="shared" si="2581"/>
        <v>0</v>
      </c>
      <c r="AS1077" s="519">
        <f>AO1077+AQ1077</f>
        <v>0</v>
      </c>
      <c r="AT1077" s="429">
        <f>AS1077*$E1077</f>
        <v>0</v>
      </c>
      <c r="AU1077" s="519"/>
      <c r="AV1077" s="401">
        <f t="shared" ref="AV1077:AV1090" si="2584">AU1077*$E1077</f>
        <v>0</v>
      </c>
      <c r="AW1077" s="519">
        <f>AS1077+AU1077</f>
        <v>0</v>
      </c>
      <c r="AX1077" s="429">
        <f>AW1077*$E1077</f>
        <v>0</v>
      </c>
      <c r="AY1077" s="519"/>
      <c r="AZ1077" s="684">
        <f t="shared" si="2583"/>
        <v>0</v>
      </c>
      <c r="BA1077" s="519">
        <f>AW1077+AY1077</f>
        <v>0</v>
      </c>
      <c r="BB1077" s="429">
        <f>BA1077*$E1077</f>
        <v>0</v>
      </c>
      <c r="BC1077" s="519"/>
      <c r="BD1077" s="684">
        <f>BC1077*$E1077</f>
        <v>0</v>
      </c>
      <c r="BE1077" s="519">
        <f>BA1077+BC1077</f>
        <v>0</v>
      </c>
      <c r="BF1077" s="429">
        <f>BE1077*$E1077</f>
        <v>0</v>
      </c>
      <c r="BG1077" s="519"/>
      <c r="BH1077" s="684">
        <f>BG1077*$E1077</f>
        <v>0</v>
      </c>
      <c r="BI1077" s="519">
        <f>BE1077+BG1077</f>
        <v>0</v>
      </c>
      <c r="BJ1077" s="429">
        <f>BI1077*$E1077</f>
        <v>0</v>
      </c>
      <c r="BK1077" s="519"/>
      <c r="BL1077" s="684">
        <f>BK1077*$E1077</f>
        <v>0</v>
      </c>
      <c r="BM1077" s="519">
        <f>BI1077+BK1077</f>
        <v>0</v>
      </c>
      <c r="BN1077" s="429">
        <f>BM1077*$E1077</f>
        <v>0</v>
      </c>
      <c r="BO1077" s="718"/>
      <c r="BP1077" s="706">
        <f>BO1077*$E1077</f>
        <v>0</v>
      </c>
      <c r="BQ1077" s="718">
        <f>BM1077+BO1077</f>
        <v>0</v>
      </c>
      <c r="BR1077" s="706">
        <f>BQ1077*$E1077</f>
        <v>0</v>
      </c>
      <c r="BS1077" s="718"/>
      <c r="BT1077" s="706">
        <f>BS1077*$E1077</f>
        <v>0</v>
      </c>
      <c r="BU1077" s="718">
        <f>BQ1077+BS1077</f>
        <v>0</v>
      </c>
      <c r="BV1077" s="706">
        <f>BU1077*$E1077</f>
        <v>0</v>
      </c>
      <c r="BW1077" s="718"/>
      <c r="BX1077" s="706">
        <f>BW1077*$E1077</f>
        <v>0</v>
      </c>
      <c r="BY1077" s="718">
        <f>BU1077+BW1077</f>
        <v>0</v>
      </c>
      <c r="BZ1077" s="706">
        <f>BY1077*$E1077</f>
        <v>0</v>
      </c>
      <c r="CA1077" s="718"/>
      <c r="CB1077" s="706">
        <f>CA1077*$E1077</f>
        <v>0</v>
      </c>
      <c r="CC1077" s="718">
        <f>BY1077+CA1077</f>
        <v>0</v>
      </c>
      <c r="CD1077" s="706">
        <f>CC1077*$E1077</f>
        <v>0</v>
      </c>
      <c r="CE1077" s="706"/>
      <c r="CF1077" s="433">
        <f t="shared" si="2526"/>
        <v>0</v>
      </c>
    </row>
    <row r="1078" spans="1:84" ht="144">
      <c r="B1078" s="448" t="s">
        <v>1514</v>
      </c>
      <c r="C1078" s="449" t="s">
        <v>1515</v>
      </c>
      <c r="D1078" s="450" t="s">
        <v>397</v>
      </c>
      <c r="E1078" s="451">
        <v>160479</v>
      </c>
      <c r="F1078" s="452">
        <v>0</v>
      </c>
      <c r="G1078" s="429">
        <f>F1078*E1078</f>
        <v>0</v>
      </c>
      <c r="H1078" s="429"/>
      <c r="I1078" s="429"/>
      <c r="J1078" s="429"/>
      <c r="K1078" s="519"/>
      <c r="L1078" s="429"/>
      <c r="M1078" s="513">
        <f>I1078+K1078</f>
        <v>0</v>
      </c>
      <c r="N1078" s="401">
        <f>M1078*$E1078</f>
        <v>0</v>
      </c>
      <c r="O1078" s="519"/>
      <c r="P1078" s="429"/>
      <c r="Q1078" s="513">
        <f>M1078+O1078</f>
        <v>0</v>
      </c>
      <c r="R1078" s="401">
        <f>Q1078*$E1078</f>
        <v>0</v>
      </c>
      <c r="S1078" s="545"/>
      <c r="T1078" s="429"/>
      <c r="U1078" s="513">
        <f>Q1078+S1078</f>
        <v>0</v>
      </c>
      <c r="V1078" s="401">
        <f>U1078*$E1078</f>
        <v>0</v>
      </c>
      <c r="W1078" s="519"/>
      <c r="X1078" s="429"/>
      <c r="Y1078" s="513">
        <f>U1078+W1078</f>
        <v>0</v>
      </c>
      <c r="Z1078" s="401">
        <f>Y1078*$E1078</f>
        <v>0</v>
      </c>
      <c r="AA1078" s="519"/>
      <c r="AB1078" s="401">
        <f>AA1078*$E1078</f>
        <v>0</v>
      </c>
      <c r="AC1078" s="513">
        <f>Y1078+AA1078</f>
        <v>0</v>
      </c>
      <c r="AD1078" s="401">
        <f>AC1078*$E1078</f>
        <v>0</v>
      </c>
      <c r="AE1078" s="513"/>
      <c r="AF1078" s="401">
        <f>AE1078*$E1078</f>
        <v>0</v>
      </c>
      <c r="AG1078" s="513">
        <f>AC1078+AE1078</f>
        <v>0</v>
      </c>
      <c r="AH1078" s="401">
        <f>AG1078*$E1078</f>
        <v>0</v>
      </c>
      <c r="AI1078" s="513"/>
      <c r="AJ1078" s="401">
        <f>AI1078*$E1078</f>
        <v>0</v>
      </c>
      <c r="AK1078" s="513">
        <f>AG1078+AI1078</f>
        <v>0</v>
      </c>
      <c r="AL1078" s="401">
        <f t="shared" si="2579"/>
        <v>0</v>
      </c>
      <c r="AM1078" s="519"/>
      <c r="AN1078" s="429">
        <f t="shared" si="2580"/>
        <v>0</v>
      </c>
      <c r="AO1078" s="519">
        <f>AK1078+AM1078</f>
        <v>0</v>
      </c>
      <c r="AP1078" s="429">
        <f>AO1078*$E1078</f>
        <v>0</v>
      </c>
      <c r="AQ1078" s="599"/>
      <c r="AR1078" s="401">
        <f t="shared" si="2581"/>
        <v>0</v>
      </c>
      <c r="AS1078" s="519">
        <f>AO1078+AQ1078</f>
        <v>0</v>
      </c>
      <c r="AT1078" s="429">
        <f>AS1078*$E1078</f>
        <v>0</v>
      </c>
      <c r="AU1078" s="519"/>
      <c r="AV1078" s="401">
        <f t="shared" si="2584"/>
        <v>0</v>
      </c>
      <c r="AW1078" s="519">
        <f>AS1078+AU1078</f>
        <v>0</v>
      </c>
      <c r="AX1078" s="429">
        <f>AW1078*$E1078</f>
        <v>0</v>
      </c>
      <c r="AY1078" s="519"/>
      <c r="AZ1078" s="684">
        <f t="shared" si="2583"/>
        <v>0</v>
      </c>
      <c r="BA1078" s="519">
        <f>AW1078+AY1078</f>
        <v>0</v>
      </c>
      <c r="BB1078" s="429">
        <f>BA1078*$E1078</f>
        <v>0</v>
      </c>
      <c r="BC1078" s="519"/>
      <c r="BD1078" s="684">
        <f>BC1078*$E1078</f>
        <v>0</v>
      </c>
      <c r="BE1078" s="519">
        <f>BA1078+BC1078</f>
        <v>0</v>
      </c>
      <c r="BF1078" s="429">
        <f>BE1078*$E1078</f>
        <v>0</v>
      </c>
      <c r="BG1078" s="519"/>
      <c r="BH1078" s="684">
        <f>BG1078*$E1078</f>
        <v>0</v>
      </c>
      <c r="BI1078" s="519">
        <f>BE1078+BG1078</f>
        <v>0</v>
      </c>
      <c r="BJ1078" s="429">
        <f>BI1078*$E1078</f>
        <v>0</v>
      </c>
      <c r="BK1078" s="519"/>
      <c r="BL1078" s="684">
        <f>BK1078*$E1078</f>
        <v>0</v>
      </c>
      <c r="BM1078" s="519">
        <f>BI1078+BK1078</f>
        <v>0</v>
      </c>
      <c r="BN1078" s="429">
        <f>BM1078*$E1078</f>
        <v>0</v>
      </c>
      <c r="BO1078" s="718"/>
      <c r="BP1078" s="706">
        <f>BO1078*$E1078</f>
        <v>0</v>
      </c>
      <c r="BQ1078" s="718">
        <f>BM1078+BO1078</f>
        <v>0</v>
      </c>
      <c r="BR1078" s="706">
        <f>BQ1078*$E1078</f>
        <v>0</v>
      </c>
      <c r="BS1078" s="718"/>
      <c r="BT1078" s="706">
        <f>BS1078*$E1078</f>
        <v>0</v>
      </c>
      <c r="BU1078" s="718">
        <f>BQ1078+BS1078</f>
        <v>0</v>
      </c>
      <c r="BV1078" s="706">
        <f>BU1078*$E1078</f>
        <v>0</v>
      </c>
      <c r="BW1078" s="718"/>
      <c r="BX1078" s="706">
        <f>BW1078*$E1078</f>
        <v>0</v>
      </c>
      <c r="BY1078" s="718">
        <f>BU1078+BW1078</f>
        <v>0</v>
      </c>
      <c r="BZ1078" s="706">
        <f>BY1078*$E1078</f>
        <v>0</v>
      </c>
      <c r="CA1078" s="718"/>
      <c r="CB1078" s="706">
        <f>CA1078*$E1078</f>
        <v>0</v>
      </c>
      <c r="CC1078" s="718">
        <f>BY1078+CA1078</f>
        <v>0</v>
      </c>
      <c r="CD1078" s="706">
        <f>CC1078*$E1078</f>
        <v>0</v>
      </c>
      <c r="CE1078" s="706"/>
      <c r="CF1078" s="433">
        <f t="shared" si="2526"/>
        <v>0</v>
      </c>
    </row>
    <row r="1079" spans="1:84">
      <c r="A1079" s="387" t="s">
        <v>1786</v>
      </c>
      <c r="B1079" s="388" t="s">
        <v>1516</v>
      </c>
      <c r="C1079" s="389" t="s">
        <v>1517</v>
      </c>
      <c r="D1079" s="390"/>
      <c r="E1079" s="391"/>
      <c r="F1079" s="392"/>
      <c r="G1079" s="393"/>
      <c r="H1079" s="393">
        <f>SUM(G1080:G1088)</f>
        <v>0</v>
      </c>
      <c r="I1079" s="393"/>
      <c r="J1079" s="393"/>
      <c r="K1079" s="514" t="s">
        <v>126</v>
      </c>
      <c r="L1079" s="393">
        <f>SUM(L1080:L1088)</f>
        <v>0</v>
      </c>
      <c r="M1079" s="514"/>
      <c r="N1079" s="393">
        <f>SUM(N1080:N1088)</f>
        <v>950400</v>
      </c>
      <c r="O1079" s="514"/>
      <c r="P1079" s="393"/>
      <c r="Q1079" s="514"/>
      <c r="R1079" s="393">
        <f>SUM(R1080:R1088)</f>
        <v>950400</v>
      </c>
      <c r="S1079" s="539"/>
      <c r="T1079" s="393">
        <f>SUM(T1080:T1088)</f>
        <v>0</v>
      </c>
      <c r="U1079" s="514"/>
      <c r="V1079" s="393">
        <f>SUM(V1080:V1088)</f>
        <v>950400</v>
      </c>
      <c r="W1079" s="514"/>
      <c r="X1079" s="393">
        <f>SUM(X1080:X1088)</f>
        <v>0</v>
      </c>
      <c r="Y1079" s="514"/>
      <c r="Z1079" s="393">
        <f>SUM(Z1080:Z1088)</f>
        <v>950400</v>
      </c>
      <c r="AA1079" s="514"/>
      <c r="AB1079" s="393">
        <f>SUM(AB1080:AB1088)</f>
        <v>0</v>
      </c>
      <c r="AC1079" s="514"/>
      <c r="AD1079" s="393">
        <f>SUM(AD1080:AD1088)</f>
        <v>950400</v>
      </c>
      <c r="AE1079" s="514"/>
      <c r="AF1079" s="393">
        <f>SUM(AF1080:AF1088)</f>
        <v>0</v>
      </c>
      <c r="AG1079" s="514"/>
      <c r="AH1079" s="393">
        <f>SUM(AH1080:AH1088)</f>
        <v>950400</v>
      </c>
      <c r="AI1079" s="514"/>
      <c r="AJ1079" s="393">
        <f>SUM(AJ1080:AJ1088)</f>
        <v>0</v>
      </c>
      <c r="AK1079" s="514"/>
      <c r="AL1079" s="393">
        <f>SUM(AL1080:AL1088)</f>
        <v>950400</v>
      </c>
      <c r="AM1079" s="393"/>
      <c r="AN1079" s="393">
        <f>SUM(AN1080:AN1088)</f>
        <v>0</v>
      </c>
      <c r="AO1079" s="514"/>
      <c r="AP1079" s="393">
        <f>SUM(AP1080:AP1088)</f>
        <v>950400</v>
      </c>
      <c r="AQ1079" s="590"/>
      <c r="AR1079" s="393">
        <f>SUM(AR1080:AR1088)</f>
        <v>0</v>
      </c>
      <c r="AS1079" s="514"/>
      <c r="AT1079" s="393">
        <f>SUM(AT1080:AT1088)</f>
        <v>950400</v>
      </c>
      <c r="AU1079" s="514"/>
      <c r="AV1079" s="393">
        <f>SUM(AV1080:AV1088)</f>
        <v>0</v>
      </c>
      <c r="AW1079" s="514"/>
      <c r="AX1079" s="393">
        <f>SUM(AX1080:AX1088)</f>
        <v>950400</v>
      </c>
      <c r="AY1079" s="514" t="s">
        <v>126</v>
      </c>
      <c r="AZ1079" s="393">
        <f>SUM(AZ1080:AZ1088)</f>
        <v>0</v>
      </c>
      <c r="BA1079" s="514"/>
      <c r="BB1079" s="393">
        <f>SUM(BB1080:BB1088)</f>
        <v>950400</v>
      </c>
      <c r="BC1079" s="514" t="s">
        <v>126</v>
      </c>
      <c r="BD1079" s="393">
        <f>SUM(BD1080:BD1088)</f>
        <v>0</v>
      </c>
      <c r="BE1079" s="514"/>
      <c r="BF1079" s="393">
        <f>SUM(BF1080:BF1088)</f>
        <v>950400</v>
      </c>
      <c r="BG1079" s="514"/>
      <c r="BH1079" s="393">
        <f>SUM(BH1080:BH1088)</f>
        <v>0</v>
      </c>
      <c r="BI1079" s="514"/>
      <c r="BJ1079" s="393">
        <f>SUM(BJ1080:BJ1088)</f>
        <v>950400</v>
      </c>
      <c r="BK1079" s="514"/>
      <c r="BL1079" s="393">
        <f>SUM(BL1080:BL1088)</f>
        <v>0</v>
      </c>
      <c r="BM1079" s="514"/>
      <c r="BN1079" s="393">
        <f>SUM(BN1080:BN1088)</f>
        <v>950400</v>
      </c>
      <c r="BO1079" s="717"/>
      <c r="BP1079" s="705">
        <f>SUM(BP1080:BP1088)</f>
        <v>0</v>
      </c>
      <c r="BQ1079" s="717"/>
      <c r="BR1079" s="705">
        <f>SUM(BR1080:BR1088)</f>
        <v>950400</v>
      </c>
      <c r="BS1079" s="717"/>
      <c r="BT1079" s="705">
        <f>SUM(BT1080:BT1088)</f>
        <v>0</v>
      </c>
      <c r="BU1079" s="717"/>
      <c r="BV1079" s="705">
        <f>SUM(BV1080:BV1088)</f>
        <v>950400</v>
      </c>
      <c r="BW1079" s="717"/>
      <c r="BX1079" s="705">
        <f>SUM(BX1080:BX1088)</f>
        <v>0</v>
      </c>
      <c r="BY1079" s="717"/>
      <c r="BZ1079" s="705">
        <f>SUM(BZ1080:BZ1088)</f>
        <v>950400</v>
      </c>
      <c r="CA1079" s="717"/>
      <c r="CB1079" s="705">
        <f>SUM(CB1080:CB1088)</f>
        <v>0</v>
      </c>
      <c r="CC1079" s="717"/>
      <c r="CD1079" s="705">
        <f>SUM(CD1080:CD1088)</f>
        <v>950400</v>
      </c>
      <c r="CE1079" s="706"/>
      <c r="CF1079" s="433">
        <f t="shared" si="2526"/>
        <v>0</v>
      </c>
    </row>
    <row r="1080" spans="1:84" ht="54">
      <c r="B1080" s="448" t="s">
        <v>1518</v>
      </c>
      <c r="C1080" s="449" t="s">
        <v>1519</v>
      </c>
      <c r="D1080" s="450" t="s">
        <v>397</v>
      </c>
      <c r="E1080" s="451">
        <v>59400</v>
      </c>
      <c r="F1080" s="452">
        <v>0</v>
      </c>
      <c r="G1080" s="429">
        <f t="shared" ref="G1080:G1088" si="2585">F1080*E1080</f>
        <v>0</v>
      </c>
      <c r="H1080" s="429"/>
      <c r="I1080" s="429"/>
      <c r="J1080" s="429"/>
      <c r="K1080" s="519"/>
      <c r="L1080" s="429"/>
      <c r="M1080" s="513">
        <f t="shared" ref="M1080:M1088" si="2586">I1080+K1080</f>
        <v>0</v>
      </c>
      <c r="N1080" s="401">
        <f t="shared" ref="N1080:N1088" si="2587">M1080*$E1080</f>
        <v>0</v>
      </c>
      <c r="O1080" s="519"/>
      <c r="P1080" s="429"/>
      <c r="Q1080" s="513">
        <f t="shared" ref="Q1080:Q1088" si="2588">M1080+O1080</f>
        <v>0</v>
      </c>
      <c r="R1080" s="401">
        <f t="shared" ref="R1080:R1088" si="2589">Q1080*$E1080</f>
        <v>0</v>
      </c>
      <c r="S1080" s="545"/>
      <c r="T1080" s="429"/>
      <c r="U1080" s="513">
        <f t="shared" ref="U1080:U1088" si="2590">Q1080+S1080</f>
        <v>0</v>
      </c>
      <c r="V1080" s="401">
        <f t="shared" ref="V1080:V1088" si="2591">U1080*$E1080</f>
        <v>0</v>
      </c>
      <c r="W1080" s="519"/>
      <c r="X1080" s="429"/>
      <c r="Y1080" s="513">
        <f t="shared" ref="Y1080:Y1088" si="2592">U1080+W1080</f>
        <v>0</v>
      </c>
      <c r="Z1080" s="401">
        <f t="shared" ref="Z1080:Z1088" si="2593">Y1080*$E1080</f>
        <v>0</v>
      </c>
      <c r="AA1080" s="519"/>
      <c r="AB1080" s="401">
        <f t="shared" ref="AB1080:AB1088" si="2594">AA1080*$E1080</f>
        <v>0</v>
      </c>
      <c r="AC1080" s="513">
        <f t="shared" ref="AC1080:AC1088" si="2595">Y1080+AA1080</f>
        <v>0</v>
      </c>
      <c r="AD1080" s="401">
        <f t="shared" ref="AD1080:AD1088" si="2596">AC1080*$E1080</f>
        <v>0</v>
      </c>
      <c r="AE1080" s="513"/>
      <c r="AF1080" s="401">
        <f t="shared" ref="AF1080:AF1088" si="2597">AE1080*$E1080</f>
        <v>0</v>
      </c>
      <c r="AG1080" s="513">
        <f t="shared" ref="AG1080:AG1088" si="2598">AC1080+AE1080</f>
        <v>0</v>
      </c>
      <c r="AH1080" s="401">
        <f t="shared" ref="AH1080:AH1088" si="2599">AG1080*$E1080</f>
        <v>0</v>
      </c>
      <c r="AI1080" s="513"/>
      <c r="AJ1080" s="401">
        <f t="shared" ref="AJ1080:AJ1088" si="2600">AI1080*$E1080</f>
        <v>0</v>
      </c>
      <c r="AK1080" s="513">
        <f t="shared" ref="AK1080:AK1088" si="2601">AG1080+AI1080</f>
        <v>0</v>
      </c>
      <c r="AL1080" s="401">
        <f t="shared" si="2579"/>
        <v>0</v>
      </c>
      <c r="AM1080" s="519"/>
      <c r="AN1080" s="429">
        <f t="shared" si="2580"/>
        <v>0</v>
      </c>
      <c r="AO1080" s="519">
        <f t="shared" ref="AO1080:AO1088" si="2602">AK1080+AM1080</f>
        <v>0</v>
      </c>
      <c r="AP1080" s="429">
        <f t="shared" ref="AP1080:AP1088" si="2603">AO1080*$E1080</f>
        <v>0</v>
      </c>
      <c r="AQ1080" s="599"/>
      <c r="AR1080" s="401">
        <f t="shared" si="2581"/>
        <v>0</v>
      </c>
      <c r="AS1080" s="519">
        <f t="shared" ref="AS1080:AS1088" si="2604">AO1080+AQ1080</f>
        <v>0</v>
      </c>
      <c r="AT1080" s="429">
        <f t="shared" ref="AT1080:AT1088" si="2605">AS1080*$E1080</f>
        <v>0</v>
      </c>
      <c r="AU1080" s="519"/>
      <c r="AV1080" s="401">
        <f t="shared" si="2584"/>
        <v>0</v>
      </c>
      <c r="AW1080" s="519">
        <f t="shared" ref="AW1080:AW1088" si="2606">AS1080+AU1080</f>
        <v>0</v>
      </c>
      <c r="AX1080" s="429">
        <f t="shared" ref="AX1080:AX1088" si="2607">AW1080*$E1080</f>
        <v>0</v>
      </c>
      <c r="AY1080" s="519"/>
      <c r="AZ1080" s="684">
        <f t="shared" si="2583"/>
        <v>0</v>
      </c>
      <c r="BA1080" s="519">
        <f t="shared" ref="BA1080:BA1088" si="2608">AW1080+AY1080</f>
        <v>0</v>
      </c>
      <c r="BB1080" s="429">
        <f t="shared" ref="BB1080:BB1088" si="2609">BA1080*$E1080</f>
        <v>0</v>
      </c>
      <c r="BC1080" s="519"/>
      <c r="BD1080" s="684">
        <f t="shared" ref="BD1080:BD1088" si="2610">BC1080*$E1080</f>
        <v>0</v>
      </c>
      <c r="BE1080" s="519">
        <f t="shared" ref="BE1080:BE1088" si="2611">BA1080+BC1080</f>
        <v>0</v>
      </c>
      <c r="BF1080" s="429">
        <f t="shared" ref="BF1080:BF1088" si="2612">BE1080*$E1080</f>
        <v>0</v>
      </c>
      <c r="BG1080" s="519"/>
      <c r="BH1080" s="684">
        <f t="shared" ref="BH1080:BH1088" si="2613">BG1080*$E1080</f>
        <v>0</v>
      </c>
      <c r="BI1080" s="519">
        <f t="shared" ref="BI1080:BI1088" si="2614">BE1080+BG1080</f>
        <v>0</v>
      </c>
      <c r="BJ1080" s="429">
        <f t="shared" ref="BJ1080:BJ1088" si="2615">BI1080*$E1080</f>
        <v>0</v>
      </c>
      <c r="BK1080" s="519"/>
      <c r="BL1080" s="684">
        <f t="shared" ref="BL1080:BL1088" si="2616">BK1080*$E1080</f>
        <v>0</v>
      </c>
      <c r="BM1080" s="519">
        <f t="shared" ref="BM1080:BM1088" si="2617">BI1080+BK1080</f>
        <v>0</v>
      </c>
      <c r="BN1080" s="429">
        <f t="shared" ref="BN1080:BN1088" si="2618">BM1080*$E1080</f>
        <v>0</v>
      </c>
      <c r="BO1080" s="718"/>
      <c r="BP1080" s="706">
        <f t="shared" ref="BP1080:BP1088" si="2619">BO1080*$E1080</f>
        <v>0</v>
      </c>
      <c r="BQ1080" s="718">
        <f t="shared" ref="BQ1080:BQ1088" si="2620">BM1080+BO1080</f>
        <v>0</v>
      </c>
      <c r="BR1080" s="706">
        <f t="shared" ref="BR1080:BR1088" si="2621">BQ1080*$E1080</f>
        <v>0</v>
      </c>
      <c r="BS1080" s="718"/>
      <c r="BT1080" s="706">
        <f t="shared" ref="BT1080:BT1088" si="2622">BS1080*$E1080</f>
        <v>0</v>
      </c>
      <c r="BU1080" s="718">
        <f t="shared" ref="BU1080:BU1088" si="2623">BQ1080+BS1080</f>
        <v>0</v>
      </c>
      <c r="BV1080" s="706">
        <f t="shared" ref="BV1080:BV1088" si="2624">BU1080*$E1080</f>
        <v>0</v>
      </c>
      <c r="BW1080" s="718"/>
      <c r="BX1080" s="706">
        <f t="shared" ref="BX1080:BX1088" si="2625">BW1080*$E1080</f>
        <v>0</v>
      </c>
      <c r="BY1080" s="718">
        <f t="shared" ref="BY1080:BY1088" si="2626">BU1080+BW1080</f>
        <v>0</v>
      </c>
      <c r="BZ1080" s="706">
        <f t="shared" ref="BZ1080:BZ1088" si="2627">BY1080*$E1080</f>
        <v>0</v>
      </c>
      <c r="CA1080" s="718"/>
      <c r="CB1080" s="706">
        <f t="shared" ref="CB1080:CB1088" si="2628">CA1080*$E1080</f>
        <v>0</v>
      </c>
      <c r="CC1080" s="718">
        <f t="shared" ref="CC1080:CC1088" si="2629">BY1080+CA1080</f>
        <v>0</v>
      </c>
      <c r="CD1080" s="706">
        <f t="shared" ref="CD1080:CD1088" si="2630">CC1080*$E1080</f>
        <v>0</v>
      </c>
      <c r="CE1080" s="706"/>
      <c r="CF1080" s="433">
        <f t="shared" si="2526"/>
        <v>0</v>
      </c>
    </row>
    <row r="1081" spans="1:84" ht="54">
      <c r="B1081" s="448" t="s">
        <v>1520</v>
      </c>
      <c r="C1081" s="449" t="s">
        <v>1521</v>
      </c>
      <c r="D1081" s="450" t="s">
        <v>392</v>
      </c>
      <c r="E1081" s="451">
        <v>41580</v>
      </c>
      <c r="F1081" s="452">
        <v>0</v>
      </c>
      <c r="G1081" s="429">
        <f t="shared" si="2585"/>
        <v>0</v>
      </c>
      <c r="H1081" s="429"/>
      <c r="I1081" s="429"/>
      <c r="J1081" s="429"/>
      <c r="K1081" s="519"/>
      <c r="L1081" s="429"/>
      <c r="M1081" s="513">
        <f t="shared" si="2586"/>
        <v>0</v>
      </c>
      <c r="N1081" s="401">
        <f t="shared" si="2587"/>
        <v>0</v>
      </c>
      <c r="O1081" s="519"/>
      <c r="P1081" s="429"/>
      <c r="Q1081" s="513">
        <f t="shared" si="2588"/>
        <v>0</v>
      </c>
      <c r="R1081" s="401">
        <f t="shared" si="2589"/>
        <v>0</v>
      </c>
      <c r="S1081" s="545"/>
      <c r="T1081" s="429"/>
      <c r="U1081" s="513">
        <f t="shared" si="2590"/>
        <v>0</v>
      </c>
      <c r="V1081" s="401">
        <f t="shared" si="2591"/>
        <v>0</v>
      </c>
      <c r="W1081" s="519"/>
      <c r="X1081" s="429"/>
      <c r="Y1081" s="513">
        <f t="shared" si="2592"/>
        <v>0</v>
      </c>
      <c r="Z1081" s="401">
        <f t="shared" si="2593"/>
        <v>0</v>
      </c>
      <c r="AA1081" s="519"/>
      <c r="AB1081" s="401">
        <f t="shared" si="2594"/>
        <v>0</v>
      </c>
      <c r="AC1081" s="513">
        <f t="shared" si="2595"/>
        <v>0</v>
      </c>
      <c r="AD1081" s="401">
        <f t="shared" si="2596"/>
        <v>0</v>
      </c>
      <c r="AE1081" s="513"/>
      <c r="AF1081" s="401">
        <f t="shared" si="2597"/>
        <v>0</v>
      </c>
      <c r="AG1081" s="513">
        <f t="shared" si="2598"/>
        <v>0</v>
      </c>
      <c r="AH1081" s="401">
        <f t="shared" si="2599"/>
        <v>0</v>
      </c>
      <c r="AI1081" s="513"/>
      <c r="AJ1081" s="401">
        <f t="shared" si="2600"/>
        <v>0</v>
      </c>
      <c r="AK1081" s="513">
        <f t="shared" si="2601"/>
        <v>0</v>
      </c>
      <c r="AL1081" s="401">
        <f t="shared" si="2579"/>
        <v>0</v>
      </c>
      <c r="AM1081" s="519"/>
      <c r="AN1081" s="429">
        <f t="shared" si="2580"/>
        <v>0</v>
      </c>
      <c r="AO1081" s="519">
        <f t="shared" si="2602"/>
        <v>0</v>
      </c>
      <c r="AP1081" s="429">
        <f t="shared" si="2603"/>
        <v>0</v>
      </c>
      <c r="AQ1081" s="599"/>
      <c r="AR1081" s="401">
        <f t="shared" si="2581"/>
        <v>0</v>
      </c>
      <c r="AS1081" s="519">
        <f t="shared" si="2604"/>
        <v>0</v>
      </c>
      <c r="AT1081" s="429">
        <f t="shared" si="2605"/>
        <v>0</v>
      </c>
      <c r="AU1081" s="519"/>
      <c r="AV1081" s="401">
        <f t="shared" si="2584"/>
        <v>0</v>
      </c>
      <c r="AW1081" s="519">
        <f t="shared" si="2606"/>
        <v>0</v>
      </c>
      <c r="AX1081" s="429">
        <f t="shared" si="2607"/>
        <v>0</v>
      </c>
      <c r="AY1081" s="519"/>
      <c r="AZ1081" s="684">
        <f t="shared" si="2583"/>
        <v>0</v>
      </c>
      <c r="BA1081" s="519">
        <f t="shared" si="2608"/>
        <v>0</v>
      </c>
      <c r="BB1081" s="429">
        <f t="shared" si="2609"/>
        <v>0</v>
      </c>
      <c r="BC1081" s="519"/>
      <c r="BD1081" s="684">
        <f t="shared" si="2610"/>
        <v>0</v>
      </c>
      <c r="BE1081" s="519">
        <f t="shared" si="2611"/>
        <v>0</v>
      </c>
      <c r="BF1081" s="429">
        <f t="shared" si="2612"/>
        <v>0</v>
      </c>
      <c r="BG1081" s="519"/>
      <c r="BH1081" s="684">
        <f t="shared" si="2613"/>
        <v>0</v>
      </c>
      <c r="BI1081" s="519">
        <f t="shared" si="2614"/>
        <v>0</v>
      </c>
      <c r="BJ1081" s="429">
        <f t="shared" si="2615"/>
        <v>0</v>
      </c>
      <c r="BK1081" s="519"/>
      <c r="BL1081" s="684">
        <f t="shared" si="2616"/>
        <v>0</v>
      </c>
      <c r="BM1081" s="519">
        <f t="shared" si="2617"/>
        <v>0</v>
      </c>
      <c r="BN1081" s="429">
        <f t="shared" si="2618"/>
        <v>0</v>
      </c>
      <c r="BO1081" s="718"/>
      <c r="BP1081" s="706">
        <f t="shared" si="2619"/>
        <v>0</v>
      </c>
      <c r="BQ1081" s="718">
        <f t="shared" si="2620"/>
        <v>0</v>
      </c>
      <c r="BR1081" s="706">
        <f t="shared" si="2621"/>
        <v>0</v>
      </c>
      <c r="BS1081" s="718"/>
      <c r="BT1081" s="706">
        <f t="shared" si="2622"/>
        <v>0</v>
      </c>
      <c r="BU1081" s="718">
        <f t="shared" si="2623"/>
        <v>0</v>
      </c>
      <c r="BV1081" s="706">
        <f t="shared" si="2624"/>
        <v>0</v>
      </c>
      <c r="BW1081" s="718"/>
      <c r="BX1081" s="706">
        <f t="shared" si="2625"/>
        <v>0</v>
      </c>
      <c r="BY1081" s="718">
        <f t="shared" si="2626"/>
        <v>0</v>
      </c>
      <c r="BZ1081" s="706">
        <f t="shared" si="2627"/>
        <v>0</v>
      </c>
      <c r="CA1081" s="718"/>
      <c r="CB1081" s="706">
        <f t="shared" si="2628"/>
        <v>0</v>
      </c>
      <c r="CC1081" s="718">
        <f t="shared" si="2629"/>
        <v>0</v>
      </c>
      <c r="CD1081" s="706">
        <f t="shared" si="2630"/>
        <v>0</v>
      </c>
      <c r="CE1081" s="706"/>
      <c r="CF1081" s="433">
        <f t="shared" si="2526"/>
        <v>0</v>
      </c>
    </row>
    <row r="1082" spans="1:84" ht="36">
      <c r="B1082" s="448" t="s">
        <v>1522</v>
      </c>
      <c r="C1082" s="449" t="s">
        <v>1523</v>
      </c>
      <c r="D1082" s="450" t="s">
        <v>389</v>
      </c>
      <c r="E1082" s="451">
        <v>10395</v>
      </c>
      <c r="F1082" s="452">
        <v>0</v>
      </c>
      <c r="G1082" s="429">
        <f t="shared" si="2585"/>
        <v>0</v>
      </c>
      <c r="H1082" s="429"/>
      <c r="I1082" s="429"/>
      <c r="J1082" s="429"/>
      <c r="K1082" s="519"/>
      <c r="L1082" s="429"/>
      <c r="M1082" s="513">
        <f t="shared" si="2586"/>
        <v>0</v>
      </c>
      <c r="N1082" s="401">
        <f t="shared" si="2587"/>
        <v>0</v>
      </c>
      <c r="O1082" s="519"/>
      <c r="P1082" s="429"/>
      <c r="Q1082" s="513">
        <f t="shared" si="2588"/>
        <v>0</v>
      </c>
      <c r="R1082" s="401">
        <f t="shared" si="2589"/>
        <v>0</v>
      </c>
      <c r="S1082" s="545"/>
      <c r="T1082" s="429"/>
      <c r="U1082" s="513">
        <f t="shared" si="2590"/>
        <v>0</v>
      </c>
      <c r="V1082" s="401">
        <f t="shared" si="2591"/>
        <v>0</v>
      </c>
      <c r="W1082" s="519"/>
      <c r="X1082" s="429"/>
      <c r="Y1082" s="513">
        <f t="shared" si="2592"/>
        <v>0</v>
      </c>
      <c r="Z1082" s="401">
        <f t="shared" si="2593"/>
        <v>0</v>
      </c>
      <c r="AA1082" s="519"/>
      <c r="AB1082" s="401">
        <f t="shared" si="2594"/>
        <v>0</v>
      </c>
      <c r="AC1082" s="513">
        <f t="shared" si="2595"/>
        <v>0</v>
      </c>
      <c r="AD1082" s="401">
        <f t="shared" si="2596"/>
        <v>0</v>
      </c>
      <c r="AE1082" s="513"/>
      <c r="AF1082" s="401">
        <f t="shared" si="2597"/>
        <v>0</v>
      </c>
      <c r="AG1082" s="513">
        <f t="shared" si="2598"/>
        <v>0</v>
      </c>
      <c r="AH1082" s="401">
        <f t="shared" si="2599"/>
        <v>0</v>
      </c>
      <c r="AI1082" s="513"/>
      <c r="AJ1082" s="401">
        <f t="shared" si="2600"/>
        <v>0</v>
      </c>
      <c r="AK1082" s="513">
        <f t="shared" si="2601"/>
        <v>0</v>
      </c>
      <c r="AL1082" s="401">
        <f t="shared" si="2579"/>
        <v>0</v>
      </c>
      <c r="AM1082" s="519"/>
      <c r="AN1082" s="429">
        <f t="shared" si="2580"/>
        <v>0</v>
      </c>
      <c r="AO1082" s="519">
        <f t="shared" si="2602"/>
        <v>0</v>
      </c>
      <c r="AP1082" s="429">
        <f t="shared" si="2603"/>
        <v>0</v>
      </c>
      <c r="AQ1082" s="599"/>
      <c r="AR1082" s="401">
        <f t="shared" si="2581"/>
        <v>0</v>
      </c>
      <c r="AS1082" s="519">
        <f t="shared" si="2604"/>
        <v>0</v>
      </c>
      <c r="AT1082" s="429">
        <f t="shared" si="2605"/>
        <v>0</v>
      </c>
      <c r="AU1082" s="519"/>
      <c r="AV1082" s="401">
        <f t="shared" si="2584"/>
        <v>0</v>
      </c>
      <c r="AW1082" s="519">
        <f t="shared" si="2606"/>
        <v>0</v>
      </c>
      <c r="AX1082" s="429">
        <f t="shared" si="2607"/>
        <v>0</v>
      </c>
      <c r="AY1082" s="519"/>
      <c r="AZ1082" s="684">
        <f t="shared" si="2583"/>
        <v>0</v>
      </c>
      <c r="BA1082" s="519">
        <f t="shared" si="2608"/>
        <v>0</v>
      </c>
      <c r="BB1082" s="429">
        <f t="shared" si="2609"/>
        <v>0</v>
      </c>
      <c r="BC1082" s="519"/>
      <c r="BD1082" s="684">
        <f t="shared" si="2610"/>
        <v>0</v>
      </c>
      <c r="BE1082" s="519">
        <f t="shared" si="2611"/>
        <v>0</v>
      </c>
      <c r="BF1082" s="429">
        <f t="shared" si="2612"/>
        <v>0</v>
      </c>
      <c r="BG1082" s="519"/>
      <c r="BH1082" s="684">
        <f t="shared" si="2613"/>
        <v>0</v>
      </c>
      <c r="BI1082" s="519">
        <f t="shared" si="2614"/>
        <v>0</v>
      </c>
      <c r="BJ1082" s="429">
        <f t="shared" si="2615"/>
        <v>0</v>
      </c>
      <c r="BK1082" s="519"/>
      <c r="BL1082" s="684">
        <f t="shared" si="2616"/>
        <v>0</v>
      </c>
      <c r="BM1082" s="519">
        <f t="shared" si="2617"/>
        <v>0</v>
      </c>
      <c r="BN1082" s="429">
        <f t="shared" si="2618"/>
        <v>0</v>
      </c>
      <c r="BO1082" s="718"/>
      <c r="BP1082" s="706">
        <f t="shared" si="2619"/>
        <v>0</v>
      </c>
      <c r="BQ1082" s="718">
        <f t="shared" si="2620"/>
        <v>0</v>
      </c>
      <c r="BR1082" s="706">
        <f t="shared" si="2621"/>
        <v>0</v>
      </c>
      <c r="BS1082" s="718"/>
      <c r="BT1082" s="706">
        <f t="shared" si="2622"/>
        <v>0</v>
      </c>
      <c r="BU1082" s="718">
        <f t="shared" si="2623"/>
        <v>0</v>
      </c>
      <c r="BV1082" s="706">
        <f t="shared" si="2624"/>
        <v>0</v>
      </c>
      <c r="BW1082" s="718"/>
      <c r="BX1082" s="706">
        <f t="shared" si="2625"/>
        <v>0</v>
      </c>
      <c r="BY1082" s="718">
        <f t="shared" si="2626"/>
        <v>0</v>
      </c>
      <c r="BZ1082" s="706">
        <f t="shared" si="2627"/>
        <v>0</v>
      </c>
      <c r="CA1082" s="718"/>
      <c r="CB1082" s="706">
        <f t="shared" si="2628"/>
        <v>0</v>
      </c>
      <c r="CC1082" s="718">
        <f t="shared" si="2629"/>
        <v>0</v>
      </c>
      <c r="CD1082" s="706">
        <f t="shared" si="2630"/>
        <v>0</v>
      </c>
      <c r="CE1082" s="706"/>
      <c r="CF1082" s="433">
        <f t="shared" si="2526"/>
        <v>0</v>
      </c>
    </row>
    <row r="1083" spans="1:84" ht="36">
      <c r="B1083" s="448" t="s">
        <v>1524</v>
      </c>
      <c r="C1083" s="449" t="s">
        <v>1525</v>
      </c>
      <c r="D1083" s="450" t="s">
        <v>389</v>
      </c>
      <c r="E1083" s="451">
        <v>950400</v>
      </c>
      <c r="F1083" s="452">
        <v>0</v>
      </c>
      <c r="G1083" s="429">
        <f t="shared" si="2585"/>
        <v>0</v>
      </c>
      <c r="H1083" s="429"/>
      <c r="I1083" s="429"/>
      <c r="J1083" s="429"/>
      <c r="K1083" s="519">
        <v>1</v>
      </c>
      <c r="L1083" s="429"/>
      <c r="M1083" s="513">
        <f t="shared" si="2586"/>
        <v>1</v>
      </c>
      <c r="N1083" s="401">
        <f t="shared" si="2587"/>
        <v>950400</v>
      </c>
      <c r="O1083" s="519"/>
      <c r="P1083" s="429"/>
      <c r="Q1083" s="513">
        <f t="shared" si="2588"/>
        <v>1</v>
      </c>
      <c r="R1083" s="401">
        <f t="shared" si="2589"/>
        <v>950400</v>
      </c>
      <c r="S1083" s="545"/>
      <c r="T1083" s="429"/>
      <c r="U1083" s="513">
        <f t="shared" si="2590"/>
        <v>1</v>
      </c>
      <c r="V1083" s="401">
        <f t="shared" si="2591"/>
        <v>950400</v>
      </c>
      <c r="W1083" s="519"/>
      <c r="X1083" s="429"/>
      <c r="Y1083" s="513">
        <f t="shared" si="2592"/>
        <v>1</v>
      </c>
      <c r="Z1083" s="401">
        <f t="shared" si="2593"/>
        <v>950400</v>
      </c>
      <c r="AA1083" s="519"/>
      <c r="AB1083" s="401">
        <f t="shared" si="2594"/>
        <v>0</v>
      </c>
      <c r="AC1083" s="513">
        <f t="shared" si="2595"/>
        <v>1</v>
      </c>
      <c r="AD1083" s="401">
        <f t="shared" si="2596"/>
        <v>950400</v>
      </c>
      <c r="AE1083" s="513"/>
      <c r="AF1083" s="401">
        <f t="shared" si="2597"/>
        <v>0</v>
      </c>
      <c r="AG1083" s="513">
        <f t="shared" si="2598"/>
        <v>1</v>
      </c>
      <c r="AH1083" s="401">
        <f t="shared" si="2599"/>
        <v>950400</v>
      </c>
      <c r="AI1083" s="513"/>
      <c r="AJ1083" s="401">
        <f t="shared" si="2600"/>
        <v>0</v>
      </c>
      <c r="AK1083" s="513">
        <f t="shared" si="2601"/>
        <v>1</v>
      </c>
      <c r="AL1083" s="401">
        <f t="shared" si="2579"/>
        <v>950400</v>
      </c>
      <c r="AM1083" s="519"/>
      <c r="AN1083" s="429">
        <f t="shared" si="2580"/>
        <v>0</v>
      </c>
      <c r="AO1083" s="519">
        <f t="shared" si="2602"/>
        <v>1</v>
      </c>
      <c r="AP1083" s="429">
        <f t="shared" si="2603"/>
        <v>950400</v>
      </c>
      <c r="AQ1083" s="599"/>
      <c r="AR1083" s="401">
        <f t="shared" si="2581"/>
        <v>0</v>
      </c>
      <c r="AS1083" s="519">
        <f t="shared" si="2604"/>
        <v>1</v>
      </c>
      <c r="AT1083" s="429">
        <f t="shared" si="2605"/>
        <v>950400</v>
      </c>
      <c r="AU1083" s="519"/>
      <c r="AV1083" s="401">
        <f t="shared" si="2584"/>
        <v>0</v>
      </c>
      <c r="AW1083" s="519">
        <f t="shared" si="2606"/>
        <v>1</v>
      </c>
      <c r="AX1083" s="429">
        <f t="shared" si="2607"/>
        <v>950400</v>
      </c>
      <c r="AY1083" s="519"/>
      <c r="AZ1083" s="684">
        <f t="shared" si="2583"/>
        <v>0</v>
      </c>
      <c r="BA1083" s="519">
        <f t="shared" si="2608"/>
        <v>1</v>
      </c>
      <c r="BB1083" s="429">
        <f t="shared" si="2609"/>
        <v>950400</v>
      </c>
      <c r="BC1083" s="519"/>
      <c r="BD1083" s="684">
        <f t="shared" si="2610"/>
        <v>0</v>
      </c>
      <c r="BE1083" s="519">
        <f t="shared" si="2611"/>
        <v>1</v>
      </c>
      <c r="BF1083" s="429">
        <f t="shared" si="2612"/>
        <v>950400</v>
      </c>
      <c r="BG1083" s="519"/>
      <c r="BH1083" s="684">
        <f t="shared" si="2613"/>
        <v>0</v>
      </c>
      <c r="BI1083" s="519">
        <f t="shared" si="2614"/>
        <v>1</v>
      </c>
      <c r="BJ1083" s="429">
        <f t="shared" si="2615"/>
        <v>950400</v>
      </c>
      <c r="BK1083" s="519"/>
      <c r="BL1083" s="684">
        <f t="shared" si="2616"/>
        <v>0</v>
      </c>
      <c r="BM1083" s="519">
        <f t="shared" si="2617"/>
        <v>1</v>
      </c>
      <c r="BN1083" s="429">
        <f t="shared" si="2618"/>
        <v>950400</v>
      </c>
      <c r="BO1083" s="718"/>
      <c r="BP1083" s="706">
        <f t="shared" si="2619"/>
        <v>0</v>
      </c>
      <c r="BQ1083" s="718">
        <f t="shared" si="2620"/>
        <v>1</v>
      </c>
      <c r="BR1083" s="706">
        <f t="shared" si="2621"/>
        <v>950400</v>
      </c>
      <c r="BS1083" s="718"/>
      <c r="BT1083" s="706">
        <f t="shared" si="2622"/>
        <v>0</v>
      </c>
      <c r="BU1083" s="718">
        <f t="shared" si="2623"/>
        <v>1</v>
      </c>
      <c r="BV1083" s="706">
        <f t="shared" si="2624"/>
        <v>950400</v>
      </c>
      <c r="BW1083" s="718"/>
      <c r="BX1083" s="706">
        <f t="shared" si="2625"/>
        <v>0</v>
      </c>
      <c r="BY1083" s="718">
        <f t="shared" si="2626"/>
        <v>1</v>
      </c>
      <c r="BZ1083" s="706">
        <f t="shared" si="2627"/>
        <v>950400</v>
      </c>
      <c r="CA1083" s="718"/>
      <c r="CB1083" s="706">
        <f t="shared" si="2628"/>
        <v>0</v>
      </c>
      <c r="CC1083" s="718">
        <f t="shared" si="2629"/>
        <v>1</v>
      </c>
      <c r="CD1083" s="706">
        <f t="shared" si="2630"/>
        <v>950400</v>
      </c>
      <c r="CE1083" s="706"/>
      <c r="CF1083" s="433">
        <f t="shared" si="2526"/>
        <v>0</v>
      </c>
    </row>
    <row r="1084" spans="1:84" ht="36">
      <c r="B1084" s="448" t="s">
        <v>1526</v>
      </c>
      <c r="C1084" s="449" t="s">
        <v>1527</v>
      </c>
      <c r="D1084" s="450" t="s">
        <v>389</v>
      </c>
      <c r="E1084" s="451">
        <v>1564200</v>
      </c>
      <c r="F1084" s="452">
        <v>0</v>
      </c>
      <c r="G1084" s="429">
        <f t="shared" si="2585"/>
        <v>0</v>
      </c>
      <c r="H1084" s="429"/>
      <c r="I1084" s="429"/>
      <c r="J1084" s="429"/>
      <c r="K1084" s="519"/>
      <c r="L1084" s="429"/>
      <c r="M1084" s="513">
        <f t="shared" si="2586"/>
        <v>0</v>
      </c>
      <c r="N1084" s="401">
        <f t="shared" si="2587"/>
        <v>0</v>
      </c>
      <c r="O1084" s="519"/>
      <c r="P1084" s="429"/>
      <c r="Q1084" s="513">
        <f t="shared" si="2588"/>
        <v>0</v>
      </c>
      <c r="R1084" s="401">
        <f t="shared" si="2589"/>
        <v>0</v>
      </c>
      <c r="S1084" s="545"/>
      <c r="T1084" s="429"/>
      <c r="U1084" s="513">
        <f t="shared" si="2590"/>
        <v>0</v>
      </c>
      <c r="V1084" s="401">
        <f t="shared" si="2591"/>
        <v>0</v>
      </c>
      <c r="W1084" s="519"/>
      <c r="X1084" s="429"/>
      <c r="Y1084" s="513">
        <f t="shared" si="2592"/>
        <v>0</v>
      </c>
      <c r="Z1084" s="401">
        <f t="shared" si="2593"/>
        <v>0</v>
      </c>
      <c r="AA1084" s="519"/>
      <c r="AB1084" s="401">
        <f t="shared" si="2594"/>
        <v>0</v>
      </c>
      <c r="AC1084" s="513">
        <f t="shared" si="2595"/>
        <v>0</v>
      </c>
      <c r="AD1084" s="401">
        <f t="shared" si="2596"/>
        <v>0</v>
      </c>
      <c r="AE1084" s="513"/>
      <c r="AF1084" s="401">
        <f t="shared" si="2597"/>
        <v>0</v>
      </c>
      <c r="AG1084" s="513">
        <f t="shared" si="2598"/>
        <v>0</v>
      </c>
      <c r="AH1084" s="401">
        <f t="shared" si="2599"/>
        <v>0</v>
      </c>
      <c r="AI1084" s="513"/>
      <c r="AJ1084" s="401">
        <f t="shared" si="2600"/>
        <v>0</v>
      </c>
      <c r="AK1084" s="513">
        <f t="shared" si="2601"/>
        <v>0</v>
      </c>
      <c r="AL1084" s="401">
        <f t="shared" si="2579"/>
        <v>0</v>
      </c>
      <c r="AM1084" s="519"/>
      <c r="AN1084" s="429">
        <f t="shared" si="2580"/>
        <v>0</v>
      </c>
      <c r="AO1084" s="519">
        <f t="shared" si="2602"/>
        <v>0</v>
      </c>
      <c r="AP1084" s="429">
        <f t="shared" si="2603"/>
        <v>0</v>
      </c>
      <c r="AQ1084" s="599"/>
      <c r="AR1084" s="401">
        <f t="shared" si="2581"/>
        <v>0</v>
      </c>
      <c r="AS1084" s="519">
        <f t="shared" si="2604"/>
        <v>0</v>
      </c>
      <c r="AT1084" s="429">
        <f t="shared" si="2605"/>
        <v>0</v>
      </c>
      <c r="AU1084" s="519"/>
      <c r="AV1084" s="401">
        <f t="shared" si="2584"/>
        <v>0</v>
      </c>
      <c r="AW1084" s="519">
        <f t="shared" si="2606"/>
        <v>0</v>
      </c>
      <c r="AX1084" s="429">
        <f t="shared" si="2607"/>
        <v>0</v>
      </c>
      <c r="AY1084" s="519"/>
      <c r="AZ1084" s="684">
        <f t="shared" si="2583"/>
        <v>0</v>
      </c>
      <c r="BA1084" s="519">
        <f t="shared" si="2608"/>
        <v>0</v>
      </c>
      <c r="BB1084" s="429">
        <f t="shared" si="2609"/>
        <v>0</v>
      </c>
      <c r="BC1084" s="519"/>
      <c r="BD1084" s="684">
        <f t="shared" si="2610"/>
        <v>0</v>
      </c>
      <c r="BE1084" s="519">
        <f t="shared" si="2611"/>
        <v>0</v>
      </c>
      <c r="BF1084" s="429">
        <f t="shared" si="2612"/>
        <v>0</v>
      </c>
      <c r="BG1084" s="519"/>
      <c r="BH1084" s="684">
        <f t="shared" si="2613"/>
        <v>0</v>
      </c>
      <c r="BI1084" s="519">
        <f t="shared" si="2614"/>
        <v>0</v>
      </c>
      <c r="BJ1084" s="429">
        <f t="shared" si="2615"/>
        <v>0</v>
      </c>
      <c r="BK1084" s="519"/>
      <c r="BL1084" s="684">
        <f t="shared" si="2616"/>
        <v>0</v>
      </c>
      <c r="BM1084" s="519">
        <f t="shared" si="2617"/>
        <v>0</v>
      </c>
      <c r="BN1084" s="429">
        <f t="shared" si="2618"/>
        <v>0</v>
      </c>
      <c r="BO1084" s="718"/>
      <c r="BP1084" s="706">
        <f t="shared" si="2619"/>
        <v>0</v>
      </c>
      <c r="BQ1084" s="718">
        <f t="shared" si="2620"/>
        <v>0</v>
      </c>
      <c r="BR1084" s="706">
        <f t="shared" si="2621"/>
        <v>0</v>
      </c>
      <c r="BS1084" s="718"/>
      <c r="BT1084" s="706">
        <f t="shared" si="2622"/>
        <v>0</v>
      </c>
      <c r="BU1084" s="718">
        <f t="shared" si="2623"/>
        <v>0</v>
      </c>
      <c r="BV1084" s="706">
        <f t="shared" si="2624"/>
        <v>0</v>
      </c>
      <c r="BW1084" s="718"/>
      <c r="BX1084" s="706">
        <f t="shared" si="2625"/>
        <v>0</v>
      </c>
      <c r="BY1084" s="718">
        <f t="shared" si="2626"/>
        <v>0</v>
      </c>
      <c r="BZ1084" s="706">
        <f t="shared" si="2627"/>
        <v>0</v>
      </c>
      <c r="CA1084" s="718"/>
      <c r="CB1084" s="706">
        <f t="shared" si="2628"/>
        <v>0</v>
      </c>
      <c r="CC1084" s="718">
        <f t="shared" si="2629"/>
        <v>0</v>
      </c>
      <c r="CD1084" s="706">
        <f t="shared" si="2630"/>
        <v>0</v>
      </c>
      <c r="CE1084" s="706"/>
      <c r="CF1084" s="433">
        <f t="shared" si="2526"/>
        <v>0</v>
      </c>
    </row>
    <row r="1085" spans="1:84" ht="54">
      <c r="B1085" s="448" t="s">
        <v>1528</v>
      </c>
      <c r="C1085" s="449" t="s">
        <v>1529</v>
      </c>
      <c r="D1085" s="450" t="s">
        <v>389</v>
      </c>
      <c r="E1085" s="451">
        <v>110880</v>
      </c>
      <c r="F1085" s="452">
        <v>0</v>
      </c>
      <c r="G1085" s="429">
        <f t="shared" si="2585"/>
        <v>0</v>
      </c>
      <c r="H1085" s="429"/>
      <c r="I1085" s="429"/>
      <c r="J1085" s="429"/>
      <c r="K1085" s="519"/>
      <c r="L1085" s="429"/>
      <c r="M1085" s="513">
        <f t="shared" si="2586"/>
        <v>0</v>
      </c>
      <c r="N1085" s="401">
        <f t="shared" si="2587"/>
        <v>0</v>
      </c>
      <c r="O1085" s="519"/>
      <c r="P1085" s="429"/>
      <c r="Q1085" s="513">
        <f t="shared" si="2588"/>
        <v>0</v>
      </c>
      <c r="R1085" s="401">
        <f t="shared" si="2589"/>
        <v>0</v>
      </c>
      <c r="S1085" s="545"/>
      <c r="T1085" s="429"/>
      <c r="U1085" s="513">
        <f t="shared" si="2590"/>
        <v>0</v>
      </c>
      <c r="V1085" s="401">
        <f t="shared" si="2591"/>
        <v>0</v>
      </c>
      <c r="W1085" s="519"/>
      <c r="X1085" s="429"/>
      <c r="Y1085" s="513">
        <f t="shared" si="2592"/>
        <v>0</v>
      </c>
      <c r="Z1085" s="401">
        <f t="shared" si="2593"/>
        <v>0</v>
      </c>
      <c r="AA1085" s="519"/>
      <c r="AB1085" s="401">
        <f t="shared" si="2594"/>
        <v>0</v>
      </c>
      <c r="AC1085" s="513">
        <f t="shared" si="2595"/>
        <v>0</v>
      </c>
      <c r="AD1085" s="401">
        <f t="shared" si="2596"/>
        <v>0</v>
      </c>
      <c r="AE1085" s="513"/>
      <c r="AF1085" s="401">
        <f t="shared" si="2597"/>
        <v>0</v>
      </c>
      <c r="AG1085" s="513">
        <f t="shared" si="2598"/>
        <v>0</v>
      </c>
      <c r="AH1085" s="401">
        <f t="shared" si="2599"/>
        <v>0</v>
      </c>
      <c r="AI1085" s="513"/>
      <c r="AJ1085" s="401">
        <f t="shared" si="2600"/>
        <v>0</v>
      </c>
      <c r="AK1085" s="513">
        <f t="shared" si="2601"/>
        <v>0</v>
      </c>
      <c r="AL1085" s="401">
        <f t="shared" si="2579"/>
        <v>0</v>
      </c>
      <c r="AM1085" s="519"/>
      <c r="AN1085" s="429">
        <f t="shared" si="2580"/>
        <v>0</v>
      </c>
      <c r="AO1085" s="519">
        <f t="shared" si="2602"/>
        <v>0</v>
      </c>
      <c r="AP1085" s="429">
        <f t="shared" si="2603"/>
        <v>0</v>
      </c>
      <c r="AQ1085" s="599"/>
      <c r="AR1085" s="401">
        <f t="shared" si="2581"/>
        <v>0</v>
      </c>
      <c r="AS1085" s="519">
        <f t="shared" si="2604"/>
        <v>0</v>
      </c>
      <c r="AT1085" s="429">
        <f t="shared" si="2605"/>
        <v>0</v>
      </c>
      <c r="AU1085" s="519"/>
      <c r="AV1085" s="401">
        <f t="shared" si="2584"/>
        <v>0</v>
      </c>
      <c r="AW1085" s="519">
        <f t="shared" si="2606"/>
        <v>0</v>
      </c>
      <c r="AX1085" s="429">
        <f t="shared" si="2607"/>
        <v>0</v>
      </c>
      <c r="AY1085" s="519"/>
      <c r="AZ1085" s="684">
        <f t="shared" si="2583"/>
        <v>0</v>
      </c>
      <c r="BA1085" s="519">
        <f t="shared" si="2608"/>
        <v>0</v>
      </c>
      <c r="BB1085" s="429">
        <f t="shared" si="2609"/>
        <v>0</v>
      </c>
      <c r="BC1085" s="519"/>
      <c r="BD1085" s="684">
        <f t="shared" si="2610"/>
        <v>0</v>
      </c>
      <c r="BE1085" s="519">
        <f t="shared" si="2611"/>
        <v>0</v>
      </c>
      <c r="BF1085" s="429">
        <f t="shared" si="2612"/>
        <v>0</v>
      </c>
      <c r="BG1085" s="519"/>
      <c r="BH1085" s="684">
        <f t="shared" si="2613"/>
        <v>0</v>
      </c>
      <c r="BI1085" s="519">
        <f t="shared" si="2614"/>
        <v>0</v>
      </c>
      <c r="BJ1085" s="429">
        <f t="shared" si="2615"/>
        <v>0</v>
      </c>
      <c r="BK1085" s="519"/>
      <c r="BL1085" s="684">
        <f t="shared" si="2616"/>
        <v>0</v>
      </c>
      <c r="BM1085" s="519">
        <f t="shared" si="2617"/>
        <v>0</v>
      </c>
      <c r="BN1085" s="429">
        <f t="shared" si="2618"/>
        <v>0</v>
      </c>
      <c r="BO1085" s="718"/>
      <c r="BP1085" s="706">
        <f t="shared" si="2619"/>
        <v>0</v>
      </c>
      <c r="BQ1085" s="718">
        <f t="shared" si="2620"/>
        <v>0</v>
      </c>
      <c r="BR1085" s="706">
        <f t="shared" si="2621"/>
        <v>0</v>
      </c>
      <c r="BS1085" s="718"/>
      <c r="BT1085" s="706">
        <f t="shared" si="2622"/>
        <v>0</v>
      </c>
      <c r="BU1085" s="718">
        <f t="shared" si="2623"/>
        <v>0</v>
      </c>
      <c r="BV1085" s="706">
        <f t="shared" si="2624"/>
        <v>0</v>
      </c>
      <c r="BW1085" s="718"/>
      <c r="BX1085" s="706">
        <f t="shared" si="2625"/>
        <v>0</v>
      </c>
      <c r="BY1085" s="718">
        <f t="shared" si="2626"/>
        <v>0</v>
      </c>
      <c r="BZ1085" s="706">
        <f t="shared" si="2627"/>
        <v>0</v>
      </c>
      <c r="CA1085" s="718"/>
      <c r="CB1085" s="706">
        <f t="shared" si="2628"/>
        <v>0</v>
      </c>
      <c r="CC1085" s="718">
        <f t="shared" si="2629"/>
        <v>0</v>
      </c>
      <c r="CD1085" s="706">
        <f t="shared" si="2630"/>
        <v>0</v>
      </c>
      <c r="CE1085" s="706"/>
      <c r="CF1085" s="433">
        <f t="shared" si="2526"/>
        <v>0</v>
      </c>
    </row>
    <row r="1086" spans="1:84" s="387" customFormat="1" ht="72">
      <c r="A1086" s="360"/>
      <c r="B1086" s="448" t="s">
        <v>1530</v>
      </c>
      <c r="C1086" s="449" t="s">
        <v>1531</v>
      </c>
      <c r="D1086" s="450" t="s">
        <v>389</v>
      </c>
      <c r="E1086" s="451">
        <v>574200</v>
      </c>
      <c r="F1086" s="452">
        <v>0</v>
      </c>
      <c r="G1086" s="429">
        <f t="shared" si="2585"/>
        <v>0</v>
      </c>
      <c r="H1086" s="429"/>
      <c r="I1086" s="429"/>
      <c r="J1086" s="429"/>
      <c r="K1086" s="519"/>
      <c r="L1086" s="429"/>
      <c r="M1086" s="513">
        <f t="shared" si="2586"/>
        <v>0</v>
      </c>
      <c r="N1086" s="401">
        <f t="shared" si="2587"/>
        <v>0</v>
      </c>
      <c r="O1086" s="519"/>
      <c r="P1086" s="429"/>
      <c r="Q1086" s="513">
        <f t="shared" si="2588"/>
        <v>0</v>
      </c>
      <c r="R1086" s="401">
        <f t="shared" si="2589"/>
        <v>0</v>
      </c>
      <c r="S1086" s="545"/>
      <c r="T1086" s="429"/>
      <c r="U1086" s="513">
        <f t="shared" si="2590"/>
        <v>0</v>
      </c>
      <c r="V1086" s="401">
        <f t="shared" si="2591"/>
        <v>0</v>
      </c>
      <c r="W1086" s="519"/>
      <c r="X1086" s="429"/>
      <c r="Y1086" s="513">
        <f t="shared" si="2592"/>
        <v>0</v>
      </c>
      <c r="Z1086" s="401">
        <f t="shared" si="2593"/>
        <v>0</v>
      </c>
      <c r="AA1086" s="519"/>
      <c r="AB1086" s="401">
        <f t="shared" si="2594"/>
        <v>0</v>
      </c>
      <c r="AC1086" s="513">
        <f t="shared" si="2595"/>
        <v>0</v>
      </c>
      <c r="AD1086" s="401">
        <f t="shared" si="2596"/>
        <v>0</v>
      </c>
      <c r="AE1086" s="513"/>
      <c r="AF1086" s="401">
        <f t="shared" si="2597"/>
        <v>0</v>
      </c>
      <c r="AG1086" s="513">
        <f t="shared" si="2598"/>
        <v>0</v>
      </c>
      <c r="AH1086" s="401">
        <f t="shared" si="2599"/>
        <v>0</v>
      </c>
      <c r="AI1086" s="513"/>
      <c r="AJ1086" s="401">
        <f t="shared" si="2600"/>
        <v>0</v>
      </c>
      <c r="AK1086" s="513">
        <f t="shared" si="2601"/>
        <v>0</v>
      </c>
      <c r="AL1086" s="401">
        <f t="shared" si="2579"/>
        <v>0</v>
      </c>
      <c r="AM1086" s="519"/>
      <c r="AN1086" s="429">
        <f t="shared" si="2580"/>
        <v>0</v>
      </c>
      <c r="AO1086" s="519">
        <f t="shared" si="2602"/>
        <v>0</v>
      </c>
      <c r="AP1086" s="429">
        <f t="shared" si="2603"/>
        <v>0</v>
      </c>
      <c r="AQ1086" s="599"/>
      <c r="AR1086" s="401">
        <f t="shared" si="2581"/>
        <v>0</v>
      </c>
      <c r="AS1086" s="519">
        <f t="shared" si="2604"/>
        <v>0</v>
      </c>
      <c r="AT1086" s="429">
        <f t="shared" si="2605"/>
        <v>0</v>
      </c>
      <c r="AU1086" s="519"/>
      <c r="AV1086" s="401">
        <f t="shared" si="2584"/>
        <v>0</v>
      </c>
      <c r="AW1086" s="519">
        <f t="shared" si="2606"/>
        <v>0</v>
      </c>
      <c r="AX1086" s="429">
        <f t="shared" si="2607"/>
        <v>0</v>
      </c>
      <c r="AY1086" s="519"/>
      <c r="AZ1086" s="684">
        <f t="shared" si="2583"/>
        <v>0</v>
      </c>
      <c r="BA1086" s="519">
        <f t="shared" si="2608"/>
        <v>0</v>
      </c>
      <c r="BB1086" s="429">
        <f t="shared" si="2609"/>
        <v>0</v>
      </c>
      <c r="BC1086" s="519"/>
      <c r="BD1086" s="684">
        <f t="shared" si="2610"/>
        <v>0</v>
      </c>
      <c r="BE1086" s="519">
        <f t="shared" si="2611"/>
        <v>0</v>
      </c>
      <c r="BF1086" s="429">
        <f t="shared" si="2612"/>
        <v>0</v>
      </c>
      <c r="BG1086" s="519"/>
      <c r="BH1086" s="684">
        <f t="shared" si="2613"/>
        <v>0</v>
      </c>
      <c r="BI1086" s="519">
        <f t="shared" si="2614"/>
        <v>0</v>
      </c>
      <c r="BJ1086" s="429">
        <f t="shared" si="2615"/>
        <v>0</v>
      </c>
      <c r="BK1086" s="519"/>
      <c r="BL1086" s="684">
        <f t="shared" si="2616"/>
        <v>0</v>
      </c>
      <c r="BM1086" s="519">
        <f t="shared" si="2617"/>
        <v>0</v>
      </c>
      <c r="BN1086" s="429">
        <f t="shared" si="2618"/>
        <v>0</v>
      </c>
      <c r="BO1086" s="718"/>
      <c r="BP1086" s="706">
        <f t="shared" si="2619"/>
        <v>0</v>
      </c>
      <c r="BQ1086" s="718">
        <f t="shared" si="2620"/>
        <v>0</v>
      </c>
      <c r="BR1086" s="706">
        <f t="shared" si="2621"/>
        <v>0</v>
      </c>
      <c r="BS1086" s="718"/>
      <c r="BT1086" s="706">
        <f t="shared" si="2622"/>
        <v>0</v>
      </c>
      <c r="BU1086" s="718">
        <f t="shared" si="2623"/>
        <v>0</v>
      </c>
      <c r="BV1086" s="706">
        <f t="shared" si="2624"/>
        <v>0</v>
      </c>
      <c r="BW1086" s="718"/>
      <c r="BX1086" s="706">
        <f t="shared" si="2625"/>
        <v>0</v>
      </c>
      <c r="BY1086" s="718">
        <f t="shared" si="2626"/>
        <v>0</v>
      </c>
      <c r="BZ1086" s="706">
        <f t="shared" si="2627"/>
        <v>0</v>
      </c>
      <c r="CA1086" s="718"/>
      <c r="CB1086" s="706">
        <f t="shared" si="2628"/>
        <v>0</v>
      </c>
      <c r="CC1086" s="718">
        <f t="shared" si="2629"/>
        <v>0</v>
      </c>
      <c r="CD1086" s="706">
        <f t="shared" si="2630"/>
        <v>0</v>
      </c>
      <c r="CE1086" s="705"/>
      <c r="CF1086" s="394">
        <f t="shared" si="2526"/>
        <v>0</v>
      </c>
    </row>
    <row r="1087" spans="1:84" ht="108">
      <c r="B1087" s="448" t="s">
        <v>1532</v>
      </c>
      <c r="C1087" s="449" t="s">
        <v>1533</v>
      </c>
      <c r="D1087" s="450" t="s">
        <v>389</v>
      </c>
      <c r="E1087" s="451">
        <v>961452.36</v>
      </c>
      <c r="F1087" s="452">
        <v>0</v>
      </c>
      <c r="G1087" s="429">
        <f t="shared" si="2585"/>
        <v>0</v>
      </c>
      <c r="H1087" s="429"/>
      <c r="I1087" s="429"/>
      <c r="J1087" s="429"/>
      <c r="K1087" s="519"/>
      <c r="L1087" s="429"/>
      <c r="M1087" s="513">
        <f t="shared" si="2586"/>
        <v>0</v>
      </c>
      <c r="N1087" s="401">
        <f t="shared" si="2587"/>
        <v>0</v>
      </c>
      <c r="O1087" s="519"/>
      <c r="P1087" s="429"/>
      <c r="Q1087" s="513">
        <f t="shared" si="2588"/>
        <v>0</v>
      </c>
      <c r="R1087" s="401">
        <f t="shared" si="2589"/>
        <v>0</v>
      </c>
      <c r="S1087" s="545"/>
      <c r="T1087" s="429"/>
      <c r="U1087" s="513">
        <f t="shared" si="2590"/>
        <v>0</v>
      </c>
      <c r="V1087" s="401">
        <f t="shared" si="2591"/>
        <v>0</v>
      </c>
      <c r="W1087" s="519"/>
      <c r="X1087" s="429"/>
      <c r="Y1087" s="513">
        <f t="shared" si="2592"/>
        <v>0</v>
      </c>
      <c r="Z1087" s="401">
        <f t="shared" si="2593"/>
        <v>0</v>
      </c>
      <c r="AA1087" s="519"/>
      <c r="AB1087" s="401">
        <f t="shared" si="2594"/>
        <v>0</v>
      </c>
      <c r="AC1087" s="513">
        <f t="shared" si="2595"/>
        <v>0</v>
      </c>
      <c r="AD1087" s="401">
        <f t="shared" si="2596"/>
        <v>0</v>
      </c>
      <c r="AE1087" s="513"/>
      <c r="AF1087" s="401">
        <f t="shared" si="2597"/>
        <v>0</v>
      </c>
      <c r="AG1087" s="513">
        <f t="shared" si="2598"/>
        <v>0</v>
      </c>
      <c r="AH1087" s="401">
        <f t="shared" si="2599"/>
        <v>0</v>
      </c>
      <c r="AI1087" s="513"/>
      <c r="AJ1087" s="401">
        <f t="shared" si="2600"/>
        <v>0</v>
      </c>
      <c r="AK1087" s="513">
        <f t="shared" si="2601"/>
        <v>0</v>
      </c>
      <c r="AL1087" s="401">
        <f t="shared" si="2579"/>
        <v>0</v>
      </c>
      <c r="AM1087" s="519"/>
      <c r="AN1087" s="429">
        <f t="shared" si="2580"/>
        <v>0</v>
      </c>
      <c r="AO1087" s="519">
        <f t="shared" si="2602"/>
        <v>0</v>
      </c>
      <c r="AP1087" s="429">
        <f t="shared" si="2603"/>
        <v>0</v>
      </c>
      <c r="AQ1087" s="599"/>
      <c r="AR1087" s="401">
        <f t="shared" si="2581"/>
        <v>0</v>
      </c>
      <c r="AS1087" s="519">
        <f t="shared" si="2604"/>
        <v>0</v>
      </c>
      <c r="AT1087" s="429">
        <f t="shared" si="2605"/>
        <v>0</v>
      </c>
      <c r="AU1087" s="519"/>
      <c r="AV1087" s="401">
        <f t="shared" si="2584"/>
        <v>0</v>
      </c>
      <c r="AW1087" s="519">
        <f t="shared" si="2606"/>
        <v>0</v>
      </c>
      <c r="AX1087" s="429">
        <f t="shared" si="2607"/>
        <v>0</v>
      </c>
      <c r="AY1087" s="519"/>
      <c r="AZ1087" s="684">
        <f t="shared" si="2583"/>
        <v>0</v>
      </c>
      <c r="BA1087" s="519">
        <f t="shared" si="2608"/>
        <v>0</v>
      </c>
      <c r="BB1087" s="429">
        <f t="shared" si="2609"/>
        <v>0</v>
      </c>
      <c r="BC1087" s="519"/>
      <c r="BD1087" s="684">
        <f t="shared" si="2610"/>
        <v>0</v>
      </c>
      <c r="BE1087" s="519">
        <f t="shared" si="2611"/>
        <v>0</v>
      </c>
      <c r="BF1087" s="429">
        <f t="shared" si="2612"/>
        <v>0</v>
      </c>
      <c r="BG1087" s="519"/>
      <c r="BH1087" s="684">
        <f t="shared" si="2613"/>
        <v>0</v>
      </c>
      <c r="BI1087" s="519">
        <f t="shared" si="2614"/>
        <v>0</v>
      </c>
      <c r="BJ1087" s="429">
        <f t="shared" si="2615"/>
        <v>0</v>
      </c>
      <c r="BK1087" s="519"/>
      <c r="BL1087" s="684">
        <f t="shared" si="2616"/>
        <v>0</v>
      </c>
      <c r="BM1087" s="519">
        <f t="shared" si="2617"/>
        <v>0</v>
      </c>
      <c r="BN1087" s="429">
        <f t="shared" si="2618"/>
        <v>0</v>
      </c>
      <c r="BO1087" s="718"/>
      <c r="BP1087" s="706">
        <f t="shared" si="2619"/>
        <v>0</v>
      </c>
      <c r="BQ1087" s="718">
        <f t="shared" si="2620"/>
        <v>0</v>
      </c>
      <c r="BR1087" s="706">
        <f t="shared" si="2621"/>
        <v>0</v>
      </c>
      <c r="BS1087" s="718"/>
      <c r="BT1087" s="706">
        <f t="shared" si="2622"/>
        <v>0</v>
      </c>
      <c r="BU1087" s="718">
        <f t="shared" si="2623"/>
        <v>0</v>
      </c>
      <c r="BV1087" s="706">
        <f t="shared" si="2624"/>
        <v>0</v>
      </c>
      <c r="BW1087" s="718"/>
      <c r="BX1087" s="706">
        <f t="shared" si="2625"/>
        <v>0</v>
      </c>
      <c r="BY1087" s="718">
        <f t="shared" si="2626"/>
        <v>0</v>
      </c>
      <c r="BZ1087" s="706">
        <f t="shared" si="2627"/>
        <v>0</v>
      </c>
      <c r="CA1087" s="718"/>
      <c r="CB1087" s="706">
        <f t="shared" si="2628"/>
        <v>0</v>
      </c>
      <c r="CC1087" s="718">
        <f t="shared" si="2629"/>
        <v>0</v>
      </c>
      <c r="CD1087" s="706">
        <f t="shared" si="2630"/>
        <v>0</v>
      </c>
      <c r="CE1087" s="706"/>
      <c r="CF1087" s="433">
        <f t="shared" si="2526"/>
        <v>0</v>
      </c>
    </row>
    <row r="1088" spans="1:84" ht="36">
      <c r="B1088" s="448" t="s">
        <v>1534</v>
      </c>
      <c r="C1088" s="449" t="s">
        <v>1535</v>
      </c>
      <c r="D1088" s="450" t="s">
        <v>397</v>
      </c>
      <c r="E1088" s="451">
        <v>86184.45</v>
      </c>
      <c r="F1088" s="452">
        <v>0</v>
      </c>
      <c r="G1088" s="429">
        <f t="shared" si="2585"/>
        <v>0</v>
      </c>
      <c r="H1088" s="429"/>
      <c r="I1088" s="429"/>
      <c r="J1088" s="429"/>
      <c r="K1088" s="519"/>
      <c r="L1088" s="429"/>
      <c r="M1088" s="513">
        <f t="shared" si="2586"/>
        <v>0</v>
      </c>
      <c r="N1088" s="401">
        <f t="shared" si="2587"/>
        <v>0</v>
      </c>
      <c r="O1088" s="519"/>
      <c r="P1088" s="429"/>
      <c r="Q1088" s="513">
        <f t="shared" si="2588"/>
        <v>0</v>
      </c>
      <c r="R1088" s="401">
        <f t="shared" si="2589"/>
        <v>0</v>
      </c>
      <c r="S1088" s="545"/>
      <c r="T1088" s="429"/>
      <c r="U1088" s="513">
        <f t="shared" si="2590"/>
        <v>0</v>
      </c>
      <c r="V1088" s="401">
        <f t="shared" si="2591"/>
        <v>0</v>
      </c>
      <c r="W1088" s="519"/>
      <c r="X1088" s="429"/>
      <c r="Y1088" s="513">
        <f t="shared" si="2592"/>
        <v>0</v>
      </c>
      <c r="Z1088" s="401">
        <f t="shared" si="2593"/>
        <v>0</v>
      </c>
      <c r="AA1088" s="519"/>
      <c r="AB1088" s="401">
        <f t="shared" si="2594"/>
        <v>0</v>
      </c>
      <c r="AC1088" s="513">
        <f t="shared" si="2595"/>
        <v>0</v>
      </c>
      <c r="AD1088" s="401">
        <f t="shared" si="2596"/>
        <v>0</v>
      </c>
      <c r="AE1088" s="513"/>
      <c r="AF1088" s="401">
        <f t="shared" si="2597"/>
        <v>0</v>
      </c>
      <c r="AG1088" s="513">
        <f t="shared" si="2598"/>
        <v>0</v>
      </c>
      <c r="AH1088" s="401">
        <f t="shared" si="2599"/>
        <v>0</v>
      </c>
      <c r="AI1088" s="513"/>
      <c r="AJ1088" s="401">
        <f t="shared" si="2600"/>
        <v>0</v>
      </c>
      <c r="AK1088" s="513">
        <f t="shared" si="2601"/>
        <v>0</v>
      </c>
      <c r="AL1088" s="401">
        <f t="shared" si="2579"/>
        <v>0</v>
      </c>
      <c r="AM1088" s="519"/>
      <c r="AN1088" s="429">
        <f t="shared" si="2580"/>
        <v>0</v>
      </c>
      <c r="AO1088" s="519">
        <f t="shared" si="2602"/>
        <v>0</v>
      </c>
      <c r="AP1088" s="429">
        <f t="shared" si="2603"/>
        <v>0</v>
      </c>
      <c r="AQ1088" s="599"/>
      <c r="AR1088" s="401">
        <f t="shared" si="2581"/>
        <v>0</v>
      </c>
      <c r="AS1088" s="519">
        <f t="shared" si="2604"/>
        <v>0</v>
      </c>
      <c r="AT1088" s="429">
        <f t="shared" si="2605"/>
        <v>0</v>
      </c>
      <c r="AU1088" s="519"/>
      <c r="AV1088" s="401">
        <f t="shared" si="2584"/>
        <v>0</v>
      </c>
      <c r="AW1088" s="519">
        <f t="shared" si="2606"/>
        <v>0</v>
      </c>
      <c r="AX1088" s="429">
        <f t="shared" si="2607"/>
        <v>0</v>
      </c>
      <c r="AY1088" s="519"/>
      <c r="AZ1088" s="684">
        <f t="shared" si="2583"/>
        <v>0</v>
      </c>
      <c r="BA1088" s="519">
        <f t="shared" si="2608"/>
        <v>0</v>
      </c>
      <c r="BB1088" s="429">
        <f t="shared" si="2609"/>
        <v>0</v>
      </c>
      <c r="BC1088" s="519"/>
      <c r="BD1088" s="684">
        <f t="shared" si="2610"/>
        <v>0</v>
      </c>
      <c r="BE1088" s="519">
        <f t="shared" si="2611"/>
        <v>0</v>
      </c>
      <c r="BF1088" s="429">
        <f t="shared" si="2612"/>
        <v>0</v>
      </c>
      <c r="BG1088" s="519"/>
      <c r="BH1088" s="684">
        <f t="shared" si="2613"/>
        <v>0</v>
      </c>
      <c r="BI1088" s="519">
        <f t="shared" si="2614"/>
        <v>0</v>
      </c>
      <c r="BJ1088" s="429">
        <f t="shared" si="2615"/>
        <v>0</v>
      </c>
      <c r="BK1088" s="519"/>
      <c r="BL1088" s="684">
        <f t="shared" si="2616"/>
        <v>0</v>
      </c>
      <c r="BM1088" s="519">
        <f t="shared" si="2617"/>
        <v>0</v>
      </c>
      <c r="BN1088" s="429">
        <f t="shared" si="2618"/>
        <v>0</v>
      </c>
      <c r="BO1088" s="718"/>
      <c r="BP1088" s="706">
        <f t="shared" si="2619"/>
        <v>0</v>
      </c>
      <c r="BQ1088" s="718">
        <f t="shared" si="2620"/>
        <v>0</v>
      </c>
      <c r="BR1088" s="706">
        <f t="shared" si="2621"/>
        <v>0</v>
      </c>
      <c r="BS1088" s="718"/>
      <c r="BT1088" s="706">
        <f t="shared" si="2622"/>
        <v>0</v>
      </c>
      <c r="BU1088" s="718">
        <f t="shared" si="2623"/>
        <v>0</v>
      </c>
      <c r="BV1088" s="706">
        <f t="shared" si="2624"/>
        <v>0</v>
      </c>
      <c r="BW1088" s="718"/>
      <c r="BX1088" s="706">
        <f t="shared" si="2625"/>
        <v>0</v>
      </c>
      <c r="BY1088" s="718">
        <f t="shared" si="2626"/>
        <v>0</v>
      </c>
      <c r="BZ1088" s="706">
        <f t="shared" si="2627"/>
        <v>0</v>
      </c>
      <c r="CA1088" s="718"/>
      <c r="CB1088" s="706">
        <f t="shared" si="2628"/>
        <v>0</v>
      </c>
      <c r="CC1088" s="718">
        <f t="shared" si="2629"/>
        <v>0</v>
      </c>
      <c r="CD1088" s="706">
        <f t="shared" si="2630"/>
        <v>0</v>
      </c>
      <c r="CE1088" s="706"/>
      <c r="CF1088" s="433">
        <f t="shared" si="2526"/>
        <v>0</v>
      </c>
    </row>
    <row r="1089" spans="1:84" s="387" customFormat="1">
      <c r="A1089" s="387" t="s">
        <v>1786</v>
      </c>
      <c r="B1089" s="388" t="s">
        <v>1536</v>
      </c>
      <c r="C1089" s="389" t="s">
        <v>1537</v>
      </c>
      <c r="D1089" s="390"/>
      <c r="E1089" s="391"/>
      <c r="F1089" s="392"/>
      <c r="G1089" s="393"/>
      <c r="H1089" s="393">
        <f>SUM(G1090:G1091)</f>
        <v>0</v>
      </c>
      <c r="I1089" s="393"/>
      <c r="J1089" s="393"/>
      <c r="K1089" s="514"/>
      <c r="L1089" s="393">
        <f>SUM(L1090:L1091)</f>
        <v>0</v>
      </c>
      <c r="M1089" s="514"/>
      <c r="N1089" s="393">
        <f>SUM(N1090:N1091)</f>
        <v>0</v>
      </c>
      <c r="O1089" s="514"/>
      <c r="P1089" s="393"/>
      <c r="Q1089" s="514"/>
      <c r="R1089" s="393">
        <f>SUM(R1090:R1091)</f>
        <v>0</v>
      </c>
      <c r="S1089" s="539"/>
      <c r="T1089" s="393">
        <f>SUM(T1090:T1091)</f>
        <v>0</v>
      </c>
      <c r="U1089" s="514"/>
      <c r="V1089" s="393">
        <f>SUM(V1090:V1091)</f>
        <v>0</v>
      </c>
      <c r="W1089" s="514"/>
      <c r="X1089" s="393">
        <f>SUM(X1090:X1091)</f>
        <v>0</v>
      </c>
      <c r="Y1089" s="514"/>
      <c r="Z1089" s="393">
        <f>SUM(Z1090:Z1091)</f>
        <v>0</v>
      </c>
      <c r="AA1089" s="514"/>
      <c r="AB1089" s="393">
        <f>SUM(AB1090:AB1091)</f>
        <v>0</v>
      </c>
      <c r="AC1089" s="514"/>
      <c r="AD1089" s="393">
        <f>SUM(AD1090:AD1091)</f>
        <v>0</v>
      </c>
      <c r="AE1089" s="514"/>
      <c r="AF1089" s="393">
        <f>SUM(AF1090:AF1091)</f>
        <v>0</v>
      </c>
      <c r="AG1089" s="514"/>
      <c r="AH1089" s="393">
        <f>SUM(AH1090:AH1091)</f>
        <v>0</v>
      </c>
      <c r="AI1089" s="514"/>
      <c r="AJ1089" s="393">
        <f>SUM(AJ1090:AJ1091)</f>
        <v>0</v>
      </c>
      <c r="AK1089" s="514"/>
      <c r="AL1089" s="393">
        <f>SUM(AL1090:AL1091)</f>
        <v>0</v>
      </c>
      <c r="AM1089" s="393"/>
      <c r="AN1089" s="393">
        <f>SUM(AN1090:AN1091)</f>
        <v>0</v>
      </c>
      <c r="AO1089" s="514"/>
      <c r="AP1089" s="393">
        <f>SUM(AP1090:AP1091)</f>
        <v>0</v>
      </c>
      <c r="AQ1089" s="590"/>
      <c r="AR1089" s="393">
        <f>SUM(AR1090:AR1091)</f>
        <v>0</v>
      </c>
      <c r="AS1089" s="514"/>
      <c r="AT1089" s="393">
        <f>SUM(AT1090:AT1091)</f>
        <v>0</v>
      </c>
      <c r="AU1089" s="514"/>
      <c r="AV1089" s="393">
        <f>SUM(AV1090:AV1091)</f>
        <v>0</v>
      </c>
      <c r="AW1089" s="514"/>
      <c r="AX1089" s="393">
        <f>SUM(AX1090:AX1091)</f>
        <v>0</v>
      </c>
      <c r="AY1089" s="514" t="s">
        <v>126</v>
      </c>
      <c r="AZ1089" s="393">
        <f>SUM(AZ1090:AZ1091)</f>
        <v>0</v>
      </c>
      <c r="BA1089" s="514"/>
      <c r="BB1089" s="393">
        <f>SUM(BB1090:BB1091)</f>
        <v>0</v>
      </c>
      <c r="BC1089" s="514" t="s">
        <v>126</v>
      </c>
      <c r="BD1089" s="393">
        <f>SUM(BD1090:BD1091)</f>
        <v>0</v>
      </c>
      <c r="BE1089" s="514"/>
      <c r="BF1089" s="393">
        <f>SUM(BF1090:BF1091)</f>
        <v>0</v>
      </c>
      <c r="BG1089" s="514"/>
      <c r="BH1089" s="393">
        <f>SUM(BH1090:BH1091)</f>
        <v>0</v>
      </c>
      <c r="BI1089" s="514"/>
      <c r="BJ1089" s="393">
        <f>SUM(BJ1090:BJ1091)</f>
        <v>0</v>
      </c>
      <c r="BK1089" s="514"/>
      <c r="BL1089" s="393">
        <f>SUM(BL1090:BL1091)</f>
        <v>0</v>
      </c>
      <c r="BM1089" s="514"/>
      <c r="BN1089" s="393">
        <f>SUM(BN1090:BN1091)</f>
        <v>0</v>
      </c>
      <c r="BO1089" s="717"/>
      <c r="BP1089" s="705">
        <f>SUM(BP1090:BP1091)</f>
        <v>0</v>
      </c>
      <c r="BQ1089" s="717"/>
      <c r="BR1089" s="705">
        <f>SUM(BR1090:BR1091)</f>
        <v>0</v>
      </c>
      <c r="BS1089" s="717"/>
      <c r="BT1089" s="705">
        <f>SUM(BT1090:BT1091)</f>
        <v>0</v>
      </c>
      <c r="BU1089" s="717"/>
      <c r="BV1089" s="705">
        <f>SUM(BV1090:BV1091)</f>
        <v>0</v>
      </c>
      <c r="BW1089" s="717"/>
      <c r="BX1089" s="705">
        <f>SUM(BX1090:BX1091)</f>
        <v>0</v>
      </c>
      <c r="BY1089" s="717"/>
      <c r="BZ1089" s="705">
        <f>SUM(BZ1090:BZ1091)</f>
        <v>0</v>
      </c>
      <c r="CA1089" s="717"/>
      <c r="CB1089" s="705">
        <f>SUM(CB1090:CB1091)</f>
        <v>0</v>
      </c>
      <c r="CC1089" s="717"/>
      <c r="CD1089" s="705">
        <f>SUM(CD1090:CD1091)</f>
        <v>0</v>
      </c>
      <c r="CE1089" s="705"/>
      <c r="CF1089" s="394">
        <f t="shared" si="2526"/>
        <v>0</v>
      </c>
    </row>
    <row r="1090" spans="1:84">
      <c r="B1090" s="448" t="s">
        <v>1538</v>
      </c>
      <c r="C1090" s="449" t="s">
        <v>1539</v>
      </c>
      <c r="D1090" s="450" t="s">
        <v>392</v>
      </c>
      <c r="E1090" s="451">
        <v>42248.25</v>
      </c>
      <c r="F1090" s="452">
        <v>0</v>
      </c>
      <c r="G1090" s="429">
        <f>F1090*E1090</f>
        <v>0</v>
      </c>
      <c r="H1090" s="429"/>
      <c r="I1090" s="429"/>
      <c r="J1090" s="429"/>
      <c r="K1090" s="519"/>
      <c r="L1090" s="429"/>
      <c r="M1090" s="513">
        <f>I1090+K1090</f>
        <v>0</v>
      </c>
      <c r="N1090" s="401">
        <f>M1090*$E1090</f>
        <v>0</v>
      </c>
      <c r="O1090" s="519"/>
      <c r="P1090" s="429"/>
      <c r="Q1090" s="513">
        <f>M1090+O1090</f>
        <v>0</v>
      </c>
      <c r="R1090" s="401">
        <f>Q1090*$E1090</f>
        <v>0</v>
      </c>
      <c r="S1090" s="545"/>
      <c r="T1090" s="429"/>
      <c r="U1090" s="513">
        <f>Q1090+S1090</f>
        <v>0</v>
      </c>
      <c r="V1090" s="401">
        <f>U1090*$E1090</f>
        <v>0</v>
      </c>
      <c r="W1090" s="519"/>
      <c r="X1090" s="429"/>
      <c r="Y1090" s="513">
        <f>U1090+W1090</f>
        <v>0</v>
      </c>
      <c r="Z1090" s="401">
        <f>Y1090*$E1090</f>
        <v>0</v>
      </c>
      <c r="AA1090" s="519"/>
      <c r="AB1090" s="401">
        <f>AA1090*$E1090</f>
        <v>0</v>
      </c>
      <c r="AC1090" s="513">
        <f>Y1090+AA1090</f>
        <v>0</v>
      </c>
      <c r="AD1090" s="401">
        <f>AC1090*$E1090</f>
        <v>0</v>
      </c>
      <c r="AE1090" s="513"/>
      <c r="AF1090" s="401">
        <f>AE1090*$E1090</f>
        <v>0</v>
      </c>
      <c r="AG1090" s="513">
        <f>AC1090+AE1090</f>
        <v>0</v>
      </c>
      <c r="AH1090" s="401">
        <f>AG1090*$E1090</f>
        <v>0</v>
      </c>
      <c r="AI1090" s="513"/>
      <c r="AJ1090" s="401">
        <f>AI1090*$E1090</f>
        <v>0</v>
      </c>
      <c r="AK1090" s="513">
        <f>AG1090+AI1090</f>
        <v>0</v>
      </c>
      <c r="AL1090" s="401">
        <f t="shared" si="2579"/>
        <v>0</v>
      </c>
      <c r="AM1090" s="519"/>
      <c r="AN1090" s="429">
        <f t="shared" si="2580"/>
        <v>0</v>
      </c>
      <c r="AO1090" s="519">
        <f>AK1090+AM1090</f>
        <v>0</v>
      </c>
      <c r="AP1090" s="429">
        <f>AO1090*$E1090</f>
        <v>0</v>
      </c>
      <c r="AQ1090" s="599"/>
      <c r="AR1090" s="401">
        <f t="shared" si="2581"/>
        <v>0</v>
      </c>
      <c r="AS1090" s="519">
        <f>AO1090+AQ1090</f>
        <v>0</v>
      </c>
      <c r="AT1090" s="429">
        <f>AS1090*$E1090</f>
        <v>0</v>
      </c>
      <c r="AU1090" s="519"/>
      <c r="AV1090" s="401">
        <f t="shared" si="2584"/>
        <v>0</v>
      </c>
      <c r="AW1090" s="519">
        <f>AS1090+AU1090</f>
        <v>0</v>
      </c>
      <c r="AX1090" s="429">
        <f>AW1090*$E1090</f>
        <v>0</v>
      </c>
      <c r="AY1090" s="519"/>
      <c r="AZ1090" s="684">
        <f t="shared" si="2583"/>
        <v>0</v>
      </c>
      <c r="BA1090" s="519">
        <f>AW1090+AY1090</f>
        <v>0</v>
      </c>
      <c r="BB1090" s="429">
        <f>BA1090*$E1090</f>
        <v>0</v>
      </c>
      <c r="BC1090" s="519"/>
      <c r="BD1090" s="684">
        <f>BC1090*$E1090</f>
        <v>0</v>
      </c>
      <c r="BE1090" s="519">
        <f>BA1090+BC1090</f>
        <v>0</v>
      </c>
      <c r="BF1090" s="429">
        <f>BE1090*$E1090</f>
        <v>0</v>
      </c>
      <c r="BG1090" s="519"/>
      <c r="BH1090" s="684">
        <f>BG1090*$E1090</f>
        <v>0</v>
      </c>
      <c r="BI1090" s="519">
        <f>BE1090+BG1090</f>
        <v>0</v>
      </c>
      <c r="BJ1090" s="429">
        <f>BI1090*$E1090</f>
        <v>0</v>
      </c>
      <c r="BK1090" s="519"/>
      <c r="BL1090" s="684">
        <f>BK1090*$E1090</f>
        <v>0</v>
      </c>
      <c r="BM1090" s="519">
        <f>BI1090+BK1090</f>
        <v>0</v>
      </c>
      <c r="BN1090" s="429">
        <f>BM1090*$E1090</f>
        <v>0</v>
      </c>
      <c r="BO1090" s="718"/>
      <c r="BP1090" s="706">
        <f>BO1090*$E1090</f>
        <v>0</v>
      </c>
      <c r="BQ1090" s="718">
        <f>BM1090+BO1090</f>
        <v>0</v>
      </c>
      <c r="BR1090" s="706">
        <f>BQ1090*$E1090</f>
        <v>0</v>
      </c>
      <c r="BS1090" s="718"/>
      <c r="BT1090" s="706">
        <f>BS1090*$E1090</f>
        <v>0</v>
      </c>
      <c r="BU1090" s="718">
        <f>BQ1090+BS1090</f>
        <v>0</v>
      </c>
      <c r="BV1090" s="706">
        <f>BU1090*$E1090</f>
        <v>0</v>
      </c>
      <c r="BW1090" s="718"/>
      <c r="BX1090" s="706">
        <f>BW1090*$E1090</f>
        <v>0</v>
      </c>
      <c r="BY1090" s="718">
        <f>BU1090+BW1090</f>
        <v>0</v>
      </c>
      <c r="BZ1090" s="706">
        <f>BY1090*$E1090</f>
        <v>0</v>
      </c>
      <c r="CA1090" s="718"/>
      <c r="CB1090" s="706">
        <f>CA1090*$E1090</f>
        <v>0</v>
      </c>
      <c r="CC1090" s="718">
        <f>BY1090+CA1090</f>
        <v>0</v>
      </c>
      <c r="CD1090" s="706">
        <f>CC1090*$E1090</f>
        <v>0</v>
      </c>
      <c r="CE1090" s="706"/>
      <c r="CF1090" s="433">
        <f t="shared" si="2526"/>
        <v>0</v>
      </c>
    </row>
    <row r="1091" spans="1:84">
      <c r="B1091" s="448" t="s">
        <v>1540</v>
      </c>
      <c r="C1091" s="449" t="s">
        <v>1541</v>
      </c>
      <c r="D1091" s="450" t="s">
        <v>392</v>
      </c>
      <c r="E1091" s="451">
        <v>23143.23</v>
      </c>
      <c r="F1091" s="452">
        <v>0</v>
      </c>
      <c r="G1091" s="429">
        <f>F1091*E1091</f>
        <v>0</v>
      </c>
      <c r="H1091" s="429"/>
      <c r="I1091" s="429"/>
      <c r="J1091" s="429"/>
      <c r="K1091" s="519"/>
      <c r="L1091" s="429"/>
      <c r="M1091" s="513">
        <f>I1091+K1091</f>
        <v>0</v>
      </c>
      <c r="N1091" s="401">
        <f>M1091*$E1091</f>
        <v>0</v>
      </c>
      <c r="O1091" s="519"/>
      <c r="P1091" s="429"/>
      <c r="Q1091" s="513">
        <f>M1091+O1091</f>
        <v>0</v>
      </c>
      <c r="R1091" s="401">
        <f>Q1091*$E1091</f>
        <v>0</v>
      </c>
      <c r="S1091" s="545"/>
      <c r="T1091" s="429"/>
      <c r="U1091" s="513">
        <f>Q1091+S1091</f>
        <v>0</v>
      </c>
      <c r="V1091" s="401">
        <f>U1091*$E1091</f>
        <v>0</v>
      </c>
      <c r="W1091" s="519"/>
      <c r="X1091" s="429"/>
      <c r="Y1091" s="513">
        <f>U1091+W1091</f>
        <v>0</v>
      </c>
      <c r="Z1091" s="401">
        <f>Y1091*$E1091</f>
        <v>0</v>
      </c>
      <c r="AA1091" s="519"/>
      <c r="AB1091" s="401">
        <f>AA1091*$E1091</f>
        <v>0</v>
      </c>
      <c r="AC1091" s="513">
        <f>Y1091+AA1091</f>
        <v>0</v>
      </c>
      <c r="AD1091" s="401">
        <f>AC1091*$E1091</f>
        <v>0</v>
      </c>
      <c r="AE1091" s="513"/>
      <c r="AF1091" s="401">
        <f>AE1091*$E1091</f>
        <v>0</v>
      </c>
      <c r="AG1091" s="513">
        <f>AC1091+AE1091</f>
        <v>0</v>
      </c>
      <c r="AH1091" s="401">
        <f>AG1091*$E1091</f>
        <v>0</v>
      </c>
      <c r="AI1091" s="513"/>
      <c r="AJ1091" s="401">
        <f>AI1091*$E1091</f>
        <v>0</v>
      </c>
      <c r="AK1091" s="513">
        <f>AG1091+AI1091</f>
        <v>0</v>
      </c>
      <c r="AL1091" s="401">
        <f t="shared" si="2579"/>
        <v>0</v>
      </c>
      <c r="AM1091" s="519"/>
      <c r="AN1091" s="429">
        <f t="shared" si="2580"/>
        <v>0</v>
      </c>
      <c r="AO1091" s="519">
        <f>AK1091+AM1091</f>
        <v>0</v>
      </c>
      <c r="AP1091" s="429">
        <f>AO1091*$E1091</f>
        <v>0</v>
      </c>
      <c r="AQ1091" s="599"/>
      <c r="AR1091" s="401">
        <f t="shared" si="2581"/>
        <v>0</v>
      </c>
      <c r="AS1091" s="519">
        <f>AO1091+AQ1091</f>
        <v>0</v>
      </c>
      <c r="AT1091" s="429">
        <f>AS1091*$E1091</f>
        <v>0</v>
      </c>
      <c r="AU1091" s="519"/>
      <c r="AV1091" s="401">
        <f t="shared" ref="AV1091:AV1105" si="2631">AU1091*$E1091</f>
        <v>0</v>
      </c>
      <c r="AW1091" s="519">
        <f>AS1091+AU1091</f>
        <v>0</v>
      </c>
      <c r="AX1091" s="429">
        <f>AW1091*$E1091</f>
        <v>0</v>
      </c>
      <c r="AY1091" s="519"/>
      <c r="AZ1091" s="684">
        <f t="shared" si="2583"/>
        <v>0</v>
      </c>
      <c r="BA1091" s="519">
        <f>AW1091+AY1091</f>
        <v>0</v>
      </c>
      <c r="BB1091" s="429">
        <f>BA1091*$E1091</f>
        <v>0</v>
      </c>
      <c r="BC1091" s="519"/>
      <c r="BD1091" s="684">
        <f>BC1091*$E1091</f>
        <v>0</v>
      </c>
      <c r="BE1091" s="519">
        <f>BA1091+BC1091</f>
        <v>0</v>
      </c>
      <c r="BF1091" s="429">
        <f>BE1091*$E1091</f>
        <v>0</v>
      </c>
      <c r="BG1091" s="519"/>
      <c r="BH1091" s="684">
        <f>BG1091*$E1091</f>
        <v>0</v>
      </c>
      <c r="BI1091" s="519">
        <f>BE1091+BG1091</f>
        <v>0</v>
      </c>
      <c r="BJ1091" s="429">
        <f>BI1091*$E1091</f>
        <v>0</v>
      </c>
      <c r="BK1091" s="519"/>
      <c r="BL1091" s="684">
        <f>BK1091*$E1091</f>
        <v>0</v>
      </c>
      <c r="BM1091" s="519">
        <f>BI1091+BK1091</f>
        <v>0</v>
      </c>
      <c r="BN1091" s="429">
        <f>BM1091*$E1091</f>
        <v>0</v>
      </c>
      <c r="BO1091" s="718"/>
      <c r="BP1091" s="706">
        <f>BO1091*$E1091</f>
        <v>0</v>
      </c>
      <c r="BQ1091" s="718">
        <f>BM1091+BO1091</f>
        <v>0</v>
      </c>
      <c r="BR1091" s="706">
        <f>BQ1091*$E1091</f>
        <v>0</v>
      </c>
      <c r="BS1091" s="718"/>
      <c r="BT1091" s="706">
        <f>BS1091*$E1091</f>
        <v>0</v>
      </c>
      <c r="BU1091" s="718">
        <f>BQ1091+BS1091</f>
        <v>0</v>
      </c>
      <c r="BV1091" s="706">
        <f>BU1091*$E1091</f>
        <v>0</v>
      </c>
      <c r="BW1091" s="718"/>
      <c r="BX1091" s="706">
        <f>BW1091*$E1091</f>
        <v>0</v>
      </c>
      <c r="BY1091" s="718">
        <f>BU1091+BW1091</f>
        <v>0</v>
      </c>
      <c r="BZ1091" s="706">
        <f>BY1091*$E1091</f>
        <v>0</v>
      </c>
      <c r="CA1091" s="718"/>
      <c r="CB1091" s="706">
        <f>CA1091*$E1091</f>
        <v>0</v>
      </c>
      <c r="CC1091" s="718">
        <f>BY1091+CA1091</f>
        <v>0</v>
      </c>
      <c r="CD1091" s="706">
        <f>CC1091*$E1091</f>
        <v>0</v>
      </c>
      <c r="CE1091" s="706"/>
      <c r="CF1091" s="433">
        <f t="shared" si="2526"/>
        <v>0</v>
      </c>
    </row>
    <row r="1092" spans="1:84">
      <c r="A1092" s="387" t="s">
        <v>1786</v>
      </c>
      <c r="B1092" s="388" t="s">
        <v>1542</v>
      </c>
      <c r="C1092" s="389" t="s">
        <v>1543</v>
      </c>
      <c r="D1092" s="390"/>
      <c r="E1092" s="391"/>
      <c r="F1092" s="392"/>
      <c r="G1092" s="393"/>
      <c r="H1092" s="393">
        <f>SUM(G1093:G1095)</f>
        <v>0</v>
      </c>
      <c r="I1092" s="393"/>
      <c r="J1092" s="393"/>
      <c r="K1092" s="514"/>
      <c r="L1092" s="393">
        <f>SUM(L1093:L1095)</f>
        <v>0</v>
      </c>
      <c r="M1092" s="514"/>
      <c r="N1092" s="393">
        <f>SUM(N1093:N1095)</f>
        <v>0</v>
      </c>
      <c r="O1092" s="514"/>
      <c r="P1092" s="393"/>
      <c r="Q1092" s="514"/>
      <c r="R1092" s="393">
        <f>SUM(R1093:R1095)</f>
        <v>0</v>
      </c>
      <c r="S1092" s="539"/>
      <c r="T1092" s="393">
        <f>SUM(T1093:T1095)</f>
        <v>0</v>
      </c>
      <c r="U1092" s="514"/>
      <c r="V1092" s="393">
        <f>SUM(V1093:V1095)</f>
        <v>0</v>
      </c>
      <c r="W1092" s="514"/>
      <c r="X1092" s="393">
        <f>SUM(X1093:X1095)</f>
        <v>0</v>
      </c>
      <c r="Y1092" s="514"/>
      <c r="Z1092" s="393">
        <f>SUM(Z1093:Z1095)</f>
        <v>0</v>
      </c>
      <c r="AA1092" s="514"/>
      <c r="AB1092" s="393">
        <f>SUM(AB1093:AB1095)</f>
        <v>0</v>
      </c>
      <c r="AC1092" s="514"/>
      <c r="AD1092" s="393">
        <f>SUM(AD1093:AD1095)</f>
        <v>0</v>
      </c>
      <c r="AE1092" s="514"/>
      <c r="AF1092" s="393">
        <f>SUM(AF1093:AF1095)</f>
        <v>0</v>
      </c>
      <c r="AG1092" s="514"/>
      <c r="AH1092" s="393">
        <f>SUM(AH1093:AH1095)</f>
        <v>0</v>
      </c>
      <c r="AI1092" s="514"/>
      <c r="AJ1092" s="393">
        <f>SUM(AJ1093:AJ1095)</f>
        <v>0</v>
      </c>
      <c r="AK1092" s="514"/>
      <c r="AL1092" s="393">
        <f>SUM(AL1093:AL1095)</f>
        <v>0</v>
      </c>
      <c r="AM1092" s="393"/>
      <c r="AN1092" s="393">
        <f>SUM(AN1093:AN1095)</f>
        <v>0</v>
      </c>
      <c r="AO1092" s="514"/>
      <c r="AP1092" s="393">
        <f>SUM(AP1093:AP1095)</f>
        <v>0</v>
      </c>
      <c r="AQ1092" s="590"/>
      <c r="AR1092" s="393">
        <f>SUM(AR1093:AR1095)</f>
        <v>0</v>
      </c>
      <c r="AS1092" s="514"/>
      <c r="AT1092" s="393">
        <f>SUM(AT1093:AT1095)</f>
        <v>0</v>
      </c>
      <c r="AU1092" s="514"/>
      <c r="AV1092" s="393">
        <f>SUM(AV1093:AV1095)</f>
        <v>0</v>
      </c>
      <c r="AW1092" s="514"/>
      <c r="AX1092" s="393">
        <f>SUM(AX1093:AX1095)</f>
        <v>0</v>
      </c>
      <c r="AY1092" s="514" t="s">
        <v>126</v>
      </c>
      <c r="AZ1092" s="393">
        <f>SUM(AZ1093:AZ1095)</f>
        <v>0</v>
      </c>
      <c r="BA1092" s="514"/>
      <c r="BB1092" s="393">
        <f>SUM(BB1093:BB1095)</f>
        <v>0</v>
      </c>
      <c r="BC1092" s="514" t="s">
        <v>126</v>
      </c>
      <c r="BD1092" s="393">
        <f>SUM(BD1093:BD1095)</f>
        <v>0</v>
      </c>
      <c r="BE1092" s="514"/>
      <c r="BF1092" s="393">
        <f>SUM(BF1093:BF1095)</f>
        <v>0</v>
      </c>
      <c r="BG1092" s="514"/>
      <c r="BH1092" s="393">
        <f>SUM(BH1093:BH1095)</f>
        <v>0</v>
      </c>
      <c r="BI1092" s="514"/>
      <c r="BJ1092" s="393">
        <f>SUM(BJ1093:BJ1095)</f>
        <v>0</v>
      </c>
      <c r="BK1092" s="514"/>
      <c r="BL1092" s="393">
        <f>SUM(BL1093:BL1095)</f>
        <v>0</v>
      </c>
      <c r="BM1092" s="514"/>
      <c r="BN1092" s="393">
        <f>SUM(BN1093:BN1095)</f>
        <v>0</v>
      </c>
      <c r="BO1092" s="717"/>
      <c r="BP1092" s="705">
        <f>SUM(BP1093:BP1095)</f>
        <v>0</v>
      </c>
      <c r="BQ1092" s="717"/>
      <c r="BR1092" s="705">
        <f>SUM(BR1093:BR1095)</f>
        <v>0</v>
      </c>
      <c r="BS1092" s="717"/>
      <c r="BT1092" s="705">
        <f>SUM(BT1093:BT1095)</f>
        <v>0</v>
      </c>
      <c r="BU1092" s="717"/>
      <c r="BV1092" s="705">
        <f>SUM(BV1093:BV1095)</f>
        <v>0</v>
      </c>
      <c r="BW1092" s="717"/>
      <c r="BX1092" s="705">
        <f>SUM(BX1093:BX1095)</f>
        <v>0</v>
      </c>
      <c r="BY1092" s="717"/>
      <c r="BZ1092" s="705">
        <f>SUM(BZ1093:BZ1095)</f>
        <v>0</v>
      </c>
      <c r="CA1092" s="717"/>
      <c r="CB1092" s="705">
        <f>SUM(CB1093:CB1095)</f>
        <v>0</v>
      </c>
      <c r="CC1092" s="717"/>
      <c r="CD1092" s="705">
        <f>SUM(CD1093:CD1095)</f>
        <v>0</v>
      </c>
      <c r="CE1092" s="706"/>
      <c r="CF1092" s="433">
        <f t="shared" si="2526"/>
        <v>0</v>
      </c>
    </row>
    <row r="1093" spans="1:84" s="387" customFormat="1">
      <c r="A1093" s="360"/>
      <c r="B1093" s="448" t="s">
        <v>1544</v>
      </c>
      <c r="C1093" s="449" t="s">
        <v>1545</v>
      </c>
      <c r="D1093" s="450" t="s">
        <v>397</v>
      </c>
      <c r="E1093" s="451">
        <v>22771.98</v>
      </c>
      <c r="F1093" s="452">
        <v>0</v>
      </c>
      <c r="G1093" s="429">
        <f>F1093*E1093</f>
        <v>0</v>
      </c>
      <c r="H1093" s="429"/>
      <c r="I1093" s="429"/>
      <c r="J1093" s="429"/>
      <c r="K1093" s="519"/>
      <c r="L1093" s="429"/>
      <c r="M1093" s="513">
        <f>I1093+K1093</f>
        <v>0</v>
      </c>
      <c r="N1093" s="401">
        <f>M1093*$E1093</f>
        <v>0</v>
      </c>
      <c r="O1093" s="519"/>
      <c r="P1093" s="429"/>
      <c r="Q1093" s="513">
        <f>M1093+O1093</f>
        <v>0</v>
      </c>
      <c r="R1093" s="401">
        <f>Q1093*$E1093</f>
        <v>0</v>
      </c>
      <c r="S1093" s="545"/>
      <c r="T1093" s="429"/>
      <c r="U1093" s="513">
        <f>Q1093+S1093</f>
        <v>0</v>
      </c>
      <c r="V1093" s="401">
        <f>U1093*$E1093</f>
        <v>0</v>
      </c>
      <c r="W1093" s="519"/>
      <c r="X1093" s="429"/>
      <c r="Y1093" s="513">
        <f>U1093+W1093</f>
        <v>0</v>
      </c>
      <c r="Z1093" s="401">
        <f>Y1093*$E1093</f>
        <v>0</v>
      </c>
      <c r="AA1093" s="519"/>
      <c r="AB1093" s="401">
        <f>AA1093*$E1093</f>
        <v>0</v>
      </c>
      <c r="AC1093" s="513">
        <f>Y1093+AA1093</f>
        <v>0</v>
      </c>
      <c r="AD1093" s="401">
        <f>AC1093*$E1093</f>
        <v>0</v>
      </c>
      <c r="AE1093" s="513"/>
      <c r="AF1093" s="401">
        <f>AE1093*$E1093</f>
        <v>0</v>
      </c>
      <c r="AG1093" s="513">
        <f>AC1093+AE1093</f>
        <v>0</v>
      </c>
      <c r="AH1093" s="401">
        <f>AG1093*$E1093</f>
        <v>0</v>
      </c>
      <c r="AI1093" s="513"/>
      <c r="AJ1093" s="401">
        <f>AI1093*$E1093</f>
        <v>0</v>
      </c>
      <c r="AK1093" s="513">
        <f>AG1093+AI1093</f>
        <v>0</v>
      </c>
      <c r="AL1093" s="401">
        <f t="shared" si="2579"/>
        <v>0</v>
      </c>
      <c r="AM1093" s="519"/>
      <c r="AN1093" s="429">
        <f t="shared" si="2580"/>
        <v>0</v>
      </c>
      <c r="AO1093" s="519">
        <f>AK1093+AM1093</f>
        <v>0</v>
      </c>
      <c r="AP1093" s="429">
        <f>AO1093*$E1093</f>
        <v>0</v>
      </c>
      <c r="AQ1093" s="599"/>
      <c r="AR1093" s="401">
        <f t="shared" si="2581"/>
        <v>0</v>
      </c>
      <c r="AS1093" s="519">
        <f>AO1093+AQ1093</f>
        <v>0</v>
      </c>
      <c r="AT1093" s="429">
        <f>AS1093*$E1093</f>
        <v>0</v>
      </c>
      <c r="AU1093" s="519"/>
      <c r="AV1093" s="401">
        <f t="shared" si="2631"/>
        <v>0</v>
      </c>
      <c r="AW1093" s="519">
        <f>AS1093+AU1093</f>
        <v>0</v>
      </c>
      <c r="AX1093" s="429">
        <f>AW1093*$E1093</f>
        <v>0</v>
      </c>
      <c r="AY1093" s="519"/>
      <c r="AZ1093" s="684">
        <f t="shared" si="2583"/>
        <v>0</v>
      </c>
      <c r="BA1093" s="519">
        <f>AW1093+AY1093</f>
        <v>0</v>
      </c>
      <c r="BB1093" s="429">
        <f>BA1093*$E1093</f>
        <v>0</v>
      </c>
      <c r="BC1093" s="519"/>
      <c r="BD1093" s="684">
        <f>BC1093*$E1093</f>
        <v>0</v>
      </c>
      <c r="BE1093" s="519">
        <f>BA1093+BC1093</f>
        <v>0</v>
      </c>
      <c r="BF1093" s="429">
        <f>BE1093*$E1093</f>
        <v>0</v>
      </c>
      <c r="BG1093" s="519"/>
      <c r="BH1093" s="684">
        <f>BG1093*$E1093</f>
        <v>0</v>
      </c>
      <c r="BI1093" s="519">
        <f>BE1093+BG1093</f>
        <v>0</v>
      </c>
      <c r="BJ1093" s="429">
        <f>BI1093*$E1093</f>
        <v>0</v>
      </c>
      <c r="BK1093" s="519"/>
      <c r="BL1093" s="684">
        <f>BK1093*$E1093</f>
        <v>0</v>
      </c>
      <c r="BM1093" s="519">
        <f>BI1093+BK1093</f>
        <v>0</v>
      </c>
      <c r="BN1093" s="429">
        <f>BM1093*$E1093</f>
        <v>0</v>
      </c>
      <c r="BO1093" s="718"/>
      <c r="BP1093" s="706">
        <f>BO1093*$E1093</f>
        <v>0</v>
      </c>
      <c r="BQ1093" s="718">
        <f>BM1093+BO1093</f>
        <v>0</v>
      </c>
      <c r="BR1093" s="706">
        <f>BQ1093*$E1093</f>
        <v>0</v>
      </c>
      <c r="BS1093" s="718"/>
      <c r="BT1093" s="706">
        <f>BS1093*$E1093</f>
        <v>0</v>
      </c>
      <c r="BU1093" s="718">
        <f>BQ1093+BS1093</f>
        <v>0</v>
      </c>
      <c r="BV1093" s="706">
        <f>BU1093*$E1093</f>
        <v>0</v>
      </c>
      <c r="BW1093" s="718"/>
      <c r="BX1093" s="706">
        <f>BW1093*$E1093</f>
        <v>0</v>
      </c>
      <c r="BY1093" s="718">
        <f>BU1093+BW1093</f>
        <v>0</v>
      </c>
      <c r="BZ1093" s="706">
        <f>BY1093*$E1093</f>
        <v>0</v>
      </c>
      <c r="CA1093" s="718"/>
      <c r="CB1093" s="706">
        <f>CA1093*$E1093</f>
        <v>0</v>
      </c>
      <c r="CC1093" s="718">
        <f>BY1093+CA1093</f>
        <v>0</v>
      </c>
      <c r="CD1093" s="706">
        <f>CC1093*$E1093</f>
        <v>0</v>
      </c>
      <c r="CE1093" s="705"/>
      <c r="CF1093" s="394">
        <f t="shared" si="2526"/>
        <v>10744272</v>
      </c>
    </row>
    <row r="1094" spans="1:84">
      <c r="B1094" s="448" t="s">
        <v>1546</v>
      </c>
      <c r="C1094" s="449" t="s">
        <v>1547</v>
      </c>
      <c r="D1094" s="450" t="s">
        <v>397</v>
      </c>
      <c r="E1094" s="451">
        <v>183801.42</v>
      </c>
      <c r="F1094" s="452">
        <v>0</v>
      </c>
      <c r="G1094" s="429">
        <f>F1094*E1094</f>
        <v>0</v>
      </c>
      <c r="H1094" s="429"/>
      <c r="I1094" s="429"/>
      <c r="J1094" s="429"/>
      <c r="K1094" s="519"/>
      <c r="L1094" s="429"/>
      <c r="M1094" s="513">
        <f>I1094+K1094</f>
        <v>0</v>
      </c>
      <c r="N1094" s="401">
        <f>M1094*$E1094</f>
        <v>0</v>
      </c>
      <c r="O1094" s="519"/>
      <c r="P1094" s="429"/>
      <c r="Q1094" s="513">
        <f>M1094+O1094</f>
        <v>0</v>
      </c>
      <c r="R1094" s="401">
        <f>Q1094*$E1094</f>
        <v>0</v>
      </c>
      <c r="S1094" s="545"/>
      <c r="T1094" s="429"/>
      <c r="U1094" s="513">
        <f>Q1094+S1094</f>
        <v>0</v>
      </c>
      <c r="V1094" s="401">
        <f>U1094*$E1094</f>
        <v>0</v>
      </c>
      <c r="W1094" s="519"/>
      <c r="X1094" s="429"/>
      <c r="Y1094" s="513">
        <f>U1094+W1094</f>
        <v>0</v>
      </c>
      <c r="Z1094" s="401">
        <f>Y1094*$E1094</f>
        <v>0</v>
      </c>
      <c r="AA1094" s="519"/>
      <c r="AB1094" s="401">
        <f>AA1094*$E1094</f>
        <v>0</v>
      </c>
      <c r="AC1094" s="513">
        <f>Y1094+AA1094</f>
        <v>0</v>
      </c>
      <c r="AD1094" s="401">
        <f>AC1094*$E1094</f>
        <v>0</v>
      </c>
      <c r="AE1094" s="513"/>
      <c r="AF1094" s="401">
        <f>AE1094*$E1094</f>
        <v>0</v>
      </c>
      <c r="AG1094" s="513">
        <f>AC1094+AE1094</f>
        <v>0</v>
      </c>
      <c r="AH1094" s="401">
        <f>AG1094*$E1094</f>
        <v>0</v>
      </c>
      <c r="AI1094" s="513"/>
      <c r="AJ1094" s="401">
        <f>AI1094*$E1094</f>
        <v>0</v>
      </c>
      <c r="AK1094" s="513">
        <f>AG1094+AI1094</f>
        <v>0</v>
      </c>
      <c r="AL1094" s="401">
        <f t="shared" si="2579"/>
        <v>0</v>
      </c>
      <c r="AM1094" s="519"/>
      <c r="AN1094" s="429">
        <f t="shared" si="2580"/>
        <v>0</v>
      </c>
      <c r="AO1094" s="519">
        <f>AK1094+AM1094</f>
        <v>0</v>
      </c>
      <c r="AP1094" s="429">
        <f>AO1094*$E1094</f>
        <v>0</v>
      </c>
      <c r="AQ1094" s="599"/>
      <c r="AR1094" s="401">
        <f t="shared" si="2581"/>
        <v>0</v>
      </c>
      <c r="AS1094" s="519">
        <f>AO1094+AQ1094</f>
        <v>0</v>
      </c>
      <c r="AT1094" s="429">
        <f>AS1094*$E1094</f>
        <v>0</v>
      </c>
      <c r="AU1094" s="519"/>
      <c r="AV1094" s="401">
        <f t="shared" si="2631"/>
        <v>0</v>
      </c>
      <c r="AW1094" s="519">
        <f>AS1094+AU1094</f>
        <v>0</v>
      </c>
      <c r="AX1094" s="429">
        <f>AW1094*$E1094</f>
        <v>0</v>
      </c>
      <c r="AY1094" s="519"/>
      <c r="AZ1094" s="684">
        <f t="shared" si="2583"/>
        <v>0</v>
      </c>
      <c r="BA1094" s="519">
        <f>AW1094+AY1094</f>
        <v>0</v>
      </c>
      <c r="BB1094" s="429">
        <f>BA1094*$E1094</f>
        <v>0</v>
      </c>
      <c r="BC1094" s="519"/>
      <c r="BD1094" s="684">
        <f>BC1094*$E1094</f>
        <v>0</v>
      </c>
      <c r="BE1094" s="519">
        <f>BA1094+BC1094</f>
        <v>0</v>
      </c>
      <c r="BF1094" s="429">
        <f>BE1094*$E1094</f>
        <v>0</v>
      </c>
      <c r="BG1094" s="519"/>
      <c r="BH1094" s="684">
        <f>BG1094*$E1094</f>
        <v>0</v>
      </c>
      <c r="BI1094" s="519">
        <f>BE1094+BG1094</f>
        <v>0</v>
      </c>
      <c r="BJ1094" s="429">
        <f>BI1094*$E1094</f>
        <v>0</v>
      </c>
      <c r="BK1094" s="519"/>
      <c r="BL1094" s="684">
        <f>BK1094*$E1094</f>
        <v>0</v>
      </c>
      <c r="BM1094" s="519">
        <f>BI1094+BK1094</f>
        <v>0</v>
      </c>
      <c r="BN1094" s="429">
        <f>BM1094*$E1094</f>
        <v>0</v>
      </c>
      <c r="BO1094" s="718"/>
      <c r="BP1094" s="706">
        <f>BO1094*$E1094</f>
        <v>0</v>
      </c>
      <c r="BQ1094" s="718">
        <f>BM1094+BO1094</f>
        <v>0</v>
      </c>
      <c r="BR1094" s="706">
        <f>BQ1094*$E1094</f>
        <v>0</v>
      </c>
      <c r="BS1094" s="718"/>
      <c r="BT1094" s="706">
        <f>BS1094*$E1094</f>
        <v>0</v>
      </c>
      <c r="BU1094" s="718">
        <f>BQ1094+BS1094</f>
        <v>0</v>
      </c>
      <c r="BV1094" s="706">
        <f>BU1094*$E1094</f>
        <v>0</v>
      </c>
      <c r="BW1094" s="718"/>
      <c r="BX1094" s="706">
        <f>BW1094*$E1094</f>
        <v>0</v>
      </c>
      <c r="BY1094" s="718">
        <f>BU1094+BW1094</f>
        <v>0</v>
      </c>
      <c r="BZ1094" s="706">
        <f>BY1094*$E1094</f>
        <v>0</v>
      </c>
      <c r="CA1094" s="718"/>
      <c r="CB1094" s="706">
        <f>CA1094*$E1094</f>
        <v>0</v>
      </c>
      <c r="CC1094" s="718">
        <f>BY1094+CA1094</f>
        <v>0</v>
      </c>
      <c r="CD1094" s="706">
        <f>CC1094*$E1094</f>
        <v>0</v>
      </c>
      <c r="CE1094" s="706"/>
      <c r="CF1094" s="433">
        <f t="shared" si="2526"/>
        <v>5524200</v>
      </c>
    </row>
    <row r="1095" spans="1:84" ht="36">
      <c r="B1095" s="448" t="s">
        <v>1548</v>
      </c>
      <c r="C1095" s="449" t="s">
        <v>1549</v>
      </c>
      <c r="D1095" s="450" t="s">
        <v>392</v>
      </c>
      <c r="E1095" s="451">
        <v>128574.27</v>
      </c>
      <c r="F1095" s="452">
        <v>0</v>
      </c>
      <c r="G1095" s="429">
        <f>F1095*E1095</f>
        <v>0</v>
      </c>
      <c r="H1095" s="429"/>
      <c r="I1095" s="429"/>
      <c r="J1095" s="429"/>
      <c r="K1095" s="519"/>
      <c r="L1095" s="429"/>
      <c r="M1095" s="513">
        <f>I1095+K1095</f>
        <v>0</v>
      </c>
      <c r="N1095" s="401">
        <f>M1095*$E1095</f>
        <v>0</v>
      </c>
      <c r="O1095" s="519"/>
      <c r="P1095" s="429"/>
      <c r="Q1095" s="513">
        <f>M1095+O1095</f>
        <v>0</v>
      </c>
      <c r="R1095" s="401">
        <f>Q1095*$E1095</f>
        <v>0</v>
      </c>
      <c r="S1095" s="545"/>
      <c r="T1095" s="429"/>
      <c r="U1095" s="513">
        <f>Q1095+S1095</f>
        <v>0</v>
      </c>
      <c r="V1095" s="401">
        <f>U1095*$E1095</f>
        <v>0</v>
      </c>
      <c r="W1095" s="519"/>
      <c r="X1095" s="429"/>
      <c r="Y1095" s="513">
        <f>U1095+W1095</f>
        <v>0</v>
      </c>
      <c r="Z1095" s="401">
        <f>Y1095*$E1095</f>
        <v>0</v>
      </c>
      <c r="AA1095" s="519"/>
      <c r="AB1095" s="401">
        <f>AA1095*$E1095</f>
        <v>0</v>
      </c>
      <c r="AC1095" s="513">
        <f>Y1095+AA1095</f>
        <v>0</v>
      </c>
      <c r="AD1095" s="401">
        <f>AC1095*$E1095</f>
        <v>0</v>
      </c>
      <c r="AE1095" s="513"/>
      <c r="AF1095" s="401">
        <f>AE1095*$E1095</f>
        <v>0</v>
      </c>
      <c r="AG1095" s="513">
        <f>AC1095+AE1095</f>
        <v>0</v>
      </c>
      <c r="AH1095" s="401">
        <f>AG1095*$E1095</f>
        <v>0</v>
      </c>
      <c r="AI1095" s="513"/>
      <c r="AJ1095" s="401">
        <f>AI1095*$E1095</f>
        <v>0</v>
      </c>
      <c r="AK1095" s="513">
        <f>AG1095+AI1095</f>
        <v>0</v>
      </c>
      <c r="AL1095" s="401">
        <f t="shared" si="2579"/>
        <v>0</v>
      </c>
      <c r="AM1095" s="519"/>
      <c r="AN1095" s="429">
        <f t="shared" si="2580"/>
        <v>0</v>
      </c>
      <c r="AO1095" s="519">
        <f>AK1095+AM1095</f>
        <v>0</v>
      </c>
      <c r="AP1095" s="429">
        <f>AO1095*$E1095</f>
        <v>0</v>
      </c>
      <c r="AQ1095" s="599"/>
      <c r="AR1095" s="401">
        <f t="shared" si="2581"/>
        <v>0</v>
      </c>
      <c r="AS1095" s="519">
        <f>AO1095+AQ1095</f>
        <v>0</v>
      </c>
      <c r="AT1095" s="429">
        <f>AS1095*$E1095</f>
        <v>0</v>
      </c>
      <c r="AU1095" s="519"/>
      <c r="AV1095" s="401">
        <f t="shared" si="2631"/>
        <v>0</v>
      </c>
      <c r="AW1095" s="519">
        <f>AS1095+AU1095</f>
        <v>0</v>
      </c>
      <c r="AX1095" s="429">
        <f>AW1095*$E1095</f>
        <v>0</v>
      </c>
      <c r="AY1095" s="519"/>
      <c r="AZ1095" s="684">
        <f t="shared" si="2583"/>
        <v>0</v>
      </c>
      <c r="BA1095" s="519">
        <f>AW1095+AY1095</f>
        <v>0</v>
      </c>
      <c r="BB1095" s="429">
        <f>BA1095*$E1095</f>
        <v>0</v>
      </c>
      <c r="BC1095" s="519"/>
      <c r="BD1095" s="684">
        <f>BC1095*$E1095</f>
        <v>0</v>
      </c>
      <c r="BE1095" s="519">
        <f>BA1095+BC1095</f>
        <v>0</v>
      </c>
      <c r="BF1095" s="429">
        <f>BE1095*$E1095</f>
        <v>0</v>
      </c>
      <c r="BG1095" s="519"/>
      <c r="BH1095" s="684">
        <f>BG1095*$E1095</f>
        <v>0</v>
      </c>
      <c r="BI1095" s="519">
        <f>BE1095+BG1095</f>
        <v>0</v>
      </c>
      <c r="BJ1095" s="429">
        <f>BI1095*$E1095</f>
        <v>0</v>
      </c>
      <c r="BK1095" s="519"/>
      <c r="BL1095" s="684">
        <f>BK1095*$E1095</f>
        <v>0</v>
      </c>
      <c r="BM1095" s="519">
        <f>BI1095+BK1095</f>
        <v>0</v>
      </c>
      <c r="BN1095" s="429">
        <f>BM1095*$E1095</f>
        <v>0</v>
      </c>
      <c r="BO1095" s="718"/>
      <c r="BP1095" s="706">
        <f>BO1095*$E1095</f>
        <v>0</v>
      </c>
      <c r="BQ1095" s="718">
        <f>BM1095+BO1095</f>
        <v>0</v>
      </c>
      <c r="BR1095" s="706">
        <f>BQ1095*$E1095</f>
        <v>0</v>
      </c>
      <c r="BS1095" s="718"/>
      <c r="BT1095" s="706">
        <f>BS1095*$E1095</f>
        <v>0</v>
      </c>
      <c r="BU1095" s="718">
        <f>BQ1095+BS1095</f>
        <v>0</v>
      </c>
      <c r="BV1095" s="706">
        <f>BU1095*$E1095</f>
        <v>0</v>
      </c>
      <c r="BW1095" s="718"/>
      <c r="BX1095" s="706">
        <f>BW1095*$E1095</f>
        <v>0</v>
      </c>
      <c r="BY1095" s="718">
        <f>BU1095+BW1095</f>
        <v>0</v>
      </c>
      <c r="BZ1095" s="706">
        <f>BY1095*$E1095</f>
        <v>0</v>
      </c>
      <c r="CA1095" s="718"/>
      <c r="CB1095" s="706">
        <f>CA1095*$E1095</f>
        <v>0</v>
      </c>
      <c r="CC1095" s="718">
        <f>BY1095+CA1095</f>
        <v>0</v>
      </c>
      <c r="CD1095" s="706">
        <f>CC1095*$E1095</f>
        <v>0</v>
      </c>
      <c r="CE1095" s="706"/>
      <c r="CF1095" s="433">
        <f t="shared" si="2526"/>
        <v>5220072</v>
      </c>
    </row>
    <row r="1096" spans="1:84" s="387" customFormat="1">
      <c r="A1096" s="387" t="s">
        <v>1786</v>
      </c>
      <c r="B1096" s="388" t="s">
        <v>1550</v>
      </c>
      <c r="C1096" s="389" t="s">
        <v>118</v>
      </c>
      <c r="D1096" s="390"/>
      <c r="E1096" s="391"/>
      <c r="F1096" s="392"/>
      <c r="G1096" s="393"/>
      <c r="H1096" s="393">
        <f>SUM(G1097:G1098)</f>
        <v>10744272</v>
      </c>
      <c r="I1096" s="393"/>
      <c r="J1096" s="393"/>
      <c r="K1096" s="514"/>
      <c r="L1096" s="393">
        <f>SUM(L1097:L1098)</f>
        <v>0</v>
      </c>
      <c r="M1096" s="514"/>
      <c r="N1096" s="393">
        <f>SUM(N1097:N1098)</f>
        <v>0</v>
      </c>
      <c r="O1096" s="514"/>
      <c r="P1096" s="393"/>
      <c r="Q1096" s="514"/>
      <c r="R1096" s="393">
        <f>SUM(R1097:R1098)</f>
        <v>0</v>
      </c>
      <c r="S1096" s="539"/>
      <c r="T1096" s="393">
        <f>SUM(T1097:T1098)</f>
        <v>0</v>
      </c>
      <c r="U1096" s="514"/>
      <c r="V1096" s="393">
        <f>SUM(V1097:V1098)</f>
        <v>0</v>
      </c>
      <c r="W1096" s="514"/>
      <c r="X1096" s="393">
        <f>SUM(X1097:X1098)</f>
        <v>0</v>
      </c>
      <c r="Y1096" s="514"/>
      <c r="Z1096" s="393">
        <f>SUM(Z1097:Z1098)</f>
        <v>0</v>
      </c>
      <c r="AA1096" s="514"/>
      <c r="AB1096" s="393">
        <f>SUM(AB1097:AB1098)</f>
        <v>0</v>
      </c>
      <c r="AC1096" s="514"/>
      <c r="AD1096" s="393">
        <f>SUM(AD1097:AD1098)</f>
        <v>0</v>
      </c>
      <c r="AE1096" s="514"/>
      <c r="AF1096" s="393">
        <f>SUM(AF1097:AF1098)</f>
        <v>0</v>
      </c>
      <c r="AG1096" s="514"/>
      <c r="AH1096" s="393">
        <f>SUM(AH1097:AH1098)</f>
        <v>0</v>
      </c>
      <c r="AI1096" s="514"/>
      <c r="AJ1096" s="393">
        <f>SUM(AJ1097:AJ1098)</f>
        <v>0</v>
      </c>
      <c r="AK1096" s="514"/>
      <c r="AL1096" s="393">
        <f>SUM(AL1097:AL1098)</f>
        <v>0</v>
      </c>
      <c r="AM1096" s="393"/>
      <c r="AN1096" s="393">
        <f>SUM(AN1097:AN1098)</f>
        <v>0</v>
      </c>
      <c r="AO1096" s="514"/>
      <c r="AP1096" s="393">
        <f>SUM(AP1097:AP1098)</f>
        <v>0</v>
      </c>
      <c r="AQ1096" s="590"/>
      <c r="AR1096" s="393">
        <f>SUM(AR1097:AR1098)</f>
        <v>0</v>
      </c>
      <c r="AS1096" s="514"/>
      <c r="AT1096" s="393">
        <f>SUM(AT1097:AT1098)</f>
        <v>0</v>
      </c>
      <c r="AU1096" s="514"/>
      <c r="AV1096" s="393">
        <f>SUM(AV1097:AV1098)</f>
        <v>0</v>
      </c>
      <c r="AW1096" s="514"/>
      <c r="AX1096" s="393">
        <f>SUM(AX1097:AX1098)</f>
        <v>0</v>
      </c>
      <c r="AY1096" s="514" t="s">
        <v>126</v>
      </c>
      <c r="AZ1096" s="393">
        <f>SUM(AZ1097:AZ1098)</f>
        <v>3361726.3680000002</v>
      </c>
      <c r="BA1096" s="514"/>
      <c r="BB1096" s="393">
        <f>SUM(BB1097:BB1098)</f>
        <v>3361726.3680000002</v>
      </c>
      <c r="BC1096" s="514" t="s">
        <v>126</v>
      </c>
      <c r="BD1096" s="393">
        <f>SUM(BD1097:BD1098)</f>
        <v>0</v>
      </c>
      <c r="BE1096" s="514"/>
      <c r="BF1096" s="393">
        <f>SUM(BF1097:BF1098)</f>
        <v>3361726.3680000002</v>
      </c>
      <c r="BG1096" s="514"/>
      <c r="BH1096" s="393">
        <f>SUM(BH1097:BH1098)</f>
        <v>0</v>
      </c>
      <c r="BI1096" s="514"/>
      <c r="BJ1096" s="393">
        <f>SUM(BJ1097:BJ1098)</f>
        <v>3361726.3680000002</v>
      </c>
      <c r="BK1096" s="514"/>
      <c r="BL1096" s="393">
        <f>SUM(BL1097:BL1098)</f>
        <v>1524261.024</v>
      </c>
      <c r="BM1096" s="514"/>
      <c r="BN1096" s="393">
        <f>SUM(BN1097:BN1098)</f>
        <v>4885987.3920000009</v>
      </c>
      <c r="BO1096" s="717"/>
      <c r="BP1096" s="705">
        <f>SUM(BP1097:BP1098)</f>
        <v>0</v>
      </c>
      <c r="BQ1096" s="717"/>
      <c r="BR1096" s="705">
        <f>SUM(BR1097:BR1098)</f>
        <v>4885987.3920000009</v>
      </c>
      <c r="BS1096" s="717"/>
      <c r="BT1096" s="705">
        <f>SUM(BT1097:BT1098)</f>
        <v>0</v>
      </c>
      <c r="BU1096" s="717"/>
      <c r="BV1096" s="705">
        <f>SUM(BV1097:BV1098)</f>
        <v>4885987.3920000009</v>
      </c>
      <c r="BW1096" s="717"/>
      <c r="BX1096" s="705">
        <f>SUM(BX1097:BX1098)</f>
        <v>0</v>
      </c>
      <c r="BY1096" s="717"/>
      <c r="BZ1096" s="705">
        <f>SUM(BZ1097:BZ1098)</f>
        <v>4885987.3920000009</v>
      </c>
      <c r="CA1096" s="717"/>
      <c r="CB1096" s="705">
        <f>SUM(CB1097:CB1098)</f>
        <v>0</v>
      </c>
      <c r="CC1096" s="717"/>
      <c r="CD1096" s="705">
        <f>SUM(CD1097:CD1098)</f>
        <v>4885987.3920000009</v>
      </c>
      <c r="CE1096" s="705"/>
      <c r="CF1096" s="394">
        <f t="shared" si="2526"/>
        <v>0</v>
      </c>
    </row>
    <row r="1097" spans="1:84">
      <c r="B1097" s="448" t="s">
        <v>1551</v>
      </c>
      <c r="C1097" s="449" t="s">
        <v>1552</v>
      </c>
      <c r="D1097" s="450" t="s">
        <v>397</v>
      </c>
      <c r="E1097" s="451">
        <v>6905.25</v>
      </c>
      <c r="F1097" s="452">
        <v>800</v>
      </c>
      <c r="G1097" s="429">
        <f>F1097*E1097</f>
        <v>5524200</v>
      </c>
      <c r="H1097" s="429"/>
      <c r="I1097" s="429"/>
      <c r="J1097" s="429"/>
      <c r="K1097" s="519"/>
      <c r="L1097" s="429"/>
      <c r="M1097" s="513">
        <f>I1097+K1097</f>
        <v>0</v>
      </c>
      <c r="N1097" s="401">
        <f>M1097*$E1097</f>
        <v>0</v>
      </c>
      <c r="O1097" s="519"/>
      <c r="P1097" s="429"/>
      <c r="Q1097" s="513">
        <f>M1097+O1097</f>
        <v>0</v>
      </c>
      <c r="R1097" s="401">
        <f>Q1097*$E1097</f>
        <v>0</v>
      </c>
      <c r="S1097" s="545"/>
      <c r="T1097" s="429"/>
      <c r="U1097" s="513">
        <f>Q1097+S1097</f>
        <v>0</v>
      </c>
      <c r="V1097" s="401">
        <f>U1097*$E1097</f>
        <v>0</v>
      </c>
      <c r="W1097" s="519"/>
      <c r="X1097" s="429"/>
      <c r="Y1097" s="513">
        <f>U1097+W1097</f>
        <v>0</v>
      </c>
      <c r="Z1097" s="401">
        <f>Y1097*$E1097</f>
        <v>0</v>
      </c>
      <c r="AA1097" s="519"/>
      <c r="AB1097" s="401">
        <f>AA1097*$E1097</f>
        <v>0</v>
      </c>
      <c r="AC1097" s="513">
        <f>Y1097+AA1097</f>
        <v>0</v>
      </c>
      <c r="AD1097" s="401">
        <f>AC1097*$E1097</f>
        <v>0</v>
      </c>
      <c r="AE1097" s="513"/>
      <c r="AF1097" s="401">
        <f>AE1097*$E1097</f>
        <v>0</v>
      </c>
      <c r="AG1097" s="513">
        <f>AC1097+AE1097</f>
        <v>0</v>
      </c>
      <c r="AH1097" s="401">
        <f>AG1097*$E1097</f>
        <v>0</v>
      </c>
      <c r="AI1097" s="513"/>
      <c r="AJ1097" s="401">
        <f>AI1097*$E1097</f>
        <v>0</v>
      </c>
      <c r="AK1097" s="513">
        <f>AG1097+AI1097</f>
        <v>0</v>
      </c>
      <c r="AL1097" s="401">
        <f t="shared" si="2579"/>
        <v>0</v>
      </c>
      <c r="AM1097" s="519"/>
      <c r="AN1097" s="429">
        <f t="shared" si="2580"/>
        <v>0</v>
      </c>
      <c r="AO1097" s="519">
        <f>AK1097+AM1097</f>
        <v>0</v>
      </c>
      <c r="AP1097" s="429">
        <f>AO1097*$E1097</f>
        <v>0</v>
      </c>
      <c r="AQ1097" s="599"/>
      <c r="AR1097" s="401">
        <f t="shared" si="2581"/>
        <v>0</v>
      </c>
      <c r="AS1097" s="519">
        <f>AO1097+AQ1097</f>
        <v>0</v>
      </c>
      <c r="AT1097" s="429">
        <f>AS1097*$E1097</f>
        <v>0</v>
      </c>
      <c r="AU1097" s="519"/>
      <c r="AV1097" s="401">
        <f t="shared" si="2631"/>
        <v>0</v>
      </c>
      <c r="AW1097" s="519">
        <f>AS1097+AU1097</f>
        <v>0</v>
      </c>
      <c r="AX1097" s="429">
        <f>AW1097*$E1097</f>
        <v>0</v>
      </c>
      <c r="AY1097" s="519"/>
      <c r="AZ1097" s="429">
        <f t="shared" si="2583"/>
        <v>0</v>
      </c>
      <c r="BA1097" s="519">
        <f>AW1097+AY1097</f>
        <v>0</v>
      </c>
      <c r="BB1097" s="429">
        <f>BA1097*$E1097</f>
        <v>0</v>
      </c>
      <c r="BC1097" s="519"/>
      <c r="BD1097" s="429">
        <f>BC1097*$E1097</f>
        <v>0</v>
      </c>
      <c r="BE1097" s="519">
        <f>BA1097+BC1097</f>
        <v>0</v>
      </c>
      <c r="BF1097" s="429">
        <f>BE1097*$E1097</f>
        <v>0</v>
      </c>
      <c r="BG1097" s="519"/>
      <c r="BH1097" s="429">
        <f>BG1097*$E1097</f>
        <v>0</v>
      </c>
      <c r="BI1097" s="519">
        <f>BE1097+BG1097</f>
        <v>0</v>
      </c>
      <c r="BJ1097" s="429">
        <f>BI1097*$E1097</f>
        <v>0</v>
      </c>
      <c r="BK1097" s="519"/>
      <c r="BL1097" s="429">
        <f>BK1097*$E1097</f>
        <v>0</v>
      </c>
      <c r="BM1097" s="519">
        <f>BI1097+BK1097</f>
        <v>0</v>
      </c>
      <c r="BN1097" s="429">
        <f>BM1097*$E1097</f>
        <v>0</v>
      </c>
      <c r="BO1097" s="718"/>
      <c r="BP1097" s="706">
        <f>BO1097*$E1097</f>
        <v>0</v>
      </c>
      <c r="BQ1097" s="718">
        <f>BM1097+BO1097</f>
        <v>0</v>
      </c>
      <c r="BR1097" s="706">
        <f>BQ1097*$E1097</f>
        <v>0</v>
      </c>
      <c r="BS1097" s="718"/>
      <c r="BT1097" s="706">
        <f>BS1097*$E1097</f>
        <v>0</v>
      </c>
      <c r="BU1097" s="718">
        <f>BQ1097+BS1097</f>
        <v>0</v>
      </c>
      <c r="BV1097" s="706">
        <f>BU1097*$E1097</f>
        <v>0</v>
      </c>
      <c r="BW1097" s="718"/>
      <c r="BX1097" s="706">
        <f>BW1097*$E1097</f>
        <v>0</v>
      </c>
      <c r="BY1097" s="718">
        <f>BU1097+BW1097</f>
        <v>0</v>
      </c>
      <c r="BZ1097" s="706">
        <f>BY1097*$E1097</f>
        <v>0</v>
      </c>
      <c r="CA1097" s="718"/>
      <c r="CB1097" s="706">
        <f>CA1097*$E1097</f>
        <v>0</v>
      </c>
      <c r="CC1097" s="718">
        <f>BY1097+CA1097</f>
        <v>0</v>
      </c>
      <c r="CD1097" s="706">
        <f>CC1097*$E1097</f>
        <v>0</v>
      </c>
      <c r="CE1097" s="706"/>
      <c r="CF1097" s="433">
        <f t="shared" si="2526"/>
        <v>0</v>
      </c>
    </row>
    <row r="1098" spans="1:84">
      <c r="B1098" s="448" t="s">
        <v>1553</v>
      </c>
      <c r="C1098" s="449" t="s">
        <v>1554</v>
      </c>
      <c r="D1098" s="450" t="s">
        <v>397</v>
      </c>
      <c r="E1098" s="451">
        <v>104401.44</v>
      </c>
      <c r="F1098" s="452">
        <v>50</v>
      </c>
      <c r="G1098" s="429">
        <f>F1098*E1098</f>
        <v>5220072</v>
      </c>
      <c r="H1098" s="429"/>
      <c r="I1098" s="429"/>
      <c r="J1098" s="429"/>
      <c r="K1098" s="519"/>
      <c r="L1098" s="429"/>
      <c r="M1098" s="513">
        <f>I1098+K1098</f>
        <v>0</v>
      </c>
      <c r="N1098" s="401">
        <f>M1098*$E1098</f>
        <v>0</v>
      </c>
      <c r="O1098" s="519"/>
      <c r="P1098" s="429"/>
      <c r="Q1098" s="513">
        <f>M1098+O1098</f>
        <v>0</v>
      </c>
      <c r="R1098" s="401">
        <f>Q1098*$E1098</f>
        <v>0</v>
      </c>
      <c r="S1098" s="545"/>
      <c r="T1098" s="429"/>
      <c r="U1098" s="513">
        <f>Q1098+S1098</f>
        <v>0</v>
      </c>
      <c r="V1098" s="401">
        <f>U1098*$E1098</f>
        <v>0</v>
      </c>
      <c r="W1098" s="519"/>
      <c r="X1098" s="429"/>
      <c r="Y1098" s="513">
        <f>U1098+W1098</f>
        <v>0</v>
      </c>
      <c r="Z1098" s="401">
        <f>Y1098*$E1098</f>
        <v>0</v>
      </c>
      <c r="AA1098" s="519"/>
      <c r="AB1098" s="401">
        <f>AA1098*$E1098</f>
        <v>0</v>
      </c>
      <c r="AC1098" s="513">
        <f>Y1098+AA1098</f>
        <v>0</v>
      </c>
      <c r="AD1098" s="401">
        <f>AC1098*$E1098</f>
        <v>0</v>
      </c>
      <c r="AE1098" s="513"/>
      <c r="AF1098" s="401">
        <f>AE1098*$E1098</f>
        <v>0</v>
      </c>
      <c r="AG1098" s="513">
        <f>AC1098+AE1098</f>
        <v>0</v>
      </c>
      <c r="AH1098" s="401">
        <f>AG1098*$E1098</f>
        <v>0</v>
      </c>
      <c r="AI1098" s="513"/>
      <c r="AJ1098" s="401">
        <f>AI1098*$E1098</f>
        <v>0</v>
      </c>
      <c r="AK1098" s="513">
        <f>AG1098+AI1098</f>
        <v>0</v>
      </c>
      <c r="AL1098" s="401">
        <f t="shared" si="2579"/>
        <v>0</v>
      </c>
      <c r="AM1098" s="519"/>
      <c r="AN1098" s="429">
        <f t="shared" si="2580"/>
        <v>0</v>
      </c>
      <c r="AO1098" s="519">
        <f>AK1098+AM1098</f>
        <v>0</v>
      </c>
      <c r="AP1098" s="429">
        <f>AO1098*$E1098</f>
        <v>0</v>
      </c>
      <c r="AQ1098" s="599"/>
      <c r="AR1098" s="401">
        <f t="shared" si="2581"/>
        <v>0</v>
      </c>
      <c r="AS1098" s="519">
        <f>AO1098+AQ1098</f>
        <v>0</v>
      </c>
      <c r="AT1098" s="429">
        <f>AS1098*$E1098</f>
        <v>0</v>
      </c>
      <c r="AU1098" s="519"/>
      <c r="AV1098" s="401">
        <f t="shared" si="2631"/>
        <v>0</v>
      </c>
      <c r="AW1098" s="519">
        <f>AS1098+AU1098</f>
        <v>0</v>
      </c>
      <c r="AX1098" s="429">
        <f>AW1098*$E1098</f>
        <v>0</v>
      </c>
      <c r="AY1098" s="519">
        <v>32.200000000000003</v>
      </c>
      <c r="AZ1098" s="429">
        <f t="shared" si="2583"/>
        <v>3361726.3680000002</v>
      </c>
      <c r="BA1098" s="519">
        <f>AW1098+AY1098</f>
        <v>32.200000000000003</v>
      </c>
      <c r="BB1098" s="429">
        <f>BA1098*$E1098</f>
        <v>3361726.3680000002</v>
      </c>
      <c r="BC1098" s="519">
        <v>0</v>
      </c>
      <c r="BD1098" s="429">
        <f>BC1098*$E1098</f>
        <v>0</v>
      </c>
      <c r="BE1098" s="519">
        <f>BA1098+BC1098</f>
        <v>32.200000000000003</v>
      </c>
      <c r="BF1098" s="429">
        <f>BE1098*$E1098</f>
        <v>3361726.3680000002</v>
      </c>
      <c r="BG1098" s="519"/>
      <c r="BH1098" s="429">
        <f>BG1098*$E1098</f>
        <v>0</v>
      </c>
      <c r="BI1098" s="519">
        <f>BE1098+BG1098</f>
        <v>32.200000000000003</v>
      </c>
      <c r="BJ1098" s="429">
        <f>BI1098*$E1098</f>
        <v>3361726.3680000002</v>
      </c>
      <c r="BK1098" s="519">
        <v>14.6</v>
      </c>
      <c r="BL1098" s="429">
        <f>BK1098*$E1098</f>
        <v>1524261.024</v>
      </c>
      <c r="BM1098" s="519">
        <f>BI1098+BK1098</f>
        <v>46.800000000000004</v>
      </c>
      <c r="BN1098" s="429">
        <f>BM1098*$E1098</f>
        <v>4885987.3920000009</v>
      </c>
      <c r="BO1098" s="718"/>
      <c r="BP1098" s="706">
        <f>BO1098*$E1098</f>
        <v>0</v>
      </c>
      <c r="BQ1098" s="718">
        <f>BM1098+BO1098</f>
        <v>46.800000000000004</v>
      </c>
      <c r="BR1098" s="706">
        <f>BQ1098*$E1098</f>
        <v>4885987.3920000009</v>
      </c>
      <c r="BS1098" s="718"/>
      <c r="BT1098" s="706">
        <f>BS1098*$E1098</f>
        <v>0</v>
      </c>
      <c r="BU1098" s="718">
        <f>BQ1098+BS1098</f>
        <v>46.800000000000004</v>
      </c>
      <c r="BV1098" s="706">
        <f>BU1098*$E1098</f>
        <v>4885987.3920000009</v>
      </c>
      <c r="BW1098" s="718"/>
      <c r="BX1098" s="706">
        <f>BW1098*$E1098</f>
        <v>0</v>
      </c>
      <c r="BY1098" s="718">
        <f>BU1098+BW1098</f>
        <v>46.800000000000004</v>
      </c>
      <c r="BZ1098" s="706">
        <f>BY1098*$E1098</f>
        <v>4885987.3920000009</v>
      </c>
      <c r="CA1098" s="718"/>
      <c r="CB1098" s="706">
        <f>CA1098*$E1098</f>
        <v>0</v>
      </c>
      <c r="CC1098" s="718">
        <f>BY1098+CA1098</f>
        <v>46.800000000000004</v>
      </c>
      <c r="CD1098" s="706">
        <f>CC1098*$E1098</f>
        <v>4885987.3920000009</v>
      </c>
      <c r="CE1098" s="706"/>
      <c r="CF1098" s="433">
        <f t="shared" si="2526"/>
        <v>0</v>
      </c>
    </row>
    <row r="1099" spans="1:84">
      <c r="A1099" s="387" t="s">
        <v>1786</v>
      </c>
      <c r="B1099" s="388" t="s">
        <v>1555</v>
      </c>
      <c r="C1099" s="389" t="s">
        <v>46</v>
      </c>
      <c r="D1099" s="390"/>
      <c r="E1099" s="391"/>
      <c r="F1099" s="392"/>
      <c r="G1099" s="393"/>
      <c r="H1099" s="393">
        <f>SUM(G1100:G1133)</f>
        <v>0</v>
      </c>
      <c r="I1099" s="393"/>
      <c r="J1099" s="393"/>
      <c r="K1099" s="514"/>
      <c r="L1099" s="393">
        <f>SUM(L1100:L1133)</f>
        <v>0</v>
      </c>
      <c r="M1099" s="514"/>
      <c r="N1099" s="393">
        <f>SUM(N1100:N1133)</f>
        <v>0</v>
      </c>
      <c r="O1099" s="514"/>
      <c r="P1099" s="393"/>
      <c r="Q1099" s="514"/>
      <c r="R1099" s="393">
        <f>SUM(R1100:R1133)</f>
        <v>0</v>
      </c>
      <c r="S1099" s="539"/>
      <c r="T1099" s="393">
        <f>SUM(T1100:T1133)</f>
        <v>0</v>
      </c>
      <c r="U1099" s="514"/>
      <c r="V1099" s="393">
        <f>SUM(V1100:V1133)</f>
        <v>0</v>
      </c>
      <c r="W1099" s="514"/>
      <c r="X1099" s="393">
        <f>SUM(X1100:X1133)</f>
        <v>0</v>
      </c>
      <c r="Y1099" s="514"/>
      <c r="Z1099" s="393">
        <f>SUM(Z1100:Z1133)</f>
        <v>0</v>
      </c>
      <c r="AA1099" s="514"/>
      <c r="AB1099" s="393">
        <f>SUM(AB1100:AB1133)</f>
        <v>0</v>
      </c>
      <c r="AC1099" s="514"/>
      <c r="AD1099" s="393">
        <f>SUM(AD1100:AD1133)</f>
        <v>0</v>
      </c>
      <c r="AE1099" s="514"/>
      <c r="AF1099" s="393">
        <f>SUM(AF1100:AF1133)</f>
        <v>0</v>
      </c>
      <c r="AG1099" s="514"/>
      <c r="AH1099" s="393">
        <f>SUM(AH1100:AH1133)</f>
        <v>0</v>
      </c>
      <c r="AI1099" s="514"/>
      <c r="AJ1099" s="393">
        <f>SUM(AJ1100:AJ1133)</f>
        <v>0</v>
      </c>
      <c r="AK1099" s="514"/>
      <c r="AL1099" s="393">
        <f>SUM(AL1100:AL1133)</f>
        <v>0</v>
      </c>
      <c r="AM1099" s="393"/>
      <c r="AN1099" s="393">
        <f>SUM(AN1100:AN1133)</f>
        <v>0</v>
      </c>
      <c r="AO1099" s="514"/>
      <c r="AP1099" s="393">
        <f>SUM(AP1100:AP1133)</f>
        <v>0</v>
      </c>
      <c r="AQ1099" s="590"/>
      <c r="AR1099" s="393">
        <f>SUM(AR1100:AR1133)</f>
        <v>0</v>
      </c>
      <c r="AS1099" s="514"/>
      <c r="AT1099" s="393">
        <f>SUM(AT1100:AT1133)</f>
        <v>0</v>
      </c>
      <c r="AU1099" s="514"/>
      <c r="AV1099" s="393">
        <f>SUM(AV1100:AV1133)</f>
        <v>0</v>
      </c>
      <c r="AW1099" s="514"/>
      <c r="AX1099" s="393">
        <f>SUM(AX1100:AX1133)</f>
        <v>0</v>
      </c>
      <c r="AY1099" s="514" t="s">
        <v>126</v>
      </c>
      <c r="AZ1099" s="393">
        <f>SUM(AZ1100:AZ1133)</f>
        <v>0</v>
      </c>
      <c r="BA1099" s="514"/>
      <c r="BB1099" s="393">
        <f>SUM(BB1100:BB1133)</f>
        <v>0</v>
      </c>
      <c r="BC1099" s="514" t="s">
        <v>126</v>
      </c>
      <c r="BD1099" s="393">
        <f>SUM(BD1100:BD1133)</f>
        <v>0</v>
      </c>
      <c r="BE1099" s="514"/>
      <c r="BF1099" s="393">
        <f>SUM(BF1100:BF1133)</f>
        <v>0</v>
      </c>
      <c r="BG1099" s="514"/>
      <c r="BH1099" s="393">
        <f>SUM(BH1100:BH1133)</f>
        <v>0</v>
      </c>
      <c r="BI1099" s="514"/>
      <c r="BJ1099" s="393">
        <f>SUM(BJ1100:BJ1133)</f>
        <v>0</v>
      </c>
      <c r="BK1099" s="514"/>
      <c r="BL1099" s="393">
        <f>SUM(BL1100:BL1133)</f>
        <v>0</v>
      </c>
      <c r="BM1099" s="514"/>
      <c r="BN1099" s="393">
        <f>SUM(BN1100:BN1133)</f>
        <v>0</v>
      </c>
      <c r="BO1099" s="717"/>
      <c r="BP1099" s="705">
        <f>SUM(BP1100:BP1133)</f>
        <v>0</v>
      </c>
      <c r="BQ1099" s="717"/>
      <c r="BR1099" s="705">
        <f>SUM(BR1100:BR1133)</f>
        <v>0</v>
      </c>
      <c r="BS1099" s="717"/>
      <c r="BT1099" s="705">
        <f>SUM(BT1100:BT1133)</f>
        <v>0</v>
      </c>
      <c r="BU1099" s="717"/>
      <c r="BV1099" s="705">
        <f>SUM(BV1100:BV1133)</f>
        <v>0</v>
      </c>
      <c r="BW1099" s="717"/>
      <c r="BX1099" s="705">
        <f>SUM(BX1100:BX1133)</f>
        <v>0</v>
      </c>
      <c r="BY1099" s="717"/>
      <c r="BZ1099" s="705">
        <f>SUM(BZ1100:BZ1133)</f>
        <v>0</v>
      </c>
      <c r="CA1099" s="717"/>
      <c r="CB1099" s="705">
        <f>SUM(CB1100:CB1133)</f>
        <v>0</v>
      </c>
      <c r="CC1099" s="717"/>
      <c r="CD1099" s="705">
        <f>SUM(CD1100:CD1133)</f>
        <v>0</v>
      </c>
      <c r="CE1099" s="706"/>
      <c r="CF1099" s="433">
        <f t="shared" si="2526"/>
        <v>0</v>
      </c>
    </row>
    <row r="1100" spans="1:84" ht="54">
      <c r="B1100" s="448" t="s">
        <v>1556</v>
      </c>
      <c r="C1100" s="449" t="s">
        <v>1557</v>
      </c>
      <c r="D1100" s="450" t="s">
        <v>389</v>
      </c>
      <c r="E1100" s="451">
        <v>230978.88</v>
      </c>
      <c r="F1100" s="452">
        <v>0</v>
      </c>
      <c r="G1100" s="429">
        <f t="shared" ref="G1100:G1133" si="2632">F1100*E1100</f>
        <v>0</v>
      </c>
      <c r="H1100" s="429"/>
      <c r="I1100" s="429"/>
      <c r="J1100" s="429"/>
      <c r="K1100" s="519"/>
      <c r="L1100" s="429"/>
      <c r="M1100" s="513">
        <f t="shared" ref="M1100:M1133" si="2633">I1100+K1100</f>
        <v>0</v>
      </c>
      <c r="N1100" s="401">
        <f t="shared" ref="N1100:N1133" si="2634">M1100*$E1100</f>
        <v>0</v>
      </c>
      <c r="O1100" s="519"/>
      <c r="P1100" s="429"/>
      <c r="Q1100" s="513">
        <f t="shared" ref="Q1100:Q1133" si="2635">M1100+O1100</f>
        <v>0</v>
      </c>
      <c r="R1100" s="401">
        <f t="shared" ref="R1100:R1133" si="2636">Q1100*$E1100</f>
        <v>0</v>
      </c>
      <c r="S1100" s="545"/>
      <c r="T1100" s="429"/>
      <c r="U1100" s="513">
        <f t="shared" ref="U1100:U1133" si="2637">Q1100+S1100</f>
        <v>0</v>
      </c>
      <c r="V1100" s="401">
        <f t="shared" ref="V1100:V1133" si="2638">U1100*$E1100</f>
        <v>0</v>
      </c>
      <c r="W1100" s="519"/>
      <c r="X1100" s="429"/>
      <c r="Y1100" s="513">
        <f t="shared" ref="Y1100:Y1133" si="2639">U1100+W1100</f>
        <v>0</v>
      </c>
      <c r="Z1100" s="401">
        <f t="shared" ref="Z1100:Z1133" si="2640">Y1100*$E1100</f>
        <v>0</v>
      </c>
      <c r="AA1100" s="519"/>
      <c r="AB1100" s="401">
        <f t="shared" ref="AB1100:AB1133" si="2641">AA1100*$E1100</f>
        <v>0</v>
      </c>
      <c r="AC1100" s="513">
        <f t="shared" ref="AC1100:AC1133" si="2642">Y1100+AA1100</f>
        <v>0</v>
      </c>
      <c r="AD1100" s="401">
        <f t="shared" ref="AD1100:AD1133" si="2643">AC1100*$E1100</f>
        <v>0</v>
      </c>
      <c r="AE1100" s="513"/>
      <c r="AF1100" s="401">
        <f t="shared" ref="AF1100:AF1133" si="2644">AE1100*$E1100</f>
        <v>0</v>
      </c>
      <c r="AG1100" s="513">
        <f t="shared" ref="AG1100:AG1133" si="2645">AC1100+AE1100</f>
        <v>0</v>
      </c>
      <c r="AH1100" s="401">
        <f t="shared" ref="AH1100:AH1133" si="2646">AG1100*$E1100</f>
        <v>0</v>
      </c>
      <c r="AI1100" s="513"/>
      <c r="AJ1100" s="401">
        <f t="shared" ref="AJ1100:AJ1133" si="2647">AI1100*$E1100</f>
        <v>0</v>
      </c>
      <c r="AK1100" s="513">
        <f t="shared" ref="AK1100:AK1133" si="2648">AG1100+AI1100</f>
        <v>0</v>
      </c>
      <c r="AL1100" s="401">
        <f t="shared" si="2579"/>
        <v>0</v>
      </c>
      <c r="AM1100" s="519"/>
      <c r="AN1100" s="429">
        <f t="shared" si="2580"/>
        <v>0</v>
      </c>
      <c r="AO1100" s="519">
        <f t="shared" ref="AO1100:AO1133" si="2649">AK1100+AM1100</f>
        <v>0</v>
      </c>
      <c r="AP1100" s="429">
        <f t="shared" ref="AP1100:AP1133" si="2650">AO1100*$E1100</f>
        <v>0</v>
      </c>
      <c r="AQ1100" s="599"/>
      <c r="AR1100" s="401">
        <f t="shared" si="2581"/>
        <v>0</v>
      </c>
      <c r="AS1100" s="519">
        <f t="shared" ref="AS1100:AS1133" si="2651">AO1100+AQ1100</f>
        <v>0</v>
      </c>
      <c r="AT1100" s="429">
        <f t="shared" ref="AT1100:AT1133" si="2652">AS1100*$E1100</f>
        <v>0</v>
      </c>
      <c r="AU1100" s="519"/>
      <c r="AV1100" s="401">
        <f t="shared" si="2631"/>
        <v>0</v>
      </c>
      <c r="AW1100" s="519">
        <f t="shared" ref="AW1100:AW1133" si="2653">AS1100+AU1100</f>
        <v>0</v>
      </c>
      <c r="AX1100" s="429">
        <f t="shared" ref="AX1100:AX1133" si="2654">AW1100*$E1100</f>
        <v>0</v>
      </c>
      <c r="AY1100" s="519"/>
      <c r="AZ1100" s="684">
        <f t="shared" si="2583"/>
        <v>0</v>
      </c>
      <c r="BA1100" s="519">
        <f t="shared" ref="BA1100:BA1133" si="2655">AW1100+AY1100</f>
        <v>0</v>
      </c>
      <c r="BB1100" s="429">
        <f t="shared" ref="BB1100:BB1133" si="2656">BA1100*$E1100</f>
        <v>0</v>
      </c>
      <c r="BC1100" s="519"/>
      <c r="BD1100" s="684">
        <f t="shared" ref="BD1100:BD1133" si="2657">BC1100*$E1100</f>
        <v>0</v>
      </c>
      <c r="BE1100" s="519">
        <f t="shared" ref="BE1100:BE1133" si="2658">BA1100+BC1100</f>
        <v>0</v>
      </c>
      <c r="BF1100" s="429">
        <f t="shared" ref="BF1100:BF1133" si="2659">BE1100*$E1100</f>
        <v>0</v>
      </c>
      <c r="BG1100" s="519"/>
      <c r="BH1100" s="684">
        <f t="shared" ref="BH1100:BH1133" si="2660">BG1100*$E1100</f>
        <v>0</v>
      </c>
      <c r="BI1100" s="519">
        <f t="shared" ref="BI1100:BI1133" si="2661">BE1100+BG1100</f>
        <v>0</v>
      </c>
      <c r="BJ1100" s="429">
        <f t="shared" ref="BJ1100:BJ1133" si="2662">BI1100*$E1100</f>
        <v>0</v>
      </c>
      <c r="BK1100" s="519"/>
      <c r="BL1100" s="684">
        <f t="shared" ref="BL1100:BL1133" si="2663">BK1100*$E1100</f>
        <v>0</v>
      </c>
      <c r="BM1100" s="519">
        <f t="shared" ref="BM1100:BM1133" si="2664">BI1100+BK1100</f>
        <v>0</v>
      </c>
      <c r="BN1100" s="429">
        <f t="shared" ref="BN1100:BN1133" si="2665">BM1100*$E1100</f>
        <v>0</v>
      </c>
      <c r="BO1100" s="718"/>
      <c r="BP1100" s="706">
        <f t="shared" ref="BP1100:BP1133" si="2666">BO1100*$E1100</f>
        <v>0</v>
      </c>
      <c r="BQ1100" s="718">
        <f t="shared" ref="BQ1100:BQ1133" si="2667">BM1100+BO1100</f>
        <v>0</v>
      </c>
      <c r="BR1100" s="706">
        <f t="shared" ref="BR1100:BR1133" si="2668">BQ1100*$E1100</f>
        <v>0</v>
      </c>
      <c r="BS1100" s="718"/>
      <c r="BT1100" s="706">
        <f t="shared" ref="BT1100:BT1133" si="2669">BS1100*$E1100</f>
        <v>0</v>
      </c>
      <c r="BU1100" s="718">
        <f t="shared" ref="BU1100:BU1133" si="2670">BQ1100+BS1100</f>
        <v>0</v>
      </c>
      <c r="BV1100" s="706">
        <f t="shared" ref="BV1100:BV1133" si="2671">BU1100*$E1100</f>
        <v>0</v>
      </c>
      <c r="BW1100" s="718"/>
      <c r="BX1100" s="706">
        <f t="shared" ref="BX1100:BX1133" si="2672">BW1100*$E1100</f>
        <v>0</v>
      </c>
      <c r="BY1100" s="718">
        <f t="shared" ref="BY1100:BY1133" si="2673">BU1100+BW1100</f>
        <v>0</v>
      </c>
      <c r="BZ1100" s="706">
        <f t="shared" ref="BZ1100:BZ1133" si="2674">BY1100*$E1100</f>
        <v>0</v>
      </c>
      <c r="CA1100" s="718"/>
      <c r="CB1100" s="706">
        <f t="shared" ref="CB1100:CB1133" si="2675">CA1100*$E1100</f>
        <v>0</v>
      </c>
      <c r="CC1100" s="718">
        <f t="shared" ref="CC1100:CC1133" si="2676">BY1100+CA1100</f>
        <v>0</v>
      </c>
      <c r="CD1100" s="706">
        <f t="shared" ref="CD1100:CD1133" si="2677">CC1100*$E1100</f>
        <v>0</v>
      </c>
      <c r="CE1100" s="706"/>
      <c r="CF1100" s="433">
        <f t="shared" si="2526"/>
        <v>0</v>
      </c>
    </row>
    <row r="1101" spans="1:84" ht="54">
      <c r="B1101" s="448" t="s">
        <v>1558</v>
      </c>
      <c r="C1101" s="449" t="s">
        <v>1559</v>
      </c>
      <c r="D1101" s="450" t="s">
        <v>389</v>
      </c>
      <c r="E1101" s="451">
        <v>206436.78</v>
      </c>
      <c r="F1101" s="452">
        <v>0</v>
      </c>
      <c r="G1101" s="429">
        <f t="shared" si="2632"/>
        <v>0</v>
      </c>
      <c r="H1101" s="429"/>
      <c r="I1101" s="429"/>
      <c r="J1101" s="429"/>
      <c r="K1101" s="519"/>
      <c r="L1101" s="429"/>
      <c r="M1101" s="513">
        <f t="shared" si="2633"/>
        <v>0</v>
      </c>
      <c r="N1101" s="401">
        <f t="shared" si="2634"/>
        <v>0</v>
      </c>
      <c r="O1101" s="519"/>
      <c r="P1101" s="429"/>
      <c r="Q1101" s="513">
        <f t="shared" si="2635"/>
        <v>0</v>
      </c>
      <c r="R1101" s="401">
        <f t="shared" si="2636"/>
        <v>0</v>
      </c>
      <c r="S1101" s="545"/>
      <c r="T1101" s="429"/>
      <c r="U1101" s="513">
        <f t="shared" si="2637"/>
        <v>0</v>
      </c>
      <c r="V1101" s="401">
        <f t="shared" si="2638"/>
        <v>0</v>
      </c>
      <c r="W1101" s="519"/>
      <c r="X1101" s="429"/>
      <c r="Y1101" s="513">
        <f t="shared" si="2639"/>
        <v>0</v>
      </c>
      <c r="Z1101" s="401">
        <f t="shared" si="2640"/>
        <v>0</v>
      </c>
      <c r="AA1101" s="519"/>
      <c r="AB1101" s="401">
        <f t="shared" si="2641"/>
        <v>0</v>
      </c>
      <c r="AC1101" s="513">
        <f t="shared" si="2642"/>
        <v>0</v>
      </c>
      <c r="AD1101" s="401">
        <f t="shared" si="2643"/>
        <v>0</v>
      </c>
      <c r="AE1101" s="513"/>
      <c r="AF1101" s="401">
        <f t="shared" si="2644"/>
        <v>0</v>
      </c>
      <c r="AG1101" s="513">
        <f t="shared" si="2645"/>
        <v>0</v>
      </c>
      <c r="AH1101" s="401">
        <f t="shared" si="2646"/>
        <v>0</v>
      </c>
      <c r="AI1101" s="513"/>
      <c r="AJ1101" s="401">
        <f t="shared" si="2647"/>
        <v>0</v>
      </c>
      <c r="AK1101" s="513">
        <f t="shared" si="2648"/>
        <v>0</v>
      </c>
      <c r="AL1101" s="401">
        <f t="shared" si="2579"/>
        <v>0</v>
      </c>
      <c r="AM1101" s="519"/>
      <c r="AN1101" s="429">
        <f t="shared" si="2580"/>
        <v>0</v>
      </c>
      <c r="AO1101" s="519">
        <f t="shared" si="2649"/>
        <v>0</v>
      </c>
      <c r="AP1101" s="429">
        <f t="shared" si="2650"/>
        <v>0</v>
      </c>
      <c r="AQ1101" s="599"/>
      <c r="AR1101" s="401">
        <f t="shared" si="2581"/>
        <v>0</v>
      </c>
      <c r="AS1101" s="519">
        <f t="shared" si="2651"/>
        <v>0</v>
      </c>
      <c r="AT1101" s="429">
        <f t="shared" si="2652"/>
        <v>0</v>
      </c>
      <c r="AU1101" s="519"/>
      <c r="AV1101" s="401">
        <f t="shared" si="2631"/>
        <v>0</v>
      </c>
      <c r="AW1101" s="519">
        <f t="shared" si="2653"/>
        <v>0</v>
      </c>
      <c r="AX1101" s="429">
        <f t="shared" si="2654"/>
        <v>0</v>
      </c>
      <c r="AY1101" s="519"/>
      <c r="AZ1101" s="684">
        <f t="shared" si="2583"/>
        <v>0</v>
      </c>
      <c r="BA1101" s="519">
        <f t="shared" si="2655"/>
        <v>0</v>
      </c>
      <c r="BB1101" s="429">
        <f t="shared" si="2656"/>
        <v>0</v>
      </c>
      <c r="BC1101" s="519"/>
      <c r="BD1101" s="684">
        <f t="shared" si="2657"/>
        <v>0</v>
      </c>
      <c r="BE1101" s="519">
        <f t="shared" si="2658"/>
        <v>0</v>
      </c>
      <c r="BF1101" s="429">
        <f t="shared" si="2659"/>
        <v>0</v>
      </c>
      <c r="BG1101" s="519"/>
      <c r="BH1101" s="684">
        <f t="shared" si="2660"/>
        <v>0</v>
      </c>
      <c r="BI1101" s="519">
        <f t="shared" si="2661"/>
        <v>0</v>
      </c>
      <c r="BJ1101" s="429">
        <f t="shared" si="2662"/>
        <v>0</v>
      </c>
      <c r="BK1101" s="519"/>
      <c r="BL1101" s="684">
        <f t="shared" si="2663"/>
        <v>0</v>
      </c>
      <c r="BM1101" s="519">
        <f t="shared" si="2664"/>
        <v>0</v>
      </c>
      <c r="BN1101" s="429">
        <f t="shared" si="2665"/>
        <v>0</v>
      </c>
      <c r="BO1101" s="718"/>
      <c r="BP1101" s="706">
        <f t="shared" si="2666"/>
        <v>0</v>
      </c>
      <c r="BQ1101" s="718">
        <f t="shared" si="2667"/>
        <v>0</v>
      </c>
      <c r="BR1101" s="706">
        <f t="shared" si="2668"/>
        <v>0</v>
      </c>
      <c r="BS1101" s="718"/>
      <c r="BT1101" s="706">
        <f t="shared" si="2669"/>
        <v>0</v>
      </c>
      <c r="BU1101" s="718">
        <f t="shared" si="2670"/>
        <v>0</v>
      </c>
      <c r="BV1101" s="706">
        <f t="shared" si="2671"/>
        <v>0</v>
      </c>
      <c r="BW1101" s="718"/>
      <c r="BX1101" s="706">
        <f t="shared" si="2672"/>
        <v>0</v>
      </c>
      <c r="BY1101" s="718">
        <f t="shared" si="2673"/>
        <v>0</v>
      </c>
      <c r="BZ1101" s="706">
        <f t="shared" si="2674"/>
        <v>0</v>
      </c>
      <c r="CA1101" s="718"/>
      <c r="CB1101" s="706">
        <f t="shared" si="2675"/>
        <v>0</v>
      </c>
      <c r="CC1101" s="718">
        <f t="shared" si="2676"/>
        <v>0</v>
      </c>
      <c r="CD1101" s="706">
        <f t="shared" si="2677"/>
        <v>0</v>
      </c>
      <c r="CE1101" s="706"/>
      <c r="CF1101" s="433">
        <f t="shared" si="2526"/>
        <v>0</v>
      </c>
    </row>
    <row r="1102" spans="1:84" ht="72">
      <c r="B1102" s="448" t="s">
        <v>1560</v>
      </c>
      <c r="C1102" s="449" t="s">
        <v>1561</v>
      </c>
      <c r="D1102" s="450" t="s">
        <v>389</v>
      </c>
      <c r="E1102" s="451">
        <v>159477.12</v>
      </c>
      <c r="F1102" s="452">
        <v>0</v>
      </c>
      <c r="G1102" s="429">
        <f t="shared" si="2632"/>
        <v>0</v>
      </c>
      <c r="H1102" s="429"/>
      <c r="I1102" s="429"/>
      <c r="J1102" s="429"/>
      <c r="K1102" s="519"/>
      <c r="L1102" s="429"/>
      <c r="M1102" s="513">
        <f t="shared" si="2633"/>
        <v>0</v>
      </c>
      <c r="N1102" s="401">
        <f t="shared" si="2634"/>
        <v>0</v>
      </c>
      <c r="O1102" s="519"/>
      <c r="P1102" s="429"/>
      <c r="Q1102" s="513">
        <f t="shared" si="2635"/>
        <v>0</v>
      </c>
      <c r="R1102" s="401">
        <f t="shared" si="2636"/>
        <v>0</v>
      </c>
      <c r="S1102" s="545"/>
      <c r="T1102" s="429"/>
      <c r="U1102" s="513">
        <f t="shared" si="2637"/>
        <v>0</v>
      </c>
      <c r="V1102" s="401">
        <f t="shared" si="2638"/>
        <v>0</v>
      </c>
      <c r="W1102" s="519"/>
      <c r="X1102" s="429"/>
      <c r="Y1102" s="513">
        <f t="shared" si="2639"/>
        <v>0</v>
      </c>
      <c r="Z1102" s="401">
        <f t="shared" si="2640"/>
        <v>0</v>
      </c>
      <c r="AA1102" s="519"/>
      <c r="AB1102" s="401">
        <f t="shared" si="2641"/>
        <v>0</v>
      </c>
      <c r="AC1102" s="513">
        <f t="shared" si="2642"/>
        <v>0</v>
      </c>
      <c r="AD1102" s="401">
        <f t="shared" si="2643"/>
        <v>0</v>
      </c>
      <c r="AE1102" s="513"/>
      <c r="AF1102" s="401">
        <f t="shared" si="2644"/>
        <v>0</v>
      </c>
      <c r="AG1102" s="513">
        <f t="shared" si="2645"/>
        <v>0</v>
      </c>
      <c r="AH1102" s="401">
        <f t="shared" si="2646"/>
        <v>0</v>
      </c>
      <c r="AI1102" s="513"/>
      <c r="AJ1102" s="401">
        <f t="shared" si="2647"/>
        <v>0</v>
      </c>
      <c r="AK1102" s="513">
        <f t="shared" si="2648"/>
        <v>0</v>
      </c>
      <c r="AL1102" s="401">
        <f t="shared" si="2579"/>
        <v>0</v>
      </c>
      <c r="AM1102" s="519"/>
      <c r="AN1102" s="429">
        <f t="shared" si="2580"/>
        <v>0</v>
      </c>
      <c r="AO1102" s="519">
        <f t="shared" si="2649"/>
        <v>0</v>
      </c>
      <c r="AP1102" s="429">
        <f t="shared" si="2650"/>
        <v>0</v>
      </c>
      <c r="AQ1102" s="599"/>
      <c r="AR1102" s="401">
        <f t="shared" si="2581"/>
        <v>0</v>
      </c>
      <c r="AS1102" s="519">
        <f t="shared" si="2651"/>
        <v>0</v>
      </c>
      <c r="AT1102" s="429">
        <f t="shared" si="2652"/>
        <v>0</v>
      </c>
      <c r="AU1102" s="519"/>
      <c r="AV1102" s="401">
        <f t="shared" si="2631"/>
        <v>0</v>
      </c>
      <c r="AW1102" s="519">
        <f t="shared" si="2653"/>
        <v>0</v>
      </c>
      <c r="AX1102" s="429">
        <f t="shared" si="2654"/>
        <v>0</v>
      </c>
      <c r="AY1102" s="519"/>
      <c r="AZ1102" s="684">
        <f t="shared" si="2583"/>
        <v>0</v>
      </c>
      <c r="BA1102" s="519">
        <f t="shared" si="2655"/>
        <v>0</v>
      </c>
      <c r="BB1102" s="429">
        <f t="shared" si="2656"/>
        <v>0</v>
      </c>
      <c r="BC1102" s="519"/>
      <c r="BD1102" s="684">
        <f t="shared" si="2657"/>
        <v>0</v>
      </c>
      <c r="BE1102" s="519">
        <f t="shared" si="2658"/>
        <v>0</v>
      </c>
      <c r="BF1102" s="429">
        <f t="shared" si="2659"/>
        <v>0</v>
      </c>
      <c r="BG1102" s="519"/>
      <c r="BH1102" s="684">
        <f t="shared" si="2660"/>
        <v>0</v>
      </c>
      <c r="BI1102" s="519">
        <f t="shared" si="2661"/>
        <v>0</v>
      </c>
      <c r="BJ1102" s="429">
        <f t="shared" si="2662"/>
        <v>0</v>
      </c>
      <c r="BK1102" s="519"/>
      <c r="BL1102" s="684">
        <f t="shared" si="2663"/>
        <v>0</v>
      </c>
      <c r="BM1102" s="519">
        <f t="shared" si="2664"/>
        <v>0</v>
      </c>
      <c r="BN1102" s="429">
        <f t="shared" si="2665"/>
        <v>0</v>
      </c>
      <c r="BO1102" s="718"/>
      <c r="BP1102" s="706">
        <f t="shared" si="2666"/>
        <v>0</v>
      </c>
      <c r="BQ1102" s="718">
        <f t="shared" si="2667"/>
        <v>0</v>
      </c>
      <c r="BR1102" s="706">
        <f t="shared" si="2668"/>
        <v>0</v>
      </c>
      <c r="BS1102" s="718"/>
      <c r="BT1102" s="706">
        <f t="shared" si="2669"/>
        <v>0</v>
      </c>
      <c r="BU1102" s="718">
        <f t="shared" si="2670"/>
        <v>0</v>
      </c>
      <c r="BV1102" s="706">
        <f t="shared" si="2671"/>
        <v>0</v>
      </c>
      <c r="BW1102" s="718"/>
      <c r="BX1102" s="706">
        <f t="shared" si="2672"/>
        <v>0</v>
      </c>
      <c r="BY1102" s="718">
        <f t="shared" si="2673"/>
        <v>0</v>
      </c>
      <c r="BZ1102" s="706">
        <f t="shared" si="2674"/>
        <v>0</v>
      </c>
      <c r="CA1102" s="718"/>
      <c r="CB1102" s="706">
        <f t="shared" si="2675"/>
        <v>0</v>
      </c>
      <c r="CC1102" s="718">
        <f t="shared" si="2676"/>
        <v>0</v>
      </c>
      <c r="CD1102" s="706">
        <f t="shared" si="2677"/>
        <v>0</v>
      </c>
      <c r="CE1102" s="706"/>
      <c r="CF1102" s="433">
        <f t="shared" si="2526"/>
        <v>0</v>
      </c>
    </row>
    <row r="1103" spans="1:84" ht="54">
      <c r="B1103" s="448" t="s">
        <v>1562</v>
      </c>
      <c r="C1103" s="449" t="s">
        <v>1563</v>
      </c>
      <c r="D1103" s="450" t="s">
        <v>389</v>
      </c>
      <c r="E1103" s="451">
        <v>312325.2</v>
      </c>
      <c r="F1103" s="452">
        <v>0</v>
      </c>
      <c r="G1103" s="429">
        <f t="shared" si="2632"/>
        <v>0</v>
      </c>
      <c r="H1103" s="429"/>
      <c r="I1103" s="429"/>
      <c r="J1103" s="429"/>
      <c r="K1103" s="519"/>
      <c r="L1103" s="429"/>
      <c r="M1103" s="513">
        <f t="shared" si="2633"/>
        <v>0</v>
      </c>
      <c r="N1103" s="401">
        <f t="shared" si="2634"/>
        <v>0</v>
      </c>
      <c r="O1103" s="519"/>
      <c r="P1103" s="429"/>
      <c r="Q1103" s="513">
        <f t="shared" si="2635"/>
        <v>0</v>
      </c>
      <c r="R1103" s="401">
        <f t="shared" si="2636"/>
        <v>0</v>
      </c>
      <c r="S1103" s="545"/>
      <c r="T1103" s="429"/>
      <c r="U1103" s="513">
        <f t="shared" si="2637"/>
        <v>0</v>
      </c>
      <c r="V1103" s="401">
        <f t="shared" si="2638"/>
        <v>0</v>
      </c>
      <c r="W1103" s="519"/>
      <c r="X1103" s="429"/>
      <c r="Y1103" s="513">
        <f t="shared" si="2639"/>
        <v>0</v>
      </c>
      <c r="Z1103" s="401">
        <f t="shared" si="2640"/>
        <v>0</v>
      </c>
      <c r="AA1103" s="519"/>
      <c r="AB1103" s="401">
        <f t="shared" si="2641"/>
        <v>0</v>
      </c>
      <c r="AC1103" s="513">
        <f t="shared" si="2642"/>
        <v>0</v>
      </c>
      <c r="AD1103" s="401">
        <f t="shared" si="2643"/>
        <v>0</v>
      </c>
      <c r="AE1103" s="513"/>
      <c r="AF1103" s="401">
        <f t="shared" si="2644"/>
        <v>0</v>
      </c>
      <c r="AG1103" s="513">
        <f t="shared" si="2645"/>
        <v>0</v>
      </c>
      <c r="AH1103" s="401">
        <f t="shared" si="2646"/>
        <v>0</v>
      </c>
      <c r="AI1103" s="513"/>
      <c r="AJ1103" s="401">
        <f t="shared" si="2647"/>
        <v>0</v>
      </c>
      <c r="AK1103" s="513">
        <f t="shared" si="2648"/>
        <v>0</v>
      </c>
      <c r="AL1103" s="401">
        <f t="shared" si="2579"/>
        <v>0</v>
      </c>
      <c r="AM1103" s="519"/>
      <c r="AN1103" s="429">
        <f t="shared" si="2580"/>
        <v>0</v>
      </c>
      <c r="AO1103" s="519">
        <f t="shared" si="2649"/>
        <v>0</v>
      </c>
      <c r="AP1103" s="429">
        <f t="shared" si="2650"/>
        <v>0</v>
      </c>
      <c r="AQ1103" s="599"/>
      <c r="AR1103" s="401">
        <f t="shared" si="2581"/>
        <v>0</v>
      </c>
      <c r="AS1103" s="519">
        <f t="shared" si="2651"/>
        <v>0</v>
      </c>
      <c r="AT1103" s="429">
        <f t="shared" si="2652"/>
        <v>0</v>
      </c>
      <c r="AU1103" s="519"/>
      <c r="AV1103" s="401">
        <f t="shared" si="2631"/>
        <v>0</v>
      </c>
      <c r="AW1103" s="519">
        <f t="shared" si="2653"/>
        <v>0</v>
      </c>
      <c r="AX1103" s="429">
        <f t="shared" si="2654"/>
        <v>0</v>
      </c>
      <c r="AY1103" s="519"/>
      <c r="AZ1103" s="684">
        <f t="shared" si="2583"/>
        <v>0</v>
      </c>
      <c r="BA1103" s="519">
        <f t="shared" si="2655"/>
        <v>0</v>
      </c>
      <c r="BB1103" s="429">
        <f t="shared" si="2656"/>
        <v>0</v>
      </c>
      <c r="BC1103" s="519"/>
      <c r="BD1103" s="684">
        <f t="shared" si="2657"/>
        <v>0</v>
      </c>
      <c r="BE1103" s="519">
        <f t="shared" si="2658"/>
        <v>0</v>
      </c>
      <c r="BF1103" s="429">
        <f t="shared" si="2659"/>
        <v>0</v>
      </c>
      <c r="BG1103" s="519"/>
      <c r="BH1103" s="684">
        <f t="shared" si="2660"/>
        <v>0</v>
      </c>
      <c r="BI1103" s="519">
        <f t="shared" si="2661"/>
        <v>0</v>
      </c>
      <c r="BJ1103" s="429">
        <f t="shared" si="2662"/>
        <v>0</v>
      </c>
      <c r="BK1103" s="519"/>
      <c r="BL1103" s="684">
        <f t="shared" si="2663"/>
        <v>0</v>
      </c>
      <c r="BM1103" s="519">
        <f t="shared" si="2664"/>
        <v>0</v>
      </c>
      <c r="BN1103" s="429">
        <f t="shared" si="2665"/>
        <v>0</v>
      </c>
      <c r="BO1103" s="718"/>
      <c r="BP1103" s="706">
        <f t="shared" si="2666"/>
        <v>0</v>
      </c>
      <c r="BQ1103" s="718">
        <f t="shared" si="2667"/>
        <v>0</v>
      </c>
      <c r="BR1103" s="706">
        <f t="shared" si="2668"/>
        <v>0</v>
      </c>
      <c r="BS1103" s="718"/>
      <c r="BT1103" s="706">
        <f t="shared" si="2669"/>
        <v>0</v>
      </c>
      <c r="BU1103" s="718">
        <f t="shared" si="2670"/>
        <v>0</v>
      </c>
      <c r="BV1103" s="706">
        <f t="shared" si="2671"/>
        <v>0</v>
      </c>
      <c r="BW1103" s="718"/>
      <c r="BX1103" s="706">
        <f t="shared" si="2672"/>
        <v>0</v>
      </c>
      <c r="BY1103" s="718">
        <f t="shared" si="2673"/>
        <v>0</v>
      </c>
      <c r="BZ1103" s="706">
        <f t="shared" si="2674"/>
        <v>0</v>
      </c>
      <c r="CA1103" s="718"/>
      <c r="CB1103" s="706">
        <f t="shared" si="2675"/>
        <v>0</v>
      </c>
      <c r="CC1103" s="718">
        <f t="shared" si="2676"/>
        <v>0</v>
      </c>
      <c r="CD1103" s="706">
        <f t="shared" si="2677"/>
        <v>0</v>
      </c>
      <c r="CE1103" s="706"/>
      <c r="CF1103" s="433">
        <f t="shared" si="2526"/>
        <v>0</v>
      </c>
    </row>
    <row r="1104" spans="1:84" ht="72">
      <c r="B1104" s="448" t="s">
        <v>1564</v>
      </c>
      <c r="C1104" s="449" t="s">
        <v>467</v>
      </c>
      <c r="D1104" s="450" t="s">
        <v>389</v>
      </c>
      <c r="E1104" s="451">
        <v>958595.22</v>
      </c>
      <c r="F1104" s="452">
        <v>0</v>
      </c>
      <c r="G1104" s="429">
        <f t="shared" si="2632"/>
        <v>0</v>
      </c>
      <c r="H1104" s="429"/>
      <c r="I1104" s="429"/>
      <c r="J1104" s="429"/>
      <c r="K1104" s="519"/>
      <c r="L1104" s="429"/>
      <c r="M1104" s="513">
        <f t="shared" si="2633"/>
        <v>0</v>
      </c>
      <c r="N1104" s="401">
        <f t="shared" si="2634"/>
        <v>0</v>
      </c>
      <c r="O1104" s="519"/>
      <c r="P1104" s="429"/>
      <c r="Q1104" s="513">
        <f t="shared" si="2635"/>
        <v>0</v>
      </c>
      <c r="R1104" s="401">
        <f t="shared" si="2636"/>
        <v>0</v>
      </c>
      <c r="S1104" s="545"/>
      <c r="T1104" s="429"/>
      <c r="U1104" s="513">
        <f t="shared" si="2637"/>
        <v>0</v>
      </c>
      <c r="V1104" s="401">
        <f t="shared" si="2638"/>
        <v>0</v>
      </c>
      <c r="W1104" s="519"/>
      <c r="X1104" s="429"/>
      <c r="Y1104" s="513">
        <f t="shared" si="2639"/>
        <v>0</v>
      </c>
      <c r="Z1104" s="401">
        <f t="shared" si="2640"/>
        <v>0</v>
      </c>
      <c r="AA1104" s="519"/>
      <c r="AB1104" s="401">
        <f t="shared" si="2641"/>
        <v>0</v>
      </c>
      <c r="AC1104" s="513">
        <f t="shared" si="2642"/>
        <v>0</v>
      </c>
      <c r="AD1104" s="401">
        <f t="shared" si="2643"/>
        <v>0</v>
      </c>
      <c r="AE1104" s="513"/>
      <c r="AF1104" s="401">
        <f t="shared" si="2644"/>
        <v>0</v>
      </c>
      <c r="AG1104" s="513">
        <f t="shared" si="2645"/>
        <v>0</v>
      </c>
      <c r="AH1104" s="401">
        <f t="shared" si="2646"/>
        <v>0</v>
      </c>
      <c r="AI1104" s="513"/>
      <c r="AJ1104" s="401">
        <f t="shared" si="2647"/>
        <v>0</v>
      </c>
      <c r="AK1104" s="513">
        <f t="shared" si="2648"/>
        <v>0</v>
      </c>
      <c r="AL1104" s="401">
        <f t="shared" si="2579"/>
        <v>0</v>
      </c>
      <c r="AM1104" s="519"/>
      <c r="AN1104" s="429">
        <f t="shared" si="2580"/>
        <v>0</v>
      </c>
      <c r="AO1104" s="519">
        <f t="shared" si="2649"/>
        <v>0</v>
      </c>
      <c r="AP1104" s="429">
        <f t="shared" si="2650"/>
        <v>0</v>
      </c>
      <c r="AQ1104" s="599"/>
      <c r="AR1104" s="401">
        <f t="shared" si="2581"/>
        <v>0</v>
      </c>
      <c r="AS1104" s="519">
        <f t="shared" si="2651"/>
        <v>0</v>
      </c>
      <c r="AT1104" s="429">
        <f t="shared" si="2652"/>
        <v>0</v>
      </c>
      <c r="AU1104" s="519"/>
      <c r="AV1104" s="401">
        <f t="shared" si="2631"/>
        <v>0</v>
      </c>
      <c r="AW1104" s="519">
        <f t="shared" si="2653"/>
        <v>0</v>
      </c>
      <c r="AX1104" s="429">
        <f t="shared" si="2654"/>
        <v>0</v>
      </c>
      <c r="AY1104" s="519"/>
      <c r="AZ1104" s="684">
        <f t="shared" si="2583"/>
        <v>0</v>
      </c>
      <c r="BA1104" s="519">
        <f t="shared" si="2655"/>
        <v>0</v>
      </c>
      <c r="BB1104" s="429">
        <f t="shared" si="2656"/>
        <v>0</v>
      </c>
      <c r="BC1104" s="519"/>
      <c r="BD1104" s="684">
        <f t="shared" si="2657"/>
        <v>0</v>
      </c>
      <c r="BE1104" s="519">
        <f t="shared" si="2658"/>
        <v>0</v>
      </c>
      <c r="BF1104" s="429">
        <f t="shared" si="2659"/>
        <v>0</v>
      </c>
      <c r="BG1104" s="519"/>
      <c r="BH1104" s="684">
        <f t="shared" si="2660"/>
        <v>0</v>
      </c>
      <c r="BI1104" s="519">
        <f t="shared" si="2661"/>
        <v>0</v>
      </c>
      <c r="BJ1104" s="429">
        <f t="shared" si="2662"/>
        <v>0</v>
      </c>
      <c r="BK1104" s="519"/>
      <c r="BL1104" s="684">
        <f t="shared" si="2663"/>
        <v>0</v>
      </c>
      <c r="BM1104" s="519">
        <f t="shared" si="2664"/>
        <v>0</v>
      </c>
      <c r="BN1104" s="429">
        <f t="shared" si="2665"/>
        <v>0</v>
      </c>
      <c r="BO1104" s="718"/>
      <c r="BP1104" s="706">
        <f t="shared" si="2666"/>
        <v>0</v>
      </c>
      <c r="BQ1104" s="718">
        <f t="shared" si="2667"/>
        <v>0</v>
      </c>
      <c r="BR1104" s="706">
        <f t="shared" si="2668"/>
        <v>0</v>
      </c>
      <c r="BS1104" s="718"/>
      <c r="BT1104" s="706">
        <f t="shared" si="2669"/>
        <v>0</v>
      </c>
      <c r="BU1104" s="718">
        <f t="shared" si="2670"/>
        <v>0</v>
      </c>
      <c r="BV1104" s="706">
        <f t="shared" si="2671"/>
        <v>0</v>
      </c>
      <c r="BW1104" s="718"/>
      <c r="BX1104" s="706">
        <f t="shared" si="2672"/>
        <v>0</v>
      </c>
      <c r="BY1104" s="718">
        <f t="shared" si="2673"/>
        <v>0</v>
      </c>
      <c r="BZ1104" s="706">
        <f t="shared" si="2674"/>
        <v>0</v>
      </c>
      <c r="CA1104" s="718"/>
      <c r="CB1104" s="706">
        <f t="shared" si="2675"/>
        <v>0</v>
      </c>
      <c r="CC1104" s="718">
        <f t="shared" si="2676"/>
        <v>0</v>
      </c>
      <c r="CD1104" s="706">
        <f t="shared" si="2677"/>
        <v>0</v>
      </c>
      <c r="CE1104" s="706"/>
      <c r="CF1104" s="433">
        <f t="shared" si="2526"/>
        <v>0</v>
      </c>
    </row>
    <row r="1105" spans="2:84">
      <c r="B1105" s="448" t="s">
        <v>1565</v>
      </c>
      <c r="C1105" s="449" t="s">
        <v>1566</v>
      </c>
      <c r="D1105" s="450" t="s">
        <v>389</v>
      </c>
      <c r="E1105" s="451">
        <v>49380.21</v>
      </c>
      <c r="F1105" s="452">
        <v>0</v>
      </c>
      <c r="G1105" s="429">
        <f t="shared" si="2632"/>
        <v>0</v>
      </c>
      <c r="H1105" s="429"/>
      <c r="I1105" s="429"/>
      <c r="J1105" s="429"/>
      <c r="K1105" s="519"/>
      <c r="L1105" s="429"/>
      <c r="M1105" s="513">
        <f t="shared" si="2633"/>
        <v>0</v>
      </c>
      <c r="N1105" s="401">
        <f t="shared" si="2634"/>
        <v>0</v>
      </c>
      <c r="O1105" s="519"/>
      <c r="P1105" s="429"/>
      <c r="Q1105" s="513">
        <f t="shared" si="2635"/>
        <v>0</v>
      </c>
      <c r="R1105" s="401">
        <f t="shared" si="2636"/>
        <v>0</v>
      </c>
      <c r="S1105" s="545"/>
      <c r="T1105" s="429"/>
      <c r="U1105" s="513">
        <f t="shared" si="2637"/>
        <v>0</v>
      </c>
      <c r="V1105" s="401">
        <f t="shared" si="2638"/>
        <v>0</v>
      </c>
      <c r="W1105" s="519"/>
      <c r="X1105" s="429"/>
      <c r="Y1105" s="513">
        <f t="shared" si="2639"/>
        <v>0</v>
      </c>
      <c r="Z1105" s="401">
        <f t="shared" si="2640"/>
        <v>0</v>
      </c>
      <c r="AA1105" s="519"/>
      <c r="AB1105" s="401">
        <f t="shared" si="2641"/>
        <v>0</v>
      </c>
      <c r="AC1105" s="513">
        <f t="shared" si="2642"/>
        <v>0</v>
      </c>
      <c r="AD1105" s="401">
        <f t="shared" si="2643"/>
        <v>0</v>
      </c>
      <c r="AE1105" s="513"/>
      <c r="AF1105" s="401">
        <f t="shared" si="2644"/>
        <v>0</v>
      </c>
      <c r="AG1105" s="513">
        <f t="shared" si="2645"/>
        <v>0</v>
      </c>
      <c r="AH1105" s="401">
        <f t="shared" si="2646"/>
        <v>0</v>
      </c>
      <c r="AI1105" s="513"/>
      <c r="AJ1105" s="401">
        <f t="shared" si="2647"/>
        <v>0</v>
      </c>
      <c r="AK1105" s="513">
        <f t="shared" si="2648"/>
        <v>0</v>
      </c>
      <c r="AL1105" s="401">
        <f t="shared" si="2579"/>
        <v>0</v>
      </c>
      <c r="AM1105" s="519"/>
      <c r="AN1105" s="429">
        <f t="shared" si="2580"/>
        <v>0</v>
      </c>
      <c r="AO1105" s="519">
        <f t="shared" si="2649"/>
        <v>0</v>
      </c>
      <c r="AP1105" s="429">
        <f t="shared" si="2650"/>
        <v>0</v>
      </c>
      <c r="AQ1105" s="599"/>
      <c r="AR1105" s="401">
        <f t="shared" si="2581"/>
        <v>0</v>
      </c>
      <c r="AS1105" s="519">
        <f t="shared" si="2651"/>
        <v>0</v>
      </c>
      <c r="AT1105" s="429">
        <f t="shared" si="2652"/>
        <v>0</v>
      </c>
      <c r="AU1105" s="519"/>
      <c r="AV1105" s="401">
        <f t="shared" si="2631"/>
        <v>0</v>
      </c>
      <c r="AW1105" s="519">
        <f t="shared" si="2653"/>
        <v>0</v>
      </c>
      <c r="AX1105" s="429">
        <f t="shared" si="2654"/>
        <v>0</v>
      </c>
      <c r="AY1105" s="519"/>
      <c r="AZ1105" s="684">
        <f t="shared" si="2583"/>
        <v>0</v>
      </c>
      <c r="BA1105" s="519">
        <f t="shared" si="2655"/>
        <v>0</v>
      </c>
      <c r="BB1105" s="429">
        <f t="shared" si="2656"/>
        <v>0</v>
      </c>
      <c r="BC1105" s="519"/>
      <c r="BD1105" s="684">
        <f t="shared" si="2657"/>
        <v>0</v>
      </c>
      <c r="BE1105" s="519">
        <f t="shared" si="2658"/>
        <v>0</v>
      </c>
      <c r="BF1105" s="429">
        <f t="shared" si="2659"/>
        <v>0</v>
      </c>
      <c r="BG1105" s="519"/>
      <c r="BH1105" s="684">
        <f t="shared" si="2660"/>
        <v>0</v>
      </c>
      <c r="BI1105" s="519">
        <f t="shared" si="2661"/>
        <v>0</v>
      </c>
      <c r="BJ1105" s="429">
        <f t="shared" si="2662"/>
        <v>0</v>
      </c>
      <c r="BK1105" s="519"/>
      <c r="BL1105" s="684">
        <f t="shared" si="2663"/>
        <v>0</v>
      </c>
      <c r="BM1105" s="519">
        <f t="shared" si="2664"/>
        <v>0</v>
      </c>
      <c r="BN1105" s="429">
        <f t="shared" si="2665"/>
        <v>0</v>
      </c>
      <c r="BO1105" s="718"/>
      <c r="BP1105" s="706">
        <f t="shared" si="2666"/>
        <v>0</v>
      </c>
      <c r="BQ1105" s="718">
        <f t="shared" si="2667"/>
        <v>0</v>
      </c>
      <c r="BR1105" s="706">
        <f t="shared" si="2668"/>
        <v>0</v>
      </c>
      <c r="BS1105" s="718"/>
      <c r="BT1105" s="706">
        <f t="shared" si="2669"/>
        <v>0</v>
      </c>
      <c r="BU1105" s="718">
        <f t="shared" si="2670"/>
        <v>0</v>
      </c>
      <c r="BV1105" s="706">
        <f t="shared" si="2671"/>
        <v>0</v>
      </c>
      <c r="BW1105" s="718"/>
      <c r="BX1105" s="706">
        <f t="shared" si="2672"/>
        <v>0</v>
      </c>
      <c r="BY1105" s="718">
        <f t="shared" si="2673"/>
        <v>0</v>
      </c>
      <c r="BZ1105" s="706">
        <f t="shared" si="2674"/>
        <v>0</v>
      </c>
      <c r="CA1105" s="718"/>
      <c r="CB1105" s="706">
        <f t="shared" si="2675"/>
        <v>0</v>
      </c>
      <c r="CC1105" s="718">
        <f t="shared" si="2676"/>
        <v>0</v>
      </c>
      <c r="CD1105" s="706">
        <f t="shared" si="2677"/>
        <v>0</v>
      </c>
      <c r="CE1105" s="706"/>
      <c r="CF1105" s="433">
        <f t="shared" ref="CF1105:CF1168" si="2678">+G1108+H1108</f>
        <v>0</v>
      </c>
    </row>
    <row r="1106" spans="2:84">
      <c r="B1106" s="448" t="s">
        <v>1567</v>
      </c>
      <c r="C1106" s="449" t="s">
        <v>1568</v>
      </c>
      <c r="D1106" s="450" t="s">
        <v>389</v>
      </c>
      <c r="E1106" s="451">
        <v>49380.21</v>
      </c>
      <c r="F1106" s="452">
        <v>0</v>
      </c>
      <c r="G1106" s="429">
        <f t="shared" si="2632"/>
        <v>0</v>
      </c>
      <c r="H1106" s="429"/>
      <c r="I1106" s="429"/>
      <c r="J1106" s="429"/>
      <c r="K1106" s="519"/>
      <c r="L1106" s="429"/>
      <c r="M1106" s="513">
        <f t="shared" si="2633"/>
        <v>0</v>
      </c>
      <c r="N1106" s="401">
        <f t="shared" si="2634"/>
        <v>0</v>
      </c>
      <c r="O1106" s="519"/>
      <c r="P1106" s="429"/>
      <c r="Q1106" s="513">
        <f t="shared" si="2635"/>
        <v>0</v>
      </c>
      <c r="R1106" s="401">
        <f t="shared" si="2636"/>
        <v>0</v>
      </c>
      <c r="S1106" s="545"/>
      <c r="T1106" s="429"/>
      <c r="U1106" s="513">
        <f t="shared" si="2637"/>
        <v>0</v>
      </c>
      <c r="V1106" s="401">
        <f t="shared" si="2638"/>
        <v>0</v>
      </c>
      <c r="W1106" s="519"/>
      <c r="X1106" s="429"/>
      <c r="Y1106" s="513">
        <f t="shared" si="2639"/>
        <v>0</v>
      </c>
      <c r="Z1106" s="401">
        <f t="shared" si="2640"/>
        <v>0</v>
      </c>
      <c r="AA1106" s="519"/>
      <c r="AB1106" s="401">
        <f t="shared" si="2641"/>
        <v>0</v>
      </c>
      <c r="AC1106" s="513">
        <f t="shared" si="2642"/>
        <v>0</v>
      </c>
      <c r="AD1106" s="401">
        <f t="shared" si="2643"/>
        <v>0</v>
      </c>
      <c r="AE1106" s="513"/>
      <c r="AF1106" s="401">
        <f t="shared" si="2644"/>
        <v>0</v>
      </c>
      <c r="AG1106" s="513">
        <f t="shared" si="2645"/>
        <v>0</v>
      </c>
      <c r="AH1106" s="401">
        <f t="shared" si="2646"/>
        <v>0</v>
      </c>
      <c r="AI1106" s="513"/>
      <c r="AJ1106" s="401">
        <f t="shared" si="2647"/>
        <v>0</v>
      </c>
      <c r="AK1106" s="513">
        <f t="shared" si="2648"/>
        <v>0</v>
      </c>
      <c r="AL1106" s="401">
        <f t="shared" si="2579"/>
        <v>0</v>
      </c>
      <c r="AM1106" s="519"/>
      <c r="AN1106" s="429">
        <f t="shared" si="2580"/>
        <v>0</v>
      </c>
      <c r="AO1106" s="519">
        <f t="shared" si="2649"/>
        <v>0</v>
      </c>
      <c r="AP1106" s="429">
        <f t="shared" si="2650"/>
        <v>0</v>
      </c>
      <c r="AQ1106" s="599"/>
      <c r="AR1106" s="401">
        <f t="shared" si="2581"/>
        <v>0</v>
      </c>
      <c r="AS1106" s="519">
        <f t="shared" si="2651"/>
        <v>0</v>
      </c>
      <c r="AT1106" s="429">
        <f t="shared" si="2652"/>
        <v>0</v>
      </c>
      <c r="AU1106" s="519"/>
      <c r="AV1106" s="401">
        <f t="shared" ref="AV1106:AV1133" si="2679">AU1106*$E1106</f>
        <v>0</v>
      </c>
      <c r="AW1106" s="519">
        <f t="shared" si="2653"/>
        <v>0</v>
      </c>
      <c r="AX1106" s="429">
        <f t="shared" si="2654"/>
        <v>0</v>
      </c>
      <c r="AY1106" s="519"/>
      <c r="AZ1106" s="684">
        <f t="shared" si="2583"/>
        <v>0</v>
      </c>
      <c r="BA1106" s="519">
        <f t="shared" si="2655"/>
        <v>0</v>
      </c>
      <c r="BB1106" s="429">
        <f t="shared" si="2656"/>
        <v>0</v>
      </c>
      <c r="BC1106" s="519"/>
      <c r="BD1106" s="684">
        <f t="shared" si="2657"/>
        <v>0</v>
      </c>
      <c r="BE1106" s="519">
        <f t="shared" si="2658"/>
        <v>0</v>
      </c>
      <c r="BF1106" s="429">
        <f t="shared" si="2659"/>
        <v>0</v>
      </c>
      <c r="BG1106" s="519"/>
      <c r="BH1106" s="684">
        <f t="shared" si="2660"/>
        <v>0</v>
      </c>
      <c r="BI1106" s="519">
        <f t="shared" si="2661"/>
        <v>0</v>
      </c>
      <c r="BJ1106" s="429">
        <f t="shared" si="2662"/>
        <v>0</v>
      </c>
      <c r="BK1106" s="519"/>
      <c r="BL1106" s="684">
        <f t="shared" si="2663"/>
        <v>0</v>
      </c>
      <c r="BM1106" s="519">
        <f t="shared" si="2664"/>
        <v>0</v>
      </c>
      <c r="BN1106" s="429">
        <f t="shared" si="2665"/>
        <v>0</v>
      </c>
      <c r="BO1106" s="718"/>
      <c r="BP1106" s="706">
        <f t="shared" si="2666"/>
        <v>0</v>
      </c>
      <c r="BQ1106" s="718">
        <f t="shared" si="2667"/>
        <v>0</v>
      </c>
      <c r="BR1106" s="706">
        <f t="shared" si="2668"/>
        <v>0</v>
      </c>
      <c r="BS1106" s="718"/>
      <c r="BT1106" s="706">
        <f t="shared" si="2669"/>
        <v>0</v>
      </c>
      <c r="BU1106" s="718">
        <f t="shared" si="2670"/>
        <v>0</v>
      </c>
      <c r="BV1106" s="706">
        <f t="shared" si="2671"/>
        <v>0</v>
      </c>
      <c r="BW1106" s="718"/>
      <c r="BX1106" s="706">
        <f t="shared" si="2672"/>
        <v>0</v>
      </c>
      <c r="BY1106" s="718">
        <f t="shared" si="2673"/>
        <v>0</v>
      </c>
      <c r="BZ1106" s="706">
        <f t="shared" si="2674"/>
        <v>0</v>
      </c>
      <c r="CA1106" s="718"/>
      <c r="CB1106" s="706">
        <f t="shared" si="2675"/>
        <v>0</v>
      </c>
      <c r="CC1106" s="718">
        <f t="shared" si="2676"/>
        <v>0</v>
      </c>
      <c r="CD1106" s="706">
        <f t="shared" si="2677"/>
        <v>0</v>
      </c>
      <c r="CE1106" s="706"/>
      <c r="CF1106" s="433">
        <f t="shared" si="2678"/>
        <v>0</v>
      </c>
    </row>
    <row r="1107" spans="2:84">
      <c r="B1107" s="448" t="s">
        <v>1569</v>
      </c>
      <c r="C1107" s="449" t="s">
        <v>1570</v>
      </c>
      <c r="D1107" s="450" t="s">
        <v>389</v>
      </c>
      <c r="E1107" s="451">
        <v>49418.82</v>
      </c>
      <c r="F1107" s="452">
        <v>0</v>
      </c>
      <c r="G1107" s="429">
        <f t="shared" si="2632"/>
        <v>0</v>
      </c>
      <c r="H1107" s="429"/>
      <c r="I1107" s="429"/>
      <c r="J1107" s="429"/>
      <c r="K1107" s="519"/>
      <c r="L1107" s="429"/>
      <c r="M1107" s="513">
        <f t="shared" si="2633"/>
        <v>0</v>
      </c>
      <c r="N1107" s="401">
        <f t="shared" si="2634"/>
        <v>0</v>
      </c>
      <c r="O1107" s="519"/>
      <c r="P1107" s="429"/>
      <c r="Q1107" s="513">
        <f t="shared" si="2635"/>
        <v>0</v>
      </c>
      <c r="R1107" s="401">
        <f t="shared" si="2636"/>
        <v>0</v>
      </c>
      <c r="S1107" s="545"/>
      <c r="T1107" s="429"/>
      <c r="U1107" s="513">
        <f t="shared" si="2637"/>
        <v>0</v>
      </c>
      <c r="V1107" s="401">
        <f t="shared" si="2638"/>
        <v>0</v>
      </c>
      <c r="W1107" s="519"/>
      <c r="X1107" s="429"/>
      <c r="Y1107" s="513">
        <f t="shared" si="2639"/>
        <v>0</v>
      </c>
      <c r="Z1107" s="401">
        <f t="shared" si="2640"/>
        <v>0</v>
      </c>
      <c r="AA1107" s="519"/>
      <c r="AB1107" s="401">
        <f t="shared" si="2641"/>
        <v>0</v>
      </c>
      <c r="AC1107" s="513">
        <f t="shared" si="2642"/>
        <v>0</v>
      </c>
      <c r="AD1107" s="401">
        <f t="shared" si="2643"/>
        <v>0</v>
      </c>
      <c r="AE1107" s="513"/>
      <c r="AF1107" s="401">
        <f t="shared" si="2644"/>
        <v>0</v>
      </c>
      <c r="AG1107" s="513">
        <f t="shared" si="2645"/>
        <v>0</v>
      </c>
      <c r="AH1107" s="401">
        <f t="shared" si="2646"/>
        <v>0</v>
      </c>
      <c r="AI1107" s="513"/>
      <c r="AJ1107" s="401">
        <f t="shared" si="2647"/>
        <v>0</v>
      </c>
      <c r="AK1107" s="513">
        <f t="shared" si="2648"/>
        <v>0</v>
      </c>
      <c r="AL1107" s="401">
        <f t="shared" si="2579"/>
        <v>0</v>
      </c>
      <c r="AM1107" s="519"/>
      <c r="AN1107" s="429">
        <f t="shared" si="2580"/>
        <v>0</v>
      </c>
      <c r="AO1107" s="519">
        <f t="shared" si="2649"/>
        <v>0</v>
      </c>
      <c r="AP1107" s="429">
        <f t="shared" si="2650"/>
        <v>0</v>
      </c>
      <c r="AQ1107" s="599"/>
      <c r="AR1107" s="401">
        <f t="shared" si="2581"/>
        <v>0</v>
      </c>
      <c r="AS1107" s="519">
        <f t="shared" si="2651"/>
        <v>0</v>
      </c>
      <c r="AT1107" s="429">
        <f t="shared" si="2652"/>
        <v>0</v>
      </c>
      <c r="AU1107" s="519"/>
      <c r="AV1107" s="401">
        <f t="shared" si="2679"/>
        <v>0</v>
      </c>
      <c r="AW1107" s="519">
        <f t="shared" si="2653"/>
        <v>0</v>
      </c>
      <c r="AX1107" s="429">
        <f t="shared" si="2654"/>
        <v>0</v>
      </c>
      <c r="AY1107" s="519"/>
      <c r="AZ1107" s="684">
        <f t="shared" si="2583"/>
        <v>0</v>
      </c>
      <c r="BA1107" s="519">
        <f t="shared" si="2655"/>
        <v>0</v>
      </c>
      <c r="BB1107" s="429">
        <f t="shared" si="2656"/>
        <v>0</v>
      </c>
      <c r="BC1107" s="519"/>
      <c r="BD1107" s="684">
        <f t="shared" si="2657"/>
        <v>0</v>
      </c>
      <c r="BE1107" s="519">
        <f t="shared" si="2658"/>
        <v>0</v>
      </c>
      <c r="BF1107" s="429">
        <f t="shared" si="2659"/>
        <v>0</v>
      </c>
      <c r="BG1107" s="519"/>
      <c r="BH1107" s="684">
        <f t="shared" si="2660"/>
        <v>0</v>
      </c>
      <c r="BI1107" s="519">
        <f t="shared" si="2661"/>
        <v>0</v>
      </c>
      <c r="BJ1107" s="429">
        <f t="shared" si="2662"/>
        <v>0</v>
      </c>
      <c r="BK1107" s="519"/>
      <c r="BL1107" s="684">
        <f t="shared" si="2663"/>
        <v>0</v>
      </c>
      <c r="BM1107" s="519">
        <f t="shared" si="2664"/>
        <v>0</v>
      </c>
      <c r="BN1107" s="429">
        <f t="shared" si="2665"/>
        <v>0</v>
      </c>
      <c r="BO1107" s="718"/>
      <c r="BP1107" s="706">
        <f t="shared" si="2666"/>
        <v>0</v>
      </c>
      <c r="BQ1107" s="718">
        <f t="shared" si="2667"/>
        <v>0</v>
      </c>
      <c r="BR1107" s="706">
        <f t="shared" si="2668"/>
        <v>0</v>
      </c>
      <c r="BS1107" s="718"/>
      <c r="BT1107" s="706">
        <f t="shared" si="2669"/>
        <v>0</v>
      </c>
      <c r="BU1107" s="718">
        <f t="shared" si="2670"/>
        <v>0</v>
      </c>
      <c r="BV1107" s="706">
        <f t="shared" si="2671"/>
        <v>0</v>
      </c>
      <c r="BW1107" s="718"/>
      <c r="BX1107" s="706">
        <f t="shared" si="2672"/>
        <v>0</v>
      </c>
      <c r="BY1107" s="718">
        <f t="shared" si="2673"/>
        <v>0</v>
      </c>
      <c r="BZ1107" s="706">
        <f t="shared" si="2674"/>
        <v>0</v>
      </c>
      <c r="CA1107" s="718"/>
      <c r="CB1107" s="706">
        <f t="shared" si="2675"/>
        <v>0</v>
      </c>
      <c r="CC1107" s="718">
        <f t="shared" si="2676"/>
        <v>0</v>
      </c>
      <c r="CD1107" s="706">
        <f t="shared" si="2677"/>
        <v>0</v>
      </c>
      <c r="CE1107" s="706"/>
      <c r="CF1107" s="433">
        <f t="shared" si="2678"/>
        <v>0</v>
      </c>
    </row>
    <row r="1108" spans="2:84" ht="36">
      <c r="B1108" s="448" t="s">
        <v>1571</v>
      </c>
      <c r="C1108" s="449" t="s">
        <v>1572</v>
      </c>
      <c r="D1108" s="450" t="s">
        <v>389</v>
      </c>
      <c r="E1108" s="451">
        <v>87300.18</v>
      </c>
      <c r="F1108" s="452">
        <v>0</v>
      </c>
      <c r="G1108" s="429">
        <f t="shared" si="2632"/>
        <v>0</v>
      </c>
      <c r="H1108" s="429"/>
      <c r="I1108" s="429"/>
      <c r="J1108" s="429"/>
      <c r="K1108" s="519"/>
      <c r="L1108" s="429"/>
      <c r="M1108" s="513">
        <f t="shared" si="2633"/>
        <v>0</v>
      </c>
      <c r="N1108" s="401">
        <f t="shared" si="2634"/>
        <v>0</v>
      </c>
      <c r="O1108" s="519"/>
      <c r="P1108" s="429"/>
      <c r="Q1108" s="513">
        <f t="shared" si="2635"/>
        <v>0</v>
      </c>
      <c r="R1108" s="401">
        <f t="shared" si="2636"/>
        <v>0</v>
      </c>
      <c r="S1108" s="545"/>
      <c r="T1108" s="429"/>
      <c r="U1108" s="513">
        <f t="shared" si="2637"/>
        <v>0</v>
      </c>
      <c r="V1108" s="401">
        <f t="shared" si="2638"/>
        <v>0</v>
      </c>
      <c r="W1108" s="519"/>
      <c r="X1108" s="429"/>
      <c r="Y1108" s="513">
        <f t="shared" si="2639"/>
        <v>0</v>
      </c>
      <c r="Z1108" s="401">
        <f t="shared" si="2640"/>
        <v>0</v>
      </c>
      <c r="AA1108" s="519"/>
      <c r="AB1108" s="401">
        <f t="shared" si="2641"/>
        <v>0</v>
      </c>
      <c r="AC1108" s="513">
        <f t="shared" si="2642"/>
        <v>0</v>
      </c>
      <c r="AD1108" s="401">
        <f t="shared" si="2643"/>
        <v>0</v>
      </c>
      <c r="AE1108" s="513"/>
      <c r="AF1108" s="401">
        <f t="shared" si="2644"/>
        <v>0</v>
      </c>
      <c r="AG1108" s="513">
        <f t="shared" si="2645"/>
        <v>0</v>
      </c>
      <c r="AH1108" s="401">
        <f t="shared" si="2646"/>
        <v>0</v>
      </c>
      <c r="AI1108" s="513"/>
      <c r="AJ1108" s="401">
        <f t="shared" si="2647"/>
        <v>0</v>
      </c>
      <c r="AK1108" s="513">
        <f t="shared" si="2648"/>
        <v>0</v>
      </c>
      <c r="AL1108" s="401">
        <f t="shared" si="2579"/>
        <v>0</v>
      </c>
      <c r="AM1108" s="519"/>
      <c r="AN1108" s="429">
        <f t="shared" si="2580"/>
        <v>0</v>
      </c>
      <c r="AO1108" s="519">
        <f t="shared" si="2649"/>
        <v>0</v>
      </c>
      <c r="AP1108" s="429">
        <f t="shared" si="2650"/>
        <v>0</v>
      </c>
      <c r="AQ1108" s="599"/>
      <c r="AR1108" s="401">
        <f t="shared" si="2581"/>
        <v>0</v>
      </c>
      <c r="AS1108" s="519">
        <f t="shared" si="2651"/>
        <v>0</v>
      </c>
      <c r="AT1108" s="429">
        <f t="shared" si="2652"/>
        <v>0</v>
      </c>
      <c r="AU1108" s="519"/>
      <c r="AV1108" s="401">
        <f t="shared" si="2679"/>
        <v>0</v>
      </c>
      <c r="AW1108" s="519">
        <f t="shared" si="2653"/>
        <v>0</v>
      </c>
      <c r="AX1108" s="429">
        <f t="shared" si="2654"/>
        <v>0</v>
      </c>
      <c r="AY1108" s="519"/>
      <c r="AZ1108" s="684">
        <f t="shared" si="2583"/>
        <v>0</v>
      </c>
      <c r="BA1108" s="519">
        <f t="shared" si="2655"/>
        <v>0</v>
      </c>
      <c r="BB1108" s="429">
        <f t="shared" si="2656"/>
        <v>0</v>
      </c>
      <c r="BC1108" s="519"/>
      <c r="BD1108" s="684">
        <f t="shared" si="2657"/>
        <v>0</v>
      </c>
      <c r="BE1108" s="519">
        <f t="shared" si="2658"/>
        <v>0</v>
      </c>
      <c r="BF1108" s="429">
        <f t="shared" si="2659"/>
        <v>0</v>
      </c>
      <c r="BG1108" s="519"/>
      <c r="BH1108" s="684">
        <f t="shared" si="2660"/>
        <v>0</v>
      </c>
      <c r="BI1108" s="519">
        <f t="shared" si="2661"/>
        <v>0</v>
      </c>
      <c r="BJ1108" s="429">
        <f t="shared" si="2662"/>
        <v>0</v>
      </c>
      <c r="BK1108" s="519"/>
      <c r="BL1108" s="684">
        <f t="shared" si="2663"/>
        <v>0</v>
      </c>
      <c r="BM1108" s="519">
        <f t="shared" si="2664"/>
        <v>0</v>
      </c>
      <c r="BN1108" s="429">
        <f t="shared" si="2665"/>
        <v>0</v>
      </c>
      <c r="BO1108" s="718"/>
      <c r="BP1108" s="706">
        <f t="shared" si="2666"/>
        <v>0</v>
      </c>
      <c r="BQ1108" s="718">
        <f t="shared" si="2667"/>
        <v>0</v>
      </c>
      <c r="BR1108" s="706">
        <f t="shared" si="2668"/>
        <v>0</v>
      </c>
      <c r="BS1108" s="718"/>
      <c r="BT1108" s="706">
        <f t="shared" si="2669"/>
        <v>0</v>
      </c>
      <c r="BU1108" s="718">
        <f t="shared" si="2670"/>
        <v>0</v>
      </c>
      <c r="BV1108" s="706">
        <f t="shared" si="2671"/>
        <v>0</v>
      </c>
      <c r="BW1108" s="718"/>
      <c r="BX1108" s="706">
        <f t="shared" si="2672"/>
        <v>0</v>
      </c>
      <c r="BY1108" s="718">
        <f t="shared" si="2673"/>
        <v>0</v>
      </c>
      <c r="BZ1108" s="706">
        <f t="shared" si="2674"/>
        <v>0</v>
      </c>
      <c r="CA1108" s="718"/>
      <c r="CB1108" s="706">
        <f t="shared" si="2675"/>
        <v>0</v>
      </c>
      <c r="CC1108" s="718">
        <f t="shared" si="2676"/>
        <v>0</v>
      </c>
      <c r="CD1108" s="706">
        <f t="shared" si="2677"/>
        <v>0</v>
      </c>
      <c r="CE1108" s="706"/>
      <c r="CF1108" s="433">
        <f t="shared" si="2678"/>
        <v>0</v>
      </c>
    </row>
    <row r="1109" spans="2:84" ht="54">
      <c r="B1109" s="448" t="s">
        <v>1573</v>
      </c>
      <c r="C1109" s="449" t="s">
        <v>569</v>
      </c>
      <c r="D1109" s="450" t="s">
        <v>389</v>
      </c>
      <c r="E1109" s="451">
        <v>262533.15000000002</v>
      </c>
      <c r="F1109" s="452">
        <v>0</v>
      </c>
      <c r="G1109" s="429">
        <f t="shared" si="2632"/>
        <v>0</v>
      </c>
      <c r="H1109" s="429"/>
      <c r="I1109" s="429"/>
      <c r="J1109" s="429"/>
      <c r="K1109" s="519"/>
      <c r="L1109" s="429"/>
      <c r="M1109" s="513">
        <f t="shared" si="2633"/>
        <v>0</v>
      </c>
      <c r="N1109" s="401">
        <f t="shared" si="2634"/>
        <v>0</v>
      </c>
      <c r="O1109" s="519"/>
      <c r="P1109" s="429"/>
      <c r="Q1109" s="513">
        <f t="shared" si="2635"/>
        <v>0</v>
      </c>
      <c r="R1109" s="401">
        <f t="shared" si="2636"/>
        <v>0</v>
      </c>
      <c r="S1109" s="545"/>
      <c r="T1109" s="429"/>
      <c r="U1109" s="513">
        <f t="shared" si="2637"/>
        <v>0</v>
      </c>
      <c r="V1109" s="401">
        <f t="shared" si="2638"/>
        <v>0</v>
      </c>
      <c r="W1109" s="519"/>
      <c r="X1109" s="429"/>
      <c r="Y1109" s="513">
        <f t="shared" si="2639"/>
        <v>0</v>
      </c>
      <c r="Z1109" s="401">
        <f t="shared" si="2640"/>
        <v>0</v>
      </c>
      <c r="AA1109" s="519"/>
      <c r="AB1109" s="401">
        <f t="shared" si="2641"/>
        <v>0</v>
      </c>
      <c r="AC1109" s="513">
        <f t="shared" si="2642"/>
        <v>0</v>
      </c>
      <c r="AD1109" s="401">
        <f t="shared" si="2643"/>
        <v>0</v>
      </c>
      <c r="AE1109" s="513"/>
      <c r="AF1109" s="401">
        <f t="shared" si="2644"/>
        <v>0</v>
      </c>
      <c r="AG1109" s="513">
        <f t="shared" si="2645"/>
        <v>0</v>
      </c>
      <c r="AH1109" s="401">
        <f t="shared" si="2646"/>
        <v>0</v>
      </c>
      <c r="AI1109" s="513"/>
      <c r="AJ1109" s="401">
        <f t="shared" si="2647"/>
        <v>0</v>
      </c>
      <c r="AK1109" s="513">
        <f t="shared" si="2648"/>
        <v>0</v>
      </c>
      <c r="AL1109" s="401">
        <f t="shared" si="2579"/>
        <v>0</v>
      </c>
      <c r="AM1109" s="519"/>
      <c r="AN1109" s="429">
        <f t="shared" si="2580"/>
        <v>0</v>
      </c>
      <c r="AO1109" s="519">
        <f t="shared" si="2649"/>
        <v>0</v>
      </c>
      <c r="AP1109" s="429">
        <f t="shared" si="2650"/>
        <v>0</v>
      </c>
      <c r="AQ1109" s="599"/>
      <c r="AR1109" s="401">
        <f t="shared" si="2581"/>
        <v>0</v>
      </c>
      <c r="AS1109" s="519">
        <f t="shared" si="2651"/>
        <v>0</v>
      </c>
      <c r="AT1109" s="429">
        <f t="shared" si="2652"/>
        <v>0</v>
      </c>
      <c r="AU1109" s="519"/>
      <c r="AV1109" s="401">
        <f t="shared" si="2679"/>
        <v>0</v>
      </c>
      <c r="AW1109" s="519">
        <f t="shared" si="2653"/>
        <v>0</v>
      </c>
      <c r="AX1109" s="429">
        <f t="shared" si="2654"/>
        <v>0</v>
      </c>
      <c r="AY1109" s="519"/>
      <c r="AZ1109" s="684">
        <f t="shared" si="2583"/>
        <v>0</v>
      </c>
      <c r="BA1109" s="519">
        <f t="shared" si="2655"/>
        <v>0</v>
      </c>
      <c r="BB1109" s="429">
        <f t="shared" si="2656"/>
        <v>0</v>
      </c>
      <c r="BC1109" s="519"/>
      <c r="BD1109" s="684">
        <f t="shared" si="2657"/>
        <v>0</v>
      </c>
      <c r="BE1109" s="519">
        <f t="shared" si="2658"/>
        <v>0</v>
      </c>
      <c r="BF1109" s="429">
        <f t="shared" si="2659"/>
        <v>0</v>
      </c>
      <c r="BG1109" s="519"/>
      <c r="BH1109" s="684">
        <f t="shared" si="2660"/>
        <v>0</v>
      </c>
      <c r="BI1109" s="519">
        <f t="shared" si="2661"/>
        <v>0</v>
      </c>
      <c r="BJ1109" s="429">
        <f t="shared" si="2662"/>
        <v>0</v>
      </c>
      <c r="BK1109" s="519"/>
      <c r="BL1109" s="684">
        <f t="shared" si="2663"/>
        <v>0</v>
      </c>
      <c r="BM1109" s="519">
        <f t="shared" si="2664"/>
        <v>0</v>
      </c>
      <c r="BN1109" s="429">
        <f t="shared" si="2665"/>
        <v>0</v>
      </c>
      <c r="BO1109" s="718"/>
      <c r="BP1109" s="706">
        <f t="shared" si="2666"/>
        <v>0</v>
      </c>
      <c r="BQ1109" s="718">
        <f t="shared" si="2667"/>
        <v>0</v>
      </c>
      <c r="BR1109" s="706">
        <f t="shared" si="2668"/>
        <v>0</v>
      </c>
      <c r="BS1109" s="718"/>
      <c r="BT1109" s="706">
        <f t="shared" si="2669"/>
        <v>0</v>
      </c>
      <c r="BU1109" s="718">
        <f t="shared" si="2670"/>
        <v>0</v>
      </c>
      <c r="BV1109" s="706">
        <f t="shared" si="2671"/>
        <v>0</v>
      </c>
      <c r="BW1109" s="718"/>
      <c r="BX1109" s="706">
        <f t="shared" si="2672"/>
        <v>0</v>
      </c>
      <c r="BY1109" s="718">
        <f t="shared" si="2673"/>
        <v>0</v>
      </c>
      <c r="BZ1109" s="706">
        <f t="shared" si="2674"/>
        <v>0</v>
      </c>
      <c r="CA1109" s="718"/>
      <c r="CB1109" s="706">
        <f t="shared" si="2675"/>
        <v>0</v>
      </c>
      <c r="CC1109" s="718">
        <f t="shared" si="2676"/>
        <v>0</v>
      </c>
      <c r="CD1109" s="706">
        <f t="shared" si="2677"/>
        <v>0</v>
      </c>
      <c r="CE1109" s="706"/>
      <c r="CF1109" s="433">
        <f t="shared" si="2678"/>
        <v>0</v>
      </c>
    </row>
    <row r="1110" spans="2:84" ht="54">
      <c r="B1110" s="448" t="s">
        <v>1574</v>
      </c>
      <c r="C1110" s="449" t="s">
        <v>1575</v>
      </c>
      <c r="D1110" s="450" t="s">
        <v>392</v>
      </c>
      <c r="E1110" s="451">
        <v>87338.79</v>
      </c>
      <c r="F1110" s="452">
        <v>0</v>
      </c>
      <c r="G1110" s="429">
        <f t="shared" si="2632"/>
        <v>0</v>
      </c>
      <c r="H1110" s="429"/>
      <c r="I1110" s="429"/>
      <c r="J1110" s="429"/>
      <c r="K1110" s="519"/>
      <c r="L1110" s="429"/>
      <c r="M1110" s="513">
        <f t="shared" si="2633"/>
        <v>0</v>
      </c>
      <c r="N1110" s="401">
        <f t="shared" si="2634"/>
        <v>0</v>
      </c>
      <c r="O1110" s="519"/>
      <c r="P1110" s="429"/>
      <c r="Q1110" s="513">
        <f t="shared" si="2635"/>
        <v>0</v>
      </c>
      <c r="R1110" s="401">
        <f t="shared" si="2636"/>
        <v>0</v>
      </c>
      <c r="S1110" s="545"/>
      <c r="T1110" s="429"/>
      <c r="U1110" s="513">
        <f t="shared" si="2637"/>
        <v>0</v>
      </c>
      <c r="V1110" s="401">
        <f t="shared" si="2638"/>
        <v>0</v>
      </c>
      <c r="W1110" s="519"/>
      <c r="X1110" s="429"/>
      <c r="Y1110" s="513">
        <f t="shared" si="2639"/>
        <v>0</v>
      </c>
      <c r="Z1110" s="401">
        <f t="shared" si="2640"/>
        <v>0</v>
      </c>
      <c r="AA1110" s="519"/>
      <c r="AB1110" s="401">
        <f t="shared" si="2641"/>
        <v>0</v>
      </c>
      <c r="AC1110" s="513">
        <f t="shared" si="2642"/>
        <v>0</v>
      </c>
      <c r="AD1110" s="401">
        <f t="shared" si="2643"/>
        <v>0</v>
      </c>
      <c r="AE1110" s="513"/>
      <c r="AF1110" s="401">
        <f t="shared" si="2644"/>
        <v>0</v>
      </c>
      <c r="AG1110" s="513">
        <f t="shared" si="2645"/>
        <v>0</v>
      </c>
      <c r="AH1110" s="401">
        <f t="shared" si="2646"/>
        <v>0</v>
      </c>
      <c r="AI1110" s="513"/>
      <c r="AJ1110" s="401">
        <f t="shared" si="2647"/>
        <v>0</v>
      </c>
      <c r="AK1110" s="513">
        <f t="shared" si="2648"/>
        <v>0</v>
      </c>
      <c r="AL1110" s="401">
        <f t="shared" si="2579"/>
        <v>0</v>
      </c>
      <c r="AM1110" s="519"/>
      <c r="AN1110" s="429">
        <f t="shared" si="2580"/>
        <v>0</v>
      </c>
      <c r="AO1110" s="519">
        <f t="shared" si="2649"/>
        <v>0</v>
      </c>
      <c r="AP1110" s="429">
        <f t="shared" si="2650"/>
        <v>0</v>
      </c>
      <c r="AQ1110" s="599"/>
      <c r="AR1110" s="401">
        <f t="shared" si="2581"/>
        <v>0</v>
      </c>
      <c r="AS1110" s="519">
        <f t="shared" si="2651"/>
        <v>0</v>
      </c>
      <c r="AT1110" s="429">
        <f t="shared" si="2652"/>
        <v>0</v>
      </c>
      <c r="AU1110" s="519"/>
      <c r="AV1110" s="401">
        <f t="shared" si="2679"/>
        <v>0</v>
      </c>
      <c r="AW1110" s="519">
        <f t="shared" si="2653"/>
        <v>0</v>
      </c>
      <c r="AX1110" s="429">
        <f t="shared" si="2654"/>
        <v>0</v>
      </c>
      <c r="AY1110" s="519"/>
      <c r="AZ1110" s="684">
        <f t="shared" si="2583"/>
        <v>0</v>
      </c>
      <c r="BA1110" s="519">
        <f t="shared" si="2655"/>
        <v>0</v>
      </c>
      <c r="BB1110" s="429">
        <f t="shared" si="2656"/>
        <v>0</v>
      </c>
      <c r="BC1110" s="519"/>
      <c r="BD1110" s="684">
        <f t="shared" si="2657"/>
        <v>0</v>
      </c>
      <c r="BE1110" s="519">
        <f t="shared" si="2658"/>
        <v>0</v>
      </c>
      <c r="BF1110" s="429">
        <f t="shared" si="2659"/>
        <v>0</v>
      </c>
      <c r="BG1110" s="519"/>
      <c r="BH1110" s="684">
        <f t="shared" si="2660"/>
        <v>0</v>
      </c>
      <c r="BI1110" s="519">
        <f t="shared" si="2661"/>
        <v>0</v>
      </c>
      <c r="BJ1110" s="429">
        <f t="shared" si="2662"/>
        <v>0</v>
      </c>
      <c r="BK1110" s="519"/>
      <c r="BL1110" s="684">
        <f t="shared" si="2663"/>
        <v>0</v>
      </c>
      <c r="BM1110" s="519">
        <f t="shared" si="2664"/>
        <v>0</v>
      </c>
      <c r="BN1110" s="429">
        <f t="shared" si="2665"/>
        <v>0</v>
      </c>
      <c r="BO1110" s="718"/>
      <c r="BP1110" s="706">
        <f t="shared" si="2666"/>
        <v>0</v>
      </c>
      <c r="BQ1110" s="718">
        <f t="shared" si="2667"/>
        <v>0</v>
      </c>
      <c r="BR1110" s="706">
        <f t="shared" si="2668"/>
        <v>0</v>
      </c>
      <c r="BS1110" s="718"/>
      <c r="BT1110" s="706">
        <f t="shared" si="2669"/>
        <v>0</v>
      </c>
      <c r="BU1110" s="718">
        <f t="shared" si="2670"/>
        <v>0</v>
      </c>
      <c r="BV1110" s="706">
        <f t="shared" si="2671"/>
        <v>0</v>
      </c>
      <c r="BW1110" s="718"/>
      <c r="BX1110" s="706">
        <f t="shared" si="2672"/>
        <v>0</v>
      </c>
      <c r="BY1110" s="718">
        <f t="shared" si="2673"/>
        <v>0</v>
      </c>
      <c r="BZ1110" s="706">
        <f t="shared" si="2674"/>
        <v>0</v>
      </c>
      <c r="CA1110" s="718"/>
      <c r="CB1110" s="706">
        <f t="shared" si="2675"/>
        <v>0</v>
      </c>
      <c r="CC1110" s="718">
        <f t="shared" si="2676"/>
        <v>0</v>
      </c>
      <c r="CD1110" s="706">
        <f t="shared" si="2677"/>
        <v>0</v>
      </c>
      <c r="CE1110" s="706"/>
      <c r="CF1110" s="433">
        <f t="shared" si="2678"/>
        <v>0</v>
      </c>
    </row>
    <row r="1111" spans="2:84" ht="216">
      <c r="B1111" s="448" t="s">
        <v>1576</v>
      </c>
      <c r="C1111" s="449" t="s">
        <v>1577</v>
      </c>
      <c r="D1111" s="450" t="s">
        <v>392</v>
      </c>
      <c r="E1111" s="451">
        <v>183715.29</v>
      </c>
      <c r="F1111" s="452">
        <v>0</v>
      </c>
      <c r="G1111" s="429">
        <f t="shared" si="2632"/>
        <v>0</v>
      </c>
      <c r="H1111" s="429"/>
      <c r="I1111" s="429"/>
      <c r="J1111" s="429"/>
      <c r="K1111" s="519"/>
      <c r="L1111" s="429"/>
      <c r="M1111" s="513">
        <f t="shared" si="2633"/>
        <v>0</v>
      </c>
      <c r="N1111" s="401">
        <f t="shared" si="2634"/>
        <v>0</v>
      </c>
      <c r="O1111" s="519"/>
      <c r="P1111" s="429"/>
      <c r="Q1111" s="513">
        <f t="shared" si="2635"/>
        <v>0</v>
      </c>
      <c r="R1111" s="401">
        <f t="shared" si="2636"/>
        <v>0</v>
      </c>
      <c r="S1111" s="545"/>
      <c r="T1111" s="429"/>
      <c r="U1111" s="513">
        <f t="shared" si="2637"/>
        <v>0</v>
      </c>
      <c r="V1111" s="401">
        <f t="shared" si="2638"/>
        <v>0</v>
      </c>
      <c r="W1111" s="519"/>
      <c r="X1111" s="429"/>
      <c r="Y1111" s="513">
        <f t="shared" si="2639"/>
        <v>0</v>
      </c>
      <c r="Z1111" s="401">
        <f t="shared" si="2640"/>
        <v>0</v>
      </c>
      <c r="AA1111" s="519"/>
      <c r="AB1111" s="401">
        <f t="shared" si="2641"/>
        <v>0</v>
      </c>
      <c r="AC1111" s="513">
        <f t="shared" si="2642"/>
        <v>0</v>
      </c>
      <c r="AD1111" s="401">
        <f t="shared" si="2643"/>
        <v>0</v>
      </c>
      <c r="AE1111" s="513"/>
      <c r="AF1111" s="401">
        <f t="shared" si="2644"/>
        <v>0</v>
      </c>
      <c r="AG1111" s="513">
        <f t="shared" si="2645"/>
        <v>0</v>
      </c>
      <c r="AH1111" s="401">
        <f t="shared" si="2646"/>
        <v>0</v>
      </c>
      <c r="AI1111" s="513"/>
      <c r="AJ1111" s="401">
        <f t="shared" si="2647"/>
        <v>0</v>
      </c>
      <c r="AK1111" s="513">
        <f t="shared" si="2648"/>
        <v>0</v>
      </c>
      <c r="AL1111" s="401">
        <f t="shared" si="2579"/>
        <v>0</v>
      </c>
      <c r="AM1111" s="519"/>
      <c r="AN1111" s="429">
        <f t="shared" si="2580"/>
        <v>0</v>
      </c>
      <c r="AO1111" s="519">
        <f t="shared" si="2649"/>
        <v>0</v>
      </c>
      <c r="AP1111" s="429">
        <f t="shared" si="2650"/>
        <v>0</v>
      </c>
      <c r="AQ1111" s="599"/>
      <c r="AR1111" s="401">
        <f t="shared" si="2581"/>
        <v>0</v>
      </c>
      <c r="AS1111" s="519">
        <f t="shared" si="2651"/>
        <v>0</v>
      </c>
      <c r="AT1111" s="429">
        <f t="shared" si="2652"/>
        <v>0</v>
      </c>
      <c r="AU1111" s="519"/>
      <c r="AV1111" s="401">
        <f t="shared" si="2679"/>
        <v>0</v>
      </c>
      <c r="AW1111" s="519">
        <f t="shared" si="2653"/>
        <v>0</v>
      </c>
      <c r="AX1111" s="429">
        <f t="shared" si="2654"/>
        <v>0</v>
      </c>
      <c r="AY1111" s="519"/>
      <c r="AZ1111" s="684">
        <f t="shared" si="2583"/>
        <v>0</v>
      </c>
      <c r="BA1111" s="519">
        <f t="shared" si="2655"/>
        <v>0</v>
      </c>
      <c r="BB1111" s="429">
        <f t="shared" si="2656"/>
        <v>0</v>
      </c>
      <c r="BC1111" s="519"/>
      <c r="BD1111" s="684">
        <f t="shared" si="2657"/>
        <v>0</v>
      </c>
      <c r="BE1111" s="519">
        <f t="shared" si="2658"/>
        <v>0</v>
      </c>
      <c r="BF1111" s="429">
        <f t="shared" si="2659"/>
        <v>0</v>
      </c>
      <c r="BG1111" s="519"/>
      <c r="BH1111" s="684">
        <f t="shared" si="2660"/>
        <v>0</v>
      </c>
      <c r="BI1111" s="519">
        <f t="shared" si="2661"/>
        <v>0</v>
      </c>
      <c r="BJ1111" s="429">
        <f t="shared" si="2662"/>
        <v>0</v>
      </c>
      <c r="BK1111" s="519"/>
      <c r="BL1111" s="684">
        <f t="shared" si="2663"/>
        <v>0</v>
      </c>
      <c r="BM1111" s="519">
        <f t="shared" si="2664"/>
        <v>0</v>
      </c>
      <c r="BN1111" s="429">
        <f t="shared" si="2665"/>
        <v>0</v>
      </c>
      <c r="BO1111" s="718"/>
      <c r="BP1111" s="706">
        <f t="shared" si="2666"/>
        <v>0</v>
      </c>
      <c r="BQ1111" s="718">
        <f t="shared" si="2667"/>
        <v>0</v>
      </c>
      <c r="BR1111" s="706">
        <f t="shared" si="2668"/>
        <v>0</v>
      </c>
      <c r="BS1111" s="718"/>
      <c r="BT1111" s="706">
        <f t="shared" si="2669"/>
        <v>0</v>
      </c>
      <c r="BU1111" s="718">
        <f t="shared" si="2670"/>
        <v>0</v>
      </c>
      <c r="BV1111" s="706">
        <f t="shared" si="2671"/>
        <v>0</v>
      </c>
      <c r="BW1111" s="718"/>
      <c r="BX1111" s="706">
        <f t="shared" si="2672"/>
        <v>0</v>
      </c>
      <c r="BY1111" s="718">
        <f t="shared" si="2673"/>
        <v>0</v>
      </c>
      <c r="BZ1111" s="706">
        <f t="shared" si="2674"/>
        <v>0</v>
      </c>
      <c r="CA1111" s="718"/>
      <c r="CB1111" s="706">
        <f t="shared" si="2675"/>
        <v>0</v>
      </c>
      <c r="CC1111" s="718">
        <f t="shared" si="2676"/>
        <v>0</v>
      </c>
      <c r="CD1111" s="706">
        <f t="shared" si="2677"/>
        <v>0</v>
      </c>
      <c r="CE1111" s="706"/>
      <c r="CF1111" s="433">
        <f t="shared" si="2678"/>
        <v>0</v>
      </c>
    </row>
    <row r="1112" spans="2:84" ht="54">
      <c r="B1112" s="448" t="s">
        <v>1578</v>
      </c>
      <c r="C1112" s="449" t="s">
        <v>1579</v>
      </c>
      <c r="D1112" s="450" t="s">
        <v>392</v>
      </c>
      <c r="E1112" s="451">
        <v>49380.21</v>
      </c>
      <c r="F1112" s="452">
        <v>0</v>
      </c>
      <c r="G1112" s="429">
        <f t="shared" si="2632"/>
        <v>0</v>
      </c>
      <c r="H1112" s="429"/>
      <c r="I1112" s="429"/>
      <c r="J1112" s="429"/>
      <c r="K1112" s="519"/>
      <c r="L1112" s="429"/>
      <c r="M1112" s="513">
        <f t="shared" si="2633"/>
        <v>0</v>
      </c>
      <c r="N1112" s="401">
        <f t="shared" si="2634"/>
        <v>0</v>
      </c>
      <c r="O1112" s="519"/>
      <c r="P1112" s="429"/>
      <c r="Q1112" s="513">
        <f t="shared" si="2635"/>
        <v>0</v>
      </c>
      <c r="R1112" s="401">
        <f t="shared" si="2636"/>
        <v>0</v>
      </c>
      <c r="S1112" s="545"/>
      <c r="T1112" s="429"/>
      <c r="U1112" s="513">
        <f t="shared" si="2637"/>
        <v>0</v>
      </c>
      <c r="V1112" s="401">
        <f t="shared" si="2638"/>
        <v>0</v>
      </c>
      <c r="W1112" s="519"/>
      <c r="X1112" s="429"/>
      <c r="Y1112" s="513">
        <f t="shared" si="2639"/>
        <v>0</v>
      </c>
      <c r="Z1112" s="401">
        <f t="shared" si="2640"/>
        <v>0</v>
      </c>
      <c r="AA1112" s="519"/>
      <c r="AB1112" s="401">
        <f t="shared" si="2641"/>
        <v>0</v>
      </c>
      <c r="AC1112" s="513">
        <f t="shared" si="2642"/>
        <v>0</v>
      </c>
      <c r="AD1112" s="401">
        <f t="shared" si="2643"/>
        <v>0</v>
      </c>
      <c r="AE1112" s="513"/>
      <c r="AF1112" s="401">
        <f t="shared" si="2644"/>
        <v>0</v>
      </c>
      <c r="AG1112" s="513">
        <f t="shared" si="2645"/>
        <v>0</v>
      </c>
      <c r="AH1112" s="401">
        <f t="shared" si="2646"/>
        <v>0</v>
      </c>
      <c r="AI1112" s="513"/>
      <c r="AJ1112" s="401">
        <f t="shared" si="2647"/>
        <v>0</v>
      </c>
      <c r="AK1112" s="513">
        <f t="shared" si="2648"/>
        <v>0</v>
      </c>
      <c r="AL1112" s="401">
        <f t="shared" si="2579"/>
        <v>0</v>
      </c>
      <c r="AM1112" s="519"/>
      <c r="AN1112" s="429">
        <f t="shared" si="2580"/>
        <v>0</v>
      </c>
      <c r="AO1112" s="519">
        <f t="shared" si="2649"/>
        <v>0</v>
      </c>
      <c r="AP1112" s="429">
        <f t="shared" si="2650"/>
        <v>0</v>
      </c>
      <c r="AQ1112" s="599"/>
      <c r="AR1112" s="401">
        <f t="shared" si="2581"/>
        <v>0</v>
      </c>
      <c r="AS1112" s="519">
        <f t="shared" si="2651"/>
        <v>0</v>
      </c>
      <c r="AT1112" s="429">
        <f t="shared" si="2652"/>
        <v>0</v>
      </c>
      <c r="AU1112" s="519"/>
      <c r="AV1112" s="401">
        <f t="shared" si="2679"/>
        <v>0</v>
      </c>
      <c r="AW1112" s="519">
        <f t="shared" si="2653"/>
        <v>0</v>
      </c>
      <c r="AX1112" s="429">
        <f t="shared" si="2654"/>
        <v>0</v>
      </c>
      <c r="AY1112" s="519"/>
      <c r="AZ1112" s="684">
        <f t="shared" si="2583"/>
        <v>0</v>
      </c>
      <c r="BA1112" s="519">
        <f t="shared" si="2655"/>
        <v>0</v>
      </c>
      <c r="BB1112" s="429">
        <f t="shared" si="2656"/>
        <v>0</v>
      </c>
      <c r="BC1112" s="519"/>
      <c r="BD1112" s="684">
        <f t="shared" si="2657"/>
        <v>0</v>
      </c>
      <c r="BE1112" s="519">
        <f t="shared" si="2658"/>
        <v>0</v>
      </c>
      <c r="BF1112" s="429">
        <f t="shared" si="2659"/>
        <v>0</v>
      </c>
      <c r="BG1112" s="519"/>
      <c r="BH1112" s="684">
        <f t="shared" si="2660"/>
        <v>0</v>
      </c>
      <c r="BI1112" s="519">
        <f t="shared" si="2661"/>
        <v>0</v>
      </c>
      <c r="BJ1112" s="429">
        <f t="shared" si="2662"/>
        <v>0</v>
      </c>
      <c r="BK1112" s="519"/>
      <c r="BL1112" s="684">
        <f t="shared" si="2663"/>
        <v>0</v>
      </c>
      <c r="BM1112" s="519">
        <f t="shared" si="2664"/>
        <v>0</v>
      </c>
      <c r="BN1112" s="429">
        <f t="shared" si="2665"/>
        <v>0</v>
      </c>
      <c r="BO1112" s="718"/>
      <c r="BP1112" s="706">
        <f t="shared" si="2666"/>
        <v>0</v>
      </c>
      <c r="BQ1112" s="718">
        <f t="shared" si="2667"/>
        <v>0</v>
      </c>
      <c r="BR1112" s="706">
        <f t="shared" si="2668"/>
        <v>0</v>
      </c>
      <c r="BS1112" s="718"/>
      <c r="BT1112" s="706">
        <f t="shared" si="2669"/>
        <v>0</v>
      </c>
      <c r="BU1112" s="718">
        <f t="shared" si="2670"/>
        <v>0</v>
      </c>
      <c r="BV1112" s="706">
        <f t="shared" si="2671"/>
        <v>0</v>
      </c>
      <c r="BW1112" s="718"/>
      <c r="BX1112" s="706">
        <f t="shared" si="2672"/>
        <v>0</v>
      </c>
      <c r="BY1112" s="718">
        <f t="shared" si="2673"/>
        <v>0</v>
      </c>
      <c r="BZ1112" s="706">
        <f t="shared" si="2674"/>
        <v>0</v>
      </c>
      <c r="CA1112" s="718"/>
      <c r="CB1112" s="706">
        <f t="shared" si="2675"/>
        <v>0</v>
      </c>
      <c r="CC1112" s="718">
        <f t="shared" si="2676"/>
        <v>0</v>
      </c>
      <c r="CD1112" s="706">
        <f t="shared" si="2677"/>
        <v>0</v>
      </c>
      <c r="CE1112" s="706"/>
      <c r="CF1112" s="433">
        <f t="shared" si="2678"/>
        <v>0</v>
      </c>
    </row>
    <row r="1113" spans="2:84" ht="36">
      <c r="B1113" s="448" t="s">
        <v>1580</v>
      </c>
      <c r="C1113" s="449" t="s">
        <v>1581</v>
      </c>
      <c r="D1113" s="450" t="s">
        <v>632</v>
      </c>
      <c r="E1113" s="451">
        <v>5185620</v>
      </c>
      <c r="F1113" s="452">
        <v>0</v>
      </c>
      <c r="G1113" s="429">
        <f t="shared" si="2632"/>
        <v>0</v>
      </c>
      <c r="H1113" s="429"/>
      <c r="I1113" s="429"/>
      <c r="J1113" s="429"/>
      <c r="K1113" s="519"/>
      <c r="L1113" s="429"/>
      <c r="M1113" s="513">
        <f t="shared" si="2633"/>
        <v>0</v>
      </c>
      <c r="N1113" s="401">
        <f t="shared" si="2634"/>
        <v>0</v>
      </c>
      <c r="O1113" s="519"/>
      <c r="P1113" s="429"/>
      <c r="Q1113" s="513">
        <f t="shared" si="2635"/>
        <v>0</v>
      </c>
      <c r="R1113" s="401">
        <f t="shared" si="2636"/>
        <v>0</v>
      </c>
      <c r="S1113" s="545"/>
      <c r="T1113" s="429"/>
      <c r="U1113" s="513">
        <f t="shared" si="2637"/>
        <v>0</v>
      </c>
      <c r="V1113" s="401">
        <f t="shared" si="2638"/>
        <v>0</v>
      </c>
      <c r="W1113" s="519"/>
      <c r="X1113" s="429"/>
      <c r="Y1113" s="513">
        <f t="shared" si="2639"/>
        <v>0</v>
      </c>
      <c r="Z1113" s="401">
        <f t="shared" si="2640"/>
        <v>0</v>
      </c>
      <c r="AA1113" s="519"/>
      <c r="AB1113" s="401">
        <f t="shared" si="2641"/>
        <v>0</v>
      </c>
      <c r="AC1113" s="513">
        <f t="shared" si="2642"/>
        <v>0</v>
      </c>
      <c r="AD1113" s="401">
        <f t="shared" si="2643"/>
        <v>0</v>
      </c>
      <c r="AE1113" s="513"/>
      <c r="AF1113" s="401">
        <f t="shared" si="2644"/>
        <v>0</v>
      </c>
      <c r="AG1113" s="513">
        <f t="shared" si="2645"/>
        <v>0</v>
      </c>
      <c r="AH1113" s="401">
        <f t="shared" si="2646"/>
        <v>0</v>
      </c>
      <c r="AI1113" s="513"/>
      <c r="AJ1113" s="401">
        <f t="shared" si="2647"/>
        <v>0</v>
      </c>
      <c r="AK1113" s="513">
        <f t="shared" si="2648"/>
        <v>0</v>
      </c>
      <c r="AL1113" s="401">
        <f t="shared" si="2579"/>
        <v>0</v>
      </c>
      <c r="AM1113" s="519"/>
      <c r="AN1113" s="429">
        <f t="shared" si="2580"/>
        <v>0</v>
      </c>
      <c r="AO1113" s="519">
        <f t="shared" si="2649"/>
        <v>0</v>
      </c>
      <c r="AP1113" s="429">
        <f t="shared" si="2650"/>
        <v>0</v>
      </c>
      <c r="AQ1113" s="599"/>
      <c r="AR1113" s="401">
        <f t="shared" si="2581"/>
        <v>0</v>
      </c>
      <c r="AS1113" s="519">
        <f t="shared" si="2651"/>
        <v>0</v>
      </c>
      <c r="AT1113" s="429">
        <f t="shared" si="2652"/>
        <v>0</v>
      </c>
      <c r="AU1113" s="519"/>
      <c r="AV1113" s="401">
        <f t="shared" si="2679"/>
        <v>0</v>
      </c>
      <c r="AW1113" s="519">
        <f t="shared" si="2653"/>
        <v>0</v>
      </c>
      <c r="AX1113" s="429">
        <f t="shared" si="2654"/>
        <v>0</v>
      </c>
      <c r="AY1113" s="519"/>
      <c r="AZ1113" s="684">
        <f t="shared" si="2583"/>
        <v>0</v>
      </c>
      <c r="BA1113" s="519">
        <f t="shared" si="2655"/>
        <v>0</v>
      </c>
      <c r="BB1113" s="429">
        <f t="shared" si="2656"/>
        <v>0</v>
      </c>
      <c r="BC1113" s="519"/>
      <c r="BD1113" s="684">
        <f t="shared" si="2657"/>
        <v>0</v>
      </c>
      <c r="BE1113" s="519">
        <f t="shared" si="2658"/>
        <v>0</v>
      </c>
      <c r="BF1113" s="429">
        <f t="shared" si="2659"/>
        <v>0</v>
      </c>
      <c r="BG1113" s="519"/>
      <c r="BH1113" s="684">
        <f t="shared" si="2660"/>
        <v>0</v>
      </c>
      <c r="BI1113" s="519">
        <f t="shared" si="2661"/>
        <v>0</v>
      </c>
      <c r="BJ1113" s="429">
        <f t="shared" si="2662"/>
        <v>0</v>
      </c>
      <c r="BK1113" s="519"/>
      <c r="BL1113" s="684">
        <f t="shared" si="2663"/>
        <v>0</v>
      </c>
      <c r="BM1113" s="519">
        <f t="shared" si="2664"/>
        <v>0</v>
      </c>
      <c r="BN1113" s="429">
        <f t="shared" si="2665"/>
        <v>0</v>
      </c>
      <c r="BO1113" s="718"/>
      <c r="BP1113" s="706">
        <f t="shared" si="2666"/>
        <v>0</v>
      </c>
      <c r="BQ1113" s="718">
        <f t="shared" si="2667"/>
        <v>0</v>
      </c>
      <c r="BR1113" s="706">
        <f t="shared" si="2668"/>
        <v>0</v>
      </c>
      <c r="BS1113" s="718"/>
      <c r="BT1113" s="706">
        <f t="shared" si="2669"/>
        <v>0</v>
      </c>
      <c r="BU1113" s="718">
        <f t="shared" si="2670"/>
        <v>0</v>
      </c>
      <c r="BV1113" s="706">
        <f t="shared" si="2671"/>
        <v>0</v>
      </c>
      <c r="BW1113" s="718"/>
      <c r="BX1113" s="706">
        <f t="shared" si="2672"/>
        <v>0</v>
      </c>
      <c r="BY1113" s="718">
        <f t="shared" si="2673"/>
        <v>0</v>
      </c>
      <c r="BZ1113" s="706">
        <f t="shared" si="2674"/>
        <v>0</v>
      </c>
      <c r="CA1113" s="718"/>
      <c r="CB1113" s="706">
        <f t="shared" si="2675"/>
        <v>0</v>
      </c>
      <c r="CC1113" s="718">
        <f t="shared" si="2676"/>
        <v>0</v>
      </c>
      <c r="CD1113" s="706">
        <f t="shared" si="2677"/>
        <v>0</v>
      </c>
      <c r="CE1113" s="706"/>
      <c r="CF1113" s="433">
        <f t="shared" si="2678"/>
        <v>0</v>
      </c>
    </row>
    <row r="1114" spans="2:84" ht="36">
      <c r="B1114" s="448" t="s">
        <v>1582</v>
      </c>
      <c r="C1114" s="449" t="s">
        <v>1583</v>
      </c>
      <c r="D1114" s="450" t="s">
        <v>632</v>
      </c>
      <c r="E1114" s="451">
        <v>4129290</v>
      </c>
      <c r="F1114" s="452">
        <v>0</v>
      </c>
      <c r="G1114" s="429">
        <f t="shared" si="2632"/>
        <v>0</v>
      </c>
      <c r="H1114" s="429"/>
      <c r="I1114" s="429"/>
      <c r="J1114" s="429"/>
      <c r="K1114" s="519"/>
      <c r="L1114" s="429"/>
      <c r="M1114" s="513">
        <f t="shared" si="2633"/>
        <v>0</v>
      </c>
      <c r="N1114" s="401">
        <f t="shared" si="2634"/>
        <v>0</v>
      </c>
      <c r="O1114" s="519"/>
      <c r="P1114" s="429"/>
      <c r="Q1114" s="513">
        <f t="shared" si="2635"/>
        <v>0</v>
      </c>
      <c r="R1114" s="401">
        <f t="shared" si="2636"/>
        <v>0</v>
      </c>
      <c r="S1114" s="545"/>
      <c r="T1114" s="429"/>
      <c r="U1114" s="513">
        <f t="shared" si="2637"/>
        <v>0</v>
      </c>
      <c r="V1114" s="401">
        <f t="shared" si="2638"/>
        <v>0</v>
      </c>
      <c r="W1114" s="519"/>
      <c r="X1114" s="429"/>
      <c r="Y1114" s="513">
        <f t="shared" si="2639"/>
        <v>0</v>
      </c>
      <c r="Z1114" s="401">
        <f t="shared" si="2640"/>
        <v>0</v>
      </c>
      <c r="AA1114" s="519"/>
      <c r="AB1114" s="401">
        <f t="shared" si="2641"/>
        <v>0</v>
      </c>
      <c r="AC1114" s="513">
        <f t="shared" si="2642"/>
        <v>0</v>
      </c>
      <c r="AD1114" s="401">
        <f t="shared" si="2643"/>
        <v>0</v>
      </c>
      <c r="AE1114" s="513"/>
      <c r="AF1114" s="401">
        <f t="shared" si="2644"/>
        <v>0</v>
      </c>
      <c r="AG1114" s="513">
        <f t="shared" si="2645"/>
        <v>0</v>
      </c>
      <c r="AH1114" s="401">
        <f t="shared" si="2646"/>
        <v>0</v>
      </c>
      <c r="AI1114" s="513"/>
      <c r="AJ1114" s="401">
        <f t="shared" si="2647"/>
        <v>0</v>
      </c>
      <c r="AK1114" s="513">
        <f t="shared" si="2648"/>
        <v>0</v>
      </c>
      <c r="AL1114" s="401">
        <f t="shared" si="2579"/>
        <v>0</v>
      </c>
      <c r="AM1114" s="519"/>
      <c r="AN1114" s="429">
        <f t="shared" si="2580"/>
        <v>0</v>
      </c>
      <c r="AO1114" s="519">
        <f t="shared" si="2649"/>
        <v>0</v>
      </c>
      <c r="AP1114" s="429">
        <f t="shared" si="2650"/>
        <v>0</v>
      </c>
      <c r="AQ1114" s="599"/>
      <c r="AR1114" s="401">
        <f t="shared" si="2581"/>
        <v>0</v>
      </c>
      <c r="AS1114" s="519">
        <f t="shared" si="2651"/>
        <v>0</v>
      </c>
      <c r="AT1114" s="429">
        <f t="shared" si="2652"/>
        <v>0</v>
      </c>
      <c r="AU1114" s="519"/>
      <c r="AV1114" s="401">
        <f t="shared" si="2679"/>
        <v>0</v>
      </c>
      <c r="AW1114" s="519">
        <f t="shared" si="2653"/>
        <v>0</v>
      </c>
      <c r="AX1114" s="429">
        <f t="shared" si="2654"/>
        <v>0</v>
      </c>
      <c r="AY1114" s="519"/>
      <c r="AZ1114" s="684">
        <f t="shared" si="2583"/>
        <v>0</v>
      </c>
      <c r="BA1114" s="519">
        <f t="shared" si="2655"/>
        <v>0</v>
      </c>
      <c r="BB1114" s="429">
        <f t="shared" si="2656"/>
        <v>0</v>
      </c>
      <c r="BC1114" s="519"/>
      <c r="BD1114" s="684">
        <f t="shared" si="2657"/>
        <v>0</v>
      </c>
      <c r="BE1114" s="519">
        <f t="shared" si="2658"/>
        <v>0</v>
      </c>
      <c r="BF1114" s="429">
        <f t="shared" si="2659"/>
        <v>0</v>
      </c>
      <c r="BG1114" s="519"/>
      <c r="BH1114" s="684">
        <f t="shared" si="2660"/>
        <v>0</v>
      </c>
      <c r="BI1114" s="519">
        <f t="shared" si="2661"/>
        <v>0</v>
      </c>
      <c r="BJ1114" s="429">
        <f t="shared" si="2662"/>
        <v>0</v>
      </c>
      <c r="BK1114" s="519"/>
      <c r="BL1114" s="684">
        <f t="shared" si="2663"/>
        <v>0</v>
      </c>
      <c r="BM1114" s="519">
        <f t="shared" si="2664"/>
        <v>0</v>
      </c>
      <c r="BN1114" s="429">
        <f t="shared" si="2665"/>
        <v>0</v>
      </c>
      <c r="BO1114" s="718"/>
      <c r="BP1114" s="706">
        <f t="shared" si="2666"/>
        <v>0</v>
      </c>
      <c r="BQ1114" s="718">
        <f t="shared" si="2667"/>
        <v>0</v>
      </c>
      <c r="BR1114" s="706">
        <f t="shared" si="2668"/>
        <v>0</v>
      </c>
      <c r="BS1114" s="718"/>
      <c r="BT1114" s="706">
        <f t="shared" si="2669"/>
        <v>0</v>
      </c>
      <c r="BU1114" s="718">
        <f t="shared" si="2670"/>
        <v>0</v>
      </c>
      <c r="BV1114" s="706">
        <f t="shared" si="2671"/>
        <v>0</v>
      </c>
      <c r="BW1114" s="718"/>
      <c r="BX1114" s="706">
        <f t="shared" si="2672"/>
        <v>0</v>
      </c>
      <c r="BY1114" s="718">
        <f t="shared" si="2673"/>
        <v>0</v>
      </c>
      <c r="BZ1114" s="706">
        <f t="shared" si="2674"/>
        <v>0</v>
      </c>
      <c r="CA1114" s="718"/>
      <c r="CB1114" s="706">
        <f t="shared" si="2675"/>
        <v>0</v>
      </c>
      <c r="CC1114" s="718">
        <f t="shared" si="2676"/>
        <v>0</v>
      </c>
      <c r="CD1114" s="706">
        <f t="shared" si="2677"/>
        <v>0</v>
      </c>
      <c r="CE1114" s="706"/>
      <c r="CF1114" s="433">
        <f t="shared" si="2678"/>
        <v>0</v>
      </c>
    </row>
    <row r="1115" spans="2:84" ht="36">
      <c r="B1115" s="448" t="s">
        <v>1584</v>
      </c>
      <c r="C1115" s="449" t="s">
        <v>1585</v>
      </c>
      <c r="D1115" s="450" t="s">
        <v>632</v>
      </c>
      <c r="E1115" s="451">
        <v>3361050</v>
      </c>
      <c r="F1115" s="452">
        <v>0</v>
      </c>
      <c r="G1115" s="429">
        <f t="shared" si="2632"/>
        <v>0</v>
      </c>
      <c r="H1115" s="429"/>
      <c r="I1115" s="429"/>
      <c r="J1115" s="429"/>
      <c r="K1115" s="519"/>
      <c r="L1115" s="429"/>
      <c r="M1115" s="513">
        <f t="shared" si="2633"/>
        <v>0</v>
      </c>
      <c r="N1115" s="401">
        <f t="shared" si="2634"/>
        <v>0</v>
      </c>
      <c r="O1115" s="519"/>
      <c r="P1115" s="429"/>
      <c r="Q1115" s="513">
        <f t="shared" si="2635"/>
        <v>0</v>
      </c>
      <c r="R1115" s="401">
        <f t="shared" si="2636"/>
        <v>0</v>
      </c>
      <c r="S1115" s="545"/>
      <c r="T1115" s="429"/>
      <c r="U1115" s="513">
        <f t="shared" si="2637"/>
        <v>0</v>
      </c>
      <c r="V1115" s="401">
        <f t="shared" si="2638"/>
        <v>0</v>
      </c>
      <c r="W1115" s="519"/>
      <c r="X1115" s="429"/>
      <c r="Y1115" s="513">
        <f t="shared" si="2639"/>
        <v>0</v>
      </c>
      <c r="Z1115" s="401">
        <f t="shared" si="2640"/>
        <v>0</v>
      </c>
      <c r="AA1115" s="519"/>
      <c r="AB1115" s="401">
        <f t="shared" si="2641"/>
        <v>0</v>
      </c>
      <c r="AC1115" s="513">
        <f t="shared" si="2642"/>
        <v>0</v>
      </c>
      <c r="AD1115" s="401">
        <f t="shared" si="2643"/>
        <v>0</v>
      </c>
      <c r="AE1115" s="513"/>
      <c r="AF1115" s="401">
        <f t="shared" si="2644"/>
        <v>0</v>
      </c>
      <c r="AG1115" s="513">
        <f t="shared" si="2645"/>
        <v>0</v>
      </c>
      <c r="AH1115" s="401">
        <f t="shared" si="2646"/>
        <v>0</v>
      </c>
      <c r="AI1115" s="513"/>
      <c r="AJ1115" s="401">
        <f t="shared" si="2647"/>
        <v>0</v>
      </c>
      <c r="AK1115" s="513">
        <f t="shared" si="2648"/>
        <v>0</v>
      </c>
      <c r="AL1115" s="401">
        <f t="shared" si="2579"/>
        <v>0</v>
      </c>
      <c r="AM1115" s="519"/>
      <c r="AN1115" s="429">
        <f t="shared" si="2580"/>
        <v>0</v>
      </c>
      <c r="AO1115" s="519">
        <f t="shared" si="2649"/>
        <v>0</v>
      </c>
      <c r="AP1115" s="429">
        <f t="shared" si="2650"/>
        <v>0</v>
      </c>
      <c r="AQ1115" s="599"/>
      <c r="AR1115" s="401">
        <f t="shared" si="2581"/>
        <v>0</v>
      </c>
      <c r="AS1115" s="519">
        <f t="shared" si="2651"/>
        <v>0</v>
      </c>
      <c r="AT1115" s="429">
        <f t="shared" si="2652"/>
        <v>0</v>
      </c>
      <c r="AU1115" s="519"/>
      <c r="AV1115" s="401">
        <f t="shared" si="2679"/>
        <v>0</v>
      </c>
      <c r="AW1115" s="519">
        <f t="shared" si="2653"/>
        <v>0</v>
      </c>
      <c r="AX1115" s="429">
        <f t="shared" si="2654"/>
        <v>0</v>
      </c>
      <c r="AY1115" s="519"/>
      <c r="AZ1115" s="684">
        <f t="shared" si="2583"/>
        <v>0</v>
      </c>
      <c r="BA1115" s="519">
        <f t="shared" si="2655"/>
        <v>0</v>
      </c>
      <c r="BB1115" s="429">
        <f t="shared" si="2656"/>
        <v>0</v>
      </c>
      <c r="BC1115" s="519"/>
      <c r="BD1115" s="684">
        <f t="shared" si="2657"/>
        <v>0</v>
      </c>
      <c r="BE1115" s="519">
        <f t="shared" si="2658"/>
        <v>0</v>
      </c>
      <c r="BF1115" s="429">
        <f t="shared" si="2659"/>
        <v>0</v>
      </c>
      <c r="BG1115" s="519"/>
      <c r="BH1115" s="684">
        <f t="shared" si="2660"/>
        <v>0</v>
      </c>
      <c r="BI1115" s="519">
        <f t="shared" si="2661"/>
        <v>0</v>
      </c>
      <c r="BJ1115" s="429">
        <f t="shared" si="2662"/>
        <v>0</v>
      </c>
      <c r="BK1115" s="519"/>
      <c r="BL1115" s="684">
        <f t="shared" si="2663"/>
        <v>0</v>
      </c>
      <c r="BM1115" s="519">
        <f t="shared" si="2664"/>
        <v>0</v>
      </c>
      <c r="BN1115" s="429">
        <f t="shared" si="2665"/>
        <v>0</v>
      </c>
      <c r="BO1115" s="718"/>
      <c r="BP1115" s="706">
        <f t="shared" si="2666"/>
        <v>0</v>
      </c>
      <c r="BQ1115" s="718">
        <f t="shared" si="2667"/>
        <v>0</v>
      </c>
      <c r="BR1115" s="706">
        <f t="shared" si="2668"/>
        <v>0</v>
      </c>
      <c r="BS1115" s="718"/>
      <c r="BT1115" s="706">
        <f t="shared" si="2669"/>
        <v>0</v>
      </c>
      <c r="BU1115" s="718">
        <f t="shared" si="2670"/>
        <v>0</v>
      </c>
      <c r="BV1115" s="706">
        <f t="shared" si="2671"/>
        <v>0</v>
      </c>
      <c r="BW1115" s="718"/>
      <c r="BX1115" s="706">
        <f t="shared" si="2672"/>
        <v>0</v>
      </c>
      <c r="BY1115" s="718">
        <f t="shared" si="2673"/>
        <v>0</v>
      </c>
      <c r="BZ1115" s="706">
        <f t="shared" si="2674"/>
        <v>0</v>
      </c>
      <c r="CA1115" s="718"/>
      <c r="CB1115" s="706">
        <f t="shared" si="2675"/>
        <v>0</v>
      </c>
      <c r="CC1115" s="718">
        <f t="shared" si="2676"/>
        <v>0</v>
      </c>
      <c r="CD1115" s="706">
        <f t="shared" si="2677"/>
        <v>0</v>
      </c>
      <c r="CE1115" s="706"/>
      <c r="CF1115" s="433">
        <f t="shared" si="2678"/>
        <v>0</v>
      </c>
    </row>
    <row r="1116" spans="2:84">
      <c r="B1116" s="448" t="s">
        <v>1586</v>
      </c>
      <c r="C1116" s="449" t="s">
        <v>1587</v>
      </c>
      <c r="D1116" s="450" t="s">
        <v>392</v>
      </c>
      <c r="E1116" s="451">
        <v>20364.3</v>
      </c>
      <c r="F1116" s="452">
        <v>0</v>
      </c>
      <c r="G1116" s="429">
        <f t="shared" si="2632"/>
        <v>0</v>
      </c>
      <c r="H1116" s="429"/>
      <c r="I1116" s="429"/>
      <c r="J1116" s="429"/>
      <c r="K1116" s="519"/>
      <c r="L1116" s="429"/>
      <c r="M1116" s="513">
        <f t="shared" si="2633"/>
        <v>0</v>
      </c>
      <c r="N1116" s="401">
        <f t="shared" si="2634"/>
        <v>0</v>
      </c>
      <c r="O1116" s="519"/>
      <c r="P1116" s="429"/>
      <c r="Q1116" s="513">
        <f t="shared" si="2635"/>
        <v>0</v>
      </c>
      <c r="R1116" s="401">
        <f t="shared" si="2636"/>
        <v>0</v>
      </c>
      <c r="S1116" s="545"/>
      <c r="T1116" s="429"/>
      <c r="U1116" s="513">
        <f t="shared" si="2637"/>
        <v>0</v>
      </c>
      <c r="V1116" s="401">
        <f t="shared" si="2638"/>
        <v>0</v>
      </c>
      <c r="W1116" s="519"/>
      <c r="X1116" s="429"/>
      <c r="Y1116" s="513">
        <f t="shared" si="2639"/>
        <v>0</v>
      </c>
      <c r="Z1116" s="401">
        <f t="shared" si="2640"/>
        <v>0</v>
      </c>
      <c r="AA1116" s="519"/>
      <c r="AB1116" s="401">
        <f t="shared" si="2641"/>
        <v>0</v>
      </c>
      <c r="AC1116" s="513">
        <f t="shared" si="2642"/>
        <v>0</v>
      </c>
      <c r="AD1116" s="401">
        <f t="shared" si="2643"/>
        <v>0</v>
      </c>
      <c r="AE1116" s="513"/>
      <c r="AF1116" s="401">
        <f t="shared" si="2644"/>
        <v>0</v>
      </c>
      <c r="AG1116" s="513">
        <f t="shared" si="2645"/>
        <v>0</v>
      </c>
      <c r="AH1116" s="401">
        <f t="shared" si="2646"/>
        <v>0</v>
      </c>
      <c r="AI1116" s="513"/>
      <c r="AJ1116" s="401">
        <f t="shared" si="2647"/>
        <v>0</v>
      </c>
      <c r="AK1116" s="513">
        <f t="shared" si="2648"/>
        <v>0</v>
      </c>
      <c r="AL1116" s="401">
        <f t="shared" si="2579"/>
        <v>0</v>
      </c>
      <c r="AM1116" s="519"/>
      <c r="AN1116" s="429">
        <f t="shared" si="2580"/>
        <v>0</v>
      </c>
      <c r="AO1116" s="519">
        <f t="shared" si="2649"/>
        <v>0</v>
      </c>
      <c r="AP1116" s="429">
        <f t="shared" si="2650"/>
        <v>0</v>
      </c>
      <c r="AQ1116" s="599"/>
      <c r="AR1116" s="401">
        <f t="shared" si="2581"/>
        <v>0</v>
      </c>
      <c r="AS1116" s="519">
        <f t="shared" si="2651"/>
        <v>0</v>
      </c>
      <c r="AT1116" s="429">
        <f t="shared" si="2652"/>
        <v>0</v>
      </c>
      <c r="AU1116" s="519"/>
      <c r="AV1116" s="401">
        <f t="shared" si="2679"/>
        <v>0</v>
      </c>
      <c r="AW1116" s="519">
        <f t="shared" si="2653"/>
        <v>0</v>
      </c>
      <c r="AX1116" s="429">
        <f t="shared" si="2654"/>
        <v>0</v>
      </c>
      <c r="AY1116" s="519"/>
      <c r="AZ1116" s="684">
        <f t="shared" si="2583"/>
        <v>0</v>
      </c>
      <c r="BA1116" s="519">
        <f t="shared" si="2655"/>
        <v>0</v>
      </c>
      <c r="BB1116" s="429">
        <f t="shared" si="2656"/>
        <v>0</v>
      </c>
      <c r="BC1116" s="519"/>
      <c r="BD1116" s="684">
        <f t="shared" si="2657"/>
        <v>0</v>
      </c>
      <c r="BE1116" s="519">
        <f t="shared" si="2658"/>
        <v>0</v>
      </c>
      <c r="BF1116" s="429">
        <f t="shared" si="2659"/>
        <v>0</v>
      </c>
      <c r="BG1116" s="519"/>
      <c r="BH1116" s="684">
        <f t="shared" si="2660"/>
        <v>0</v>
      </c>
      <c r="BI1116" s="519">
        <f t="shared" si="2661"/>
        <v>0</v>
      </c>
      <c r="BJ1116" s="429">
        <f t="shared" si="2662"/>
        <v>0</v>
      </c>
      <c r="BK1116" s="519"/>
      <c r="BL1116" s="684">
        <f t="shared" si="2663"/>
        <v>0</v>
      </c>
      <c r="BM1116" s="519">
        <f t="shared" si="2664"/>
        <v>0</v>
      </c>
      <c r="BN1116" s="429">
        <f t="shared" si="2665"/>
        <v>0</v>
      </c>
      <c r="BO1116" s="718"/>
      <c r="BP1116" s="706">
        <f t="shared" si="2666"/>
        <v>0</v>
      </c>
      <c r="BQ1116" s="718">
        <f t="shared" si="2667"/>
        <v>0</v>
      </c>
      <c r="BR1116" s="706">
        <f t="shared" si="2668"/>
        <v>0</v>
      </c>
      <c r="BS1116" s="718"/>
      <c r="BT1116" s="706">
        <f t="shared" si="2669"/>
        <v>0</v>
      </c>
      <c r="BU1116" s="718">
        <f t="shared" si="2670"/>
        <v>0</v>
      </c>
      <c r="BV1116" s="706">
        <f t="shared" si="2671"/>
        <v>0</v>
      </c>
      <c r="BW1116" s="718"/>
      <c r="BX1116" s="706">
        <f t="shared" si="2672"/>
        <v>0</v>
      </c>
      <c r="BY1116" s="718">
        <f t="shared" si="2673"/>
        <v>0</v>
      </c>
      <c r="BZ1116" s="706">
        <f t="shared" si="2674"/>
        <v>0</v>
      </c>
      <c r="CA1116" s="718"/>
      <c r="CB1116" s="706">
        <f t="shared" si="2675"/>
        <v>0</v>
      </c>
      <c r="CC1116" s="718">
        <f t="shared" si="2676"/>
        <v>0</v>
      </c>
      <c r="CD1116" s="706">
        <f t="shared" si="2677"/>
        <v>0</v>
      </c>
      <c r="CE1116" s="706"/>
      <c r="CF1116" s="433">
        <f t="shared" si="2678"/>
        <v>0</v>
      </c>
    </row>
    <row r="1117" spans="2:84">
      <c r="B1117" s="448" t="s">
        <v>1588</v>
      </c>
      <c r="C1117" s="449" t="s">
        <v>1589</v>
      </c>
      <c r="D1117" s="450" t="s">
        <v>392</v>
      </c>
      <c r="E1117" s="451">
        <v>12918.51</v>
      </c>
      <c r="F1117" s="452">
        <v>0</v>
      </c>
      <c r="G1117" s="429">
        <f t="shared" si="2632"/>
        <v>0</v>
      </c>
      <c r="H1117" s="429"/>
      <c r="I1117" s="429"/>
      <c r="J1117" s="429"/>
      <c r="K1117" s="519"/>
      <c r="L1117" s="429"/>
      <c r="M1117" s="513">
        <f t="shared" si="2633"/>
        <v>0</v>
      </c>
      <c r="N1117" s="401">
        <f t="shared" si="2634"/>
        <v>0</v>
      </c>
      <c r="O1117" s="519"/>
      <c r="P1117" s="429"/>
      <c r="Q1117" s="513">
        <f t="shared" si="2635"/>
        <v>0</v>
      </c>
      <c r="R1117" s="401">
        <f t="shared" si="2636"/>
        <v>0</v>
      </c>
      <c r="S1117" s="545"/>
      <c r="T1117" s="429"/>
      <c r="U1117" s="513">
        <f t="shared" si="2637"/>
        <v>0</v>
      </c>
      <c r="V1117" s="401">
        <f t="shared" si="2638"/>
        <v>0</v>
      </c>
      <c r="W1117" s="519"/>
      <c r="X1117" s="429"/>
      <c r="Y1117" s="513">
        <f t="shared" si="2639"/>
        <v>0</v>
      </c>
      <c r="Z1117" s="401">
        <f t="shared" si="2640"/>
        <v>0</v>
      </c>
      <c r="AA1117" s="519"/>
      <c r="AB1117" s="401">
        <f t="shared" si="2641"/>
        <v>0</v>
      </c>
      <c r="AC1117" s="513">
        <f t="shared" si="2642"/>
        <v>0</v>
      </c>
      <c r="AD1117" s="401">
        <f t="shared" si="2643"/>
        <v>0</v>
      </c>
      <c r="AE1117" s="513"/>
      <c r="AF1117" s="401">
        <f t="shared" si="2644"/>
        <v>0</v>
      </c>
      <c r="AG1117" s="513">
        <f t="shared" si="2645"/>
        <v>0</v>
      </c>
      <c r="AH1117" s="401">
        <f t="shared" si="2646"/>
        <v>0</v>
      </c>
      <c r="AI1117" s="513"/>
      <c r="AJ1117" s="401">
        <f t="shared" si="2647"/>
        <v>0</v>
      </c>
      <c r="AK1117" s="513">
        <f t="shared" si="2648"/>
        <v>0</v>
      </c>
      <c r="AL1117" s="401">
        <f t="shared" si="2579"/>
        <v>0</v>
      </c>
      <c r="AM1117" s="519"/>
      <c r="AN1117" s="429">
        <f t="shared" si="2580"/>
        <v>0</v>
      </c>
      <c r="AO1117" s="519">
        <f t="shared" si="2649"/>
        <v>0</v>
      </c>
      <c r="AP1117" s="429">
        <f t="shared" si="2650"/>
        <v>0</v>
      </c>
      <c r="AQ1117" s="599"/>
      <c r="AR1117" s="401">
        <f t="shared" si="2581"/>
        <v>0</v>
      </c>
      <c r="AS1117" s="519">
        <f t="shared" si="2651"/>
        <v>0</v>
      </c>
      <c r="AT1117" s="429">
        <f t="shared" si="2652"/>
        <v>0</v>
      </c>
      <c r="AU1117" s="519"/>
      <c r="AV1117" s="401">
        <f t="shared" si="2679"/>
        <v>0</v>
      </c>
      <c r="AW1117" s="519">
        <f t="shared" si="2653"/>
        <v>0</v>
      </c>
      <c r="AX1117" s="429">
        <f t="shared" si="2654"/>
        <v>0</v>
      </c>
      <c r="AY1117" s="519"/>
      <c r="AZ1117" s="684">
        <f t="shared" si="2583"/>
        <v>0</v>
      </c>
      <c r="BA1117" s="519">
        <f t="shared" si="2655"/>
        <v>0</v>
      </c>
      <c r="BB1117" s="429">
        <f t="shared" si="2656"/>
        <v>0</v>
      </c>
      <c r="BC1117" s="519"/>
      <c r="BD1117" s="684">
        <f t="shared" si="2657"/>
        <v>0</v>
      </c>
      <c r="BE1117" s="519">
        <f t="shared" si="2658"/>
        <v>0</v>
      </c>
      <c r="BF1117" s="429">
        <f t="shared" si="2659"/>
        <v>0</v>
      </c>
      <c r="BG1117" s="519"/>
      <c r="BH1117" s="684">
        <f t="shared" si="2660"/>
        <v>0</v>
      </c>
      <c r="BI1117" s="519">
        <f t="shared" si="2661"/>
        <v>0</v>
      </c>
      <c r="BJ1117" s="429">
        <f t="shared" si="2662"/>
        <v>0</v>
      </c>
      <c r="BK1117" s="519"/>
      <c r="BL1117" s="684">
        <f t="shared" si="2663"/>
        <v>0</v>
      </c>
      <c r="BM1117" s="519">
        <f t="shared" si="2664"/>
        <v>0</v>
      </c>
      <c r="BN1117" s="429">
        <f t="shared" si="2665"/>
        <v>0</v>
      </c>
      <c r="BO1117" s="718"/>
      <c r="BP1117" s="706">
        <f t="shared" si="2666"/>
        <v>0</v>
      </c>
      <c r="BQ1117" s="718">
        <f t="shared" si="2667"/>
        <v>0</v>
      </c>
      <c r="BR1117" s="706">
        <f t="shared" si="2668"/>
        <v>0</v>
      </c>
      <c r="BS1117" s="718"/>
      <c r="BT1117" s="706">
        <f t="shared" si="2669"/>
        <v>0</v>
      </c>
      <c r="BU1117" s="718">
        <f t="shared" si="2670"/>
        <v>0</v>
      </c>
      <c r="BV1117" s="706">
        <f t="shared" si="2671"/>
        <v>0</v>
      </c>
      <c r="BW1117" s="718"/>
      <c r="BX1117" s="706">
        <f t="shared" si="2672"/>
        <v>0</v>
      </c>
      <c r="BY1117" s="718">
        <f t="shared" si="2673"/>
        <v>0</v>
      </c>
      <c r="BZ1117" s="706">
        <f t="shared" si="2674"/>
        <v>0</v>
      </c>
      <c r="CA1117" s="718"/>
      <c r="CB1117" s="706">
        <f t="shared" si="2675"/>
        <v>0</v>
      </c>
      <c r="CC1117" s="718">
        <f t="shared" si="2676"/>
        <v>0</v>
      </c>
      <c r="CD1117" s="706">
        <f t="shared" si="2677"/>
        <v>0</v>
      </c>
      <c r="CE1117" s="706"/>
      <c r="CF1117" s="433">
        <f t="shared" si="2678"/>
        <v>0</v>
      </c>
    </row>
    <row r="1118" spans="2:84">
      <c r="B1118" s="448" t="s">
        <v>1590</v>
      </c>
      <c r="C1118" s="449" t="s">
        <v>1591</v>
      </c>
      <c r="D1118" s="450" t="s">
        <v>392</v>
      </c>
      <c r="E1118" s="451">
        <v>9306</v>
      </c>
      <c r="F1118" s="452">
        <v>0</v>
      </c>
      <c r="G1118" s="429">
        <f t="shared" si="2632"/>
        <v>0</v>
      </c>
      <c r="H1118" s="429"/>
      <c r="I1118" s="429"/>
      <c r="J1118" s="429"/>
      <c r="K1118" s="519"/>
      <c r="L1118" s="429"/>
      <c r="M1118" s="513">
        <f t="shared" si="2633"/>
        <v>0</v>
      </c>
      <c r="N1118" s="401">
        <f t="shared" si="2634"/>
        <v>0</v>
      </c>
      <c r="O1118" s="519"/>
      <c r="P1118" s="429"/>
      <c r="Q1118" s="513">
        <f t="shared" si="2635"/>
        <v>0</v>
      </c>
      <c r="R1118" s="401">
        <f t="shared" si="2636"/>
        <v>0</v>
      </c>
      <c r="S1118" s="545"/>
      <c r="T1118" s="429"/>
      <c r="U1118" s="513">
        <f t="shared" si="2637"/>
        <v>0</v>
      </c>
      <c r="V1118" s="401">
        <f t="shared" si="2638"/>
        <v>0</v>
      </c>
      <c r="W1118" s="519"/>
      <c r="X1118" s="429"/>
      <c r="Y1118" s="513">
        <f t="shared" si="2639"/>
        <v>0</v>
      </c>
      <c r="Z1118" s="401">
        <f t="shared" si="2640"/>
        <v>0</v>
      </c>
      <c r="AA1118" s="519"/>
      <c r="AB1118" s="401">
        <f t="shared" si="2641"/>
        <v>0</v>
      </c>
      <c r="AC1118" s="513">
        <f t="shared" si="2642"/>
        <v>0</v>
      </c>
      <c r="AD1118" s="401">
        <f t="shared" si="2643"/>
        <v>0</v>
      </c>
      <c r="AE1118" s="513"/>
      <c r="AF1118" s="401">
        <f t="shared" si="2644"/>
        <v>0</v>
      </c>
      <c r="AG1118" s="513">
        <f t="shared" si="2645"/>
        <v>0</v>
      </c>
      <c r="AH1118" s="401">
        <f t="shared" si="2646"/>
        <v>0</v>
      </c>
      <c r="AI1118" s="513"/>
      <c r="AJ1118" s="401">
        <f t="shared" si="2647"/>
        <v>0</v>
      </c>
      <c r="AK1118" s="513">
        <f t="shared" si="2648"/>
        <v>0</v>
      </c>
      <c r="AL1118" s="401">
        <f t="shared" si="2579"/>
        <v>0</v>
      </c>
      <c r="AM1118" s="519"/>
      <c r="AN1118" s="429">
        <f t="shared" si="2580"/>
        <v>0</v>
      </c>
      <c r="AO1118" s="519">
        <f t="shared" si="2649"/>
        <v>0</v>
      </c>
      <c r="AP1118" s="429">
        <f t="shared" si="2650"/>
        <v>0</v>
      </c>
      <c r="AQ1118" s="599"/>
      <c r="AR1118" s="401">
        <f t="shared" si="2581"/>
        <v>0</v>
      </c>
      <c r="AS1118" s="519">
        <f t="shared" si="2651"/>
        <v>0</v>
      </c>
      <c r="AT1118" s="429">
        <f t="shared" si="2652"/>
        <v>0</v>
      </c>
      <c r="AU1118" s="519"/>
      <c r="AV1118" s="401">
        <f t="shared" si="2679"/>
        <v>0</v>
      </c>
      <c r="AW1118" s="519">
        <f t="shared" si="2653"/>
        <v>0</v>
      </c>
      <c r="AX1118" s="429">
        <f t="shared" si="2654"/>
        <v>0</v>
      </c>
      <c r="AY1118" s="519"/>
      <c r="AZ1118" s="684">
        <f t="shared" si="2583"/>
        <v>0</v>
      </c>
      <c r="BA1118" s="519">
        <f t="shared" si="2655"/>
        <v>0</v>
      </c>
      <c r="BB1118" s="429">
        <f t="shared" si="2656"/>
        <v>0</v>
      </c>
      <c r="BC1118" s="519"/>
      <c r="BD1118" s="684">
        <f t="shared" si="2657"/>
        <v>0</v>
      </c>
      <c r="BE1118" s="519">
        <f t="shared" si="2658"/>
        <v>0</v>
      </c>
      <c r="BF1118" s="429">
        <f t="shared" si="2659"/>
        <v>0</v>
      </c>
      <c r="BG1118" s="519"/>
      <c r="BH1118" s="684">
        <f t="shared" si="2660"/>
        <v>0</v>
      </c>
      <c r="BI1118" s="519">
        <f t="shared" si="2661"/>
        <v>0</v>
      </c>
      <c r="BJ1118" s="429">
        <f t="shared" si="2662"/>
        <v>0</v>
      </c>
      <c r="BK1118" s="519"/>
      <c r="BL1118" s="684">
        <f t="shared" si="2663"/>
        <v>0</v>
      </c>
      <c r="BM1118" s="519">
        <f t="shared" si="2664"/>
        <v>0</v>
      </c>
      <c r="BN1118" s="429">
        <f t="shared" si="2665"/>
        <v>0</v>
      </c>
      <c r="BO1118" s="718"/>
      <c r="BP1118" s="706">
        <f t="shared" si="2666"/>
        <v>0</v>
      </c>
      <c r="BQ1118" s="718">
        <f t="shared" si="2667"/>
        <v>0</v>
      </c>
      <c r="BR1118" s="706">
        <f t="shared" si="2668"/>
        <v>0</v>
      </c>
      <c r="BS1118" s="718"/>
      <c r="BT1118" s="706">
        <f t="shared" si="2669"/>
        <v>0</v>
      </c>
      <c r="BU1118" s="718">
        <f t="shared" si="2670"/>
        <v>0</v>
      </c>
      <c r="BV1118" s="706">
        <f t="shared" si="2671"/>
        <v>0</v>
      </c>
      <c r="BW1118" s="718"/>
      <c r="BX1118" s="706">
        <f t="shared" si="2672"/>
        <v>0</v>
      </c>
      <c r="BY1118" s="718">
        <f t="shared" si="2673"/>
        <v>0</v>
      </c>
      <c r="BZ1118" s="706">
        <f t="shared" si="2674"/>
        <v>0</v>
      </c>
      <c r="CA1118" s="718"/>
      <c r="CB1118" s="706">
        <f t="shared" si="2675"/>
        <v>0</v>
      </c>
      <c r="CC1118" s="718">
        <f t="shared" si="2676"/>
        <v>0</v>
      </c>
      <c r="CD1118" s="706">
        <f t="shared" si="2677"/>
        <v>0</v>
      </c>
      <c r="CE1118" s="706"/>
      <c r="CF1118" s="433">
        <f t="shared" si="2678"/>
        <v>0</v>
      </c>
    </row>
    <row r="1119" spans="2:84">
      <c r="B1119" s="448" t="s">
        <v>1592</v>
      </c>
      <c r="C1119" s="449" t="s">
        <v>1593</v>
      </c>
      <c r="D1119" s="450" t="s">
        <v>392</v>
      </c>
      <c r="E1119" s="451">
        <v>6568.65</v>
      </c>
      <c r="F1119" s="452">
        <v>0</v>
      </c>
      <c r="G1119" s="429">
        <f t="shared" si="2632"/>
        <v>0</v>
      </c>
      <c r="H1119" s="429"/>
      <c r="I1119" s="429"/>
      <c r="J1119" s="429"/>
      <c r="K1119" s="519"/>
      <c r="L1119" s="429"/>
      <c r="M1119" s="513">
        <f t="shared" si="2633"/>
        <v>0</v>
      </c>
      <c r="N1119" s="401">
        <f t="shared" si="2634"/>
        <v>0</v>
      </c>
      <c r="O1119" s="519"/>
      <c r="P1119" s="429"/>
      <c r="Q1119" s="513">
        <f t="shared" si="2635"/>
        <v>0</v>
      </c>
      <c r="R1119" s="401">
        <f t="shared" si="2636"/>
        <v>0</v>
      </c>
      <c r="S1119" s="545"/>
      <c r="T1119" s="429"/>
      <c r="U1119" s="513">
        <f t="shared" si="2637"/>
        <v>0</v>
      </c>
      <c r="V1119" s="401">
        <f t="shared" si="2638"/>
        <v>0</v>
      </c>
      <c r="W1119" s="519"/>
      <c r="X1119" s="429"/>
      <c r="Y1119" s="513">
        <f t="shared" si="2639"/>
        <v>0</v>
      </c>
      <c r="Z1119" s="401">
        <f t="shared" si="2640"/>
        <v>0</v>
      </c>
      <c r="AA1119" s="519"/>
      <c r="AB1119" s="401">
        <f t="shared" si="2641"/>
        <v>0</v>
      </c>
      <c r="AC1119" s="513">
        <f t="shared" si="2642"/>
        <v>0</v>
      </c>
      <c r="AD1119" s="401">
        <f t="shared" si="2643"/>
        <v>0</v>
      </c>
      <c r="AE1119" s="513"/>
      <c r="AF1119" s="401">
        <f t="shared" si="2644"/>
        <v>0</v>
      </c>
      <c r="AG1119" s="513">
        <f t="shared" si="2645"/>
        <v>0</v>
      </c>
      <c r="AH1119" s="401">
        <f t="shared" si="2646"/>
        <v>0</v>
      </c>
      <c r="AI1119" s="513"/>
      <c r="AJ1119" s="401">
        <f t="shared" si="2647"/>
        <v>0</v>
      </c>
      <c r="AK1119" s="513">
        <f t="shared" si="2648"/>
        <v>0</v>
      </c>
      <c r="AL1119" s="401">
        <f t="shared" si="2579"/>
        <v>0</v>
      </c>
      <c r="AM1119" s="519"/>
      <c r="AN1119" s="429">
        <f t="shared" si="2580"/>
        <v>0</v>
      </c>
      <c r="AO1119" s="519">
        <f t="shared" si="2649"/>
        <v>0</v>
      </c>
      <c r="AP1119" s="429">
        <f t="shared" si="2650"/>
        <v>0</v>
      </c>
      <c r="AQ1119" s="599"/>
      <c r="AR1119" s="401">
        <f t="shared" si="2581"/>
        <v>0</v>
      </c>
      <c r="AS1119" s="519">
        <f t="shared" si="2651"/>
        <v>0</v>
      </c>
      <c r="AT1119" s="429">
        <f t="shared" si="2652"/>
        <v>0</v>
      </c>
      <c r="AU1119" s="519"/>
      <c r="AV1119" s="401">
        <f t="shared" si="2679"/>
        <v>0</v>
      </c>
      <c r="AW1119" s="519">
        <f t="shared" si="2653"/>
        <v>0</v>
      </c>
      <c r="AX1119" s="429">
        <f t="shared" si="2654"/>
        <v>0</v>
      </c>
      <c r="AY1119" s="519"/>
      <c r="AZ1119" s="684">
        <f t="shared" si="2583"/>
        <v>0</v>
      </c>
      <c r="BA1119" s="519">
        <f t="shared" si="2655"/>
        <v>0</v>
      </c>
      <c r="BB1119" s="429">
        <f t="shared" si="2656"/>
        <v>0</v>
      </c>
      <c r="BC1119" s="519"/>
      <c r="BD1119" s="684">
        <f t="shared" si="2657"/>
        <v>0</v>
      </c>
      <c r="BE1119" s="519">
        <f t="shared" si="2658"/>
        <v>0</v>
      </c>
      <c r="BF1119" s="429">
        <f t="shared" si="2659"/>
        <v>0</v>
      </c>
      <c r="BG1119" s="519"/>
      <c r="BH1119" s="684">
        <f t="shared" si="2660"/>
        <v>0</v>
      </c>
      <c r="BI1119" s="519">
        <f t="shared" si="2661"/>
        <v>0</v>
      </c>
      <c r="BJ1119" s="429">
        <f t="shared" si="2662"/>
        <v>0</v>
      </c>
      <c r="BK1119" s="519"/>
      <c r="BL1119" s="684">
        <f t="shared" si="2663"/>
        <v>0</v>
      </c>
      <c r="BM1119" s="519">
        <f t="shared" si="2664"/>
        <v>0</v>
      </c>
      <c r="BN1119" s="429">
        <f t="shared" si="2665"/>
        <v>0</v>
      </c>
      <c r="BO1119" s="718"/>
      <c r="BP1119" s="706">
        <f t="shared" si="2666"/>
        <v>0</v>
      </c>
      <c r="BQ1119" s="718">
        <f t="shared" si="2667"/>
        <v>0</v>
      </c>
      <c r="BR1119" s="706">
        <f t="shared" si="2668"/>
        <v>0</v>
      </c>
      <c r="BS1119" s="718"/>
      <c r="BT1119" s="706">
        <f t="shared" si="2669"/>
        <v>0</v>
      </c>
      <c r="BU1119" s="718">
        <f t="shared" si="2670"/>
        <v>0</v>
      </c>
      <c r="BV1119" s="706">
        <f t="shared" si="2671"/>
        <v>0</v>
      </c>
      <c r="BW1119" s="718"/>
      <c r="BX1119" s="706">
        <f t="shared" si="2672"/>
        <v>0</v>
      </c>
      <c r="BY1119" s="718">
        <f t="shared" si="2673"/>
        <v>0</v>
      </c>
      <c r="BZ1119" s="706">
        <f t="shared" si="2674"/>
        <v>0</v>
      </c>
      <c r="CA1119" s="718"/>
      <c r="CB1119" s="706">
        <f t="shared" si="2675"/>
        <v>0</v>
      </c>
      <c r="CC1119" s="718">
        <f t="shared" si="2676"/>
        <v>0</v>
      </c>
      <c r="CD1119" s="706">
        <f t="shared" si="2677"/>
        <v>0</v>
      </c>
      <c r="CE1119" s="706"/>
      <c r="CF1119" s="433">
        <f t="shared" si="2678"/>
        <v>0</v>
      </c>
    </row>
    <row r="1120" spans="2:84">
      <c r="B1120" s="448" t="s">
        <v>1594</v>
      </c>
      <c r="C1120" s="449" t="s">
        <v>1595</v>
      </c>
      <c r="D1120" s="450" t="s">
        <v>392</v>
      </c>
      <c r="E1120" s="451">
        <v>4597.5600000000004</v>
      </c>
      <c r="F1120" s="452">
        <v>0</v>
      </c>
      <c r="G1120" s="429">
        <f t="shared" si="2632"/>
        <v>0</v>
      </c>
      <c r="H1120" s="429"/>
      <c r="I1120" s="429"/>
      <c r="J1120" s="429"/>
      <c r="K1120" s="519"/>
      <c r="L1120" s="429"/>
      <c r="M1120" s="513">
        <f t="shared" si="2633"/>
        <v>0</v>
      </c>
      <c r="N1120" s="401">
        <f t="shared" si="2634"/>
        <v>0</v>
      </c>
      <c r="O1120" s="519"/>
      <c r="P1120" s="429"/>
      <c r="Q1120" s="513">
        <f t="shared" si="2635"/>
        <v>0</v>
      </c>
      <c r="R1120" s="401">
        <f t="shared" si="2636"/>
        <v>0</v>
      </c>
      <c r="S1120" s="545"/>
      <c r="T1120" s="429"/>
      <c r="U1120" s="513">
        <f t="shared" si="2637"/>
        <v>0</v>
      </c>
      <c r="V1120" s="401">
        <f t="shared" si="2638"/>
        <v>0</v>
      </c>
      <c r="W1120" s="519"/>
      <c r="X1120" s="429"/>
      <c r="Y1120" s="513">
        <f t="shared" si="2639"/>
        <v>0</v>
      </c>
      <c r="Z1120" s="401">
        <f t="shared" si="2640"/>
        <v>0</v>
      </c>
      <c r="AA1120" s="519"/>
      <c r="AB1120" s="401">
        <f t="shared" si="2641"/>
        <v>0</v>
      </c>
      <c r="AC1120" s="513">
        <f t="shared" si="2642"/>
        <v>0</v>
      </c>
      <c r="AD1120" s="401">
        <f t="shared" si="2643"/>
        <v>0</v>
      </c>
      <c r="AE1120" s="513"/>
      <c r="AF1120" s="401">
        <f t="shared" si="2644"/>
        <v>0</v>
      </c>
      <c r="AG1120" s="513">
        <f t="shared" si="2645"/>
        <v>0</v>
      </c>
      <c r="AH1120" s="401">
        <f t="shared" si="2646"/>
        <v>0</v>
      </c>
      <c r="AI1120" s="513"/>
      <c r="AJ1120" s="401">
        <f t="shared" si="2647"/>
        <v>0</v>
      </c>
      <c r="AK1120" s="513">
        <f t="shared" si="2648"/>
        <v>0</v>
      </c>
      <c r="AL1120" s="401">
        <f t="shared" si="2579"/>
        <v>0</v>
      </c>
      <c r="AM1120" s="519"/>
      <c r="AN1120" s="429">
        <f t="shared" si="2580"/>
        <v>0</v>
      </c>
      <c r="AO1120" s="519">
        <f t="shared" si="2649"/>
        <v>0</v>
      </c>
      <c r="AP1120" s="429">
        <f t="shared" si="2650"/>
        <v>0</v>
      </c>
      <c r="AQ1120" s="599"/>
      <c r="AR1120" s="401">
        <f t="shared" si="2581"/>
        <v>0</v>
      </c>
      <c r="AS1120" s="519">
        <f t="shared" si="2651"/>
        <v>0</v>
      </c>
      <c r="AT1120" s="429">
        <f t="shared" si="2652"/>
        <v>0</v>
      </c>
      <c r="AU1120" s="519"/>
      <c r="AV1120" s="401">
        <f t="shared" si="2679"/>
        <v>0</v>
      </c>
      <c r="AW1120" s="519">
        <f t="shared" si="2653"/>
        <v>0</v>
      </c>
      <c r="AX1120" s="429">
        <f t="shared" si="2654"/>
        <v>0</v>
      </c>
      <c r="AY1120" s="519"/>
      <c r="AZ1120" s="684">
        <f t="shared" si="2583"/>
        <v>0</v>
      </c>
      <c r="BA1120" s="519">
        <f t="shared" si="2655"/>
        <v>0</v>
      </c>
      <c r="BB1120" s="429">
        <f t="shared" si="2656"/>
        <v>0</v>
      </c>
      <c r="BC1120" s="519"/>
      <c r="BD1120" s="684">
        <f t="shared" si="2657"/>
        <v>0</v>
      </c>
      <c r="BE1120" s="519">
        <f t="shared" si="2658"/>
        <v>0</v>
      </c>
      <c r="BF1120" s="429">
        <f t="shared" si="2659"/>
        <v>0</v>
      </c>
      <c r="BG1120" s="519"/>
      <c r="BH1120" s="684">
        <f t="shared" si="2660"/>
        <v>0</v>
      </c>
      <c r="BI1120" s="519">
        <f t="shared" si="2661"/>
        <v>0</v>
      </c>
      <c r="BJ1120" s="429">
        <f t="shared" si="2662"/>
        <v>0</v>
      </c>
      <c r="BK1120" s="519"/>
      <c r="BL1120" s="684">
        <f t="shared" si="2663"/>
        <v>0</v>
      </c>
      <c r="BM1120" s="519">
        <f t="shared" si="2664"/>
        <v>0</v>
      </c>
      <c r="BN1120" s="429">
        <f t="shared" si="2665"/>
        <v>0</v>
      </c>
      <c r="BO1120" s="718"/>
      <c r="BP1120" s="706">
        <f t="shared" si="2666"/>
        <v>0</v>
      </c>
      <c r="BQ1120" s="718">
        <f t="shared" si="2667"/>
        <v>0</v>
      </c>
      <c r="BR1120" s="706">
        <f t="shared" si="2668"/>
        <v>0</v>
      </c>
      <c r="BS1120" s="718"/>
      <c r="BT1120" s="706">
        <f t="shared" si="2669"/>
        <v>0</v>
      </c>
      <c r="BU1120" s="718">
        <f t="shared" si="2670"/>
        <v>0</v>
      </c>
      <c r="BV1120" s="706">
        <f t="shared" si="2671"/>
        <v>0</v>
      </c>
      <c r="BW1120" s="718"/>
      <c r="BX1120" s="706">
        <f t="shared" si="2672"/>
        <v>0</v>
      </c>
      <c r="BY1120" s="718">
        <f t="shared" si="2673"/>
        <v>0</v>
      </c>
      <c r="BZ1120" s="706">
        <f t="shared" si="2674"/>
        <v>0</v>
      </c>
      <c r="CA1120" s="718"/>
      <c r="CB1120" s="706">
        <f t="shared" si="2675"/>
        <v>0</v>
      </c>
      <c r="CC1120" s="718">
        <f t="shared" si="2676"/>
        <v>0</v>
      </c>
      <c r="CD1120" s="706">
        <f t="shared" si="2677"/>
        <v>0</v>
      </c>
      <c r="CE1120" s="706"/>
      <c r="CF1120" s="433">
        <f t="shared" si="2678"/>
        <v>0</v>
      </c>
    </row>
    <row r="1121" spans="1:84">
      <c r="B1121" s="448" t="s">
        <v>1596</v>
      </c>
      <c r="C1121" s="449" t="s">
        <v>1597</v>
      </c>
      <c r="D1121" s="450" t="s">
        <v>392</v>
      </c>
      <c r="E1121" s="451">
        <v>4324.32</v>
      </c>
      <c r="F1121" s="452">
        <v>0</v>
      </c>
      <c r="G1121" s="429">
        <f t="shared" si="2632"/>
        <v>0</v>
      </c>
      <c r="H1121" s="429"/>
      <c r="I1121" s="429"/>
      <c r="J1121" s="429"/>
      <c r="K1121" s="519"/>
      <c r="L1121" s="429"/>
      <c r="M1121" s="513">
        <f t="shared" si="2633"/>
        <v>0</v>
      </c>
      <c r="N1121" s="401">
        <f t="shared" si="2634"/>
        <v>0</v>
      </c>
      <c r="O1121" s="519"/>
      <c r="P1121" s="429"/>
      <c r="Q1121" s="513">
        <f t="shared" si="2635"/>
        <v>0</v>
      </c>
      <c r="R1121" s="401">
        <f t="shared" si="2636"/>
        <v>0</v>
      </c>
      <c r="S1121" s="545"/>
      <c r="T1121" s="429"/>
      <c r="U1121" s="513">
        <f t="shared" si="2637"/>
        <v>0</v>
      </c>
      <c r="V1121" s="401">
        <f t="shared" si="2638"/>
        <v>0</v>
      </c>
      <c r="W1121" s="519"/>
      <c r="X1121" s="429"/>
      <c r="Y1121" s="513">
        <f t="shared" si="2639"/>
        <v>0</v>
      </c>
      <c r="Z1121" s="401">
        <f t="shared" si="2640"/>
        <v>0</v>
      </c>
      <c r="AA1121" s="519"/>
      <c r="AB1121" s="401">
        <f t="shared" si="2641"/>
        <v>0</v>
      </c>
      <c r="AC1121" s="513">
        <f t="shared" si="2642"/>
        <v>0</v>
      </c>
      <c r="AD1121" s="401">
        <f t="shared" si="2643"/>
        <v>0</v>
      </c>
      <c r="AE1121" s="513"/>
      <c r="AF1121" s="401">
        <f t="shared" si="2644"/>
        <v>0</v>
      </c>
      <c r="AG1121" s="513">
        <f t="shared" si="2645"/>
        <v>0</v>
      </c>
      <c r="AH1121" s="401">
        <f t="shared" si="2646"/>
        <v>0</v>
      </c>
      <c r="AI1121" s="513"/>
      <c r="AJ1121" s="401">
        <f t="shared" si="2647"/>
        <v>0</v>
      </c>
      <c r="AK1121" s="513">
        <f t="shared" si="2648"/>
        <v>0</v>
      </c>
      <c r="AL1121" s="401">
        <f t="shared" si="2579"/>
        <v>0</v>
      </c>
      <c r="AM1121" s="519"/>
      <c r="AN1121" s="429">
        <f t="shared" si="2580"/>
        <v>0</v>
      </c>
      <c r="AO1121" s="519">
        <f t="shared" si="2649"/>
        <v>0</v>
      </c>
      <c r="AP1121" s="429">
        <f t="shared" si="2650"/>
        <v>0</v>
      </c>
      <c r="AQ1121" s="599"/>
      <c r="AR1121" s="401">
        <f t="shared" si="2581"/>
        <v>0</v>
      </c>
      <c r="AS1121" s="519">
        <f t="shared" si="2651"/>
        <v>0</v>
      </c>
      <c r="AT1121" s="429">
        <f t="shared" si="2652"/>
        <v>0</v>
      </c>
      <c r="AU1121" s="519"/>
      <c r="AV1121" s="401">
        <f t="shared" si="2679"/>
        <v>0</v>
      </c>
      <c r="AW1121" s="519">
        <f t="shared" si="2653"/>
        <v>0</v>
      </c>
      <c r="AX1121" s="429">
        <f t="shared" si="2654"/>
        <v>0</v>
      </c>
      <c r="AY1121" s="519"/>
      <c r="AZ1121" s="684">
        <f t="shared" si="2583"/>
        <v>0</v>
      </c>
      <c r="BA1121" s="519">
        <f t="shared" si="2655"/>
        <v>0</v>
      </c>
      <c r="BB1121" s="429">
        <f t="shared" si="2656"/>
        <v>0</v>
      </c>
      <c r="BC1121" s="519"/>
      <c r="BD1121" s="684">
        <f t="shared" si="2657"/>
        <v>0</v>
      </c>
      <c r="BE1121" s="519">
        <f t="shared" si="2658"/>
        <v>0</v>
      </c>
      <c r="BF1121" s="429">
        <f t="shared" si="2659"/>
        <v>0</v>
      </c>
      <c r="BG1121" s="519"/>
      <c r="BH1121" s="684">
        <f t="shared" si="2660"/>
        <v>0</v>
      </c>
      <c r="BI1121" s="519">
        <f t="shared" si="2661"/>
        <v>0</v>
      </c>
      <c r="BJ1121" s="429">
        <f t="shared" si="2662"/>
        <v>0</v>
      </c>
      <c r="BK1121" s="519"/>
      <c r="BL1121" s="684">
        <f t="shared" si="2663"/>
        <v>0</v>
      </c>
      <c r="BM1121" s="519">
        <f t="shared" si="2664"/>
        <v>0</v>
      </c>
      <c r="BN1121" s="429">
        <f t="shared" si="2665"/>
        <v>0</v>
      </c>
      <c r="BO1121" s="718"/>
      <c r="BP1121" s="706">
        <f t="shared" si="2666"/>
        <v>0</v>
      </c>
      <c r="BQ1121" s="718">
        <f t="shared" si="2667"/>
        <v>0</v>
      </c>
      <c r="BR1121" s="706">
        <f t="shared" si="2668"/>
        <v>0</v>
      </c>
      <c r="BS1121" s="718"/>
      <c r="BT1121" s="706">
        <f t="shared" si="2669"/>
        <v>0</v>
      </c>
      <c r="BU1121" s="718">
        <f t="shared" si="2670"/>
        <v>0</v>
      </c>
      <c r="BV1121" s="706">
        <f t="shared" si="2671"/>
        <v>0</v>
      </c>
      <c r="BW1121" s="718"/>
      <c r="BX1121" s="706">
        <f t="shared" si="2672"/>
        <v>0</v>
      </c>
      <c r="BY1121" s="718">
        <f t="shared" si="2673"/>
        <v>0</v>
      </c>
      <c r="BZ1121" s="706">
        <f t="shared" si="2674"/>
        <v>0</v>
      </c>
      <c r="CA1121" s="718"/>
      <c r="CB1121" s="706">
        <f t="shared" si="2675"/>
        <v>0</v>
      </c>
      <c r="CC1121" s="718">
        <f t="shared" si="2676"/>
        <v>0</v>
      </c>
      <c r="CD1121" s="706">
        <f t="shared" si="2677"/>
        <v>0</v>
      </c>
      <c r="CE1121" s="706"/>
      <c r="CF1121" s="433">
        <f t="shared" si="2678"/>
        <v>0</v>
      </c>
    </row>
    <row r="1122" spans="1:84">
      <c r="B1122" s="448" t="s">
        <v>1598</v>
      </c>
      <c r="C1122" s="449" t="s">
        <v>1599</v>
      </c>
      <c r="D1122" s="450" t="s">
        <v>392</v>
      </c>
      <c r="E1122" s="451">
        <v>26276.579999999998</v>
      </c>
      <c r="F1122" s="452">
        <v>0</v>
      </c>
      <c r="G1122" s="429">
        <f t="shared" si="2632"/>
        <v>0</v>
      </c>
      <c r="H1122" s="429"/>
      <c r="I1122" s="429"/>
      <c r="J1122" s="429"/>
      <c r="K1122" s="519"/>
      <c r="L1122" s="429"/>
      <c r="M1122" s="513">
        <f t="shared" si="2633"/>
        <v>0</v>
      </c>
      <c r="N1122" s="401">
        <f t="shared" si="2634"/>
        <v>0</v>
      </c>
      <c r="O1122" s="519"/>
      <c r="P1122" s="429"/>
      <c r="Q1122" s="513">
        <f t="shared" si="2635"/>
        <v>0</v>
      </c>
      <c r="R1122" s="401">
        <f t="shared" si="2636"/>
        <v>0</v>
      </c>
      <c r="S1122" s="545"/>
      <c r="T1122" s="429"/>
      <c r="U1122" s="513">
        <f t="shared" si="2637"/>
        <v>0</v>
      </c>
      <c r="V1122" s="401">
        <f t="shared" si="2638"/>
        <v>0</v>
      </c>
      <c r="W1122" s="519"/>
      <c r="X1122" s="429"/>
      <c r="Y1122" s="513">
        <f t="shared" si="2639"/>
        <v>0</v>
      </c>
      <c r="Z1122" s="401">
        <f t="shared" si="2640"/>
        <v>0</v>
      </c>
      <c r="AA1122" s="519"/>
      <c r="AB1122" s="401">
        <f t="shared" si="2641"/>
        <v>0</v>
      </c>
      <c r="AC1122" s="513">
        <f t="shared" si="2642"/>
        <v>0</v>
      </c>
      <c r="AD1122" s="401">
        <f t="shared" si="2643"/>
        <v>0</v>
      </c>
      <c r="AE1122" s="513"/>
      <c r="AF1122" s="401">
        <f t="shared" si="2644"/>
        <v>0</v>
      </c>
      <c r="AG1122" s="513">
        <f t="shared" si="2645"/>
        <v>0</v>
      </c>
      <c r="AH1122" s="401">
        <f t="shared" si="2646"/>
        <v>0</v>
      </c>
      <c r="AI1122" s="513"/>
      <c r="AJ1122" s="401">
        <f t="shared" si="2647"/>
        <v>0</v>
      </c>
      <c r="AK1122" s="513">
        <f t="shared" si="2648"/>
        <v>0</v>
      </c>
      <c r="AL1122" s="401">
        <f t="shared" si="2579"/>
        <v>0</v>
      </c>
      <c r="AM1122" s="519"/>
      <c r="AN1122" s="429">
        <f t="shared" si="2580"/>
        <v>0</v>
      </c>
      <c r="AO1122" s="519">
        <f t="shared" si="2649"/>
        <v>0</v>
      </c>
      <c r="AP1122" s="429">
        <f t="shared" si="2650"/>
        <v>0</v>
      </c>
      <c r="AQ1122" s="599"/>
      <c r="AR1122" s="401">
        <f t="shared" si="2581"/>
        <v>0</v>
      </c>
      <c r="AS1122" s="519">
        <f t="shared" si="2651"/>
        <v>0</v>
      </c>
      <c r="AT1122" s="429">
        <f t="shared" si="2652"/>
        <v>0</v>
      </c>
      <c r="AU1122" s="519"/>
      <c r="AV1122" s="401">
        <f t="shared" si="2679"/>
        <v>0</v>
      </c>
      <c r="AW1122" s="519">
        <f t="shared" si="2653"/>
        <v>0</v>
      </c>
      <c r="AX1122" s="429">
        <f t="shared" si="2654"/>
        <v>0</v>
      </c>
      <c r="AY1122" s="519"/>
      <c r="AZ1122" s="684">
        <f t="shared" si="2583"/>
        <v>0</v>
      </c>
      <c r="BA1122" s="519">
        <f t="shared" si="2655"/>
        <v>0</v>
      </c>
      <c r="BB1122" s="429">
        <f t="shared" si="2656"/>
        <v>0</v>
      </c>
      <c r="BC1122" s="519"/>
      <c r="BD1122" s="684">
        <f t="shared" si="2657"/>
        <v>0</v>
      </c>
      <c r="BE1122" s="519">
        <f t="shared" si="2658"/>
        <v>0</v>
      </c>
      <c r="BF1122" s="429">
        <f t="shared" si="2659"/>
        <v>0</v>
      </c>
      <c r="BG1122" s="519"/>
      <c r="BH1122" s="684">
        <f t="shared" si="2660"/>
        <v>0</v>
      </c>
      <c r="BI1122" s="519">
        <f t="shared" si="2661"/>
        <v>0</v>
      </c>
      <c r="BJ1122" s="429">
        <f t="shared" si="2662"/>
        <v>0</v>
      </c>
      <c r="BK1122" s="519"/>
      <c r="BL1122" s="684">
        <f t="shared" si="2663"/>
        <v>0</v>
      </c>
      <c r="BM1122" s="519">
        <f t="shared" si="2664"/>
        <v>0</v>
      </c>
      <c r="BN1122" s="429">
        <f t="shared" si="2665"/>
        <v>0</v>
      </c>
      <c r="BO1122" s="718"/>
      <c r="BP1122" s="706">
        <f t="shared" si="2666"/>
        <v>0</v>
      </c>
      <c r="BQ1122" s="718">
        <f t="shared" si="2667"/>
        <v>0</v>
      </c>
      <c r="BR1122" s="706">
        <f t="shared" si="2668"/>
        <v>0</v>
      </c>
      <c r="BS1122" s="718"/>
      <c r="BT1122" s="706">
        <f t="shared" si="2669"/>
        <v>0</v>
      </c>
      <c r="BU1122" s="718">
        <f t="shared" si="2670"/>
        <v>0</v>
      </c>
      <c r="BV1122" s="706">
        <f t="shared" si="2671"/>
        <v>0</v>
      </c>
      <c r="BW1122" s="718"/>
      <c r="BX1122" s="706">
        <f t="shared" si="2672"/>
        <v>0</v>
      </c>
      <c r="BY1122" s="718">
        <f t="shared" si="2673"/>
        <v>0</v>
      </c>
      <c r="BZ1122" s="706">
        <f t="shared" si="2674"/>
        <v>0</v>
      </c>
      <c r="CA1122" s="718"/>
      <c r="CB1122" s="706">
        <f t="shared" si="2675"/>
        <v>0</v>
      </c>
      <c r="CC1122" s="718">
        <f t="shared" si="2676"/>
        <v>0</v>
      </c>
      <c r="CD1122" s="706">
        <f t="shared" si="2677"/>
        <v>0</v>
      </c>
      <c r="CE1122" s="706"/>
      <c r="CF1122" s="433">
        <f t="shared" si="2678"/>
        <v>0</v>
      </c>
    </row>
    <row r="1123" spans="1:84">
      <c r="B1123" s="448" t="s">
        <v>1600</v>
      </c>
      <c r="C1123" s="449" t="s">
        <v>1601</v>
      </c>
      <c r="D1123" s="450" t="s">
        <v>392</v>
      </c>
      <c r="E1123" s="451">
        <v>24634.17</v>
      </c>
      <c r="F1123" s="452">
        <v>0</v>
      </c>
      <c r="G1123" s="429">
        <f t="shared" si="2632"/>
        <v>0</v>
      </c>
      <c r="H1123" s="429"/>
      <c r="I1123" s="429"/>
      <c r="J1123" s="429"/>
      <c r="K1123" s="519"/>
      <c r="L1123" s="429"/>
      <c r="M1123" s="513">
        <f t="shared" si="2633"/>
        <v>0</v>
      </c>
      <c r="N1123" s="401">
        <f t="shared" si="2634"/>
        <v>0</v>
      </c>
      <c r="O1123" s="519"/>
      <c r="P1123" s="429"/>
      <c r="Q1123" s="513">
        <f t="shared" si="2635"/>
        <v>0</v>
      </c>
      <c r="R1123" s="401">
        <f t="shared" si="2636"/>
        <v>0</v>
      </c>
      <c r="S1123" s="545"/>
      <c r="T1123" s="429"/>
      <c r="U1123" s="513">
        <f t="shared" si="2637"/>
        <v>0</v>
      </c>
      <c r="V1123" s="401">
        <f t="shared" si="2638"/>
        <v>0</v>
      </c>
      <c r="W1123" s="519"/>
      <c r="X1123" s="429"/>
      <c r="Y1123" s="513">
        <f t="shared" si="2639"/>
        <v>0</v>
      </c>
      <c r="Z1123" s="401">
        <f t="shared" si="2640"/>
        <v>0</v>
      </c>
      <c r="AA1123" s="519"/>
      <c r="AB1123" s="401">
        <f t="shared" si="2641"/>
        <v>0</v>
      </c>
      <c r="AC1123" s="513">
        <f t="shared" si="2642"/>
        <v>0</v>
      </c>
      <c r="AD1123" s="401">
        <f t="shared" si="2643"/>
        <v>0</v>
      </c>
      <c r="AE1123" s="513"/>
      <c r="AF1123" s="401">
        <f t="shared" si="2644"/>
        <v>0</v>
      </c>
      <c r="AG1123" s="513">
        <f t="shared" si="2645"/>
        <v>0</v>
      </c>
      <c r="AH1123" s="401">
        <f t="shared" si="2646"/>
        <v>0</v>
      </c>
      <c r="AI1123" s="513"/>
      <c r="AJ1123" s="401">
        <f t="shared" si="2647"/>
        <v>0</v>
      </c>
      <c r="AK1123" s="513">
        <f t="shared" si="2648"/>
        <v>0</v>
      </c>
      <c r="AL1123" s="401">
        <f t="shared" si="2579"/>
        <v>0</v>
      </c>
      <c r="AM1123" s="519"/>
      <c r="AN1123" s="429">
        <f t="shared" si="2580"/>
        <v>0</v>
      </c>
      <c r="AO1123" s="519">
        <f t="shared" si="2649"/>
        <v>0</v>
      </c>
      <c r="AP1123" s="429">
        <f t="shared" si="2650"/>
        <v>0</v>
      </c>
      <c r="AQ1123" s="599"/>
      <c r="AR1123" s="401">
        <f t="shared" si="2581"/>
        <v>0</v>
      </c>
      <c r="AS1123" s="519">
        <f t="shared" si="2651"/>
        <v>0</v>
      </c>
      <c r="AT1123" s="429">
        <f t="shared" si="2652"/>
        <v>0</v>
      </c>
      <c r="AU1123" s="519"/>
      <c r="AV1123" s="401">
        <f t="shared" si="2679"/>
        <v>0</v>
      </c>
      <c r="AW1123" s="519">
        <f t="shared" si="2653"/>
        <v>0</v>
      </c>
      <c r="AX1123" s="429">
        <f t="shared" si="2654"/>
        <v>0</v>
      </c>
      <c r="AY1123" s="519"/>
      <c r="AZ1123" s="684">
        <f t="shared" si="2583"/>
        <v>0</v>
      </c>
      <c r="BA1123" s="519">
        <f t="shared" si="2655"/>
        <v>0</v>
      </c>
      <c r="BB1123" s="429">
        <f t="shared" si="2656"/>
        <v>0</v>
      </c>
      <c r="BC1123" s="519"/>
      <c r="BD1123" s="684">
        <f t="shared" si="2657"/>
        <v>0</v>
      </c>
      <c r="BE1123" s="519">
        <f t="shared" si="2658"/>
        <v>0</v>
      </c>
      <c r="BF1123" s="429">
        <f t="shared" si="2659"/>
        <v>0</v>
      </c>
      <c r="BG1123" s="519"/>
      <c r="BH1123" s="684">
        <f t="shared" si="2660"/>
        <v>0</v>
      </c>
      <c r="BI1123" s="519">
        <f t="shared" si="2661"/>
        <v>0</v>
      </c>
      <c r="BJ1123" s="429">
        <f t="shared" si="2662"/>
        <v>0</v>
      </c>
      <c r="BK1123" s="519"/>
      <c r="BL1123" s="684">
        <f t="shared" si="2663"/>
        <v>0</v>
      </c>
      <c r="BM1123" s="519">
        <f t="shared" si="2664"/>
        <v>0</v>
      </c>
      <c r="BN1123" s="429">
        <f t="shared" si="2665"/>
        <v>0</v>
      </c>
      <c r="BO1123" s="718"/>
      <c r="BP1123" s="706">
        <f t="shared" si="2666"/>
        <v>0</v>
      </c>
      <c r="BQ1123" s="718">
        <f t="shared" si="2667"/>
        <v>0</v>
      </c>
      <c r="BR1123" s="706">
        <f t="shared" si="2668"/>
        <v>0</v>
      </c>
      <c r="BS1123" s="718"/>
      <c r="BT1123" s="706">
        <f t="shared" si="2669"/>
        <v>0</v>
      </c>
      <c r="BU1123" s="718">
        <f t="shared" si="2670"/>
        <v>0</v>
      </c>
      <c r="BV1123" s="706">
        <f t="shared" si="2671"/>
        <v>0</v>
      </c>
      <c r="BW1123" s="718"/>
      <c r="BX1123" s="706">
        <f t="shared" si="2672"/>
        <v>0</v>
      </c>
      <c r="BY1123" s="718">
        <f t="shared" si="2673"/>
        <v>0</v>
      </c>
      <c r="BZ1123" s="706">
        <f t="shared" si="2674"/>
        <v>0</v>
      </c>
      <c r="CA1123" s="718"/>
      <c r="CB1123" s="706">
        <f t="shared" si="2675"/>
        <v>0</v>
      </c>
      <c r="CC1123" s="718">
        <f t="shared" si="2676"/>
        <v>0</v>
      </c>
      <c r="CD1123" s="706">
        <f t="shared" si="2677"/>
        <v>0</v>
      </c>
      <c r="CE1123" s="706"/>
      <c r="CF1123" s="433">
        <f t="shared" si="2678"/>
        <v>0</v>
      </c>
    </row>
    <row r="1124" spans="1:84" ht="162">
      <c r="B1124" s="448" t="s">
        <v>1602</v>
      </c>
      <c r="C1124" s="449" t="s">
        <v>1603</v>
      </c>
      <c r="D1124" s="450" t="s">
        <v>389</v>
      </c>
      <c r="E1124" s="451">
        <v>6021884.8799999999</v>
      </c>
      <c r="F1124" s="452">
        <v>0</v>
      </c>
      <c r="G1124" s="429">
        <f t="shared" si="2632"/>
        <v>0</v>
      </c>
      <c r="H1124" s="429"/>
      <c r="I1124" s="429"/>
      <c r="J1124" s="429"/>
      <c r="K1124" s="519"/>
      <c r="L1124" s="429"/>
      <c r="M1124" s="513">
        <f t="shared" si="2633"/>
        <v>0</v>
      </c>
      <c r="N1124" s="401">
        <f t="shared" si="2634"/>
        <v>0</v>
      </c>
      <c r="O1124" s="519"/>
      <c r="P1124" s="429"/>
      <c r="Q1124" s="513">
        <f t="shared" si="2635"/>
        <v>0</v>
      </c>
      <c r="R1124" s="401">
        <f t="shared" si="2636"/>
        <v>0</v>
      </c>
      <c r="S1124" s="545"/>
      <c r="T1124" s="429"/>
      <c r="U1124" s="513">
        <f t="shared" si="2637"/>
        <v>0</v>
      </c>
      <c r="V1124" s="401">
        <f t="shared" si="2638"/>
        <v>0</v>
      </c>
      <c r="W1124" s="519"/>
      <c r="X1124" s="429"/>
      <c r="Y1124" s="513">
        <f t="shared" si="2639"/>
        <v>0</v>
      </c>
      <c r="Z1124" s="401">
        <f t="shared" si="2640"/>
        <v>0</v>
      </c>
      <c r="AA1124" s="519"/>
      <c r="AB1124" s="401">
        <f t="shared" si="2641"/>
        <v>0</v>
      </c>
      <c r="AC1124" s="513">
        <f t="shared" si="2642"/>
        <v>0</v>
      </c>
      <c r="AD1124" s="401">
        <f t="shared" si="2643"/>
        <v>0</v>
      </c>
      <c r="AE1124" s="513"/>
      <c r="AF1124" s="401">
        <f t="shared" si="2644"/>
        <v>0</v>
      </c>
      <c r="AG1124" s="513">
        <f t="shared" si="2645"/>
        <v>0</v>
      </c>
      <c r="AH1124" s="401">
        <f t="shared" si="2646"/>
        <v>0</v>
      </c>
      <c r="AI1124" s="513"/>
      <c r="AJ1124" s="401">
        <f t="shared" si="2647"/>
        <v>0</v>
      </c>
      <c r="AK1124" s="513">
        <f t="shared" si="2648"/>
        <v>0</v>
      </c>
      <c r="AL1124" s="401">
        <f t="shared" si="2579"/>
        <v>0</v>
      </c>
      <c r="AM1124" s="519"/>
      <c r="AN1124" s="429">
        <f t="shared" si="2580"/>
        <v>0</v>
      </c>
      <c r="AO1124" s="519">
        <f t="shared" si="2649"/>
        <v>0</v>
      </c>
      <c r="AP1124" s="429">
        <f t="shared" si="2650"/>
        <v>0</v>
      </c>
      <c r="AQ1124" s="599"/>
      <c r="AR1124" s="401">
        <f t="shared" si="2581"/>
        <v>0</v>
      </c>
      <c r="AS1124" s="519">
        <f t="shared" si="2651"/>
        <v>0</v>
      </c>
      <c r="AT1124" s="429">
        <f t="shared" si="2652"/>
        <v>0</v>
      </c>
      <c r="AU1124" s="519"/>
      <c r="AV1124" s="401">
        <f t="shared" si="2679"/>
        <v>0</v>
      </c>
      <c r="AW1124" s="519">
        <f t="shared" si="2653"/>
        <v>0</v>
      </c>
      <c r="AX1124" s="429">
        <f t="shared" si="2654"/>
        <v>0</v>
      </c>
      <c r="AY1124" s="519"/>
      <c r="AZ1124" s="684">
        <f t="shared" si="2583"/>
        <v>0</v>
      </c>
      <c r="BA1124" s="519">
        <f t="shared" si="2655"/>
        <v>0</v>
      </c>
      <c r="BB1124" s="429">
        <f t="shared" si="2656"/>
        <v>0</v>
      </c>
      <c r="BC1124" s="519"/>
      <c r="BD1124" s="684">
        <f t="shared" si="2657"/>
        <v>0</v>
      </c>
      <c r="BE1124" s="519">
        <f t="shared" si="2658"/>
        <v>0</v>
      </c>
      <c r="BF1124" s="429">
        <f t="shared" si="2659"/>
        <v>0</v>
      </c>
      <c r="BG1124" s="519"/>
      <c r="BH1124" s="684">
        <f t="shared" si="2660"/>
        <v>0</v>
      </c>
      <c r="BI1124" s="519">
        <f t="shared" si="2661"/>
        <v>0</v>
      </c>
      <c r="BJ1124" s="429">
        <f t="shared" si="2662"/>
        <v>0</v>
      </c>
      <c r="BK1124" s="519"/>
      <c r="BL1124" s="684">
        <f t="shared" si="2663"/>
        <v>0</v>
      </c>
      <c r="BM1124" s="519">
        <f t="shared" si="2664"/>
        <v>0</v>
      </c>
      <c r="BN1124" s="429">
        <f t="shared" si="2665"/>
        <v>0</v>
      </c>
      <c r="BO1124" s="718"/>
      <c r="BP1124" s="706">
        <f t="shared" si="2666"/>
        <v>0</v>
      </c>
      <c r="BQ1124" s="718">
        <f t="shared" si="2667"/>
        <v>0</v>
      </c>
      <c r="BR1124" s="706">
        <f t="shared" si="2668"/>
        <v>0</v>
      </c>
      <c r="BS1124" s="718"/>
      <c r="BT1124" s="706">
        <f t="shared" si="2669"/>
        <v>0</v>
      </c>
      <c r="BU1124" s="718">
        <f t="shared" si="2670"/>
        <v>0</v>
      </c>
      <c r="BV1124" s="706">
        <f t="shared" si="2671"/>
        <v>0</v>
      </c>
      <c r="BW1124" s="718"/>
      <c r="BX1124" s="706">
        <f t="shared" si="2672"/>
        <v>0</v>
      </c>
      <c r="BY1124" s="718">
        <f t="shared" si="2673"/>
        <v>0</v>
      </c>
      <c r="BZ1124" s="706">
        <f t="shared" si="2674"/>
        <v>0</v>
      </c>
      <c r="CA1124" s="718"/>
      <c r="CB1124" s="706">
        <f t="shared" si="2675"/>
        <v>0</v>
      </c>
      <c r="CC1124" s="718">
        <f t="shared" si="2676"/>
        <v>0</v>
      </c>
      <c r="CD1124" s="706">
        <f t="shared" si="2677"/>
        <v>0</v>
      </c>
      <c r="CE1124" s="706"/>
      <c r="CF1124" s="433">
        <f t="shared" si="2678"/>
        <v>0</v>
      </c>
    </row>
    <row r="1125" spans="1:84" ht="126">
      <c r="B1125" s="448" t="s">
        <v>1604</v>
      </c>
      <c r="C1125" s="449" t="s">
        <v>1605</v>
      </c>
      <c r="D1125" s="450" t="s">
        <v>389</v>
      </c>
      <c r="E1125" s="451">
        <v>434955.51</v>
      </c>
      <c r="F1125" s="452">
        <v>0</v>
      </c>
      <c r="G1125" s="429">
        <f t="shared" si="2632"/>
        <v>0</v>
      </c>
      <c r="H1125" s="429"/>
      <c r="I1125" s="429"/>
      <c r="J1125" s="429"/>
      <c r="K1125" s="519"/>
      <c r="L1125" s="429"/>
      <c r="M1125" s="513">
        <f t="shared" si="2633"/>
        <v>0</v>
      </c>
      <c r="N1125" s="401">
        <f t="shared" si="2634"/>
        <v>0</v>
      </c>
      <c r="O1125" s="519"/>
      <c r="P1125" s="429"/>
      <c r="Q1125" s="513">
        <f t="shared" si="2635"/>
        <v>0</v>
      </c>
      <c r="R1125" s="401">
        <f t="shared" si="2636"/>
        <v>0</v>
      </c>
      <c r="S1125" s="545"/>
      <c r="T1125" s="429"/>
      <c r="U1125" s="513">
        <f t="shared" si="2637"/>
        <v>0</v>
      </c>
      <c r="V1125" s="401">
        <f t="shared" si="2638"/>
        <v>0</v>
      </c>
      <c r="W1125" s="519"/>
      <c r="X1125" s="429"/>
      <c r="Y1125" s="513">
        <f t="shared" si="2639"/>
        <v>0</v>
      </c>
      <c r="Z1125" s="401">
        <f t="shared" si="2640"/>
        <v>0</v>
      </c>
      <c r="AA1125" s="519"/>
      <c r="AB1125" s="401">
        <f t="shared" si="2641"/>
        <v>0</v>
      </c>
      <c r="AC1125" s="513">
        <f t="shared" si="2642"/>
        <v>0</v>
      </c>
      <c r="AD1125" s="401">
        <f t="shared" si="2643"/>
        <v>0</v>
      </c>
      <c r="AE1125" s="513"/>
      <c r="AF1125" s="401">
        <f t="shared" si="2644"/>
        <v>0</v>
      </c>
      <c r="AG1125" s="513">
        <f t="shared" si="2645"/>
        <v>0</v>
      </c>
      <c r="AH1125" s="401">
        <f t="shared" si="2646"/>
        <v>0</v>
      </c>
      <c r="AI1125" s="513"/>
      <c r="AJ1125" s="401">
        <f t="shared" si="2647"/>
        <v>0</v>
      </c>
      <c r="AK1125" s="513">
        <f t="shared" si="2648"/>
        <v>0</v>
      </c>
      <c r="AL1125" s="401">
        <f t="shared" ref="AL1125:AL1133" si="2680">AK1125*$E1125</f>
        <v>0</v>
      </c>
      <c r="AM1125" s="519"/>
      <c r="AN1125" s="429">
        <f t="shared" ref="AN1125:AN1133" si="2681">AM1125*$E1125</f>
        <v>0</v>
      </c>
      <c r="AO1125" s="519">
        <f t="shared" si="2649"/>
        <v>0</v>
      </c>
      <c r="AP1125" s="429">
        <f t="shared" si="2650"/>
        <v>0</v>
      </c>
      <c r="AQ1125" s="599"/>
      <c r="AR1125" s="401">
        <f t="shared" ref="AR1125:AR1133" si="2682">AQ1125*$E1125</f>
        <v>0</v>
      </c>
      <c r="AS1125" s="519">
        <f t="shared" si="2651"/>
        <v>0</v>
      </c>
      <c r="AT1125" s="429">
        <f t="shared" si="2652"/>
        <v>0</v>
      </c>
      <c r="AU1125" s="519"/>
      <c r="AV1125" s="401">
        <f t="shared" si="2679"/>
        <v>0</v>
      </c>
      <c r="AW1125" s="519">
        <f t="shared" si="2653"/>
        <v>0</v>
      </c>
      <c r="AX1125" s="429">
        <f t="shared" si="2654"/>
        <v>0</v>
      </c>
      <c r="AY1125" s="519"/>
      <c r="AZ1125" s="684">
        <f t="shared" ref="AZ1125:AZ1133" si="2683">AY1125*$E1125</f>
        <v>0</v>
      </c>
      <c r="BA1125" s="519">
        <f t="shared" si="2655"/>
        <v>0</v>
      </c>
      <c r="BB1125" s="429">
        <f t="shared" si="2656"/>
        <v>0</v>
      </c>
      <c r="BC1125" s="519"/>
      <c r="BD1125" s="684">
        <f t="shared" si="2657"/>
        <v>0</v>
      </c>
      <c r="BE1125" s="519">
        <f t="shared" si="2658"/>
        <v>0</v>
      </c>
      <c r="BF1125" s="429">
        <f t="shared" si="2659"/>
        <v>0</v>
      </c>
      <c r="BG1125" s="519"/>
      <c r="BH1125" s="684">
        <f t="shared" si="2660"/>
        <v>0</v>
      </c>
      <c r="BI1125" s="519">
        <f t="shared" si="2661"/>
        <v>0</v>
      </c>
      <c r="BJ1125" s="429">
        <f t="shared" si="2662"/>
        <v>0</v>
      </c>
      <c r="BK1125" s="519"/>
      <c r="BL1125" s="684">
        <f t="shared" si="2663"/>
        <v>0</v>
      </c>
      <c r="BM1125" s="519">
        <f t="shared" si="2664"/>
        <v>0</v>
      </c>
      <c r="BN1125" s="429">
        <f t="shared" si="2665"/>
        <v>0</v>
      </c>
      <c r="BO1125" s="718"/>
      <c r="BP1125" s="706">
        <f t="shared" si="2666"/>
        <v>0</v>
      </c>
      <c r="BQ1125" s="718">
        <f t="shared" si="2667"/>
        <v>0</v>
      </c>
      <c r="BR1125" s="706">
        <f t="shared" si="2668"/>
        <v>0</v>
      </c>
      <c r="BS1125" s="718"/>
      <c r="BT1125" s="706">
        <f t="shared" si="2669"/>
        <v>0</v>
      </c>
      <c r="BU1125" s="718">
        <f t="shared" si="2670"/>
        <v>0</v>
      </c>
      <c r="BV1125" s="706">
        <f t="shared" si="2671"/>
        <v>0</v>
      </c>
      <c r="BW1125" s="718"/>
      <c r="BX1125" s="706">
        <f t="shared" si="2672"/>
        <v>0</v>
      </c>
      <c r="BY1125" s="718">
        <f t="shared" si="2673"/>
        <v>0</v>
      </c>
      <c r="BZ1125" s="706">
        <f t="shared" si="2674"/>
        <v>0</v>
      </c>
      <c r="CA1125" s="718"/>
      <c r="CB1125" s="706">
        <f t="shared" si="2675"/>
        <v>0</v>
      </c>
      <c r="CC1125" s="718">
        <f t="shared" si="2676"/>
        <v>0</v>
      </c>
      <c r="CD1125" s="706">
        <f t="shared" si="2677"/>
        <v>0</v>
      </c>
      <c r="CE1125" s="706"/>
      <c r="CF1125" s="433">
        <f t="shared" si="2678"/>
        <v>0</v>
      </c>
    </row>
    <row r="1126" spans="1:84" ht="54">
      <c r="B1126" s="448" t="s">
        <v>1606</v>
      </c>
      <c r="C1126" s="449" t="s">
        <v>1607</v>
      </c>
      <c r="D1126" s="450" t="s">
        <v>389</v>
      </c>
      <c r="E1126" s="451">
        <v>41604.75</v>
      </c>
      <c r="F1126" s="452">
        <v>0</v>
      </c>
      <c r="G1126" s="429">
        <f t="shared" si="2632"/>
        <v>0</v>
      </c>
      <c r="H1126" s="429"/>
      <c r="I1126" s="429"/>
      <c r="J1126" s="429"/>
      <c r="K1126" s="519"/>
      <c r="L1126" s="429"/>
      <c r="M1126" s="513">
        <f t="shared" si="2633"/>
        <v>0</v>
      </c>
      <c r="N1126" s="401">
        <f t="shared" si="2634"/>
        <v>0</v>
      </c>
      <c r="O1126" s="519"/>
      <c r="P1126" s="429"/>
      <c r="Q1126" s="513">
        <f t="shared" si="2635"/>
        <v>0</v>
      </c>
      <c r="R1126" s="401">
        <f t="shared" si="2636"/>
        <v>0</v>
      </c>
      <c r="S1126" s="545"/>
      <c r="T1126" s="429"/>
      <c r="U1126" s="513">
        <f t="shared" si="2637"/>
        <v>0</v>
      </c>
      <c r="V1126" s="401">
        <f t="shared" si="2638"/>
        <v>0</v>
      </c>
      <c r="W1126" s="519"/>
      <c r="X1126" s="429"/>
      <c r="Y1126" s="513">
        <f t="shared" si="2639"/>
        <v>0</v>
      </c>
      <c r="Z1126" s="401">
        <f t="shared" si="2640"/>
        <v>0</v>
      </c>
      <c r="AA1126" s="519"/>
      <c r="AB1126" s="401">
        <f t="shared" si="2641"/>
        <v>0</v>
      </c>
      <c r="AC1126" s="513">
        <f t="shared" si="2642"/>
        <v>0</v>
      </c>
      <c r="AD1126" s="401">
        <f t="shared" si="2643"/>
        <v>0</v>
      </c>
      <c r="AE1126" s="513"/>
      <c r="AF1126" s="401">
        <f t="shared" si="2644"/>
        <v>0</v>
      </c>
      <c r="AG1126" s="513">
        <f t="shared" si="2645"/>
        <v>0</v>
      </c>
      <c r="AH1126" s="401">
        <f t="shared" si="2646"/>
        <v>0</v>
      </c>
      <c r="AI1126" s="513"/>
      <c r="AJ1126" s="401">
        <f t="shared" si="2647"/>
        <v>0</v>
      </c>
      <c r="AK1126" s="513">
        <f t="shared" si="2648"/>
        <v>0</v>
      </c>
      <c r="AL1126" s="401">
        <f t="shared" si="2680"/>
        <v>0</v>
      </c>
      <c r="AM1126" s="519"/>
      <c r="AN1126" s="429">
        <f t="shared" si="2681"/>
        <v>0</v>
      </c>
      <c r="AO1126" s="519">
        <f t="shared" si="2649"/>
        <v>0</v>
      </c>
      <c r="AP1126" s="429">
        <f t="shared" si="2650"/>
        <v>0</v>
      </c>
      <c r="AQ1126" s="599"/>
      <c r="AR1126" s="401">
        <f t="shared" si="2682"/>
        <v>0</v>
      </c>
      <c r="AS1126" s="519">
        <f t="shared" si="2651"/>
        <v>0</v>
      </c>
      <c r="AT1126" s="429">
        <f t="shared" si="2652"/>
        <v>0</v>
      </c>
      <c r="AU1126" s="519"/>
      <c r="AV1126" s="401">
        <f t="shared" si="2679"/>
        <v>0</v>
      </c>
      <c r="AW1126" s="519">
        <f t="shared" si="2653"/>
        <v>0</v>
      </c>
      <c r="AX1126" s="429">
        <f t="shared" si="2654"/>
        <v>0</v>
      </c>
      <c r="AY1126" s="519"/>
      <c r="AZ1126" s="684">
        <f t="shared" si="2683"/>
        <v>0</v>
      </c>
      <c r="BA1126" s="519">
        <f t="shared" si="2655"/>
        <v>0</v>
      </c>
      <c r="BB1126" s="429">
        <f t="shared" si="2656"/>
        <v>0</v>
      </c>
      <c r="BC1126" s="519"/>
      <c r="BD1126" s="684">
        <f t="shared" si="2657"/>
        <v>0</v>
      </c>
      <c r="BE1126" s="519">
        <f t="shared" si="2658"/>
        <v>0</v>
      </c>
      <c r="BF1126" s="429">
        <f t="shared" si="2659"/>
        <v>0</v>
      </c>
      <c r="BG1126" s="519"/>
      <c r="BH1126" s="684">
        <f t="shared" si="2660"/>
        <v>0</v>
      </c>
      <c r="BI1126" s="519">
        <f t="shared" si="2661"/>
        <v>0</v>
      </c>
      <c r="BJ1126" s="429">
        <f t="shared" si="2662"/>
        <v>0</v>
      </c>
      <c r="BK1126" s="519"/>
      <c r="BL1126" s="684">
        <f t="shared" si="2663"/>
        <v>0</v>
      </c>
      <c r="BM1126" s="519">
        <f t="shared" si="2664"/>
        <v>0</v>
      </c>
      <c r="BN1126" s="429">
        <f t="shared" si="2665"/>
        <v>0</v>
      </c>
      <c r="BO1126" s="718"/>
      <c r="BP1126" s="706">
        <f t="shared" si="2666"/>
        <v>0</v>
      </c>
      <c r="BQ1126" s="718">
        <f t="shared" si="2667"/>
        <v>0</v>
      </c>
      <c r="BR1126" s="706">
        <f t="shared" si="2668"/>
        <v>0</v>
      </c>
      <c r="BS1126" s="718"/>
      <c r="BT1126" s="706">
        <f t="shared" si="2669"/>
        <v>0</v>
      </c>
      <c r="BU1126" s="718">
        <f t="shared" si="2670"/>
        <v>0</v>
      </c>
      <c r="BV1126" s="706">
        <f t="shared" si="2671"/>
        <v>0</v>
      </c>
      <c r="BW1126" s="718"/>
      <c r="BX1126" s="706">
        <f t="shared" si="2672"/>
        <v>0</v>
      </c>
      <c r="BY1126" s="718">
        <f t="shared" si="2673"/>
        <v>0</v>
      </c>
      <c r="BZ1126" s="706">
        <f t="shared" si="2674"/>
        <v>0</v>
      </c>
      <c r="CA1126" s="718"/>
      <c r="CB1126" s="706">
        <f t="shared" si="2675"/>
        <v>0</v>
      </c>
      <c r="CC1126" s="718">
        <f t="shared" si="2676"/>
        <v>0</v>
      </c>
      <c r="CD1126" s="706">
        <f t="shared" si="2677"/>
        <v>0</v>
      </c>
      <c r="CE1126" s="706"/>
      <c r="CF1126" s="433">
        <f t="shared" si="2678"/>
        <v>0</v>
      </c>
    </row>
    <row r="1127" spans="1:84" ht="36">
      <c r="B1127" s="448" t="s">
        <v>1608</v>
      </c>
      <c r="C1127" s="449" t="s">
        <v>1609</v>
      </c>
      <c r="D1127" s="450" t="s">
        <v>389</v>
      </c>
      <c r="E1127" s="451">
        <v>172444.13999999998</v>
      </c>
      <c r="F1127" s="452">
        <v>0</v>
      </c>
      <c r="G1127" s="429">
        <f t="shared" si="2632"/>
        <v>0</v>
      </c>
      <c r="H1127" s="429"/>
      <c r="I1127" s="429"/>
      <c r="J1127" s="429"/>
      <c r="K1127" s="519"/>
      <c r="L1127" s="429"/>
      <c r="M1127" s="513">
        <f t="shared" si="2633"/>
        <v>0</v>
      </c>
      <c r="N1127" s="401">
        <f t="shared" si="2634"/>
        <v>0</v>
      </c>
      <c r="O1127" s="519"/>
      <c r="P1127" s="429"/>
      <c r="Q1127" s="513">
        <f t="shared" si="2635"/>
        <v>0</v>
      </c>
      <c r="R1127" s="401">
        <f t="shared" si="2636"/>
        <v>0</v>
      </c>
      <c r="S1127" s="545"/>
      <c r="T1127" s="429"/>
      <c r="U1127" s="513">
        <f t="shared" si="2637"/>
        <v>0</v>
      </c>
      <c r="V1127" s="401">
        <f t="shared" si="2638"/>
        <v>0</v>
      </c>
      <c r="W1127" s="519"/>
      <c r="X1127" s="429"/>
      <c r="Y1127" s="513">
        <f t="shared" si="2639"/>
        <v>0</v>
      </c>
      <c r="Z1127" s="401">
        <f t="shared" si="2640"/>
        <v>0</v>
      </c>
      <c r="AA1127" s="519"/>
      <c r="AB1127" s="401">
        <f t="shared" si="2641"/>
        <v>0</v>
      </c>
      <c r="AC1127" s="513">
        <f t="shared" si="2642"/>
        <v>0</v>
      </c>
      <c r="AD1127" s="401">
        <f t="shared" si="2643"/>
        <v>0</v>
      </c>
      <c r="AE1127" s="513"/>
      <c r="AF1127" s="401">
        <f t="shared" si="2644"/>
        <v>0</v>
      </c>
      <c r="AG1127" s="513">
        <f t="shared" si="2645"/>
        <v>0</v>
      </c>
      <c r="AH1127" s="401">
        <f t="shared" si="2646"/>
        <v>0</v>
      </c>
      <c r="AI1127" s="513"/>
      <c r="AJ1127" s="401">
        <f t="shared" si="2647"/>
        <v>0</v>
      </c>
      <c r="AK1127" s="513">
        <f t="shared" si="2648"/>
        <v>0</v>
      </c>
      <c r="AL1127" s="401">
        <f t="shared" si="2680"/>
        <v>0</v>
      </c>
      <c r="AM1127" s="519"/>
      <c r="AN1127" s="429">
        <f t="shared" si="2681"/>
        <v>0</v>
      </c>
      <c r="AO1127" s="519">
        <f t="shared" si="2649"/>
        <v>0</v>
      </c>
      <c r="AP1127" s="429">
        <f t="shared" si="2650"/>
        <v>0</v>
      </c>
      <c r="AQ1127" s="599"/>
      <c r="AR1127" s="401">
        <f t="shared" si="2682"/>
        <v>0</v>
      </c>
      <c r="AS1127" s="519">
        <f t="shared" si="2651"/>
        <v>0</v>
      </c>
      <c r="AT1127" s="429">
        <f t="shared" si="2652"/>
        <v>0</v>
      </c>
      <c r="AU1127" s="519"/>
      <c r="AV1127" s="401">
        <f t="shared" si="2679"/>
        <v>0</v>
      </c>
      <c r="AW1127" s="519">
        <f t="shared" si="2653"/>
        <v>0</v>
      </c>
      <c r="AX1127" s="429">
        <f t="shared" si="2654"/>
        <v>0</v>
      </c>
      <c r="AY1127" s="519"/>
      <c r="AZ1127" s="684">
        <f t="shared" si="2683"/>
        <v>0</v>
      </c>
      <c r="BA1127" s="519">
        <f t="shared" si="2655"/>
        <v>0</v>
      </c>
      <c r="BB1127" s="429">
        <f t="shared" si="2656"/>
        <v>0</v>
      </c>
      <c r="BC1127" s="519"/>
      <c r="BD1127" s="684">
        <f t="shared" si="2657"/>
        <v>0</v>
      </c>
      <c r="BE1127" s="519">
        <f t="shared" si="2658"/>
        <v>0</v>
      </c>
      <c r="BF1127" s="429">
        <f t="shared" si="2659"/>
        <v>0</v>
      </c>
      <c r="BG1127" s="519"/>
      <c r="BH1127" s="684">
        <f t="shared" si="2660"/>
        <v>0</v>
      </c>
      <c r="BI1127" s="519">
        <f t="shared" si="2661"/>
        <v>0</v>
      </c>
      <c r="BJ1127" s="429">
        <f t="shared" si="2662"/>
        <v>0</v>
      </c>
      <c r="BK1127" s="519"/>
      <c r="BL1127" s="684">
        <f t="shared" si="2663"/>
        <v>0</v>
      </c>
      <c r="BM1127" s="519">
        <f t="shared" si="2664"/>
        <v>0</v>
      </c>
      <c r="BN1127" s="429">
        <f t="shared" si="2665"/>
        <v>0</v>
      </c>
      <c r="BO1127" s="718"/>
      <c r="BP1127" s="706">
        <f t="shared" si="2666"/>
        <v>0</v>
      </c>
      <c r="BQ1127" s="718">
        <f t="shared" si="2667"/>
        <v>0</v>
      </c>
      <c r="BR1127" s="706">
        <f t="shared" si="2668"/>
        <v>0</v>
      </c>
      <c r="BS1127" s="718"/>
      <c r="BT1127" s="706">
        <f t="shared" si="2669"/>
        <v>0</v>
      </c>
      <c r="BU1127" s="718">
        <f t="shared" si="2670"/>
        <v>0</v>
      </c>
      <c r="BV1127" s="706">
        <f t="shared" si="2671"/>
        <v>0</v>
      </c>
      <c r="BW1127" s="718"/>
      <c r="BX1127" s="706">
        <f t="shared" si="2672"/>
        <v>0</v>
      </c>
      <c r="BY1127" s="718">
        <f t="shared" si="2673"/>
        <v>0</v>
      </c>
      <c r="BZ1127" s="706">
        <f t="shared" si="2674"/>
        <v>0</v>
      </c>
      <c r="CA1127" s="718"/>
      <c r="CB1127" s="706">
        <f t="shared" si="2675"/>
        <v>0</v>
      </c>
      <c r="CC1127" s="718">
        <f t="shared" si="2676"/>
        <v>0</v>
      </c>
      <c r="CD1127" s="706">
        <f t="shared" si="2677"/>
        <v>0</v>
      </c>
      <c r="CE1127" s="706"/>
      <c r="CF1127" s="433">
        <f t="shared" si="2678"/>
        <v>0</v>
      </c>
    </row>
    <row r="1128" spans="1:84" ht="36">
      <c r="B1128" s="448" t="s">
        <v>1610</v>
      </c>
      <c r="C1128" s="449" t="s">
        <v>1611</v>
      </c>
      <c r="D1128" s="450" t="s">
        <v>392</v>
      </c>
      <c r="E1128" s="451">
        <v>7554.69</v>
      </c>
      <c r="F1128" s="452">
        <v>0</v>
      </c>
      <c r="G1128" s="429">
        <f t="shared" si="2632"/>
        <v>0</v>
      </c>
      <c r="H1128" s="429"/>
      <c r="I1128" s="429"/>
      <c r="J1128" s="429"/>
      <c r="K1128" s="519"/>
      <c r="L1128" s="429"/>
      <c r="M1128" s="513">
        <f t="shared" si="2633"/>
        <v>0</v>
      </c>
      <c r="N1128" s="401">
        <f t="shared" si="2634"/>
        <v>0</v>
      </c>
      <c r="O1128" s="519"/>
      <c r="P1128" s="429"/>
      <c r="Q1128" s="513">
        <f t="shared" si="2635"/>
        <v>0</v>
      </c>
      <c r="R1128" s="401">
        <f t="shared" si="2636"/>
        <v>0</v>
      </c>
      <c r="S1128" s="545"/>
      <c r="T1128" s="429"/>
      <c r="U1128" s="513">
        <f t="shared" si="2637"/>
        <v>0</v>
      </c>
      <c r="V1128" s="401">
        <f t="shared" si="2638"/>
        <v>0</v>
      </c>
      <c r="W1128" s="519"/>
      <c r="X1128" s="429"/>
      <c r="Y1128" s="513">
        <f t="shared" si="2639"/>
        <v>0</v>
      </c>
      <c r="Z1128" s="401">
        <f t="shared" si="2640"/>
        <v>0</v>
      </c>
      <c r="AA1128" s="519"/>
      <c r="AB1128" s="401">
        <f t="shared" si="2641"/>
        <v>0</v>
      </c>
      <c r="AC1128" s="513">
        <f t="shared" si="2642"/>
        <v>0</v>
      </c>
      <c r="AD1128" s="401">
        <f t="shared" si="2643"/>
        <v>0</v>
      </c>
      <c r="AE1128" s="513"/>
      <c r="AF1128" s="401">
        <f t="shared" si="2644"/>
        <v>0</v>
      </c>
      <c r="AG1128" s="513">
        <f t="shared" si="2645"/>
        <v>0</v>
      </c>
      <c r="AH1128" s="401">
        <f t="shared" si="2646"/>
        <v>0</v>
      </c>
      <c r="AI1128" s="513"/>
      <c r="AJ1128" s="401">
        <f t="shared" si="2647"/>
        <v>0</v>
      </c>
      <c r="AK1128" s="513">
        <f t="shared" si="2648"/>
        <v>0</v>
      </c>
      <c r="AL1128" s="401">
        <f t="shared" si="2680"/>
        <v>0</v>
      </c>
      <c r="AM1128" s="519"/>
      <c r="AN1128" s="429">
        <f t="shared" si="2681"/>
        <v>0</v>
      </c>
      <c r="AO1128" s="519">
        <f t="shared" si="2649"/>
        <v>0</v>
      </c>
      <c r="AP1128" s="429">
        <f t="shared" si="2650"/>
        <v>0</v>
      </c>
      <c r="AQ1128" s="599"/>
      <c r="AR1128" s="401">
        <f t="shared" si="2682"/>
        <v>0</v>
      </c>
      <c r="AS1128" s="519">
        <f t="shared" si="2651"/>
        <v>0</v>
      </c>
      <c r="AT1128" s="429">
        <f t="shared" si="2652"/>
        <v>0</v>
      </c>
      <c r="AU1128" s="519"/>
      <c r="AV1128" s="401">
        <f t="shared" si="2679"/>
        <v>0</v>
      </c>
      <c r="AW1128" s="519">
        <f t="shared" si="2653"/>
        <v>0</v>
      </c>
      <c r="AX1128" s="429">
        <f t="shared" si="2654"/>
        <v>0</v>
      </c>
      <c r="AY1128" s="519"/>
      <c r="AZ1128" s="684">
        <f t="shared" si="2683"/>
        <v>0</v>
      </c>
      <c r="BA1128" s="519">
        <f t="shared" si="2655"/>
        <v>0</v>
      </c>
      <c r="BB1128" s="429">
        <f t="shared" si="2656"/>
        <v>0</v>
      </c>
      <c r="BC1128" s="519"/>
      <c r="BD1128" s="684">
        <f t="shared" si="2657"/>
        <v>0</v>
      </c>
      <c r="BE1128" s="519">
        <f t="shared" si="2658"/>
        <v>0</v>
      </c>
      <c r="BF1128" s="429">
        <f t="shared" si="2659"/>
        <v>0</v>
      </c>
      <c r="BG1128" s="519"/>
      <c r="BH1128" s="684">
        <f t="shared" si="2660"/>
        <v>0</v>
      </c>
      <c r="BI1128" s="519">
        <f t="shared" si="2661"/>
        <v>0</v>
      </c>
      <c r="BJ1128" s="429">
        <f t="shared" si="2662"/>
        <v>0</v>
      </c>
      <c r="BK1128" s="519"/>
      <c r="BL1128" s="684">
        <f t="shared" si="2663"/>
        <v>0</v>
      </c>
      <c r="BM1128" s="519">
        <f t="shared" si="2664"/>
        <v>0</v>
      </c>
      <c r="BN1128" s="429">
        <f t="shared" si="2665"/>
        <v>0</v>
      </c>
      <c r="BO1128" s="718"/>
      <c r="BP1128" s="706">
        <f t="shared" si="2666"/>
        <v>0</v>
      </c>
      <c r="BQ1128" s="718">
        <f t="shared" si="2667"/>
        <v>0</v>
      </c>
      <c r="BR1128" s="706">
        <f t="shared" si="2668"/>
        <v>0</v>
      </c>
      <c r="BS1128" s="718"/>
      <c r="BT1128" s="706">
        <f t="shared" si="2669"/>
        <v>0</v>
      </c>
      <c r="BU1128" s="718">
        <f t="shared" si="2670"/>
        <v>0</v>
      </c>
      <c r="BV1128" s="706">
        <f t="shared" si="2671"/>
        <v>0</v>
      </c>
      <c r="BW1128" s="718"/>
      <c r="BX1128" s="706">
        <f t="shared" si="2672"/>
        <v>0</v>
      </c>
      <c r="BY1128" s="718">
        <f t="shared" si="2673"/>
        <v>0</v>
      </c>
      <c r="BZ1128" s="706">
        <f t="shared" si="2674"/>
        <v>0</v>
      </c>
      <c r="CA1128" s="718"/>
      <c r="CB1128" s="706">
        <f t="shared" si="2675"/>
        <v>0</v>
      </c>
      <c r="CC1128" s="718">
        <f t="shared" si="2676"/>
        <v>0</v>
      </c>
      <c r="CD1128" s="706">
        <f t="shared" si="2677"/>
        <v>0</v>
      </c>
      <c r="CE1128" s="706"/>
      <c r="CF1128" s="433">
        <f t="shared" si="2678"/>
        <v>0</v>
      </c>
    </row>
    <row r="1129" spans="1:84" ht="54">
      <c r="B1129" s="448" t="s">
        <v>1612</v>
      </c>
      <c r="C1129" s="449" t="s">
        <v>1613</v>
      </c>
      <c r="D1129" s="450" t="s">
        <v>392</v>
      </c>
      <c r="E1129" s="451">
        <v>8595.18</v>
      </c>
      <c r="F1129" s="452">
        <v>0</v>
      </c>
      <c r="G1129" s="429">
        <f t="shared" si="2632"/>
        <v>0</v>
      </c>
      <c r="H1129" s="429"/>
      <c r="I1129" s="429"/>
      <c r="J1129" s="429"/>
      <c r="K1129" s="519"/>
      <c r="L1129" s="429"/>
      <c r="M1129" s="513">
        <f t="shared" si="2633"/>
        <v>0</v>
      </c>
      <c r="N1129" s="401">
        <f t="shared" si="2634"/>
        <v>0</v>
      </c>
      <c r="O1129" s="519"/>
      <c r="P1129" s="429"/>
      <c r="Q1129" s="513">
        <f t="shared" si="2635"/>
        <v>0</v>
      </c>
      <c r="R1129" s="401">
        <f t="shared" si="2636"/>
        <v>0</v>
      </c>
      <c r="S1129" s="545"/>
      <c r="T1129" s="429"/>
      <c r="U1129" s="513">
        <f t="shared" si="2637"/>
        <v>0</v>
      </c>
      <c r="V1129" s="401">
        <f t="shared" si="2638"/>
        <v>0</v>
      </c>
      <c r="W1129" s="519"/>
      <c r="X1129" s="429"/>
      <c r="Y1129" s="513">
        <f t="shared" si="2639"/>
        <v>0</v>
      </c>
      <c r="Z1129" s="401">
        <f t="shared" si="2640"/>
        <v>0</v>
      </c>
      <c r="AA1129" s="519"/>
      <c r="AB1129" s="401">
        <f t="shared" si="2641"/>
        <v>0</v>
      </c>
      <c r="AC1129" s="513">
        <f t="shared" si="2642"/>
        <v>0</v>
      </c>
      <c r="AD1129" s="401">
        <f t="shared" si="2643"/>
        <v>0</v>
      </c>
      <c r="AE1129" s="513"/>
      <c r="AF1129" s="401">
        <f t="shared" si="2644"/>
        <v>0</v>
      </c>
      <c r="AG1129" s="513">
        <f t="shared" si="2645"/>
        <v>0</v>
      </c>
      <c r="AH1129" s="401">
        <f t="shared" si="2646"/>
        <v>0</v>
      </c>
      <c r="AI1129" s="513"/>
      <c r="AJ1129" s="401">
        <f t="shared" si="2647"/>
        <v>0</v>
      </c>
      <c r="AK1129" s="513">
        <f t="shared" si="2648"/>
        <v>0</v>
      </c>
      <c r="AL1129" s="401">
        <f t="shared" si="2680"/>
        <v>0</v>
      </c>
      <c r="AM1129" s="519"/>
      <c r="AN1129" s="429">
        <f t="shared" si="2681"/>
        <v>0</v>
      </c>
      <c r="AO1129" s="519">
        <f t="shared" si="2649"/>
        <v>0</v>
      </c>
      <c r="AP1129" s="429">
        <f t="shared" si="2650"/>
        <v>0</v>
      </c>
      <c r="AQ1129" s="599"/>
      <c r="AR1129" s="401">
        <f t="shared" si="2682"/>
        <v>0</v>
      </c>
      <c r="AS1129" s="519">
        <f t="shared" si="2651"/>
        <v>0</v>
      </c>
      <c r="AT1129" s="429">
        <f t="shared" si="2652"/>
        <v>0</v>
      </c>
      <c r="AU1129" s="519"/>
      <c r="AV1129" s="401">
        <f t="shared" si="2679"/>
        <v>0</v>
      </c>
      <c r="AW1129" s="519">
        <f t="shared" si="2653"/>
        <v>0</v>
      </c>
      <c r="AX1129" s="429">
        <f t="shared" si="2654"/>
        <v>0</v>
      </c>
      <c r="AY1129" s="519"/>
      <c r="AZ1129" s="684">
        <f t="shared" si="2683"/>
        <v>0</v>
      </c>
      <c r="BA1129" s="519">
        <f t="shared" si="2655"/>
        <v>0</v>
      </c>
      <c r="BB1129" s="429">
        <f t="shared" si="2656"/>
        <v>0</v>
      </c>
      <c r="BC1129" s="519"/>
      <c r="BD1129" s="684">
        <f t="shared" si="2657"/>
        <v>0</v>
      </c>
      <c r="BE1129" s="519">
        <f t="shared" si="2658"/>
        <v>0</v>
      </c>
      <c r="BF1129" s="429">
        <f t="shared" si="2659"/>
        <v>0</v>
      </c>
      <c r="BG1129" s="519"/>
      <c r="BH1129" s="684">
        <f t="shared" si="2660"/>
        <v>0</v>
      </c>
      <c r="BI1129" s="519">
        <f t="shared" si="2661"/>
        <v>0</v>
      </c>
      <c r="BJ1129" s="429">
        <f t="shared" si="2662"/>
        <v>0</v>
      </c>
      <c r="BK1129" s="519"/>
      <c r="BL1129" s="684">
        <f t="shared" si="2663"/>
        <v>0</v>
      </c>
      <c r="BM1129" s="519">
        <f t="shared" si="2664"/>
        <v>0</v>
      </c>
      <c r="BN1129" s="429">
        <f t="shared" si="2665"/>
        <v>0</v>
      </c>
      <c r="BO1129" s="718"/>
      <c r="BP1129" s="706">
        <f t="shared" si="2666"/>
        <v>0</v>
      </c>
      <c r="BQ1129" s="718">
        <f t="shared" si="2667"/>
        <v>0</v>
      </c>
      <c r="BR1129" s="706">
        <f t="shared" si="2668"/>
        <v>0</v>
      </c>
      <c r="BS1129" s="718"/>
      <c r="BT1129" s="706">
        <f t="shared" si="2669"/>
        <v>0</v>
      </c>
      <c r="BU1129" s="718">
        <f t="shared" si="2670"/>
        <v>0</v>
      </c>
      <c r="BV1129" s="706">
        <f t="shared" si="2671"/>
        <v>0</v>
      </c>
      <c r="BW1129" s="718"/>
      <c r="BX1129" s="706">
        <f t="shared" si="2672"/>
        <v>0</v>
      </c>
      <c r="BY1129" s="718">
        <f t="shared" si="2673"/>
        <v>0</v>
      </c>
      <c r="BZ1129" s="706">
        <f t="shared" si="2674"/>
        <v>0</v>
      </c>
      <c r="CA1129" s="718"/>
      <c r="CB1129" s="706">
        <f t="shared" si="2675"/>
        <v>0</v>
      </c>
      <c r="CC1129" s="718">
        <f t="shared" si="2676"/>
        <v>0</v>
      </c>
      <c r="CD1129" s="706">
        <f t="shared" si="2677"/>
        <v>0</v>
      </c>
      <c r="CE1129" s="706"/>
      <c r="CF1129" s="433">
        <f t="shared" si="2678"/>
        <v>0</v>
      </c>
    </row>
    <row r="1130" spans="1:84" ht="72">
      <c r="B1130" s="448" t="s">
        <v>1614</v>
      </c>
      <c r="C1130" s="449" t="s">
        <v>1615</v>
      </c>
      <c r="D1130" s="450" t="s">
        <v>392</v>
      </c>
      <c r="E1130" s="451">
        <v>10182.15</v>
      </c>
      <c r="F1130" s="452">
        <v>0</v>
      </c>
      <c r="G1130" s="429">
        <f t="shared" si="2632"/>
        <v>0</v>
      </c>
      <c r="H1130" s="429"/>
      <c r="I1130" s="429"/>
      <c r="J1130" s="429"/>
      <c r="K1130" s="519"/>
      <c r="L1130" s="429"/>
      <c r="M1130" s="513">
        <f t="shared" si="2633"/>
        <v>0</v>
      </c>
      <c r="N1130" s="401">
        <f t="shared" si="2634"/>
        <v>0</v>
      </c>
      <c r="O1130" s="519"/>
      <c r="P1130" s="429"/>
      <c r="Q1130" s="513">
        <f t="shared" si="2635"/>
        <v>0</v>
      </c>
      <c r="R1130" s="401">
        <f t="shared" si="2636"/>
        <v>0</v>
      </c>
      <c r="S1130" s="545"/>
      <c r="T1130" s="429"/>
      <c r="U1130" s="513">
        <f t="shared" si="2637"/>
        <v>0</v>
      </c>
      <c r="V1130" s="401">
        <f t="shared" si="2638"/>
        <v>0</v>
      </c>
      <c r="W1130" s="519"/>
      <c r="X1130" s="429"/>
      <c r="Y1130" s="513">
        <f t="shared" si="2639"/>
        <v>0</v>
      </c>
      <c r="Z1130" s="401">
        <f t="shared" si="2640"/>
        <v>0</v>
      </c>
      <c r="AA1130" s="519"/>
      <c r="AB1130" s="401">
        <f t="shared" si="2641"/>
        <v>0</v>
      </c>
      <c r="AC1130" s="513">
        <f t="shared" si="2642"/>
        <v>0</v>
      </c>
      <c r="AD1130" s="401">
        <f t="shared" si="2643"/>
        <v>0</v>
      </c>
      <c r="AE1130" s="513"/>
      <c r="AF1130" s="401">
        <f t="shared" si="2644"/>
        <v>0</v>
      </c>
      <c r="AG1130" s="513">
        <f t="shared" si="2645"/>
        <v>0</v>
      </c>
      <c r="AH1130" s="401">
        <f t="shared" si="2646"/>
        <v>0</v>
      </c>
      <c r="AI1130" s="513"/>
      <c r="AJ1130" s="401">
        <f t="shared" si="2647"/>
        <v>0</v>
      </c>
      <c r="AK1130" s="513">
        <f t="shared" si="2648"/>
        <v>0</v>
      </c>
      <c r="AL1130" s="401">
        <f t="shared" si="2680"/>
        <v>0</v>
      </c>
      <c r="AM1130" s="519"/>
      <c r="AN1130" s="429">
        <f t="shared" si="2681"/>
        <v>0</v>
      </c>
      <c r="AO1130" s="519">
        <f t="shared" si="2649"/>
        <v>0</v>
      </c>
      <c r="AP1130" s="429">
        <f t="shared" si="2650"/>
        <v>0</v>
      </c>
      <c r="AQ1130" s="599"/>
      <c r="AR1130" s="401">
        <f t="shared" si="2682"/>
        <v>0</v>
      </c>
      <c r="AS1130" s="519">
        <f t="shared" si="2651"/>
        <v>0</v>
      </c>
      <c r="AT1130" s="429">
        <f t="shared" si="2652"/>
        <v>0</v>
      </c>
      <c r="AU1130" s="519"/>
      <c r="AV1130" s="401">
        <f t="shared" si="2679"/>
        <v>0</v>
      </c>
      <c r="AW1130" s="519">
        <f t="shared" si="2653"/>
        <v>0</v>
      </c>
      <c r="AX1130" s="429">
        <f t="shared" si="2654"/>
        <v>0</v>
      </c>
      <c r="AY1130" s="519"/>
      <c r="AZ1130" s="684">
        <f t="shared" si="2683"/>
        <v>0</v>
      </c>
      <c r="BA1130" s="519">
        <f t="shared" si="2655"/>
        <v>0</v>
      </c>
      <c r="BB1130" s="429">
        <f t="shared" si="2656"/>
        <v>0</v>
      </c>
      <c r="BC1130" s="519"/>
      <c r="BD1130" s="684">
        <f t="shared" si="2657"/>
        <v>0</v>
      </c>
      <c r="BE1130" s="519">
        <f t="shared" si="2658"/>
        <v>0</v>
      </c>
      <c r="BF1130" s="429">
        <f t="shared" si="2659"/>
        <v>0</v>
      </c>
      <c r="BG1130" s="519"/>
      <c r="BH1130" s="684">
        <f t="shared" si="2660"/>
        <v>0</v>
      </c>
      <c r="BI1130" s="519">
        <f t="shared" si="2661"/>
        <v>0</v>
      </c>
      <c r="BJ1130" s="429">
        <f t="shared" si="2662"/>
        <v>0</v>
      </c>
      <c r="BK1130" s="519"/>
      <c r="BL1130" s="684">
        <f t="shared" si="2663"/>
        <v>0</v>
      </c>
      <c r="BM1130" s="519">
        <f t="shared" si="2664"/>
        <v>0</v>
      </c>
      <c r="BN1130" s="429">
        <f t="shared" si="2665"/>
        <v>0</v>
      </c>
      <c r="BO1130" s="718"/>
      <c r="BP1130" s="706">
        <f t="shared" si="2666"/>
        <v>0</v>
      </c>
      <c r="BQ1130" s="718">
        <f t="shared" si="2667"/>
        <v>0</v>
      </c>
      <c r="BR1130" s="706">
        <f t="shared" si="2668"/>
        <v>0</v>
      </c>
      <c r="BS1130" s="718"/>
      <c r="BT1130" s="706">
        <f t="shared" si="2669"/>
        <v>0</v>
      </c>
      <c r="BU1130" s="718">
        <f t="shared" si="2670"/>
        <v>0</v>
      </c>
      <c r="BV1130" s="706">
        <f t="shared" si="2671"/>
        <v>0</v>
      </c>
      <c r="BW1130" s="718"/>
      <c r="BX1130" s="706">
        <f t="shared" si="2672"/>
        <v>0</v>
      </c>
      <c r="BY1130" s="718">
        <f t="shared" si="2673"/>
        <v>0</v>
      </c>
      <c r="BZ1130" s="706">
        <f t="shared" si="2674"/>
        <v>0</v>
      </c>
      <c r="CA1130" s="718"/>
      <c r="CB1130" s="706">
        <f t="shared" si="2675"/>
        <v>0</v>
      </c>
      <c r="CC1130" s="718">
        <f t="shared" si="2676"/>
        <v>0</v>
      </c>
      <c r="CD1130" s="706">
        <f t="shared" si="2677"/>
        <v>0</v>
      </c>
      <c r="CE1130" s="706"/>
      <c r="CF1130" s="433">
        <f t="shared" si="2678"/>
        <v>0</v>
      </c>
    </row>
    <row r="1131" spans="1:84" s="387" customFormat="1" ht="54">
      <c r="A1131" s="360"/>
      <c r="B1131" s="448" t="s">
        <v>1616</v>
      </c>
      <c r="C1131" s="449" t="s">
        <v>1617</v>
      </c>
      <c r="D1131" s="450" t="s">
        <v>392</v>
      </c>
      <c r="E1131" s="451">
        <v>5692.5</v>
      </c>
      <c r="F1131" s="452">
        <v>0</v>
      </c>
      <c r="G1131" s="429">
        <f t="shared" si="2632"/>
        <v>0</v>
      </c>
      <c r="H1131" s="429"/>
      <c r="I1131" s="429"/>
      <c r="J1131" s="429"/>
      <c r="K1131" s="519"/>
      <c r="L1131" s="429"/>
      <c r="M1131" s="513">
        <f t="shared" si="2633"/>
        <v>0</v>
      </c>
      <c r="N1131" s="401">
        <f t="shared" si="2634"/>
        <v>0</v>
      </c>
      <c r="O1131" s="519"/>
      <c r="P1131" s="429"/>
      <c r="Q1131" s="513">
        <f t="shared" si="2635"/>
        <v>0</v>
      </c>
      <c r="R1131" s="401">
        <f t="shared" si="2636"/>
        <v>0</v>
      </c>
      <c r="S1131" s="545"/>
      <c r="T1131" s="429"/>
      <c r="U1131" s="513">
        <f t="shared" si="2637"/>
        <v>0</v>
      </c>
      <c r="V1131" s="401">
        <f t="shared" si="2638"/>
        <v>0</v>
      </c>
      <c r="W1131" s="519"/>
      <c r="X1131" s="429"/>
      <c r="Y1131" s="513">
        <f t="shared" si="2639"/>
        <v>0</v>
      </c>
      <c r="Z1131" s="401">
        <f t="shared" si="2640"/>
        <v>0</v>
      </c>
      <c r="AA1131" s="519"/>
      <c r="AB1131" s="401">
        <f t="shared" si="2641"/>
        <v>0</v>
      </c>
      <c r="AC1131" s="513">
        <f t="shared" si="2642"/>
        <v>0</v>
      </c>
      <c r="AD1131" s="401">
        <f t="shared" si="2643"/>
        <v>0</v>
      </c>
      <c r="AE1131" s="513"/>
      <c r="AF1131" s="401">
        <f t="shared" si="2644"/>
        <v>0</v>
      </c>
      <c r="AG1131" s="513">
        <f t="shared" si="2645"/>
        <v>0</v>
      </c>
      <c r="AH1131" s="401">
        <f t="shared" si="2646"/>
        <v>0</v>
      </c>
      <c r="AI1131" s="513"/>
      <c r="AJ1131" s="401">
        <f t="shared" si="2647"/>
        <v>0</v>
      </c>
      <c r="AK1131" s="513">
        <f t="shared" si="2648"/>
        <v>0</v>
      </c>
      <c r="AL1131" s="401">
        <f t="shared" si="2680"/>
        <v>0</v>
      </c>
      <c r="AM1131" s="519"/>
      <c r="AN1131" s="429">
        <f t="shared" si="2681"/>
        <v>0</v>
      </c>
      <c r="AO1131" s="519">
        <f t="shared" si="2649"/>
        <v>0</v>
      </c>
      <c r="AP1131" s="429">
        <f t="shared" si="2650"/>
        <v>0</v>
      </c>
      <c r="AQ1131" s="599"/>
      <c r="AR1131" s="401">
        <f t="shared" si="2682"/>
        <v>0</v>
      </c>
      <c r="AS1131" s="519">
        <f t="shared" si="2651"/>
        <v>0</v>
      </c>
      <c r="AT1131" s="429">
        <f t="shared" si="2652"/>
        <v>0</v>
      </c>
      <c r="AU1131" s="519"/>
      <c r="AV1131" s="401">
        <f t="shared" si="2679"/>
        <v>0</v>
      </c>
      <c r="AW1131" s="519">
        <f t="shared" si="2653"/>
        <v>0</v>
      </c>
      <c r="AX1131" s="429">
        <f t="shared" si="2654"/>
        <v>0</v>
      </c>
      <c r="AY1131" s="519"/>
      <c r="AZ1131" s="684">
        <f t="shared" si="2683"/>
        <v>0</v>
      </c>
      <c r="BA1131" s="519">
        <f t="shared" si="2655"/>
        <v>0</v>
      </c>
      <c r="BB1131" s="429">
        <f t="shared" si="2656"/>
        <v>0</v>
      </c>
      <c r="BC1131" s="519"/>
      <c r="BD1131" s="684">
        <f t="shared" si="2657"/>
        <v>0</v>
      </c>
      <c r="BE1131" s="519">
        <f t="shared" si="2658"/>
        <v>0</v>
      </c>
      <c r="BF1131" s="429">
        <f t="shared" si="2659"/>
        <v>0</v>
      </c>
      <c r="BG1131" s="519"/>
      <c r="BH1131" s="684">
        <f t="shared" si="2660"/>
        <v>0</v>
      </c>
      <c r="BI1131" s="519">
        <f t="shared" si="2661"/>
        <v>0</v>
      </c>
      <c r="BJ1131" s="429">
        <f t="shared" si="2662"/>
        <v>0</v>
      </c>
      <c r="BK1131" s="519"/>
      <c r="BL1131" s="684">
        <f t="shared" si="2663"/>
        <v>0</v>
      </c>
      <c r="BM1131" s="519">
        <f t="shared" si="2664"/>
        <v>0</v>
      </c>
      <c r="BN1131" s="429">
        <f t="shared" si="2665"/>
        <v>0</v>
      </c>
      <c r="BO1131" s="718"/>
      <c r="BP1131" s="706">
        <f t="shared" si="2666"/>
        <v>0</v>
      </c>
      <c r="BQ1131" s="718">
        <f t="shared" si="2667"/>
        <v>0</v>
      </c>
      <c r="BR1131" s="706">
        <f t="shared" si="2668"/>
        <v>0</v>
      </c>
      <c r="BS1131" s="718"/>
      <c r="BT1131" s="706">
        <f t="shared" si="2669"/>
        <v>0</v>
      </c>
      <c r="BU1131" s="718">
        <f t="shared" si="2670"/>
        <v>0</v>
      </c>
      <c r="BV1131" s="706">
        <f t="shared" si="2671"/>
        <v>0</v>
      </c>
      <c r="BW1131" s="718"/>
      <c r="BX1131" s="706">
        <f t="shared" si="2672"/>
        <v>0</v>
      </c>
      <c r="BY1131" s="718">
        <f t="shared" si="2673"/>
        <v>0</v>
      </c>
      <c r="BZ1131" s="706">
        <f t="shared" si="2674"/>
        <v>0</v>
      </c>
      <c r="CA1131" s="718"/>
      <c r="CB1131" s="706">
        <f t="shared" si="2675"/>
        <v>0</v>
      </c>
      <c r="CC1131" s="718">
        <f t="shared" si="2676"/>
        <v>0</v>
      </c>
      <c r="CD1131" s="706">
        <f t="shared" si="2677"/>
        <v>0</v>
      </c>
      <c r="CE1131" s="705"/>
      <c r="CF1131" s="394">
        <f t="shared" si="2678"/>
        <v>0</v>
      </c>
    </row>
    <row r="1132" spans="1:84" ht="72">
      <c r="B1132" s="448" t="s">
        <v>1618</v>
      </c>
      <c r="C1132" s="449" t="s">
        <v>1619</v>
      </c>
      <c r="D1132" s="450" t="s">
        <v>392</v>
      </c>
      <c r="E1132" s="451">
        <v>1752.3</v>
      </c>
      <c r="F1132" s="452">
        <v>0</v>
      </c>
      <c r="G1132" s="429">
        <f t="shared" si="2632"/>
        <v>0</v>
      </c>
      <c r="H1132" s="429"/>
      <c r="I1132" s="429"/>
      <c r="J1132" s="429"/>
      <c r="K1132" s="519"/>
      <c r="L1132" s="429"/>
      <c r="M1132" s="513">
        <f t="shared" si="2633"/>
        <v>0</v>
      </c>
      <c r="N1132" s="401">
        <f t="shared" si="2634"/>
        <v>0</v>
      </c>
      <c r="O1132" s="519"/>
      <c r="P1132" s="429"/>
      <c r="Q1132" s="513">
        <f t="shared" si="2635"/>
        <v>0</v>
      </c>
      <c r="R1132" s="401">
        <f t="shared" si="2636"/>
        <v>0</v>
      </c>
      <c r="S1132" s="545"/>
      <c r="T1132" s="429"/>
      <c r="U1132" s="513">
        <f t="shared" si="2637"/>
        <v>0</v>
      </c>
      <c r="V1132" s="401">
        <f t="shared" si="2638"/>
        <v>0</v>
      </c>
      <c r="W1132" s="519"/>
      <c r="X1132" s="429"/>
      <c r="Y1132" s="513">
        <f t="shared" si="2639"/>
        <v>0</v>
      </c>
      <c r="Z1132" s="401">
        <f t="shared" si="2640"/>
        <v>0</v>
      </c>
      <c r="AA1132" s="519"/>
      <c r="AB1132" s="401">
        <f t="shared" si="2641"/>
        <v>0</v>
      </c>
      <c r="AC1132" s="513">
        <f t="shared" si="2642"/>
        <v>0</v>
      </c>
      <c r="AD1132" s="401">
        <f t="shared" si="2643"/>
        <v>0</v>
      </c>
      <c r="AE1132" s="513"/>
      <c r="AF1132" s="401">
        <f t="shared" si="2644"/>
        <v>0</v>
      </c>
      <c r="AG1132" s="513">
        <f t="shared" si="2645"/>
        <v>0</v>
      </c>
      <c r="AH1132" s="401">
        <f t="shared" si="2646"/>
        <v>0</v>
      </c>
      <c r="AI1132" s="513"/>
      <c r="AJ1132" s="401">
        <f t="shared" si="2647"/>
        <v>0</v>
      </c>
      <c r="AK1132" s="513">
        <f t="shared" si="2648"/>
        <v>0</v>
      </c>
      <c r="AL1132" s="401">
        <f t="shared" si="2680"/>
        <v>0</v>
      </c>
      <c r="AM1132" s="519"/>
      <c r="AN1132" s="429">
        <f t="shared" si="2681"/>
        <v>0</v>
      </c>
      <c r="AO1132" s="519">
        <f t="shared" si="2649"/>
        <v>0</v>
      </c>
      <c r="AP1132" s="429">
        <f t="shared" si="2650"/>
        <v>0</v>
      </c>
      <c r="AQ1132" s="599"/>
      <c r="AR1132" s="401">
        <f t="shared" si="2682"/>
        <v>0</v>
      </c>
      <c r="AS1132" s="519">
        <f t="shared" si="2651"/>
        <v>0</v>
      </c>
      <c r="AT1132" s="429">
        <f t="shared" si="2652"/>
        <v>0</v>
      </c>
      <c r="AU1132" s="519"/>
      <c r="AV1132" s="401">
        <f t="shared" si="2679"/>
        <v>0</v>
      </c>
      <c r="AW1132" s="519">
        <f t="shared" si="2653"/>
        <v>0</v>
      </c>
      <c r="AX1132" s="429">
        <f t="shared" si="2654"/>
        <v>0</v>
      </c>
      <c r="AY1132" s="519"/>
      <c r="AZ1132" s="684">
        <f t="shared" si="2683"/>
        <v>0</v>
      </c>
      <c r="BA1132" s="519">
        <f t="shared" si="2655"/>
        <v>0</v>
      </c>
      <c r="BB1132" s="429">
        <f t="shared" si="2656"/>
        <v>0</v>
      </c>
      <c r="BC1132" s="519"/>
      <c r="BD1132" s="684">
        <f t="shared" si="2657"/>
        <v>0</v>
      </c>
      <c r="BE1132" s="519">
        <f t="shared" si="2658"/>
        <v>0</v>
      </c>
      <c r="BF1132" s="429">
        <f t="shared" si="2659"/>
        <v>0</v>
      </c>
      <c r="BG1132" s="519"/>
      <c r="BH1132" s="684">
        <f t="shared" si="2660"/>
        <v>0</v>
      </c>
      <c r="BI1132" s="519">
        <f t="shared" si="2661"/>
        <v>0</v>
      </c>
      <c r="BJ1132" s="429">
        <f t="shared" si="2662"/>
        <v>0</v>
      </c>
      <c r="BK1132" s="519"/>
      <c r="BL1132" s="684">
        <f t="shared" si="2663"/>
        <v>0</v>
      </c>
      <c r="BM1132" s="519">
        <f t="shared" si="2664"/>
        <v>0</v>
      </c>
      <c r="BN1132" s="429">
        <f t="shared" si="2665"/>
        <v>0</v>
      </c>
      <c r="BO1132" s="718"/>
      <c r="BP1132" s="706">
        <f t="shared" si="2666"/>
        <v>0</v>
      </c>
      <c r="BQ1132" s="718">
        <f t="shared" si="2667"/>
        <v>0</v>
      </c>
      <c r="BR1132" s="706">
        <f t="shared" si="2668"/>
        <v>0</v>
      </c>
      <c r="BS1132" s="718"/>
      <c r="BT1132" s="706">
        <f t="shared" si="2669"/>
        <v>0</v>
      </c>
      <c r="BU1132" s="718">
        <f t="shared" si="2670"/>
        <v>0</v>
      </c>
      <c r="BV1132" s="706">
        <f t="shared" si="2671"/>
        <v>0</v>
      </c>
      <c r="BW1132" s="718"/>
      <c r="BX1132" s="706">
        <f t="shared" si="2672"/>
        <v>0</v>
      </c>
      <c r="BY1132" s="718">
        <f t="shared" si="2673"/>
        <v>0</v>
      </c>
      <c r="BZ1132" s="706">
        <f t="shared" si="2674"/>
        <v>0</v>
      </c>
      <c r="CA1132" s="718"/>
      <c r="CB1132" s="706">
        <f t="shared" si="2675"/>
        <v>0</v>
      </c>
      <c r="CC1132" s="718">
        <f t="shared" si="2676"/>
        <v>0</v>
      </c>
      <c r="CD1132" s="706">
        <f t="shared" si="2677"/>
        <v>0</v>
      </c>
      <c r="CE1132" s="706"/>
      <c r="CF1132" s="433">
        <f t="shared" si="2678"/>
        <v>0</v>
      </c>
    </row>
    <row r="1133" spans="1:84">
      <c r="B1133" s="448" t="s">
        <v>1620</v>
      </c>
      <c r="C1133" s="449" t="s">
        <v>1621</v>
      </c>
      <c r="D1133" s="450" t="s">
        <v>392</v>
      </c>
      <c r="E1133" s="451">
        <v>59123.79</v>
      </c>
      <c r="F1133" s="452">
        <v>0</v>
      </c>
      <c r="G1133" s="429">
        <f t="shared" si="2632"/>
        <v>0</v>
      </c>
      <c r="H1133" s="429"/>
      <c r="I1133" s="429"/>
      <c r="J1133" s="429"/>
      <c r="K1133" s="519"/>
      <c r="L1133" s="429"/>
      <c r="M1133" s="513">
        <f t="shared" si="2633"/>
        <v>0</v>
      </c>
      <c r="N1133" s="401">
        <f t="shared" si="2634"/>
        <v>0</v>
      </c>
      <c r="O1133" s="519"/>
      <c r="P1133" s="429"/>
      <c r="Q1133" s="513">
        <f t="shared" si="2635"/>
        <v>0</v>
      </c>
      <c r="R1133" s="401">
        <f t="shared" si="2636"/>
        <v>0</v>
      </c>
      <c r="S1133" s="545"/>
      <c r="T1133" s="429"/>
      <c r="U1133" s="513">
        <f t="shared" si="2637"/>
        <v>0</v>
      </c>
      <c r="V1133" s="401">
        <f t="shared" si="2638"/>
        <v>0</v>
      </c>
      <c r="W1133" s="519"/>
      <c r="X1133" s="429"/>
      <c r="Y1133" s="513">
        <f t="shared" si="2639"/>
        <v>0</v>
      </c>
      <c r="Z1133" s="401">
        <f t="shared" si="2640"/>
        <v>0</v>
      </c>
      <c r="AA1133" s="519"/>
      <c r="AB1133" s="401">
        <f t="shared" si="2641"/>
        <v>0</v>
      </c>
      <c r="AC1133" s="513">
        <f t="shared" si="2642"/>
        <v>0</v>
      </c>
      <c r="AD1133" s="401">
        <f t="shared" si="2643"/>
        <v>0</v>
      </c>
      <c r="AE1133" s="513"/>
      <c r="AF1133" s="401">
        <f t="shared" si="2644"/>
        <v>0</v>
      </c>
      <c r="AG1133" s="513">
        <f t="shared" si="2645"/>
        <v>0</v>
      </c>
      <c r="AH1133" s="401">
        <f t="shared" si="2646"/>
        <v>0</v>
      </c>
      <c r="AI1133" s="513"/>
      <c r="AJ1133" s="401">
        <f t="shared" si="2647"/>
        <v>0</v>
      </c>
      <c r="AK1133" s="513">
        <f t="shared" si="2648"/>
        <v>0</v>
      </c>
      <c r="AL1133" s="401">
        <f t="shared" si="2680"/>
        <v>0</v>
      </c>
      <c r="AM1133" s="519"/>
      <c r="AN1133" s="429">
        <f t="shared" si="2681"/>
        <v>0</v>
      </c>
      <c r="AO1133" s="519">
        <f t="shared" si="2649"/>
        <v>0</v>
      </c>
      <c r="AP1133" s="429">
        <f t="shared" si="2650"/>
        <v>0</v>
      </c>
      <c r="AQ1133" s="599"/>
      <c r="AR1133" s="401">
        <f t="shared" si="2682"/>
        <v>0</v>
      </c>
      <c r="AS1133" s="519">
        <f t="shared" si="2651"/>
        <v>0</v>
      </c>
      <c r="AT1133" s="429">
        <f t="shared" si="2652"/>
        <v>0</v>
      </c>
      <c r="AU1133" s="519"/>
      <c r="AV1133" s="401">
        <f t="shared" si="2679"/>
        <v>0</v>
      </c>
      <c r="AW1133" s="519">
        <f t="shared" si="2653"/>
        <v>0</v>
      </c>
      <c r="AX1133" s="429">
        <f t="shared" si="2654"/>
        <v>0</v>
      </c>
      <c r="AY1133" s="519"/>
      <c r="AZ1133" s="684">
        <f t="shared" si="2683"/>
        <v>0</v>
      </c>
      <c r="BA1133" s="519">
        <f t="shared" si="2655"/>
        <v>0</v>
      </c>
      <c r="BB1133" s="429">
        <f t="shared" si="2656"/>
        <v>0</v>
      </c>
      <c r="BC1133" s="519"/>
      <c r="BD1133" s="684">
        <f t="shared" si="2657"/>
        <v>0</v>
      </c>
      <c r="BE1133" s="519">
        <f t="shared" si="2658"/>
        <v>0</v>
      </c>
      <c r="BF1133" s="429">
        <f t="shared" si="2659"/>
        <v>0</v>
      </c>
      <c r="BG1133" s="519"/>
      <c r="BH1133" s="684">
        <f t="shared" si="2660"/>
        <v>0</v>
      </c>
      <c r="BI1133" s="519">
        <f t="shared" si="2661"/>
        <v>0</v>
      </c>
      <c r="BJ1133" s="429">
        <f t="shared" si="2662"/>
        <v>0</v>
      </c>
      <c r="BK1133" s="519"/>
      <c r="BL1133" s="684">
        <f t="shared" si="2663"/>
        <v>0</v>
      </c>
      <c r="BM1133" s="519">
        <f t="shared" si="2664"/>
        <v>0</v>
      </c>
      <c r="BN1133" s="429">
        <f t="shared" si="2665"/>
        <v>0</v>
      </c>
      <c r="BO1133" s="718"/>
      <c r="BP1133" s="706">
        <f t="shared" si="2666"/>
        <v>0</v>
      </c>
      <c r="BQ1133" s="718">
        <f t="shared" si="2667"/>
        <v>0</v>
      </c>
      <c r="BR1133" s="706">
        <f t="shared" si="2668"/>
        <v>0</v>
      </c>
      <c r="BS1133" s="718"/>
      <c r="BT1133" s="706">
        <f t="shared" si="2669"/>
        <v>0</v>
      </c>
      <c r="BU1133" s="718">
        <f t="shared" si="2670"/>
        <v>0</v>
      </c>
      <c r="BV1133" s="706">
        <f t="shared" si="2671"/>
        <v>0</v>
      </c>
      <c r="BW1133" s="718"/>
      <c r="BX1133" s="706">
        <f t="shared" si="2672"/>
        <v>0</v>
      </c>
      <c r="BY1133" s="718">
        <f t="shared" si="2673"/>
        <v>0</v>
      </c>
      <c r="BZ1133" s="706">
        <f t="shared" si="2674"/>
        <v>0</v>
      </c>
      <c r="CA1133" s="718"/>
      <c r="CB1133" s="706">
        <f t="shared" si="2675"/>
        <v>0</v>
      </c>
      <c r="CC1133" s="718">
        <f t="shared" si="2676"/>
        <v>0</v>
      </c>
      <c r="CD1133" s="706">
        <f t="shared" si="2677"/>
        <v>0</v>
      </c>
      <c r="CE1133" s="706"/>
      <c r="CF1133" s="433">
        <f t="shared" si="2678"/>
        <v>0</v>
      </c>
    </row>
    <row r="1134" spans="1:84">
      <c r="A1134" s="387" t="s">
        <v>1786</v>
      </c>
      <c r="B1134" s="388" t="s">
        <v>1622</v>
      </c>
      <c r="C1134" s="389" t="s">
        <v>1623</v>
      </c>
      <c r="D1134" s="390"/>
      <c r="E1134" s="391"/>
      <c r="F1134" s="392"/>
      <c r="G1134" s="393"/>
      <c r="H1134" s="393">
        <f>SUM(G1135:G1141)</f>
        <v>0</v>
      </c>
      <c r="I1134" s="393"/>
      <c r="J1134" s="393"/>
      <c r="K1134" s="514"/>
      <c r="L1134" s="393">
        <f>SUM(L1135:L1141)</f>
        <v>0</v>
      </c>
      <c r="M1134" s="514"/>
      <c r="N1134" s="393">
        <f>SUM(N1135:N1141)</f>
        <v>0</v>
      </c>
      <c r="O1134" s="514"/>
      <c r="P1134" s="393"/>
      <c r="Q1134" s="514"/>
      <c r="R1134" s="393">
        <f>SUM(R1135:R1141)</f>
        <v>0</v>
      </c>
      <c r="S1134" s="539"/>
      <c r="T1134" s="393">
        <f>SUM(T1135:T1141)</f>
        <v>0</v>
      </c>
      <c r="U1134" s="514"/>
      <c r="V1134" s="393">
        <f>SUM(V1135:V1141)</f>
        <v>0</v>
      </c>
      <c r="W1134" s="514"/>
      <c r="X1134" s="393">
        <f>SUM(X1135:X1141)</f>
        <v>0</v>
      </c>
      <c r="Y1134" s="514"/>
      <c r="Z1134" s="393">
        <f>SUM(Z1135:Z1141)</f>
        <v>0</v>
      </c>
      <c r="AA1134" s="514"/>
      <c r="AB1134" s="393">
        <f>SUM(AB1135:AB1141)</f>
        <v>0</v>
      </c>
      <c r="AC1134" s="514"/>
      <c r="AD1134" s="393">
        <f>SUM(AD1135:AD1141)</f>
        <v>0</v>
      </c>
      <c r="AE1134" s="514"/>
      <c r="AF1134" s="393">
        <f>SUM(AF1135:AF1141)</f>
        <v>0</v>
      </c>
      <c r="AG1134" s="514"/>
      <c r="AH1134" s="393">
        <f>SUM(AH1135:AH1141)</f>
        <v>0</v>
      </c>
      <c r="AI1134" s="514"/>
      <c r="AJ1134" s="393">
        <f>SUM(AJ1135:AJ1141)</f>
        <v>0</v>
      </c>
      <c r="AK1134" s="514"/>
      <c r="AL1134" s="393">
        <f>SUM(AL1135:AL1141)</f>
        <v>0</v>
      </c>
      <c r="AM1134" s="393"/>
      <c r="AN1134" s="393">
        <f>SUM(AN1135:AN1141)</f>
        <v>0</v>
      </c>
      <c r="AO1134" s="514"/>
      <c r="AP1134" s="393">
        <f>SUM(AP1135:AP1141)</f>
        <v>0</v>
      </c>
      <c r="AQ1134" s="590"/>
      <c r="AR1134" s="393">
        <f>SUM(AR1135:AR1141)</f>
        <v>0</v>
      </c>
      <c r="AS1134" s="514"/>
      <c r="AT1134" s="393">
        <f>SUM(AT1135:AT1141)</f>
        <v>0</v>
      </c>
      <c r="AU1134" s="514"/>
      <c r="AV1134" s="393">
        <f>SUM(AV1135:AV1141)</f>
        <v>0</v>
      </c>
      <c r="AW1134" s="514"/>
      <c r="AX1134" s="393">
        <f>SUM(AX1135:AX1141)</f>
        <v>0</v>
      </c>
      <c r="AY1134" s="514" t="s">
        <v>126</v>
      </c>
      <c r="AZ1134" s="393">
        <f>SUM(AZ1135:AZ1141)</f>
        <v>0</v>
      </c>
      <c r="BA1134" s="514"/>
      <c r="BB1134" s="393">
        <f>SUM(BB1135:BB1141)</f>
        <v>0</v>
      </c>
      <c r="BC1134" s="514" t="s">
        <v>126</v>
      </c>
      <c r="BD1134" s="393">
        <f>SUM(BD1135:BD1141)</f>
        <v>0</v>
      </c>
      <c r="BE1134" s="514"/>
      <c r="BF1134" s="393">
        <f>SUM(BF1135:BF1141)</f>
        <v>0</v>
      </c>
      <c r="BG1134" s="514"/>
      <c r="BH1134" s="393">
        <f>SUM(BH1135:BH1141)</f>
        <v>0</v>
      </c>
      <c r="BI1134" s="514"/>
      <c r="BJ1134" s="393">
        <f>SUM(BJ1135:BJ1141)</f>
        <v>0</v>
      </c>
      <c r="BK1134" s="514"/>
      <c r="BL1134" s="393">
        <f>SUM(BL1135:BL1141)</f>
        <v>0</v>
      </c>
      <c r="BM1134" s="514"/>
      <c r="BN1134" s="393">
        <f>SUM(BN1135:BN1141)</f>
        <v>0</v>
      </c>
      <c r="BO1134" s="717"/>
      <c r="BP1134" s="705">
        <f>SUM(BP1135:BP1141)</f>
        <v>0</v>
      </c>
      <c r="BQ1134" s="717"/>
      <c r="BR1134" s="705">
        <f>SUM(BR1135:BR1141)</f>
        <v>0</v>
      </c>
      <c r="BS1134" s="717"/>
      <c r="BT1134" s="705">
        <f>SUM(BT1135:BT1141)</f>
        <v>0</v>
      </c>
      <c r="BU1134" s="717"/>
      <c r="BV1134" s="705">
        <f>SUM(BV1135:BV1141)</f>
        <v>0</v>
      </c>
      <c r="BW1134" s="717"/>
      <c r="BX1134" s="705">
        <f>SUM(BX1135:BX1141)</f>
        <v>0</v>
      </c>
      <c r="BY1134" s="717"/>
      <c r="BZ1134" s="705">
        <f>SUM(BZ1135:BZ1141)</f>
        <v>0</v>
      </c>
      <c r="CA1134" s="717"/>
      <c r="CB1134" s="705">
        <f>SUM(CB1135:CB1141)</f>
        <v>0</v>
      </c>
      <c r="CC1134" s="717"/>
      <c r="CD1134" s="705">
        <f>SUM(CD1135:CD1141)</f>
        <v>0</v>
      </c>
      <c r="CE1134" s="706"/>
      <c r="CF1134" s="433">
        <f t="shared" si="2678"/>
        <v>0</v>
      </c>
    </row>
    <row r="1135" spans="1:84" ht="36">
      <c r="B1135" s="448" t="s">
        <v>1624</v>
      </c>
      <c r="C1135" s="453" t="s">
        <v>1625</v>
      </c>
      <c r="D1135" s="450" t="s">
        <v>1626</v>
      </c>
      <c r="E1135" s="451">
        <v>888277.5</v>
      </c>
      <c r="F1135" s="452">
        <v>0</v>
      </c>
      <c r="G1135" s="429">
        <f t="shared" ref="G1135:G1141" si="2684">F1135*E1135</f>
        <v>0</v>
      </c>
      <c r="H1135" s="429"/>
      <c r="I1135" s="429"/>
      <c r="J1135" s="429"/>
      <c r="K1135" s="519"/>
      <c r="L1135" s="429"/>
      <c r="M1135" s="513">
        <f t="shared" ref="M1135:M1141" si="2685">I1135+K1135</f>
        <v>0</v>
      </c>
      <c r="N1135" s="401">
        <f t="shared" ref="N1135:N1141" si="2686">M1135*$E1135</f>
        <v>0</v>
      </c>
      <c r="O1135" s="519"/>
      <c r="P1135" s="429"/>
      <c r="Q1135" s="513">
        <f t="shared" ref="Q1135:Q1141" si="2687">M1135+O1135</f>
        <v>0</v>
      </c>
      <c r="R1135" s="401">
        <f t="shared" ref="R1135:R1141" si="2688">Q1135*$E1135</f>
        <v>0</v>
      </c>
      <c r="S1135" s="545"/>
      <c r="T1135" s="429"/>
      <c r="U1135" s="513">
        <f t="shared" ref="U1135:U1141" si="2689">Q1135+S1135</f>
        <v>0</v>
      </c>
      <c r="V1135" s="401">
        <f t="shared" ref="V1135:V1141" si="2690">U1135*$E1135</f>
        <v>0</v>
      </c>
      <c r="W1135" s="519"/>
      <c r="X1135" s="429"/>
      <c r="Y1135" s="513">
        <f t="shared" ref="Y1135:Y1141" si="2691">U1135+W1135</f>
        <v>0</v>
      </c>
      <c r="Z1135" s="401">
        <f t="shared" ref="Z1135:Z1141" si="2692">Y1135*$E1135</f>
        <v>0</v>
      </c>
      <c r="AA1135" s="519"/>
      <c r="AB1135" s="401">
        <f t="shared" ref="AB1135:AB1141" si="2693">AA1135*$E1135</f>
        <v>0</v>
      </c>
      <c r="AC1135" s="513">
        <f t="shared" ref="AC1135:AC1141" si="2694">Y1135+AA1135</f>
        <v>0</v>
      </c>
      <c r="AD1135" s="401">
        <f t="shared" ref="AD1135:AD1141" si="2695">AC1135*$E1135</f>
        <v>0</v>
      </c>
      <c r="AE1135" s="513"/>
      <c r="AF1135" s="401">
        <f t="shared" ref="AF1135:AF1141" si="2696">AE1135*$E1135</f>
        <v>0</v>
      </c>
      <c r="AG1135" s="513">
        <f t="shared" ref="AG1135:AG1141" si="2697">AC1135+AE1135</f>
        <v>0</v>
      </c>
      <c r="AH1135" s="401">
        <f t="shared" ref="AH1135:AH1141" si="2698">AG1135*$E1135</f>
        <v>0</v>
      </c>
      <c r="AI1135" s="513"/>
      <c r="AJ1135" s="401">
        <f t="shared" ref="AJ1135:AJ1141" si="2699">AI1135*$E1135</f>
        <v>0</v>
      </c>
      <c r="AK1135" s="513">
        <f t="shared" ref="AK1135:AK1141" si="2700">AG1135+AI1135</f>
        <v>0</v>
      </c>
      <c r="AL1135" s="401">
        <f t="shared" ref="AL1135:AL1141" si="2701">AK1135*$E1135</f>
        <v>0</v>
      </c>
      <c r="AM1135" s="519"/>
      <c r="AN1135" s="429">
        <f t="shared" ref="AN1135:AN1145" si="2702">AM1135*$E1135</f>
        <v>0</v>
      </c>
      <c r="AO1135" s="519">
        <f t="shared" ref="AO1135:AO1141" si="2703">AK1135+AM1135</f>
        <v>0</v>
      </c>
      <c r="AP1135" s="429">
        <f t="shared" ref="AP1135:AP1141" si="2704">AO1135*$E1135</f>
        <v>0</v>
      </c>
      <c r="AQ1135" s="599"/>
      <c r="AR1135" s="401">
        <f t="shared" ref="AR1135:AR1145" si="2705">AQ1135*$E1135</f>
        <v>0</v>
      </c>
      <c r="AS1135" s="519">
        <f t="shared" ref="AS1135:AS1141" si="2706">AO1135+AQ1135</f>
        <v>0</v>
      </c>
      <c r="AT1135" s="429">
        <f t="shared" ref="AT1135:AT1141" si="2707">AS1135*$E1135</f>
        <v>0</v>
      </c>
      <c r="AU1135" s="519"/>
      <c r="AV1135" s="401">
        <f t="shared" ref="AV1135:AV1145" si="2708">AU1135*$E1135</f>
        <v>0</v>
      </c>
      <c r="AW1135" s="519">
        <f t="shared" ref="AW1135:AW1141" si="2709">AS1135+AU1135</f>
        <v>0</v>
      </c>
      <c r="AX1135" s="429">
        <f t="shared" ref="AX1135:AX1141" si="2710">AW1135*$E1135</f>
        <v>0</v>
      </c>
      <c r="AY1135" s="519"/>
      <c r="AZ1135" s="684">
        <f t="shared" ref="AZ1135:AZ1145" si="2711">AY1135*$E1135</f>
        <v>0</v>
      </c>
      <c r="BA1135" s="519">
        <f t="shared" ref="BA1135:BA1141" si="2712">AW1135+AY1135</f>
        <v>0</v>
      </c>
      <c r="BB1135" s="429">
        <f t="shared" ref="BB1135:BB1141" si="2713">BA1135*$E1135</f>
        <v>0</v>
      </c>
      <c r="BC1135" s="519"/>
      <c r="BD1135" s="684">
        <f t="shared" ref="BD1135:BD1141" si="2714">BC1135*$E1135</f>
        <v>0</v>
      </c>
      <c r="BE1135" s="519">
        <f t="shared" ref="BE1135:BE1141" si="2715">BA1135+BC1135</f>
        <v>0</v>
      </c>
      <c r="BF1135" s="429">
        <f t="shared" ref="BF1135:BF1141" si="2716">BE1135*$E1135</f>
        <v>0</v>
      </c>
      <c r="BG1135" s="519"/>
      <c r="BH1135" s="684">
        <f t="shared" ref="BH1135:BH1141" si="2717">BG1135*$E1135</f>
        <v>0</v>
      </c>
      <c r="BI1135" s="519">
        <f t="shared" ref="BI1135:BI1141" si="2718">BE1135+BG1135</f>
        <v>0</v>
      </c>
      <c r="BJ1135" s="429">
        <f t="shared" ref="BJ1135:BJ1141" si="2719">BI1135*$E1135</f>
        <v>0</v>
      </c>
      <c r="BK1135" s="519"/>
      <c r="BL1135" s="684">
        <f t="shared" ref="BL1135:BL1141" si="2720">BK1135*$E1135</f>
        <v>0</v>
      </c>
      <c r="BM1135" s="519">
        <f t="shared" ref="BM1135:BM1141" si="2721">BI1135+BK1135</f>
        <v>0</v>
      </c>
      <c r="BN1135" s="429">
        <f t="shared" ref="BN1135:BN1141" si="2722">BM1135*$E1135</f>
        <v>0</v>
      </c>
      <c r="BO1135" s="718"/>
      <c r="BP1135" s="706">
        <f t="shared" ref="BP1135:BP1141" si="2723">BO1135*$E1135</f>
        <v>0</v>
      </c>
      <c r="BQ1135" s="718">
        <f t="shared" ref="BQ1135:BQ1141" si="2724">BM1135+BO1135</f>
        <v>0</v>
      </c>
      <c r="BR1135" s="706">
        <f t="shared" ref="BR1135:BR1141" si="2725">BQ1135*$E1135</f>
        <v>0</v>
      </c>
      <c r="BS1135" s="718"/>
      <c r="BT1135" s="706">
        <f t="shared" ref="BT1135:BT1141" si="2726">BS1135*$E1135</f>
        <v>0</v>
      </c>
      <c r="BU1135" s="718">
        <f t="shared" ref="BU1135:BU1141" si="2727">BQ1135+BS1135</f>
        <v>0</v>
      </c>
      <c r="BV1135" s="706">
        <f t="shared" ref="BV1135:BV1141" si="2728">BU1135*$E1135</f>
        <v>0</v>
      </c>
      <c r="BW1135" s="718"/>
      <c r="BX1135" s="706">
        <f t="shared" ref="BX1135:BX1141" si="2729">BW1135*$E1135</f>
        <v>0</v>
      </c>
      <c r="BY1135" s="718">
        <f t="shared" ref="BY1135:BY1141" si="2730">BU1135+BW1135</f>
        <v>0</v>
      </c>
      <c r="BZ1135" s="706">
        <f t="shared" ref="BZ1135:BZ1141" si="2731">BY1135*$E1135</f>
        <v>0</v>
      </c>
      <c r="CA1135" s="718"/>
      <c r="CB1135" s="706">
        <f t="shared" ref="CB1135:CB1141" si="2732">CA1135*$E1135</f>
        <v>0</v>
      </c>
      <c r="CC1135" s="718">
        <f t="shared" ref="CC1135:CC1141" si="2733">BY1135+CA1135</f>
        <v>0</v>
      </c>
      <c r="CD1135" s="706">
        <f t="shared" ref="CD1135:CD1141" si="2734">CC1135*$E1135</f>
        <v>0</v>
      </c>
      <c r="CE1135" s="706"/>
      <c r="CF1135" s="433">
        <f t="shared" si="2678"/>
        <v>0</v>
      </c>
    </row>
    <row r="1136" spans="1:84" ht="36">
      <c r="B1136" s="448" t="s">
        <v>1627</v>
      </c>
      <c r="C1136" s="453" t="s">
        <v>1628</v>
      </c>
      <c r="D1136" s="450" t="s">
        <v>1626</v>
      </c>
      <c r="E1136" s="451">
        <v>384120</v>
      </c>
      <c r="F1136" s="452">
        <v>0</v>
      </c>
      <c r="G1136" s="429">
        <f t="shared" si="2684"/>
        <v>0</v>
      </c>
      <c r="H1136" s="429"/>
      <c r="I1136" s="429"/>
      <c r="J1136" s="429"/>
      <c r="K1136" s="519"/>
      <c r="L1136" s="429"/>
      <c r="M1136" s="513">
        <f t="shared" si="2685"/>
        <v>0</v>
      </c>
      <c r="N1136" s="401">
        <f t="shared" si="2686"/>
        <v>0</v>
      </c>
      <c r="O1136" s="519"/>
      <c r="P1136" s="429"/>
      <c r="Q1136" s="513">
        <f t="shared" si="2687"/>
        <v>0</v>
      </c>
      <c r="R1136" s="401">
        <f t="shared" si="2688"/>
        <v>0</v>
      </c>
      <c r="S1136" s="545"/>
      <c r="T1136" s="429"/>
      <c r="U1136" s="513">
        <f t="shared" si="2689"/>
        <v>0</v>
      </c>
      <c r="V1136" s="401">
        <f t="shared" si="2690"/>
        <v>0</v>
      </c>
      <c r="W1136" s="519"/>
      <c r="X1136" s="429"/>
      <c r="Y1136" s="513">
        <f t="shared" si="2691"/>
        <v>0</v>
      </c>
      <c r="Z1136" s="401">
        <f t="shared" si="2692"/>
        <v>0</v>
      </c>
      <c r="AA1136" s="519"/>
      <c r="AB1136" s="401">
        <f t="shared" si="2693"/>
        <v>0</v>
      </c>
      <c r="AC1136" s="513">
        <f t="shared" si="2694"/>
        <v>0</v>
      </c>
      <c r="AD1136" s="401">
        <f t="shared" si="2695"/>
        <v>0</v>
      </c>
      <c r="AE1136" s="513"/>
      <c r="AF1136" s="401">
        <f t="shared" si="2696"/>
        <v>0</v>
      </c>
      <c r="AG1136" s="513">
        <f t="shared" si="2697"/>
        <v>0</v>
      </c>
      <c r="AH1136" s="401">
        <f t="shared" si="2698"/>
        <v>0</v>
      </c>
      <c r="AI1136" s="513"/>
      <c r="AJ1136" s="401">
        <f t="shared" si="2699"/>
        <v>0</v>
      </c>
      <c r="AK1136" s="513">
        <f t="shared" si="2700"/>
        <v>0</v>
      </c>
      <c r="AL1136" s="401">
        <f t="shared" si="2701"/>
        <v>0</v>
      </c>
      <c r="AM1136" s="519"/>
      <c r="AN1136" s="429">
        <f t="shared" si="2702"/>
        <v>0</v>
      </c>
      <c r="AO1136" s="519">
        <f t="shared" si="2703"/>
        <v>0</v>
      </c>
      <c r="AP1136" s="429">
        <f t="shared" si="2704"/>
        <v>0</v>
      </c>
      <c r="AQ1136" s="599"/>
      <c r="AR1136" s="401">
        <f t="shared" si="2705"/>
        <v>0</v>
      </c>
      <c r="AS1136" s="519">
        <f t="shared" si="2706"/>
        <v>0</v>
      </c>
      <c r="AT1136" s="429">
        <f t="shared" si="2707"/>
        <v>0</v>
      </c>
      <c r="AU1136" s="519"/>
      <c r="AV1136" s="401">
        <f t="shared" si="2708"/>
        <v>0</v>
      </c>
      <c r="AW1136" s="519">
        <f t="shared" si="2709"/>
        <v>0</v>
      </c>
      <c r="AX1136" s="429">
        <f t="shared" si="2710"/>
        <v>0</v>
      </c>
      <c r="AY1136" s="519"/>
      <c r="AZ1136" s="684">
        <f t="shared" si="2711"/>
        <v>0</v>
      </c>
      <c r="BA1136" s="519">
        <f t="shared" si="2712"/>
        <v>0</v>
      </c>
      <c r="BB1136" s="429">
        <f t="shared" si="2713"/>
        <v>0</v>
      </c>
      <c r="BC1136" s="519"/>
      <c r="BD1136" s="684">
        <f t="shared" si="2714"/>
        <v>0</v>
      </c>
      <c r="BE1136" s="519">
        <f t="shared" si="2715"/>
        <v>0</v>
      </c>
      <c r="BF1136" s="429">
        <f t="shared" si="2716"/>
        <v>0</v>
      </c>
      <c r="BG1136" s="519"/>
      <c r="BH1136" s="684">
        <f t="shared" si="2717"/>
        <v>0</v>
      </c>
      <c r="BI1136" s="519">
        <f t="shared" si="2718"/>
        <v>0</v>
      </c>
      <c r="BJ1136" s="429">
        <f t="shared" si="2719"/>
        <v>0</v>
      </c>
      <c r="BK1136" s="519"/>
      <c r="BL1136" s="684">
        <f t="shared" si="2720"/>
        <v>0</v>
      </c>
      <c r="BM1136" s="519">
        <f t="shared" si="2721"/>
        <v>0</v>
      </c>
      <c r="BN1136" s="429">
        <f t="shared" si="2722"/>
        <v>0</v>
      </c>
      <c r="BO1136" s="718"/>
      <c r="BP1136" s="706">
        <f t="shared" si="2723"/>
        <v>0</v>
      </c>
      <c r="BQ1136" s="718">
        <f t="shared" si="2724"/>
        <v>0</v>
      </c>
      <c r="BR1136" s="706">
        <f t="shared" si="2725"/>
        <v>0</v>
      </c>
      <c r="BS1136" s="718"/>
      <c r="BT1136" s="706">
        <f t="shared" si="2726"/>
        <v>0</v>
      </c>
      <c r="BU1136" s="718">
        <f t="shared" si="2727"/>
        <v>0</v>
      </c>
      <c r="BV1136" s="706">
        <f t="shared" si="2728"/>
        <v>0</v>
      </c>
      <c r="BW1136" s="718"/>
      <c r="BX1136" s="706">
        <f t="shared" si="2729"/>
        <v>0</v>
      </c>
      <c r="BY1136" s="718">
        <f t="shared" si="2730"/>
        <v>0</v>
      </c>
      <c r="BZ1136" s="706">
        <f t="shared" si="2731"/>
        <v>0</v>
      </c>
      <c r="CA1136" s="718"/>
      <c r="CB1136" s="706">
        <f t="shared" si="2732"/>
        <v>0</v>
      </c>
      <c r="CC1136" s="718">
        <f t="shared" si="2733"/>
        <v>0</v>
      </c>
      <c r="CD1136" s="706">
        <f t="shared" si="2734"/>
        <v>0</v>
      </c>
      <c r="CE1136" s="706"/>
      <c r="CF1136" s="433">
        <f t="shared" si="2678"/>
        <v>0</v>
      </c>
    </row>
    <row r="1137" spans="1:84" ht="36">
      <c r="B1137" s="448" t="s">
        <v>1629</v>
      </c>
      <c r="C1137" s="449" t="s">
        <v>1630</v>
      </c>
      <c r="D1137" s="450" t="s">
        <v>1626</v>
      </c>
      <c r="E1137" s="451">
        <v>2807917.2</v>
      </c>
      <c r="F1137" s="452">
        <v>0</v>
      </c>
      <c r="G1137" s="429">
        <f t="shared" si="2684"/>
        <v>0</v>
      </c>
      <c r="H1137" s="429"/>
      <c r="I1137" s="429"/>
      <c r="J1137" s="429"/>
      <c r="K1137" s="519"/>
      <c r="L1137" s="429"/>
      <c r="M1137" s="513">
        <f t="shared" si="2685"/>
        <v>0</v>
      </c>
      <c r="N1137" s="401">
        <f t="shared" si="2686"/>
        <v>0</v>
      </c>
      <c r="O1137" s="519"/>
      <c r="P1137" s="429"/>
      <c r="Q1137" s="513">
        <f t="shared" si="2687"/>
        <v>0</v>
      </c>
      <c r="R1137" s="401">
        <f t="shared" si="2688"/>
        <v>0</v>
      </c>
      <c r="S1137" s="545"/>
      <c r="T1137" s="429"/>
      <c r="U1137" s="513">
        <f t="shared" si="2689"/>
        <v>0</v>
      </c>
      <c r="V1137" s="401">
        <f t="shared" si="2690"/>
        <v>0</v>
      </c>
      <c r="W1137" s="519"/>
      <c r="X1137" s="429"/>
      <c r="Y1137" s="513">
        <f t="shared" si="2691"/>
        <v>0</v>
      </c>
      <c r="Z1137" s="401">
        <f t="shared" si="2692"/>
        <v>0</v>
      </c>
      <c r="AA1137" s="519"/>
      <c r="AB1137" s="401">
        <f t="shared" si="2693"/>
        <v>0</v>
      </c>
      <c r="AC1137" s="513">
        <f t="shared" si="2694"/>
        <v>0</v>
      </c>
      <c r="AD1137" s="401">
        <f t="shared" si="2695"/>
        <v>0</v>
      </c>
      <c r="AE1137" s="513"/>
      <c r="AF1137" s="401">
        <f t="shared" si="2696"/>
        <v>0</v>
      </c>
      <c r="AG1137" s="513">
        <f t="shared" si="2697"/>
        <v>0</v>
      </c>
      <c r="AH1137" s="401">
        <f t="shared" si="2698"/>
        <v>0</v>
      </c>
      <c r="AI1137" s="513"/>
      <c r="AJ1137" s="401">
        <f t="shared" si="2699"/>
        <v>0</v>
      </c>
      <c r="AK1137" s="513">
        <f t="shared" si="2700"/>
        <v>0</v>
      </c>
      <c r="AL1137" s="401">
        <f t="shared" si="2701"/>
        <v>0</v>
      </c>
      <c r="AM1137" s="519"/>
      <c r="AN1137" s="429">
        <f t="shared" si="2702"/>
        <v>0</v>
      </c>
      <c r="AO1137" s="519">
        <f t="shared" si="2703"/>
        <v>0</v>
      </c>
      <c r="AP1137" s="429">
        <f t="shared" si="2704"/>
        <v>0</v>
      </c>
      <c r="AQ1137" s="599"/>
      <c r="AR1137" s="401">
        <f t="shared" si="2705"/>
        <v>0</v>
      </c>
      <c r="AS1137" s="519">
        <f t="shared" si="2706"/>
        <v>0</v>
      </c>
      <c r="AT1137" s="429">
        <f t="shared" si="2707"/>
        <v>0</v>
      </c>
      <c r="AU1137" s="519"/>
      <c r="AV1137" s="401">
        <f t="shared" si="2708"/>
        <v>0</v>
      </c>
      <c r="AW1137" s="519">
        <f t="shared" si="2709"/>
        <v>0</v>
      </c>
      <c r="AX1137" s="429">
        <f t="shared" si="2710"/>
        <v>0</v>
      </c>
      <c r="AY1137" s="519"/>
      <c r="AZ1137" s="684">
        <f t="shared" si="2711"/>
        <v>0</v>
      </c>
      <c r="BA1137" s="519">
        <f t="shared" si="2712"/>
        <v>0</v>
      </c>
      <c r="BB1137" s="429">
        <f t="shared" si="2713"/>
        <v>0</v>
      </c>
      <c r="BC1137" s="519"/>
      <c r="BD1137" s="684">
        <f t="shared" si="2714"/>
        <v>0</v>
      </c>
      <c r="BE1137" s="519">
        <f t="shared" si="2715"/>
        <v>0</v>
      </c>
      <c r="BF1137" s="429">
        <f t="shared" si="2716"/>
        <v>0</v>
      </c>
      <c r="BG1137" s="519"/>
      <c r="BH1137" s="684">
        <f t="shared" si="2717"/>
        <v>0</v>
      </c>
      <c r="BI1137" s="519">
        <f t="shared" si="2718"/>
        <v>0</v>
      </c>
      <c r="BJ1137" s="429">
        <f t="shared" si="2719"/>
        <v>0</v>
      </c>
      <c r="BK1137" s="519"/>
      <c r="BL1137" s="684">
        <f t="shared" si="2720"/>
        <v>0</v>
      </c>
      <c r="BM1137" s="519">
        <f t="shared" si="2721"/>
        <v>0</v>
      </c>
      <c r="BN1137" s="429">
        <f t="shared" si="2722"/>
        <v>0</v>
      </c>
      <c r="BO1137" s="718"/>
      <c r="BP1137" s="706">
        <f t="shared" si="2723"/>
        <v>0</v>
      </c>
      <c r="BQ1137" s="718">
        <f t="shared" si="2724"/>
        <v>0</v>
      </c>
      <c r="BR1137" s="706">
        <f t="shared" si="2725"/>
        <v>0</v>
      </c>
      <c r="BS1137" s="718"/>
      <c r="BT1137" s="706">
        <f t="shared" si="2726"/>
        <v>0</v>
      </c>
      <c r="BU1137" s="718">
        <f t="shared" si="2727"/>
        <v>0</v>
      </c>
      <c r="BV1137" s="706">
        <f t="shared" si="2728"/>
        <v>0</v>
      </c>
      <c r="BW1137" s="718"/>
      <c r="BX1137" s="706">
        <f t="shared" si="2729"/>
        <v>0</v>
      </c>
      <c r="BY1137" s="718">
        <f t="shared" si="2730"/>
        <v>0</v>
      </c>
      <c r="BZ1137" s="706">
        <f t="shared" si="2731"/>
        <v>0</v>
      </c>
      <c r="CA1137" s="718"/>
      <c r="CB1137" s="706">
        <f t="shared" si="2732"/>
        <v>0</v>
      </c>
      <c r="CC1137" s="718">
        <f t="shared" si="2733"/>
        <v>0</v>
      </c>
      <c r="CD1137" s="706">
        <f t="shared" si="2734"/>
        <v>0</v>
      </c>
      <c r="CE1137" s="706"/>
      <c r="CF1137" s="433">
        <f t="shared" si="2678"/>
        <v>0</v>
      </c>
    </row>
    <row r="1138" spans="1:84" ht="108">
      <c r="B1138" s="448" t="s">
        <v>1631</v>
      </c>
      <c r="C1138" s="449" t="s">
        <v>1632</v>
      </c>
      <c r="D1138" s="450" t="s">
        <v>1626</v>
      </c>
      <c r="E1138" s="451">
        <v>10563300</v>
      </c>
      <c r="F1138" s="452">
        <v>0</v>
      </c>
      <c r="G1138" s="429">
        <f t="shared" si="2684"/>
        <v>0</v>
      </c>
      <c r="H1138" s="429"/>
      <c r="I1138" s="429"/>
      <c r="J1138" s="429"/>
      <c r="K1138" s="519"/>
      <c r="L1138" s="429"/>
      <c r="M1138" s="513">
        <f t="shared" si="2685"/>
        <v>0</v>
      </c>
      <c r="N1138" s="401">
        <f t="shared" si="2686"/>
        <v>0</v>
      </c>
      <c r="O1138" s="519"/>
      <c r="P1138" s="429"/>
      <c r="Q1138" s="513">
        <f t="shared" si="2687"/>
        <v>0</v>
      </c>
      <c r="R1138" s="401">
        <f t="shared" si="2688"/>
        <v>0</v>
      </c>
      <c r="S1138" s="545"/>
      <c r="T1138" s="429"/>
      <c r="U1138" s="513">
        <f t="shared" si="2689"/>
        <v>0</v>
      </c>
      <c r="V1138" s="401">
        <f t="shared" si="2690"/>
        <v>0</v>
      </c>
      <c r="W1138" s="519"/>
      <c r="X1138" s="429"/>
      <c r="Y1138" s="513">
        <f t="shared" si="2691"/>
        <v>0</v>
      </c>
      <c r="Z1138" s="401">
        <f t="shared" si="2692"/>
        <v>0</v>
      </c>
      <c r="AA1138" s="519"/>
      <c r="AB1138" s="401">
        <f t="shared" si="2693"/>
        <v>0</v>
      </c>
      <c r="AC1138" s="513">
        <f t="shared" si="2694"/>
        <v>0</v>
      </c>
      <c r="AD1138" s="401">
        <f t="shared" si="2695"/>
        <v>0</v>
      </c>
      <c r="AE1138" s="513"/>
      <c r="AF1138" s="401">
        <f t="shared" si="2696"/>
        <v>0</v>
      </c>
      <c r="AG1138" s="513">
        <f t="shared" si="2697"/>
        <v>0</v>
      </c>
      <c r="AH1138" s="401">
        <f t="shared" si="2698"/>
        <v>0</v>
      </c>
      <c r="AI1138" s="513"/>
      <c r="AJ1138" s="401">
        <f t="shared" si="2699"/>
        <v>0</v>
      </c>
      <c r="AK1138" s="513">
        <f t="shared" si="2700"/>
        <v>0</v>
      </c>
      <c r="AL1138" s="401">
        <f t="shared" si="2701"/>
        <v>0</v>
      </c>
      <c r="AM1138" s="519"/>
      <c r="AN1138" s="429">
        <f t="shared" si="2702"/>
        <v>0</v>
      </c>
      <c r="AO1138" s="519">
        <f t="shared" si="2703"/>
        <v>0</v>
      </c>
      <c r="AP1138" s="429">
        <f t="shared" si="2704"/>
        <v>0</v>
      </c>
      <c r="AQ1138" s="599"/>
      <c r="AR1138" s="401">
        <f t="shared" si="2705"/>
        <v>0</v>
      </c>
      <c r="AS1138" s="519">
        <f t="shared" si="2706"/>
        <v>0</v>
      </c>
      <c r="AT1138" s="429">
        <f t="shared" si="2707"/>
        <v>0</v>
      </c>
      <c r="AU1138" s="519"/>
      <c r="AV1138" s="401">
        <f t="shared" si="2708"/>
        <v>0</v>
      </c>
      <c r="AW1138" s="519">
        <f t="shared" si="2709"/>
        <v>0</v>
      </c>
      <c r="AX1138" s="429">
        <f t="shared" si="2710"/>
        <v>0</v>
      </c>
      <c r="AY1138" s="519"/>
      <c r="AZ1138" s="684">
        <f t="shared" si="2711"/>
        <v>0</v>
      </c>
      <c r="BA1138" s="519">
        <f t="shared" si="2712"/>
        <v>0</v>
      </c>
      <c r="BB1138" s="429">
        <f t="shared" si="2713"/>
        <v>0</v>
      </c>
      <c r="BC1138" s="519"/>
      <c r="BD1138" s="684">
        <f t="shared" si="2714"/>
        <v>0</v>
      </c>
      <c r="BE1138" s="519">
        <f t="shared" si="2715"/>
        <v>0</v>
      </c>
      <c r="BF1138" s="429">
        <f t="shared" si="2716"/>
        <v>0</v>
      </c>
      <c r="BG1138" s="519"/>
      <c r="BH1138" s="684">
        <f t="shared" si="2717"/>
        <v>0</v>
      </c>
      <c r="BI1138" s="519">
        <f t="shared" si="2718"/>
        <v>0</v>
      </c>
      <c r="BJ1138" s="429">
        <f t="shared" si="2719"/>
        <v>0</v>
      </c>
      <c r="BK1138" s="519"/>
      <c r="BL1138" s="684">
        <f t="shared" si="2720"/>
        <v>0</v>
      </c>
      <c r="BM1138" s="519">
        <f t="shared" si="2721"/>
        <v>0</v>
      </c>
      <c r="BN1138" s="429">
        <f t="shared" si="2722"/>
        <v>0</v>
      </c>
      <c r="BO1138" s="718"/>
      <c r="BP1138" s="706">
        <f t="shared" si="2723"/>
        <v>0</v>
      </c>
      <c r="BQ1138" s="718">
        <f t="shared" si="2724"/>
        <v>0</v>
      </c>
      <c r="BR1138" s="706">
        <f t="shared" si="2725"/>
        <v>0</v>
      </c>
      <c r="BS1138" s="718"/>
      <c r="BT1138" s="706">
        <f t="shared" si="2726"/>
        <v>0</v>
      </c>
      <c r="BU1138" s="718">
        <f t="shared" si="2727"/>
        <v>0</v>
      </c>
      <c r="BV1138" s="706">
        <f t="shared" si="2728"/>
        <v>0</v>
      </c>
      <c r="BW1138" s="718"/>
      <c r="BX1138" s="706">
        <f t="shared" si="2729"/>
        <v>0</v>
      </c>
      <c r="BY1138" s="718">
        <f t="shared" si="2730"/>
        <v>0</v>
      </c>
      <c r="BZ1138" s="706">
        <f t="shared" si="2731"/>
        <v>0</v>
      </c>
      <c r="CA1138" s="718"/>
      <c r="CB1138" s="706">
        <f t="shared" si="2732"/>
        <v>0</v>
      </c>
      <c r="CC1138" s="718">
        <f t="shared" si="2733"/>
        <v>0</v>
      </c>
      <c r="CD1138" s="706">
        <f t="shared" si="2734"/>
        <v>0</v>
      </c>
      <c r="CE1138" s="706"/>
      <c r="CF1138" s="433">
        <f t="shared" si="2678"/>
        <v>0</v>
      </c>
    </row>
    <row r="1139" spans="1:84" s="387" customFormat="1" ht="72">
      <c r="A1139" s="360"/>
      <c r="B1139" s="448" t="s">
        <v>1633</v>
      </c>
      <c r="C1139" s="449" t="s">
        <v>1634</v>
      </c>
      <c r="D1139" s="450" t="s">
        <v>1626</v>
      </c>
      <c r="E1139" s="451">
        <v>8642700</v>
      </c>
      <c r="F1139" s="452">
        <v>0</v>
      </c>
      <c r="G1139" s="429">
        <f t="shared" si="2684"/>
        <v>0</v>
      </c>
      <c r="H1139" s="429"/>
      <c r="I1139" s="429"/>
      <c r="J1139" s="429"/>
      <c r="K1139" s="519"/>
      <c r="L1139" s="429"/>
      <c r="M1139" s="513">
        <f t="shared" si="2685"/>
        <v>0</v>
      </c>
      <c r="N1139" s="401">
        <f t="shared" si="2686"/>
        <v>0</v>
      </c>
      <c r="O1139" s="519"/>
      <c r="P1139" s="429"/>
      <c r="Q1139" s="513">
        <f t="shared" si="2687"/>
        <v>0</v>
      </c>
      <c r="R1139" s="401">
        <f t="shared" si="2688"/>
        <v>0</v>
      </c>
      <c r="S1139" s="545"/>
      <c r="T1139" s="429"/>
      <c r="U1139" s="513">
        <f t="shared" si="2689"/>
        <v>0</v>
      </c>
      <c r="V1139" s="401">
        <f t="shared" si="2690"/>
        <v>0</v>
      </c>
      <c r="W1139" s="519"/>
      <c r="X1139" s="429"/>
      <c r="Y1139" s="513">
        <f t="shared" si="2691"/>
        <v>0</v>
      </c>
      <c r="Z1139" s="401">
        <f t="shared" si="2692"/>
        <v>0</v>
      </c>
      <c r="AA1139" s="519"/>
      <c r="AB1139" s="401">
        <f t="shared" si="2693"/>
        <v>0</v>
      </c>
      <c r="AC1139" s="513">
        <f t="shared" si="2694"/>
        <v>0</v>
      </c>
      <c r="AD1139" s="401">
        <f t="shared" si="2695"/>
        <v>0</v>
      </c>
      <c r="AE1139" s="513"/>
      <c r="AF1139" s="401">
        <f t="shared" si="2696"/>
        <v>0</v>
      </c>
      <c r="AG1139" s="513">
        <f t="shared" si="2697"/>
        <v>0</v>
      </c>
      <c r="AH1139" s="401">
        <f t="shared" si="2698"/>
        <v>0</v>
      </c>
      <c r="AI1139" s="513"/>
      <c r="AJ1139" s="401">
        <f t="shared" si="2699"/>
        <v>0</v>
      </c>
      <c r="AK1139" s="513">
        <f t="shared" si="2700"/>
        <v>0</v>
      </c>
      <c r="AL1139" s="401">
        <f t="shared" si="2701"/>
        <v>0</v>
      </c>
      <c r="AM1139" s="519"/>
      <c r="AN1139" s="429">
        <f t="shared" si="2702"/>
        <v>0</v>
      </c>
      <c r="AO1139" s="519">
        <f t="shared" si="2703"/>
        <v>0</v>
      </c>
      <c r="AP1139" s="429">
        <f t="shared" si="2704"/>
        <v>0</v>
      </c>
      <c r="AQ1139" s="599"/>
      <c r="AR1139" s="401">
        <f t="shared" si="2705"/>
        <v>0</v>
      </c>
      <c r="AS1139" s="519">
        <f t="shared" si="2706"/>
        <v>0</v>
      </c>
      <c r="AT1139" s="429">
        <f t="shared" si="2707"/>
        <v>0</v>
      </c>
      <c r="AU1139" s="519"/>
      <c r="AV1139" s="401">
        <f t="shared" si="2708"/>
        <v>0</v>
      </c>
      <c r="AW1139" s="519">
        <f t="shared" si="2709"/>
        <v>0</v>
      </c>
      <c r="AX1139" s="429">
        <f t="shared" si="2710"/>
        <v>0</v>
      </c>
      <c r="AY1139" s="519"/>
      <c r="AZ1139" s="684">
        <f t="shared" si="2711"/>
        <v>0</v>
      </c>
      <c r="BA1139" s="519">
        <f t="shared" si="2712"/>
        <v>0</v>
      </c>
      <c r="BB1139" s="429">
        <f t="shared" si="2713"/>
        <v>0</v>
      </c>
      <c r="BC1139" s="519"/>
      <c r="BD1139" s="684">
        <f t="shared" si="2714"/>
        <v>0</v>
      </c>
      <c r="BE1139" s="519">
        <f t="shared" si="2715"/>
        <v>0</v>
      </c>
      <c r="BF1139" s="429">
        <f t="shared" si="2716"/>
        <v>0</v>
      </c>
      <c r="BG1139" s="519"/>
      <c r="BH1139" s="684">
        <f t="shared" si="2717"/>
        <v>0</v>
      </c>
      <c r="BI1139" s="519">
        <f t="shared" si="2718"/>
        <v>0</v>
      </c>
      <c r="BJ1139" s="429">
        <f t="shared" si="2719"/>
        <v>0</v>
      </c>
      <c r="BK1139" s="519"/>
      <c r="BL1139" s="684">
        <f t="shared" si="2720"/>
        <v>0</v>
      </c>
      <c r="BM1139" s="519">
        <f t="shared" si="2721"/>
        <v>0</v>
      </c>
      <c r="BN1139" s="429">
        <f t="shared" si="2722"/>
        <v>0</v>
      </c>
      <c r="BO1139" s="718"/>
      <c r="BP1139" s="706">
        <f t="shared" si="2723"/>
        <v>0</v>
      </c>
      <c r="BQ1139" s="718">
        <f t="shared" si="2724"/>
        <v>0</v>
      </c>
      <c r="BR1139" s="706">
        <f t="shared" si="2725"/>
        <v>0</v>
      </c>
      <c r="BS1139" s="718"/>
      <c r="BT1139" s="706">
        <f t="shared" si="2726"/>
        <v>0</v>
      </c>
      <c r="BU1139" s="718">
        <f t="shared" si="2727"/>
        <v>0</v>
      </c>
      <c r="BV1139" s="706">
        <f t="shared" si="2728"/>
        <v>0</v>
      </c>
      <c r="BW1139" s="718"/>
      <c r="BX1139" s="706">
        <f t="shared" si="2729"/>
        <v>0</v>
      </c>
      <c r="BY1139" s="718">
        <f t="shared" si="2730"/>
        <v>0</v>
      </c>
      <c r="BZ1139" s="706">
        <f t="shared" si="2731"/>
        <v>0</v>
      </c>
      <c r="CA1139" s="718"/>
      <c r="CB1139" s="706">
        <f t="shared" si="2732"/>
        <v>0</v>
      </c>
      <c r="CC1139" s="718">
        <f t="shared" si="2733"/>
        <v>0</v>
      </c>
      <c r="CD1139" s="706">
        <f t="shared" si="2734"/>
        <v>0</v>
      </c>
      <c r="CE1139" s="705"/>
      <c r="CF1139" s="394">
        <f t="shared" si="2678"/>
        <v>552172.5</v>
      </c>
    </row>
    <row r="1140" spans="1:84" ht="36">
      <c r="B1140" s="448" t="s">
        <v>1635</v>
      </c>
      <c r="C1140" s="449" t="s">
        <v>1636</v>
      </c>
      <c r="D1140" s="450" t="s">
        <v>1637</v>
      </c>
      <c r="E1140" s="451">
        <v>8642700</v>
      </c>
      <c r="F1140" s="452">
        <v>0</v>
      </c>
      <c r="G1140" s="429">
        <f t="shared" si="2684"/>
        <v>0</v>
      </c>
      <c r="H1140" s="429"/>
      <c r="I1140" s="429"/>
      <c r="J1140" s="429"/>
      <c r="K1140" s="519"/>
      <c r="L1140" s="429"/>
      <c r="M1140" s="513">
        <f t="shared" si="2685"/>
        <v>0</v>
      </c>
      <c r="N1140" s="401">
        <f t="shared" si="2686"/>
        <v>0</v>
      </c>
      <c r="O1140" s="519"/>
      <c r="P1140" s="429"/>
      <c r="Q1140" s="513">
        <f t="shared" si="2687"/>
        <v>0</v>
      </c>
      <c r="R1140" s="401">
        <f t="shared" si="2688"/>
        <v>0</v>
      </c>
      <c r="S1140" s="545"/>
      <c r="T1140" s="429"/>
      <c r="U1140" s="513">
        <f t="shared" si="2689"/>
        <v>0</v>
      </c>
      <c r="V1140" s="401">
        <f t="shared" si="2690"/>
        <v>0</v>
      </c>
      <c r="W1140" s="519"/>
      <c r="X1140" s="429"/>
      <c r="Y1140" s="513">
        <f t="shared" si="2691"/>
        <v>0</v>
      </c>
      <c r="Z1140" s="401">
        <f t="shared" si="2692"/>
        <v>0</v>
      </c>
      <c r="AA1140" s="519"/>
      <c r="AB1140" s="401">
        <f t="shared" si="2693"/>
        <v>0</v>
      </c>
      <c r="AC1140" s="513">
        <f t="shared" si="2694"/>
        <v>0</v>
      </c>
      <c r="AD1140" s="401">
        <f t="shared" si="2695"/>
        <v>0</v>
      </c>
      <c r="AE1140" s="513"/>
      <c r="AF1140" s="401">
        <f t="shared" si="2696"/>
        <v>0</v>
      </c>
      <c r="AG1140" s="513">
        <f t="shared" si="2697"/>
        <v>0</v>
      </c>
      <c r="AH1140" s="401">
        <f t="shared" si="2698"/>
        <v>0</v>
      </c>
      <c r="AI1140" s="513"/>
      <c r="AJ1140" s="401">
        <f t="shared" si="2699"/>
        <v>0</v>
      </c>
      <c r="AK1140" s="513">
        <f t="shared" si="2700"/>
        <v>0</v>
      </c>
      <c r="AL1140" s="401">
        <f t="shared" si="2701"/>
        <v>0</v>
      </c>
      <c r="AM1140" s="519"/>
      <c r="AN1140" s="429">
        <f t="shared" si="2702"/>
        <v>0</v>
      </c>
      <c r="AO1140" s="519">
        <f t="shared" si="2703"/>
        <v>0</v>
      </c>
      <c r="AP1140" s="429">
        <f t="shared" si="2704"/>
        <v>0</v>
      </c>
      <c r="AQ1140" s="599"/>
      <c r="AR1140" s="401">
        <f t="shared" si="2705"/>
        <v>0</v>
      </c>
      <c r="AS1140" s="519">
        <f t="shared" si="2706"/>
        <v>0</v>
      </c>
      <c r="AT1140" s="429">
        <f t="shared" si="2707"/>
        <v>0</v>
      </c>
      <c r="AU1140" s="519"/>
      <c r="AV1140" s="401">
        <f t="shared" si="2708"/>
        <v>0</v>
      </c>
      <c r="AW1140" s="519">
        <f t="shared" si="2709"/>
        <v>0</v>
      </c>
      <c r="AX1140" s="429">
        <f t="shared" si="2710"/>
        <v>0</v>
      </c>
      <c r="AY1140" s="519"/>
      <c r="AZ1140" s="684">
        <f t="shared" si="2711"/>
        <v>0</v>
      </c>
      <c r="BA1140" s="519">
        <f t="shared" si="2712"/>
        <v>0</v>
      </c>
      <c r="BB1140" s="429">
        <f t="shared" si="2713"/>
        <v>0</v>
      </c>
      <c r="BC1140" s="519"/>
      <c r="BD1140" s="684">
        <f t="shared" si="2714"/>
        <v>0</v>
      </c>
      <c r="BE1140" s="519">
        <f t="shared" si="2715"/>
        <v>0</v>
      </c>
      <c r="BF1140" s="429">
        <f t="shared" si="2716"/>
        <v>0</v>
      </c>
      <c r="BG1140" s="519"/>
      <c r="BH1140" s="684">
        <f t="shared" si="2717"/>
        <v>0</v>
      </c>
      <c r="BI1140" s="519">
        <f t="shared" si="2718"/>
        <v>0</v>
      </c>
      <c r="BJ1140" s="429">
        <f t="shared" si="2719"/>
        <v>0</v>
      </c>
      <c r="BK1140" s="519"/>
      <c r="BL1140" s="684">
        <f t="shared" si="2720"/>
        <v>0</v>
      </c>
      <c r="BM1140" s="519">
        <f t="shared" si="2721"/>
        <v>0</v>
      </c>
      <c r="BN1140" s="429">
        <f t="shared" si="2722"/>
        <v>0</v>
      </c>
      <c r="BO1140" s="718"/>
      <c r="BP1140" s="706">
        <f t="shared" si="2723"/>
        <v>0</v>
      </c>
      <c r="BQ1140" s="718">
        <f t="shared" si="2724"/>
        <v>0</v>
      </c>
      <c r="BR1140" s="706">
        <f t="shared" si="2725"/>
        <v>0</v>
      </c>
      <c r="BS1140" s="718"/>
      <c r="BT1140" s="706">
        <f t="shared" si="2726"/>
        <v>0</v>
      </c>
      <c r="BU1140" s="718">
        <f t="shared" si="2727"/>
        <v>0</v>
      </c>
      <c r="BV1140" s="706">
        <f t="shared" si="2728"/>
        <v>0</v>
      </c>
      <c r="BW1140" s="718"/>
      <c r="BX1140" s="706">
        <f t="shared" si="2729"/>
        <v>0</v>
      </c>
      <c r="BY1140" s="718">
        <f t="shared" si="2730"/>
        <v>0</v>
      </c>
      <c r="BZ1140" s="706">
        <f t="shared" si="2731"/>
        <v>0</v>
      </c>
      <c r="CA1140" s="718"/>
      <c r="CB1140" s="706">
        <f t="shared" si="2732"/>
        <v>0</v>
      </c>
      <c r="CC1140" s="718">
        <f t="shared" si="2733"/>
        <v>0</v>
      </c>
      <c r="CD1140" s="706">
        <f t="shared" si="2734"/>
        <v>0</v>
      </c>
      <c r="CE1140" s="706"/>
      <c r="CF1140" s="433">
        <f t="shared" si="2678"/>
        <v>552172.5</v>
      </c>
    </row>
    <row r="1141" spans="1:84" s="387" customFormat="1" ht="36">
      <c r="A1141" s="360"/>
      <c r="B1141" s="448" t="s">
        <v>1638</v>
      </c>
      <c r="C1141" s="449" t="s">
        <v>1639</v>
      </c>
      <c r="D1141" s="450" t="s">
        <v>1637</v>
      </c>
      <c r="E1141" s="451">
        <v>8642700</v>
      </c>
      <c r="F1141" s="452">
        <v>0</v>
      </c>
      <c r="G1141" s="429">
        <f t="shared" si="2684"/>
        <v>0</v>
      </c>
      <c r="H1141" s="429"/>
      <c r="I1141" s="429"/>
      <c r="J1141" s="429"/>
      <c r="K1141" s="519"/>
      <c r="L1141" s="429"/>
      <c r="M1141" s="513">
        <f t="shared" si="2685"/>
        <v>0</v>
      </c>
      <c r="N1141" s="401">
        <f t="shared" si="2686"/>
        <v>0</v>
      </c>
      <c r="O1141" s="519"/>
      <c r="P1141" s="429"/>
      <c r="Q1141" s="513">
        <f t="shared" si="2687"/>
        <v>0</v>
      </c>
      <c r="R1141" s="401">
        <f t="shared" si="2688"/>
        <v>0</v>
      </c>
      <c r="S1141" s="545"/>
      <c r="T1141" s="429"/>
      <c r="U1141" s="513">
        <f t="shared" si="2689"/>
        <v>0</v>
      </c>
      <c r="V1141" s="401">
        <f t="shared" si="2690"/>
        <v>0</v>
      </c>
      <c r="W1141" s="519"/>
      <c r="X1141" s="429"/>
      <c r="Y1141" s="513">
        <f t="shared" si="2691"/>
        <v>0</v>
      </c>
      <c r="Z1141" s="401">
        <f t="shared" si="2692"/>
        <v>0</v>
      </c>
      <c r="AA1141" s="519"/>
      <c r="AB1141" s="401">
        <f t="shared" si="2693"/>
        <v>0</v>
      </c>
      <c r="AC1141" s="513">
        <f t="shared" si="2694"/>
        <v>0</v>
      </c>
      <c r="AD1141" s="401">
        <f t="shared" si="2695"/>
        <v>0</v>
      </c>
      <c r="AE1141" s="513"/>
      <c r="AF1141" s="401">
        <f t="shared" si="2696"/>
        <v>0</v>
      </c>
      <c r="AG1141" s="513">
        <f t="shared" si="2697"/>
        <v>0</v>
      </c>
      <c r="AH1141" s="401">
        <f t="shared" si="2698"/>
        <v>0</v>
      </c>
      <c r="AI1141" s="513"/>
      <c r="AJ1141" s="401">
        <f t="shared" si="2699"/>
        <v>0</v>
      </c>
      <c r="AK1141" s="513">
        <f t="shared" si="2700"/>
        <v>0</v>
      </c>
      <c r="AL1141" s="401">
        <f t="shared" si="2701"/>
        <v>0</v>
      </c>
      <c r="AM1141" s="519"/>
      <c r="AN1141" s="429">
        <f t="shared" si="2702"/>
        <v>0</v>
      </c>
      <c r="AO1141" s="519">
        <f t="shared" si="2703"/>
        <v>0</v>
      </c>
      <c r="AP1141" s="429">
        <f t="shared" si="2704"/>
        <v>0</v>
      </c>
      <c r="AQ1141" s="599"/>
      <c r="AR1141" s="401">
        <f t="shared" si="2705"/>
        <v>0</v>
      </c>
      <c r="AS1141" s="519">
        <f t="shared" si="2706"/>
        <v>0</v>
      </c>
      <c r="AT1141" s="429">
        <f t="shared" si="2707"/>
        <v>0</v>
      </c>
      <c r="AU1141" s="519"/>
      <c r="AV1141" s="401">
        <f t="shared" si="2708"/>
        <v>0</v>
      </c>
      <c r="AW1141" s="519">
        <f t="shared" si="2709"/>
        <v>0</v>
      </c>
      <c r="AX1141" s="429">
        <f t="shared" si="2710"/>
        <v>0</v>
      </c>
      <c r="AY1141" s="519"/>
      <c r="AZ1141" s="684">
        <f t="shared" si="2711"/>
        <v>0</v>
      </c>
      <c r="BA1141" s="519">
        <f t="shared" si="2712"/>
        <v>0</v>
      </c>
      <c r="BB1141" s="429">
        <f t="shared" si="2713"/>
        <v>0</v>
      </c>
      <c r="BC1141" s="519"/>
      <c r="BD1141" s="684">
        <f t="shared" si="2714"/>
        <v>0</v>
      </c>
      <c r="BE1141" s="519">
        <f t="shared" si="2715"/>
        <v>0</v>
      </c>
      <c r="BF1141" s="429">
        <f t="shared" si="2716"/>
        <v>0</v>
      </c>
      <c r="BG1141" s="519"/>
      <c r="BH1141" s="684">
        <f t="shared" si="2717"/>
        <v>0</v>
      </c>
      <c r="BI1141" s="519">
        <f t="shared" si="2718"/>
        <v>0</v>
      </c>
      <c r="BJ1141" s="429">
        <f t="shared" si="2719"/>
        <v>0</v>
      </c>
      <c r="BK1141" s="519"/>
      <c r="BL1141" s="684">
        <f t="shared" si="2720"/>
        <v>0</v>
      </c>
      <c r="BM1141" s="519">
        <f t="shared" si="2721"/>
        <v>0</v>
      </c>
      <c r="BN1141" s="429">
        <f t="shared" si="2722"/>
        <v>0</v>
      </c>
      <c r="BO1141" s="718"/>
      <c r="BP1141" s="706">
        <f t="shared" si="2723"/>
        <v>0</v>
      </c>
      <c r="BQ1141" s="718">
        <f t="shared" si="2724"/>
        <v>0</v>
      </c>
      <c r="BR1141" s="706">
        <f t="shared" si="2725"/>
        <v>0</v>
      </c>
      <c r="BS1141" s="718"/>
      <c r="BT1141" s="706">
        <f t="shared" si="2726"/>
        <v>0</v>
      </c>
      <c r="BU1141" s="718">
        <f t="shared" si="2727"/>
        <v>0</v>
      </c>
      <c r="BV1141" s="706">
        <f t="shared" si="2728"/>
        <v>0</v>
      </c>
      <c r="BW1141" s="718"/>
      <c r="BX1141" s="706">
        <f t="shared" si="2729"/>
        <v>0</v>
      </c>
      <c r="BY1141" s="718">
        <f t="shared" si="2730"/>
        <v>0</v>
      </c>
      <c r="BZ1141" s="706">
        <f t="shared" si="2731"/>
        <v>0</v>
      </c>
      <c r="CA1141" s="718"/>
      <c r="CB1141" s="706">
        <f t="shared" si="2732"/>
        <v>0</v>
      </c>
      <c r="CC1141" s="718">
        <f t="shared" si="2733"/>
        <v>0</v>
      </c>
      <c r="CD1141" s="706">
        <f t="shared" si="2734"/>
        <v>0</v>
      </c>
      <c r="CE1141" s="705"/>
      <c r="CF1141" s="394">
        <f t="shared" si="2678"/>
        <v>12278475</v>
      </c>
    </row>
    <row r="1142" spans="1:84">
      <c r="A1142" s="387" t="s">
        <v>1786</v>
      </c>
      <c r="B1142" s="388" t="s">
        <v>1640</v>
      </c>
      <c r="C1142" s="389" t="s">
        <v>119</v>
      </c>
      <c r="D1142" s="390"/>
      <c r="E1142" s="391"/>
      <c r="F1142" s="392"/>
      <c r="G1142" s="393"/>
      <c r="H1142" s="393">
        <f>SUM(G1143)</f>
        <v>552172.5</v>
      </c>
      <c r="I1142" s="393"/>
      <c r="J1142" s="393"/>
      <c r="K1142" s="514"/>
      <c r="L1142" s="393">
        <f>SUM(L1143)</f>
        <v>0</v>
      </c>
      <c r="M1142" s="514"/>
      <c r="N1142" s="393">
        <f>SUM(N1143)</f>
        <v>0</v>
      </c>
      <c r="O1142" s="514"/>
      <c r="P1142" s="393"/>
      <c r="Q1142" s="514"/>
      <c r="R1142" s="393">
        <f>SUM(R1143)</f>
        <v>0</v>
      </c>
      <c r="S1142" s="539"/>
      <c r="T1142" s="393">
        <f>SUM(T1143)</f>
        <v>0</v>
      </c>
      <c r="U1142" s="514"/>
      <c r="V1142" s="393">
        <f>SUM(V1143)</f>
        <v>0</v>
      </c>
      <c r="W1142" s="514"/>
      <c r="X1142" s="393">
        <f>SUM(X1143)</f>
        <v>0</v>
      </c>
      <c r="Y1142" s="514"/>
      <c r="Z1142" s="393">
        <f>SUM(Z1143)</f>
        <v>0</v>
      </c>
      <c r="AA1142" s="514"/>
      <c r="AB1142" s="393">
        <f>SUM(AB1143)</f>
        <v>0</v>
      </c>
      <c r="AC1142" s="514"/>
      <c r="AD1142" s="393">
        <f>SUM(AD1143)</f>
        <v>0</v>
      </c>
      <c r="AE1142" s="514"/>
      <c r="AF1142" s="393">
        <f>SUM(AF1143)</f>
        <v>0</v>
      </c>
      <c r="AG1142" s="514"/>
      <c r="AH1142" s="393">
        <f>SUM(AH1143)</f>
        <v>0</v>
      </c>
      <c r="AI1142" s="514"/>
      <c r="AJ1142" s="393">
        <f>SUM(AJ1143)</f>
        <v>0</v>
      </c>
      <c r="AK1142" s="514"/>
      <c r="AL1142" s="393">
        <f>SUM(AL1143)</f>
        <v>0</v>
      </c>
      <c r="AM1142" s="393"/>
      <c r="AN1142" s="393">
        <f>SUM(AN1143)</f>
        <v>0</v>
      </c>
      <c r="AO1142" s="514"/>
      <c r="AP1142" s="393">
        <f>SUM(AP1143)</f>
        <v>0</v>
      </c>
      <c r="AQ1142" s="590"/>
      <c r="AR1142" s="393">
        <f>SUM(AR1143)</f>
        <v>0</v>
      </c>
      <c r="AS1142" s="514"/>
      <c r="AT1142" s="393">
        <f>SUM(AT1143)</f>
        <v>0</v>
      </c>
      <c r="AU1142" s="514"/>
      <c r="AV1142" s="393">
        <f>SUM(AV1143)</f>
        <v>0</v>
      </c>
      <c r="AW1142" s="514"/>
      <c r="AX1142" s="393">
        <f>SUM(AX1143)</f>
        <v>0</v>
      </c>
      <c r="AY1142" s="514" t="s">
        <v>126</v>
      </c>
      <c r="AZ1142" s="393">
        <f>SUM(AZ1143)</f>
        <v>0</v>
      </c>
      <c r="BA1142" s="514"/>
      <c r="BB1142" s="393">
        <f>SUM(BB1143)</f>
        <v>0</v>
      </c>
      <c r="BC1142" s="514" t="s">
        <v>126</v>
      </c>
      <c r="BD1142" s="393">
        <f>SUM(BD1143)</f>
        <v>0</v>
      </c>
      <c r="BE1142" s="514"/>
      <c r="BF1142" s="393">
        <f>SUM(BF1143)</f>
        <v>0</v>
      </c>
      <c r="BG1142" s="514"/>
      <c r="BH1142" s="393">
        <f>SUM(BH1143)</f>
        <v>0</v>
      </c>
      <c r="BI1142" s="514"/>
      <c r="BJ1142" s="393">
        <f>SUM(BJ1143)</f>
        <v>0</v>
      </c>
      <c r="BK1142" s="514"/>
      <c r="BL1142" s="393">
        <f>SUM(BL1143)</f>
        <v>0</v>
      </c>
      <c r="BM1142" s="514"/>
      <c r="BN1142" s="393">
        <f>SUM(BN1143)</f>
        <v>0</v>
      </c>
      <c r="BO1142" s="717"/>
      <c r="BP1142" s="705">
        <f>SUM(BP1143)</f>
        <v>0</v>
      </c>
      <c r="BQ1142" s="717"/>
      <c r="BR1142" s="705">
        <f>SUM(BR1143)</f>
        <v>0</v>
      </c>
      <c r="BS1142" s="717"/>
      <c r="BT1142" s="705">
        <f>SUM(BT1143)</f>
        <v>0</v>
      </c>
      <c r="BU1142" s="717"/>
      <c r="BV1142" s="705">
        <f>SUM(BV1143)</f>
        <v>0</v>
      </c>
      <c r="BW1142" s="717"/>
      <c r="BX1142" s="705">
        <f>SUM(BX1143)</f>
        <v>0</v>
      </c>
      <c r="BY1142" s="717"/>
      <c r="BZ1142" s="705">
        <f>SUM(BZ1143)</f>
        <v>0</v>
      </c>
      <c r="CA1142" s="717"/>
      <c r="CB1142" s="705">
        <f>SUM(CB1143)</f>
        <v>0</v>
      </c>
      <c r="CC1142" s="717"/>
      <c r="CD1142" s="705">
        <f>SUM(CD1143)</f>
        <v>0</v>
      </c>
      <c r="CE1142" s="706"/>
      <c r="CF1142" s="433">
        <f t="shared" si="2678"/>
        <v>1920600</v>
      </c>
    </row>
    <row r="1143" spans="1:84">
      <c r="B1143" s="448" t="s">
        <v>1641</v>
      </c>
      <c r="C1143" s="449" t="s">
        <v>1642</v>
      </c>
      <c r="D1143" s="450" t="s">
        <v>1643</v>
      </c>
      <c r="E1143" s="451">
        <v>11043.45</v>
      </c>
      <c r="F1143" s="452">
        <v>50</v>
      </c>
      <c r="G1143" s="429">
        <f>F1143*E1143</f>
        <v>552172.5</v>
      </c>
      <c r="H1143" s="429"/>
      <c r="I1143" s="429"/>
      <c r="J1143" s="429"/>
      <c r="K1143" s="519"/>
      <c r="L1143" s="429"/>
      <c r="M1143" s="513">
        <f>I1143+K1143</f>
        <v>0</v>
      </c>
      <c r="N1143" s="401">
        <f>M1143*$E1143</f>
        <v>0</v>
      </c>
      <c r="O1143" s="519"/>
      <c r="P1143" s="429"/>
      <c r="Q1143" s="513">
        <f>M1143+O1143</f>
        <v>0</v>
      </c>
      <c r="R1143" s="401">
        <f>Q1143*$E1143</f>
        <v>0</v>
      </c>
      <c r="S1143" s="545"/>
      <c r="T1143" s="429"/>
      <c r="U1143" s="513">
        <f>Q1143+S1143</f>
        <v>0</v>
      </c>
      <c r="V1143" s="401">
        <f>U1143*$E1143</f>
        <v>0</v>
      </c>
      <c r="W1143" s="519"/>
      <c r="X1143" s="429"/>
      <c r="Y1143" s="513">
        <f>U1143+W1143</f>
        <v>0</v>
      </c>
      <c r="Z1143" s="401">
        <f>Y1143*$E1143</f>
        <v>0</v>
      </c>
      <c r="AA1143" s="519"/>
      <c r="AB1143" s="401">
        <f>AA1143*$E1143</f>
        <v>0</v>
      </c>
      <c r="AC1143" s="513">
        <f>Y1143+AA1143</f>
        <v>0</v>
      </c>
      <c r="AD1143" s="401">
        <f>AC1143*$E1143</f>
        <v>0</v>
      </c>
      <c r="AE1143" s="513"/>
      <c r="AF1143" s="401">
        <f>AE1143*$E1143</f>
        <v>0</v>
      </c>
      <c r="AG1143" s="513">
        <f>AC1143+AE1143</f>
        <v>0</v>
      </c>
      <c r="AH1143" s="401">
        <f>AG1143*$E1143</f>
        <v>0</v>
      </c>
      <c r="AI1143" s="513"/>
      <c r="AJ1143" s="401">
        <f>AI1143*$E1143</f>
        <v>0</v>
      </c>
      <c r="AK1143" s="513">
        <f>AG1143+AI1143</f>
        <v>0</v>
      </c>
      <c r="AL1143" s="401">
        <f>AK1143*$E1143</f>
        <v>0</v>
      </c>
      <c r="AM1143" s="519"/>
      <c r="AN1143" s="429">
        <f t="shared" si="2702"/>
        <v>0</v>
      </c>
      <c r="AO1143" s="519">
        <f>AK1143+AM1143</f>
        <v>0</v>
      </c>
      <c r="AP1143" s="429">
        <f>AO1143*$E1143</f>
        <v>0</v>
      </c>
      <c r="AQ1143" s="599"/>
      <c r="AR1143" s="401">
        <f t="shared" si="2705"/>
        <v>0</v>
      </c>
      <c r="AS1143" s="519">
        <f>AO1143+AQ1143</f>
        <v>0</v>
      </c>
      <c r="AT1143" s="429">
        <f>AS1143*$E1143</f>
        <v>0</v>
      </c>
      <c r="AU1143" s="519"/>
      <c r="AV1143" s="401">
        <f t="shared" si="2708"/>
        <v>0</v>
      </c>
      <c r="AW1143" s="519">
        <f>AS1143+AU1143</f>
        <v>0</v>
      </c>
      <c r="AX1143" s="429">
        <f>AW1143*$E1143</f>
        <v>0</v>
      </c>
      <c r="AY1143" s="519"/>
      <c r="AZ1143" s="684">
        <f t="shared" si="2711"/>
        <v>0</v>
      </c>
      <c r="BA1143" s="519">
        <f>AW1143+AY1143</f>
        <v>0</v>
      </c>
      <c r="BB1143" s="429">
        <f>BA1143*$E1143</f>
        <v>0</v>
      </c>
      <c r="BC1143" s="519"/>
      <c r="BD1143" s="684">
        <f>BC1143*$E1143</f>
        <v>0</v>
      </c>
      <c r="BE1143" s="519">
        <f>BA1143+BC1143</f>
        <v>0</v>
      </c>
      <c r="BF1143" s="429">
        <f>BE1143*$E1143</f>
        <v>0</v>
      </c>
      <c r="BG1143" s="519"/>
      <c r="BH1143" s="684">
        <f>BG1143*$E1143</f>
        <v>0</v>
      </c>
      <c r="BI1143" s="519">
        <f>BE1143+BG1143</f>
        <v>0</v>
      </c>
      <c r="BJ1143" s="429">
        <f>BI1143*$E1143</f>
        <v>0</v>
      </c>
      <c r="BK1143" s="519"/>
      <c r="BL1143" s="684">
        <f>BK1143*$E1143</f>
        <v>0</v>
      </c>
      <c r="BM1143" s="519">
        <f>BI1143+BK1143</f>
        <v>0</v>
      </c>
      <c r="BN1143" s="429">
        <f>BM1143*$E1143</f>
        <v>0</v>
      </c>
      <c r="BO1143" s="718"/>
      <c r="BP1143" s="706">
        <f>BO1143*$E1143</f>
        <v>0</v>
      </c>
      <c r="BQ1143" s="718">
        <f>BM1143+BO1143</f>
        <v>0</v>
      </c>
      <c r="BR1143" s="706">
        <f>BQ1143*$E1143</f>
        <v>0</v>
      </c>
      <c r="BS1143" s="718"/>
      <c r="BT1143" s="706">
        <f>BS1143*$E1143</f>
        <v>0</v>
      </c>
      <c r="BU1143" s="718">
        <f>BQ1143+BS1143</f>
        <v>0</v>
      </c>
      <c r="BV1143" s="706">
        <f>BU1143*$E1143</f>
        <v>0</v>
      </c>
      <c r="BW1143" s="718"/>
      <c r="BX1143" s="706">
        <f>BW1143*$E1143</f>
        <v>0</v>
      </c>
      <c r="BY1143" s="718">
        <f>BU1143+BW1143</f>
        <v>0</v>
      </c>
      <c r="BZ1143" s="706">
        <f>BY1143*$E1143</f>
        <v>0</v>
      </c>
      <c r="CA1143" s="718"/>
      <c r="CB1143" s="706">
        <f>CA1143*$E1143</f>
        <v>0</v>
      </c>
      <c r="CC1143" s="718">
        <f>BY1143+CA1143</f>
        <v>0</v>
      </c>
      <c r="CD1143" s="706">
        <f>CC1143*$E1143</f>
        <v>0</v>
      </c>
      <c r="CE1143" s="706"/>
      <c r="CF1143" s="433">
        <f t="shared" si="2678"/>
        <v>10357875</v>
      </c>
    </row>
    <row r="1144" spans="1:84" s="379" customFormat="1">
      <c r="A1144" s="387" t="s">
        <v>1786</v>
      </c>
      <c r="B1144" s="388" t="s">
        <v>1644</v>
      </c>
      <c r="C1144" s="389" t="s">
        <v>120</v>
      </c>
      <c r="D1144" s="390"/>
      <c r="E1144" s="391"/>
      <c r="F1144" s="392"/>
      <c r="G1144" s="393"/>
      <c r="H1144" s="393">
        <f>SUM(G1145:G1146)</f>
        <v>12278475</v>
      </c>
      <c r="I1144" s="393"/>
      <c r="J1144" s="393"/>
      <c r="K1144" s="514"/>
      <c r="L1144" s="393">
        <f>SUM(L1145)</f>
        <v>0</v>
      </c>
      <c r="M1144" s="514"/>
      <c r="N1144" s="393">
        <f>SUM(N1145)</f>
        <v>0</v>
      </c>
      <c r="O1144" s="514"/>
      <c r="P1144" s="393"/>
      <c r="Q1144" s="514"/>
      <c r="R1144" s="393">
        <f>SUM(R1145)</f>
        <v>0</v>
      </c>
      <c r="S1144" s="539"/>
      <c r="T1144" s="393">
        <f>SUM(T1145)</f>
        <v>0</v>
      </c>
      <c r="U1144" s="514"/>
      <c r="V1144" s="393">
        <f>SUM(V1145)</f>
        <v>0</v>
      </c>
      <c r="W1144" s="514"/>
      <c r="X1144" s="393">
        <f>SUM(X1145)</f>
        <v>0</v>
      </c>
      <c r="Y1144" s="514"/>
      <c r="Z1144" s="393">
        <f>SUM(Z1145)</f>
        <v>0</v>
      </c>
      <c r="AA1144" s="514"/>
      <c r="AB1144" s="393">
        <f>SUM(AB1145)</f>
        <v>0</v>
      </c>
      <c r="AC1144" s="514"/>
      <c r="AD1144" s="393">
        <f>SUM(AD1145)</f>
        <v>0</v>
      </c>
      <c r="AE1144" s="514"/>
      <c r="AF1144" s="393">
        <f>SUM(AF1145)</f>
        <v>0</v>
      </c>
      <c r="AG1144" s="514"/>
      <c r="AH1144" s="393">
        <f>SUM(AH1145)</f>
        <v>0</v>
      </c>
      <c r="AI1144" s="514"/>
      <c r="AJ1144" s="393">
        <f>SUM(AJ1145)</f>
        <v>0</v>
      </c>
      <c r="AK1144" s="514"/>
      <c r="AL1144" s="393">
        <f>SUM(AL1145)</f>
        <v>0</v>
      </c>
      <c r="AM1144" s="393"/>
      <c r="AN1144" s="393">
        <f>SUM(AN1145)</f>
        <v>0</v>
      </c>
      <c r="AO1144" s="514"/>
      <c r="AP1144" s="393">
        <f>SUM(AP1145)</f>
        <v>0</v>
      </c>
      <c r="AQ1144" s="590"/>
      <c r="AR1144" s="393">
        <f>SUM(AR1145)</f>
        <v>0</v>
      </c>
      <c r="AS1144" s="514"/>
      <c r="AT1144" s="393">
        <f>SUM(AT1145)</f>
        <v>0</v>
      </c>
      <c r="AU1144" s="514"/>
      <c r="AV1144" s="393">
        <f>SUM(AV1145)</f>
        <v>0</v>
      </c>
      <c r="AW1144" s="514"/>
      <c r="AX1144" s="393">
        <f>SUM(AX1145)</f>
        <v>0</v>
      </c>
      <c r="AY1144" s="514" t="s">
        <v>126</v>
      </c>
      <c r="AZ1144" s="393">
        <f>SUM(AZ1145:AZ1146)</f>
        <v>0</v>
      </c>
      <c r="BA1144" s="514"/>
      <c r="BB1144" s="393">
        <f>SUM(BB1145)</f>
        <v>0</v>
      </c>
      <c r="BC1144" s="514" t="s">
        <v>126</v>
      </c>
      <c r="BD1144" s="393">
        <f>SUM(BD1145:BD1146)</f>
        <v>0</v>
      </c>
      <c r="BE1144" s="514"/>
      <c r="BF1144" s="393">
        <f>SUM(BF1145)</f>
        <v>0</v>
      </c>
      <c r="BG1144" s="514"/>
      <c r="BH1144" s="393">
        <f>SUM(BH1145:BH1146)</f>
        <v>0</v>
      </c>
      <c r="BI1144" s="514"/>
      <c r="BJ1144" s="393">
        <f>SUM(BJ1145)</f>
        <v>0</v>
      </c>
      <c r="BK1144" s="514"/>
      <c r="BL1144" s="393">
        <f>SUM(BL1145:BL1146)</f>
        <v>0</v>
      </c>
      <c r="BM1144" s="514"/>
      <c r="BN1144" s="393">
        <f>SUM(BN1145)</f>
        <v>0</v>
      </c>
      <c r="BO1144" s="717"/>
      <c r="BP1144" s="705">
        <f>SUM(BP1145:BP1146)</f>
        <v>0</v>
      </c>
      <c r="BQ1144" s="717"/>
      <c r="BR1144" s="705">
        <f>SUM(BR1145)</f>
        <v>0</v>
      </c>
      <c r="BS1144" s="717"/>
      <c r="BT1144" s="705">
        <f>SUM(BT1145:BT1146)</f>
        <v>0</v>
      </c>
      <c r="BU1144" s="717"/>
      <c r="BV1144" s="705">
        <f>SUM(BV1145)</f>
        <v>0</v>
      </c>
      <c r="BW1144" s="717"/>
      <c r="BX1144" s="705">
        <f>SUM(BX1145:BX1146)</f>
        <v>0</v>
      </c>
      <c r="BY1144" s="717"/>
      <c r="BZ1144" s="705">
        <f>SUM(BZ1145)</f>
        <v>0</v>
      </c>
      <c r="CA1144" s="717"/>
      <c r="CB1144" s="705">
        <f>SUM(CB1145:CB1146)</f>
        <v>0</v>
      </c>
      <c r="CC1144" s="717"/>
      <c r="CD1144" s="705">
        <f>SUM(CD1145)</f>
        <v>0</v>
      </c>
      <c r="CE1144" s="704"/>
      <c r="CF1144" s="386">
        <f t="shared" si="2678"/>
        <v>1168217599.2565429</v>
      </c>
    </row>
    <row r="1145" spans="1:84">
      <c r="B1145" s="448" t="s">
        <v>1645</v>
      </c>
      <c r="C1145" s="449" t="s">
        <v>1646</v>
      </c>
      <c r="D1145" s="450" t="s">
        <v>397</v>
      </c>
      <c r="E1145" s="451">
        <v>2400.75</v>
      </c>
      <c r="F1145" s="452">
        <v>800</v>
      </c>
      <c r="G1145" s="429">
        <f>F1145*E1145</f>
        <v>1920600</v>
      </c>
      <c r="H1145" s="429"/>
      <c r="I1145" s="429"/>
      <c r="J1145" s="429"/>
      <c r="K1145" s="519"/>
      <c r="L1145" s="429"/>
      <c r="M1145" s="513">
        <f>I1145+K1145</f>
        <v>0</v>
      </c>
      <c r="N1145" s="401">
        <f>M1145*$E1145</f>
        <v>0</v>
      </c>
      <c r="O1145" s="519"/>
      <c r="P1145" s="429"/>
      <c r="Q1145" s="513">
        <f>M1145+O1145</f>
        <v>0</v>
      </c>
      <c r="R1145" s="401">
        <f>Q1145*$E1145</f>
        <v>0</v>
      </c>
      <c r="S1145" s="545"/>
      <c r="T1145" s="429"/>
      <c r="U1145" s="513">
        <f>Q1145+S1145</f>
        <v>0</v>
      </c>
      <c r="V1145" s="401">
        <f>U1145*$E1145</f>
        <v>0</v>
      </c>
      <c r="W1145" s="519"/>
      <c r="X1145" s="429"/>
      <c r="Y1145" s="513">
        <f>U1145+W1145</f>
        <v>0</v>
      </c>
      <c r="Z1145" s="401">
        <f>Y1145*$E1145</f>
        <v>0</v>
      </c>
      <c r="AA1145" s="519"/>
      <c r="AB1145" s="401">
        <f>AA1145*$E1145</f>
        <v>0</v>
      </c>
      <c r="AC1145" s="513">
        <f>Y1145+AA1145</f>
        <v>0</v>
      </c>
      <c r="AD1145" s="401">
        <f>AC1145*$E1145</f>
        <v>0</v>
      </c>
      <c r="AE1145" s="513"/>
      <c r="AF1145" s="401">
        <f>AE1145*$E1145</f>
        <v>0</v>
      </c>
      <c r="AG1145" s="513">
        <f>AC1145+AE1145</f>
        <v>0</v>
      </c>
      <c r="AH1145" s="401">
        <f>AG1145*$E1145</f>
        <v>0</v>
      </c>
      <c r="AI1145" s="513"/>
      <c r="AJ1145" s="401">
        <f>AI1145*$E1145</f>
        <v>0</v>
      </c>
      <c r="AK1145" s="513">
        <f>AG1145+AI1145</f>
        <v>0</v>
      </c>
      <c r="AL1145" s="401">
        <f>AK1145*$E1145</f>
        <v>0</v>
      </c>
      <c r="AM1145" s="519"/>
      <c r="AN1145" s="429">
        <f t="shared" si="2702"/>
        <v>0</v>
      </c>
      <c r="AO1145" s="519">
        <f>AK1145+AM1145</f>
        <v>0</v>
      </c>
      <c r="AP1145" s="429">
        <f>AO1145*$E1145</f>
        <v>0</v>
      </c>
      <c r="AQ1145" s="599"/>
      <c r="AR1145" s="401">
        <f t="shared" si="2705"/>
        <v>0</v>
      </c>
      <c r="AS1145" s="519">
        <f>AO1145+AQ1145</f>
        <v>0</v>
      </c>
      <c r="AT1145" s="429">
        <f>AS1145*$E1145</f>
        <v>0</v>
      </c>
      <c r="AU1145" s="519"/>
      <c r="AV1145" s="401">
        <f t="shared" si="2708"/>
        <v>0</v>
      </c>
      <c r="AW1145" s="519">
        <f>AS1145+AU1145</f>
        <v>0</v>
      </c>
      <c r="AX1145" s="429">
        <f>AW1145*$E1145</f>
        <v>0</v>
      </c>
      <c r="AY1145" s="519"/>
      <c r="AZ1145" s="684">
        <f t="shared" si="2711"/>
        <v>0</v>
      </c>
      <c r="BA1145" s="519">
        <f>AW1145+AY1145</f>
        <v>0</v>
      </c>
      <c r="BB1145" s="429">
        <f>BA1145*$E1145</f>
        <v>0</v>
      </c>
      <c r="BC1145" s="519"/>
      <c r="BD1145" s="684">
        <f>BC1145*$E1145</f>
        <v>0</v>
      </c>
      <c r="BE1145" s="519">
        <f>BA1145+BC1145</f>
        <v>0</v>
      </c>
      <c r="BF1145" s="429">
        <f>BE1145*$E1145</f>
        <v>0</v>
      </c>
      <c r="BG1145" s="519"/>
      <c r="BH1145" s="684">
        <f>BG1145*$E1145</f>
        <v>0</v>
      </c>
      <c r="BI1145" s="519">
        <f>BE1145+BG1145</f>
        <v>0</v>
      </c>
      <c r="BJ1145" s="429">
        <f>BI1145*$E1145</f>
        <v>0</v>
      </c>
      <c r="BK1145" s="519"/>
      <c r="BL1145" s="684">
        <f>BK1145*$E1145</f>
        <v>0</v>
      </c>
      <c r="BM1145" s="519">
        <f>BI1145+BK1145</f>
        <v>0</v>
      </c>
      <c r="BN1145" s="429">
        <f>BM1145*$E1145</f>
        <v>0</v>
      </c>
      <c r="BO1145" s="718"/>
      <c r="BP1145" s="706">
        <f>BO1145*$E1145</f>
        <v>0</v>
      </c>
      <c r="BQ1145" s="718">
        <f>BM1145+BO1145</f>
        <v>0</v>
      </c>
      <c r="BR1145" s="706">
        <f>BQ1145*$E1145</f>
        <v>0</v>
      </c>
      <c r="BS1145" s="718"/>
      <c r="BT1145" s="706">
        <f>BS1145*$E1145</f>
        <v>0</v>
      </c>
      <c r="BU1145" s="718">
        <f>BQ1145+BS1145</f>
        <v>0</v>
      </c>
      <c r="BV1145" s="706">
        <f>BU1145*$E1145</f>
        <v>0</v>
      </c>
      <c r="BW1145" s="718"/>
      <c r="BX1145" s="706">
        <f>BW1145*$E1145</f>
        <v>0</v>
      </c>
      <c r="BY1145" s="718">
        <f>BU1145+BW1145</f>
        <v>0</v>
      </c>
      <c r="BZ1145" s="706">
        <f>BY1145*$E1145</f>
        <v>0</v>
      </c>
      <c r="CA1145" s="718"/>
      <c r="CB1145" s="706">
        <f>CA1145*$E1145</f>
        <v>0</v>
      </c>
      <c r="CC1145" s="718">
        <f>BY1145+CA1145</f>
        <v>0</v>
      </c>
      <c r="CD1145" s="706">
        <f>CC1145*$E1145</f>
        <v>0</v>
      </c>
      <c r="CE1145" s="706"/>
      <c r="CF1145" s="402">
        <f t="shared" si="2678"/>
        <v>14565105.640800001</v>
      </c>
    </row>
    <row r="1146" spans="1:84">
      <c r="B1146" s="448" t="s">
        <v>1647</v>
      </c>
      <c r="C1146" s="449" t="s">
        <v>1648</v>
      </c>
      <c r="D1146" s="450" t="s">
        <v>397</v>
      </c>
      <c r="E1146" s="451">
        <v>6905.25</v>
      </c>
      <c r="F1146" s="428">
        <v>1500</v>
      </c>
      <c r="G1146" s="429">
        <f>F1146*E1146</f>
        <v>10357875</v>
      </c>
      <c r="H1146" s="429"/>
      <c r="I1146" s="429"/>
      <c r="J1146" s="429"/>
      <c r="K1146" s="519"/>
      <c r="L1146" s="429"/>
      <c r="M1146" s="519"/>
      <c r="N1146" s="429"/>
      <c r="O1146" s="519"/>
      <c r="P1146" s="429"/>
      <c r="Q1146" s="519"/>
      <c r="R1146" s="429"/>
      <c r="S1146" s="545"/>
      <c r="T1146" s="429"/>
      <c r="U1146" s="519"/>
      <c r="V1146" s="429"/>
      <c r="W1146" s="519"/>
      <c r="X1146" s="429"/>
      <c r="Y1146" s="519"/>
      <c r="Z1146" s="429"/>
      <c r="AA1146" s="519"/>
      <c r="AB1146" s="429"/>
      <c r="AC1146" s="519"/>
      <c r="AD1146" s="429"/>
      <c r="AE1146" s="519"/>
      <c r="AF1146" s="429"/>
      <c r="AG1146" s="519"/>
      <c r="AH1146" s="429"/>
      <c r="AI1146" s="519"/>
      <c r="AJ1146" s="429"/>
      <c r="AK1146" s="519"/>
      <c r="AL1146" s="429"/>
      <c r="AM1146" s="519"/>
      <c r="AN1146" s="429"/>
      <c r="AO1146" s="519"/>
      <c r="AP1146" s="429"/>
      <c r="AQ1146" s="596"/>
      <c r="AR1146" s="429"/>
      <c r="AS1146" s="519"/>
      <c r="AT1146" s="429"/>
      <c r="AU1146" s="519"/>
      <c r="AV1146" s="429"/>
      <c r="AW1146" s="519"/>
      <c r="AX1146" s="429"/>
      <c r="AY1146" s="519"/>
      <c r="AZ1146" s="684"/>
      <c r="BA1146" s="519"/>
      <c r="BB1146" s="429"/>
      <c r="BC1146" s="519"/>
      <c r="BD1146" s="684"/>
      <c r="BE1146" s="519"/>
      <c r="BF1146" s="429"/>
      <c r="BG1146" s="519"/>
      <c r="BH1146" s="684"/>
      <c r="BI1146" s="519"/>
      <c r="BJ1146" s="429"/>
      <c r="BK1146" s="519"/>
      <c r="BL1146" s="684"/>
      <c r="BM1146" s="519"/>
      <c r="BN1146" s="429"/>
      <c r="BO1146" s="718"/>
      <c r="BP1146" s="706"/>
      <c r="BQ1146" s="718"/>
      <c r="BR1146" s="706"/>
      <c r="BS1146" s="718"/>
      <c r="BT1146" s="706"/>
      <c r="BU1146" s="718"/>
      <c r="BV1146" s="706"/>
      <c r="BW1146" s="718"/>
      <c r="BX1146" s="706"/>
      <c r="BY1146" s="718"/>
      <c r="BZ1146" s="706"/>
      <c r="CA1146" s="718"/>
      <c r="CB1146" s="706"/>
      <c r="CC1146" s="718"/>
      <c r="CD1146" s="706"/>
      <c r="CE1146" s="706"/>
      <c r="CF1146" s="402">
        <f t="shared" si="2678"/>
        <v>67320000</v>
      </c>
    </row>
    <row r="1147" spans="1:84" ht="36">
      <c r="A1147" s="379" t="s">
        <v>1746</v>
      </c>
      <c r="B1147" s="380"/>
      <c r="C1147" s="381" t="s">
        <v>1649</v>
      </c>
      <c r="D1147" s="382"/>
      <c r="E1147" s="383"/>
      <c r="F1147" s="384"/>
      <c r="G1147" s="385"/>
      <c r="H1147" s="385">
        <f>+SUM(G1148:G1158)+H1159</f>
        <v>1168217599.2565429</v>
      </c>
      <c r="I1147" s="385"/>
      <c r="J1147" s="385"/>
      <c r="K1147" s="522"/>
      <c r="L1147" s="385">
        <f>SUM(L1148:L1159)</f>
        <v>6496875</v>
      </c>
      <c r="M1147" s="522"/>
      <c r="N1147" s="385">
        <f>+SUM(M1148:M1158)+N1159</f>
        <v>262.5</v>
      </c>
      <c r="O1147" s="522"/>
      <c r="P1147" s="385">
        <f>SUM(P1148:P1159)</f>
        <v>18100221.841844998</v>
      </c>
      <c r="Q1147" s="522"/>
      <c r="R1147" s="385">
        <f>+SUM(Q1148:Q1158)+R1159</f>
        <v>675.14850000000001</v>
      </c>
      <c r="S1147" s="538"/>
      <c r="T1147" s="385">
        <f>SUM(T1148:T1159)</f>
        <v>36873102.7368</v>
      </c>
      <c r="U1147" s="522"/>
      <c r="V1147" s="385">
        <f>+SUM(U1148:U1158)+V1159</f>
        <v>1382.9884999999999</v>
      </c>
      <c r="W1147" s="522"/>
      <c r="X1147" s="385">
        <f>SUM(X1148:X1159)</f>
        <v>5704520.04</v>
      </c>
      <c r="Y1147" s="522"/>
      <c r="Z1147" s="385">
        <f>+SUM(Y1148:Y1158)+Z1159</f>
        <v>5705903.0285</v>
      </c>
      <c r="AA1147" s="522"/>
      <c r="AB1147" s="385">
        <f>SUM(AB1148:AB1159)</f>
        <v>0</v>
      </c>
      <c r="AC1147" s="522"/>
      <c r="AD1147" s="385">
        <f>+SUM(AC1148:AC1158)+AD1159</f>
        <v>5705903.0285</v>
      </c>
      <c r="AE1147" s="522"/>
      <c r="AF1147" s="385">
        <f>SUM(AF1148:AF1159)</f>
        <v>306778078.78470004</v>
      </c>
      <c r="AG1147" s="522"/>
      <c r="AH1147" s="385">
        <f>+SUM(AG1148:AG1158)+AH1159</f>
        <v>36306306.158500001</v>
      </c>
      <c r="AI1147" s="522"/>
      <c r="AJ1147" s="385">
        <f>SUM(AJ1148:AJ1159)</f>
        <v>12086635.319100002</v>
      </c>
      <c r="AK1147" s="522"/>
      <c r="AL1147" s="385">
        <f>+SUM(AK1148:AK1158)+AL1159</f>
        <v>36418653.881499998</v>
      </c>
      <c r="AM1147" s="385"/>
      <c r="AN1147" s="385">
        <f>SUM(AN1148:AN1159)</f>
        <v>55666850.609799996</v>
      </c>
      <c r="AO1147" s="522"/>
      <c r="AP1147" s="385">
        <f>+SUM(AO1148:AO1158)+AP1159</f>
        <v>92085504.491300002</v>
      </c>
      <c r="AQ1147" s="589"/>
      <c r="AR1147" s="385">
        <f>SUM(AR1148:AR1159)</f>
        <v>578250580.82000005</v>
      </c>
      <c r="AS1147" s="522"/>
      <c r="AT1147" s="385">
        <f>+SUM(AS1148:AS1158)+AT1159</f>
        <v>670336085.31130004</v>
      </c>
      <c r="AU1147" s="522"/>
      <c r="AV1147" s="385">
        <f>+SUM(AU1148:AU1158)+AV1159</f>
        <v>0</v>
      </c>
      <c r="AW1147" s="522"/>
      <c r="AX1147" s="385">
        <f>+SUM(AX1148:AX1158)+AX1159</f>
        <v>1019956865.152245</v>
      </c>
      <c r="AY1147" s="522" t="s">
        <v>126</v>
      </c>
      <c r="AZ1147" s="385">
        <f>+SUM(AY1148:AY1158)+AZ1159</f>
        <v>0</v>
      </c>
      <c r="BA1147" s="522"/>
      <c r="BB1147" s="385">
        <f>+SUM(BA1148:BA1158)+BB1159</f>
        <v>670336085.31130004</v>
      </c>
      <c r="BC1147" s="522" t="s">
        <v>126</v>
      </c>
      <c r="BD1147" s="385">
        <f>+SUM(BC1148:BC1158)+BD1159</f>
        <v>0</v>
      </c>
      <c r="BE1147" s="522"/>
      <c r="BF1147" s="385">
        <f>+SUM(BE1148:BE1158)+BF1159</f>
        <v>670336085.31130004</v>
      </c>
      <c r="BG1147" s="522"/>
      <c r="BH1147" s="385">
        <f>+SUM(BG1148:BG1158)+BH1159</f>
        <v>0</v>
      </c>
      <c r="BI1147" s="522"/>
      <c r="BJ1147" s="385">
        <f>+SUM(BI1148:BI1158)+BJ1159</f>
        <v>670336085.31130004</v>
      </c>
      <c r="BK1147" s="522"/>
      <c r="BL1147" s="385">
        <f>+SUM(BK1148:BK1158)+BL1159</f>
        <v>0</v>
      </c>
      <c r="BM1147" s="522"/>
      <c r="BN1147" s="385">
        <f>+SUM(BM1148:BM1158)+BN1159</f>
        <v>670336085.31130004</v>
      </c>
      <c r="BO1147" s="716"/>
      <c r="BP1147" s="704">
        <f>+SUM(BO1148:BO1158)+BP1159</f>
        <v>0</v>
      </c>
      <c r="BQ1147" s="716"/>
      <c r="BR1147" s="704">
        <f>+SUM(BQ1148:BQ1158)+BR1159</f>
        <v>670336085.31130004</v>
      </c>
      <c r="BS1147" s="716"/>
      <c r="BT1147" s="704">
        <f>+SUM(BT1148:BT1158)+BT1159</f>
        <v>0</v>
      </c>
      <c r="BU1147" s="716"/>
      <c r="BV1147" s="704">
        <f>+SUM(BV1148:BV1158)+BV1159</f>
        <v>1019956865.152245</v>
      </c>
      <c r="BW1147" s="716"/>
      <c r="BX1147" s="704">
        <f>+SUM(BX1148:BX1158)+BX1159</f>
        <v>0</v>
      </c>
      <c r="BY1147" s="716"/>
      <c r="BZ1147" s="704">
        <f>+SUM(BZ1148:BZ1158)+BZ1159</f>
        <v>1019956865.152245</v>
      </c>
      <c r="CA1147" s="716"/>
      <c r="CB1147" s="704">
        <f>+SUM(CB1148:CB1158)+CB1159</f>
        <v>0</v>
      </c>
      <c r="CC1147" s="716"/>
      <c r="CD1147" s="704">
        <f>+SUM(CD1148:CD1158)+CD1159</f>
        <v>1019956865.152245</v>
      </c>
      <c r="CE1147" s="706"/>
      <c r="CF1147" s="402">
        <f t="shared" si="2678"/>
        <v>0</v>
      </c>
    </row>
    <row r="1148" spans="1:84" ht="72">
      <c r="B1148" s="454" t="s">
        <v>1650</v>
      </c>
      <c r="C1148" s="455" t="s">
        <v>1651</v>
      </c>
      <c r="D1148" s="456" t="s">
        <v>397</v>
      </c>
      <c r="E1148" s="451">
        <v>1560.24</v>
      </c>
      <c r="F1148" s="399">
        <v>9335.17</v>
      </c>
      <c r="G1148" s="400">
        <f t="shared" ref="G1148:G1158" si="2735">F1148*E1148</f>
        <v>14565105.640800001</v>
      </c>
      <c r="H1148" s="400"/>
      <c r="I1148" s="400"/>
      <c r="J1148" s="400"/>
      <c r="K1148" s="523"/>
      <c r="L1148" s="400"/>
      <c r="M1148" s="513">
        <f t="shared" ref="M1148:M1158" si="2736">I1148+K1148</f>
        <v>0</v>
      </c>
      <c r="N1148" s="401">
        <f t="shared" ref="N1148:N1158" si="2737">M1148*$E1148</f>
        <v>0</v>
      </c>
      <c r="O1148" s="523"/>
      <c r="P1148" s="400"/>
      <c r="Q1148" s="513">
        <f t="shared" ref="Q1148:Q1158" si="2738">M1148+O1148</f>
        <v>0</v>
      </c>
      <c r="R1148" s="401">
        <f t="shared" ref="R1148:R1158" si="2739">Q1148*$E1148</f>
        <v>0</v>
      </c>
      <c r="S1148" s="548"/>
      <c r="T1148" s="400">
        <f t="shared" ref="T1148:T1153" si="2740">S1148*E1148</f>
        <v>0</v>
      </c>
      <c r="U1148" s="513">
        <f t="shared" ref="U1148:U1158" si="2741">Q1148+S1148</f>
        <v>0</v>
      </c>
      <c r="V1148" s="401">
        <f t="shared" ref="V1148:V1158" si="2742">U1148*$E1148</f>
        <v>0</v>
      </c>
      <c r="W1148" s="523"/>
      <c r="X1148" s="401">
        <f t="shared" ref="X1148:X1158" si="2743">W1148*E1148</f>
        <v>0</v>
      </c>
      <c r="Y1148" s="513">
        <f t="shared" ref="Y1148:Y1158" si="2744">U1148+W1148</f>
        <v>0</v>
      </c>
      <c r="Z1148" s="401">
        <f t="shared" ref="Z1148:Z1158" si="2745">Y1148*$E1148</f>
        <v>0</v>
      </c>
      <c r="AA1148" s="513"/>
      <c r="AB1148" s="401">
        <f t="shared" ref="AB1148:AB1158" si="2746">AA1148*$E1148</f>
        <v>0</v>
      </c>
      <c r="AC1148" s="513">
        <f t="shared" ref="AC1148:AC1158" si="2747">Y1148+AA1148</f>
        <v>0</v>
      </c>
      <c r="AD1148" s="401">
        <f t="shared" ref="AD1148:AD1158" si="2748">AC1148*$E1148</f>
        <v>0</v>
      </c>
      <c r="AE1148" s="513"/>
      <c r="AF1148" s="401">
        <f t="shared" ref="AF1148:AF1158" si="2749">AE1148*$E1148</f>
        <v>0</v>
      </c>
      <c r="AG1148" s="513">
        <f t="shared" ref="AG1148:AG1158" si="2750">AC1148+AE1148</f>
        <v>0</v>
      </c>
      <c r="AH1148" s="401">
        <f t="shared" ref="AH1148:AH1158" si="2751">AG1148*$E1148</f>
        <v>0</v>
      </c>
      <c r="AI1148" s="513"/>
      <c r="AJ1148" s="401">
        <f t="shared" ref="AJ1148:AJ1158" si="2752">AI1148*$E1148</f>
        <v>0</v>
      </c>
      <c r="AK1148" s="513">
        <f t="shared" ref="AK1148:AK1158" si="2753">AG1148+AI1148</f>
        <v>0</v>
      </c>
      <c r="AL1148" s="401">
        <f t="shared" ref="AL1148:AL1158" si="2754">AK1148*$E1148</f>
        <v>0</v>
      </c>
      <c r="AM1148" s="519"/>
      <c r="AN1148" s="429">
        <f t="shared" ref="AN1148:AN1158" si="2755">AM1148*$E1148</f>
        <v>0</v>
      </c>
      <c r="AO1148" s="519">
        <f t="shared" ref="AO1148:AO1158" si="2756">AK1148+AM1148</f>
        <v>0</v>
      </c>
      <c r="AP1148" s="429">
        <f t="shared" ref="AP1148:AP1158" si="2757">AO1148*$E1148</f>
        <v>0</v>
      </c>
      <c r="AQ1148" s="600"/>
      <c r="AR1148" s="401">
        <f t="shared" ref="AR1148:AR1158" si="2758">AQ1148*$E1148</f>
        <v>0</v>
      </c>
      <c r="AS1148" s="519">
        <f t="shared" ref="AS1148:AS1158" si="2759">AO1148+AQ1148</f>
        <v>0</v>
      </c>
      <c r="AT1148" s="429">
        <f t="shared" ref="AT1148:AT1158" si="2760">AS1148*$E1148</f>
        <v>0</v>
      </c>
      <c r="AU1148" s="523"/>
      <c r="AV1148" s="401">
        <f t="shared" ref="AV1148:AV1158" si="2761">AU1148*$E1148</f>
        <v>0</v>
      </c>
      <c r="AW1148" s="519">
        <f t="shared" ref="AW1148:AW1158" si="2762">AS1148+AU1148</f>
        <v>0</v>
      </c>
      <c r="AX1148" s="429">
        <f t="shared" ref="AX1148:AX1158" si="2763">AW1148*$E1148</f>
        <v>0</v>
      </c>
      <c r="AY1148" s="523"/>
      <c r="AZ1148" s="687">
        <f t="shared" ref="AZ1148:AZ1158" si="2764">AY1148*$E1148</f>
        <v>0</v>
      </c>
      <c r="BA1148" s="519">
        <f t="shared" ref="BA1148:BA1158" si="2765">AW1148+AY1148</f>
        <v>0</v>
      </c>
      <c r="BB1148" s="429">
        <f t="shared" ref="BB1148:BB1158" si="2766">BA1148*$E1148</f>
        <v>0</v>
      </c>
      <c r="BC1148" s="523"/>
      <c r="BD1148" s="687">
        <f t="shared" ref="BD1148:BD1158" si="2767">BC1148*$E1148</f>
        <v>0</v>
      </c>
      <c r="BE1148" s="519">
        <f t="shared" ref="BE1148:BE1158" si="2768">BA1148+BC1148</f>
        <v>0</v>
      </c>
      <c r="BF1148" s="429">
        <f t="shared" ref="BF1148:BF1158" si="2769">BE1148*$E1148</f>
        <v>0</v>
      </c>
      <c r="BG1148" s="523"/>
      <c r="BH1148" s="687">
        <f t="shared" ref="BH1148:BH1158" si="2770">BG1148*$E1148</f>
        <v>0</v>
      </c>
      <c r="BI1148" s="519">
        <f t="shared" ref="BI1148:BI1158" si="2771">BE1148+BG1148</f>
        <v>0</v>
      </c>
      <c r="BJ1148" s="429">
        <f t="shared" ref="BJ1148:BJ1158" si="2772">BI1148*$E1148</f>
        <v>0</v>
      </c>
      <c r="BK1148" s="523"/>
      <c r="BL1148" s="687">
        <f t="shared" ref="BL1148:BL1158" si="2773">BK1148*$E1148</f>
        <v>0</v>
      </c>
      <c r="BM1148" s="519">
        <f t="shared" ref="BM1148:BM1158" si="2774">BI1148+BK1148</f>
        <v>0</v>
      </c>
      <c r="BN1148" s="429">
        <f t="shared" ref="BN1148:BN1158" si="2775">BM1148*$E1148</f>
        <v>0</v>
      </c>
      <c r="BO1148" s="718"/>
      <c r="BP1148" s="706">
        <f t="shared" ref="BP1148:BP1158" si="2776">BO1148*$E1148</f>
        <v>0</v>
      </c>
      <c r="BQ1148" s="718">
        <f t="shared" ref="BQ1148:BQ1158" si="2777">BM1148+BO1148</f>
        <v>0</v>
      </c>
      <c r="BR1148" s="706">
        <f t="shared" ref="BR1148:BR1158" si="2778">BQ1148*$E1148</f>
        <v>0</v>
      </c>
      <c r="BS1148" s="718"/>
      <c r="BT1148" s="706">
        <f t="shared" ref="BT1148:BT1158" si="2779">BS1148*$E1148</f>
        <v>0</v>
      </c>
      <c r="BU1148" s="718">
        <f t="shared" ref="BU1148:BU1158" si="2780">BQ1148+BS1148</f>
        <v>0</v>
      </c>
      <c r="BV1148" s="706">
        <f t="shared" ref="BV1148:BV1158" si="2781">BU1148*$E1148</f>
        <v>0</v>
      </c>
      <c r="BW1148" s="718"/>
      <c r="BX1148" s="706">
        <f t="shared" ref="BX1148:BX1158" si="2782">BW1148*$E1148</f>
        <v>0</v>
      </c>
      <c r="BY1148" s="718">
        <f t="shared" ref="BY1148:BY1158" si="2783">BU1148+BW1148</f>
        <v>0</v>
      </c>
      <c r="BZ1148" s="706">
        <f t="shared" ref="BZ1148:BZ1158" si="2784">BY1148*$E1148</f>
        <v>0</v>
      </c>
      <c r="CA1148" s="718"/>
      <c r="CB1148" s="706">
        <f t="shared" ref="CB1148:CB1158" si="2785">CA1148*$E1148</f>
        <v>0</v>
      </c>
      <c r="CC1148" s="718">
        <f t="shared" ref="CC1148:CC1158" si="2786">BY1148+CA1148</f>
        <v>0</v>
      </c>
      <c r="CD1148" s="706">
        <f t="shared" ref="CD1148:CD1158" si="2787">CC1148*$E1148</f>
        <v>0</v>
      </c>
      <c r="CE1148" s="706"/>
      <c r="CF1148" s="402">
        <f t="shared" si="2678"/>
        <v>17061580.800000001</v>
      </c>
    </row>
    <row r="1149" spans="1:84">
      <c r="B1149" s="454" t="s">
        <v>1652</v>
      </c>
      <c r="C1149" s="457" t="s">
        <v>1653</v>
      </c>
      <c r="D1149" s="456" t="s">
        <v>404</v>
      </c>
      <c r="E1149" s="451">
        <v>24750</v>
      </c>
      <c r="F1149" s="399">
        <v>2720</v>
      </c>
      <c r="G1149" s="400">
        <f t="shared" si="2735"/>
        <v>67320000</v>
      </c>
      <c r="H1149" s="400"/>
      <c r="I1149" s="400"/>
      <c r="J1149" s="400"/>
      <c r="K1149" s="523">
        <v>262.5</v>
      </c>
      <c r="L1149" s="400">
        <f>K1149*E1149</f>
        <v>6496875</v>
      </c>
      <c r="M1149" s="513">
        <f t="shared" si="2736"/>
        <v>262.5</v>
      </c>
      <c r="N1149" s="401">
        <f t="shared" si="2737"/>
        <v>6496875</v>
      </c>
      <c r="O1149" s="523">
        <f>300</f>
        <v>300</v>
      </c>
      <c r="P1149" s="400">
        <f>O1149*E1149</f>
        <v>7425000</v>
      </c>
      <c r="Q1149" s="513">
        <f t="shared" si="2738"/>
        <v>562.5</v>
      </c>
      <c r="R1149" s="401">
        <f t="shared" si="2739"/>
        <v>13921875</v>
      </c>
      <c r="S1149" s="548">
        <f>300</f>
        <v>300</v>
      </c>
      <c r="T1149" s="400">
        <f t="shared" si="2740"/>
        <v>7425000</v>
      </c>
      <c r="U1149" s="513">
        <f t="shared" si="2741"/>
        <v>862.5</v>
      </c>
      <c r="V1149" s="401">
        <f t="shared" si="2742"/>
        <v>21346875</v>
      </c>
      <c r="W1149" s="523"/>
      <c r="X1149" s="401">
        <f t="shared" si="2743"/>
        <v>0</v>
      </c>
      <c r="Y1149" s="513">
        <f t="shared" si="2744"/>
        <v>862.5</v>
      </c>
      <c r="Z1149" s="401">
        <f t="shared" si="2745"/>
        <v>21346875</v>
      </c>
      <c r="AA1149" s="513"/>
      <c r="AB1149" s="401">
        <f t="shared" si="2746"/>
        <v>0</v>
      </c>
      <c r="AC1149" s="513">
        <f t="shared" si="2747"/>
        <v>862.5</v>
      </c>
      <c r="AD1149" s="401">
        <f t="shared" si="2748"/>
        <v>21346875</v>
      </c>
      <c r="AE1149" s="513"/>
      <c r="AF1149" s="401">
        <f t="shared" si="2749"/>
        <v>0</v>
      </c>
      <c r="AG1149" s="513">
        <f t="shared" si="2750"/>
        <v>862.5</v>
      </c>
      <c r="AH1149" s="401">
        <f t="shared" si="2751"/>
        <v>21346875</v>
      </c>
      <c r="AI1149" s="513"/>
      <c r="AJ1149" s="401">
        <f t="shared" si="2752"/>
        <v>0</v>
      </c>
      <c r="AK1149" s="513">
        <f t="shared" si="2753"/>
        <v>862.5</v>
      </c>
      <c r="AL1149" s="401">
        <f t="shared" si="2754"/>
        <v>21346875</v>
      </c>
      <c r="AM1149" s="519"/>
      <c r="AN1149" s="429">
        <f t="shared" si="2755"/>
        <v>0</v>
      </c>
      <c r="AO1149" s="519">
        <f t="shared" si="2756"/>
        <v>862.5</v>
      </c>
      <c r="AP1149" s="429">
        <f t="shared" si="2757"/>
        <v>21346875</v>
      </c>
      <c r="AQ1149" s="600"/>
      <c r="AR1149" s="401">
        <f t="shared" si="2758"/>
        <v>0</v>
      </c>
      <c r="AS1149" s="519">
        <f t="shared" si="2759"/>
        <v>862.5</v>
      </c>
      <c r="AT1149" s="429">
        <f t="shared" si="2760"/>
        <v>21346875</v>
      </c>
      <c r="AU1149" s="523"/>
      <c r="AV1149" s="401">
        <f t="shared" si="2761"/>
        <v>0</v>
      </c>
      <c r="AW1149" s="519">
        <f t="shared" si="2762"/>
        <v>862.5</v>
      </c>
      <c r="AX1149" s="429">
        <f t="shared" si="2763"/>
        <v>21346875</v>
      </c>
      <c r="AY1149" s="523"/>
      <c r="AZ1149" s="687">
        <f t="shared" si="2764"/>
        <v>0</v>
      </c>
      <c r="BA1149" s="519">
        <f t="shared" si="2765"/>
        <v>862.5</v>
      </c>
      <c r="BB1149" s="429">
        <f t="shared" si="2766"/>
        <v>21346875</v>
      </c>
      <c r="BC1149" s="523"/>
      <c r="BD1149" s="687">
        <f t="shared" si="2767"/>
        <v>0</v>
      </c>
      <c r="BE1149" s="519">
        <f t="shared" si="2768"/>
        <v>862.5</v>
      </c>
      <c r="BF1149" s="429">
        <f t="shared" si="2769"/>
        <v>21346875</v>
      </c>
      <c r="BG1149" s="523"/>
      <c r="BH1149" s="687">
        <f t="shared" si="2770"/>
        <v>0</v>
      </c>
      <c r="BI1149" s="519">
        <f t="shared" si="2771"/>
        <v>862.5</v>
      </c>
      <c r="BJ1149" s="429">
        <f t="shared" si="2772"/>
        <v>21346875</v>
      </c>
      <c r="BK1149" s="523"/>
      <c r="BL1149" s="687">
        <f t="shared" si="2773"/>
        <v>0</v>
      </c>
      <c r="BM1149" s="519">
        <f t="shared" si="2774"/>
        <v>862.5</v>
      </c>
      <c r="BN1149" s="429">
        <f t="shared" si="2775"/>
        <v>21346875</v>
      </c>
      <c r="BO1149" s="718"/>
      <c r="BP1149" s="706">
        <f t="shared" si="2776"/>
        <v>0</v>
      </c>
      <c r="BQ1149" s="718">
        <f t="shared" si="2777"/>
        <v>862.5</v>
      </c>
      <c r="BR1149" s="706">
        <f t="shared" si="2778"/>
        <v>21346875</v>
      </c>
      <c r="BS1149" s="718"/>
      <c r="BT1149" s="706">
        <f t="shared" si="2779"/>
        <v>0</v>
      </c>
      <c r="BU1149" s="718">
        <f t="shared" si="2780"/>
        <v>862.5</v>
      </c>
      <c r="BV1149" s="706">
        <f t="shared" si="2781"/>
        <v>21346875</v>
      </c>
      <c r="BW1149" s="718"/>
      <c r="BX1149" s="706">
        <f t="shared" si="2782"/>
        <v>0</v>
      </c>
      <c r="BY1149" s="718">
        <f t="shared" si="2783"/>
        <v>862.5</v>
      </c>
      <c r="BZ1149" s="706">
        <f t="shared" si="2784"/>
        <v>21346875</v>
      </c>
      <c r="CA1149" s="718"/>
      <c r="CB1149" s="706">
        <f t="shared" si="2785"/>
        <v>0</v>
      </c>
      <c r="CC1149" s="718">
        <f t="shared" si="2786"/>
        <v>862.5</v>
      </c>
      <c r="CD1149" s="706">
        <f t="shared" si="2787"/>
        <v>21346875</v>
      </c>
      <c r="CE1149" s="706"/>
      <c r="CF1149" s="402">
        <f t="shared" si="2678"/>
        <v>0</v>
      </c>
    </row>
    <row r="1150" spans="1:84">
      <c r="B1150" s="454" t="s">
        <v>1654</v>
      </c>
      <c r="C1150" s="457" t="s">
        <v>1655</v>
      </c>
      <c r="D1150" s="456" t="s">
        <v>404</v>
      </c>
      <c r="E1150" s="451">
        <v>65084.58</v>
      </c>
      <c r="F1150" s="399">
        <v>0</v>
      </c>
      <c r="G1150" s="400">
        <f t="shared" si="2735"/>
        <v>0</v>
      </c>
      <c r="H1150" s="400"/>
      <c r="I1150" s="400"/>
      <c r="J1150" s="400"/>
      <c r="K1150" s="523"/>
      <c r="L1150" s="400"/>
      <c r="M1150" s="513">
        <f t="shared" si="2736"/>
        <v>0</v>
      </c>
      <c r="N1150" s="401">
        <f t="shared" si="2737"/>
        <v>0</v>
      </c>
      <c r="O1150" s="523"/>
      <c r="P1150" s="400"/>
      <c r="Q1150" s="513">
        <f t="shared" si="2738"/>
        <v>0</v>
      </c>
      <c r="R1150" s="401">
        <f t="shared" si="2739"/>
        <v>0</v>
      </c>
      <c r="S1150" s="548">
        <f>310</f>
        <v>310</v>
      </c>
      <c r="T1150" s="400">
        <f t="shared" si="2740"/>
        <v>20176219.800000001</v>
      </c>
      <c r="U1150" s="513">
        <f t="shared" si="2741"/>
        <v>310</v>
      </c>
      <c r="V1150" s="401">
        <f t="shared" si="2742"/>
        <v>20176219.800000001</v>
      </c>
      <c r="W1150" s="523"/>
      <c r="X1150" s="401">
        <f t="shared" si="2743"/>
        <v>0</v>
      </c>
      <c r="Y1150" s="513">
        <f t="shared" si="2744"/>
        <v>310</v>
      </c>
      <c r="Z1150" s="401">
        <f t="shared" si="2745"/>
        <v>20176219.800000001</v>
      </c>
      <c r="AA1150" s="513"/>
      <c r="AB1150" s="401">
        <f t="shared" si="2746"/>
        <v>0</v>
      </c>
      <c r="AC1150" s="513">
        <f t="shared" si="2747"/>
        <v>310</v>
      </c>
      <c r="AD1150" s="401">
        <f t="shared" si="2748"/>
        <v>20176219.800000001</v>
      </c>
      <c r="AE1150" s="513">
        <v>1584.51</v>
      </c>
      <c r="AF1150" s="401">
        <f t="shared" si="2749"/>
        <v>103127167.8558</v>
      </c>
      <c r="AG1150" s="513">
        <f t="shared" si="2750"/>
        <v>1894.51</v>
      </c>
      <c r="AH1150" s="401">
        <f t="shared" si="2751"/>
        <v>123303387.6558</v>
      </c>
      <c r="AI1150" s="513">
        <f>1590.24-AE1150</f>
        <v>5.7300000000000182</v>
      </c>
      <c r="AJ1150" s="401">
        <f t="shared" si="2752"/>
        <v>372934.64340000116</v>
      </c>
      <c r="AK1150" s="513">
        <f t="shared" si="2753"/>
        <v>1900.24</v>
      </c>
      <c r="AL1150" s="401">
        <f t="shared" si="2754"/>
        <v>123676322.2992</v>
      </c>
      <c r="AM1150" s="519"/>
      <c r="AN1150" s="429">
        <f t="shared" si="2755"/>
        <v>0</v>
      </c>
      <c r="AO1150" s="519">
        <f t="shared" si="2756"/>
        <v>1900.24</v>
      </c>
      <c r="AP1150" s="429">
        <f t="shared" si="2757"/>
        <v>123676322.2992</v>
      </c>
      <c r="AQ1150" s="600"/>
      <c r="AR1150" s="401">
        <f t="shared" si="2758"/>
        <v>0</v>
      </c>
      <c r="AS1150" s="519">
        <f t="shared" si="2759"/>
        <v>1900.24</v>
      </c>
      <c r="AT1150" s="429">
        <f t="shared" si="2760"/>
        <v>123676322.2992</v>
      </c>
      <c r="AU1150" s="523"/>
      <c r="AV1150" s="401">
        <f t="shared" si="2761"/>
        <v>0</v>
      </c>
      <c r="AW1150" s="519">
        <f t="shared" si="2762"/>
        <v>1900.24</v>
      </c>
      <c r="AX1150" s="429">
        <f t="shared" si="2763"/>
        <v>123676322.2992</v>
      </c>
      <c r="AY1150" s="523"/>
      <c r="AZ1150" s="687">
        <f t="shared" si="2764"/>
        <v>0</v>
      </c>
      <c r="BA1150" s="519">
        <f t="shared" si="2765"/>
        <v>1900.24</v>
      </c>
      <c r="BB1150" s="429">
        <f t="shared" si="2766"/>
        <v>123676322.2992</v>
      </c>
      <c r="BC1150" s="523"/>
      <c r="BD1150" s="687">
        <f t="shared" si="2767"/>
        <v>0</v>
      </c>
      <c r="BE1150" s="519">
        <f t="shared" si="2768"/>
        <v>1900.24</v>
      </c>
      <c r="BF1150" s="429">
        <f t="shared" si="2769"/>
        <v>123676322.2992</v>
      </c>
      <c r="BG1150" s="523"/>
      <c r="BH1150" s="687">
        <f t="shared" si="2770"/>
        <v>0</v>
      </c>
      <c r="BI1150" s="519">
        <f t="shared" si="2771"/>
        <v>1900.24</v>
      </c>
      <c r="BJ1150" s="429">
        <f t="shared" si="2772"/>
        <v>123676322.2992</v>
      </c>
      <c r="BK1150" s="523"/>
      <c r="BL1150" s="687">
        <f t="shared" si="2773"/>
        <v>0</v>
      </c>
      <c r="BM1150" s="519">
        <f t="shared" si="2774"/>
        <v>1900.24</v>
      </c>
      <c r="BN1150" s="429">
        <f t="shared" si="2775"/>
        <v>123676322.2992</v>
      </c>
      <c r="BO1150" s="718"/>
      <c r="BP1150" s="706">
        <f t="shared" si="2776"/>
        <v>0</v>
      </c>
      <c r="BQ1150" s="718">
        <f t="shared" si="2777"/>
        <v>1900.24</v>
      </c>
      <c r="BR1150" s="706">
        <f t="shared" si="2778"/>
        <v>123676322.2992</v>
      </c>
      <c r="BS1150" s="718"/>
      <c r="BT1150" s="706">
        <f t="shared" si="2779"/>
        <v>0</v>
      </c>
      <c r="BU1150" s="718">
        <f t="shared" si="2780"/>
        <v>1900.24</v>
      </c>
      <c r="BV1150" s="706">
        <f t="shared" si="2781"/>
        <v>123676322.2992</v>
      </c>
      <c r="BW1150" s="718"/>
      <c r="BX1150" s="706">
        <f t="shared" si="2782"/>
        <v>0</v>
      </c>
      <c r="BY1150" s="718">
        <f t="shared" si="2783"/>
        <v>1900.24</v>
      </c>
      <c r="BZ1150" s="706">
        <f t="shared" si="2784"/>
        <v>123676322.2992</v>
      </c>
      <c r="CA1150" s="718"/>
      <c r="CB1150" s="706">
        <f t="shared" si="2785"/>
        <v>0</v>
      </c>
      <c r="CC1150" s="718">
        <f t="shared" si="2786"/>
        <v>1900.24</v>
      </c>
      <c r="CD1150" s="706">
        <f t="shared" si="2787"/>
        <v>123676322.2992</v>
      </c>
      <c r="CE1150" s="706"/>
      <c r="CF1150" s="402">
        <f t="shared" si="2678"/>
        <v>123680313.20274301</v>
      </c>
    </row>
    <row r="1151" spans="1:84">
      <c r="B1151" s="454" t="s">
        <v>1656</v>
      </c>
      <c r="C1151" s="457" t="s">
        <v>1657</v>
      </c>
      <c r="D1151" s="456" t="s">
        <v>404</v>
      </c>
      <c r="E1151" s="451">
        <v>6272.64</v>
      </c>
      <c r="F1151" s="399">
        <v>2720</v>
      </c>
      <c r="G1151" s="400">
        <f t="shared" si="2735"/>
        <v>17061580.800000001</v>
      </c>
      <c r="H1151" s="400"/>
      <c r="I1151" s="400"/>
      <c r="J1151" s="400"/>
      <c r="K1151" s="523"/>
      <c r="L1151" s="400"/>
      <c r="M1151" s="513">
        <f t="shared" si="2736"/>
        <v>0</v>
      </c>
      <c r="N1151" s="401">
        <f t="shared" si="2737"/>
        <v>0</v>
      </c>
      <c r="O1151" s="523"/>
      <c r="P1151" s="400"/>
      <c r="Q1151" s="513">
        <f t="shared" si="2738"/>
        <v>0</v>
      </c>
      <c r="R1151" s="401">
        <f t="shared" si="2739"/>
        <v>0</v>
      </c>
      <c r="S1151" s="548"/>
      <c r="T1151" s="400">
        <f t="shared" si="2740"/>
        <v>0</v>
      </c>
      <c r="U1151" s="513">
        <f t="shared" si="2741"/>
        <v>0</v>
      </c>
      <c r="V1151" s="401">
        <f t="shared" si="2742"/>
        <v>0</v>
      </c>
      <c r="W1151" s="523"/>
      <c r="X1151" s="401">
        <f t="shared" si="2743"/>
        <v>0</v>
      </c>
      <c r="Y1151" s="513">
        <f t="shared" si="2744"/>
        <v>0</v>
      </c>
      <c r="Z1151" s="401">
        <f t="shared" si="2745"/>
        <v>0</v>
      </c>
      <c r="AA1151" s="513"/>
      <c r="AB1151" s="401">
        <f t="shared" si="2746"/>
        <v>0</v>
      </c>
      <c r="AC1151" s="513">
        <f t="shared" si="2747"/>
        <v>0</v>
      </c>
      <c r="AD1151" s="401">
        <f t="shared" si="2748"/>
        <v>0</v>
      </c>
      <c r="AE1151" s="513"/>
      <c r="AF1151" s="401">
        <f t="shared" si="2749"/>
        <v>0</v>
      </c>
      <c r="AG1151" s="513">
        <f t="shared" si="2750"/>
        <v>0</v>
      </c>
      <c r="AH1151" s="401">
        <f t="shared" si="2751"/>
        <v>0</v>
      </c>
      <c r="AI1151" s="513"/>
      <c r="AJ1151" s="401">
        <f t="shared" si="2752"/>
        <v>0</v>
      </c>
      <c r="AK1151" s="513">
        <f t="shared" si="2753"/>
        <v>0</v>
      </c>
      <c r="AL1151" s="401">
        <f t="shared" si="2754"/>
        <v>0</v>
      </c>
      <c r="AM1151" s="519"/>
      <c r="AN1151" s="429">
        <f t="shared" si="2755"/>
        <v>0</v>
      </c>
      <c r="AO1151" s="519">
        <f t="shared" si="2756"/>
        <v>0</v>
      </c>
      <c r="AP1151" s="429">
        <f t="shared" si="2757"/>
        <v>0</v>
      </c>
      <c r="AQ1151" s="600"/>
      <c r="AR1151" s="401">
        <f t="shared" si="2758"/>
        <v>0</v>
      </c>
      <c r="AS1151" s="519">
        <f t="shared" si="2759"/>
        <v>0</v>
      </c>
      <c r="AT1151" s="429">
        <f t="shared" si="2760"/>
        <v>0</v>
      </c>
      <c r="AU1151" s="523"/>
      <c r="AV1151" s="401">
        <f t="shared" si="2761"/>
        <v>0</v>
      </c>
      <c r="AW1151" s="519">
        <f t="shared" si="2762"/>
        <v>0</v>
      </c>
      <c r="AX1151" s="429">
        <f t="shared" si="2763"/>
        <v>0</v>
      </c>
      <c r="AY1151" s="523"/>
      <c r="AZ1151" s="687">
        <f t="shared" si="2764"/>
        <v>0</v>
      </c>
      <c r="BA1151" s="519">
        <f t="shared" si="2765"/>
        <v>0</v>
      </c>
      <c r="BB1151" s="429">
        <f t="shared" si="2766"/>
        <v>0</v>
      </c>
      <c r="BC1151" s="523"/>
      <c r="BD1151" s="687">
        <f t="shared" si="2767"/>
        <v>0</v>
      </c>
      <c r="BE1151" s="519">
        <f t="shared" si="2768"/>
        <v>0</v>
      </c>
      <c r="BF1151" s="429">
        <f t="shared" si="2769"/>
        <v>0</v>
      </c>
      <c r="BG1151" s="523"/>
      <c r="BH1151" s="687">
        <f t="shared" si="2770"/>
        <v>0</v>
      </c>
      <c r="BI1151" s="519">
        <f t="shared" si="2771"/>
        <v>0</v>
      </c>
      <c r="BJ1151" s="429">
        <f t="shared" si="2772"/>
        <v>0</v>
      </c>
      <c r="BK1151" s="523"/>
      <c r="BL1151" s="687">
        <f t="shared" si="2773"/>
        <v>0</v>
      </c>
      <c r="BM1151" s="519">
        <f t="shared" si="2774"/>
        <v>0</v>
      </c>
      <c r="BN1151" s="429">
        <f t="shared" si="2775"/>
        <v>0</v>
      </c>
      <c r="BO1151" s="718"/>
      <c r="BP1151" s="706">
        <f t="shared" si="2776"/>
        <v>0</v>
      </c>
      <c r="BQ1151" s="718">
        <f t="shared" si="2777"/>
        <v>0</v>
      </c>
      <c r="BR1151" s="706">
        <f t="shared" si="2778"/>
        <v>0</v>
      </c>
      <c r="BS1151" s="718"/>
      <c r="BT1151" s="706">
        <f t="shared" si="2779"/>
        <v>0</v>
      </c>
      <c r="BU1151" s="718">
        <f t="shared" si="2780"/>
        <v>0</v>
      </c>
      <c r="BV1151" s="706">
        <f t="shared" si="2781"/>
        <v>0</v>
      </c>
      <c r="BW1151" s="718"/>
      <c r="BX1151" s="706">
        <f t="shared" si="2782"/>
        <v>0</v>
      </c>
      <c r="BY1151" s="718">
        <f t="shared" si="2783"/>
        <v>0</v>
      </c>
      <c r="BZ1151" s="706">
        <f t="shared" si="2784"/>
        <v>0</v>
      </c>
      <c r="CA1151" s="718"/>
      <c r="CB1151" s="706">
        <f t="shared" si="2785"/>
        <v>0</v>
      </c>
      <c r="CC1151" s="718">
        <f t="shared" si="2786"/>
        <v>0</v>
      </c>
      <c r="CD1151" s="706">
        <f t="shared" si="2787"/>
        <v>0</v>
      </c>
      <c r="CE1151" s="706"/>
      <c r="CF1151" s="402">
        <f t="shared" si="2678"/>
        <v>180065516.40000001</v>
      </c>
    </row>
    <row r="1152" spans="1:84" ht="90">
      <c r="B1152" s="454" t="s">
        <v>1658</v>
      </c>
      <c r="C1152" s="455" t="s">
        <v>1659</v>
      </c>
      <c r="D1152" s="456" t="s">
        <v>404</v>
      </c>
      <c r="E1152" s="451">
        <v>3078.9</v>
      </c>
      <c r="F1152" s="399">
        <v>0</v>
      </c>
      <c r="G1152" s="400">
        <f t="shared" si="2735"/>
        <v>0</v>
      </c>
      <c r="H1152" s="400"/>
      <c r="I1152" s="400"/>
      <c r="J1152" s="400"/>
      <c r="K1152" s="523"/>
      <c r="L1152" s="400"/>
      <c r="M1152" s="513">
        <f t="shared" si="2736"/>
        <v>0</v>
      </c>
      <c r="N1152" s="401">
        <f t="shared" si="2737"/>
        <v>0</v>
      </c>
      <c r="O1152" s="523"/>
      <c r="P1152" s="400"/>
      <c r="Q1152" s="513">
        <f t="shared" si="2738"/>
        <v>0</v>
      </c>
      <c r="R1152" s="401">
        <f t="shared" si="2739"/>
        <v>0</v>
      </c>
      <c r="S1152" s="548"/>
      <c r="T1152" s="400">
        <f t="shared" si="2740"/>
        <v>0</v>
      </c>
      <c r="U1152" s="513">
        <f t="shared" si="2741"/>
        <v>0</v>
      </c>
      <c r="V1152" s="401">
        <f t="shared" si="2742"/>
        <v>0</v>
      </c>
      <c r="W1152" s="523"/>
      <c r="X1152" s="401">
        <f t="shared" si="2743"/>
        <v>0</v>
      </c>
      <c r="Y1152" s="513">
        <f t="shared" si="2744"/>
        <v>0</v>
      </c>
      <c r="Z1152" s="401">
        <f t="shared" si="2745"/>
        <v>0</v>
      </c>
      <c r="AA1152" s="513"/>
      <c r="AB1152" s="401">
        <f t="shared" si="2746"/>
        <v>0</v>
      </c>
      <c r="AC1152" s="513">
        <f t="shared" si="2747"/>
        <v>0</v>
      </c>
      <c r="AD1152" s="401">
        <f t="shared" si="2748"/>
        <v>0</v>
      </c>
      <c r="AE1152" s="513"/>
      <c r="AF1152" s="401">
        <f t="shared" si="2749"/>
        <v>0</v>
      </c>
      <c r="AG1152" s="513">
        <f t="shared" si="2750"/>
        <v>0</v>
      </c>
      <c r="AH1152" s="401">
        <f t="shared" si="2751"/>
        <v>0</v>
      </c>
      <c r="AI1152" s="513">
        <f>3958.07*0.45*2</f>
        <v>3562.2630000000004</v>
      </c>
      <c r="AJ1152" s="401">
        <f t="shared" si="2752"/>
        <v>10967851.550700001</v>
      </c>
      <c r="AK1152" s="513">
        <f t="shared" si="2753"/>
        <v>3562.2630000000004</v>
      </c>
      <c r="AL1152" s="401">
        <f t="shared" si="2754"/>
        <v>10967851.550700001</v>
      </c>
      <c r="AM1152" s="519"/>
      <c r="AN1152" s="429">
        <f t="shared" si="2755"/>
        <v>0</v>
      </c>
      <c r="AO1152" s="519">
        <f t="shared" si="2756"/>
        <v>3562.2630000000004</v>
      </c>
      <c r="AP1152" s="429">
        <f t="shared" si="2757"/>
        <v>10967851.550700001</v>
      </c>
      <c r="AQ1152" s="600"/>
      <c r="AR1152" s="401">
        <f t="shared" si="2758"/>
        <v>0</v>
      </c>
      <c r="AS1152" s="519">
        <f t="shared" si="2759"/>
        <v>3562.2630000000004</v>
      </c>
      <c r="AT1152" s="429">
        <f t="shared" si="2760"/>
        <v>10967851.550700001</v>
      </c>
      <c r="AU1152" s="523"/>
      <c r="AV1152" s="401">
        <f t="shared" si="2761"/>
        <v>0</v>
      </c>
      <c r="AW1152" s="519">
        <f t="shared" si="2762"/>
        <v>3562.2630000000004</v>
      </c>
      <c r="AX1152" s="429">
        <f t="shared" si="2763"/>
        <v>10967851.550700001</v>
      </c>
      <c r="AY1152" s="523"/>
      <c r="AZ1152" s="687">
        <f t="shared" si="2764"/>
        <v>0</v>
      </c>
      <c r="BA1152" s="519">
        <f t="shared" si="2765"/>
        <v>3562.2630000000004</v>
      </c>
      <c r="BB1152" s="429">
        <f t="shared" si="2766"/>
        <v>10967851.550700001</v>
      </c>
      <c r="BC1152" s="523"/>
      <c r="BD1152" s="687">
        <f t="shared" si="2767"/>
        <v>0</v>
      </c>
      <c r="BE1152" s="519">
        <f t="shared" si="2768"/>
        <v>3562.2630000000004</v>
      </c>
      <c r="BF1152" s="429">
        <f t="shared" si="2769"/>
        <v>10967851.550700001</v>
      </c>
      <c r="BG1152" s="523"/>
      <c r="BH1152" s="687">
        <f t="shared" si="2770"/>
        <v>0</v>
      </c>
      <c r="BI1152" s="519">
        <f t="shared" si="2771"/>
        <v>3562.2630000000004</v>
      </c>
      <c r="BJ1152" s="429">
        <f t="shared" si="2772"/>
        <v>10967851.550700001</v>
      </c>
      <c r="BK1152" s="523"/>
      <c r="BL1152" s="687">
        <f t="shared" si="2773"/>
        <v>0</v>
      </c>
      <c r="BM1152" s="519">
        <f t="shared" si="2774"/>
        <v>3562.2630000000004</v>
      </c>
      <c r="BN1152" s="429">
        <f t="shared" si="2775"/>
        <v>10967851.550700001</v>
      </c>
      <c r="BO1152" s="718"/>
      <c r="BP1152" s="706">
        <f t="shared" si="2776"/>
        <v>0</v>
      </c>
      <c r="BQ1152" s="718">
        <f t="shared" si="2777"/>
        <v>3562.2630000000004</v>
      </c>
      <c r="BR1152" s="706">
        <f t="shared" si="2778"/>
        <v>10967851.550700001</v>
      </c>
      <c r="BS1152" s="718"/>
      <c r="BT1152" s="706">
        <f t="shared" si="2779"/>
        <v>0</v>
      </c>
      <c r="BU1152" s="718">
        <f t="shared" si="2780"/>
        <v>3562.2630000000004</v>
      </c>
      <c r="BV1152" s="706">
        <f t="shared" si="2781"/>
        <v>10967851.550700001</v>
      </c>
      <c r="BW1152" s="718"/>
      <c r="BX1152" s="706">
        <f t="shared" si="2782"/>
        <v>0</v>
      </c>
      <c r="BY1152" s="718">
        <f t="shared" si="2783"/>
        <v>3562.2630000000004</v>
      </c>
      <c r="BZ1152" s="706">
        <f t="shared" si="2784"/>
        <v>10967851.550700001</v>
      </c>
      <c r="CA1152" s="718"/>
      <c r="CB1152" s="706">
        <f t="shared" si="2785"/>
        <v>0</v>
      </c>
      <c r="CC1152" s="718">
        <f t="shared" si="2786"/>
        <v>3562.2630000000004</v>
      </c>
      <c r="CD1152" s="706">
        <f t="shared" si="2787"/>
        <v>10967851.550700001</v>
      </c>
      <c r="CE1152" s="706"/>
      <c r="CF1152" s="402">
        <f t="shared" si="2678"/>
        <v>0</v>
      </c>
    </row>
    <row r="1153" spans="1:84" ht="72">
      <c r="B1153" s="454" t="s">
        <v>1660</v>
      </c>
      <c r="C1153" s="455" t="s">
        <v>1661</v>
      </c>
      <c r="D1153" s="456" t="s">
        <v>404</v>
      </c>
      <c r="E1153" s="451">
        <v>94765.77</v>
      </c>
      <c r="F1153" s="399">
        <v>1305.1159</v>
      </c>
      <c r="G1153" s="400">
        <f t="shared" si="2735"/>
        <v>123680313.20274301</v>
      </c>
      <c r="H1153" s="400"/>
      <c r="I1153" s="400"/>
      <c r="J1153" s="400"/>
      <c r="K1153" s="523"/>
      <c r="L1153" s="400"/>
      <c r="M1153" s="513">
        <f t="shared" si="2736"/>
        <v>0</v>
      </c>
      <c r="N1153" s="401">
        <f t="shared" si="2737"/>
        <v>0</v>
      </c>
      <c r="O1153" s="523">
        <f>(401.57+349.42)*0.15</f>
        <v>112.6485</v>
      </c>
      <c r="P1153" s="400">
        <f>O1153*E1153</f>
        <v>10675221.841845</v>
      </c>
      <c r="Q1153" s="513">
        <f t="shared" si="2738"/>
        <v>112.6485</v>
      </c>
      <c r="R1153" s="401">
        <f t="shared" si="2739"/>
        <v>10675221.841845</v>
      </c>
      <c r="S1153" s="548">
        <f>54.15+43.69</f>
        <v>97.84</v>
      </c>
      <c r="T1153" s="400">
        <f t="shared" si="2740"/>
        <v>9271882.9368000012</v>
      </c>
      <c r="U1153" s="513">
        <f t="shared" si="2741"/>
        <v>210.48849999999999</v>
      </c>
      <c r="V1153" s="401">
        <f t="shared" si="2742"/>
        <v>19947104.778645001</v>
      </c>
      <c r="W1153" s="523"/>
      <c r="X1153" s="401">
        <f t="shared" si="2743"/>
        <v>0</v>
      </c>
      <c r="Y1153" s="513">
        <f t="shared" si="2744"/>
        <v>210.48849999999999</v>
      </c>
      <c r="Z1153" s="401">
        <f t="shared" si="2745"/>
        <v>19947104.778645001</v>
      </c>
      <c r="AA1153" s="513"/>
      <c r="AB1153" s="401">
        <f t="shared" si="2746"/>
        <v>0</v>
      </c>
      <c r="AC1153" s="513">
        <f t="shared" si="2747"/>
        <v>210.48849999999999</v>
      </c>
      <c r="AD1153" s="401">
        <f t="shared" si="2748"/>
        <v>19947104.778645001</v>
      </c>
      <c r="AE1153" s="513">
        <v>608.37</v>
      </c>
      <c r="AF1153" s="401">
        <f t="shared" si="2749"/>
        <v>57652651.494900003</v>
      </c>
      <c r="AG1153" s="513">
        <f t="shared" si="2750"/>
        <v>818.85850000000005</v>
      </c>
      <c r="AH1153" s="401">
        <f t="shared" si="2751"/>
        <v>77599756.273545012</v>
      </c>
      <c r="AI1153" s="513">
        <f>610.51-AE1153</f>
        <v>2.1399999999999864</v>
      </c>
      <c r="AJ1153" s="401">
        <f t="shared" si="2752"/>
        <v>202798.7477999987</v>
      </c>
      <c r="AK1153" s="513">
        <f t="shared" si="2753"/>
        <v>820.99850000000004</v>
      </c>
      <c r="AL1153" s="401">
        <f t="shared" si="2754"/>
        <v>77802555.021345004</v>
      </c>
      <c r="AM1153" s="519"/>
      <c r="AN1153" s="429">
        <f t="shared" si="2755"/>
        <v>0</v>
      </c>
      <c r="AO1153" s="519">
        <f t="shared" si="2756"/>
        <v>820.99850000000004</v>
      </c>
      <c r="AP1153" s="429">
        <f t="shared" si="2757"/>
        <v>77802555.021345004</v>
      </c>
      <c r="AQ1153" s="600"/>
      <c r="AR1153" s="401">
        <f t="shared" si="2758"/>
        <v>0</v>
      </c>
      <c r="AS1153" s="519">
        <f t="shared" si="2759"/>
        <v>820.99850000000004</v>
      </c>
      <c r="AT1153" s="429">
        <f t="shared" si="2760"/>
        <v>77802555.021345004</v>
      </c>
      <c r="AU1153" s="523"/>
      <c r="AV1153" s="401">
        <f t="shared" si="2761"/>
        <v>0</v>
      </c>
      <c r="AW1153" s="519">
        <f t="shared" si="2762"/>
        <v>820.99850000000004</v>
      </c>
      <c r="AX1153" s="429">
        <f t="shared" si="2763"/>
        <v>77802555.021345004</v>
      </c>
      <c r="AY1153" s="523"/>
      <c r="AZ1153" s="687">
        <f t="shared" si="2764"/>
        <v>0</v>
      </c>
      <c r="BA1153" s="519">
        <f t="shared" si="2765"/>
        <v>820.99850000000004</v>
      </c>
      <c r="BB1153" s="429">
        <f t="shared" si="2766"/>
        <v>77802555.021345004</v>
      </c>
      <c r="BC1153" s="523"/>
      <c r="BD1153" s="687">
        <f t="shared" si="2767"/>
        <v>0</v>
      </c>
      <c r="BE1153" s="519">
        <f t="shared" si="2768"/>
        <v>820.99850000000004</v>
      </c>
      <c r="BF1153" s="429">
        <f t="shared" si="2769"/>
        <v>77802555.021345004</v>
      </c>
      <c r="BG1153" s="523"/>
      <c r="BH1153" s="687">
        <f t="shared" si="2770"/>
        <v>0</v>
      </c>
      <c r="BI1153" s="519">
        <f t="shared" si="2771"/>
        <v>820.99850000000004</v>
      </c>
      <c r="BJ1153" s="429">
        <f t="shared" si="2772"/>
        <v>77802555.021345004</v>
      </c>
      <c r="BK1153" s="523"/>
      <c r="BL1153" s="687">
        <f t="shared" si="2773"/>
        <v>0</v>
      </c>
      <c r="BM1153" s="519">
        <f t="shared" si="2774"/>
        <v>820.99850000000004</v>
      </c>
      <c r="BN1153" s="429">
        <f t="shared" si="2775"/>
        <v>77802555.021345004</v>
      </c>
      <c r="BO1153" s="718"/>
      <c r="BP1153" s="706">
        <f t="shared" si="2776"/>
        <v>0</v>
      </c>
      <c r="BQ1153" s="718">
        <f t="shared" si="2777"/>
        <v>820.99850000000004</v>
      </c>
      <c r="BR1153" s="706">
        <f t="shared" si="2778"/>
        <v>77802555.021345004</v>
      </c>
      <c r="BS1153" s="718"/>
      <c r="BT1153" s="706">
        <f t="shared" si="2779"/>
        <v>0</v>
      </c>
      <c r="BU1153" s="718">
        <f t="shared" si="2780"/>
        <v>820.99850000000004</v>
      </c>
      <c r="BV1153" s="706">
        <f t="shared" si="2781"/>
        <v>77802555.021345004</v>
      </c>
      <c r="BW1153" s="718"/>
      <c r="BX1153" s="706">
        <f t="shared" si="2782"/>
        <v>0</v>
      </c>
      <c r="BY1153" s="718">
        <f t="shared" si="2783"/>
        <v>820.99850000000004</v>
      </c>
      <c r="BZ1153" s="706">
        <f t="shared" si="2784"/>
        <v>77802555.021345004</v>
      </c>
      <c r="CA1153" s="718"/>
      <c r="CB1153" s="706">
        <f t="shared" si="2785"/>
        <v>0</v>
      </c>
      <c r="CC1153" s="718">
        <f t="shared" si="2786"/>
        <v>820.99850000000004</v>
      </c>
      <c r="CD1153" s="706">
        <f t="shared" si="2787"/>
        <v>77802555.021345004</v>
      </c>
      <c r="CE1153" s="706"/>
      <c r="CF1153" s="402">
        <f t="shared" si="2678"/>
        <v>27794071.799999997</v>
      </c>
    </row>
    <row r="1154" spans="1:84" ht="72">
      <c r="B1154" s="454" t="s">
        <v>1662</v>
      </c>
      <c r="C1154" s="455" t="s">
        <v>1663</v>
      </c>
      <c r="D1154" s="456" t="s">
        <v>404</v>
      </c>
      <c r="E1154" s="451">
        <v>151315.56</v>
      </c>
      <c r="F1154" s="399">
        <v>1190</v>
      </c>
      <c r="G1154" s="400">
        <f t="shared" si="2735"/>
        <v>180065516.40000001</v>
      </c>
      <c r="H1154" s="400"/>
      <c r="I1154" s="400"/>
      <c r="J1154" s="400"/>
      <c r="K1154" s="523"/>
      <c r="L1154" s="400"/>
      <c r="M1154" s="513">
        <f t="shared" si="2736"/>
        <v>0</v>
      </c>
      <c r="N1154" s="401">
        <f t="shared" si="2737"/>
        <v>0</v>
      </c>
      <c r="O1154" s="523"/>
      <c r="P1154" s="400"/>
      <c r="Q1154" s="513">
        <f t="shared" si="2738"/>
        <v>0</v>
      </c>
      <c r="R1154" s="401">
        <f t="shared" si="2739"/>
        <v>0</v>
      </c>
      <c r="S1154" s="548"/>
      <c r="T1154" s="400"/>
      <c r="U1154" s="513">
        <f t="shared" si="2741"/>
        <v>0</v>
      </c>
      <c r="V1154" s="401">
        <f t="shared" si="2742"/>
        <v>0</v>
      </c>
      <c r="W1154" s="523"/>
      <c r="X1154" s="401">
        <f t="shared" si="2743"/>
        <v>0</v>
      </c>
      <c r="Y1154" s="513">
        <f t="shared" si="2744"/>
        <v>0</v>
      </c>
      <c r="Z1154" s="401">
        <f t="shared" si="2745"/>
        <v>0</v>
      </c>
      <c r="AA1154" s="513"/>
      <c r="AB1154" s="401">
        <f t="shared" si="2746"/>
        <v>0</v>
      </c>
      <c r="AC1154" s="513">
        <f t="shared" si="2747"/>
        <v>0</v>
      </c>
      <c r="AD1154" s="401">
        <f t="shared" si="2748"/>
        <v>0</v>
      </c>
      <c r="AE1154" s="513">
        <v>762.65</v>
      </c>
      <c r="AF1154" s="401">
        <f t="shared" si="2749"/>
        <v>115400811.83399999</v>
      </c>
      <c r="AG1154" s="513">
        <f t="shared" si="2750"/>
        <v>762.65</v>
      </c>
      <c r="AH1154" s="401">
        <f t="shared" si="2751"/>
        <v>115400811.83399999</v>
      </c>
      <c r="AI1154" s="513">
        <f>765.52-AE1154</f>
        <v>2.8700000000000045</v>
      </c>
      <c r="AJ1154" s="401">
        <f t="shared" si="2752"/>
        <v>434275.65720000066</v>
      </c>
      <c r="AK1154" s="513">
        <f t="shared" si="2753"/>
        <v>765.52</v>
      </c>
      <c r="AL1154" s="401">
        <f t="shared" si="2754"/>
        <v>115835087.4912</v>
      </c>
      <c r="AM1154" s="519"/>
      <c r="AN1154" s="429">
        <f t="shared" si="2755"/>
        <v>0</v>
      </c>
      <c r="AO1154" s="519">
        <f t="shared" si="2756"/>
        <v>765.52</v>
      </c>
      <c r="AP1154" s="429">
        <f t="shared" si="2757"/>
        <v>115835087.4912</v>
      </c>
      <c r="AQ1154" s="600"/>
      <c r="AR1154" s="401">
        <f t="shared" si="2758"/>
        <v>0</v>
      </c>
      <c r="AS1154" s="519">
        <f t="shared" si="2759"/>
        <v>765.52</v>
      </c>
      <c r="AT1154" s="429">
        <f t="shared" si="2760"/>
        <v>115835087.4912</v>
      </c>
      <c r="AU1154" s="523"/>
      <c r="AV1154" s="401">
        <f t="shared" si="2761"/>
        <v>0</v>
      </c>
      <c r="AW1154" s="519">
        <f t="shared" si="2762"/>
        <v>765.52</v>
      </c>
      <c r="AX1154" s="429">
        <f t="shared" si="2763"/>
        <v>115835087.4912</v>
      </c>
      <c r="AY1154" s="523"/>
      <c r="AZ1154" s="687">
        <f t="shared" si="2764"/>
        <v>0</v>
      </c>
      <c r="BA1154" s="519">
        <f t="shared" si="2765"/>
        <v>765.52</v>
      </c>
      <c r="BB1154" s="429">
        <f t="shared" si="2766"/>
        <v>115835087.4912</v>
      </c>
      <c r="BC1154" s="523"/>
      <c r="BD1154" s="687">
        <f t="shared" si="2767"/>
        <v>0</v>
      </c>
      <c r="BE1154" s="519">
        <f t="shared" si="2768"/>
        <v>765.52</v>
      </c>
      <c r="BF1154" s="429">
        <f t="shared" si="2769"/>
        <v>115835087.4912</v>
      </c>
      <c r="BG1154" s="523"/>
      <c r="BH1154" s="687">
        <f t="shared" si="2770"/>
        <v>0</v>
      </c>
      <c r="BI1154" s="519">
        <f t="shared" si="2771"/>
        <v>765.52</v>
      </c>
      <c r="BJ1154" s="429">
        <f t="shared" si="2772"/>
        <v>115835087.4912</v>
      </c>
      <c r="BK1154" s="523"/>
      <c r="BL1154" s="687">
        <f t="shared" si="2773"/>
        <v>0</v>
      </c>
      <c r="BM1154" s="519">
        <f t="shared" si="2774"/>
        <v>765.52</v>
      </c>
      <c r="BN1154" s="429">
        <f t="shared" si="2775"/>
        <v>115835087.4912</v>
      </c>
      <c r="BO1154" s="718"/>
      <c r="BP1154" s="706">
        <f t="shared" si="2776"/>
        <v>0</v>
      </c>
      <c r="BQ1154" s="718">
        <f t="shared" si="2777"/>
        <v>765.52</v>
      </c>
      <c r="BR1154" s="706">
        <f t="shared" si="2778"/>
        <v>115835087.4912</v>
      </c>
      <c r="BS1154" s="718"/>
      <c r="BT1154" s="706">
        <f t="shared" si="2779"/>
        <v>0</v>
      </c>
      <c r="BU1154" s="718">
        <f t="shared" si="2780"/>
        <v>765.52</v>
      </c>
      <c r="BV1154" s="706">
        <f t="shared" si="2781"/>
        <v>115835087.4912</v>
      </c>
      <c r="BW1154" s="718"/>
      <c r="BX1154" s="706">
        <f t="shared" si="2782"/>
        <v>0</v>
      </c>
      <c r="BY1154" s="718">
        <f t="shared" si="2783"/>
        <v>765.52</v>
      </c>
      <c r="BZ1154" s="706">
        <f t="shared" si="2784"/>
        <v>115835087.4912</v>
      </c>
      <c r="CA1154" s="718"/>
      <c r="CB1154" s="706">
        <f t="shared" si="2785"/>
        <v>0</v>
      </c>
      <c r="CC1154" s="718">
        <f t="shared" si="2786"/>
        <v>765.52</v>
      </c>
      <c r="CD1154" s="706">
        <f t="shared" si="2787"/>
        <v>115835087.4912</v>
      </c>
      <c r="CE1154" s="706"/>
      <c r="CF1154" s="402">
        <f t="shared" si="2678"/>
        <v>0</v>
      </c>
    </row>
    <row r="1155" spans="1:84" ht="90">
      <c r="B1155" s="454" t="s">
        <v>1664</v>
      </c>
      <c r="C1155" s="455" t="s">
        <v>1665</v>
      </c>
      <c r="D1155" s="456" t="s">
        <v>397</v>
      </c>
      <c r="E1155" s="451">
        <v>294030</v>
      </c>
      <c r="F1155" s="399">
        <v>0</v>
      </c>
      <c r="G1155" s="400">
        <f t="shared" si="2735"/>
        <v>0</v>
      </c>
      <c r="H1155" s="400"/>
      <c r="I1155" s="400"/>
      <c r="J1155" s="400"/>
      <c r="K1155" s="523"/>
      <c r="L1155" s="400"/>
      <c r="M1155" s="513">
        <f t="shared" si="2736"/>
        <v>0</v>
      </c>
      <c r="N1155" s="401">
        <f t="shared" si="2737"/>
        <v>0</v>
      </c>
      <c r="O1155" s="523"/>
      <c r="P1155" s="400"/>
      <c r="Q1155" s="513">
        <f t="shared" si="2738"/>
        <v>0</v>
      </c>
      <c r="R1155" s="401">
        <f t="shared" si="2739"/>
        <v>0</v>
      </c>
      <c r="S1155" s="548"/>
      <c r="T1155" s="400"/>
      <c r="U1155" s="513">
        <f t="shared" si="2741"/>
        <v>0</v>
      </c>
      <c r="V1155" s="401">
        <f t="shared" si="2742"/>
        <v>0</v>
      </c>
      <c r="W1155" s="523"/>
      <c r="X1155" s="401">
        <f t="shared" si="2743"/>
        <v>0</v>
      </c>
      <c r="Y1155" s="513">
        <f t="shared" si="2744"/>
        <v>0</v>
      </c>
      <c r="Z1155" s="401">
        <f t="shared" si="2745"/>
        <v>0</v>
      </c>
      <c r="AA1155" s="513"/>
      <c r="AB1155" s="401">
        <f t="shared" si="2746"/>
        <v>0</v>
      </c>
      <c r="AC1155" s="513">
        <f t="shared" si="2747"/>
        <v>0</v>
      </c>
      <c r="AD1155" s="401">
        <f t="shared" si="2748"/>
        <v>0</v>
      </c>
      <c r="AE1155" s="513"/>
      <c r="AF1155" s="401">
        <f t="shared" si="2749"/>
        <v>0</v>
      </c>
      <c r="AG1155" s="513">
        <f t="shared" si="2750"/>
        <v>0</v>
      </c>
      <c r="AH1155" s="401">
        <f t="shared" si="2751"/>
        <v>0</v>
      </c>
      <c r="AI1155" s="513"/>
      <c r="AJ1155" s="401">
        <f t="shared" si="2752"/>
        <v>0</v>
      </c>
      <c r="AK1155" s="513">
        <f t="shared" si="2753"/>
        <v>0</v>
      </c>
      <c r="AL1155" s="401">
        <f t="shared" si="2754"/>
        <v>0</v>
      </c>
      <c r="AM1155" s="519"/>
      <c r="AN1155" s="429">
        <f t="shared" si="2755"/>
        <v>0</v>
      </c>
      <c r="AO1155" s="519">
        <f t="shared" si="2756"/>
        <v>0</v>
      </c>
      <c r="AP1155" s="429">
        <f t="shared" si="2757"/>
        <v>0</v>
      </c>
      <c r="AQ1155" s="600"/>
      <c r="AR1155" s="401">
        <f t="shared" si="2758"/>
        <v>0</v>
      </c>
      <c r="AS1155" s="519">
        <f t="shared" si="2759"/>
        <v>0</v>
      </c>
      <c r="AT1155" s="429">
        <f t="shared" si="2760"/>
        <v>0</v>
      </c>
      <c r="AU1155" s="523"/>
      <c r="AV1155" s="401">
        <f t="shared" si="2761"/>
        <v>0</v>
      </c>
      <c r="AW1155" s="519">
        <f t="shared" si="2762"/>
        <v>0</v>
      </c>
      <c r="AX1155" s="429">
        <f t="shared" si="2763"/>
        <v>0</v>
      </c>
      <c r="AY1155" s="523"/>
      <c r="AZ1155" s="687">
        <f t="shared" si="2764"/>
        <v>0</v>
      </c>
      <c r="BA1155" s="519">
        <f t="shared" si="2765"/>
        <v>0</v>
      </c>
      <c r="BB1155" s="429">
        <f t="shared" si="2766"/>
        <v>0</v>
      </c>
      <c r="BC1155" s="523"/>
      <c r="BD1155" s="687">
        <f t="shared" si="2767"/>
        <v>0</v>
      </c>
      <c r="BE1155" s="519">
        <f t="shared" si="2768"/>
        <v>0</v>
      </c>
      <c r="BF1155" s="429">
        <f t="shared" si="2769"/>
        <v>0</v>
      </c>
      <c r="BG1155" s="523"/>
      <c r="BH1155" s="687">
        <f t="shared" si="2770"/>
        <v>0</v>
      </c>
      <c r="BI1155" s="519">
        <f t="shared" si="2771"/>
        <v>0</v>
      </c>
      <c r="BJ1155" s="429">
        <f t="shared" si="2772"/>
        <v>0</v>
      </c>
      <c r="BK1155" s="523"/>
      <c r="BL1155" s="687">
        <f t="shared" si="2773"/>
        <v>0</v>
      </c>
      <c r="BM1155" s="519">
        <f t="shared" si="2774"/>
        <v>0</v>
      </c>
      <c r="BN1155" s="429">
        <f t="shared" si="2775"/>
        <v>0</v>
      </c>
      <c r="BO1155" s="718"/>
      <c r="BP1155" s="706">
        <f t="shared" si="2776"/>
        <v>0</v>
      </c>
      <c r="BQ1155" s="718">
        <f t="shared" si="2777"/>
        <v>0</v>
      </c>
      <c r="BR1155" s="706">
        <f t="shared" si="2778"/>
        <v>0</v>
      </c>
      <c r="BS1155" s="718"/>
      <c r="BT1155" s="706">
        <f t="shared" si="2779"/>
        <v>0</v>
      </c>
      <c r="BU1155" s="718">
        <f t="shared" si="2780"/>
        <v>0</v>
      </c>
      <c r="BV1155" s="706">
        <f t="shared" si="2781"/>
        <v>0</v>
      </c>
      <c r="BW1155" s="718"/>
      <c r="BX1155" s="706">
        <f t="shared" si="2782"/>
        <v>0</v>
      </c>
      <c r="BY1155" s="718">
        <f t="shared" si="2783"/>
        <v>0</v>
      </c>
      <c r="BZ1155" s="706">
        <f t="shared" si="2784"/>
        <v>0</v>
      </c>
      <c r="CA1155" s="718"/>
      <c r="CB1155" s="706">
        <f t="shared" si="2785"/>
        <v>0</v>
      </c>
      <c r="CC1155" s="718">
        <f t="shared" si="2786"/>
        <v>0</v>
      </c>
      <c r="CD1155" s="706">
        <f t="shared" si="2787"/>
        <v>0</v>
      </c>
      <c r="CE1155" s="706"/>
      <c r="CF1155" s="402">
        <f t="shared" si="2678"/>
        <v>0</v>
      </c>
    </row>
    <row r="1156" spans="1:84" s="379" customFormat="1">
      <c r="A1156" s="360"/>
      <c r="B1156" s="454" t="s">
        <v>1666</v>
      </c>
      <c r="C1156" s="457" t="s">
        <v>1667</v>
      </c>
      <c r="D1156" s="456" t="s">
        <v>392</v>
      </c>
      <c r="E1156" s="451">
        <v>11949.3</v>
      </c>
      <c r="F1156" s="399">
        <v>2326</v>
      </c>
      <c r="G1156" s="400">
        <f t="shared" si="2735"/>
        <v>27794071.799999997</v>
      </c>
      <c r="H1156" s="400"/>
      <c r="I1156" s="400"/>
      <c r="J1156" s="400"/>
      <c r="K1156" s="523"/>
      <c r="L1156" s="400"/>
      <c r="M1156" s="513">
        <f t="shared" si="2736"/>
        <v>0</v>
      </c>
      <c r="N1156" s="401">
        <f t="shared" si="2737"/>
        <v>0</v>
      </c>
      <c r="O1156" s="523"/>
      <c r="P1156" s="400"/>
      <c r="Q1156" s="513">
        <f t="shared" si="2738"/>
        <v>0</v>
      </c>
      <c r="R1156" s="401">
        <f t="shared" si="2739"/>
        <v>0</v>
      </c>
      <c r="S1156" s="548"/>
      <c r="T1156" s="400"/>
      <c r="U1156" s="513">
        <f t="shared" si="2741"/>
        <v>0</v>
      </c>
      <c r="V1156" s="401">
        <f t="shared" si="2742"/>
        <v>0</v>
      </c>
      <c r="W1156" s="523"/>
      <c r="X1156" s="401">
        <f t="shared" si="2743"/>
        <v>0</v>
      </c>
      <c r="Y1156" s="513">
        <f t="shared" si="2744"/>
        <v>0</v>
      </c>
      <c r="Z1156" s="401">
        <f t="shared" si="2745"/>
        <v>0</v>
      </c>
      <c r="AA1156" s="513"/>
      <c r="AB1156" s="401">
        <f t="shared" si="2746"/>
        <v>0</v>
      </c>
      <c r="AC1156" s="513">
        <f t="shared" si="2747"/>
        <v>0</v>
      </c>
      <c r="AD1156" s="401">
        <f t="shared" si="2748"/>
        <v>0</v>
      </c>
      <c r="AE1156" s="513"/>
      <c r="AF1156" s="401">
        <f t="shared" si="2749"/>
        <v>0</v>
      </c>
      <c r="AG1156" s="513">
        <f t="shared" si="2750"/>
        <v>0</v>
      </c>
      <c r="AH1156" s="401">
        <f t="shared" si="2751"/>
        <v>0</v>
      </c>
      <c r="AI1156" s="513"/>
      <c r="AJ1156" s="401">
        <f t="shared" si="2752"/>
        <v>0</v>
      </c>
      <c r="AK1156" s="513">
        <f t="shared" si="2753"/>
        <v>0</v>
      </c>
      <c r="AL1156" s="401">
        <f t="shared" si="2754"/>
        <v>0</v>
      </c>
      <c r="AM1156" s="519"/>
      <c r="AN1156" s="429">
        <f t="shared" si="2755"/>
        <v>0</v>
      </c>
      <c r="AO1156" s="519">
        <f t="shared" si="2756"/>
        <v>0</v>
      </c>
      <c r="AP1156" s="429">
        <f t="shared" si="2757"/>
        <v>0</v>
      </c>
      <c r="AQ1156" s="600"/>
      <c r="AR1156" s="401">
        <f t="shared" si="2758"/>
        <v>0</v>
      </c>
      <c r="AS1156" s="519">
        <f t="shared" si="2759"/>
        <v>0</v>
      </c>
      <c r="AT1156" s="429">
        <f t="shared" si="2760"/>
        <v>0</v>
      </c>
      <c r="AU1156" s="523"/>
      <c r="AV1156" s="401">
        <f t="shared" si="2761"/>
        <v>0</v>
      </c>
      <c r="AW1156" s="519">
        <f t="shared" si="2762"/>
        <v>0</v>
      </c>
      <c r="AX1156" s="429">
        <f t="shared" si="2763"/>
        <v>0</v>
      </c>
      <c r="AY1156" s="523"/>
      <c r="AZ1156" s="687">
        <f t="shared" si="2764"/>
        <v>0</v>
      </c>
      <c r="BA1156" s="519">
        <f t="shared" si="2765"/>
        <v>0</v>
      </c>
      <c r="BB1156" s="429">
        <f t="shared" si="2766"/>
        <v>0</v>
      </c>
      <c r="BC1156" s="523"/>
      <c r="BD1156" s="687">
        <f t="shared" si="2767"/>
        <v>0</v>
      </c>
      <c r="BE1156" s="519">
        <f t="shared" si="2768"/>
        <v>0</v>
      </c>
      <c r="BF1156" s="429">
        <f t="shared" si="2769"/>
        <v>0</v>
      </c>
      <c r="BG1156" s="523"/>
      <c r="BH1156" s="687">
        <f t="shared" si="2770"/>
        <v>0</v>
      </c>
      <c r="BI1156" s="519">
        <f t="shared" si="2771"/>
        <v>0</v>
      </c>
      <c r="BJ1156" s="429">
        <f t="shared" si="2772"/>
        <v>0</v>
      </c>
      <c r="BK1156" s="523">
        <v>0</v>
      </c>
      <c r="BL1156" s="687">
        <f t="shared" si="2773"/>
        <v>0</v>
      </c>
      <c r="BM1156" s="519">
        <f t="shared" si="2774"/>
        <v>0</v>
      </c>
      <c r="BN1156" s="429">
        <f t="shared" si="2775"/>
        <v>0</v>
      </c>
      <c r="BO1156" s="718"/>
      <c r="BP1156" s="706">
        <f t="shared" si="2776"/>
        <v>0</v>
      </c>
      <c r="BQ1156" s="718">
        <f t="shared" si="2777"/>
        <v>0</v>
      </c>
      <c r="BR1156" s="706">
        <f t="shared" si="2778"/>
        <v>0</v>
      </c>
      <c r="BS1156" s="718"/>
      <c r="BT1156" s="706">
        <f t="shared" si="2779"/>
        <v>0</v>
      </c>
      <c r="BU1156" s="718">
        <f t="shared" si="2780"/>
        <v>0</v>
      </c>
      <c r="BV1156" s="706">
        <f t="shared" si="2781"/>
        <v>0</v>
      </c>
      <c r="BW1156" s="718"/>
      <c r="BX1156" s="706">
        <f t="shared" si="2782"/>
        <v>0</v>
      </c>
      <c r="BY1156" s="718">
        <f t="shared" si="2783"/>
        <v>0</v>
      </c>
      <c r="BZ1156" s="706">
        <f t="shared" si="2784"/>
        <v>0</v>
      </c>
      <c r="CA1156" s="718"/>
      <c r="CB1156" s="706">
        <f t="shared" si="2785"/>
        <v>0</v>
      </c>
      <c r="CC1156" s="718">
        <f t="shared" si="2786"/>
        <v>0</v>
      </c>
      <c r="CD1156" s="706">
        <f t="shared" si="2787"/>
        <v>0</v>
      </c>
      <c r="CE1156" s="711"/>
      <c r="CF1156" s="423">
        <f t="shared" si="2678"/>
        <v>737731011.41299999</v>
      </c>
    </row>
    <row r="1157" spans="1:84" ht="54">
      <c r="B1157" s="454" t="s">
        <v>1668</v>
      </c>
      <c r="C1157" s="455" t="s">
        <v>1669</v>
      </c>
      <c r="D1157" s="456" t="s">
        <v>392</v>
      </c>
      <c r="E1157" s="451">
        <v>673.2</v>
      </c>
      <c r="F1157" s="399">
        <v>0</v>
      </c>
      <c r="G1157" s="400">
        <f t="shared" si="2735"/>
        <v>0</v>
      </c>
      <c r="H1157" s="400"/>
      <c r="I1157" s="400"/>
      <c r="J1157" s="400"/>
      <c r="K1157" s="523"/>
      <c r="L1157" s="400"/>
      <c r="M1157" s="513">
        <f t="shared" si="2736"/>
        <v>0</v>
      </c>
      <c r="N1157" s="401">
        <f t="shared" si="2737"/>
        <v>0</v>
      </c>
      <c r="O1157" s="523"/>
      <c r="P1157" s="400"/>
      <c r="Q1157" s="513">
        <f t="shared" si="2738"/>
        <v>0</v>
      </c>
      <c r="R1157" s="401">
        <f t="shared" si="2739"/>
        <v>0</v>
      </c>
      <c r="S1157" s="548"/>
      <c r="T1157" s="400"/>
      <c r="U1157" s="513">
        <f t="shared" si="2741"/>
        <v>0</v>
      </c>
      <c r="V1157" s="401">
        <f t="shared" si="2742"/>
        <v>0</v>
      </c>
      <c r="W1157" s="523"/>
      <c r="X1157" s="401">
        <f t="shared" si="2743"/>
        <v>0</v>
      </c>
      <c r="Y1157" s="513">
        <f t="shared" si="2744"/>
        <v>0</v>
      </c>
      <c r="Z1157" s="401">
        <f t="shared" si="2745"/>
        <v>0</v>
      </c>
      <c r="AA1157" s="513"/>
      <c r="AB1157" s="401">
        <f t="shared" si="2746"/>
        <v>0</v>
      </c>
      <c r="AC1157" s="513">
        <f t="shared" si="2747"/>
        <v>0</v>
      </c>
      <c r="AD1157" s="401">
        <f t="shared" si="2748"/>
        <v>0</v>
      </c>
      <c r="AE1157" s="513"/>
      <c r="AF1157" s="401">
        <f t="shared" si="2749"/>
        <v>0</v>
      </c>
      <c r="AG1157" s="513">
        <f t="shared" si="2750"/>
        <v>0</v>
      </c>
      <c r="AH1157" s="401">
        <f t="shared" si="2751"/>
        <v>0</v>
      </c>
      <c r="AI1157" s="513"/>
      <c r="AJ1157" s="401">
        <f t="shared" si="2752"/>
        <v>0</v>
      </c>
      <c r="AK1157" s="513">
        <f t="shared" si="2753"/>
        <v>0</v>
      </c>
      <c r="AL1157" s="401">
        <f t="shared" si="2754"/>
        <v>0</v>
      </c>
      <c r="AM1157" s="519"/>
      <c r="AN1157" s="429">
        <f t="shared" si="2755"/>
        <v>0</v>
      </c>
      <c r="AO1157" s="519">
        <f t="shared" si="2756"/>
        <v>0</v>
      </c>
      <c r="AP1157" s="429">
        <f t="shared" si="2757"/>
        <v>0</v>
      </c>
      <c r="AQ1157" s="600"/>
      <c r="AR1157" s="401">
        <f t="shared" si="2758"/>
        <v>0</v>
      </c>
      <c r="AS1157" s="519">
        <f t="shared" si="2759"/>
        <v>0</v>
      </c>
      <c r="AT1157" s="429">
        <f t="shared" si="2760"/>
        <v>0</v>
      </c>
      <c r="AU1157" s="523"/>
      <c r="AV1157" s="401">
        <f t="shared" si="2761"/>
        <v>0</v>
      </c>
      <c r="AW1157" s="519">
        <f t="shared" si="2762"/>
        <v>0</v>
      </c>
      <c r="AX1157" s="429">
        <f t="shared" si="2763"/>
        <v>0</v>
      </c>
      <c r="AY1157" s="523"/>
      <c r="AZ1157" s="687">
        <f t="shared" si="2764"/>
        <v>0</v>
      </c>
      <c r="BA1157" s="519">
        <f t="shared" si="2765"/>
        <v>0</v>
      </c>
      <c r="BB1157" s="429">
        <f t="shared" si="2766"/>
        <v>0</v>
      </c>
      <c r="BC1157" s="523"/>
      <c r="BD1157" s="687">
        <f t="shared" si="2767"/>
        <v>0</v>
      </c>
      <c r="BE1157" s="519">
        <f t="shared" si="2768"/>
        <v>0</v>
      </c>
      <c r="BF1157" s="429">
        <f t="shared" si="2769"/>
        <v>0</v>
      </c>
      <c r="BG1157" s="523"/>
      <c r="BH1157" s="687">
        <f t="shared" si="2770"/>
        <v>0</v>
      </c>
      <c r="BI1157" s="519">
        <f t="shared" si="2771"/>
        <v>0</v>
      </c>
      <c r="BJ1157" s="429">
        <f t="shared" si="2772"/>
        <v>0</v>
      </c>
      <c r="BK1157" s="523"/>
      <c r="BL1157" s="687">
        <f t="shared" si="2773"/>
        <v>0</v>
      </c>
      <c r="BM1157" s="519">
        <f t="shared" si="2774"/>
        <v>0</v>
      </c>
      <c r="BN1157" s="429">
        <f t="shared" si="2775"/>
        <v>0</v>
      </c>
      <c r="BO1157" s="718"/>
      <c r="BP1157" s="706">
        <f t="shared" si="2776"/>
        <v>0</v>
      </c>
      <c r="BQ1157" s="718">
        <f t="shared" si="2777"/>
        <v>0</v>
      </c>
      <c r="BR1157" s="706">
        <f t="shared" si="2778"/>
        <v>0</v>
      </c>
      <c r="BS1157" s="718"/>
      <c r="BT1157" s="706">
        <f t="shared" si="2779"/>
        <v>0</v>
      </c>
      <c r="BU1157" s="718">
        <f t="shared" si="2780"/>
        <v>0</v>
      </c>
      <c r="BV1157" s="706">
        <f t="shared" si="2781"/>
        <v>0</v>
      </c>
      <c r="BW1157" s="718"/>
      <c r="BX1157" s="706">
        <f t="shared" si="2782"/>
        <v>0</v>
      </c>
      <c r="BY1157" s="718">
        <f t="shared" si="2783"/>
        <v>0</v>
      </c>
      <c r="BZ1157" s="706">
        <f t="shared" si="2784"/>
        <v>0</v>
      </c>
      <c r="CA1157" s="718"/>
      <c r="CB1157" s="706">
        <f t="shared" si="2785"/>
        <v>0</v>
      </c>
      <c r="CC1157" s="718">
        <f t="shared" si="2786"/>
        <v>0</v>
      </c>
      <c r="CD1157" s="706">
        <f t="shared" si="2787"/>
        <v>0</v>
      </c>
      <c r="CE1157" s="706"/>
      <c r="CF1157" s="402">
        <f t="shared" si="2678"/>
        <v>19366780.653000001</v>
      </c>
    </row>
    <row r="1158" spans="1:84" ht="72">
      <c r="B1158" s="454" t="s">
        <v>1670</v>
      </c>
      <c r="C1158" s="455" t="s">
        <v>1671</v>
      </c>
      <c r="D1158" s="456" t="s">
        <v>392</v>
      </c>
      <c r="E1158" s="451">
        <v>128532.69</v>
      </c>
      <c r="F1158" s="399">
        <v>0</v>
      </c>
      <c r="G1158" s="400">
        <f t="shared" si="2735"/>
        <v>0</v>
      </c>
      <c r="H1158" s="400"/>
      <c r="I1158" s="400"/>
      <c r="J1158" s="400"/>
      <c r="K1158" s="523"/>
      <c r="L1158" s="400"/>
      <c r="M1158" s="513">
        <f t="shared" si="2736"/>
        <v>0</v>
      </c>
      <c r="N1158" s="401">
        <f t="shared" si="2737"/>
        <v>0</v>
      </c>
      <c r="O1158" s="523"/>
      <c r="P1158" s="400"/>
      <c r="Q1158" s="513">
        <f t="shared" si="2738"/>
        <v>0</v>
      </c>
      <c r="R1158" s="401">
        <f t="shared" si="2739"/>
        <v>0</v>
      </c>
      <c r="S1158" s="548"/>
      <c r="T1158" s="400"/>
      <c r="U1158" s="513">
        <f t="shared" si="2741"/>
        <v>0</v>
      </c>
      <c r="V1158" s="401">
        <f t="shared" si="2742"/>
        <v>0</v>
      </c>
      <c r="W1158" s="523"/>
      <c r="X1158" s="401">
        <f t="shared" si="2743"/>
        <v>0</v>
      </c>
      <c r="Y1158" s="513">
        <f t="shared" si="2744"/>
        <v>0</v>
      </c>
      <c r="Z1158" s="401">
        <f t="shared" si="2745"/>
        <v>0</v>
      </c>
      <c r="AA1158" s="513"/>
      <c r="AB1158" s="401">
        <f t="shared" si="2746"/>
        <v>0</v>
      </c>
      <c r="AC1158" s="513">
        <f t="shared" si="2747"/>
        <v>0</v>
      </c>
      <c r="AD1158" s="401">
        <f t="shared" si="2748"/>
        <v>0</v>
      </c>
      <c r="AE1158" s="513"/>
      <c r="AF1158" s="401">
        <f t="shared" si="2749"/>
        <v>0</v>
      </c>
      <c r="AG1158" s="513">
        <f t="shared" si="2750"/>
        <v>0</v>
      </c>
      <c r="AH1158" s="401">
        <f t="shared" si="2751"/>
        <v>0</v>
      </c>
      <c r="AI1158" s="513"/>
      <c r="AJ1158" s="401">
        <f t="shared" si="2752"/>
        <v>0</v>
      </c>
      <c r="AK1158" s="513">
        <f t="shared" si="2753"/>
        <v>0</v>
      </c>
      <c r="AL1158" s="401">
        <f t="shared" si="2754"/>
        <v>0</v>
      </c>
      <c r="AM1158" s="519"/>
      <c r="AN1158" s="429">
        <f t="shared" si="2755"/>
        <v>0</v>
      </c>
      <c r="AO1158" s="519">
        <f t="shared" si="2756"/>
        <v>0</v>
      </c>
      <c r="AP1158" s="429">
        <f t="shared" si="2757"/>
        <v>0</v>
      </c>
      <c r="AQ1158" s="600"/>
      <c r="AR1158" s="401">
        <f t="shared" si="2758"/>
        <v>0</v>
      </c>
      <c r="AS1158" s="519">
        <f t="shared" si="2759"/>
        <v>0</v>
      </c>
      <c r="AT1158" s="429">
        <f t="shared" si="2760"/>
        <v>0</v>
      </c>
      <c r="AU1158" s="523"/>
      <c r="AV1158" s="401">
        <f t="shared" si="2761"/>
        <v>0</v>
      </c>
      <c r="AW1158" s="519">
        <f t="shared" si="2762"/>
        <v>0</v>
      </c>
      <c r="AX1158" s="429">
        <f t="shared" si="2763"/>
        <v>0</v>
      </c>
      <c r="AY1158" s="523"/>
      <c r="AZ1158" s="687">
        <f t="shared" si="2764"/>
        <v>0</v>
      </c>
      <c r="BA1158" s="519">
        <f t="shared" si="2765"/>
        <v>0</v>
      </c>
      <c r="BB1158" s="429">
        <f t="shared" si="2766"/>
        <v>0</v>
      </c>
      <c r="BC1158" s="523"/>
      <c r="BD1158" s="687">
        <f t="shared" si="2767"/>
        <v>0</v>
      </c>
      <c r="BE1158" s="519">
        <f t="shared" si="2768"/>
        <v>0</v>
      </c>
      <c r="BF1158" s="429">
        <f t="shared" si="2769"/>
        <v>0</v>
      </c>
      <c r="BG1158" s="523"/>
      <c r="BH1158" s="687">
        <f t="shared" si="2770"/>
        <v>0</v>
      </c>
      <c r="BI1158" s="519">
        <f t="shared" si="2771"/>
        <v>0</v>
      </c>
      <c r="BJ1158" s="429">
        <f t="shared" si="2772"/>
        <v>0</v>
      </c>
      <c r="BK1158" s="523"/>
      <c r="BL1158" s="687">
        <f t="shared" si="2773"/>
        <v>0</v>
      </c>
      <c r="BM1158" s="519">
        <f t="shared" si="2774"/>
        <v>0</v>
      </c>
      <c r="BN1158" s="429">
        <f t="shared" si="2775"/>
        <v>0</v>
      </c>
      <c r="BO1158" s="718"/>
      <c r="BP1158" s="706">
        <f t="shared" si="2776"/>
        <v>0</v>
      </c>
      <c r="BQ1158" s="718">
        <f t="shared" si="2777"/>
        <v>0</v>
      </c>
      <c r="BR1158" s="706">
        <f t="shared" si="2778"/>
        <v>0</v>
      </c>
      <c r="BS1158" s="718"/>
      <c r="BT1158" s="706">
        <f t="shared" si="2779"/>
        <v>0</v>
      </c>
      <c r="BU1158" s="718">
        <f t="shared" si="2780"/>
        <v>0</v>
      </c>
      <c r="BV1158" s="706">
        <f t="shared" si="2781"/>
        <v>0</v>
      </c>
      <c r="BW1158" s="718"/>
      <c r="BX1158" s="706">
        <f t="shared" si="2782"/>
        <v>0</v>
      </c>
      <c r="BY1158" s="718">
        <f t="shared" si="2783"/>
        <v>0</v>
      </c>
      <c r="BZ1158" s="706">
        <f t="shared" si="2784"/>
        <v>0</v>
      </c>
      <c r="CA1158" s="718"/>
      <c r="CB1158" s="706">
        <f t="shared" si="2785"/>
        <v>0</v>
      </c>
      <c r="CC1158" s="718">
        <f t="shared" si="2786"/>
        <v>0</v>
      </c>
      <c r="CD1158" s="706">
        <f t="shared" si="2787"/>
        <v>0</v>
      </c>
      <c r="CE1158" s="706"/>
      <c r="CF1158" s="402">
        <f t="shared" si="2678"/>
        <v>608517900</v>
      </c>
    </row>
    <row r="1159" spans="1:84" ht="54">
      <c r="A1159" s="379"/>
      <c r="B1159" s="419"/>
      <c r="C1159" s="420" t="s">
        <v>2410</v>
      </c>
      <c r="D1159" s="421"/>
      <c r="E1159" s="422"/>
      <c r="F1159" s="416"/>
      <c r="G1159" s="417"/>
      <c r="H1159" s="417">
        <f>SUM(G1160:G1166)</f>
        <v>737731011.41299999</v>
      </c>
      <c r="I1159" s="417"/>
      <c r="J1159" s="417"/>
      <c r="K1159" s="518"/>
      <c r="L1159" s="417">
        <f>SUM(L1160:L1166)</f>
        <v>0</v>
      </c>
      <c r="M1159" s="518"/>
      <c r="N1159" s="417">
        <f>SUM(N1160:N1166)</f>
        <v>0</v>
      </c>
      <c r="O1159" s="518"/>
      <c r="P1159" s="417"/>
      <c r="Q1159" s="518"/>
      <c r="R1159" s="417">
        <f>SUM(R1160:R1166)</f>
        <v>0</v>
      </c>
      <c r="S1159" s="544"/>
      <c r="T1159" s="417">
        <f>SUM(T1160:T1166)</f>
        <v>0</v>
      </c>
      <c r="U1159" s="518"/>
      <c r="V1159" s="417">
        <f>SUM(V1160:V1166)</f>
        <v>0</v>
      </c>
      <c r="W1159" s="518"/>
      <c r="X1159" s="417">
        <f>SUM(X1160:X1166)</f>
        <v>5704520.04</v>
      </c>
      <c r="Y1159" s="518"/>
      <c r="Z1159" s="417">
        <f>SUM(Z1160:Z1166)</f>
        <v>5704520.04</v>
      </c>
      <c r="AA1159" s="518"/>
      <c r="AB1159" s="417">
        <f>SUM(AB1160:AB1166)</f>
        <v>0</v>
      </c>
      <c r="AC1159" s="518"/>
      <c r="AD1159" s="417">
        <f>SUM(AD1160:AD1166)</f>
        <v>5704520.04</v>
      </c>
      <c r="AE1159" s="518"/>
      <c r="AF1159" s="417">
        <f>SUM(AF1160:AF1166)</f>
        <v>30597447.599999998</v>
      </c>
      <c r="AG1159" s="518"/>
      <c r="AH1159" s="417">
        <f>SUM(AH1160:AH1166)</f>
        <v>36301967.640000001</v>
      </c>
      <c r="AI1159" s="518"/>
      <c r="AJ1159" s="417">
        <f>SUM(AJ1160:AJ1166)</f>
        <v>108774.72000000124</v>
      </c>
      <c r="AK1159" s="518"/>
      <c r="AL1159" s="417">
        <f>SUM(AL1160:AL1166)</f>
        <v>36410742.359999999</v>
      </c>
      <c r="AM1159" s="417"/>
      <c r="AN1159" s="417">
        <f>SUM(AN1160:AN1166)</f>
        <v>55666850.609799996</v>
      </c>
      <c r="AO1159" s="518"/>
      <c r="AP1159" s="417">
        <f>SUM(AP1160:AP1166)</f>
        <v>92077592.969799995</v>
      </c>
      <c r="AQ1159" s="595"/>
      <c r="AR1159" s="417">
        <f>SUM(AR1160:AR1166)</f>
        <v>578250580.82000005</v>
      </c>
      <c r="AS1159" s="518"/>
      <c r="AT1159" s="417">
        <f>SUM(AT1160:AT1166)</f>
        <v>670328173.78980005</v>
      </c>
      <c r="AU1159" s="518"/>
      <c r="AV1159" s="417">
        <f>SUM(AV1160:AV1166)</f>
        <v>0</v>
      </c>
      <c r="AW1159" s="518"/>
      <c r="AX1159" s="417">
        <f>SUM(AX1160:AX1166)</f>
        <v>670328173.78980005</v>
      </c>
      <c r="AY1159" s="518" t="s">
        <v>126</v>
      </c>
      <c r="AZ1159" s="417">
        <f>SUM(AZ1160:AZ1166)</f>
        <v>0</v>
      </c>
      <c r="BA1159" s="518"/>
      <c r="BB1159" s="417">
        <f>SUM(BB1160:BB1166)</f>
        <v>670328173.78980005</v>
      </c>
      <c r="BC1159" s="518" t="s">
        <v>126</v>
      </c>
      <c r="BD1159" s="417">
        <f>SUM(BD1160:BD1166)</f>
        <v>0</v>
      </c>
      <c r="BE1159" s="518"/>
      <c r="BF1159" s="417">
        <f>SUM(BF1160:BF1166)</f>
        <v>670328173.78980005</v>
      </c>
      <c r="BG1159" s="518"/>
      <c r="BH1159" s="417">
        <f>SUM(BH1160:BH1166)</f>
        <v>0</v>
      </c>
      <c r="BI1159" s="518"/>
      <c r="BJ1159" s="417">
        <f>SUM(BJ1160:BJ1166)</f>
        <v>670328173.78980005</v>
      </c>
      <c r="BK1159" s="518"/>
      <c r="BL1159" s="417">
        <f>SUM(BL1160:BL1166)</f>
        <v>0</v>
      </c>
      <c r="BM1159" s="518"/>
      <c r="BN1159" s="417">
        <f>SUM(BN1160:BN1166)</f>
        <v>670328173.78980005</v>
      </c>
      <c r="BO1159" s="721"/>
      <c r="BP1159" s="711">
        <f>SUM(BP1160:BP1166)</f>
        <v>0</v>
      </c>
      <c r="BQ1159" s="721"/>
      <c r="BR1159" s="711">
        <f>SUM(BR1160:BR1166)</f>
        <v>670328173.78980005</v>
      </c>
      <c r="BS1159" s="721"/>
      <c r="BT1159" s="711">
        <f>SUM(BT1160:BT1166)</f>
        <v>0</v>
      </c>
      <c r="BU1159" s="721"/>
      <c r="BV1159" s="711">
        <f>SUM(BV1160:BV1166)</f>
        <v>670328173.78980005</v>
      </c>
      <c r="BW1159" s="721"/>
      <c r="BX1159" s="711">
        <f>SUM(BX1160:BX1166)</f>
        <v>0</v>
      </c>
      <c r="BY1159" s="721"/>
      <c r="BZ1159" s="711">
        <f>SUM(BZ1160:BZ1166)</f>
        <v>670328173.78980005</v>
      </c>
      <c r="CA1159" s="721"/>
      <c r="CB1159" s="711">
        <f>SUM(CB1160:CB1166)</f>
        <v>0</v>
      </c>
      <c r="CC1159" s="721"/>
      <c r="CD1159" s="711">
        <f>SUM(CD1160:CD1166)</f>
        <v>670328173.78980005</v>
      </c>
      <c r="CE1159" s="706"/>
      <c r="CF1159" s="402">
        <f t="shared" si="2678"/>
        <v>3626865</v>
      </c>
    </row>
    <row r="1160" spans="1:84" ht="72">
      <c r="B1160" s="454" t="s">
        <v>1699</v>
      </c>
      <c r="C1160" s="455" t="s">
        <v>1700</v>
      </c>
      <c r="D1160" s="456" t="s">
        <v>397</v>
      </c>
      <c r="E1160" s="451">
        <v>2164.14</v>
      </c>
      <c r="F1160" s="399">
        <v>8948.9500000000007</v>
      </c>
      <c r="G1160" s="400">
        <f t="shared" ref="G1160:G1166" si="2788">F1160*E1160</f>
        <v>19366780.653000001</v>
      </c>
      <c r="H1160" s="400"/>
      <c r="I1160" s="400"/>
      <c r="J1160" s="400"/>
      <c r="K1160" s="523"/>
      <c r="L1160" s="400"/>
      <c r="M1160" s="513">
        <f t="shared" ref="M1160:M1166" si="2789">I1160+K1160</f>
        <v>0</v>
      </c>
      <c r="N1160" s="401">
        <f t="shared" ref="N1160:N1166" si="2790">M1160*$E1160</f>
        <v>0</v>
      </c>
      <c r="O1160" s="523"/>
      <c r="P1160" s="400"/>
      <c r="Q1160" s="513">
        <f t="shared" ref="Q1160:Q1166" si="2791">M1160+O1160</f>
        <v>0</v>
      </c>
      <c r="R1160" s="401">
        <f t="shared" ref="R1160:R1166" si="2792">Q1160*$E1160</f>
        <v>0</v>
      </c>
      <c r="S1160" s="548"/>
      <c r="T1160" s="400"/>
      <c r="U1160" s="513">
        <f t="shared" ref="U1160:U1166" si="2793">Q1160+S1160</f>
        <v>0</v>
      </c>
      <c r="V1160" s="401">
        <f t="shared" ref="V1160:V1166" si="2794">U1160*$E1160</f>
        <v>0</v>
      </c>
      <c r="W1160" s="523"/>
      <c r="X1160" s="401">
        <f t="shared" ref="X1160:X1166" si="2795">W1160*E1160</f>
        <v>0</v>
      </c>
      <c r="Y1160" s="513">
        <f t="shared" ref="Y1160:Y1166" si="2796">U1160+W1160</f>
        <v>0</v>
      </c>
      <c r="Z1160" s="401">
        <f t="shared" ref="Z1160:Z1166" si="2797">Y1160*$E1160</f>
        <v>0</v>
      </c>
      <c r="AA1160" s="513"/>
      <c r="AB1160" s="401">
        <f t="shared" ref="AB1160:AB1166" si="2798">AA1160*$E1160</f>
        <v>0</v>
      </c>
      <c r="AC1160" s="513">
        <f t="shared" ref="AC1160:AC1166" si="2799">Y1160+AA1160</f>
        <v>0</v>
      </c>
      <c r="AD1160" s="401">
        <f t="shared" ref="AD1160:AD1166" si="2800">AC1160*$E1160</f>
        <v>0</v>
      </c>
      <c r="AE1160" s="513"/>
      <c r="AF1160" s="401">
        <f t="shared" ref="AF1160:AF1166" si="2801">AE1160*$E1160</f>
        <v>0</v>
      </c>
      <c r="AG1160" s="513">
        <f t="shared" ref="AG1160:AG1166" si="2802">AC1160+AE1160</f>
        <v>0</v>
      </c>
      <c r="AH1160" s="401">
        <f t="shared" ref="AH1160:AH1166" si="2803">AG1160*$E1160</f>
        <v>0</v>
      </c>
      <c r="AI1160" s="513"/>
      <c r="AJ1160" s="401">
        <f t="shared" ref="AJ1160:AJ1166" si="2804">AI1160*$E1160</f>
        <v>0</v>
      </c>
      <c r="AK1160" s="513">
        <f t="shared" ref="AK1160:AK1166" si="2805">AG1160+AI1160</f>
        <v>0</v>
      </c>
      <c r="AL1160" s="401">
        <f t="shared" ref="AL1160:AL1166" si="2806">AK1160*$E1160</f>
        <v>0</v>
      </c>
      <c r="AM1160" s="519">
        <v>3958.07</v>
      </c>
      <c r="AN1160" s="429">
        <f t="shared" ref="AN1160:AN1177" si="2807">AM1160*$E1160</f>
        <v>8565817.6097999997</v>
      </c>
      <c r="AO1160" s="519">
        <f t="shared" ref="AO1160:AO1166" si="2808">AK1160+AM1160</f>
        <v>3958.07</v>
      </c>
      <c r="AP1160" s="429">
        <f t="shared" ref="AP1160:AP1166" si="2809">AO1160*$E1160</f>
        <v>8565817.6097999997</v>
      </c>
      <c r="AQ1160" s="600">
        <f>4271.07-AM1160</f>
        <v>312.99999999999955</v>
      </c>
      <c r="AR1160" s="401">
        <f t="shared" ref="AR1160:AR1177" si="2810">AQ1160*$E1160</f>
        <v>677375.81999999902</v>
      </c>
      <c r="AS1160" s="519">
        <f t="shared" ref="AS1160:AS1166" si="2811">AO1160+AQ1160</f>
        <v>4271.07</v>
      </c>
      <c r="AT1160" s="429">
        <f t="shared" ref="AT1160:AT1166" si="2812">AS1160*$E1160</f>
        <v>9243193.4297999982</v>
      </c>
      <c r="AU1160" s="523"/>
      <c r="AV1160" s="401">
        <f t="shared" ref="AV1160:AV1175" si="2813">AU1160*$E1160</f>
        <v>0</v>
      </c>
      <c r="AW1160" s="519">
        <f t="shared" ref="AW1160:AW1166" si="2814">AS1160+AU1160</f>
        <v>4271.07</v>
      </c>
      <c r="AX1160" s="429">
        <f t="shared" ref="AX1160:AX1166" si="2815">AW1160*$E1160</f>
        <v>9243193.4297999982</v>
      </c>
      <c r="AY1160" s="523"/>
      <c r="AZ1160" s="687">
        <f t="shared" ref="AZ1160:AZ1177" si="2816">AY1160*$E1160</f>
        <v>0</v>
      </c>
      <c r="BA1160" s="519">
        <f t="shared" ref="BA1160:BA1166" si="2817">AW1160+AY1160</f>
        <v>4271.07</v>
      </c>
      <c r="BB1160" s="429">
        <f t="shared" ref="BB1160:BB1166" si="2818">BA1160*$E1160</f>
        <v>9243193.4297999982</v>
      </c>
      <c r="BC1160" s="523"/>
      <c r="BD1160" s="687">
        <f t="shared" ref="BD1160:BD1166" si="2819">BC1160*$E1160</f>
        <v>0</v>
      </c>
      <c r="BE1160" s="519">
        <f t="shared" ref="BE1160:BE1166" si="2820">BA1160+BC1160</f>
        <v>4271.07</v>
      </c>
      <c r="BF1160" s="429">
        <f t="shared" ref="BF1160:BF1166" si="2821">BE1160*$E1160</f>
        <v>9243193.4297999982</v>
      </c>
      <c r="BG1160" s="523"/>
      <c r="BH1160" s="687">
        <f t="shared" ref="BH1160:BH1166" si="2822">BG1160*$E1160</f>
        <v>0</v>
      </c>
      <c r="BI1160" s="519">
        <f t="shared" ref="BI1160:BI1166" si="2823">BE1160+BG1160</f>
        <v>4271.07</v>
      </c>
      <c r="BJ1160" s="429">
        <f t="shared" ref="BJ1160:BJ1166" si="2824">BI1160*$E1160</f>
        <v>9243193.4297999982</v>
      </c>
      <c r="BK1160" s="523"/>
      <c r="BL1160" s="687">
        <f t="shared" ref="BL1160:BL1166" si="2825">BK1160*$E1160</f>
        <v>0</v>
      </c>
      <c r="BM1160" s="519">
        <f t="shared" ref="BM1160:BM1166" si="2826">BI1160+BK1160</f>
        <v>4271.07</v>
      </c>
      <c r="BN1160" s="429">
        <f t="shared" ref="BN1160:BN1166" si="2827">BM1160*$E1160</f>
        <v>9243193.4297999982</v>
      </c>
      <c r="BO1160" s="718"/>
      <c r="BP1160" s="706">
        <f t="shared" ref="BP1160:BP1166" si="2828">BO1160*$E1160</f>
        <v>0</v>
      </c>
      <c r="BQ1160" s="718">
        <f t="shared" ref="BQ1160:BQ1166" si="2829">BM1160+BO1160</f>
        <v>4271.07</v>
      </c>
      <c r="BR1160" s="706">
        <f t="shared" ref="BR1160:BR1166" si="2830">BQ1160*$E1160</f>
        <v>9243193.4297999982</v>
      </c>
      <c r="BS1160" s="718"/>
      <c r="BT1160" s="706">
        <f t="shared" ref="BT1160:BT1166" si="2831">BS1160*$E1160</f>
        <v>0</v>
      </c>
      <c r="BU1160" s="718">
        <f t="shared" ref="BU1160:BU1166" si="2832">BQ1160+BS1160</f>
        <v>4271.07</v>
      </c>
      <c r="BV1160" s="706">
        <f t="shared" ref="BV1160:BV1166" si="2833">BU1160*$E1160</f>
        <v>9243193.4297999982</v>
      </c>
      <c r="BW1160" s="718"/>
      <c r="BX1160" s="706">
        <f t="shared" ref="BX1160:BX1166" si="2834">BW1160*$E1160</f>
        <v>0</v>
      </c>
      <c r="BY1160" s="718">
        <f t="shared" ref="BY1160:BY1166" si="2835">BU1160+BW1160</f>
        <v>4271.07</v>
      </c>
      <c r="BZ1160" s="706">
        <f t="shared" ref="BZ1160:BZ1166" si="2836">BY1160*$E1160</f>
        <v>9243193.4297999982</v>
      </c>
      <c r="CA1160" s="718"/>
      <c r="CB1160" s="706">
        <f t="shared" ref="CB1160:CB1166" si="2837">CA1160*$E1160</f>
        <v>0</v>
      </c>
      <c r="CC1160" s="718">
        <f t="shared" ref="CC1160:CC1166" si="2838">BY1160+CA1160</f>
        <v>4271.07</v>
      </c>
      <c r="CD1160" s="706">
        <f t="shared" ref="CD1160:CD1166" si="2839">CC1160*$E1160</f>
        <v>9243193.4297999982</v>
      </c>
      <c r="CE1160" s="706"/>
      <c r="CF1160" s="402">
        <f t="shared" si="2678"/>
        <v>25066800</v>
      </c>
    </row>
    <row r="1161" spans="1:84" ht="72">
      <c r="B1161" s="454" t="s">
        <v>1703</v>
      </c>
      <c r="C1161" s="455" t="s">
        <v>1704</v>
      </c>
      <c r="D1161" s="456" t="s">
        <v>404</v>
      </c>
      <c r="E1161" s="451">
        <v>848700</v>
      </c>
      <c r="F1161" s="399">
        <v>717</v>
      </c>
      <c r="G1161" s="400">
        <f t="shared" si="2788"/>
        <v>608517900</v>
      </c>
      <c r="H1161" s="400"/>
      <c r="I1161" s="400"/>
      <c r="J1161" s="400"/>
      <c r="K1161" s="523"/>
      <c r="L1161" s="400"/>
      <c r="M1161" s="513">
        <f t="shared" si="2789"/>
        <v>0</v>
      </c>
      <c r="N1161" s="401">
        <f t="shared" si="2790"/>
        <v>0</v>
      </c>
      <c r="O1161" s="523"/>
      <c r="P1161" s="400"/>
      <c r="Q1161" s="513">
        <f t="shared" si="2791"/>
        <v>0</v>
      </c>
      <c r="R1161" s="401">
        <f t="shared" si="2792"/>
        <v>0</v>
      </c>
      <c r="S1161" s="548"/>
      <c r="T1161" s="400"/>
      <c r="U1161" s="513">
        <f t="shared" si="2793"/>
        <v>0</v>
      </c>
      <c r="V1161" s="401">
        <f t="shared" si="2794"/>
        <v>0</v>
      </c>
      <c r="W1161" s="523"/>
      <c r="X1161" s="401">
        <f t="shared" si="2795"/>
        <v>0</v>
      </c>
      <c r="Y1161" s="513">
        <f t="shared" si="2796"/>
        <v>0</v>
      </c>
      <c r="Z1161" s="401">
        <f t="shared" si="2797"/>
        <v>0</v>
      </c>
      <c r="AA1161" s="513"/>
      <c r="AB1161" s="401">
        <f t="shared" si="2798"/>
        <v>0</v>
      </c>
      <c r="AC1161" s="513">
        <f t="shared" si="2799"/>
        <v>0</v>
      </c>
      <c r="AD1161" s="401">
        <f t="shared" si="2800"/>
        <v>0</v>
      </c>
      <c r="AE1161" s="513"/>
      <c r="AF1161" s="401">
        <f t="shared" si="2801"/>
        <v>0</v>
      </c>
      <c r="AG1161" s="513">
        <f t="shared" si="2802"/>
        <v>0</v>
      </c>
      <c r="AH1161" s="401">
        <f t="shared" si="2803"/>
        <v>0</v>
      </c>
      <c r="AI1161" s="513"/>
      <c r="AJ1161" s="401">
        <f t="shared" si="2804"/>
        <v>0</v>
      </c>
      <c r="AK1161" s="513">
        <f t="shared" si="2805"/>
        <v>0</v>
      </c>
      <c r="AL1161" s="401">
        <f t="shared" si="2806"/>
        <v>0</v>
      </c>
      <c r="AM1161" s="519"/>
      <c r="AN1161" s="429">
        <f t="shared" si="2807"/>
        <v>0</v>
      </c>
      <c r="AO1161" s="519">
        <f t="shared" si="2808"/>
        <v>0</v>
      </c>
      <c r="AP1161" s="429">
        <f t="shared" si="2809"/>
        <v>0</v>
      </c>
      <c r="AQ1161" s="600">
        <v>676.15</v>
      </c>
      <c r="AR1161" s="401">
        <f t="shared" si="2810"/>
        <v>573848505</v>
      </c>
      <c r="AS1161" s="519">
        <f t="shared" si="2811"/>
        <v>676.15</v>
      </c>
      <c r="AT1161" s="429">
        <f t="shared" si="2812"/>
        <v>573848505</v>
      </c>
      <c r="AU1161" s="523"/>
      <c r="AV1161" s="401">
        <f t="shared" si="2813"/>
        <v>0</v>
      </c>
      <c r="AW1161" s="519">
        <f t="shared" si="2814"/>
        <v>676.15</v>
      </c>
      <c r="AX1161" s="429">
        <f t="shared" si="2815"/>
        <v>573848505</v>
      </c>
      <c r="AY1161" s="523"/>
      <c r="AZ1161" s="687">
        <f t="shared" si="2816"/>
        <v>0</v>
      </c>
      <c r="BA1161" s="519">
        <f t="shared" si="2817"/>
        <v>676.15</v>
      </c>
      <c r="BB1161" s="429">
        <f t="shared" si="2818"/>
        <v>573848505</v>
      </c>
      <c r="BC1161" s="523"/>
      <c r="BD1161" s="687">
        <f t="shared" si="2819"/>
        <v>0</v>
      </c>
      <c r="BE1161" s="519">
        <f t="shared" si="2820"/>
        <v>676.15</v>
      </c>
      <c r="BF1161" s="429">
        <f t="shared" si="2821"/>
        <v>573848505</v>
      </c>
      <c r="BG1161" s="523"/>
      <c r="BH1161" s="687">
        <f t="shared" si="2822"/>
        <v>0</v>
      </c>
      <c r="BI1161" s="519">
        <f t="shared" si="2823"/>
        <v>676.15</v>
      </c>
      <c r="BJ1161" s="429">
        <f t="shared" si="2824"/>
        <v>573848505</v>
      </c>
      <c r="BK1161" s="523"/>
      <c r="BL1161" s="687">
        <f t="shared" si="2825"/>
        <v>0</v>
      </c>
      <c r="BM1161" s="519">
        <f t="shared" si="2826"/>
        <v>676.15</v>
      </c>
      <c r="BN1161" s="429">
        <f t="shared" si="2827"/>
        <v>573848505</v>
      </c>
      <c r="BO1161" s="718"/>
      <c r="BP1161" s="706">
        <f t="shared" si="2828"/>
        <v>0</v>
      </c>
      <c r="BQ1161" s="718">
        <f t="shared" si="2829"/>
        <v>676.15</v>
      </c>
      <c r="BR1161" s="706">
        <f t="shared" si="2830"/>
        <v>573848505</v>
      </c>
      <c r="BS1161" s="718"/>
      <c r="BT1161" s="706">
        <f t="shared" si="2831"/>
        <v>0</v>
      </c>
      <c r="BU1161" s="718">
        <f t="shared" si="2832"/>
        <v>676.15</v>
      </c>
      <c r="BV1161" s="706">
        <f t="shared" si="2833"/>
        <v>573848505</v>
      </c>
      <c r="BW1161" s="718"/>
      <c r="BX1161" s="706">
        <f t="shared" si="2834"/>
        <v>0</v>
      </c>
      <c r="BY1161" s="718">
        <f t="shared" si="2835"/>
        <v>676.15</v>
      </c>
      <c r="BZ1161" s="706">
        <f t="shared" si="2836"/>
        <v>573848505</v>
      </c>
      <c r="CA1161" s="718"/>
      <c r="CB1161" s="706">
        <f t="shared" si="2837"/>
        <v>0</v>
      </c>
      <c r="CC1161" s="718">
        <f t="shared" si="2838"/>
        <v>676.15</v>
      </c>
      <c r="CD1161" s="706">
        <f t="shared" si="2839"/>
        <v>573848505</v>
      </c>
      <c r="CE1161" s="706"/>
      <c r="CF1161" s="402">
        <f t="shared" si="2678"/>
        <v>67877600</v>
      </c>
    </row>
    <row r="1162" spans="1:84" ht="36">
      <c r="B1162" s="454" t="s">
        <v>1707</v>
      </c>
      <c r="C1162" s="455" t="s">
        <v>1708</v>
      </c>
      <c r="D1162" s="456" t="s">
        <v>397</v>
      </c>
      <c r="E1162" s="451">
        <v>36268.65</v>
      </c>
      <c r="F1162" s="399">
        <v>100</v>
      </c>
      <c r="G1162" s="400">
        <f t="shared" si="2788"/>
        <v>3626865</v>
      </c>
      <c r="H1162" s="400"/>
      <c r="I1162" s="400"/>
      <c r="J1162" s="400"/>
      <c r="K1162" s="523"/>
      <c r="L1162" s="400"/>
      <c r="M1162" s="513">
        <f t="shared" si="2789"/>
        <v>0</v>
      </c>
      <c r="N1162" s="401">
        <f t="shared" si="2790"/>
        <v>0</v>
      </c>
      <c r="O1162" s="523"/>
      <c r="P1162" s="400"/>
      <c r="Q1162" s="513">
        <f t="shared" si="2791"/>
        <v>0</v>
      </c>
      <c r="R1162" s="401">
        <f t="shared" si="2792"/>
        <v>0</v>
      </c>
      <c r="S1162" s="548"/>
      <c r="T1162" s="400"/>
      <c r="U1162" s="513">
        <f t="shared" si="2793"/>
        <v>0</v>
      </c>
      <c r="V1162" s="401">
        <f t="shared" si="2794"/>
        <v>0</v>
      </c>
      <c r="W1162" s="523"/>
      <c r="X1162" s="401">
        <f t="shared" si="2795"/>
        <v>0</v>
      </c>
      <c r="Y1162" s="513">
        <f t="shared" si="2796"/>
        <v>0</v>
      </c>
      <c r="Z1162" s="401">
        <f t="shared" si="2797"/>
        <v>0</v>
      </c>
      <c r="AA1162" s="513"/>
      <c r="AB1162" s="401">
        <f t="shared" si="2798"/>
        <v>0</v>
      </c>
      <c r="AC1162" s="513">
        <f t="shared" si="2799"/>
        <v>0</v>
      </c>
      <c r="AD1162" s="401">
        <f t="shared" si="2800"/>
        <v>0</v>
      </c>
      <c r="AE1162" s="513"/>
      <c r="AF1162" s="401">
        <f t="shared" si="2801"/>
        <v>0</v>
      </c>
      <c r="AG1162" s="513">
        <f t="shared" si="2802"/>
        <v>0</v>
      </c>
      <c r="AH1162" s="401">
        <f t="shared" si="2803"/>
        <v>0</v>
      </c>
      <c r="AI1162" s="513"/>
      <c r="AJ1162" s="401">
        <f t="shared" si="2804"/>
        <v>0</v>
      </c>
      <c r="AK1162" s="513">
        <f t="shared" si="2805"/>
        <v>0</v>
      </c>
      <c r="AL1162" s="401">
        <f t="shared" si="2806"/>
        <v>0</v>
      </c>
      <c r="AM1162" s="519"/>
      <c r="AN1162" s="429">
        <f t="shared" si="2807"/>
        <v>0</v>
      </c>
      <c r="AO1162" s="519">
        <f t="shared" si="2808"/>
        <v>0</v>
      </c>
      <c r="AP1162" s="429">
        <f t="shared" si="2809"/>
        <v>0</v>
      </c>
      <c r="AQ1162" s="600"/>
      <c r="AR1162" s="401">
        <f t="shared" si="2810"/>
        <v>0</v>
      </c>
      <c r="AS1162" s="519">
        <f t="shared" si="2811"/>
        <v>0</v>
      </c>
      <c r="AT1162" s="429">
        <f t="shared" si="2812"/>
        <v>0</v>
      </c>
      <c r="AU1162" s="523"/>
      <c r="AV1162" s="401">
        <f t="shared" si="2813"/>
        <v>0</v>
      </c>
      <c r="AW1162" s="519">
        <f t="shared" si="2814"/>
        <v>0</v>
      </c>
      <c r="AX1162" s="429">
        <f t="shared" si="2815"/>
        <v>0</v>
      </c>
      <c r="AY1162" s="523"/>
      <c r="AZ1162" s="687">
        <f t="shared" si="2816"/>
        <v>0</v>
      </c>
      <c r="BA1162" s="519">
        <f t="shared" si="2817"/>
        <v>0</v>
      </c>
      <c r="BB1162" s="429">
        <f t="shared" si="2818"/>
        <v>0</v>
      </c>
      <c r="BC1162" s="523"/>
      <c r="BD1162" s="687">
        <f t="shared" si="2819"/>
        <v>0</v>
      </c>
      <c r="BE1162" s="519">
        <f t="shared" si="2820"/>
        <v>0</v>
      </c>
      <c r="BF1162" s="429">
        <f t="shared" si="2821"/>
        <v>0</v>
      </c>
      <c r="BG1162" s="523"/>
      <c r="BH1162" s="687">
        <f t="shared" si="2822"/>
        <v>0</v>
      </c>
      <c r="BI1162" s="519">
        <f t="shared" si="2823"/>
        <v>0</v>
      </c>
      <c r="BJ1162" s="429">
        <f t="shared" si="2824"/>
        <v>0</v>
      </c>
      <c r="BK1162" s="523"/>
      <c r="BL1162" s="687">
        <f t="shared" si="2825"/>
        <v>0</v>
      </c>
      <c r="BM1162" s="519">
        <f t="shared" si="2826"/>
        <v>0</v>
      </c>
      <c r="BN1162" s="429">
        <f t="shared" si="2827"/>
        <v>0</v>
      </c>
      <c r="BO1162" s="718"/>
      <c r="BP1162" s="706">
        <f t="shared" si="2828"/>
        <v>0</v>
      </c>
      <c r="BQ1162" s="718">
        <f t="shared" si="2829"/>
        <v>0</v>
      </c>
      <c r="BR1162" s="706">
        <f t="shared" si="2830"/>
        <v>0</v>
      </c>
      <c r="BS1162" s="718"/>
      <c r="BT1162" s="706">
        <f t="shared" si="2831"/>
        <v>0</v>
      </c>
      <c r="BU1162" s="718">
        <f t="shared" si="2832"/>
        <v>0</v>
      </c>
      <c r="BV1162" s="706">
        <f t="shared" si="2833"/>
        <v>0</v>
      </c>
      <c r="BW1162" s="718"/>
      <c r="BX1162" s="706">
        <f t="shared" si="2834"/>
        <v>0</v>
      </c>
      <c r="BY1162" s="718">
        <f t="shared" si="2835"/>
        <v>0</v>
      </c>
      <c r="BZ1162" s="706">
        <f t="shared" si="2836"/>
        <v>0</v>
      </c>
      <c r="CA1162" s="718"/>
      <c r="CB1162" s="706">
        <f t="shared" si="2837"/>
        <v>0</v>
      </c>
      <c r="CC1162" s="718">
        <f t="shared" si="2838"/>
        <v>0</v>
      </c>
      <c r="CD1162" s="706">
        <f t="shared" si="2839"/>
        <v>0</v>
      </c>
      <c r="CE1162" s="706"/>
      <c r="CF1162" s="402">
        <f t="shared" si="2678"/>
        <v>6510065.7600000035</v>
      </c>
    </row>
    <row r="1163" spans="1:84" ht="36">
      <c r="B1163" s="454" t="s">
        <v>2411</v>
      </c>
      <c r="C1163" s="455" t="s">
        <v>2412</v>
      </c>
      <c r="D1163" s="456" t="s">
        <v>397</v>
      </c>
      <c r="E1163" s="451">
        <v>7596</v>
      </c>
      <c r="F1163" s="399">
        <v>3300</v>
      </c>
      <c r="G1163" s="400">
        <f t="shared" si="2788"/>
        <v>25066800</v>
      </c>
      <c r="H1163" s="400"/>
      <c r="I1163" s="400"/>
      <c r="J1163" s="400"/>
      <c r="K1163" s="523"/>
      <c r="L1163" s="400"/>
      <c r="M1163" s="513">
        <f t="shared" si="2789"/>
        <v>0</v>
      </c>
      <c r="N1163" s="401">
        <f t="shared" si="2790"/>
        <v>0</v>
      </c>
      <c r="O1163" s="523"/>
      <c r="P1163" s="400"/>
      <c r="Q1163" s="513">
        <f t="shared" si="2791"/>
        <v>0</v>
      </c>
      <c r="R1163" s="401">
        <f t="shared" si="2792"/>
        <v>0</v>
      </c>
      <c r="S1163" s="548"/>
      <c r="T1163" s="400"/>
      <c r="U1163" s="513">
        <f t="shared" si="2793"/>
        <v>0</v>
      </c>
      <c r="V1163" s="401">
        <f t="shared" si="2794"/>
        <v>0</v>
      </c>
      <c r="W1163" s="523">
        <v>750.99</v>
      </c>
      <c r="X1163" s="401">
        <f t="shared" si="2795"/>
        <v>5704520.04</v>
      </c>
      <c r="Y1163" s="513">
        <f t="shared" si="2796"/>
        <v>750.99</v>
      </c>
      <c r="Z1163" s="401">
        <f t="shared" si="2797"/>
        <v>5704520.04</v>
      </c>
      <c r="AA1163" s="513"/>
      <c r="AB1163" s="401">
        <f t="shared" si="2798"/>
        <v>0</v>
      </c>
      <c r="AC1163" s="513">
        <f t="shared" si="2799"/>
        <v>750.99</v>
      </c>
      <c r="AD1163" s="401">
        <f t="shared" si="2800"/>
        <v>5704520.04</v>
      </c>
      <c r="AE1163" s="513">
        <f>84.35+3943.75</f>
        <v>4028.1</v>
      </c>
      <c r="AF1163" s="401">
        <f t="shared" si="2801"/>
        <v>30597447.599999998</v>
      </c>
      <c r="AG1163" s="513">
        <f t="shared" si="2802"/>
        <v>4779.09</v>
      </c>
      <c r="AH1163" s="401">
        <f t="shared" si="2803"/>
        <v>36301967.640000001</v>
      </c>
      <c r="AI1163" s="513">
        <f>3958.07-3943.75</f>
        <v>14.320000000000164</v>
      </c>
      <c r="AJ1163" s="401">
        <f t="shared" si="2804"/>
        <v>108774.72000000124</v>
      </c>
      <c r="AK1163" s="513">
        <f t="shared" si="2805"/>
        <v>4793.41</v>
      </c>
      <c r="AL1163" s="401">
        <f t="shared" si="2806"/>
        <v>36410742.359999999</v>
      </c>
      <c r="AM1163" s="519"/>
      <c r="AN1163" s="429">
        <f t="shared" si="2807"/>
        <v>0</v>
      </c>
      <c r="AO1163" s="519">
        <f t="shared" si="2808"/>
        <v>4793.41</v>
      </c>
      <c r="AP1163" s="429">
        <f t="shared" si="2809"/>
        <v>36410742.359999999</v>
      </c>
      <c r="AQ1163" s="600"/>
      <c r="AR1163" s="401">
        <f t="shared" si="2810"/>
        <v>0</v>
      </c>
      <c r="AS1163" s="519">
        <f t="shared" si="2811"/>
        <v>4793.41</v>
      </c>
      <c r="AT1163" s="429">
        <f t="shared" si="2812"/>
        <v>36410742.359999999</v>
      </c>
      <c r="AU1163" s="523"/>
      <c r="AV1163" s="401">
        <f t="shared" si="2813"/>
        <v>0</v>
      </c>
      <c r="AW1163" s="519">
        <f t="shared" si="2814"/>
        <v>4793.41</v>
      </c>
      <c r="AX1163" s="429">
        <f t="shared" si="2815"/>
        <v>36410742.359999999</v>
      </c>
      <c r="AY1163" s="523"/>
      <c r="AZ1163" s="687">
        <f t="shared" si="2816"/>
        <v>0</v>
      </c>
      <c r="BA1163" s="519">
        <f t="shared" si="2817"/>
        <v>4793.41</v>
      </c>
      <c r="BB1163" s="429">
        <f t="shared" si="2818"/>
        <v>36410742.359999999</v>
      </c>
      <c r="BC1163" s="523"/>
      <c r="BD1163" s="687">
        <f t="shared" si="2819"/>
        <v>0</v>
      </c>
      <c r="BE1163" s="519">
        <f t="shared" si="2820"/>
        <v>4793.41</v>
      </c>
      <c r="BF1163" s="429">
        <f t="shared" si="2821"/>
        <v>36410742.359999999</v>
      </c>
      <c r="BG1163" s="523"/>
      <c r="BH1163" s="687">
        <f t="shared" si="2822"/>
        <v>0</v>
      </c>
      <c r="BI1163" s="519">
        <f t="shared" si="2823"/>
        <v>4793.41</v>
      </c>
      <c r="BJ1163" s="429">
        <f t="shared" si="2824"/>
        <v>36410742.359999999</v>
      </c>
      <c r="BK1163" s="523"/>
      <c r="BL1163" s="687">
        <f t="shared" si="2825"/>
        <v>0</v>
      </c>
      <c r="BM1163" s="519">
        <f t="shared" si="2826"/>
        <v>4793.41</v>
      </c>
      <c r="BN1163" s="429">
        <f t="shared" si="2827"/>
        <v>36410742.359999999</v>
      </c>
      <c r="BO1163" s="718"/>
      <c r="BP1163" s="706">
        <f t="shared" si="2828"/>
        <v>0</v>
      </c>
      <c r="BQ1163" s="718">
        <f t="shared" si="2829"/>
        <v>4793.41</v>
      </c>
      <c r="BR1163" s="706">
        <f t="shared" si="2830"/>
        <v>36410742.359999999</v>
      </c>
      <c r="BS1163" s="718"/>
      <c r="BT1163" s="706">
        <f t="shared" si="2831"/>
        <v>0</v>
      </c>
      <c r="BU1163" s="718">
        <f t="shared" si="2832"/>
        <v>4793.41</v>
      </c>
      <c r="BV1163" s="706">
        <f t="shared" si="2833"/>
        <v>36410742.359999999</v>
      </c>
      <c r="BW1163" s="718"/>
      <c r="BX1163" s="706">
        <f t="shared" si="2834"/>
        <v>0</v>
      </c>
      <c r="BY1163" s="718">
        <f t="shared" si="2835"/>
        <v>4793.41</v>
      </c>
      <c r="BZ1163" s="706">
        <f t="shared" si="2836"/>
        <v>36410742.359999999</v>
      </c>
      <c r="CA1163" s="718"/>
      <c r="CB1163" s="706">
        <f t="shared" si="2837"/>
        <v>0</v>
      </c>
      <c r="CC1163" s="718">
        <f t="shared" si="2838"/>
        <v>4793.41</v>
      </c>
      <c r="CD1163" s="706">
        <f t="shared" si="2839"/>
        <v>36410742.359999999</v>
      </c>
      <c r="CE1163" s="706"/>
      <c r="CF1163" s="402">
        <f t="shared" si="2678"/>
        <v>6765000</v>
      </c>
    </row>
    <row r="1164" spans="1:84" s="379" customFormat="1" ht="36">
      <c r="A1164" s="360"/>
      <c r="B1164" s="454" t="s">
        <v>2413</v>
      </c>
      <c r="C1164" s="455" t="s">
        <v>1711</v>
      </c>
      <c r="D1164" s="456" t="s">
        <v>397</v>
      </c>
      <c r="E1164" s="451">
        <v>11900</v>
      </c>
      <c r="F1164" s="399">
        <v>5704</v>
      </c>
      <c r="G1164" s="400">
        <f t="shared" si="2788"/>
        <v>67877600</v>
      </c>
      <c r="H1164" s="400"/>
      <c r="I1164" s="400"/>
      <c r="J1164" s="400"/>
      <c r="K1164" s="523"/>
      <c r="L1164" s="400"/>
      <c r="M1164" s="513">
        <f t="shared" si="2789"/>
        <v>0</v>
      </c>
      <c r="N1164" s="401">
        <f t="shared" si="2790"/>
        <v>0</v>
      </c>
      <c r="O1164" s="523"/>
      <c r="P1164" s="400"/>
      <c r="Q1164" s="513">
        <f t="shared" si="2791"/>
        <v>0</v>
      </c>
      <c r="R1164" s="401">
        <f t="shared" si="2792"/>
        <v>0</v>
      </c>
      <c r="S1164" s="548"/>
      <c r="T1164" s="400"/>
      <c r="U1164" s="513">
        <f t="shared" si="2793"/>
        <v>0</v>
      </c>
      <c r="V1164" s="401">
        <f t="shared" si="2794"/>
        <v>0</v>
      </c>
      <c r="W1164" s="523"/>
      <c r="X1164" s="401">
        <f t="shared" si="2795"/>
        <v>0</v>
      </c>
      <c r="Y1164" s="513">
        <f t="shared" si="2796"/>
        <v>0</v>
      </c>
      <c r="Z1164" s="401">
        <f t="shared" si="2797"/>
        <v>0</v>
      </c>
      <c r="AA1164" s="513"/>
      <c r="AB1164" s="401">
        <f t="shared" si="2798"/>
        <v>0</v>
      </c>
      <c r="AC1164" s="513">
        <f t="shared" si="2799"/>
        <v>0</v>
      </c>
      <c r="AD1164" s="401">
        <f t="shared" si="2800"/>
        <v>0</v>
      </c>
      <c r="AE1164" s="513"/>
      <c r="AF1164" s="401">
        <f t="shared" si="2801"/>
        <v>0</v>
      </c>
      <c r="AG1164" s="513">
        <f t="shared" si="2802"/>
        <v>0</v>
      </c>
      <c r="AH1164" s="401">
        <f t="shared" si="2803"/>
        <v>0</v>
      </c>
      <c r="AI1164" s="513"/>
      <c r="AJ1164" s="401">
        <f t="shared" si="2804"/>
        <v>0</v>
      </c>
      <c r="AK1164" s="513">
        <f t="shared" si="2805"/>
        <v>0</v>
      </c>
      <c r="AL1164" s="401">
        <f t="shared" si="2806"/>
        <v>0</v>
      </c>
      <c r="AM1164" s="519">
        <v>3958.07</v>
      </c>
      <c r="AN1164" s="429">
        <f t="shared" si="2807"/>
        <v>47101033</v>
      </c>
      <c r="AO1164" s="519">
        <f t="shared" si="2808"/>
        <v>3958.07</v>
      </c>
      <c r="AP1164" s="429">
        <f t="shared" si="2809"/>
        <v>47101033</v>
      </c>
      <c r="AQ1164" s="600">
        <f>4271.07-AM1164</f>
        <v>312.99999999999955</v>
      </c>
      <c r="AR1164" s="401">
        <f t="shared" si="2810"/>
        <v>3724699.9999999944</v>
      </c>
      <c r="AS1164" s="519">
        <f t="shared" si="2811"/>
        <v>4271.07</v>
      </c>
      <c r="AT1164" s="429">
        <f t="shared" si="2812"/>
        <v>50825733</v>
      </c>
      <c r="AU1164" s="523"/>
      <c r="AV1164" s="401">
        <f t="shared" si="2813"/>
        <v>0</v>
      </c>
      <c r="AW1164" s="519">
        <f t="shared" si="2814"/>
        <v>4271.07</v>
      </c>
      <c r="AX1164" s="429">
        <f t="shared" si="2815"/>
        <v>50825733</v>
      </c>
      <c r="AY1164" s="523"/>
      <c r="AZ1164" s="687">
        <f t="shared" si="2816"/>
        <v>0</v>
      </c>
      <c r="BA1164" s="519">
        <f t="shared" si="2817"/>
        <v>4271.07</v>
      </c>
      <c r="BB1164" s="429">
        <f t="shared" si="2818"/>
        <v>50825733</v>
      </c>
      <c r="BC1164" s="523"/>
      <c r="BD1164" s="687">
        <f t="shared" si="2819"/>
        <v>0</v>
      </c>
      <c r="BE1164" s="519">
        <f t="shared" si="2820"/>
        <v>4271.07</v>
      </c>
      <c r="BF1164" s="429">
        <f t="shared" si="2821"/>
        <v>50825733</v>
      </c>
      <c r="BG1164" s="523"/>
      <c r="BH1164" s="687">
        <f t="shared" si="2822"/>
        <v>0</v>
      </c>
      <c r="BI1164" s="519">
        <f t="shared" si="2823"/>
        <v>4271.07</v>
      </c>
      <c r="BJ1164" s="429">
        <f t="shared" si="2824"/>
        <v>50825733</v>
      </c>
      <c r="BK1164" s="523"/>
      <c r="BL1164" s="687">
        <f t="shared" si="2825"/>
        <v>0</v>
      </c>
      <c r="BM1164" s="519">
        <f t="shared" si="2826"/>
        <v>4271.07</v>
      </c>
      <c r="BN1164" s="429">
        <f t="shared" si="2827"/>
        <v>50825733</v>
      </c>
      <c r="BO1164" s="718"/>
      <c r="BP1164" s="706">
        <f t="shared" si="2828"/>
        <v>0</v>
      </c>
      <c r="BQ1164" s="718">
        <f t="shared" si="2829"/>
        <v>4271.07</v>
      </c>
      <c r="BR1164" s="706">
        <f t="shared" si="2830"/>
        <v>50825733</v>
      </c>
      <c r="BS1164" s="718"/>
      <c r="BT1164" s="706">
        <f t="shared" si="2831"/>
        <v>0</v>
      </c>
      <c r="BU1164" s="718">
        <f t="shared" si="2832"/>
        <v>4271.07</v>
      </c>
      <c r="BV1164" s="706">
        <f t="shared" si="2833"/>
        <v>50825733</v>
      </c>
      <c r="BW1164" s="718"/>
      <c r="BX1164" s="706">
        <f t="shared" si="2834"/>
        <v>0</v>
      </c>
      <c r="BY1164" s="718">
        <f t="shared" si="2835"/>
        <v>4271.07</v>
      </c>
      <c r="BZ1164" s="706">
        <f t="shared" si="2836"/>
        <v>50825733</v>
      </c>
      <c r="CA1164" s="718"/>
      <c r="CB1164" s="706">
        <f t="shared" si="2837"/>
        <v>0</v>
      </c>
      <c r="CC1164" s="718">
        <f t="shared" si="2838"/>
        <v>4271.07</v>
      </c>
      <c r="CD1164" s="706">
        <f t="shared" si="2839"/>
        <v>50825733</v>
      </c>
      <c r="CE1164" s="704"/>
      <c r="CF1164" s="386">
        <f t="shared" si="2678"/>
        <v>0</v>
      </c>
    </row>
    <row r="1165" spans="1:84" ht="36">
      <c r="B1165" s="454" t="s">
        <v>2414</v>
      </c>
      <c r="C1165" s="455" t="s">
        <v>2415</v>
      </c>
      <c r="D1165" s="456" t="s">
        <v>404</v>
      </c>
      <c r="E1165" s="451">
        <v>44154.000000000007</v>
      </c>
      <c r="F1165" s="399">
        <v>147.44000000000005</v>
      </c>
      <c r="G1165" s="400">
        <f t="shared" si="2788"/>
        <v>6510065.7600000035</v>
      </c>
      <c r="H1165" s="400"/>
      <c r="I1165" s="400"/>
      <c r="J1165" s="400"/>
      <c r="K1165" s="523">
        <v>0</v>
      </c>
      <c r="L1165" s="400">
        <f>K1165*E1165</f>
        <v>0</v>
      </c>
      <c r="M1165" s="513">
        <f t="shared" si="2789"/>
        <v>0</v>
      </c>
      <c r="N1165" s="401">
        <f t="shared" si="2790"/>
        <v>0</v>
      </c>
      <c r="O1165" s="523"/>
      <c r="P1165" s="400"/>
      <c r="Q1165" s="513">
        <f t="shared" si="2791"/>
        <v>0</v>
      </c>
      <c r="R1165" s="401">
        <f t="shared" si="2792"/>
        <v>0</v>
      </c>
      <c r="S1165" s="548"/>
      <c r="T1165" s="400"/>
      <c r="U1165" s="513">
        <f t="shared" si="2793"/>
        <v>0</v>
      </c>
      <c r="V1165" s="401">
        <f t="shared" si="2794"/>
        <v>0</v>
      </c>
      <c r="W1165" s="523"/>
      <c r="X1165" s="401">
        <f t="shared" si="2795"/>
        <v>0</v>
      </c>
      <c r="Y1165" s="513">
        <f t="shared" si="2796"/>
        <v>0</v>
      </c>
      <c r="Z1165" s="401">
        <f t="shared" si="2797"/>
        <v>0</v>
      </c>
      <c r="AA1165" s="513"/>
      <c r="AB1165" s="401">
        <f t="shared" si="2798"/>
        <v>0</v>
      </c>
      <c r="AC1165" s="513">
        <f t="shared" si="2799"/>
        <v>0</v>
      </c>
      <c r="AD1165" s="401">
        <f t="shared" si="2800"/>
        <v>0</v>
      </c>
      <c r="AE1165" s="513"/>
      <c r="AF1165" s="401">
        <f t="shared" si="2801"/>
        <v>0</v>
      </c>
      <c r="AG1165" s="513">
        <f t="shared" si="2802"/>
        <v>0</v>
      </c>
      <c r="AH1165" s="401">
        <f t="shared" si="2803"/>
        <v>0</v>
      </c>
      <c r="AI1165" s="513"/>
      <c r="AJ1165" s="401">
        <f t="shared" si="2804"/>
        <v>0</v>
      </c>
      <c r="AK1165" s="513">
        <f t="shared" si="2805"/>
        <v>0</v>
      </c>
      <c r="AL1165" s="401">
        <f t="shared" si="2806"/>
        <v>0</v>
      </c>
      <c r="AM1165" s="519"/>
      <c r="AN1165" s="429">
        <f t="shared" si="2807"/>
        <v>0</v>
      </c>
      <c r="AO1165" s="519">
        <f t="shared" si="2808"/>
        <v>0</v>
      </c>
      <c r="AP1165" s="429">
        <f t="shared" si="2809"/>
        <v>0</v>
      </c>
      <c r="AQ1165" s="600"/>
      <c r="AR1165" s="401">
        <f t="shared" si="2810"/>
        <v>0</v>
      </c>
      <c r="AS1165" s="519">
        <f t="shared" si="2811"/>
        <v>0</v>
      </c>
      <c r="AT1165" s="429">
        <f t="shared" si="2812"/>
        <v>0</v>
      </c>
      <c r="AU1165" s="523"/>
      <c r="AV1165" s="401">
        <f t="shared" si="2813"/>
        <v>0</v>
      </c>
      <c r="AW1165" s="519">
        <f t="shared" si="2814"/>
        <v>0</v>
      </c>
      <c r="AX1165" s="429">
        <f t="shared" si="2815"/>
        <v>0</v>
      </c>
      <c r="AY1165" s="523"/>
      <c r="AZ1165" s="687">
        <f t="shared" si="2816"/>
        <v>0</v>
      </c>
      <c r="BA1165" s="519">
        <f t="shared" si="2817"/>
        <v>0</v>
      </c>
      <c r="BB1165" s="429">
        <f t="shared" si="2818"/>
        <v>0</v>
      </c>
      <c r="BC1165" s="523"/>
      <c r="BD1165" s="687">
        <f t="shared" si="2819"/>
        <v>0</v>
      </c>
      <c r="BE1165" s="519">
        <f t="shared" si="2820"/>
        <v>0</v>
      </c>
      <c r="BF1165" s="429">
        <f t="shared" si="2821"/>
        <v>0</v>
      </c>
      <c r="BG1165" s="523"/>
      <c r="BH1165" s="687">
        <f t="shared" si="2822"/>
        <v>0</v>
      </c>
      <c r="BI1165" s="519">
        <f t="shared" si="2823"/>
        <v>0</v>
      </c>
      <c r="BJ1165" s="429">
        <f t="shared" si="2824"/>
        <v>0</v>
      </c>
      <c r="BK1165" s="523"/>
      <c r="BL1165" s="687">
        <f t="shared" si="2825"/>
        <v>0</v>
      </c>
      <c r="BM1165" s="519">
        <f t="shared" si="2826"/>
        <v>0</v>
      </c>
      <c r="BN1165" s="429">
        <f t="shared" si="2827"/>
        <v>0</v>
      </c>
      <c r="BO1165" s="718"/>
      <c r="BP1165" s="706">
        <f t="shared" si="2828"/>
        <v>0</v>
      </c>
      <c r="BQ1165" s="718">
        <f t="shared" si="2829"/>
        <v>0</v>
      </c>
      <c r="BR1165" s="706">
        <f t="shared" si="2830"/>
        <v>0</v>
      </c>
      <c r="BS1165" s="718"/>
      <c r="BT1165" s="706">
        <f t="shared" si="2831"/>
        <v>0</v>
      </c>
      <c r="BU1165" s="718">
        <f t="shared" si="2832"/>
        <v>0</v>
      </c>
      <c r="BV1165" s="706">
        <f t="shared" si="2833"/>
        <v>0</v>
      </c>
      <c r="BW1165" s="718"/>
      <c r="BX1165" s="706">
        <f t="shared" si="2834"/>
        <v>0</v>
      </c>
      <c r="BY1165" s="718">
        <f t="shared" si="2835"/>
        <v>0</v>
      </c>
      <c r="BZ1165" s="706">
        <f t="shared" si="2836"/>
        <v>0</v>
      </c>
      <c r="CA1165" s="718"/>
      <c r="CB1165" s="706">
        <f t="shared" si="2837"/>
        <v>0</v>
      </c>
      <c r="CC1165" s="718">
        <f t="shared" si="2838"/>
        <v>0</v>
      </c>
      <c r="CD1165" s="706">
        <f t="shared" si="2839"/>
        <v>0</v>
      </c>
      <c r="CE1165" s="706"/>
      <c r="CF1165" s="433">
        <f t="shared" si="2678"/>
        <v>0</v>
      </c>
    </row>
    <row r="1166" spans="1:84" ht="36">
      <c r="B1166" s="454" t="s">
        <v>2416</v>
      </c>
      <c r="C1166" s="455" t="s">
        <v>1715</v>
      </c>
      <c r="D1166" s="456" t="s">
        <v>397</v>
      </c>
      <c r="E1166" s="458">
        <v>2050</v>
      </c>
      <c r="F1166" s="399">
        <v>3300</v>
      </c>
      <c r="G1166" s="400">
        <f t="shared" si="2788"/>
        <v>6765000</v>
      </c>
      <c r="H1166" s="400"/>
      <c r="I1166" s="400"/>
      <c r="J1166" s="400"/>
      <c r="K1166" s="523"/>
      <c r="L1166" s="400"/>
      <c r="M1166" s="513">
        <f t="shared" si="2789"/>
        <v>0</v>
      </c>
      <c r="N1166" s="401">
        <f t="shared" si="2790"/>
        <v>0</v>
      </c>
      <c r="O1166" s="523"/>
      <c r="P1166" s="400"/>
      <c r="Q1166" s="513">
        <f t="shared" si="2791"/>
        <v>0</v>
      </c>
      <c r="R1166" s="401">
        <f t="shared" si="2792"/>
        <v>0</v>
      </c>
      <c r="S1166" s="548"/>
      <c r="T1166" s="400"/>
      <c r="U1166" s="513">
        <f t="shared" si="2793"/>
        <v>0</v>
      </c>
      <c r="V1166" s="401">
        <f t="shared" si="2794"/>
        <v>0</v>
      </c>
      <c r="W1166" s="523"/>
      <c r="X1166" s="401">
        <f t="shared" si="2795"/>
        <v>0</v>
      </c>
      <c r="Y1166" s="513">
        <f t="shared" si="2796"/>
        <v>0</v>
      </c>
      <c r="Z1166" s="401">
        <f t="shared" si="2797"/>
        <v>0</v>
      </c>
      <c r="AA1166" s="513"/>
      <c r="AB1166" s="401">
        <f t="shared" si="2798"/>
        <v>0</v>
      </c>
      <c r="AC1166" s="513">
        <f t="shared" si="2799"/>
        <v>0</v>
      </c>
      <c r="AD1166" s="401">
        <f t="shared" si="2800"/>
        <v>0</v>
      </c>
      <c r="AE1166" s="513"/>
      <c r="AF1166" s="401">
        <f t="shared" si="2801"/>
        <v>0</v>
      </c>
      <c r="AG1166" s="513">
        <f t="shared" si="2802"/>
        <v>0</v>
      </c>
      <c r="AH1166" s="401">
        <f t="shared" si="2803"/>
        <v>0</v>
      </c>
      <c r="AI1166" s="513"/>
      <c r="AJ1166" s="401">
        <f t="shared" si="2804"/>
        <v>0</v>
      </c>
      <c r="AK1166" s="513">
        <f t="shared" si="2805"/>
        <v>0</v>
      </c>
      <c r="AL1166" s="401">
        <f t="shared" si="2806"/>
        <v>0</v>
      </c>
      <c r="AM1166" s="519"/>
      <c r="AN1166" s="429">
        <f t="shared" si="2807"/>
        <v>0</v>
      </c>
      <c r="AO1166" s="519">
        <f t="shared" si="2808"/>
        <v>0</v>
      </c>
      <c r="AP1166" s="429">
        <f t="shared" si="2809"/>
        <v>0</v>
      </c>
      <c r="AQ1166" s="600"/>
      <c r="AR1166" s="401">
        <f t="shared" si="2810"/>
        <v>0</v>
      </c>
      <c r="AS1166" s="519">
        <f t="shared" si="2811"/>
        <v>0</v>
      </c>
      <c r="AT1166" s="429">
        <f t="shared" si="2812"/>
        <v>0</v>
      </c>
      <c r="AU1166" s="523"/>
      <c r="AV1166" s="401">
        <f t="shared" si="2813"/>
        <v>0</v>
      </c>
      <c r="AW1166" s="519">
        <f t="shared" si="2814"/>
        <v>0</v>
      </c>
      <c r="AX1166" s="429">
        <f t="shared" si="2815"/>
        <v>0</v>
      </c>
      <c r="AY1166" s="523"/>
      <c r="AZ1166" s="687">
        <f t="shared" si="2816"/>
        <v>0</v>
      </c>
      <c r="BA1166" s="519">
        <f t="shared" si="2817"/>
        <v>0</v>
      </c>
      <c r="BB1166" s="429">
        <f t="shared" si="2818"/>
        <v>0</v>
      </c>
      <c r="BC1166" s="523"/>
      <c r="BD1166" s="687">
        <f t="shared" si="2819"/>
        <v>0</v>
      </c>
      <c r="BE1166" s="519">
        <f t="shared" si="2820"/>
        <v>0</v>
      </c>
      <c r="BF1166" s="429">
        <f t="shared" si="2821"/>
        <v>0</v>
      </c>
      <c r="BG1166" s="523"/>
      <c r="BH1166" s="687">
        <f t="shared" si="2822"/>
        <v>0</v>
      </c>
      <c r="BI1166" s="519">
        <f t="shared" si="2823"/>
        <v>0</v>
      </c>
      <c r="BJ1166" s="429">
        <f t="shared" si="2824"/>
        <v>0</v>
      </c>
      <c r="BK1166" s="523"/>
      <c r="BL1166" s="687">
        <f t="shared" si="2825"/>
        <v>0</v>
      </c>
      <c r="BM1166" s="519">
        <f t="shared" si="2826"/>
        <v>0</v>
      </c>
      <c r="BN1166" s="429">
        <f t="shared" si="2827"/>
        <v>0</v>
      </c>
      <c r="BO1166" s="718"/>
      <c r="BP1166" s="706">
        <f t="shared" si="2828"/>
        <v>0</v>
      </c>
      <c r="BQ1166" s="718">
        <f t="shared" si="2829"/>
        <v>0</v>
      </c>
      <c r="BR1166" s="706">
        <f t="shared" si="2830"/>
        <v>0</v>
      </c>
      <c r="BS1166" s="718"/>
      <c r="BT1166" s="706">
        <f t="shared" si="2831"/>
        <v>0</v>
      </c>
      <c r="BU1166" s="718">
        <f t="shared" si="2832"/>
        <v>0</v>
      </c>
      <c r="BV1166" s="706">
        <f t="shared" si="2833"/>
        <v>0</v>
      </c>
      <c r="BW1166" s="718"/>
      <c r="BX1166" s="706">
        <f t="shared" si="2834"/>
        <v>0</v>
      </c>
      <c r="BY1166" s="718">
        <f t="shared" si="2835"/>
        <v>0</v>
      </c>
      <c r="BZ1166" s="706">
        <f t="shared" si="2836"/>
        <v>0</v>
      </c>
      <c r="CA1166" s="718"/>
      <c r="CB1166" s="706">
        <f t="shared" si="2837"/>
        <v>0</v>
      </c>
      <c r="CC1166" s="718">
        <f t="shared" si="2838"/>
        <v>0</v>
      </c>
      <c r="CD1166" s="706">
        <f t="shared" si="2839"/>
        <v>0</v>
      </c>
      <c r="CE1166" s="706"/>
      <c r="CF1166" s="433">
        <f t="shared" si="2678"/>
        <v>0</v>
      </c>
    </row>
    <row r="1167" spans="1:84" ht="36">
      <c r="A1167" s="379" t="s">
        <v>1746</v>
      </c>
      <c r="B1167" s="380"/>
      <c r="C1167" s="381" t="s">
        <v>1672</v>
      </c>
      <c r="D1167" s="382"/>
      <c r="E1167" s="383"/>
      <c r="F1167" s="384"/>
      <c r="G1167" s="385"/>
      <c r="H1167" s="385">
        <f>+SUM(G1168:G1177)</f>
        <v>0</v>
      </c>
      <c r="I1167" s="385"/>
      <c r="J1167" s="385"/>
      <c r="K1167" s="522"/>
      <c r="L1167" s="385">
        <f>SUM(L1168:L1177)</f>
        <v>0</v>
      </c>
      <c r="M1167" s="522"/>
      <c r="N1167" s="385">
        <f>+SUM(M1168:M1177)</f>
        <v>0</v>
      </c>
      <c r="O1167" s="522"/>
      <c r="P1167" s="385"/>
      <c r="Q1167" s="522"/>
      <c r="R1167" s="385">
        <f>+SUM(Q1168:Q1177)</f>
        <v>0</v>
      </c>
      <c r="S1167" s="538"/>
      <c r="T1167" s="385">
        <f>SUM(T1168:T1177)</f>
        <v>0</v>
      </c>
      <c r="U1167" s="522"/>
      <c r="V1167" s="385">
        <f>+SUM(U1168:U1177)</f>
        <v>0</v>
      </c>
      <c r="W1167" s="522"/>
      <c r="X1167" s="385">
        <f>SUM(X1168:X1177)</f>
        <v>0</v>
      </c>
      <c r="Y1167" s="522"/>
      <c r="Z1167" s="385">
        <f>+SUM(Y1168:Y1177)</f>
        <v>0</v>
      </c>
      <c r="AA1167" s="522"/>
      <c r="AB1167" s="385">
        <f>SUM(AB1168:AB1177)</f>
        <v>0</v>
      </c>
      <c r="AC1167" s="522"/>
      <c r="AD1167" s="385">
        <f>+SUM(AC1168:AC1177)</f>
        <v>0</v>
      </c>
      <c r="AE1167" s="522"/>
      <c r="AF1167" s="385">
        <f>SUM(AF1168:AF1177)</f>
        <v>0</v>
      </c>
      <c r="AG1167" s="522"/>
      <c r="AH1167" s="385">
        <f>+SUM(AG1168:AG1177)</f>
        <v>0</v>
      </c>
      <c r="AI1167" s="522"/>
      <c r="AJ1167" s="385">
        <f>SUM(AJ1168:AJ1177)</f>
        <v>0</v>
      </c>
      <c r="AK1167" s="522"/>
      <c r="AL1167" s="385">
        <f>+SUM(AK1168:AK1177)</f>
        <v>0</v>
      </c>
      <c r="AM1167" s="385"/>
      <c r="AN1167" s="385">
        <f>SUM(AN1168:AN1177)</f>
        <v>0</v>
      </c>
      <c r="AO1167" s="522"/>
      <c r="AP1167" s="385">
        <f>+SUM(AO1168:AO1177)</f>
        <v>0</v>
      </c>
      <c r="AQ1167" s="589"/>
      <c r="AR1167" s="385">
        <f>SUM(AR1168:AR1177)</f>
        <v>0</v>
      </c>
      <c r="AS1167" s="522"/>
      <c r="AT1167" s="385">
        <f>+SUM(AT1168:AT1177)</f>
        <v>0</v>
      </c>
      <c r="AU1167" s="522"/>
      <c r="AV1167" s="385">
        <f>+SUM(AU1168:AU1177)</f>
        <v>0</v>
      </c>
      <c r="AW1167" s="522"/>
      <c r="AX1167" s="385">
        <f>+SUM(AX1168:AX1177)</f>
        <v>0</v>
      </c>
      <c r="AY1167" s="522" t="s">
        <v>126</v>
      </c>
      <c r="AZ1167" s="385">
        <f>+SUM(AY1168:AY1177)</f>
        <v>0</v>
      </c>
      <c r="BA1167" s="522"/>
      <c r="BB1167" s="385">
        <f>+SUM(BA1168:BA1177)</f>
        <v>0</v>
      </c>
      <c r="BC1167" s="522" t="s">
        <v>126</v>
      </c>
      <c r="BD1167" s="385">
        <f>+SUM(BC1168:BC1177)</f>
        <v>0</v>
      </c>
      <c r="BE1167" s="522"/>
      <c r="BF1167" s="385">
        <f>+SUM(BE1168:BE1177)</f>
        <v>0</v>
      </c>
      <c r="BG1167" s="522"/>
      <c r="BH1167" s="385">
        <f>+SUM(BG1168:BG1177)</f>
        <v>0</v>
      </c>
      <c r="BI1167" s="522"/>
      <c r="BJ1167" s="385">
        <f>+SUM(BI1168:BI1177)</f>
        <v>0</v>
      </c>
      <c r="BK1167" s="522"/>
      <c r="BL1167" s="385">
        <f>+SUM(BL1168:BL1177)</f>
        <v>0</v>
      </c>
      <c r="BM1167" s="522"/>
      <c r="BN1167" s="385">
        <f>+SUM(BM1168:BM1177)</f>
        <v>0</v>
      </c>
      <c r="BO1167" s="716"/>
      <c r="BP1167" s="704">
        <f>+SUM(BP1168:BP1177)</f>
        <v>0</v>
      </c>
      <c r="BQ1167" s="716"/>
      <c r="BR1167" s="704">
        <f>+SUM(BQ1168:BQ1177)</f>
        <v>0</v>
      </c>
      <c r="BS1167" s="716"/>
      <c r="BT1167" s="704">
        <f>+SUM(BT1168:BT1177)</f>
        <v>0</v>
      </c>
      <c r="BU1167" s="716"/>
      <c r="BV1167" s="704">
        <f>+SUM(BV1168:BV1177)</f>
        <v>0</v>
      </c>
      <c r="BW1167" s="716"/>
      <c r="BX1167" s="704">
        <f>+SUM(BX1168:BX1177)</f>
        <v>0</v>
      </c>
      <c r="BY1167" s="716"/>
      <c r="BZ1167" s="704">
        <f>+SUM(BZ1168:BZ1177)</f>
        <v>0</v>
      </c>
      <c r="CA1167" s="716"/>
      <c r="CB1167" s="704">
        <f>+SUM(CB1168:CB1177)</f>
        <v>0</v>
      </c>
      <c r="CC1167" s="716"/>
      <c r="CD1167" s="704">
        <f>+SUM(CD1168:CD1177)</f>
        <v>0</v>
      </c>
      <c r="CE1167" s="706"/>
      <c r="CF1167" s="433">
        <f t="shared" si="2678"/>
        <v>0</v>
      </c>
    </row>
    <row r="1168" spans="1:84" ht="36">
      <c r="B1168" s="448" t="s">
        <v>1673</v>
      </c>
      <c r="C1168" s="455" t="s">
        <v>1674</v>
      </c>
      <c r="D1168" s="456" t="s">
        <v>397</v>
      </c>
      <c r="E1168" s="451">
        <v>940.5</v>
      </c>
      <c r="F1168" s="452">
        <v>0</v>
      </c>
      <c r="G1168" s="429">
        <f t="shared" ref="G1168:G1177" si="2840">F1168*E1168</f>
        <v>0</v>
      </c>
      <c r="H1168" s="429"/>
      <c r="I1168" s="429"/>
      <c r="J1168" s="429"/>
      <c r="K1168" s="519"/>
      <c r="L1168" s="429"/>
      <c r="M1168" s="513">
        <f t="shared" ref="M1168:M1177" si="2841">I1168+K1168</f>
        <v>0</v>
      </c>
      <c r="N1168" s="401">
        <f t="shared" ref="N1168:N1177" si="2842">M1168*$E1168</f>
        <v>0</v>
      </c>
      <c r="O1168" s="519"/>
      <c r="P1168" s="429"/>
      <c r="Q1168" s="513">
        <f t="shared" ref="Q1168:Q1177" si="2843">M1168+O1168</f>
        <v>0</v>
      </c>
      <c r="R1168" s="401">
        <f t="shared" ref="R1168:R1177" si="2844">Q1168*$E1168</f>
        <v>0</v>
      </c>
      <c r="S1168" s="545"/>
      <c r="T1168" s="429"/>
      <c r="U1168" s="513">
        <f t="shared" ref="U1168:U1177" si="2845">Q1168+S1168</f>
        <v>0</v>
      </c>
      <c r="V1168" s="401">
        <f t="shared" ref="V1168:V1177" si="2846">U1168*$E1168</f>
        <v>0</v>
      </c>
      <c r="W1168" s="519"/>
      <c r="X1168" s="401">
        <f t="shared" ref="X1168:X1177" si="2847">W1168*E1168</f>
        <v>0</v>
      </c>
      <c r="Y1168" s="513">
        <f t="shared" ref="Y1168:Y1177" si="2848">U1168+W1168</f>
        <v>0</v>
      </c>
      <c r="Z1168" s="401">
        <f t="shared" ref="Z1168:Z1177" si="2849">Y1168*$E1168</f>
        <v>0</v>
      </c>
      <c r="AA1168" s="513"/>
      <c r="AB1168" s="401">
        <f t="shared" ref="AB1168:AB1177" si="2850">AA1168*$E1168</f>
        <v>0</v>
      </c>
      <c r="AC1168" s="513">
        <f t="shared" ref="AC1168:AC1177" si="2851">Y1168+AA1168</f>
        <v>0</v>
      </c>
      <c r="AD1168" s="401">
        <f t="shared" ref="AD1168:AD1177" si="2852">AC1168*$E1168</f>
        <v>0</v>
      </c>
      <c r="AE1168" s="513"/>
      <c r="AF1168" s="401">
        <f t="shared" ref="AF1168:AF1177" si="2853">AE1168*$E1168</f>
        <v>0</v>
      </c>
      <c r="AG1168" s="513">
        <f t="shared" ref="AG1168:AG1177" si="2854">AC1168+AE1168</f>
        <v>0</v>
      </c>
      <c r="AH1168" s="401">
        <f t="shared" ref="AH1168:AH1177" si="2855">AG1168*$E1168</f>
        <v>0</v>
      </c>
      <c r="AI1168" s="513"/>
      <c r="AJ1168" s="401">
        <f t="shared" ref="AJ1168:AJ1177" si="2856">AI1168*$E1168</f>
        <v>0</v>
      </c>
      <c r="AK1168" s="513">
        <f t="shared" ref="AK1168:AK1177" si="2857">AG1168+AI1168</f>
        <v>0</v>
      </c>
      <c r="AL1168" s="401">
        <f t="shared" ref="AL1168:AL1177" si="2858">AK1168*$E1168</f>
        <v>0</v>
      </c>
      <c r="AM1168" s="519"/>
      <c r="AN1168" s="429">
        <f t="shared" si="2807"/>
        <v>0</v>
      </c>
      <c r="AO1168" s="519">
        <f t="shared" ref="AO1168:AO1177" si="2859">AK1168+AM1168</f>
        <v>0</v>
      </c>
      <c r="AP1168" s="429">
        <f t="shared" ref="AP1168:AP1177" si="2860">AO1168*$E1168</f>
        <v>0</v>
      </c>
      <c r="AQ1168" s="599"/>
      <c r="AR1168" s="401">
        <f t="shared" si="2810"/>
        <v>0</v>
      </c>
      <c r="AS1168" s="519">
        <f t="shared" ref="AS1168:AS1177" si="2861">AO1168+AQ1168</f>
        <v>0</v>
      </c>
      <c r="AT1168" s="429">
        <f t="shared" ref="AT1168:AT1177" si="2862">AS1168*$E1168</f>
        <v>0</v>
      </c>
      <c r="AU1168" s="519"/>
      <c r="AV1168" s="401">
        <f t="shared" si="2813"/>
        <v>0</v>
      </c>
      <c r="AW1168" s="519">
        <f t="shared" ref="AW1168:AW1177" si="2863">AS1168+AU1168</f>
        <v>0</v>
      </c>
      <c r="AX1168" s="429">
        <f t="shared" ref="AX1168:AX1177" si="2864">AW1168*$E1168</f>
        <v>0</v>
      </c>
      <c r="AY1168" s="519"/>
      <c r="AZ1168" s="684">
        <f t="shared" si="2816"/>
        <v>0</v>
      </c>
      <c r="BA1168" s="519">
        <f t="shared" ref="BA1168:BA1177" si="2865">AW1168+AY1168</f>
        <v>0</v>
      </c>
      <c r="BB1168" s="429">
        <f t="shared" ref="BB1168:BB1177" si="2866">BA1168*$E1168</f>
        <v>0</v>
      </c>
      <c r="BC1168" s="519"/>
      <c r="BD1168" s="684">
        <f t="shared" ref="BD1168:BD1177" si="2867">BC1168*$E1168</f>
        <v>0</v>
      </c>
      <c r="BE1168" s="519">
        <f t="shared" ref="BE1168:BE1177" si="2868">BA1168+BC1168</f>
        <v>0</v>
      </c>
      <c r="BF1168" s="429">
        <f t="shared" ref="BF1168:BF1177" si="2869">BE1168*$E1168</f>
        <v>0</v>
      </c>
      <c r="BG1168" s="519"/>
      <c r="BH1168" s="684">
        <f t="shared" ref="BH1168:BH1177" si="2870">BG1168*$E1168</f>
        <v>0</v>
      </c>
      <c r="BI1168" s="519">
        <f t="shared" ref="BI1168:BI1177" si="2871">BE1168+BG1168</f>
        <v>0</v>
      </c>
      <c r="BJ1168" s="429">
        <f t="shared" ref="BJ1168:BJ1177" si="2872">BI1168*$E1168</f>
        <v>0</v>
      </c>
      <c r="BK1168" s="519"/>
      <c r="BL1168" s="684">
        <f t="shared" ref="BL1168:BL1177" si="2873">BK1168*$E1168</f>
        <v>0</v>
      </c>
      <c r="BM1168" s="519">
        <f t="shared" ref="BM1168:BM1177" si="2874">BI1168+BK1168</f>
        <v>0</v>
      </c>
      <c r="BN1168" s="429">
        <f t="shared" ref="BN1168:BN1177" si="2875">BM1168*$E1168</f>
        <v>0</v>
      </c>
      <c r="BO1168" s="718"/>
      <c r="BP1168" s="706">
        <f t="shared" ref="BP1168:BP1177" si="2876">BO1168*$E1168</f>
        <v>0</v>
      </c>
      <c r="BQ1168" s="718">
        <f t="shared" ref="BQ1168:BQ1177" si="2877">BM1168+BO1168</f>
        <v>0</v>
      </c>
      <c r="BR1168" s="706">
        <f t="shared" ref="BR1168:BR1177" si="2878">BQ1168*$E1168</f>
        <v>0</v>
      </c>
      <c r="BS1168" s="718"/>
      <c r="BT1168" s="706">
        <f t="shared" ref="BT1168:BT1177" si="2879">BS1168*$E1168</f>
        <v>0</v>
      </c>
      <c r="BU1168" s="718">
        <f t="shared" ref="BU1168:BU1177" si="2880">BQ1168+BS1168</f>
        <v>0</v>
      </c>
      <c r="BV1168" s="706">
        <f t="shared" ref="BV1168:BV1177" si="2881">BU1168*$E1168</f>
        <v>0</v>
      </c>
      <c r="BW1168" s="718"/>
      <c r="BX1168" s="706">
        <f t="shared" ref="BX1168:BX1177" si="2882">BW1168*$E1168</f>
        <v>0</v>
      </c>
      <c r="BY1168" s="718">
        <f t="shared" ref="BY1168:BY1177" si="2883">BU1168+BW1168</f>
        <v>0</v>
      </c>
      <c r="BZ1168" s="706">
        <f t="shared" ref="BZ1168:BZ1177" si="2884">BY1168*$E1168</f>
        <v>0</v>
      </c>
      <c r="CA1168" s="718"/>
      <c r="CB1168" s="706">
        <f t="shared" ref="CB1168:CB1177" si="2885">CA1168*$E1168</f>
        <v>0</v>
      </c>
      <c r="CC1168" s="718">
        <f t="shared" ref="CC1168:CC1177" si="2886">BY1168+CA1168</f>
        <v>0</v>
      </c>
      <c r="CD1168" s="706">
        <f t="shared" ref="CD1168:CD1177" si="2887">CC1168*$E1168</f>
        <v>0</v>
      </c>
      <c r="CE1168" s="706"/>
      <c r="CF1168" s="433">
        <f t="shared" si="2678"/>
        <v>0</v>
      </c>
    </row>
    <row r="1169" spans="1:86" ht="36">
      <c r="B1169" s="459" t="s">
        <v>1675</v>
      </c>
      <c r="C1169" s="455" t="s">
        <v>1676</v>
      </c>
      <c r="D1169" s="460" t="s">
        <v>1677</v>
      </c>
      <c r="E1169" s="451">
        <v>132222.42000000001</v>
      </c>
      <c r="F1169" s="452">
        <v>0</v>
      </c>
      <c r="G1169" s="429">
        <f t="shared" si="2840"/>
        <v>0</v>
      </c>
      <c r="H1169" s="429"/>
      <c r="I1169" s="429"/>
      <c r="J1169" s="429"/>
      <c r="K1169" s="519"/>
      <c r="L1169" s="429"/>
      <c r="M1169" s="513">
        <f t="shared" si="2841"/>
        <v>0</v>
      </c>
      <c r="N1169" s="401">
        <f t="shared" si="2842"/>
        <v>0</v>
      </c>
      <c r="O1169" s="519"/>
      <c r="P1169" s="429"/>
      <c r="Q1169" s="513">
        <f t="shared" si="2843"/>
        <v>0</v>
      </c>
      <c r="R1169" s="401">
        <f t="shared" si="2844"/>
        <v>0</v>
      </c>
      <c r="S1169" s="545"/>
      <c r="T1169" s="429"/>
      <c r="U1169" s="513">
        <f t="shared" si="2845"/>
        <v>0</v>
      </c>
      <c r="V1169" s="401">
        <f t="shared" si="2846"/>
        <v>0</v>
      </c>
      <c r="W1169" s="519"/>
      <c r="X1169" s="401">
        <f t="shared" si="2847"/>
        <v>0</v>
      </c>
      <c r="Y1169" s="513">
        <f t="shared" si="2848"/>
        <v>0</v>
      </c>
      <c r="Z1169" s="401">
        <f t="shared" si="2849"/>
        <v>0</v>
      </c>
      <c r="AA1169" s="513"/>
      <c r="AB1169" s="401">
        <f t="shared" si="2850"/>
        <v>0</v>
      </c>
      <c r="AC1169" s="513">
        <f t="shared" si="2851"/>
        <v>0</v>
      </c>
      <c r="AD1169" s="401">
        <f t="shared" si="2852"/>
        <v>0</v>
      </c>
      <c r="AE1169" s="513"/>
      <c r="AF1169" s="401">
        <f t="shared" si="2853"/>
        <v>0</v>
      </c>
      <c r="AG1169" s="513">
        <f t="shared" si="2854"/>
        <v>0</v>
      </c>
      <c r="AH1169" s="401">
        <f t="shared" si="2855"/>
        <v>0</v>
      </c>
      <c r="AI1169" s="513"/>
      <c r="AJ1169" s="401">
        <f t="shared" si="2856"/>
        <v>0</v>
      </c>
      <c r="AK1169" s="513">
        <f t="shared" si="2857"/>
        <v>0</v>
      </c>
      <c r="AL1169" s="401">
        <f t="shared" si="2858"/>
        <v>0</v>
      </c>
      <c r="AM1169" s="519"/>
      <c r="AN1169" s="429">
        <f t="shared" si="2807"/>
        <v>0</v>
      </c>
      <c r="AO1169" s="519">
        <f t="shared" si="2859"/>
        <v>0</v>
      </c>
      <c r="AP1169" s="429">
        <f t="shared" si="2860"/>
        <v>0</v>
      </c>
      <c r="AQ1169" s="599"/>
      <c r="AR1169" s="401">
        <f t="shared" si="2810"/>
        <v>0</v>
      </c>
      <c r="AS1169" s="519">
        <f t="shared" si="2861"/>
        <v>0</v>
      </c>
      <c r="AT1169" s="429">
        <f t="shared" si="2862"/>
        <v>0</v>
      </c>
      <c r="AU1169" s="519"/>
      <c r="AV1169" s="401">
        <f t="shared" si="2813"/>
        <v>0</v>
      </c>
      <c r="AW1169" s="519">
        <f t="shared" si="2863"/>
        <v>0</v>
      </c>
      <c r="AX1169" s="429">
        <f t="shared" si="2864"/>
        <v>0</v>
      </c>
      <c r="AY1169" s="519"/>
      <c r="AZ1169" s="684">
        <f t="shared" si="2816"/>
        <v>0</v>
      </c>
      <c r="BA1169" s="519">
        <f t="shared" si="2865"/>
        <v>0</v>
      </c>
      <c r="BB1169" s="429">
        <f t="shared" si="2866"/>
        <v>0</v>
      </c>
      <c r="BC1169" s="519"/>
      <c r="BD1169" s="684">
        <f t="shared" si="2867"/>
        <v>0</v>
      </c>
      <c r="BE1169" s="519">
        <f t="shared" si="2868"/>
        <v>0</v>
      </c>
      <c r="BF1169" s="429">
        <f t="shared" si="2869"/>
        <v>0</v>
      </c>
      <c r="BG1169" s="519"/>
      <c r="BH1169" s="684">
        <f t="shared" si="2870"/>
        <v>0</v>
      </c>
      <c r="BI1169" s="519">
        <f t="shared" si="2871"/>
        <v>0</v>
      </c>
      <c r="BJ1169" s="429">
        <f t="shared" si="2872"/>
        <v>0</v>
      </c>
      <c r="BK1169" s="519"/>
      <c r="BL1169" s="684">
        <f t="shared" si="2873"/>
        <v>0</v>
      </c>
      <c r="BM1169" s="519">
        <f t="shared" si="2874"/>
        <v>0</v>
      </c>
      <c r="BN1169" s="429">
        <f t="shared" si="2875"/>
        <v>0</v>
      </c>
      <c r="BO1169" s="718"/>
      <c r="BP1169" s="706">
        <f t="shared" si="2876"/>
        <v>0</v>
      </c>
      <c r="BQ1169" s="718">
        <f t="shared" si="2877"/>
        <v>0</v>
      </c>
      <c r="BR1169" s="706">
        <f t="shared" si="2878"/>
        <v>0</v>
      </c>
      <c r="BS1169" s="718"/>
      <c r="BT1169" s="706">
        <f t="shared" si="2879"/>
        <v>0</v>
      </c>
      <c r="BU1169" s="718">
        <f t="shared" si="2880"/>
        <v>0</v>
      </c>
      <c r="BV1169" s="706">
        <f t="shared" si="2881"/>
        <v>0</v>
      </c>
      <c r="BW1169" s="718"/>
      <c r="BX1169" s="706">
        <f t="shared" si="2882"/>
        <v>0</v>
      </c>
      <c r="BY1169" s="718">
        <f t="shared" si="2883"/>
        <v>0</v>
      </c>
      <c r="BZ1169" s="706">
        <f t="shared" si="2884"/>
        <v>0</v>
      </c>
      <c r="CA1169" s="718"/>
      <c r="CB1169" s="706">
        <f t="shared" si="2885"/>
        <v>0</v>
      </c>
      <c r="CC1169" s="718">
        <f t="shared" si="2886"/>
        <v>0</v>
      </c>
      <c r="CD1169" s="706">
        <f t="shared" si="2887"/>
        <v>0</v>
      </c>
      <c r="CE1169" s="706"/>
      <c r="CF1169" s="433">
        <f t="shared" ref="CF1169:CF1209" si="2888">+G1172+H1172</f>
        <v>0</v>
      </c>
    </row>
    <row r="1170" spans="1:86" ht="36">
      <c r="B1170" s="459" t="s">
        <v>1678</v>
      </c>
      <c r="C1170" s="455" t="s">
        <v>1679</v>
      </c>
      <c r="D1170" s="450" t="s">
        <v>1680</v>
      </c>
      <c r="E1170" s="451">
        <v>692079.3</v>
      </c>
      <c r="F1170" s="452">
        <v>0</v>
      </c>
      <c r="G1170" s="429">
        <f t="shared" si="2840"/>
        <v>0</v>
      </c>
      <c r="H1170" s="429"/>
      <c r="I1170" s="429"/>
      <c r="J1170" s="429"/>
      <c r="K1170" s="519"/>
      <c r="L1170" s="429"/>
      <c r="M1170" s="513">
        <f t="shared" si="2841"/>
        <v>0</v>
      </c>
      <c r="N1170" s="401">
        <f t="shared" si="2842"/>
        <v>0</v>
      </c>
      <c r="O1170" s="519"/>
      <c r="P1170" s="429"/>
      <c r="Q1170" s="513">
        <f t="shared" si="2843"/>
        <v>0</v>
      </c>
      <c r="R1170" s="401">
        <f t="shared" si="2844"/>
        <v>0</v>
      </c>
      <c r="S1170" s="545"/>
      <c r="T1170" s="429"/>
      <c r="U1170" s="513">
        <f t="shared" si="2845"/>
        <v>0</v>
      </c>
      <c r="V1170" s="401">
        <f t="shared" si="2846"/>
        <v>0</v>
      </c>
      <c r="W1170" s="519"/>
      <c r="X1170" s="401">
        <f t="shared" si="2847"/>
        <v>0</v>
      </c>
      <c r="Y1170" s="513">
        <f t="shared" si="2848"/>
        <v>0</v>
      </c>
      <c r="Z1170" s="401">
        <f t="shared" si="2849"/>
        <v>0</v>
      </c>
      <c r="AA1170" s="513"/>
      <c r="AB1170" s="401">
        <f t="shared" si="2850"/>
        <v>0</v>
      </c>
      <c r="AC1170" s="513">
        <f t="shared" si="2851"/>
        <v>0</v>
      </c>
      <c r="AD1170" s="401">
        <f t="shared" si="2852"/>
        <v>0</v>
      </c>
      <c r="AE1170" s="513"/>
      <c r="AF1170" s="401">
        <f t="shared" si="2853"/>
        <v>0</v>
      </c>
      <c r="AG1170" s="513">
        <f t="shared" si="2854"/>
        <v>0</v>
      </c>
      <c r="AH1170" s="401">
        <f t="shared" si="2855"/>
        <v>0</v>
      </c>
      <c r="AI1170" s="513"/>
      <c r="AJ1170" s="401">
        <f t="shared" si="2856"/>
        <v>0</v>
      </c>
      <c r="AK1170" s="513">
        <f t="shared" si="2857"/>
        <v>0</v>
      </c>
      <c r="AL1170" s="401">
        <f t="shared" si="2858"/>
        <v>0</v>
      </c>
      <c r="AM1170" s="519"/>
      <c r="AN1170" s="429">
        <f t="shared" si="2807"/>
        <v>0</v>
      </c>
      <c r="AO1170" s="519">
        <f t="shared" si="2859"/>
        <v>0</v>
      </c>
      <c r="AP1170" s="429">
        <f t="shared" si="2860"/>
        <v>0</v>
      </c>
      <c r="AQ1170" s="599"/>
      <c r="AR1170" s="401">
        <f t="shared" si="2810"/>
        <v>0</v>
      </c>
      <c r="AS1170" s="519">
        <f t="shared" si="2861"/>
        <v>0</v>
      </c>
      <c r="AT1170" s="429">
        <f t="shared" si="2862"/>
        <v>0</v>
      </c>
      <c r="AU1170" s="519"/>
      <c r="AV1170" s="401">
        <f t="shared" si="2813"/>
        <v>0</v>
      </c>
      <c r="AW1170" s="519">
        <f t="shared" si="2863"/>
        <v>0</v>
      </c>
      <c r="AX1170" s="429">
        <f t="shared" si="2864"/>
        <v>0</v>
      </c>
      <c r="AY1170" s="519"/>
      <c r="AZ1170" s="684">
        <f t="shared" si="2816"/>
        <v>0</v>
      </c>
      <c r="BA1170" s="519">
        <f t="shared" si="2865"/>
        <v>0</v>
      </c>
      <c r="BB1170" s="429">
        <f t="shared" si="2866"/>
        <v>0</v>
      </c>
      <c r="BC1170" s="519"/>
      <c r="BD1170" s="684">
        <f t="shared" si="2867"/>
        <v>0</v>
      </c>
      <c r="BE1170" s="519">
        <f t="shared" si="2868"/>
        <v>0</v>
      </c>
      <c r="BF1170" s="429">
        <f t="shared" si="2869"/>
        <v>0</v>
      </c>
      <c r="BG1170" s="519"/>
      <c r="BH1170" s="684">
        <f t="shared" si="2870"/>
        <v>0</v>
      </c>
      <c r="BI1170" s="519">
        <f t="shared" si="2871"/>
        <v>0</v>
      </c>
      <c r="BJ1170" s="429">
        <f t="shared" si="2872"/>
        <v>0</v>
      </c>
      <c r="BK1170" s="519"/>
      <c r="BL1170" s="684">
        <f t="shared" si="2873"/>
        <v>0</v>
      </c>
      <c r="BM1170" s="519">
        <f t="shared" si="2874"/>
        <v>0</v>
      </c>
      <c r="BN1170" s="429">
        <f t="shared" si="2875"/>
        <v>0</v>
      </c>
      <c r="BO1170" s="718"/>
      <c r="BP1170" s="706">
        <f t="shared" si="2876"/>
        <v>0</v>
      </c>
      <c r="BQ1170" s="718">
        <f t="shared" si="2877"/>
        <v>0</v>
      </c>
      <c r="BR1170" s="706">
        <f t="shared" si="2878"/>
        <v>0</v>
      </c>
      <c r="BS1170" s="718"/>
      <c r="BT1170" s="706">
        <f t="shared" si="2879"/>
        <v>0</v>
      </c>
      <c r="BU1170" s="718">
        <f t="shared" si="2880"/>
        <v>0</v>
      </c>
      <c r="BV1170" s="706">
        <f t="shared" si="2881"/>
        <v>0</v>
      </c>
      <c r="BW1170" s="718"/>
      <c r="BX1170" s="706">
        <f t="shared" si="2882"/>
        <v>0</v>
      </c>
      <c r="BY1170" s="718">
        <f t="shared" si="2883"/>
        <v>0</v>
      </c>
      <c r="BZ1170" s="706">
        <f t="shared" si="2884"/>
        <v>0</v>
      </c>
      <c r="CA1170" s="718"/>
      <c r="CB1170" s="706">
        <f t="shared" si="2885"/>
        <v>0</v>
      </c>
      <c r="CC1170" s="718">
        <f t="shared" si="2886"/>
        <v>0</v>
      </c>
      <c r="CD1170" s="706">
        <f t="shared" si="2887"/>
        <v>0</v>
      </c>
      <c r="CE1170" s="706"/>
      <c r="CF1170" s="433">
        <f t="shared" si="2888"/>
        <v>0</v>
      </c>
    </row>
    <row r="1171" spans="1:86" ht="54">
      <c r="B1171" s="459" t="s">
        <v>1681</v>
      </c>
      <c r="C1171" s="455" t="s">
        <v>1682</v>
      </c>
      <c r="D1171" s="450" t="s">
        <v>1680</v>
      </c>
      <c r="E1171" s="451">
        <v>779199.3</v>
      </c>
      <c r="F1171" s="452">
        <v>0</v>
      </c>
      <c r="G1171" s="429">
        <f t="shared" si="2840"/>
        <v>0</v>
      </c>
      <c r="H1171" s="429"/>
      <c r="I1171" s="429"/>
      <c r="J1171" s="429"/>
      <c r="K1171" s="519"/>
      <c r="L1171" s="429"/>
      <c r="M1171" s="513">
        <f t="shared" si="2841"/>
        <v>0</v>
      </c>
      <c r="N1171" s="401">
        <f t="shared" si="2842"/>
        <v>0</v>
      </c>
      <c r="O1171" s="519"/>
      <c r="P1171" s="429"/>
      <c r="Q1171" s="513">
        <f t="shared" si="2843"/>
        <v>0</v>
      </c>
      <c r="R1171" s="401">
        <f t="shared" si="2844"/>
        <v>0</v>
      </c>
      <c r="S1171" s="545"/>
      <c r="T1171" s="429"/>
      <c r="U1171" s="513">
        <f t="shared" si="2845"/>
        <v>0</v>
      </c>
      <c r="V1171" s="401">
        <f t="shared" si="2846"/>
        <v>0</v>
      </c>
      <c r="W1171" s="519"/>
      <c r="X1171" s="401">
        <f t="shared" si="2847"/>
        <v>0</v>
      </c>
      <c r="Y1171" s="513">
        <f t="shared" si="2848"/>
        <v>0</v>
      </c>
      <c r="Z1171" s="401">
        <f t="shared" si="2849"/>
        <v>0</v>
      </c>
      <c r="AA1171" s="513"/>
      <c r="AB1171" s="401">
        <f t="shared" si="2850"/>
        <v>0</v>
      </c>
      <c r="AC1171" s="513">
        <f t="shared" si="2851"/>
        <v>0</v>
      </c>
      <c r="AD1171" s="401">
        <f t="shared" si="2852"/>
        <v>0</v>
      </c>
      <c r="AE1171" s="513"/>
      <c r="AF1171" s="401">
        <f t="shared" si="2853"/>
        <v>0</v>
      </c>
      <c r="AG1171" s="513">
        <f t="shared" si="2854"/>
        <v>0</v>
      </c>
      <c r="AH1171" s="401">
        <f t="shared" si="2855"/>
        <v>0</v>
      </c>
      <c r="AI1171" s="513"/>
      <c r="AJ1171" s="401">
        <f t="shared" si="2856"/>
        <v>0</v>
      </c>
      <c r="AK1171" s="513">
        <f t="shared" si="2857"/>
        <v>0</v>
      </c>
      <c r="AL1171" s="401">
        <f t="shared" si="2858"/>
        <v>0</v>
      </c>
      <c r="AM1171" s="519"/>
      <c r="AN1171" s="429">
        <f t="shared" si="2807"/>
        <v>0</v>
      </c>
      <c r="AO1171" s="519">
        <f t="shared" si="2859"/>
        <v>0</v>
      </c>
      <c r="AP1171" s="429">
        <f t="shared" si="2860"/>
        <v>0</v>
      </c>
      <c r="AQ1171" s="599"/>
      <c r="AR1171" s="401">
        <f t="shared" si="2810"/>
        <v>0</v>
      </c>
      <c r="AS1171" s="519">
        <f t="shared" si="2861"/>
        <v>0</v>
      </c>
      <c r="AT1171" s="429">
        <f t="shared" si="2862"/>
        <v>0</v>
      </c>
      <c r="AU1171" s="519"/>
      <c r="AV1171" s="401">
        <f t="shared" si="2813"/>
        <v>0</v>
      </c>
      <c r="AW1171" s="519">
        <f t="shared" si="2863"/>
        <v>0</v>
      </c>
      <c r="AX1171" s="429">
        <f t="shared" si="2864"/>
        <v>0</v>
      </c>
      <c r="AY1171" s="519"/>
      <c r="AZ1171" s="684">
        <f t="shared" si="2816"/>
        <v>0</v>
      </c>
      <c r="BA1171" s="519">
        <f t="shared" si="2865"/>
        <v>0</v>
      </c>
      <c r="BB1171" s="429">
        <f t="shared" si="2866"/>
        <v>0</v>
      </c>
      <c r="BC1171" s="519"/>
      <c r="BD1171" s="684">
        <f t="shared" si="2867"/>
        <v>0</v>
      </c>
      <c r="BE1171" s="519">
        <f t="shared" si="2868"/>
        <v>0</v>
      </c>
      <c r="BF1171" s="429">
        <f t="shared" si="2869"/>
        <v>0</v>
      </c>
      <c r="BG1171" s="519"/>
      <c r="BH1171" s="684">
        <f t="shared" si="2870"/>
        <v>0</v>
      </c>
      <c r="BI1171" s="519">
        <f t="shared" si="2871"/>
        <v>0</v>
      </c>
      <c r="BJ1171" s="429">
        <f t="shared" si="2872"/>
        <v>0</v>
      </c>
      <c r="BK1171" s="519"/>
      <c r="BL1171" s="684">
        <f t="shared" si="2873"/>
        <v>0</v>
      </c>
      <c r="BM1171" s="519">
        <f t="shared" si="2874"/>
        <v>0</v>
      </c>
      <c r="BN1171" s="429">
        <f t="shared" si="2875"/>
        <v>0</v>
      </c>
      <c r="BO1171" s="718"/>
      <c r="BP1171" s="706">
        <f t="shared" si="2876"/>
        <v>0</v>
      </c>
      <c r="BQ1171" s="718">
        <f t="shared" si="2877"/>
        <v>0</v>
      </c>
      <c r="BR1171" s="706">
        <f t="shared" si="2878"/>
        <v>0</v>
      </c>
      <c r="BS1171" s="718"/>
      <c r="BT1171" s="706">
        <f t="shared" si="2879"/>
        <v>0</v>
      </c>
      <c r="BU1171" s="718">
        <f t="shared" si="2880"/>
        <v>0</v>
      </c>
      <c r="BV1171" s="706">
        <f t="shared" si="2881"/>
        <v>0</v>
      </c>
      <c r="BW1171" s="718"/>
      <c r="BX1171" s="706">
        <f t="shared" si="2882"/>
        <v>0</v>
      </c>
      <c r="BY1171" s="718">
        <f t="shared" si="2883"/>
        <v>0</v>
      </c>
      <c r="BZ1171" s="706">
        <f t="shared" si="2884"/>
        <v>0</v>
      </c>
      <c r="CA1171" s="718"/>
      <c r="CB1171" s="706">
        <f t="shared" si="2885"/>
        <v>0</v>
      </c>
      <c r="CC1171" s="718">
        <f t="shared" si="2886"/>
        <v>0</v>
      </c>
      <c r="CD1171" s="706">
        <f t="shared" si="2887"/>
        <v>0</v>
      </c>
      <c r="CE1171" s="706"/>
      <c r="CF1171" s="433">
        <f t="shared" si="2888"/>
        <v>0</v>
      </c>
    </row>
    <row r="1172" spans="1:86" ht="36">
      <c r="B1172" s="459" t="s">
        <v>1683</v>
      </c>
      <c r="C1172" s="455" t="s">
        <v>1684</v>
      </c>
      <c r="D1172" s="450" t="s">
        <v>404</v>
      </c>
      <c r="E1172" s="451">
        <v>5836.05</v>
      </c>
      <c r="F1172" s="452">
        <v>0</v>
      </c>
      <c r="G1172" s="429">
        <f t="shared" si="2840"/>
        <v>0</v>
      </c>
      <c r="H1172" s="429"/>
      <c r="I1172" s="429"/>
      <c r="J1172" s="429"/>
      <c r="K1172" s="519"/>
      <c r="L1172" s="429"/>
      <c r="M1172" s="513">
        <f t="shared" si="2841"/>
        <v>0</v>
      </c>
      <c r="N1172" s="401">
        <f t="shared" si="2842"/>
        <v>0</v>
      </c>
      <c r="O1172" s="519"/>
      <c r="P1172" s="429"/>
      <c r="Q1172" s="513">
        <f t="shared" si="2843"/>
        <v>0</v>
      </c>
      <c r="R1172" s="401">
        <f t="shared" si="2844"/>
        <v>0</v>
      </c>
      <c r="S1172" s="545"/>
      <c r="T1172" s="429"/>
      <c r="U1172" s="513">
        <f t="shared" si="2845"/>
        <v>0</v>
      </c>
      <c r="V1172" s="401">
        <f t="shared" si="2846"/>
        <v>0</v>
      </c>
      <c r="W1172" s="519"/>
      <c r="X1172" s="401">
        <f t="shared" si="2847"/>
        <v>0</v>
      </c>
      <c r="Y1172" s="513">
        <f t="shared" si="2848"/>
        <v>0</v>
      </c>
      <c r="Z1172" s="401">
        <f t="shared" si="2849"/>
        <v>0</v>
      </c>
      <c r="AA1172" s="513"/>
      <c r="AB1172" s="401">
        <f t="shared" si="2850"/>
        <v>0</v>
      </c>
      <c r="AC1172" s="513">
        <f t="shared" si="2851"/>
        <v>0</v>
      </c>
      <c r="AD1172" s="401">
        <f t="shared" si="2852"/>
        <v>0</v>
      </c>
      <c r="AE1172" s="513"/>
      <c r="AF1172" s="401">
        <f t="shared" si="2853"/>
        <v>0</v>
      </c>
      <c r="AG1172" s="513">
        <f t="shared" si="2854"/>
        <v>0</v>
      </c>
      <c r="AH1172" s="401">
        <f t="shared" si="2855"/>
        <v>0</v>
      </c>
      <c r="AI1172" s="513"/>
      <c r="AJ1172" s="401">
        <f t="shared" si="2856"/>
        <v>0</v>
      </c>
      <c r="AK1172" s="513">
        <f t="shared" si="2857"/>
        <v>0</v>
      </c>
      <c r="AL1172" s="401">
        <f t="shared" si="2858"/>
        <v>0</v>
      </c>
      <c r="AM1172" s="519"/>
      <c r="AN1172" s="429">
        <f t="shared" si="2807"/>
        <v>0</v>
      </c>
      <c r="AO1172" s="519">
        <f t="shared" si="2859"/>
        <v>0</v>
      </c>
      <c r="AP1172" s="429">
        <f t="shared" si="2860"/>
        <v>0</v>
      </c>
      <c r="AQ1172" s="599"/>
      <c r="AR1172" s="401">
        <f t="shared" si="2810"/>
        <v>0</v>
      </c>
      <c r="AS1172" s="519">
        <f t="shared" si="2861"/>
        <v>0</v>
      </c>
      <c r="AT1172" s="429">
        <f t="shared" si="2862"/>
        <v>0</v>
      </c>
      <c r="AU1172" s="519"/>
      <c r="AV1172" s="401">
        <f t="shared" si="2813"/>
        <v>0</v>
      </c>
      <c r="AW1172" s="519">
        <f t="shared" si="2863"/>
        <v>0</v>
      </c>
      <c r="AX1172" s="429">
        <f t="shared" si="2864"/>
        <v>0</v>
      </c>
      <c r="AY1172" s="519"/>
      <c r="AZ1172" s="684">
        <f t="shared" si="2816"/>
        <v>0</v>
      </c>
      <c r="BA1172" s="519">
        <f t="shared" si="2865"/>
        <v>0</v>
      </c>
      <c r="BB1172" s="429">
        <f t="shared" si="2866"/>
        <v>0</v>
      </c>
      <c r="BC1172" s="519"/>
      <c r="BD1172" s="684">
        <f t="shared" si="2867"/>
        <v>0</v>
      </c>
      <c r="BE1172" s="519">
        <f t="shared" si="2868"/>
        <v>0</v>
      </c>
      <c r="BF1172" s="429">
        <f t="shared" si="2869"/>
        <v>0</v>
      </c>
      <c r="BG1172" s="519"/>
      <c r="BH1172" s="684">
        <f t="shared" si="2870"/>
        <v>0</v>
      </c>
      <c r="BI1172" s="519">
        <f t="shared" si="2871"/>
        <v>0</v>
      </c>
      <c r="BJ1172" s="429">
        <f t="shared" si="2872"/>
        <v>0</v>
      </c>
      <c r="BK1172" s="519"/>
      <c r="BL1172" s="684">
        <f t="shared" si="2873"/>
        <v>0</v>
      </c>
      <c r="BM1172" s="519">
        <f t="shared" si="2874"/>
        <v>0</v>
      </c>
      <c r="BN1172" s="429">
        <f t="shared" si="2875"/>
        <v>0</v>
      </c>
      <c r="BO1172" s="718"/>
      <c r="BP1172" s="706">
        <f t="shared" si="2876"/>
        <v>0</v>
      </c>
      <c r="BQ1172" s="718">
        <f t="shared" si="2877"/>
        <v>0</v>
      </c>
      <c r="BR1172" s="706">
        <f t="shared" si="2878"/>
        <v>0</v>
      </c>
      <c r="BS1172" s="718"/>
      <c r="BT1172" s="706">
        <f t="shared" si="2879"/>
        <v>0</v>
      </c>
      <c r="BU1172" s="718">
        <f t="shared" si="2880"/>
        <v>0</v>
      </c>
      <c r="BV1172" s="706">
        <f t="shared" si="2881"/>
        <v>0</v>
      </c>
      <c r="BW1172" s="718"/>
      <c r="BX1172" s="706">
        <f t="shared" si="2882"/>
        <v>0</v>
      </c>
      <c r="BY1172" s="718">
        <f t="shared" si="2883"/>
        <v>0</v>
      </c>
      <c r="BZ1172" s="706">
        <f t="shared" si="2884"/>
        <v>0</v>
      </c>
      <c r="CA1172" s="718"/>
      <c r="CB1172" s="706">
        <f t="shared" si="2885"/>
        <v>0</v>
      </c>
      <c r="CC1172" s="718">
        <f t="shared" si="2886"/>
        <v>0</v>
      </c>
      <c r="CD1172" s="706">
        <f t="shared" si="2887"/>
        <v>0</v>
      </c>
      <c r="CE1172" s="706"/>
      <c r="CF1172" s="433">
        <f t="shared" si="2888"/>
        <v>0</v>
      </c>
    </row>
    <row r="1173" spans="1:86" ht="36">
      <c r="B1173" s="459" t="s">
        <v>1685</v>
      </c>
      <c r="C1173" s="455" t="s">
        <v>1686</v>
      </c>
      <c r="D1173" s="450" t="s">
        <v>1680</v>
      </c>
      <c r="E1173" s="451">
        <v>44176.77</v>
      </c>
      <c r="F1173" s="452">
        <v>0</v>
      </c>
      <c r="G1173" s="429">
        <f t="shared" si="2840"/>
        <v>0</v>
      </c>
      <c r="H1173" s="429"/>
      <c r="I1173" s="429"/>
      <c r="J1173" s="429"/>
      <c r="K1173" s="519"/>
      <c r="L1173" s="429"/>
      <c r="M1173" s="513">
        <f t="shared" si="2841"/>
        <v>0</v>
      </c>
      <c r="N1173" s="401">
        <f t="shared" si="2842"/>
        <v>0</v>
      </c>
      <c r="O1173" s="519"/>
      <c r="P1173" s="429"/>
      <c r="Q1173" s="513">
        <f t="shared" si="2843"/>
        <v>0</v>
      </c>
      <c r="R1173" s="401">
        <f t="shared" si="2844"/>
        <v>0</v>
      </c>
      <c r="S1173" s="545"/>
      <c r="T1173" s="429"/>
      <c r="U1173" s="513">
        <f t="shared" si="2845"/>
        <v>0</v>
      </c>
      <c r="V1173" s="401">
        <f t="shared" si="2846"/>
        <v>0</v>
      </c>
      <c r="W1173" s="519"/>
      <c r="X1173" s="401">
        <f t="shared" si="2847"/>
        <v>0</v>
      </c>
      <c r="Y1173" s="513">
        <f t="shared" si="2848"/>
        <v>0</v>
      </c>
      <c r="Z1173" s="401">
        <f t="shared" si="2849"/>
        <v>0</v>
      </c>
      <c r="AA1173" s="513"/>
      <c r="AB1173" s="401">
        <f t="shared" si="2850"/>
        <v>0</v>
      </c>
      <c r="AC1173" s="513">
        <f t="shared" si="2851"/>
        <v>0</v>
      </c>
      <c r="AD1173" s="401">
        <f t="shared" si="2852"/>
        <v>0</v>
      </c>
      <c r="AE1173" s="513"/>
      <c r="AF1173" s="401">
        <f t="shared" si="2853"/>
        <v>0</v>
      </c>
      <c r="AG1173" s="513">
        <f t="shared" si="2854"/>
        <v>0</v>
      </c>
      <c r="AH1173" s="401">
        <f t="shared" si="2855"/>
        <v>0</v>
      </c>
      <c r="AI1173" s="513"/>
      <c r="AJ1173" s="401">
        <f t="shared" si="2856"/>
        <v>0</v>
      </c>
      <c r="AK1173" s="513">
        <f t="shared" si="2857"/>
        <v>0</v>
      </c>
      <c r="AL1173" s="401">
        <f t="shared" si="2858"/>
        <v>0</v>
      </c>
      <c r="AM1173" s="519"/>
      <c r="AN1173" s="429">
        <f t="shared" si="2807"/>
        <v>0</v>
      </c>
      <c r="AO1173" s="519">
        <f t="shared" si="2859"/>
        <v>0</v>
      </c>
      <c r="AP1173" s="429">
        <f t="shared" si="2860"/>
        <v>0</v>
      </c>
      <c r="AQ1173" s="599"/>
      <c r="AR1173" s="401">
        <f t="shared" si="2810"/>
        <v>0</v>
      </c>
      <c r="AS1173" s="519">
        <f t="shared" si="2861"/>
        <v>0</v>
      </c>
      <c r="AT1173" s="429">
        <f t="shared" si="2862"/>
        <v>0</v>
      </c>
      <c r="AU1173" s="519"/>
      <c r="AV1173" s="401">
        <f t="shared" si="2813"/>
        <v>0</v>
      </c>
      <c r="AW1173" s="519">
        <f t="shared" si="2863"/>
        <v>0</v>
      </c>
      <c r="AX1173" s="429">
        <f t="shared" si="2864"/>
        <v>0</v>
      </c>
      <c r="AY1173" s="519"/>
      <c r="AZ1173" s="684">
        <f t="shared" si="2816"/>
        <v>0</v>
      </c>
      <c r="BA1173" s="519">
        <f t="shared" si="2865"/>
        <v>0</v>
      </c>
      <c r="BB1173" s="429">
        <f t="shared" si="2866"/>
        <v>0</v>
      </c>
      <c r="BC1173" s="519"/>
      <c r="BD1173" s="684">
        <f t="shared" si="2867"/>
        <v>0</v>
      </c>
      <c r="BE1173" s="519">
        <f t="shared" si="2868"/>
        <v>0</v>
      </c>
      <c r="BF1173" s="429">
        <f t="shared" si="2869"/>
        <v>0</v>
      </c>
      <c r="BG1173" s="519"/>
      <c r="BH1173" s="684">
        <f t="shared" si="2870"/>
        <v>0</v>
      </c>
      <c r="BI1173" s="519">
        <f t="shared" si="2871"/>
        <v>0</v>
      </c>
      <c r="BJ1173" s="429">
        <f t="shared" si="2872"/>
        <v>0</v>
      </c>
      <c r="BK1173" s="519"/>
      <c r="BL1173" s="684">
        <f t="shared" si="2873"/>
        <v>0</v>
      </c>
      <c r="BM1173" s="519">
        <f t="shared" si="2874"/>
        <v>0</v>
      </c>
      <c r="BN1173" s="429">
        <f t="shared" si="2875"/>
        <v>0</v>
      </c>
      <c r="BO1173" s="718"/>
      <c r="BP1173" s="706">
        <f t="shared" si="2876"/>
        <v>0</v>
      </c>
      <c r="BQ1173" s="718">
        <f t="shared" si="2877"/>
        <v>0</v>
      </c>
      <c r="BR1173" s="706">
        <f t="shared" si="2878"/>
        <v>0</v>
      </c>
      <c r="BS1173" s="718"/>
      <c r="BT1173" s="706">
        <f t="shared" si="2879"/>
        <v>0</v>
      </c>
      <c r="BU1173" s="718">
        <f t="shared" si="2880"/>
        <v>0</v>
      </c>
      <c r="BV1173" s="706">
        <f t="shared" si="2881"/>
        <v>0</v>
      </c>
      <c r="BW1173" s="718"/>
      <c r="BX1173" s="706">
        <f t="shared" si="2882"/>
        <v>0</v>
      </c>
      <c r="BY1173" s="718">
        <f t="shared" si="2883"/>
        <v>0</v>
      </c>
      <c r="BZ1173" s="706">
        <f t="shared" si="2884"/>
        <v>0</v>
      </c>
      <c r="CA1173" s="718"/>
      <c r="CB1173" s="706">
        <f t="shared" si="2885"/>
        <v>0</v>
      </c>
      <c r="CC1173" s="718">
        <f t="shared" si="2886"/>
        <v>0</v>
      </c>
      <c r="CD1173" s="706">
        <f t="shared" si="2887"/>
        <v>0</v>
      </c>
      <c r="CE1173" s="706"/>
      <c r="CF1173" s="433">
        <f t="shared" si="2888"/>
        <v>0</v>
      </c>
    </row>
    <row r="1174" spans="1:86">
      <c r="B1174" s="459" t="s">
        <v>1687</v>
      </c>
      <c r="C1174" s="455" t="s">
        <v>1688</v>
      </c>
      <c r="D1174" s="450" t="s">
        <v>404</v>
      </c>
      <c r="E1174" s="451">
        <v>133399.53</v>
      </c>
      <c r="F1174" s="452">
        <v>0</v>
      </c>
      <c r="G1174" s="429">
        <f t="shared" si="2840"/>
        <v>0</v>
      </c>
      <c r="H1174" s="429"/>
      <c r="I1174" s="429"/>
      <c r="J1174" s="429"/>
      <c r="K1174" s="519"/>
      <c r="L1174" s="429"/>
      <c r="M1174" s="513">
        <f t="shared" si="2841"/>
        <v>0</v>
      </c>
      <c r="N1174" s="401">
        <f t="shared" si="2842"/>
        <v>0</v>
      </c>
      <c r="O1174" s="519"/>
      <c r="P1174" s="429"/>
      <c r="Q1174" s="513">
        <f t="shared" si="2843"/>
        <v>0</v>
      </c>
      <c r="R1174" s="401">
        <f t="shared" si="2844"/>
        <v>0</v>
      </c>
      <c r="S1174" s="545"/>
      <c r="T1174" s="429"/>
      <c r="U1174" s="513">
        <f t="shared" si="2845"/>
        <v>0</v>
      </c>
      <c r="V1174" s="401">
        <f t="shared" si="2846"/>
        <v>0</v>
      </c>
      <c r="W1174" s="519"/>
      <c r="X1174" s="401">
        <f t="shared" si="2847"/>
        <v>0</v>
      </c>
      <c r="Y1174" s="513">
        <f t="shared" si="2848"/>
        <v>0</v>
      </c>
      <c r="Z1174" s="401">
        <f t="shared" si="2849"/>
        <v>0</v>
      </c>
      <c r="AA1174" s="513"/>
      <c r="AB1174" s="401">
        <f t="shared" si="2850"/>
        <v>0</v>
      </c>
      <c r="AC1174" s="513">
        <f t="shared" si="2851"/>
        <v>0</v>
      </c>
      <c r="AD1174" s="401">
        <f t="shared" si="2852"/>
        <v>0</v>
      </c>
      <c r="AE1174" s="513"/>
      <c r="AF1174" s="401">
        <f t="shared" si="2853"/>
        <v>0</v>
      </c>
      <c r="AG1174" s="513">
        <f t="shared" si="2854"/>
        <v>0</v>
      </c>
      <c r="AH1174" s="401">
        <f t="shared" si="2855"/>
        <v>0</v>
      </c>
      <c r="AI1174" s="513"/>
      <c r="AJ1174" s="401">
        <f t="shared" si="2856"/>
        <v>0</v>
      </c>
      <c r="AK1174" s="513">
        <f t="shared" si="2857"/>
        <v>0</v>
      </c>
      <c r="AL1174" s="401">
        <f t="shared" si="2858"/>
        <v>0</v>
      </c>
      <c r="AM1174" s="519"/>
      <c r="AN1174" s="429">
        <f t="shared" si="2807"/>
        <v>0</v>
      </c>
      <c r="AO1174" s="519">
        <f t="shared" si="2859"/>
        <v>0</v>
      </c>
      <c r="AP1174" s="429">
        <f t="shared" si="2860"/>
        <v>0</v>
      </c>
      <c r="AQ1174" s="599"/>
      <c r="AR1174" s="401">
        <f t="shared" si="2810"/>
        <v>0</v>
      </c>
      <c r="AS1174" s="519">
        <f t="shared" si="2861"/>
        <v>0</v>
      </c>
      <c r="AT1174" s="429">
        <f t="shared" si="2862"/>
        <v>0</v>
      </c>
      <c r="AU1174" s="519"/>
      <c r="AV1174" s="401">
        <f t="shared" si="2813"/>
        <v>0</v>
      </c>
      <c r="AW1174" s="519">
        <f t="shared" si="2863"/>
        <v>0</v>
      </c>
      <c r="AX1174" s="429">
        <f t="shared" si="2864"/>
        <v>0</v>
      </c>
      <c r="AY1174" s="519"/>
      <c r="AZ1174" s="684">
        <f t="shared" si="2816"/>
        <v>0</v>
      </c>
      <c r="BA1174" s="519">
        <f t="shared" si="2865"/>
        <v>0</v>
      </c>
      <c r="BB1174" s="429">
        <f t="shared" si="2866"/>
        <v>0</v>
      </c>
      <c r="BC1174" s="519"/>
      <c r="BD1174" s="684">
        <f t="shared" si="2867"/>
        <v>0</v>
      </c>
      <c r="BE1174" s="519">
        <f t="shared" si="2868"/>
        <v>0</v>
      </c>
      <c r="BF1174" s="429">
        <f t="shared" si="2869"/>
        <v>0</v>
      </c>
      <c r="BG1174" s="519"/>
      <c r="BH1174" s="684">
        <f t="shared" si="2870"/>
        <v>0</v>
      </c>
      <c r="BI1174" s="519">
        <f t="shared" si="2871"/>
        <v>0</v>
      </c>
      <c r="BJ1174" s="429">
        <f t="shared" si="2872"/>
        <v>0</v>
      </c>
      <c r="BK1174" s="519"/>
      <c r="BL1174" s="684">
        <f t="shared" si="2873"/>
        <v>0</v>
      </c>
      <c r="BM1174" s="519">
        <f t="shared" si="2874"/>
        <v>0</v>
      </c>
      <c r="BN1174" s="429">
        <f t="shared" si="2875"/>
        <v>0</v>
      </c>
      <c r="BO1174" s="718"/>
      <c r="BP1174" s="706">
        <f t="shared" si="2876"/>
        <v>0</v>
      </c>
      <c r="BQ1174" s="718">
        <f t="shared" si="2877"/>
        <v>0</v>
      </c>
      <c r="BR1174" s="706">
        <f t="shared" si="2878"/>
        <v>0</v>
      </c>
      <c r="BS1174" s="718"/>
      <c r="BT1174" s="706">
        <f t="shared" si="2879"/>
        <v>0</v>
      </c>
      <c r="BU1174" s="718">
        <f t="shared" si="2880"/>
        <v>0</v>
      </c>
      <c r="BV1174" s="706">
        <f t="shared" si="2881"/>
        <v>0</v>
      </c>
      <c r="BW1174" s="718"/>
      <c r="BX1174" s="706">
        <f t="shared" si="2882"/>
        <v>0</v>
      </c>
      <c r="BY1174" s="718">
        <f t="shared" si="2883"/>
        <v>0</v>
      </c>
      <c r="BZ1174" s="706">
        <f t="shared" si="2884"/>
        <v>0</v>
      </c>
      <c r="CA1174" s="718"/>
      <c r="CB1174" s="706">
        <f t="shared" si="2885"/>
        <v>0</v>
      </c>
      <c r="CC1174" s="718">
        <f t="shared" si="2886"/>
        <v>0</v>
      </c>
      <c r="CD1174" s="706">
        <f t="shared" si="2887"/>
        <v>0</v>
      </c>
      <c r="CE1174" s="706"/>
      <c r="CF1174" s="433">
        <f t="shared" si="2888"/>
        <v>0</v>
      </c>
    </row>
    <row r="1175" spans="1:86" s="379" customFormat="1">
      <c r="A1175" s="360"/>
      <c r="B1175" s="459" t="s">
        <v>1689</v>
      </c>
      <c r="C1175" s="455" t="s">
        <v>1690</v>
      </c>
      <c r="D1175" s="450" t="s">
        <v>1680</v>
      </c>
      <c r="E1175" s="451">
        <v>51015.69</v>
      </c>
      <c r="F1175" s="452">
        <v>0</v>
      </c>
      <c r="G1175" s="429">
        <f t="shared" si="2840"/>
        <v>0</v>
      </c>
      <c r="H1175" s="429"/>
      <c r="I1175" s="429"/>
      <c r="J1175" s="429"/>
      <c r="K1175" s="519"/>
      <c r="L1175" s="429"/>
      <c r="M1175" s="513">
        <f t="shared" si="2841"/>
        <v>0</v>
      </c>
      <c r="N1175" s="401">
        <f t="shared" si="2842"/>
        <v>0</v>
      </c>
      <c r="O1175" s="519"/>
      <c r="P1175" s="429"/>
      <c r="Q1175" s="513">
        <f t="shared" si="2843"/>
        <v>0</v>
      </c>
      <c r="R1175" s="401">
        <f t="shared" si="2844"/>
        <v>0</v>
      </c>
      <c r="S1175" s="545"/>
      <c r="T1175" s="429"/>
      <c r="U1175" s="513">
        <f t="shared" si="2845"/>
        <v>0</v>
      </c>
      <c r="V1175" s="401">
        <f t="shared" si="2846"/>
        <v>0</v>
      </c>
      <c r="W1175" s="519"/>
      <c r="X1175" s="401">
        <f t="shared" si="2847"/>
        <v>0</v>
      </c>
      <c r="Y1175" s="513">
        <f t="shared" si="2848"/>
        <v>0</v>
      </c>
      <c r="Z1175" s="401">
        <f t="shared" si="2849"/>
        <v>0</v>
      </c>
      <c r="AA1175" s="513"/>
      <c r="AB1175" s="401">
        <f t="shared" si="2850"/>
        <v>0</v>
      </c>
      <c r="AC1175" s="513">
        <f t="shared" si="2851"/>
        <v>0</v>
      </c>
      <c r="AD1175" s="401">
        <f t="shared" si="2852"/>
        <v>0</v>
      </c>
      <c r="AE1175" s="513"/>
      <c r="AF1175" s="401">
        <f t="shared" si="2853"/>
        <v>0</v>
      </c>
      <c r="AG1175" s="513">
        <f t="shared" si="2854"/>
        <v>0</v>
      </c>
      <c r="AH1175" s="401">
        <f t="shared" si="2855"/>
        <v>0</v>
      </c>
      <c r="AI1175" s="513"/>
      <c r="AJ1175" s="401">
        <f t="shared" si="2856"/>
        <v>0</v>
      </c>
      <c r="AK1175" s="513">
        <f t="shared" si="2857"/>
        <v>0</v>
      </c>
      <c r="AL1175" s="401">
        <f t="shared" si="2858"/>
        <v>0</v>
      </c>
      <c r="AM1175" s="519"/>
      <c r="AN1175" s="429">
        <f t="shared" si="2807"/>
        <v>0</v>
      </c>
      <c r="AO1175" s="519">
        <f t="shared" si="2859"/>
        <v>0</v>
      </c>
      <c r="AP1175" s="429">
        <f t="shared" si="2860"/>
        <v>0</v>
      </c>
      <c r="AQ1175" s="599"/>
      <c r="AR1175" s="401">
        <f t="shared" si="2810"/>
        <v>0</v>
      </c>
      <c r="AS1175" s="519">
        <f t="shared" si="2861"/>
        <v>0</v>
      </c>
      <c r="AT1175" s="429">
        <f t="shared" si="2862"/>
        <v>0</v>
      </c>
      <c r="AU1175" s="519"/>
      <c r="AV1175" s="401">
        <f t="shared" si="2813"/>
        <v>0</v>
      </c>
      <c r="AW1175" s="519">
        <f t="shared" si="2863"/>
        <v>0</v>
      </c>
      <c r="AX1175" s="429">
        <f t="shared" si="2864"/>
        <v>0</v>
      </c>
      <c r="AY1175" s="519"/>
      <c r="AZ1175" s="684">
        <f t="shared" si="2816"/>
        <v>0</v>
      </c>
      <c r="BA1175" s="519">
        <f t="shared" si="2865"/>
        <v>0</v>
      </c>
      <c r="BB1175" s="429">
        <f t="shared" si="2866"/>
        <v>0</v>
      </c>
      <c r="BC1175" s="519"/>
      <c r="BD1175" s="684">
        <f t="shared" si="2867"/>
        <v>0</v>
      </c>
      <c r="BE1175" s="519">
        <f t="shared" si="2868"/>
        <v>0</v>
      </c>
      <c r="BF1175" s="429">
        <f t="shared" si="2869"/>
        <v>0</v>
      </c>
      <c r="BG1175" s="519"/>
      <c r="BH1175" s="684">
        <f t="shared" si="2870"/>
        <v>0</v>
      </c>
      <c r="BI1175" s="519">
        <f t="shared" si="2871"/>
        <v>0</v>
      </c>
      <c r="BJ1175" s="429">
        <f t="shared" si="2872"/>
        <v>0</v>
      </c>
      <c r="BK1175" s="519"/>
      <c r="BL1175" s="684">
        <f t="shared" si="2873"/>
        <v>0</v>
      </c>
      <c r="BM1175" s="519">
        <f t="shared" si="2874"/>
        <v>0</v>
      </c>
      <c r="BN1175" s="429">
        <f t="shared" si="2875"/>
        <v>0</v>
      </c>
      <c r="BO1175" s="718"/>
      <c r="BP1175" s="706">
        <f t="shared" si="2876"/>
        <v>0</v>
      </c>
      <c r="BQ1175" s="718">
        <f t="shared" si="2877"/>
        <v>0</v>
      </c>
      <c r="BR1175" s="706">
        <f t="shared" si="2878"/>
        <v>0</v>
      </c>
      <c r="BS1175" s="718"/>
      <c r="BT1175" s="706">
        <f t="shared" si="2879"/>
        <v>0</v>
      </c>
      <c r="BU1175" s="718">
        <f t="shared" si="2880"/>
        <v>0</v>
      </c>
      <c r="BV1175" s="706">
        <f t="shared" si="2881"/>
        <v>0</v>
      </c>
      <c r="BW1175" s="718"/>
      <c r="BX1175" s="706">
        <f t="shared" si="2882"/>
        <v>0</v>
      </c>
      <c r="BY1175" s="718">
        <f t="shared" si="2883"/>
        <v>0</v>
      </c>
      <c r="BZ1175" s="706">
        <f t="shared" si="2884"/>
        <v>0</v>
      </c>
      <c r="CA1175" s="718"/>
      <c r="CB1175" s="706">
        <f t="shared" si="2885"/>
        <v>0</v>
      </c>
      <c r="CC1175" s="718">
        <f t="shared" si="2886"/>
        <v>0</v>
      </c>
      <c r="CD1175" s="706">
        <f t="shared" si="2887"/>
        <v>0</v>
      </c>
      <c r="CE1175" s="704"/>
      <c r="CF1175" s="386">
        <f t="shared" si="2888"/>
        <v>9585138649.292202</v>
      </c>
    </row>
    <row r="1176" spans="1:86" ht="36">
      <c r="B1176" s="459" t="s">
        <v>1691</v>
      </c>
      <c r="C1176" s="455" t="s">
        <v>1692</v>
      </c>
      <c r="D1176" s="456" t="s">
        <v>397</v>
      </c>
      <c r="E1176" s="451">
        <v>3750.12</v>
      </c>
      <c r="F1176" s="452">
        <v>0</v>
      </c>
      <c r="G1176" s="429">
        <f t="shared" si="2840"/>
        <v>0</v>
      </c>
      <c r="H1176" s="429"/>
      <c r="I1176" s="429"/>
      <c r="J1176" s="429"/>
      <c r="K1176" s="519"/>
      <c r="L1176" s="429"/>
      <c r="M1176" s="513">
        <f t="shared" si="2841"/>
        <v>0</v>
      </c>
      <c r="N1176" s="401">
        <f t="shared" si="2842"/>
        <v>0</v>
      </c>
      <c r="O1176" s="519"/>
      <c r="P1176" s="429"/>
      <c r="Q1176" s="513">
        <f t="shared" si="2843"/>
        <v>0</v>
      </c>
      <c r="R1176" s="401">
        <f t="shared" si="2844"/>
        <v>0</v>
      </c>
      <c r="S1176" s="545"/>
      <c r="T1176" s="429"/>
      <c r="U1176" s="513">
        <f t="shared" si="2845"/>
        <v>0</v>
      </c>
      <c r="V1176" s="401">
        <f t="shared" si="2846"/>
        <v>0</v>
      </c>
      <c r="W1176" s="519"/>
      <c r="X1176" s="401">
        <f t="shared" si="2847"/>
        <v>0</v>
      </c>
      <c r="Y1176" s="513">
        <f t="shared" si="2848"/>
        <v>0</v>
      </c>
      <c r="Z1176" s="401">
        <f t="shared" si="2849"/>
        <v>0</v>
      </c>
      <c r="AA1176" s="513"/>
      <c r="AB1176" s="401">
        <f t="shared" si="2850"/>
        <v>0</v>
      </c>
      <c r="AC1176" s="513">
        <f t="shared" si="2851"/>
        <v>0</v>
      </c>
      <c r="AD1176" s="401">
        <f t="shared" si="2852"/>
        <v>0</v>
      </c>
      <c r="AE1176" s="513"/>
      <c r="AF1176" s="401">
        <f t="shared" si="2853"/>
        <v>0</v>
      </c>
      <c r="AG1176" s="513">
        <f t="shared" si="2854"/>
        <v>0</v>
      </c>
      <c r="AH1176" s="401">
        <f t="shared" si="2855"/>
        <v>0</v>
      </c>
      <c r="AI1176" s="513"/>
      <c r="AJ1176" s="401">
        <f t="shared" si="2856"/>
        <v>0</v>
      </c>
      <c r="AK1176" s="513">
        <f t="shared" si="2857"/>
        <v>0</v>
      </c>
      <c r="AL1176" s="401">
        <f t="shared" si="2858"/>
        <v>0</v>
      </c>
      <c r="AM1176" s="519"/>
      <c r="AN1176" s="429">
        <f t="shared" si="2807"/>
        <v>0</v>
      </c>
      <c r="AO1176" s="519">
        <f t="shared" si="2859"/>
        <v>0</v>
      </c>
      <c r="AP1176" s="429">
        <f t="shared" si="2860"/>
        <v>0</v>
      </c>
      <c r="AQ1176" s="599"/>
      <c r="AR1176" s="401">
        <f t="shared" si="2810"/>
        <v>0</v>
      </c>
      <c r="AS1176" s="519">
        <f t="shared" si="2861"/>
        <v>0</v>
      </c>
      <c r="AT1176" s="429">
        <f t="shared" si="2862"/>
        <v>0</v>
      </c>
      <c r="AU1176" s="519"/>
      <c r="AV1176" s="401">
        <f>AU1176*$E1176</f>
        <v>0</v>
      </c>
      <c r="AW1176" s="519">
        <f t="shared" si="2863"/>
        <v>0</v>
      </c>
      <c r="AX1176" s="429">
        <f t="shared" si="2864"/>
        <v>0</v>
      </c>
      <c r="AY1176" s="519"/>
      <c r="AZ1176" s="684">
        <f t="shared" si="2816"/>
        <v>0</v>
      </c>
      <c r="BA1176" s="519">
        <f t="shared" si="2865"/>
        <v>0</v>
      </c>
      <c r="BB1176" s="429">
        <f t="shared" si="2866"/>
        <v>0</v>
      </c>
      <c r="BC1176" s="519"/>
      <c r="BD1176" s="684">
        <f t="shared" si="2867"/>
        <v>0</v>
      </c>
      <c r="BE1176" s="519">
        <f t="shared" si="2868"/>
        <v>0</v>
      </c>
      <c r="BF1176" s="429">
        <f t="shared" si="2869"/>
        <v>0</v>
      </c>
      <c r="BG1176" s="519"/>
      <c r="BH1176" s="684">
        <f t="shared" si="2870"/>
        <v>0</v>
      </c>
      <c r="BI1176" s="519">
        <f t="shared" si="2871"/>
        <v>0</v>
      </c>
      <c r="BJ1176" s="429">
        <f t="shared" si="2872"/>
        <v>0</v>
      </c>
      <c r="BK1176" s="519"/>
      <c r="BL1176" s="684">
        <f t="shared" si="2873"/>
        <v>0</v>
      </c>
      <c r="BM1176" s="519">
        <f t="shared" si="2874"/>
        <v>0</v>
      </c>
      <c r="BN1176" s="429">
        <f t="shared" si="2875"/>
        <v>0</v>
      </c>
      <c r="BO1176" s="718"/>
      <c r="BP1176" s="706">
        <f t="shared" si="2876"/>
        <v>0</v>
      </c>
      <c r="BQ1176" s="718">
        <f t="shared" si="2877"/>
        <v>0</v>
      </c>
      <c r="BR1176" s="706">
        <f t="shared" si="2878"/>
        <v>0</v>
      </c>
      <c r="BS1176" s="718"/>
      <c r="BT1176" s="706">
        <f t="shared" si="2879"/>
        <v>0</v>
      </c>
      <c r="BU1176" s="718">
        <f t="shared" si="2880"/>
        <v>0</v>
      </c>
      <c r="BV1176" s="706">
        <f t="shared" si="2881"/>
        <v>0</v>
      </c>
      <c r="BW1176" s="718"/>
      <c r="BX1176" s="706">
        <f t="shared" si="2882"/>
        <v>0</v>
      </c>
      <c r="BY1176" s="718">
        <f t="shared" si="2883"/>
        <v>0</v>
      </c>
      <c r="BZ1176" s="706">
        <f t="shared" si="2884"/>
        <v>0</v>
      </c>
      <c r="CA1176" s="718"/>
      <c r="CB1176" s="706">
        <f t="shared" si="2885"/>
        <v>0</v>
      </c>
      <c r="CC1176" s="718">
        <f t="shared" si="2886"/>
        <v>0</v>
      </c>
      <c r="CD1176" s="706">
        <f t="shared" si="2887"/>
        <v>0</v>
      </c>
      <c r="CE1176" s="706"/>
      <c r="CF1176" s="433">
        <f t="shared" si="2888"/>
        <v>94367698.920000002</v>
      </c>
    </row>
    <row r="1177" spans="1:86">
      <c r="B1177" s="459" t="s">
        <v>1693</v>
      </c>
      <c r="C1177" s="455" t="s">
        <v>1694</v>
      </c>
      <c r="D1177" s="450" t="s">
        <v>632</v>
      </c>
      <c r="E1177" s="451">
        <v>24750000</v>
      </c>
      <c r="F1177" s="452">
        <v>0</v>
      </c>
      <c r="G1177" s="429">
        <f t="shared" si="2840"/>
        <v>0</v>
      </c>
      <c r="H1177" s="429"/>
      <c r="I1177" s="429"/>
      <c r="J1177" s="429"/>
      <c r="K1177" s="519"/>
      <c r="L1177" s="429"/>
      <c r="M1177" s="513">
        <f t="shared" si="2841"/>
        <v>0</v>
      </c>
      <c r="N1177" s="401">
        <f t="shared" si="2842"/>
        <v>0</v>
      </c>
      <c r="O1177" s="519"/>
      <c r="P1177" s="429"/>
      <c r="Q1177" s="513">
        <f t="shared" si="2843"/>
        <v>0</v>
      </c>
      <c r="R1177" s="401">
        <f t="shared" si="2844"/>
        <v>0</v>
      </c>
      <c r="S1177" s="545"/>
      <c r="T1177" s="429"/>
      <c r="U1177" s="513">
        <f t="shared" si="2845"/>
        <v>0</v>
      </c>
      <c r="V1177" s="401">
        <f t="shared" si="2846"/>
        <v>0</v>
      </c>
      <c r="W1177" s="519"/>
      <c r="X1177" s="401">
        <f t="shared" si="2847"/>
        <v>0</v>
      </c>
      <c r="Y1177" s="513">
        <f t="shared" si="2848"/>
        <v>0</v>
      </c>
      <c r="Z1177" s="401">
        <f t="shared" si="2849"/>
        <v>0</v>
      </c>
      <c r="AA1177" s="513"/>
      <c r="AB1177" s="401">
        <f t="shared" si="2850"/>
        <v>0</v>
      </c>
      <c r="AC1177" s="513">
        <f t="shared" si="2851"/>
        <v>0</v>
      </c>
      <c r="AD1177" s="401">
        <f t="shared" si="2852"/>
        <v>0</v>
      </c>
      <c r="AE1177" s="513"/>
      <c r="AF1177" s="401">
        <f t="shared" si="2853"/>
        <v>0</v>
      </c>
      <c r="AG1177" s="513">
        <f t="shared" si="2854"/>
        <v>0</v>
      </c>
      <c r="AH1177" s="401">
        <f t="shared" si="2855"/>
        <v>0</v>
      </c>
      <c r="AI1177" s="513"/>
      <c r="AJ1177" s="401">
        <f t="shared" si="2856"/>
        <v>0</v>
      </c>
      <c r="AK1177" s="513">
        <f t="shared" si="2857"/>
        <v>0</v>
      </c>
      <c r="AL1177" s="401">
        <f t="shared" si="2858"/>
        <v>0</v>
      </c>
      <c r="AM1177" s="519"/>
      <c r="AN1177" s="429">
        <f t="shared" si="2807"/>
        <v>0</v>
      </c>
      <c r="AO1177" s="519">
        <f t="shared" si="2859"/>
        <v>0</v>
      </c>
      <c r="AP1177" s="429">
        <f t="shared" si="2860"/>
        <v>0</v>
      </c>
      <c r="AQ1177" s="599"/>
      <c r="AR1177" s="401">
        <f t="shared" si="2810"/>
        <v>0</v>
      </c>
      <c r="AS1177" s="519">
        <f t="shared" si="2861"/>
        <v>0</v>
      </c>
      <c r="AT1177" s="429">
        <f t="shared" si="2862"/>
        <v>0</v>
      </c>
      <c r="AU1177" s="519"/>
      <c r="AV1177" s="401">
        <f>AU1177*$E1177</f>
        <v>0</v>
      </c>
      <c r="AW1177" s="519">
        <f t="shared" si="2863"/>
        <v>0</v>
      </c>
      <c r="AX1177" s="429">
        <f t="shared" si="2864"/>
        <v>0</v>
      </c>
      <c r="AY1177" s="519"/>
      <c r="AZ1177" s="684">
        <f t="shared" si="2816"/>
        <v>0</v>
      </c>
      <c r="BA1177" s="519">
        <f t="shared" si="2865"/>
        <v>0</v>
      </c>
      <c r="BB1177" s="429">
        <f t="shared" si="2866"/>
        <v>0</v>
      </c>
      <c r="BC1177" s="519"/>
      <c r="BD1177" s="684">
        <f t="shared" si="2867"/>
        <v>0</v>
      </c>
      <c r="BE1177" s="519">
        <f t="shared" si="2868"/>
        <v>0</v>
      </c>
      <c r="BF1177" s="429">
        <f t="shared" si="2869"/>
        <v>0</v>
      </c>
      <c r="BG1177" s="519"/>
      <c r="BH1177" s="684">
        <f t="shared" si="2870"/>
        <v>0</v>
      </c>
      <c r="BI1177" s="519">
        <f t="shared" si="2871"/>
        <v>0</v>
      </c>
      <c r="BJ1177" s="429">
        <f t="shared" si="2872"/>
        <v>0</v>
      </c>
      <c r="BK1177" s="519"/>
      <c r="BL1177" s="684">
        <f t="shared" si="2873"/>
        <v>0</v>
      </c>
      <c r="BM1177" s="519">
        <f t="shared" si="2874"/>
        <v>0</v>
      </c>
      <c r="BN1177" s="429">
        <f t="shared" si="2875"/>
        <v>0</v>
      </c>
      <c r="BO1177" s="718"/>
      <c r="BP1177" s="706">
        <f t="shared" si="2876"/>
        <v>0</v>
      </c>
      <c r="BQ1177" s="718">
        <f t="shared" si="2877"/>
        <v>0</v>
      </c>
      <c r="BR1177" s="706">
        <f t="shared" si="2878"/>
        <v>0</v>
      </c>
      <c r="BS1177" s="718"/>
      <c r="BT1177" s="706">
        <f t="shared" si="2879"/>
        <v>0</v>
      </c>
      <c r="BU1177" s="718">
        <f t="shared" si="2880"/>
        <v>0</v>
      </c>
      <c r="BV1177" s="706">
        <f t="shared" si="2881"/>
        <v>0</v>
      </c>
      <c r="BW1177" s="718"/>
      <c r="BX1177" s="706">
        <f t="shared" si="2882"/>
        <v>0</v>
      </c>
      <c r="BY1177" s="718">
        <f t="shared" si="2883"/>
        <v>0</v>
      </c>
      <c r="BZ1177" s="706">
        <f t="shared" si="2884"/>
        <v>0</v>
      </c>
      <c r="CA1177" s="718"/>
      <c r="CB1177" s="706">
        <f t="shared" si="2885"/>
        <v>0</v>
      </c>
      <c r="CC1177" s="718">
        <f t="shared" si="2886"/>
        <v>0</v>
      </c>
      <c r="CD1177" s="706">
        <f t="shared" si="2887"/>
        <v>0</v>
      </c>
      <c r="CE1177" s="706"/>
      <c r="CF1177" s="433">
        <f t="shared" si="2888"/>
        <v>0</v>
      </c>
    </row>
    <row r="1178" spans="1:86">
      <c r="A1178" s="379" t="s">
        <v>1746</v>
      </c>
      <c r="B1178" s="380"/>
      <c r="C1178" s="381" t="s">
        <v>121</v>
      </c>
      <c r="D1178" s="382"/>
      <c r="E1178" s="383"/>
      <c r="F1178" s="384"/>
      <c r="G1178" s="385"/>
      <c r="H1178" s="385">
        <f>+SUM(G1179:G1185)+H1186</f>
        <v>9585138649.292202</v>
      </c>
      <c r="I1178" s="385"/>
      <c r="J1178" s="385"/>
      <c r="K1178" s="522"/>
      <c r="L1178" s="385">
        <f>SUM(L1179:L1186)</f>
        <v>0</v>
      </c>
      <c r="M1178" s="522"/>
      <c r="N1178" s="385">
        <f>+SUM(M1179:M1185)+N1186</f>
        <v>0</v>
      </c>
      <c r="O1178" s="522"/>
      <c r="P1178" s="385"/>
      <c r="Q1178" s="522"/>
      <c r="R1178" s="385">
        <f>+SUM(Q1179:Q1185)+R1186</f>
        <v>0</v>
      </c>
      <c r="S1178" s="538"/>
      <c r="T1178" s="385">
        <f>SUM(T1179:T1186)</f>
        <v>0</v>
      </c>
      <c r="U1178" s="522"/>
      <c r="V1178" s="385">
        <f>+SUM(U1179:U1185)+V1186</f>
        <v>0</v>
      </c>
      <c r="W1178" s="522"/>
      <c r="X1178" s="385">
        <f>SUM(X1179:X1186)</f>
        <v>0</v>
      </c>
      <c r="Y1178" s="522"/>
      <c r="Z1178" s="385">
        <f>+SUM(Y1179:Y1185)+Z1186</f>
        <v>0</v>
      </c>
      <c r="AA1178" s="522"/>
      <c r="AB1178" s="385">
        <f>SUM(AB1179:AB1186)</f>
        <v>0</v>
      </c>
      <c r="AC1178" s="522"/>
      <c r="AD1178" s="385">
        <f>+SUM(AC1179:AC1185)+AD1186</f>
        <v>0</v>
      </c>
      <c r="AE1178" s="522"/>
      <c r="AF1178" s="385">
        <f>SUM(AF1179:AF1186)</f>
        <v>0</v>
      </c>
      <c r="AG1178" s="522"/>
      <c r="AH1178" s="385">
        <f>+SUM(AG1179:AG1185)+AH1186</f>
        <v>0</v>
      </c>
      <c r="AI1178" s="522"/>
      <c r="AJ1178" s="385">
        <f>SUM(AJ1179:AJ1186)</f>
        <v>0</v>
      </c>
      <c r="AK1178" s="522"/>
      <c r="AL1178" s="385">
        <f>+SUM(AK1179:AK1185)+AL1186</f>
        <v>0</v>
      </c>
      <c r="AM1178" s="385"/>
      <c r="AN1178" s="385">
        <f>SUM(AN1179:AN1186)</f>
        <v>0</v>
      </c>
      <c r="AO1178" s="522"/>
      <c r="AP1178" s="385">
        <f>+SUM(AO1179:AO1185)+AP1186</f>
        <v>0</v>
      </c>
      <c r="AQ1178" s="589"/>
      <c r="AR1178" s="385">
        <f>SUM(AR1179:AR1186)</f>
        <v>153832.53599999999</v>
      </c>
      <c r="AS1178" s="522"/>
      <c r="AT1178" s="385">
        <f>+SUM(AT1179:AT1185)+AT1186</f>
        <v>153832.53599999999</v>
      </c>
      <c r="AU1178" s="522"/>
      <c r="AV1178" s="385">
        <f>+SUM(AU1179:AU1185)+AV1186</f>
        <v>0</v>
      </c>
      <c r="AW1178" s="522"/>
      <c r="AX1178" s="385">
        <f>+SUM(AX1179:AX1185)+AX1186</f>
        <v>153832.53599999999</v>
      </c>
      <c r="AY1178" s="522" t="s">
        <v>126</v>
      </c>
      <c r="AZ1178" s="385">
        <f>+SUM(AY1179:AY1185)+AZ1186</f>
        <v>0</v>
      </c>
      <c r="BA1178" s="522"/>
      <c r="BB1178" s="385">
        <f>+SUM(BA1179:BA1185)+BB1186</f>
        <v>34.840000000000003</v>
      </c>
      <c r="BC1178" s="522" t="s">
        <v>126</v>
      </c>
      <c r="BD1178" s="385">
        <f>+SUM(BC1179:BC1185)+BD1186</f>
        <v>0</v>
      </c>
      <c r="BE1178" s="522"/>
      <c r="BF1178" s="385">
        <f>+SUM(BE1179:BE1185)+BF1186</f>
        <v>34.840000000000003</v>
      </c>
      <c r="BG1178" s="522"/>
      <c r="BH1178" s="385">
        <f>+SUM(BG1179:BG1185)+BH1186</f>
        <v>0</v>
      </c>
      <c r="BI1178" s="522"/>
      <c r="BJ1178" s="385">
        <f>+SUM(BI1179:BI1185)+BJ1186</f>
        <v>34.840000000000003</v>
      </c>
      <c r="BK1178" s="522"/>
      <c r="BL1178" s="385">
        <f>+SUM(BL1179:BL1185)+BL1186</f>
        <v>65283570</v>
      </c>
      <c r="BM1178" s="522"/>
      <c r="BN1178" s="385">
        <f>+SUM(BN1179:BN1185)+BN1186</f>
        <v>65437402.535999998</v>
      </c>
      <c r="BO1178" s="716"/>
      <c r="BP1178" s="704">
        <f>+SUM(BP1179:BP1185)+BP1186</f>
        <v>0</v>
      </c>
      <c r="BQ1178" s="716"/>
      <c r="BR1178" s="704">
        <f>+SUM(BR1179:BR1185)+BR1186</f>
        <v>65437402.535999998</v>
      </c>
      <c r="BS1178" s="716"/>
      <c r="BT1178" s="704">
        <f>+SUM(BT1179:BT1185)+BT1186</f>
        <v>-65283570</v>
      </c>
      <c r="BU1178" s="716"/>
      <c r="BV1178" s="704">
        <f>+SUM(BV1179:BV1185)+BV1186</f>
        <v>153832.53599999999</v>
      </c>
      <c r="BW1178" s="716"/>
      <c r="BX1178" s="704">
        <f>+SUM(BX1179:BX1185)+BX1186</f>
        <v>0</v>
      </c>
      <c r="BY1178" s="716"/>
      <c r="BZ1178" s="704">
        <f>+SUM(BZ1179:BZ1185)+BZ1186</f>
        <v>153832.53599999999</v>
      </c>
      <c r="CA1178" s="716"/>
      <c r="CB1178" s="704">
        <f>+SUM(CB1179:CB1185)+CB1186</f>
        <v>0</v>
      </c>
      <c r="CC1178" s="716"/>
      <c r="CD1178" s="704">
        <f>+SUM(CD1179:CD1185)+CD1186</f>
        <v>153832.53599999999</v>
      </c>
      <c r="CE1178" s="706"/>
      <c r="CF1178" s="433">
        <f t="shared" si="2888"/>
        <v>437574824.67599994</v>
      </c>
    </row>
    <row r="1179" spans="1:86" ht="54">
      <c r="B1179" s="461" t="s">
        <v>1695</v>
      </c>
      <c r="C1179" s="425" t="s">
        <v>1696</v>
      </c>
      <c r="D1179" s="426" t="s">
        <v>397</v>
      </c>
      <c r="E1179" s="451">
        <v>1227.5999999999999</v>
      </c>
      <c r="F1179" s="428">
        <v>76871.700000000012</v>
      </c>
      <c r="G1179" s="429">
        <f t="shared" ref="G1179:G1185" si="2889">F1179*E1179</f>
        <v>94367698.920000002</v>
      </c>
      <c r="H1179" s="429"/>
      <c r="I1179" s="429"/>
      <c r="J1179" s="429"/>
      <c r="K1179" s="519"/>
      <c r="L1179" s="429"/>
      <c r="M1179" s="513">
        <f t="shared" ref="M1179:M1185" si="2890">I1179+K1179</f>
        <v>0</v>
      </c>
      <c r="N1179" s="401">
        <f>M1179*$E1179</f>
        <v>0</v>
      </c>
      <c r="O1179" s="519"/>
      <c r="P1179" s="429"/>
      <c r="Q1179" s="513">
        <f t="shared" ref="Q1179:Q1185" si="2891">M1179+O1179</f>
        <v>0</v>
      </c>
      <c r="R1179" s="401">
        <f>Q1179*$E1179</f>
        <v>0</v>
      </c>
      <c r="S1179" s="545"/>
      <c r="T1179" s="429"/>
      <c r="U1179" s="513">
        <f t="shared" ref="U1179:U1185" si="2892">Q1179+S1179</f>
        <v>0</v>
      </c>
      <c r="V1179" s="401">
        <f>U1179*$E1179</f>
        <v>0</v>
      </c>
      <c r="W1179" s="519"/>
      <c r="X1179" s="401">
        <f t="shared" ref="X1179:X1185" si="2893">W1179*E1179</f>
        <v>0</v>
      </c>
      <c r="Y1179" s="513">
        <f t="shared" ref="Y1179:Y1185" si="2894">U1179+W1179</f>
        <v>0</v>
      </c>
      <c r="Z1179" s="401">
        <f>Y1179*$E1179</f>
        <v>0</v>
      </c>
      <c r="AA1179" s="513"/>
      <c r="AB1179" s="401">
        <f t="shared" ref="AB1179:AB1185" si="2895">AA1179*$E1179</f>
        <v>0</v>
      </c>
      <c r="AC1179" s="513">
        <f t="shared" ref="AC1179:AC1185" si="2896">Y1179+AA1179</f>
        <v>0</v>
      </c>
      <c r="AD1179" s="401">
        <f>AC1179*$E1179</f>
        <v>0</v>
      </c>
      <c r="AE1179" s="513"/>
      <c r="AF1179" s="401">
        <f t="shared" ref="AF1179:AF1185" si="2897">AE1179*$E1179</f>
        <v>0</v>
      </c>
      <c r="AG1179" s="513">
        <f t="shared" ref="AG1179:AG1185" si="2898">AC1179+AE1179</f>
        <v>0</v>
      </c>
      <c r="AH1179" s="401">
        <f>AG1179*$E1179</f>
        <v>0</v>
      </c>
      <c r="AI1179" s="513"/>
      <c r="AJ1179" s="401">
        <f t="shared" ref="AJ1179:AJ1185" si="2899">AI1179*$E1179</f>
        <v>0</v>
      </c>
      <c r="AK1179" s="513">
        <f t="shared" ref="AK1179:AK1185" si="2900">AG1179+AI1179</f>
        <v>0</v>
      </c>
      <c r="AL1179" s="401">
        <f t="shared" ref="AL1179:AL1185" si="2901">AK1179*$E1179</f>
        <v>0</v>
      </c>
      <c r="AM1179" s="519"/>
      <c r="AN1179" s="429">
        <f>AM1179*$E1179</f>
        <v>0</v>
      </c>
      <c r="AO1179" s="519">
        <f t="shared" ref="AO1179:AO1185" si="2902">AK1179+AM1179</f>
        <v>0</v>
      </c>
      <c r="AP1179" s="429">
        <f>AO1179*$E1179</f>
        <v>0</v>
      </c>
      <c r="AQ1179" s="596"/>
      <c r="AR1179" s="401">
        <f>AQ1179*$E1179</f>
        <v>0</v>
      </c>
      <c r="AS1179" s="519">
        <f t="shared" ref="AS1179:AS1185" si="2903">AO1179+AQ1179</f>
        <v>0</v>
      </c>
      <c r="AT1179" s="429">
        <f>AS1179*$E1179</f>
        <v>0</v>
      </c>
      <c r="AU1179" s="519"/>
      <c r="AV1179" s="401">
        <f>AU1179*$E1179</f>
        <v>0</v>
      </c>
      <c r="AW1179" s="519">
        <f t="shared" ref="AW1179:AW1185" si="2904">AS1179+AU1179</f>
        <v>0</v>
      </c>
      <c r="AX1179" s="429">
        <f>AW1179*$E1179</f>
        <v>0</v>
      </c>
      <c r="AY1179" s="519"/>
      <c r="AZ1179" s="684">
        <f>AY1179*$E1179</f>
        <v>0</v>
      </c>
      <c r="BA1179" s="519">
        <f t="shared" ref="BA1179:BA1185" si="2905">AW1179+AY1179</f>
        <v>0</v>
      </c>
      <c r="BB1179" s="429">
        <f>BA1179*$E1179</f>
        <v>0</v>
      </c>
      <c r="BC1179" s="519"/>
      <c r="BD1179" s="684">
        <f>BC1179*$E1179</f>
        <v>0</v>
      </c>
      <c r="BE1179" s="519">
        <f t="shared" ref="BE1179:BE1185" si="2906">BA1179+BC1179</f>
        <v>0</v>
      </c>
      <c r="BF1179" s="429">
        <f>BE1179*$E1179</f>
        <v>0</v>
      </c>
      <c r="BG1179" s="519"/>
      <c r="BH1179" s="684">
        <f>BG1179*$E1179</f>
        <v>0</v>
      </c>
      <c r="BI1179" s="519">
        <f t="shared" ref="BI1179:BI1185" si="2907">BE1179+BG1179</f>
        <v>0</v>
      </c>
      <c r="BJ1179" s="429">
        <f>BI1179*$E1179</f>
        <v>0</v>
      </c>
      <c r="BK1179" s="519"/>
      <c r="BL1179" s="684">
        <f>BK1179*$E1179</f>
        <v>0</v>
      </c>
      <c r="BM1179" s="519">
        <f t="shared" ref="BM1179:BM1185" si="2908">BI1179+BK1179</f>
        <v>0</v>
      </c>
      <c r="BN1179" s="429">
        <f>BM1179*$E1179</f>
        <v>0</v>
      </c>
      <c r="BO1179" s="718"/>
      <c r="BP1179" s="706">
        <f>BO1179*$E1179</f>
        <v>0</v>
      </c>
      <c r="BQ1179" s="718">
        <f t="shared" ref="BQ1179:BQ1185" si="2909">BM1179+BO1179</f>
        <v>0</v>
      </c>
      <c r="BR1179" s="706">
        <f>BQ1179*$E1179</f>
        <v>0</v>
      </c>
      <c r="BS1179" s="718"/>
      <c r="BT1179" s="706">
        <f>BS1179*$E1179</f>
        <v>0</v>
      </c>
      <c r="BU1179" s="718">
        <f t="shared" ref="BU1179:BU1185" si="2910">BQ1179+BS1179</f>
        <v>0</v>
      </c>
      <c r="BV1179" s="706">
        <f>BU1179*$E1179</f>
        <v>0</v>
      </c>
      <c r="BW1179" s="718"/>
      <c r="BX1179" s="706">
        <f>BW1179*$E1179</f>
        <v>0</v>
      </c>
      <c r="BY1179" s="718">
        <f t="shared" ref="BY1179:BY1185" si="2911">BU1179+BW1179</f>
        <v>0</v>
      </c>
      <c r="BZ1179" s="706">
        <f>BY1179*$E1179</f>
        <v>0</v>
      </c>
      <c r="CA1179" s="718"/>
      <c r="CB1179" s="706">
        <f>CA1179*$E1179</f>
        <v>0</v>
      </c>
      <c r="CC1179" s="718">
        <f t="shared" ref="CC1179:CC1185" si="2912">BY1179+CA1179</f>
        <v>0</v>
      </c>
      <c r="CD1179" s="706">
        <f>CC1179*$E1179</f>
        <v>0</v>
      </c>
      <c r="CE1179" s="706"/>
      <c r="CF1179" s="433">
        <f t="shared" si="2888"/>
        <v>0</v>
      </c>
    </row>
    <row r="1180" spans="1:86" ht="54">
      <c r="B1180" s="461" t="s">
        <v>1697</v>
      </c>
      <c r="C1180" s="425" t="s">
        <v>1698</v>
      </c>
      <c r="D1180" s="426" t="s">
        <v>397</v>
      </c>
      <c r="E1180" s="458">
        <v>4415.3999999999996</v>
      </c>
      <c r="F1180" s="428">
        <v>0</v>
      </c>
      <c r="G1180" s="429">
        <f t="shared" si="2889"/>
        <v>0</v>
      </c>
      <c r="H1180" s="429"/>
      <c r="I1180" s="429"/>
      <c r="J1180" s="429"/>
      <c r="K1180" s="519"/>
      <c r="L1180" s="429"/>
      <c r="M1180" s="513">
        <f t="shared" si="2890"/>
        <v>0</v>
      </c>
      <c r="N1180" s="401">
        <f t="shared" ref="N1180:N1185" si="2913">M1180*$E1180</f>
        <v>0</v>
      </c>
      <c r="O1180" s="519"/>
      <c r="P1180" s="429"/>
      <c r="Q1180" s="513">
        <f t="shared" si="2891"/>
        <v>0</v>
      </c>
      <c r="R1180" s="401">
        <f t="shared" ref="R1180:R1185" si="2914">Q1180*$E1180</f>
        <v>0</v>
      </c>
      <c r="S1180" s="545"/>
      <c r="T1180" s="429"/>
      <c r="U1180" s="513">
        <f t="shared" si="2892"/>
        <v>0</v>
      </c>
      <c r="V1180" s="401">
        <f t="shared" ref="V1180:V1185" si="2915">U1180*$E1180</f>
        <v>0</v>
      </c>
      <c r="W1180" s="519"/>
      <c r="X1180" s="401">
        <f t="shared" si="2893"/>
        <v>0</v>
      </c>
      <c r="Y1180" s="513">
        <f t="shared" si="2894"/>
        <v>0</v>
      </c>
      <c r="Z1180" s="401">
        <f t="shared" ref="Z1180:Z1185" si="2916">Y1180*$E1180</f>
        <v>0</v>
      </c>
      <c r="AA1180" s="513"/>
      <c r="AB1180" s="401">
        <f t="shared" si="2895"/>
        <v>0</v>
      </c>
      <c r="AC1180" s="513">
        <f t="shared" si="2896"/>
        <v>0</v>
      </c>
      <c r="AD1180" s="401">
        <f t="shared" ref="AD1180:AD1185" si="2917">AC1180*$E1180</f>
        <v>0</v>
      </c>
      <c r="AE1180" s="513"/>
      <c r="AF1180" s="401">
        <f t="shared" si="2897"/>
        <v>0</v>
      </c>
      <c r="AG1180" s="513">
        <f t="shared" si="2898"/>
        <v>0</v>
      </c>
      <c r="AH1180" s="401">
        <f t="shared" ref="AH1180:AH1185" si="2918">AG1180*$E1180</f>
        <v>0</v>
      </c>
      <c r="AI1180" s="513"/>
      <c r="AJ1180" s="401">
        <f t="shared" si="2899"/>
        <v>0</v>
      </c>
      <c r="AK1180" s="513">
        <f t="shared" si="2900"/>
        <v>0</v>
      </c>
      <c r="AL1180" s="401">
        <f t="shared" si="2901"/>
        <v>0</v>
      </c>
      <c r="AM1180" s="519"/>
      <c r="AN1180" s="429">
        <f t="shared" ref="AN1180:AN1215" si="2919">AM1180*$E1180</f>
        <v>0</v>
      </c>
      <c r="AO1180" s="519">
        <f t="shared" si="2902"/>
        <v>0</v>
      </c>
      <c r="AP1180" s="429">
        <f t="shared" ref="AP1180:AP1185" si="2920">AO1180*$E1180</f>
        <v>0</v>
      </c>
      <c r="AQ1180" s="596">
        <v>34.840000000000003</v>
      </c>
      <c r="AR1180" s="401">
        <f t="shared" ref="AR1180:AR1215" si="2921">AQ1180*$E1180</f>
        <v>153832.53599999999</v>
      </c>
      <c r="AS1180" s="519">
        <f t="shared" si="2903"/>
        <v>34.840000000000003</v>
      </c>
      <c r="AT1180" s="429">
        <f t="shared" ref="AT1180:AT1185" si="2922">AS1180*$E1180</f>
        <v>153832.53599999999</v>
      </c>
      <c r="AU1180" s="519"/>
      <c r="AV1180" s="401">
        <f t="shared" ref="AV1180:AV1194" si="2923">AU1180*$E1180</f>
        <v>0</v>
      </c>
      <c r="AW1180" s="519">
        <f t="shared" si="2904"/>
        <v>34.840000000000003</v>
      </c>
      <c r="AX1180" s="429">
        <f t="shared" ref="AX1180:AX1185" si="2924">AW1180*$E1180</f>
        <v>153832.53599999999</v>
      </c>
      <c r="AY1180" s="519"/>
      <c r="AZ1180" s="684">
        <f t="shared" ref="AZ1180:AZ1194" si="2925">AY1180*$E1180</f>
        <v>0</v>
      </c>
      <c r="BA1180" s="519">
        <f t="shared" si="2905"/>
        <v>34.840000000000003</v>
      </c>
      <c r="BB1180" s="429">
        <f t="shared" ref="BB1180:BB1185" si="2926">BA1180*$E1180</f>
        <v>153832.53599999999</v>
      </c>
      <c r="BC1180" s="519"/>
      <c r="BD1180" s="684">
        <f t="shared" ref="BD1180:BD1185" si="2927">BC1180*$E1180</f>
        <v>0</v>
      </c>
      <c r="BE1180" s="519">
        <f t="shared" si="2906"/>
        <v>34.840000000000003</v>
      </c>
      <c r="BF1180" s="429">
        <f t="shared" ref="BF1180:BF1185" si="2928">BE1180*$E1180</f>
        <v>153832.53599999999</v>
      </c>
      <c r="BG1180" s="519"/>
      <c r="BH1180" s="684">
        <f t="shared" ref="BH1180:BH1185" si="2929">BG1180*$E1180</f>
        <v>0</v>
      </c>
      <c r="BI1180" s="519">
        <f t="shared" si="2907"/>
        <v>34.840000000000003</v>
      </c>
      <c r="BJ1180" s="429">
        <f t="shared" ref="BJ1180:BJ1185" si="2930">BI1180*$E1180</f>
        <v>153832.53599999999</v>
      </c>
      <c r="BK1180" s="519"/>
      <c r="BL1180" s="684">
        <f t="shared" ref="BL1180:BL1185" si="2931">BK1180*$E1180</f>
        <v>0</v>
      </c>
      <c r="BM1180" s="519">
        <f t="shared" si="2908"/>
        <v>34.840000000000003</v>
      </c>
      <c r="BN1180" s="429">
        <f t="shared" ref="BN1180:BN1185" si="2932">BM1180*$E1180</f>
        <v>153832.53599999999</v>
      </c>
      <c r="BO1180" s="718"/>
      <c r="BP1180" s="706">
        <f t="shared" ref="BP1180:BP1185" si="2933">BO1180*$E1180</f>
        <v>0</v>
      </c>
      <c r="BQ1180" s="718">
        <f t="shared" si="2909"/>
        <v>34.840000000000003</v>
      </c>
      <c r="BR1180" s="706">
        <f t="shared" ref="BR1180:BR1185" si="2934">BQ1180*$E1180</f>
        <v>153832.53599999999</v>
      </c>
      <c r="BS1180" s="718"/>
      <c r="BT1180" s="706">
        <f t="shared" ref="BT1180:BT1185" si="2935">BS1180*$E1180</f>
        <v>0</v>
      </c>
      <c r="BU1180" s="718">
        <f t="shared" si="2910"/>
        <v>34.840000000000003</v>
      </c>
      <c r="BV1180" s="706">
        <f t="shared" ref="BV1180:BV1185" si="2936">BU1180*$E1180</f>
        <v>153832.53599999999</v>
      </c>
      <c r="BW1180" s="718"/>
      <c r="BX1180" s="706">
        <f t="shared" ref="BX1180:BX1185" si="2937">BW1180*$E1180</f>
        <v>0</v>
      </c>
      <c r="BY1180" s="718">
        <f t="shared" si="2911"/>
        <v>34.840000000000003</v>
      </c>
      <c r="BZ1180" s="706">
        <f t="shared" ref="BZ1180:BZ1185" si="2938">BY1180*$E1180</f>
        <v>153832.53599999999</v>
      </c>
      <c r="CA1180" s="718"/>
      <c r="CB1180" s="706">
        <f t="shared" ref="CB1180:CB1185" si="2939">CA1180*$E1180</f>
        <v>0</v>
      </c>
      <c r="CC1180" s="718">
        <f t="shared" si="2912"/>
        <v>34.840000000000003</v>
      </c>
      <c r="CD1180" s="706">
        <f t="shared" ref="CD1180:CD1185" si="2940">CC1180*$E1180</f>
        <v>153832.53599999999</v>
      </c>
      <c r="CE1180" s="706"/>
      <c r="CF1180" s="433">
        <f t="shared" si="2888"/>
        <v>7633470897.000001</v>
      </c>
    </row>
    <row r="1181" spans="1:86" ht="72">
      <c r="B1181" s="461" t="s">
        <v>1699</v>
      </c>
      <c r="C1181" s="425" t="s">
        <v>1700</v>
      </c>
      <c r="D1181" s="426" t="s">
        <v>397</v>
      </c>
      <c r="E1181" s="451">
        <v>2164.14</v>
      </c>
      <c r="F1181" s="428">
        <v>202193.4</v>
      </c>
      <c r="G1181" s="429">
        <f t="shared" si="2889"/>
        <v>437574824.67599994</v>
      </c>
      <c r="H1181" s="429"/>
      <c r="I1181" s="429"/>
      <c r="J1181" s="429"/>
      <c r="K1181" s="519"/>
      <c r="L1181" s="429"/>
      <c r="M1181" s="513">
        <f t="shared" si="2890"/>
        <v>0</v>
      </c>
      <c r="N1181" s="401">
        <f t="shared" si="2913"/>
        <v>0</v>
      </c>
      <c r="O1181" s="519"/>
      <c r="P1181" s="429"/>
      <c r="Q1181" s="513">
        <f t="shared" si="2891"/>
        <v>0</v>
      </c>
      <c r="R1181" s="401">
        <f t="shared" si="2914"/>
        <v>0</v>
      </c>
      <c r="S1181" s="545"/>
      <c r="T1181" s="429"/>
      <c r="U1181" s="513">
        <f t="shared" si="2892"/>
        <v>0</v>
      </c>
      <c r="V1181" s="401">
        <f t="shared" si="2915"/>
        <v>0</v>
      </c>
      <c r="W1181" s="519"/>
      <c r="X1181" s="401">
        <f t="shared" si="2893"/>
        <v>0</v>
      </c>
      <c r="Y1181" s="513">
        <f t="shared" si="2894"/>
        <v>0</v>
      </c>
      <c r="Z1181" s="401">
        <f t="shared" si="2916"/>
        <v>0</v>
      </c>
      <c r="AA1181" s="513"/>
      <c r="AB1181" s="401">
        <f t="shared" si="2895"/>
        <v>0</v>
      </c>
      <c r="AC1181" s="513">
        <f t="shared" si="2896"/>
        <v>0</v>
      </c>
      <c r="AD1181" s="401">
        <f t="shared" si="2917"/>
        <v>0</v>
      </c>
      <c r="AE1181" s="513"/>
      <c r="AF1181" s="401">
        <f t="shared" si="2897"/>
        <v>0</v>
      </c>
      <c r="AG1181" s="513">
        <f t="shared" si="2898"/>
        <v>0</v>
      </c>
      <c r="AH1181" s="401">
        <f t="shared" si="2918"/>
        <v>0</v>
      </c>
      <c r="AI1181" s="513"/>
      <c r="AJ1181" s="401">
        <f t="shared" si="2899"/>
        <v>0</v>
      </c>
      <c r="AK1181" s="513">
        <f t="shared" si="2900"/>
        <v>0</v>
      </c>
      <c r="AL1181" s="401">
        <f t="shared" si="2901"/>
        <v>0</v>
      </c>
      <c r="AM1181" s="519"/>
      <c r="AN1181" s="429">
        <f t="shared" si="2919"/>
        <v>0</v>
      </c>
      <c r="AO1181" s="519">
        <f t="shared" si="2902"/>
        <v>0</v>
      </c>
      <c r="AP1181" s="429">
        <f t="shared" si="2920"/>
        <v>0</v>
      </c>
      <c r="AQ1181" s="596"/>
      <c r="AR1181" s="401">
        <f t="shared" si="2921"/>
        <v>0</v>
      </c>
      <c r="AS1181" s="519">
        <f t="shared" si="2903"/>
        <v>0</v>
      </c>
      <c r="AT1181" s="429">
        <f t="shared" si="2922"/>
        <v>0</v>
      </c>
      <c r="AU1181" s="519"/>
      <c r="AV1181" s="401">
        <f t="shared" si="2923"/>
        <v>0</v>
      </c>
      <c r="AW1181" s="519">
        <f t="shared" si="2904"/>
        <v>0</v>
      </c>
      <c r="AX1181" s="429">
        <f t="shared" si="2924"/>
        <v>0</v>
      </c>
      <c r="AY1181" s="519"/>
      <c r="AZ1181" s="684">
        <f t="shared" si="2925"/>
        <v>0</v>
      </c>
      <c r="BA1181" s="519">
        <f t="shared" si="2905"/>
        <v>0</v>
      </c>
      <c r="BB1181" s="429">
        <f t="shared" si="2926"/>
        <v>0</v>
      </c>
      <c r="BC1181" s="519"/>
      <c r="BD1181" s="684">
        <f t="shared" si="2927"/>
        <v>0</v>
      </c>
      <c r="BE1181" s="519">
        <f t="shared" si="2906"/>
        <v>0</v>
      </c>
      <c r="BF1181" s="429">
        <f t="shared" si="2928"/>
        <v>0</v>
      </c>
      <c r="BG1181" s="519"/>
      <c r="BH1181" s="684">
        <f t="shared" si="2929"/>
        <v>0</v>
      </c>
      <c r="BI1181" s="519">
        <f t="shared" si="2907"/>
        <v>0</v>
      </c>
      <c r="BJ1181" s="429">
        <f t="shared" si="2930"/>
        <v>0</v>
      </c>
      <c r="BK1181" s="519"/>
      <c r="BL1181" s="684">
        <f t="shared" si="2931"/>
        <v>0</v>
      </c>
      <c r="BM1181" s="519">
        <f t="shared" si="2908"/>
        <v>0</v>
      </c>
      <c r="BN1181" s="429">
        <f t="shared" si="2932"/>
        <v>0</v>
      </c>
      <c r="BO1181" s="718"/>
      <c r="BP1181" s="706">
        <f t="shared" si="2933"/>
        <v>0</v>
      </c>
      <c r="BQ1181" s="718">
        <f t="shared" si="2909"/>
        <v>0</v>
      </c>
      <c r="BR1181" s="706">
        <f t="shared" si="2934"/>
        <v>0</v>
      </c>
      <c r="BS1181" s="718"/>
      <c r="BT1181" s="706">
        <f t="shared" si="2935"/>
        <v>0</v>
      </c>
      <c r="BU1181" s="718">
        <f t="shared" si="2910"/>
        <v>0</v>
      </c>
      <c r="BV1181" s="706">
        <f t="shared" si="2936"/>
        <v>0</v>
      </c>
      <c r="BW1181" s="718"/>
      <c r="BX1181" s="706">
        <f t="shared" si="2937"/>
        <v>0</v>
      </c>
      <c r="BY1181" s="718">
        <f t="shared" si="2911"/>
        <v>0</v>
      </c>
      <c r="BZ1181" s="706">
        <f t="shared" si="2938"/>
        <v>0</v>
      </c>
      <c r="CA1181" s="718"/>
      <c r="CB1181" s="706">
        <f t="shared" si="2939"/>
        <v>0</v>
      </c>
      <c r="CC1181" s="718">
        <f t="shared" si="2912"/>
        <v>0</v>
      </c>
      <c r="CD1181" s="706">
        <f t="shared" si="2940"/>
        <v>0</v>
      </c>
      <c r="CE1181" s="706"/>
      <c r="CF1181" s="433">
        <f t="shared" si="2888"/>
        <v>0</v>
      </c>
    </row>
    <row r="1182" spans="1:86" ht="54">
      <c r="A1182" s="379"/>
      <c r="B1182" s="461" t="s">
        <v>1701</v>
      </c>
      <c r="C1182" s="425" t="s">
        <v>1702</v>
      </c>
      <c r="D1182" s="426" t="s">
        <v>397</v>
      </c>
      <c r="E1182" s="458">
        <v>8236.8463571981101</v>
      </c>
      <c r="F1182" s="428">
        <v>0</v>
      </c>
      <c r="G1182" s="429">
        <f t="shared" si="2889"/>
        <v>0</v>
      </c>
      <c r="H1182" s="429"/>
      <c r="I1182" s="429"/>
      <c r="J1182" s="429"/>
      <c r="K1182" s="519"/>
      <c r="L1182" s="429"/>
      <c r="M1182" s="513">
        <f t="shared" si="2890"/>
        <v>0</v>
      </c>
      <c r="N1182" s="401">
        <f t="shared" si="2913"/>
        <v>0</v>
      </c>
      <c r="O1182" s="519"/>
      <c r="P1182" s="429"/>
      <c r="Q1182" s="513">
        <f t="shared" si="2891"/>
        <v>0</v>
      </c>
      <c r="R1182" s="401">
        <f t="shared" si="2914"/>
        <v>0</v>
      </c>
      <c r="S1182" s="545"/>
      <c r="T1182" s="429"/>
      <c r="U1182" s="513">
        <f t="shared" si="2892"/>
        <v>0</v>
      </c>
      <c r="V1182" s="401">
        <f t="shared" si="2915"/>
        <v>0</v>
      </c>
      <c r="W1182" s="519"/>
      <c r="X1182" s="401">
        <f t="shared" si="2893"/>
        <v>0</v>
      </c>
      <c r="Y1182" s="513">
        <f t="shared" si="2894"/>
        <v>0</v>
      </c>
      <c r="Z1182" s="401">
        <f t="shared" si="2916"/>
        <v>0</v>
      </c>
      <c r="AA1182" s="513"/>
      <c r="AB1182" s="401">
        <f t="shared" si="2895"/>
        <v>0</v>
      </c>
      <c r="AC1182" s="513">
        <f t="shared" si="2896"/>
        <v>0</v>
      </c>
      <c r="AD1182" s="401">
        <f t="shared" si="2917"/>
        <v>0</v>
      </c>
      <c r="AE1182" s="513"/>
      <c r="AF1182" s="401">
        <f t="shared" si="2897"/>
        <v>0</v>
      </c>
      <c r="AG1182" s="513">
        <f t="shared" si="2898"/>
        <v>0</v>
      </c>
      <c r="AH1182" s="401">
        <f t="shared" si="2918"/>
        <v>0</v>
      </c>
      <c r="AI1182" s="513"/>
      <c r="AJ1182" s="401">
        <f t="shared" si="2899"/>
        <v>0</v>
      </c>
      <c r="AK1182" s="513">
        <f t="shared" si="2900"/>
        <v>0</v>
      </c>
      <c r="AL1182" s="401">
        <f t="shared" si="2901"/>
        <v>0</v>
      </c>
      <c r="AM1182" s="519"/>
      <c r="AN1182" s="429">
        <f t="shared" si="2919"/>
        <v>0</v>
      </c>
      <c r="AO1182" s="519">
        <f t="shared" si="2902"/>
        <v>0</v>
      </c>
      <c r="AP1182" s="429">
        <f t="shared" si="2920"/>
        <v>0</v>
      </c>
      <c r="AQ1182" s="596"/>
      <c r="AR1182" s="401">
        <f t="shared" si="2921"/>
        <v>0</v>
      </c>
      <c r="AS1182" s="519">
        <f t="shared" si="2903"/>
        <v>0</v>
      </c>
      <c r="AT1182" s="429">
        <f t="shared" si="2922"/>
        <v>0</v>
      </c>
      <c r="AU1182" s="519"/>
      <c r="AV1182" s="401">
        <f t="shared" si="2923"/>
        <v>0</v>
      </c>
      <c r="AW1182" s="519">
        <f t="shared" si="2904"/>
        <v>0</v>
      </c>
      <c r="AX1182" s="429">
        <f t="shared" si="2924"/>
        <v>0</v>
      </c>
      <c r="AY1182" s="519"/>
      <c r="AZ1182" s="684">
        <f t="shared" si="2925"/>
        <v>0</v>
      </c>
      <c r="BA1182" s="519">
        <f t="shared" si="2905"/>
        <v>0</v>
      </c>
      <c r="BB1182" s="429">
        <f t="shared" si="2926"/>
        <v>0</v>
      </c>
      <c r="BC1182" s="519"/>
      <c r="BD1182" s="684">
        <f t="shared" si="2927"/>
        <v>0</v>
      </c>
      <c r="BE1182" s="519">
        <f t="shared" si="2906"/>
        <v>0</v>
      </c>
      <c r="BF1182" s="429">
        <f t="shared" si="2928"/>
        <v>0</v>
      </c>
      <c r="BG1182" s="519"/>
      <c r="BH1182" s="684">
        <f t="shared" si="2929"/>
        <v>0</v>
      </c>
      <c r="BI1182" s="519">
        <f t="shared" si="2907"/>
        <v>0</v>
      </c>
      <c r="BJ1182" s="429">
        <f t="shared" si="2930"/>
        <v>0</v>
      </c>
      <c r="BK1182" s="519"/>
      <c r="BL1182" s="684">
        <f t="shared" si="2931"/>
        <v>0</v>
      </c>
      <c r="BM1182" s="519">
        <f t="shared" si="2908"/>
        <v>0</v>
      </c>
      <c r="BN1182" s="429">
        <f t="shared" si="2932"/>
        <v>0</v>
      </c>
      <c r="BO1182" s="718"/>
      <c r="BP1182" s="706">
        <f t="shared" si="2933"/>
        <v>0</v>
      </c>
      <c r="BQ1182" s="718">
        <f t="shared" si="2909"/>
        <v>0</v>
      </c>
      <c r="BR1182" s="706">
        <f t="shared" si="2934"/>
        <v>0</v>
      </c>
      <c r="BS1182" s="718"/>
      <c r="BT1182" s="706">
        <f t="shared" si="2935"/>
        <v>0</v>
      </c>
      <c r="BU1182" s="718">
        <f t="shared" si="2910"/>
        <v>0</v>
      </c>
      <c r="BV1182" s="706">
        <f t="shared" si="2936"/>
        <v>0</v>
      </c>
      <c r="BW1182" s="718"/>
      <c r="BX1182" s="706">
        <f t="shared" si="2937"/>
        <v>0</v>
      </c>
      <c r="BY1182" s="718">
        <f t="shared" si="2911"/>
        <v>0</v>
      </c>
      <c r="BZ1182" s="706">
        <f t="shared" si="2938"/>
        <v>0</v>
      </c>
      <c r="CA1182" s="718"/>
      <c r="CB1182" s="706">
        <f t="shared" si="2939"/>
        <v>0</v>
      </c>
      <c r="CC1182" s="718">
        <f t="shared" si="2912"/>
        <v>0</v>
      </c>
      <c r="CD1182" s="706">
        <f t="shared" si="2940"/>
        <v>0</v>
      </c>
      <c r="CE1182" s="706"/>
      <c r="CF1182" s="433">
        <f t="shared" si="2888"/>
        <v>276983680.05000001</v>
      </c>
      <c r="CH1182" s="360">
        <v>5872</v>
      </c>
    </row>
    <row r="1183" spans="1:86" s="379" customFormat="1" ht="72">
      <c r="A1183" s="360"/>
      <c r="B1183" s="461" t="s">
        <v>1703</v>
      </c>
      <c r="C1183" s="425" t="s">
        <v>1704</v>
      </c>
      <c r="D1183" s="426" t="s">
        <v>404</v>
      </c>
      <c r="E1183" s="458">
        <v>848700</v>
      </c>
      <c r="F1183" s="428">
        <v>8994.3100000000013</v>
      </c>
      <c r="G1183" s="429">
        <f t="shared" si="2889"/>
        <v>7633470897.000001</v>
      </c>
      <c r="H1183" s="429"/>
      <c r="I1183" s="429"/>
      <c r="J1183" s="429"/>
      <c r="K1183" s="519"/>
      <c r="L1183" s="429"/>
      <c r="M1183" s="513">
        <f t="shared" si="2890"/>
        <v>0</v>
      </c>
      <c r="N1183" s="401">
        <f t="shared" si="2913"/>
        <v>0</v>
      </c>
      <c r="O1183" s="519"/>
      <c r="P1183" s="429"/>
      <c r="Q1183" s="513">
        <f t="shared" si="2891"/>
        <v>0</v>
      </c>
      <c r="R1183" s="401">
        <f t="shared" si="2914"/>
        <v>0</v>
      </c>
      <c r="S1183" s="545"/>
      <c r="T1183" s="429"/>
      <c r="U1183" s="513">
        <f t="shared" si="2892"/>
        <v>0</v>
      </c>
      <c r="V1183" s="401">
        <f t="shared" si="2915"/>
        <v>0</v>
      </c>
      <c r="W1183" s="519"/>
      <c r="X1183" s="401">
        <f t="shared" si="2893"/>
        <v>0</v>
      </c>
      <c r="Y1183" s="513">
        <f t="shared" si="2894"/>
        <v>0</v>
      </c>
      <c r="Z1183" s="401">
        <f t="shared" si="2916"/>
        <v>0</v>
      </c>
      <c r="AA1183" s="513"/>
      <c r="AB1183" s="401">
        <f t="shared" si="2895"/>
        <v>0</v>
      </c>
      <c r="AC1183" s="513">
        <f t="shared" si="2896"/>
        <v>0</v>
      </c>
      <c r="AD1183" s="401">
        <f t="shared" si="2917"/>
        <v>0</v>
      </c>
      <c r="AE1183" s="513"/>
      <c r="AF1183" s="401">
        <f t="shared" si="2897"/>
        <v>0</v>
      </c>
      <c r="AG1183" s="513">
        <f t="shared" si="2898"/>
        <v>0</v>
      </c>
      <c r="AH1183" s="401">
        <f t="shared" si="2918"/>
        <v>0</v>
      </c>
      <c r="AI1183" s="513"/>
      <c r="AJ1183" s="401">
        <f t="shared" si="2899"/>
        <v>0</v>
      </c>
      <c r="AK1183" s="513">
        <f t="shared" si="2900"/>
        <v>0</v>
      </c>
      <c r="AL1183" s="401">
        <f t="shared" si="2901"/>
        <v>0</v>
      </c>
      <c r="AM1183" s="519"/>
      <c r="AN1183" s="429">
        <f t="shared" si="2919"/>
        <v>0</v>
      </c>
      <c r="AO1183" s="519">
        <f t="shared" si="2902"/>
        <v>0</v>
      </c>
      <c r="AP1183" s="429">
        <f t="shared" si="2920"/>
        <v>0</v>
      </c>
      <c r="AQ1183" s="596"/>
      <c r="AR1183" s="401">
        <f t="shared" si="2921"/>
        <v>0</v>
      </c>
      <c r="AS1183" s="519">
        <f t="shared" si="2903"/>
        <v>0</v>
      </c>
      <c r="AT1183" s="429">
        <f t="shared" si="2922"/>
        <v>0</v>
      </c>
      <c r="AU1183" s="519"/>
      <c r="AV1183" s="401">
        <f t="shared" si="2923"/>
        <v>0</v>
      </c>
      <c r="AW1183" s="519">
        <f t="shared" si="2904"/>
        <v>0</v>
      </c>
      <c r="AX1183" s="429">
        <f t="shared" si="2924"/>
        <v>0</v>
      </c>
      <c r="AY1183" s="519"/>
      <c r="AZ1183" s="684">
        <f t="shared" si="2925"/>
        <v>0</v>
      </c>
      <c r="BA1183" s="519">
        <f t="shared" si="2905"/>
        <v>0</v>
      </c>
      <c r="BB1183" s="429">
        <f t="shared" si="2926"/>
        <v>0</v>
      </c>
      <c r="BC1183" s="519"/>
      <c r="BD1183" s="684">
        <f t="shared" si="2927"/>
        <v>0</v>
      </c>
      <c r="BE1183" s="519">
        <f t="shared" si="2906"/>
        <v>0</v>
      </c>
      <c r="BF1183" s="429">
        <f t="shared" si="2928"/>
        <v>0</v>
      </c>
      <c r="BG1183" s="519"/>
      <c r="BH1183" s="684">
        <f t="shared" si="2929"/>
        <v>0</v>
      </c>
      <c r="BI1183" s="519">
        <f t="shared" si="2907"/>
        <v>0</v>
      </c>
      <c r="BJ1183" s="429">
        <f t="shared" si="2930"/>
        <v>0</v>
      </c>
      <c r="BK1183" s="519"/>
      <c r="BL1183" s="684">
        <f t="shared" si="2931"/>
        <v>0</v>
      </c>
      <c r="BM1183" s="519">
        <f t="shared" si="2908"/>
        <v>0</v>
      </c>
      <c r="BN1183" s="429">
        <f t="shared" si="2932"/>
        <v>0</v>
      </c>
      <c r="BO1183" s="718"/>
      <c r="BP1183" s="706">
        <f t="shared" si="2933"/>
        <v>0</v>
      </c>
      <c r="BQ1183" s="718">
        <f t="shared" si="2909"/>
        <v>0</v>
      </c>
      <c r="BR1183" s="706">
        <f t="shared" si="2934"/>
        <v>0</v>
      </c>
      <c r="BS1183" s="718"/>
      <c r="BT1183" s="706">
        <f t="shared" si="2935"/>
        <v>0</v>
      </c>
      <c r="BU1183" s="718">
        <f t="shared" si="2910"/>
        <v>0</v>
      </c>
      <c r="BV1183" s="706">
        <f t="shared" si="2936"/>
        <v>0</v>
      </c>
      <c r="BW1183" s="718"/>
      <c r="BX1183" s="706">
        <f t="shared" si="2937"/>
        <v>0</v>
      </c>
      <c r="BY1183" s="718">
        <f t="shared" si="2911"/>
        <v>0</v>
      </c>
      <c r="BZ1183" s="706">
        <f t="shared" si="2938"/>
        <v>0</v>
      </c>
      <c r="CA1183" s="718"/>
      <c r="CB1183" s="706">
        <f t="shared" si="2939"/>
        <v>0</v>
      </c>
      <c r="CC1183" s="718">
        <f t="shared" si="2912"/>
        <v>0</v>
      </c>
      <c r="CD1183" s="706">
        <f t="shared" si="2940"/>
        <v>0</v>
      </c>
      <c r="CE1183" s="706"/>
      <c r="CF1183" s="423">
        <f t="shared" si="2888"/>
        <v>1142741548.6462002</v>
      </c>
    </row>
    <row r="1184" spans="1:86" ht="36">
      <c r="B1184" s="461" t="s">
        <v>1705</v>
      </c>
      <c r="C1184" s="425" t="s">
        <v>1706</v>
      </c>
      <c r="D1184" s="426" t="s">
        <v>392</v>
      </c>
      <c r="E1184" s="458">
        <v>3318.48</v>
      </c>
      <c r="F1184" s="428">
        <v>0</v>
      </c>
      <c r="G1184" s="429">
        <f t="shared" si="2889"/>
        <v>0</v>
      </c>
      <c r="H1184" s="429"/>
      <c r="I1184" s="429"/>
      <c r="J1184" s="429"/>
      <c r="K1184" s="519"/>
      <c r="L1184" s="429"/>
      <c r="M1184" s="513">
        <f t="shared" si="2890"/>
        <v>0</v>
      </c>
      <c r="N1184" s="401">
        <f t="shared" si="2913"/>
        <v>0</v>
      </c>
      <c r="O1184" s="519"/>
      <c r="P1184" s="429"/>
      <c r="Q1184" s="513">
        <f t="shared" si="2891"/>
        <v>0</v>
      </c>
      <c r="R1184" s="401">
        <f t="shared" si="2914"/>
        <v>0</v>
      </c>
      <c r="S1184" s="545"/>
      <c r="T1184" s="429"/>
      <c r="U1184" s="513">
        <f t="shared" si="2892"/>
        <v>0</v>
      </c>
      <c r="V1184" s="401">
        <f t="shared" si="2915"/>
        <v>0</v>
      </c>
      <c r="W1184" s="519"/>
      <c r="X1184" s="401">
        <f t="shared" si="2893"/>
        <v>0</v>
      </c>
      <c r="Y1184" s="513">
        <f t="shared" si="2894"/>
        <v>0</v>
      </c>
      <c r="Z1184" s="401">
        <f t="shared" si="2916"/>
        <v>0</v>
      </c>
      <c r="AA1184" s="513"/>
      <c r="AB1184" s="401">
        <f t="shared" si="2895"/>
        <v>0</v>
      </c>
      <c r="AC1184" s="513">
        <f t="shared" si="2896"/>
        <v>0</v>
      </c>
      <c r="AD1184" s="401">
        <f t="shared" si="2917"/>
        <v>0</v>
      </c>
      <c r="AE1184" s="513"/>
      <c r="AF1184" s="401">
        <f t="shared" si="2897"/>
        <v>0</v>
      </c>
      <c r="AG1184" s="513">
        <f t="shared" si="2898"/>
        <v>0</v>
      </c>
      <c r="AH1184" s="401">
        <f t="shared" si="2918"/>
        <v>0</v>
      </c>
      <c r="AI1184" s="513"/>
      <c r="AJ1184" s="401">
        <f t="shared" si="2899"/>
        <v>0</v>
      </c>
      <c r="AK1184" s="513">
        <f t="shared" si="2900"/>
        <v>0</v>
      </c>
      <c r="AL1184" s="401">
        <f t="shared" si="2901"/>
        <v>0</v>
      </c>
      <c r="AM1184" s="519"/>
      <c r="AN1184" s="429">
        <f t="shared" si="2919"/>
        <v>0</v>
      </c>
      <c r="AO1184" s="519">
        <f t="shared" si="2902"/>
        <v>0</v>
      </c>
      <c r="AP1184" s="429">
        <f t="shared" si="2920"/>
        <v>0</v>
      </c>
      <c r="AQ1184" s="596"/>
      <c r="AR1184" s="401">
        <f t="shared" si="2921"/>
        <v>0</v>
      </c>
      <c r="AS1184" s="519">
        <f t="shared" si="2903"/>
        <v>0</v>
      </c>
      <c r="AT1184" s="429">
        <f t="shared" si="2922"/>
        <v>0</v>
      </c>
      <c r="AU1184" s="519"/>
      <c r="AV1184" s="401">
        <f t="shared" si="2923"/>
        <v>0</v>
      </c>
      <c r="AW1184" s="519">
        <f t="shared" si="2904"/>
        <v>0</v>
      </c>
      <c r="AX1184" s="429">
        <f t="shared" si="2924"/>
        <v>0</v>
      </c>
      <c r="AY1184" s="519"/>
      <c r="AZ1184" s="684">
        <f t="shared" si="2925"/>
        <v>0</v>
      </c>
      <c r="BA1184" s="519">
        <f t="shared" si="2905"/>
        <v>0</v>
      </c>
      <c r="BB1184" s="429">
        <f t="shared" si="2926"/>
        <v>0</v>
      </c>
      <c r="BC1184" s="519"/>
      <c r="BD1184" s="684">
        <f t="shared" si="2927"/>
        <v>0</v>
      </c>
      <c r="BE1184" s="519">
        <f t="shared" si="2906"/>
        <v>0</v>
      </c>
      <c r="BF1184" s="429">
        <f t="shared" si="2928"/>
        <v>0</v>
      </c>
      <c r="BG1184" s="519"/>
      <c r="BH1184" s="684">
        <f t="shared" si="2929"/>
        <v>0</v>
      </c>
      <c r="BI1184" s="519">
        <f t="shared" si="2907"/>
        <v>0</v>
      </c>
      <c r="BJ1184" s="429">
        <f t="shared" si="2930"/>
        <v>0</v>
      </c>
      <c r="BK1184" s="519"/>
      <c r="BL1184" s="684">
        <f t="shared" si="2931"/>
        <v>0</v>
      </c>
      <c r="BM1184" s="519">
        <f t="shared" si="2908"/>
        <v>0</v>
      </c>
      <c r="BN1184" s="429">
        <f t="shared" si="2932"/>
        <v>0</v>
      </c>
      <c r="BO1184" s="718"/>
      <c r="BP1184" s="706">
        <f t="shared" si="2933"/>
        <v>0</v>
      </c>
      <c r="BQ1184" s="718">
        <f t="shared" si="2909"/>
        <v>0</v>
      </c>
      <c r="BR1184" s="706">
        <f t="shared" si="2934"/>
        <v>0</v>
      </c>
      <c r="BS1184" s="718"/>
      <c r="BT1184" s="706">
        <f t="shared" si="2935"/>
        <v>0</v>
      </c>
      <c r="BU1184" s="718">
        <f t="shared" si="2910"/>
        <v>0</v>
      </c>
      <c r="BV1184" s="706">
        <f t="shared" si="2936"/>
        <v>0</v>
      </c>
      <c r="BW1184" s="718"/>
      <c r="BX1184" s="706">
        <f t="shared" si="2937"/>
        <v>0</v>
      </c>
      <c r="BY1184" s="718">
        <f t="shared" si="2911"/>
        <v>0</v>
      </c>
      <c r="BZ1184" s="706">
        <f t="shared" si="2938"/>
        <v>0</v>
      </c>
      <c r="CA1184" s="718"/>
      <c r="CB1184" s="706">
        <f t="shared" si="2939"/>
        <v>0</v>
      </c>
      <c r="CC1184" s="718">
        <f t="shared" si="2912"/>
        <v>0</v>
      </c>
      <c r="CD1184" s="706">
        <f t="shared" si="2940"/>
        <v>0</v>
      </c>
      <c r="CE1184" s="706"/>
      <c r="CF1184" s="433">
        <f t="shared" si="2888"/>
        <v>0</v>
      </c>
    </row>
    <row r="1185" spans="1:84" ht="36">
      <c r="B1185" s="461" t="s">
        <v>1707</v>
      </c>
      <c r="C1185" s="425" t="s">
        <v>1708</v>
      </c>
      <c r="D1185" s="426" t="s">
        <v>397</v>
      </c>
      <c r="E1185" s="451">
        <v>36268.65</v>
      </c>
      <c r="F1185" s="428">
        <v>7637</v>
      </c>
      <c r="G1185" s="429">
        <f t="shared" si="2889"/>
        <v>276983680.05000001</v>
      </c>
      <c r="H1185" s="429"/>
      <c r="I1185" s="429"/>
      <c r="J1185" s="429"/>
      <c r="K1185" s="519"/>
      <c r="L1185" s="429"/>
      <c r="M1185" s="513">
        <f t="shared" si="2890"/>
        <v>0</v>
      </c>
      <c r="N1185" s="401">
        <f t="shared" si="2913"/>
        <v>0</v>
      </c>
      <c r="O1185" s="519"/>
      <c r="P1185" s="429"/>
      <c r="Q1185" s="513">
        <f t="shared" si="2891"/>
        <v>0</v>
      </c>
      <c r="R1185" s="401">
        <f t="shared" si="2914"/>
        <v>0</v>
      </c>
      <c r="S1185" s="545"/>
      <c r="T1185" s="429"/>
      <c r="U1185" s="513">
        <f t="shared" si="2892"/>
        <v>0</v>
      </c>
      <c r="V1185" s="401">
        <f t="shared" si="2915"/>
        <v>0</v>
      </c>
      <c r="W1185" s="519"/>
      <c r="X1185" s="401">
        <f t="shared" si="2893"/>
        <v>0</v>
      </c>
      <c r="Y1185" s="513">
        <f t="shared" si="2894"/>
        <v>0</v>
      </c>
      <c r="Z1185" s="401">
        <f t="shared" si="2916"/>
        <v>0</v>
      </c>
      <c r="AA1185" s="513"/>
      <c r="AB1185" s="401">
        <f t="shared" si="2895"/>
        <v>0</v>
      </c>
      <c r="AC1185" s="513">
        <f t="shared" si="2896"/>
        <v>0</v>
      </c>
      <c r="AD1185" s="401">
        <f t="shared" si="2917"/>
        <v>0</v>
      </c>
      <c r="AE1185" s="513"/>
      <c r="AF1185" s="401">
        <f t="shared" si="2897"/>
        <v>0</v>
      </c>
      <c r="AG1185" s="513">
        <f t="shared" si="2898"/>
        <v>0</v>
      </c>
      <c r="AH1185" s="401">
        <f t="shared" si="2918"/>
        <v>0</v>
      </c>
      <c r="AI1185" s="513"/>
      <c r="AJ1185" s="401">
        <f t="shared" si="2899"/>
        <v>0</v>
      </c>
      <c r="AK1185" s="513">
        <f t="shared" si="2900"/>
        <v>0</v>
      </c>
      <c r="AL1185" s="401">
        <f t="shared" si="2901"/>
        <v>0</v>
      </c>
      <c r="AM1185" s="519"/>
      <c r="AN1185" s="429">
        <f t="shared" si="2919"/>
        <v>0</v>
      </c>
      <c r="AO1185" s="519">
        <f t="shared" si="2902"/>
        <v>0</v>
      </c>
      <c r="AP1185" s="429">
        <f t="shared" si="2920"/>
        <v>0</v>
      </c>
      <c r="AQ1185" s="596"/>
      <c r="AR1185" s="401">
        <f t="shared" si="2921"/>
        <v>0</v>
      </c>
      <c r="AS1185" s="519">
        <f t="shared" si="2903"/>
        <v>0</v>
      </c>
      <c r="AT1185" s="429">
        <f t="shared" si="2922"/>
        <v>0</v>
      </c>
      <c r="AU1185" s="519"/>
      <c r="AV1185" s="401">
        <f t="shared" si="2923"/>
        <v>0</v>
      </c>
      <c r="AW1185" s="519">
        <f t="shared" si="2904"/>
        <v>0</v>
      </c>
      <c r="AX1185" s="429">
        <f t="shared" si="2924"/>
        <v>0</v>
      </c>
      <c r="AY1185" s="519"/>
      <c r="AZ1185" s="684">
        <f t="shared" si="2925"/>
        <v>0</v>
      </c>
      <c r="BA1185" s="519">
        <f t="shared" si="2905"/>
        <v>0</v>
      </c>
      <c r="BB1185" s="429">
        <f t="shared" si="2926"/>
        <v>0</v>
      </c>
      <c r="BC1185" s="519"/>
      <c r="BD1185" s="684">
        <f t="shared" si="2927"/>
        <v>0</v>
      </c>
      <c r="BE1185" s="519">
        <f t="shared" si="2906"/>
        <v>0</v>
      </c>
      <c r="BF1185" s="429">
        <f t="shared" si="2928"/>
        <v>0</v>
      </c>
      <c r="BG1185" s="519"/>
      <c r="BH1185" s="684">
        <f t="shared" si="2929"/>
        <v>0</v>
      </c>
      <c r="BI1185" s="519">
        <f t="shared" si="2907"/>
        <v>0</v>
      </c>
      <c r="BJ1185" s="429">
        <f t="shared" si="2930"/>
        <v>0</v>
      </c>
      <c r="BK1185" s="519">
        <v>1800</v>
      </c>
      <c r="BL1185" s="684">
        <f t="shared" si="2931"/>
        <v>65283570</v>
      </c>
      <c r="BM1185" s="519">
        <f t="shared" si="2908"/>
        <v>1800</v>
      </c>
      <c r="BN1185" s="429">
        <f t="shared" si="2932"/>
        <v>65283570</v>
      </c>
      <c r="BO1185" s="718"/>
      <c r="BP1185" s="706">
        <f t="shared" si="2933"/>
        <v>0</v>
      </c>
      <c r="BQ1185" s="718">
        <f t="shared" si="2909"/>
        <v>1800</v>
      </c>
      <c r="BR1185" s="706">
        <f t="shared" si="2934"/>
        <v>65283570</v>
      </c>
      <c r="BS1185" s="718">
        <v>-1800</v>
      </c>
      <c r="BT1185" s="706">
        <f t="shared" si="2935"/>
        <v>-65283570</v>
      </c>
      <c r="BU1185" s="718">
        <f t="shared" si="2910"/>
        <v>0</v>
      </c>
      <c r="BV1185" s="706">
        <f t="shared" si="2936"/>
        <v>0</v>
      </c>
      <c r="BW1185" s="718"/>
      <c r="BX1185" s="706">
        <f t="shared" si="2937"/>
        <v>0</v>
      </c>
      <c r="BY1185" s="718">
        <f t="shared" si="2911"/>
        <v>0</v>
      </c>
      <c r="BZ1185" s="706">
        <f t="shared" si="2938"/>
        <v>0</v>
      </c>
      <c r="CA1185" s="718"/>
      <c r="CB1185" s="706">
        <f t="shared" si="2939"/>
        <v>0</v>
      </c>
      <c r="CC1185" s="718">
        <f t="shared" si="2912"/>
        <v>0</v>
      </c>
      <c r="CD1185" s="706">
        <f t="shared" si="2940"/>
        <v>0</v>
      </c>
      <c r="CE1185" s="706"/>
      <c r="CF1185" s="433">
        <f t="shared" si="2888"/>
        <v>11861750.419200001</v>
      </c>
    </row>
    <row r="1186" spans="1:84" ht="36">
      <c r="B1186" s="419"/>
      <c r="C1186" s="420" t="s">
        <v>2417</v>
      </c>
      <c r="D1186" s="421"/>
      <c r="E1186" s="422"/>
      <c r="F1186" s="416"/>
      <c r="G1186" s="417"/>
      <c r="H1186" s="417">
        <f>SUM(G1187:G1194)</f>
        <v>1142741548.6462002</v>
      </c>
      <c r="I1186" s="417"/>
      <c r="J1186" s="417"/>
      <c r="K1186" s="518"/>
      <c r="L1186" s="417">
        <f>SUM(L1187:L1194)</f>
        <v>0</v>
      </c>
      <c r="M1186" s="518"/>
      <c r="N1186" s="417">
        <f>SUM(M1187:M1194)</f>
        <v>0</v>
      </c>
      <c r="O1186" s="518"/>
      <c r="P1186" s="417"/>
      <c r="Q1186" s="518"/>
      <c r="R1186" s="417">
        <f>SUM(Q1187:Q1194)</f>
        <v>0</v>
      </c>
      <c r="S1186" s="544"/>
      <c r="T1186" s="417">
        <f>SUM(T1187:T1194)</f>
        <v>0</v>
      </c>
      <c r="U1186" s="518"/>
      <c r="V1186" s="417">
        <f>SUM(U1187:U1194)</f>
        <v>0</v>
      </c>
      <c r="W1186" s="518"/>
      <c r="X1186" s="417">
        <f>SUM(X1187:X1194)</f>
        <v>0</v>
      </c>
      <c r="Y1186" s="518"/>
      <c r="Z1186" s="417">
        <f>SUM(Y1187:Y1194)</f>
        <v>0</v>
      </c>
      <c r="AA1186" s="518"/>
      <c r="AB1186" s="417">
        <f>SUM(AB1187:AB1194)</f>
        <v>0</v>
      </c>
      <c r="AC1186" s="518"/>
      <c r="AD1186" s="417">
        <f>SUM(AC1187:AC1194)</f>
        <v>0</v>
      </c>
      <c r="AE1186" s="518"/>
      <c r="AF1186" s="417">
        <f>SUM(AF1187:AF1194)</f>
        <v>0</v>
      </c>
      <c r="AG1186" s="518"/>
      <c r="AH1186" s="417">
        <f>SUM(AG1187:AG1194)</f>
        <v>0</v>
      </c>
      <c r="AI1186" s="518"/>
      <c r="AJ1186" s="417">
        <f>SUM(AJ1187:AJ1194)</f>
        <v>0</v>
      </c>
      <c r="AK1186" s="518"/>
      <c r="AL1186" s="417">
        <f>SUM(AK1187:AK1194)</f>
        <v>0</v>
      </c>
      <c r="AM1186" s="417"/>
      <c r="AN1186" s="417">
        <f>SUM(AN1187:AN1194)</f>
        <v>0</v>
      </c>
      <c r="AO1186" s="518"/>
      <c r="AP1186" s="417">
        <f>SUM(AO1187:AO1194)</f>
        <v>0</v>
      </c>
      <c r="AQ1186" s="595"/>
      <c r="AR1186" s="417">
        <f>SUM(AR1187:AR1194)</f>
        <v>0</v>
      </c>
      <c r="AS1186" s="518"/>
      <c r="AT1186" s="417">
        <f>SUM(AT1187:AT1194)</f>
        <v>0</v>
      </c>
      <c r="AU1186" s="518"/>
      <c r="AV1186" s="417">
        <f>SUM(AU1187:AU1194)</f>
        <v>0</v>
      </c>
      <c r="AW1186" s="518"/>
      <c r="AX1186" s="417">
        <f>SUM(AX1187:AX1194)</f>
        <v>0</v>
      </c>
      <c r="AY1186" s="518" t="s">
        <v>126</v>
      </c>
      <c r="AZ1186" s="417">
        <f>SUM(AY1187:AY1194)</f>
        <v>0</v>
      </c>
      <c r="BA1186" s="518"/>
      <c r="BB1186" s="417">
        <f>SUM(BA1187:BA1194)</f>
        <v>0</v>
      </c>
      <c r="BC1186" s="518" t="s">
        <v>126</v>
      </c>
      <c r="BD1186" s="417">
        <f>SUM(BC1187:BC1194)</f>
        <v>0</v>
      </c>
      <c r="BE1186" s="518"/>
      <c r="BF1186" s="417">
        <f>SUM(BE1187:BE1194)</f>
        <v>0</v>
      </c>
      <c r="BG1186" s="518"/>
      <c r="BH1186" s="417">
        <f>SUM(BG1187:BG1194)</f>
        <v>0</v>
      </c>
      <c r="BI1186" s="518"/>
      <c r="BJ1186" s="417">
        <f>SUM(BI1187:BI1194)</f>
        <v>0</v>
      </c>
      <c r="BK1186" s="518"/>
      <c r="BL1186" s="417">
        <f>SUM(BL1187:BL1194)</f>
        <v>0</v>
      </c>
      <c r="BM1186" s="518"/>
      <c r="BN1186" s="417">
        <f>SUM(BM1187:BM1194)</f>
        <v>0</v>
      </c>
      <c r="BO1186" s="721"/>
      <c r="BP1186" s="711">
        <f>SUM(BP1187:BP1194)</f>
        <v>0</v>
      </c>
      <c r="BQ1186" s="721"/>
      <c r="BR1186" s="711">
        <f>SUM(BQ1187:BQ1194)</f>
        <v>0</v>
      </c>
      <c r="BS1186" s="721"/>
      <c r="BT1186" s="711">
        <f>SUM(BT1187:BT1194)</f>
        <v>0</v>
      </c>
      <c r="BU1186" s="721"/>
      <c r="BV1186" s="711">
        <f>SUM(BV1187:BV1194)</f>
        <v>0</v>
      </c>
      <c r="BW1186" s="721"/>
      <c r="BX1186" s="711">
        <f>SUM(BX1187:BX1194)</f>
        <v>0</v>
      </c>
      <c r="BY1186" s="721"/>
      <c r="BZ1186" s="711">
        <f>SUM(BZ1187:BZ1194)</f>
        <v>0</v>
      </c>
      <c r="CA1186" s="721"/>
      <c r="CB1186" s="711">
        <f>SUM(CB1187:CB1194)</f>
        <v>0</v>
      </c>
      <c r="CC1186" s="721"/>
      <c r="CD1186" s="711">
        <f>SUM(CD1187:CD1194)</f>
        <v>0</v>
      </c>
      <c r="CE1186" s="711"/>
      <c r="CF1186" s="433">
        <f t="shared" si="2888"/>
        <v>5822292.2670000009</v>
      </c>
    </row>
    <row r="1187" spans="1:84">
      <c r="B1187" s="454" t="s">
        <v>1652</v>
      </c>
      <c r="C1187" s="457" t="s">
        <v>1653</v>
      </c>
      <c r="D1187" s="456" t="s">
        <v>404</v>
      </c>
      <c r="E1187" s="451">
        <v>24750</v>
      </c>
      <c r="F1187" s="428">
        <v>0</v>
      </c>
      <c r="G1187" s="429">
        <f t="shared" ref="G1187:G1194" si="2941">F1187*E1187</f>
        <v>0</v>
      </c>
      <c r="H1187" s="429"/>
      <c r="I1187" s="429"/>
      <c r="J1187" s="429"/>
      <c r="K1187" s="519"/>
      <c r="L1187" s="429"/>
      <c r="M1187" s="513">
        <f t="shared" ref="M1187:M1194" si="2942">I1187+K1187</f>
        <v>0</v>
      </c>
      <c r="N1187" s="401">
        <f t="shared" ref="N1187:N1194" si="2943">M1187*$E1187</f>
        <v>0</v>
      </c>
      <c r="O1187" s="519"/>
      <c r="P1187" s="429"/>
      <c r="Q1187" s="513">
        <f t="shared" ref="Q1187:Q1194" si="2944">M1187+O1187</f>
        <v>0</v>
      </c>
      <c r="R1187" s="401">
        <f t="shared" ref="R1187:R1194" si="2945">Q1187*$E1187</f>
        <v>0</v>
      </c>
      <c r="S1187" s="545"/>
      <c r="T1187" s="429"/>
      <c r="U1187" s="513">
        <f t="shared" ref="U1187:U1194" si="2946">Q1187+S1187</f>
        <v>0</v>
      </c>
      <c r="V1187" s="401">
        <f t="shared" ref="V1187:V1194" si="2947">U1187*$E1187</f>
        <v>0</v>
      </c>
      <c r="W1187" s="519"/>
      <c r="X1187" s="401">
        <f t="shared" ref="X1187:X1194" si="2948">W1187*E1187</f>
        <v>0</v>
      </c>
      <c r="Y1187" s="513">
        <f t="shared" ref="Y1187:Y1194" si="2949">U1187+W1187</f>
        <v>0</v>
      </c>
      <c r="Z1187" s="401">
        <f t="shared" ref="Z1187:Z1194" si="2950">Y1187*$E1187</f>
        <v>0</v>
      </c>
      <c r="AA1187" s="513"/>
      <c r="AB1187" s="401">
        <f t="shared" ref="AB1187:AB1194" si="2951">AA1187*$E1187</f>
        <v>0</v>
      </c>
      <c r="AC1187" s="513">
        <f t="shared" ref="AC1187:AC1194" si="2952">Y1187+AA1187</f>
        <v>0</v>
      </c>
      <c r="AD1187" s="401">
        <f t="shared" ref="AD1187:AD1194" si="2953">AC1187*$E1187</f>
        <v>0</v>
      </c>
      <c r="AE1187" s="513"/>
      <c r="AF1187" s="401">
        <f t="shared" ref="AF1187:AF1194" si="2954">AE1187*$E1187</f>
        <v>0</v>
      </c>
      <c r="AG1187" s="513">
        <f t="shared" ref="AG1187:AG1194" si="2955">AC1187+AE1187</f>
        <v>0</v>
      </c>
      <c r="AH1187" s="401">
        <f t="shared" ref="AH1187:AH1194" si="2956">AG1187*$E1187</f>
        <v>0</v>
      </c>
      <c r="AI1187" s="513"/>
      <c r="AJ1187" s="401">
        <f t="shared" ref="AJ1187:AJ1194" si="2957">AI1187*$E1187</f>
        <v>0</v>
      </c>
      <c r="AK1187" s="513">
        <f t="shared" ref="AK1187:AK1194" si="2958">AG1187+AI1187</f>
        <v>0</v>
      </c>
      <c r="AL1187" s="401">
        <f t="shared" ref="AL1187:AL1194" si="2959">AK1187*$E1187</f>
        <v>0</v>
      </c>
      <c r="AM1187" s="519"/>
      <c r="AN1187" s="429">
        <f t="shared" si="2919"/>
        <v>0</v>
      </c>
      <c r="AO1187" s="519">
        <f t="shared" ref="AO1187:AO1194" si="2960">AK1187+AM1187</f>
        <v>0</v>
      </c>
      <c r="AP1187" s="429">
        <f t="shared" ref="AP1187:AP1194" si="2961">AO1187*$E1187</f>
        <v>0</v>
      </c>
      <c r="AQ1187" s="596"/>
      <c r="AR1187" s="401">
        <f t="shared" si="2921"/>
        <v>0</v>
      </c>
      <c r="AS1187" s="519">
        <f t="shared" ref="AS1187:AS1194" si="2962">AO1187+AQ1187</f>
        <v>0</v>
      </c>
      <c r="AT1187" s="429">
        <f t="shared" ref="AT1187:AT1194" si="2963">AS1187*$E1187</f>
        <v>0</v>
      </c>
      <c r="AU1187" s="519"/>
      <c r="AV1187" s="401">
        <f t="shared" si="2923"/>
        <v>0</v>
      </c>
      <c r="AW1187" s="519">
        <f t="shared" ref="AW1187:AW1194" si="2964">AS1187+AU1187</f>
        <v>0</v>
      </c>
      <c r="AX1187" s="429">
        <f t="shared" ref="AX1187:AX1194" si="2965">AW1187*$E1187</f>
        <v>0</v>
      </c>
      <c r="AY1187" s="519"/>
      <c r="AZ1187" s="684">
        <f t="shared" si="2925"/>
        <v>0</v>
      </c>
      <c r="BA1187" s="519">
        <f t="shared" ref="BA1187:BA1194" si="2966">AW1187+AY1187</f>
        <v>0</v>
      </c>
      <c r="BB1187" s="429">
        <f t="shared" ref="BB1187:BB1194" si="2967">BA1187*$E1187</f>
        <v>0</v>
      </c>
      <c r="BC1187" s="519"/>
      <c r="BD1187" s="684">
        <f t="shared" ref="BD1187:BD1194" si="2968">BC1187*$E1187</f>
        <v>0</v>
      </c>
      <c r="BE1187" s="519">
        <f t="shared" ref="BE1187:BE1194" si="2969">BA1187+BC1187</f>
        <v>0</v>
      </c>
      <c r="BF1187" s="429">
        <f t="shared" ref="BF1187:BF1194" si="2970">BE1187*$E1187</f>
        <v>0</v>
      </c>
      <c r="BG1187" s="519"/>
      <c r="BH1187" s="684">
        <f t="shared" ref="BH1187:BH1194" si="2971">BG1187*$E1187</f>
        <v>0</v>
      </c>
      <c r="BI1187" s="519">
        <f t="shared" ref="BI1187:BI1194" si="2972">BE1187+BG1187</f>
        <v>0</v>
      </c>
      <c r="BJ1187" s="429">
        <f t="shared" ref="BJ1187:BJ1194" si="2973">BI1187*$E1187</f>
        <v>0</v>
      </c>
      <c r="BK1187" s="519"/>
      <c r="BL1187" s="684">
        <f t="shared" ref="BL1187:BL1194" si="2974">BK1187*$E1187</f>
        <v>0</v>
      </c>
      <c r="BM1187" s="519">
        <f t="shared" ref="BM1187:BM1194" si="2975">BI1187+BK1187</f>
        <v>0</v>
      </c>
      <c r="BN1187" s="429">
        <f t="shared" ref="BN1187:BN1194" si="2976">BM1187*$E1187</f>
        <v>0</v>
      </c>
      <c r="BO1187" s="718"/>
      <c r="BP1187" s="706">
        <f t="shared" ref="BP1187:BP1194" si="2977">BO1187*$E1187</f>
        <v>0</v>
      </c>
      <c r="BQ1187" s="718">
        <f t="shared" ref="BQ1187:BQ1194" si="2978">BM1187+BO1187</f>
        <v>0</v>
      </c>
      <c r="BR1187" s="706">
        <f t="shared" ref="BR1187:BR1194" si="2979">BQ1187*$E1187</f>
        <v>0</v>
      </c>
      <c r="BS1187" s="718"/>
      <c r="BT1187" s="706">
        <f t="shared" ref="BT1187:BT1194" si="2980">BS1187*$E1187</f>
        <v>0</v>
      </c>
      <c r="BU1187" s="718">
        <f t="shared" ref="BU1187:BU1194" si="2981">BQ1187+BS1187</f>
        <v>0</v>
      </c>
      <c r="BV1187" s="706">
        <f t="shared" ref="BV1187:BV1194" si="2982">BU1187*$E1187</f>
        <v>0</v>
      </c>
      <c r="BW1187" s="718"/>
      <c r="BX1187" s="706">
        <f t="shared" ref="BX1187:BX1194" si="2983">BW1187*$E1187</f>
        <v>0</v>
      </c>
      <c r="BY1187" s="718">
        <f t="shared" ref="BY1187:BY1194" si="2984">BU1187+BW1187</f>
        <v>0</v>
      </c>
      <c r="BZ1187" s="706">
        <f t="shared" ref="BZ1187:BZ1194" si="2985">BY1187*$E1187</f>
        <v>0</v>
      </c>
      <c r="CA1187" s="718"/>
      <c r="CB1187" s="706">
        <f t="shared" ref="CB1187:CB1194" si="2986">CA1187*$E1187</f>
        <v>0</v>
      </c>
      <c r="CC1187" s="718">
        <f t="shared" ref="CC1187:CC1194" si="2987">BY1187+CA1187</f>
        <v>0</v>
      </c>
      <c r="CD1187" s="706">
        <f t="shared" ref="CD1187:CD1194" si="2988">CC1187*$E1187</f>
        <v>0</v>
      </c>
      <c r="CE1187" s="706"/>
      <c r="CF1187" s="433">
        <f t="shared" si="2888"/>
        <v>0</v>
      </c>
    </row>
    <row r="1188" spans="1:84">
      <c r="B1188" s="454" t="s">
        <v>1656</v>
      </c>
      <c r="C1188" s="457" t="s">
        <v>1657</v>
      </c>
      <c r="D1188" s="456" t="s">
        <v>404</v>
      </c>
      <c r="E1188" s="451">
        <v>6272.64</v>
      </c>
      <c r="F1188" s="428">
        <v>1891.0300000000002</v>
      </c>
      <c r="G1188" s="429">
        <f t="shared" si="2941"/>
        <v>11861750.419200001</v>
      </c>
      <c r="H1188" s="429"/>
      <c r="I1188" s="429"/>
      <c r="J1188" s="429"/>
      <c r="K1188" s="519"/>
      <c r="L1188" s="429"/>
      <c r="M1188" s="513">
        <f t="shared" si="2942"/>
        <v>0</v>
      </c>
      <c r="N1188" s="401">
        <f t="shared" si="2943"/>
        <v>0</v>
      </c>
      <c r="O1188" s="519"/>
      <c r="P1188" s="429"/>
      <c r="Q1188" s="513">
        <f t="shared" si="2944"/>
        <v>0</v>
      </c>
      <c r="R1188" s="401">
        <f t="shared" si="2945"/>
        <v>0</v>
      </c>
      <c r="S1188" s="545"/>
      <c r="T1188" s="429"/>
      <c r="U1188" s="513">
        <f t="shared" si="2946"/>
        <v>0</v>
      </c>
      <c r="V1188" s="401">
        <f t="shared" si="2947"/>
        <v>0</v>
      </c>
      <c r="W1188" s="519"/>
      <c r="X1188" s="401">
        <f t="shared" si="2948"/>
        <v>0</v>
      </c>
      <c r="Y1188" s="513">
        <f t="shared" si="2949"/>
        <v>0</v>
      </c>
      <c r="Z1188" s="401">
        <f t="shared" si="2950"/>
        <v>0</v>
      </c>
      <c r="AA1188" s="513"/>
      <c r="AB1188" s="401">
        <f t="shared" si="2951"/>
        <v>0</v>
      </c>
      <c r="AC1188" s="513">
        <f t="shared" si="2952"/>
        <v>0</v>
      </c>
      <c r="AD1188" s="401">
        <f t="shared" si="2953"/>
        <v>0</v>
      </c>
      <c r="AE1188" s="513"/>
      <c r="AF1188" s="401">
        <f t="shared" si="2954"/>
        <v>0</v>
      </c>
      <c r="AG1188" s="513">
        <f t="shared" si="2955"/>
        <v>0</v>
      </c>
      <c r="AH1188" s="401">
        <f t="shared" si="2956"/>
        <v>0</v>
      </c>
      <c r="AI1188" s="513"/>
      <c r="AJ1188" s="401">
        <f t="shared" si="2957"/>
        <v>0</v>
      </c>
      <c r="AK1188" s="513">
        <f t="shared" si="2958"/>
        <v>0</v>
      </c>
      <c r="AL1188" s="401">
        <f t="shared" si="2959"/>
        <v>0</v>
      </c>
      <c r="AM1188" s="519"/>
      <c r="AN1188" s="429">
        <f t="shared" si="2919"/>
        <v>0</v>
      </c>
      <c r="AO1188" s="519">
        <f t="shared" si="2960"/>
        <v>0</v>
      </c>
      <c r="AP1188" s="429">
        <f t="shared" si="2961"/>
        <v>0</v>
      </c>
      <c r="AQ1188" s="596"/>
      <c r="AR1188" s="401">
        <f t="shared" si="2921"/>
        <v>0</v>
      </c>
      <c r="AS1188" s="519">
        <f t="shared" si="2962"/>
        <v>0</v>
      </c>
      <c r="AT1188" s="429">
        <f t="shared" si="2963"/>
        <v>0</v>
      </c>
      <c r="AU1188" s="519"/>
      <c r="AV1188" s="401">
        <f t="shared" si="2923"/>
        <v>0</v>
      </c>
      <c r="AW1188" s="519">
        <f t="shared" si="2964"/>
        <v>0</v>
      </c>
      <c r="AX1188" s="429">
        <f t="shared" si="2965"/>
        <v>0</v>
      </c>
      <c r="AY1188" s="519"/>
      <c r="AZ1188" s="684">
        <f t="shared" si="2925"/>
        <v>0</v>
      </c>
      <c r="BA1188" s="519">
        <f t="shared" si="2966"/>
        <v>0</v>
      </c>
      <c r="BB1188" s="429">
        <f t="shared" si="2967"/>
        <v>0</v>
      </c>
      <c r="BC1188" s="519"/>
      <c r="BD1188" s="684">
        <f t="shared" si="2968"/>
        <v>0</v>
      </c>
      <c r="BE1188" s="519">
        <f t="shared" si="2969"/>
        <v>0</v>
      </c>
      <c r="BF1188" s="429">
        <f t="shared" si="2970"/>
        <v>0</v>
      </c>
      <c r="BG1188" s="519"/>
      <c r="BH1188" s="684">
        <f t="shared" si="2971"/>
        <v>0</v>
      </c>
      <c r="BI1188" s="519">
        <f t="shared" si="2972"/>
        <v>0</v>
      </c>
      <c r="BJ1188" s="429">
        <f t="shared" si="2973"/>
        <v>0</v>
      </c>
      <c r="BK1188" s="519"/>
      <c r="BL1188" s="684">
        <f t="shared" si="2974"/>
        <v>0</v>
      </c>
      <c r="BM1188" s="519">
        <f t="shared" si="2975"/>
        <v>0</v>
      </c>
      <c r="BN1188" s="429">
        <f t="shared" si="2976"/>
        <v>0</v>
      </c>
      <c r="BO1188" s="718"/>
      <c r="BP1188" s="706">
        <f t="shared" si="2977"/>
        <v>0</v>
      </c>
      <c r="BQ1188" s="718">
        <f t="shared" si="2978"/>
        <v>0</v>
      </c>
      <c r="BR1188" s="706">
        <f t="shared" si="2979"/>
        <v>0</v>
      </c>
      <c r="BS1188" s="718"/>
      <c r="BT1188" s="706">
        <f t="shared" si="2980"/>
        <v>0</v>
      </c>
      <c r="BU1188" s="718">
        <f t="shared" si="2981"/>
        <v>0</v>
      </c>
      <c r="BV1188" s="706">
        <f t="shared" si="2982"/>
        <v>0</v>
      </c>
      <c r="BW1188" s="718"/>
      <c r="BX1188" s="706">
        <f t="shared" si="2983"/>
        <v>0</v>
      </c>
      <c r="BY1188" s="718">
        <f t="shared" si="2984"/>
        <v>0</v>
      </c>
      <c r="BZ1188" s="706">
        <f t="shared" si="2985"/>
        <v>0</v>
      </c>
      <c r="CA1188" s="718"/>
      <c r="CB1188" s="706">
        <f t="shared" si="2986"/>
        <v>0</v>
      </c>
      <c r="CC1188" s="718">
        <f t="shared" si="2987"/>
        <v>0</v>
      </c>
      <c r="CD1188" s="706">
        <f t="shared" si="2988"/>
        <v>0</v>
      </c>
      <c r="CE1188" s="706"/>
      <c r="CF1188" s="433">
        <f t="shared" si="2888"/>
        <v>0</v>
      </c>
    </row>
    <row r="1189" spans="1:84" ht="90">
      <c r="B1189" s="454" t="s">
        <v>1658</v>
      </c>
      <c r="C1189" s="455" t="s">
        <v>1659</v>
      </c>
      <c r="D1189" s="456" t="s">
        <v>404</v>
      </c>
      <c r="E1189" s="451">
        <v>3078.9</v>
      </c>
      <c r="F1189" s="428">
        <v>1891.0300000000002</v>
      </c>
      <c r="G1189" s="429">
        <f t="shared" si="2941"/>
        <v>5822292.2670000009</v>
      </c>
      <c r="H1189" s="429"/>
      <c r="I1189" s="429"/>
      <c r="J1189" s="429"/>
      <c r="K1189" s="519"/>
      <c r="L1189" s="429"/>
      <c r="M1189" s="513">
        <f t="shared" si="2942"/>
        <v>0</v>
      </c>
      <c r="N1189" s="401">
        <f t="shared" si="2943"/>
        <v>0</v>
      </c>
      <c r="O1189" s="519"/>
      <c r="P1189" s="429"/>
      <c r="Q1189" s="513">
        <f t="shared" si="2944"/>
        <v>0</v>
      </c>
      <c r="R1189" s="401">
        <f t="shared" si="2945"/>
        <v>0</v>
      </c>
      <c r="S1189" s="545"/>
      <c r="T1189" s="429"/>
      <c r="U1189" s="513">
        <f t="shared" si="2946"/>
        <v>0</v>
      </c>
      <c r="V1189" s="401">
        <f t="shared" si="2947"/>
        <v>0</v>
      </c>
      <c r="W1189" s="519"/>
      <c r="X1189" s="401">
        <f t="shared" si="2948"/>
        <v>0</v>
      </c>
      <c r="Y1189" s="513">
        <f t="shared" si="2949"/>
        <v>0</v>
      </c>
      <c r="Z1189" s="401">
        <f t="shared" si="2950"/>
        <v>0</v>
      </c>
      <c r="AA1189" s="513"/>
      <c r="AB1189" s="401">
        <f t="shared" si="2951"/>
        <v>0</v>
      </c>
      <c r="AC1189" s="513">
        <f t="shared" si="2952"/>
        <v>0</v>
      </c>
      <c r="AD1189" s="401">
        <f t="shared" si="2953"/>
        <v>0</v>
      </c>
      <c r="AE1189" s="513"/>
      <c r="AF1189" s="401">
        <f t="shared" si="2954"/>
        <v>0</v>
      </c>
      <c r="AG1189" s="513">
        <f t="shared" si="2955"/>
        <v>0</v>
      </c>
      <c r="AH1189" s="401">
        <f t="shared" si="2956"/>
        <v>0</v>
      </c>
      <c r="AI1189" s="513"/>
      <c r="AJ1189" s="401">
        <f t="shared" si="2957"/>
        <v>0</v>
      </c>
      <c r="AK1189" s="513">
        <f t="shared" si="2958"/>
        <v>0</v>
      </c>
      <c r="AL1189" s="401">
        <f t="shared" si="2959"/>
        <v>0</v>
      </c>
      <c r="AM1189" s="519"/>
      <c r="AN1189" s="429">
        <f t="shared" si="2919"/>
        <v>0</v>
      </c>
      <c r="AO1189" s="519">
        <f t="shared" si="2960"/>
        <v>0</v>
      </c>
      <c r="AP1189" s="429">
        <f t="shared" si="2961"/>
        <v>0</v>
      </c>
      <c r="AQ1189" s="596"/>
      <c r="AR1189" s="401">
        <f t="shared" si="2921"/>
        <v>0</v>
      </c>
      <c r="AS1189" s="519">
        <f t="shared" si="2962"/>
        <v>0</v>
      </c>
      <c r="AT1189" s="429">
        <f t="shared" si="2963"/>
        <v>0</v>
      </c>
      <c r="AU1189" s="519"/>
      <c r="AV1189" s="401">
        <f t="shared" si="2923"/>
        <v>0</v>
      </c>
      <c r="AW1189" s="519">
        <f t="shared" si="2964"/>
        <v>0</v>
      </c>
      <c r="AX1189" s="429">
        <f t="shared" si="2965"/>
        <v>0</v>
      </c>
      <c r="AY1189" s="519"/>
      <c r="AZ1189" s="684">
        <f t="shared" si="2925"/>
        <v>0</v>
      </c>
      <c r="BA1189" s="519">
        <f t="shared" si="2966"/>
        <v>0</v>
      </c>
      <c r="BB1189" s="429">
        <f t="shared" si="2967"/>
        <v>0</v>
      </c>
      <c r="BC1189" s="519"/>
      <c r="BD1189" s="684">
        <f t="shared" si="2968"/>
        <v>0</v>
      </c>
      <c r="BE1189" s="519">
        <f t="shared" si="2969"/>
        <v>0</v>
      </c>
      <c r="BF1189" s="429">
        <f t="shared" si="2970"/>
        <v>0</v>
      </c>
      <c r="BG1189" s="519"/>
      <c r="BH1189" s="684">
        <f t="shared" si="2971"/>
        <v>0</v>
      </c>
      <c r="BI1189" s="519">
        <f t="shared" si="2972"/>
        <v>0</v>
      </c>
      <c r="BJ1189" s="429">
        <f t="shared" si="2973"/>
        <v>0</v>
      </c>
      <c r="BK1189" s="519"/>
      <c r="BL1189" s="684">
        <f t="shared" si="2974"/>
        <v>0</v>
      </c>
      <c r="BM1189" s="519">
        <f t="shared" si="2975"/>
        <v>0</v>
      </c>
      <c r="BN1189" s="429">
        <f t="shared" si="2976"/>
        <v>0</v>
      </c>
      <c r="BO1189" s="718"/>
      <c r="BP1189" s="706">
        <f t="shared" si="2977"/>
        <v>0</v>
      </c>
      <c r="BQ1189" s="718">
        <f t="shared" si="2978"/>
        <v>0</v>
      </c>
      <c r="BR1189" s="706">
        <f t="shared" si="2979"/>
        <v>0</v>
      </c>
      <c r="BS1189" s="718"/>
      <c r="BT1189" s="706">
        <f t="shared" si="2980"/>
        <v>0</v>
      </c>
      <c r="BU1189" s="718">
        <f t="shared" si="2981"/>
        <v>0</v>
      </c>
      <c r="BV1189" s="706">
        <f t="shared" si="2982"/>
        <v>0</v>
      </c>
      <c r="BW1189" s="718"/>
      <c r="BX1189" s="706">
        <f t="shared" si="2983"/>
        <v>0</v>
      </c>
      <c r="BY1189" s="718">
        <f t="shared" si="2984"/>
        <v>0</v>
      </c>
      <c r="BZ1189" s="706">
        <f t="shared" si="2985"/>
        <v>0</v>
      </c>
      <c r="CA1189" s="718"/>
      <c r="CB1189" s="706">
        <f t="shared" si="2986"/>
        <v>0</v>
      </c>
      <c r="CC1189" s="718">
        <f t="shared" si="2987"/>
        <v>0</v>
      </c>
      <c r="CD1189" s="706">
        <f t="shared" si="2988"/>
        <v>0</v>
      </c>
      <c r="CE1189" s="706"/>
      <c r="CF1189" s="433">
        <f t="shared" si="2888"/>
        <v>920437273.00000012</v>
      </c>
    </row>
    <row r="1190" spans="1:84">
      <c r="A1190" s="379"/>
      <c r="B1190" s="454" t="s">
        <v>1666</v>
      </c>
      <c r="C1190" s="457" t="s">
        <v>1667</v>
      </c>
      <c r="D1190" s="456" t="s">
        <v>392</v>
      </c>
      <c r="E1190" s="451">
        <v>11949.3</v>
      </c>
      <c r="F1190" s="428">
        <v>0</v>
      </c>
      <c r="G1190" s="429">
        <f t="shared" si="2941"/>
        <v>0</v>
      </c>
      <c r="H1190" s="429"/>
      <c r="I1190" s="429"/>
      <c r="J1190" s="429"/>
      <c r="K1190" s="519"/>
      <c r="L1190" s="429"/>
      <c r="M1190" s="513">
        <f t="shared" si="2942"/>
        <v>0</v>
      </c>
      <c r="N1190" s="401">
        <f t="shared" si="2943"/>
        <v>0</v>
      </c>
      <c r="O1190" s="519"/>
      <c r="P1190" s="429"/>
      <c r="Q1190" s="513">
        <f t="shared" si="2944"/>
        <v>0</v>
      </c>
      <c r="R1190" s="401">
        <f t="shared" si="2945"/>
        <v>0</v>
      </c>
      <c r="S1190" s="545"/>
      <c r="T1190" s="429"/>
      <c r="U1190" s="513">
        <f t="shared" si="2946"/>
        <v>0</v>
      </c>
      <c r="V1190" s="401">
        <f t="shared" si="2947"/>
        <v>0</v>
      </c>
      <c r="W1190" s="519"/>
      <c r="X1190" s="401">
        <f t="shared" si="2948"/>
        <v>0</v>
      </c>
      <c r="Y1190" s="513">
        <f t="shared" si="2949"/>
        <v>0</v>
      </c>
      <c r="Z1190" s="401">
        <f t="shared" si="2950"/>
        <v>0</v>
      </c>
      <c r="AA1190" s="513"/>
      <c r="AB1190" s="401">
        <f t="shared" si="2951"/>
        <v>0</v>
      </c>
      <c r="AC1190" s="513">
        <f t="shared" si="2952"/>
        <v>0</v>
      </c>
      <c r="AD1190" s="401">
        <f t="shared" si="2953"/>
        <v>0</v>
      </c>
      <c r="AE1190" s="513"/>
      <c r="AF1190" s="401">
        <f t="shared" si="2954"/>
        <v>0</v>
      </c>
      <c r="AG1190" s="513">
        <f t="shared" si="2955"/>
        <v>0</v>
      </c>
      <c r="AH1190" s="401">
        <f t="shared" si="2956"/>
        <v>0</v>
      </c>
      <c r="AI1190" s="513"/>
      <c r="AJ1190" s="401">
        <f t="shared" si="2957"/>
        <v>0</v>
      </c>
      <c r="AK1190" s="513">
        <f t="shared" si="2958"/>
        <v>0</v>
      </c>
      <c r="AL1190" s="401">
        <f t="shared" si="2959"/>
        <v>0</v>
      </c>
      <c r="AM1190" s="519"/>
      <c r="AN1190" s="429">
        <f t="shared" si="2919"/>
        <v>0</v>
      </c>
      <c r="AO1190" s="519">
        <f t="shared" si="2960"/>
        <v>0</v>
      </c>
      <c r="AP1190" s="429">
        <f t="shared" si="2961"/>
        <v>0</v>
      </c>
      <c r="AQ1190" s="596"/>
      <c r="AR1190" s="401">
        <f t="shared" si="2921"/>
        <v>0</v>
      </c>
      <c r="AS1190" s="519">
        <f t="shared" si="2962"/>
        <v>0</v>
      </c>
      <c r="AT1190" s="429">
        <f t="shared" si="2963"/>
        <v>0</v>
      </c>
      <c r="AU1190" s="519"/>
      <c r="AV1190" s="401">
        <f t="shared" si="2923"/>
        <v>0</v>
      </c>
      <c r="AW1190" s="519">
        <f t="shared" si="2964"/>
        <v>0</v>
      </c>
      <c r="AX1190" s="429">
        <f t="shared" si="2965"/>
        <v>0</v>
      </c>
      <c r="AY1190" s="519"/>
      <c r="AZ1190" s="684">
        <f t="shared" si="2925"/>
        <v>0</v>
      </c>
      <c r="BA1190" s="519">
        <f t="shared" si="2966"/>
        <v>0</v>
      </c>
      <c r="BB1190" s="429">
        <f t="shared" si="2967"/>
        <v>0</v>
      </c>
      <c r="BC1190" s="519"/>
      <c r="BD1190" s="684">
        <f t="shared" si="2968"/>
        <v>0</v>
      </c>
      <c r="BE1190" s="519">
        <f t="shared" si="2969"/>
        <v>0</v>
      </c>
      <c r="BF1190" s="429">
        <f t="shared" si="2970"/>
        <v>0</v>
      </c>
      <c r="BG1190" s="519"/>
      <c r="BH1190" s="684">
        <f t="shared" si="2971"/>
        <v>0</v>
      </c>
      <c r="BI1190" s="519">
        <f t="shared" si="2972"/>
        <v>0</v>
      </c>
      <c r="BJ1190" s="429">
        <f t="shared" si="2973"/>
        <v>0</v>
      </c>
      <c r="BK1190" s="519">
        <v>0</v>
      </c>
      <c r="BL1190" s="684">
        <f t="shared" si="2974"/>
        <v>0</v>
      </c>
      <c r="BM1190" s="519">
        <f t="shared" si="2975"/>
        <v>0</v>
      </c>
      <c r="BN1190" s="429">
        <f t="shared" si="2976"/>
        <v>0</v>
      </c>
      <c r="BO1190" s="718"/>
      <c r="BP1190" s="706">
        <f t="shared" si="2977"/>
        <v>0</v>
      </c>
      <c r="BQ1190" s="718">
        <f t="shared" si="2978"/>
        <v>0</v>
      </c>
      <c r="BR1190" s="706">
        <f t="shared" si="2979"/>
        <v>0</v>
      </c>
      <c r="BS1190" s="718"/>
      <c r="BT1190" s="706">
        <f t="shared" si="2980"/>
        <v>0</v>
      </c>
      <c r="BU1190" s="718">
        <f t="shared" si="2981"/>
        <v>0</v>
      </c>
      <c r="BV1190" s="706">
        <f t="shared" si="2982"/>
        <v>0</v>
      </c>
      <c r="BW1190" s="718"/>
      <c r="BX1190" s="706">
        <f t="shared" si="2983"/>
        <v>0</v>
      </c>
      <c r="BY1190" s="718">
        <f t="shared" si="2984"/>
        <v>0</v>
      </c>
      <c r="BZ1190" s="706">
        <f t="shared" si="2985"/>
        <v>0</v>
      </c>
      <c r="CA1190" s="718"/>
      <c r="CB1190" s="706">
        <f t="shared" si="2986"/>
        <v>0</v>
      </c>
      <c r="CC1190" s="718">
        <f t="shared" si="2987"/>
        <v>0</v>
      </c>
      <c r="CD1190" s="706">
        <f t="shared" si="2988"/>
        <v>0</v>
      </c>
      <c r="CE1190" s="706"/>
      <c r="CF1190" s="433">
        <f t="shared" si="2888"/>
        <v>204620232.96000007</v>
      </c>
    </row>
    <row r="1191" spans="1:84" ht="54">
      <c r="B1191" s="454" t="s">
        <v>1668</v>
      </c>
      <c r="C1191" s="455" t="s">
        <v>1669</v>
      </c>
      <c r="D1191" s="456" t="s">
        <v>392</v>
      </c>
      <c r="E1191" s="451">
        <v>673.2</v>
      </c>
      <c r="F1191" s="428">
        <v>0</v>
      </c>
      <c r="G1191" s="429">
        <f t="shared" si="2941"/>
        <v>0</v>
      </c>
      <c r="H1191" s="429"/>
      <c r="I1191" s="429"/>
      <c r="J1191" s="429"/>
      <c r="K1191" s="519"/>
      <c r="L1191" s="429"/>
      <c r="M1191" s="513">
        <f t="shared" si="2942"/>
        <v>0</v>
      </c>
      <c r="N1191" s="401">
        <f t="shared" si="2943"/>
        <v>0</v>
      </c>
      <c r="O1191" s="519"/>
      <c r="P1191" s="429"/>
      <c r="Q1191" s="513">
        <f t="shared" si="2944"/>
        <v>0</v>
      </c>
      <c r="R1191" s="401">
        <f t="shared" si="2945"/>
        <v>0</v>
      </c>
      <c r="S1191" s="545"/>
      <c r="T1191" s="429"/>
      <c r="U1191" s="513">
        <f t="shared" si="2946"/>
        <v>0</v>
      </c>
      <c r="V1191" s="401">
        <f t="shared" si="2947"/>
        <v>0</v>
      </c>
      <c r="W1191" s="519"/>
      <c r="X1191" s="401">
        <f t="shared" si="2948"/>
        <v>0</v>
      </c>
      <c r="Y1191" s="513">
        <f t="shared" si="2949"/>
        <v>0</v>
      </c>
      <c r="Z1191" s="401">
        <f t="shared" si="2950"/>
        <v>0</v>
      </c>
      <c r="AA1191" s="513"/>
      <c r="AB1191" s="401">
        <f t="shared" si="2951"/>
        <v>0</v>
      </c>
      <c r="AC1191" s="513">
        <f t="shared" si="2952"/>
        <v>0</v>
      </c>
      <c r="AD1191" s="401">
        <f t="shared" si="2953"/>
        <v>0</v>
      </c>
      <c r="AE1191" s="513"/>
      <c r="AF1191" s="401">
        <f t="shared" si="2954"/>
        <v>0</v>
      </c>
      <c r="AG1191" s="513">
        <f t="shared" si="2955"/>
        <v>0</v>
      </c>
      <c r="AH1191" s="401">
        <f t="shared" si="2956"/>
        <v>0</v>
      </c>
      <c r="AI1191" s="513"/>
      <c r="AJ1191" s="401">
        <f t="shared" si="2957"/>
        <v>0</v>
      </c>
      <c r="AK1191" s="513">
        <f t="shared" si="2958"/>
        <v>0</v>
      </c>
      <c r="AL1191" s="401">
        <f t="shared" si="2959"/>
        <v>0</v>
      </c>
      <c r="AM1191" s="519"/>
      <c r="AN1191" s="429">
        <f t="shared" si="2919"/>
        <v>0</v>
      </c>
      <c r="AO1191" s="519">
        <f t="shared" si="2960"/>
        <v>0</v>
      </c>
      <c r="AP1191" s="429">
        <f t="shared" si="2961"/>
        <v>0</v>
      </c>
      <c r="AQ1191" s="596"/>
      <c r="AR1191" s="401">
        <f t="shared" si="2921"/>
        <v>0</v>
      </c>
      <c r="AS1191" s="519">
        <f t="shared" si="2962"/>
        <v>0</v>
      </c>
      <c r="AT1191" s="429">
        <f t="shared" si="2963"/>
        <v>0</v>
      </c>
      <c r="AU1191" s="519"/>
      <c r="AV1191" s="401">
        <f t="shared" si="2923"/>
        <v>0</v>
      </c>
      <c r="AW1191" s="519">
        <f t="shared" si="2964"/>
        <v>0</v>
      </c>
      <c r="AX1191" s="429">
        <f t="shared" si="2965"/>
        <v>0</v>
      </c>
      <c r="AY1191" s="519"/>
      <c r="AZ1191" s="684">
        <f t="shared" si="2925"/>
        <v>0</v>
      </c>
      <c r="BA1191" s="519">
        <f t="shared" si="2966"/>
        <v>0</v>
      </c>
      <c r="BB1191" s="429">
        <f t="shared" si="2967"/>
        <v>0</v>
      </c>
      <c r="BC1191" s="519"/>
      <c r="BD1191" s="684">
        <f t="shared" si="2968"/>
        <v>0</v>
      </c>
      <c r="BE1191" s="519">
        <f t="shared" si="2969"/>
        <v>0</v>
      </c>
      <c r="BF1191" s="429">
        <f t="shared" si="2970"/>
        <v>0</v>
      </c>
      <c r="BG1191" s="519"/>
      <c r="BH1191" s="684">
        <f t="shared" si="2971"/>
        <v>0</v>
      </c>
      <c r="BI1191" s="519">
        <f t="shared" si="2972"/>
        <v>0</v>
      </c>
      <c r="BJ1191" s="429">
        <f t="shared" si="2973"/>
        <v>0</v>
      </c>
      <c r="BK1191" s="519"/>
      <c r="BL1191" s="684">
        <f t="shared" si="2974"/>
        <v>0</v>
      </c>
      <c r="BM1191" s="519">
        <f t="shared" si="2975"/>
        <v>0</v>
      </c>
      <c r="BN1191" s="429">
        <f t="shared" si="2976"/>
        <v>0</v>
      </c>
      <c r="BO1191" s="718"/>
      <c r="BP1191" s="706">
        <f t="shared" si="2977"/>
        <v>0</v>
      </c>
      <c r="BQ1191" s="718">
        <f t="shared" si="2978"/>
        <v>0</v>
      </c>
      <c r="BR1191" s="706">
        <f t="shared" si="2979"/>
        <v>0</v>
      </c>
      <c r="BS1191" s="718"/>
      <c r="BT1191" s="706">
        <f t="shared" si="2980"/>
        <v>0</v>
      </c>
      <c r="BU1191" s="718">
        <f t="shared" si="2981"/>
        <v>0</v>
      </c>
      <c r="BV1191" s="706">
        <f t="shared" si="2982"/>
        <v>0</v>
      </c>
      <c r="BW1191" s="718"/>
      <c r="BX1191" s="706">
        <f t="shared" si="2983"/>
        <v>0</v>
      </c>
      <c r="BY1191" s="718">
        <f t="shared" si="2984"/>
        <v>0</v>
      </c>
      <c r="BZ1191" s="706">
        <f t="shared" si="2985"/>
        <v>0</v>
      </c>
      <c r="CA1191" s="718"/>
      <c r="CB1191" s="706">
        <f t="shared" si="2986"/>
        <v>0</v>
      </c>
      <c r="CC1191" s="718">
        <f t="shared" si="2987"/>
        <v>0</v>
      </c>
      <c r="CD1191" s="706">
        <f t="shared" si="2988"/>
        <v>0</v>
      </c>
      <c r="CE1191" s="706"/>
      <c r="CF1191" s="433">
        <f t="shared" si="2888"/>
        <v>0</v>
      </c>
    </row>
    <row r="1192" spans="1:84" s="379" customFormat="1" ht="36">
      <c r="A1192" s="360"/>
      <c r="B1192" s="454" t="s">
        <v>2413</v>
      </c>
      <c r="C1192" s="455" t="s">
        <v>1711</v>
      </c>
      <c r="D1192" s="456" t="s">
        <v>397</v>
      </c>
      <c r="E1192" s="451">
        <v>11900</v>
      </c>
      <c r="F1192" s="428">
        <v>77347.670000000013</v>
      </c>
      <c r="G1192" s="429">
        <f t="shared" si="2941"/>
        <v>920437273.00000012</v>
      </c>
      <c r="H1192" s="429"/>
      <c r="I1192" s="429"/>
      <c r="J1192" s="429"/>
      <c r="K1192" s="519"/>
      <c r="L1192" s="429"/>
      <c r="M1192" s="513">
        <f t="shared" si="2942"/>
        <v>0</v>
      </c>
      <c r="N1192" s="401">
        <f t="shared" si="2943"/>
        <v>0</v>
      </c>
      <c r="O1192" s="519"/>
      <c r="P1192" s="429"/>
      <c r="Q1192" s="513">
        <f t="shared" si="2944"/>
        <v>0</v>
      </c>
      <c r="R1192" s="401">
        <f t="shared" si="2945"/>
        <v>0</v>
      </c>
      <c r="S1192" s="545"/>
      <c r="T1192" s="429"/>
      <c r="U1192" s="513">
        <f t="shared" si="2946"/>
        <v>0</v>
      </c>
      <c r="V1192" s="401">
        <f t="shared" si="2947"/>
        <v>0</v>
      </c>
      <c r="W1192" s="519"/>
      <c r="X1192" s="401">
        <f t="shared" si="2948"/>
        <v>0</v>
      </c>
      <c r="Y1192" s="513">
        <f t="shared" si="2949"/>
        <v>0</v>
      </c>
      <c r="Z1192" s="401">
        <f t="shared" si="2950"/>
        <v>0</v>
      </c>
      <c r="AA1192" s="513"/>
      <c r="AB1192" s="401">
        <f t="shared" si="2951"/>
        <v>0</v>
      </c>
      <c r="AC1192" s="513">
        <f t="shared" si="2952"/>
        <v>0</v>
      </c>
      <c r="AD1192" s="401">
        <f t="shared" si="2953"/>
        <v>0</v>
      </c>
      <c r="AE1192" s="513"/>
      <c r="AF1192" s="401">
        <f t="shared" si="2954"/>
        <v>0</v>
      </c>
      <c r="AG1192" s="513">
        <f t="shared" si="2955"/>
        <v>0</v>
      </c>
      <c r="AH1192" s="401">
        <f t="shared" si="2956"/>
        <v>0</v>
      </c>
      <c r="AI1192" s="513"/>
      <c r="AJ1192" s="401">
        <f t="shared" si="2957"/>
        <v>0</v>
      </c>
      <c r="AK1192" s="513">
        <f t="shared" si="2958"/>
        <v>0</v>
      </c>
      <c r="AL1192" s="401">
        <f t="shared" si="2959"/>
        <v>0</v>
      </c>
      <c r="AM1192" s="519"/>
      <c r="AN1192" s="429">
        <f t="shared" si="2919"/>
        <v>0</v>
      </c>
      <c r="AO1192" s="519">
        <f t="shared" si="2960"/>
        <v>0</v>
      </c>
      <c r="AP1192" s="429">
        <f t="shared" si="2961"/>
        <v>0</v>
      </c>
      <c r="AQ1192" s="596"/>
      <c r="AR1192" s="401">
        <f t="shared" si="2921"/>
        <v>0</v>
      </c>
      <c r="AS1192" s="519">
        <f t="shared" si="2962"/>
        <v>0</v>
      </c>
      <c r="AT1192" s="429">
        <f t="shared" si="2963"/>
        <v>0</v>
      </c>
      <c r="AU1192" s="519"/>
      <c r="AV1192" s="401">
        <f t="shared" si="2923"/>
        <v>0</v>
      </c>
      <c r="AW1192" s="519">
        <f t="shared" si="2964"/>
        <v>0</v>
      </c>
      <c r="AX1192" s="429">
        <f t="shared" si="2965"/>
        <v>0</v>
      </c>
      <c r="AY1192" s="519"/>
      <c r="AZ1192" s="684">
        <f t="shared" si="2925"/>
        <v>0</v>
      </c>
      <c r="BA1192" s="519">
        <f t="shared" si="2966"/>
        <v>0</v>
      </c>
      <c r="BB1192" s="429">
        <f t="shared" si="2967"/>
        <v>0</v>
      </c>
      <c r="BC1192" s="519"/>
      <c r="BD1192" s="684">
        <f t="shared" si="2968"/>
        <v>0</v>
      </c>
      <c r="BE1192" s="519">
        <f t="shared" si="2969"/>
        <v>0</v>
      </c>
      <c r="BF1192" s="429">
        <f t="shared" si="2970"/>
        <v>0</v>
      </c>
      <c r="BG1192" s="519"/>
      <c r="BH1192" s="684">
        <f t="shared" si="2971"/>
        <v>0</v>
      </c>
      <c r="BI1192" s="519">
        <f t="shared" si="2972"/>
        <v>0</v>
      </c>
      <c r="BJ1192" s="429">
        <f t="shared" si="2973"/>
        <v>0</v>
      </c>
      <c r="BK1192" s="519"/>
      <c r="BL1192" s="684">
        <f t="shared" si="2974"/>
        <v>0</v>
      </c>
      <c r="BM1192" s="519">
        <f t="shared" si="2975"/>
        <v>0</v>
      </c>
      <c r="BN1192" s="429">
        <f t="shared" si="2976"/>
        <v>0</v>
      </c>
      <c r="BO1192" s="718"/>
      <c r="BP1192" s="706">
        <f t="shared" si="2977"/>
        <v>0</v>
      </c>
      <c r="BQ1192" s="718">
        <f t="shared" si="2978"/>
        <v>0</v>
      </c>
      <c r="BR1192" s="706">
        <f t="shared" si="2979"/>
        <v>0</v>
      </c>
      <c r="BS1192" s="718"/>
      <c r="BT1192" s="706">
        <f t="shared" si="2980"/>
        <v>0</v>
      </c>
      <c r="BU1192" s="718">
        <f t="shared" si="2981"/>
        <v>0</v>
      </c>
      <c r="BV1192" s="706">
        <f t="shared" si="2982"/>
        <v>0</v>
      </c>
      <c r="BW1192" s="718"/>
      <c r="BX1192" s="706">
        <f t="shared" si="2983"/>
        <v>0</v>
      </c>
      <c r="BY1192" s="718">
        <f t="shared" si="2984"/>
        <v>0</v>
      </c>
      <c r="BZ1192" s="706">
        <f t="shared" si="2985"/>
        <v>0</v>
      </c>
      <c r="CA1192" s="718"/>
      <c r="CB1192" s="706">
        <f t="shared" si="2986"/>
        <v>0</v>
      </c>
      <c r="CC1192" s="718">
        <f t="shared" si="2987"/>
        <v>0</v>
      </c>
      <c r="CD1192" s="706">
        <f t="shared" si="2988"/>
        <v>0</v>
      </c>
      <c r="CE1192" s="706"/>
      <c r="CF1192" s="386">
        <f t="shared" si="2888"/>
        <v>1920172376.0303571</v>
      </c>
    </row>
    <row r="1193" spans="1:84" ht="36">
      <c r="B1193" s="454" t="s">
        <v>2414</v>
      </c>
      <c r="C1193" s="455" t="s">
        <v>2415</v>
      </c>
      <c r="D1193" s="456" t="s">
        <v>404</v>
      </c>
      <c r="E1193" s="451">
        <v>44154.000000000007</v>
      </c>
      <c r="F1193" s="428">
        <v>4634.2400000000007</v>
      </c>
      <c r="G1193" s="429">
        <f t="shared" si="2941"/>
        <v>204620232.96000007</v>
      </c>
      <c r="H1193" s="429"/>
      <c r="I1193" s="429"/>
      <c r="J1193" s="429"/>
      <c r="K1193" s="519"/>
      <c r="L1193" s="429"/>
      <c r="M1193" s="513">
        <f t="shared" si="2942"/>
        <v>0</v>
      </c>
      <c r="N1193" s="401">
        <f t="shared" si="2943"/>
        <v>0</v>
      </c>
      <c r="O1193" s="519"/>
      <c r="P1193" s="429"/>
      <c r="Q1193" s="513">
        <f t="shared" si="2944"/>
        <v>0</v>
      </c>
      <c r="R1193" s="401">
        <f t="shared" si="2945"/>
        <v>0</v>
      </c>
      <c r="S1193" s="545"/>
      <c r="T1193" s="429"/>
      <c r="U1193" s="513">
        <f t="shared" si="2946"/>
        <v>0</v>
      </c>
      <c r="V1193" s="401">
        <f t="shared" si="2947"/>
        <v>0</v>
      </c>
      <c r="W1193" s="519"/>
      <c r="X1193" s="401">
        <f t="shared" si="2948"/>
        <v>0</v>
      </c>
      <c r="Y1193" s="513">
        <f t="shared" si="2949"/>
        <v>0</v>
      </c>
      <c r="Z1193" s="401">
        <f t="shared" si="2950"/>
        <v>0</v>
      </c>
      <c r="AA1193" s="513"/>
      <c r="AB1193" s="401">
        <f t="shared" si="2951"/>
        <v>0</v>
      </c>
      <c r="AC1193" s="513">
        <f t="shared" si="2952"/>
        <v>0</v>
      </c>
      <c r="AD1193" s="401">
        <f t="shared" si="2953"/>
        <v>0</v>
      </c>
      <c r="AE1193" s="513"/>
      <c r="AF1193" s="401">
        <f t="shared" si="2954"/>
        <v>0</v>
      </c>
      <c r="AG1193" s="513">
        <f t="shared" si="2955"/>
        <v>0</v>
      </c>
      <c r="AH1193" s="401">
        <f t="shared" si="2956"/>
        <v>0</v>
      </c>
      <c r="AI1193" s="513"/>
      <c r="AJ1193" s="401">
        <f t="shared" si="2957"/>
        <v>0</v>
      </c>
      <c r="AK1193" s="513">
        <f t="shared" si="2958"/>
        <v>0</v>
      </c>
      <c r="AL1193" s="401">
        <f t="shared" si="2959"/>
        <v>0</v>
      </c>
      <c r="AM1193" s="519"/>
      <c r="AN1193" s="429">
        <f t="shared" si="2919"/>
        <v>0</v>
      </c>
      <c r="AO1193" s="519">
        <f t="shared" si="2960"/>
        <v>0</v>
      </c>
      <c r="AP1193" s="429">
        <f t="shared" si="2961"/>
        <v>0</v>
      </c>
      <c r="AQ1193" s="596"/>
      <c r="AR1193" s="401">
        <f t="shared" si="2921"/>
        <v>0</v>
      </c>
      <c r="AS1193" s="519">
        <f t="shared" si="2962"/>
        <v>0</v>
      </c>
      <c r="AT1193" s="429">
        <f t="shared" si="2963"/>
        <v>0</v>
      </c>
      <c r="AU1193" s="519"/>
      <c r="AV1193" s="401">
        <f t="shared" si="2923"/>
        <v>0</v>
      </c>
      <c r="AW1193" s="519">
        <f t="shared" si="2964"/>
        <v>0</v>
      </c>
      <c r="AX1193" s="429">
        <f t="shared" si="2965"/>
        <v>0</v>
      </c>
      <c r="AY1193" s="519"/>
      <c r="AZ1193" s="684">
        <f t="shared" si="2925"/>
        <v>0</v>
      </c>
      <c r="BA1193" s="519">
        <f t="shared" si="2966"/>
        <v>0</v>
      </c>
      <c r="BB1193" s="429">
        <f t="shared" si="2967"/>
        <v>0</v>
      </c>
      <c r="BC1193" s="519"/>
      <c r="BD1193" s="684">
        <f t="shared" si="2968"/>
        <v>0</v>
      </c>
      <c r="BE1193" s="519">
        <f t="shared" si="2969"/>
        <v>0</v>
      </c>
      <c r="BF1193" s="429">
        <f t="shared" si="2970"/>
        <v>0</v>
      </c>
      <c r="BG1193" s="519"/>
      <c r="BH1193" s="684">
        <f t="shared" si="2971"/>
        <v>0</v>
      </c>
      <c r="BI1193" s="519">
        <f t="shared" si="2972"/>
        <v>0</v>
      </c>
      <c r="BJ1193" s="429">
        <f t="shared" si="2973"/>
        <v>0</v>
      </c>
      <c r="BK1193" s="519"/>
      <c r="BL1193" s="684">
        <f t="shared" si="2974"/>
        <v>0</v>
      </c>
      <c r="BM1193" s="519">
        <f t="shared" si="2975"/>
        <v>0</v>
      </c>
      <c r="BN1193" s="429">
        <f t="shared" si="2976"/>
        <v>0</v>
      </c>
      <c r="BO1193" s="718"/>
      <c r="BP1193" s="706">
        <f t="shared" si="2977"/>
        <v>0</v>
      </c>
      <c r="BQ1193" s="718">
        <f t="shared" si="2978"/>
        <v>0</v>
      </c>
      <c r="BR1193" s="706">
        <f t="shared" si="2979"/>
        <v>0</v>
      </c>
      <c r="BS1193" s="718"/>
      <c r="BT1193" s="706">
        <f t="shared" si="2980"/>
        <v>0</v>
      </c>
      <c r="BU1193" s="718">
        <f t="shared" si="2981"/>
        <v>0</v>
      </c>
      <c r="BV1193" s="706">
        <f t="shared" si="2982"/>
        <v>0</v>
      </c>
      <c r="BW1193" s="718"/>
      <c r="BX1193" s="706">
        <f t="shared" si="2983"/>
        <v>0</v>
      </c>
      <c r="BY1193" s="718">
        <f t="shared" si="2984"/>
        <v>0</v>
      </c>
      <c r="BZ1193" s="706">
        <f t="shared" si="2985"/>
        <v>0</v>
      </c>
      <c r="CA1193" s="718"/>
      <c r="CB1193" s="706">
        <f t="shared" si="2986"/>
        <v>0</v>
      </c>
      <c r="CC1193" s="718">
        <f t="shared" si="2987"/>
        <v>0</v>
      </c>
      <c r="CD1193" s="706">
        <f t="shared" si="2988"/>
        <v>0</v>
      </c>
      <c r="CE1193" s="706"/>
      <c r="CF1193" s="402">
        <f t="shared" si="2888"/>
        <v>17431920</v>
      </c>
    </row>
    <row r="1194" spans="1:84" ht="36">
      <c r="B1194" s="454" t="s">
        <v>2416</v>
      </c>
      <c r="C1194" s="455" t="s">
        <v>1715</v>
      </c>
      <c r="D1194" s="456" t="s">
        <v>397</v>
      </c>
      <c r="E1194" s="451">
        <v>2050</v>
      </c>
      <c r="F1194" s="428">
        <v>0</v>
      </c>
      <c r="G1194" s="429">
        <f t="shared" si="2941"/>
        <v>0</v>
      </c>
      <c r="H1194" s="429"/>
      <c r="I1194" s="429"/>
      <c r="J1194" s="429"/>
      <c r="K1194" s="519"/>
      <c r="L1194" s="429"/>
      <c r="M1194" s="513">
        <f t="shared" si="2942"/>
        <v>0</v>
      </c>
      <c r="N1194" s="401">
        <f t="shared" si="2943"/>
        <v>0</v>
      </c>
      <c r="O1194" s="519"/>
      <c r="P1194" s="429"/>
      <c r="Q1194" s="513">
        <f t="shared" si="2944"/>
        <v>0</v>
      </c>
      <c r="R1194" s="401">
        <f t="shared" si="2945"/>
        <v>0</v>
      </c>
      <c r="S1194" s="545"/>
      <c r="T1194" s="429"/>
      <c r="U1194" s="513">
        <f t="shared" si="2946"/>
        <v>0</v>
      </c>
      <c r="V1194" s="401">
        <f t="shared" si="2947"/>
        <v>0</v>
      </c>
      <c r="W1194" s="519"/>
      <c r="X1194" s="401">
        <f t="shared" si="2948"/>
        <v>0</v>
      </c>
      <c r="Y1194" s="513">
        <f t="shared" si="2949"/>
        <v>0</v>
      </c>
      <c r="Z1194" s="401">
        <f t="shared" si="2950"/>
        <v>0</v>
      </c>
      <c r="AA1194" s="513"/>
      <c r="AB1194" s="401">
        <f t="shared" si="2951"/>
        <v>0</v>
      </c>
      <c r="AC1194" s="513">
        <f t="shared" si="2952"/>
        <v>0</v>
      </c>
      <c r="AD1194" s="401">
        <f t="shared" si="2953"/>
        <v>0</v>
      </c>
      <c r="AE1194" s="513"/>
      <c r="AF1194" s="401">
        <f t="shared" si="2954"/>
        <v>0</v>
      </c>
      <c r="AG1194" s="513">
        <f t="shared" si="2955"/>
        <v>0</v>
      </c>
      <c r="AH1194" s="401">
        <f t="shared" si="2956"/>
        <v>0</v>
      </c>
      <c r="AI1194" s="513"/>
      <c r="AJ1194" s="401">
        <f t="shared" si="2957"/>
        <v>0</v>
      </c>
      <c r="AK1194" s="513">
        <f t="shared" si="2958"/>
        <v>0</v>
      </c>
      <c r="AL1194" s="401">
        <f t="shared" si="2959"/>
        <v>0</v>
      </c>
      <c r="AM1194" s="519"/>
      <c r="AN1194" s="429">
        <f t="shared" si="2919"/>
        <v>0</v>
      </c>
      <c r="AO1194" s="519">
        <f t="shared" si="2960"/>
        <v>0</v>
      </c>
      <c r="AP1194" s="429">
        <f t="shared" si="2961"/>
        <v>0</v>
      </c>
      <c r="AQ1194" s="596"/>
      <c r="AR1194" s="401">
        <f t="shared" si="2921"/>
        <v>0</v>
      </c>
      <c r="AS1194" s="519">
        <f t="shared" si="2962"/>
        <v>0</v>
      </c>
      <c r="AT1194" s="429">
        <f t="shared" si="2963"/>
        <v>0</v>
      </c>
      <c r="AU1194" s="519"/>
      <c r="AV1194" s="401">
        <f t="shared" si="2923"/>
        <v>0</v>
      </c>
      <c r="AW1194" s="519">
        <f t="shared" si="2964"/>
        <v>0</v>
      </c>
      <c r="AX1194" s="429">
        <f t="shared" si="2965"/>
        <v>0</v>
      </c>
      <c r="AY1194" s="519"/>
      <c r="AZ1194" s="684">
        <f t="shared" si="2925"/>
        <v>0</v>
      </c>
      <c r="BA1194" s="519">
        <f t="shared" si="2966"/>
        <v>0</v>
      </c>
      <c r="BB1194" s="429">
        <f t="shared" si="2967"/>
        <v>0</v>
      </c>
      <c r="BC1194" s="519"/>
      <c r="BD1194" s="684">
        <f t="shared" si="2968"/>
        <v>0</v>
      </c>
      <c r="BE1194" s="519">
        <f t="shared" si="2969"/>
        <v>0</v>
      </c>
      <c r="BF1194" s="429">
        <f t="shared" si="2970"/>
        <v>0</v>
      </c>
      <c r="BG1194" s="519"/>
      <c r="BH1194" s="684">
        <f t="shared" si="2971"/>
        <v>0</v>
      </c>
      <c r="BI1194" s="519">
        <f t="shared" si="2972"/>
        <v>0</v>
      </c>
      <c r="BJ1194" s="429">
        <f t="shared" si="2973"/>
        <v>0</v>
      </c>
      <c r="BK1194" s="519"/>
      <c r="BL1194" s="684">
        <f t="shared" si="2974"/>
        <v>0</v>
      </c>
      <c r="BM1194" s="519">
        <f t="shared" si="2975"/>
        <v>0</v>
      </c>
      <c r="BN1194" s="429">
        <f t="shared" si="2976"/>
        <v>0</v>
      </c>
      <c r="BO1194" s="718"/>
      <c r="BP1194" s="706">
        <f t="shared" si="2977"/>
        <v>0</v>
      </c>
      <c r="BQ1194" s="718">
        <f t="shared" si="2978"/>
        <v>0</v>
      </c>
      <c r="BR1194" s="706">
        <f t="shared" si="2979"/>
        <v>0</v>
      </c>
      <c r="BS1194" s="718"/>
      <c r="BT1194" s="706">
        <f t="shared" si="2980"/>
        <v>0</v>
      </c>
      <c r="BU1194" s="718">
        <f t="shared" si="2981"/>
        <v>0</v>
      </c>
      <c r="BV1194" s="706">
        <f t="shared" si="2982"/>
        <v>0</v>
      </c>
      <c r="BW1194" s="718"/>
      <c r="BX1194" s="706">
        <f t="shared" si="2983"/>
        <v>0</v>
      </c>
      <c r="BY1194" s="718">
        <f t="shared" si="2984"/>
        <v>0</v>
      </c>
      <c r="BZ1194" s="706">
        <f t="shared" si="2985"/>
        <v>0</v>
      </c>
      <c r="CA1194" s="718"/>
      <c r="CB1194" s="706">
        <f t="shared" si="2986"/>
        <v>0</v>
      </c>
      <c r="CC1194" s="718">
        <f t="shared" si="2987"/>
        <v>0</v>
      </c>
      <c r="CD1194" s="706">
        <f t="shared" si="2988"/>
        <v>0</v>
      </c>
      <c r="CE1194" s="706"/>
      <c r="CF1194" s="402">
        <f t="shared" si="2888"/>
        <v>0</v>
      </c>
    </row>
    <row r="1195" spans="1:84">
      <c r="A1195" s="379" t="s">
        <v>1746</v>
      </c>
      <c r="B1195" s="380"/>
      <c r="C1195" s="381" t="s">
        <v>122</v>
      </c>
      <c r="D1195" s="382"/>
      <c r="E1195" s="383"/>
      <c r="F1195" s="384"/>
      <c r="G1195" s="385"/>
      <c r="H1195" s="385">
        <f>+SUM(G1196:G1202)+H1203</f>
        <v>1920172376.0303571</v>
      </c>
      <c r="I1195" s="385"/>
      <c r="J1195" s="385"/>
      <c r="K1195" s="522"/>
      <c r="L1195" s="385">
        <f>SUM(L1196:L1203)</f>
        <v>1545389.9999999998</v>
      </c>
      <c r="M1195" s="522"/>
      <c r="N1195" s="385">
        <f>SUM(N1196:N1203)</f>
        <v>1545389.9999999998</v>
      </c>
      <c r="O1195" s="522"/>
      <c r="P1195" s="385">
        <f>SUM(P1196:P1203)</f>
        <v>1770531.2459999998</v>
      </c>
      <c r="Q1195" s="522"/>
      <c r="R1195" s="385">
        <f>SUM(R1196:R1203)</f>
        <v>3315921.2459999998</v>
      </c>
      <c r="S1195" s="538"/>
      <c r="T1195" s="385">
        <f>SUM(T1196:T1203)</f>
        <v>22168720.114200003</v>
      </c>
      <c r="U1195" s="522"/>
      <c r="V1195" s="385">
        <f>SUM(V1196:V1203)</f>
        <v>25484641.360200003</v>
      </c>
      <c r="W1195" s="522"/>
      <c r="X1195" s="385">
        <f>SUM(X1196:X1203)</f>
        <v>0</v>
      </c>
      <c r="Y1195" s="522"/>
      <c r="Z1195" s="385">
        <f>SUM(Z1196:Z1203)</f>
        <v>37277274.206700005</v>
      </c>
      <c r="AA1195" s="522"/>
      <c r="AB1195" s="385">
        <f>SUM(AB1196:AB1203)</f>
        <v>631302360.55187941</v>
      </c>
      <c r="AC1195" s="522"/>
      <c r="AD1195" s="385">
        <f>SUM(AD1196:AD1203)</f>
        <v>668579634.75857937</v>
      </c>
      <c r="AE1195" s="522"/>
      <c r="AF1195" s="385">
        <f>SUM(AF1196:AF1203)</f>
        <v>0</v>
      </c>
      <c r="AG1195" s="522"/>
      <c r="AH1195" s="385">
        <f>SUM(AH1196:AH1203)</f>
        <v>668579634.75857937</v>
      </c>
      <c r="AI1195" s="522"/>
      <c r="AJ1195" s="385">
        <f>SUM(AJ1196:AJ1203)</f>
        <v>46750040.657220595</v>
      </c>
      <c r="AK1195" s="522"/>
      <c r="AL1195" s="385">
        <f>SUM(AL1196:AL1203)</f>
        <v>715329675.41579998</v>
      </c>
      <c r="AM1195" s="385"/>
      <c r="AN1195" s="385">
        <f>SUM(AN1196:AN1203)</f>
        <v>0</v>
      </c>
      <c r="AO1195" s="522"/>
      <c r="AP1195" s="385">
        <f>SUM(AP1196:AP1203)</f>
        <v>715329675.41579998</v>
      </c>
      <c r="AQ1195" s="589"/>
      <c r="AR1195" s="385">
        <f>SUM(AR1196:AR1203)</f>
        <v>442181289.40560001</v>
      </c>
      <c r="AS1195" s="522"/>
      <c r="AT1195" s="385">
        <f>SUM(AT1196:AT1203)</f>
        <v>1148474295.2717998</v>
      </c>
      <c r="AU1195" s="522"/>
      <c r="AV1195" s="385">
        <f>SUM(AV1196:AV1203)</f>
        <v>0</v>
      </c>
      <c r="AW1195" s="522"/>
      <c r="AX1195" s="385">
        <f>SUM(AX1196:AX1203)</f>
        <v>1148474295.2717998</v>
      </c>
      <c r="AY1195" s="522" t="s">
        <v>126</v>
      </c>
      <c r="AZ1195" s="385">
        <f>SUM(AZ1196:AZ1203)</f>
        <v>0</v>
      </c>
      <c r="BA1195" s="522"/>
      <c r="BB1195" s="385">
        <f>SUM(BB1196:BB1203)</f>
        <v>1148474295.2717998</v>
      </c>
      <c r="BC1195" s="522" t="s">
        <v>126</v>
      </c>
      <c r="BD1195" s="385">
        <f>SUM(BD1196:BD1203)</f>
        <v>0</v>
      </c>
      <c r="BE1195" s="522"/>
      <c r="BF1195" s="385">
        <f>SUM(BF1196:BF1203)</f>
        <v>1148474295.2717998</v>
      </c>
      <c r="BG1195" s="522"/>
      <c r="BH1195" s="385">
        <f>SUM(BH1196:BH1203)</f>
        <v>0</v>
      </c>
      <c r="BI1195" s="522"/>
      <c r="BJ1195" s="385">
        <f>SUM(BJ1196:BJ1203)</f>
        <v>1148474295.2717998</v>
      </c>
      <c r="BK1195" s="522"/>
      <c r="BL1195" s="385">
        <f>SUM(BL1196:BL1203)</f>
        <v>2554043.3819999998</v>
      </c>
      <c r="BM1195" s="522"/>
      <c r="BN1195" s="385">
        <f>SUM(BN1196:BN1203)</f>
        <v>1151028338.6537998</v>
      </c>
      <c r="BO1195" s="716"/>
      <c r="BP1195" s="704">
        <f>SUM(BP1196:BP1203)</f>
        <v>0</v>
      </c>
      <c r="BQ1195" s="716"/>
      <c r="BR1195" s="704">
        <f>SUM(BR1196:BR1203)</f>
        <v>1151028338.6537998</v>
      </c>
      <c r="BS1195" s="716"/>
      <c r="BT1195" s="704">
        <f>SUM(BT1196:BT1203)</f>
        <v>0</v>
      </c>
      <c r="BU1195" s="716"/>
      <c r="BV1195" s="704">
        <f>SUM(BV1196:BV1203)</f>
        <v>1151028338.6537998</v>
      </c>
      <c r="BW1195" s="716"/>
      <c r="BX1195" s="704">
        <f>SUM(BX1196:BX1203)</f>
        <v>0</v>
      </c>
      <c r="BY1195" s="716"/>
      <c r="BZ1195" s="704">
        <f>SUM(BZ1196:BZ1203)</f>
        <v>1151028338.6537998</v>
      </c>
      <c r="CA1195" s="716"/>
      <c r="CB1195" s="704">
        <f>SUM(CB1196:CB1203)</f>
        <v>0</v>
      </c>
      <c r="CC1195" s="716"/>
      <c r="CD1195" s="704">
        <f>SUM(CD1196:CD1203)</f>
        <v>1151028338.6537998</v>
      </c>
      <c r="CE1195" s="704"/>
      <c r="CF1195" s="402">
        <f t="shared" si="2888"/>
        <v>30746120.931899995</v>
      </c>
    </row>
    <row r="1196" spans="1:84" ht="54">
      <c r="B1196" s="395" t="s">
        <v>1716</v>
      </c>
      <c r="C1196" s="396" t="s">
        <v>1696</v>
      </c>
      <c r="D1196" s="397" t="s">
        <v>397</v>
      </c>
      <c r="E1196" s="398">
        <v>1227.5999999999999</v>
      </c>
      <c r="F1196" s="399">
        <v>14200</v>
      </c>
      <c r="G1196" s="400">
        <f t="shared" ref="G1196:G1202" si="2989">F1196*E1196</f>
        <v>17431920</v>
      </c>
      <c r="H1196" s="400"/>
      <c r="I1196" s="401"/>
      <c r="J1196" s="401"/>
      <c r="K1196" s="513"/>
      <c r="L1196" s="401"/>
      <c r="M1196" s="513">
        <f t="shared" ref="M1196:M1202" si="2990">I1196+K1196</f>
        <v>0</v>
      </c>
      <c r="N1196" s="401">
        <f t="shared" ref="N1196:N1202" si="2991">M1196*$E1196</f>
        <v>0</v>
      </c>
      <c r="O1196" s="513"/>
      <c r="P1196" s="401"/>
      <c r="Q1196" s="513">
        <f t="shared" ref="Q1196:Q1202" si="2992">M1196+O1196</f>
        <v>0</v>
      </c>
      <c r="R1196" s="401">
        <f t="shared" ref="R1196:R1202" si="2993">Q1196*$E1196</f>
        <v>0</v>
      </c>
      <c r="S1196" s="540"/>
      <c r="T1196" s="401"/>
      <c r="U1196" s="513">
        <f t="shared" ref="U1196:U1202" si="2994">Q1196+S1196</f>
        <v>0</v>
      </c>
      <c r="V1196" s="401">
        <f t="shared" ref="V1196:V1202" si="2995">U1196*$E1196</f>
        <v>0</v>
      </c>
      <c r="W1196" s="513"/>
      <c r="X1196" s="401">
        <f t="shared" ref="X1196:X1202" si="2996">W1196*E1196</f>
        <v>0</v>
      </c>
      <c r="Y1196" s="513">
        <f t="shared" ref="Y1196:Y1202" si="2997">U1196+W1196</f>
        <v>0</v>
      </c>
      <c r="Z1196" s="401">
        <f t="shared" ref="Z1196:Z1202" si="2998">Y1196*$E1196</f>
        <v>0</v>
      </c>
      <c r="AA1196" s="513"/>
      <c r="AB1196" s="401">
        <f t="shared" ref="AB1196:AB1202" si="2999">AA1196*$E1196</f>
        <v>0</v>
      </c>
      <c r="AC1196" s="513">
        <f t="shared" ref="AC1196:AC1202" si="3000">Y1196+AA1196</f>
        <v>0</v>
      </c>
      <c r="AD1196" s="401">
        <f t="shared" ref="AD1196:AD1202" si="3001">AC1196*$E1196</f>
        <v>0</v>
      </c>
      <c r="AE1196" s="513"/>
      <c r="AF1196" s="401">
        <f t="shared" ref="AF1196:AF1202" si="3002">AE1196*$E1196</f>
        <v>0</v>
      </c>
      <c r="AG1196" s="513">
        <f t="shared" ref="AG1196:AG1202" si="3003">AC1196+AE1196</f>
        <v>0</v>
      </c>
      <c r="AH1196" s="401">
        <f t="shared" ref="AH1196:AH1202" si="3004">AG1196*$E1196</f>
        <v>0</v>
      </c>
      <c r="AI1196" s="513"/>
      <c r="AJ1196" s="401">
        <f t="shared" ref="AJ1196:AJ1202" si="3005">AI1196*$E1196</f>
        <v>0</v>
      </c>
      <c r="AK1196" s="513">
        <f t="shared" ref="AK1196:AK1202" si="3006">AG1196+AI1196</f>
        <v>0</v>
      </c>
      <c r="AL1196" s="401">
        <f t="shared" ref="AL1196:AL1202" si="3007">AK1196*$E1196</f>
        <v>0</v>
      </c>
      <c r="AM1196" s="519"/>
      <c r="AN1196" s="429">
        <f t="shared" si="2919"/>
        <v>0</v>
      </c>
      <c r="AO1196" s="519">
        <f t="shared" ref="AO1196:AO1202" si="3008">AK1196+AM1196</f>
        <v>0</v>
      </c>
      <c r="AP1196" s="429">
        <f t="shared" ref="AP1196:AP1202" si="3009">AO1196*$E1196</f>
        <v>0</v>
      </c>
      <c r="AQ1196" s="591"/>
      <c r="AR1196" s="401">
        <f t="shared" si="2921"/>
        <v>0</v>
      </c>
      <c r="AS1196" s="519">
        <f t="shared" ref="AS1196:AS1202" si="3010">AO1196+AQ1196</f>
        <v>0</v>
      </c>
      <c r="AT1196" s="429">
        <f t="shared" ref="AT1196:AT1202" si="3011">AS1196*$E1196</f>
        <v>0</v>
      </c>
      <c r="AU1196" s="513"/>
      <c r="AV1196" s="401">
        <f t="shared" ref="AV1196:AV1211" si="3012">AU1196*$E1196</f>
        <v>0</v>
      </c>
      <c r="AW1196" s="519">
        <f t="shared" ref="AW1196:AW1202" si="3013">AS1196+AU1196</f>
        <v>0</v>
      </c>
      <c r="AX1196" s="429">
        <f t="shared" ref="AX1196:AX1202" si="3014">AW1196*$E1196</f>
        <v>0</v>
      </c>
      <c r="AY1196" s="513"/>
      <c r="AZ1196" s="681">
        <f t="shared" ref="AZ1196:AZ1215" si="3015">AY1196*$E1196</f>
        <v>0</v>
      </c>
      <c r="BA1196" s="519">
        <f t="shared" ref="BA1196:BA1202" si="3016">AW1196+AY1196</f>
        <v>0</v>
      </c>
      <c r="BB1196" s="429">
        <f t="shared" ref="BB1196:BB1202" si="3017">BA1196*$E1196</f>
        <v>0</v>
      </c>
      <c r="BC1196" s="513"/>
      <c r="BD1196" s="681">
        <f t="shared" ref="BD1196:BD1202" si="3018">BC1196*$E1196</f>
        <v>0</v>
      </c>
      <c r="BE1196" s="519">
        <f t="shared" ref="BE1196:BE1202" si="3019">BA1196+BC1196</f>
        <v>0</v>
      </c>
      <c r="BF1196" s="429">
        <f t="shared" ref="BF1196:BF1202" si="3020">BE1196*$E1196</f>
        <v>0</v>
      </c>
      <c r="BG1196" s="513"/>
      <c r="BH1196" s="681">
        <f t="shared" ref="BH1196:BH1202" si="3021">BG1196*$E1196</f>
        <v>0</v>
      </c>
      <c r="BI1196" s="519">
        <f t="shared" ref="BI1196:BI1202" si="3022">BE1196+BG1196</f>
        <v>0</v>
      </c>
      <c r="BJ1196" s="429">
        <f t="shared" ref="BJ1196:BJ1202" si="3023">BI1196*$E1196</f>
        <v>0</v>
      </c>
      <c r="BK1196" s="513"/>
      <c r="BL1196" s="681">
        <f t="shared" ref="BL1196:BL1202" si="3024">BK1196*$E1196</f>
        <v>0</v>
      </c>
      <c r="BM1196" s="519">
        <f t="shared" ref="BM1196:BM1202" si="3025">BI1196+BK1196</f>
        <v>0</v>
      </c>
      <c r="BN1196" s="429">
        <f t="shared" ref="BN1196:BN1202" si="3026">BM1196*$E1196</f>
        <v>0</v>
      </c>
      <c r="BO1196" s="718"/>
      <c r="BP1196" s="706">
        <f t="shared" ref="BP1196:BP1202" si="3027">BO1196*$E1196</f>
        <v>0</v>
      </c>
      <c r="BQ1196" s="718">
        <f t="shared" ref="BQ1196:BQ1202" si="3028">BM1196+BO1196</f>
        <v>0</v>
      </c>
      <c r="BR1196" s="706">
        <f t="shared" ref="BR1196:BR1202" si="3029">BQ1196*$E1196</f>
        <v>0</v>
      </c>
      <c r="BS1196" s="718"/>
      <c r="BT1196" s="706">
        <f t="shared" ref="BT1196:BT1202" si="3030">BS1196*$E1196</f>
        <v>0</v>
      </c>
      <c r="BU1196" s="718">
        <f t="shared" ref="BU1196:BU1202" si="3031">BQ1196+BS1196</f>
        <v>0</v>
      </c>
      <c r="BV1196" s="706">
        <f t="shared" ref="BV1196:BV1202" si="3032">BU1196*$E1196</f>
        <v>0</v>
      </c>
      <c r="BW1196" s="718"/>
      <c r="BX1196" s="706">
        <f t="shared" ref="BX1196:BX1202" si="3033">BW1196*$E1196</f>
        <v>0</v>
      </c>
      <c r="BY1196" s="718">
        <f t="shared" ref="BY1196:BY1202" si="3034">BU1196+BW1196</f>
        <v>0</v>
      </c>
      <c r="BZ1196" s="706">
        <f t="shared" ref="BZ1196:BZ1202" si="3035">BY1196*$E1196</f>
        <v>0</v>
      </c>
      <c r="CA1196" s="718"/>
      <c r="CB1196" s="706">
        <f t="shared" ref="CB1196:CB1202" si="3036">CA1196*$E1196</f>
        <v>0</v>
      </c>
      <c r="CC1196" s="718">
        <f t="shared" ref="CC1196:CC1202" si="3037">BY1196+CA1196</f>
        <v>0</v>
      </c>
      <c r="CD1196" s="706">
        <f t="shared" ref="CD1196:CD1202" si="3038">CC1196*$E1196</f>
        <v>0</v>
      </c>
      <c r="CE1196" s="706"/>
      <c r="CF1196" s="402">
        <f t="shared" si="2888"/>
        <v>0</v>
      </c>
    </row>
    <row r="1197" spans="1:84" ht="54">
      <c r="B1197" s="395" t="s">
        <v>1717</v>
      </c>
      <c r="C1197" s="396" t="s">
        <v>1698</v>
      </c>
      <c r="D1197" s="397" t="s">
        <v>397</v>
      </c>
      <c r="E1197" s="398">
        <v>4415.3999999999996</v>
      </c>
      <c r="F1197" s="399">
        <v>0</v>
      </c>
      <c r="G1197" s="400">
        <f t="shared" si="2989"/>
        <v>0</v>
      </c>
      <c r="H1197" s="400"/>
      <c r="I1197" s="401"/>
      <c r="J1197" s="401"/>
      <c r="K1197" s="513">
        <v>350</v>
      </c>
      <c r="L1197" s="401">
        <f>K1197*E1197</f>
        <v>1545389.9999999998</v>
      </c>
      <c r="M1197" s="513">
        <f t="shared" si="2990"/>
        <v>350</v>
      </c>
      <c r="N1197" s="401">
        <f t="shared" si="2991"/>
        <v>1545389.9999999998</v>
      </c>
      <c r="O1197" s="513">
        <f>401.57+349.42-350</f>
        <v>400.99</v>
      </c>
      <c r="P1197" s="401">
        <f>O1197*E1197</f>
        <v>1770531.2459999998</v>
      </c>
      <c r="Q1197" s="513">
        <f t="shared" si="2992"/>
        <v>750.99</v>
      </c>
      <c r="R1197" s="401">
        <f t="shared" si="2993"/>
        <v>3315921.2459999998</v>
      </c>
      <c r="S1197" s="540">
        <f>-O1197-K1197</f>
        <v>-750.99</v>
      </c>
      <c r="T1197" s="401">
        <f>S1197*E1197</f>
        <v>-3315921.2459999998</v>
      </c>
      <c r="U1197" s="513">
        <f t="shared" si="2994"/>
        <v>0</v>
      </c>
      <c r="V1197" s="401">
        <f t="shared" si="2995"/>
        <v>0</v>
      </c>
      <c r="W1197" s="513"/>
      <c r="X1197" s="401">
        <f t="shared" si="2996"/>
        <v>0</v>
      </c>
      <c r="Y1197" s="513">
        <f t="shared" si="2997"/>
        <v>0</v>
      </c>
      <c r="Z1197" s="401">
        <f t="shared" si="2998"/>
        <v>0</v>
      </c>
      <c r="AA1197" s="513">
        <f>((80*80)-(30*25)-(30*26.5111613))</f>
        <v>4854.6651609999999</v>
      </c>
      <c r="AB1197" s="401">
        <f t="shared" si="2999"/>
        <v>21435288.551879399</v>
      </c>
      <c r="AC1197" s="513">
        <f t="shared" si="3000"/>
        <v>4854.6651609999999</v>
      </c>
      <c r="AD1197" s="401">
        <f t="shared" si="3001"/>
        <v>21435288.551879399</v>
      </c>
      <c r="AE1197" s="513"/>
      <c r="AF1197" s="401">
        <f t="shared" si="3002"/>
        <v>0</v>
      </c>
      <c r="AG1197" s="513">
        <f t="shared" si="3003"/>
        <v>4854.6651609999999</v>
      </c>
      <c r="AH1197" s="401">
        <f t="shared" si="3004"/>
        <v>21435288.551879399</v>
      </c>
      <c r="AI1197" s="513">
        <f>5960.28-AA1197</f>
        <v>1105.6148389999998</v>
      </c>
      <c r="AJ1197" s="401">
        <f t="shared" si="3005"/>
        <v>4881731.7601205986</v>
      </c>
      <c r="AK1197" s="513">
        <f t="shared" si="3006"/>
        <v>5960.28</v>
      </c>
      <c r="AL1197" s="401">
        <f t="shared" si="3007"/>
        <v>26317020.311999995</v>
      </c>
      <c r="AM1197" s="519"/>
      <c r="AN1197" s="429">
        <f t="shared" si="2919"/>
        <v>0</v>
      </c>
      <c r="AO1197" s="519">
        <f t="shared" si="3008"/>
        <v>5960.28</v>
      </c>
      <c r="AP1197" s="429">
        <f t="shared" si="3009"/>
        <v>26317020.311999995</v>
      </c>
      <c r="AQ1197" s="591">
        <f>4175.64</f>
        <v>4175.6400000000003</v>
      </c>
      <c r="AR1197" s="401">
        <f t="shared" si="2921"/>
        <v>18437120.855999999</v>
      </c>
      <c r="AS1197" s="519">
        <f t="shared" si="3010"/>
        <v>10135.92</v>
      </c>
      <c r="AT1197" s="429">
        <f t="shared" si="3011"/>
        <v>44754141.167999998</v>
      </c>
      <c r="AU1197" s="513"/>
      <c r="AV1197" s="401">
        <f t="shared" si="3012"/>
        <v>0</v>
      </c>
      <c r="AW1197" s="519">
        <f t="shared" si="3013"/>
        <v>10135.92</v>
      </c>
      <c r="AX1197" s="429">
        <f t="shared" si="3014"/>
        <v>44754141.167999998</v>
      </c>
      <c r="AY1197" s="513"/>
      <c r="AZ1197" s="681">
        <f t="shared" si="3015"/>
        <v>0</v>
      </c>
      <c r="BA1197" s="519">
        <f t="shared" si="3016"/>
        <v>10135.92</v>
      </c>
      <c r="BB1197" s="429">
        <f t="shared" si="3017"/>
        <v>44754141.167999998</v>
      </c>
      <c r="BC1197" s="513"/>
      <c r="BD1197" s="681">
        <f t="shared" si="3018"/>
        <v>0</v>
      </c>
      <c r="BE1197" s="519">
        <f t="shared" si="3019"/>
        <v>10135.92</v>
      </c>
      <c r="BF1197" s="429">
        <f t="shared" si="3020"/>
        <v>44754141.167999998</v>
      </c>
      <c r="BG1197" s="513"/>
      <c r="BH1197" s="681">
        <f t="shared" si="3021"/>
        <v>0</v>
      </c>
      <c r="BI1197" s="519">
        <f t="shared" si="3022"/>
        <v>10135.92</v>
      </c>
      <c r="BJ1197" s="429">
        <f t="shared" si="3023"/>
        <v>44754141.167999998</v>
      </c>
      <c r="BK1197" s="513"/>
      <c r="BL1197" s="681">
        <f t="shared" si="3024"/>
        <v>0</v>
      </c>
      <c r="BM1197" s="519">
        <f t="shared" si="3025"/>
        <v>10135.92</v>
      </c>
      <c r="BN1197" s="429">
        <f t="shared" si="3026"/>
        <v>44754141.167999998</v>
      </c>
      <c r="BO1197" s="718"/>
      <c r="BP1197" s="706">
        <f t="shared" si="3027"/>
        <v>0</v>
      </c>
      <c r="BQ1197" s="718">
        <f t="shared" si="3028"/>
        <v>10135.92</v>
      </c>
      <c r="BR1197" s="706">
        <f t="shared" si="3029"/>
        <v>44754141.167999998</v>
      </c>
      <c r="BS1197" s="718"/>
      <c r="BT1197" s="706">
        <f t="shared" si="3030"/>
        <v>0</v>
      </c>
      <c r="BU1197" s="718">
        <f t="shared" si="3031"/>
        <v>10135.92</v>
      </c>
      <c r="BV1197" s="706">
        <f t="shared" si="3032"/>
        <v>44754141.167999998</v>
      </c>
      <c r="BW1197" s="718"/>
      <c r="BX1197" s="706">
        <f t="shared" si="3033"/>
        <v>0</v>
      </c>
      <c r="BY1197" s="718">
        <f t="shared" si="3034"/>
        <v>10135.92</v>
      </c>
      <c r="BZ1197" s="706">
        <f t="shared" si="3035"/>
        <v>44754141.167999998</v>
      </c>
      <c r="CA1197" s="718"/>
      <c r="CB1197" s="706">
        <f t="shared" si="3036"/>
        <v>0</v>
      </c>
      <c r="CC1197" s="718">
        <f t="shared" si="3037"/>
        <v>10135.92</v>
      </c>
      <c r="CD1197" s="706">
        <f t="shared" si="3038"/>
        <v>44754141.167999998</v>
      </c>
      <c r="CE1197" s="706"/>
      <c r="CF1197" s="402">
        <f t="shared" si="2888"/>
        <v>1229995014.3485951</v>
      </c>
    </row>
    <row r="1198" spans="1:84" ht="72">
      <c r="B1198" s="395" t="s">
        <v>1718</v>
      </c>
      <c r="C1198" s="396" t="s">
        <v>1700</v>
      </c>
      <c r="D1198" s="397" t="s">
        <v>397</v>
      </c>
      <c r="E1198" s="398">
        <v>2164.14</v>
      </c>
      <c r="F1198" s="399">
        <v>14207.084999999999</v>
      </c>
      <c r="G1198" s="400">
        <f t="shared" si="2989"/>
        <v>30746120.931899995</v>
      </c>
      <c r="H1198" s="400"/>
      <c r="I1198" s="401"/>
      <c r="J1198" s="401"/>
      <c r="K1198" s="513"/>
      <c r="L1198" s="401"/>
      <c r="M1198" s="513">
        <f t="shared" si="2990"/>
        <v>0</v>
      </c>
      <c r="N1198" s="401">
        <f t="shared" si="2991"/>
        <v>0</v>
      </c>
      <c r="O1198" s="513"/>
      <c r="P1198" s="401"/>
      <c r="Q1198" s="513">
        <f t="shared" si="2992"/>
        <v>0</v>
      </c>
      <c r="R1198" s="401">
        <f t="shared" si="2993"/>
        <v>0</v>
      </c>
      <c r="S1198" s="540"/>
      <c r="T1198" s="401"/>
      <c r="U1198" s="513">
        <f t="shared" si="2994"/>
        <v>0</v>
      </c>
      <c r="V1198" s="401">
        <f t="shared" si="2995"/>
        <v>0</v>
      </c>
      <c r="W1198" s="513"/>
      <c r="X1198" s="401">
        <f t="shared" si="2996"/>
        <v>0</v>
      </c>
      <c r="Y1198" s="513">
        <f t="shared" si="2997"/>
        <v>0</v>
      </c>
      <c r="Z1198" s="401">
        <f t="shared" si="2998"/>
        <v>0</v>
      </c>
      <c r="AA1198" s="513">
        <f>80*80</f>
        <v>6400</v>
      </c>
      <c r="AB1198" s="401">
        <f t="shared" si="2999"/>
        <v>13850496</v>
      </c>
      <c r="AC1198" s="513">
        <f t="shared" si="3000"/>
        <v>6400</v>
      </c>
      <c r="AD1198" s="401">
        <f t="shared" si="3001"/>
        <v>13850496</v>
      </c>
      <c r="AE1198" s="513"/>
      <c r="AF1198" s="401">
        <f t="shared" si="3002"/>
        <v>0</v>
      </c>
      <c r="AG1198" s="513">
        <f t="shared" si="3003"/>
        <v>6400</v>
      </c>
      <c r="AH1198" s="401">
        <f t="shared" si="3004"/>
        <v>13850496</v>
      </c>
      <c r="AI1198" s="513">
        <f>6711.27-AA1198</f>
        <v>311.27000000000044</v>
      </c>
      <c r="AJ1198" s="401">
        <f t="shared" si="3005"/>
        <v>673631.85780000093</v>
      </c>
      <c r="AK1198" s="513">
        <f t="shared" si="3006"/>
        <v>6711.27</v>
      </c>
      <c r="AL1198" s="401">
        <f t="shared" si="3007"/>
        <v>14524127.857799999</v>
      </c>
      <c r="AM1198" s="519"/>
      <c r="AN1198" s="429">
        <f t="shared" si="2919"/>
        <v>0</v>
      </c>
      <c r="AO1198" s="519">
        <f t="shared" si="3008"/>
        <v>6711.27</v>
      </c>
      <c r="AP1198" s="429">
        <f t="shared" si="3009"/>
        <v>14524127.857799999</v>
      </c>
      <c r="AQ1198" s="591"/>
      <c r="AR1198" s="401">
        <f t="shared" si="2921"/>
        <v>0</v>
      </c>
      <c r="AS1198" s="519">
        <f t="shared" si="3010"/>
        <v>6711.27</v>
      </c>
      <c r="AT1198" s="429">
        <f t="shared" si="3011"/>
        <v>14524127.857799999</v>
      </c>
      <c r="AU1198" s="513"/>
      <c r="AV1198" s="401">
        <f t="shared" si="3012"/>
        <v>0</v>
      </c>
      <c r="AW1198" s="519">
        <f t="shared" si="3013"/>
        <v>6711.27</v>
      </c>
      <c r="AX1198" s="429">
        <f t="shared" si="3014"/>
        <v>14524127.857799999</v>
      </c>
      <c r="AY1198" s="513"/>
      <c r="AZ1198" s="681">
        <f t="shared" si="3015"/>
        <v>0</v>
      </c>
      <c r="BA1198" s="519">
        <f t="shared" si="3016"/>
        <v>6711.27</v>
      </c>
      <c r="BB1198" s="429">
        <f t="shared" si="3017"/>
        <v>14524127.857799999</v>
      </c>
      <c r="BC1198" s="513"/>
      <c r="BD1198" s="681">
        <f t="shared" si="3018"/>
        <v>0</v>
      </c>
      <c r="BE1198" s="519">
        <f t="shared" si="3019"/>
        <v>6711.27</v>
      </c>
      <c r="BF1198" s="429">
        <f t="shared" si="3020"/>
        <v>14524127.857799999</v>
      </c>
      <c r="BG1198" s="513"/>
      <c r="BH1198" s="681">
        <f t="shared" si="3021"/>
        <v>0</v>
      </c>
      <c r="BI1198" s="519">
        <f t="shared" si="3022"/>
        <v>6711.27</v>
      </c>
      <c r="BJ1198" s="429">
        <f t="shared" si="3023"/>
        <v>14524127.857799999</v>
      </c>
      <c r="BK1198" s="513"/>
      <c r="BL1198" s="681">
        <f t="shared" si="3024"/>
        <v>0</v>
      </c>
      <c r="BM1198" s="519">
        <f t="shared" si="3025"/>
        <v>6711.27</v>
      </c>
      <c r="BN1198" s="429">
        <f t="shared" si="3026"/>
        <v>14524127.857799999</v>
      </c>
      <c r="BO1198" s="718"/>
      <c r="BP1198" s="706">
        <f t="shared" si="3027"/>
        <v>0</v>
      </c>
      <c r="BQ1198" s="718">
        <f t="shared" si="3028"/>
        <v>6711.27</v>
      </c>
      <c r="BR1198" s="706">
        <f t="shared" si="3029"/>
        <v>14524127.857799999</v>
      </c>
      <c r="BS1198" s="718"/>
      <c r="BT1198" s="706">
        <f t="shared" si="3030"/>
        <v>0</v>
      </c>
      <c r="BU1198" s="718">
        <f t="shared" si="3031"/>
        <v>6711.27</v>
      </c>
      <c r="BV1198" s="706">
        <f t="shared" si="3032"/>
        <v>14524127.857799999</v>
      </c>
      <c r="BW1198" s="718"/>
      <c r="BX1198" s="706">
        <f t="shared" si="3033"/>
        <v>0</v>
      </c>
      <c r="BY1198" s="718">
        <f t="shared" si="3034"/>
        <v>6711.27</v>
      </c>
      <c r="BZ1198" s="706">
        <f t="shared" si="3035"/>
        <v>14524127.857799999</v>
      </c>
      <c r="CA1198" s="718"/>
      <c r="CB1198" s="706">
        <f t="shared" si="3036"/>
        <v>0</v>
      </c>
      <c r="CC1198" s="718">
        <f t="shared" si="3037"/>
        <v>6711.27</v>
      </c>
      <c r="CD1198" s="706">
        <f t="shared" si="3038"/>
        <v>14524127.857799999</v>
      </c>
      <c r="CE1198" s="706"/>
      <c r="CF1198" s="402">
        <f t="shared" si="2888"/>
        <v>0</v>
      </c>
    </row>
    <row r="1199" spans="1:84" ht="54">
      <c r="B1199" s="395" t="s">
        <v>1719</v>
      </c>
      <c r="C1199" s="396" t="s">
        <v>1702</v>
      </c>
      <c r="D1199" s="397" t="s">
        <v>397</v>
      </c>
      <c r="E1199" s="398">
        <v>8257.59</v>
      </c>
      <c r="F1199" s="399">
        <v>0</v>
      </c>
      <c r="G1199" s="400">
        <f t="shared" si="2989"/>
        <v>0</v>
      </c>
      <c r="H1199" s="400"/>
      <c r="I1199" s="401"/>
      <c r="J1199" s="401"/>
      <c r="K1199" s="513"/>
      <c r="L1199" s="401"/>
      <c r="M1199" s="513">
        <f t="shared" si="2990"/>
        <v>0</v>
      </c>
      <c r="N1199" s="401">
        <f t="shared" si="2991"/>
        <v>0</v>
      </c>
      <c r="O1199" s="513"/>
      <c r="P1199" s="401"/>
      <c r="Q1199" s="513">
        <f t="shared" si="2992"/>
        <v>0</v>
      </c>
      <c r="R1199" s="401">
        <f t="shared" si="2993"/>
        <v>0</v>
      </c>
      <c r="S1199" s="540"/>
      <c r="T1199" s="401"/>
      <c r="U1199" s="513">
        <f t="shared" si="2994"/>
        <v>0</v>
      </c>
      <c r="V1199" s="401">
        <f t="shared" si="2995"/>
        <v>0</v>
      </c>
      <c r="W1199" s="513"/>
      <c r="X1199" s="401">
        <f t="shared" si="2996"/>
        <v>0</v>
      </c>
      <c r="Y1199" s="513">
        <f t="shared" si="2997"/>
        <v>0</v>
      </c>
      <c r="Z1199" s="401">
        <f t="shared" si="2998"/>
        <v>0</v>
      </c>
      <c r="AA1199" s="513">
        <f>80*80</f>
        <v>6400</v>
      </c>
      <c r="AB1199" s="401">
        <f t="shared" si="2999"/>
        <v>52848576</v>
      </c>
      <c r="AC1199" s="513">
        <f t="shared" si="3000"/>
        <v>6400</v>
      </c>
      <c r="AD1199" s="401">
        <f t="shared" si="3001"/>
        <v>52848576</v>
      </c>
      <c r="AE1199" s="513"/>
      <c r="AF1199" s="401">
        <f t="shared" si="3002"/>
        <v>0</v>
      </c>
      <c r="AG1199" s="513">
        <f t="shared" si="3003"/>
        <v>6400</v>
      </c>
      <c r="AH1199" s="401">
        <f t="shared" si="3004"/>
        <v>52848576</v>
      </c>
      <c r="AI1199" s="513">
        <f>6711.27-AA1199</f>
        <v>311.27000000000044</v>
      </c>
      <c r="AJ1199" s="401">
        <f t="shared" si="3005"/>
        <v>2570340.0393000036</v>
      </c>
      <c r="AK1199" s="513">
        <f t="shared" si="3006"/>
        <v>6711.27</v>
      </c>
      <c r="AL1199" s="401">
        <f t="shared" si="3007"/>
        <v>55418916.039300002</v>
      </c>
      <c r="AM1199" s="519"/>
      <c r="AN1199" s="429">
        <f t="shared" si="2919"/>
        <v>0</v>
      </c>
      <c r="AO1199" s="519">
        <f t="shared" si="3008"/>
        <v>6711.27</v>
      </c>
      <c r="AP1199" s="429">
        <f t="shared" si="3009"/>
        <v>55418916.039300002</v>
      </c>
      <c r="AQ1199" s="591"/>
      <c r="AR1199" s="401">
        <f t="shared" si="2921"/>
        <v>0</v>
      </c>
      <c r="AS1199" s="519">
        <f t="shared" si="3010"/>
        <v>6711.27</v>
      </c>
      <c r="AT1199" s="429">
        <f t="shared" si="3011"/>
        <v>55418916.039300002</v>
      </c>
      <c r="AU1199" s="513"/>
      <c r="AV1199" s="401">
        <f t="shared" si="3012"/>
        <v>0</v>
      </c>
      <c r="AW1199" s="519">
        <f t="shared" si="3013"/>
        <v>6711.27</v>
      </c>
      <c r="AX1199" s="429">
        <f t="shared" si="3014"/>
        <v>55418916.039300002</v>
      </c>
      <c r="AY1199" s="513"/>
      <c r="AZ1199" s="681">
        <f t="shared" si="3015"/>
        <v>0</v>
      </c>
      <c r="BA1199" s="519">
        <f t="shared" si="3016"/>
        <v>6711.27</v>
      </c>
      <c r="BB1199" s="429">
        <f t="shared" si="3017"/>
        <v>55418916.039300002</v>
      </c>
      <c r="BC1199" s="513"/>
      <c r="BD1199" s="681">
        <f t="shared" si="3018"/>
        <v>0</v>
      </c>
      <c r="BE1199" s="519">
        <f t="shared" si="3019"/>
        <v>6711.27</v>
      </c>
      <c r="BF1199" s="429">
        <f t="shared" si="3020"/>
        <v>55418916.039300002</v>
      </c>
      <c r="BG1199" s="513"/>
      <c r="BH1199" s="681">
        <f t="shared" si="3021"/>
        <v>0</v>
      </c>
      <c r="BI1199" s="519">
        <f t="shared" si="3022"/>
        <v>6711.27</v>
      </c>
      <c r="BJ1199" s="429">
        <f t="shared" si="3023"/>
        <v>55418916.039300002</v>
      </c>
      <c r="BK1199" s="513"/>
      <c r="BL1199" s="681">
        <f t="shared" si="3024"/>
        <v>0</v>
      </c>
      <c r="BM1199" s="519">
        <f t="shared" si="3025"/>
        <v>6711.27</v>
      </c>
      <c r="BN1199" s="429">
        <f t="shared" si="3026"/>
        <v>55418916.039300002</v>
      </c>
      <c r="BO1199" s="718"/>
      <c r="BP1199" s="706">
        <f t="shared" si="3027"/>
        <v>0</v>
      </c>
      <c r="BQ1199" s="718">
        <f t="shared" si="3028"/>
        <v>6711.27</v>
      </c>
      <c r="BR1199" s="706">
        <f t="shared" si="3029"/>
        <v>55418916.039300002</v>
      </c>
      <c r="BS1199" s="718"/>
      <c r="BT1199" s="706">
        <f t="shared" si="3030"/>
        <v>0</v>
      </c>
      <c r="BU1199" s="718">
        <f t="shared" si="3031"/>
        <v>6711.27</v>
      </c>
      <c r="BV1199" s="706">
        <f t="shared" si="3032"/>
        <v>55418916.039300002</v>
      </c>
      <c r="BW1199" s="718"/>
      <c r="BX1199" s="706">
        <f t="shared" si="3033"/>
        <v>0</v>
      </c>
      <c r="BY1199" s="718">
        <f t="shared" si="3034"/>
        <v>6711.27</v>
      </c>
      <c r="BZ1199" s="706">
        <f t="shared" si="3035"/>
        <v>55418916.039300002</v>
      </c>
      <c r="CA1199" s="718"/>
      <c r="CB1199" s="706">
        <f t="shared" si="3036"/>
        <v>0</v>
      </c>
      <c r="CC1199" s="718">
        <f t="shared" si="3037"/>
        <v>6711.27</v>
      </c>
      <c r="CD1199" s="706">
        <f t="shared" si="3038"/>
        <v>55418916.039300002</v>
      </c>
      <c r="CE1199" s="706"/>
      <c r="CF1199" s="402">
        <f t="shared" si="2888"/>
        <v>114330513.7116314</v>
      </c>
    </row>
    <row r="1200" spans="1:84" s="379" customFormat="1" ht="72">
      <c r="A1200" s="360"/>
      <c r="B1200" s="395" t="s">
        <v>1720</v>
      </c>
      <c r="C1200" s="396" t="s">
        <v>1721</v>
      </c>
      <c r="D1200" s="397" t="s">
        <v>404</v>
      </c>
      <c r="E1200" s="398">
        <v>848700</v>
      </c>
      <c r="F1200" s="399">
        <v>1449.2694878621364</v>
      </c>
      <c r="G1200" s="400">
        <f t="shared" si="2989"/>
        <v>1229995014.3485951</v>
      </c>
      <c r="H1200" s="400"/>
      <c r="I1200" s="401"/>
      <c r="J1200" s="401"/>
      <c r="K1200" s="513"/>
      <c r="L1200" s="401"/>
      <c r="M1200" s="513">
        <f t="shared" si="2990"/>
        <v>0</v>
      </c>
      <c r="N1200" s="401">
        <f t="shared" si="2991"/>
        <v>0</v>
      </c>
      <c r="O1200" s="513"/>
      <c r="P1200" s="401"/>
      <c r="Q1200" s="513">
        <f t="shared" si="2992"/>
        <v>0</v>
      </c>
      <c r="R1200" s="401">
        <f t="shared" si="2993"/>
        <v>0</v>
      </c>
      <c r="S1200" s="540"/>
      <c r="T1200" s="401"/>
      <c r="U1200" s="513">
        <f t="shared" si="2994"/>
        <v>0</v>
      </c>
      <c r="V1200" s="401">
        <f t="shared" si="2995"/>
        <v>0</v>
      </c>
      <c r="W1200" s="513"/>
      <c r="X1200" s="401">
        <f t="shared" si="2996"/>
        <v>0</v>
      </c>
      <c r="Y1200" s="513">
        <f t="shared" si="2997"/>
        <v>0</v>
      </c>
      <c r="Z1200" s="401">
        <f t="shared" si="2998"/>
        <v>0</v>
      </c>
      <c r="AA1200" s="513">
        <f>80*80*0.1</f>
        <v>640</v>
      </c>
      <c r="AB1200" s="401">
        <f t="shared" si="2999"/>
        <v>543168000</v>
      </c>
      <c r="AC1200" s="513">
        <f t="shared" si="3000"/>
        <v>640</v>
      </c>
      <c r="AD1200" s="401">
        <f t="shared" si="3001"/>
        <v>543168000</v>
      </c>
      <c r="AE1200" s="513"/>
      <c r="AF1200" s="401">
        <f t="shared" si="3002"/>
        <v>0</v>
      </c>
      <c r="AG1200" s="513">
        <f t="shared" si="3003"/>
        <v>640</v>
      </c>
      <c r="AH1200" s="401">
        <f t="shared" si="3004"/>
        <v>543168000</v>
      </c>
      <c r="AI1200" s="513">
        <f>685.51-AA1200</f>
        <v>45.509999999999991</v>
      </c>
      <c r="AJ1200" s="401">
        <f t="shared" si="3005"/>
        <v>38624336.999999993</v>
      </c>
      <c r="AK1200" s="513">
        <f t="shared" si="3006"/>
        <v>685.51</v>
      </c>
      <c r="AL1200" s="401">
        <f t="shared" si="3007"/>
        <v>581792337</v>
      </c>
      <c r="AM1200" s="519"/>
      <c r="AN1200" s="429">
        <f t="shared" si="2919"/>
        <v>0</v>
      </c>
      <c r="AO1200" s="519">
        <f t="shared" si="3008"/>
        <v>685.51</v>
      </c>
      <c r="AP1200" s="429">
        <f t="shared" si="3009"/>
        <v>581792337</v>
      </c>
      <c r="AQ1200" s="591">
        <v>430.09</v>
      </c>
      <c r="AR1200" s="401">
        <f t="shared" si="2921"/>
        <v>365017383</v>
      </c>
      <c r="AS1200" s="519">
        <f t="shared" si="3010"/>
        <v>1115.5999999999999</v>
      </c>
      <c r="AT1200" s="429">
        <f t="shared" si="3011"/>
        <v>946809719.99999988</v>
      </c>
      <c r="AU1200" s="513"/>
      <c r="AV1200" s="401">
        <f t="shared" si="3012"/>
        <v>0</v>
      </c>
      <c r="AW1200" s="519">
        <f t="shared" si="3013"/>
        <v>1115.5999999999999</v>
      </c>
      <c r="AX1200" s="429">
        <f t="shared" si="3014"/>
        <v>946809719.99999988</v>
      </c>
      <c r="AY1200" s="513"/>
      <c r="AZ1200" s="681">
        <f t="shared" si="3015"/>
        <v>0</v>
      </c>
      <c r="BA1200" s="519">
        <f t="shared" si="3016"/>
        <v>1115.5999999999999</v>
      </c>
      <c r="BB1200" s="429">
        <f t="shared" si="3017"/>
        <v>946809719.99999988</v>
      </c>
      <c r="BC1200" s="513"/>
      <c r="BD1200" s="681">
        <f t="shared" si="3018"/>
        <v>0</v>
      </c>
      <c r="BE1200" s="519">
        <f t="shared" si="3019"/>
        <v>1115.5999999999999</v>
      </c>
      <c r="BF1200" s="429">
        <f t="shared" si="3020"/>
        <v>946809719.99999988</v>
      </c>
      <c r="BG1200" s="513"/>
      <c r="BH1200" s="681">
        <f t="shared" si="3021"/>
        <v>0</v>
      </c>
      <c r="BI1200" s="519">
        <f t="shared" si="3022"/>
        <v>1115.5999999999999</v>
      </c>
      <c r="BJ1200" s="429">
        <f t="shared" si="3023"/>
        <v>946809719.99999988</v>
      </c>
      <c r="BK1200" s="513"/>
      <c r="BL1200" s="681">
        <f t="shared" si="3024"/>
        <v>0</v>
      </c>
      <c r="BM1200" s="519">
        <f t="shared" si="3025"/>
        <v>1115.5999999999999</v>
      </c>
      <c r="BN1200" s="429">
        <f t="shared" si="3026"/>
        <v>946809719.99999988</v>
      </c>
      <c r="BO1200" s="718"/>
      <c r="BP1200" s="706">
        <f t="shared" si="3027"/>
        <v>0</v>
      </c>
      <c r="BQ1200" s="718">
        <f t="shared" si="3028"/>
        <v>1115.5999999999999</v>
      </c>
      <c r="BR1200" s="706">
        <f t="shared" si="3029"/>
        <v>946809719.99999988</v>
      </c>
      <c r="BS1200" s="718"/>
      <c r="BT1200" s="706">
        <f t="shared" si="3030"/>
        <v>0</v>
      </c>
      <c r="BU1200" s="718">
        <f t="shared" si="3031"/>
        <v>1115.5999999999999</v>
      </c>
      <c r="BV1200" s="706">
        <f t="shared" si="3032"/>
        <v>946809719.99999988</v>
      </c>
      <c r="BW1200" s="718"/>
      <c r="BX1200" s="706">
        <f t="shared" si="3033"/>
        <v>0</v>
      </c>
      <c r="BY1200" s="718">
        <f t="shared" si="3034"/>
        <v>1115.5999999999999</v>
      </c>
      <c r="BZ1200" s="706">
        <f t="shared" si="3035"/>
        <v>946809719.99999988</v>
      </c>
      <c r="CA1200" s="718"/>
      <c r="CB1200" s="706">
        <f t="shared" si="3036"/>
        <v>0</v>
      </c>
      <c r="CC1200" s="718">
        <f t="shared" si="3037"/>
        <v>1115.5999999999999</v>
      </c>
      <c r="CD1200" s="706">
        <f t="shared" si="3038"/>
        <v>946809719.99999988</v>
      </c>
      <c r="CE1200" s="706"/>
      <c r="CF1200" s="423">
        <f t="shared" si="2888"/>
        <v>527668807.03823072</v>
      </c>
    </row>
    <row r="1201" spans="2:84" ht="36">
      <c r="B1201" s="395" t="s">
        <v>1722</v>
      </c>
      <c r="C1201" s="396" t="s">
        <v>1706</v>
      </c>
      <c r="D1201" s="397" t="s">
        <v>392</v>
      </c>
      <c r="E1201" s="398">
        <v>3318.48</v>
      </c>
      <c r="F1201" s="399">
        <v>0</v>
      </c>
      <c r="G1201" s="400">
        <f t="shared" si="2989"/>
        <v>0</v>
      </c>
      <c r="H1201" s="400"/>
      <c r="I1201" s="401"/>
      <c r="J1201" s="401"/>
      <c r="K1201" s="513"/>
      <c r="L1201" s="401"/>
      <c r="M1201" s="513">
        <f t="shared" si="2990"/>
        <v>0</v>
      </c>
      <c r="N1201" s="401">
        <f t="shared" si="2991"/>
        <v>0</v>
      </c>
      <c r="O1201" s="513"/>
      <c r="P1201" s="401"/>
      <c r="Q1201" s="513">
        <f t="shared" si="2992"/>
        <v>0</v>
      </c>
      <c r="R1201" s="401">
        <f t="shared" si="2993"/>
        <v>0</v>
      </c>
      <c r="S1201" s="540"/>
      <c r="T1201" s="401"/>
      <c r="U1201" s="513">
        <f t="shared" si="2994"/>
        <v>0</v>
      </c>
      <c r="V1201" s="401">
        <f t="shared" si="2995"/>
        <v>0</v>
      </c>
      <c r="W1201" s="513"/>
      <c r="X1201" s="401">
        <f t="shared" si="2996"/>
        <v>0</v>
      </c>
      <c r="Y1201" s="513">
        <f t="shared" si="2997"/>
        <v>0</v>
      </c>
      <c r="Z1201" s="401">
        <f t="shared" si="2998"/>
        <v>0</v>
      </c>
      <c r="AA1201" s="513"/>
      <c r="AB1201" s="401">
        <f t="shared" si="2999"/>
        <v>0</v>
      </c>
      <c r="AC1201" s="513">
        <f t="shared" si="3000"/>
        <v>0</v>
      </c>
      <c r="AD1201" s="401">
        <f t="shared" si="3001"/>
        <v>0</v>
      </c>
      <c r="AE1201" s="513"/>
      <c r="AF1201" s="401">
        <f t="shared" si="3002"/>
        <v>0</v>
      </c>
      <c r="AG1201" s="513">
        <f t="shared" si="3003"/>
        <v>0</v>
      </c>
      <c r="AH1201" s="401">
        <f t="shared" si="3004"/>
        <v>0</v>
      </c>
      <c r="AI1201" s="513"/>
      <c r="AJ1201" s="401">
        <f t="shared" si="3005"/>
        <v>0</v>
      </c>
      <c r="AK1201" s="513">
        <f t="shared" si="3006"/>
        <v>0</v>
      </c>
      <c r="AL1201" s="401">
        <f t="shared" si="3007"/>
        <v>0</v>
      </c>
      <c r="AM1201" s="519"/>
      <c r="AN1201" s="429">
        <f t="shared" si="2919"/>
        <v>0</v>
      </c>
      <c r="AO1201" s="519">
        <f t="shared" si="3008"/>
        <v>0</v>
      </c>
      <c r="AP1201" s="429">
        <f t="shared" si="3009"/>
        <v>0</v>
      </c>
      <c r="AQ1201" s="591"/>
      <c r="AR1201" s="401">
        <f t="shared" si="2921"/>
        <v>0</v>
      </c>
      <c r="AS1201" s="519">
        <f t="shared" si="3010"/>
        <v>0</v>
      </c>
      <c r="AT1201" s="429">
        <f t="shared" si="3011"/>
        <v>0</v>
      </c>
      <c r="AU1201" s="513"/>
      <c r="AV1201" s="401">
        <f t="shared" si="3012"/>
        <v>0</v>
      </c>
      <c r="AW1201" s="519">
        <f t="shared" si="3013"/>
        <v>0</v>
      </c>
      <c r="AX1201" s="429">
        <f t="shared" si="3014"/>
        <v>0</v>
      </c>
      <c r="AY1201" s="513"/>
      <c r="AZ1201" s="681">
        <f t="shared" si="3015"/>
        <v>0</v>
      </c>
      <c r="BA1201" s="519">
        <f t="shared" si="3016"/>
        <v>0</v>
      </c>
      <c r="BB1201" s="429">
        <f t="shared" si="3017"/>
        <v>0</v>
      </c>
      <c r="BC1201" s="513"/>
      <c r="BD1201" s="681">
        <f t="shared" si="3018"/>
        <v>0</v>
      </c>
      <c r="BE1201" s="519">
        <f t="shared" si="3019"/>
        <v>0</v>
      </c>
      <c r="BF1201" s="429">
        <f t="shared" si="3020"/>
        <v>0</v>
      </c>
      <c r="BG1201" s="513"/>
      <c r="BH1201" s="681">
        <f t="shared" si="3021"/>
        <v>0</v>
      </c>
      <c r="BI1201" s="519">
        <f t="shared" si="3022"/>
        <v>0</v>
      </c>
      <c r="BJ1201" s="429">
        <f t="shared" si="3023"/>
        <v>0</v>
      </c>
      <c r="BK1201" s="513"/>
      <c r="BL1201" s="681">
        <f t="shared" si="3024"/>
        <v>0</v>
      </c>
      <c r="BM1201" s="519">
        <f t="shared" si="3025"/>
        <v>0</v>
      </c>
      <c r="BN1201" s="429">
        <f t="shared" si="3026"/>
        <v>0</v>
      </c>
      <c r="BO1201" s="718"/>
      <c r="BP1201" s="706">
        <f t="shared" si="3027"/>
        <v>0</v>
      </c>
      <c r="BQ1201" s="718">
        <f t="shared" si="3028"/>
        <v>0</v>
      </c>
      <c r="BR1201" s="706">
        <f t="shared" si="3029"/>
        <v>0</v>
      </c>
      <c r="BS1201" s="718"/>
      <c r="BT1201" s="706">
        <f t="shared" si="3030"/>
        <v>0</v>
      </c>
      <c r="BU1201" s="718">
        <f t="shared" si="3031"/>
        <v>0</v>
      </c>
      <c r="BV1201" s="706">
        <f t="shared" si="3032"/>
        <v>0</v>
      </c>
      <c r="BW1201" s="718"/>
      <c r="BX1201" s="706">
        <f t="shared" si="3033"/>
        <v>0</v>
      </c>
      <c r="BY1201" s="718">
        <f t="shared" si="3034"/>
        <v>0</v>
      </c>
      <c r="BZ1201" s="706">
        <f t="shared" si="3035"/>
        <v>0</v>
      </c>
      <c r="CA1201" s="718"/>
      <c r="CB1201" s="706">
        <f t="shared" si="3036"/>
        <v>0</v>
      </c>
      <c r="CC1201" s="718">
        <f t="shared" si="3037"/>
        <v>0</v>
      </c>
      <c r="CD1201" s="706">
        <f t="shared" si="3038"/>
        <v>0</v>
      </c>
      <c r="CE1201" s="706"/>
      <c r="CF1201" s="402">
        <f t="shared" si="2888"/>
        <v>1548555.84675</v>
      </c>
    </row>
    <row r="1202" spans="2:84" ht="36">
      <c r="B1202" s="395" t="s">
        <v>1723</v>
      </c>
      <c r="C1202" s="396" t="s">
        <v>1708</v>
      </c>
      <c r="D1202" s="397" t="s">
        <v>397</v>
      </c>
      <c r="E1202" s="398">
        <v>36268.65</v>
      </c>
      <c r="F1202" s="399">
        <v>3152.3233898044564</v>
      </c>
      <c r="G1202" s="400">
        <f t="shared" si="2989"/>
        <v>114330513.7116314</v>
      </c>
      <c r="H1202" s="400"/>
      <c r="I1202" s="401"/>
      <c r="J1202" s="401"/>
      <c r="K1202" s="513"/>
      <c r="L1202" s="401"/>
      <c r="M1202" s="513">
        <f t="shared" si="2990"/>
        <v>0</v>
      </c>
      <c r="N1202" s="401">
        <f t="shared" si="2991"/>
        <v>0</v>
      </c>
      <c r="O1202" s="513"/>
      <c r="P1202" s="401"/>
      <c r="Q1202" s="513">
        <f t="shared" si="2992"/>
        <v>0</v>
      </c>
      <c r="R1202" s="401">
        <f t="shared" si="2993"/>
        <v>0</v>
      </c>
      <c r="S1202" s="540"/>
      <c r="T1202" s="401"/>
      <c r="U1202" s="513">
        <f t="shared" si="2994"/>
        <v>0</v>
      </c>
      <c r="V1202" s="401">
        <f t="shared" si="2995"/>
        <v>0</v>
      </c>
      <c r="W1202" s="513"/>
      <c r="X1202" s="401">
        <f t="shared" si="2996"/>
        <v>0</v>
      </c>
      <c r="Y1202" s="513">
        <f t="shared" si="2997"/>
        <v>0</v>
      </c>
      <c r="Z1202" s="401">
        <f t="shared" si="2998"/>
        <v>0</v>
      </c>
      <c r="AA1202" s="513"/>
      <c r="AB1202" s="401">
        <f t="shared" si="2999"/>
        <v>0</v>
      </c>
      <c r="AC1202" s="513">
        <f t="shared" si="3000"/>
        <v>0</v>
      </c>
      <c r="AD1202" s="401">
        <f t="shared" si="3001"/>
        <v>0</v>
      </c>
      <c r="AE1202" s="513"/>
      <c r="AF1202" s="401">
        <f t="shared" si="3002"/>
        <v>0</v>
      </c>
      <c r="AG1202" s="513">
        <f t="shared" si="3003"/>
        <v>0</v>
      </c>
      <c r="AH1202" s="401">
        <f t="shared" si="3004"/>
        <v>0</v>
      </c>
      <c r="AI1202" s="513"/>
      <c r="AJ1202" s="401">
        <f t="shared" si="3005"/>
        <v>0</v>
      </c>
      <c r="AK1202" s="513">
        <f t="shared" si="3006"/>
        <v>0</v>
      </c>
      <c r="AL1202" s="401">
        <f t="shared" si="3007"/>
        <v>0</v>
      </c>
      <c r="AM1202" s="519"/>
      <c r="AN1202" s="429">
        <f t="shared" si="2919"/>
        <v>0</v>
      </c>
      <c r="AO1202" s="519">
        <f t="shared" si="3008"/>
        <v>0</v>
      </c>
      <c r="AP1202" s="429">
        <f t="shared" si="3009"/>
        <v>0</v>
      </c>
      <c r="AQ1202" s="591"/>
      <c r="AR1202" s="401">
        <f t="shared" si="2921"/>
        <v>0</v>
      </c>
      <c r="AS1202" s="519">
        <f t="shared" si="3010"/>
        <v>0</v>
      </c>
      <c r="AT1202" s="429">
        <f t="shared" si="3011"/>
        <v>0</v>
      </c>
      <c r="AU1202" s="513"/>
      <c r="AV1202" s="401">
        <f t="shared" si="3012"/>
        <v>0</v>
      </c>
      <c r="AW1202" s="519">
        <f t="shared" si="3013"/>
        <v>0</v>
      </c>
      <c r="AX1202" s="429">
        <f t="shared" si="3014"/>
        <v>0</v>
      </c>
      <c r="AY1202" s="513"/>
      <c r="AZ1202" s="681">
        <f t="shared" si="3015"/>
        <v>0</v>
      </c>
      <c r="BA1202" s="519">
        <f t="shared" si="3016"/>
        <v>0</v>
      </c>
      <c r="BB1202" s="429">
        <f t="shared" si="3017"/>
        <v>0</v>
      </c>
      <c r="BC1202" s="513"/>
      <c r="BD1202" s="681">
        <f t="shared" si="3018"/>
        <v>0</v>
      </c>
      <c r="BE1202" s="519">
        <f t="shared" si="3019"/>
        <v>0</v>
      </c>
      <c r="BF1202" s="429">
        <f t="shared" si="3020"/>
        <v>0</v>
      </c>
      <c r="BG1202" s="513"/>
      <c r="BH1202" s="681">
        <f t="shared" si="3021"/>
        <v>0</v>
      </c>
      <c r="BI1202" s="519">
        <f t="shared" si="3022"/>
        <v>0</v>
      </c>
      <c r="BJ1202" s="429">
        <f t="shared" si="3023"/>
        <v>0</v>
      </c>
      <c r="BK1202" s="513">
        <v>0</v>
      </c>
      <c r="BL1202" s="681">
        <f t="shared" si="3024"/>
        <v>0</v>
      </c>
      <c r="BM1202" s="519">
        <f t="shared" si="3025"/>
        <v>0</v>
      </c>
      <c r="BN1202" s="429">
        <f t="shared" si="3026"/>
        <v>0</v>
      </c>
      <c r="BO1202" s="718"/>
      <c r="BP1202" s="706">
        <f t="shared" si="3027"/>
        <v>0</v>
      </c>
      <c r="BQ1202" s="718">
        <f t="shared" si="3028"/>
        <v>0</v>
      </c>
      <c r="BR1202" s="706">
        <f t="shared" si="3029"/>
        <v>0</v>
      </c>
      <c r="BS1202" s="718"/>
      <c r="BT1202" s="706">
        <f t="shared" si="3030"/>
        <v>0</v>
      </c>
      <c r="BU1202" s="718">
        <f t="shared" si="3031"/>
        <v>0</v>
      </c>
      <c r="BV1202" s="706">
        <f t="shared" si="3032"/>
        <v>0</v>
      </c>
      <c r="BW1202" s="718"/>
      <c r="BX1202" s="706">
        <f t="shared" si="3033"/>
        <v>0</v>
      </c>
      <c r="BY1202" s="718">
        <f t="shared" si="3034"/>
        <v>0</v>
      </c>
      <c r="BZ1202" s="706">
        <f t="shared" si="3035"/>
        <v>0</v>
      </c>
      <c r="CA1202" s="718"/>
      <c r="CB1202" s="706">
        <f t="shared" si="3036"/>
        <v>0</v>
      </c>
      <c r="CC1202" s="718">
        <f t="shared" si="3037"/>
        <v>0</v>
      </c>
      <c r="CD1202" s="706">
        <f t="shared" si="3038"/>
        <v>0</v>
      </c>
      <c r="CE1202" s="706"/>
      <c r="CF1202" s="402">
        <f t="shared" si="2888"/>
        <v>38237760</v>
      </c>
    </row>
    <row r="1203" spans="2:84" ht="36">
      <c r="B1203" s="419"/>
      <c r="C1203" s="420" t="s">
        <v>2418</v>
      </c>
      <c r="D1203" s="421"/>
      <c r="E1203" s="422"/>
      <c r="F1203" s="416"/>
      <c r="G1203" s="417"/>
      <c r="H1203" s="417">
        <f>SUM(G1204:G1215)</f>
        <v>527668807.03823072</v>
      </c>
      <c r="I1203" s="417"/>
      <c r="J1203" s="417"/>
      <c r="K1203" s="518"/>
      <c r="L1203" s="417">
        <f>SUM(L1204:L1214)</f>
        <v>0</v>
      </c>
      <c r="M1203" s="518"/>
      <c r="N1203" s="417">
        <f>SUM(N1204:N1215)</f>
        <v>0</v>
      </c>
      <c r="O1203" s="518"/>
      <c r="P1203" s="417"/>
      <c r="Q1203" s="518"/>
      <c r="R1203" s="417">
        <f>SUM(R1204:R1215)</f>
        <v>0</v>
      </c>
      <c r="S1203" s="544"/>
      <c r="T1203" s="417">
        <f>SUM(T1204:T1214)</f>
        <v>25484641.360200003</v>
      </c>
      <c r="U1203" s="518"/>
      <c r="V1203" s="417">
        <f>SUM(V1204:V1215)</f>
        <v>25484641.360200003</v>
      </c>
      <c r="W1203" s="518"/>
      <c r="X1203" s="417">
        <f>SUM(X1204:X1214)</f>
        <v>0</v>
      </c>
      <c r="Y1203" s="518"/>
      <c r="Z1203" s="417">
        <f>SUM(Z1204:Z1215)</f>
        <v>37277274.206700005</v>
      </c>
      <c r="AA1203" s="518"/>
      <c r="AB1203" s="417">
        <f>SUM(AB1204:AB1214)</f>
        <v>0</v>
      </c>
      <c r="AC1203" s="518"/>
      <c r="AD1203" s="417">
        <f>SUM(AD1204:AD1215)</f>
        <v>37277274.206700005</v>
      </c>
      <c r="AE1203" s="518"/>
      <c r="AF1203" s="417">
        <f>SUM(AF1204:AF1215)</f>
        <v>0</v>
      </c>
      <c r="AG1203" s="518"/>
      <c r="AH1203" s="417">
        <f>SUM(AH1204:AH1215)</f>
        <v>37277274.206700005</v>
      </c>
      <c r="AI1203" s="518"/>
      <c r="AJ1203" s="417">
        <f>SUM(AJ1204:AJ1215)</f>
        <v>0</v>
      </c>
      <c r="AK1203" s="518"/>
      <c r="AL1203" s="417">
        <f>SUM(AL1204:AL1215)</f>
        <v>37277274.206700005</v>
      </c>
      <c r="AM1203" s="417"/>
      <c r="AN1203" s="417">
        <f>SUM(AN1204:AN1215)</f>
        <v>0</v>
      </c>
      <c r="AO1203" s="518"/>
      <c r="AP1203" s="417">
        <f>SUM(AP1204:AP1215)</f>
        <v>37277274.206700005</v>
      </c>
      <c r="AQ1203" s="595"/>
      <c r="AR1203" s="417">
        <f>SUM(AR1204:AR1215)</f>
        <v>58726785.549600005</v>
      </c>
      <c r="AS1203" s="518"/>
      <c r="AT1203" s="417">
        <f>SUM(AT1204:AT1215)</f>
        <v>86967390.206699997</v>
      </c>
      <c r="AU1203" s="518"/>
      <c r="AV1203" s="417">
        <f>SUM(AV1204:AV1215)</f>
        <v>0</v>
      </c>
      <c r="AW1203" s="518"/>
      <c r="AX1203" s="417">
        <f>SUM(AX1204:AX1215)</f>
        <v>86967390.206699997</v>
      </c>
      <c r="AY1203" s="518" t="s">
        <v>126</v>
      </c>
      <c r="AZ1203" s="417">
        <f>SUM(AZ1204:AZ1215)</f>
        <v>0</v>
      </c>
      <c r="BA1203" s="518"/>
      <c r="BB1203" s="417">
        <f>SUM(BB1204:BB1215)</f>
        <v>86967390.206699997</v>
      </c>
      <c r="BC1203" s="518" t="s">
        <v>126</v>
      </c>
      <c r="BD1203" s="417">
        <f>SUM(BD1204:BD1215)</f>
        <v>0</v>
      </c>
      <c r="BE1203" s="518"/>
      <c r="BF1203" s="417">
        <f>SUM(BF1204:BF1215)</f>
        <v>86967390.206699997</v>
      </c>
      <c r="BG1203" s="518"/>
      <c r="BH1203" s="417">
        <f>SUM(BH1204:BH1215)</f>
        <v>0</v>
      </c>
      <c r="BI1203" s="518"/>
      <c r="BJ1203" s="417">
        <f>SUM(BJ1204:BJ1215)</f>
        <v>86967390.206699997</v>
      </c>
      <c r="BK1203" s="518"/>
      <c r="BL1203" s="417">
        <f>SUM(BL1204:BL1215)</f>
        <v>2554043.3819999998</v>
      </c>
      <c r="BM1203" s="518"/>
      <c r="BN1203" s="417">
        <f>SUM(BN1204:BN1215)</f>
        <v>89521433.588699996</v>
      </c>
      <c r="BO1203" s="721"/>
      <c r="BP1203" s="711">
        <f>SUM(BP1204:BP1215)</f>
        <v>0</v>
      </c>
      <c r="BQ1203" s="721"/>
      <c r="BR1203" s="711">
        <f>SUM(BR1204:BR1215)</f>
        <v>89521433.588699996</v>
      </c>
      <c r="BS1203" s="721"/>
      <c r="BT1203" s="711">
        <f>SUM(BT1204:BT1215)</f>
        <v>0</v>
      </c>
      <c r="BU1203" s="721"/>
      <c r="BV1203" s="711">
        <f>SUM(BV1204:BV1215)</f>
        <v>89521433.588699996</v>
      </c>
      <c r="BW1203" s="721"/>
      <c r="BX1203" s="711">
        <f>SUM(BX1204:BX1215)</f>
        <v>0</v>
      </c>
      <c r="BY1203" s="721"/>
      <c r="BZ1203" s="711">
        <f>SUM(BZ1204:BZ1215)</f>
        <v>89521433.588699996</v>
      </c>
      <c r="CA1203" s="721"/>
      <c r="CB1203" s="711">
        <f>SUM(CB1204:CB1215)</f>
        <v>0</v>
      </c>
      <c r="CC1203" s="721"/>
      <c r="CD1203" s="711">
        <f>SUM(CD1204:CD1215)</f>
        <v>89521433.588699996</v>
      </c>
      <c r="CE1203" s="711"/>
      <c r="CF1203" s="402">
        <f t="shared" si="2888"/>
        <v>168980000</v>
      </c>
    </row>
    <row r="1204" spans="2:84" ht="90">
      <c r="B1204" s="395" t="s">
        <v>1658</v>
      </c>
      <c r="C1204" s="396" t="s">
        <v>1659</v>
      </c>
      <c r="D1204" s="397" t="s">
        <v>404</v>
      </c>
      <c r="E1204" s="398">
        <v>3078.9</v>
      </c>
      <c r="F1204" s="399">
        <v>502.95749999999998</v>
      </c>
      <c r="G1204" s="400">
        <f>F1204*E1204</f>
        <v>1548555.84675</v>
      </c>
      <c r="H1204" s="400"/>
      <c r="I1204" s="401"/>
      <c r="J1204" s="401"/>
      <c r="K1204" s="513"/>
      <c r="L1204" s="401"/>
      <c r="M1204" s="513">
        <f t="shared" ref="M1204:M1212" si="3039">I1204+K1204</f>
        <v>0</v>
      </c>
      <c r="N1204" s="401">
        <f t="shared" ref="N1204:N1212" si="3040">M1204*$E1204</f>
        <v>0</v>
      </c>
      <c r="O1204" s="513"/>
      <c r="P1204" s="401"/>
      <c r="Q1204" s="513">
        <f t="shared" ref="Q1204:Q1212" si="3041">M1204+O1204</f>
        <v>0</v>
      </c>
      <c r="R1204" s="401">
        <f t="shared" ref="R1204:R1212" si="3042">Q1204*$E1204</f>
        <v>0</v>
      </c>
      <c r="S1204" s="540">
        <f>271.24+238.31</f>
        <v>509.55</v>
      </c>
      <c r="T1204" s="401">
        <f t="shared" ref="T1204:T1212" si="3043">S1204*E1204</f>
        <v>1568853.4950000001</v>
      </c>
      <c r="U1204" s="513">
        <f t="shared" ref="U1204:U1212" si="3044">Q1204+S1204</f>
        <v>509.55</v>
      </c>
      <c r="V1204" s="401">
        <f t="shared" ref="V1204:V1212" si="3045">U1204*$E1204</f>
        <v>1568853.4950000001</v>
      </c>
      <c r="W1204" s="429"/>
      <c r="X1204" s="401">
        <f t="shared" ref="X1204:X1212" si="3046">W1204*E1204</f>
        <v>0</v>
      </c>
      <c r="Y1204" s="513">
        <f t="shared" ref="Y1204:Y1212" si="3047">U1204+W1204</f>
        <v>509.55</v>
      </c>
      <c r="Z1204" s="401">
        <f t="shared" ref="Z1204:Z1212" si="3048">Y1204*$E1204</f>
        <v>1568853.4950000001</v>
      </c>
      <c r="AA1204" s="513"/>
      <c r="AB1204" s="401">
        <f t="shared" ref="AB1204:AB1212" si="3049">AA1204*$E1204</f>
        <v>0</v>
      </c>
      <c r="AC1204" s="513">
        <f t="shared" ref="AC1204:AC1212" si="3050">Y1204+AA1204</f>
        <v>509.55</v>
      </c>
      <c r="AD1204" s="401">
        <f t="shared" ref="AD1204:AD1212" si="3051">AC1204*$E1204</f>
        <v>1568853.4950000001</v>
      </c>
      <c r="AE1204" s="513"/>
      <c r="AF1204" s="401">
        <f t="shared" ref="AF1204:AF1212" si="3052">AE1204*$E1204</f>
        <v>0</v>
      </c>
      <c r="AG1204" s="513">
        <f t="shared" ref="AG1204:AG1212" si="3053">AC1204+AE1204</f>
        <v>509.55</v>
      </c>
      <c r="AH1204" s="401">
        <f t="shared" ref="AH1204:AH1212" si="3054">AG1204*$E1204</f>
        <v>1568853.4950000001</v>
      </c>
      <c r="AI1204" s="513"/>
      <c r="AJ1204" s="401">
        <f t="shared" ref="AJ1204:AJ1212" si="3055">AI1204*$E1204</f>
        <v>0</v>
      </c>
      <c r="AK1204" s="513">
        <f t="shared" ref="AK1204:AK1215" si="3056">AG1204+AI1204</f>
        <v>509.55</v>
      </c>
      <c r="AL1204" s="401">
        <f t="shared" ref="AL1204:AL1212" si="3057">AK1204*$E1204</f>
        <v>1568853.4950000001</v>
      </c>
      <c r="AM1204" s="519"/>
      <c r="AN1204" s="429">
        <f t="shared" si="2919"/>
        <v>0</v>
      </c>
      <c r="AO1204" s="519">
        <f t="shared" ref="AO1204:AO1212" si="3058">AK1204+AM1204</f>
        <v>509.55</v>
      </c>
      <c r="AP1204" s="429">
        <f t="shared" ref="AP1204:AP1212" si="3059">AO1204*$E1204</f>
        <v>1568853.4950000001</v>
      </c>
      <c r="AQ1204" s="591"/>
      <c r="AR1204" s="401">
        <f t="shared" si="2921"/>
        <v>0</v>
      </c>
      <c r="AS1204" s="519">
        <f t="shared" ref="AS1204:AS1212" si="3060">AO1204+AQ1204</f>
        <v>509.55</v>
      </c>
      <c r="AT1204" s="429">
        <f t="shared" ref="AT1204:AT1212" si="3061">AS1204*$E1204</f>
        <v>1568853.4950000001</v>
      </c>
      <c r="AU1204" s="513"/>
      <c r="AV1204" s="401">
        <f t="shared" si="3012"/>
        <v>0</v>
      </c>
      <c r="AW1204" s="519">
        <f t="shared" ref="AW1204:AW1212" si="3062">AS1204+AU1204</f>
        <v>509.55</v>
      </c>
      <c r="AX1204" s="429">
        <f t="shared" ref="AX1204:AX1212" si="3063">AW1204*$E1204</f>
        <v>1568853.4950000001</v>
      </c>
      <c r="AY1204" s="513"/>
      <c r="AZ1204" s="681">
        <f t="shared" si="3015"/>
        <v>0</v>
      </c>
      <c r="BA1204" s="519">
        <f t="shared" ref="BA1204:BA1212" si="3064">AW1204+AY1204</f>
        <v>509.55</v>
      </c>
      <c r="BB1204" s="429">
        <f t="shared" ref="BB1204:BB1212" si="3065">BA1204*$E1204</f>
        <v>1568853.4950000001</v>
      </c>
      <c r="BC1204" s="513"/>
      <c r="BD1204" s="681">
        <f t="shared" ref="BD1204:BD1212" si="3066">BC1204*$E1204</f>
        <v>0</v>
      </c>
      <c r="BE1204" s="519">
        <f t="shared" ref="BE1204:BE1212" si="3067">BA1204+BC1204</f>
        <v>509.55</v>
      </c>
      <c r="BF1204" s="429">
        <f t="shared" ref="BF1204:BF1212" si="3068">BE1204*$E1204</f>
        <v>1568853.4950000001</v>
      </c>
      <c r="BG1204" s="513"/>
      <c r="BH1204" s="681">
        <f t="shared" ref="BH1204:BH1212" si="3069">BG1204*$E1204</f>
        <v>0</v>
      </c>
      <c r="BI1204" s="519">
        <f t="shared" ref="BI1204:BI1212" si="3070">BE1204+BG1204</f>
        <v>509.55</v>
      </c>
      <c r="BJ1204" s="429">
        <f t="shared" ref="BJ1204:BJ1212" si="3071">BI1204*$E1204</f>
        <v>1568853.4950000001</v>
      </c>
      <c r="BK1204" s="513"/>
      <c r="BL1204" s="681">
        <f t="shared" ref="BL1204:BL1212" si="3072">BK1204*$E1204</f>
        <v>0</v>
      </c>
      <c r="BM1204" s="519">
        <f t="shared" ref="BM1204:BM1212" si="3073">BI1204+BK1204</f>
        <v>509.55</v>
      </c>
      <c r="BN1204" s="429">
        <f t="shared" ref="BN1204:BN1212" si="3074">BM1204*$E1204</f>
        <v>1568853.4950000001</v>
      </c>
      <c r="BO1204" s="718"/>
      <c r="BP1204" s="706">
        <f t="shared" ref="BP1204:BP1212" si="3075">BO1204*$E1204</f>
        <v>0</v>
      </c>
      <c r="BQ1204" s="718">
        <f t="shared" ref="BQ1204:BQ1212" si="3076">BM1204+BO1204</f>
        <v>509.55</v>
      </c>
      <c r="BR1204" s="706">
        <f t="shared" ref="BR1204:BR1212" si="3077">BQ1204*$E1204</f>
        <v>1568853.4950000001</v>
      </c>
      <c r="BS1204" s="718"/>
      <c r="BT1204" s="706">
        <f t="shared" ref="BT1204:BT1212" si="3078">BS1204*$E1204</f>
        <v>0</v>
      </c>
      <c r="BU1204" s="718">
        <f t="shared" ref="BU1204:BU1212" si="3079">BQ1204+BS1204</f>
        <v>509.55</v>
      </c>
      <c r="BV1204" s="706">
        <f t="shared" ref="BV1204:BV1212" si="3080">BU1204*$E1204</f>
        <v>1568853.4950000001</v>
      </c>
      <c r="BW1204" s="718"/>
      <c r="BX1204" s="706">
        <f t="shared" ref="BX1204:BX1212" si="3081">BW1204*$E1204</f>
        <v>0</v>
      </c>
      <c r="BY1204" s="718">
        <f t="shared" ref="BY1204:BY1212" si="3082">BU1204+BW1204</f>
        <v>509.55</v>
      </c>
      <c r="BZ1204" s="706">
        <f t="shared" ref="BZ1204:BZ1212" si="3083">BY1204*$E1204</f>
        <v>1568853.4950000001</v>
      </c>
      <c r="CA1204" s="718"/>
      <c r="CB1204" s="706">
        <f t="shared" ref="CB1204:CB1212" si="3084">CA1204*$E1204</f>
        <v>0</v>
      </c>
      <c r="CC1204" s="718">
        <f t="shared" ref="CC1204:CC1212" si="3085">BY1204+CA1204</f>
        <v>509.55</v>
      </c>
      <c r="CD1204" s="706">
        <f t="shared" ref="CD1204:CD1212" si="3086">CC1204*$E1204</f>
        <v>1568853.4950000001</v>
      </c>
      <c r="CE1204" s="706"/>
      <c r="CF1204" s="402">
        <f t="shared" si="2888"/>
        <v>62698680.000000007</v>
      </c>
    </row>
    <row r="1205" spans="2:84" ht="36">
      <c r="B1205" s="395" t="s">
        <v>1666</v>
      </c>
      <c r="C1205" s="396" t="s">
        <v>1667</v>
      </c>
      <c r="D1205" s="397" t="s">
        <v>392</v>
      </c>
      <c r="E1205" s="398">
        <v>11949.3</v>
      </c>
      <c r="F1205" s="399">
        <v>3200</v>
      </c>
      <c r="G1205" s="400">
        <f>F1205*E1205</f>
        <v>38237760</v>
      </c>
      <c r="H1205" s="400"/>
      <c r="I1205" s="401"/>
      <c r="J1205" s="401"/>
      <c r="K1205" s="513"/>
      <c r="L1205" s="401"/>
      <c r="M1205" s="513">
        <f t="shared" si="3039"/>
        <v>0</v>
      </c>
      <c r="N1205" s="401">
        <f t="shared" si="3040"/>
        <v>0</v>
      </c>
      <c r="O1205" s="513"/>
      <c r="P1205" s="401"/>
      <c r="Q1205" s="513">
        <f t="shared" si="3041"/>
        <v>0</v>
      </c>
      <c r="R1205" s="401">
        <f t="shared" si="3042"/>
        <v>0</v>
      </c>
      <c r="S1205" s="540"/>
      <c r="T1205" s="401">
        <f t="shared" si="3043"/>
        <v>0</v>
      </c>
      <c r="U1205" s="513">
        <f t="shared" si="3044"/>
        <v>0</v>
      </c>
      <c r="V1205" s="401">
        <f t="shared" si="3045"/>
        <v>0</v>
      </c>
      <c r="W1205" s="429"/>
      <c r="X1205" s="401">
        <f t="shared" si="3046"/>
        <v>0</v>
      </c>
      <c r="Y1205" s="513">
        <f t="shared" si="3047"/>
        <v>0</v>
      </c>
      <c r="Z1205" s="401">
        <f t="shared" si="3048"/>
        <v>0</v>
      </c>
      <c r="AA1205" s="513"/>
      <c r="AB1205" s="401">
        <f t="shared" si="3049"/>
        <v>0</v>
      </c>
      <c r="AC1205" s="513">
        <f t="shared" si="3050"/>
        <v>0</v>
      </c>
      <c r="AD1205" s="401">
        <f t="shared" si="3051"/>
        <v>0</v>
      </c>
      <c r="AE1205" s="513"/>
      <c r="AF1205" s="401">
        <f t="shared" si="3052"/>
        <v>0</v>
      </c>
      <c r="AG1205" s="513">
        <f t="shared" si="3053"/>
        <v>0</v>
      </c>
      <c r="AH1205" s="401">
        <f t="shared" si="3054"/>
        <v>0</v>
      </c>
      <c r="AI1205" s="513"/>
      <c r="AJ1205" s="401">
        <f t="shared" si="3055"/>
        <v>0</v>
      </c>
      <c r="AK1205" s="513">
        <f t="shared" si="3056"/>
        <v>0</v>
      </c>
      <c r="AL1205" s="401">
        <f t="shared" si="3057"/>
        <v>0</v>
      </c>
      <c r="AM1205" s="519"/>
      <c r="AN1205" s="429">
        <f t="shared" si="2919"/>
        <v>0</v>
      </c>
      <c r="AO1205" s="519">
        <f t="shared" si="3058"/>
        <v>0</v>
      </c>
      <c r="AP1205" s="429">
        <f t="shared" si="3059"/>
        <v>0</v>
      </c>
      <c r="AQ1205" s="591"/>
      <c r="AR1205" s="401">
        <f t="shared" si="2921"/>
        <v>0</v>
      </c>
      <c r="AS1205" s="519">
        <f t="shared" si="3060"/>
        <v>0</v>
      </c>
      <c r="AT1205" s="429">
        <f t="shared" si="3061"/>
        <v>0</v>
      </c>
      <c r="AU1205" s="513"/>
      <c r="AV1205" s="401">
        <f t="shared" si="3012"/>
        <v>0</v>
      </c>
      <c r="AW1205" s="519">
        <f t="shared" si="3062"/>
        <v>0</v>
      </c>
      <c r="AX1205" s="429">
        <f t="shared" si="3063"/>
        <v>0</v>
      </c>
      <c r="AY1205" s="513"/>
      <c r="AZ1205" s="681">
        <f t="shared" si="3015"/>
        <v>0</v>
      </c>
      <c r="BA1205" s="519">
        <f t="shared" si="3064"/>
        <v>0</v>
      </c>
      <c r="BB1205" s="429">
        <f t="shared" si="3065"/>
        <v>0</v>
      </c>
      <c r="BC1205" s="513"/>
      <c r="BD1205" s="681">
        <f t="shared" si="3066"/>
        <v>0</v>
      </c>
      <c r="BE1205" s="519">
        <f t="shared" si="3067"/>
        <v>0</v>
      </c>
      <c r="BF1205" s="429">
        <f t="shared" si="3068"/>
        <v>0</v>
      </c>
      <c r="BG1205" s="513"/>
      <c r="BH1205" s="681">
        <f t="shared" si="3069"/>
        <v>0</v>
      </c>
      <c r="BI1205" s="519">
        <f t="shared" si="3070"/>
        <v>0</v>
      </c>
      <c r="BJ1205" s="429">
        <f t="shared" si="3071"/>
        <v>0</v>
      </c>
      <c r="BK1205" s="513">
        <v>213.74</v>
      </c>
      <c r="BL1205" s="681">
        <f t="shared" si="3072"/>
        <v>2554043.3819999998</v>
      </c>
      <c r="BM1205" s="519">
        <f t="shared" si="3073"/>
        <v>213.74</v>
      </c>
      <c r="BN1205" s="429">
        <f t="shared" si="3074"/>
        <v>2554043.3819999998</v>
      </c>
      <c r="BO1205" s="718"/>
      <c r="BP1205" s="706">
        <f t="shared" si="3075"/>
        <v>0</v>
      </c>
      <c r="BQ1205" s="718">
        <f t="shared" si="3076"/>
        <v>213.74</v>
      </c>
      <c r="BR1205" s="706">
        <f t="shared" si="3077"/>
        <v>2554043.3819999998</v>
      </c>
      <c r="BS1205" s="718"/>
      <c r="BT1205" s="706">
        <f t="shared" si="3078"/>
        <v>0</v>
      </c>
      <c r="BU1205" s="718">
        <f t="shared" si="3079"/>
        <v>213.74</v>
      </c>
      <c r="BV1205" s="706">
        <f t="shared" si="3080"/>
        <v>2554043.3819999998</v>
      </c>
      <c r="BW1205" s="718"/>
      <c r="BX1205" s="706">
        <f t="shared" si="3081"/>
        <v>0</v>
      </c>
      <c r="BY1205" s="718">
        <f t="shared" si="3082"/>
        <v>213.74</v>
      </c>
      <c r="BZ1205" s="706">
        <f t="shared" si="3083"/>
        <v>2554043.3819999998</v>
      </c>
      <c r="CA1205" s="718"/>
      <c r="CB1205" s="706">
        <f t="shared" si="3084"/>
        <v>0</v>
      </c>
      <c r="CC1205" s="718">
        <f t="shared" si="3085"/>
        <v>213.74</v>
      </c>
      <c r="CD1205" s="706">
        <f t="shared" si="3086"/>
        <v>2554043.3819999998</v>
      </c>
      <c r="CE1205" s="706"/>
      <c r="CF1205" s="402">
        <f t="shared" si="2888"/>
        <v>1973615</v>
      </c>
    </row>
    <row r="1206" spans="2:84" ht="36">
      <c r="B1206" s="395" t="s">
        <v>2413</v>
      </c>
      <c r="C1206" s="396" t="s">
        <v>1711</v>
      </c>
      <c r="D1206" s="397" t="s">
        <v>397</v>
      </c>
      <c r="E1206" s="398">
        <v>11900</v>
      </c>
      <c r="F1206" s="399">
        <v>14200</v>
      </c>
      <c r="G1206" s="400">
        <f>F1206*E1206</f>
        <v>168980000</v>
      </c>
      <c r="H1206" s="400"/>
      <c r="I1206" s="401"/>
      <c r="J1206" s="401"/>
      <c r="K1206" s="513"/>
      <c r="L1206" s="401"/>
      <c r="M1206" s="513">
        <f t="shared" si="3039"/>
        <v>0</v>
      </c>
      <c r="N1206" s="401">
        <f t="shared" si="3040"/>
        <v>0</v>
      </c>
      <c r="O1206" s="513"/>
      <c r="P1206" s="401"/>
      <c r="Q1206" s="513">
        <f t="shared" si="3041"/>
        <v>0</v>
      </c>
      <c r="R1206" s="401">
        <f t="shared" si="3042"/>
        <v>0</v>
      </c>
      <c r="S1206" s="540"/>
      <c r="T1206" s="401">
        <f t="shared" si="3043"/>
        <v>0</v>
      </c>
      <c r="U1206" s="513">
        <f t="shared" si="3044"/>
        <v>0</v>
      </c>
      <c r="V1206" s="401">
        <f t="shared" si="3045"/>
        <v>0</v>
      </c>
      <c r="W1206" s="429"/>
      <c r="X1206" s="401">
        <f t="shared" si="3046"/>
        <v>0</v>
      </c>
      <c r="Y1206" s="513">
        <f t="shared" si="3047"/>
        <v>0</v>
      </c>
      <c r="Z1206" s="401">
        <f t="shared" si="3048"/>
        <v>0</v>
      </c>
      <c r="AA1206" s="513"/>
      <c r="AB1206" s="401">
        <f t="shared" si="3049"/>
        <v>0</v>
      </c>
      <c r="AC1206" s="513">
        <f t="shared" si="3050"/>
        <v>0</v>
      </c>
      <c r="AD1206" s="401">
        <f t="shared" si="3051"/>
        <v>0</v>
      </c>
      <c r="AE1206" s="513"/>
      <c r="AF1206" s="401">
        <f t="shared" si="3052"/>
        <v>0</v>
      </c>
      <c r="AG1206" s="513">
        <f t="shared" si="3053"/>
        <v>0</v>
      </c>
      <c r="AH1206" s="401">
        <f t="shared" si="3054"/>
        <v>0</v>
      </c>
      <c r="AI1206" s="513"/>
      <c r="AJ1206" s="401">
        <f t="shared" si="3055"/>
        <v>0</v>
      </c>
      <c r="AK1206" s="513">
        <f t="shared" si="3056"/>
        <v>0</v>
      </c>
      <c r="AL1206" s="401">
        <f t="shared" si="3057"/>
        <v>0</v>
      </c>
      <c r="AM1206" s="519"/>
      <c r="AN1206" s="429">
        <f t="shared" si="2919"/>
        <v>0</v>
      </c>
      <c r="AO1206" s="519">
        <f t="shared" si="3058"/>
        <v>0</v>
      </c>
      <c r="AP1206" s="429">
        <f t="shared" si="3059"/>
        <v>0</v>
      </c>
      <c r="AQ1206" s="591">
        <v>4175.6400000000003</v>
      </c>
      <c r="AR1206" s="401">
        <f t="shared" si="2921"/>
        <v>49690116.000000007</v>
      </c>
      <c r="AS1206" s="519">
        <f t="shared" si="3060"/>
        <v>4175.6400000000003</v>
      </c>
      <c r="AT1206" s="429">
        <f t="shared" si="3061"/>
        <v>49690116.000000007</v>
      </c>
      <c r="AU1206" s="513"/>
      <c r="AV1206" s="401">
        <f t="shared" si="3012"/>
        <v>0</v>
      </c>
      <c r="AW1206" s="519">
        <f t="shared" si="3062"/>
        <v>4175.6400000000003</v>
      </c>
      <c r="AX1206" s="429">
        <f t="shared" si="3063"/>
        <v>49690116.000000007</v>
      </c>
      <c r="AY1206" s="513"/>
      <c r="AZ1206" s="681">
        <f t="shared" si="3015"/>
        <v>0</v>
      </c>
      <c r="BA1206" s="519">
        <f t="shared" si="3064"/>
        <v>4175.6400000000003</v>
      </c>
      <c r="BB1206" s="429">
        <f t="shared" si="3065"/>
        <v>49690116.000000007</v>
      </c>
      <c r="BC1206" s="513"/>
      <c r="BD1206" s="681">
        <f t="shared" si="3066"/>
        <v>0</v>
      </c>
      <c r="BE1206" s="519">
        <f t="shared" si="3067"/>
        <v>4175.6400000000003</v>
      </c>
      <c r="BF1206" s="429">
        <f t="shared" si="3068"/>
        <v>49690116.000000007</v>
      </c>
      <c r="BG1206" s="513"/>
      <c r="BH1206" s="681">
        <f t="shared" si="3069"/>
        <v>0</v>
      </c>
      <c r="BI1206" s="519">
        <f t="shared" si="3070"/>
        <v>4175.6400000000003</v>
      </c>
      <c r="BJ1206" s="429">
        <f t="shared" si="3071"/>
        <v>49690116.000000007</v>
      </c>
      <c r="BK1206" s="513"/>
      <c r="BL1206" s="681">
        <f t="shared" si="3072"/>
        <v>0</v>
      </c>
      <c r="BM1206" s="519">
        <f t="shared" si="3073"/>
        <v>4175.6400000000003</v>
      </c>
      <c r="BN1206" s="429">
        <f t="shared" si="3074"/>
        <v>49690116.000000007</v>
      </c>
      <c r="BO1206" s="718"/>
      <c r="BP1206" s="706">
        <f t="shared" si="3075"/>
        <v>0</v>
      </c>
      <c r="BQ1206" s="718">
        <f t="shared" si="3076"/>
        <v>4175.6400000000003</v>
      </c>
      <c r="BR1206" s="706">
        <f t="shared" si="3077"/>
        <v>49690116.000000007</v>
      </c>
      <c r="BS1206" s="718"/>
      <c r="BT1206" s="706">
        <f t="shared" si="3078"/>
        <v>0</v>
      </c>
      <c r="BU1206" s="718">
        <f t="shared" si="3079"/>
        <v>4175.6400000000003</v>
      </c>
      <c r="BV1206" s="706">
        <f t="shared" si="3080"/>
        <v>49690116.000000007</v>
      </c>
      <c r="BW1206" s="718"/>
      <c r="BX1206" s="706">
        <f t="shared" si="3081"/>
        <v>0</v>
      </c>
      <c r="BY1206" s="718">
        <f t="shared" si="3082"/>
        <v>4175.6400000000003</v>
      </c>
      <c r="BZ1206" s="706">
        <f t="shared" si="3083"/>
        <v>49690116.000000007</v>
      </c>
      <c r="CA1206" s="718"/>
      <c r="CB1206" s="706">
        <f t="shared" si="3084"/>
        <v>0</v>
      </c>
      <c r="CC1206" s="718">
        <f t="shared" si="3085"/>
        <v>4175.6400000000003</v>
      </c>
      <c r="CD1206" s="706">
        <f t="shared" si="3086"/>
        <v>49690116.000000007</v>
      </c>
      <c r="CE1206" s="706"/>
      <c r="CF1206" s="402">
        <f t="shared" si="2888"/>
        <v>2970000</v>
      </c>
    </row>
    <row r="1207" spans="2:84" ht="36">
      <c r="B1207" s="395" t="s">
        <v>2414</v>
      </c>
      <c r="C1207" s="396" t="s">
        <v>2415</v>
      </c>
      <c r="D1207" s="397" t="s">
        <v>404</v>
      </c>
      <c r="E1207" s="398">
        <v>44154.000000000007</v>
      </c>
      <c r="F1207" s="399">
        <v>1420</v>
      </c>
      <c r="G1207" s="400">
        <f>F1207*E1207</f>
        <v>62698680.000000007</v>
      </c>
      <c r="H1207" s="400"/>
      <c r="I1207" s="401"/>
      <c r="J1207" s="401"/>
      <c r="K1207" s="513"/>
      <c r="L1207" s="401"/>
      <c r="M1207" s="513">
        <f t="shared" si="3039"/>
        <v>0</v>
      </c>
      <c r="N1207" s="401">
        <f t="shared" si="3040"/>
        <v>0</v>
      </c>
      <c r="O1207" s="513"/>
      <c r="P1207" s="401"/>
      <c r="Q1207" s="513">
        <f t="shared" si="3041"/>
        <v>0</v>
      </c>
      <c r="R1207" s="401">
        <f t="shared" si="3042"/>
        <v>0</v>
      </c>
      <c r="S1207" s="540"/>
      <c r="T1207" s="401">
        <f t="shared" si="3043"/>
        <v>0</v>
      </c>
      <c r="U1207" s="513">
        <f t="shared" si="3044"/>
        <v>0</v>
      </c>
      <c r="V1207" s="401">
        <f t="shared" si="3045"/>
        <v>0</v>
      </c>
      <c r="W1207" s="429"/>
      <c r="X1207" s="401">
        <f t="shared" si="3046"/>
        <v>0</v>
      </c>
      <c r="Y1207" s="513">
        <f t="shared" si="3047"/>
        <v>0</v>
      </c>
      <c r="Z1207" s="401">
        <f t="shared" si="3048"/>
        <v>0</v>
      </c>
      <c r="AA1207" s="513">
        <v>0</v>
      </c>
      <c r="AB1207" s="401">
        <f t="shared" si="3049"/>
        <v>0</v>
      </c>
      <c r="AC1207" s="513">
        <f t="shared" si="3050"/>
        <v>0</v>
      </c>
      <c r="AD1207" s="401">
        <f t="shared" si="3051"/>
        <v>0</v>
      </c>
      <c r="AE1207" s="513"/>
      <c r="AF1207" s="401">
        <f t="shared" si="3052"/>
        <v>0</v>
      </c>
      <c r="AG1207" s="513">
        <f t="shared" si="3053"/>
        <v>0</v>
      </c>
      <c r="AH1207" s="401">
        <f t="shared" si="3054"/>
        <v>0</v>
      </c>
      <c r="AI1207" s="513"/>
      <c r="AJ1207" s="401">
        <f t="shared" si="3055"/>
        <v>0</v>
      </c>
      <c r="AK1207" s="513">
        <f t="shared" si="3056"/>
        <v>0</v>
      </c>
      <c r="AL1207" s="401">
        <f t="shared" si="3057"/>
        <v>0</v>
      </c>
      <c r="AM1207" s="519"/>
      <c r="AN1207" s="429">
        <f t="shared" si="2919"/>
        <v>0</v>
      </c>
      <c r="AO1207" s="519">
        <f t="shared" si="3058"/>
        <v>0</v>
      </c>
      <c r="AP1207" s="429">
        <f t="shared" si="3059"/>
        <v>0</v>
      </c>
      <c r="AQ1207" s="591"/>
      <c r="AR1207" s="401">
        <f t="shared" si="2921"/>
        <v>0</v>
      </c>
      <c r="AS1207" s="519">
        <f t="shared" si="3060"/>
        <v>0</v>
      </c>
      <c r="AT1207" s="429">
        <f t="shared" si="3061"/>
        <v>0</v>
      </c>
      <c r="AU1207" s="513"/>
      <c r="AV1207" s="401">
        <f t="shared" si="3012"/>
        <v>0</v>
      </c>
      <c r="AW1207" s="519">
        <f t="shared" si="3062"/>
        <v>0</v>
      </c>
      <c r="AX1207" s="429">
        <f t="shared" si="3063"/>
        <v>0</v>
      </c>
      <c r="AY1207" s="513"/>
      <c r="AZ1207" s="681">
        <f t="shared" si="3015"/>
        <v>0</v>
      </c>
      <c r="BA1207" s="519">
        <f t="shared" si="3064"/>
        <v>0</v>
      </c>
      <c r="BB1207" s="429">
        <f t="shared" si="3065"/>
        <v>0</v>
      </c>
      <c r="BC1207" s="513"/>
      <c r="BD1207" s="681">
        <f t="shared" si="3066"/>
        <v>0</v>
      </c>
      <c r="BE1207" s="519">
        <f t="shared" si="3067"/>
        <v>0</v>
      </c>
      <c r="BF1207" s="429">
        <f t="shared" si="3068"/>
        <v>0</v>
      </c>
      <c r="BG1207" s="513"/>
      <c r="BH1207" s="681">
        <f t="shared" si="3069"/>
        <v>0</v>
      </c>
      <c r="BI1207" s="519">
        <f t="shared" si="3070"/>
        <v>0</v>
      </c>
      <c r="BJ1207" s="429">
        <f t="shared" si="3071"/>
        <v>0</v>
      </c>
      <c r="BK1207" s="513"/>
      <c r="BL1207" s="681">
        <f t="shared" si="3072"/>
        <v>0</v>
      </c>
      <c r="BM1207" s="519">
        <f t="shared" si="3073"/>
        <v>0</v>
      </c>
      <c r="BN1207" s="429">
        <f t="shared" si="3074"/>
        <v>0</v>
      </c>
      <c r="BO1207" s="718"/>
      <c r="BP1207" s="706">
        <f t="shared" si="3075"/>
        <v>0</v>
      </c>
      <c r="BQ1207" s="718">
        <f t="shared" si="3076"/>
        <v>0</v>
      </c>
      <c r="BR1207" s="706">
        <f t="shared" si="3077"/>
        <v>0</v>
      </c>
      <c r="BS1207" s="718"/>
      <c r="BT1207" s="706">
        <f t="shared" si="3078"/>
        <v>0</v>
      </c>
      <c r="BU1207" s="718">
        <f t="shared" si="3079"/>
        <v>0</v>
      </c>
      <c r="BV1207" s="706">
        <f t="shared" si="3080"/>
        <v>0</v>
      </c>
      <c r="BW1207" s="718"/>
      <c r="BX1207" s="706">
        <f t="shared" si="3081"/>
        <v>0</v>
      </c>
      <c r="BY1207" s="718">
        <f t="shared" si="3082"/>
        <v>0</v>
      </c>
      <c r="BZ1207" s="706">
        <f t="shared" si="3083"/>
        <v>0</v>
      </c>
      <c r="CA1207" s="718"/>
      <c r="CB1207" s="706">
        <f t="shared" si="3084"/>
        <v>0</v>
      </c>
      <c r="CC1207" s="718">
        <f t="shared" si="3085"/>
        <v>0</v>
      </c>
      <c r="CD1207" s="706">
        <f t="shared" si="3086"/>
        <v>0</v>
      </c>
      <c r="CE1207" s="706"/>
      <c r="CF1207" s="402">
        <f t="shared" si="2888"/>
        <v>42368356.799999997</v>
      </c>
    </row>
    <row r="1208" spans="2:84" ht="36">
      <c r="B1208" s="395" t="s">
        <v>1793</v>
      </c>
      <c r="C1208" s="396" t="s">
        <v>1439</v>
      </c>
      <c r="D1208" s="397" t="s">
        <v>404</v>
      </c>
      <c r="E1208" s="398">
        <v>281945</v>
      </c>
      <c r="F1208" s="399">
        <v>7</v>
      </c>
      <c r="G1208" s="400">
        <f t="shared" ref="G1208:G1214" si="3087">+F1208*$E1208</f>
        <v>1973615</v>
      </c>
      <c r="H1208" s="400"/>
      <c r="I1208" s="401"/>
      <c r="J1208" s="401"/>
      <c r="K1208" s="513"/>
      <c r="L1208" s="401"/>
      <c r="M1208" s="513">
        <f t="shared" si="3039"/>
        <v>0</v>
      </c>
      <c r="N1208" s="401">
        <f t="shared" si="3040"/>
        <v>0</v>
      </c>
      <c r="O1208" s="513"/>
      <c r="P1208" s="401"/>
      <c r="Q1208" s="513">
        <f t="shared" si="3041"/>
        <v>0</v>
      </c>
      <c r="R1208" s="401">
        <f t="shared" si="3042"/>
        <v>0</v>
      </c>
      <c r="S1208" s="540"/>
      <c r="T1208" s="401">
        <f t="shared" si="3043"/>
        <v>0</v>
      </c>
      <c r="U1208" s="513">
        <f t="shared" si="3044"/>
        <v>0</v>
      </c>
      <c r="V1208" s="401">
        <f t="shared" si="3045"/>
        <v>0</v>
      </c>
      <c r="W1208" s="429"/>
      <c r="X1208" s="401">
        <f t="shared" si="3046"/>
        <v>0</v>
      </c>
      <c r="Y1208" s="513">
        <f t="shared" si="3047"/>
        <v>0</v>
      </c>
      <c r="Z1208" s="401">
        <f t="shared" si="3048"/>
        <v>0</v>
      </c>
      <c r="AA1208" s="513"/>
      <c r="AB1208" s="401">
        <f t="shared" si="3049"/>
        <v>0</v>
      </c>
      <c r="AC1208" s="513">
        <f t="shared" si="3050"/>
        <v>0</v>
      </c>
      <c r="AD1208" s="401">
        <f t="shared" si="3051"/>
        <v>0</v>
      </c>
      <c r="AE1208" s="513"/>
      <c r="AF1208" s="401">
        <f t="shared" si="3052"/>
        <v>0</v>
      </c>
      <c r="AG1208" s="513">
        <f t="shared" si="3053"/>
        <v>0</v>
      </c>
      <c r="AH1208" s="401">
        <f t="shared" si="3054"/>
        <v>0</v>
      </c>
      <c r="AI1208" s="513"/>
      <c r="AJ1208" s="401">
        <f t="shared" si="3055"/>
        <v>0</v>
      </c>
      <c r="AK1208" s="513">
        <f t="shared" si="3056"/>
        <v>0</v>
      </c>
      <c r="AL1208" s="401">
        <f t="shared" si="3057"/>
        <v>0</v>
      </c>
      <c r="AM1208" s="519"/>
      <c r="AN1208" s="429">
        <f t="shared" si="2919"/>
        <v>0</v>
      </c>
      <c r="AO1208" s="519">
        <f t="shared" si="3058"/>
        <v>0</v>
      </c>
      <c r="AP1208" s="429">
        <f t="shared" si="3059"/>
        <v>0</v>
      </c>
      <c r="AQ1208" s="591"/>
      <c r="AR1208" s="401">
        <f t="shared" si="2921"/>
        <v>0</v>
      </c>
      <c r="AS1208" s="519">
        <f t="shared" si="3060"/>
        <v>0</v>
      </c>
      <c r="AT1208" s="429">
        <f t="shared" si="3061"/>
        <v>0</v>
      </c>
      <c r="AU1208" s="513"/>
      <c r="AV1208" s="401">
        <f t="shared" si="3012"/>
        <v>0</v>
      </c>
      <c r="AW1208" s="519">
        <f t="shared" si="3062"/>
        <v>0</v>
      </c>
      <c r="AX1208" s="429">
        <f t="shared" si="3063"/>
        <v>0</v>
      </c>
      <c r="AY1208" s="513"/>
      <c r="AZ1208" s="681">
        <f t="shared" si="3015"/>
        <v>0</v>
      </c>
      <c r="BA1208" s="519">
        <f t="shared" si="3064"/>
        <v>0</v>
      </c>
      <c r="BB1208" s="429">
        <f t="shared" si="3065"/>
        <v>0</v>
      </c>
      <c r="BC1208" s="513"/>
      <c r="BD1208" s="681">
        <f t="shared" si="3066"/>
        <v>0</v>
      </c>
      <c r="BE1208" s="519">
        <f t="shared" si="3067"/>
        <v>0</v>
      </c>
      <c r="BF1208" s="429">
        <f t="shared" si="3068"/>
        <v>0</v>
      </c>
      <c r="BG1208" s="513"/>
      <c r="BH1208" s="681">
        <f t="shared" si="3069"/>
        <v>0</v>
      </c>
      <c r="BI1208" s="519">
        <f t="shared" si="3070"/>
        <v>0</v>
      </c>
      <c r="BJ1208" s="429">
        <f t="shared" si="3071"/>
        <v>0</v>
      </c>
      <c r="BK1208" s="513"/>
      <c r="BL1208" s="681">
        <f t="shared" si="3072"/>
        <v>0</v>
      </c>
      <c r="BM1208" s="519">
        <f t="shared" si="3073"/>
        <v>0</v>
      </c>
      <c r="BN1208" s="429">
        <f t="shared" si="3074"/>
        <v>0</v>
      </c>
      <c r="BO1208" s="718"/>
      <c r="BP1208" s="706">
        <f t="shared" si="3075"/>
        <v>0</v>
      </c>
      <c r="BQ1208" s="718">
        <f t="shared" si="3076"/>
        <v>0</v>
      </c>
      <c r="BR1208" s="706">
        <f t="shared" si="3077"/>
        <v>0</v>
      </c>
      <c r="BS1208" s="718"/>
      <c r="BT1208" s="706">
        <f t="shared" si="3078"/>
        <v>0</v>
      </c>
      <c r="BU1208" s="718">
        <f t="shared" si="3079"/>
        <v>0</v>
      </c>
      <c r="BV1208" s="706">
        <f t="shared" si="3080"/>
        <v>0</v>
      </c>
      <c r="BW1208" s="718"/>
      <c r="BX1208" s="706">
        <f t="shared" si="3081"/>
        <v>0</v>
      </c>
      <c r="BY1208" s="718">
        <f t="shared" si="3082"/>
        <v>0</v>
      </c>
      <c r="BZ1208" s="706">
        <f t="shared" si="3083"/>
        <v>0</v>
      </c>
      <c r="CA1208" s="718"/>
      <c r="CB1208" s="706">
        <f t="shared" si="3084"/>
        <v>0</v>
      </c>
      <c r="CC1208" s="718">
        <f t="shared" si="3085"/>
        <v>0</v>
      </c>
      <c r="CD1208" s="706">
        <f t="shared" si="3086"/>
        <v>0</v>
      </c>
      <c r="CE1208" s="706"/>
      <c r="CF1208" s="402">
        <f t="shared" si="2888"/>
        <v>190321807.5</v>
      </c>
    </row>
    <row r="1209" spans="2:84" ht="54">
      <c r="B1209" s="395" t="s">
        <v>1652</v>
      </c>
      <c r="C1209" s="396" t="s">
        <v>1653</v>
      </c>
      <c r="D1209" s="397" t="s">
        <v>404</v>
      </c>
      <c r="E1209" s="398">
        <v>24750</v>
      </c>
      <c r="F1209" s="399">
        <v>120</v>
      </c>
      <c r="G1209" s="400">
        <f t="shared" si="3087"/>
        <v>2970000</v>
      </c>
      <c r="H1209" s="400"/>
      <c r="I1209" s="401"/>
      <c r="J1209" s="401"/>
      <c r="K1209" s="513"/>
      <c r="L1209" s="401"/>
      <c r="M1209" s="513">
        <f t="shared" si="3039"/>
        <v>0</v>
      </c>
      <c r="N1209" s="401">
        <f t="shared" si="3040"/>
        <v>0</v>
      </c>
      <c r="O1209" s="513"/>
      <c r="P1209" s="401"/>
      <c r="Q1209" s="513">
        <f t="shared" si="3041"/>
        <v>0</v>
      </c>
      <c r="R1209" s="401">
        <f t="shared" si="3042"/>
        <v>0</v>
      </c>
      <c r="S1209" s="540">
        <f>59.4+68.27</f>
        <v>127.66999999999999</v>
      </c>
      <c r="T1209" s="401">
        <f t="shared" si="3043"/>
        <v>3159832.4999999995</v>
      </c>
      <c r="U1209" s="513">
        <f t="shared" si="3044"/>
        <v>127.66999999999999</v>
      </c>
      <c r="V1209" s="401">
        <f t="shared" si="3045"/>
        <v>3159832.4999999995</v>
      </c>
      <c r="W1209" s="429"/>
      <c r="X1209" s="401">
        <f t="shared" si="3046"/>
        <v>0</v>
      </c>
      <c r="Y1209" s="513">
        <f t="shared" si="3047"/>
        <v>127.66999999999999</v>
      </c>
      <c r="Z1209" s="401">
        <f t="shared" si="3048"/>
        <v>3159832.4999999995</v>
      </c>
      <c r="AA1209" s="513"/>
      <c r="AB1209" s="401">
        <f t="shared" si="3049"/>
        <v>0</v>
      </c>
      <c r="AC1209" s="513">
        <f t="shared" si="3050"/>
        <v>127.66999999999999</v>
      </c>
      <c r="AD1209" s="401">
        <f t="shared" si="3051"/>
        <v>3159832.4999999995</v>
      </c>
      <c r="AE1209" s="513"/>
      <c r="AF1209" s="401">
        <f t="shared" si="3052"/>
        <v>0</v>
      </c>
      <c r="AG1209" s="513">
        <f t="shared" si="3053"/>
        <v>127.66999999999999</v>
      </c>
      <c r="AH1209" s="401">
        <f t="shared" si="3054"/>
        <v>3159832.4999999995</v>
      </c>
      <c r="AI1209" s="513"/>
      <c r="AJ1209" s="401">
        <f t="shared" si="3055"/>
        <v>0</v>
      </c>
      <c r="AK1209" s="513">
        <f t="shared" si="3056"/>
        <v>127.66999999999999</v>
      </c>
      <c r="AL1209" s="401">
        <f t="shared" si="3057"/>
        <v>3159832.4999999995</v>
      </c>
      <c r="AM1209" s="519"/>
      <c r="AN1209" s="429">
        <f t="shared" si="2919"/>
        <v>0</v>
      </c>
      <c r="AO1209" s="519">
        <f t="shared" si="3058"/>
        <v>127.66999999999999</v>
      </c>
      <c r="AP1209" s="429">
        <f t="shared" si="3059"/>
        <v>3159832.4999999995</v>
      </c>
      <c r="AQ1209" s="591"/>
      <c r="AR1209" s="401">
        <f t="shared" si="2921"/>
        <v>0</v>
      </c>
      <c r="AS1209" s="519">
        <f t="shared" si="3060"/>
        <v>127.66999999999999</v>
      </c>
      <c r="AT1209" s="429">
        <f t="shared" si="3061"/>
        <v>3159832.4999999995</v>
      </c>
      <c r="AU1209" s="513"/>
      <c r="AV1209" s="401">
        <f t="shared" si="3012"/>
        <v>0</v>
      </c>
      <c r="AW1209" s="519">
        <f t="shared" si="3062"/>
        <v>127.66999999999999</v>
      </c>
      <c r="AX1209" s="429">
        <f t="shared" si="3063"/>
        <v>3159832.4999999995</v>
      </c>
      <c r="AY1209" s="513"/>
      <c r="AZ1209" s="681">
        <f t="shared" si="3015"/>
        <v>0</v>
      </c>
      <c r="BA1209" s="519">
        <f t="shared" si="3064"/>
        <v>127.66999999999999</v>
      </c>
      <c r="BB1209" s="429">
        <f t="shared" si="3065"/>
        <v>3159832.4999999995</v>
      </c>
      <c r="BC1209" s="513"/>
      <c r="BD1209" s="681">
        <f t="shared" si="3066"/>
        <v>0</v>
      </c>
      <c r="BE1209" s="519">
        <f t="shared" si="3067"/>
        <v>127.66999999999999</v>
      </c>
      <c r="BF1209" s="429">
        <f t="shared" si="3068"/>
        <v>3159832.4999999995</v>
      </c>
      <c r="BG1209" s="513"/>
      <c r="BH1209" s="681">
        <f t="shared" si="3069"/>
        <v>0</v>
      </c>
      <c r="BI1209" s="519">
        <f t="shared" si="3070"/>
        <v>127.66999999999999</v>
      </c>
      <c r="BJ1209" s="429">
        <f t="shared" si="3071"/>
        <v>3159832.4999999995</v>
      </c>
      <c r="BK1209" s="513"/>
      <c r="BL1209" s="681">
        <f t="shared" si="3072"/>
        <v>0</v>
      </c>
      <c r="BM1209" s="519">
        <f t="shared" si="3073"/>
        <v>127.66999999999999</v>
      </c>
      <c r="BN1209" s="429">
        <f t="shared" si="3074"/>
        <v>3159832.4999999995</v>
      </c>
      <c r="BO1209" s="718"/>
      <c r="BP1209" s="706">
        <f t="shared" si="3075"/>
        <v>0</v>
      </c>
      <c r="BQ1209" s="718">
        <f t="shared" si="3076"/>
        <v>127.66999999999999</v>
      </c>
      <c r="BR1209" s="706">
        <f t="shared" si="3077"/>
        <v>3159832.4999999995</v>
      </c>
      <c r="BS1209" s="718"/>
      <c r="BT1209" s="706">
        <f t="shared" si="3078"/>
        <v>0</v>
      </c>
      <c r="BU1209" s="718">
        <f t="shared" si="3079"/>
        <v>127.66999999999999</v>
      </c>
      <c r="BV1209" s="706">
        <f t="shared" si="3080"/>
        <v>3159832.4999999995</v>
      </c>
      <c r="BW1209" s="718"/>
      <c r="BX1209" s="706">
        <f t="shared" si="3081"/>
        <v>0</v>
      </c>
      <c r="BY1209" s="718">
        <f t="shared" si="3082"/>
        <v>127.66999999999999</v>
      </c>
      <c r="BZ1209" s="706">
        <f t="shared" si="3083"/>
        <v>3159832.4999999995</v>
      </c>
      <c r="CA1209" s="718"/>
      <c r="CB1209" s="706">
        <f t="shared" si="3084"/>
        <v>0</v>
      </c>
      <c r="CC1209" s="718">
        <f t="shared" si="3085"/>
        <v>127.66999999999999</v>
      </c>
      <c r="CD1209" s="706">
        <f t="shared" si="3086"/>
        <v>3159832.4999999995</v>
      </c>
      <c r="CE1209" s="706"/>
      <c r="CF1209" s="402">
        <f t="shared" si="2888"/>
        <v>11687989.5</v>
      </c>
    </row>
    <row r="1210" spans="2:84" ht="72">
      <c r="B1210" s="395" t="s">
        <v>1662</v>
      </c>
      <c r="C1210" s="396" t="s">
        <v>1663</v>
      </c>
      <c r="D1210" s="397" t="s">
        <v>404</v>
      </c>
      <c r="E1210" s="398">
        <v>151315.56</v>
      </c>
      <c r="F1210" s="399">
        <v>280</v>
      </c>
      <c r="G1210" s="400">
        <f t="shared" si="3087"/>
        <v>42368356.799999997</v>
      </c>
      <c r="H1210" s="400"/>
      <c r="I1210" s="401"/>
      <c r="J1210" s="401"/>
      <c r="K1210" s="513"/>
      <c r="L1210" s="401"/>
      <c r="M1210" s="513">
        <f t="shared" si="3039"/>
        <v>0</v>
      </c>
      <c r="N1210" s="401">
        <f t="shared" si="3040"/>
        <v>0</v>
      </c>
      <c r="O1210" s="513"/>
      <c r="P1210" s="401"/>
      <c r="Q1210" s="513">
        <f t="shared" si="3041"/>
        <v>0</v>
      </c>
      <c r="R1210" s="401">
        <f t="shared" si="3042"/>
        <v>0</v>
      </c>
      <c r="S1210" s="540">
        <f>60.74+76.43</f>
        <v>137.17000000000002</v>
      </c>
      <c r="T1210" s="401">
        <f t="shared" si="3043"/>
        <v>20755955.365200002</v>
      </c>
      <c r="U1210" s="513">
        <f t="shared" si="3044"/>
        <v>137.17000000000002</v>
      </c>
      <c r="V1210" s="401">
        <f t="shared" si="3045"/>
        <v>20755955.365200002</v>
      </c>
      <c r="W1210" s="429"/>
      <c r="X1210" s="401">
        <f t="shared" si="3046"/>
        <v>0</v>
      </c>
      <c r="Y1210" s="513">
        <f t="shared" si="3047"/>
        <v>137.17000000000002</v>
      </c>
      <c r="Z1210" s="401">
        <f t="shared" si="3048"/>
        <v>20755955.365200002</v>
      </c>
      <c r="AA1210" s="513"/>
      <c r="AB1210" s="401">
        <f t="shared" si="3049"/>
        <v>0</v>
      </c>
      <c r="AC1210" s="513">
        <f t="shared" si="3050"/>
        <v>137.17000000000002</v>
      </c>
      <c r="AD1210" s="401">
        <f t="shared" si="3051"/>
        <v>20755955.365200002</v>
      </c>
      <c r="AE1210" s="513"/>
      <c r="AF1210" s="401">
        <f t="shared" si="3052"/>
        <v>0</v>
      </c>
      <c r="AG1210" s="513">
        <f t="shared" si="3053"/>
        <v>137.17000000000002</v>
      </c>
      <c r="AH1210" s="401">
        <f t="shared" si="3054"/>
        <v>20755955.365200002</v>
      </c>
      <c r="AI1210" s="513"/>
      <c r="AJ1210" s="401">
        <f t="shared" si="3055"/>
        <v>0</v>
      </c>
      <c r="AK1210" s="513">
        <f t="shared" si="3056"/>
        <v>137.17000000000002</v>
      </c>
      <c r="AL1210" s="401">
        <f t="shared" si="3057"/>
        <v>20755955.365200002</v>
      </c>
      <c r="AM1210" s="519"/>
      <c r="AN1210" s="429">
        <f t="shared" si="2919"/>
        <v>0</v>
      </c>
      <c r="AO1210" s="519">
        <f t="shared" si="3058"/>
        <v>137.17000000000002</v>
      </c>
      <c r="AP1210" s="429">
        <f t="shared" si="3059"/>
        <v>20755955.365200002</v>
      </c>
      <c r="AQ1210" s="591"/>
      <c r="AR1210" s="401">
        <f t="shared" si="2921"/>
        <v>0</v>
      </c>
      <c r="AS1210" s="519">
        <f t="shared" si="3060"/>
        <v>137.17000000000002</v>
      </c>
      <c r="AT1210" s="429">
        <f t="shared" si="3061"/>
        <v>20755955.365200002</v>
      </c>
      <c r="AU1210" s="513"/>
      <c r="AV1210" s="401">
        <f t="shared" si="3012"/>
        <v>0</v>
      </c>
      <c r="AW1210" s="519">
        <f t="shared" si="3062"/>
        <v>137.17000000000002</v>
      </c>
      <c r="AX1210" s="429">
        <f t="shared" si="3063"/>
        <v>20755955.365200002</v>
      </c>
      <c r="AY1210" s="513"/>
      <c r="AZ1210" s="681">
        <f t="shared" si="3015"/>
        <v>0</v>
      </c>
      <c r="BA1210" s="519">
        <f t="shared" si="3064"/>
        <v>137.17000000000002</v>
      </c>
      <c r="BB1210" s="429">
        <f t="shared" si="3065"/>
        <v>20755955.365200002</v>
      </c>
      <c r="BC1210" s="513"/>
      <c r="BD1210" s="681">
        <f t="shared" si="3066"/>
        <v>0</v>
      </c>
      <c r="BE1210" s="519">
        <f t="shared" si="3067"/>
        <v>137.17000000000002</v>
      </c>
      <c r="BF1210" s="429">
        <f t="shared" si="3068"/>
        <v>20755955.365200002</v>
      </c>
      <c r="BG1210" s="513"/>
      <c r="BH1210" s="681">
        <f t="shared" si="3069"/>
        <v>0</v>
      </c>
      <c r="BI1210" s="519">
        <f t="shared" si="3070"/>
        <v>137.17000000000002</v>
      </c>
      <c r="BJ1210" s="429">
        <f t="shared" si="3071"/>
        <v>20755955.365200002</v>
      </c>
      <c r="BK1210" s="513"/>
      <c r="BL1210" s="681">
        <f t="shared" si="3072"/>
        <v>0</v>
      </c>
      <c r="BM1210" s="519">
        <f t="shared" si="3073"/>
        <v>137.17000000000002</v>
      </c>
      <c r="BN1210" s="429">
        <f t="shared" si="3074"/>
        <v>20755955.365200002</v>
      </c>
      <c r="BO1210" s="718"/>
      <c r="BP1210" s="706">
        <f t="shared" si="3075"/>
        <v>0</v>
      </c>
      <c r="BQ1210" s="718">
        <f t="shared" si="3076"/>
        <v>137.17000000000002</v>
      </c>
      <c r="BR1210" s="706">
        <f t="shared" si="3077"/>
        <v>20755955.365200002</v>
      </c>
      <c r="BS1210" s="718"/>
      <c r="BT1210" s="706">
        <f t="shared" si="3078"/>
        <v>0</v>
      </c>
      <c r="BU1210" s="718">
        <f t="shared" si="3079"/>
        <v>137.17000000000002</v>
      </c>
      <c r="BV1210" s="706">
        <f t="shared" si="3080"/>
        <v>20755955.365200002</v>
      </c>
      <c r="BW1210" s="718"/>
      <c r="BX1210" s="706">
        <f t="shared" si="3081"/>
        <v>0</v>
      </c>
      <c r="BY1210" s="718">
        <f t="shared" si="3082"/>
        <v>137.17000000000002</v>
      </c>
      <c r="BZ1210" s="706">
        <f t="shared" si="3083"/>
        <v>20755955.365200002</v>
      </c>
      <c r="CA1210" s="718"/>
      <c r="CB1210" s="706">
        <f t="shared" si="3084"/>
        <v>0</v>
      </c>
      <c r="CC1210" s="718">
        <f t="shared" si="3085"/>
        <v>137.17000000000002</v>
      </c>
      <c r="CD1210" s="706">
        <f t="shared" si="3086"/>
        <v>20755955.365200002</v>
      </c>
      <c r="CE1210" s="706"/>
      <c r="CF1210" s="402"/>
    </row>
    <row r="1211" spans="2:84" ht="36">
      <c r="B1211" s="395" t="s">
        <v>1678</v>
      </c>
      <c r="C1211" s="396" t="s">
        <v>1679</v>
      </c>
      <c r="D1211" s="397" t="s">
        <v>1680</v>
      </c>
      <c r="E1211" s="398">
        <v>692079.3</v>
      </c>
      <c r="F1211" s="399">
        <v>275</v>
      </c>
      <c r="G1211" s="400">
        <f t="shared" si="3087"/>
        <v>190321807.5</v>
      </c>
      <c r="H1211" s="400"/>
      <c r="I1211" s="401"/>
      <c r="J1211" s="401"/>
      <c r="K1211" s="513"/>
      <c r="L1211" s="401"/>
      <c r="M1211" s="648">
        <f t="shared" si="3039"/>
        <v>0</v>
      </c>
      <c r="N1211" s="401">
        <f t="shared" si="3040"/>
        <v>0</v>
      </c>
      <c r="O1211" s="513"/>
      <c r="P1211" s="401"/>
      <c r="Q1211" s="648">
        <f t="shared" si="3041"/>
        <v>0</v>
      </c>
      <c r="R1211" s="401">
        <f t="shared" si="3042"/>
        <v>0</v>
      </c>
      <c r="S1211" s="540"/>
      <c r="T1211" s="401">
        <f t="shared" si="3043"/>
        <v>0</v>
      </c>
      <c r="U1211" s="648">
        <f t="shared" si="3044"/>
        <v>0</v>
      </c>
      <c r="V1211" s="401">
        <f t="shared" si="3045"/>
        <v>0</v>
      </c>
      <c r="W1211" s="429"/>
      <c r="X1211" s="401">
        <f t="shared" si="3046"/>
        <v>0</v>
      </c>
      <c r="Y1211" s="648">
        <f t="shared" si="3047"/>
        <v>0</v>
      </c>
      <c r="Z1211" s="401">
        <f t="shared" si="3048"/>
        <v>0</v>
      </c>
      <c r="AA1211" s="513"/>
      <c r="AB1211" s="401">
        <f t="shared" si="3049"/>
        <v>0</v>
      </c>
      <c r="AC1211" s="648">
        <f t="shared" si="3050"/>
        <v>0</v>
      </c>
      <c r="AD1211" s="401">
        <f t="shared" si="3051"/>
        <v>0</v>
      </c>
      <c r="AE1211" s="513"/>
      <c r="AF1211" s="401">
        <f t="shared" si="3052"/>
        <v>0</v>
      </c>
      <c r="AG1211" s="648">
        <f t="shared" si="3053"/>
        <v>0</v>
      </c>
      <c r="AH1211" s="401">
        <f t="shared" si="3054"/>
        <v>0</v>
      </c>
      <c r="AI1211" s="513"/>
      <c r="AJ1211" s="401">
        <f t="shared" si="3055"/>
        <v>0</v>
      </c>
      <c r="AK1211" s="648">
        <f t="shared" si="3056"/>
        <v>0</v>
      </c>
      <c r="AL1211" s="401">
        <f t="shared" si="3057"/>
        <v>0</v>
      </c>
      <c r="AM1211" s="519"/>
      <c r="AN1211" s="429">
        <f t="shared" si="2919"/>
        <v>0</v>
      </c>
      <c r="AO1211" s="662">
        <f t="shared" si="3058"/>
        <v>0</v>
      </c>
      <c r="AP1211" s="429">
        <f t="shared" si="3059"/>
        <v>0</v>
      </c>
      <c r="AQ1211" s="591"/>
      <c r="AR1211" s="401">
        <f t="shared" si="2921"/>
        <v>0</v>
      </c>
      <c r="AS1211" s="662">
        <f t="shared" si="3060"/>
        <v>0</v>
      </c>
      <c r="AT1211" s="429">
        <f t="shared" si="3061"/>
        <v>0</v>
      </c>
      <c r="AU1211" s="513"/>
      <c r="AV1211" s="401">
        <f t="shared" si="3012"/>
        <v>0</v>
      </c>
      <c r="AW1211" s="662">
        <f t="shared" si="3062"/>
        <v>0</v>
      </c>
      <c r="AX1211" s="429">
        <f t="shared" si="3063"/>
        <v>0</v>
      </c>
      <c r="AY1211" s="513"/>
      <c r="AZ1211" s="681">
        <f t="shared" si="3015"/>
        <v>0</v>
      </c>
      <c r="BA1211" s="662">
        <f t="shared" si="3064"/>
        <v>0</v>
      </c>
      <c r="BB1211" s="429">
        <f t="shared" si="3065"/>
        <v>0</v>
      </c>
      <c r="BC1211" s="513"/>
      <c r="BD1211" s="681">
        <f t="shared" si="3066"/>
        <v>0</v>
      </c>
      <c r="BE1211" s="662">
        <f t="shared" si="3067"/>
        <v>0</v>
      </c>
      <c r="BF1211" s="429">
        <f t="shared" si="3068"/>
        <v>0</v>
      </c>
      <c r="BG1211" s="513"/>
      <c r="BH1211" s="681">
        <f t="shared" si="3069"/>
        <v>0</v>
      </c>
      <c r="BI1211" s="662">
        <f t="shared" si="3070"/>
        <v>0</v>
      </c>
      <c r="BJ1211" s="429">
        <f t="shared" si="3071"/>
        <v>0</v>
      </c>
      <c r="BK1211" s="513"/>
      <c r="BL1211" s="681">
        <f t="shared" si="3072"/>
        <v>0</v>
      </c>
      <c r="BM1211" s="662">
        <f t="shared" si="3073"/>
        <v>0</v>
      </c>
      <c r="BN1211" s="429">
        <f t="shared" si="3074"/>
        <v>0</v>
      </c>
      <c r="BO1211" s="718"/>
      <c r="BP1211" s="706">
        <f t="shared" si="3075"/>
        <v>0</v>
      </c>
      <c r="BQ1211" s="718">
        <f t="shared" si="3076"/>
        <v>0</v>
      </c>
      <c r="BR1211" s="706">
        <f t="shared" si="3077"/>
        <v>0</v>
      </c>
      <c r="BS1211" s="718"/>
      <c r="BT1211" s="706">
        <f t="shared" si="3078"/>
        <v>0</v>
      </c>
      <c r="BU1211" s="718">
        <f t="shared" si="3079"/>
        <v>0</v>
      </c>
      <c r="BV1211" s="706">
        <f t="shared" si="3080"/>
        <v>0</v>
      </c>
      <c r="BW1211" s="718"/>
      <c r="BX1211" s="706">
        <f t="shared" si="3081"/>
        <v>0</v>
      </c>
      <c r="BY1211" s="718">
        <f t="shared" si="3082"/>
        <v>0</v>
      </c>
      <c r="BZ1211" s="706">
        <f t="shared" si="3083"/>
        <v>0</v>
      </c>
      <c r="CA1211" s="718"/>
      <c r="CB1211" s="706">
        <f t="shared" si="3084"/>
        <v>0</v>
      </c>
      <c r="CC1211" s="718">
        <f t="shared" si="3085"/>
        <v>0</v>
      </c>
      <c r="CD1211" s="706">
        <f t="shared" si="3086"/>
        <v>0</v>
      </c>
      <c r="CE1211" s="706"/>
      <c r="CF1211" s="402">
        <f>+G1214+H1214</f>
        <v>6882042.3914806917</v>
      </c>
    </row>
    <row r="1212" spans="2:84" ht="54.75" thickBot="1">
      <c r="B1212" s="395" t="s">
        <v>1681</v>
      </c>
      <c r="C1212" s="396" t="s">
        <v>1682</v>
      </c>
      <c r="D1212" s="397" t="s">
        <v>1680</v>
      </c>
      <c r="E1212" s="398">
        <v>779199.3</v>
      </c>
      <c r="F1212" s="399">
        <v>15</v>
      </c>
      <c r="G1212" s="400">
        <f t="shared" si="3087"/>
        <v>11687989.5</v>
      </c>
      <c r="H1212" s="400"/>
      <c r="I1212" s="401"/>
      <c r="J1212" s="401"/>
      <c r="K1212" s="513"/>
      <c r="L1212" s="401"/>
      <c r="M1212" s="648">
        <f t="shared" si="3039"/>
        <v>0</v>
      </c>
      <c r="N1212" s="401">
        <f t="shared" si="3040"/>
        <v>0</v>
      </c>
      <c r="O1212" s="513"/>
      <c r="P1212" s="401"/>
      <c r="Q1212" s="648">
        <f t="shared" si="3041"/>
        <v>0</v>
      </c>
      <c r="R1212" s="401">
        <f t="shared" si="3042"/>
        <v>0</v>
      </c>
      <c r="S1212" s="540"/>
      <c r="T1212" s="401">
        <f t="shared" si="3043"/>
        <v>0</v>
      </c>
      <c r="U1212" s="648">
        <f t="shared" si="3044"/>
        <v>0</v>
      </c>
      <c r="V1212" s="401">
        <f t="shared" si="3045"/>
        <v>0</v>
      </c>
      <c r="W1212" s="429"/>
      <c r="X1212" s="401">
        <f t="shared" si="3046"/>
        <v>0</v>
      </c>
      <c r="Y1212" s="648">
        <f t="shared" si="3047"/>
        <v>0</v>
      </c>
      <c r="Z1212" s="401">
        <f t="shared" si="3048"/>
        <v>0</v>
      </c>
      <c r="AA1212" s="513"/>
      <c r="AB1212" s="401">
        <f t="shared" si="3049"/>
        <v>0</v>
      </c>
      <c r="AC1212" s="648">
        <f t="shared" si="3050"/>
        <v>0</v>
      </c>
      <c r="AD1212" s="401">
        <f t="shared" si="3051"/>
        <v>0</v>
      </c>
      <c r="AE1212" s="513"/>
      <c r="AF1212" s="401">
        <f t="shared" si="3052"/>
        <v>0</v>
      </c>
      <c r="AG1212" s="648">
        <f t="shared" si="3053"/>
        <v>0</v>
      </c>
      <c r="AH1212" s="401">
        <f t="shared" si="3054"/>
        <v>0</v>
      </c>
      <c r="AI1212" s="513"/>
      <c r="AJ1212" s="401">
        <f t="shared" si="3055"/>
        <v>0</v>
      </c>
      <c r="AK1212" s="648">
        <f t="shared" si="3056"/>
        <v>0</v>
      </c>
      <c r="AL1212" s="401">
        <f t="shared" si="3057"/>
        <v>0</v>
      </c>
      <c r="AM1212" s="519"/>
      <c r="AN1212" s="429">
        <f t="shared" si="2919"/>
        <v>0</v>
      </c>
      <c r="AO1212" s="662">
        <f t="shared" si="3058"/>
        <v>0</v>
      </c>
      <c r="AP1212" s="429">
        <f t="shared" si="3059"/>
        <v>0</v>
      </c>
      <c r="AQ1212" s="591"/>
      <c r="AR1212" s="401">
        <f t="shared" si="2921"/>
        <v>0</v>
      </c>
      <c r="AS1212" s="662">
        <f t="shared" si="3060"/>
        <v>0</v>
      </c>
      <c r="AT1212" s="429">
        <f t="shared" si="3061"/>
        <v>0</v>
      </c>
      <c r="AU1212" s="513"/>
      <c r="AV1212" s="401">
        <f>AU1212*$E1212</f>
        <v>0</v>
      </c>
      <c r="AW1212" s="662">
        <f t="shared" si="3062"/>
        <v>0</v>
      </c>
      <c r="AX1212" s="429">
        <f t="shared" si="3063"/>
        <v>0</v>
      </c>
      <c r="AY1212" s="513"/>
      <c r="AZ1212" s="681">
        <f t="shared" si="3015"/>
        <v>0</v>
      </c>
      <c r="BA1212" s="662">
        <f t="shared" si="3064"/>
        <v>0</v>
      </c>
      <c r="BB1212" s="429">
        <f t="shared" si="3065"/>
        <v>0</v>
      </c>
      <c r="BC1212" s="513"/>
      <c r="BD1212" s="681">
        <f t="shared" si="3066"/>
        <v>0</v>
      </c>
      <c r="BE1212" s="662">
        <f t="shared" si="3067"/>
        <v>0</v>
      </c>
      <c r="BF1212" s="429">
        <f t="shared" si="3068"/>
        <v>0</v>
      </c>
      <c r="BG1212" s="513"/>
      <c r="BH1212" s="681">
        <f t="shared" si="3069"/>
        <v>0</v>
      </c>
      <c r="BI1212" s="662">
        <f t="shared" si="3070"/>
        <v>0</v>
      </c>
      <c r="BJ1212" s="429">
        <f t="shared" si="3071"/>
        <v>0</v>
      </c>
      <c r="BK1212" s="513"/>
      <c r="BL1212" s="681">
        <f t="shared" si="3072"/>
        <v>0</v>
      </c>
      <c r="BM1212" s="662">
        <f t="shared" si="3073"/>
        <v>0</v>
      </c>
      <c r="BN1212" s="429">
        <f t="shared" si="3074"/>
        <v>0</v>
      </c>
      <c r="BO1212" s="718"/>
      <c r="BP1212" s="706">
        <f t="shared" si="3075"/>
        <v>0</v>
      </c>
      <c r="BQ1212" s="718">
        <f t="shared" si="3076"/>
        <v>0</v>
      </c>
      <c r="BR1212" s="706">
        <f t="shared" si="3077"/>
        <v>0</v>
      </c>
      <c r="BS1212" s="718"/>
      <c r="BT1212" s="706">
        <f t="shared" si="3078"/>
        <v>0</v>
      </c>
      <c r="BU1212" s="718">
        <f t="shared" si="3079"/>
        <v>0</v>
      </c>
      <c r="BV1212" s="706">
        <f t="shared" si="3080"/>
        <v>0</v>
      </c>
      <c r="BW1212" s="718"/>
      <c r="BX1212" s="706">
        <f t="shared" si="3081"/>
        <v>0</v>
      </c>
      <c r="BY1212" s="718">
        <f t="shared" si="3082"/>
        <v>0</v>
      </c>
      <c r="BZ1212" s="706">
        <f t="shared" si="3083"/>
        <v>0</v>
      </c>
      <c r="CA1212" s="718"/>
      <c r="CB1212" s="706">
        <f t="shared" si="3084"/>
        <v>0</v>
      </c>
      <c r="CC1212" s="718">
        <f t="shared" si="3085"/>
        <v>0</v>
      </c>
      <c r="CD1212" s="706">
        <f t="shared" si="3086"/>
        <v>0</v>
      </c>
      <c r="CE1212" s="429"/>
      <c r="CF1212" s="462">
        <f>+G1215+H1215</f>
        <v>0</v>
      </c>
    </row>
    <row r="1213" spans="2:84" ht="72">
      <c r="B1213" s="461" t="s">
        <v>1699</v>
      </c>
      <c r="C1213" s="425" t="s">
        <v>1700</v>
      </c>
      <c r="D1213" s="426" t="s">
        <v>397</v>
      </c>
      <c r="E1213" s="451">
        <v>2164.14</v>
      </c>
      <c r="F1213" s="428">
        <v>0</v>
      </c>
      <c r="G1213" s="429">
        <f>F1213*E1213</f>
        <v>0</v>
      </c>
      <c r="H1213" s="429"/>
      <c r="I1213" s="401"/>
      <c r="J1213" s="401"/>
      <c r="K1213" s="513"/>
      <c r="L1213" s="401"/>
      <c r="M1213" s="648"/>
      <c r="N1213" s="401"/>
      <c r="O1213" s="513"/>
      <c r="P1213" s="401"/>
      <c r="Q1213" s="648"/>
      <c r="R1213" s="401"/>
      <c r="S1213" s="540"/>
      <c r="T1213" s="401"/>
      <c r="U1213" s="648"/>
      <c r="V1213" s="401"/>
      <c r="W1213" s="429"/>
      <c r="X1213" s="401"/>
      <c r="Y1213" s="648"/>
      <c r="Z1213" s="401"/>
      <c r="AA1213" s="513"/>
      <c r="AB1213" s="401"/>
      <c r="AC1213" s="648"/>
      <c r="AD1213" s="401"/>
      <c r="AE1213" s="513"/>
      <c r="AF1213" s="401"/>
      <c r="AG1213" s="648"/>
      <c r="AH1213" s="401"/>
      <c r="AI1213" s="513"/>
      <c r="AJ1213" s="401"/>
      <c r="AK1213" s="648"/>
      <c r="AL1213" s="401"/>
      <c r="AM1213" s="519"/>
      <c r="AN1213" s="429"/>
      <c r="AO1213" s="662"/>
      <c r="AP1213" s="429"/>
      <c r="AQ1213" s="591">
        <v>4175.6400000000003</v>
      </c>
      <c r="AR1213" s="401">
        <f t="shared" si="2921"/>
        <v>9036669.5495999996</v>
      </c>
      <c r="AS1213" s="662"/>
      <c r="AT1213" s="429"/>
      <c r="AU1213" s="513"/>
      <c r="AV1213" s="401"/>
      <c r="AW1213" s="662"/>
      <c r="AX1213" s="429"/>
      <c r="AY1213" s="513"/>
      <c r="AZ1213" s="681"/>
      <c r="BA1213" s="662"/>
      <c r="BB1213" s="429"/>
      <c r="BC1213" s="513"/>
      <c r="BD1213" s="681"/>
      <c r="BE1213" s="662"/>
      <c r="BF1213" s="429"/>
      <c r="BG1213" s="513"/>
      <c r="BH1213" s="681"/>
      <c r="BI1213" s="662"/>
      <c r="BJ1213" s="429"/>
      <c r="BK1213" s="513"/>
      <c r="BL1213" s="681"/>
      <c r="BM1213" s="662"/>
      <c r="BN1213" s="429"/>
      <c r="BO1213" s="718"/>
      <c r="BP1213" s="706"/>
      <c r="BQ1213" s="718"/>
      <c r="BR1213" s="706"/>
      <c r="BS1213" s="718"/>
      <c r="BT1213" s="706"/>
      <c r="BU1213" s="718"/>
      <c r="BV1213" s="706"/>
      <c r="BW1213" s="718"/>
      <c r="BX1213" s="706"/>
      <c r="BY1213" s="718"/>
      <c r="BZ1213" s="706"/>
      <c r="CA1213" s="718"/>
      <c r="CB1213" s="706"/>
      <c r="CC1213" s="718"/>
      <c r="CD1213" s="706"/>
    </row>
    <row r="1214" spans="2:84" ht="36.75" thickBot="1">
      <c r="B1214" s="395" t="s">
        <v>34</v>
      </c>
      <c r="C1214" s="396" t="s">
        <v>33</v>
      </c>
      <c r="D1214" s="397" t="s">
        <v>404</v>
      </c>
      <c r="E1214" s="398">
        <v>328530.51</v>
      </c>
      <c r="F1214" s="399">
        <v>20.947955157895965</v>
      </c>
      <c r="G1214" s="400">
        <f t="shared" si="3087"/>
        <v>6882042.3914806917</v>
      </c>
      <c r="H1214" s="400"/>
      <c r="I1214" s="401"/>
      <c r="J1214" s="401"/>
      <c r="K1214" s="513"/>
      <c r="L1214" s="401"/>
      <c r="M1214" s="648">
        <f>I1214+K1214</f>
        <v>0</v>
      </c>
      <c r="N1214" s="401">
        <f>M1214*$E1214</f>
        <v>0</v>
      </c>
      <c r="O1214" s="513"/>
      <c r="P1214" s="401"/>
      <c r="Q1214" s="648">
        <f>M1214+O1214</f>
        <v>0</v>
      </c>
      <c r="R1214" s="401">
        <f>Q1214*$E1214</f>
        <v>0</v>
      </c>
      <c r="S1214" s="540"/>
      <c r="T1214" s="401">
        <f>S1214*E1214</f>
        <v>0</v>
      </c>
      <c r="U1214" s="648">
        <f>Q1214+S1214</f>
        <v>0</v>
      </c>
      <c r="V1214" s="401">
        <f>U1214*$E1214</f>
        <v>0</v>
      </c>
      <c r="W1214" s="429"/>
      <c r="X1214" s="401">
        <f>W1214*E1214</f>
        <v>0</v>
      </c>
      <c r="Y1214" s="648">
        <f>U1214+W1214</f>
        <v>0</v>
      </c>
      <c r="Z1214" s="401">
        <f>Y1214*$E1214</f>
        <v>0</v>
      </c>
      <c r="AA1214" s="513"/>
      <c r="AB1214" s="401">
        <f>AA1214*$E1214</f>
        <v>0</v>
      </c>
      <c r="AC1214" s="648">
        <f>Y1214+AA1214</f>
        <v>0</v>
      </c>
      <c r="AD1214" s="401">
        <f>AC1214*$E1214</f>
        <v>0</v>
      </c>
      <c r="AE1214" s="513"/>
      <c r="AF1214" s="401">
        <f>AE1214*$E1214</f>
        <v>0</v>
      </c>
      <c r="AG1214" s="648">
        <f>AC1214+AE1214</f>
        <v>0</v>
      </c>
      <c r="AH1214" s="401">
        <f>AG1214*$E1214</f>
        <v>0</v>
      </c>
      <c r="AI1214" s="513"/>
      <c r="AJ1214" s="401">
        <f>AI1214*$E1214</f>
        <v>0</v>
      </c>
      <c r="AK1214" s="648">
        <f t="shared" si="3056"/>
        <v>0</v>
      </c>
      <c r="AL1214" s="401">
        <f>AK1214*$E1214</f>
        <v>0</v>
      </c>
      <c r="AM1214" s="519"/>
      <c r="AN1214" s="429">
        <f t="shared" si="2919"/>
        <v>0</v>
      </c>
      <c r="AO1214" s="662">
        <f>AK1214+AM1214</f>
        <v>0</v>
      </c>
      <c r="AP1214" s="429">
        <f>AO1214*$E1214</f>
        <v>0</v>
      </c>
      <c r="AQ1214" s="591"/>
      <c r="AR1214" s="401">
        <f t="shared" si="2921"/>
        <v>0</v>
      </c>
      <c r="AS1214" s="662">
        <f>AO1214+AQ1214</f>
        <v>0</v>
      </c>
      <c r="AT1214" s="429">
        <f>AS1214*$E1214</f>
        <v>0</v>
      </c>
      <c r="AU1214" s="513"/>
      <c r="AV1214" s="401">
        <f>AU1214*$E1214</f>
        <v>0</v>
      </c>
      <c r="AW1214" s="662">
        <f>AS1214+AU1214</f>
        <v>0</v>
      </c>
      <c r="AX1214" s="429">
        <f>AW1214*$E1214</f>
        <v>0</v>
      </c>
      <c r="AY1214" s="513"/>
      <c r="AZ1214" s="681">
        <f t="shared" si="3015"/>
        <v>0</v>
      </c>
      <c r="BA1214" s="662">
        <f>AW1214+AY1214</f>
        <v>0</v>
      </c>
      <c r="BB1214" s="429">
        <f>BA1214*$E1214</f>
        <v>0</v>
      </c>
      <c r="BC1214" s="513"/>
      <c r="BD1214" s="681">
        <f>BC1214*$E1214</f>
        <v>0</v>
      </c>
      <c r="BE1214" s="662">
        <f>BA1214+BC1214</f>
        <v>0</v>
      </c>
      <c r="BF1214" s="429">
        <f>BE1214*$E1214</f>
        <v>0</v>
      </c>
      <c r="BG1214" s="513"/>
      <c r="BH1214" s="681">
        <f>BG1214*$E1214</f>
        <v>0</v>
      </c>
      <c r="BI1214" s="662">
        <f>BE1214+BG1214</f>
        <v>0</v>
      </c>
      <c r="BJ1214" s="429">
        <f>BI1214*$E1214</f>
        <v>0</v>
      </c>
      <c r="BK1214" s="513"/>
      <c r="BL1214" s="681">
        <f>BK1214*$E1214</f>
        <v>0</v>
      </c>
      <c r="BM1214" s="662">
        <f>BI1214+BK1214</f>
        <v>0</v>
      </c>
      <c r="BN1214" s="429">
        <f>BM1214*$E1214</f>
        <v>0</v>
      </c>
      <c r="BO1214" s="718"/>
      <c r="BP1214" s="706">
        <f>BO1214*$E1214</f>
        <v>0</v>
      </c>
      <c r="BQ1214" s="718">
        <f>BM1214+BO1214</f>
        <v>0</v>
      </c>
      <c r="BR1214" s="706">
        <f>BQ1214*$E1214</f>
        <v>0</v>
      </c>
      <c r="BS1214" s="718"/>
      <c r="BT1214" s="706">
        <f>BS1214*$E1214</f>
        <v>0</v>
      </c>
      <c r="BU1214" s="718">
        <f>BQ1214+BS1214</f>
        <v>0</v>
      </c>
      <c r="BV1214" s="706">
        <f>BU1214*$E1214</f>
        <v>0</v>
      </c>
      <c r="BW1214" s="718"/>
      <c r="BX1214" s="706">
        <f>BW1214*$E1214</f>
        <v>0</v>
      </c>
      <c r="BY1214" s="718">
        <f>BU1214+BW1214</f>
        <v>0</v>
      </c>
      <c r="BZ1214" s="706">
        <f>BY1214*$E1214</f>
        <v>0</v>
      </c>
      <c r="CA1214" s="718"/>
      <c r="CB1214" s="706">
        <f>CA1214*$E1214</f>
        <v>0</v>
      </c>
      <c r="CC1214" s="718">
        <f>BY1214+CA1214</f>
        <v>0</v>
      </c>
      <c r="CD1214" s="706">
        <f>CC1214*$E1214</f>
        <v>0</v>
      </c>
    </row>
    <row r="1215" spans="2:84" ht="72">
      <c r="B1215" s="395" t="s">
        <v>409</v>
      </c>
      <c r="C1215" s="396" t="s">
        <v>410</v>
      </c>
      <c r="D1215" s="397" t="s">
        <v>404</v>
      </c>
      <c r="E1215" s="398">
        <v>23143.23</v>
      </c>
      <c r="F1215" s="399">
        <v>0</v>
      </c>
      <c r="G1215" s="400">
        <f>F1215*E1215</f>
        <v>0</v>
      </c>
      <c r="H1215" s="429"/>
      <c r="I1215" s="429"/>
      <c r="J1215" s="429"/>
      <c r="K1215" s="429"/>
      <c r="L1215" s="429"/>
      <c r="M1215" s="648">
        <f>I1215+K1215</f>
        <v>0</v>
      </c>
      <c r="N1215" s="401">
        <f>M1215*$E1215</f>
        <v>0</v>
      </c>
      <c r="O1215" s="519"/>
      <c r="P1215" s="429"/>
      <c r="Q1215" s="648">
        <f>M1215+O1215</f>
        <v>0</v>
      </c>
      <c r="R1215" s="401">
        <f>Q1215*$E1215</f>
        <v>0</v>
      </c>
      <c r="S1215" s="545"/>
      <c r="T1215" s="429"/>
      <c r="U1215" s="648">
        <f>Q1215+S1215</f>
        <v>0</v>
      </c>
      <c r="V1215" s="401">
        <f>U1215*$E1215</f>
        <v>0</v>
      </c>
      <c r="W1215" s="429">
        <v>509.55</v>
      </c>
      <c r="X1215" s="401">
        <f>W1215*E1215</f>
        <v>11792632.8465</v>
      </c>
      <c r="Y1215" s="648">
        <f>U1215+W1215</f>
        <v>509.55</v>
      </c>
      <c r="Z1215" s="401">
        <f>Y1215*$E1215</f>
        <v>11792632.8465</v>
      </c>
      <c r="AA1215" s="513"/>
      <c r="AB1215" s="401">
        <f>AA1215*$E1215</f>
        <v>0</v>
      </c>
      <c r="AC1215" s="648">
        <f>Y1215+AA1215</f>
        <v>509.55</v>
      </c>
      <c r="AD1215" s="401">
        <f>AC1215*$E1215</f>
        <v>11792632.8465</v>
      </c>
      <c r="AE1215" s="513"/>
      <c r="AF1215" s="401">
        <f>AE1215*$E1215</f>
        <v>0</v>
      </c>
      <c r="AG1215" s="648">
        <f>AC1215+AE1215</f>
        <v>509.55</v>
      </c>
      <c r="AH1215" s="401">
        <f>AG1215*$E1215</f>
        <v>11792632.8465</v>
      </c>
      <c r="AI1215" s="513"/>
      <c r="AJ1215" s="401">
        <f>AI1215*$E1215</f>
        <v>0</v>
      </c>
      <c r="AK1215" s="648">
        <f t="shared" si="3056"/>
        <v>509.55</v>
      </c>
      <c r="AL1215" s="401">
        <f>AK1215*$E1215</f>
        <v>11792632.8465</v>
      </c>
      <c r="AM1215" s="519"/>
      <c r="AN1215" s="429">
        <f t="shared" si="2919"/>
        <v>0</v>
      </c>
      <c r="AO1215" s="662">
        <f>AK1215+AM1215</f>
        <v>509.55</v>
      </c>
      <c r="AP1215" s="429">
        <f>AO1215*$E1215</f>
        <v>11792632.8465</v>
      </c>
      <c r="AQ1215" s="596"/>
      <c r="AR1215" s="401">
        <f t="shared" si="2921"/>
        <v>0</v>
      </c>
      <c r="AS1215" s="662">
        <f>AO1215+AQ1215</f>
        <v>509.55</v>
      </c>
      <c r="AT1215" s="429">
        <f>AS1215*$E1215</f>
        <v>11792632.8465</v>
      </c>
      <c r="AU1215" s="519"/>
      <c r="AV1215" s="401">
        <f>AU1215*$E1215</f>
        <v>0</v>
      </c>
      <c r="AW1215" s="662">
        <f>AS1215+AU1215</f>
        <v>509.55</v>
      </c>
      <c r="AX1215" s="429">
        <f>AW1215*$E1215</f>
        <v>11792632.8465</v>
      </c>
      <c r="AY1215" s="519"/>
      <c r="AZ1215" s="684">
        <f t="shared" si="3015"/>
        <v>0</v>
      </c>
      <c r="BA1215" s="662">
        <f>AW1215+AY1215</f>
        <v>509.55</v>
      </c>
      <c r="BB1215" s="429">
        <f>BA1215*$E1215</f>
        <v>11792632.8465</v>
      </c>
      <c r="BC1215" s="519"/>
      <c r="BD1215" s="684">
        <f>BC1215*$E1215</f>
        <v>0</v>
      </c>
      <c r="BE1215" s="662">
        <f>BA1215+BC1215</f>
        <v>509.55</v>
      </c>
      <c r="BF1215" s="429">
        <f>BE1215*$E1215</f>
        <v>11792632.8465</v>
      </c>
      <c r="BG1215" s="519"/>
      <c r="BH1215" s="684">
        <f>BG1215*$E1215</f>
        <v>0</v>
      </c>
      <c r="BI1215" s="662">
        <f>BE1215+BG1215</f>
        <v>509.55</v>
      </c>
      <c r="BJ1215" s="429">
        <f>BI1215*$E1215</f>
        <v>11792632.8465</v>
      </c>
      <c r="BK1215" s="519"/>
      <c r="BL1215" s="684">
        <f>BK1215*$E1215</f>
        <v>0</v>
      </c>
      <c r="BM1215" s="662">
        <f>BI1215+BK1215</f>
        <v>509.55</v>
      </c>
      <c r="BN1215" s="429">
        <f>BM1215*$E1215</f>
        <v>11792632.8465</v>
      </c>
      <c r="BO1215" s="429"/>
      <c r="BP1215" s="429">
        <f>BO1215*$E1215</f>
        <v>0</v>
      </c>
      <c r="BQ1215" s="429">
        <f>BM1215+BO1215</f>
        <v>509.55</v>
      </c>
      <c r="BR1215" s="429">
        <f>BQ1215*$E1215</f>
        <v>11792632.8465</v>
      </c>
      <c r="BS1215" s="429"/>
      <c r="BT1215" s="429">
        <f>BS1215*$E1215</f>
        <v>0</v>
      </c>
      <c r="BU1215" s="429">
        <f>BQ1215+BS1215</f>
        <v>509.55</v>
      </c>
      <c r="BV1215" s="429">
        <f>BU1215*$E1215</f>
        <v>11792632.8465</v>
      </c>
      <c r="BW1215" s="519"/>
      <c r="BX1215" s="429">
        <f>BW1215*$E1215</f>
        <v>0</v>
      </c>
      <c r="BY1215" s="429">
        <f>BU1215+BW1215</f>
        <v>509.55</v>
      </c>
      <c r="BZ1215" s="429">
        <f>BY1215*$E1215</f>
        <v>11792632.8465</v>
      </c>
      <c r="CA1215" s="519"/>
      <c r="CB1215" s="429">
        <f>CA1215*$E1215</f>
        <v>0</v>
      </c>
      <c r="CC1215" s="429">
        <f>BY1215+CA1215</f>
        <v>509.55</v>
      </c>
      <c r="CD1215" s="429">
        <f>CC1215*$E1215</f>
        <v>11792632.8465</v>
      </c>
      <c r="CE1215" s="475"/>
      <c r="CF1215" s="477">
        <f>CF13+CF1041+CF1144+CF1164+CF1175+CF1192</f>
        <v>42066064431.760597</v>
      </c>
    </row>
    <row r="1216" spans="2:84">
      <c r="B1216" s="360"/>
      <c r="C1216" s="360"/>
      <c r="D1216" s="360"/>
      <c r="E1216" s="360"/>
      <c r="F1216" s="360"/>
      <c r="G1216" s="360"/>
      <c r="H1216" s="360"/>
      <c r="I1216" s="469"/>
      <c r="J1216" s="469"/>
      <c r="K1216" s="469"/>
      <c r="L1216" s="469"/>
      <c r="M1216" s="469"/>
      <c r="N1216" s="469"/>
      <c r="O1216" s="469"/>
      <c r="P1216" s="469"/>
      <c r="Q1216" s="579"/>
      <c r="R1216" s="469"/>
      <c r="S1216" s="549"/>
      <c r="T1216" s="469"/>
      <c r="U1216" s="469"/>
      <c r="V1216" s="469"/>
      <c r="W1216" s="469"/>
      <c r="X1216" s="469"/>
      <c r="Y1216" s="469"/>
      <c r="Z1216" s="469"/>
      <c r="AA1216" s="579"/>
      <c r="AB1216" s="469"/>
      <c r="AC1216" s="469"/>
      <c r="AD1216" s="469"/>
      <c r="AE1216" s="579"/>
      <c r="AF1216" s="469"/>
      <c r="AG1216" s="469"/>
      <c r="AH1216" s="469"/>
      <c r="AI1216" s="579"/>
      <c r="AJ1216" s="469"/>
      <c r="AK1216" s="579"/>
      <c r="AL1216" s="469"/>
      <c r="AM1216" s="613"/>
      <c r="AN1216" s="614"/>
      <c r="AO1216" s="613"/>
      <c r="AP1216" s="614"/>
      <c r="AQ1216" s="601"/>
      <c r="AR1216" s="469"/>
      <c r="AS1216" s="579"/>
      <c r="AT1216" s="469"/>
      <c r="AU1216" s="605"/>
      <c r="AV1216" s="469"/>
      <c r="AW1216" s="601"/>
      <c r="AX1216" s="468"/>
      <c r="AY1216" s="579"/>
      <c r="AZ1216" s="526"/>
      <c r="BC1216" s="579"/>
      <c r="BD1216" s="526"/>
      <c r="BG1216" s="579"/>
      <c r="BH1216" s="526"/>
      <c r="BK1216" s="579"/>
      <c r="BL1216" s="526"/>
      <c r="CE1216" s="468"/>
      <c r="CF1216" s="484"/>
    </row>
    <row r="1217" spans="1:84" ht="18.75" thickBot="1">
      <c r="B1217" s="463"/>
      <c r="C1217" s="464"/>
      <c r="D1217" s="465"/>
      <c r="E1217" s="466"/>
      <c r="F1217" s="467"/>
      <c r="G1217" s="468"/>
      <c r="H1217" s="469"/>
      <c r="I1217" s="469"/>
      <c r="J1217" s="469"/>
      <c r="K1217" s="469"/>
      <c r="L1217" s="469"/>
      <c r="M1217" s="469"/>
      <c r="N1217" s="469"/>
      <c r="O1217" s="469"/>
      <c r="P1217" s="469"/>
      <c r="Q1217" s="579"/>
      <c r="R1217" s="469"/>
      <c r="S1217" s="549"/>
      <c r="T1217" s="469"/>
      <c r="U1217" s="469"/>
      <c r="V1217" s="469"/>
      <c r="W1217" s="469"/>
      <c r="X1217" s="469"/>
      <c r="Y1217" s="469"/>
      <c r="Z1217" s="469"/>
      <c r="AA1217" s="579"/>
      <c r="AB1217" s="469"/>
      <c r="AC1217" s="469"/>
      <c r="AD1217" s="469"/>
      <c r="AE1217" s="579"/>
      <c r="AF1217" s="469"/>
      <c r="AG1217" s="469"/>
      <c r="AH1217" s="469"/>
      <c r="AI1217" s="579"/>
      <c r="AJ1217" s="469"/>
      <c r="AK1217" s="579"/>
      <c r="AL1217" s="469"/>
      <c r="AM1217" s="613"/>
      <c r="AN1217" s="614"/>
      <c r="AO1217" s="613"/>
      <c r="AP1217" s="614"/>
      <c r="AQ1217" s="601"/>
      <c r="AR1217" s="469"/>
      <c r="AS1217" s="579"/>
      <c r="AT1217" s="469"/>
      <c r="AU1217" s="605"/>
      <c r="AV1217" s="469"/>
      <c r="AW1217" s="601"/>
      <c r="AX1217" s="468"/>
      <c r="AY1217" s="579"/>
      <c r="AZ1217" s="526"/>
      <c r="BC1217" s="579"/>
      <c r="BD1217" s="526"/>
      <c r="BG1217" s="579"/>
      <c r="BH1217" s="526"/>
      <c r="BK1217" s="579"/>
      <c r="BL1217" s="526"/>
      <c r="CE1217" s="468"/>
      <c r="CF1217" s="484">
        <f>+CF1215*$D$1220</f>
        <v>8833873530.6697254</v>
      </c>
    </row>
    <row r="1218" spans="1:84">
      <c r="A1218" s="379" t="s">
        <v>1746</v>
      </c>
      <c r="B1218" s="470"/>
      <c r="C1218" s="471" t="s">
        <v>2419</v>
      </c>
      <c r="D1218" s="472"/>
      <c r="E1218" s="473"/>
      <c r="F1218" s="474"/>
      <c r="G1218" s="475"/>
      <c r="H1218" s="476">
        <f>H13+H1044+H1147+H1167+H1178+H1195</f>
        <v>42066064431.760597</v>
      </c>
      <c r="I1218" s="475"/>
      <c r="J1218" s="477">
        <v>641626456.92810011</v>
      </c>
      <c r="K1218" s="477"/>
      <c r="L1218" s="477">
        <f>SUM(L13+L1044+L1147+L1167+L1178+L1195)</f>
        <v>187186927.00299999</v>
      </c>
      <c r="M1218" s="531"/>
      <c r="N1218" s="477">
        <f>J1218+L1218</f>
        <v>828813383.93110013</v>
      </c>
      <c r="O1218" s="531"/>
      <c r="P1218" s="477">
        <f>SUM(P13+P1044+P1147+P1167+P1178+P1195)</f>
        <v>427994076.42524499</v>
      </c>
      <c r="Q1218" s="585"/>
      <c r="R1218" s="531"/>
      <c r="S1218" s="550"/>
      <c r="T1218" s="476">
        <f>T13+T1044+T1147+T1167+T1178+T1195</f>
        <v>186620154.80967999</v>
      </c>
      <c r="U1218" s="475"/>
      <c r="V1218" s="476">
        <f>V13+V1044+V1147+V1167+V1178+V1195</f>
        <v>2611390389.8354788</v>
      </c>
      <c r="W1218" s="475"/>
      <c r="X1218" s="476">
        <f>X13+X1044+X1147+X1167+X1178+X1195</f>
        <v>418070015.94317281</v>
      </c>
      <c r="Y1218" s="475"/>
      <c r="Z1218" s="476">
        <f>Z13+Z1044+Z1147+Z1167+Z1178+Z1195</f>
        <v>3041253038.6251526</v>
      </c>
      <c r="AA1218" s="580"/>
      <c r="AB1218" s="476">
        <f>AB13+AB1044+AB1147+AB1167+AB1178+AB1195</f>
        <v>955921316.18457949</v>
      </c>
      <c r="AC1218" s="475"/>
      <c r="AD1218" s="615">
        <f>AD13+AD1044+AD1147+AD1167+AD1178+AD1195</f>
        <v>3997174354.809732</v>
      </c>
      <c r="AE1218" s="580"/>
      <c r="AF1218" s="476">
        <f>AF13+AF1044+AF1147+AF1167+AF1178+AF1195</f>
        <v>1742760192.0108004</v>
      </c>
      <c r="AG1218" s="475"/>
      <c r="AH1218" s="615">
        <f>AH13+AH1044+AH1147+AH1167+AH1178+AH1195</f>
        <v>5463756871.1658335</v>
      </c>
      <c r="AI1218" s="580"/>
      <c r="AJ1218" s="476">
        <f>AJ13+AJ1044+AJ1147+AJ1167+AJ1178+AJ1195</f>
        <v>1352564214.239321</v>
      </c>
      <c r="AK1218" s="580"/>
      <c r="AL1218" s="615">
        <f>AL13+AL1044+AL1147+AL1167+AL1178+AL1195</f>
        <v>6804346797.8090563</v>
      </c>
      <c r="AM1218" s="580"/>
      <c r="AN1218" s="476">
        <f>AN13+AN1044+AN1147+AN1167+AN1178+AN1195</f>
        <v>433720316.63999999</v>
      </c>
      <c r="AO1218" s="678"/>
      <c r="AP1218" s="615">
        <f>AP13+AP1044+AP1147+AP1167+AP1178+AP1195</f>
        <v>7238067114.4490547</v>
      </c>
      <c r="AQ1218" s="677"/>
      <c r="AR1218" s="476">
        <f>AR13+AR1044+AR1147+AR1167+AR1178+AR1195</f>
        <v>1326846094.3715043</v>
      </c>
      <c r="AS1218" s="678"/>
      <c r="AT1218" s="615">
        <f>AT13+AT1044+AT1147+AT1167+AT1178+AT1195</f>
        <v>8711132682.11376</v>
      </c>
      <c r="AU1218" s="678"/>
      <c r="AV1218" s="476">
        <f>AV13+AV1044+AV1147+AV1167+AV1178+AV1195</f>
        <v>3295710619.3714685</v>
      </c>
      <c r="AW1218" s="602"/>
      <c r="AX1218" s="475"/>
      <c r="AY1218" s="678" t="s">
        <v>126</v>
      </c>
      <c r="AZ1218" s="476">
        <f>AZ13+AZ1044+AZ1147+AZ1167+AZ1178+AZ1195</f>
        <v>94385901.831599981</v>
      </c>
      <c r="BA1218" s="602"/>
      <c r="BB1218" s="475"/>
      <c r="BC1218" s="678" t="s">
        <v>126</v>
      </c>
      <c r="BD1218" s="476">
        <f>BD13+BD1044+BD1147+BD1167+BD1178+BD1195</f>
        <v>405181788.53069997</v>
      </c>
      <c r="BE1218" s="602"/>
      <c r="BF1218" s="475"/>
      <c r="BG1218" s="678" t="s">
        <v>126</v>
      </c>
      <c r="BH1218" s="476">
        <f>BH13+BH1044+BH1147+BH1167+BH1178+BH1195</f>
        <v>268155474.20528004</v>
      </c>
      <c r="BI1218" s="602"/>
      <c r="BJ1218" s="475"/>
      <c r="BK1218" s="678" t="s">
        <v>126</v>
      </c>
      <c r="BL1218" s="476">
        <f>BL13+BL1044+BL1147+BL1167+BL1178+BL1195</f>
        <v>1627137335.2535851</v>
      </c>
      <c r="BM1218" s="602"/>
      <c r="BN1218" s="475"/>
      <c r="BO1218" s="475"/>
      <c r="BP1218" s="475">
        <f>BP13+BP1044+BP1147+BP1167+BP1178+BP1195</f>
        <v>545232860.29540002</v>
      </c>
      <c r="BQ1218" s="475"/>
      <c r="BR1218" s="475"/>
      <c r="BS1218" s="475"/>
      <c r="BT1218" s="475">
        <f>BT13+BT1044+BT1147+BT1167+BT1178+BT1195</f>
        <v>624359220.93742502</v>
      </c>
      <c r="BU1218" s="475"/>
      <c r="BV1218" s="475"/>
      <c r="BW1218" s="475"/>
      <c r="BX1218" s="475">
        <f>BX13+BX1044+BX1147+BX1167+BX1178+BX1195</f>
        <v>1001488979.342925</v>
      </c>
      <c r="BY1218" s="475"/>
      <c r="BZ1218" s="475"/>
      <c r="CA1218" s="475"/>
      <c r="CB1218" s="475">
        <f>CB13+CB1044+CB1147+CB1167+CB1178+CB1195</f>
        <v>2520142176.78935</v>
      </c>
      <c r="CC1218" s="475"/>
      <c r="CD1218" s="475"/>
      <c r="CE1218" s="468"/>
      <c r="CF1218" s="484">
        <f>CF1215:CF1215*$D$1221</f>
        <v>841321288.63521194</v>
      </c>
    </row>
    <row r="1219" spans="1:84">
      <c r="A1219" s="379" t="s">
        <v>1746</v>
      </c>
      <c r="B1219" s="478"/>
      <c r="C1219" s="479"/>
      <c r="D1219" s="480"/>
      <c r="E1219" s="481"/>
      <c r="F1219" s="482"/>
      <c r="G1219" s="468"/>
      <c r="H1219" s="483"/>
      <c r="I1219" s="511"/>
      <c r="J1219" s="524"/>
      <c r="K1219" s="484"/>
      <c r="L1219" s="484"/>
      <c r="M1219" s="532"/>
      <c r="N1219" s="484">
        <f t="shared" ref="N1219:N1224" si="3088">J1219+L1219</f>
        <v>0</v>
      </c>
      <c r="O1219" s="532"/>
      <c r="P1219" s="484"/>
      <c r="Q1219" s="581"/>
      <c r="R1219" s="532"/>
      <c r="S1219" s="551"/>
      <c r="T1219" s="484">
        <f>N1219+P1219</f>
        <v>0</v>
      </c>
      <c r="U1219" s="532"/>
      <c r="V1219" s="484">
        <f>P1219+R1219</f>
        <v>0</v>
      </c>
      <c r="W1219" s="532"/>
      <c r="X1219" s="484">
        <f>P1219+R1219</f>
        <v>0</v>
      </c>
      <c r="Y1219" s="532"/>
      <c r="Z1219" s="484">
        <f>R1219+T1219</f>
        <v>0</v>
      </c>
      <c r="AA1219" s="581"/>
      <c r="AB1219" s="484">
        <f>R1219+T1219</f>
        <v>0</v>
      </c>
      <c r="AC1219" s="532"/>
      <c r="AD1219" s="616">
        <f>T1219+V1219</f>
        <v>0</v>
      </c>
      <c r="AE1219" s="581"/>
      <c r="AF1219" s="484">
        <f>T1219+X1219</f>
        <v>0</v>
      </c>
      <c r="AG1219" s="532"/>
      <c r="AH1219" s="616">
        <f>X1219+Z1219</f>
        <v>0</v>
      </c>
      <c r="AI1219" s="581"/>
      <c r="AJ1219" s="484">
        <f>X1219+AB1219</f>
        <v>0</v>
      </c>
      <c r="AK1219" s="581"/>
      <c r="AL1219" s="616">
        <f>AB1219+AD1219</f>
        <v>0</v>
      </c>
      <c r="AM1219" s="581"/>
      <c r="AN1219" s="484">
        <f>AB1219+AF1219</f>
        <v>0</v>
      </c>
      <c r="AO1219" s="581"/>
      <c r="AP1219" s="616">
        <f>AF1219+AH1219</f>
        <v>0</v>
      </c>
      <c r="AQ1219" s="603"/>
      <c r="AR1219" s="484">
        <f>AF1219+AJ1219</f>
        <v>0</v>
      </c>
      <c r="AS1219" s="581"/>
      <c r="AT1219" s="616">
        <f>AJ1219+AL1219</f>
        <v>0</v>
      </c>
      <c r="AU1219" s="605"/>
      <c r="AV1219" s="484">
        <f>AJ1219+AN1219</f>
        <v>0</v>
      </c>
      <c r="AW1219" s="603"/>
      <c r="AX1219" s="468"/>
      <c r="AY1219" s="688"/>
      <c r="AZ1219" s="484">
        <f>AN1219+AR1219</f>
        <v>0</v>
      </c>
      <c r="BA1219" s="603"/>
      <c r="BB1219" s="468"/>
      <c r="BC1219" s="688"/>
      <c r="BD1219" s="484">
        <f>AR1219+AV1219</f>
        <v>0</v>
      </c>
      <c r="BE1219" s="603"/>
      <c r="BF1219" s="468"/>
      <c r="BG1219" s="688"/>
      <c r="BH1219" s="484">
        <f>AV1219+AZ1219</f>
        <v>0</v>
      </c>
      <c r="BI1219" s="603"/>
      <c r="BJ1219" s="468"/>
      <c r="BK1219" s="688"/>
      <c r="BL1219" s="484">
        <f>AZ1219+BD1219</f>
        <v>0</v>
      </c>
      <c r="BM1219" s="603"/>
      <c r="BN1219" s="468"/>
      <c r="BO1219" s="468"/>
      <c r="BP1219" s="468">
        <f>BD1219+BH1219</f>
        <v>0</v>
      </c>
      <c r="BQ1219" s="468"/>
      <c r="BR1219" s="468"/>
      <c r="BS1219" s="468"/>
      <c r="BT1219" s="468">
        <f>BH1219+BL1219</f>
        <v>0</v>
      </c>
      <c r="BU1219" s="468"/>
      <c r="BV1219" s="468"/>
      <c r="BW1219" s="468"/>
      <c r="BX1219" s="468">
        <f>BL1219+BP1219</f>
        <v>0</v>
      </c>
      <c r="BY1219" s="468"/>
      <c r="BZ1219" s="468"/>
      <c r="CA1219" s="468"/>
      <c r="CB1219" s="468">
        <f>BP1219+BT1219</f>
        <v>0</v>
      </c>
      <c r="CC1219" s="468"/>
      <c r="CD1219" s="468"/>
      <c r="CE1219" s="468"/>
      <c r="CF1219" s="484">
        <f>+CF1215*$D$1222</f>
        <v>1682642577.2704239</v>
      </c>
    </row>
    <row r="1220" spans="1:84">
      <c r="A1220" s="379" t="s">
        <v>1746</v>
      </c>
      <c r="B1220" s="478"/>
      <c r="C1220" s="479" t="s">
        <v>2420</v>
      </c>
      <c r="D1220" s="485">
        <v>0.21</v>
      </c>
      <c r="E1220" s="481"/>
      <c r="F1220" s="482"/>
      <c r="G1220" s="468"/>
      <c r="H1220" s="483">
        <f>+H1218*$D$1220</f>
        <v>8833873530.6697254</v>
      </c>
      <c r="I1220" s="511"/>
      <c r="J1220" s="484">
        <v>134741555.95490101</v>
      </c>
      <c r="K1220" s="484"/>
      <c r="L1220" s="484">
        <f>+L1218*$D$1220</f>
        <v>39309254.670629993</v>
      </c>
      <c r="M1220" s="532"/>
      <c r="N1220" s="484">
        <f t="shared" si="3088"/>
        <v>174050810.62553102</v>
      </c>
      <c r="O1220" s="532"/>
      <c r="P1220" s="484">
        <f>+P1218*$D$1220</f>
        <v>89878756.049301445</v>
      </c>
      <c r="Q1220" s="581"/>
      <c r="R1220" s="532"/>
      <c r="S1220" s="551"/>
      <c r="T1220" s="484">
        <f>+T1218*$D$1220</f>
        <v>39190232.510032795</v>
      </c>
      <c r="U1220" s="532"/>
      <c r="V1220" s="484">
        <f>+V1218*$D$1220</f>
        <v>548391981.8654505</v>
      </c>
      <c r="W1220" s="532"/>
      <c r="X1220" s="484">
        <f>+X1218*$D$1220</f>
        <v>87794703.348066285</v>
      </c>
      <c r="Y1220" s="532"/>
      <c r="Z1220" s="484">
        <f>+Z1218*$D$1220</f>
        <v>638663138.11128199</v>
      </c>
      <c r="AA1220" s="581"/>
      <c r="AB1220" s="484">
        <f>+AB1218*$D$1220</f>
        <v>200743476.39876169</v>
      </c>
      <c r="AC1220" s="532"/>
      <c r="AD1220" s="616">
        <f>+AD1218*$D$1220</f>
        <v>839406614.51004362</v>
      </c>
      <c r="AE1220" s="581"/>
      <c r="AF1220" s="484">
        <f>+AF1218*$D$1220</f>
        <v>365979640.32226807</v>
      </c>
      <c r="AG1220" s="532"/>
      <c r="AH1220" s="616">
        <f>+AH1218*$D$1220</f>
        <v>1147388942.9448249</v>
      </c>
      <c r="AI1220" s="581"/>
      <c r="AJ1220" s="484">
        <f>+AJ1218*$D$1220</f>
        <v>284038484.99025738</v>
      </c>
      <c r="AK1220" s="581"/>
      <c r="AL1220" s="616">
        <f>+AL1218*$D$1220</f>
        <v>1428912827.5399017</v>
      </c>
      <c r="AM1220" s="581"/>
      <c r="AN1220" s="484">
        <f>+AN1218*$D$1220</f>
        <v>91081266.494399995</v>
      </c>
      <c r="AO1220" s="581"/>
      <c r="AP1220" s="616">
        <f>+AP1218*$D$1220</f>
        <v>1519994094.0343015</v>
      </c>
      <c r="AQ1220" s="603"/>
      <c r="AR1220" s="484">
        <f>+AR1218*$D$1220</f>
        <v>278637679.81801587</v>
      </c>
      <c r="AS1220" s="581"/>
      <c r="AT1220" s="616">
        <f>+AT1218*$D$1220</f>
        <v>1829337863.2438896</v>
      </c>
      <c r="AU1220" s="605"/>
      <c r="AV1220" s="484">
        <f>+AV1218*$D$1220</f>
        <v>692099230.06800842</v>
      </c>
      <c r="AW1220" s="603"/>
      <c r="AX1220" s="468"/>
      <c r="AY1220" s="688" t="s">
        <v>126</v>
      </c>
      <c r="AZ1220" s="484">
        <f>+AZ1218*$D$1220</f>
        <v>19821039.384635996</v>
      </c>
      <c r="BA1220" s="603"/>
      <c r="BB1220" s="468"/>
      <c r="BC1220" s="688" t="s">
        <v>126</v>
      </c>
      <c r="BD1220" s="484">
        <f>+BD1218*$D$1220</f>
        <v>85088175.591446996</v>
      </c>
      <c r="BE1220" s="603"/>
      <c r="BF1220" s="468"/>
      <c r="BG1220" s="688" t="s">
        <v>126</v>
      </c>
      <c r="BH1220" s="484">
        <f>+BH1218*$D$1220</f>
        <v>56312649.583108805</v>
      </c>
      <c r="BI1220" s="603"/>
      <c r="BJ1220" s="468"/>
      <c r="BK1220" s="688" t="s">
        <v>126</v>
      </c>
      <c r="BL1220" s="484">
        <f>+BL1218*$D$1220</f>
        <v>341698840.40325284</v>
      </c>
      <c r="BM1220" s="603"/>
      <c r="BN1220" s="468"/>
      <c r="BO1220" s="468"/>
      <c r="BP1220" s="468">
        <f>+BP1218*$D$1220</f>
        <v>114498900.662034</v>
      </c>
      <c r="BQ1220" s="468"/>
      <c r="BR1220" s="468"/>
      <c r="BS1220" s="468"/>
      <c r="BT1220" s="468">
        <f>+BT1218*$D$1220</f>
        <v>131115436.39685924</v>
      </c>
      <c r="BU1220" s="468"/>
      <c r="BV1220" s="468"/>
      <c r="BW1220" s="468"/>
      <c r="BX1220" s="468">
        <f>+BX1218*$D$1220</f>
        <v>210312685.66201425</v>
      </c>
      <c r="BY1220" s="468"/>
      <c r="BZ1220" s="468"/>
      <c r="CA1220" s="468"/>
      <c r="CB1220" s="468">
        <f>+CB1218*$D$1220</f>
        <v>529229857.12576348</v>
      </c>
      <c r="CC1220" s="468"/>
      <c r="CD1220" s="468"/>
      <c r="CE1220" s="468"/>
      <c r="CF1220" s="484">
        <f>+CF1219*$D$1223</f>
        <v>319702089.68138057</v>
      </c>
    </row>
    <row r="1221" spans="1:84" ht="18.75" thickBot="1">
      <c r="A1221" s="379" t="s">
        <v>1746</v>
      </c>
      <c r="B1221" s="478"/>
      <c r="C1221" s="479" t="s">
        <v>2421</v>
      </c>
      <c r="D1221" s="485">
        <v>0.02</v>
      </c>
      <c r="E1221" s="481"/>
      <c r="F1221" s="482"/>
      <c r="G1221" s="468"/>
      <c r="H1221" s="483">
        <f>H1218:H1218*$D$1221</f>
        <v>841321288.63521194</v>
      </c>
      <c r="I1221" s="511"/>
      <c r="J1221" s="484">
        <v>12832529.138562003</v>
      </c>
      <c r="K1221" s="484"/>
      <c r="L1221" s="484">
        <f>L1218:L1218*$D$1221</f>
        <v>3743738.54006</v>
      </c>
      <c r="M1221" s="532"/>
      <c r="N1221" s="484">
        <f t="shared" si="3088"/>
        <v>16576267.678622004</v>
      </c>
      <c r="O1221" s="532"/>
      <c r="P1221" s="484">
        <f>P1218:P1218*$D$1221</f>
        <v>8559881.5285049006</v>
      </c>
      <c r="Q1221" s="581"/>
      <c r="R1221" s="532"/>
      <c r="S1221" s="551"/>
      <c r="T1221" s="484">
        <f>T1218:T1218*$D$1221</f>
        <v>3732403.0961936</v>
      </c>
      <c r="U1221" s="532"/>
      <c r="V1221" s="484">
        <f>V1218:V1218*$D$1221</f>
        <v>52227807.796709575</v>
      </c>
      <c r="W1221" s="532"/>
      <c r="X1221" s="484">
        <f>X1218:X1218*$D$1221</f>
        <v>8361400.3188634561</v>
      </c>
      <c r="Y1221" s="532"/>
      <c r="Z1221" s="484">
        <f>Z1218:Z1218*$D$1221</f>
        <v>60825060.772503056</v>
      </c>
      <c r="AA1221" s="581"/>
      <c r="AB1221" s="484">
        <f>AB1218:AB1218*$D$1221</f>
        <v>19118426.323691592</v>
      </c>
      <c r="AC1221" s="532"/>
      <c r="AD1221" s="616">
        <f>AD1218:AD1218*$D$1221</f>
        <v>79943487.09619464</v>
      </c>
      <c r="AE1221" s="581"/>
      <c r="AF1221" s="484">
        <f>AF1218:AF1218*$D$1221</f>
        <v>34855203.840216011</v>
      </c>
      <c r="AG1221" s="532"/>
      <c r="AH1221" s="616">
        <f>AH1218:AH1218*$D$1221</f>
        <v>109275137.42331667</v>
      </c>
      <c r="AI1221" s="581"/>
      <c r="AJ1221" s="484">
        <f>AJ1218:AJ1218*$D$1221</f>
        <v>27051284.284786422</v>
      </c>
      <c r="AK1221" s="581"/>
      <c r="AL1221" s="616">
        <f>AL1218:AL1218*$D$1221</f>
        <v>136086935.95618114</v>
      </c>
      <c r="AM1221" s="581"/>
      <c r="AN1221" s="484">
        <f>AN1218:AN1218*$D$1221</f>
        <v>8674406.332799999</v>
      </c>
      <c r="AO1221" s="581"/>
      <c r="AP1221" s="616">
        <f>AP1218:AP1218*$D$1221</f>
        <v>144761342.28898111</v>
      </c>
      <c r="AQ1221" s="603"/>
      <c r="AR1221" s="484">
        <f>AR1218:AR1218*$D$1221</f>
        <v>26536921.887430087</v>
      </c>
      <c r="AS1221" s="581"/>
      <c r="AT1221" s="616">
        <f>AT1218:AT1218*$D$1221</f>
        <v>174222653.64227521</v>
      </c>
      <c r="AU1221" s="605"/>
      <c r="AV1221" s="484">
        <f>AV1218:AV1218*$D$1221</f>
        <v>65914212.387429371</v>
      </c>
      <c r="AW1221" s="603"/>
      <c r="AX1221" s="468"/>
      <c r="AY1221" s="688" t="s">
        <v>126</v>
      </c>
      <c r="AZ1221" s="484">
        <f>AZ1218:AZ1218*$D$1221</f>
        <v>1887718.0366319995</v>
      </c>
      <c r="BA1221" s="603"/>
      <c r="BB1221" s="468"/>
      <c r="BC1221" s="688" t="s">
        <v>126</v>
      </c>
      <c r="BD1221" s="484">
        <f>BD1218:BD1218*$D$1221</f>
        <v>8103635.7706139991</v>
      </c>
      <c r="BE1221" s="603"/>
      <c r="BF1221" s="468"/>
      <c r="BG1221" s="688" t="s">
        <v>126</v>
      </c>
      <c r="BH1221" s="484">
        <f>BH1218:BH1218*$D$1221</f>
        <v>5363109.484105601</v>
      </c>
      <c r="BI1221" s="603"/>
      <c r="BJ1221" s="468"/>
      <c r="BK1221" s="688" t="s">
        <v>126</v>
      </c>
      <c r="BL1221" s="484">
        <f>BL1218:BL1218*$D$1221</f>
        <v>32542746.705071703</v>
      </c>
      <c r="BM1221" s="603"/>
      <c r="BN1221" s="468"/>
      <c r="BO1221" s="468"/>
      <c r="BP1221" s="468">
        <f>BP1218:BP1218*$D$1221</f>
        <v>10904657.205908</v>
      </c>
      <c r="BQ1221" s="468"/>
      <c r="BR1221" s="468"/>
      <c r="BS1221" s="468"/>
      <c r="BT1221" s="468">
        <f>BT1218:BT1218*$D$1221</f>
        <v>12487184.4187485</v>
      </c>
      <c r="BU1221" s="468"/>
      <c r="BV1221" s="468"/>
      <c r="BW1221" s="468"/>
      <c r="BX1221" s="468">
        <f>BX1218:BX1218*$D$1221</f>
        <v>20029779.5868585</v>
      </c>
      <c r="BY1221" s="468"/>
      <c r="BZ1221" s="468"/>
      <c r="CA1221" s="468"/>
      <c r="CB1221" s="468">
        <f>CB1218:CB1218*$D$1221</f>
        <v>50402843.535787001</v>
      </c>
      <c r="CC1221" s="468"/>
      <c r="CD1221" s="468"/>
      <c r="CE1221" s="492"/>
      <c r="CF1221" s="495">
        <f>SUM(CF1215:CF1220)</f>
        <v>53743603918.017342</v>
      </c>
    </row>
    <row r="1222" spans="1:84" ht="21" customHeight="1">
      <c r="A1222" s="379" t="s">
        <v>1746</v>
      </c>
      <c r="B1222" s="478"/>
      <c r="C1222" s="479" t="s">
        <v>2422</v>
      </c>
      <c r="D1222" s="486">
        <v>0.04</v>
      </c>
      <c r="E1222" s="481"/>
      <c r="F1222" s="482"/>
      <c r="G1222" s="468"/>
      <c r="H1222" s="483">
        <f>+H1218*$D$1222</f>
        <v>1682642577.2704239</v>
      </c>
      <c r="I1222" s="511"/>
      <c r="J1222" s="484">
        <v>25665058.277124006</v>
      </c>
      <c r="K1222" s="484"/>
      <c r="L1222" s="484">
        <f>+L1218*$D$1222</f>
        <v>7487477.0801200001</v>
      </c>
      <c r="M1222" s="532"/>
      <c r="N1222" s="484">
        <f t="shared" si="3088"/>
        <v>33152535.357244007</v>
      </c>
      <c r="O1222" s="532"/>
      <c r="P1222" s="484">
        <f>+P1218*$D$1222</f>
        <v>17119763.057009801</v>
      </c>
      <c r="Q1222" s="581"/>
      <c r="R1222" s="532"/>
      <c r="S1222" s="551"/>
      <c r="T1222" s="484">
        <f>+T1218*$D$1222</f>
        <v>7464806.1923872</v>
      </c>
      <c r="U1222" s="532"/>
      <c r="V1222" s="484">
        <f>+V1218*$D$1222</f>
        <v>104455615.59341915</v>
      </c>
      <c r="W1222" s="532"/>
      <c r="X1222" s="484">
        <f>+X1218*$D$1222</f>
        <v>16722800.637726912</v>
      </c>
      <c r="Y1222" s="532"/>
      <c r="Z1222" s="484">
        <f>+Z1218*$D$1222</f>
        <v>121650121.54500611</v>
      </c>
      <c r="AA1222" s="581"/>
      <c r="AB1222" s="484">
        <f>+AB1218*$D$1222</f>
        <v>38236852.647383183</v>
      </c>
      <c r="AC1222" s="532"/>
      <c r="AD1222" s="616">
        <f>+AD1218*$D$1222</f>
        <v>159886974.19238928</v>
      </c>
      <c r="AE1222" s="581"/>
      <c r="AF1222" s="484">
        <f>+AF1218*$D$1222</f>
        <v>69710407.680432022</v>
      </c>
      <c r="AG1222" s="532"/>
      <c r="AH1222" s="616">
        <f>+AH1218*$D$1222</f>
        <v>218550274.84663334</v>
      </c>
      <c r="AI1222" s="581"/>
      <c r="AJ1222" s="484">
        <f>+AJ1218*$D$1222</f>
        <v>54102568.569572844</v>
      </c>
      <c r="AK1222" s="581"/>
      <c r="AL1222" s="616">
        <f>+AL1218*$D$1222</f>
        <v>272173871.91236228</v>
      </c>
      <c r="AM1222" s="581"/>
      <c r="AN1222" s="484">
        <f>+AN1218*$D$1222</f>
        <v>17348812.665599998</v>
      </c>
      <c r="AO1222" s="581"/>
      <c r="AP1222" s="616">
        <f>+AP1218*$D$1222</f>
        <v>289522684.57796222</v>
      </c>
      <c r="AQ1222" s="603"/>
      <c r="AR1222" s="484">
        <f>+AR1218*$D$1222</f>
        <v>53073843.774860173</v>
      </c>
      <c r="AS1222" s="581"/>
      <c r="AT1222" s="616">
        <f>+AT1218*$D$1222</f>
        <v>348445307.28455043</v>
      </c>
      <c r="AU1222" s="605"/>
      <c r="AV1222" s="484">
        <f>+AV1218*$D$1222</f>
        <v>131828424.77485874</v>
      </c>
      <c r="AW1222" s="603"/>
      <c r="AX1222" s="468"/>
      <c r="AY1222" s="688" t="s">
        <v>126</v>
      </c>
      <c r="AZ1222" s="484">
        <f>+AZ1218*$D$1222</f>
        <v>3775436.0732639991</v>
      </c>
      <c r="BA1222" s="603"/>
      <c r="BB1222" s="468"/>
      <c r="BC1222" s="688" t="s">
        <v>126</v>
      </c>
      <c r="BD1222" s="484">
        <f>+BD1218*$D$1222</f>
        <v>16207271.541227998</v>
      </c>
      <c r="BE1222" s="603"/>
      <c r="BF1222" s="468"/>
      <c r="BG1222" s="688" t="s">
        <v>126</v>
      </c>
      <c r="BH1222" s="484">
        <f>+BH1218*$D$1222</f>
        <v>10726218.968211202</v>
      </c>
      <c r="BI1222" s="603"/>
      <c r="BJ1222" s="468"/>
      <c r="BK1222" s="688" t="s">
        <v>126</v>
      </c>
      <c r="BL1222" s="484">
        <f>+BL1218*$D$1222</f>
        <v>65085493.410143405</v>
      </c>
      <c r="BM1222" s="603"/>
      <c r="BN1222" s="468"/>
      <c r="BO1222" s="468"/>
      <c r="BP1222" s="468">
        <f>+BP1218*$D$1222</f>
        <v>21809314.411816001</v>
      </c>
      <c r="BQ1222" s="468"/>
      <c r="BR1222" s="468"/>
      <c r="BS1222" s="468"/>
      <c r="BT1222" s="468">
        <f>+BT1218*$D$1222</f>
        <v>24974368.837497</v>
      </c>
      <c r="BU1222" s="468"/>
      <c r="BV1222" s="468"/>
      <c r="BW1222" s="468"/>
      <c r="BX1222" s="468">
        <f>+BX1218*$D$1222</f>
        <v>40059559.173717</v>
      </c>
      <c r="BY1222" s="468"/>
      <c r="BZ1222" s="468"/>
      <c r="CA1222" s="468"/>
      <c r="CB1222" s="468">
        <f>+CB1218*$D$1222</f>
        <v>100805687.071574</v>
      </c>
      <c r="CC1222" s="468"/>
      <c r="CD1222" s="468"/>
    </row>
    <row r="1223" spans="1:84">
      <c r="A1223" s="379" t="s">
        <v>1746</v>
      </c>
      <c r="B1223" s="478"/>
      <c r="C1223" s="479" t="s">
        <v>2423</v>
      </c>
      <c r="D1223" s="486">
        <v>0.19</v>
      </c>
      <c r="E1223" s="481"/>
      <c r="F1223" s="482"/>
      <c r="G1223" s="468"/>
      <c r="H1223" s="483">
        <f>+H1222*$D$1223</f>
        <v>319702089.68138057</v>
      </c>
      <c r="I1223" s="511"/>
      <c r="J1223" s="484">
        <v>4876361.0726535609</v>
      </c>
      <c r="K1223" s="484"/>
      <c r="L1223" s="484">
        <f>+L1222*$D$1223</f>
        <v>1422620.6452228001</v>
      </c>
      <c r="M1223" s="532"/>
      <c r="N1223" s="484">
        <f t="shared" si="3088"/>
        <v>6298981.7178763608</v>
      </c>
      <c r="O1223" s="532"/>
      <c r="P1223" s="484">
        <f>+P1222*$D$1223</f>
        <v>3252754.9808318624</v>
      </c>
      <c r="Q1223" s="581"/>
      <c r="R1223" s="532"/>
      <c r="S1223" s="551"/>
      <c r="T1223" s="484">
        <f>+T1222*$D$1223</f>
        <v>1418313.1765535681</v>
      </c>
      <c r="U1223" s="532"/>
      <c r="V1223" s="484">
        <f>+V1222*$D$1223</f>
        <v>19846566.962749638</v>
      </c>
      <c r="W1223" s="532"/>
      <c r="X1223" s="484">
        <f>+X1222*$D$1223</f>
        <v>3177332.1211681133</v>
      </c>
      <c r="Y1223" s="532"/>
      <c r="Z1223" s="484">
        <f>+Z1222*$D$1223</f>
        <v>23113523.093551163</v>
      </c>
      <c r="AA1223" s="581"/>
      <c r="AB1223" s="484">
        <f>+AB1222*$D$1223</f>
        <v>7265002.0030028047</v>
      </c>
      <c r="AC1223" s="532"/>
      <c r="AD1223" s="616">
        <f>+AD1222*$D$1223</f>
        <v>30378525.096553963</v>
      </c>
      <c r="AE1223" s="581"/>
      <c r="AF1223" s="484">
        <f>+AF1222*$D$1223</f>
        <v>13244977.459282083</v>
      </c>
      <c r="AG1223" s="532"/>
      <c r="AH1223" s="616">
        <f>+AH1222*$D$1223</f>
        <v>41524552.22086034</v>
      </c>
      <c r="AI1223" s="581"/>
      <c r="AJ1223" s="484">
        <f>+AJ1222*$D$1223</f>
        <v>10279488.028218841</v>
      </c>
      <c r="AK1223" s="581"/>
      <c r="AL1223" s="616">
        <f>+AL1222*$D$1223</f>
        <v>51713035.663348831</v>
      </c>
      <c r="AM1223" s="581"/>
      <c r="AN1223" s="484">
        <f>+AN1222*$D$1223</f>
        <v>3296274.4064639998</v>
      </c>
      <c r="AO1223" s="581"/>
      <c r="AP1223" s="616">
        <f>+AP1222*$D$1223</f>
        <v>55009310.069812819</v>
      </c>
      <c r="AQ1223" s="603"/>
      <c r="AR1223" s="484">
        <f>+AR1222*$D$1223</f>
        <v>10084030.317223433</v>
      </c>
      <c r="AS1223" s="581"/>
      <c r="AT1223" s="616">
        <f>+AT1222*$D$1223</f>
        <v>66204608.384064585</v>
      </c>
      <c r="AU1223" s="605"/>
      <c r="AV1223" s="484">
        <f>+AV1222*$D$1223</f>
        <v>25047400.707223162</v>
      </c>
      <c r="AW1223" s="603"/>
      <c r="AX1223" s="468"/>
      <c r="AY1223" s="688" t="s">
        <v>126</v>
      </c>
      <c r="AZ1223" s="484">
        <f>+AZ1222*$D$1223</f>
        <v>717332.85392015986</v>
      </c>
      <c r="BA1223" s="603"/>
      <c r="BB1223" s="468"/>
      <c r="BC1223" s="688" t="s">
        <v>126</v>
      </c>
      <c r="BD1223" s="484">
        <f>+BD1222*$D$1223</f>
        <v>3079381.5928333197</v>
      </c>
      <c r="BE1223" s="603"/>
      <c r="BF1223" s="468"/>
      <c r="BG1223" s="688" t="s">
        <v>126</v>
      </c>
      <c r="BH1223" s="484">
        <f>+BH1222*$D$1223</f>
        <v>2037981.6039601285</v>
      </c>
      <c r="BI1223" s="603"/>
      <c r="BJ1223" s="468"/>
      <c r="BK1223" s="688" t="s">
        <v>126</v>
      </c>
      <c r="BL1223" s="484">
        <f>+BL1222*$D$1223</f>
        <v>12366243.747927247</v>
      </c>
      <c r="BM1223" s="603"/>
      <c r="BN1223" s="468"/>
      <c r="BO1223" s="468"/>
      <c r="BP1223" s="468">
        <f>+BP1222*$D$1223</f>
        <v>4143769.7382450402</v>
      </c>
      <c r="BQ1223" s="468"/>
      <c r="BR1223" s="468"/>
      <c r="BS1223" s="468"/>
      <c r="BT1223" s="468">
        <f>+BT1222*$D$1223</f>
        <v>4745130.0791244302</v>
      </c>
      <c r="BU1223" s="468"/>
      <c r="BV1223" s="468"/>
      <c r="BW1223" s="468"/>
      <c r="BX1223" s="468">
        <f>+BX1222*$D$1223</f>
        <v>7611316.2430062303</v>
      </c>
      <c r="BY1223" s="468"/>
      <c r="BZ1223" s="468"/>
      <c r="CA1223" s="468"/>
      <c r="CB1223" s="468">
        <f>+CB1222*$D$1223</f>
        <v>19153080.543599062</v>
      </c>
      <c r="CC1223" s="468"/>
      <c r="CD1223" s="468"/>
    </row>
    <row r="1224" spans="1:84" ht="18.75" thickBot="1">
      <c r="A1224" s="379" t="s">
        <v>1746</v>
      </c>
      <c r="B1224" s="487"/>
      <c r="C1224" s="488" t="s">
        <v>2424</v>
      </c>
      <c r="D1224" s="489"/>
      <c r="E1224" s="490"/>
      <c r="F1224" s="491"/>
      <c r="G1224" s="492"/>
      <c r="H1224" s="493">
        <f>53186647015</f>
        <v>53186647015</v>
      </c>
      <c r="I1224" s="512"/>
      <c r="J1224" s="495">
        <v>819741961.37134063</v>
      </c>
      <c r="K1224" s="495"/>
      <c r="L1224" s="495">
        <f>SUM(L1218:L1223)</f>
        <v>239150017.93903282</v>
      </c>
      <c r="M1224" s="533"/>
      <c r="N1224" s="495">
        <f t="shared" si="3088"/>
        <v>1058891979.3103734</v>
      </c>
      <c r="O1224" s="533"/>
      <c r="P1224" s="495">
        <f>SUM(P1218:P1223)</f>
        <v>546805232.04089296</v>
      </c>
      <c r="Q1224" s="582"/>
      <c r="R1224" s="533"/>
      <c r="S1224" s="552"/>
      <c r="T1224" s="495">
        <f>SUM(T1218:T1223)</f>
        <v>238425909.78484717</v>
      </c>
      <c r="U1224" s="533"/>
      <c r="V1224" s="495">
        <f>SUM(V1218:V1223)</f>
        <v>3336312362.0538073</v>
      </c>
      <c r="W1224" s="533"/>
      <c r="X1224" s="495">
        <f>SUM(X1218:X1223)</f>
        <v>534126252.36899757</v>
      </c>
      <c r="Y1224" s="533"/>
      <c r="Z1224" s="495">
        <f>SUM(Z1218:Z1223)</f>
        <v>3885504882.1474948</v>
      </c>
      <c r="AA1224" s="582"/>
      <c r="AB1224" s="495">
        <f>SUM(AB1218:AB1223)</f>
        <v>1221285073.5574188</v>
      </c>
      <c r="AC1224" s="533"/>
      <c r="AD1224" s="617">
        <f>SUM(AD1218:AD1223)</f>
        <v>5106789955.7049131</v>
      </c>
      <c r="AE1224" s="582"/>
      <c r="AF1224" s="495">
        <f>SUM(AF1218:AF1223)</f>
        <v>2226550421.3129983</v>
      </c>
      <c r="AG1224" s="533"/>
      <c r="AH1224" s="617">
        <f>SUM(AH1218:AH1223)</f>
        <v>6980495778.601469</v>
      </c>
      <c r="AI1224" s="582"/>
      <c r="AJ1224" s="495">
        <f>SUM(AJ1218:AJ1223)</f>
        <v>1728036040.1121566</v>
      </c>
      <c r="AK1224" s="582"/>
      <c r="AL1224" s="617">
        <f>SUM(AL1218:AL1223)</f>
        <v>8693233468.8808517</v>
      </c>
      <c r="AM1224" s="582"/>
      <c r="AN1224" s="495">
        <f>SUM(AN1218:AN1223)</f>
        <v>554121076.53926396</v>
      </c>
      <c r="AO1224" s="582"/>
      <c r="AP1224" s="617">
        <f>SUM(AP1218:AP1223)</f>
        <v>9247354545.4201126</v>
      </c>
      <c r="AQ1224" s="604"/>
      <c r="AR1224" s="495">
        <f>SUM(AR1218:AR1223)</f>
        <v>1695178570.169034</v>
      </c>
      <c r="AS1224" s="582"/>
      <c r="AT1224" s="617">
        <f>SUM(AT1218:AT1223)</f>
        <v>11129343114.668537</v>
      </c>
      <c r="AU1224" s="606"/>
      <c r="AV1224" s="495">
        <f>SUM(AV1218:AV1223)</f>
        <v>4210599887.3089881</v>
      </c>
      <c r="AW1224" s="604"/>
      <c r="AX1224" s="492"/>
      <c r="AY1224" s="689" t="s">
        <v>126</v>
      </c>
      <c r="AZ1224" s="495">
        <f>SUM(AZ1218:AZ1223)</f>
        <v>120587428.18005215</v>
      </c>
      <c r="BA1224" s="604"/>
      <c r="BB1224" s="492"/>
      <c r="BC1224" s="689" t="s">
        <v>126</v>
      </c>
      <c r="BD1224" s="495">
        <f>SUM(BD1218:BD1223)</f>
        <v>517660253.02682233</v>
      </c>
      <c r="BE1224" s="604"/>
      <c r="BF1224" s="492"/>
      <c r="BG1224" s="689" t="s">
        <v>126</v>
      </c>
      <c r="BH1224" s="495">
        <f>SUM(BH1218:BH1223)</f>
        <v>342595433.84466577</v>
      </c>
      <c r="BI1224" s="604"/>
      <c r="BJ1224" s="492"/>
      <c r="BK1224" s="689" t="s">
        <v>126</v>
      </c>
      <c r="BL1224" s="495">
        <f>SUM(BL1218:BL1223)</f>
        <v>2078830659.5199802</v>
      </c>
      <c r="BM1224" s="604"/>
      <c r="BN1224" s="492"/>
      <c r="BO1224" s="492"/>
      <c r="BP1224" s="492">
        <f>SUM(BP1218:BP1223)</f>
        <v>696589502.31340301</v>
      </c>
      <c r="BQ1224" s="492"/>
      <c r="BR1224" s="492"/>
      <c r="BS1224" s="492"/>
      <c r="BT1224" s="492">
        <f>SUM(BT1218:BT1223)</f>
        <v>797681340.66965425</v>
      </c>
      <c r="BU1224" s="492"/>
      <c r="BV1224" s="492"/>
      <c r="BW1224" s="492"/>
      <c r="BX1224" s="492">
        <f>SUM(BX1218:BX1223)</f>
        <v>1279502320.0085208</v>
      </c>
      <c r="BY1224" s="492"/>
      <c r="BZ1224" s="492"/>
      <c r="CA1224" s="492"/>
      <c r="CB1224" s="492">
        <f>SUM(CB1218:CB1223)</f>
        <v>3219733645.0660739</v>
      </c>
      <c r="CC1224" s="492"/>
      <c r="CD1224" s="492"/>
    </row>
    <row r="1225" spans="1:84" ht="18.75" thickBot="1">
      <c r="A1225" s="379" t="s">
        <v>1746</v>
      </c>
      <c r="B1225" s="1146" t="s">
        <v>2425</v>
      </c>
      <c r="C1225" s="1146"/>
      <c r="D1225" s="1147"/>
      <c r="E1225" s="1147"/>
      <c r="F1225" s="496"/>
      <c r="G1225" s="468"/>
      <c r="H1225" s="493">
        <v>53566647015</v>
      </c>
      <c r="J1225" s="525">
        <v>1.5412551972670331E-2</v>
      </c>
      <c r="K1225" s="530" t="s">
        <v>2426</v>
      </c>
      <c r="L1225" s="525">
        <f>L1224/H1224</f>
        <v>4.4964296747562671E-3</v>
      </c>
      <c r="M1225" s="525"/>
      <c r="N1225" s="525" t="s">
        <v>126</v>
      </c>
      <c r="O1225" s="525"/>
      <c r="P1225" s="525">
        <f>P1224/$H$1224</f>
        <v>1.0280874293254092E-2</v>
      </c>
      <c r="Q1225" s="583"/>
      <c r="R1225" s="525"/>
      <c r="S1225" s="553"/>
      <c r="T1225" s="525">
        <f>T1224/$H$1224</f>
        <v>4.4828152020488328E-3</v>
      </c>
      <c r="U1225" s="525"/>
      <c r="V1225" s="525"/>
      <c r="W1225" s="525"/>
      <c r="X1225" s="525">
        <f>X1224/$H$1224</f>
        <v>1.0042487773639129E-2</v>
      </c>
      <c r="Y1225" s="525"/>
      <c r="Z1225" s="525"/>
      <c r="AA1225" s="583"/>
      <c r="AB1225" s="525">
        <f>AB1224/$H$1224</f>
        <v>2.2962249776959716E-2</v>
      </c>
      <c r="AC1225" s="525"/>
      <c r="AD1225" s="525"/>
      <c r="AE1225" s="583"/>
      <c r="AF1225" s="525">
        <f>AF1224/$H$1224</f>
        <v>4.1862958961956256E-2</v>
      </c>
      <c r="AG1225" s="525"/>
      <c r="AH1225" s="649" t="s">
        <v>2427</v>
      </c>
      <c r="AI1225" s="526">
        <f>AJ13*(1.27+0.04*0.19)</f>
        <v>1652866302.8848095</v>
      </c>
      <c r="AJ1225" s="525">
        <f>AJ1224/$H$1224</f>
        <v>3.2490035320797833E-2</v>
      </c>
      <c r="AK1225" s="583"/>
      <c r="AL1225" s="525"/>
      <c r="AM1225" s="583"/>
      <c r="AN1225" s="525">
        <f>AN1224/$H$1224</f>
        <v>1.0418424691877787E-2</v>
      </c>
      <c r="AO1225" s="583"/>
      <c r="AP1225" s="674" t="s">
        <v>2427</v>
      </c>
      <c r="AQ1225" s="526">
        <f>AR13*(1.27+0.04*0.19)</f>
        <v>391155961.36411476</v>
      </c>
      <c r="AR1225" s="525">
        <f>AR1224/$H$1224</f>
        <v>3.1872258645876853E-2</v>
      </c>
      <c r="AT1225" s="674" t="s">
        <v>2427</v>
      </c>
      <c r="AU1225" s="526">
        <f>AV13*(1.27+0.04*0.19)</f>
        <v>4206486897.6913495</v>
      </c>
      <c r="AV1225" s="525">
        <f>AV1224/$H$1224</f>
        <v>7.9166484890869152E-2</v>
      </c>
      <c r="AX1225" s="674" t="s">
        <v>2427</v>
      </c>
      <c r="AY1225" s="526">
        <f>AZ13*(1.27+0.04*0.19)</f>
        <v>112778529.89514574</v>
      </c>
      <c r="AZ1225" s="529">
        <f>AZ1224/$H$1224</f>
        <v>2.2672500514281978E-3</v>
      </c>
      <c r="BC1225" s="526">
        <f>BD13*(1.27+0.04*0.19)</f>
        <v>517660253.02682233</v>
      </c>
      <c r="BD1225" s="529">
        <f>BD1224/$H$1224</f>
        <v>9.7328988022281019E-3</v>
      </c>
      <c r="BG1225" s="526">
        <f>BH13*(1.27+0.04*0.19)</f>
        <v>342330013.20969266</v>
      </c>
      <c r="BH1225" s="529">
        <f>BH1224/$H$1224</f>
        <v>6.4413805545599639E-3</v>
      </c>
      <c r="BK1225" s="526">
        <f>BL13*(1.27+0.04*0.19)</f>
        <v>1990213928.7788749</v>
      </c>
      <c r="BL1225" s="529">
        <f>BL1224/$H$1224</f>
        <v>3.9085574597956828E-2</v>
      </c>
      <c r="BN1225" s="360" t="s">
        <v>2428</v>
      </c>
      <c r="BO1225" s="526">
        <f>BP13*(1.27+0.04*0.19)</f>
        <v>694820620.95648086</v>
      </c>
      <c r="BP1225" s="529">
        <f>BP1224/$H$1224</f>
        <v>1.3097074950352611E-2</v>
      </c>
      <c r="BS1225" s="526">
        <f>BT13*(1.27+0.04*0.19)</f>
        <v>881087629.7016542</v>
      </c>
      <c r="BT1225" s="529">
        <f>BT1224/$H$1224</f>
        <v>1.4997774543762603E-2</v>
      </c>
      <c r="BW1225" s="526">
        <f>BX13*(1.27+0.04*0.19)</f>
        <v>1279502320.0085211</v>
      </c>
      <c r="BX1225" s="529">
        <f>BX1224/$H$1224</f>
        <v>2.4056833656907688E-2</v>
      </c>
      <c r="CA1225" s="526">
        <f>CB13*(1.27+0.04*0.19)</f>
        <v>3219733645.0660739</v>
      </c>
      <c r="CB1225" s="529">
        <f>CB1224/$H$1224</f>
        <v>6.0536503535521355E-2</v>
      </c>
    </row>
    <row r="1226" spans="1:84">
      <c r="A1226" s="379" t="s">
        <v>1746</v>
      </c>
      <c r="C1226" s="571"/>
      <c r="E1226" s="497"/>
      <c r="F1226" s="496"/>
      <c r="G1226" s="468"/>
      <c r="J1226" s="525">
        <v>0.49457478337256344</v>
      </c>
      <c r="K1226" s="530" t="s">
        <v>2429</v>
      </c>
      <c r="L1226" s="529">
        <f>L1225+J1226</f>
        <v>0.49907121304731972</v>
      </c>
      <c r="M1226" s="529"/>
      <c r="N1226" s="525" t="s">
        <v>126</v>
      </c>
      <c r="O1226" s="529"/>
      <c r="P1226" s="529">
        <f>P1225+L1226</f>
        <v>0.5093520873405738</v>
      </c>
      <c r="R1226" s="529"/>
      <c r="T1226" s="529" t="s">
        <v>126</v>
      </c>
      <c r="U1226" s="529"/>
      <c r="V1226" s="529"/>
      <c r="W1226" s="529"/>
      <c r="X1226" s="529" t="s">
        <v>126</v>
      </c>
      <c r="Y1226" s="529"/>
      <c r="Z1226" s="529"/>
      <c r="AB1226" s="529" t="s">
        <v>126</v>
      </c>
      <c r="AC1226" s="529"/>
      <c r="AD1226" s="529"/>
      <c r="AF1226" s="529" t="s">
        <v>126</v>
      </c>
      <c r="AG1226" s="529"/>
      <c r="AH1226" s="650" t="s">
        <v>2430</v>
      </c>
      <c r="AI1226" s="526">
        <f>AJ1044*(1.27+0.04*0.19)</f>
        <v>0</v>
      </c>
      <c r="AJ1226" s="529" t="s">
        <v>126</v>
      </c>
      <c r="AL1226" s="529"/>
      <c r="AN1226" s="529" t="s">
        <v>126</v>
      </c>
      <c r="AP1226" s="650" t="s">
        <v>2430</v>
      </c>
      <c r="AQ1226" s="526">
        <f>AR1044*(1.27+0.04*0.19)</f>
        <v>122314.95669888002</v>
      </c>
      <c r="AR1226" s="529" t="s">
        <v>126</v>
      </c>
      <c r="AT1226" s="650" t="s">
        <v>2430</v>
      </c>
      <c r="AU1226" s="526">
        <f>AV1044*(1.27+0.04*0.19)</f>
        <v>4112989.6176388799</v>
      </c>
      <c r="AV1226" s="529" t="s">
        <v>126</v>
      </c>
      <c r="AX1226" s="650" t="s">
        <v>2430</v>
      </c>
      <c r="AY1226" s="526">
        <f>AZ1044*(1.27+0.04*0.19)</f>
        <v>7808898.2849064004</v>
      </c>
      <c r="AZ1226" s="529" t="s">
        <v>126</v>
      </c>
      <c r="BC1226" s="526">
        <f>BD1044*(1.27+0.04*0.19)</f>
        <v>0</v>
      </c>
      <c r="BD1226" s="529" t="s">
        <v>126</v>
      </c>
      <c r="BG1226" s="526">
        <f>BH1044*(1.27+0.04*0.19)</f>
        <v>265420.63497312006</v>
      </c>
      <c r="BH1226" s="529" t="s">
        <v>126</v>
      </c>
      <c r="BK1226" s="526">
        <f>BL1044*(1.27+0.04*0.19)</f>
        <v>1947395.8842624</v>
      </c>
      <c r="BL1226" s="529" t="s">
        <v>126</v>
      </c>
      <c r="BN1226" s="360" t="s">
        <v>2431</v>
      </c>
      <c r="BO1226" s="526">
        <f>BP1044*(1.27+0.04*0.19)</f>
        <v>1768881.3569222402</v>
      </c>
      <c r="BP1226" s="360" t="s">
        <v>126</v>
      </c>
      <c r="BS1226" s="526">
        <f>BT1044*(1.27+0.04*0.19)</f>
        <v>0</v>
      </c>
      <c r="BT1226" s="360" t="s">
        <v>126</v>
      </c>
      <c r="BW1226" s="526">
        <f>BX1044*(1.27+0.04*0.19)</f>
        <v>0</v>
      </c>
      <c r="BX1226" s="360" t="s">
        <v>126</v>
      </c>
      <c r="CA1226" s="526">
        <f>CB1044*(1.27+0.04*0.19)</f>
        <v>0</v>
      </c>
      <c r="CB1226" s="360" t="s">
        <v>126</v>
      </c>
    </row>
    <row r="1227" spans="1:84">
      <c r="A1227" s="379" t="s">
        <v>1746</v>
      </c>
      <c r="C1227" s="571"/>
      <c r="E1227" s="497"/>
      <c r="F1227" s="496"/>
      <c r="G1227" s="468"/>
      <c r="AH1227" s="651" t="s">
        <v>2432</v>
      </c>
      <c r="AI1227" s="526">
        <f>AJ1195*(1.27+0.04*0.19)</f>
        <v>59727851.943665035</v>
      </c>
      <c r="AP1227" s="675" t="s">
        <v>2432</v>
      </c>
      <c r="AQ1227" s="526">
        <f>AR1147*(1.27+0.04*0.19)</f>
        <v>738772942.05563211</v>
      </c>
      <c r="AT1227" s="675" t="s">
        <v>2432</v>
      </c>
      <c r="AU1227" s="526">
        <f>AV1147*(1.27+0.04*0.19)</f>
        <v>0</v>
      </c>
      <c r="AX1227" s="675" t="s">
        <v>2432</v>
      </c>
      <c r="AY1227" s="526">
        <f>AZ1147*(1.27+0.04*0.19)</f>
        <v>0</v>
      </c>
      <c r="BC1227" s="526">
        <f>BD1147*(1.27+0.04*0.19)</f>
        <v>0</v>
      </c>
      <c r="BG1227" s="526">
        <f>BH1147*(1.27+0.04*0.19)</f>
        <v>0</v>
      </c>
      <c r="BK1227" s="526">
        <f>BL1147*(1.27+0.04*0.19)</f>
        <v>0</v>
      </c>
      <c r="BN1227" s="360" t="s">
        <v>2433</v>
      </c>
      <c r="BO1227" s="526">
        <f>BP1147*(1.27+0.04*0.19)</f>
        <v>0</v>
      </c>
      <c r="BR1227" s="360" t="s">
        <v>2434</v>
      </c>
      <c r="BS1227" s="526">
        <f>BT1147*(1.27+0.04*0.19)</f>
        <v>0</v>
      </c>
      <c r="BW1227" s="526">
        <f>BX1147*(1.27+0.04*0.19)</f>
        <v>0</v>
      </c>
      <c r="CA1227" s="526">
        <f>CB1147*(1.27+0.04*0.19)</f>
        <v>0</v>
      </c>
    </row>
    <row r="1228" spans="1:84" ht="23.25">
      <c r="A1228" s="379" t="s">
        <v>1746</v>
      </c>
      <c r="C1228" s="571"/>
      <c r="E1228" s="497"/>
      <c r="F1228" s="496"/>
      <c r="G1228" s="468"/>
      <c r="H1228" s="365" t="s">
        <v>2435</v>
      </c>
      <c r="J1228" s="526">
        <f>J1218</f>
        <v>641626456.92810011</v>
      </c>
      <c r="L1228" s="526">
        <f>L13+L1044</f>
        <v>179144662.00299999</v>
      </c>
      <c r="M1228" s="526"/>
      <c r="N1228" s="526"/>
      <c r="O1228" s="526"/>
      <c r="P1228" s="526">
        <f>P13+P1044</f>
        <v>408123323.33740002</v>
      </c>
      <c r="R1228" s="526"/>
      <c r="T1228" s="526">
        <f>T13+T1044</f>
        <v>127578331.95868</v>
      </c>
      <c r="U1228" s="526"/>
      <c r="V1228" s="526"/>
      <c r="W1228" s="526"/>
      <c r="X1228" s="526">
        <f>X13+X1044</f>
        <v>412365495.90317279</v>
      </c>
      <c r="Y1228" s="526"/>
      <c r="Z1228" s="526"/>
      <c r="AB1228" s="526">
        <f>AB13+AB1044</f>
        <v>324618955.63270009</v>
      </c>
      <c r="AC1228" s="526"/>
      <c r="AD1228" s="526"/>
      <c r="AF1228" s="526">
        <f>AF13+AF1044</f>
        <v>1435982113.2261004</v>
      </c>
      <c r="AG1228" s="526"/>
      <c r="AH1228" s="652" t="s">
        <v>2436</v>
      </c>
      <c r="AI1228" s="526">
        <f>AJ1178*(1.27+0.04*0.19)</f>
        <v>0</v>
      </c>
      <c r="AJ1228" s="526">
        <f>SUM(AI1225:AI1226)</f>
        <v>1652866302.8848095</v>
      </c>
      <c r="AL1228" s="526"/>
      <c r="AN1228" s="526">
        <f>(AN13+AN1044)*(1.27+0.04*0.19)</f>
        <v>483001108.20018357</v>
      </c>
      <c r="AO1228" s="618">
        <f>AN1228/$H$1224</f>
        <v>9.0812475556875175E-3</v>
      </c>
      <c r="AP1228" s="676" t="s">
        <v>2436</v>
      </c>
      <c r="AQ1228" s="526">
        <f>AR1167*(1.27+0.04*0.19)</f>
        <v>0</v>
      </c>
      <c r="AR1228" s="526">
        <f>SUM(AQ1225:AQ1226)</f>
        <v>391278276.32081366</v>
      </c>
      <c r="AS1228" s="618">
        <f>AR1228/$H$1224</f>
        <v>7.3567013203607876E-3</v>
      </c>
      <c r="AT1228" s="676" t="s">
        <v>2436</v>
      </c>
      <c r="AU1228" s="526">
        <f>AV1167*(1.27+0.04*0.19)</f>
        <v>0</v>
      </c>
      <c r="AV1228" s="526">
        <f>SUM(AU1225:AU1226)</f>
        <v>4210599887.3089886</v>
      </c>
      <c r="AW1228" s="618">
        <f>AV1228/$H$1224</f>
        <v>7.9166484890869152E-2</v>
      </c>
      <c r="AX1228" s="676" t="s">
        <v>2436</v>
      </c>
      <c r="AY1228" s="526">
        <f>AZ1167*(1.27+0.04*0.19)</f>
        <v>0</v>
      </c>
      <c r="AZ1228" s="526">
        <f>SUM(AY1225:AY1226)</f>
        <v>120587428.18005215</v>
      </c>
      <c r="BA1228" s="618">
        <f>AZ1228/$H$1224</f>
        <v>2.2672500514281978E-3</v>
      </c>
      <c r="BC1228" s="526">
        <f>BD1167*(1.27+0.04*0.19)</f>
        <v>0</v>
      </c>
      <c r="BD1228" s="526">
        <f>SUM(BC1225:BC1226)</f>
        <v>517660253.02682233</v>
      </c>
      <c r="BE1228" s="618">
        <f>BD1228/$H$1224</f>
        <v>9.7328988022281019E-3</v>
      </c>
      <c r="BG1228" s="526">
        <f>BH1167*(1.27+0.04*0.19)</f>
        <v>0</v>
      </c>
      <c r="BH1228" s="526">
        <f>SUM(BG1225:BG1226)</f>
        <v>342595433.84466577</v>
      </c>
      <c r="BI1228" s="618">
        <f>BH1228/$H$1224</f>
        <v>6.4413805545599639E-3</v>
      </c>
      <c r="BK1228" s="526">
        <f>BL1167*(1.27+0.04*0.19)</f>
        <v>0</v>
      </c>
      <c r="BL1228" s="526">
        <f>SUM(BK1225:BK1226)</f>
        <v>1992161324.6631372</v>
      </c>
      <c r="BM1228" s="618">
        <f>BL1228/$H$1224</f>
        <v>3.7456042756395164E-2</v>
      </c>
      <c r="BN1228" s="360" t="s">
        <v>2437</v>
      </c>
      <c r="BO1228" s="526">
        <f>BP1167*(1.27+0.04*0.19)</f>
        <v>0</v>
      </c>
      <c r="BP1228" s="526">
        <f>SUM(BO1225:BO1226)</f>
        <v>696589502.31340313</v>
      </c>
      <c r="BQ1228" s="618">
        <f>BP1228/$H$1224</f>
        <v>1.3097074950352615E-2</v>
      </c>
      <c r="BR1228" s="360" t="s">
        <v>2438</v>
      </c>
      <c r="BS1228" s="526">
        <f>BT1167*(1.27+0.04*0.19)</f>
        <v>0</v>
      </c>
      <c r="BT1228" s="526">
        <f>SUM(BS1225:BS1226)</f>
        <v>881087629.7016542</v>
      </c>
      <c r="BU1228" s="618">
        <f>BT1228/$H$1225</f>
        <v>1.6448437204869808E-2</v>
      </c>
      <c r="BW1228" s="526">
        <f>BX1167*(1.27+0.04*0.19)</f>
        <v>0</v>
      </c>
      <c r="BX1228" s="526">
        <f>SUM(BW1225:BW1226)</f>
        <v>1279502320.0085211</v>
      </c>
      <c r="BY1228" s="618">
        <f>BX1228/$H$1225</f>
        <v>2.3886175284598798E-2</v>
      </c>
      <c r="CA1228" s="526">
        <f>CB1167*(1.27+0.04*0.19)</f>
        <v>0</v>
      </c>
      <c r="CB1228" s="526">
        <f>SUM(CA1225:CA1226)</f>
        <v>3219733645.0660739</v>
      </c>
      <c r="CC1228" s="618">
        <f>CB1228/$H$1225</f>
        <v>6.010705960678233E-2</v>
      </c>
      <c r="CF1228" s="498">
        <v>45516647015.037689</v>
      </c>
    </row>
    <row r="1229" spans="1:84">
      <c r="A1229" s="379" t="s">
        <v>1746</v>
      </c>
      <c r="C1229" s="571"/>
      <c r="E1229" s="497"/>
      <c r="F1229" s="496"/>
      <c r="G1229" s="468"/>
      <c r="H1229" s="365" t="s">
        <v>2439</v>
      </c>
      <c r="L1229" s="494">
        <f>L1195+L1178+L1167+L1147</f>
        <v>8042265</v>
      </c>
      <c r="M1229" s="494"/>
      <c r="O1229" s="494"/>
      <c r="P1229" s="494">
        <f>P1195+P1178+P1167+P1147</f>
        <v>19870753.087844998</v>
      </c>
      <c r="R1229" s="494"/>
      <c r="T1229" s="494">
        <f>T1195+T1178+T1167+T1147</f>
        <v>59041822.851000004</v>
      </c>
      <c r="U1229" s="494"/>
      <c r="V1229" s="494"/>
      <c r="W1229" s="494"/>
      <c r="X1229" s="494">
        <f>X1195+X1178+X1167+X1147</f>
        <v>5704520.04</v>
      </c>
      <c r="Y1229" s="494"/>
      <c r="Z1229" s="494"/>
      <c r="AB1229" s="494">
        <f>AB1195+AB1178+AB1167+AB1147</f>
        <v>631302360.55187941</v>
      </c>
      <c r="AC1229" s="494"/>
      <c r="AD1229" s="494"/>
      <c r="AF1229" s="494">
        <f>AF1195+AF1178+AF1167+AF1147</f>
        <v>306778078.78470004</v>
      </c>
      <c r="AG1229" s="494"/>
      <c r="AH1229" s="653" t="s">
        <v>2440</v>
      </c>
      <c r="AI1229" s="526">
        <f>AJ1167*(1.27+0.04*0.19)</f>
        <v>0</v>
      </c>
      <c r="AJ1229" s="494">
        <f>SUM(AI1227:AI1230)</f>
        <v>75169737.227347195</v>
      </c>
      <c r="AL1229" s="494"/>
      <c r="AN1229" s="494">
        <f>(AN1195+AN1178+AN1167+AN1147)*(1.27+0.04*0.19)</f>
        <v>71119968.339080483</v>
      </c>
      <c r="AO1229" s="618">
        <f>AN1229/$H$1224</f>
        <v>1.3371771361902702E-3</v>
      </c>
      <c r="AP1229" s="657" t="s">
        <v>2440</v>
      </c>
      <c r="AQ1229" s="526">
        <f>AR1178*(1.27+0.04*0.19)</f>
        <v>196536.44799360001</v>
      </c>
      <c r="AR1229" s="494">
        <f>SUM(AQ1227:AQ1230)</f>
        <v>1303900293.8482203</v>
      </c>
      <c r="AS1229" s="618">
        <f>AR1229/$H$1224</f>
        <v>2.4515557325516062E-2</v>
      </c>
      <c r="AT1229" s="657" t="s">
        <v>2440</v>
      </c>
      <c r="AU1229" s="526">
        <f>AV1178*(1.27+0.04*0.19)</f>
        <v>0</v>
      </c>
      <c r="AV1229" s="494">
        <f>SUM(AU1227:AU1230)</f>
        <v>0</v>
      </c>
      <c r="AW1229" s="618">
        <f>AV1229/$H$1224</f>
        <v>0</v>
      </c>
      <c r="AX1229" s="657" t="s">
        <v>2440</v>
      </c>
      <c r="AY1229" s="526">
        <f>AZ1178*(1.27+0.04*0.19)</f>
        <v>0</v>
      </c>
      <c r="AZ1229" s="494">
        <f>SUM(AY1227:AY1230)</f>
        <v>0</v>
      </c>
      <c r="BA1229" s="618">
        <f>AZ1229/$H$1224</f>
        <v>0</v>
      </c>
      <c r="BC1229" s="526">
        <f>BD1178*(1.27+0.04*0.19)</f>
        <v>0</v>
      </c>
      <c r="BD1229" s="494">
        <f>SUM(BC1227:BC1230)</f>
        <v>0</v>
      </c>
      <c r="BE1229" s="618">
        <f>BD1229/$H$1224</f>
        <v>0</v>
      </c>
      <c r="BG1229" s="526">
        <f>BH1178*(1.27+0.04*0.19)</f>
        <v>0</v>
      </c>
      <c r="BH1229" s="494">
        <f>SUM(BG1227:BG1230)</f>
        <v>0</v>
      </c>
      <c r="BI1229" s="618">
        <f>BH1229/$H$1224</f>
        <v>0</v>
      </c>
      <c r="BK1229" s="526">
        <f>BL1178*(1.27+0.04*0.19)</f>
        <v>83406289.032000005</v>
      </c>
      <c r="BL1229" s="494">
        <f>SUM(BK1227:BK1230)</f>
        <v>86669334.856843203</v>
      </c>
      <c r="BM1229" s="618">
        <f>BL1229/$H$1224</f>
        <v>1.6295318415616654E-3</v>
      </c>
      <c r="BN1229" s="360" t="s">
        <v>2441</v>
      </c>
      <c r="BO1229" s="526">
        <f>BP1178*(1.27+0.04*0.19)</f>
        <v>0</v>
      </c>
      <c r="BP1229" s="494">
        <f>SUM(BO1227:BO1230)</f>
        <v>0</v>
      </c>
      <c r="BQ1229" s="618">
        <f>BP1229/$H$1224</f>
        <v>0</v>
      </c>
      <c r="BS1229" s="526">
        <f>BT1178*(1.27+0.04*0.19)</f>
        <v>-83406289.032000005</v>
      </c>
      <c r="BT1229" s="494">
        <f>SUM(BS1227:BS1230)</f>
        <v>-83406289.032000005</v>
      </c>
      <c r="BU1229" s="618">
        <f>BT1229/$H$1225</f>
        <v>-1.5570563714515145E-3</v>
      </c>
      <c r="BW1229" s="526">
        <f>BX1178*(1.27+0.04*0.19)</f>
        <v>0</v>
      </c>
      <c r="BX1229" s="494">
        <f>SUM(BW1227:BW1230)</f>
        <v>0</v>
      </c>
      <c r="BY1229" s="618">
        <f>BX1229/$H$1225</f>
        <v>0</v>
      </c>
      <c r="CA1229" s="526">
        <f>CB1178*(1.27+0.04*0.19)</f>
        <v>0</v>
      </c>
      <c r="CB1229" s="494">
        <f>SUM(CA1227:CA1230)</f>
        <v>0</v>
      </c>
      <c r="CC1229" s="618">
        <f>CB1229/$H$1225</f>
        <v>0</v>
      </c>
    </row>
    <row r="1230" spans="1:84" ht="23.25">
      <c r="H1230" s="365" t="s">
        <v>2442</v>
      </c>
      <c r="J1230" s="494">
        <f>J1228+J1229</f>
        <v>641626456.92810011</v>
      </c>
      <c r="L1230" s="494">
        <f>L1228+L1229</f>
        <v>187186927.00299999</v>
      </c>
      <c r="M1230" s="494"/>
      <c r="N1230" s="494"/>
      <c r="O1230" s="494"/>
      <c r="P1230" s="494">
        <f>P1228+P1229</f>
        <v>427994076.42524505</v>
      </c>
      <c r="R1230" s="494"/>
      <c r="T1230" s="494">
        <f>T1228+T1229</f>
        <v>186620154.80968001</v>
      </c>
      <c r="U1230" s="494"/>
      <c r="V1230" s="494"/>
      <c r="W1230" s="494"/>
      <c r="X1230" s="494">
        <f>X1228+X1229</f>
        <v>418070015.94317281</v>
      </c>
      <c r="Y1230" s="494"/>
      <c r="Z1230" s="494"/>
      <c r="AB1230" s="494">
        <f>AB1228+AB1229</f>
        <v>955921316.18457949</v>
      </c>
      <c r="AC1230" s="494"/>
      <c r="AD1230" s="494"/>
      <c r="AF1230" s="494">
        <f>AF1228+AF1229</f>
        <v>1742760192.0108004</v>
      </c>
      <c r="AG1230" s="494"/>
      <c r="AH1230" s="653" t="s">
        <v>2443</v>
      </c>
      <c r="AI1230" s="526">
        <f>AJ1147*(1.27+0.04*0.19)</f>
        <v>15441885.283682164</v>
      </c>
      <c r="AJ1230" s="494">
        <f>AJ1228+AJ1229</f>
        <v>1728036040.1121566</v>
      </c>
      <c r="AL1230" s="494"/>
      <c r="AN1230" s="494">
        <f>AN1228+AN1229</f>
        <v>554121076.53926408</v>
      </c>
      <c r="AP1230" s="657" t="s">
        <v>2443</v>
      </c>
      <c r="AQ1230" s="526">
        <f>AR1195*(1.27+0.04*0.19)</f>
        <v>564930815.3445946</v>
      </c>
      <c r="AR1230" s="494">
        <f>AR1228+AR1229</f>
        <v>1695178570.169034</v>
      </c>
      <c r="AT1230" s="657" t="s">
        <v>2443</v>
      </c>
      <c r="AU1230" s="526">
        <f>AV1195*(1.27+0.04*0.19)</f>
        <v>0</v>
      </c>
      <c r="AV1230" s="494">
        <f>AV1228+AV1229</f>
        <v>4210599887.3089886</v>
      </c>
      <c r="AX1230" s="657" t="s">
        <v>2443</v>
      </c>
      <c r="AY1230" s="526">
        <f>AZ1195*(1.27+0.04*0.19)</f>
        <v>0</v>
      </c>
      <c r="AZ1230" s="494">
        <f>AZ1228+AZ1229</f>
        <v>120587428.18005215</v>
      </c>
      <c r="BA1230" s="575"/>
      <c r="BC1230" s="526">
        <f>BD1195*(1.27+0.04*0.19)</f>
        <v>0</v>
      </c>
      <c r="BD1230" s="494">
        <f>BD1228+BD1229</f>
        <v>517660253.02682233</v>
      </c>
      <c r="BE1230" s="575"/>
      <c r="BG1230" s="526">
        <f>BH1195*(1.27+0.04*0.19)</f>
        <v>0</v>
      </c>
      <c r="BH1230" s="494">
        <f>BH1228+BH1229</f>
        <v>342595433.84466577</v>
      </c>
      <c r="BI1230" s="575"/>
      <c r="BK1230" s="526">
        <f>BL1195*(1.27+0.04*0.19)</f>
        <v>3263045.8248431999</v>
      </c>
      <c r="BL1230" s="494">
        <f>BL1228+BL1229</f>
        <v>2078830659.5199804</v>
      </c>
      <c r="BM1230" s="575"/>
      <c r="BN1230" s="360" t="s">
        <v>2444</v>
      </c>
      <c r="BO1230" s="526">
        <f>BP1195*(1.27+0.04*0.19)</f>
        <v>0</v>
      </c>
      <c r="BP1230" s="494">
        <f>BP1228+BP1229</f>
        <v>696589502.31340313</v>
      </c>
      <c r="BS1230" s="526">
        <f>BT1195*(1.27+0.04*0.19)</f>
        <v>0</v>
      </c>
      <c r="BT1230" s="494">
        <f>BT1228+BT1229</f>
        <v>797681340.66965413</v>
      </c>
      <c r="BW1230" s="526">
        <f>BX1195*(1.27+0.04*0.19)</f>
        <v>0</v>
      </c>
      <c r="BX1230" s="494">
        <f>BX1228+BX1229</f>
        <v>1279502320.0085211</v>
      </c>
      <c r="CA1230" s="526">
        <f>CB1195*(1.27+0.04*0.19)</f>
        <v>0</v>
      </c>
      <c r="CB1230" s="494">
        <f>CB1228+CB1229</f>
        <v>3219733645.0660739</v>
      </c>
      <c r="CF1230" s="499">
        <f>+ROUND(+CF1228-CF1221,0)</f>
        <v>-8226956903</v>
      </c>
    </row>
    <row r="1231" spans="1:84">
      <c r="J1231" s="526">
        <f>J1224</f>
        <v>819741961.37134063</v>
      </c>
      <c r="L1231" s="526">
        <f>L1224</f>
        <v>239150017.93903282</v>
      </c>
      <c r="M1231" s="526"/>
      <c r="N1231" s="526"/>
      <c r="O1231" s="526"/>
      <c r="P1231" s="526">
        <f>P1224</f>
        <v>546805232.04089296</v>
      </c>
      <c r="R1231" s="526"/>
      <c r="T1231" s="526">
        <f>T1224</f>
        <v>238425909.78484717</v>
      </c>
      <c r="U1231" s="526"/>
      <c r="V1231" s="526"/>
      <c r="W1231" s="526"/>
      <c r="X1231" s="526">
        <f>X1224</f>
        <v>534126252.36899757</v>
      </c>
      <c r="Y1231" s="526"/>
      <c r="Z1231" s="526"/>
      <c r="AB1231" s="526">
        <f>AB1224</f>
        <v>1221285073.5574188</v>
      </c>
      <c r="AC1231" s="526"/>
      <c r="AD1231" s="526"/>
      <c r="AF1231" s="526">
        <f>AF1224</f>
        <v>2226550421.3129983</v>
      </c>
      <c r="AG1231" s="526"/>
      <c r="AH1231" s="654"/>
      <c r="AJ1231" s="526">
        <f>AJ1224</f>
        <v>1728036040.1121566</v>
      </c>
      <c r="AL1231" s="526"/>
      <c r="AN1231" s="659">
        <f>AN1224</f>
        <v>554121076.53926396</v>
      </c>
      <c r="AO1231" s="646">
        <f>AN1231/$H$1224</f>
        <v>1.0418424691877787E-2</v>
      </c>
      <c r="AP1231" s="654"/>
      <c r="AR1231" s="526">
        <f>AR1224</f>
        <v>1695178570.169034</v>
      </c>
      <c r="AS1231" s="646">
        <f>AR1231/$H$1224</f>
        <v>3.1872258645876853E-2</v>
      </c>
      <c r="AT1231" s="654"/>
      <c r="AV1231" s="526">
        <f>AV1224</f>
        <v>4210599887.3089881</v>
      </c>
      <c r="AW1231" s="646">
        <f>AV1231/$H$1224</f>
        <v>7.9166484890869152E-2</v>
      </c>
      <c r="AX1231" s="654"/>
      <c r="AZ1231" s="526">
        <f>AZ1224</f>
        <v>120587428.18005215</v>
      </c>
      <c r="BA1231" s="646">
        <f>AZ1231/$H$1224</f>
        <v>2.2672500514281978E-3</v>
      </c>
      <c r="BC1231" s="575"/>
      <c r="BD1231" s="526">
        <f>BD1224</f>
        <v>517660253.02682233</v>
      </c>
      <c r="BE1231" s="646">
        <f>BD1231/$H$1224</f>
        <v>9.7328988022281019E-3</v>
      </c>
      <c r="BG1231" s="575"/>
      <c r="BH1231" s="526">
        <f>BH1224</f>
        <v>342595433.84466577</v>
      </c>
      <c r="BI1231" s="646">
        <f>BH1231/$H$1224</f>
        <v>6.4413805545599639E-3</v>
      </c>
      <c r="BK1231" s="575"/>
      <c r="BL1231" s="526">
        <f>BL1224</f>
        <v>2078830659.5199802</v>
      </c>
      <c r="BM1231" s="646">
        <f>BL1231/$H$1224</f>
        <v>3.9085574597956828E-2</v>
      </c>
      <c r="BP1231" s="526">
        <f>BP1224</f>
        <v>696589502.31340301</v>
      </c>
      <c r="BQ1231" s="646">
        <f>BP1231/$H$1224</f>
        <v>1.3097074950352611E-2</v>
      </c>
      <c r="BR1231" s="618"/>
      <c r="BS1231" s="618"/>
      <c r="BT1231" s="526">
        <f>BT1224</f>
        <v>797681340.66965425</v>
      </c>
      <c r="BU1231" s="646">
        <f>BT1231/$H$1225</f>
        <v>1.4891380833418294E-2</v>
      </c>
      <c r="BV1231" s="618"/>
      <c r="BW1231" s="618"/>
      <c r="BX1231" s="526">
        <f>BX1224</f>
        <v>1279502320.0085208</v>
      </c>
      <c r="BY1231" s="646">
        <f>BX1231/$H$1225</f>
        <v>2.3886175284598795E-2</v>
      </c>
      <c r="BZ1231" s="618"/>
      <c r="CA1231" s="618"/>
      <c r="CB1231" s="526">
        <f>CB1224</f>
        <v>3219733645.0660739</v>
      </c>
      <c r="CC1231" s="646">
        <f>CB1231/$H$1225</f>
        <v>6.010705960678233E-2</v>
      </c>
      <c r="CD1231" s="618"/>
      <c r="CF1231" s="365"/>
    </row>
    <row r="1232" spans="1:84" ht="23.25">
      <c r="J1232" s="527">
        <f>J1226*H1224</f>
        <v>26304774425.756622</v>
      </c>
      <c r="N1232" s="527"/>
      <c r="AH1232" s="655"/>
      <c r="AP1232" s="655"/>
      <c r="AT1232" s="655"/>
      <c r="AX1232" s="655"/>
      <c r="BA1232" s="575"/>
      <c r="BC1232" s="575"/>
      <c r="BE1232" s="575"/>
      <c r="BG1232" s="575"/>
      <c r="BI1232" s="575"/>
      <c r="BK1232" s="575"/>
      <c r="BM1232" s="575"/>
      <c r="BQ1232" s="575"/>
      <c r="BR1232" s="575"/>
      <c r="BS1232" s="575"/>
      <c r="BU1232" s="575"/>
      <c r="BV1232" s="575"/>
      <c r="BW1232" s="575"/>
      <c r="BY1232" s="575"/>
      <c r="BZ1232" s="575"/>
      <c r="CA1232" s="575"/>
      <c r="CC1232" s="575"/>
      <c r="CD1232" s="575"/>
      <c r="CF1232" s="499">
        <f>ROUND(+CF1228-H1224,0)</f>
        <v>-7670000000</v>
      </c>
    </row>
    <row r="1233" spans="8:86">
      <c r="AH1233" s="655"/>
      <c r="AP1233" s="655"/>
      <c r="AT1233" s="655"/>
      <c r="AX1233" s="655"/>
      <c r="BA1233" s="575"/>
      <c r="BC1233" s="575"/>
      <c r="BE1233" s="575"/>
      <c r="BG1233" s="575"/>
      <c r="BI1233" s="575"/>
      <c r="BK1233" s="575"/>
      <c r="BM1233" s="575"/>
      <c r="BQ1233" s="575"/>
      <c r="BR1233" s="575"/>
      <c r="BS1233" s="575"/>
      <c r="BU1233" s="575"/>
      <c r="BV1233" s="575"/>
      <c r="BW1233" s="575"/>
      <c r="BY1233" s="575"/>
      <c r="BZ1233" s="575"/>
      <c r="CA1233" s="575"/>
      <c r="CC1233" s="575"/>
      <c r="CD1233" s="575"/>
    </row>
    <row r="1234" spans="8:86">
      <c r="H1234" s="365" t="s">
        <v>2445</v>
      </c>
      <c r="J1234" s="528">
        <v>12894992977.039963</v>
      </c>
      <c r="L1234" s="494">
        <f>J1234+(L1228*(1.27+0.04*0.19))</f>
        <v>13123868197.214996</v>
      </c>
      <c r="M1234" s="494"/>
      <c r="N1234" s="528"/>
      <c r="O1234" s="494"/>
      <c r="P1234" s="494">
        <f>L1234+(P1228*(1.27+0.04*0.19))</f>
        <v>13645286555.110859</v>
      </c>
      <c r="Q1234" s="584">
        <f>P1234/$H$1224</f>
        <v>0.25655474298393988</v>
      </c>
      <c r="R1234" s="494"/>
      <c r="T1234" s="494">
        <f>P1234+(T1228*(1.27+0.04*0.19))</f>
        <v>13808280632.021269</v>
      </c>
      <c r="U1234" s="494"/>
      <c r="V1234" s="494"/>
      <c r="W1234" s="554">
        <f>T1234/$H$1224</f>
        <v>0.2596193106161962</v>
      </c>
      <c r="X1234" s="494">
        <f>T1234+(X1228*(1.27+0.04*0.19))</f>
        <v>14335118789.587162</v>
      </c>
      <c r="Y1234" s="494"/>
      <c r="Z1234" s="494"/>
      <c r="AA1234" s="554">
        <f>X1234/$H$1224</f>
        <v>0.26952476973298001</v>
      </c>
      <c r="AB1234" s="494">
        <f>X1234+(AB1228*(1.27+0.04*0.19))</f>
        <v>14749851967.303499</v>
      </c>
      <c r="AC1234" s="494"/>
      <c r="AD1234" s="494"/>
      <c r="AE1234" s="584">
        <f>AB1234/$H$1224</f>
        <v>0.27732246334580296</v>
      </c>
      <c r="AF1234" s="494">
        <f>AB1234+(AF1228*(1.27+0.04*0.19))</f>
        <v>16584462715.161165</v>
      </c>
      <c r="AG1234" s="494"/>
      <c r="AH1234" s="656" t="s">
        <v>2446</v>
      </c>
      <c r="AI1234" s="575">
        <f>SUM(AI1225:AI1226)</f>
        <v>1652866302.8848095</v>
      </c>
      <c r="AJ1234" s="494">
        <f>AF1234+(AJ1228)</f>
        <v>18237329018.045975</v>
      </c>
      <c r="AK1234" s="618">
        <f>AJ1234/$H$1224</f>
        <v>0.34289300118698174</v>
      </c>
      <c r="AL1234" s="494">
        <f>+AF1234+AI1234</f>
        <v>18237329018.045975</v>
      </c>
      <c r="AN1234" s="494">
        <f>AJ1234+(AN1228)</f>
        <v>18720330126.246159</v>
      </c>
      <c r="AO1234" s="618">
        <f>AN1234/$H$1224</f>
        <v>0.3519742487426693</v>
      </c>
      <c r="AP1234" s="656" t="s">
        <v>2446</v>
      </c>
      <c r="AR1234" s="494">
        <f>AN1234+(AR1228)</f>
        <v>19111608402.566971</v>
      </c>
      <c r="AS1234" s="618">
        <f>AR1234/$H$1224</f>
        <v>0.35933095006303006</v>
      </c>
      <c r="AT1234" s="656" t="s">
        <v>2446</v>
      </c>
      <c r="AV1234" s="494">
        <f>AR1234+(AV1228)</f>
        <v>23322208289.875961</v>
      </c>
      <c r="AW1234" s="646">
        <f>AV1234/$H$1224</f>
        <v>0.43849743495389926</v>
      </c>
      <c r="AX1234" s="656" t="s">
        <v>2446</v>
      </c>
      <c r="AZ1234" s="494">
        <f>AV1234+(AZ1228)</f>
        <v>23442795718.056015</v>
      </c>
      <c r="BA1234" s="646">
        <f>AZ1234/$H$1224</f>
        <v>0.44076468500532745</v>
      </c>
      <c r="BC1234" s="575"/>
      <c r="BD1234" s="494">
        <f>AZ1234+(BD1228)</f>
        <v>23960455971.082836</v>
      </c>
      <c r="BE1234" s="646">
        <f>BD1234/$H$1224</f>
        <v>0.45049758380755556</v>
      </c>
      <c r="BG1234" s="575"/>
      <c r="BH1234" s="494">
        <f>BD1234+(BH1228)</f>
        <v>24303051404.927502</v>
      </c>
      <c r="BI1234" s="646">
        <f>BH1234/$H$1224</f>
        <v>0.45693896436211551</v>
      </c>
      <c r="BK1234" s="575"/>
      <c r="BL1234" s="494">
        <f>BH1234+(BL1228)</f>
        <v>26295212729.590637</v>
      </c>
      <c r="BM1234" s="646">
        <f>BL1234/$H$1224</f>
        <v>0.49439500711851064</v>
      </c>
      <c r="BP1234" s="494">
        <f>BL1234+(BP1228)</f>
        <v>26991802231.904041</v>
      </c>
      <c r="BQ1234" s="646">
        <f>BP1234/$H$1224</f>
        <v>0.50749208206886331</v>
      </c>
      <c r="BR1234" s="618"/>
      <c r="BS1234" s="618"/>
      <c r="BT1234" s="494">
        <f>BP1234+(BT1228)</f>
        <v>27872889861.605694</v>
      </c>
      <c r="BU1234" s="646">
        <f>BT1234/$H$1225</f>
        <v>0.52034038743923228</v>
      </c>
      <c r="BV1234" s="618"/>
      <c r="BW1234" s="618"/>
      <c r="BX1234" s="494">
        <f>BT1234+(BX1228)</f>
        <v>29152392181.614216</v>
      </c>
      <c r="BY1234" s="646">
        <f>BX1234/$H$1225</f>
        <v>0.54422656272383108</v>
      </c>
      <c r="BZ1234" s="618"/>
      <c r="CA1234" s="618"/>
      <c r="CB1234" s="494">
        <f>BX1234+(CB1228)</f>
        <v>32372125826.68029</v>
      </c>
      <c r="CC1234" s="646">
        <f>CB1234/$H$1225</f>
        <v>0.60433362233061338</v>
      </c>
      <c r="CD1234" s="618"/>
    </row>
    <row r="1235" spans="8:86">
      <c r="H1235" s="365" t="s">
        <v>2447</v>
      </c>
      <c r="J1235" s="528">
        <v>13399144257.221901</v>
      </c>
      <c r="L1235" s="494">
        <f>J1235+(L1229*(1.27+0.04*0.19))</f>
        <v>13409419054.985901</v>
      </c>
      <c r="M1235" s="494"/>
      <c r="N1235" s="528"/>
      <c r="O1235" s="494"/>
      <c r="P1235" s="494">
        <f>L1235+(P1229*(1.27+0.04*0.19))</f>
        <v>13434805929.130932</v>
      </c>
      <c r="Q1235" s="584">
        <f>P1235/$H$1224</f>
        <v>0.25259734694954489</v>
      </c>
      <c r="R1235" s="494"/>
      <c r="T1235" s="494">
        <f>P1235+(T1229*(1.27+0.04*0.19))</f>
        <v>13510237762.005369</v>
      </c>
      <c r="U1235" s="494"/>
      <c r="V1235" s="494"/>
      <c r="W1235" s="554">
        <f>T1235/$H$1224</f>
        <v>0.25401559451933742</v>
      </c>
      <c r="X1235" s="494">
        <f>T1235+(X1229*(1.27+0.04*0.19))</f>
        <v>13517525856.808474</v>
      </c>
      <c r="Y1235" s="494"/>
      <c r="Z1235" s="494"/>
      <c r="AA1235" s="554">
        <f>X1235/$H$1224</f>
        <v>0.2541526231761928</v>
      </c>
      <c r="AB1235" s="494">
        <f>X1235+(AB1229*(1.27+0.04*0.19))</f>
        <v>14324077752.649555</v>
      </c>
      <c r="AC1235" s="494"/>
      <c r="AD1235" s="494"/>
      <c r="AE1235" s="584">
        <f>AB1235/$H$1224</f>
        <v>0.2693171793403295</v>
      </c>
      <c r="AF1235" s="494">
        <f>AB1235+(AF1229*(1.27+0.04*0.19))</f>
        <v>14716017426.104889</v>
      </c>
      <c r="AG1235" s="494"/>
      <c r="AH1235" s="657" t="s">
        <v>2448</v>
      </c>
      <c r="AI1235" s="575">
        <f>SUM(AI1227:AI1230)</f>
        <v>75169737.227347195</v>
      </c>
      <c r="AJ1235" s="494">
        <f>AF1235+(AJ1229)</f>
        <v>14791187163.332235</v>
      </c>
      <c r="AK1235" s="618">
        <f>AJ1235/$H$1224</f>
        <v>0.27809963578190483</v>
      </c>
      <c r="AL1235" s="494">
        <f>+AF1235+AI1235</f>
        <v>14791187163.332235</v>
      </c>
      <c r="AN1235" s="494">
        <f>AJ1235+(AN1229)</f>
        <v>14862307131.671316</v>
      </c>
      <c r="AO1235" s="618">
        <f>AN1235/$H$1224</f>
        <v>0.27943681291809508</v>
      </c>
      <c r="AP1235" s="657" t="s">
        <v>2448</v>
      </c>
      <c r="AR1235" s="494">
        <f>AN1235+(AR1229)</f>
        <v>16166207425.519537</v>
      </c>
      <c r="AS1235" s="618">
        <f>AR1235/$H$1224</f>
        <v>0.30395237024361116</v>
      </c>
      <c r="AT1235" s="657" t="s">
        <v>2448</v>
      </c>
      <c r="AV1235" s="494">
        <f>AR1235+(AV1229)</f>
        <v>16166207425.519537</v>
      </c>
      <c r="AW1235" s="646">
        <f>AV1235/$H$1224</f>
        <v>0.30395237024361116</v>
      </c>
      <c r="AX1235" s="657" t="s">
        <v>2448</v>
      </c>
      <c r="AZ1235" s="494">
        <f>AV1235+(AZ1229)</f>
        <v>16166207425.519537</v>
      </c>
      <c r="BA1235" s="646">
        <f>AZ1235/$H$1224</f>
        <v>0.30395237024361116</v>
      </c>
      <c r="BC1235" s="575"/>
      <c r="BD1235" s="494">
        <f>AZ1235+(BD1229)</f>
        <v>16166207425.519537</v>
      </c>
      <c r="BE1235" s="646">
        <f>BD1235/$H$1224</f>
        <v>0.30395237024361116</v>
      </c>
      <c r="BG1235" s="575"/>
      <c r="BH1235" s="494">
        <f>BD1235+(BH1229)</f>
        <v>16166207425.519537</v>
      </c>
      <c r="BI1235" s="646">
        <f>BH1235/$H$1224</f>
        <v>0.30395237024361116</v>
      </c>
      <c r="BK1235" s="575"/>
      <c r="BL1235" s="494">
        <f>BH1235+(BL1229)</f>
        <v>16252876760.376381</v>
      </c>
      <c r="BM1235" s="646">
        <f>BL1235/$H$1224</f>
        <v>0.30558190208517283</v>
      </c>
      <c r="BP1235" s="494">
        <f>BL1235+(BP1229)</f>
        <v>16252876760.376381</v>
      </c>
      <c r="BQ1235" s="646">
        <f>BP1235/$H$1224</f>
        <v>0.30558190208517283</v>
      </c>
      <c r="BR1235" s="618"/>
      <c r="BS1235" s="618" t="s">
        <v>126</v>
      </c>
      <c r="BT1235" s="494">
        <f>BP1235+(BT1229)</f>
        <v>16169470471.344381</v>
      </c>
      <c r="BU1235" s="646">
        <f>BT1235/$H$1225</f>
        <v>0.30185705793413808</v>
      </c>
      <c r="BV1235" s="618"/>
      <c r="BW1235" s="618"/>
      <c r="BX1235" s="494">
        <f>BT1235+(BX1229)</f>
        <v>16169470471.344381</v>
      </c>
      <c r="BY1235" s="646">
        <f>BX1235/$H$1225</f>
        <v>0.30185705793413808</v>
      </c>
      <c r="BZ1235" s="618"/>
      <c r="CA1235" s="618"/>
      <c r="CB1235" s="494">
        <f>BX1235+(CB1229)</f>
        <v>16169470471.344381</v>
      </c>
      <c r="CC1235" s="646">
        <f>CB1235/$H$1225</f>
        <v>0.30185705793413808</v>
      </c>
      <c r="CD1235" s="618"/>
      <c r="CH1235" s="360" t="s">
        <v>2449</v>
      </c>
    </row>
    <row r="1236" spans="8:86">
      <c r="H1236" s="365" t="s">
        <v>2450</v>
      </c>
      <c r="L1236" s="494">
        <f>L1234+L1235</f>
        <v>26533287252.200897</v>
      </c>
      <c r="M1236" s="494"/>
      <c r="O1236" s="494"/>
      <c r="P1236" s="494">
        <f>P1234+P1235</f>
        <v>27080092484.241791</v>
      </c>
      <c r="Q1236" s="584">
        <f>P1236/$H$1224</f>
        <v>0.50915208993348482</v>
      </c>
      <c r="R1236" s="494"/>
      <c r="T1236" s="494">
        <f>T1234+T1235</f>
        <v>27318518394.026638</v>
      </c>
      <c r="U1236" s="494"/>
      <c r="V1236" s="494"/>
      <c r="W1236" s="554">
        <f>T1236/$H$1224</f>
        <v>0.51363490513553367</v>
      </c>
      <c r="X1236" s="494">
        <f>X1234+X1235</f>
        <v>27852644646.395638</v>
      </c>
      <c r="Y1236" s="494"/>
      <c r="Z1236" s="494"/>
      <c r="AA1236" s="554">
        <f>X1236/$H$1224</f>
        <v>0.52367739290917281</v>
      </c>
      <c r="AB1236" s="494">
        <f>AB1234+AB1235</f>
        <v>29073929719.953056</v>
      </c>
      <c r="AC1236" s="494"/>
      <c r="AD1236" s="494"/>
      <c r="AE1236" s="584">
        <f>AB1236/$H$1224</f>
        <v>0.54663964268613252</v>
      </c>
      <c r="AF1236" s="494">
        <f>AF1234+AF1235</f>
        <v>31300480141.266052</v>
      </c>
      <c r="AG1236" s="494"/>
      <c r="AH1236" s="658" t="s">
        <v>2451</v>
      </c>
      <c r="AI1236" s="575">
        <f>SUM(AI1234:AI1235)</f>
        <v>1728036040.1121566</v>
      </c>
      <c r="AJ1236" s="494">
        <f>AJ1234+AJ1235</f>
        <v>33028516181.378212</v>
      </c>
      <c r="AK1236" s="618">
        <f>AJ1236/$H$1224</f>
        <v>0.62099263696888662</v>
      </c>
      <c r="AL1236" s="494"/>
      <c r="AN1236" s="647">
        <f>AN1234+AN1235</f>
        <v>33582637257.917473</v>
      </c>
      <c r="AO1236" s="646">
        <f>AN1236/$H$1224</f>
        <v>0.63141106166076433</v>
      </c>
      <c r="AP1236" s="658" t="s">
        <v>2451</v>
      </c>
      <c r="AR1236" s="647">
        <f>AR1234+AR1235</f>
        <v>35277815828.08651</v>
      </c>
      <c r="AS1236" s="646">
        <f>AR1236/$H$1224</f>
        <v>0.66328332030664128</v>
      </c>
      <c r="AT1236" s="658" t="s">
        <v>2451</v>
      </c>
      <c r="AV1236" s="647">
        <f>AV1234+AV1235</f>
        <v>39488415715.3955</v>
      </c>
      <c r="AW1236" s="646">
        <f>AV1236/$H$1224</f>
        <v>0.74244980519751047</v>
      </c>
      <c r="AX1236" s="658" t="s">
        <v>2451</v>
      </c>
      <c r="AZ1236" s="494">
        <f>AZ1234+AZ1235</f>
        <v>39609003143.575554</v>
      </c>
      <c r="BA1236" s="646">
        <f>AZ1236/$H$1224</f>
        <v>0.74471705524893872</v>
      </c>
      <c r="BC1236" s="575"/>
      <c r="BD1236" s="494">
        <f>BD1234+BD1235</f>
        <v>40126663396.602371</v>
      </c>
      <c r="BE1236" s="646">
        <f>BD1236/$H$1224</f>
        <v>0.75444995405116666</v>
      </c>
      <c r="BG1236" s="575"/>
      <c r="BH1236" s="494">
        <f>BH1234+BH1235</f>
        <v>40469258830.447037</v>
      </c>
      <c r="BI1236" s="646">
        <f>BH1236/$H$1224</f>
        <v>0.76089133460572667</v>
      </c>
      <c r="BK1236" s="575"/>
      <c r="BL1236" s="494">
        <f>BL1234+BL1235</f>
        <v>42548089489.967018</v>
      </c>
      <c r="BM1236" s="646">
        <f>BL1236/$H$1224</f>
        <v>0.79997690920368347</v>
      </c>
      <c r="BP1236" s="494">
        <f>BP1234+BP1235</f>
        <v>43244678992.280426</v>
      </c>
      <c r="BQ1236" s="646">
        <f>BP1236/$H$1224</f>
        <v>0.8130739841540362</v>
      </c>
      <c r="BR1236" s="618" t="s">
        <v>126</v>
      </c>
      <c r="BS1236" s="618"/>
      <c r="BT1236" s="494">
        <f>BT1234+BT1235</f>
        <v>44042360332.950073</v>
      </c>
      <c r="BU1236" s="646">
        <f>BT1236/$H$1225</f>
        <v>0.82219744537337036</v>
      </c>
      <c r="BV1236" s="618"/>
      <c r="BW1236" s="618"/>
      <c r="BX1236" s="494">
        <f>BX1234+BX1235</f>
        <v>45321862652.958595</v>
      </c>
      <c r="BY1236" s="646">
        <f>BX1236/$H$1225</f>
        <v>0.84608362065796916</v>
      </c>
      <c r="BZ1236" s="618"/>
      <c r="CA1236" s="618"/>
      <c r="CB1236" s="494">
        <f>CB1234+CB1235</f>
        <v>48541596298.024673</v>
      </c>
      <c r="CC1236" s="646">
        <f>CB1236/$H$1225</f>
        <v>0.90619068026475158</v>
      </c>
      <c r="CD1236" s="618"/>
    </row>
    <row r="1237" spans="8:86">
      <c r="AQ1237" s="575" t="s">
        <v>126</v>
      </c>
      <c r="BC1237" s="575"/>
    </row>
    <row r="1238" spans="8:86">
      <c r="BC1238" s="575"/>
    </row>
    <row r="1240" spans="8:86" ht="23.25">
      <c r="CF1240" s="499"/>
    </row>
    <row r="1243" spans="8:86">
      <c r="H1243" s="365" t="s">
        <v>2452</v>
      </c>
    </row>
  </sheetData>
  <autoFilter ref="B12:CF1226" xr:uid="{00000000-0009-0000-0000-00000C000000}"/>
  <dataConsolidate/>
  <mergeCells count="50">
    <mergeCell ref="B1225:C1225"/>
    <mergeCell ref="D1225:E1225"/>
    <mergeCell ref="AE10:AF10"/>
    <mergeCell ref="W10:X10"/>
    <mergeCell ref="AA10:AB10"/>
    <mergeCell ref="B11:E11"/>
    <mergeCell ref="F11:H11"/>
    <mergeCell ref="I10:J10"/>
    <mergeCell ref="K10:L10"/>
    <mergeCell ref="M10:N10"/>
    <mergeCell ref="O10:P10"/>
    <mergeCell ref="Q10:R10"/>
    <mergeCell ref="S10:T10"/>
    <mergeCell ref="U10:V10"/>
    <mergeCell ref="Y10:Z10"/>
    <mergeCell ref="AC10:AD10"/>
    <mergeCell ref="C2:AY2"/>
    <mergeCell ref="B4:C4"/>
    <mergeCell ref="D4:AY4"/>
    <mergeCell ref="B5:C5"/>
    <mergeCell ref="B6:C6"/>
    <mergeCell ref="D6:AY9"/>
    <mergeCell ref="B7:C7"/>
    <mergeCell ref="B8:C8"/>
    <mergeCell ref="B9:C9"/>
    <mergeCell ref="BO10:BP10"/>
    <mergeCell ref="AG10:AH10"/>
    <mergeCell ref="AU10:AV10"/>
    <mergeCell ref="AI10:AJ10"/>
    <mergeCell ref="AK10:AL10"/>
    <mergeCell ref="AM10:AN10"/>
    <mergeCell ref="AO10:AP10"/>
    <mergeCell ref="AQ10:AR10"/>
    <mergeCell ref="AS10:AT10"/>
    <mergeCell ref="CA10:CB10"/>
    <mergeCell ref="CC10:CD10"/>
    <mergeCell ref="AW10:AX10"/>
    <mergeCell ref="BC10:BD10"/>
    <mergeCell ref="BE10:BF10"/>
    <mergeCell ref="AY10:AZ10"/>
    <mergeCell ref="BA10:BB10"/>
    <mergeCell ref="BK10:BL10"/>
    <mergeCell ref="BM10:BN10"/>
    <mergeCell ref="BG10:BH10"/>
    <mergeCell ref="BI10:BJ10"/>
    <mergeCell ref="BW10:BX10"/>
    <mergeCell ref="BY10:BZ10"/>
    <mergeCell ref="BS10:BT10"/>
    <mergeCell ref="BQ10:BR10"/>
    <mergeCell ref="BU10:BV10"/>
  </mergeCells>
  <conditionalFormatting sqref="B1217:E1224">
    <cfRule type="cellIs" dxfId="3" priority="3" stopIfTrue="1" operator="lessThanOrEqual">
      <formula>0</formula>
    </cfRule>
    <cfRule type="cellIs" dxfId="2" priority="4" stopIfTrue="1" operator="lessThan">
      <formula>0</formula>
    </cfRule>
  </conditionalFormatting>
  <conditionalFormatting sqref="B1225">
    <cfRule type="cellIs" dxfId="1" priority="1" stopIfTrue="1" operator="lessThanOrEqual">
      <formula>0</formula>
    </cfRule>
    <cfRule type="cellIs" dxfId="0" priority="2" stopIfTrue="1" operator="lessThan">
      <formula>0</formula>
    </cfRule>
  </conditionalFormatting>
  <printOptions horizontalCentered="1"/>
  <pageMargins left="0.23622047244094491" right="0.23622047244094491" top="0.62992125984251968" bottom="0.43307086614173229" header="0.31496062992125984" footer="0.31496062992125984"/>
  <pageSetup scale="10" fitToHeight="22" orientation="landscape" r:id="rId1"/>
  <headerFooter alignWithMargins="0">
    <oddFooter xml:space="preserve">&amp;C&amp;18Página &amp;P&amp;R&amp;16&amp;A            </oddFooter>
  </headerFooter>
  <rowBreaks count="5" manualBreakCount="5">
    <brk id="600" min="1" max="83" man="1"/>
    <brk id="689" min="1" max="83" man="1"/>
    <brk id="899" min="1" max="83" man="1"/>
    <brk id="1066" min="1" max="83" man="1"/>
    <brk id="1137" min="1" max="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0BC4BF-31A2-497F-A5AA-83488B6AA130}">
  <sheetPr>
    <tabColor rgb="FF00B050"/>
    <pageSetUpPr fitToPage="1"/>
  </sheetPr>
  <dimension ref="A1:K150"/>
  <sheetViews>
    <sheetView view="pageBreakPreview" zoomScale="90" zoomScaleNormal="70" zoomScaleSheetLayoutView="90" zoomScalePageLayoutView="200" workbookViewId="0">
      <selection activeCell="A11" sqref="A11:D11"/>
    </sheetView>
  </sheetViews>
  <sheetFormatPr baseColWidth="10" defaultColWidth="8.85546875" defaultRowHeight="15"/>
  <cols>
    <col min="1" max="1" width="25.140625" style="17" customWidth="1"/>
    <col min="2" max="2" width="18.5703125" style="17" customWidth="1"/>
    <col min="3" max="3" width="5.28515625" style="17" customWidth="1"/>
    <col min="4" max="4" width="22.42578125" style="17" customWidth="1"/>
    <col min="5" max="5" width="21.42578125" style="17" customWidth="1"/>
    <col min="6" max="6" width="20.42578125" style="17" customWidth="1"/>
    <col min="7" max="7" width="5.7109375" style="17" customWidth="1"/>
    <col min="8" max="8" width="7.85546875" style="17" customWidth="1"/>
    <col min="9" max="9" width="13.85546875" style="17" customWidth="1"/>
    <col min="10" max="10" width="4.7109375" style="17" customWidth="1"/>
    <col min="11" max="11" width="13" style="17" bestFit="1" customWidth="1"/>
    <col min="12" max="207" width="8.85546875" style="1"/>
    <col min="208" max="208" width="22.28515625" style="1" customWidth="1"/>
    <col min="209" max="209" width="17.140625" style="1" customWidth="1"/>
    <col min="210" max="210" width="5.28515625" style="1" customWidth="1"/>
    <col min="211" max="211" width="15.7109375" style="1" customWidth="1"/>
    <col min="212" max="212" width="21.42578125" style="1" customWidth="1"/>
    <col min="213" max="213" width="20.7109375" style="1" customWidth="1"/>
    <col min="214" max="214" width="5.140625" style="1" customWidth="1"/>
    <col min="215" max="215" width="7.42578125" style="1" customWidth="1"/>
    <col min="216" max="216" width="5.7109375" style="1" customWidth="1"/>
    <col min="217" max="217" width="4.7109375" style="1" customWidth="1"/>
    <col min="218" max="218" width="5.42578125" style="1" customWidth="1"/>
    <col min="219" max="219" width="4.7109375" style="1" customWidth="1"/>
    <col min="220" max="220" width="11.85546875" style="1" bestFit="1" customWidth="1"/>
    <col min="221" max="223" width="8.85546875" style="1"/>
    <col min="224" max="224" width="15.28515625" style="1" bestFit="1" customWidth="1"/>
    <col min="225" max="463" width="8.85546875" style="1"/>
    <col min="464" max="464" width="22.28515625" style="1" customWidth="1"/>
    <col min="465" max="465" width="17.140625" style="1" customWidth="1"/>
    <col min="466" max="466" width="5.28515625" style="1" customWidth="1"/>
    <col min="467" max="467" width="15.7109375" style="1" customWidth="1"/>
    <col min="468" max="468" width="21.42578125" style="1" customWidth="1"/>
    <col min="469" max="469" width="20.7109375" style="1" customWidth="1"/>
    <col min="470" max="470" width="5.140625" style="1" customWidth="1"/>
    <col min="471" max="471" width="7.42578125" style="1" customWidth="1"/>
    <col min="472" max="472" width="5.7109375" style="1" customWidth="1"/>
    <col min="473" max="473" width="4.7109375" style="1" customWidth="1"/>
    <col min="474" max="474" width="5.42578125" style="1" customWidth="1"/>
    <col min="475" max="475" width="4.7109375" style="1" customWidth="1"/>
    <col min="476" max="476" width="11.85546875" style="1" bestFit="1" customWidth="1"/>
    <col min="477" max="479" width="8.85546875" style="1"/>
    <col min="480" max="480" width="15.28515625" style="1" bestFit="1" customWidth="1"/>
    <col min="481" max="719" width="8.85546875" style="1"/>
    <col min="720" max="720" width="22.28515625" style="1" customWidth="1"/>
    <col min="721" max="721" width="17.140625" style="1" customWidth="1"/>
    <col min="722" max="722" width="5.28515625" style="1" customWidth="1"/>
    <col min="723" max="723" width="15.7109375" style="1" customWidth="1"/>
    <col min="724" max="724" width="21.42578125" style="1" customWidth="1"/>
    <col min="725" max="725" width="20.7109375" style="1" customWidth="1"/>
    <col min="726" max="726" width="5.140625" style="1" customWidth="1"/>
    <col min="727" max="727" width="7.42578125" style="1" customWidth="1"/>
    <col min="728" max="728" width="5.7109375" style="1" customWidth="1"/>
    <col min="729" max="729" width="4.7109375" style="1" customWidth="1"/>
    <col min="730" max="730" width="5.42578125" style="1" customWidth="1"/>
    <col min="731" max="731" width="4.7109375" style="1" customWidth="1"/>
    <col min="732" max="732" width="11.85546875" style="1" bestFit="1" customWidth="1"/>
    <col min="733" max="735" width="8.85546875" style="1"/>
    <col min="736" max="736" width="15.28515625" style="1" bestFit="1" customWidth="1"/>
    <col min="737" max="975" width="8.85546875" style="1"/>
    <col min="976" max="976" width="22.28515625" style="1" customWidth="1"/>
    <col min="977" max="977" width="17.140625" style="1" customWidth="1"/>
    <col min="978" max="978" width="5.28515625" style="1" customWidth="1"/>
    <col min="979" max="979" width="15.7109375" style="1" customWidth="1"/>
    <col min="980" max="980" width="21.42578125" style="1" customWidth="1"/>
    <col min="981" max="981" width="20.7109375" style="1" customWidth="1"/>
    <col min="982" max="982" width="5.140625" style="1" customWidth="1"/>
    <col min="983" max="983" width="7.42578125" style="1" customWidth="1"/>
    <col min="984" max="984" width="5.7109375" style="1" customWidth="1"/>
    <col min="985" max="985" width="4.7109375" style="1" customWidth="1"/>
    <col min="986" max="986" width="5.42578125" style="1" customWidth="1"/>
    <col min="987" max="987" width="4.7109375" style="1" customWidth="1"/>
    <col min="988" max="988" width="11.85546875" style="1" bestFit="1" customWidth="1"/>
    <col min="989" max="991" width="8.85546875" style="1"/>
    <col min="992" max="992" width="15.28515625" style="1" bestFit="1" customWidth="1"/>
    <col min="993" max="1231" width="8.85546875" style="1"/>
    <col min="1232" max="1232" width="22.28515625" style="1" customWidth="1"/>
    <col min="1233" max="1233" width="17.140625" style="1" customWidth="1"/>
    <col min="1234" max="1234" width="5.28515625" style="1" customWidth="1"/>
    <col min="1235" max="1235" width="15.7109375" style="1" customWidth="1"/>
    <col min="1236" max="1236" width="21.42578125" style="1" customWidth="1"/>
    <col min="1237" max="1237" width="20.7109375" style="1" customWidth="1"/>
    <col min="1238" max="1238" width="5.140625" style="1" customWidth="1"/>
    <col min="1239" max="1239" width="7.42578125" style="1" customWidth="1"/>
    <col min="1240" max="1240" width="5.7109375" style="1" customWidth="1"/>
    <col min="1241" max="1241" width="4.7109375" style="1" customWidth="1"/>
    <col min="1242" max="1242" width="5.42578125" style="1" customWidth="1"/>
    <col min="1243" max="1243" width="4.7109375" style="1" customWidth="1"/>
    <col min="1244" max="1244" width="11.85546875" style="1" bestFit="1" customWidth="1"/>
    <col min="1245" max="1247" width="8.85546875" style="1"/>
    <col min="1248" max="1248" width="15.28515625" style="1" bestFit="1" customWidth="1"/>
    <col min="1249" max="1487" width="8.85546875" style="1"/>
    <col min="1488" max="1488" width="22.28515625" style="1" customWidth="1"/>
    <col min="1489" max="1489" width="17.140625" style="1" customWidth="1"/>
    <col min="1490" max="1490" width="5.28515625" style="1" customWidth="1"/>
    <col min="1491" max="1491" width="15.7109375" style="1" customWidth="1"/>
    <col min="1492" max="1492" width="21.42578125" style="1" customWidth="1"/>
    <col min="1493" max="1493" width="20.7109375" style="1" customWidth="1"/>
    <col min="1494" max="1494" width="5.140625" style="1" customWidth="1"/>
    <col min="1495" max="1495" width="7.42578125" style="1" customWidth="1"/>
    <col min="1496" max="1496" width="5.7109375" style="1" customWidth="1"/>
    <col min="1497" max="1497" width="4.7109375" style="1" customWidth="1"/>
    <col min="1498" max="1498" width="5.42578125" style="1" customWidth="1"/>
    <col min="1499" max="1499" width="4.7109375" style="1" customWidth="1"/>
    <col min="1500" max="1500" width="11.85546875" style="1" bestFit="1" customWidth="1"/>
    <col min="1501" max="1503" width="8.85546875" style="1"/>
    <col min="1504" max="1504" width="15.28515625" style="1" bestFit="1" customWidth="1"/>
    <col min="1505" max="1743" width="8.85546875" style="1"/>
    <col min="1744" max="1744" width="22.28515625" style="1" customWidth="1"/>
    <col min="1745" max="1745" width="17.140625" style="1" customWidth="1"/>
    <col min="1746" max="1746" width="5.28515625" style="1" customWidth="1"/>
    <col min="1747" max="1747" width="15.7109375" style="1" customWidth="1"/>
    <col min="1748" max="1748" width="21.42578125" style="1" customWidth="1"/>
    <col min="1749" max="1749" width="20.7109375" style="1" customWidth="1"/>
    <col min="1750" max="1750" width="5.140625" style="1" customWidth="1"/>
    <col min="1751" max="1751" width="7.42578125" style="1" customWidth="1"/>
    <col min="1752" max="1752" width="5.7109375" style="1" customWidth="1"/>
    <col min="1753" max="1753" width="4.7109375" style="1" customWidth="1"/>
    <col min="1754" max="1754" width="5.42578125" style="1" customWidth="1"/>
    <col min="1755" max="1755" width="4.7109375" style="1" customWidth="1"/>
    <col min="1756" max="1756" width="11.85546875" style="1" bestFit="1" customWidth="1"/>
    <col min="1757" max="1759" width="8.85546875" style="1"/>
    <col min="1760" max="1760" width="15.28515625" style="1" bestFit="1" customWidth="1"/>
    <col min="1761" max="1999" width="8.85546875" style="1"/>
    <col min="2000" max="2000" width="22.28515625" style="1" customWidth="1"/>
    <col min="2001" max="2001" width="17.140625" style="1" customWidth="1"/>
    <col min="2002" max="2002" width="5.28515625" style="1" customWidth="1"/>
    <col min="2003" max="2003" width="15.7109375" style="1" customWidth="1"/>
    <col min="2004" max="2004" width="21.42578125" style="1" customWidth="1"/>
    <col min="2005" max="2005" width="20.7109375" style="1" customWidth="1"/>
    <col min="2006" max="2006" width="5.140625" style="1" customWidth="1"/>
    <col min="2007" max="2007" width="7.42578125" style="1" customWidth="1"/>
    <col min="2008" max="2008" width="5.7109375" style="1" customWidth="1"/>
    <col min="2009" max="2009" width="4.7109375" style="1" customWidth="1"/>
    <col min="2010" max="2010" width="5.42578125" style="1" customWidth="1"/>
    <col min="2011" max="2011" width="4.7109375" style="1" customWidth="1"/>
    <col min="2012" max="2012" width="11.85546875" style="1" bestFit="1" customWidth="1"/>
    <col min="2013" max="2015" width="8.85546875" style="1"/>
    <col min="2016" max="2016" width="15.28515625" style="1" bestFit="1" customWidth="1"/>
    <col min="2017" max="2255" width="8.85546875" style="1"/>
    <col min="2256" max="2256" width="22.28515625" style="1" customWidth="1"/>
    <col min="2257" max="2257" width="17.140625" style="1" customWidth="1"/>
    <col min="2258" max="2258" width="5.28515625" style="1" customWidth="1"/>
    <col min="2259" max="2259" width="15.7109375" style="1" customWidth="1"/>
    <col min="2260" max="2260" width="21.42578125" style="1" customWidth="1"/>
    <col min="2261" max="2261" width="20.7109375" style="1" customWidth="1"/>
    <col min="2262" max="2262" width="5.140625" style="1" customWidth="1"/>
    <col min="2263" max="2263" width="7.42578125" style="1" customWidth="1"/>
    <col min="2264" max="2264" width="5.7109375" style="1" customWidth="1"/>
    <col min="2265" max="2265" width="4.7109375" style="1" customWidth="1"/>
    <col min="2266" max="2266" width="5.42578125" style="1" customWidth="1"/>
    <col min="2267" max="2267" width="4.7109375" style="1" customWidth="1"/>
    <col min="2268" max="2268" width="11.85546875" style="1" bestFit="1" customWidth="1"/>
    <col min="2269" max="2271" width="8.85546875" style="1"/>
    <col min="2272" max="2272" width="15.28515625" style="1" bestFit="1" customWidth="1"/>
    <col min="2273" max="2511" width="8.85546875" style="1"/>
    <col min="2512" max="2512" width="22.28515625" style="1" customWidth="1"/>
    <col min="2513" max="2513" width="17.140625" style="1" customWidth="1"/>
    <col min="2514" max="2514" width="5.28515625" style="1" customWidth="1"/>
    <col min="2515" max="2515" width="15.7109375" style="1" customWidth="1"/>
    <col min="2516" max="2516" width="21.42578125" style="1" customWidth="1"/>
    <col min="2517" max="2517" width="20.7109375" style="1" customWidth="1"/>
    <col min="2518" max="2518" width="5.140625" style="1" customWidth="1"/>
    <col min="2519" max="2519" width="7.42578125" style="1" customWidth="1"/>
    <col min="2520" max="2520" width="5.7109375" style="1" customWidth="1"/>
    <col min="2521" max="2521" width="4.7109375" style="1" customWidth="1"/>
    <col min="2522" max="2522" width="5.42578125" style="1" customWidth="1"/>
    <col min="2523" max="2523" width="4.7109375" style="1" customWidth="1"/>
    <col min="2524" max="2524" width="11.85546875" style="1" bestFit="1" customWidth="1"/>
    <col min="2525" max="2527" width="8.85546875" style="1"/>
    <col min="2528" max="2528" width="15.28515625" style="1" bestFit="1" customWidth="1"/>
    <col min="2529" max="2767" width="8.85546875" style="1"/>
    <col min="2768" max="2768" width="22.28515625" style="1" customWidth="1"/>
    <col min="2769" max="2769" width="17.140625" style="1" customWidth="1"/>
    <col min="2770" max="2770" width="5.28515625" style="1" customWidth="1"/>
    <col min="2771" max="2771" width="15.7109375" style="1" customWidth="1"/>
    <col min="2772" max="2772" width="21.42578125" style="1" customWidth="1"/>
    <col min="2773" max="2773" width="20.7109375" style="1" customWidth="1"/>
    <col min="2774" max="2774" width="5.140625" style="1" customWidth="1"/>
    <col min="2775" max="2775" width="7.42578125" style="1" customWidth="1"/>
    <col min="2776" max="2776" width="5.7109375" style="1" customWidth="1"/>
    <col min="2777" max="2777" width="4.7109375" style="1" customWidth="1"/>
    <col min="2778" max="2778" width="5.42578125" style="1" customWidth="1"/>
    <col min="2779" max="2779" width="4.7109375" style="1" customWidth="1"/>
    <col min="2780" max="2780" width="11.85546875" style="1" bestFit="1" customWidth="1"/>
    <col min="2781" max="2783" width="8.85546875" style="1"/>
    <col min="2784" max="2784" width="15.28515625" style="1" bestFit="1" customWidth="1"/>
    <col min="2785" max="3023" width="8.85546875" style="1"/>
    <col min="3024" max="3024" width="22.28515625" style="1" customWidth="1"/>
    <col min="3025" max="3025" width="17.140625" style="1" customWidth="1"/>
    <col min="3026" max="3026" width="5.28515625" style="1" customWidth="1"/>
    <col min="3027" max="3027" width="15.7109375" style="1" customWidth="1"/>
    <col min="3028" max="3028" width="21.42578125" style="1" customWidth="1"/>
    <col min="3029" max="3029" width="20.7109375" style="1" customWidth="1"/>
    <col min="3030" max="3030" width="5.140625" style="1" customWidth="1"/>
    <col min="3031" max="3031" width="7.42578125" style="1" customWidth="1"/>
    <col min="3032" max="3032" width="5.7109375" style="1" customWidth="1"/>
    <col min="3033" max="3033" width="4.7109375" style="1" customWidth="1"/>
    <col min="3034" max="3034" width="5.42578125" style="1" customWidth="1"/>
    <col min="3035" max="3035" width="4.7109375" style="1" customWidth="1"/>
    <col min="3036" max="3036" width="11.85546875" style="1" bestFit="1" customWidth="1"/>
    <col min="3037" max="3039" width="8.85546875" style="1"/>
    <col min="3040" max="3040" width="15.28515625" style="1" bestFit="1" customWidth="1"/>
    <col min="3041" max="3279" width="8.85546875" style="1"/>
    <col min="3280" max="3280" width="22.28515625" style="1" customWidth="1"/>
    <col min="3281" max="3281" width="17.140625" style="1" customWidth="1"/>
    <col min="3282" max="3282" width="5.28515625" style="1" customWidth="1"/>
    <col min="3283" max="3283" width="15.7109375" style="1" customWidth="1"/>
    <col min="3284" max="3284" width="21.42578125" style="1" customWidth="1"/>
    <col min="3285" max="3285" width="20.7109375" style="1" customWidth="1"/>
    <col min="3286" max="3286" width="5.140625" style="1" customWidth="1"/>
    <col min="3287" max="3287" width="7.42578125" style="1" customWidth="1"/>
    <col min="3288" max="3288" width="5.7109375" style="1" customWidth="1"/>
    <col min="3289" max="3289" width="4.7109375" style="1" customWidth="1"/>
    <col min="3290" max="3290" width="5.42578125" style="1" customWidth="1"/>
    <col min="3291" max="3291" width="4.7109375" style="1" customWidth="1"/>
    <col min="3292" max="3292" width="11.85546875" style="1" bestFit="1" customWidth="1"/>
    <col min="3293" max="3295" width="8.85546875" style="1"/>
    <col min="3296" max="3296" width="15.28515625" style="1" bestFit="1" customWidth="1"/>
    <col min="3297" max="3535" width="8.85546875" style="1"/>
    <col min="3536" max="3536" width="22.28515625" style="1" customWidth="1"/>
    <col min="3537" max="3537" width="17.140625" style="1" customWidth="1"/>
    <col min="3538" max="3538" width="5.28515625" style="1" customWidth="1"/>
    <col min="3539" max="3539" width="15.7109375" style="1" customWidth="1"/>
    <col min="3540" max="3540" width="21.42578125" style="1" customWidth="1"/>
    <col min="3541" max="3541" width="20.7109375" style="1" customWidth="1"/>
    <col min="3542" max="3542" width="5.140625" style="1" customWidth="1"/>
    <col min="3543" max="3543" width="7.42578125" style="1" customWidth="1"/>
    <col min="3544" max="3544" width="5.7109375" style="1" customWidth="1"/>
    <col min="3545" max="3545" width="4.7109375" style="1" customWidth="1"/>
    <col min="3546" max="3546" width="5.42578125" style="1" customWidth="1"/>
    <col min="3547" max="3547" width="4.7109375" style="1" customWidth="1"/>
    <col min="3548" max="3548" width="11.85546875" style="1" bestFit="1" customWidth="1"/>
    <col min="3549" max="3551" width="8.85546875" style="1"/>
    <col min="3552" max="3552" width="15.28515625" style="1" bestFit="1" customWidth="1"/>
    <col min="3553" max="3791" width="8.85546875" style="1"/>
    <col min="3792" max="3792" width="22.28515625" style="1" customWidth="1"/>
    <col min="3793" max="3793" width="17.140625" style="1" customWidth="1"/>
    <col min="3794" max="3794" width="5.28515625" style="1" customWidth="1"/>
    <col min="3795" max="3795" width="15.7109375" style="1" customWidth="1"/>
    <col min="3796" max="3796" width="21.42578125" style="1" customWidth="1"/>
    <col min="3797" max="3797" width="20.7109375" style="1" customWidth="1"/>
    <col min="3798" max="3798" width="5.140625" style="1" customWidth="1"/>
    <col min="3799" max="3799" width="7.42578125" style="1" customWidth="1"/>
    <col min="3800" max="3800" width="5.7109375" style="1" customWidth="1"/>
    <col min="3801" max="3801" width="4.7109375" style="1" customWidth="1"/>
    <col min="3802" max="3802" width="5.42578125" style="1" customWidth="1"/>
    <col min="3803" max="3803" width="4.7109375" style="1" customWidth="1"/>
    <col min="3804" max="3804" width="11.85546875" style="1" bestFit="1" customWidth="1"/>
    <col min="3805" max="3807" width="8.85546875" style="1"/>
    <col min="3808" max="3808" width="15.28515625" style="1" bestFit="1" customWidth="1"/>
    <col min="3809" max="4047" width="8.85546875" style="1"/>
    <col min="4048" max="4048" width="22.28515625" style="1" customWidth="1"/>
    <col min="4049" max="4049" width="17.140625" style="1" customWidth="1"/>
    <col min="4050" max="4050" width="5.28515625" style="1" customWidth="1"/>
    <col min="4051" max="4051" width="15.7109375" style="1" customWidth="1"/>
    <col min="4052" max="4052" width="21.42578125" style="1" customWidth="1"/>
    <col min="4053" max="4053" width="20.7109375" style="1" customWidth="1"/>
    <col min="4054" max="4054" width="5.140625" style="1" customWidth="1"/>
    <col min="4055" max="4055" width="7.42578125" style="1" customWidth="1"/>
    <col min="4056" max="4056" width="5.7109375" style="1" customWidth="1"/>
    <col min="4057" max="4057" width="4.7109375" style="1" customWidth="1"/>
    <col min="4058" max="4058" width="5.42578125" style="1" customWidth="1"/>
    <col min="4059" max="4059" width="4.7109375" style="1" customWidth="1"/>
    <col min="4060" max="4060" width="11.85546875" style="1" bestFit="1" customWidth="1"/>
    <col min="4061" max="4063" width="8.85546875" style="1"/>
    <col min="4064" max="4064" width="15.28515625" style="1" bestFit="1" customWidth="1"/>
    <col min="4065" max="4303" width="8.85546875" style="1"/>
    <col min="4304" max="4304" width="22.28515625" style="1" customWidth="1"/>
    <col min="4305" max="4305" width="17.140625" style="1" customWidth="1"/>
    <col min="4306" max="4306" width="5.28515625" style="1" customWidth="1"/>
    <col min="4307" max="4307" width="15.7109375" style="1" customWidth="1"/>
    <col min="4308" max="4308" width="21.42578125" style="1" customWidth="1"/>
    <col min="4309" max="4309" width="20.7109375" style="1" customWidth="1"/>
    <col min="4310" max="4310" width="5.140625" style="1" customWidth="1"/>
    <col min="4311" max="4311" width="7.42578125" style="1" customWidth="1"/>
    <col min="4312" max="4312" width="5.7109375" style="1" customWidth="1"/>
    <col min="4313" max="4313" width="4.7109375" style="1" customWidth="1"/>
    <col min="4314" max="4314" width="5.42578125" style="1" customWidth="1"/>
    <col min="4315" max="4315" width="4.7109375" style="1" customWidth="1"/>
    <col min="4316" max="4316" width="11.85546875" style="1" bestFit="1" customWidth="1"/>
    <col min="4317" max="4319" width="8.85546875" style="1"/>
    <col min="4320" max="4320" width="15.28515625" style="1" bestFit="1" customWidth="1"/>
    <col min="4321" max="4559" width="8.85546875" style="1"/>
    <col min="4560" max="4560" width="22.28515625" style="1" customWidth="1"/>
    <col min="4561" max="4561" width="17.140625" style="1" customWidth="1"/>
    <col min="4562" max="4562" width="5.28515625" style="1" customWidth="1"/>
    <col min="4563" max="4563" width="15.7109375" style="1" customWidth="1"/>
    <col min="4564" max="4564" width="21.42578125" style="1" customWidth="1"/>
    <col min="4565" max="4565" width="20.7109375" style="1" customWidth="1"/>
    <col min="4566" max="4566" width="5.140625" style="1" customWidth="1"/>
    <col min="4567" max="4567" width="7.42578125" style="1" customWidth="1"/>
    <col min="4568" max="4568" width="5.7109375" style="1" customWidth="1"/>
    <col min="4569" max="4569" width="4.7109375" style="1" customWidth="1"/>
    <col min="4570" max="4570" width="5.42578125" style="1" customWidth="1"/>
    <col min="4571" max="4571" width="4.7109375" style="1" customWidth="1"/>
    <col min="4572" max="4572" width="11.85546875" style="1" bestFit="1" customWidth="1"/>
    <col min="4573" max="4575" width="8.85546875" style="1"/>
    <col min="4576" max="4576" width="15.28515625" style="1" bestFit="1" customWidth="1"/>
    <col min="4577" max="4815" width="8.85546875" style="1"/>
    <col min="4816" max="4816" width="22.28515625" style="1" customWidth="1"/>
    <col min="4817" max="4817" width="17.140625" style="1" customWidth="1"/>
    <col min="4818" max="4818" width="5.28515625" style="1" customWidth="1"/>
    <col min="4819" max="4819" width="15.7109375" style="1" customWidth="1"/>
    <col min="4820" max="4820" width="21.42578125" style="1" customWidth="1"/>
    <col min="4821" max="4821" width="20.7109375" style="1" customWidth="1"/>
    <col min="4822" max="4822" width="5.140625" style="1" customWidth="1"/>
    <col min="4823" max="4823" width="7.42578125" style="1" customWidth="1"/>
    <col min="4824" max="4824" width="5.7109375" style="1" customWidth="1"/>
    <col min="4825" max="4825" width="4.7109375" style="1" customWidth="1"/>
    <col min="4826" max="4826" width="5.42578125" style="1" customWidth="1"/>
    <col min="4827" max="4827" width="4.7109375" style="1" customWidth="1"/>
    <col min="4828" max="4828" width="11.85546875" style="1" bestFit="1" customWidth="1"/>
    <col min="4829" max="4831" width="8.85546875" style="1"/>
    <col min="4832" max="4832" width="15.28515625" style="1" bestFit="1" customWidth="1"/>
    <col min="4833" max="5071" width="8.85546875" style="1"/>
    <col min="5072" max="5072" width="22.28515625" style="1" customWidth="1"/>
    <col min="5073" max="5073" width="17.140625" style="1" customWidth="1"/>
    <col min="5074" max="5074" width="5.28515625" style="1" customWidth="1"/>
    <col min="5075" max="5075" width="15.7109375" style="1" customWidth="1"/>
    <col min="5076" max="5076" width="21.42578125" style="1" customWidth="1"/>
    <col min="5077" max="5077" width="20.7109375" style="1" customWidth="1"/>
    <col min="5078" max="5078" width="5.140625" style="1" customWidth="1"/>
    <col min="5079" max="5079" width="7.42578125" style="1" customWidth="1"/>
    <col min="5080" max="5080" width="5.7109375" style="1" customWidth="1"/>
    <col min="5081" max="5081" width="4.7109375" style="1" customWidth="1"/>
    <col min="5082" max="5082" width="5.42578125" style="1" customWidth="1"/>
    <col min="5083" max="5083" width="4.7109375" style="1" customWidth="1"/>
    <col min="5084" max="5084" width="11.85546875" style="1" bestFit="1" customWidth="1"/>
    <col min="5085" max="5087" width="8.85546875" style="1"/>
    <col min="5088" max="5088" width="15.28515625" style="1" bestFit="1" customWidth="1"/>
    <col min="5089" max="5327" width="8.85546875" style="1"/>
    <col min="5328" max="5328" width="22.28515625" style="1" customWidth="1"/>
    <col min="5329" max="5329" width="17.140625" style="1" customWidth="1"/>
    <col min="5330" max="5330" width="5.28515625" style="1" customWidth="1"/>
    <col min="5331" max="5331" width="15.7109375" style="1" customWidth="1"/>
    <col min="5332" max="5332" width="21.42578125" style="1" customWidth="1"/>
    <col min="5333" max="5333" width="20.7109375" style="1" customWidth="1"/>
    <col min="5334" max="5334" width="5.140625" style="1" customWidth="1"/>
    <col min="5335" max="5335" width="7.42578125" style="1" customWidth="1"/>
    <col min="5336" max="5336" width="5.7109375" style="1" customWidth="1"/>
    <col min="5337" max="5337" width="4.7109375" style="1" customWidth="1"/>
    <col min="5338" max="5338" width="5.42578125" style="1" customWidth="1"/>
    <col min="5339" max="5339" width="4.7109375" style="1" customWidth="1"/>
    <col min="5340" max="5340" width="11.85546875" style="1" bestFit="1" customWidth="1"/>
    <col min="5341" max="5343" width="8.85546875" style="1"/>
    <col min="5344" max="5344" width="15.28515625" style="1" bestFit="1" customWidth="1"/>
    <col min="5345" max="5583" width="8.85546875" style="1"/>
    <col min="5584" max="5584" width="22.28515625" style="1" customWidth="1"/>
    <col min="5585" max="5585" width="17.140625" style="1" customWidth="1"/>
    <col min="5586" max="5586" width="5.28515625" style="1" customWidth="1"/>
    <col min="5587" max="5587" width="15.7109375" style="1" customWidth="1"/>
    <col min="5588" max="5588" width="21.42578125" style="1" customWidth="1"/>
    <col min="5589" max="5589" width="20.7109375" style="1" customWidth="1"/>
    <col min="5590" max="5590" width="5.140625" style="1" customWidth="1"/>
    <col min="5591" max="5591" width="7.42578125" style="1" customWidth="1"/>
    <col min="5592" max="5592" width="5.7109375" style="1" customWidth="1"/>
    <col min="5593" max="5593" width="4.7109375" style="1" customWidth="1"/>
    <col min="5594" max="5594" width="5.42578125" style="1" customWidth="1"/>
    <col min="5595" max="5595" width="4.7109375" style="1" customWidth="1"/>
    <col min="5596" max="5596" width="11.85546875" style="1" bestFit="1" customWidth="1"/>
    <col min="5597" max="5599" width="8.85546875" style="1"/>
    <col min="5600" max="5600" width="15.28515625" style="1" bestFit="1" customWidth="1"/>
    <col min="5601" max="5839" width="8.85546875" style="1"/>
    <col min="5840" max="5840" width="22.28515625" style="1" customWidth="1"/>
    <col min="5841" max="5841" width="17.140625" style="1" customWidth="1"/>
    <col min="5842" max="5842" width="5.28515625" style="1" customWidth="1"/>
    <col min="5843" max="5843" width="15.7109375" style="1" customWidth="1"/>
    <col min="5844" max="5844" width="21.42578125" style="1" customWidth="1"/>
    <col min="5845" max="5845" width="20.7109375" style="1" customWidth="1"/>
    <col min="5846" max="5846" width="5.140625" style="1" customWidth="1"/>
    <col min="5847" max="5847" width="7.42578125" style="1" customWidth="1"/>
    <col min="5848" max="5848" width="5.7109375" style="1" customWidth="1"/>
    <col min="5849" max="5849" width="4.7109375" style="1" customWidth="1"/>
    <col min="5850" max="5850" width="5.42578125" style="1" customWidth="1"/>
    <col min="5851" max="5851" width="4.7109375" style="1" customWidth="1"/>
    <col min="5852" max="5852" width="11.85546875" style="1" bestFit="1" customWidth="1"/>
    <col min="5853" max="5855" width="8.85546875" style="1"/>
    <col min="5856" max="5856" width="15.28515625" style="1" bestFit="1" customWidth="1"/>
    <col min="5857" max="6095" width="8.85546875" style="1"/>
    <col min="6096" max="6096" width="22.28515625" style="1" customWidth="1"/>
    <col min="6097" max="6097" width="17.140625" style="1" customWidth="1"/>
    <col min="6098" max="6098" width="5.28515625" style="1" customWidth="1"/>
    <col min="6099" max="6099" width="15.7109375" style="1" customWidth="1"/>
    <col min="6100" max="6100" width="21.42578125" style="1" customWidth="1"/>
    <col min="6101" max="6101" width="20.7109375" style="1" customWidth="1"/>
    <col min="6102" max="6102" width="5.140625" style="1" customWidth="1"/>
    <col min="6103" max="6103" width="7.42578125" style="1" customWidth="1"/>
    <col min="6104" max="6104" width="5.7109375" style="1" customWidth="1"/>
    <col min="6105" max="6105" width="4.7109375" style="1" customWidth="1"/>
    <col min="6106" max="6106" width="5.42578125" style="1" customWidth="1"/>
    <col min="6107" max="6107" width="4.7109375" style="1" customWidth="1"/>
    <col min="6108" max="6108" width="11.85546875" style="1" bestFit="1" customWidth="1"/>
    <col min="6109" max="6111" width="8.85546875" style="1"/>
    <col min="6112" max="6112" width="15.28515625" style="1" bestFit="1" customWidth="1"/>
    <col min="6113" max="6351" width="8.85546875" style="1"/>
    <col min="6352" max="6352" width="22.28515625" style="1" customWidth="1"/>
    <col min="6353" max="6353" width="17.140625" style="1" customWidth="1"/>
    <col min="6354" max="6354" width="5.28515625" style="1" customWidth="1"/>
    <col min="6355" max="6355" width="15.7109375" style="1" customWidth="1"/>
    <col min="6356" max="6356" width="21.42578125" style="1" customWidth="1"/>
    <col min="6357" max="6357" width="20.7109375" style="1" customWidth="1"/>
    <col min="6358" max="6358" width="5.140625" style="1" customWidth="1"/>
    <col min="6359" max="6359" width="7.42578125" style="1" customWidth="1"/>
    <col min="6360" max="6360" width="5.7109375" style="1" customWidth="1"/>
    <col min="6361" max="6361" width="4.7109375" style="1" customWidth="1"/>
    <col min="6362" max="6362" width="5.42578125" style="1" customWidth="1"/>
    <col min="6363" max="6363" width="4.7109375" style="1" customWidth="1"/>
    <col min="6364" max="6364" width="11.85546875" style="1" bestFit="1" customWidth="1"/>
    <col min="6365" max="6367" width="8.85546875" style="1"/>
    <col min="6368" max="6368" width="15.28515625" style="1" bestFit="1" customWidth="1"/>
    <col min="6369" max="6607" width="8.85546875" style="1"/>
    <col min="6608" max="6608" width="22.28515625" style="1" customWidth="1"/>
    <col min="6609" max="6609" width="17.140625" style="1" customWidth="1"/>
    <col min="6610" max="6610" width="5.28515625" style="1" customWidth="1"/>
    <col min="6611" max="6611" width="15.7109375" style="1" customWidth="1"/>
    <col min="6612" max="6612" width="21.42578125" style="1" customWidth="1"/>
    <col min="6613" max="6613" width="20.7109375" style="1" customWidth="1"/>
    <col min="6614" max="6614" width="5.140625" style="1" customWidth="1"/>
    <col min="6615" max="6615" width="7.42578125" style="1" customWidth="1"/>
    <col min="6616" max="6616" width="5.7109375" style="1" customWidth="1"/>
    <col min="6617" max="6617" width="4.7109375" style="1" customWidth="1"/>
    <col min="6618" max="6618" width="5.42578125" style="1" customWidth="1"/>
    <col min="6619" max="6619" width="4.7109375" style="1" customWidth="1"/>
    <col min="6620" max="6620" width="11.85546875" style="1" bestFit="1" customWidth="1"/>
    <col min="6621" max="6623" width="8.85546875" style="1"/>
    <col min="6624" max="6624" width="15.28515625" style="1" bestFit="1" customWidth="1"/>
    <col min="6625" max="6863" width="8.85546875" style="1"/>
    <col min="6864" max="6864" width="22.28515625" style="1" customWidth="1"/>
    <col min="6865" max="6865" width="17.140625" style="1" customWidth="1"/>
    <col min="6866" max="6866" width="5.28515625" style="1" customWidth="1"/>
    <col min="6867" max="6867" width="15.7109375" style="1" customWidth="1"/>
    <col min="6868" max="6868" width="21.42578125" style="1" customWidth="1"/>
    <col min="6869" max="6869" width="20.7109375" style="1" customWidth="1"/>
    <col min="6870" max="6870" width="5.140625" style="1" customWidth="1"/>
    <col min="6871" max="6871" width="7.42578125" style="1" customWidth="1"/>
    <col min="6872" max="6872" width="5.7109375" style="1" customWidth="1"/>
    <col min="6873" max="6873" width="4.7109375" style="1" customWidth="1"/>
    <col min="6874" max="6874" width="5.42578125" style="1" customWidth="1"/>
    <col min="6875" max="6875" width="4.7109375" style="1" customWidth="1"/>
    <col min="6876" max="6876" width="11.85546875" style="1" bestFit="1" customWidth="1"/>
    <col min="6877" max="6879" width="8.85546875" style="1"/>
    <col min="6880" max="6880" width="15.28515625" style="1" bestFit="1" customWidth="1"/>
    <col min="6881" max="7119" width="8.85546875" style="1"/>
    <col min="7120" max="7120" width="22.28515625" style="1" customWidth="1"/>
    <col min="7121" max="7121" width="17.140625" style="1" customWidth="1"/>
    <col min="7122" max="7122" width="5.28515625" style="1" customWidth="1"/>
    <col min="7123" max="7123" width="15.7109375" style="1" customWidth="1"/>
    <col min="7124" max="7124" width="21.42578125" style="1" customWidth="1"/>
    <col min="7125" max="7125" width="20.7109375" style="1" customWidth="1"/>
    <col min="7126" max="7126" width="5.140625" style="1" customWidth="1"/>
    <col min="7127" max="7127" width="7.42578125" style="1" customWidth="1"/>
    <col min="7128" max="7128" width="5.7109375" style="1" customWidth="1"/>
    <col min="7129" max="7129" width="4.7109375" style="1" customWidth="1"/>
    <col min="7130" max="7130" width="5.42578125" style="1" customWidth="1"/>
    <col min="7131" max="7131" width="4.7109375" style="1" customWidth="1"/>
    <col min="7132" max="7132" width="11.85546875" style="1" bestFit="1" customWidth="1"/>
    <col min="7133" max="7135" width="8.85546875" style="1"/>
    <col min="7136" max="7136" width="15.28515625" style="1" bestFit="1" customWidth="1"/>
    <col min="7137" max="7375" width="8.85546875" style="1"/>
    <col min="7376" max="7376" width="22.28515625" style="1" customWidth="1"/>
    <col min="7377" max="7377" width="17.140625" style="1" customWidth="1"/>
    <col min="7378" max="7378" width="5.28515625" style="1" customWidth="1"/>
    <col min="7379" max="7379" width="15.7109375" style="1" customWidth="1"/>
    <col min="7380" max="7380" width="21.42578125" style="1" customWidth="1"/>
    <col min="7381" max="7381" width="20.7109375" style="1" customWidth="1"/>
    <col min="7382" max="7382" width="5.140625" style="1" customWidth="1"/>
    <col min="7383" max="7383" width="7.42578125" style="1" customWidth="1"/>
    <col min="7384" max="7384" width="5.7109375" style="1" customWidth="1"/>
    <col min="7385" max="7385" width="4.7109375" style="1" customWidth="1"/>
    <col min="7386" max="7386" width="5.42578125" style="1" customWidth="1"/>
    <col min="7387" max="7387" width="4.7109375" style="1" customWidth="1"/>
    <col min="7388" max="7388" width="11.85546875" style="1" bestFit="1" customWidth="1"/>
    <col min="7389" max="7391" width="8.85546875" style="1"/>
    <col min="7392" max="7392" width="15.28515625" style="1" bestFit="1" customWidth="1"/>
    <col min="7393" max="7631" width="8.85546875" style="1"/>
    <col min="7632" max="7632" width="22.28515625" style="1" customWidth="1"/>
    <col min="7633" max="7633" width="17.140625" style="1" customWidth="1"/>
    <col min="7634" max="7634" width="5.28515625" style="1" customWidth="1"/>
    <col min="7635" max="7635" width="15.7109375" style="1" customWidth="1"/>
    <col min="7636" max="7636" width="21.42578125" style="1" customWidth="1"/>
    <col min="7637" max="7637" width="20.7109375" style="1" customWidth="1"/>
    <col min="7638" max="7638" width="5.140625" style="1" customWidth="1"/>
    <col min="7639" max="7639" width="7.42578125" style="1" customWidth="1"/>
    <col min="7640" max="7640" width="5.7109375" style="1" customWidth="1"/>
    <col min="7641" max="7641" width="4.7109375" style="1" customWidth="1"/>
    <col min="7642" max="7642" width="5.42578125" style="1" customWidth="1"/>
    <col min="7643" max="7643" width="4.7109375" style="1" customWidth="1"/>
    <col min="7644" max="7644" width="11.85546875" style="1" bestFit="1" customWidth="1"/>
    <col min="7645" max="7647" width="8.85546875" style="1"/>
    <col min="7648" max="7648" width="15.28515625" style="1" bestFit="1" customWidth="1"/>
    <col min="7649" max="7887" width="8.85546875" style="1"/>
    <col min="7888" max="7888" width="22.28515625" style="1" customWidth="1"/>
    <col min="7889" max="7889" width="17.140625" style="1" customWidth="1"/>
    <col min="7890" max="7890" width="5.28515625" style="1" customWidth="1"/>
    <col min="7891" max="7891" width="15.7109375" style="1" customWidth="1"/>
    <col min="7892" max="7892" width="21.42578125" style="1" customWidth="1"/>
    <col min="7893" max="7893" width="20.7109375" style="1" customWidth="1"/>
    <col min="7894" max="7894" width="5.140625" style="1" customWidth="1"/>
    <col min="7895" max="7895" width="7.42578125" style="1" customWidth="1"/>
    <col min="7896" max="7896" width="5.7109375" style="1" customWidth="1"/>
    <col min="7897" max="7897" width="4.7109375" style="1" customWidth="1"/>
    <col min="7898" max="7898" width="5.42578125" style="1" customWidth="1"/>
    <col min="7899" max="7899" width="4.7109375" style="1" customWidth="1"/>
    <col min="7900" max="7900" width="11.85546875" style="1" bestFit="1" customWidth="1"/>
    <col min="7901" max="7903" width="8.85546875" style="1"/>
    <col min="7904" max="7904" width="15.28515625" style="1" bestFit="1" customWidth="1"/>
    <col min="7905" max="8143" width="8.85546875" style="1"/>
    <col min="8144" max="8144" width="22.28515625" style="1" customWidth="1"/>
    <col min="8145" max="8145" width="17.140625" style="1" customWidth="1"/>
    <col min="8146" max="8146" width="5.28515625" style="1" customWidth="1"/>
    <col min="8147" max="8147" width="15.7109375" style="1" customWidth="1"/>
    <col min="8148" max="8148" width="21.42578125" style="1" customWidth="1"/>
    <col min="8149" max="8149" width="20.7109375" style="1" customWidth="1"/>
    <col min="8150" max="8150" width="5.140625" style="1" customWidth="1"/>
    <col min="8151" max="8151" width="7.42578125" style="1" customWidth="1"/>
    <col min="8152" max="8152" width="5.7109375" style="1" customWidth="1"/>
    <col min="8153" max="8153" width="4.7109375" style="1" customWidth="1"/>
    <col min="8154" max="8154" width="5.42578125" style="1" customWidth="1"/>
    <col min="8155" max="8155" width="4.7109375" style="1" customWidth="1"/>
    <col min="8156" max="8156" width="11.85546875" style="1" bestFit="1" customWidth="1"/>
    <col min="8157" max="8159" width="8.85546875" style="1"/>
    <col min="8160" max="8160" width="15.28515625" style="1" bestFit="1" customWidth="1"/>
    <col min="8161" max="8399" width="8.85546875" style="1"/>
    <col min="8400" max="8400" width="22.28515625" style="1" customWidth="1"/>
    <col min="8401" max="8401" width="17.140625" style="1" customWidth="1"/>
    <col min="8402" max="8402" width="5.28515625" style="1" customWidth="1"/>
    <col min="8403" max="8403" width="15.7109375" style="1" customWidth="1"/>
    <col min="8404" max="8404" width="21.42578125" style="1" customWidth="1"/>
    <col min="8405" max="8405" width="20.7109375" style="1" customWidth="1"/>
    <col min="8406" max="8406" width="5.140625" style="1" customWidth="1"/>
    <col min="8407" max="8407" width="7.42578125" style="1" customWidth="1"/>
    <col min="8408" max="8408" width="5.7109375" style="1" customWidth="1"/>
    <col min="8409" max="8409" width="4.7109375" style="1" customWidth="1"/>
    <col min="8410" max="8410" width="5.42578125" style="1" customWidth="1"/>
    <col min="8411" max="8411" width="4.7109375" style="1" customWidth="1"/>
    <col min="8412" max="8412" width="11.85546875" style="1" bestFit="1" customWidth="1"/>
    <col min="8413" max="8415" width="8.85546875" style="1"/>
    <col min="8416" max="8416" width="15.28515625" style="1" bestFit="1" customWidth="1"/>
    <col min="8417" max="8655" width="8.85546875" style="1"/>
    <col min="8656" max="8656" width="22.28515625" style="1" customWidth="1"/>
    <col min="8657" max="8657" width="17.140625" style="1" customWidth="1"/>
    <col min="8658" max="8658" width="5.28515625" style="1" customWidth="1"/>
    <col min="8659" max="8659" width="15.7109375" style="1" customWidth="1"/>
    <col min="8660" max="8660" width="21.42578125" style="1" customWidth="1"/>
    <col min="8661" max="8661" width="20.7109375" style="1" customWidth="1"/>
    <col min="8662" max="8662" width="5.140625" style="1" customWidth="1"/>
    <col min="8663" max="8663" width="7.42578125" style="1" customWidth="1"/>
    <col min="8664" max="8664" width="5.7109375" style="1" customWidth="1"/>
    <col min="8665" max="8665" width="4.7109375" style="1" customWidth="1"/>
    <col min="8666" max="8666" width="5.42578125" style="1" customWidth="1"/>
    <col min="8667" max="8667" width="4.7109375" style="1" customWidth="1"/>
    <col min="8668" max="8668" width="11.85546875" style="1" bestFit="1" customWidth="1"/>
    <col min="8669" max="8671" width="8.85546875" style="1"/>
    <col min="8672" max="8672" width="15.28515625" style="1" bestFit="1" customWidth="1"/>
    <col min="8673" max="8911" width="8.85546875" style="1"/>
    <col min="8912" max="8912" width="22.28515625" style="1" customWidth="1"/>
    <col min="8913" max="8913" width="17.140625" style="1" customWidth="1"/>
    <col min="8914" max="8914" width="5.28515625" style="1" customWidth="1"/>
    <col min="8915" max="8915" width="15.7109375" style="1" customWidth="1"/>
    <col min="8916" max="8916" width="21.42578125" style="1" customWidth="1"/>
    <col min="8917" max="8917" width="20.7109375" style="1" customWidth="1"/>
    <col min="8918" max="8918" width="5.140625" style="1" customWidth="1"/>
    <col min="8919" max="8919" width="7.42578125" style="1" customWidth="1"/>
    <col min="8920" max="8920" width="5.7109375" style="1" customWidth="1"/>
    <col min="8921" max="8921" width="4.7109375" style="1" customWidth="1"/>
    <col min="8922" max="8922" width="5.42578125" style="1" customWidth="1"/>
    <col min="8923" max="8923" width="4.7109375" style="1" customWidth="1"/>
    <col min="8924" max="8924" width="11.85546875" style="1" bestFit="1" customWidth="1"/>
    <col min="8925" max="8927" width="8.85546875" style="1"/>
    <col min="8928" max="8928" width="15.28515625" style="1" bestFit="1" customWidth="1"/>
    <col min="8929" max="9167" width="8.85546875" style="1"/>
    <col min="9168" max="9168" width="22.28515625" style="1" customWidth="1"/>
    <col min="9169" max="9169" width="17.140625" style="1" customWidth="1"/>
    <col min="9170" max="9170" width="5.28515625" style="1" customWidth="1"/>
    <col min="9171" max="9171" width="15.7109375" style="1" customWidth="1"/>
    <col min="9172" max="9172" width="21.42578125" style="1" customWidth="1"/>
    <col min="9173" max="9173" width="20.7109375" style="1" customWidth="1"/>
    <col min="9174" max="9174" width="5.140625" style="1" customWidth="1"/>
    <col min="9175" max="9175" width="7.42578125" style="1" customWidth="1"/>
    <col min="9176" max="9176" width="5.7109375" style="1" customWidth="1"/>
    <col min="9177" max="9177" width="4.7109375" style="1" customWidth="1"/>
    <col min="9178" max="9178" width="5.42578125" style="1" customWidth="1"/>
    <col min="9179" max="9179" width="4.7109375" style="1" customWidth="1"/>
    <col min="9180" max="9180" width="11.85546875" style="1" bestFit="1" customWidth="1"/>
    <col min="9181" max="9183" width="8.85546875" style="1"/>
    <col min="9184" max="9184" width="15.28515625" style="1" bestFit="1" customWidth="1"/>
    <col min="9185" max="9423" width="8.85546875" style="1"/>
    <col min="9424" max="9424" width="22.28515625" style="1" customWidth="1"/>
    <col min="9425" max="9425" width="17.140625" style="1" customWidth="1"/>
    <col min="9426" max="9426" width="5.28515625" style="1" customWidth="1"/>
    <col min="9427" max="9427" width="15.7109375" style="1" customWidth="1"/>
    <col min="9428" max="9428" width="21.42578125" style="1" customWidth="1"/>
    <col min="9429" max="9429" width="20.7109375" style="1" customWidth="1"/>
    <col min="9430" max="9430" width="5.140625" style="1" customWidth="1"/>
    <col min="9431" max="9431" width="7.42578125" style="1" customWidth="1"/>
    <col min="9432" max="9432" width="5.7109375" style="1" customWidth="1"/>
    <col min="9433" max="9433" width="4.7109375" style="1" customWidth="1"/>
    <col min="9434" max="9434" width="5.42578125" style="1" customWidth="1"/>
    <col min="9435" max="9435" width="4.7109375" style="1" customWidth="1"/>
    <col min="9436" max="9436" width="11.85546875" style="1" bestFit="1" customWidth="1"/>
    <col min="9437" max="9439" width="8.85546875" style="1"/>
    <col min="9440" max="9440" width="15.28515625" style="1" bestFit="1" customWidth="1"/>
    <col min="9441" max="9679" width="8.85546875" style="1"/>
    <col min="9680" max="9680" width="22.28515625" style="1" customWidth="1"/>
    <col min="9681" max="9681" width="17.140625" style="1" customWidth="1"/>
    <col min="9682" max="9682" width="5.28515625" style="1" customWidth="1"/>
    <col min="9683" max="9683" width="15.7109375" style="1" customWidth="1"/>
    <col min="9684" max="9684" width="21.42578125" style="1" customWidth="1"/>
    <col min="9685" max="9685" width="20.7109375" style="1" customWidth="1"/>
    <col min="9686" max="9686" width="5.140625" style="1" customWidth="1"/>
    <col min="9687" max="9687" width="7.42578125" style="1" customWidth="1"/>
    <col min="9688" max="9688" width="5.7109375" style="1" customWidth="1"/>
    <col min="9689" max="9689" width="4.7109375" style="1" customWidth="1"/>
    <col min="9690" max="9690" width="5.42578125" style="1" customWidth="1"/>
    <col min="9691" max="9691" width="4.7109375" style="1" customWidth="1"/>
    <col min="9692" max="9692" width="11.85546875" style="1" bestFit="1" customWidth="1"/>
    <col min="9693" max="9695" width="8.85546875" style="1"/>
    <col min="9696" max="9696" width="15.28515625" style="1" bestFit="1" customWidth="1"/>
    <col min="9697" max="9935" width="8.85546875" style="1"/>
    <col min="9936" max="9936" width="22.28515625" style="1" customWidth="1"/>
    <col min="9937" max="9937" width="17.140625" style="1" customWidth="1"/>
    <col min="9938" max="9938" width="5.28515625" style="1" customWidth="1"/>
    <col min="9939" max="9939" width="15.7109375" style="1" customWidth="1"/>
    <col min="9940" max="9940" width="21.42578125" style="1" customWidth="1"/>
    <col min="9941" max="9941" width="20.7109375" style="1" customWidth="1"/>
    <col min="9942" max="9942" width="5.140625" style="1" customWidth="1"/>
    <col min="9943" max="9943" width="7.42578125" style="1" customWidth="1"/>
    <col min="9944" max="9944" width="5.7109375" style="1" customWidth="1"/>
    <col min="9945" max="9945" width="4.7109375" style="1" customWidth="1"/>
    <col min="9946" max="9946" width="5.42578125" style="1" customWidth="1"/>
    <col min="9947" max="9947" width="4.7109375" style="1" customWidth="1"/>
    <col min="9948" max="9948" width="11.85546875" style="1" bestFit="1" customWidth="1"/>
    <col min="9949" max="9951" width="8.85546875" style="1"/>
    <col min="9952" max="9952" width="15.28515625" style="1" bestFit="1" customWidth="1"/>
    <col min="9953" max="10191" width="8.85546875" style="1"/>
    <col min="10192" max="10192" width="22.28515625" style="1" customWidth="1"/>
    <col min="10193" max="10193" width="17.140625" style="1" customWidth="1"/>
    <col min="10194" max="10194" width="5.28515625" style="1" customWidth="1"/>
    <col min="10195" max="10195" width="15.7109375" style="1" customWidth="1"/>
    <col min="10196" max="10196" width="21.42578125" style="1" customWidth="1"/>
    <col min="10197" max="10197" width="20.7109375" style="1" customWidth="1"/>
    <col min="10198" max="10198" width="5.140625" style="1" customWidth="1"/>
    <col min="10199" max="10199" width="7.42578125" style="1" customWidth="1"/>
    <col min="10200" max="10200" width="5.7109375" style="1" customWidth="1"/>
    <col min="10201" max="10201" width="4.7109375" style="1" customWidth="1"/>
    <col min="10202" max="10202" width="5.42578125" style="1" customWidth="1"/>
    <col min="10203" max="10203" width="4.7109375" style="1" customWidth="1"/>
    <col min="10204" max="10204" width="11.85546875" style="1" bestFit="1" customWidth="1"/>
    <col min="10205" max="10207" width="8.85546875" style="1"/>
    <col min="10208" max="10208" width="15.28515625" style="1" bestFit="1" customWidth="1"/>
    <col min="10209" max="10447" width="8.85546875" style="1"/>
    <col min="10448" max="10448" width="22.28515625" style="1" customWidth="1"/>
    <col min="10449" max="10449" width="17.140625" style="1" customWidth="1"/>
    <col min="10450" max="10450" width="5.28515625" style="1" customWidth="1"/>
    <col min="10451" max="10451" width="15.7109375" style="1" customWidth="1"/>
    <col min="10452" max="10452" width="21.42578125" style="1" customWidth="1"/>
    <col min="10453" max="10453" width="20.7109375" style="1" customWidth="1"/>
    <col min="10454" max="10454" width="5.140625" style="1" customWidth="1"/>
    <col min="10455" max="10455" width="7.42578125" style="1" customWidth="1"/>
    <col min="10456" max="10456" width="5.7109375" style="1" customWidth="1"/>
    <col min="10457" max="10457" width="4.7109375" style="1" customWidth="1"/>
    <col min="10458" max="10458" width="5.42578125" style="1" customWidth="1"/>
    <col min="10459" max="10459" width="4.7109375" style="1" customWidth="1"/>
    <col min="10460" max="10460" width="11.85546875" style="1" bestFit="1" customWidth="1"/>
    <col min="10461" max="10463" width="8.85546875" style="1"/>
    <col min="10464" max="10464" width="15.28515625" style="1" bestFit="1" customWidth="1"/>
    <col min="10465" max="10703" width="8.85546875" style="1"/>
    <col min="10704" max="10704" width="22.28515625" style="1" customWidth="1"/>
    <col min="10705" max="10705" width="17.140625" style="1" customWidth="1"/>
    <col min="10706" max="10706" width="5.28515625" style="1" customWidth="1"/>
    <col min="10707" max="10707" width="15.7109375" style="1" customWidth="1"/>
    <col min="10708" max="10708" width="21.42578125" style="1" customWidth="1"/>
    <col min="10709" max="10709" width="20.7109375" style="1" customWidth="1"/>
    <col min="10710" max="10710" width="5.140625" style="1" customWidth="1"/>
    <col min="10711" max="10711" width="7.42578125" style="1" customWidth="1"/>
    <col min="10712" max="10712" width="5.7109375" style="1" customWidth="1"/>
    <col min="10713" max="10713" width="4.7109375" style="1" customWidth="1"/>
    <col min="10714" max="10714" width="5.42578125" style="1" customWidth="1"/>
    <col min="10715" max="10715" width="4.7109375" style="1" customWidth="1"/>
    <col min="10716" max="10716" width="11.85546875" style="1" bestFit="1" customWidth="1"/>
    <col min="10717" max="10719" width="8.85546875" style="1"/>
    <col min="10720" max="10720" width="15.28515625" style="1" bestFit="1" customWidth="1"/>
    <col min="10721" max="10959" width="8.85546875" style="1"/>
    <col min="10960" max="10960" width="22.28515625" style="1" customWidth="1"/>
    <col min="10961" max="10961" width="17.140625" style="1" customWidth="1"/>
    <col min="10962" max="10962" width="5.28515625" style="1" customWidth="1"/>
    <col min="10963" max="10963" width="15.7109375" style="1" customWidth="1"/>
    <col min="10964" max="10964" width="21.42578125" style="1" customWidth="1"/>
    <col min="10965" max="10965" width="20.7109375" style="1" customWidth="1"/>
    <col min="10966" max="10966" width="5.140625" style="1" customWidth="1"/>
    <col min="10967" max="10967" width="7.42578125" style="1" customWidth="1"/>
    <col min="10968" max="10968" width="5.7109375" style="1" customWidth="1"/>
    <col min="10969" max="10969" width="4.7109375" style="1" customWidth="1"/>
    <col min="10970" max="10970" width="5.42578125" style="1" customWidth="1"/>
    <col min="10971" max="10971" width="4.7109375" style="1" customWidth="1"/>
    <col min="10972" max="10972" width="11.85546875" style="1" bestFit="1" customWidth="1"/>
    <col min="10973" max="10975" width="8.85546875" style="1"/>
    <col min="10976" max="10976" width="15.28515625" style="1" bestFit="1" customWidth="1"/>
    <col min="10977" max="11215" width="8.85546875" style="1"/>
    <col min="11216" max="11216" width="22.28515625" style="1" customWidth="1"/>
    <col min="11217" max="11217" width="17.140625" style="1" customWidth="1"/>
    <col min="11218" max="11218" width="5.28515625" style="1" customWidth="1"/>
    <col min="11219" max="11219" width="15.7109375" style="1" customWidth="1"/>
    <col min="11220" max="11220" width="21.42578125" style="1" customWidth="1"/>
    <col min="11221" max="11221" width="20.7109375" style="1" customWidth="1"/>
    <col min="11222" max="11222" width="5.140625" style="1" customWidth="1"/>
    <col min="11223" max="11223" width="7.42578125" style="1" customWidth="1"/>
    <col min="11224" max="11224" width="5.7109375" style="1" customWidth="1"/>
    <col min="11225" max="11225" width="4.7109375" style="1" customWidth="1"/>
    <col min="11226" max="11226" width="5.42578125" style="1" customWidth="1"/>
    <col min="11227" max="11227" width="4.7109375" style="1" customWidth="1"/>
    <col min="11228" max="11228" width="11.85546875" style="1" bestFit="1" customWidth="1"/>
    <col min="11229" max="11231" width="8.85546875" style="1"/>
    <col min="11232" max="11232" width="15.28515625" style="1" bestFit="1" customWidth="1"/>
    <col min="11233" max="11471" width="8.85546875" style="1"/>
    <col min="11472" max="11472" width="22.28515625" style="1" customWidth="1"/>
    <col min="11473" max="11473" width="17.140625" style="1" customWidth="1"/>
    <col min="11474" max="11474" width="5.28515625" style="1" customWidth="1"/>
    <col min="11475" max="11475" width="15.7109375" style="1" customWidth="1"/>
    <col min="11476" max="11476" width="21.42578125" style="1" customWidth="1"/>
    <col min="11477" max="11477" width="20.7109375" style="1" customWidth="1"/>
    <col min="11478" max="11478" width="5.140625" style="1" customWidth="1"/>
    <col min="11479" max="11479" width="7.42578125" style="1" customWidth="1"/>
    <col min="11480" max="11480" width="5.7109375" style="1" customWidth="1"/>
    <col min="11481" max="11481" width="4.7109375" style="1" customWidth="1"/>
    <col min="11482" max="11482" width="5.42578125" style="1" customWidth="1"/>
    <col min="11483" max="11483" width="4.7109375" style="1" customWidth="1"/>
    <col min="11484" max="11484" width="11.85546875" style="1" bestFit="1" customWidth="1"/>
    <col min="11485" max="11487" width="8.85546875" style="1"/>
    <col min="11488" max="11488" width="15.28515625" style="1" bestFit="1" customWidth="1"/>
    <col min="11489" max="11727" width="8.85546875" style="1"/>
    <col min="11728" max="11728" width="22.28515625" style="1" customWidth="1"/>
    <col min="11729" max="11729" width="17.140625" style="1" customWidth="1"/>
    <col min="11730" max="11730" width="5.28515625" style="1" customWidth="1"/>
    <col min="11731" max="11731" width="15.7109375" style="1" customWidth="1"/>
    <col min="11732" max="11732" width="21.42578125" style="1" customWidth="1"/>
    <col min="11733" max="11733" width="20.7109375" style="1" customWidth="1"/>
    <col min="11734" max="11734" width="5.140625" style="1" customWidth="1"/>
    <col min="11735" max="11735" width="7.42578125" style="1" customWidth="1"/>
    <col min="11736" max="11736" width="5.7109375" style="1" customWidth="1"/>
    <col min="11737" max="11737" width="4.7109375" style="1" customWidth="1"/>
    <col min="11738" max="11738" width="5.42578125" style="1" customWidth="1"/>
    <col min="11739" max="11739" width="4.7109375" style="1" customWidth="1"/>
    <col min="11740" max="11740" width="11.85546875" style="1" bestFit="1" customWidth="1"/>
    <col min="11741" max="11743" width="8.85546875" style="1"/>
    <col min="11744" max="11744" width="15.28515625" style="1" bestFit="1" customWidth="1"/>
    <col min="11745" max="11983" width="8.85546875" style="1"/>
    <col min="11984" max="11984" width="22.28515625" style="1" customWidth="1"/>
    <col min="11985" max="11985" width="17.140625" style="1" customWidth="1"/>
    <col min="11986" max="11986" width="5.28515625" style="1" customWidth="1"/>
    <col min="11987" max="11987" width="15.7109375" style="1" customWidth="1"/>
    <col min="11988" max="11988" width="21.42578125" style="1" customWidth="1"/>
    <col min="11989" max="11989" width="20.7109375" style="1" customWidth="1"/>
    <col min="11990" max="11990" width="5.140625" style="1" customWidth="1"/>
    <col min="11991" max="11991" width="7.42578125" style="1" customWidth="1"/>
    <col min="11992" max="11992" width="5.7109375" style="1" customWidth="1"/>
    <col min="11993" max="11993" width="4.7109375" style="1" customWidth="1"/>
    <col min="11994" max="11994" width="5.42578125" style="1" customWidth="1"/>
    <col min="11995" max="11995" width="4.7109375" style="1" customWidth="1"/>
    <col min="11996" max="11996" width="11.85546875" style="1" bestFit="1" customWidth="1"/>
    <col min="11997" max="11999" width="8.85546875" style="1"/>
    <col min="12000" max="12000" width="15.28515625" style="1" bestFit="1" customWidth="1"/>
    <col min="12001" max="12239" width="8.85546875" style="1"/>
    <col min="12240" max="12240" width="22.28515625" style="1" customWidth="1"/>
    <col min="12241" max="12241" width="17.140625" style="1" customWidth="1"/>
    <col min="12242" max="12242" width="5.28515625" style="1" customWidth="1"/>
    <col min="12243" max="12243" width="15.7109375" style="1" customWidth="1"/>
    <col min="12244" max="12244" width="21.42578125" style="1" customWidth="1"/>
    <col min="12245" max="12245" width="20.7109375" style="1" customWidth="1"/>
    <col min="12246" max="12246" width="5.140625" style="1" customWidth="1"/>
    <col min="12247" max="12247" width="7.42578125" style="1" customWidth="1"/>
    <col min="12248" max="12248" width="5.7109375" style="1" customWidth="1"/>
    <col min="12249" max="12249" width="4.7109375" style="1" customWidth="1"/>
    <col min="12250" max="12250" width="5.42578125" style="1" customWidth="1"/>
    <col min="12251" max="12251" width="4.7109375" style="1" customWidth="1"/>
    <col min="12252" max="12252" width="11.85546875" style="1" bestFit="1" customWidth="1"/>
    <col min="12253" max="12255" width="8.85546875" style="1"/>
    <col min="12256" max="12256" width="15.28515625" style="1" bestFit="1" customWidth="1"/>
    <col min="12257" max="12495" width="8.85546875" style="1"/>
    <col min="12496" max="12496" width="22.28515625" style="1" customWidth="1"/>
    <col min="12497" max="12497" width="17.140625" style="1" customWidth="1"/>
    <col min="12498" max="12498" width="5.28515625" style="1" customWidth="1"/>
    <col min="12499" max="12499" width="15.7109375" style="1" customWidth="1"/>
    <col min="12500" max="12500" width="21.42578125" style="1" customWidth="1"/>
    <col min="12501" max="12501" width="20.7109375" style="1" customWidth="1"/>
    <col min="12502" max="12502" width="5.140625" style="1" customWidth="1"/>
    <col min="12503" max="12503" width="7.42578125" style="1" customWidth="1"/>
    <col min="12504" max="12504" width="5.7109375" style="1" customWidth="1"/>
    <col min="12505" max="12505" width="4.7109375" style="1" customWidth="1"/>
    <col min="12506" max="12506" width="5.42578125" style="1" customWidth="1"/>
    <col min="12507" max="12507" width="4.7109375" style="1" customWidth="1"/>
    <col min="12508" max="12508" width="11.85546875" style="1" bestFit="1" customWidth="1"/>
    <col min="12509" max="12511" width="8.85546875" style="1"/>
    <col min="12512" max="12512" width="15.28515625" style="1" bestFit="1" customWidth="1"/>
    <col min="12513" max="12751" width="8.85546875" style="1"/>
    <col min="12752" max="12752" width="22.28515625" style="1" customWidth="1"/>
    <col min="12753" max="12753" width="17.140625" style="1" customWidth="1"/>
    <col min="12754" max="12754" width="5.28515625" style="1" customWidth="1"/>
    <col min="12755" max="12755" width="15.7109375" style="1" customWidth="1"/>
    <col min="12756" max="12756" width="21.42578125" style="1" customWidth="1"/>
    <col min="12757" max="12757" width="20.7109375" style="1" customWidth="1"/>
    <col min="12758" max="12758" width="5.140625" style="1" customWidth="1"/>
    <col min="12759" max="12759" width="7.42578125" style="1" customWidth="1"/>
    <col min="12760" max="12760" width="5.7109375" style="1" customWidth="1"/>
    <col min="12761" max="12761" width="4.7109375" style="1" customWidth="1"/>
    <col min="12762" max="12762" width="5.42578125" style="1" customWidth="1"/>
    <col min="12763" max="12763" width="4.7109375" style="1" customWidth="1"/>
    <col min="12764" max="12764" width="11.85546875" style="1" bestFit="1" customWidth="1"/>
    <col min="12765" max="12767" width="8.85546875" style="1"/>
    <col min="12768" max="12768" width="15.28515625" style="1" bestFit="1" customWidth="1"/>
    <col min="12769" max="13007" width="8.85546875" style="1"/>
    <col min="13008" max="13008" width="22.28515625" style="1" customWidth="1"/>
    <col min="13009" max="13009" width="17.140625" style="1" customWidth="1"/>
    <col min="13010" max="13010" width="5.28515625" style="1" customWidth="1"/>
    <col min="13011" max="13011" width="15.7109375" style="1" customWidth="1"/>
    <col min="13012" max="13012" width="21.42578125" style="1" customWidth="1"/>
    <col min="13013" max="13013" width="20.7109375" style="1" customWidth="1"/>
    <col min="13014" max="13014" width="5.140625" style="1" customWidth="1"/>
    <col min="13015" max="13015" width="7.42578125" style="1" customWidth="1"/>
    <col min="13016" max="13016" width="5.7109375" style="1" customWidth="1"/>
    <col min="13017" max="13017" width="4.7109375" style="1" customWidth="1"/>
    <col min="13018" max="13018" width="5.42578125" style="1" customWidth="1"/>
    <col min="13019" max="13019" width="4.7109375" style="1" customWidth="1"/>
    <col min="13020" max="13020" width="11.85546875" style="1" bestFit="1" customWidth="1"/>
    <col min="13021" max="13023" width="8.85546875" style="1"/>
    <col min="13024" max="13024" width="15.28515625" style="1" bestFit="1" customWidth="1"/>
    <col min="13025" max="13263" width="8.85546875" style="1"/>
    <col min="13264" max="13264" width="22.28515625" style="1" customWidth="1"/>
    <col min="13265" max="13265" width="17.140625" style="1" customWidth="1"/>
    <col min="13266" max="13266" width="5.28515625" style="1" customWidth="1"/>
    <col min="13267" max="13267" width="15.7109375" style="1" customWidth="1"/>
    <col min="13268" max="13268" width="21.42578125" style="1" customWidth="1"/>
    <col min="13269" max="13269" width="20.7109375" style="1" customWidth="1"/>
    <col min="13270" max="13270" width="5.140625" style="1" customWidth="1"/>
    <col min="13271" max="13271" width="7.42578125" style="1" customWidth="1"/>
    <col min="13272" max="13272" width="5.7109375" style="1" customWidth="1"/>
    <col min="13273" max="13273" width="4.7109375" style="1" customWidth="1"/>
    <col min="13274" max="13274" width="5.42578125" style="1" customWidth="1"/>
    <col min="13275" max="13275" width="4.7109375" style="1" customWidth="1"/>
    <col min="13276" max="13276" width="11.85546875" style="1" bestFit="1" customWidth="1"/>
    <col min="13277" max="13279" width="8.85546875" style="1"/>
    <col min="13280" max="13280" width="15.28515625" style="1" bestFit="1" customWidth="1"/>
    <col min="13281" max="13519" width="8.85546875" style="1"/>
    <col min="13520" max="13520" width="22.28515625" style="1" customWidth="1"/>
    <col min="13521" max="13521" width="17.140625" style="1" customWidth="1"/>
    <col min="13522" max="13522" width="5.28515625" style="1" customWidth="1"/>
    <col min="13523" max="13523" width="15.7109375" style="1" customWidth="1"/>
    <col min="13524" max="13524" width="21.42578125" style="1" customWidth="1"/>
    <col min="13525" max="13525" width="20.7109375" style="1" customWidth="1"/>
    <col min="13526" max="13526" width="5.140625" style="1" customWidth="1"/>
    <col min="13527" max="13527" width="7.42578125" style="1" customWidth="1"/>
    <col min="13528" max="13528" width="5.7109375" style="1" customWidth="1"/>
    <col min="13529" max="13529" width="4.7109375" style="1" customWidth="1"/>
    <col min="13530" max="13530" width="5.42578125" style="1" customWidth="1"/>
    <col min="13531" max="13531" width="4.7109375" style="1" customWidth="1"/>
    <col min="13532" max="13532" width="11.85546875" style="1" bestFit="1" customWidth="1"/>
    <col min="13533" max="13535" width="8.85546875" style="1"/>
    <col min="13536" max="13536" width="15.28515625" style="1" bestFit="1" customWidth="1"/>
    <col min="13537" max="13775" width="8.85546875" style="1"/>
    <col min="13776" max="13776" width="22.28515625" style="1" customWidth="1"/>
    <col min="13777" max="13777" width="17.140625" style="1" customWidth="1"/>
    <col min="13778" max="13778" width="5.28515625" style="1" customWidth="1"/>
    <col min="13779" max="13779" width="15.7109375" style="1" customWidth="1"/>
    <col min="13780" max="13780" width="21.42578125" style="1" customWidth="1"/>
    <col min="13781" max="13781" width="20.7109375" style="1" customWidth="1"/>
    <col min="13782" max="13782" width="5.140625" style="1" customWidth="1"/>
    <col min="13783" max="13783" width="7.42578125" style="1" customWidth="1"/>
    <col min="13784" max="13784" width="5.7109375" style="1" customWidth="1"/>
    <col min="13785" max="13785" width="4.7109375" style="1" customWidth="1"/>
    <col min="13786" max="13786" width="5.42578125" style="1" customWidth="1"/>
    <col min="13787" max="13787" width="4.7109375" style="1" customWidth="1"/>
    <col min="13788" max="13788" width="11.85546875" style="1" bestFit="1" customWidth="1"/>
    <col min="13789" max="13791" width="8.85546875" style="1"/>
    <col min="13792" max="13792" width="15.28515625" style="1" bestFit="1" customWidth="1"/>
    <col min="13793" max="14031" width="8.85546875" style="1"/>
    <col min="14032" max="14032" width="22.28515625" style="1" customWidth="1"/>
    <col min="14033" max="14033" width="17.140625" style="1" customWidth="1"/>
    <col min="14034" max="14034" width="5.28515625" style="1" customWidth="1"/>
    <col min="14035" max="14035" width="15.7109375" style="1" customWidth="1"/>
    <col min="14036" max="14036" width="21.42578125" style="1" customWidth="1"/>
    <col min="14037" max="14037" width="20.7109375" style="1" customWidth="1"/>
    <col min="14038" max="14038" width="5.140625" style="1" customWidth="1"/>
    <col min="14039" max="14039" width="7.42578125" style="1" customWidth="1"/>
    <col min="14040" max="14040" width="5.7109375" style="1" customWidth="1"/>
    <col min="14041" max="14041" width="4.7109375" style="1" customWidth="1"/>
    <col min="14042" max="14042" width="5.42578125" style="1" customWidth="1"/>
    <col min="14043" max="14043" width="4.7109375" style="1" customWidth="1"/>
    <col min="14044" max="14044" width="11.85546875" style="1" bestFit="1" customWidth="1"/>
    <col min="14045" max="14047" width="8.85546875" style="1"/>
    <col min="14048" max="14048" width="15.28515625" style="1" bestFit="1" customWidth="1"/>
    <col min="14049" max="14287" width="8.85546875" style="1"/>
    <col min="14288" max="14288" width="22.28515625" style="1" customWidth="1"/>
    <col min="14289" max="14289" width="17.140625" style="1" customWidth="1"/>
    <col min="14290" max="14290" width="5.28515625" style="1" customWidth="1"/>
    <col min="14291" max="14291" width="15.7109375" style="1" customWidth="1"/>
    <col min="14292" max="14292" width="21.42578125" style="1" customWidth="1"/>
    <col min="14293" max="14293" width="20.7109375" style="1" customWidth="1"/>
    <col min="14294" max="14294" width="5.140625" style="1" customWidth="1"/>
    <col min="14295" max="14295" width="7.42578125" style="1" customWidth="1"/>
    <col min="14296" max="14296" width="5.7109375" style="1" customWidth="1"/>
    <col min="14297" max="14297" width="4.7109375" style="1" customWidth="1"/>
    <col min="14298" max="14298" width="5.42578125" style="1" customWidth="1"/>
    <col min="14299" max="14299" width="4.7109375" style="1" customWidth="1"/>
    <col min="14300" max="14300" width="11.85546875" style="1" bestFit="1" customWidth="1"/>
    <col min="14301" max="14303" width="8.85546875" style="1"/>
    <col min="14304" max="14304" width="15.28515625" style="1" bestFit="1" customWidth="1"/>
    <col min="14305" max="14543" width="8.85546875" style="1"/>
    <col min="14544" max="14544" width="22.28515625" style="1" customWidth="1"/>
    <col min="14545" max="14545" width="17.140625" style="1" customWidth="1"/>
    <col min="14546" max="14546" width="5.28515625" style="1" customWidth="1"/>
    <col min="14547" max="14547" width="15.7109375" style="1" customWidth="1"/>
    <col min="14548" max="14548" width="21.42578125" style="1" customWidth="1"/>
    <col min="14549" max="14549" width="20.7109375" style="1" customWidth="1"/>
    <col min="14550" max="14550" width="5.140625" style="1" customWidth="1"/>
    <col min="14551" max="14551" width="7.42578125" style="1" customWidth="1"/>
    <col min="14552" max="14552" width="5.7109375" style="1" customWidth="1"/>
    <col min="14553" max="14553" width="4.7109375" style="1" customWidth="1"/>
    <col min="14554" max="14554" width="5.42578125" style="1" customWidth="1"/>
    <col min="14555" max="14555" width="4.7109375" style="1" customWidth="1"/>
    <col min="14556" max="14556" width="11.85546875" style="1" bestFit="1" customWidth="1"/>
    <col min="14557" max="14559" width="8.85546875" style="1"/>
    <col min="14560" max="14560" width="15.28515625" style="1" bestFit="1" customWidth="1"/>
    <col min="14561" max="14799" width="8.85546875" style="1"/>
    <col min="14800" max="14800" width="22.28515625" style="1" customWidth="1"/>
    <col min="14801" max="14801" width="17.140625" style="1" customWidth="1"/>
    <col min="14802" max="14802" width="5.28515625" style="1" customWidth="1"/>
    <col min="14803" max="14803" width="15.7109375" style="1" customWidth="1"/>
    <col min="14804" max="14804" width="21.42578125" style="1" customWidth="1"/>
    <col min="14805" max="14805" width="20.7109375" style="1" customWidth="1"/>
    <col min="14806" max="14806" width="5.140625" style="1" customWidth="1"/>
    <col min="14807" max="14807" width="7.42578125" style="1" customWidth="1"/>
    <col min="14808" max="14808" width="5.7109375" style="1" customWidth="1"/>
    <col min="14809" max="14809" width="4.7109375" style="1" customWidth="1"/>
    <col min="14810" max="14810" width="5.42578125" style="1" customWidth="1"/>
    <col min="14811" max="14811" width="4.7109375" style="1" customWidth="1"/>
    <col min="14812" max="14812" width="11.85546875" style="1" bestFit="1" customWidth="1"/>
    <col min="14813" max="14815" width="8.85546875" style="1"/>
    <col min="14816" max="14816" width="15.28515625" style="1" bestFit="1" customWidth="1"/>
    <col min="14817" max="15055" width="8.85546875" style="1"/>
    <col min="15056" max="15056" width="22.28515625" style="1" customWidth="1"/>
    <col min="15057" max="15057" width="17.140625" style="1" customWidth="1"/>
    <col min="15058" max="15058" width="5.28515625" style="1" customWidth="1"/>
    <col min="15059" max="15059" width="15.7109375" style="1" customWidth="1"/>
    <col min="15060" max="15060" width="21.42578125" style="1" customWidth="1"/>
    <col min="15061" max="15061" width="20.7109375" style="1" customWidth="1"/>
    <col min="15062" max="15062" width="5.140625" style="1" customWidth="1"/>
    <col min="15063" max="15063" width="7.42578125" style="1" customWidth="1"/>
    <col min="15064" max="15064" width="5.7109375" style="1" customWidth="1"/>
    <col min="15065" max="15065" width="4.7109375" style="1" customWidth="1"/>
    <col min="15066" max="15066" width="5.42578125" style="1" customWidth="1"/>
    <col min="15067" max="15067" width="4.7109375" style="1" customWidth="1"/>
    <col min="15068" max="15068" width="11.85546875" style="1" bestFit="1" customWidth="1"/>
    <col min="15069" max="15071" width="8.85546875" style="1"/>
    <col min="15072" max="15072" width="15.28515625" style="1" bestFit="1" customWidth="1"/>
    <col min="15073" max="15311" width="8.85546875" style="1"/>
    <col min="15312" max="15312" width="22.28515625" style="1" customWidth="1"/>
    <col min="15313" max="15313" width="17.140625" style="1" customWidth="1"/>
    <col min="15314" max="15314" width="5.28515625" style="1" customWidth="1"/>
    <col min="15315" max="15315" width="15.7109375" style="1" customWidth="1"/>
    <col min="15316" max="15316" width="21.42578125" style="1" customWidth="1"/>
    <col min="15317" max="15317" width="20.7109375" style="1" customWidth="1"/>
    <col min="15318" max="15318" width="5.140625" style="1" customWidth="1"/>
    <col min="15319" max="15319" width="7.42578125" style="1" customWidth="1"/>
    <col min="15320" max="15320" width="5.7109375" style="1" customWidth="1"/>
    <col min="15321" max="15321" width="4.7109375" style="1" customWidth="1"/>
    <col min="15322" max="15322" width="5.42578125" style="1" customWidth="1"/>
    <col min="15323" max="15323" width="4.7109375" style="1" customWidth="1"/>
    <col min="15324" max="15324" width="11.85546875" style="1" bestFit="1" customWidth="1"/>
    <col min="15325" max="15327" width="8.85546875" style="1"/>
    <col min="15328" max="15328" width="15.28515625" style="1" bestFit="1" customWidth="1"/>
    <col min="15329" max="15567" width="8.85546875" style="1"/>
    <col min="15568" max="15568" width="22.28515625" style="1" customWidth="1"/>
    <col min="15569" max="15569" width="17.140625" style="1" customWidth="1"/>
    <col min="15570" max="15570" width="5.28515625" style="1" customWidth="1"/>
    <col min="15571" max="15571" width="15.7109375" style="1" customWidth="1"/>
    <col min="15572" max="15572" width="21.42578125" style="1" customWidth="1"/>
    <col min="15573" max="15573" width="20.7109375" style="1" customWidth="1"/>
    <col min="15574" max="15574" width="5.140625" style="1" customWidth="1"/>
    <col min="15575" max="15575" width="7.42578125" style="1" customWidth="1"/>
    <col min="15576" max="15576" width="5.7109375" style="1" customWidth="1"/>
    <col min="15577" max="15577" width="4.7109375" style="1" customWidth="1"/>
    <col min="15578" max="15578" width="5.42578125" style="1" customWidth="1"/>
    <col min="15579" max="15579" width="4.7109375" style="1" customWidth="1"/>
    <col min="15580" max="15580" width="11.85546875" style="1" bestFit="1" customWidth="1"/>
    <col min="15581" max="15583" width="8.85546875" style="1"/>
    <col min="15584" max="15584" width="15.28515625" style="1" bestFit="1" customWidth="1"/>
    <col min="15585" max="15823" width="8.85546875" style="1"/>
    <col min="15824" max="15824" width="22.28515625" style="1" customWidth="1"/>
    <col min="15825" max="15825" width="17.140625" style="1" customWidth="1"/>
    <col min="15826" max="15826" width="5.28515625" style="1" customWidth="1"/>
    <col min="15827" max="15827" width="15.7109375" style="1" customWidth="1"/>
    <col min="15828" max="15828" width="21.42578125" style="1" customWidth="1"/>
    <col min="15829" max="15829" width="20.7109375" style="1" customWidth="1"/>
    <col min="15830" max="15830" width="5.140625" style="1" customWidth="1"/>
    <col min="15831" max="15831" width="7.42578125" style="1" customWidth="1"/>
    <col min="15832" max="15832" width="5.7109375" style="1" customWidth="1"/>
    <col min="15833" max="15833" width="4.7109375" style="1" customWidth="1"/>
    <col min="15834" max="15834" width="5.42578125" style="1" customWidth="1"/>
    <col min="15835" max="15835" width="4.7109375" style="1" customWidth="1"/>
    <col min="15836" max="15836" width="11.85546875" style="1" bestFit="1" customWidth="1"/>
    <col min="15837" max="15839" width="8.85546875" style="1"/>
    <col min="15840" max="15840" width="15.28515625" style="1" bestFit="1" customWidth="1"/>
    <col min="15841" max="16079" width="8.85546875" style="1"/>
    <col min="16080" max="16080" width="22.28515625" style="1" customWidth="1"/>
    <col min="16081" max="16081" width="17.140625" style="1" customWidth="1"/>
    <col min="16082" max="16082" width="5.28515625" style="1" customWidth="1"/>
    <col min="16083" max="16083" width="15.7109375" style="1" customWidth="1"/>
    <col min="16084" max="16084" width="21.42578125" style="1" customWidth="1"/>
    <col min="16085" max="16085" width="20.7109375" style="1" customWidth="1"/>
    <col min="16086" max="16086" width="5.140625" style="1" customWidth="1"/>
    <col min="16087" max="16087" width="7.42578125" style="1" customWidth="1"/>
    <col min="16088" max="16088" width="5.7109375" style="1" customWidth="1"/>
    <col min="16089" max="16089" width="4.7109375" style="1" customWidth="1"/>
    <col min="16090" max="16090" width="5.42578125" style="1" customWidth="1"/>
    <col min="16091" max="16091" width="4.7109375" style="1" customWidth="1"/>
    <col min="16092" max="16092" width="11.85546875" style="1" bestFit="1" customWidth="1"/>
    <col min="16093" max="16095" width="8.85546875" style="1"/>
    <col min="16096" max="16096" width="15.28515625" style="1" bestFit="1" customWidth="1"/>
    <col min="16097" max="16384" width="8.85546875" style="1"/>
  </cols>
  <sheetData>
    <row r="1" spans="1:11" ht="15" customHeight="1" thickTop="1">
      <c r="A1" s="769"/>
      <c r="B1" s="953" t="s">
        <v>141</v>
      </c>
      <c r="C1" s="953"/>
      <c r="D1" s="953"/>
      <c r="E1" s="953"/>
      <c r="F1" s="953"/>
      <c r="G1" s="953"/>
      <c r="H1" s="953"/>
      <c r="I1" s="953"/>
      <c r="J1" s="953"/>
      <c r="K1" s="954"/>
    </row>
    <row r="2" spans="1:11" ht="75" customHeight="1">
      <c r="A2" s="770"/>
      <c r="B2" s="955" t="s">
        <v>142</v>
      </c>
      <c r="C2" s="955"/>
      <c r="D2" s="955"/>
      <c r="E2" s="955"/>
      <c r="F2" s="955"/>
      <c r="G2" s="955"/>
      <c r="H2" s="955"/>
      <c r="I2" s="955"/>
      <c r="J2" s="955"/>
      <c r="K2" s="956"/>
    </row>
    <row r="3" spans="1:11" ht="47.25" customHeight="1" thickBot="1">
      <c r="A3" s="780" t="s">
        <v>143</v>
      </c>
      <c r="B3" s="960" t="s">
        <v>144</v>
      </c>
      <c r="C3" s="960"/>
      <c r="D3" s="960"/>
      <c r="E3" s="850" t="s">
        <v>145</v>
      </c>
      <c r="F3" s="959" t="s">
        <v>146</v>
      </c>
      <c r="G3" s="959"/>
      <c r="H3" s="959"/>
      <c r="I3" s="957" t="s">
        <v>147</v>
      </c>
      <c r="J3" s="957"/>
      <c r="K3" s="958"/>
    </row>
    <row r="4" spans="1:11" ht="9.6" customHeight="1" thickTop="1">
      <c r="A4" s="1080"/>
      <c r="B4" s="1081"/>
      <c r="C4" s="1081"/>
      <c r="D4" s="1081"/>
      <c r="E4" s="1081"/>
      <c r="F4" s="1081"/>
      <c r="G4" s="1081"/>
      <c r="H4" s="1081"/>
      <c r="I4" s="1081"/>
      <c r="J4" s="1081"/>
      <c r="K4" s="1082"/>
    </row>
    <row r="5" spans="1:11" ht="15" customHeight="1">
      <c r="A5" s="1083" t="s">
        <v>148</v>
      </c>
      <c r="B5" s="1012"/>
      <c r="C5" s="1084" t="s">
        <v>149</v>
      </c>
      <c r="D5" s="1084"/>
      <c r="E5" s="1084"/>
      <c r="F5" s="261"/>
      <c r="G5" s="1012" t="s">
        <v>150</v>
      </c>
      <c r="H5" s="1012"/>
      <c r="I5" s="1085">
        <v>45122</v>
      </c>
      <c r="J5" s="1085"/>
      <c r="K5" s="1086"/>
    </row>
    <row r="6" spans="1:11" ht="17.100000000000001" hidden="1" customHeight="1">
      <c r="A6" s="1087" t="s">
        <v>151</v>
      </c>
      <c r="B6" s="1088"/>
      <c r="C6" s="14"/>
      <c r="D6" s="1089"/>
      <c r="E6" s="1089"/>
      <c r="F6" s="15"/>
      <c r="G6" s="15"/>
      <c r="H6" s="15"/>
      <c r="I6" s="1090"/>
      <c r="J6" s="1090"/>
      <c r="K6" s="1091"/>
    </row>
    <row r="7" spans="1:11" s="2" customFormat="1" ht="12.6" customHeight="1">
      <c r="A7" s="262" t="s">
        <v>152</v>
      </c>
      <c r="B7" s="943">
        <v>3</v>
      </c>
      <c r="C7" s="943"/>
      <c r="D7" s="943"/>
      <c r="E7" s="862" t="s">
        <v>153</v>
      </c>
      <c r="F7" s="1097">
        <v>45116</v>
      </c>
      <c r="G7" s="1098"/>
      <c r="H7" s="738" t="s">
        <v>154</v>
      </c>
      <c r="I7" s="1099">
        <v>45122</v>
      </c>
      <c r="J7" s="1100"/>
      <c r="K7" s="1101"/>
    </row>
    <row r="8" spans="1:11" s="2" customFormat="1" ht="3.75" customHeight="1">
      <c r="A8" s="263"/>
      <c r="B8" s="846"/>
      <c r="C8" s="846"/>
      <c r="D8" s="846"/>
      <c r="E8" s="852"/>
      <c r="F8" s="58"/>
      <c r="G8" s="846"/>
      <c r="H8" s="846"/>
      <c r="I8" s="265"/>
      <c r="J8" s="846"/>
      <c r="K8" s="266"/>
    </row>
    <row r="9" spans="1:11" s="2" customFormat="1" ht="12.6" customHeight="1">
      <c r="A9" s="267" t="s">
        <v>155</v>
      </c>
      <c r="B9" s="846"/>
      <c r="C9" s="846"/>
      <c r="D9" s="846"/>
      <c r="E9" s="18">
        <v>548</v>
      </c>
      <c r="F9" s="260" t="s">
        <v>156</v>
      </c>
      <c r="G9" s="846"/>
      <c r="H9" s="846"/>
      <c r="I9" s="268"/>
      <c r="J9" s="846"/>
      <c r="K9" s="266"/>
    </row>
    <row r="10" spans="1:11" s="2" customFormat="1" ht="12.6" customHeight="1">
      <c r="A10" s="1102" t="s">
        <v>157</v>
      </c>
      <c r="B10" s="961"/>
      <c r="C10" s="961"/>
      <c r="D10" s="961"/>
      <c r="E10" s="18">
        <f>B7*7</f>
        <v>21</v>
      </c>
      <c r="F10" s="260" t="s">
        <v>156</v>
      </c>
      <c r="G10" s="856"/>
      <c r="H10" s="856"/>
      <c r="I10" s="856"/>
      <c r="J10" s="856"/>
      <c r="K10" s="270"/>
    </row>
    <row r="11" spans="1:11" s="2" customFormat="1" ht="12.6" customHeight="1">
      <c r="A11" s="1102" t="s">
        <v>158</v>
      </c>
      <c r="B11" s="961"/>
      <c r="C11" s="961"/>
      <c r="D11" s="961"/>
      <c r="E11" s="19">
        <f>E10/E9</f>
        <v>3.8321167883211681E-2</v>
      </c>
      <c r="F11" s="738"/>
      <c r="G11" s="856"/>
      <c r="H11" s="661"/>
      <c r="I11" s="856"/>
      <c r="J11" s="856"/>
      <c r="K11" s="270"/>
    </row>
    <row r="12" spans="1:11" s="2" customFormat="1" ht="14.25" customHeight="1">
      <c r="A12" s="1102" t="s">
        <v>159</v>
      </c>
      <c r="B12" s="961"/>
      <c r="C12" s="1004" t="s">
        <v>2496</v>
      </c>
      <c r="D12" s="1004"/>
      <c r="E12" s="1004"/>
      <c r="F12" s="1004"/>
      <c r="G12" s="271"/>
      <c r="H12" s="271"/>
      <c r="I12" s="271"/>
      <c r="J12" s="271"/>
      <c r="K12" s="272"/>
    </row>
    <row r="13" spans="1:11" s="2" customFormat="1" ht="9.75" customHeight="1">
      <c r="A13" s="1038" t="s">
        <v>160</v>
      </c>
      <c r="B13" s="1039"/>
      <c r="C13" s="1039"/>
      <c r="D13" s="1039"/>
      <c r="E13" s="1039"/>
      <c r="F13" s="1039"/>
      <c r="G13" s="1039"/>
      <c r="H13" s="1039"/>
      <c r="I13" s="1039"/>
      <c r="J13" s="1039"/>
      <c r="K13" s="1040"/>
    </row>
    <row r="14" spans="1:11" ht="27.75" customHeight="1">
      <c r="A14" s="1092" t="s">
        <v>2475</v>
      </c>
      <c r="B14" s="1093"/>
      <c r="C14" s="1093"/>
      <c r="D14" s="1093"/>
      <c r="E14" s="1093"/>
      <c r="F14" s="1093"/>
      <c r="G14" s="1093"/>
      <c r="H14" s="1093"/>
      <c r="I14" s="1093"/>
      <c r="J14" s="1093"/>
      <c r="K14" s="1094"/>
    </row>
    <row r="15" spans="1:11" ht="12" customHeight="1">
      <c r="A15" s="1038" t="s">
        <v>161</v>
      </c>
      <c r="B15" s="1039"/>
      <c r="C15" s="1039"/>
      <c r="D15" s="1039"/>
      <c r="E15" s="1039"/>
      <c r="F15" s="1039"/>
      <c r="G15" s="1039"/>
      <c r="H15" s="1039"/>
      <c r="I15" s="1039"/>
      <c r="J15" s="1039"/>
      <c r="K15" s="1040"/>
    </row>
    <row r="16" spans="1:11" ht="10.5" customHeight="1">
      <c r="A16" s="1038" t="s">
        <v>162</v>
      </c>
      <c r="B16" s="1039"/>
      <c r="C16" s="1039"/>
      <c r="D16" s="1039"/>
      <c r="E16" s="1039"/>
      <c r="F16" s="1039"/>
      <c r="G16" s="1039"/>
      <c r="H16" s="1039"/>
      <c r="I16" s="1039"/>
      <c r="J16" s="1039"/>
      <c r="K16" s="1040"/>
    </row>
    <row r="17" spans="1:11" ht="10.5" customHeight="1">
      <c r="A17" s="273"/>
      <c r="B17" s="862" t="s">
        <v>163</v>
      </c>
      <c r="C17" s="862"/>
      <c r="D17" s="122" t="s">
        <v>124</v>
      </c>
      <c r="E17" s="9"/>
      <c r="F17" s="862" t="s">
        <v>163</v>
      </c>
      <c r="G17" s="129"/>
      <c r="H17" s="1095" t="s">
        <v>124</v>
      </c>
      <c r="I17" s="1095"/>
      <c r="J17" s="1095"/>
      <c r="K17" s="274"/>
    </row>
    <row r="18" spans="1:11" s="2" customFormat="1" ht="13.5" customHeight="1">
      <c r="A18" s="275" t="s">
        <v>164</v>
      </c>
      <c r="B18" s="276">
        <f>'PROG. SEM'!E4</f>
        <v>0</v>
      </c>
      <c r="C18" s="277"/>
      <c r="D18" s="123">
        <f>'PROG. SEM'!E5</f>
        <v>0</v>
      </c>
      <c r="E18" s="10" t="s">
        <v>165</v>
      </c>
      <c r="F18" s="863">
        <f>'PROG. SEM'!E6</f>
        <v>5.9999999999999995E-4</v>
      </c>
      <c r="G18" s="130"/>
      <c r="H18" s="1096">
        <f>'PROG. SEM'!E7</f>
        <v>5.9999999999999995E-4</v>
      </c>
      <c r="I18" s="1096"/>
      <c r="J18" s="1096"/>
      <c r="K18" s="278"/>
    </row>
    <row r="19" spans="1:11" s="2" customFormat="1" ht="23.25" customHeight="1">
      <c r="A19" s="275" t="s">
        <v>166</v>
      </c>
      <c r="B19" s="861">
        <f>B18*B28</f>
        <v>0</v>
      </c>
      <c r="C19" s="280"/>
      <c r="D19" s="279">
        <f>D18*B28</f>
        <v>0</v>
      </c>
      <c r="E19" s="10" t="s">
        <v>167</v>
      </c>
      <c r="F19" s="861">
        <f>F18*B28</f>
        <v>1878324.3653999998</v>
      </c>
      <c r="G19" s="131"/>
      <c r="H19" s="1070">
        <f>H18*B28</f>
        <v>1878324.3653999998</v>
      </c>
      <c r="I19" s="1070"/>
      <c r="J19" s="1070"/>
      <c r="K19" s="278"/>
    </row>
    <row r="20" spans="1:11" s="2" customFormat="1" ht="4.5" customHeight="1">
      <c r="A20" s="275"/>
      <c r="B20" s="281"/>
      <c r="C20" s="282"/>
      <c r="D20" s="124"/>
      <c r="E20" s="10"/>
      <c r="F20" s="132"/>
      <c r="G20" s="133"/>
      <c r="H20" s="134"/>
      <c r="I20" s="134"/>
      <c r="J20" s="134"/>
      <c r="K20" s="278"/>
    </row>
    <row r="21" spans="1:11" s="2" customFormat="1" ht="9" customHeight="1">
      <c r="A21" s="275"/>
      <c r="B21" s="283"/>
      <c r="C21" s="851"/>
      <c r="D21" s="125"/>
      <c r="E21" s="1071" t="s">
        <v>168</v>
      </c>
      <c r="F21" s="132" t="s">
        <v>169</v>
      </c>
      <c r="G21" s="135"/>
      <c r="H21" s="1073">
        <f>+H18-D18</f>
        <v>5.9999999999999995E-4</v>
      </c>
      <c r="I21" s="1073"/>
      <c r="J21" s="1073"/>
      <c r="K21" s="278"/>
    </row>
    <row r="22" spans="1:11" s="2" customFormat="1" ht="12.75" customHeight="1">
      <c r="A22" s="285"/>
      <c r="B22" s="126"/>
      <c r="C22" s="127"/>
      <c r="D22" s="128"/>
      <c r="E22" s="1072"/>
      <c r="F22" s="132" t="s">
        <v>170</v>
      </c>
      <c r="G22" s="135"/>
      <c r="H22" s="1070">
        <f>+H19-D19</f>
        <v>1878324.3653999998</v>
      </c>
      <c r="I22" s="1070"/>
      <c r="J22" s="1070"/>
      <c r="K22" s="286"/>
    </row>
    <row r="23" spans="1:11" s="2" customFormat="1" ht="69" hidden="1" customHeight="1">
      <c r="A23" s="1074" t="s">
        <v>171</v>
      </c>
      <c r="B23" s="1075"/>
      <c r="C23" s="1075"/>
      <c r="D23" s="1075"/>
      <c r="E23" s="1075"/>
      <c r="F23" s="1075"/>
      <c r="G23" s="1075"/>
      <c r="H23" s="1075"/>
      <c r="I23" s="1075"/>
      <c r="J23" s="1075"/>
      <c r="K23" s="1076"/>
    </row>
    <row r="24" spans="1:11" ht="9.75" customHeight="1" thickBot="1">
      <c r="A24" s="1077" t="s">
        <v>172</v>
      </c>
      <c r="B24" s="1078"/>
      <c r="C24" s="1078"/>
      <c r="D24" s="1078"/>
      <c r="E24" s="1078"/>
      <c r="F24" s="1078"/>
      <c r="G24" s="1078"/>
      <c r="H24" s="1078"/>
      <c r="I24" s="1078"/>
      <c r="J24" s="1078"/>
      <c r="K24" s="1079"/>
    </row>
    <row r="25" spans="1:11" s="2" customFormat="1" ht="10.5" customHeight="1">
      <c r="A25" s="1103" t="s">
        <v>173</v>
      </c>
      <c r="B25" s="1104"/>
      <c r="C25" s="1104"/>
      <c r="D25" s="1105"/>
      <c r="E25" s="1103" t="s">
        <v>174</v>
      </c>
      <c r="F25" s="1104"/>
      <c r="G25" s="1104"/>
      <c r="H25" s="1104"/>
      <c r="I25" s="1104"/>
      <c r="J25" s="1104"/>
      <c r="K25" s="1105"/>
    </row>
    <row r="26" spans="1:11" ht="12.75" customHeight="1">
      <c r="A26" s="844" t="s">
        <v>175</v>
      </c>
      <c r="B26" s="1066" t="s">
        <v>2479</v>
      </c>
      <c r="C26" s="1066"/>
      <c r="D26" s="1067"/>
      <c r="E26" s="844" t="s">
        <v>175</v>
      </c>
      <c r="F26" s="1066" t="s">
        <v>2476</v>
      </c>
      <c r="G26" s="1066"/>
      <c r="H26" s="1066"/>
      <c r="I26" s="1066"/>
      <c r="J26" s="1066"/>
      <c r="K26" s="1067"/>
    </row>
    <row r="27" spans="1:11" ht="12.75" customHeight="1">
      <c r="A27" s="844" t="s">
        <v>176</v>
      </c>
      <c r="B27" s="1020" t="s">
        <v>2480</v>
      </c>
      <c r="C27" s="1020"/>
      <c r="D27" s="1021"/>
      <c r="E27" s="844" t="s">
        <v>176</v>
      </c>
      <c r="F27" s="1066" t="s">
        <v>2477</v>
      </c>
      <c r="G27" s="1066"/>
      <c r="H27" s="1066"/>
      <c r="I27" s="1066"/>
      <c r="J27" s="1066"/>
      <c r="K27" s="1067"/>
    </row>
    <row r="28" spans="1:11" ht="12.75" customHeight="1">
      <c r="A28" s="844" t="s">
        <v>177</v>
      </c>
      <c r="B28" s="1068">
        <v>3130540609</v>
      </c>
      <c r="C28" s="1068"/>
      <c r="D28" s="1068"/>
      <c r="E28" s="844" t="s">
        <v>177</v>
      </c>
      <c r="F28" s="1068">
        <v>537129527</v>
      </c>
      <c r="G28" s="1068"/>
      <c r="H28" s="1068"/>
      <c r="I28" s="1068"/>
      <c r="J28" s="1068"/>
      <c r="K28" s="1069"/>
    </row>
    <row r="29" spans="1:11" ht="22.5" customHeight="1">
      <c r="A29" s="844" t="s">
        <v>179</v>
      </c>
      <c r="B29" s="1068" t="s">
        <v>184</v>
      </c>
      <c r="C29" s="1068"/>
      <c r="D29" s="1068"/>
      <c r="E29" s="844" t="s">
        <v>179</v>
      </c>
      <c r="F29" s="1060" t="s">
        <v>184</v>
      </c>
      <c r="G29" s="1060"/>
      <c r="H29" s="1060"/>
      <c r="I29" s="1060"/>
      <c r="J29" s="1060"/>
      <c r="K29" s="1061"/>
    </row>
    <row r="30" spans="1:11" ht="12.75" customHeight="1">
      <c r="A30" s="844" t="s">
        <v>178</v>
      </c>
      <c r="B30" s="1063" t="s">
        <v>2478</v>
      </c>
      <c r="C30" s="1063"/>
      <c r="D30" s="1064"/>
      <c r="E30" s="844" t="s">
        <v>178</v>
      </c>
      <c r="F30" s="1065" t="s">
        <v>2478</v>
      </c>
      <c r="G30" s="1066"/>
      <c r="H30" s="1066"/>
      <c r="I30" s="1066"/>
      <c r="J30" s="1066"/>
      <c r="K30" s="1067"/>
    </row>
    <row r="31" spans="1:11" ht="12.75" customHeight="1">
      <c r="A31" s="844" t="s">
        <v>180</v>
      </c>
      <c r="B31" s="1060" t="s">
        <v>184</v>
      </c>
      <c r="C31" s="1060"/>
      <c r="D31" s="1061"/>
      <c r="E31" s="844" t="s">
        <v>180</v>
      </c>
      <c r="F31" s="1065" t="s">
        <v>2478</v>
      </c>
      <c r="G31" s="1066"/>
      <c r="H31" s="1066"/>
      <c r="I31" s="1066"/>
      <c r="J31" s="1066"/>
      <c r="K31" s="1067"/>
    </row>
    <row r="32" spans="1:11" ht="12.75" customHeight="1">
      <c r="A32" s="844" t="s">
        <v>181</v>
      </c>
      <c r="B32" s="1019">
        <v>45100</v>
      </c>
      <c r="C32" s="1019"/>
      <c r="D32" s="1062"/>
      <c r="E32" s="844" t="s">
        <v>181</v>
      </c>
      <c r="F32" s="1022">
        <v>45100</v>
      </c>
      <c r="G32" s="1022"/>
      <c r="H32" s="1022"/>
      <c r="I32" s="1022"/>
      <c r="J32" s="1022"/>
      <c r="K32" s="1023"/>
    </row>
    <row r="33" spans="1:11" ht="12.75" customHeight="1">
      <c r="A33" s="844" t="s">
        <v>182</v>
      </c>
      <c r="B33" s="1019">
        <v>45648</v>
      </c>
      <c r="C33" s="1020"/>
      <c r="D33" s="1021"/>
      <c r="E33" s="844" t="s">
        <v>182</v>
      </c>
      <c r="F33" s="1022">
        <v>45648</v>
      </c>
      <c r="G33" s="1022"/>
      <c r="H33" s="1022"/>
      <c r="I33" s="1022"/>
      <c r="J33" s="1022"/>
      <c r="K33" s="1023"/>
    </row>
    <row r="34" spans="1:11" ht="18" customHeight="1">
      <c r="A34" s="844" t="s">
        <v>183</v>
      </c>
      <c r="B34" s="1060" t="s">
        <v>184</v>
      </c>
      <c r="C34" s="1060"/>
      <c r="D34" s="1061"/>
      <c r="E34" s="844" t="s">
        <v>183</v>
      </c>
      <c r="F34" s="1060" t="s">
        <v>184</v>
      </c>
      <c r="G34" s="1060"/>
      <c r="H34" s="1060"/>
      <c r="I34" s="1060"/>
      <c r="J34" s="1060"/>
      <c r="K34" s="1061"/>
    </row>
    <row r="35" spans="1:11" ht="18" customHeight="1">
      <c r="A35" s="844" t="s">
        <v>185</v>
      </c>
      <c r="B35" s="1060" t="s">
        <v>184</v>
      </c>
      <c r="C35" s="1060"/>
      <c r="D35" s="1061"/>
      <c r="E35" s="844" t="s">
        <v>185</v>
      </c>
      <c r="F35" s="1060" t="s">
        <v>184</v>
      </c>
      <c r="G35" s="1060"/>
      <c r="H35" s="1060"/>
      <c r="I35" s="1060"/>
      <c r="J35" s="1060"/>
      <c r="K35" s="1061"/>
    </row>
    <row r="36" spans="1:11" ht="18" customHeight="1">
      <c r="A36" s="844" t="s">
        <v>186</v>
      </c>
      <c r="B36" s="1060" t="s">
        <v>184</v>
      </c>
      <c r="C36" s="1060"/>
      <c r="D36" s="1061"/>
      <c r="E36" s="844" t="s">
        <v>186</v>
      </c>
      <c r="F36" s="1019" t="s">
        <v>184</v>
      </c>
      <c r="G36" s="1019"/>
      <c r="H36" s="1019"/>
      <c r="I36" s="1019"/>
      <c r="J36" s="1019"/>
      <c r="K36" s="1062"/>
    </row>
    <row r="37" spans="1:11" ht="17.25" customHeight="1">
      <c r="A37" s="844" t="s">
        <v>187</v>
      </c>
      <c r="B37" s="1019">
        <v>45648</v>
      </c>
      <c r="C37" s="1020"/>
      <c r="D37" s="1021"/>
      <c r="E37" s="844" t="s">
        <v>187</v>
      </c>
      <c r="F37" s="1022">
        <v>45648</v>
      </c>
      <c r="G37" s="1022"/>
      <c r="H37" s="1022"/>
      <c r="I37" s="1022"/>
      <c r="J37" s="1022"/>
      <c r="K37" s="1023"/>
    </row>
    <row r="38" spans="1:11" ht="18.75" customHeight="1" thickBot="1">
      <c r="A38" s="845" t="s">
        <v>188</v>
      </c>
      <c r="B38" s="1017">
        <f>B28</f>
        <v>3130540609</v>
      </c>
      <c r="C38" s="1017"/>
      <c r="D38" s="1018"/>
      <c r="E38" s="845" t="s">
        <v>188</v>
      </c>
      <c r="F38" s="1017">
        <f>F28</f>
        <v>537129527</v>
      </c>
      <c r="G38" s="1017"/>
      <c r="H38" s="1017"/>
      <c r="I38" s="1017"/>
      <c r="J38" s="1017"/>
      <c r="K38" s="1018"/>
    </row>
    <row r="39" spans="1:11" ht="15.75" customHeight="1">
      <c r="A39" s="1035" t="s">
        <v>189</v>
      </c>
      <c r="B39" s="1036"/>
      <c r="C39" s="1036"/>
      <c r="D39" s="1036"/>
      <c r="E39" s="1036"/>
      <c r="F39" s="1036"/>
      <c r="G39" s="1036"/>
      <c r="H39" s="1036"/>
      <c r="I39" s="1036"/>
      <c r="J39" s="1036"/>
      <c r="K39" s="1037"/>
    </row>
    <row r="40" spans="1:11" ht="15.75" customHeight="1" thickBot="1">
      <c r="A40" s="1038" t="s">
        <v>190</v>
      </c>
      <c r="B40" s="1039"/>
      <c r="C40" s="1039"/>
      <c r="D40" s="1039"/>
      <c r="E40" s="1039"/>
      <c r="F40" s="1039"/>
      <c r="G40" s="1039"/>
      <c r="H40" s="1039"/>
      <c r="I40" s="1039"/>
      <c r="J40" s="1039"/>
      <c r="K40" s="1040"/>
    </row>
    <row r="41" spans="1:11" ht="117.75" customHeight="1" thickTop="1">
      <c r="A41" s="1041" t="s">
        <v>2497</v>
      </c>
      <c r="B41" s="1042"/>
      <c r="C41" s="1042"/>
      <c r="D41" s="1042"/>
      <c r="E41" s="1042"/>
      <c r="F41" s="1042"/>
      <c r="G41" s="1042"/>
      <c r="H41" s="1042"/>
      <c r="I41" s="1042"/>
      <c r="J41" s="1042"/>
      <c r="K41" s="1043"/>
    </row>
    <row r="42" spans="1:11" ht="11.25" customHeight="1" thickBot="1">
      <c r="A42" s="1044" t="s">
        <v>2482</v>
      </c>
      <c r="B42" s="1045"/>
      <c r="C42" s="1045"/>
      <c r="D42" s="1045"/>
      <c r="E42" s="1045"/>
      <c r="F42" s="1045"/>
      <c r="G42" s="1045"/>
      <c r="H42" s="1045"/>
      <c r="I42" s="1045"/>
      <c r="J42" s="1045"/>
      <c r="K42" s="1046"/>
    </row>
    <row r="43" spans="1:11" ht="349.5" customHeight="1" thickTop="1" thickBot="1">
      <c r="A43" s="1024" t="s">
        <v>2498</v>
      </c>
      <c r="B43" s="1025"/>
      <c r="C43" s="1025"/>
      <c r="D43" s="1025"/>
      <c r="E43" s="1025"/>
      <c r="F43" s="1025"/>
      <c r="G43" s="1025"/>
      <c r="H43" s="1025"/>
      <c r="I43" s="1025"/>
      <c r="J43" s="1025"/>
      <c r="K43" s="1026"/>
    </row>
    <row r="44" spans="1:11" ht="11.25" customHeight="1" thickTop="1" thickBot="1">
      <c r="A44" s="1044" t="s">
        <v>2483</v>
      </c>
      <c r="B44" s="1045"/>
      <c r="C44" s="1045"/>
      <c r="D44" s="1045"/>
      <c r="E44" s="1045"/>
      <c r="F44" s="1045"/>
      <c r="G44" s="1045"/>
      <c r="H44" s="1045"/>
      <c r="I44" s="1045"/>
      <c r="J44" s="1045"/>
      <c r="K44" s="1046"/>
    </row>
    <row r="45" spans="1:11" ht="129" customHeight="1" thickTop="1" thickBot="1">
      <c r="A45" s="1024" t="s">
        <v>2485</v>
      </c>
      <c r="B45" s="1025"/>
      <c r="C45" s="1025"/>
      <c r="D45" s="1025"/>
      <c r="E45" s="1025"/>
      <c r="F45" s="1025"/>
      <c r="G45" s="1025"/>
      <c r="H45" s="1025"/>
      <c r="I45" s="1025"/>
      <c r="J45" s="1025"/>
      <c r="K45" s="1026"/>
    </row>
    <row r="46" spans="1:11" ht="16.5" customHeight="1" thickTop="1" thickBot="1">
      <c r="A46" s="1047" t="s">
        <v>2484</v>
      </c>
      <c r="B46" s="1048"/>
      <c r="C46" s="1048"/>
      <c r="D46" s="1048"/>
      <c r="E46" s="1048"/>
      <c r="F46" s="1048"/>
      <c r="G46" s="1048"/>
      <c r="H46" s="1048"/>
      <c r="I46" s="1048"/>
      <c r="J46" s="1048"/>
      <c r="K46" s="1049"/>
    </row>
    <row r="47" spans="1:11" ht="129" customHeight="1" thickTop="1" thickBot="1">
      <c r="A47" s="1024" t="s">
        <v>2485</v>
      </c>
      <c r="B47" s="1025"/>
      <c r="C47" s="1025"/>
      <c r="D47" s="1025"/>
      <c r="E47" s="1025"/>
      <c r="F47" s="1025"/>
      <c r="G47" s="1025"/>
      <c r="H47" s="1025"/>
      <c r="I47" s="1025"/>
      <c r="J47" s="1025"/>
      <c r="K47" s="1026"/>
    </row>
    <row r="48" spans="1:11" ht="3.75" customHeight="1" thickTop="1" thickBot="1">
      <c r="A48" s="1027"/>
      <c r="B48" s="1028"/>
      <c r="C48" s="1028"/>
      <c r="D48" s="1028"/>
      <c r="E48" s="1028"/>
      <c r="F48" s="1028"/>
      <c r="G48" s="1028"/>
      <c r="H48" s="1028"/>
      <c r="I48" s="1028"/>
      <c r="J48" s="1028"/>
      <c r="K48" s="1029"/>
    </row>
    <row r="49" spans="1:11" ht="83.25" customHeight="1" thickBot="1">
      <c r="A49" s="1030" t="s">
        <v>2499</v>
      </c>
      <c r="B49" s="1031"/>
      <c r="C49" s="1031"/>
      <c r="D49" s="1031"/>
      <c r="E49" s="1031"/>
      <c r="F49" s="1031"/>
      <c r="G49" s="1031"/>
      <c r="H49" s="1031"/>
      <c r="I49" s="1031"/>
      <c r="J49" s="1031"/>
      <c r="K49" s="1032"/>
    </row>
    <row r="50" spans="1:11" ht="39.950000000000003" hidden="1" customHeight="1">
      <c r="A50" s="1050"/>
      <c r="B50" s="1051"/>
      <c r="C50" s="1051"/>
      <c r="D50" s="1051"/>
      <c r="E50" s="1051"/>
      <c r="F50" s="1051"/>
      <c r="G50" s="1051"/>
      <c r="H50" s="1051"/>
      <c r="I50" s="1051"/>
      <c r="J50" s="1051"/>
      <c r="K50" s="1052"/>
    </row>
    <row r="51" spans="1:11" ht="7.5" hidden="1" customHeight="1">
      <c r="A51" s="1053"/>
      <c r="B51" s="1054"/>
      <c r="C51" s="1054"/>
      <c r="D51" s="1054"/>
      <c r="E51" s="1054"/>
      <c r="F51" s="1054"/>
      <c r="G51" s="1054"/>
      <c r="H51" s="1054"/>
      <c r="I51" s="1054"/>
      <c r="J51" s="1054"/>
      <c r="K51" s="1055"/>
    </row>
    <row r="52" spans="1:11" ht="30" hidden="1" customHeight="1">
      <c r="A52" s="1056"/>
      <c r="B52" s="1057"/>
      <c r="C52" s="1057"/>
      <c r="D52" s="1057"/>
      <c r="E52" s="1057"/>
      <c r="F52" s="1057"/>
      <c r="G52" s="1057"/>
      <c r="H52" s="1057"/>
      <c r="I52" s="1057"/>
      <c r="J52" s="1057"/>
      <c r="K52" s="1058"/>
    </row>
    <row r="53" spans="1:11" ht="23.25" hidden="1" customHeight="1">
      <c r="A53" s="1059"/>
      <c r="B53" s="967"/>
      <c r="C53" s="967"/>
      <c r="D53" s="967"/>
      <c r="E53" s="967"/>
      <c r="F53" s="967"/>
      <c r="G53" s="967"/>
      <c r="H53" s="967"/>
      <c r="I53" s="967"/>
      <c r="J53" s="967"/>
      <c r="K53" s="968"/>
    </row>
    <row r="54" spans="1:11" ht="81.75" hidden="1" customHeight="1">
      <c r="A54" s="966"/>
      <c r="B54" s="967"/>
      <c r="C54" s="967"/>
      <c r="D54" s="967"/>
      <c r="E54" s="967"/>
      <c r="F54" s="967"/>
      <c r="G54" s="967"/>
      <c r="H54" s="967"/>
      <c r="I54" s="967"/>
      <c r="J54" s="967"/>
      <c r="K54" s="968"/>
    </row>
    <row r="55" spans="1:11" ht="34.5" hidden="1" customHeight="1">
      <c r="A55" s="966"/>
      <c r="B55" s="967"/>
      <c r="C55" s="967"/>
      <c r="D55" s="967"/>
      <c r="E55" s="967"/>
      <c r="F55" s="967"/>
      <c r="G55" s="967"/>
      <c r="H55" s="967"/>
      <c r="I55" s="967"/>
      <c r="J55" s="967"/>
      <c r="K55" s="968"/>
    </row>
    <row r="56" spans="1:11" ht="166.5" hidden="1" customHeight="1">
      <c r="A56" s="969"/>
      <c r="B56" s="970"/>
      <c r="C56" s="970"/>
      <c r="D56" s="970"/>
      <c r="E56" s="970"/>
      <c r="F56" s="970"/>
      <c r="G56" s="970"/>
      <c r="H56" s="970"/>
      <c r="I56" s="970"/>
      <c r="J56" s="970"/>
      <c r="K56" s="971"/>
    </row>
    <row r="57" spans="1:11" ht="102" hidden="1" customHeight="1">
      <c r="A57" s="966"/>
      <c r="B57" s="967"/>
      <c r="C57" s="967"/>
      <c r="D57" s="967"/>
      <c r="E57" s="967"/>
      <c r="F57" s="967"/>
      <c r="G57" s="967"/>
      <c r="H57" s="967"/>
      <c r="I57" s="967"/>
      <c r="J57" s="967"/>
      <c r="K57" s="968"/>
    </row>
    <row r="58" spans="1:11" ht="135" hidden="1" customHeight="1">
      <c r="A58" s="969"/>
      <c r="B58" s="970"/>
      <c r="C58" s="970"/>
      <c r="D58" s="970"/>
      <c r="E58" s="970"/>
      <c r="F58" s="970"/>
      <c r="G58" s="970"/>
      <c r="H58" s="970"/>
      <c r="I58" s="970"/>
      <c r="J58" s="970"/>
      <c r="K58" s="971"/>
    </row>
    <row r="59" spans="1:11" ht="57" hidden="1" customHeight="1">
      <c r="A59" s="966"/>
      <c r="B59" s="967"/>
      <c r="C59" s="967"/>
      <c r="D59" s="967"/>
      <c r="E59" s="967"/>
      <c r="F59" s="967"/>
      <c r="G59" s="967"/>
      <c r="H59" s="967"/>
      <c r="I59" s="967"/>
      <c r="J59" s="967"/>
      <c r="K59" s="968"/>
    </row>
    <row r="60" spans="1:11" ht="225.75" hidden="1" customHeight="1">
      <c r="A60" s="1056"/>
      <c r="B60" s="1057"/>
      <c r="C60" s="1057"/>
      <c r="D60" s="1057"/>
      <c r="E60" s="1057"/>
      <c r="F60" s="1057"/>
      <c r="G60" s="1057"/>
      <c r="H60" s="1057"/>
      <c r="I60" s="1057"/>
      <c r="J60" s="1057"/>
      <c r="K60" s="1058"/>
    </row>
    <row r="61" spans="1:11" ht="15" customHeight="1">
      <c r="A61" s="972" t="s">
        <v>191</v>
      </c>
      <c r="B61" s="973"/>
      <c r="C61" s="973"/>
      <c r="D61" s="973"/>
      <c r="E61" s="973"/>
      <c r="F61" s="973"/>
      <c r="G61" s="973"/>
      <c r="H61" s="973"/>
      <c r="I61" s="973"/>
      <c r="J61" s="973"/>
      <c r="K61" s="974"/>
    </row>
    <row r="62" spans="1:11" ht="15" customHeight="1">
      <c r="A62" s="934" t="s">
        <v>192</v>
      </c>
      <c r="B62" s="935"/>
      <c r="C62" s="935"/>
      <c r="D62" s="935"/>
      <c r="E62" s="935"/>
      <c r="F62" s="935"/>
      <c r="G62" s="935"/>
      <c r="H62" s="935"/>
      <c r="I62" s="935"/>
      <c r="J62" s="935"/>
      <c r="K62" s="936"/>
    </row>
    <row r="63" spans="1:11" ht="15" customHeight="1">
      <c r="A63" s="962" t="s">
        <v>193</v>
      </c>
      <c r="B63" s="963"/>
      <c r="C63" s="860">
        <v>0</v>
      </c>
      <c r="D63" s="848"/>
      <c r="E63" s="964" t="s">
        <v>194</v>
      </c>
      <c r="F63" s="964"/>
      <c r="G63" s="860">
        <v>0</v>
      </c>
      <c r="H63" s="847"/>
      <c r="I63" s="847"/>
      <c r="J63" s="847"/>
      <c r="K63" s="782"/>
    </row>
    <row r="64" spans="1:11" ht="15" customHeight="1">
      <c r="A64" s="964" t="s">
        <v>194</v>
      </c>
      <c r="B64" s="964"/>
      <c r="C64" s="860">
        <v>0</v>
      </c>
      <c r="D64" s="848"/>
      <c r="E64" s="964" t="s">
        <v>195</v>
      </c>
      <c r="F64" s="965"/>
      <c r="G64" s="783">
        <v>0</v>
      </c>
      <c r="H64" s="847"/>
      <c r="I64" s="847"/>
      <c r="J64" s="847"/>
      <c r="K64" s="782"/>
    </row>
    <row r="65" spans="1:11" ht="15" customHeight="1">
      <c r="A65" s="964" t="s">
        <v>196</v>
      </c>
      <c r="B65" s="964"/>
      <c r="C65" s="860">
        <v>0</v>
      </c>
      <c r="D65" s="848"/>
      <c r="E65" s="964" t="s">
        <v>197</v>
      </c>
      <c r="F65" s="964"/>
      <c r="G65" s="860">
        <v>0</v>
      </c>
      <c r="H65" s="847"/>
      <c r="I65" s="847"/>
      <c r="J65" s="847"/>
      <c r="K65" s="782"/>
    </row>
    <row r="66" spans="1:11" ht="126" customHeight="1">
      <c r="A66" s="962" t="s">
        <v>198</v>
      </c>
      <c r="B66" s="964"/>
      <c r="C66" s="933"/>
      <c r="D66" s="933"/>
      <c r="E66" s="933"/>
      <c r="F66" s="933"/>
      <c r="G66" s="933"/>
      <c r="H66" s="933"/>
      <c r="I66" s="784"/>
      <c r="J66" s="784"/>
      <c r="K66" s="785"/>
    </row>
    <row r="67" spans="1:11" ht="15" customHeight="1">
      <c r="A67" s="961" t="s">
        <v>200</v>
      </c>
      <c r="B67" s="961"/>
      <c r="C67" s="961"/>
      <c r="D67" s="961"/>
      <c r="E67" s="961"/>
      <c r="F67" s="961"/>
      <c r="G67" s="961"/>
      <c r="H67" s="961"/>
      <c r="I67" s="961"/>
      <c r="J67" s="961"/>
      <c r="K67" s="961"/>
    </row>
    <row r="68" spans="1:11" ht="15" customHeight="1">
      <c r="A68" s="962" t="s">
        <v>193</v>
      </c>
      <c r="B68" s="963"/>
      <c r="C68" s="860">
        <v>0</v>
      </c>
      <c r="D68" s="848"/>
      <c r="E68" s="964" t="s">
        <v>194</v>
      </c>
      <c r="F68" s="964"/>
      <c r="G68" s="860">
        <v>0</v>
      </c>
      <c r="H68" s="847"/>
      <c r="I68" s="847"/>
      <c r="J68" s="847"/>
      <c r="K68" s="847"/>
    </row>
    <row r="69" spans="1:11" ht="15" customHeight="1">
      <c r="A69" s="964" t="s">
        <v>194</v>
      </c>
      <c r="B69" s="964"/>
      <c r="C69" s="860">
        <v>0</v>
      </c>
      <c r="D69" s="848"/>
      <c r="E69" s="964" t="s">
        <v>195</v>
      </c>
      <c r="F69" s="965"/>
      <c r="G69" s="783">
        <v>0</v>
      </c>
      <c r="H69" s="847"/>
      <c r="I69" s="847"/>
      <c r="J69" s="847"/>
      <c r="K69" s="847"/>
    </row>
    <row r="70" spans="1:11" ht="15" customHeight="1">
      <c r="A70" s="964" t="s">
        <v>196</v>
      </c>
      <c r="B70" s="964"/>
      <c r="C70" s="860">
        <v>0</v>
      </c>
      <c r="D70" s="848"/>
      <c r="E70" s="964" t="s">
        <v>197</v>
      </c>
      <c r="F70" s="964"/>
      <c r="G70" s="860">
        <v>0</v>
      </c>
      <c r="H70" s="847"/>
      <c r="I70" s="847"/>
      <c r="J70" s="847"/>
      <c r="K70" s="847"/>
    </row>
    <row r="71" spans="1:11" ht="76.5" customHeight="1">
      <c r="A71" s="964" t="s">
        <v>198</v>
      </c>
      <c r="B71" s="964"/>
      <c r="C71" s="1004" t="s">
        <v>201</v>
      </c>
      <c r="D71" s="1004"/>
      <c r="E71" s="1004"/>
      <c r="F71" s="1004"/>
      <c r="G71" s="1004"/>
      <c r="H71" s="1004"/>
      <c r="I71" s="847"/>
      <c r="J71" s="847"/>
      <c r="K71" s="847"/>
    </row>
    <row r="72" spans="1:11" ht="17.25" customHeight="1">
      <c r="A72" s="1033" t="s">
        <v>202</v>
      </c>
      <c r="B72" s="993"/>
      <c r="C72" s="993"/>
      <c r="D72" s="993"/>
      <c r="E72" s="993"/>
      <c r="F72" s="993"/>
      <c r="G72" s="993"/>
      <c r="H72" s="993"/>
      <c r="I72" s="993"/>
      <c r="J72" s="993"/>
      <c r="K72" s="1034"/>
    </row>
    <row r="73" spans="1:11" s="16" customFormat="1" ht="15" customHeight="1" thickBot="1">
      <c r="A73" s="1009"/>
      <c r="B73" s="1010"/>
      <c r="C73" s="754"/>
      <c r="D73" s="1011"/>
      <c r="E73" s="1011"/>
      <c r="F73" s="755"/>
      <c r="G73" s="754"/>
      <c r="H73" s="1012"/>
      <c r="I73" s="1012"/>
      <c r="J73" s="754"/>
      <c r="K73" s="756"/>
    </row>
    <row r="74" spans="1:11" s="16" customFormat="1" ht="15" customHeight="1">
      <c r="A74" s="1007"/>
      <c r="B74" s="1004"/>
      <c r="C74" s="748"/>
      <c r="D74" s="1013" t="s">
        <v>203</v>
      </c>
      <c r="E74" s="1014"/>
      <c r="F74" s="745">
        <v>1</v>
      </c>
      <c r="G74" s="748"/>
      <c r="H74" s="1004"/>
      <c r="I74" s="1004"/>
      <c r="J74" s="748"/>
      <c r="K74" s="757"/>
    </row>
    <row r="75" spans="1:11" s="16" customFormat="1" ht="15" customHeight="1">
      <c r="A75" s="1007"/>
      <c r="B75" s="1004"/>
      <c r="C75" s="748"/>
      <c r="D75" s="1015" t="s">
        <v>204</v>
      </c>
      <c r="E75" s="1016"/>
      <c r="F75" s="746">
        <v>4</v>
      </c>
      <c r="G75" s="748"/>
      <c r="H75" s="1004"/>
      <c r="I75" s="1004"/>
      <c r="J75" s="748"/>
      <c r="K75" s="757"/>
    </row>
    <row r="76" spans="1:11" s="16" customFormat="1" ht="15.75" customHeight="1" thickBot="1">
      <c r="A76" s="1007"/>
      <c r="B76" s="1004"/>
      <c r="C76" s="748"/>
      <c r="D76" s="1111" t="s">
        <v>205</v>
      </c>
      <c r="E76" s="1112"/>
      <c r="F76" s="747">
        <f>F74+F75</f>
        <v>5</v>
      </c>
      <c r="G76" s="748"/>
      <c r="H76" s="1004"/>
      <c r="I76" s="1004"/>
      <c r="J76" s="748"/>
      <c r="K76" s="757"/>
    </row>
    <row r="77" spans="1:11" s="16" customFormat="1">
      <c r="A77" s="1007"/>
      <c r="B77" s="1004"/>
      <c r="C77" s="748"/>
      <c r="D77" s="1008"/>
      <c r="E77" s="1008"/>
      <c r="F77" s="261"/>
      <c r="G77" s="748"/>
      <c r="H77" s="1004"/>
      <c r="I77" s="1004"/>
      <c r="J77" s="748"/>
      <c r="K77" s="757"/>
    </row>
    <row r="78" spans="1:11" s="16" customFormat="1">
      <c r="A78" s="1007"/>
      <c r="B78" s="1004"/>
      <c r="C78" s="748"/>
      <c r="D78" s="964"/>
      <c r="E78" s="964"/>
      <c r="F78" s="749"/>
      <c r="G78" s="748"/>
      <c r="H78" s="1004"/>
      <c r="I78" s="1004"/>
      <c r="J78" s="748"/>
      <c r="K78" s="757"/>
    </row>
    <row r="79" spans="1:11" s="16" customFormat="1" ht="17.25" customHeight="1">
      <c r="A79" s="1007"/>
      <c r="B79" s="1004"/>
      <c r="C79" s="748"/>
      <c r="D79" s="964"/>
      <c r="E79" s="964"/>
      <c r="F79" s="261"/>
      <c r="G79" s="748"/>
      <c r="H79" s="1004"/>
      <c r="I79" s="1004"/>
      <c r="J79" s="748"/>
      <c r="K79" s="757"/>
    </row>
    <row r="80" spans="1:11" s="16" customFormat="1" ht="17.25" customHeight="1">
      <c r="A80" s="1007"/>
      <c r="B80" s="1004"/>
      <c r="C80" s="748"/>
      <c r="D80" s="964"/>
      <c r="E80" s="964"/>
      <c r="F80" s="261"/>
      <c r="G80" s="748"/>
      <c r="H80" s="1004"/>
      <c r="I80" s="1004"/>
      <c r="J80" s="846"/>
      <c r="K80" s="757"/>
    </row>
    <row r="81" spans="1:11" s="16" customFormat="1" ht="17.25" customHeight="1">
      <c r="A81" s="858"/>
      <c r="B81" s="856"/>
      <c r="C81" s="748"/>
      <c r="D81" s="846"/>
      <c r="E81" s="846"/>
      <c r="F81" s="261"/>
      <c r="G81" s="748"/>
      <c r="H81" s="856"/>
      <c r="I81" s="856"/>
      <c r="J81" s="846"/>
      <c r="K81" s="757"/>
    </row>
    <row r="82" spans="1:11" s="16" customFormat="1" ht="17.25" customHeight="1">
      <c r="A82" s="858"/>
      <c r="B82" s="856"/>
      <c r="C82" s="748"/>
      <c r="D82" s="846"/>
      <c r="E82" s="846"/>
      <c r="F82" s="261"/>
      <c r="G82" s="748"/>
      <c r="H82" s="856"/>
      <c r="I82" s="856"/>
      <c r="J82" s="846"/>
      <c r="K82" s="757"/>
    </row>
    <row r="83" spans="1:11" s="16" customFormat="1">
      <c r="A83" s="858"/>
      <c r="B83" s="856"/>
      <c r="C83" s="748"/>
      <c r="D83" s="846"/>
      <c r="E83" s="846"/>
      <c r="F83" s="261"/>
      <c r="G83" s="748"/>
      <c r="H83" s="856"/>
      <c r="I83" s="856"/>
      <c r="J83" s="846"/>
      <c r="K83" s="757"/>
    </row>
    <row r="84" spans="1:11" s="16" customFormat="1">
      <c r="A84" s="858"/>
      <c r="B84" s="856"/>
      <c r="C84" s="748"/>
      <c r="D84" s="846"/>
      <c r="E84" s="846"/>
      <c r="F84" s="261"/>
      <c r="G84" s="748"/>
      <c r="H84" s="856"/>
      <c r="I84" s="856"/>
      <c r="J84" s="846"/>
      <c r="K84" s="757"/>
    </row>
    <row r="85" spans="1:11" s="16" customFormat="1">
      <c r="A85" s="858"/>
      <c r="B85" s="856"/>
      <c r="C85" s="748"/>
      <c r="D85" s="846"/>
      <c r="E85" s="846"/>
      <c r="F85" s="261"/>
      <c r="G85" s="748"/>
      <c r="H85" s="856"/>
      <c r="I85" s="856"/>
      <c r="J85" s="846"/>
      <c r="K85" s="757"/>
    </row>
    <row r="86" spans="1:11" s="16" customFormat="1">
      <c r="A86" s="858"/>
      <c r="B86" s="856"/>
      <c r="C86" s="748"/>
      <c r="D86" s="846"/>
      <c r="E86" s="846"/>
      <c r="F86" s="261"/>
      <c r="G86" s="748"/>
      <c r="H86" s="856"/>
      <c r="I86" s="856"/>
      <c r="J86" s="846"/>
      <c r="K86" s="757"/>
    </row>
    <row r="87" spans="1:11" s="16" customFormat="1">
      <c r="A87" s="858"/>
      <c r="B87" s="856"/>
      <c r="C87" s="748"/>
      <c r="D87" s="846"/>
      <c r="E87" s="846"/>
      <c r="F87" s="261"/>
      <c r="G87" s="748"/>
      <c r="H87" s="856"/>
      <c r="I87" s="856"/>
      <c r="J87" s="846"/>
      <c r="K87" s="757"/>
    </row>
    <row r="88" spans="1:11" s="16" customFormat="1">
      <c r="A88" s="858"/>
      <c r="B88" s="856"/>
      <c r="C88" s="748"/>
      <c r="D88" s="846"/>
      <c r="E88" s="846"/>
      <c r="F88" s="261"/>
      <c r="G88" s="748"/>
      <c r="H88" s="856"/>
      <c r="I88" s="856"/>
      <c r="J88" s="846"/>
      <c r="K88" s="757"/>
    </row>
    <row r="89" spans="1:11" s="16" customFormat="1">
      <c r="A89" s="858"/>
      <c r="B89" s="856"/>
      <c r="C89" s="748"/>
      <c r="D89" s="846"/>
      <c r="E89" s="846"/>
      <c r="F89" s="261"/>
      <c r="G89" s="748"/>
      <c r="H89" s="856"/>
      <c r="I89" s="856"/>
      <c r="J89" s="846"/>
      <c r="K89" s="757"/>
    </row>
    <row r="90" spans="1:11" s="16" customFormat="1">
      <c r="A90" s="858"/>
      <c r="B90" s="856"/>
      <c r="C90" s="748"/>
      <c r="D90" s="846"/>
      <c r="E90" s="846"/>
      <c r="F90" s="261"/>
      <c r="G90" s="748"/>
      <c r="H90" s="856"/>
      <c r="I90" s="856"/>
      <c r="J90" s="846"/>
      <c r="K90" s="757"/>
    </row>
    <row r="91" spans="1:11" s="16" customFormat="1">
      <c r="A91" s="858"/>
      <c r="B91" s="856"/>
      <c r="C91" s="748"/>
      <c r="D91" s="846"/>
      <c r="E91" s="846"/>
      <c r="F91" s="261"/>
      <c r="G91" s="748"/>
      <c r="H91" s="856"/>
      <c r="I91" s="856"/>
      <c r="J91" s="846"/>
      <c r="K91" s="757"/>
    </row>
    <row r="92" spans="1:11" s="16" customFormat="1">
      <c r="A92" s="858"/>
      <c r="B92" s="856"/>
      <c r="C92" s="748"/>
      <c r="D92" s="846"/>
      <c r="E92" s="846"/>
      <c r="F92" s="261"/>
      <c r="G92" s="748"/>
      <c r="H92" s="856"/>
      <c r="I92" s="856"/>
      <c r="J92" s="846"/>
      <c r="K92" s="757"/>
    </row>
    <row r="93" spans="1:11" s="16" customFormat="1">
      <c r="A93" s="858"/>
      <c r="B93" s="856"/>
      <c r="C93" s="748"/>
      <c r="D93" s="846"/>
      <c r="E93" s="846"/>
      <c r="F93" s="261"/>
      <c r="G93" s="748"/>
      <c r="H93" s="856"/>
      <c r="I93" s="856"/>
      <c r="J93" s="846"/>
      <c r="K93" s="757"/>
    </row>
    <row r="94" spans="1:11" s="16" customFormat="1">
      <c r="A94" s="858"/>
      <c r="B94" s="856"/>
      <c r="C94" s="748"/>
      <c r="D94" s="846"/>
      <c r="E94" s="846"/>
      <c r="F94" s="261"/>
      <c r="G94" s="748"/>
      <c r="H94" s="856"/>
      <c r="I94" s="856"/>
      <c r="J94" s="846"/>
      <c r="K94" s="757"/>
    </row>
    <row r="95" spans="1:11" s="16" customFormat="1">
      <c r="A95" s="858"/>
      <c r="B95" s="856"/>
      <c r="C95" s="748"/>
      <c r="D95" s="846"/>
      <c r="E95" s="846"/>
      <c r="F95" s="261"/>
      <c r="G95" s="748"/>
      <c r="H95" s="856"/>
      <c r="I95" s="856"/>
      <c r="J95" s="846"/>
      <c r="K95" s="757"/>
    </row>
    <row r="96" spans="1:11" s="16" customFormat="1">
      <c r="A96" s="858"/>
      <c r="B96" s="856"/>
      <c r="C96" s="748"/>
      <c r="D96" s="846"/>
      <c r="E96" s="846"/>
      <c r="F96" s="261"/>
      <c r="G96" s="748"/>
      <c r="H96" s="856"/>
      <c r="I96" s="856"/>
      <c r="J96" s="846"/>
      <c r="K96" s="757"/>
    </row>
    <row r="97" spans="1:11" s="16" customFormat="1">
      <c r="A97" s="1002"/>
      <c r="B97" s="1003"/>
      <c r="C97" s="748"/>
      <c r="D97" s="964"/>
      <c r="E97" s="964"/>
      <c r="F97" s="261"/>
      <c r="G97" s="748"/>
      <c r="H97" s="1004"/>
      <c r="I97" s="1004"/>
      <c r="J97" s="846"/>
      <c r="K97" s="757"/>
    </row>
    <row r="98" spans="1:11" s="16" customFormat="1">
      <c r="A98" s="854"/>
      <c r="B98" s="855"/>
      <c r="C98" s="748"/>
      <c r="D98" s="846"/>
      <c r="E98" s="846"/>
      <c r="F98" s="261"/>
      <c r="G98" s="748"/>
      <c r="H98" s="856"/>
      <c r="I98" s="856"/>
      <c r="J98" s="846"/>
      <c r="K98" s="757"/>
    </row>
    <row r="99" spans="1:11" s="16" customFormat="1">
      <c r="A99" s="1002"/>
      <c r="B99" s="1003"/>
      <c r="C99" s="748"/>
      <c r="D99" s="964"/>
      <c r="E99" s="964"/>
      <c r="F99" s="750"/>
      <c r="G99" s="748"/>
      <c r="H99" s="1004"/>
      <c r="I99" s="1004"/>
      <c r="J99" s="846"/>
      <c r="K99" s="757"/>
    </row>
    <row r="100" spans="1:11" s="16" customFormat="1">
      <c r="A100" s="854"/>
      <c r="B100" s="855"/>
      <c r="C100" s="748"/>
      <c r="D100" s="846"/>
      <c r="E100" s="846"/>
      <c r="F100" s="750"/>
      <c r="G100" s="748"/>
      <c r="H100" s="856"/>
      <c r="I100" s="856"/>
      <c r="J100" s="846"/>
      <c r="K100" s="757"/>
    </row>
    <row r="101" spans="1:11" s="16" customFormat="1">
      <c r="A101" s="854"/>
      <c r="B101" s="855"/>
      <c r="C101" s="748"/>
      <c r="D101" s="846"/>
      <c r="E101" s="846"/>
      <c r="F101" s="750"/>
      <c r="G101" s="748"/>
      <c r="H101" s="856"/>
      <c r="I101" s="856"/>
      <c r="J101" s="846"/>
      <c r="K101" s="757"/>
    </row>
    <row r="102" spans="1:11" s="16" customFormat="1">
      <c r="A102" s="854"/>
      <c r="B102" s="855"/>
      <c r="C102" s="748"/>
      <c r="D102" s="846"/>
      <c r="E102" s="846"/>
      <c r="F102" s="750"/>
      <c r="G102" s="748"/>
      <c r="H102" s="856"/>
      <c r="I102" s="856"/>
      <c r="J102" s="846"/>
      <c r="K102" s="757"/>
    </row>
    <row r="103" spans="1:11" s="16" customFormat="1">
      <c r="A103" s="854"/>
      <c r="B103" s="855"/>
      <c r="C103" s="748"/>
      <c r="D103" s="846"/>
      <c r="E103" s="846"/>
      <c r="F103" s="750"/>
      <c r="G103" s="748"/>
      <c r="H103" s="856"/>
      <c r="I103" s="856"/>
      <c r="J103" s="846"/>
      <c r="K103" s="757"/>
    </row>
    <row r="104" spans="1:11" s="16" customFormat="1">
      <c r="A104" s="854"/>
      <c r="B104" s="855"/>
      <c r="C104" s="748"/>
      <c r="D104" s="846"/>
      <c r="E104" s="846"/>
      <c r="F104" s="750"/>
      <c r="G104" s="748"/>
      <c r="H104" s="856"/>
      <c r="I104" s="856"/>
      <c r="J104" s="846"/>
      <c r="K104" s="757"/>
    </row>
    <row r="105" spans="1:11" s="16" customFormat="1">
      <c r="A105" s="760"/>
      <c r="B105" s="761"/>
      <c r="C105" s="18"/>
      <c r="D105" s="260"/>
      <c r="E105" s="260"/>
      <c r="F105" s="762"/>
      <c r="G105" s="18"/>
      <c r="H105" s="763"/>
      <c r="I105" s="763"/>
      <c r="J105" s="260"/>
      <c r="K105" s="764"/>
    </row>
    <row r="106" spans="1:11" s="16" customFormat="1">
      <c r="A106" s="1005" t="s">
        <v>206</v>
      </c>
      <c r="B106" s="1005"/>
      <c r="C106" s="1005"/>
      <c r="D106" s="1005"/>
      <c r="E106" s="1005"/>
      <c r="F106" s="1005"/>
      <c r="G106" s="1005"/>
      <c r="H106" s="1005"/>
      <c r="I106" s="1005"/>
      <c r="J106" s="1005"/>
      <c r="K106" s="1005"/>
    </row>
    <row r="107" spans="1:11" s="16" customFormat="1">
      <c r="A107" s="765"/>
      <c r="B107" s="766"/>
      <c r="C107" s="754"/>
      <c r="D107" s="738"/>
      <c r="E107" s="738"/>
      <c r="F107" s="767"/>
      <c r="G107" s="754"/>
      <c r="H107" s="859"/>
      <c r="I107" s="859"/>
      <c r="J107" s="738"/>
      <c r="K107" s="756"/>
    </row>
    <row r="108" spans="1:11" s="16" customFormat="1" ht="33.75" customHeight="1">
      <c r="A108" s="854"/>
      <c r="B108" s="857" t="s">
        <v>207</v>
      </c>
      <c r="C108" s="1006" t="s">
        <v>208</v>
      </c>
      <c r="D108" s="1006"/>
      <c r="E108" s="857" t="s">
        <v>209</v>
      </c>
      <c r="F108" s="1006" t="s">
        <v>210</v>
      </c>
      <c r="G108" s="1006"/>
      <c r="H108" s="1006"/>
      <c r="I108" s="856"/>
      <c r="J108" s="846"/>
      <c r="K108" s="757"/>
    </row>
    <row r="109" spans="1:11" s="16" customFormat="1">
      <c r="A109" s="854"/>
      <c r="B109" s="776"/>
      <c r="C109" s="952">
        <v>0</v>
      </c>
      <c r="D109" s="952"/>
      <c r="E109" s="853">
        <v>0</v>
      </c>
      <c r="F109" s="952"/>
      <c r="G109" s="952"/>
      <c r="H109" s="952"/>
      <c r="I109" s="856"/>
      <c r="J109" s="846"/>
      <c r="K109" s="757"/>
    </row>
    <row r="110" spans="1:11" s="16" customFormat="1">
      <c r="A110" s="854"/>
      <c r="B110" s="853"/>
      <c r="C110" s="952">
        <v>0</v>
      </c>
      <c r="D110" s="952"/>
      <c r="E110" s="853">
        <v>0</v>
      </c>
      <c r="F110" s="952"/>
      <c r="G110" s="952"/>
      <c r="H110" s="952"/>
      <c r="I110" s="856"/>
      <c r="J110" s="846"/>
      <c r="K110" s="757"/>
    </row>
    <row r="111" spans="1:11" s="16" customFormat="1">
      <c r="A111" s="854"/>
      <c r="B111" s="777"/>
      <c r="C111" s="952">
        <v>0</v>
      </c>
      <c r="D111" s="952"/>
      <c r="E111" s="853">
        <v>0</v>
      </c>
      <c r="F111" s="952"/>
      <c r="G111" s="952"/>
      <c r="H111" s="952"/>
      <c r="I111" s="856"/>
      <c r="J111" s="846"/>
      <c r="K111" s="757"/>
    </row>
    <row r="112" spans="1:11" s="16" customFormat="1">
      <c r="A112" s="854"/>
      <c r="B112" s="777"/>
      <c r="C112" s="952">
        <v>0</v>
      </c>
      <c r="D112" s="952"/>
      <c r="E112" s="853">
        <v>0</v>
      </c>
      <c r="F112" s="952"/>
      <c r="G112" s="952"/>
      <c r="H112" s="952"/>
      <c r="I112" s="856"/>
      <c r="J112" s="846"/>
      <c r="K112" s="757"/>
    </row>
    <row r="113" spans="1:11" s="16" customFormat="1">
      <c r="A113" s="854"/>
      <c r="B113" s="777"/>
      <c r="C113" s="952">
        <v>0</v>
      </c>
      <c r="D113" s="952"/>
      <c r="E113" s="853">
        <v>0</v>
      </c>
      <c r="F113" s="952"/>
      <c r="G113" s="952"/>
      <c r="H113" s="952"/>
      <c r="I113" s="856"/>
      <c r="J113" s="846"/>
      <c r="K113" s="757"/>
    </row>
    <row r="114" spans="1:11" s="16" customFormat="1">
      <c r="A114" s="854"/>
      <c r="B114" s="777"/>
      <c r="C114" s="952">
        <v>0</v>
      </c>
      <c r="D114" s="952"/>
      <c r="E114" s="853">
        <v>0</v>
      </c>
      <c r="F114" s="952"/>
      <c r="G114" s="952"/>
      <c r="H114" s="952"/>
      <c r="I114" s="856"/>
      <c r="J114" s="846"/>
      <c r="K114" s="757"/>
    </row>
    <row r="115" spans="1:11" s="16" customFormat="1">
      <c r="A115" s="854"/>
      <c r="B115" s="777"/>
      <c r="C115" s="952">
        <v>0</v>
      </c>
      <c r="D115" s="952"/>
      <c r="E115" s="853">
        <v>0</v>
      </c>
      <c r="F115" s="952"/>
      <c r="G115" s="952"/>
      <c r="H115" s="952"/>
      <c r="I115" s="856"/>
      <c r="J115" s="846"/>
      <c r="K115" s="757"/>
    </row>
    <row r="116" spans="1:11" s="16" customFormat="1">
      <c r="A116" s="854"/>
      <c r="B116" s="777"/>
      <c r="C116" s="952">
        <v>0</v>
      </c>
      <c r="D116" s="952"/>
      <c r="E116" s="853">
        <v>0</v>
      </c>
      <c r="F116" s="952"/>
      <c r="G116" s="952"/>
      <c r="H116" s="952"/>
      <c r="I116" s="856"/>
      <c r="J116" s="846"/>
      <c r="K116" s="757"/>
    </row>
    <row r="117" spans="1:11" s="16" customFormat="1">
      <c r="A117" s="854"/>
      <c r="B117" s="777"/>
      <c r="C117" s="952">
        <v>0</v>
      </c>
      <c r="D117" s="952"/>
      <c r="E117" s="853">
        <v>0</v>
      </c>
      <c r="F117" s="952"/>
      <c r="G117" s="952"/>
      <c r="H117" s="952"/>
      <c r="I117" s="856"/>
      <c r="J117" s="846"/>
      <c r="K117" s="757"/>
    </row>
    <row r="118" spans="1:11" s="16" customFormat="1">
      <c r="A118" s="854"/>
      <c r="B118" s="777"/>
      <c r="C118" s="952">
        <v>0</v>
      </c>
      <c r="D118" s="952"/>
      <c r="E118" s="853">
        <v>0</v>
      </c>
      <c r="F118" s="952"/>
      <c r="G118" s="952"/>
      <c r="H118" s="952"/>
      <c r="I118" s="856"/>
      <c r="J118" s="846"/>
      <c r="K118" s="757"/>
    </row>
    <row r="119" spans="1:11" s="16" customFormat="1">
      <c r="A119" s="854"/>
      <c r="B119" s="777"/>
      <c r="C119" s="952">
        <v>0</v>
      </c>
      <c r="D119" s="952"/>
      <c r="E119" s="853">
        <v>0</v>
      </c>
      <c r="F119" s="952"/>
      <c r="G119" s="952"/>
      <c r="H119" s="952"/>
      <c r="I119" s="856"/>
      <c r="J119" s="846"/>
      <c r="K119" s="757"/>
    </row>
    <row r="120" spans="1:11" s="16" customFormat="1">
      <c r="A120" s="854"/>
      <c r="B120" s="777"/>
      <c r="C120" s="952">
        <v>0</v>
      </c>
      <c r="D120" s="952"/>
      <c r="E120" s="853">
        <v>0</v>
      </c>
      <c r="F120" s="952"/>
      <c r="G120" s="952"/>
      <c r="H120" s="952"/>
      <c r="I120" s="856"/>
      <c r="J120" s="846"/>
      <c r="K120" s="757"/>
    </row>
    <row r="121" spans="1:11" s="16" customFormat="1">
      <c r="A121" s="854"/>
      <c r="B121" s="860"/>
      <c r="C121" s="952">
        <v>0</v>
      </c>
      <c r="D121" s="952"/>
      <c r="E121" s="853">
        <v>0</v>
      </c>
      <c r="F121" s="1110"/>
      <c r="G121" s="1110"/>
      <c r="H121" s="1110"/>
      <c r="I121" s="856"/>
      <c r="J121" s="846"/>
      <c r="K121" s="757"/>
    </row>
    <row r="122" spans="1:11" s="16" customFormat="1">
      <c r="A122" s="854"/>
      <c r="B122" s="775"/>
      <c r="C122" s="952"/>
      <c r="D122" s="952"/>
      <c r="E122" s="853"/>
      <c r="F122" s="1107"/>
      <c r="G122" s="1108"/>
      <c r="H122" s="1109"/>
      <c r="I122" s="856"/>
      <c r="J122" s="846"/>
      <c r="K122" s="757"/>
    </row>
    <row r="123" spans="1:11" s="16" customFormat="1">
      <c r="A123" s="854"/>
      <c r="B123" s="849" t="s">
        <v>211</v>
      </c>
      <c r="C123" s="952">
        <f>SUM(C109:D122)</f>
        <v>0</v>
      </c>
      <c r="D123" s="952"/>
      <c r="E123" s="853">
        <f>SUM(E109:E121)</f>
        <v>0</v>
      </c>
      <c r="F123" s="1106"/>
      <c r="G123" s="1106"/>
      <c r="H123" s="1106"/>
      <c r="I123" s="856"/>
      <c r="J123" s="846"/>
      <c r="K123" s="757"/>
    </row>
    <row r="124" spans="1:11" s="16" customFormat="1">
      <c r="A124" s="760"/>
      <c r="B124" s="761"/>
      <c r="C124" s="18"/>
      <c r="D124" s="260"/>
      <c r="E124" s="260"/>
      <c r="F124" s="762"/>
      <c r="G124" s="18"/>
      <c r="H124" s="763"/>
      <c r="I124" s="763"/>
      <c r="J124" s="260"/>
      <c r="K124" s="764"/>
    </row>
    <row r="125" spans="1:11" s="17" customFormat="1" ht="15.95" customHeight="1">
      <c r="A125" s="992" t="s">
        <v>212</v>
      </c>
      <c r="B125" s="993"/>
      <c r="C125" s="993"/>
      <c r="D125" s="993"/>
      <c r="E125" s="993"/>
      <c r="F125" s="993"/>
      <c r="G125" s="993"/>
      <c r="H125" s="993"/>
      <c r="I125" s="993"/>
      <c r="J125" s="993"/>
      <c r="K125" s="994"/>
    </row>
    <row r="126" spans="1:11">
      <c r="A126" s="287" t="s">
        <v>213</v>
      </c>
      <c r="B126" s="942" t="s">
        <v>214</v>
      </c>
      <c r="C126" s="944"/>
      <c r="D126" s="736" t="s">
        <v>215</v>
      </c>
      <c r="E126" s="942" t="s">
        <v>216</v>
      </c>
      <c r="F126" s="943"/>
      <c r="G126" s="943"/>
      <c r="H126" s="943"/>
      <c r="I126" s="943"/>
      <c r="J126" s="943"/>
      <c r="K126" s="995"/>
    </row>
    <row r="127" spans="1:11">
      <c r="A127" s="288">
        <v>1</v>
      </c>
      <c r="B127" s="941"/>
      <c r="C127" s="941"/>
      <c r="D127" s="778"/>
      <c r="E127" s="741"/>
      <c r="F127" s="942" t="s">
        <v>217</v>
      </c>
      <c r="G127" s="943"/>
      <c r="H127" s="944"/>
      <c r="I127" s="289"/>
      <c r="J127" s="289"/>
      <c r="K127" s="290"/>
    </row>
    <row r="128" spans="1:11">
      <c r="A128" s="288">
        <v>2</v>
      </c>
      <c r="B128" s="941"/>
      <c r="C128" s="941"/>
      <c r="D128" s="778"/>
      <c r="E128" s="741"/>
      <c r="F128" s="996">
        <f>B38</f>
        <v>3130540609</v>
      </c>
      <c r="G128" s="997"/>
      <c r="H128" s="998"/>
      <c r="I128" s="289"/>
      <c r="J128" s="289"/>
      <c r="K128" s="290"/>
    </row>
    <row r="129" spans="1:11">
      <c r="A129" s="288">
        <v>3</v>
      </c>
      <c r="B129" s="941"/>
      <c r="C129" s="941"/>
      <c r="D129" s="778"/>
      <c r="E129" s="741"/>
      <c r="F129" s="942" t="s">
        <v>218</v>
      </c>
      <c r="G129" s="943"/>
      <c r="H129" s="944"/>
      <c r="I129" s="289"/>
      <c r="J129" s="289"/>
      <c r="K129" s="290"/>
    </row>
    <row r="130" spans="1:11">
      <c r="A130" s="288">
        <v>4</v>
      </c>
      <c r="B130" s="941"/>
      <c r="C130" s="941"/>
      <c r="D130" s="778"/>
      <c r="E130" s="741"/>
      <c r="F130" s="996">
        <f>+B135</f>
        <v>0</v>
      </c>
      <c r="G130" s="997"/>
      <c r="H130" s="998"/>
      <c r="I130" s="289"/>
      <c r="J130" s="289"/>
      <c r="K130" s="290"/>
    </row>
    <row r="131" spans="1:11">
      <c r="A131" s="288">
        <v>5</v>
      </c>
      <c r="B131" s="941"/>
      <c r="C131" s="941"/>
      <c r="D131" s="778"/>
      <c r="E131" s="741"/>
      <c r="F131" s="942" t="s">
        <v>219</v>
      </c>
      <c r="G131" s="943"/>
      <c r="H131" s="944"/>
      <c r="I131" s="289"/>
      <c r="J131" s="289"/>
      <c r="K131" s="290"/>
    </row>
    <row r="132" spans="1:11">
      <c r="A132" s="288">
        <v>6</v>
      </c>
      <c r="B132" s="941"/>
      <c r="C132" s="941"/>
      <c r="D132" s="778"/>
      <c r="E132" s="741"/>
      <c r="F132" s="999">
        <f>+F130/F128</f>
        <v>0</v>
      </c>
      <c r="G132" s="1000"/>
      <c r="H132" s="1001"/>
      <c r="I132" s="289"/>
      <c r="J132" s="289"/>
      <c r="K132" s="290"/>
    </row>
    <row r="133" spans="1:11">
      <c r="A133" s="292">
        <v>7</v>
      </c>
      <c r="B133" s="941"/>
      <c r="C133" s="941"/>
      <c r="D133" s="778"/>
      <c r="E133" s="741"/>
      <c r="F133" s="293"/>
      <c r="G133" s="293"/>
      <c r="H133" s="293"/>
      <c r="I133" s="289"/>
      <c r="J133" s="289"/>
      <c r="K133" s="290"/>
    </row>
    <row r="134" spans="1:11">
      <c r="A134" s="292">
        <v>9</v>
      </c>
      <c r="B134" s="941"/>
      <c r="C134" s="941"/>
      <c r="D134" s="778"/>
      <c r="E134" s="741"/>
      <c r="F134" s="293"/>
      <c r="G134" s="293"/>
      <c r="H134" s="293"/>
      <c r="I134" s="289"/>
      <c r="J134" s="289"/>
      <c r="K134" s="290"/>
    </row>
    <row r="135" spans="1:11">
      <c r="A135" s="294" t="s">
        <v>220</v>
      </c>
      <c r="B135" s="945">
        <f>SUM(D127:D134)</f>
        <v>0</v>
      </c>
      <c r="C135" s="946"/>
      <c r="D135" s="947"/>
      <c r="E135" s="734"/>
      <c r="F135" s="948"/>
      <c r="G135" s="948"/>
      <c r="H135" s="948"/>
      <c r="I135" s="4"/>
      <c r="J135" s="4"/>
      <c r="K135" s="295"/>
    </row>
    <row r="136" spans="1:11">
      <c r="A136" s="949" t="s">
        <v>221</v>
      </c>
      <c r="B136" s="950"/>
      <c r="C136" s="950"/>
      <c r="D136" s="950"/>
      <c r="E136" s="950"/>
      <c r="F136" s="950"/>
      <c r="G136" s="950"/>
      <c r="H136" s="950"/>
      <c r="I136" s="950"/>
      <c r="J136" s="950"/>
      <c r="K136" s="951"/>
    </row>
    <row r="137" spans="1:11" ht="22.5">
      <c r="A137" s="287" t="s">
        <v>222</v>
      </c>
      <c r="B137" s="942" t="s">
        <v>214</v>
      </c>
      <c r="C137" s="944"/>
      <c r="D137" s="736" t="s">
        <v>215</v>
      </c>
      <c r="E137" s="743"/>
      <c r="F137" s="939"/>
      <c r="G137" s="939"/>
      <c r="H137" s="939"/>
      <c r="I137" s="26"/>
      <c r="J137" s="26"/>
      <c r="K137" s="742"/>
    </row>
    <row r="138" spans="1:11" ht="19.5" customHeight="1">
      <c r="A138" s="288">
        <v>1</v>
      </c>
      <c r="B138" s="937"/>
      <c r="C138" s="937"/>
      <c r="D138" s="779"/>
      <c r="E138" s="744"/>
      <c r="F138" s="939" t="s">
        <v>223</v>
      </c>
      <c r="G138" s="939"/>
      <c r="H138" s="939"/>
      <c r="I138" s="291" t="s">
        <v>224</v>
      </c>
      <c r="J138" s="289"/>
      <c r="K138" s="735" t="str">
        <f>I138</f>
        <v xml:space="preserve">  </v>
      </c>
    </row>
    <row r="139" spans="1:11">
      <c r="A139" s="288">
        <v>2</v>
      </c>
      <c r="B139" s="937"/>
      <c r="C139" s="937"/>
      <c r="D139" s="779"/>
      <c r="E139" s="744"/>
      <c r="F139" s="938">
        <f>F38</f>
        <v>537129527</v>
      </c>
      <c r="G139" s="938"/>
      <c r="H139" s="938"/>
      <c r="I139" s="291" t="s">
        <v>126</v>
      </c>
      <c r="J139" s="289"/>
      <c r="K139" s="735" t="s">
        <v>126</v>
      </c>
    </row>
    <row r="140" spans="1:11" ht="21.75" customHeight="1">
      <c r="A140" s="288">
        <v>3</v>
      </c>
      <c r="B140" s="937"/>
      <c r="C140" s="937"/>
      <c r="D140" s="779"/>
      <c r="E140" s="744"/>
      <c r="F140" s="939" t="s">
        <v>225</v>
      </c>
      <c r="G140" s="939"/>
      <c r="H140" s="939"/>
      <c r="I140" s="291" t="s">
        <v>126</v>
      </c>
      <c r="J140" s="289"/>
      <c r="K140" s="735" t="s">
        <v>126</v>
      </c>
    </row>
    <row r="141" spans="1:11">
      <c r="A141" s="288">
        <v>4</v>
      </c>
      <c r="B141" s="937"/>
      <c r="C141" s="937"/>
      <c r="D141" s="779"/>
      <c r="E141" s="291"/>
      <c r="F141" s="938">
        <f>+B145</f>
        <v>0</v>
      </c>
      <c r="G141" s="938"/>
      <c r="H141" s="938"/>
      <c r="I141" s="291" t="s">
        <v>126</v>
      </c>
      <c r="J141" s="289"/>
      <c r="K141" s="735" t="s">
        <v>126</v>
      </c>
    </row>
    <row r="142" spans="1:11">
      <c r="A142" s="288">
        <v>5</v>
      </c>
      <c r="B142" s="937"/>
      <c r="C142" s="937"/>
      <c r="D142" s="779"/>
      <c r="E142" s="291"/>
      <c r="F142" s="939" t="s">
        <v>219</v>
      </c>
      <c r="G142" s="939"/>
      <c r="H142" s="939"/>
      <c r="I142" s="291" t="s">
        <v>126</v>
      </c>
      <c r="J142" s="289"/>
      <c r="K142" s="735" t="s">
        <v>126</v>
      </c>
    </row>
    <row r="143" spans="1:11">
      <c r="A143" s="288">
        <v>6</v>
      </c>
      <c r="B143" s="937"/>
      <c r="C143" s="937"/>
      <c r="D143" s="779"/>
      <c r="E143" s="291"/>
      <c r="F143" s="940">
        <f>+F141/F139</f>
        <v>0</v>
      </c>
      <c r="G143" s="940"/>
      <c r="H143" s="940"/>
      <c r="I143" s="291" t="s">
        <v>126</v>
      </c>
      <c r="J143" s="289"/>
      <c r="K143" s="735" t="s">
        <v>126</v>
      </c>
    </row>
    <row r="144" spans="1:11">
      <c r="A144" s="292">
        <v>7</v>
      </c>
      <c r="B144" s="937"/>
      <c r="C144" s="937"/>
      <c r="D144" s="779"/>
      <c r="E144" s="291"/>
      <c r="F144" s="567"/>
      <c r="G144" s="293"/>
      <c r="H144" s="293"/>
      <c r="I144" s="291" t="s">
        <v>126</v>
      </c>
      <c r="J144" s="289"/>
      <c r="K144" s="735" t="s">
        <v>126</v>
      </c>
    </row>
    <row r="145" spans="1:11">
      <c r="A145" s="294" t="s">
        <v>220</v>
      </c>
      <c r="B145" s="945">
        <f>SUM(D138:D144)</f>
        <v>0</v>
      </c>
      <c r="C145" s="946"/>
      <c r="D145" s="947"/>
      <c r="E145" s="3"/>
      <c r="F145" s="948"/>
      <c r="G145" s="948"/>
      <c r="H145" s="948"/>
      <c r="I145" s="4"/>
      <c r="J145" s="4"/>
      <c r="K145" s="295"/>
    </row>
    <row r="146" spans="1:11" s="2" customFormat="1">
      <c r="A146" s="987" t="s">
        <v>210</v>
      </c>
      <c r="B146" s="988"/>
      <c r="C146" s="988"/>
      <c r="D146" s="988"/>
      <c r="E146" s="988"/>
      <c r="F146" s="989" t="s">
        <v>226</v>
      </c>
      <c r="G146" s="990"/>
      <c r="H146" s="990"/>
      <c r="I146" s="990"/>
      <c r="J146" s="990"/>
      <c r="K146" s="991"/>
    </row>
    <row r="147" spans="1:11" ht="60.6" customHeight="1">
      <c r="A147" s="975" t="s">
        <v>126</v>
      </c>
      <c r="B147" s="976"/>
      <c r="C147" s="976"/>
      <c r="D147" s="976"/>
      <c r="E147" s="977"/>
      <c r="F147" s="981" t="s">
        <v>227</v>
      </c>
      <c r="G147" s="982"/>
      <c r="H147" s="982"/>
      <c r="I147" s="982"/>
      <c r="J147" s="982"/>
      <c r="K147" s="983"/>
    </row>
    <row r="148" spans="1:11" ht="20.45" customHeight="1" thickBot="1">
      <c r="A148" s="978"/>
      <c r="B148" s="979"/>
      <c r="C148" s="979"/>
      <c r="D148" s="979"/>
      <c r="E148" s="980"/>
      <c r="F148" s="984"/>
      <c r="G148" s="985"/>
      <c r="H148" s="985"/>
      <c r="I148" s="985"/>
      <c r="J148" s="985"/>
      <c r="K148" s="986"/>
    </row>
    <row r="150" spans="1:11" ht="63.75" customHeight="1">
      <c r="E150" s="59"/>
    </row>
  </sheetData>
  <mergeCells count="207">
    <mergeCell ref="A5:B5"/>
    <mergeCell ref="C5:E5"/>
    <mergeCell ref="G5:H5"/>
    <mergeCell ref="I5:K5"/>
    <mergeCell ref="A6:B6"/>
    <mergeCell ref="D6:E6"/>
    <mergeCell ref="I6:K6"/>
    <mergeCell ref="B1:K1"/>
    <mergeCell ref="B2:K2"/>
    <mergeCell ref="B3:D3"/>
    <mergeCell ref="F3:H3"/>
    <mergeCell ref="I3:K3"/>
    <mergeCell ref="A4:K4"/>
    <mergeCell ref="A13:K13"/>
    <mergeCell ref="A14:K14"/>
    <mergeCell ref="A15:K15"/>
    <mergeCell ref="A16:K16"/>
    <mergeCell ref="H17:J17"/>
    <mergeCell ref="H18:J18"/>
    <mergeCell ref="B7:D7"/>
    <mergeCell ref="F7:G7"/>
    <mergeCell ref="I7:K7"/>
    <mergeCell ref="A10:D10"/>
    <mergeCell ref="A11:D11"/>
    <mergeCell ref="A12:B12"/>
    <mergeCell ref="C12:F12"/>
    <mergeCell ref="A25:D25"/>
    <mergeCell ref="E25:K25"/>
    <mergeCell ref="B26:D26"/>
    <mergeCell ref="F26:K26"/>
    <mergeCell ref="B27:D27"/>
    <mergeCell ref="F27:K27"/>
    <mergeCell ref="H19:J19"/>
    <mergeCell ref="E21:E22"/>
    <mergeCell ref="H21:J21"/>
    <mergeCell ref="H22:J22"/>
    <mergeCell ref="A23:K23"/>
    <mergeCell ref="A24:K24"/>
    <mergeCell ref="B31:D31"/>
    <mergeCell ref="F31:K31"/>
    <mergeCell ref="B32:D32"/>
    <mergeCell ref="F32:K32"/>
    <mergeCell ref="B33:D33"/>
    <mergeCell ref="F33:K33"/>
    <mergeCell ref="B28:D28"/>
    <mergeCell ref="F28:K28"/>
    <mergeCell ref="B29:D29"/>
    <mergeCell ref="F29:K29"/>
    <mergeCell ref="B30:D30"/>
    <mergeCell ref="F30:K30"/>
    <mergeCell ref="B37:D37"/>
    <mergeCell ref="F37:K37"/>
    <mergeCell ref="B38:D38"/>
    <mergeCell ref="F38:K38"/>
    <mergeCell ref="A39:K39"/>
    <mergeCell ref="A40:K40"/>
    <mergeCell ref="B34:D34"/>
    <mergeCell ref="F34:K34"/>
    <mergeCell ref="B35:D35"/>
    <mergeCell ref="F35:K35"/>
    <mergeCell ref="B36:D36"/>
    <mergeCell ref="F36:K36"/>
    <mergeCell ref="A47:K47"/>
    <mergeCell ref="A48:K48"/>
    <mergeCell ref="A49:K49"/>
    <mergeCell ref="A50:K50"/>
    <mergeCell ref="A51:K51"/>
    <mergeCell ref="A52:K52"/>
    <mergeCell ref="A41:K41"/>
    <mergeCell ref="A42:K42"/>
    <mergeCell ref="A43:K43"/>
    <mergeCell ref="A44:K44"/>
    <mergeCell ref="A45:K45"/>
    <mergeCell ref="A46:K46"/>
    <mergeCell ref="A59:K59"/>
    <mergeCell ref="A60:K60"/>
    <mergeCell ref="A61:K61"/>
    <mergeCell ref="A62:K62"/>
    <mergeCell ref="A63:B63"/>
    <mergeCell ref="E63:F63"/>
    <mergeCell ref="A53:K53"/>
    <mergeCell ref="A54:K54"/>
    <mergeCell ref="A55:K55"/>
    <mergeCell ref="A56:K56"/>
    <mergeCell ref="A57:K57"/>
    <mergeCell ref="A58:K58"/>
    <mergeCell ref="A67:K67"/>
    <mergeCell ref="A68:B68"/>
    <mergeCell ref="E68:F68"/>
    <mergeCell ref="A69:B69"/>
    <mergeCell ref="E69:F69"/>
    <mergeCell ref="A70:B70"/>
    <mergeCell ref="E70:F70"/>
    <mergeCell ref="A64:B64"/>
    <mergeCell ref="E64:F64"/>
    <mergeCell ref="A65:B65"/>
    <mergeCell ref="E65:F65"/>
    <mergeCell ref="A66:B66"/>
    <mergeCell ref="C66:H66"/>
    <mergeCell ref="A74:B74"/>
    <mergeCell ref="D74:E74"/>
    <mergeCell ref="H74:I74"/>
    <mergeCell ref="A75:B75"/>
    <mergeCell ref="D75:E75"/>
    <mergeCell ref="H75:I75"/>
    <mergeCell ref="A71:B71"/>
    <mergeCell ref="C71:H71"/>
    <mergeCell ref="A72:K72"/>
    <mergeCell ref="A73:B73"/>
    <mergeCell ref="D73:E73"/>
    <mergeCell ref="H73:I73"/>
    <mergeCell ref="A78:B78"/>
    <mergeCell ref="D78:E78"/>
    <mergeCell ref="H78:I78"/>
    <mergeCell ref="A79:B79"/>
    <mergeCell ref="D79:E79"/>
    <mergeCell ref="H79:I79"/>
    <mergeCell ref="A76:B76"/>
    <mergeCell ref="D76:E76"/>
    <mergeCell ref="H76:I76"/>
    <mergeCell ref="A77:B77"/>
    <mergeCell ref="D77:E77"/>
    <mergeCell ref="H77:I77"/>
    <mergeCell ref="A99:B99"/>
    <mergeCell ref="D99:E99"/>
    <mergeCell ref="H99:I99"/>
    <mergeCell ref="A106:K106"/>
    <mergeCell ref="C108:D108"/>
    <mergeCell ref="F108:H108"/>
    <mergeCell ref="A80:B80"/>
    <mergeCell ref="D80:E80"/>
    <mergeCell ref="H80:I80"/>
    <mergeCell ref="A97:B97"/>
    <mergeCell ref="D97:E97"/>
    <mergeCell ref="H97:I97"/>
    <mergeCell ref="C112:D112"/>
    <mergeCell ref="F112:H112"/>
    <mergeCell ref="C113:D113"/>
    <mergeCell ref="F113:H113"/>
    <mergeCell ref="C114:D114"/>
    <mergeCell ref="F114:H114"/>
    <mergeCell ref="C109:D109"/>
    <mergeCell ref="F109:H109"/>
    <mergeCell ref="C110:D110"/>
    <mergeCell ref="F110:H110"/>
    <mergeCell ref="C111:D111"/>
    <mergeCell ref="F111:H111"/>
    <mergeCell ref="C118:D118"/>
    <mergeCell ref="F118:H118"/>
    <mergeCell ref="C119:D119"/>
    <mergeCell ref="F119:H119"/>
    <mergeCell ref="C120:D120"/>
    <mergeCell ref="F120:H120"/>
    <mergeCell ref="C115:D115"/>
    <mergeCell ref="F115:H115"/>
    <mergeCell ref="C116:D116"/>
    <mergeCell ref="F116:H116"/>
    <mergeCell ref="C117:D117"/>
    <mergeCell ref="F117:H117"/>
    <mergeCell ref="A125:K125"/>
    <mergeCell ref="B126:C126"/>
    <mergeCell ref="E126:K126"/>
    <mergeCell ref="B127:C127"/>
    <mergeCell ref="F127:H127"/>
    <mergeCell ref="B128:C128"/>
    <mergeCell ref="F128:H128"/>
    <mergeCell ref="C121:D121"/>
    <mergeCell ref="F121:H121"/>
    <mergeCell ref="C122:D122"/>
    <mergeCell ref="F122:H122"/>
    <mergeCell ref="C123:D123"/>
    <mergeCell ref="F123:H123"/>
    <mergeCell ref="B132:C132"/>
    <mergeCell ref="F132:H132"/>
    <mergeCell ref="B133:C133"/>
    <mergeCell ref="B134:C134"/>
    <mergeCell ref="B135:D135"/>
    <mergeCell ref="F135:H135"/>
    <mergeCell ref="B129:C129"/>
    <mergeCell ref="F129:H129"/>
    <mergeCell ref="B130:C130"/>
    <mergeCell ref="F130:H130"/>
    <mergeCell ref="B131:C131"/>
    <mergeCell ref="F131:H131"/>
    <mergeCell ref="B140:C140"/>
    <mergeCell ref="F140:H140"/>
    <mergeCell ref="B141:C141"/>
    <mergeCell ref="F141:H141"/>
    <mergeCell ref="B142:C142"/>
    <mergeCell ref="F142:H142"/>
    <mergeCell ref="A136:K136"/>
    <mergeCell ref="B137:C137"/>
    <mergeCell ref="F137:H137"/>
    <mergeCell ref="B138:C138"/>
    <mergeCell ref="F138:H138"/>
    <mergeCell ref="B139:C139"/>
    <mergeCell ref="F139:H139"/>
    <mergeCell ref="A147:E148"/>
    <mergeCell ref="F147:K147"/>
    <mergeCell ref="F148:K148"/>
    <mergeCell ref="B143:C143"/>
    <mergeCell ref="F143:H143"/>
    <mergeCell ref="B144:C144"/>
    <mergeCell ref="B145:D145"/>
    <mergeCell ref="F145:H145"/>
    <mergeCell ref="A146:E146"/>
    <mergeCell ref="F146:K146"/>
  </mergeCells>
  <printOptions horizontalCentered="1"/>
  <pageMargins left="0.23622047244094491" right="0.23622047244094491" top="0.74803149606299213" bottom="0.74803149606299213" header="0.31496062992125984" footer="0.31496062992125984"/>
  <pageSetup scale="64" fitToHeight="0" orientation="portrait" r:id="rId1"/>
  <rowBreaks count="3" manualBreakCount="3">
    <brk id="45" max="10" man="1"/>
    <brk id="60" max="10" man="1"/>
    <brk id="90" max="10"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C0EBE-CB70-4247-A4A7-4ECC8E3D8D38}">
  <sheetPr codeName="Hoja7">
    <pageSetUpPr fitToPage="1"/>
  </sheetPr>
  <dimension ref="A1:Q20"/>
  <sheetViews>
    <sheetView view="pageBreakPreview" zoomScale="50" zoomScaleNormal="90" zoomScaleSheetLayoutView="50" zoomScalePageLayoutView="200" workbookViewId="0">
      <selection sqref="A1:K1"/>
    </sheetView>
  </sheetViews>
  <sheetFormatPr baseColWidth="10" defaultColWidth="11.28515625" defaultRowHeight="15"/>
  <cols>
    <col min="1" max="1" width="22.140625" style="788" customWidth="1"/>
    <col min="2" max="2" width="20.42578125" style="788" customWidth="1"/>
    <col min="3" max="3" width="9.42578125" style="788" customWidth="1"/>
    <col min="4" max="4" width="32.7109375" style="788" customWidth="1"/>
    <col min="5" max="5" width="26.42578125" style="788" customWidth="1"/>
    <col min="6" max="6" width="22.28515625" style="788" bestFit="1" customWidth="1"/>
    <col min="7" max="7" width="5.140625" style="788" customWidth="1"/>
    <col min="8" max="9" width="9.85546875" style="788" customWidth="1"/>
    <col min="10" max="10" width="15.42578125" style="788" customWidth="1"/>
    <col min="11" max="11" width="81.7109375" style="788" customWidth="1"/>
    <col min="12" max="12" width="4" style="17" customWidth="1"/>
    <col min="13" max="13" width="17.140625" style="17" bestFit="1" customWidth="1"/>
    <col min="14" max="14" width="11.28515625" style="17"/>
    <col min="15" max="15" width="24.7109375" style="17" bestFit="1" customWidth="1"/>
    <col min="16" max="225" width="11.28515625" style="17"/>
    <col min="226" max="226" width="22.140625" style="17" customWidth="1"/>
    <col min="227" max="227" width="17.140625" style="17" customWidth="1"/>
    <col min="228" max="228" width="5.140625" style="17" customWidth="1"/>
    <col min="229" max="229" width="22.28515625" style="17" customWidth="1"/>
    <col min="230" max="230" width="21.28515625" style="17" customWidth="1"/>
    <col min="231" max="231" width="20.28515625" style="17" customWidth="1"/>
    <col min="232" max="232" width="5.140625" style="17" customWidth="1"/>
    <col min="233" max="233" width="7.85546875" style="17" customWidth="1"/>
    <col min="234" max="234" width="9.85546875" style="17" customWidth="1"/>
    <col min="235" max="235" width="6.28515625" style="17" customWidth="1"/>
    <col min="236" max="236" width="7.28515625" style="17" customWidth="1"/>
    <col min="237" max="237" width="4.7109375" style="17" customWidth="1"/>
    <col min="238" max="238" width="18.7109375" style="17" bestFit="1" customWidth="1"/>
    <col min="239" max="241" width="11.28515625" style="17"/>
    <col min="242" max="242" width="15.140625" style="17" bestFit="1" customWidth="1"/>
    <col min="243" max="481" width="11.28515625" style="17"/>
    <col min="482" max="482" width="22.140625" style="17" customWidth="1"/>
    <col min="483" max="483" width="17.140625" style="17" customWidth="1"/>
    <col min="484" max="484" width="5.140625" style="17" customWidth="1"/>
    <col min="485" max="485" width="22.28515625" style="17" customWidth="1"/>
    <col min="486" max="486" width="21.28515625" style="17" customWidth="1"/>
    <col min="487" max="487" width="20.28515625" style="17" customWidth="1"/>
    <col min="488" max="488" width="5.140625" style="17" customWidth="1"/>
    <col min="489" max="489" width="7.85546875" style="17" customWidth="1"/>
    <col min="490" max="490" width="9.85546875" style="17" customWidth="1"/>
    <col min="491" max="491" width="6.28515625" style="17" customWidth="1"/>
    <col min="492" max="492" width="7.28515625" style="17" customWidth="1"/>
    <col min="493" max="493" width="4.7109375" style="17" customWidth="1"/>
    <col min="494" max="494" width="18.7109375" style="17" bestFit="1" customWidth="1"/>
    <col min="495" max="497" width="11.28515625" style="17"/>
    <col min="498" max="498" width="15.140625" style="17" bestFit="1" customWidth="1"/>
    <col min="499" max="737" width="11.28515625" style="17"/>
    <col min="738" max="738" width="22.140625" style="17" customWidth="1"/>
    <col min="739" max="739" width="17.140625" style="17" customWidth="1"/>
    <col min="740" max="740" width="5.140625" style="17" customWidth="1"/>
    <col min="741" max="741" width="22.28515625" style="17" customWidth="1"/>
    <col min="742" max="742" width="21.28515625" style="17" customWidth="1"/>
    <col min="743" max="743" width="20.28515625" style="17" customWidth="1"/>
    <col min="744" max="744" width="5.140625" style="17" customWidth="1"/>
    <col min="745" max="745" width="7.85546875" style="17" customWidth="1"/>
    <col min="746" max="746" width="9.85546875" style="17" customWidth="1"/>
    <col min="747" max="747" width="6.28515625" style="17" customWidth="1"/>
    <col min="748" max="748" width="7.28515625" style="17" customWidth="1"/>
    <col min="749" max="749" width="4.7109375" style="17" customWidth="1"/>
    <col min="750" max="750" width="18.7109375" style="17" bestFit="1" customWidth="1"/>
    <col min="751" max="753" width="11.28515625" style="17"/>
    <col min="754" max="754" width="15.140625" style="17" bestFit="1" customWidth="1"/>
    <col min="755" max="993" width="11.28515625" style="17"/>
    <col min="994" max="994" width="22.140625" style="17" customWidth="1"/>
    <col min="995" max="995" width="17.140625" style="17" customWidth="1"/>
    <col min="996" max="996" width="5.140625" style="17" customWidth="1"/>
    <col min="997" max="997" width="22.28515625" style="17" customWidth="1"/>
    <col min="998" max="998" width="21.28515625" style="17" customWidth="1"/>
    <col min="999" max="999" width="20.28515625" style="17" customWidth="1"/>
    <col min="1000" max="1000" width="5.140625" style="17" customWidth="1"/>
    <col min="1001" max="1001" width="7.85546875" style="17" customWidth="1"/>
    <col min="1002" max="1002" width="9.85546875" style="17" customWidth="1"/>
    <col min="1003" max="1003" width="6.28515625" style="17" customWidth="1"/>
    <col min="1004" max="1004" width="7.28515625" style="17" customWidth="1"/>
    <col min="1005" max="1005" width="4.7109375" style="17" customWidth="1"/>
    <col min="1006" max="1006" width="18.7109375" style="17" bestFit="1" customWidth="1"/>
    <col min="1007" max="1009" width="11.28515625" style="17"/>
    <col min="1010" max="1010" width="15.140625" style="17" bestFit="1" customWidth="1"/>
    <col min="1011" max="1249" width="11.28515625" style="17"/>
    <col min="1250" max="1250" width="22.140625" style="17" customWidth="1"/>
    <col min="1251" max="1251" width="17.140625" style="17" customWidth="1"/>
    <col min="1252" max="1252" width="5.140625" style="17" customWidth="1"/>
    <col min="1253" max="1253" width="22.28515625" style="17" customWidth="1"/>
    <col min="1254" max="1254" width="21.28515625" style="17" customWidth="1"/>
    <col min="1255" max="1255" width="20.28515625" style="17" customWidth="1"/>
    <col min="1256" max="1256" width="5.140625" style="17" customWidth="1"/>
    <col min="1257" max="1257" width="7.85546875" style="17" customWidth="1"/>
    <col min="1258" max="1258" width="9.85546875" style="17" customWidth="1"/>
    <col min="1259" max="1259" width="6.28515625" style="17" customWidth="1"/>
    <col min="1260" max="1260" width="7.28515625" style="17" customWidth="1"/>
    <col min="1261" max="1261" width="4.7109375" style="17" customWidth="1"/>
    <col min="1262" max="1262" width="18.7109375" style="17" bestFit="1" customWidth="1"/>
    <col min="1263" max="1265" width="11.28515625" style="17"/>
    <col min="1266" max="1266" width="15.140625" style="17" bestFit="1" customWidth="1"/>
    <col min="1267" max="1505" width="11.28515625" style="17"/>
    <col min="1506" max="1506" width="22.140625" style="17" customWidth="1"/>
    <col min="1507" max="1507" width="17.140625" style="17" customWidth="1"/>
    <col min="1508" max="1508" width="5.140625" style="17" customWidth="1"/>
    <col min="1509" max="1509" width="22.28515625" style="17" customWidth="1"/>
    <col min="1510" max="1510" width="21.28515625" style="17" customWidth="1"/>
    <col min="1511" max="1511" width="20.28515625" style="17" customWidth="1"/>
    <col min="1512" max="1512" width="5.140625" style="17" customWidth="1"/>
    <col min="1513" max="1513" width="7.85546875" style="17" customWidth="1"/>
    <col min="1514" max="1514" width="9.85546875" style="17" customWidth="1"/>
    <col min="1515" max="1515" width="6.28515625" style="17" customWidth="1"/>
    <col min="1516" max="1516" width="7.28515625" style="17" customWidth="1"/>
    <col min="1517" max="1517" width="4.7109375" style="17" customWidth="1"/>
    <col min="1518" max="1518" width="18.7109375" style="17" bestFit="1" customWidth="1"/>
    <col min="1519" max="1521" width="11.28515625" style="17"/>
    <col min="1522" max="1522" width="15.140625" style="17" bestFit="1" customWidth="1"/>
    <col min="1523" max="1761" width="11.28515625" style="17"/>
    <col min="1762" max="1762" width="22.140625" style="17" customWidth="1"/>
    <col min="1763" max="1763" width="17.140625" style="17" customWidth="1"/>
    <col min="1764" max="1764" width="5.140625" style="17" customWidth="1"/>
    <col min="1765" max="1765" width="22.28515625" style="17" customWidth="1"/>
    <col min="1766" max="1766" width="21.28515625" style="17" customWidth="1"/>
    <col min="1767" max="1767" width="20.28515625" style="17" customWidth="1"/>
    <col min="1768" max="1768" width="5.140625" style="17" customWidth="1"/>
    <col min="1769" max="1769" width="7.85546875" style="17" customWidth="1"/>
    <col min="1770" max="1770" width="9.85546875" style="17" customWidth="1"/>
    <col min="1771" max="1771" width="6.28515625" style="17" customWidth="1"/>
    <col min="1772" max="1772" width="7.28515625" style="17" customWidth="1"/>
    <col min="1773" max="1773" width="4.7109375" style="17" customWidth="1"/>
    <col min="1774" max="1774" width="18.7109375" style="17" bestFit="1" customWidth="1"/>
    <col min="1775" max="1777" width="11.28515625" style="17"/>
    <col min="1778" max="1778" width="15.140625" style="17" bestFit="1" customWidth="1"/>
    <col min="1779" max="2017" width="11.28515625" style="17"/>
    <col min="2018" max="2018" width="22.140625" style="17" customWidth="1"/>
    <col min="2019" max="2019" width="17.140625" style="17" customWidth="1"/>
    <col min="2020" max="2020" width="5.140625" style="17" customWidth="1"/>
    <col min="2021" max="2021" width="22.28515625" style="17" customWidth="1"/>
    <col min="2022" max="2022" width="21.28515625" style="17" customWidth="1"/>
    <col min="2023" max="2023" width="20.28515625" style="17" customWidth="1"/>
    <col min="2024" max="2024" width="5.140625" style="17" customWidth="1"/>
    <col min="2025" max="2025" width="7.85546875" style="17" customWidth="1"/>
    <col min="2026" max="2026" width="9.85546875" style="17" customWidth="1"/>
    <col min="2027" max="2027" width="6.28515625" style="17" customWidth="1"/>
    <col min="2028" max="2028" width="7.28515625" style="17" customWidth="1"/>
    <col min="2029" max="2029" width="4.7109375" style="17" customWidth="1"/>
    <col min="2030" max="2030" width="18.7109375" style="17" bestFit="1" customWidth="1"/>
    <col min="2031" max="2033" width="11.28515625" style="17"/>
    <col min="2034" max="2034" width="15.140625" style="17" bestFit="1" customWidth="1"/>
    <col min="2035" max="2273" width="11.28515625" style="17"/>
    <col min="2274" max="2274" width="22.140625" style="17" customWidth="1"/>
    <col min="2275" max="2275" width="17.140625" style="17" customWidth="1"/>
    <col min="2276" max="2276" width="5.140625" style="17" customWidth="1"/>
    <col min="2277" max="2277" width="22.28515625" style="17" customWidth="1"/>
    <col min="2278" max="2278" width="21.28515625" style="17" customWidth="1"/>
    <col min="2279" max="2279" width="20.28515625" style="17" customWidth="1"/>
    <col min="2280" max="2280" width="5.140625" style="17" customWidth="1"/>
    <col min="2281" max="2281" width="7.85546875" style="17" customWidth="1"/>
    <col min="2282" max="2282" width="9.85546875" style="17" customWidth="1"/>
    <col min="2283" max="2283" width="6.28515625" style="17" customWidth="1"/>
    <col min="2284" max="2284" width="7.28515625" style="17" customWidth="1"/>
    <col min="2285" max="2285" width="4.7109375" style="17" customWidth="1"/>
    <col min="2286" max="2286" width="18.7109375" style="17" bestFit="1" customWidth="1"/>
    <col min="2287" max="2289" width="11.28515625" style="17"/>
    <col min="2290" max="2290" width="15.140625" style="17" bestFit="1" customWidth="1"/>
    <col min="2291" max="2529" width="11.28515625" style="17"/>
    <col min="2530" max="2530" width="22.140625" style="17" customWidth="1"/>
    <col min="2531" max="2531" width="17.140625" style="17" customWidth="1"/>
    <col min="2532" max="2532" width="5.140625" style="17" customWidth="1"/>
    <col min="2533" max="2533" width="22.28515625" style="17" customWidth="1"/>
    <col min="2534" max="2534" width="21.28515625" style="17" customWidth="1"/>
    <col min="2535" max="2535" width="20.28515625" style="17" customWidth="1"/>
    <col min="2536" max="2536" width="5.140625" style="17" customWidth="1"/>
    <col min="2537" max="2537" width="7.85546875" style="17" customWidth="1"/>
    <col min="2538" max="2538" width="9.85546875" style="17" customWidth="1"/>
    <col min="2539" max="2539" width="6.28515625" style="17" customWidth="1"/>
    <col min="2540" max="2540" width="7.28515625" style="17" customWidth="1"/>
    <col min="2541" max="2541" width="4.7109375" style="17" customWidth="1"/>
    <col min="2542" max="2542" width="18.7109375" style="17" bestFit="1" customWidth="1"/>
    <col min="2543" max="2545" width="11.28515625" style="17"/>
    <col min="2546" max="2546" width="15.140625" style="17" bestFit="1" customWidth="1"/>
    <col min="2547" max="2785" width="11.28515625" style="17"/>
    <col min="2786" max="2786" width="22.140625" style="17" customWidth="1"/>
    <col min="2787" max="2787" width="17.140625" style="17" customWidth="1"/>
    <col min="2788" max="2788" width="5.140625" style="17" customWidth="1"/>
    <col min="2789" max="2789" width="22.28515625" style="17" customWidth="1"/>
    <col min="2790" max="2790" width="21.28515625" style="17" customWidth="1"/>
    <col min="2791" max="2791" width="20.28515625" style="17" customWidth="1"/>
    <col min="2792" max="2792" width="5.140625" style="17" customWidth="1"/>
    <col min="2793" max="2793" width="7.85546875" style="17" customWidth="1"/>
    <col min="2794" max="2794" width="9.85546875" style="17" customWidth="1"/>
    <col min="2795" max="2795" width="6.28515625" style="17" customWidth="1"/>
    <col min="2796" max="2796" width="7.28515625" style="17" customWidth="1"/>
    <col min="2797" max="2797" width="4.7109375" style="17" customWidth="1"/>
    <col min="2798" max="2798" width="18.7109375" style="17" bestFit="1" customWidth="1"/>
    <col min="2799" max="2801" width="11.28515625" style="17"/>
    <col min="2802" max="2802" width="15.140625" style="17" bestFit="1" customWidth="1"/>
    <col min="2803" max="3041" width="11.28515625" style="17"/>
    <col min="3042" max="3042" width="22.140625" style="17" customWidth="1"/>
    <col min="3043" max="3043" width="17.140625" style="17" customWidth="1"/>
    <col min="3044" max="3044" width="5.140625" style="17" customWidth="1"/>
    <col min="3045" max="3045" width="22.28515625" style="17" customWidth="1"/>
    <col min="3046" max="3046" width="21.28515625" style="17" customWidth="1"/>
    <col min="3047" max="3047" width="20.28515625" style="17" customWidth="1"/>
    <col min="3048" max="3048" width="5.140625" style="17" customWidth="1"/>
    <col min="3049" max="3049" width="7.85546875" style="17" customWidth="1"/>
    <col min="3050" max="3050" width="9.85546875" style="17" customWidth="1"/>
    <col min="3051" max="3051" width="6.28515625" style="17" customWidth="1"/>
    <col min="3052" max="3052" width="7.28515625" style="17" customWidth="1"/>
    <col min="3053" max="3053" width="4.7109375" style="17" customWidth="1"/>
    <col min="3054" max="3054" width="18.7109375" style="17" bestFit="1" customWidth="1"/>
    <col min="3055" max="3057" width="11.28515625" style="17"/>
    <col min="3058" max="3058" width="15.140625" style="17" bestFit="1" customWidth="1"/>
    <col min="3059" max="3297" width="11.28515625" style="17"/>
    <col min="3298" max="3298" width="22.140625" style="17" customWidth="1"/>
    <col min="3299" max="3299" width="17.140625" style="17" customWidth="1"/>
    <col min="3300" max="3300" width="5.140625" style="17" customWidth="1"/>
    <col min="3301" max="3301" width="22.28515625" style="17" customWidth="1"/>
    <col min="3302" max="3302" width="21.28515625" style="17" customWidth="1"/>
    <col min="3303" max="3303" width="20.28515625" style="17" customWidth="1"/>
    <col min="3304" max="3304" width="5.140625" style="17" customWidth="1"/>
    <col min="3305" max="3305" width="7.85546875" style="17" customWidth="1"/>
    <col min="3306" max="3306" width="9.85546875" style="17" customWidth="1"/>
    <col min="3307" max="3307" width="6.28515625" style="17" customWidth="1"/>
    <col min="3308" max="3308" width="7.28515625" style="17" customWidth="1"/>
    <col min="3309" max="3309" width="4.7109375" style="17" customWidth="1"/>
    <col min="3310" max="3310" width="18.7109375" style="17" bestFit="1" customWidth="1"/>
    <col min="3311" max="3313" width="11.28515625" style="17"/>
    <col min="3314" max="3314" width="15.140625" style="17" bestFit="1" customWidth="1"/>
    <col min="3315" max="3553" width="11.28515625" style="17"/>
    <col min="3554" max="3554" width="22.140625" style="17" customWidth="1"/>
    <col min="3555" max="3555" width="17.140625" style="17" customWidth="1"/>
    <col min="3556" max="3556" width="5.140625" style="17" customWidth="1"/>
    <col min="3557" max="3557" width="22.28515625" style="17" customWidth="1"/>
    <col min="3558" max="3558" width="21.28515625" style="17" customWidth="1"/>
    <col min="3559" max="3559" width="20.28515625" style="17" customWidth="1"/>
    <col min="3560" max="3560" width="5.140625" style="17" customWidth="1"/>
    <col min="3561" max="3561" width="7.85546875" style="17" customWidth="1"/>
    <col min="3562" max="3562" width="9.85546875" style="17" customWidth="1"/>
    <col min="3563" max="3563" width="6.28515625" style="17" customWidth="1"/>
    <col min="3564" max="3564" width="7.28515625" style="17" customWidth="1"/>
    <col min="3565" max="3565" width="4.7109375" style="17" customWidth="1"/>
    <col min="3566" max="3566" width="18.7109375" style="17" bestFit="1" customWidth="1"/>
    <col min="3567" max="3569" width="11.28515625" style="17"/>
    <col min="3570" max="3570" width="15.140625" style="17" bestFit="1" customWidth="1"/>
    <col min="3571" max="3809" width="11.28515625" style="17"/>
    <col min="3810" max="3810" width="22.140625" style="17" customWidth="1"/>
    <col min="3811" max="3811" width="17.140625" style="17" customWidth="1"/>
    <col min="3812" max="3812" width="5.140625" style="17" customWidth="1"/>
    <col min="3813" max="3813" width="22.28515625" style="17" customWidth="1"/>
    <col min="3814" max="3814" width="21.28515625" style="17" customWidth="1"/>
    <col min="3815" max="3815" width="20.28515625" style="17" customWidth="1"/>
    <col min="3816" max="3816" width="5.140625" style="17" customWidth="1"/>
    <col min="3817" max="3817" width="7.85546875" style="17" customWidth="1"/>
    <col min="3818" max="3818" width="9.85546875" style="17" customWidth="1"/>
    <col min="3819" max="3819" width="6.28515625" style="17" customWidth="1"/>
    <col min="3820" max="3820" width="7.28515625" style="17" customWidth="1"/>
    <col min="3821" max="3821" width="4.7109375" style="17" customWidth="1"/>
    <col min="3822" max="3822" width="18.7109375" style="17" bestFit="1" customWidth="1"/>
    <col min="3823" max="3825" width="11.28515625" style="17"/>
    <col min="3826" max="3826" width="15.140625" style="17" bestFit="1" customWidth="1"/>
    <col min="3827" max="4065" width="11.28515625" style="17"/>
    <col min="4066" max="4066" width="22.140625" style="17" customWidth="1"/>
    <col min="4067" max="4067" width="17.140625" style="17" customWidth="1"/>
    <col min="4068" max="4068" width="5.140625" style="17" customWidth="1"/>
    <col min="4069" max="4069" width="22.28515625" style="17" customWidth="1"/>
    <col min="4070" max="4070" width="21.28515625" style="17" customWidth="1"/>
    <col min="4071" max="4071" width="20.28515625" style="17" customWidth="1"/>
    <col min="4072" max="4072" width="5.140625" style="17" customWidth="1"/>
    <col min="4073" max="4073" width="7.85546875" style="17" customWidth="1"/>
    <col min="4074" max="4074" width="9.85546875" style="17" customWidth="1"/>
    <col min="4075" max="4075" width="6.28515625" style="17" customWidth="1"/>
    <col min="4076" max="4076" width="7.28515625" style="17" customWidth="1"/>
    <col min="4077" max="4077" width="4.7109375" style="17" customWidth="1"/>
    <col min="4078" max="4078" width="18.7109375" style="17" bestFit="1" customWidth="1"/>
    <col min="4079" max="4081" width="11.28515625" style="17"/>
    <col min="4082" max="4082" width="15.140625" style="17" bestFit="1" customWidth="1"/>
    <col min="4083" max="4321" width="11.28515625" style="17"/>
    <col min="4322" max="4322" width="22.140625" style="17" customWidth="1"/>
    <col min="4323" max="4323" width="17.140625" style="17" customWidth="1"/>
    <col min="4324" max="4324" width="5.140625" style="17" customWidth="1"/>
    <col min="4325" max="4325" width="22.28515625" style="17" customWidth="1"/>
    <col min="4326" max="4326" width="21.28515625" style="17" customWidth="1"/>
    <col min="4327" max="4327" width="20.28515625" style="17" customWidth="1"/>
    <col min="4328" max="4328" width="5.140625" style="17" customWidth="1"/>
    <col min="4329" max="4329" width="7.85546875" style="17" customWidth="1"/>
    <col min="4330" max="4330" width="9.85546875" style="17" customWidth="1"/>
    <col min="4331" max="4331" width="6.28515625" style="17" customWidth="1"/>
    <col min="4332" max="4332" width="7.28515625" style="17" customWidth="1"/>
    <col min="4333" max="4333" width="4.7109375" style="17" customWidth="1"/>
    <col min="4334" max="4334" width="18.7109375" style="17" bestFit="1" customWidth="1"/>
    <col min="4335" max="4337" width="11.28515625" style="17"/>
    <col min="4338" max="4338" width="15.140625" style="17" bestFit="1" customWidth="1"/>
    <col min="4339" max="4577" width="11.28515625" style="17"/>
    <col min="4578" max="4578" width="22.140625" style="17" customWidth="1"/>
    <col min="4579" max="4579" width="17.140625" style="17" customWidth="1"/>
    <col min="4580" max="4580" width="5.140625" style="17" customWidth="1"/>
    <col min="4581" max="4581" width="22.28515625" style="17" customWidth="1"/>
    <col min="4582" max="4582" width="21.28515625" style="17" customWidth="1"/>
    <col min="4583" max="4583" width="20.28515625" style="17" customWidth="1"/>
    <col min="4584" max="4584" width="5.140625" style="17" customWidth="1"/>
    <col min="4585" max="4585" width="7.85546875" style="17" customWidth="1"/>
    <col min="4586" max="4586" width="9.85546875" style="17" customWidth="1"/>
    <col min="4587" max="4587" width="6.28515625" style="17" customWidth="1"/>
    <col min="4588" max="4588" width="7.28515625" style="17" customWidth="1"/>
    <col min="4589" max="4589" width="4.7109375" style="17" customWidth="1"/>
    <col min="4590" max="4590" width="18.7109375" style="17" bestFit="1" customWidth="1"/>
    <col min="4591" max="4593" width="11.28515625" style="17"/>
    <col min="4594" max="4594" width="15.140625" style="17" bestFit="1" customWidth="1"/>
    <col min="4595" max="4833" width="11.28515625" style="17"/>
    <col min="4834" max="4834" width="22.140625" style="17" customWidth="1"/>
    <col min="4835" max="4835" width="17.140625" style="17" customWidth="1"/>
    <col min="4836" max="4836" width="5.140625" style="17" customWidth="1"/>
    <col min="4837" max="4837" width="22.28515625" style="17" customWidth="1"/>
    <col min="4838" max="4838" width="21.28515625" style="17" customWidth="1"/>
    <col min="4839" max="4839" width="20.28515625" style="17" customWidth="1"/>
    <col min="4840" max="4840" width="5.140625" style="17" customWidth="1"/>
    <col min="4841" max="4841" width="7.85546875" style="17" customWidth="1"/>
    <col min="4842" max="4842" width="9.85546875" style="17" customWidth="1"/>
    <col min="4843" max="4843" width="6.28515625" style="17" customWidth="1"/>
    <col min="4844" max="4844" width="7.28515625" style="17" customWidth="1"/>
    <col min="4845" max="4845" width="4.7109375" style="17" customWidth="1"/>
    <col min="4846" max="4846" width="18.7109375" style="17" bestFit="1" customWidth="1"/>
    <col min="4847" max="4849" width="11.28515625" style="17"/>
    <col min="4850" max="4850" width="15.140625" style="17" bestFit="1" customWidth="1"/>
    <col min="4851" max="5089" width="11.28515625" style="17"/>
    <col min="5090" max="5090" width="22.140625" style="17" customWidth="1"/>
    <col min="5091" max="5091" width="17.140625" style="17" customWidth="1"/>
    <col min="5092" max="5092" width="5.140625" style="17" customWidth="1"/>
    <col min="5093" max="5093" width="22.28515625" style="17" customWidth="1"/>
    <col min="5094" max="5094" width="21.28515625" style="17" customWidth="1"/>
    <col min="5095" max="5095" width="20.28515625" style="17" customWidth="1"/>
    <col min="5096" max="5096" width="5.140625" style="17" customWidth="1"/>
    <col min="5097" max="5097" width="7.85546875" style="17" customWidth="1"/>
    <col min="5098" max="5098" width="9.85546875" style="17" customWidth="1"/>
    <col min="5099" max="5099" width="6.28515625" style="17" customWidth="1"/>
    <col min="5100" max="5100" width="7.28515625" style="17" customWidth="1"/>
    <col min="5101" max="5101" width="4.7109375" style="17" customWidth="1"/>
    <col min="5102" max="5102" width="18.7109375" style="17" bestFit="1" customWidth="1"/>
    <col min="5103" max="5105" width="11.28515625" style="17"/>
    <col min="5106" max="5106" width="15.140625" style="17" bestFit="1" customWidth="1"/>
    <col min="5107" max="5345" width="11.28515625" style="17"/>
    <col min="5346" max="5346" width="22.140625" style="17" customWidth="1"/>
    <col min="5347" max="5347" width="17.140625" style="17" customWidth="1"/>
    <col min="5348" max="5348" width="5.140625" style="17" customWidth="1"/>
    <col min="5349" max="5349" width="22.28515625" style="17" customWidth="1"/>
    <col min="5350" max="5350" width="21.28515625" style="17" customWidth="1"/>
    <col min="5351" max="5351" width="20.28515625" style="17" customWidth="1"/>
    <col min="5352" max="5352" width="5.140625" style="17" customWidth="1"/>
    <col min="5353" max="5353" width="7.85546875" style="17" customWidth="1"/>
    <col min="5354" max="5354" width="9.85546875" style="17" customWidth="1"/>
    <col min="5355" max="5355" width="6.28515625" style="17" customWidth="1"/>
    <col min="5356" max="5356" width="7.28515625" style="17" customWidth="1"/>
    <col min="5357" max="5357" width="4.7109375" style="17" customWidth="1"/>
    <col min="5358" max="5358" width="18.7109375" style="17" bestFit="1" customWidth="1"/>
    <col min="5359" max="5361" width="11.28515625" style="17"/>
    <col min="5362" max="5362" width="15.140625" style="17" bestFit="1" customWidth="1"/>
    <col min="5363" max="5601" width="11.28515625" style="17"/>
    <col min="5602" max="5602" width="22.140625" style="17" customWidth="1"/>
    <col min="5603" max="5603" width="17.140625" style="17" customWidth="1"/>
    <col min="5604" max="5604" width="5.140625" style="17" customWidth="1"/>
    <col min="5605" max="5605" width="22.28515625" style="17" customWidth="1"/>
    <col min="5606" max="5606" width="21.28515625" style="17" customWidth="1"/>
    <col min="5607" max="5607" width="20.28515625" style="17" customWidth="1"/>
    <col min="5608" max="5608" width="5.140625" style="17" customWidth="1"/>
    <col min="5609" max="5609" width="7.85546875" style="17" customWidth="1"/>
    <col min="5610" max="5610" width="9.85546875" style="17" customWidth="1"/>
    <col min="5611" max="5611" width="6.28515625" style="17" customWidth="1"/>
    <col min="5612" max="5612" width="7.28515625" style="17" customWidth="1"/>
    <col min="5613" max="5613" width="4.7109375" style="17" customWidth="1"/>
    <col min="5614" max="5614" width="18.7109375" style="17" bestFit="1" customWidth="1"/>
    <col min="5615" max="5617" width="11.28515625" style="17"/>
    <col min="5618" max="5618" width="15.140625" style="17" bestFit="1" customWidth="1"/>
    <col min="5619" max="5857" width="11.28515625" style="17"/>
    <col min="5858" max="5858" width="22.140625" style="17" customWidth="1"/>
    <col min="5859" max="5859" width="17.140625" style="17" customWidth="1"/>
    <col min="5860" max="5860" width="5.140625" style="17" customWidth="1"/>
    <col min="5861" max="5861" width="22.28515625" style="17" customWidth="1"/>
    <col min="5862" max="5862" width="21.28515625" style="17" customWidth="1"/>
    <col min="5863" max="5863" width="20.28515625" style="17" customWidth="1"/>
    <col min="5864" max="5864" width="5.140625" style="17" customWidth="1"/>
    <col min="5865" max="5865" width="7.85546875" style="17" customWidth="1"/>
    <col min="5866" max="5866" width="9.85546875" style="17" customWidth="1"/>
    <col min="5867" max="5867" width="6.28515625" style="17" customWidth="1"/>
    <col min="5868" max="5868" width="7.28515625" style="17" customWidth="1"/>
    <col min="5869" max="5869" width="4.7109375" style="17" customWidth="1"/>
    <col min="5870" max="5870" width="18.7109375" style="17" bestFit="1" customWidth="1"/>
    <col min="5871" max="5873" width="11.28515625" style="17"/>
    <col min="5874" max="5874" width="15.140625" style="17" bestFit="1" customWidth="1"/>
    <col min="5875" max="6113" width="11.28515625" style="17"/>
    <col min="6114" max="6114" width="22.140625" style="17" customWidth="1"/>
    <col min="6115" max="6115" width="17.140625" style="17" customWidth="1"/>
    <col min="6116" max="6116" width="5.140625" style="17" customWidth="1"/>
    <col min="6117" max="6117" width="22.28515625" style="17" customWidth="1"/>
    <col min="6118" max="6118" width="21.28515625" style="17" customWidth="1"/>
    <col min="6119" max="6119" width="20.28515625" style="17" customWidth="1"/>
    <col min="6120" max="6120" width="5.140625" style="17" customWidth="1"/>
    <col min="6121" max="6121" width="7.85546875" style="17" customWidth="1"/>
    <col min="6122" max="6122" width="9.85546875" style="17" customWidth="1"/>
    <col min="6123" max="6123" width="6.28515625" style="17" customWidth="1"/>
    <col min="6124" max="6124" width="7.28515625" style="17" customWidth="1"/>
    <col min="6125" max="6125" width="4.7109375" style="17" customWidth="1"/>
    <col min="6126" max="6126" width="18.7109375" style="17" bestFit="1" customWidth="1"/>
    <col min="6127" max="6129" width="11.28515625" style="17"/>
    <col min="6130" max="6130" width="15.140625" style="17" bestFit="1" customWidth="1"/>
    <col min="6131" max="6369" width="11.28515625" style="17"/>
    <col min="6370" max="6370" width="22.140625" style="17" customWidth="1"/>
    <col min="6371" max="6371" width="17.140625" style="17" customWidth="1"/>
    <col min="6372" max="6372" width="5.140625" style="17" customWidth="1"/>
    <col min="6373" max="6373" width="22.28515625" style="17" customWidth="1"/>
    <col min="6374" max="6374" width="21.28515625" style="17" customWidth="1"/>
    <col min="6375" max="6375" width="20.28515625" style="17" customWidth="1"/>
    <col min="6376" max="6376" width="5.140625" style="17" customWidth="1"/>
    <col min="6377" max="6377" width="7.85546875" style="17" customWidth="1"/>
    <col min="6378" max="6378" width="9.85546875" style="17" customWidth="1"/>
    <col min="6379" max="6379" width="6.28515625" style="17" customWidth="1"/>
    <col min="6380" max="6380" width="7.28515625" style="17" customWidth="1"/>
    <col min="6381" max="6381" width="4.7109375" style="17" customWidth="1"/>
    <col min="6382" max="6382" width="18.7109375" style="17" bestFit="1" customWidth="1"/>
    <col min="6383" max="6385" width="11.28515625" style="17"/>
    <col min="6386" max="6386" width="15.140625" style="17" bestFit="1" customWidth="1"/>
    <col min="6387" max="6625" width="11.28515625" style="17"/>
    <col min="6626" max="6626" width="22.140625" style="17" customWidth="1"/>
    <col min="6627" max="6627" width="17.140625" style="17" customWidth="1"/>
    <col min="6628" max="6628" width="5.140625" style="17" customWidth="1"/>
    <col min="6629" max="6629" width="22.28515625" style="17" customWidth="1"/>
    <col min="6630" max="6630" width="21.28515625" style="17" customWidth="1"/>
    <col min="6631" max="6631" width="20.28515625" style="17" customWidth="1"/>
    <col min="6632" max="6632" width="5.140625" style="17" customWidth="1"/>
    <col min="6633" max="6633" width="7.85546875" style="17" customWidth="1"/>
    <col min="6634" max="6634" width="9.85546875" style="17" customWidth="1"/>
    <col min="6635" max="6635" width="6.28515625" style="17" customWidth="1"/>
    <col min="6636" max="6636" width="7.28515625" style="17" customWidth="1"/>
    <col min="6637" max="6637" width="4.7109375" style="17" customWidth="1"/>
    <col min="6638" max="6638" width="18.7109375" style="17" bestFit="1" customWidth="1"/>
    <col min="6639" max="6641" width="11.28515625" style="17"/>
    <col min="6642" max="6642" width="15.140625" style="17" bestFit="1" customWidth="1"/>
    <col min="6643" max="6881" width="11.28515625" style="17"/>
    <col min="6882" max="6882" width="22.140625" style="17" customWidth="1"/>
    <col min="6883" max="6883" width="17.140625" style="17" customWidth="1"/>
    <col min="6884" max="6884" width="5.140625" style="17" customWidth="1"/>
    <col min="6885" max="6885" width="22.28515625" style="17" customWidth="1"/>
    <col min="6886" max="6886" width="21.28515625" style="17" customWidth="1"/>
    <col min="6887" max="6887" width="20.28515625" style="17" customWidth="1"/>
    <col min="6888" max="6888" width="5.140625" style="17" customWidth="1"/>
    <col min="6889" max="6889" width="7.85546875" style="17" customWidth="1"/>
    <col min="6890" max="6890" width="9.85546875" style="17" customWidth="1"/>
    <col min="6891" max="6891" width="6.28515625" style="17" customWidth="1"/>
    <col min="6892" max="6892" width="7.28515625" style="17" customWidth="1"/>
    <col min="6893" max="6893" width="4.7109375" style="17" customWidth="1"/>
    <col min="6894" max="6894" width="18.7109375" style="17" bestFit="1" customWidth="1"/>
    <col min="6895" max="6897" width="11.28515625" style="17"/>
    <col min="6898" max="6898" width="15.140625" style="17" bestFit="1" customWidth="1"/>
    <col min="6899" max="7137" width="11.28515625" style="17"/>
    <col min="7138" max="7138" width="22.140625" style="17" customWidth="1"/>
    <col min="7139" max="7139" width="17.140625" style="17" customWidth="1"/>
    <col min="7140" max="7140" width="5.140625" style="17" customWidth="1"/>
    <col min="7141" max="7141" width="22.28515625" style="17" customWidth="1"/>
    <col min="7142" max="7142" width="21.28515625" style="17" customWidth="1"/>
    <col min="7143" max="7143" width="20.28515625" style="17" customWidth="1"/>
    <col min="7144" max="7144" width="5.140625" style="17" customWidth="1"/>
    <col min="7145" max="7145" width="7.85546875" style="17" customWidth="1"/>
    <col min="7146" max="7146" width="9.85546875" style="17" customWidth="1"/>
    <col min="7147" max="7147" width="6.28515625" style="17" customWidth="1"/>
    <col min="7148" max="7148" width="7.28515625" style="17" customWidth="1"/>
    <col min="7149" max="7149" width="4.7109375" style="17" customWidth="1"/>
    <col min="7150" max="7150" width="18.7109375" style="17" bestFit="1" customWidth="1"/>
    <col min="7151" max="7153" width="11.28515625" style="17"/>
    <col min="7154" max="7154" width="15.140625" style="17" bestFit="1" customWidth="1"/>
    <col min="7155" max="7393" width="11.28515625" style="17"/>
    <col min="7394" max="7394" width="22.140625" style="17" customWidth="1"/>
    <col min="7395" max="7395" width="17.140625" style="17" customWidth="1"/>
    <col min="7396" max="7396" width="5.140625" style="17" customWidth="1"/>
    <col min="7397" max="7397" width="22.28515625" style="17" customWidth="1"/>
    <col min="7398" max="7398" width="21.28515625" style="17" customWidth="1"/>
    <col min="7399" max="7399" width="20.28515625" style="17" customWidth="1"/>
    <col min="7400" max="7400" width="5.140625" style="17" customWidth="1"/>
    <col min="7401" max="7401" width="7.85546875" style="17" customWidth="1"/>
    <col min="7402" max="7402" width="9.85546875" style="17" customWidth="1"/>
    <col min="7403" max="7403" width="6.28515625" style="17" customWidth="1"/>
    <col min="7404" max="7404" width="7.28515625" style="17" customWidth="1"/>
    <col min="7405" max="7405" width="4.7109375" style="17" customWidth="1"/>
    <col min="7406" max="7406" width="18.7109375" style="17" bestFit="1" customWidth="1"/>
    <col min="7407" max="7409" width="11.28515625" style="17"/>
    <col min="7410" max="7410" width="15.140625" style="17" bestFit="1" customWidth="1"/>
    <col min="7411" max="7649" width="11.28515625" style="17"/>
    <col min="7650" max="7650" width="22.140625" style="17" customWidth="1"/>
    <col min="7651" max="7651" width="17.140625" style="17" customWidth="1"/>
    <col min="7652" max="7652" width="5.140625" style="17" customWidth="1"/>
    <col min="7653" max="7653" width="22.28515625" style="17" customWidth="1"/>
    <col min="7654" max="7654" width="21.28515625" style="17" customWidth="1"/>
    <col min="7655" max="7655" width="20.28515625" style="17" customWidth="1"/>
    <col min="7656" max="7656" width="5.140625" style="17" customWidth="1"/>
    <col min="7657" max="7657" width="7.85546875" style="17" customWidth="1"/>
    <col min="7658" max="7658" width="9.85546875" style="17" customWidth="1"/>
    <col min="7659" max="7659" width="6.28515625" style="17" customWidth="1"/>
    <col min="7660" max="7660" width="7.28515625" style="17" customWidth="1"/>
    <col min="7661" max="7661" width="4.7109375" style="17" customWidth="1"/>
    <col min="7662" max="7662" width="18.7109375" style="17" bestFit="1" customWidth="1"/>
    <col min="7663" max="7665" width="11.28515625" style="17"/>
    <col min="7666" max="7666" width="15.140625" style="17" bestFit="1" customWidth="1"/>
    <col min="7667" max="7905" width="11.28515625" style="17"/>
    <col min="7906" max="7906" width="22.140625" style="17" customWidth="1"/>
    <col min="7907" max="7907" width="17.140625" style="17" customWidth="1"/>
    <col min="7908" max="7908" width="5.140625" style="17" customWidth="1"/>
    <col min="7909" max="7909" width="22.28515625" style="17" customWidth="1"/>
    <col min="7910" max="7910" width="21.28515625" style="17" customWidth="1"/>
    <col min="7911" max="7911" width="20.28515625" style="17" customWidth="1"/>
    <col min="7912" max="7912" width="5.140625" style="17" customWidth="1"/>
    <col min="7913" max="7913" width="7.85546875" style="17" customWidth="1"/>
    <col min="7914" max="7914" width="9.85546875" style="17" customWidth="1"/>
    <col min="7915" max="7915" width="6.28515625" style="17" customWidth="1"/>
    <col min="7916" max="7916" width="7.28515625" style="17" customWidth="1"/>
    <col min="7917" max="7917" width="4.7109375" style="17" customWidth="1"/>
    <col min="7918" max="7918" width="18.7109375" style="17" bestFit="1" customWidth="1"/>
    <col min="7919" max="7921" width="11.28515625" style="17"/>
    <col min="7922" max="7922" width="15.140625" style="17" bestFit="1" customWidth="1"/>
    <col min="7923" max="8161" width="11.28515625" style="17"/>
    <col min="8162" max="8162" width="22.140625" style="17" customWidth="1"/>
    <col min="8163" max="8163" width="17.140625" style="17" customWidth="1"/>
    <col min="8164" max="8164" width="5.140625" style="17" customWidth="1"/>
    <col min="8165" max="8165" width="22.28515625" style="17" customWidth="1"/>
    <col min="8166" max="8166" width="21.28515625" style="17" customWidth="1"/>
    <col min="8167" max="8167" width="20.28515625" style="17" customWidth="1"/>
    <col min="8168" max="8168" width="5.140625" style="17" customWidth="1"/>
    <col min="8169" max="8169" width="7.85546875" style="17" customWidth="1"/>
    <col min="8170" max="8170" width="9.85546875" style="17" customWidth="1"/>
    <col min="8171" max="8171" width="6.28515625" style="17" customWidth="1"/>
    <col min="8172" max="8172" width="7.28515625" style="17" customWidth="1"/>
    <col min="8173" max="8173" width="4.7109375" style="17" customWidth="1"/>
    <col min="8174" max="8174" width="18.7109375" style="17" bestFit="1" customWidth="1"/>
    <col min="8175" max="8177" width="11.28515625" style="17"/>
    <col min="8178" max="8178" width="15.140625" style="17" bestFit="1" customWidth="1"/>
    <col min="8179" max="8417" width="11.28515625" style="17"/>
    <col min="8418" max="8418" width="22.140625" style="17" customWidth="1"/>
    <col min="8419" max="8419" width="17.140625" style="17" customWidth="1"/>
    <col min="8420" max="8420" width="5.140625" style="17" customWidth="1"/>
    <col min="8421" max="8421" width="22.28515625" style="17" customWidth="1"/>
    <col min="8422" max="8422" width="21.28515625" style="17" customWidth="1"/>
    <col min="8423" max="8423" width="20.28515625" style="17" customWidth="1"/>
    <col min="8424" max="8424" width="5.140625" style="17" customWidth="1"/>
    <col min="8425" max="8425" width="7.85546875" style="17" customWidth="1"/>
    <col min="8426" max="8426" width="9.85546875" style="17" customWidth="1"/>
    <col min="8427" max="8427" width="6.28515625" style="17" customWidth="1"/>
    <col min="8428" max="8428" width="7.28515625" style="17" customWidth="1"/>
    <col min="8429" max="8429" width="4.7109375" style="17" customWidth="1"/>
    <col min="8430" max="8430" width="18.7109375" style="17" bestFit="1" customWidth="1"/>
    <col min="8431" max="8433" width="11.28515625" style="17"/>
    <col min="8434" max="8434" width="15.140625" style="17" bestFit="1" customWidth="1"/>
    <col min="8435" max="8673" width="11.28515625" style="17"/>
    <col min="8674" max="8674" width="22.140625" style="17" customWidth="1"/>
    <col min="8675" max="8675" width="17.140625" style="17" customWidth="1"/>
    <col min="8676" max="8676" width="5.140625" style="17" customWidth="1"/>
    <col min="8677" max="8677" width="22.28515625" style="17" customWidth="1"/>
    <col min="8678" max="8678" width="21.28515625" style="17" customWidth="1"/>
    <col min="8679" max="8679" width="20.28515625" style="17" customWidth="1"/>
    <col min="8680" max="8680" width="5.140625" style="17" customWidth="1"/>
    <col min="8681" max="8681" width="7.85546875" style="17" customWidth="1"/>
    <col min="8682" max="8682" width="9.85546875" style="17" customWidth="1"/>
    <col min="8683" max="8683" width="6.28515625" style="17" customWidth="1"/>
    <col min="8684" max="8684" width="7.28515625" style="17" customWidth="1"/>
    <col min="8685" max="8685" width="4.7109375" style="17" customWidth="1"/>
    <col min="8686" max="8686" width="18.7109375" style="17" bestFit="1" customWidth="1"/>
    <col min="8687" max="8689" width="11.28515625" style="17"/>
    <col min="8690" max="8690" width="15.140625" style="17" bestFit="1" customWidth="1"/>
    <col min="8691" max="8929" width="11.28515625" style="17"/>
    <col min="8930" max="8930" width="22.140625" style="17" customWidth="1"/>
    <col min="8931" max="8931" width="17.140625" style="17" customWidth="1"/>
    <col min="8932" max="8932" width="5.140625" style="17" customWidth="1"/>
    <col min="8933" max="8933" width="22.28515625" style="17" customWidth="1"/>
    <col min="8934" max="8934" width="21.28515625" style="17" customWidth="1"/>
    <col min="8935" max="8935" width="20.28515625" style="17" customWidth="1"/>
    <col min="8936" max="8936" width="5.140625" style="17" customWidth="1"/>
    <col min="8937" max="8937" width="7.85546875" style="17" customWidth="1"/>
    <col min="8938" max="8938" width="9.85546875" style="17" customWidth="1"/>
    <col min="8939" max="8939" width="6.28515625" style="17" customWidth="1"/>
    <col min="8940" max="8940" width="7.28515625" style="17" customWidth="1"/>
    <col min="8941" max="8941" width="4.7109375" style="17" customWidth="1"/>
    <col min="8942" max="8942" width="18.7109375" style="17" bestFit="1" customWidth="1"/>
    <col min="8943" max="8945" width="11.28515625" style="17"/>
    <col min="8946" max="8946" width="15.140625" style="17" bestFit="1" customWidth="1"/>
    <col min="8947" max="9185" width="11.28515625" style="17"/>
    <col min="9186" max="9186" width="22.140625" style="17" customWidth="1"/>
    <col min="9187" max="9187" width="17.140625" style="17" customWidth="1"/>
    <col min="9188" max="9188" width="5.140625" style="17" customWidth="1"/>
    <col min="9189" max="9189" width="22.28515625" style="17" customWidth="1"/>
    <col min="9190" max="9190" width="21.28515625" style="17" customWidth="1"/>
    <col min="9191" max="9191" width="20.28515625" style="17" customWidth="1"/>
    <col min="9192" max="9192" width="5.140625" style="17" customWidth="1"/>
    <col min="9193" max="9193" width="7.85546875" style="17" customWidth="1"/>
    <col min="9194" max="9194" width="9.85546875" style="17" customWidth="1"/>
    <col min="9195" max="9195" width="6.28515625" style="17" customWidth="1"/>
    <col min="9196" max="9196" width="7.28515625" style="17" customWidth="1"/>
    <col min="9197" max="9197" width="4.7109375" style="17" customWidth="1"/>
    <col min="9198" max="9198" width="18.7109375" style="17" bestFit="1" customWidth="1"/>
    <col min="9199" max="9201" width="11.28515625" style="17"/>
    <col min="9202" max="9202" width="15.140625" style="17" bestFit="1" customWidth="1"/>
    <col min="9203" max="9441" width="11.28515625" style="17"/>
    <col min="9442" max="9442" width="22.140625" style="17" customWidth="1"/>
    <col min="9443" max="9443" width="17.140625" style="17" customWidth="1"/>
    <col min="9444" max="9444" width="5.140625" style="17" customWidth="1"/>
    <col min="9445" max="9445" width="22.28515625" style="17" customWidth="1"/>
    <col min="9446" max="9446" width="21.28515625" style="17" customWidth="1"/>
    <col min="9447" max="9447" width="20.28515625" style="17" customWidth="1"/>
    <col min="9448" max="9448" width="5.140625" style="17" customWidth="1"/>
    <col min="9449" max="9449" width="7.85546875" style="17" customWidth="1"/>
    <col min="9450" max="9450" width="9.85546875" style="17" customWidth="1"/>
    <col min="9451" max="9451" width="6.28515625" style="17" customWidth="1"/>
    <col min="9452" max="9452" width="7.28515625" style="17" customWidth="1"/>
    <col min="9453" max="9453" width="4.7109375" style="17" customWidth="1"/>
    <col min="9454" max="9454" width="18.7109375" style="17" bestFit="1" customWidth="1"/>
    <col min="9455" max="9457" width="11.28515625" style="17"/>
    <col min="9458" max="9458" width="15.140625" style="17" bestFit="1" customWidth="1"/>
    <col min="9459" max="9697" width="11.28515625" style="17"/>
    <col min="9698" max="9698" width="22.140625" style="17" customWidth="1"/>
    <col min="9699" max="9699" width="17.140625" style="17" customWidth="1"/>
    <col min="9700" max="9700" width="5.140625" style="17" customWidth="1"/>
    <col min="9701" max="9701" width="22.28515625" style="17" customWidth="1"/>
    <col min="9702" max="9702" width="21.28515625" style="17" customWidth="1"/>
    <col min="9703" max="9703" width="20.28515625" style="17" customWidth="1"/>
    <col min="9704" max="9704" width="5.140625" style="17" customWidth="1"/>
    <col min="9705" max="9705" width="7.85546875" style="17" customWidth="1"/>
    <col min="9706" max="9706" width="9.85546875" style="17" customWidth="1"/>
    <col min="9707" max="9707" width="6.28515625" style="17" customWidth="1"/>
    <col min="9708" max="9708" width="7.28515625" style="17" customWidth="1"/>
    <col min="9709" max="9709" width="4.7109375" style="17" customWidth="1"/>
    <col min="9710" max="9710" width="18.7109375" style="17" bestFit="1" customWidth="1"/>
    <col min="9711" max="9713" width="11.28515625" style="17"/>
    <col min="9714" max="9714" width="15.140625" style="17" bestFit="1" customWidth="1"/>
    <col min="9715" max="9953" width="11.28515625" style="17"/>
    <col min="9954" max="9954" width="22.140625" style="17" customWidth="1"/>
    <col min="9955" max="9955" width="17.140625" style="17" customWidth="1"/>
    <col min="9956" max="9956" width="5.140625" style="17" customWidth="1"/>
    <col min="9957" max="9957" width="22.28515625" style="17" customWidth="1"/>
    <col min="9958" max="9958" width="21.28515625" style="17" customWidth="1"/>
    <col min="9959" max="9959" width="20.28515625" style="17" customWidth="1"/>
    <col min="9960" max="9960" width="5.140625" style="17" customWidth="1"/>
    <col min="9961" max="9961" width="7.85546875" style="17" customWidth="1"/>
    <col min="9962" max="9962" width="9.85546875" style="17" customWidth="1"/>
    <col min="9963" max="9963" width="6.28515625" style="17" customWidth="1"/>
    <col min="9964" max="9964" width="7.28515625" style="17" customWidth="1"/>
    <col min="9965" max="9965" width="4.7109375" style="17" customWidth="1"/>
    <col min="9966" max="9966" width="18.7109375" style="17" bestFit="1" customWidth="1"/>
    <col min="9967" max="9969" width="11.28515625" style="17"/>
    <col min="9970" max="9970" width="15.140625" style="17" bestFit="1" customWidth="1"/>
    <col min="9971" max="10209" width="11.28515625" style="17"/>
    <col min="10210" max="10210" width="22.140625" style="17" customWidth="1"/>
    <col min="10211" max="10211" width="17.140625" style="17" customWidth="1"/>
    <col min="10212" max="10212" width="5.140625" style="17" customWidth="1"/>
    <col min="10213" max="10213" width="22.28515625" style="17" customWidth="1"/>
    <col min="10214" max="10214" width="21.28515625" style="17" customWidth="1"/>
    <col min="10215" max="10215" width="20.28515625" style="17" customWidth="1"/>
    <col min="10216" max="10216" width="5.140625" style="17" customWidth="1"/>
    <col min="10217" max="10217" width="7.85546875" style="17" customWidth="1"/>
    <col min="10218" max="10218" width="9.85546875" style="17" customWidth="1"/>
    <col min="10219" max="10219" width="6.28515625" style="17" customWidth="1"/>
    <col min="10220" max="10220" width="7.28515625" style="17" customWidth="1"/>
    <col min="10221" max="10221" width="4.7109375" style="17" customWidth="1"/>
    <col min="10222" max="10222" width="18.7109375" style="17" bestFit="1" customWidth="1"/>
    <col min="10223" max="10225" width="11.28515625" style="17"/>
    <col min="10226" max="10226" width="15.140625" style="17" bestFit="1" customWidth="1"/>
    <col min="10227" max="10465" width="11.28515625" style="17"/>
    <col min="10466" max="10466" width="22.140625" style="17" customWidth="1"/>
    <col min="10467" max="10467" width="17.140625" style="17" customWidth="1"/>
    <col min="10468" max="10468" width="5.140625" style="17" customWidth="1"/>
    <col min="10469" max="10469" width="22.28515625" style="17" customWidth="1"/>
    <col min="10470" max="10470" width="21.28515625" style="17" customWidth="1"/>
    <col min="10471" max="10471" width="20.28515625" style="17" customWidth="1"/>
    <col min="10472" max="10472" width="5.140625" style="17" customWidth="1"/>
    <col min="10473" max="10473" width="7.85546875" style="17" customWidth="1"/>
    <col min="10474" max="10474" width="9.85546875" style="17" customWidth="1"/>
    <col min="10475" max="10475" width="6.28515625" style="17" customWidth="1"/>
    <col min="10476" max="10476" width="7.28515625" style="17" customWidth="1"/>
    <col min="10477" max="10477" width="4.7109375" style="17" customWidth="1"/>
    <col min="10478" max="10478" width="18.7109375" style="17" bestFit="1" customWidth="1"/>
    <col min="10479" max="10481" width="11.28515625" style="17"/>
    <col min="10482" max="10482" width="15.140625" style="17" bestFit="1" customWidth="1"/>
    <col min="10483" max="10721" width="11.28515625" style="17"/>
    <col min="10722" max="10722" width="22.140625" style="17" customWidth="1"/>
    <col min="10723" max="10723" width="17.140625" style="17" customWidth="1"/>
    <col min="10724" max="10724" width="5.140625" style="17" customWidth="1"/>
    <col min="10725" max="10725" width="22.28515625" style="17" customWidth="1"/>
    <col min="10726" max="10726" width="21.28515625" style="17" customWidth="1"/>
    <col min="10727" max="10727" width="20.28515625" style="17" customWidth="1"/>
    <col min="10728" max="10728" width="5.140625" style="17" customWidth="1"/>
    <col min="10729" max="10729" width="7.85546875" style="17" customWidth="1"/>
    <col min="10730" max="10730" width="9.85546875" style="17" customWidth="1"/>
    <col min="10731" max="10731" width="6.28515625" style="17" customWidth="1"/>
    <col min="10732" max="10732" width="7.28515625" style="17" customWidth="1"/>
    <col min="10733" max="10733" width="4.7109375" style="17" customWidth="1"/>
    <col min="10734" max="10734" width="18.7109375" style="17" bestFit="1" customWidth="1"/>
    <col min="10735" max="10737" width="11.28515625" style="17"/>
    <col min="10738" max="10738" width="15.140625" style="17" bestFit="1" customWidth="1"/>
    <col min="10739" max="10977" width="11.28515625" style="17"/>
    <col min="10978" max="10978" width="22.140625" style="17" customWidth="1"/>
    <col min="10979" max="10979" width="17.140625" style="17" customWidth="1"/>
    <col min="10980" max="10980" width="5.140625" style="17" customWidth="1"/>
    <col min="10981" max="10981" width="22.28515625" style="17" customWidth="1"/>
    <col min="10982" max="10982" width="21.28515625" style="17" customWidth="1"/>
    <col min="10983" max="10983" width="20.28515625" style="17" customWidth="1"/>
    <col min="10984" max="10984" width="5.140625" style="17" customWidth="1"/>
    <col min="10985" max="10985" width="7.85546875" style="17" customWidth="1"/>
    <col min="10986" max="10986" width="9.85546875" style="17" customWidth="1"/>
    <col min="10987" max="10987" width="6.28515625" style="17" customWidth="1"/>
    <col min="10988" max="10988" width="7.28515625" style="17" customWidth="1"/>
    <col min="10989" max="10989" width="4.7109375" style="17" customWidth="1"/>
    <col min="10990" max="10990" width="18.7109375" style="17" bestFit="1" customWidth="1"/>
    <col min="10991" max="10993" width="11.28515625" style="17"/>
    <col min="10994" max="10994" width="15.140625" style="17" bestFit="1" customWidth="1"/>
    <col min="10995" max="11233" width="11.28515625" style="17"/>
    <col min="11234" max="11234" width="22.140625" style="17" customWidth="1"/>
    <col min="11235" max="11235" width="17.140625" style="17" customWidth="1"/>
    <col min="11236" max="11236" width="5.140625" style="17" customWidth="1"/>
    <col min="11237" max="11237" width="22.28515625" style="17" customWidth="1"/>
    <col min="11238" max="11238" width="21.28515625" style="17" customWidth="1"/>
    <col min="11239" max="11239" width="20.28515625" style="17" customWidth="1"/>
    <col min="11240" max="11240" width="5.140625" style="17" customWidth="1"/>
    <col min="11241" max="11241" width="7.85546875" style="17" customWidth="1"/>
    <col min="11242" max="11242" width="9.85546875" style="17" customWidth="1"/>
    <col min="11243" max="11243" width="6.28515625" style="17" customWidth="1"/>
    <col min="11244" max="11244" width="7.28515625" style="17" customWidth="1"/>
    <col min="11245" max="11245" width="4.7109375" style="17" customWidth="1"/>
    <col min="11246" max="11246" width="18.7109375" style="17" bestFit="1" customWidth="1"/>
    <col min="11247" max="11249" width="11.28515625" style="17"/>
    <col min="11250" max="11250" width="15.140625" style="17" bestFit="1" customWidth="1"/>
    <col min="11251" max="11489" width="11.28515625" style="17"/>
    <col min="11490" max="11490" width="22.140625" style="17" customWidth="1"/>
    <col min="11491" max="11491" width="17.140625" style="17" customWidth="1"/>
    <col min="11492" max="11492" width="5.140625" style="17" customWidth="1"/>
    <col min="11493" max="11493" width="22.28515625" style="17" customWidth="1"/>
    <col min="11494" max="11494" width="21.28515625" style="17" customWidth="1"/>
    <col min="11495" max="11495" width="20.28515625" style="17" customWidth="1"/>
    <col min="11496" max="11496" width="5.140625" style="17" customWidth="1"/>
    <col min="11497" max="11497" width="7.85546875" style="17" customWidth="1"/>
    <col min="11498" max="11498" width="9.85546875" style="17" customWidth="1"/>
    <col min="11499" max="11499" width="6.28515625" style="17" customWidth="1"/>
    <col min="11500" max="11500" width="7.28515625" style="17" customWidth="1"/>
    <col min="11501" max="11501" width="4.7109375" style="17" customWidth="1"/>
    <col min="11502" max="11502" width="18.7109375" style="17" bestFit="1" customWidth="1"/>
    <col min="11503" max="11505" width="11.28515625" style="17"/>
    <col min="11506" max="11506" width="15.140625" style="17" bestFit="1" customWidth="1"/>
    <col min="11507" max="11745" width="11.28515625" style="17"/>
    <col min="11746" max="11746" width="22.140625" style="17" customWidth="1"/>
    <col min="11747" max="11747" width="17.140625" style="17" customWidth="1"/>
    <col min="11748" max="11748" width="5.140625" style="17" customWidth="1"/>
    <col min="11749" max="11749" width="22.28515625" style="17" customWidth="1"/>
    <col min="11750" max="11750" width="21.28515625" style="17" customWidth="1"/>
    <col min="11751" max="11751" width="20.28515625" style="17" customWidth="1"/>
    <col min="11752" max="11752" width="5.140625" style="17" customWidth="1"/>
    <col min="11753" max="11753" width="7.85546875" style="17" customWidth="1"/>
    <col min="11754" max="11754" width="9.85546875" style="17" customWidth="1"/>
    <col min="11755" max="11755" width="6.28515625" style="17" customWidth="1"/>
    <col min="11756" max="11756" width="7.28515625" style="17" customWidth="1"/>
    <col min="11757" max="11757" width="4.7109375" style="17" customWidth="1"/>
    <col min="11758" max="11758" width="18.7109375" style="17" bestFit="1" customWidth="1"/>
    <col min="11759" max="11761" width="11.28515625" style="17"/>
    <col min="11762" max="11762" width="15.140625" style="17" bestFit="1" customWidth="1"/>
    <col min="11763" max="12001" width="11.28515625" style="17"/>
    <col min="12002" max="12002" width="22.140625" style="17" customWidth="1"/>
    <col min="12003" max="12003" width="17.140625" style="17" customWidth="1"/>
    <col min="12004" max="12004" width="5.140625" style="17" customWidth="1"/>
    <col min="12005" max="12005" width="22.28515625" style="17" customWidth="1"/>
    <col min="12006" max="12006" width="21.28515625" style="17" customWidth="1"/>
    <col min="12007" max="12007" width="20.28515625" style="17" customWidth="1"/>
    <col min="12008" max="12008" width="5.140625" style="17" customWidth="1"/>
    <col min="12009" max="12009" width="7.85546875" style="17" customWidth="1"/>
    <col min="12010" max="12010" width="9.85546875" style="17" customWidth="1"/>
    <col min="12011" max="12011" width="6.28515625" style="17" customWidth="1"/>
    <col min="12012" max="12012" width="7.28515625" style="17" customWidth="1"/>
    <col min="12013" max="12013" width="4.7109375" style="17" customWidth="1"/>
    <col min="12014" max="12014" width="18.7109375" style="17" bestFit="1" customWidth="1"/>
    <col min="12015" max="12017" width="11.28515625" style="17"/>
    <col min="12018" max="12018" width="15.140625" style="17" bestFit="1" customWidth="1"/>
    <col min="12019" max="12257" width="11.28515625" style="17"/>
    <col min="12258" max="12258" width="22.140625" style="17" customWidth="1"/>
    <col min="12259" max="12259" width="17.140625" style="17" customWidth="1"/>
    <col min="12260" max="12260" width="5.140625" style="17" customWidth="1"/>
    <col min="12261" max="12261" width="22.28515625" style="17" customWidth="1"/>
    <col min="12262" max="12262" width="21.28515625" style="17" customWidth="1"/>
    <col min="12263" max="12263" width="20.28515625" style="17" customWidth="1"/>
    <col min="12264" max="12264" width="5.140625" style="17" customWidth="1"/>
    <col min="12265" max="12265" width="7.85546875" style="17" customWidth="1"/>
    <col min="12266" max="12266" width="9.85546875" style="17" customWidth="1"/>
    <col min="12267" max="12267" width="6.28515625" style="17" customWidth="1"/>
    <col min="12268" max="12268" width="7.28515625" style="17" customWidth="1"/>
    <col min="12269" max="12269" width="4.7109375" style="17" customWidth="1"/>
    <col min="12270" max="12270" width="18.7109375" style="17" bestFit="1" customWidth="1"/>
    <col min="12271" max="12273" width="11.28515625" style="17"/>
    <col min="12274" max="12274" width="15.140625" style="17" bestFit="1" customWidth="1"/>
    <col min="12275" max="12513" width="11.28515625" style="17"/>
    <col min="12514" max="12514" width="22.140625" style="17" customWidth="1"/>
    <col min="12515" max="12515" width="17.140625" style="17" customWidth="1"/>
    <col min="12516" max="12516" width="5.140625" style="17" customWidth="1"/>
    <col min="12517" max="12517" width="22.28515625" style="17" customWidth="1"/>
    <col min="12518" max="12518" width="21.28515625" style="17" customWidth="1"/>
    <col min="12519" max="12519" width="20.28515625" style="17" customWidth="1"/>
    <col min="12520" max="12520" width="5.140625" style="17" customWidth="1"/>
    <col min="12521" max="12521" width="7.85546875" style="17" customWidth="1"/>
    <col min="12522" max="12522" width="9.85546875" style="17" customWidth="1"/>
    <col min="12523" max="12523" width="6.28515625" style="17" customWidth="1"/>
    <col min="12524" max="12524" width="7.28515625" style="17" customWidth="1"/>
    <col min="12525" max="12525" width="4.7109375" style="17" customWidth="1"/>
    <col min="12526" max="12526" width="18.7109375" style="17" bestFit="1" customWidth="1"/>
    <col min="12527" max="12529" width="11.28515625" style="17"/>
    <col min="12530" max="12530" width="15.140625" style="17" bestFit="1" customWidth="1"/>
    <col min="12531" max="12769" width="11.28515625" style="17"/>
    <col min="12770" max="12770" width="22.140625" style="17" customWidth="1"/>
    <col min="12771" max="12771" width="17.140625" style="17" customWidth="1"/>
    <col min="12772" max="12772" width="5.140625" style="17" customWidth="1"/>
    <col min="12773" max="12773" width="22.28515625" style="17" customWidth="1"/>
    <col min="12774" max="12774" width="21.28515625" style="17" customWidth="1"/>
    <col min="12775" max="12775" width="20.28515625" style="17" customWidth="1"/>
    <col min="12776" max="12776" width="5.140625" style="17" customWidth="1"/>
    <col min="12777" max="12777" width="7.85546875" style="17" customWidth="1"/>
    <col min="12778" max="12778" width="9.85546875" style="17" customWidth="1"/>
    <col min="12779" max="12779" width="6.28515625" style="17" customWidth="1"/>
    <col min="12780" max="12780" width="7.28515625" style="17" customWidth="1"/>
    <col min="12781" max="12781" width="4.7109375" style="17" customWidth="1"/>
    <col min="12782" max="12782" width="18.7109375" style="17" bestFit="1" customWidth="1"/>
    <col min="12783" max="12785" width="11.28515625" style="17"/>
    <col min="12786" max="12786" width="15.140625" style="17" bestFit="1" customWidth="1"/>
    <col min="12787" max="13025" width="11.28515625" style="17"/>
    <col min="13026" max="13026" width="22.140625" style="17" customWidth="1"/>
    <col min="13027" max="13027" width="17.140625" style="17" customWidth="1"/>
    <col min="13028" max="13028" width="5.140625" style="17" customWidth="1"/>
    <col min="13029" max="13029" width="22.28515625" style="17" customWidth="1"/>
    <col min="13030" max="13030" width="21.28515625" style="17" customWidth="1"/>
    <col min="13031" max="13031" width="20.28515625" style="17" customWidth="1"/>
    <col min="13032" max="13032" width="5.140625" style="17" customWidth="1"/>
    <col min="13033" max="13033" width="7.85546875" style="17" customWidth="1"/>
    <col min="13034" max="13034" width="9.85546875" style="17" customWidth="1"/>
    <col min="13035" max="13035" width="6.28515625" style="17" customWidth="1"/>
    <col min="13036" max="13036" width="7.28515625" style="17" customWidth="1"/>
    <col min="13037" max="13037" width="4.7109375" style="17" customWidth="1"/>
    <col min="13038" max="13038" width="18.7109375" style="17" bestFit="1" customWidth="1"/>
    <col min="13039" max="13041" width="11.28515625" style="17"/>
    <col min="13042" max="13042" width="15.140625" style="17" bestFit="1" customWidth="1"/>
    <col min="13043" max="13281" width="11.28515625" style="17"/>
    <col min="13282" max="13282" width="22.140625" style="17" customWidth="1"/>
    <col min="13283" max="13283" width="17.140625" style="17" customWidth="1"/>
    <col min="13284" max="13284" width="5.140625" style="17" customWidth="1"/>
    <col min="13285" max="13285" width="22.28515625" style="17" customWidth="1"/>
    <col min="13286" max="13286" width="21.28515625" style="17" customWidth="1"/>
    <col min="13287" max="13287" width="20.28515625" style="17" customWidth="1"/>
    <col min="13288" max="13288" width="5.140625" style="17" customWidth="1"/>
    <col min="13289" max="13289" width="7.85546875" style="17" customWidth="1"/>
    <col min="13290" max="13290" width="9.85546875" style="17" customWidth="1"/>
    <col min="13291" max="13291" width="6.28515625" style="17" customWidth="1"/>
    <col min="13292" max="13292" width="7.28515625" style="17" customWidth="1"/>
    <col min="13293" max="13293" width="4.7109375" style="17" customWidth="1"/>
    <col min="13294" max="13294" width="18.7109375" style="17" bestFit="1" customWidth="1"/>
    <col min="13295" max="13297" width="11.28515625" style="17"/>
    <col min="13298" max="13298" width="15.140625" style="17" bestFit="1" customWidth="1"/>
    <col min="13299" max="13537" width="11.28515625" style="17"/>
    <col min="13538" max="13538" width="22.140625" style="17" customWidth="1"/>
    <col min="13539" max="13539" width="17.140625" style="17" customWidth="1"/>
    <col min="13540" max="13540" width="5.140625" style="17" customWidth="1"/>
    <col min="13541" max="13541" width="22.28515625" style="17" customWidth="1"/>
    <col min="13542" max="13542" width="21.28515625" style="17" customWidth="1"/>
    <col min="13543" max="13543" width="20.28515625" style="17" customWidth="1"/>
    <col min="13544" max="13544" width="5.140625" style="17" customWidth="1"/>
    <col min="13545" max="13545" width="7.85546875" style="17" customWidth="1"/>
    <col min="13546" max="13546" width="9.85546875" style="17" customWidth="1"/>
    <col min="13547" max="13547" width="6.28515625" style="17" customWidth="1"/>
    <col min="13548" max="13548" width="7.28515625" style="17" customWidth="1"/>
    <col min="13549" max="13549" width="4.7109375" style="17" customWidth="1"/>
    <col min="13550" max="13550" width="18.7109375" style="17" bestFit="1" customWidth="1"/>
    <col min="13551" max="13553" width="11.28515625" style="17"/>
    <col min="13554" max="13554" width="15.140625" style="17" bestFit="1" customWidth="1"/>
    <col min="13555" max="13793" width="11.28515625" style="17"/>
    <col min="13794" max="13794" width="22.140625" style="17" customWidth="1"/>
    <col min="13795" max="13795" width="17.140625" style="17" customWidth="1"/>
    <col min="13796" max="13796" width="5.140625" style="17" customWidth="1"/>
    <col min="13797" max="13797" width="22.28515625" style="17" customWidth="1"/>
    <col min="13798" max="13798" width="21.28515625" style="17" customWidth="1"/>
    <col min="13799" max="13799" width="20.28515625" style="17" customWidth="1"/>
    <col min="13800" max="13800" width="5.140625" style="17" customWidth="1"/>
    <col min="13801" max="13801" width="7.85546875" style="17" customWidth="1"/>
    <col min="13802" max="13802" width="9.85546875" style="17" customWidth="1"/>
    <col min="13803" max="13803" width="6.28515625" style="17" customWidth="1"/>
    <col min="13804" max="13804" width="7.28515625" style="17" customWidth="1"/>
    <col min="13805" max="13805" width="4.7109375" style="17" customWidth="1"/>
    <col min="13806" max="13806" width="18.7109375" style="17" bestFit="1" customWidth="1"/>
    <col min="13807" max="13809" width="11.28515625" style="17"/>
    <col min="13810" max="13810" width="15.140625" style="17" bestFit="1" customWidth="1"/>
    <col min="13811" max="14049" width="11.28515625" style="17"/>
    <col min="14050" max="14050" width="22.140625" style="17" customWidth="1"/>
    <col min="14051" max="14051" width="17.140625" style="17" customWidth="1"/>
    <col min="14052" max="14052" width="5.140625" style="17" customWidth="1"/>
    <col min="14053" max="14053" width="22.28515625" style="17" customWidth="1"/>
    <col min="14054" max="14054" width="21.28515625" style="17" customWidth="1"/>
    <col min="14055" max="14055" width="20.28515625" style="17" customWidth="1"/>
    <col min="14056" max="14056" width="5.140625" style="17" customWidth="1"/>
    <col min="14057" max="14057" width="7.85546875" style="17" customWidth="1"/>
    <col min="14058" max="14058" width="9.85546875" style="17" customWidth="1"/>
    <col min="14059" max="14059" width="6.28515625" style="17" customWidth="1"/>
    <col min="14060" max="14060" width="7.28515625" style="17" customWidth="1"/>
    <col min="14061" max="14061" width="4.7109375" style="17" customWidth="1"/>
    <col min="14062" max="14062" width="18.7109375" style="17" bestFit="1" customWidth="1"/>
    <col min="14063" max="14065" width="11.28515625" style="17"/>
    <col min="14066" max="14066" width="15.140625" style="17" bestFit="1" customWidth="1"/>
    <col min="14067" max="14305" width="11.28515625" style="17"/>
    <col min="14306" max="14306" width="22.140625" style="17" customWidth="1"/>
    <col min="14307" max="14307" width="17.140625" style="17" customWidth="1"/>
    <col min="14308" max="14308" width="5.140625" style="17" customWidth="1"/>
    <col min="14309" max="14309" width="22.28515625" style="17" customWidth="1"/>
    <col min="14310" max="14310" width="21.28515625" style="17" customWidth="1"/>
    <col min="14311" max="14311" width="20.28515625" style="17" customWidth="1"/>
    <col min="14312" max="14312" width="5.140625" style="17" customWidth="1"/>
    <col min="14313" max="14313" width="7.85546875" style="17" customWidth="1"/>
    <col min="14314" max="14314" width="9.85546875" style="17" customWidth="1"/>
    <col min="14315" max="14315" width="6.28515625" style="17" customWidth="1"/>
    <col min="14316" max="14316" width="7.28515625" style="17" customWidth="1"/>
    <col min="14317" max="14317" width="4.7109375" style="17" customWidth="1"/>
    <col min="14318" max="14318" width="18.7109375" style="17" bestFit="1" customWidth="1"/>
    <col min="14319" max="14321" width="11.28515625" style="17"/>
    <col min="14322" max="14322" width="15.140625" style="17" bestFit="1" customWidth="1"/>
    <col min="14323" max="14561" width="11.28515625" style="17"/>
    <col min="14562" max="14562" width="22.140625" style="17" customWidth="1"/>
    <col min="14563" max="14563" width="17.140625" style="17" customWidth="1"/>
    <col min="14564" max="14564" width="5.140625" style="17" customWidth="1"/>
    <col min="14565" max="14565" width="22.28515625" style="17" customWidth="1"/>
    <col min="14566" max="14566" width="21.28515625" style="17" customWidth="1"/>
    <col min="14567" max="14567" width="20.28515625" style="17" customWidth="1"/>
    <col min="14568" max="14568" width="5.140625" style="17" customWidth="1"/>
    <col min="14569" max="14569" width="7.85546875" style="17" customWidth="1"/>
    <col min="14570" max="14570" width="9.85546875" style="17" customWidth="1"/>
    <col min="14571" max="14571" width="6.28515625" style="17" customWidth="1"/>
    <col min="14572" max="14572" width="7.28515625" style="17" customWidth="1"/>
    <col min="14573" max="14573" width="4.7109375" style="17" customWidth="1"/>
    <col min="14574" max="14574" width="18.7109375" style="17" bestFit="1" customWidth="1"/>
    <col min="14575" max="14577" width="11.28515625" style="17"/>
    <col min="14578" max="14578" width="15.140625" style="17" bestFit="1" customWidth="1"/>
    <col min="14579" max="14817" width="11.28515625" style="17"/>
    <col min="14818" max="14818" width="22.140625" style="17" customWidth="1"/>
    <col min="14819" max="14819" width="17.140625" style="17" customWidth="1"/>
    <col min="14820" max="14820" width="5.140625" style="17" customWidth="1"/>
    <col min="14821" max="14821" width="22.28515625" style="17" customWidth="1"/>
    <col min="14822" max="14822" width="21.28515625" style="17" customWidth="1"/>
    <col min="14823" max="14823" width="20.28515625" style="17" customWidth="1"/>
    <col min="14824" max="14824" width="5.140625" style="17" customWidth="1"/>
    <col min="14825" max="14825" width="7.85546875" style="17" customWidth="1"/>
    <col min="14826" max="14826" width="9.85546875" style="17" customWidth="1"/>
    <col min="14827" max="14827" width="6.28515625" style="17" customWidth="1"/>
    <col min="14828" max="14828" width="7.28515625" style="17" customWidth="1"/>
    <col min="14829" max="14829" width="4.7109375" style="17" customWidth="1"/>
    <col min="14830" max="14830" width="18.7109375" style="17" bestFit="1" customWidth="1"/>
    <col min="14831" max="14833" width="11.28515625" style="17"/>
    <col min="14834" max="14834" width="15.140625" style="17" bestFit="1" customWidth="1"/>
    <col min="14835" max="15073" width="11.28515625" style="17"/>
    <col min="15074" max="15074" width="22.140625" style="17" customWidth="1"/>
    <col min="15075" max="15075" width="17.140625" style="17" customWidth="1"/>
    <col min="15076" max="15076" width="5.140625" style="17" customWidth="1"/>
    <col min="15077" max="15077" width="22.28515625" style="17" customWidth="1"/>
    <col min="15078" max="15078" width="21.28515625" style="17" customWidth="1"/>
    <col min="15079" max="15079" width="20.28515625" style="17" customWidth="1"/>
    <col min="15080" max="15080" width="5.140625" style="17" customWidth="1"/>
    <col min="15081" max="15081" width="7.85546875" style="17" customWidth="1"/>
    <col min="15082" max="15082" width="9.85546875" style="17" customWidth="1"/>
    <col min="15083" max="15083" width="6.28515625" style="17" customWidth="1"/>
    <col min="15084" max="15084" width="7.28515625" style="17" customWidth="1"/>
    <col min="15085" max="15085" width="4.7109375" style="17" customWidth="1"/>
    <col min="15086" max="15086" width="18.7109375" style="17" bestFit="1" customWidth="1"/>
    <col min="15087" max="15089" width="11.28515625" style="17"/>
    <col min="15090" max="15090" width="15.140625" style="17" bestFit="1" customWidth="1"/>
    <col min="15091" max="15329" width="11.28515625" style="17"/>
    <col min="15330" max="15330" width="22.140625" style="17" customWidth="1"/>
    <col min="15331" max="15331" width="17.140625" style="17" customWidth="1"/>
    <col min="15332" max="15332" width="5.140625" style="17" customWidth="1"/>
    <col min="15333" max="15333" width="22.28515625" style="17" customWidth="1"/>
    <col min="15334" max="15334" width="21.28515625" style="17" customWidth="1"/>
    <col min="15335" max="15335" width="20.28515625" style="17" customWidth="1"/>
    <col min="15336" max="15336" width="5.140625" style="17" customWidth="1"/>
    <col min="15337" max="15337" width="7.85546875" style="17" customWidth="1"/>
    <col min="15338" max="15338" width="9.85546875" style="17" customWidth="1"/>
    <col min="15339" max="15339" width="6.28515625" style="17" customWidth="1"/>
    <col min="15340" max="15340" width="7.28515625" style="17" customWidth="1"/>
    <col min="15341" max="15341" width="4.7109375" style="17" customWidth="1"/>
    <col min="15342" max="15342" width="18.7109375" style="17" bestFit="1" customWidth="1"/>
    <col min="15343" max="15345" width="11.28515625" style="17"/>
    <col min="15346" max="15346" width="15.140625" style="17" bestFit="1" customWidth="1"/>
    <col min="15347" max="15585" width="11.28515625" style="17"/>
    <col min="15586" max="15586" width="22.140625" style="17" customWidth="1"/>
    <col min="15587" max="15587" width="17.140625" style="17" customWidth="1"/>
    <col min="15588" max="15588" width="5.140625" style="17" customWidth="1"/>
    <col min="15589" max="15589" width="22.28515625" style="17" customWidth="1"/>
    <col min="15590" max="15590" width="21.28515625" style="17" customWidth="1"/>
    <col min="15591" max="15591" width="20.28515625" style="17" customWidth="1"/>
    <col min="15592" max="15592" width="5.140625" style="17" customWidth="1"/>
    <col min="15593" max="15593" width="7.85546875" style="17" customWidth="1"/>
    <col min="15594" max="15594" width="9.85546875" style="17" customWidth="1"/>
    <col min="15595" max="15595" width="6.28515625" style="17" customWidth="1"/>
    <col min="15596" max="15596" width="7.28515625" style="17" customWidth="1"/>
    <col min="15597" max="15597" width="4.7109375" style="17" customWidth="1"/>
    <col min="15598" max="15598" width="18.7109375" style="17" bestFit="1" customWidth="1"/>
    <col min="15599" max="15601" width="11.28515625" style="17"/>
    <col min="15602" max="15602" width="15.140625" style="17" bestFit="1" customWidth="1"/>
    <col min="15603" max="15841" width="11.28515625" style="17"/>
    <col min="15842" max="15842" width="22.140625" style="17" customWidth="1"/>
    <col min="15843" max="15843" width="17.140625" style="17" customWidth="1"/>
    <col min="15844" max="15844" width="5.140625" style="17" customWidth="1"/>
    <col min="15845" max="15845" width="22.28515625" style="17" customWidth="1"/>
    <col min="15846" max="15846" width="21.28515625" style="17" customWidth="1"/>
    <col min="15847" max="15847" width="20.28515625" style="17" customWidth="1"/>
    <col min="15848" max="15848" width="5.140625" style="17" customWidth="1"/>
    <col min="15849" max="15849" width="7.85546875" style="17" customWidth="1"/>
    <col min="15850" max="15850" width="9.85546875" style="17" customWidth="1"/>
    <col min="15851" max="15851" width="6.28515625" style="17" customWidth="1"/>
    <col min="15852" max="15852" width="7.28515625" style="17" customWidth="1"/>
    <col min="15853" max="15853" width="4.7109375" style="17" customWidth="1"/>
    <col min="15854" max="15854" width="18.7109375" style="17" bestFit="1" customWidth="1"/>
    <col min="15855" max="15857" width="11.28515625" style="17"/>
    <col min="15858" max="15858" width="15.140625" style="17" bestFit="1" customWidth="1"/>
    <col min="15859" max="16097" width="11.28515625" style="17"/>
    <col min="16098" max="16098" width="22.140625" style="17" customWidth="1"/>
    <col min="16099" max="16099" width="17.140625" style="17" customWidth="1"/>
    <col min="16100" max="16100" width="5.140625" style="17" customWidth="1"/>
    <col min="16101" max="16101" width="22.28515625" style="17" customWidth="1"/>
    <col min="16102" max="16102" width="21.28515625" style="17" customWidth="1"/>
    <col min="16103" max="16103" width="20.28515625" style="17" customWidth="1"/>
    <col min="16104" max="16104" width="5.140625" style="17" customWidth="1"/>
    <col min="16105" max="16105" width="7.85546875" style="17" customWidth="1"/>
    <col min="16106" max="16106" width="9.85546875" style="17" customWidth="1"/>
    <col min="16107" max="16107" width="6.28515625" style="17" customWidth="1"/>
    <col min="16108" max="16108" width="7.28515625" style="17" customWidth="1"/>
    <col min="16109" max="16109" width="4.7109375" style="17" customWidth="1"/>
    <col min="16110" max="16110" width="18.7109375" style="17" bestFit="1" customWidth="1"/>
    <col min="16111" max="16113" width="11.28515625" style="17"/>
    <col min="16114" max="16114" width="15.140625" style="17" bestFit="1" customWidth="1"/>
    <col min="16115" max="16369" width="11.28515625" style="17"/>
    <col min="16370" max="16384" width="10.85546875" style="17" customWidth="1"/>
  </cols>
  <sheetData>
    <row r="1" spans="1:17" ht="29.25" customHeight="1">
      <c r="A1" s="1183" t="s">
        <v>228</v>
      </c>
      <c r="B1" s="1184"/>
      <c r="C1" s="1184"/>
      <c r="D1" s="1184"/>
      <c r="E1" s="1184"/>
      <c r="F1" s="1184"/>
      <c r="G1" s="1184"/>
      <c r="H1" s="1184"/>
      <c r="I1" s="1184"/>
      <c r="J1" s="1184"/>
      <c r="K1" s="1185"/>
    </row>
    <row r="2" spans="1:17" ht="35.25" customHeight="1">
      <c r="A2" s="1165" t="s">
        <v>2489</v>
      </c>
      <c r="B2" s="1166"/>
      <c r="C2" s="1166"/>
      <c r="D2" s="1166"/>
      <c r="E2" s="1166"/>
      <c r="F2" s="1166"/>
      <c r="G2" s="1166"/>
      <c r="H2" s="1166"/>
      <c r="I2" s="1166"/>
      <c r="J2" s="1166"/>
      <c r="K2" s="1167"/>
    </row>
    <row r="3" spans="1:17" s="786" customFormat="1" ht="327" customHeight="1">
      <c r="A3" s="1186"/>
      <c r="B3" s="1187"/>
      <c r="C3" s="1187"/>
      <c r="D3" s="1187"/>
      <c r="E3" s="1187"/>
      <c r="F3" s="1187"/>
      <c r="G3" s="1187"/>
      <c r="H3" s="1187"/>
      <c r="I3" s="1187"/>
      <c r="J3" s="1187"/>
      <c r="K3" s="1188"/>
    </row>
    <row r="4" spans="1:17" s="786" customFormat="1" ht="20.25" customHeight="1">
      <c r="A4" s="1155" t="s">
        <v>2490</v>
      </c>
      <c r="B4" s="1156"/>
      <c r="C4" s="1156"/>
      <c r="D4" s="1156"/>
      <c r="E4" s="1156" t="s">
        <v>2490</v>
      </c>
      <c r="F4" s="1156"/>
      <c r="G4" s="1156"/>
      <c r="H4" s="1156"/>
      <c r="I4" s="1156"/>
      <c r="J4" s="1156"/>
      <c r="K4" s="867" t="s">
        <v>2490</v>
      </c>
      <c r="L4" s="864"/>
      <c r="M4" s="864"/>
      <c r="N4" s="864"/>
      <c r="O4" s="864"/>
      <c r="P4" s="864"/>
      <c r="Q4" s="865"/>
    </row>
    <row r="5" spans="1:17" s="786" customFormat="1" ht="327" customHeight="1">
      <c r="A5" s="1186"/>
      <c r="B5" s="1187"/>
      <c r="C5" s="1187"/>
      <c r="D5" s="1187"/>
      <c r="E5" s="1187"/>
      <c r="F5" s="1187"/>
      <c r="G5" s="1187"/>
      <c r="H5" s="1187"/>
      <c r="I5" s="1187"/>
      <c r="J5" s="1187"/>
      <c r="K5" s="1188"/>
    </row>
    <row r="6" spans="1:17" s="786" customFormat="1" ht="30" customHeight="1">
      <c r="A6" s="1155" t="s">
        <v>2491</v>
      </c>
      <c r="B6" s="1156"/>
      <c r="C6" s="1156"/>
      <c r="D6" s="1156"/>
      <c r="E6" s="1156" t="s">
        <v>2491</v>
      </c>
      <c r="F6" s="1156"/>
      <c r="G6" s="1156"/>
      <c r="H6" s="1156"/>
      <c r="I6" s="1156"/>
      <c r="J6" s="1156"/>
      <c r="K6" s="868"/>
    </row>
    <row r="7" spans="1:17" s="786" customFormat="1" ht="327" customHeight="1">
      <c r="A7" s="1171"/>
      <c r="B7" s="1172"/>
      <c r="C7" s="1172"/>
      <c r="D7" s="1172"/>
      <c r="E7" s="1172"/>
      <c r="F7" s="1172"/>
      <c r="G7" s="1172"/>
      <c r="H7" s="1172"/>
      <c r="I7" s="1172"/>
      <c r="J7" s="1172"/>
      <c r="K7" s="1173"/>
    </row>
    <row r="8" spans="1:17" s="786" customFormat="1" ht="30" customHeight="1">
      <c r="A8" s="1155" t="s">
        <v>2492</v>
      </c>
      <c r="B8" s="1156"/>
      <c r="C8" s="1156"/>
      <c r="D8" s="1156"/>
      <c r="E8" s="1156" t="s">
        <v>2492</v>
      </c>
      <c r="F8" s="1156"/>
      <c r="G8" s="1156"/>
      <c r="H8" s="1156"/>
      <c r="I8" s="1156"/>
      <c r="J8" s="1156"/>
      <c r="K8" s="868" t="s">
        <v>2493</v>
      </c>
    </row>
    <row r="9" spans="1:17" s="786" customFormat="1" ht="327" customHeight="1">
      <c r="A9" s="1171"/>
      <c r="B9" s="1172"/>
      <c r="C9" s="1172"/>
      <c r="D9" s="1172"/>
      <c r="E9" s="1172"/>
      <c r="F9" s="1172"/>
      <c r="G9" s="1172"/>
      <c r="H9" s="1172"/>
      <c r="I9" s="1172"/>
      <c r="J9" s="1172"/>
      <c r="K9" s="1173"/>
    </row>
    <row r="10" spans="1:17" s="786" customFormat="1" ht="30" customHeight="1">
      <c r="A10" s="1155" t="s">
        <v>2494</v>
      </c>
      <c r="B10" s="1156"/>
      <c r="C10" s="1156"/>
      <c r="D10" s="1156"/>
      <c r="E10" s="1156" t="s">
        <v>2495</v>
      </c>
      <c r="F10" s="1156"/>
      <c r="G10" s="1156"/>
      <c r="H10" s="1156"/>
      <c r="I10" s="1156"/>
      <c r="J10" s="1156"/>
      <c r="K10" s="868" t="s">
        <v>2495</v>
      </c>
      <c r="L10" s="866"/>
      <c r="M10" s="866"/>
      <c r="N10" s="866"/>
      <c r="O10" s="866"/>
      <c r="P10" s="866"/>
      <c r="Q10" s="865"/>
    </row>
    <row r="11" spans="1:17" ht="89.25" customHeight="1">
      <c r="A11" s="1159" t="s">
        <v>229</v>
      </c>
      <c r="B11" s="1160"/>
      <c r="C11" s="1160"/>
      <c r="D11" s="1160"/>
      <c r="E11" s="1160"/>
      <c r="F11" s="1160"/>
      <c r="G11" s="1160"/>
      <c r="H11" s="1160"/>
      <c r="I11" s="1160"/>
      <c r="J11" s="1160"/>
      <c r="K11" s="1161"/>
    </row>
    <row r="12" spans="1:17" ht="78" customHeight="1">
      <c r="A12" s="1162"/>
      <c r="B12" s="1163"/>
      <c r="C12" s="1163"/>
      <c r="D12" s="1163"/>
      <c r="E12" s="1163"/>
      <c r="F12" s="1163"/>
      <c r="G12" s="1163"/>
      <c r="H12" s="1163"/>
      <c r="I12" s="1163"/>
      <c r="J12" s="1163"/>
      <c r="K12" s="1164"/>
    </row>
    <row r="13" spans="1:17" ht="30.75" customHeight="1">
      <c r="A13" s="1165" t="s">
        <v>230</v>
      </c>
      <c r="B13" s="1166"/>
      <c r="C13" s="1166"/>
      <c r="D13" s="1166"/>
      <c r="E13" s="1166"/>
      <c r="F13" s="1166"/>
      <c r="G13" s="1166"/>
      <c r="H13" s="1166"/>
      <c r="I13" s="1166"/>
      <c r="J13" s="1166"/>
      <c r="K13" s="1167"/>
    </row>
    <row r="14" spans="1:17" s="1" customFormat="1" ht="99" customHeight="1" thickBot="1">
      <c r="A14" s="1168"/>
      <c r="B14" s="1169"/>
      <c r="C14" s="1169"/>
      <c r="D14" s="1169"/>
      <c r="E14" s="1169"/>
      <c r="F14" s="1169"/>
      <c r="G14" s="1169"/>
      <c r="H14" s="1169"/>
      <c r="I14" s="1169"/>
      <c r="J14" s="1169"/>
      <c r="K14" s="1170"/>
    </row>
    <row r="15" spans="1:17" s="1" customFormat="1" ht="79.5" customHeight="1" thickBot="1">
      <c r="A15" s="1168"/>
      <c r="B15" s="1169"/>
      <c r="C15" s="1169"/>
      <c r="D15" s="1169"/>
      <c r="E15" s="1169"/>
      <c r="F15" s="1169"/>
      <c r="G15" s="1169"/>
      <c r="H15" s="1169"/>
      <c r="I15" s="1169"/>
      <c r="J15" s="1169"/>
      <c r="K15" s="1170"/>
    </row>
    <row r="16" spans="1:17" ht="33" customHeight="1">
      <c r="A16" s="1180" t="s">
        <v>231</v>
      </c>
      <c r="B16" s="1181"/>
      <c r="C16" s="1181"/>
      <c r="D16" s="1181"/>
      <c r="E16" s="1181"/>
      <c r="F16" s="1181"/>
      <c r="G16" s="1181"/>
      <c r="H16" s="1181"/>
      <c r="I16" s="1181"/>
      <c r="J16" s="1181"/>
      <c r="K16" s="1182"/>
    </row>
    <row r="17" spans="1:11" s="787" customFormat="1" ht="94.5" customHeight="1">
      <c r="A17" s="1177"/>
      <c r="B17" s="1178"/>
      <c r="C17" s="1178"/>
      <c r="D17" s="1178"/>
      <c r="E17" s="1178"/>
      <c r="F17" s="1178"/>
      <c r="G17" s="1178"/>
      <c r="H17" s="1178"/>
      <c r="I17" s="1178"/>
      <c r="J17" s="1178"/>
      <c r="K17" s="1179"/>
    </row>
    <row r="18" spans="1:11" s="787" customFormat="1" ht="30" customHeight="1">
      <c r="A18" s="1157" t="s">
        <v>232</v>
      </c>
      <c r="B18" s="1158"/>
      <c r="C18" s="1158"/>
      <c r="D18" s="1158"/>
      <c r="E18" s="1174" t="s">
        <v>233</v>
      </c>
      <c r="F18" s="1175"/>
      <c r="G18" s="1175"/>
      <c r="H18" s="1175"/>
      <c r="I18" s="1175"/>
      <c r="J18" s="1175"/>
      <c r="K18" s="1176"/>
    </row>
    <row r="19" spans="1:11" s="787" customFormat="1" ht="267" customHeight="1">
      <c r="A19" s="1177"/>
      <c r="B19" s="1178"/>
      <c r="C19" s="1178"/>
      <c r="D19" s="1178"/>
      <c r="E19" s="1178"/>
      <c r="F19" s="1178"/>
      <c r="G19" s="1178"/>
      <c r="H19" s="1178"/>
      <c r="I19" s="1178"/>
      <c r="J19" s="1178"/>
      <c r="K19" s="1179"/>
    </row>
    <row r="20" spans="1:11" ht="30" customHeight="1" thickBot="1">
      <c r="A20" s="1152" t="s">
        <v>234</v>
      </c>
      <c r="B20" s="1153"/>
      <c r="C20" s="1153"/>
      <c r="D20" s="1153"/>
      <c r="E20" s="1153"/>
      <c r="F20" s="1153"/>
      <c r="G20" s="1153"/>
      <c r="H20" s="1153"/>
      <c r="I20" s="1153"/>
      <c r="J20" s="1153"/>
      <c r="K20" s="1154"/>
    </row>
  </sheetData>
  <mergeCells count="25">
    <mergeCell ref="A9:K9"/>
    <mergeCell ref="A10:D10"/>
    <mergeCell ref="E10:J10"/>
    <mergeCell ref="E4:J4"/>
    <mergeCell ref="A1:K1"/>
    <mergeCell ref="A2:K2"/>
    <mergeCell ref="A3:K3"/>
    <mergeCell ref="A5:K5"/>
    <mergeCell ref="A4:D4"/>
    <mergeCell ref="A20:K20"/>
    <mergeCell ref="A6:D6"/>
    <mergeCell ref="E6:J6"/>
    <mergeCell ref="A8:D8"/>
    <mergeCell ref="E8:J8"/>
    <mergeCell ref="A18:D18"/>
    <mergeCell ref="A11:K11"/>
    <mergeCell ref="A12:K12"/>
    <mergeCell ref="A13:K13"/>
    <mergeCell ref="A14:K14"/>
    <mergeCell ref="A7:K7"/>
    <mergeCell ref="E18:K18"/>
    <mergeCell ref="A19:K19"/>
    <mergeCell ref="A15:K15"/>
    <mergeCell ref="A16:K16"/>
    <mergeCell ref="A17:K17"/>
  </mergeCells>
  <printOptions horizontalCentered="1"/>
  <pageMargins left="0.70866141732283472" right="0.70866141732283472" top="0.74803149606299213" bottom="0.74803149606299213" header="0.31496062992125984" footer="0.31496062992125984"/>
  <pageSetup scale="35" fitToHeight="0" orientation="portrait" horizontalDpi="300" verticalDpi="300" r:id="rId1"/>
  <headerFooter>
    <oddHeader>&amp;Cpagina &amp;P de &amp;N&amp;R</oddHead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A56AE4-018C-4D9F-A745-06729F39703F}">
  <sheetPr>
    <tabColor rgb="FF00B050"/>
    <pageSetUpPr fitToPage="1"/>
  </sheetPr>
  <dimension ref="A1:K151"/>
  <sheetViews>
    <sheetView tabSelected="1" view="pageBreakPreview" zoomScale="90" zoomScaleNormal="70" zoomScaleSheetLayoutView="90" zoomScalePageLayoutView="200" workbookViewId="0">
      <selection activeCell="C72" sqref="C72:H72"/>
    </sheetView>
  </sheetViews>
  <sheetFormatPr baseColWidth="10" defaultColWidth="8.85546875" defaultRowHeight="15"/>
  <cols>
    <col min="1" max="1" width="25.140625" style="17" customWidth="1"/>
    <col min="2" max="2" width="18.5703125" style="17" customWidth="1"/>
    <col min="3" max="3" width="5.28515625" style="17" customWidth="1"/>
    <col min="4" max="4" width="22.42578125" style="17" customWidth="1"/>
    <col min="5" max="5" width="21.42578125" style="17" customWidth="1"/>
    <col min="6" max="6" width="20.42578125" style="17" customWidth="1"/>
    <col min="7" max="7" width="5.7109375" style="17" customWidth="1"/>
    <col min="8" max="8" width="7.85546875" style="17" customWidth="1"/>
    <col min="9" max="9" width="13.85546875" style="17" customWidth="1"/>
    <col min="10" max="10" width="4.7109375" style="17" customWidth="1"/>
    <col min="11" max="11" width="13" style="17" bestFit="1" customWidth="1"/>
    <col min="12" max="207" width="8.85546875" style="1"/>
    <col min="208" max="208" width="22.28515625" style="1" customWidth="1"/>
    <col min="209" max="209" width="17.140625" style="1" customWidth="1"/>
    <col min="210" max="210" width="5.28515625" style="1" customWidth="1"/>
    <col min="211" max="211" width="15.7109375" style="1" customWidth="1"/>
    <col min="212" max="212" width="21.42578125" style="1" customWidth="1"/>
    <col min="213" max="213" width="20.7109375" style="1" customWidth="1"/>
    <col min="214" max="214" width="5.140625" style="1" customWidth="1"/>
    <col min="215" max="215" width="7.42578125" style="1" customWidth="1"/>
    <col min="216" max="216" width="5.7109375" style="1" customWidth="1"/>
    <col min="217" max="217" width="4.7109375" style="1" customWidth="1"/>
    <col min="218" max="218" width="5.42578125" style="1" customWidth="1"/>
    <col min="219" max="219" width="4.7109375" style="1" customWidth="1"/>
    <col min="220" max="220" width="11.85546875" style="1" bestFit="1" customWidth="1"/>
    <col min="221" max="223" width="8.85546875" style="1"/>
    <col min="224" max="224" width="15.28515625" style="1" bestFit="1" customWidth="1"/>
    <col min="225" max="463" width="8.85546875" style="1"/>
    <col min="464" max="464" width="22.28515625" style="1" customWidth="1"/>
    <col min="465" max="465" width="17.140625" style="1" customWidth="1"/>
    <col min="466" max="466" width="5.28515625" style="1" customWidth="1"/>
    <col min="467" max="467" width="15.7109375" style="1" customWidth="1"/>
    <col min="468" max="468" width="21.42578125" style="1" customWidth="1"/>
    <col min="469" max="469" width="20.7109375" style="1" customWidth="1"/>
    <col min="470" max="470" width="5.140625" style="1" customWidth="1"/>
    <col min="471" max="471" width="7.42578125" style="1" customWidth="1"/>
    <col min="472" max="472" width="5.7109375" style="1" customWidth="1"/>
    <col min="473" max="473" width="4.7109375" style="1" customWidth="1"/>
    <col min="474" max="474" width="5.42578125" style="1" customWidth="1"/>
    <col min="475" max="475" width="4.7109375" style="1" customWidth="1"/>
    <col min="476" max="476" width="11.85546875" style="1" bestFit="1" customWidth="1"/>
    <col min="477" max="479" width="8.85546875" style="1"/>
    <col min="480" max="480" width="15.28515625" style="1" bestFit="1" customWidth="1"/>
    <col min="481" max="719" width="8.85546875" style="1"/>
    <col min="720" max="720" width="22.28515625" style="1" customWidth="1"/>
    <col min="721" max="721" width="17.140625" style="1" customWidth="1"/>
    <col min="722" max="722" width="5.28515625" style="1" customWidth="1"/>
    <col min="723" max="723" width="15.7109375" style="1" customWidth="1"/>
    <col min="724" max="724" width="21.42578125" style="1" customWidth="1"/>
    <col min="725" max="725" width="20.7109375" style="1" customWidth="1"/>
    <col min="726" max="726" width="5.140625" style="1" customWidth="1"/>
    <col min="727" max="727" width="7.42578125" style="1" customWidth="1"/>
    <col min="728" max="728" width="5.7109375" style="1" customWidth="1"/>
    <col min="729" max="729" width="4.7109375" style="1" customWidth="1"/>
    <col min="730" max="730" width="5.42578125" style="1" customWidth="1"/>
    <col min="731" max="731" width="4.7109375" style="1" customWidth="1"/>
    <col min="732" max="732" width="11.85546875" style="1" bestFit="1" customWidth="1"/>
    <col min="733" max="735" width="8.85546875" style="1"/>
    <col min="736" max="736" width="15.28515625" style="1" bestFit="1" customWidth="1"/>
    <col min="737" max="975" width="8.85546875" style="1"/>
    <col min="976" max="976" width="22.28515625" style="1" customWidth="1"/>
    <col min="977" max="977" width="17.140625" style="1" customWidth="1"/>
    <col min="978" max="978" width="5.28515625" style="1" customWidth="1"/>
    <col min="979" max="979" width="15.7109375" style="1" customWidth="1"/>
    <col min="980" max="980" width="21.42578125" style="1" customWidth="1"/>
    <col min="981" max="981" width="20.7109375" style="1" customWidth="1"/>
    <col min="982" max="982" width="5.140625" style="1" customWidth="1"/>
    <col min="983" max="983" width="7.42578125" style="1" customWidth="1"/>
    <col min="984" max="984" width="5.7109375" style="1" customWidth="1"/>
    <col min="985" max="985" width="4.7109375" style="1" customWidth="1"/>
    <col min="986" max="986" width="5.42578125" style="1" customWidth="1"/>
    <col min="987" max="987" width="4.7109375" style="1" customWidth="1"/>
    <col min="988" max="988" width="11.85546875" style="1" bestFit="1" customWidth="1"/>
    <col min="989" max="991" width="8.85546875" style="1"/>
    <col min="992" max="992" width="15.28515625" style="1" bestFit="1" customWidth="1"/>
    <col min="993" max="1231" width="8.85546875" style="1"/>
    <col min="1232" max="1232" width="22.28515625" style="1" customWidth="1"/>
    <col min="1233" max="1233" width="17.140625" style="1" customWidth="1"/>
    <col min="1234" max="1234" width="5.28515625" style="1" customWidth="1"/>
    <col min="1235" max="1235" width="15.7109375" style="1" customWidth="1"/>
    <col min="1236" max="1236" width="21.42578125" style="1" customWidth="1"/>
    <col min="1237" max="1237" width="20.7109375" style="1" customWidth="1"/>
    <col min="1238" max="1238" width="5.140625" style="1" customWidth="1"/>
    <col min="1239" max="1239" width="7.42578125" style="1" customWidth="1"/>
    <col min="1240" max="1240" width="5.7109375" style="1" customWidth="1"/>
    <col min="1241" max="1241" width="4.7109375" style="1" customWidth="1"/>
    <col min="1242" max="1242" width="5.42578125" style="1" customWidth="1"/>
    <col min="1243" max="1243" width="4.7109375" style="1" customWidth="1"/>
    <col min="1244" max="1244" width="11.85546875" style="1" bestFit="1" customWidth="1"/>
    <col min="1245" max="1247" width="8.85546875" style="1"/>
    <col min="1248" max="1248" width="15.28515625" style="1" bestFit="1" customWidth="1"/>
    <col min="1249" max="1487" width="8.85546875" style="1"/>
    <col min="1488" max="1488" width="22.28515625" style="1" customWidth="1"/>
    <col min="1489" max="1489" width="17.140625" style="1" customWidth="1"/>
    <col min="1490" max="1490" width="5.28515625" style="1" customWidth="1"/>
    <col min="1491" max="1491" width="15.7109375" style="1" customWidth="1"/>
    <col min="1492" max="1492" width="21.42578125" style="1" customWidth="1"/>
    <col min="1493" max="1493" width="20.7109375" style="1" customWidth="1"/>
    <col min="1494" max="1494" width="5.140625" style="1" customWidth="1"/>
    <col min="1495" max="1495" width="7.42578125" style="1" customWidth="1"/>
    <col min="1496" max="1496" width="5.7109375" style="1" customWidth="1"/>
    <col min="1497" max="1497" width="4.7109375" style="1" customWidth="1"/>
    <col min="1498" max="1498" width="5.42578125" style="1" customWidth="1"/>
    <col min="1499" max="1499" width="4.7109375" style="1" customWidth="1"/>
    <col min="1500" max="1500" width="11.85546875" style="1" bestFit="1" customWidth="1"/>
    <col min="1501" max="1503" width="8.85546875" style="1"/>
    <col min="1504" max="1504" width="15.28515625" style="1" bestFit="1" customWidth="1"/>
    <col min="1505" max="1743" width="8.85546875" style="1"/>
    <col min="1744" max="1744" width="22.28515625" style="1" customWidth="1"/>
    <col min="1745" max="1745" width="17.140625" style="1" customWidth="1"/>
    <col min="1746" max="1746" width="5.28515625" style="1" customWidth="1"/>
    <col min="1747" max="1747" width="15.7109375" style="1" customWidth="1"/>
    <col min="1748" max="1748" width="21.42578125" style="1" customWidth="1"/>
    <col min="1749" max="1749" width="20.7109375" style="1" customWidth="1"/>
    <col min="1750" max="1750" width="5.140625" style="1" customWidth="1"/>
    <col min="1751" max="1751" width="7.42578125" style="1" customWidth="1"/>
    <col min="1752" max="1752" width="5.7109375" style="1" customWidth="1"/>
    <col min="1753" max="1753" width="4.7109375" style="1" customWidth="1"/>
    <col min="1754" max="1754" width="5.42578125" style="1" customWidth="1"/>
    <col min="1755" max="1755" width="4.7109375" style="1" customWidth="1"/>
    <col min="1756" max="1756" width="11.85546875" style="1" bestFit="1" customWidth="1"/>
    <col min="1757" max="1759" width="8.85546875" style="1"/>
    <col min="1760" max="1760" width="15.28515625" style="1" bestFit="1" customWidth="1"/>
    <col min="1761" max="1999" width="8.85546875" style="1"/>
    <col min="2000" max="2000" width="22.28515625" style="1" customWidth="1"/>
    <col min="2001" max="2001" width="17.140625" style="1" customWidth="1"/>
    <col min="2002" max="2002" width="5.28515625" style="1" customWidth="1"/>
    <col min="2003" max="2003" width="15.7109375" style="1" customWidth="1"/>
    <col min="2004" max="2004" width="21.42578125" style="1" customWidth="1"/>
    <col min="2005" max="2005" width="20.7109375" style="1" customWidth="1"/>
    <col min="2006" max="2006" width="5.140625" style="1" customWidth="1"/>
    <col min="2007" max="2007" width="7.42578125" style="1" customWidth="1"/>
    <col min="2008" max="2008" width="5.7109375" style="1" customWidth="1"/>
    <col min="2009" max="2009" width="4.7109375" style="1" customWidth="1"/>
    <col min="2010" max="2010" width="5.42578125" style="1" customWidth="1"/>
    <col min="2011" max="2011" width="4.7109375" style="1" customWidth="1"/>
    <col min="2012" max="2012" width="11.85546875" style="1" bestFit="1" customWidth="1"/>
    <col min="2013" max="2015" width="8.85546875" style="1"/>
    <col min="2016" max="2016" width="15.28515625" style="1" bestFit="1" customWidth="1"/>
    <col min="2017" max="2255" width="8.85546875" style="1"/>
    <col min="2256" max="2256" width="22.28515625" style="1" customWidth="1"/>
    <col min="2257" max="2257" width="17.140625" style="1" customWidth="1"/>
    <col min="2258" max="2258" width="5.28515625" style="1" customWidth="1"/>
    <col min="2259" max="2259" width="15.7109375" style="1" customWidth="1"/>
    <col min="2260" max="2260" width="21.42578125" style="1" customWidth="1"/>
    <col min="2261" max="2261" width="20.7109375" style="1" customWidth="1"/>
    <col min="2262" max="2262" width="5.140625" style="1" customWidth="1"/>
    <col min="2263" max="2263" width="7.42578125" style="1" customWidth="1"/>
    <col min="2264" max="2264" width="5.7109375" style="1" customWidth="1"/>
    <col min="2265" max="2265" width="4.7109375" style="1" customWidth="1"/>
    <col min="2266" max="2266" width="5.42578125" style="1" customWidth="1"/>
    <col min="2267" max="2267" width="4.7109375" style="1" customWidth="1"/>
    <col min="2268" max="2268" width="11.85546875" style="1" bestFit="1" customWidth="1"/>
    <col min="2269" max="2271" width="8.85546875" style="1"/>
    <col min="2272" max="2272" width="15.28515625" style="1" bestFit="1" customWidth="1"/>
    <col min="2273" max="2511" width="8.85546875" style="1"/>
    <col min="2512" max="2512" width="22.28515625" style="1" customWidth="1"/>
    <col min="2513" max="2513" width="17.140625" style="1" customWidth="1"/>
    <col min="2514" max="2514" width="5.28515625" style="1" customWidth="1"/>
    <col min="2515" max="2515" width="15.7109375" style="1" customWidth="1"/>
    <col min="2516" max="2516" width="21.42578125" style="1" customWidth="1"/>
    <col min="2517" max="2517" width="20.7109375" style="1" customWidth="1"/>
    <col min="2518" max="2518" width="5.140625" style="1" customWidth="1"/>
    <col min="2519" max="2519" width="7.42578125" style="1" customWidth="1"/>
    <col min="2520" max="2520" width="5.7109375" style="1" customWidth="1"/>
    <col min="2521" max="2521" width="4.7109375" style="1" customWidth="1"/>
    <col min="2522" max="2522" width="5.42578125" style="1" customWidth="1"/>
    <col min="2523" max="2523" width="4.7109375" style="1" customWidth="1"/>
    <col min="2524" max="2524" width="11.85546875" style="1" bestFit="1" customWidth="1"/>
    <col min="2525" max="2527" width="8.85546875" style="1"/>
    <col min="2528" max="2528" width="15.28515625" style="1" bestFit="1" customWidth="1"/>
    <col min="2529" max="2767" width="8.85546875" style="1"/>
    <col min="2768" max="2768" width="22.28515625" style="1" customWidth="1"/>
    <col min="2769" max="2769" width="17.140625" style="1" customWidth="1"/>
    <col min="2770" max="2770" width="5.28515625" style="1" customWidth="1"/>
    <col min="2771" max="2771" width="15.7109375" style="1" customWidth="1"/>
    <col min="2772" max="2772" width="21.42578125" style="1" customWidth="1"/>
    <col min="2773" max="2773" width="20.7109375" style="1" customWidth="1"/>
    <col min="2774" max="2774" width="5.140625" style="1" customWidth="1"/>
    <col min="2775" max="2775" width="7.42578125" style="1" customWidth="1"/>
    <col min="2776" max="2776" width="5.7109375" style="1" customWidth="1"/>
    <col min="2777" max="2777" width="4.7109375" style="1" customWidth="1"/>
    <col min="2778" max="2778" width="5.42578125" style="1" customWidth="1"/>
    <col min="2779" max="2779" width="4.7109375" style="1" customWidth="1"/>
    <col min="2780" max="2780" width="11.85546875" style="1" bestFit="1" customWidth="1"/>
    <col min="2781" max="2783" width="8.85546875" style="1"/>
    <col min="2784" max="2784" width="15.28515625" style="1" bestFit="1" customWidth="1"/>
    <col min="2785" max="3023" width="8.85546875" style="1"/>
    <col min="3024" max="3024" width="22.28515625" style="1" customWidth="1"/>
    <col min="3025" max="3025" width="17.140625" style="1" customWidth="1"/>
    <col min="3026" max="3026" width="5.28515625" style="1" customWidth="1"/>
    <col min="3027" max="3027" width="15.7109375" style="1" customWidth="1"/>
    <col min="3028" max="3028" width="21.42578125" style="1" customWidth="1"/>
    <col min="3029" max="3029" width="20.7109375" style="1" customWidth="1"/>
    <col min="3030" max="3030" width="5.140625" style="1" customWidth="1"/>
    <col min="3031" max="3031" width="7.42578125" style="1" customWidth="1"/>
    <col min="3032" max="3032" width="5.7109375" style="1" customWidth="1"/>
    <col min="3033" max="3033" width="4.7109375" style="1" customWidth="1"/>
    <col min="3034" max="3034" width="5.42578125" style="1" customWidth="1"/>
    <col min="3035" max="3035" width="4.7109375" style="1" customWidth="1"/>
    <col min="3036" max="3036" width="11.85546875" style="1" bestFit="1" customWidth="1"/>
    <col min="3037" max="3039" width="8.85546875" style="1"/>
    <col min="3040" max="3040" width="15.28515625" style="1" bestFit="1" customWidth="1"/>
    <col min="3041" max="3279" width="8.85546875" style="1"/>
    <col min="3280" max="3280" width="22.28515625" style="1" customWidth="1"/>
    <col min="3281" max="3281" width="17.140625" style="1" customWidth="1"/>
    <col min="3282" max="3282" width="5.28515625" style="1" customWidth="1"/>
    <col min="3283" max="3283" width="15.7109375" style="1" customWidth="1"/>
    <col min="3284" max="3284" width="21.42578125" style="1" customWidth="1"/>
    <col min="3285" max="3285" width="20.7109375" style="1" customWidth="1"/>
    <col min="3286" max="3286" width="5.140625" style="1" customWidth="1"/>
    <col min="3287" max="3287" width="7.42578125" style="1" customWidth="1"/>
    <col min="3288" max="3288" width="5.7109375" style="1" customWidth="1"/>
    <col min="3289" max="3289" width="4.7109375" style="1" customWidth="1"/>
    <col min="3290" max="3290" width="5.42578125" style="1" customWidth="1"/>
    <col min="3291" max="3291" width="4.7109375" style="1" customWidth="1"/>
    <col min="3292" max="3292" width="11.85546875" style="1" bestFit="1" customWidth="1"/>
    <col min="3293" max="3295" width="8.85546875" style="1"/>
    <col min="3296" max="3296" width="15.28515625" style="1" bestFit="1" customWidth="1"/>
    <col min="3297" max="3535" width="8.85546875" style="1"/>
    <col min="3536" max="3536" width="22.28515625" style="1" customWidth="1"/>
    <col min="3537" max="3537" width="17.140625" style="1" customWidth="1"/>
    <col min="3538" max="3538" width="5.28515625" style="1" customWidth="1"/>
    <col min="3539" max="3539" width="15.7109375" style="1" customWidth="1"/>
    <col min="3540" max="3540" width="21.42578125" style="1" customWidth="1"/>
    <col min="3541" max="3541" width="20.7109375" style="1" customWidth="1"/>
    <col min="3542" max="3542" width="5.140625" style="1" customWidth="1"/>
    <col min="3543" max="3543" width="7.42578125" style="1" customWidth="1"/>
    <col min="3544" max="3544" width="5.7109375" style="1" customWidth="1"/>
    <col min="3545" max="3545" width="4.7109375" style="1" customWidth="1"/>
    <col min="3546" max="3546" width="5.42578125" style="1" customWidth="1"/>
    <col min="3547" max="3547" width="4.7109375" style="1" customWidth="1"/>
    <col min="3548" max="3548" width="11.85546875" style="1" bestFit="1" customWidth="1"/>
    <col min="3549" max="3551" width="8.85546875" style="1"/>
    <col min="3552" max="3552" width="15.28515625" style="1" bestFit="1" customWidth="1"/>
    <col min="3553" max="3791" width="8.85546875" style="1"/>
    <col min="3792" max="3792" width="22.28515625" style="1" customWidth="1"/>
    <col min="3793" max="3793" width="17.140625" style="1" customWidth="1"/>
    <col min="3794" max="3794" width="5.28515625" style="1" customWidth="1"/>
    <col min="3795" max="3795" width="15.7109375" style="1" customWidth="1"/>
    <col min="3796" max="3796" width="21.42578125" style="1" customWidth="1"/>
    <col min="3797" max="3797" width="20.7109375" style="1" customWidth="1"/>
    <col min="3798" max="3798" width="5.140625" style="1" customWidth="1"/>
    <col min="3799" max="3799" width="7.42578125" style="1" customWidth="1"/>
    <col min="3800" max="3800" width="5.7109375" style="1" customWidth="1"/>
    <col min="3801" max="3801" width="4.7109375" style="1" customWidth="1"/>
    <col min="3802" max="3802" width="5.42578125" style="1" customWidth="1"/>
    <col min="3803" max="3803" width="4.7109375" style="1" customWidth="1"/>
    <col min="3804" max="3804" width="11.85546875" style="1" bestFit="1" customWidth="1"/>
    <col min="3805" max="3807" width="8.85546875" style="1"/>
    <col min="3808" max="3808" width="15.28515625" style="1" bestFit="1" customWidth="1"/>
    <col min="3809" max="4047" width="8.85546875" style="1"/>
    <col min="4048" max="4048" width="22.28515625" style="1" customWidth="1"/>
    <col min="4049" max="4049" width="17.140625" style="1" customWidth="1"/>
    <col min="4050" max="4050" width="5.28515625" style="1" customWidth="1"/>
    <col min="4051" max="4051" width="15.7109375" style="1" customWidth="1"/>
    <col min="4052" max="4052" width="21.42578125" style="1" customWidth="1"/>
    <col min="4053" max="4053" width="20.7109375" style="1" customWidth="1"/>
    <col min="4054" max="4054" width="5.140625" style="1" customWidth="1"/>
    <col min="4055" max="4055" width="7.42578125" style="1" customWidth="1"/>
    <col min="4056" max="4056" width="5.7109375" style="1" customWidth="1"/>
    <col min="4057" max="4057" width="4.7109375" style="1" customWidth="1"/>
    <col min="4058" max="4058" width="5.42578125" style="1" customWidth="1"/>
    <col min="4059" max="4059" width="4.7109375" style="1" customWidth="1"/>
    <col min="4060" max="4060" width="11.85546875" style="1" bestFit="1" customWidth="1"/>
    <col min="4061" max="4063" width="8.85546875" style="1"/>
    <col min="4064" max="4064" width="15.28515625" style="1" bestFit="1" customWidth="1"/>
    <col min="4065" max="4303" width="8.85546875" style="1"/>
    <col min="4304" max="4304" width="22.28515625" style="1" customWidth="1"/>
    <col min="4305" max="4305" width="17.140625" style="1" customWidth="1"/>
    <col min="4306" max="4306" width="5.28515625" style="1" customWidth="1"/>
    <col min="4307" max="4307" width="15.7109375" style="1" customWidth="1"/>
    <col min="4308" max="4308" width="21.42578125" style="1" customWidth="1"/>
    <col min="4309" max="4309" width="20.7109375" style="1" customWidth="1"/>
    <col min="4310" max="4310" width="5.140625" style="1" customWidth="1"/>
    <col min="4311" max="4311" width="7.42578125" style="1" customWidth="1"/>
    <col min="4312" max="4312" width="5.7109375" style="1" customWidth="1"/>
    <col min="4313" max="4313" width="4.7109375" style="1" customWidth="1"/>
    <col min="4314" max="4314" width="5.42578125" style="1" customWidth="1"/>
    <col min="4315" max="4315" width="4.7109375" style="1" customWidth="1"/>
    <col min="4316" max="4316" width="11.85546875" style="1" bestFit="1" customWidth="1"/>
    <col min="4317" max="4319" width="8.85546875" style="1"/>
    <col min="4320" max="4320" width="15.28515625" style="1" bestFit="1" customWidth="1"/>
    <col min="4321" max="4559" width="8.85546875" style="1"/>
    <col min="4560" max="4560" width="22.28515625" style="1" customWidth="1"/>
    <col min="4561" max="4561" width="17.140625" style="1" customWidth="1"/>
    <col min="4562" max="4562" width="5.28515625" style="1" customWidth="1"/>
    <col min="4563" max="4563" width="15.7109375" style="1" customWidth="1"/>
    <col min="4564" max="4564" width="21.42578125" style="1" customWidth="1"/>
    <col min="4565" max="4565" width="20.7109375" style="1" customWidth="1"/>
    <col min="4566" max="4566" width="5.140625" style="1" customWidth="1"/>
    <col min="4567" max="4567" width="7.42578125" style="1" customWidth="1"/>
    <col min="4568" max="4568" width="5.7109375" style="1" customWidth="1"/>
    <col min="4569" max="4569" width="4.7109375" style="1" customWidth="1"/>
    <col min="4570" max="4570" width="5.42578125" style="1" customWidth="1"/>
    <col min="4571" max="4571" width="4.7109375" style="1" customWidth="1"/>
    <col min="4572" max="4572" width="11.85546875" style="1" bestFit="1" customWidth="1"/>
    <col min="4573" max="4575" width="8.85546875" style="1"/>
    <col min="4576" max="4576" width="15.28515625" style="1" bestFit="1" customWidth="1"/>
    <col min="4577" max="4815" width="8.85546875" style="1"/>
    <col min="4816" max="4816" width="22.28515625" style="1" customWidth="1"/>
    <col min="4817" max="4817" width="17.140625" style="1" customWidth="1"/>
    <col min="4818" max="4818" width="5.28515625" style="1" customWidth="1"/>
    <col min="4819" max="4819" width="15.7109375" style="1" customWidth="1"/>
    <col min="4820" max="4820" width="21.42578125" style="1" customWidth="1"/>
    <col min="4821" max="4821" width="20.7109375" style="1" customWidth="1"/>
    <col min="4822" max="4822" width="5.140625" style="1" customWidth="1"/>
    <col min="4823" max="4823" width="7.42578125" style="1" customWidth="1"/>
    <col min="4824" max="4824" width="5.7109375" style="1" customWidth="1"/>
    <col min="4825" max="4825" width="4.7109375" style="1" customWidth="1"/>
    <col min="4826" max="4826" width="5.42578125" style="1" customWidth="1"/>
    <col min="4827" max="4827" width="4.7109375" style="1" customWidth="1"/>
    <col min="4828" max="4828" width="11.85546875" style="1" bestFit="1" customWidth="1"/>
    <col min="4829" max="4831" width="8.85546875" style="1"/>
    <col min="4832" max="4832" width="15.28515625" style="1" bestFit="1" customWidth="1"/>
    <col min="4833" max="5071" width="8.85546875" style="1"/>
    <col min="5072" max="5072" width="22.28515625" style="1" customWidth="1"/>
    <col min="5073" max="5073" width="17.140625" style="1" customWidth="1"/>
    <col min="5074" max="5074" width="5.28515625" style="1" customWidth="1"/>
    <col min="5075" max="5075" width="15.7109375" style="1" customWidth="1"/>
    <col min="5076" max="5076" width="21.42578125" style="1" customWidth="1"/>
    <col min="5077" max="5077" width="20.7109375" style="1" customWidth="1"/>
    <col min="5078" max="5078" width="5.140625" style="1" customWidth="1"/>
    <col min="5079" max="5079" width="7.42578125" style="1" customWidth="1"/>
    <col min="5080" max="5080" width="5.7109375" style="1" customWidth="1"/>
    <col min="5081" max="5081" width="4.7109375" style="1" customWidth="1"/>
    <col min="5082" max="5082" width="5.42578125" style="1" customWidth="1"/>
    <col min="5083" max="5083" width="4.7109375" style="1" customWidth="1"/>
    <col min="5084" max="5084" width="11.85546875" style="1" bestFit="1" customWidth="1"/>
    <col min="5085" max="5087" width="8.85546875" style="1"/>
    <col min="5088" max="5088" width="15.28515625" style="1" bestFit="1" customWidth="1"/>
    <col min="5089" max="5327" width="8.85546875" style="1"/>
    <col min="5328" max="5328" width="22.28515625" style="1" customWidth="1"/>
    <col min="5329" max="5329" width="17.140625" style="1" customWidth="1"/>
    <col min="5330" max="5330" width="5.28515625" style="1" customWidth="1"/>
    <col min="5331" max="5331" width="15.7109375" style="1" customWidth="1"/>
    <col min="5332" max="5332" width="21.42578125" style="1" customWidth="1"/>
    <col min="5333" max="5333" width="20.7109375" style="1" customWidth="1"/>
    <col min="5334" max="5334" width="5.140625" style="1" customWidth="1"/>
    <col min="5335" max="5335" width="7.42578125" style="1" customWidth="1"/>
    <col min="5336" max="5336" width="5.7109375" style="1" customWidth="1"/>
    <col min="5337" max="5337" width="4.7109375" style="1" customWidth="1"/>
    <col min="5338" max="5338" width="5.42578125" style="1" customWidth="1"/>
    <col min="5339" max="5339" width="4.7109375" style="1" customWidth="1"/>
    <col min="5340" max="5340" width="11.85546875" style="1" bestFit="1" customWidth="1"/>
    <col min="5341" max="5343" width="8.85546875" style="1"/>
    <col min="5344" max="5344" width="15.28515625" style="1" bestFit="1" customWidth="1"/>
    <col min="5345" max="5583" width="8.85546875" style="1"/>
    <col min="5584" max="5584" width="22.28515625" style="1" customWidth="1"/>
    <col min="5585" max="5585" width="17.140625" style="1" customWidth="1"/>
    <col min="5586" max="5586" width="5.28515625" style="1" customWidth="1"/>
    <col min="5587" max="5587" width="15.7109375" style="1" customWidth="1"/>
    <col min="5588" max="5588" width="21.42578125" style="1" customWidth="1"/>
    <col min="5589" max="5589" width="20.7109375" style="1" customWidth="1"/>
    <col min="5590" max="5590" width="5.140625" style="1" customWidth="1"/>
    <col min="5591" max="5591" width="7.42578125" style="1" customWidth="1"/>
    <col min="5592" max="5592" width="5.7109375" style="1" customWidth="1"/>
    <col min="5593" max="5593" width="4.7109375" style="1" customWidth="1"/>
    <col min="5594" max="5594" width="5.42578125" style="1" customWidth="1"/>
    <col min="5595" max="5595" width="4.7109375" style="1" customWidth="1"/>
    <col min="5596" max="5596" width="11.85546875" style="1" bestFit="1" customWidth="1"/>
    <col min="5597" max="5599" width="8.85546875" style="1"/>
    <col min="5600" max="5600" width="15.28515625" style="1" bestFit="1" customWidth="1"/>
    <col min="5601" max="5839" width="8.85546875" style="1"/>
    <col min="5840" max="5840" width="22.28515625" style="1" customWidth="1"/>
    <col min="5841" max="5841" width="17.140625" style="1" customWidth="1"/>
    <col min="5842" max="5842" width="5.28515625" style="1" customWidth="1"/>
    <col min="5843" max="5843" width="15.7109375" style="1" customWidth="1"/>
    <col min="5844" max="5844" width="21.42578125" style="1" customWidth="1"/>
    <col min="5845" max="5845" width="20.7109375" style="1" customWidth="1"/>
    <col min="5846" max="5846" width="5.140625" style="1" customWidth="1"/>
    <col min="5847" max="5847" width="7.42578125" style="1" customWidth="1"/>
    <col min="5848" max="5848" width="5.7109375" style="1" customWidth="1"/>
    <col min="5849" max="5849" width="4.7109375" style="1" customWidth="1"/>
    <col min="5850" max="5850" width="5.42578125" style="1" customWidth="1"/>
    <col min="5851" max="5851" width="4.7109375" style="1" customWidth="1"/>
    <col min="5852" max="5852" width="11.85546875" style="1" bestFit="1" customWidth="1"/>
    <col min="5853" max="5855" width="8.85546875" style="1"/>
    <col min="5856" max="5856" width="15.28515625" style="1" bestFit="1" customWidth="1"/>
    <col min="5857" max="6095" width="8.85546875" style="1"/>
    <col min="6096" max="6096" width="22.28515625" style="1" customWidth="1"/>
    <col min="6097" max="6097" width="17.140625" style="1" customWidth="1"/>
    <col min="6098" max="6098" width="5.28515625" style="1" customWidth="1"/>
    <col min="6099" max="6099" width="15.7109375" style="1" customWidth="1"/>
    <col min="6100" max="6100" width="21.42578125" style="1" customWidth="1"/>
    <col min="6101" max="6101" width="20.7109375" style="1" customWidth="1"/>
    <col min="6102" max="6102" width="5.140625" style="1" customWidth="1"/>
    <col min="6103" max="6103" width="7.42578125" style="1" customWidth="1"/>
    <col min="6104" max="6104" width="5.7109375" style="1" customWidth="1"/>
    <col min="6105" max="6105" width="4.7109375" style="1" customWidth="1"/>
    <col min="6106" max="6106" width="5.42578125" style="1" customWidth="1"/>
    <col min="6107" max="6107" width="4.7109375" style="1" customWidth="1"/>
    <col min="6108" max="6108" width="11.85546875" style="1" bestFit="1" customWidth="1"/>
    <col min="6109" max="6111" width="8.85546875" style="1"/>
    <col min="6112" max="6112" width="15.28515625" style="1" bestFit="1" customWidth="1"/>
    <col min="6113" max="6351" width="8.85546875" style="1"/>
    <col min="6352" max="6352" width="22.28515625" style="1" customWidth="1"/>
    <col min="6353" max="6353" width="17.140625" style="1" customWidth="1"/>
    <col min="6354" max="6354" width="5.28515625" style="1" customWidth="1"/>
    <col min="6355" max="6355" width="15.7109375" style="1" customWidth="1"/>
    <col min="6356" max="6356" width="21.42578125" style="1" customWidth="1"/>
    <col min="6357" max="6357" width="20.7109375" style="1" customWidth="1"/>
    <col min="6358" max="6358" width="5.140625" style="1" customWidth="1"/>
    <col min="6359" max="6359" width="7.42578125" style="1" customWidth="1"/>
    <col min="6360" max="6360" width="5.7109375" style="1" customWidth="1"/>
    <col min="6361" max="6361" width="4.7109375" style="1" customWidth="1"/>
    <col min="6362" max="6362" width="5.42578125" style="1" customWidth="1"/>
    <col min="6363" max="6363" width="4.7109375" style="1" customWidth="1"/>
    <col min="6364" max="6364" width="11.85546875" style="1" bestFit="1" customWidth="1"/>
    <col min="6365" max="6367" width="8.85546875" style="1"/>
    <col min="6368" max="6368" width="15.28515625" style="1" bestFit="1" customWidth="1"/>
    <col min="6369" max="6607" width="8.85546875" style="1"/>
    <col min="6608" max="6608" width="22.28515625" style="1" customWidth="1"/>
    <col min="6609" max="6609" width="17.140625" style="1" customWidth="1"/>
    <col min="6610" max="6610" width="5.28515625" style="1" customWidth="1"/>
    <col min="6611" max="6611" width="15.7109375" style="1" customWidth="1"/>
    <col min="6612" max="6612" width="21.42578125" style="1" customWidth="1"/>
    <col min="6613" max="6613" width="20.7109375" style="1" customWidth="1"/>
    <col min="6614" max="6614" width="5.140625" style="1" customWidth="1"/>
    <col min="6615" max="6615" width="7.42578125" style="1" customWidth="1"/>
    <col min="6616" max="6616" width="5.7109375" style="1" customWidth="1"/>
    <col min="6617" max="6617" width="4.7109375" style="1" customWidth="1"/>
    <col min="6618" max="6618" width="5.42578125" style="1" customWidth="1"/>
    <col min="6619" max="6619" width="4.7109375" style="1" customWidth="1"/>
    <col min="6620" max="6620" width="11.85546875" style="1" bestFit="1" customWidth="1"/>
    <col min="6621" max="6623" width="8.85546875" style="1"/>
    <col min="6624" max="6624" width="15.28515625" style="1" bestFit="1" customWidth="1"/>
    <col min="6625" max="6863" width="8.85546875" style="1"/>
    <col min="6864" max="6864" width="22.28515625" style="1" customWidth="1"/>
    <col min="6865" max="6865" width="17.140625" style="1" customWidth="1"/>
    <col min="6866" max="6866" width="5.28515625" style="1" customWidth="1"/>
    <col min="6867" max="6867" width="15.7109375" style="1" customWidth="1"/>
    <col min="6868" max="6868" width="21.42578125" style="1" customWidth="1"/>
    <col min="6869" max="6869" width="20.7109375" style="1" customWidth="1"/>
    <col min="6870" max="6870" width="5.140625" style="1" customWidth="1"/>
    <col min="6871" max="6871" width="7.42578125" style="1" customWidth="1"/>
    <col min="6872" max="6872" width="5.7109375" style="1" customWidth="1"/>
    <col min="6873" max="6873" width="4.7109375" style="1" customWidth="1"/>
    <col min="6874" max="6874" width="5.42578125" style="1" customWidth="1"/>
    <col min="6875" max="6875" width="4.7109375" style="1" customWidth="1"/>
    <col min="6876" max="6876" width="11.85546875" style="1" bestFit="1" customWidth="1"/>
    <col min="6877" max="6879" width="8.85546875" style="1"/>
    <col min="6880" max="6880" width="15.28515625" style="1" bestFit="1" customWidth="1"/>
    <col min="6881" max="7119" width="8.85546875" style="1"/>
    <col min="7120" max="7120" width="22.28515625" style="1" customWidth="1"/>
    <col min="7121" max="7121" width="17.140625" style="1" customWidth="1"/>
    <col min="7122" max="7122" width="5.28515625" style="1" customWidth="1"/>
    <col min="7123" max="7123" width="15.7109375" style="1" customWidth="1"/>
    <col min="7124" max="7124" width="21.42578125" style="1" customWidth="1"/>
    <col min="7125" max="7125" width="20.7109375" style="1" customWidth="1"/>
    <col min="7126" max="7126" width="5.140625" style="1" customWidth="1"/>
    <col min="7127" max="7127" width="7.42578125" style="1" customWidth="1"/>
    <col min="7128" max="7128" width="5.7109375" style="1" customWidth="1"/>
    <col min="7129" max="7129" width="4.7109375" style="1" customWidth="1"/>
    <col min="7130" max="7130" width="5.42578125" style="1" customWidth="1"/>
    <col min="7131" max="7131" width="4.7109375" style="1" customWidth="1"/>
    <col min="7132" max="7132" width="11.85546875" style="1" bestFit="1" customWidth="1"/>
    <col min="7133" max="7135" width="8.85546875" style="1"/>
    <col min="7136" max="7136" width="15.28515625" style="1" bestFit="1" customWidth="1"/>
    <col min="7137" max="7375" width="8.85546875" style="1"/>
    <col min="7376" max="7376" width="22.28515625" style="1" customWidth="1"/>
    <col min="7377" max="7377" width="17.140625" style="1" customWidth="1"/>
    <col min="7378" max="7378" width="5.28515625" style="1" customWidth="1"/>
    <col min="7379" max="7379" width="15.7109375" style="1" customWidth="1"/>
    <col min="7380" max="7380" width="21.42578125" style="1" customWidth="1"/>
    <col min="7381" max="7381" width="20.7109375" style="1" customWidth="1"/>
    <col min="7382" max="7382" width="5.140625" style="1" customWidth="1"/>
    <col min="7383" max="7383" width="7.42578125" style="1" customWidth="1"/>
    <col min="7384" max="7384" width="5.7109375" style="1" customWidth="1"/>
    <col min="7385" max="7385" width="4.7109375" style="1" customWidth="1"/>
    <col min="7386" max="7386" width="5.42578125" style="1" customWidth="1"/>
    <col min="7387" max="7387" width="4.7109375" style="1" customWidth="1"/>
    <col min="7388" max="7388" width="11.85546875" style="1" bestFit="1" customWidth="1"/>
    <col min="7389" max="7391" width="8.85546875" style="1"/>
    <col min="7392" max="7392" width="15.28515625" style="1" bestFit="1" customWidth="1"/>
    <col min="7393" max="7631" width="8.85546875" style="1"/>
    <col min="7632" max="7632" width="22.28515625" style="1" customWidth="1"/>
    <col min="7633" max="7633" width="17.140625" style="1" customWidth="1"/>
    <col min="7634" max="7634" width="5.28515625" style="1" customWidth="1"/>
    <col min="7635" max="7635" width="15.7109375" style="1" customWidth="1"/>
    <col min="7636" max="7636" width="21.42578125" style="1" customWidth="1"/>
    <col min="7637" max="7637" width="20.7109375" style="1" customWidth="1"/>
    <col min="7638" max="7638" width="5.140625" style="1" customWidth="1"/>
    <col min="7639" max="7639" width="7.42578125" style="1" customWidth="1"/>
    <col min="7640" max="7640" width="5.7109375" style="1" customWidth="1"/>
    <col min="7641" max="7641" width="4.7109375" style="1" customWidth="1"/>
    <col min="7642" max="7642" width="5.42578125" style="1" customWidth="1"/>
    <col min="7643" max="7643" width="4.7109375" style="1" customWidth="1"/>
    <col min="7644" max="7644" width="11.85546875" style="1" bestFit="1" customWidth="1"/>
    <col min="7645" max="7647" width="8.85546875" style="1"/>
    <col min="7648" max="7648" width="15.28515625" style="1" bestFit="1" customWidth="1"/>
    <col min="7649" max="7887" width="8.85546875" style="1"/>
    <col min="7888" max="7888" width="22.28515625" style="1" customWidth="1"/>
    <col min="7889" max="7889" width="17.140625" style="1" customWidth="1"/>
    <col min="7890" max="7890" width="5.28515625" style="1" customWidth="1"/>
    <col min="7891" max="7891" width="15.7109375" style="1" customWidth="1"/>
    <col min="7892" max="7892" width="21.42578125" style="1" customWidth="1"/>
    <col min="7893" max="7893" width="20.7109375" style="1" customWidth="1"/>
    <col min="7894" max="7894" width="5.140625" style="1" customWidth="1"/>
    <col min="7895" max="7895" width="7.42578125" style="1" customWidth="1"/>
    <col min="7896" max="7896" width="5.7109375" style="1" customWidth="1"/>
    <col min="7897" max="7897" width="4.7109375" style="1" customWidth="1"/>
    <col min="7898" max="7898" width="5.42578125" style="1" customWidth="1"/>
    <col min="7899" max="7899" width="4.7109375" style="1" customWidth="1"/>
    <col min="7900" max="7900" width="11.85546875" style="1" bestFit="1" customWidth="1"/>
    <col min="7901" max="7903" width="8.85546875" style="1"/>
    <col min="7904" max="7904" width="15.28515625" style="1" bestFit="1" customWidth="1"/>
    <col min="7905" max="8143" width="8.85546875" style="1"/>
    <col min="8144" max="8144" width="22.28515625" style="1" customWidth="1"/>
    <col min="8145" max="8145" width="17.140625" style="1" customWidth="1"/>
    <col min="8146" max="8146" width="5.28515625" style="1" customWidth="1"/>
    <col min="8147" max="8147" width="15.7109375" style="1" customWidth="1"/>
    <col min="8148" max="8148" width="21.42578125" style="1" customWidth="1"/>
    <col min="8149" max="8149" width="20.7109375" style="1" customWidth="1"/>
    <col min="8150" max="8150" width="5.140625" style="1" customWidth="1"/>
    <col min="8151" max="8151" width="7.42578125" style="1" customWidth="1"/>
    <col min="8152" max="8152" width="5.7109375" style="1" customWidth="1"/>
    <col min="8153" max="8153" width="4.7109375" style="1" customWidth="1"/>
    <col min="8154" max="8154" width="5.42578125" style="1" customWidth="1"/>
    <col min="8155" max="8155" width="4.7109375" style="1" customWidth="1"/>
    <col min="8156" max="8156" width="11.85546875" style="1" bestFit="1" customWidth="1"/>
    <col min="8157" max="8159" width="8.85546875" style="1"/>
    <col min="8160" max="8160" width="15.28515625" style="1" bestFit="1" customWidth="1"/>
    <col min="8161" max="8399" width="8.85546875" style="1"/>
    <col min="8400" max="8400" width="22.28515625" style="1" customWidth="1"/>
    <col min="8401" max="8401" width="17.140625" style="1" customWidth="1"/>
    <col min="8402" max="8402" width="5.28515625" style="1" customWidth="1"/>
    <col min="8403" max="8403" width="15.7109375" style="1" customWidth="1"/>
    <col min="8404" max="8404" width="21.42578125" style="1" customWidth="1"/>
    <col min="8405" max="8405" width="20.7109375" style="1" customWidth="1"/>
    <col min="8406" max="8406" width="5.140625" style="1" customWidth="1"/>
    <col min="8407" max="8407" width="7.42578125" style="1" customWidth="1"/>
    <col min="8408" max="8408" width="5.7109375" style="1" customWidth="1"/>
    <col min="8409" max="8409" width="4.7109375" style="1" customWidth="1"/>
    <col min="8410" max="8410" width="5.42578125" style="1" customWidth="1"/>
    <col min="8411" max="8411" width="4.7109375" style="1" customWidth="1"/>
    <col min="8412" max="8412" width="11.85546875" style="1" bestFit="1" customWidth="1"/>
    <col min="8413" max="8415" width="8.85546875" style="1"/>
    <col min="8416" max="8416" width="15.28515625" style="1" bestFit="1" customWidth="1"/>
    <col min="8417" max="8655" width="8.85546875" style="1"/>
    <col min="8656" max="8656" width="22.28515625" style="1" customWidth="1"/>
    <col min="8657" max="8657" width="17.140625" style="1" customWidth="1"/>
    <col min="8658" max="8658" width="5.28515625" style="1" customWidth="1"/>
    <col min="8659" max="8659" width="15.7109375" style="1" customWidth="1"/>
    <col min="8660" max="8660" width="21.42578125" style="1" customWidth="1"/>
    <col min="8661" max="8661" width="20.7109375" style="1" customWidth="1"/>
    <col min="8662" max="8662" width="5.140625" style="1" customWidth="1"/>
    <col min="8663" max="8663" width="7.42578125" style="1" customWidth="1"/>
    <col min="8664" max="8664" width="5.7109375" style="1" customWidth="1"/>
    <col min="8665" max="8665" width="4.7109375" style="1" customWidth="1"/>
    <col min="8666" max="8666" width="5.42578125" style="1" customWidth="1"/>
    <col min="8667" max="8667" width="4.7109375" style="1" customWidth="1"/>
    <col min="8668" max="8668" width="11.85546875" style="1" bestFit="1" customWidth="1"/>
    <col min="8669" max="8671" width="8.85546875" style="1"/>
    <col min="8672" max="8672" width="15.28515625" style="1" bestFit="1" customWidth="1"/>
    <col min="8673" max="8911" width="8.85546875" style="1"/>
    <col min="8912" max="8912" width="22.28515625" style="1" customWidth="1"/>
    <col min="8913" max="8913" width="17.140625" style="1" customWidth="1"/>
    <col min="8914" max="8914" width="5.28515625" style="1" customWidth="1"/>
    <col min="8915" max="8915" width="15.7109375" style="1" customWidth="1"/>
    <col min="8916" max="8916" width="21.42578125" style="1" customWidth="1"/>
    <col min="8917" max="8917" width="20.7109375" style="1" customWidth="1"/>
    <col min="8918" max="8918" width="5.140625" style="1" customWidth="1"/>
    <col min="8919" max="8919" width="7.42578125" style="1" customWidth="1"/>
    <col min="8920" max="8920" width="5.7109375" style="1" customWidth="1"/>
    <col min="8921" max="8921" width="4.7109375" style="1" customWidth="1"/>
    <col min="8922" max="8922" width="5.42578125" style="1" customWidth="1"/>
    <col min="8923" max="8923" width="4.7109375" style="1" customWidth="1"/>
    <col min="8924" max="8924" width="11.85546875" style="1" bestFit="1" customWidth="1"/>
    <col min="8925" max="8927" width="8.85546875" style="1"/>
    <col min="8928" max="8928" width="15.28515625" style="1" bestFit="1" customWidth="1"/>
    <col min="8929" max="9167" width="8.85546875" style="1"/>
    <col min="9168" max="9168" width="22.28515625" style="1" customWidth="1"/>
    <col min="9169" max="9169" width="17.140625" style="1" customWidth="1"/>
    <col min="9170" max="9170" width="5.28515625" style="1" customWidth="1"/>
    <col min="9171" max="9171" width="15.7109375" style="1" customWidth="1"/>
    <col min="9172" max="9172" width="21.42578125" style="1" customWidth="1"/>
    <col min="9173" max="9173" width="20.7109375" style="1" customWidth="1"/>
    <col min="9174" max="9174" width="5.140625" style="1" customWidth="1"/>
    <col min="9175" max="9175" width="7.42578125" style="1" customWidth="1"/>
    <col min="9176" max="9176" width="5.7109375" style="1" customWidth="1"/>
    <col min="9177" max="9177" width="4.7109375" style="1" customWidth="1"/>
    <col min="9178" max="9178" width="5.42578125" style="1" customWidth="1"/>
    <col min="9179" max="9179" width="4.7109375" style="1" customWidth="1"/>
    <col min="9180" max="9180" width="11.85546875" style="1" bestFit="1" customWidth="1"/>
    <col min="9181" max="9183" width="8.85546875" style="1"/>
    <col min="9184" max="9184" width="15.28515625" style="1" bestFit="1" customWidth="1"/>
    <col min="9185" max="9423" width="8.85546875" style="1"/>
    <col min="9424" max="9424" width="22.28515625" style="1" customWidth="1"/>
    <col min="9425" max="9425" width="17.140625" style="1" customWidth="1"/>
    <col min="9426" max="9426" width="5.28515625" style="1" customWidth="1"/>
    <col min="9427" max="9427" width="15.7109375" style="1" customWidth="1"/>
    <col min="9428" max="9428" width="21.42578125" style="1" customWidth="1"/>
    <col min="9429" max="9429" width="20.7109375" style="1" customWidth="1"/>
    <col min="9430" max="9430" width="5.140625" style="1" customWidth="1"/>
    <col min="9431" max="9431" width="7.42578125" style="1" customWidth="1"/>
    <col min="9432" max="9432" width="5.7109375" style="1" customWidth="1"/>
    <col min="9433" max="9433" width="4.7109375" style="1" customWidth="1"/>
    <col min="9434" max="9434" width="5.42578125" style="1" customWidth="1"/>
    <col min="9435" max="9435" width="4.7109375" style="1" customWidth="1"/>
    <col min="9436" max="9436" width="11.85546875" style="1" bestFit="1" customWidth="1"/>
    <col min="9437" max="9439" width="8.85546875" style="1"/>
    <col min="9440" max="9440" width="15.28515625" style="1" bestFit="1" customWidth="1"/>
    <col min="9441" max="9679" width="8.85546875" style="1"/>
    <col min="9680" max="9680" width="22.28515625" style="1" customWidth="1"/>
    <col min="9681" max="9681" width="17.140625" style="1" customWidth="1"/>
    <col min="9682" max="9682" width="5.28515625" style="1" customWidth="1"/>
    <col min="9683" max="9683" width="15.7109375" style="1" customWidth="1"/>
    <col min="9684" max="9684" width="21.42578125" style="1" customWidth="1"/>
    <col min="9685" max="9685" width="20.7109375" style="1" customWidth="1"/>
    <col min="9686" max="9686" width="5.140625" style="1" customWidth="1"/>
    <col min="9687" max="9687" width="7.42578125" style="1" customWidth="1"/>
    <col min="9688" max="9688" width="5.7109375" style="1" customWidth="1"/>
    <col min="9689" max="9689" width="4.7109375" style="1" customWidth="1"/>
    <col min="9690" max="9690" width="5.42578125" style="1" customWidth="1"/>
    <col min="9691" max="9691" width="4.7109375" style="1" customWidth="1"/>
    <col min="9692" max="9692" width="11.85546875" style="1" bestFit="1" customWidth="1"/>
    <col min="9693" max="9695" width="8.85546875" style="1"/>
    <col min="9696" max="9696" width="15.28515625" style="1" bestFit="1" customWidth="1"/>
    <col min="9697" max="9935" width="8.85546875" style="1"/>
    <col min="9936" max="9936" width="22.28515625" style="1" customWidth="1"/>
    <col min="9937" max="9937" width="17.140625" style="1" customWidth="1"/>
    <col min="9938" max="9938" width="5.28515625" style="1" customWidth="1"/>
    <col min="9939" max="9939" width="15.7109375" style="1" customWidth="1"/>
    <col min="9940" max="9940" width="21.42578125" style="1" customWidth="1"/>
    <col min="9941" max="9941" width="20.7109375" style="1" customWidth="1"/>
    <col min="9942" max="9942" width="5.140625" style="1" customWidth="1"/>
    <col min="9943" max="9943" width="7.42578125" style="1" customWidth="1"/>
    <col min="9944" max="9944" width="5.7109375" style="1" customWidth="1"/>
    <col min="9945" max="9945" width="4.7109375" style="1" customWidth="1"/>
    <col min="9946" max="9946" width="5.42578125" style="1" customWidth="1"/>
    <col min="9947" max="9947" width="4.7109375" style="1" customWidth="1"/>
    <col min="9948" max="9948" width="11.85546875" style="1" bestFit="1" customWidth="1"/>
    <col min="9949" max="9951" width="8.85546875" style="1"/>
    <col min="9952" max="9952" width="15.28515625" style="1" bestFit="1" customWidth="1"/>
    <col min="9953" max="10191" width="8.85546875" style="1"/>
    <col min="10192" max="10192" width="22.28515625" style="1" customWidth="1"/>
    <col min="10193" max="10193" width="17.140625" style="1" customWidth="1"/>
    <col min="10194" max="10194" width="5.28515625" style="1" customWidth="1"/>
    <col min="10195" max="10195" width="15.7109375" style="1" customWidth="1"/>
    <col min="10196" max="10196" width="21.42578125" style="1" customWidth="1"/>
    <col min="10197" max="10197" width="20.7109375" style="1" customWidth="1"/>
    <col min="10198" max="10198" width="5.140625" style="1" customWidth="1"/>
    <col min="10199" max="10199" width="7.42578125" style="1" customWidth="1"/>
    <col min="10200" max="10200" width="5.7109375" style="1" customWidth="1"/>
    <col min="10201" max="10201" width="4.7109375" style="1" customWidth="1"/>
    <col min="10202" max="10202" width="5.42578125" style="1" customWidth="1"/>
    <col min="10203" max="10203" width="4.7109375" style="1" customWidth="1"/>
    <col min="10204" max="10204" width="11.85546875" style="1" bestFit="1" customWidth="1"/>
    <col min="10205" max="10207" width="8.85546875" style="1"/>
    <col min="10208" max="10208" width="15.28515625" style="1" bestFit="1" customWidth="1"/>
    <col min="10209" max="10447" width="8.85546875" style="1"/>
    <col min="10448" max="10448" width="22.28515625" style="1" customWidth="1"/>
    <col min="10449" max="10449" width="17.140625" style="1" customWidth="1"/>
    <col min="10450" max="10450" width="5.28515625" style="1" customWidth="1"/>
    <col min="10451" max="10451" width="15.7109375" style="1" customWidth="1"/>
    <col min="10452" max="10452" width="21.42578125" style="1" customWidth="1"/>
    <col min="10453" max="10453" width="20.7109375" style="1" customWidth="1"/>
    <col min="10454" max="10454" width="5.140625" style="1" customWidth="1"/>
    <col min="10455" max="10455" width="7.42578125" style="1" customWidth="1"/>
    <col min="10456" max="10456" width="5.7109375" style="1" customWidth="1"/>
    <col min="10457" max="10457" width="4.7109375" style="1" customWidth="1"/>
    <col min="10458" max="10458" width="5.42578125" style="1" customWidth="1"/>
    <col min="10459" max="10459" width="4.7109375" style="1" customWidth="1"/>
    <col min="10460" max="10460" width="11.85546875" style="1" bestFit="1" customWidth="1"/>
    <col min="10461" max="10463" width="8.85546875" style="1"/>
    <col min="10464" max="10464" width="15.28515625" style="1" bestFit="1" customWidth="1"/>
    <col min="10465" max="10703" width="8.85546875" style="1"/>
    <col min="10704" max="10704" width="22.28515625" style="1" customWidth="1"/>
    <col min="10705" max="10705" width="17.140625" style="1" customWidth="1"/>
    <col min="10706" max="10706" width="5.28515625" style="1" customWidth="1"/>
    <col min="10707" max="10707" width="15.7109375" style="1" customWidth="1"/>
    <col min="10708" max="10708" width="21.42578125" style="1" customWidth="1"/>
    <col min="10709" max="10709" width="20.7109375" style="1" customWidth="1"/>
    <col min="10710" max="10710" width="5.140625" style="1" customWidth="1"/>
    <col min="10711" max="10711" width="7.42578125" style="1" customWidth="1"/>
    <col min="10712" max="10712" width="5.7109375" style="1" customWidth="1"/>
    <col min="10713" max="10713" width="4.7109375" style="1" customWidth="1"/>
    <col min="10714" max="10714" width="5.42578125" style="1" customWidth="1"/>
    <col min="10715" max="10715" width="4.7109375" style="1" customWidth="1"/>
    <col min="10716" max="10716" width="11.85546875" style="1" bestFit="1" customWidth="1"/>
    <col min="10717" max="10719" width="8.85546875" style="1"/>
    <col min="10720" max="10720" width="15.28515625" style="1" bestFit="1" customWidth="1"/>
    <col min="10721" max="10959" width="8.85546875" style="1"/>
    <col min="10960" max="10960" width="22.28515625" style="1" customWidth="1"/>
    <col min="10961" max="10961" width="17.140625" style="1" customWidth="1"/>
    <col min="10962" max="10962" width="5.28515625" style="1" customWidth="1"/>
    <col min="10963" max="10963" width="15.7109375" style="1" customWidth="1"/>
    <col min="10964" max="10964" width="21.42578125" style="1" customWidth="1"/>
    <col min="10965" max="10965" width="20.7109375" style="1" customWidth="1"/>
    <col min="10966" max="10966" width="5.140625" style="1" customWidth="1"/>
    <col min="10967" max="10967" width="7.42578125" style="1" customWidth="1"/>
    <col min="10968" max="10968" width="5.7109375" style="1" customWidth="1"/>
    <col min="10969" max="10969" width="4.7109375" style="1" customWidth="1"/>
    <col min="10970" max="10970" width="5.42578125" style="1" customWidth="1"/>
    <col min="10971" max="10971" width="4.7109375" style="1" customWidth="1"/>
    <col min="10972" max="10972" width="11.85546875" style="1" bestFit="1" customWidth="1"/>
    <col min="10973" max="10975" width="8.85546875" style="1"/>
    <col min="10976" max="10976" width="15.28515625" style="1" bestFit="1" customWidth="1"/>
    <col min="10977" max="11215" width="8.85546875" style="1"/>
    <col min="11216" max="11216" width="22.28515625" style="1" customWidth="1"/>
    <col min="11217" max="11217" width="17.140625" style="1" customWidth="1"/>
    <col min="11218" max="11218" width="5.28515625" style="1" customWidth="1"/>
    <col min="11219" max="11219" width="15.7109375" style="1" customWidth="1"/>
    <col min="11220" max="11220" width="21.42578125" style="1" customWidth="1"/>
    <col min="11221" max="11221" width="20.7109375" style="1" customWidth="1"/>
    <col min="11222" max="11222" width="5.140625" style="1" customWidth="1"/>
    <col min="11223" max="11223" width="7.42578125" style="1" customWidth="1"/>
    <col min="11224" max="11224" width="5.7109375" style="1" customWidth="1"/>
    <col min="11225" max="11225" width="4.7109375" style="1" customWidth="1"/>
    <col min="11226" max="11226" width="5.42578125" style="1" customWidth="1"/>
    <col min="11227" max="11227" width="4.7109375" style="1" customWidth="1"/>
    <col min="11228" max="11228" width="11.85546875" style="1" bestFit="1" customWidth="1"/>
    <col min="11229" max="11231" width="8.85546875" style="1"/>
    <col min="11232" max="11232" width="15.28515625" style="1" bestFit="1" customWidth="1"/>
    <col min="11233" max="11471" width="8.85546875" style="1"/>
    <col min="11472" max="11472" width="22.28515625" style="1" customWidth="1"/>
    <col min="11473" max="11473" width="17.140625" style="1" customWidth="1"/>
    <col min="11474" max="11474" width="5.28515625" style="1" customWidth="1"/>
    <col min="11475" max="11475" width="15.7109375" style="1" customWidth="1"/>
    <col min="11476" max="11476" width="21.42578125" style="1" customWidth="1"/>
    <col min="11477" max="11477" width="20.7109375" style="1" customWidth="1"/>
    <col min="11478" max="11478" width="5.140625" style="1" customWidth="1"/>
    <col min="11479" max="11479" width="7.42578125" style="1" customWidth="1"/>
    <col min="11480" max="11480" width="5.7109375" style="1" customWidth="1"/>
    <col min="11481" max="11481" width="4.7109375" style="1" customWidth="1"/>
    <col min="11482" max="11482" width="5.42578125" style="1" customWidth="1"/>
    <col min="11483" max="11483" width="4.7109375" style="1" customWidth="1"/>
    <col min="11484" max="11484" width="11.85546875" style="1" bestFit="1" customWidth="1"/>
    <col min="11485" max="11487" width="8.85546875" style="1"/>
    <col min="11488" max="11488" width="15.28515625" style="1" bestFit="1" customWidth="1"/>
    <col min="11489" max="11727" width="8.85546875" style="1"/>
    <col min="11728" max="11728" width="22.28515625" style="1" customWidth="1"/>
    <col min="11729" max="11729" width="17.140625" style="1" customWidth="1"/>
    <col min="11730" max="11730" width="5.28515625" style="1" customWidth="1"/>
    <col min="11731" max="11731" width="15.7109375" style="1" customWidth="1"/>
    <col min="11732" max="11732" width="21.42578125" style="1" customWidth="1"/>
    <col min="11733" max="11733" width="20.7109375" style="1" customWidth="1"/>
    <col min="11734" max="11734" width="5.140625" style="1" customWidth="1"/>
    <col min="11735" max="11735" width="7.42578125" style="1" customWidth="1"/>
    <col min="11736" max="11736" width="5.7109375" style="1" customWidth="1"/>
    <col min="11737" max="11737" width="4.7109375" style="1" customWidth="1"/>
    <col min="11738" max="11738" width="5.42578125" style="1" customWidth="1"/>
    <col min="11739" max="11739" width="4.7109375" style="1" customWidth="1"/>
    <col min="11740" max="11740" width="11.85546875" style="1" bestFit="1" customWidth="1"/>
    <col min="11741" max="11743" width="8.85546875" style="1"/>
    <col min="11744" max="11744" width="15.28515625" style="1" bestFit="1" customWidth="1"/>
    <col min="11745" max="11983" width="8.85546875" style="1"/>
    <col min="11984" max="11984" width="22.28515625" style="1" customWidth="1"/>
    <col min="11985" max="11985" width="17.140625" style="1" customWidth="1"/>
    <col min="11986" max="11986" width="5.28515625" style="1" customWidth="1"/>
    <col min="11987" max="11987" width="15.7109375" style="1" customWidth="1"/>
    <col min="11988" max="11988" width="21.42578125" style="1" customWidth="1"/>
    <col min="11989" max="11989" width="20.7109375" style="1" customWidth="1"/>
    <col min="11990" max="11990" width="5.140625" style="1" customWidth="1"/>
    <col min="11991" max="11991" width="7.42578125" style="1" customWidth="1"/>
    <col min="11992" max="11992" width="5.7109375" style="1" customWidth="1"/>
    <col min="11993" max="11993" width="4.7109375" style="1" customWidth="1"/>
    <col min="11994" max="11994" width="5.42578125" style="1" customWidth="1"/>
    <col min="11995" max="11995" width="4.7109375" style="1" customWidth="1"/>
    <col min="11996" max="11996" width="11.85546875" style="1" bestFit="1" customWidth="1"/>
    <col min="11997" max="11999" width="8.85546875" style="1"/>
    <col min="12000" max="12000" width="15.28515625" style="1" bestFit="1" customWidth="1"/>
    <col min="12001" max="12239" width="8.85546875" style="1"/>
    <col min="12240" max="12240" width="22.28515625" style="1" customWidth="1"/>
    <col min="12241" max="12241" width="17.140625" style="1" customWidth="1"/>
    <col min="12242" max="12242" width="5.28515625" style="1" customWidth="1"/>
    <col min="12243" max="12243" width="15.7109375" style="1" customWidth="1"/>
    <col min="12244" max="12244" width="21.42578125" style="1" customWidth="1"/>
    <col min="12245" max="12245" width="20.7109375" style="1" customWidth="1"/>
    <col min="12246" max="12246" width="5.140625" style="1" customWidth="1"/>
    <col min="12247" max="12247" width="7.42578125" style="1" customWidth="1"/>
    <col min="12248" max="12248" width="5.7109375" style="1" customWidth="1"/>
    <col min="12249" max="12249" width="4.7109375" style="1" customWidth="1"/>
    <col min="12250" max="12250" width="5.42578125" style="1" customWidth="1"/>
    <col min="12251" max="12251" width="4.7109375" style="1" customWidth="1"/>
    <col min="12252" max="12252" width="11.85546875" style="1" bestFit="1" customWidth="1"/>
    <col min="12253" max="12255" width="8.85546875" style="1"/>
    <col min="12256" max="12256" width="15.28515625" style="1" bestFit="1" customWidth="1"/>
    <col min="12257" max="12495" width="8.85546875" style="1"/>
    <col min="12496" max="12496" width="22.28515625" style="1" customWidth="1"/>
    <col min="12497" max="12497" width="17.140625" style="1" customWidth="1"/>
    <col min="12498" max="12498" width="5.28515625" style="1" customWidth="1"/>
    <col min="12499" max="12499" width="15.7109375" style="1" customWidth="1"/>
    <col min="12500" max="12500" width="21.42578125" style="1" customWidth="1"/>
    <col min="12501" max="12501" width="20.7109375" style="1" customWidth="1"/>
    <col min="12502" max="12502" width="5.140625" style="1" customWidth="1"/>
    <col min="12503" max="12503" width="7.42578125" style="1" customWidth="1"/>
    <col min="12504" max="12504" width="5.7109375" style="1" customWidth="1"/>
    <col min="12505" max="12505" width="4.7109375" style="1" customWidth="1"/>
    <col min="12506" max="12506" width="5.42578125" style="1" customWidth="1"/>
    <col min="12507" max="12507" width="4.7109375" style="1" customWidth="1"/>
    <col min="12508" max="12508" width="11.85546875" style="1" bestFit="1" customWidth="1"/>
    <col min="12509" max="12511" width="8.85546875" style="1"/>
    <col min="12512" max="12512" width="15.28515625" style="1" bestFit="1" customWidth="1"/>
    <col min="12513" max="12751" width="8.85546875" style="1"/>
    <col min="12752" max="12752" width="22.28515625" style="1" customWidth="1"/>
    <col min="12753" max="12753" width="17.140625" style="1" customWidth="1"/>
    <col min="12754" max="12754" width="5.28515625" style="1" customWidth="1"/>
    <col min="12755" max="12755" width="15.7109375" style="1" customWidth="1"/>
    <col min="12756" max="12756" width="21.42578125" style="1" customWidth="1"/>
    <col min="12757" max="12757" width="20.7109375" style="1" customWidth="1"/>
    <col min="12758" max="12758" width="5.140625" style="1" customWidth="1"/>
    <col min="12759" max="12759" width="7.42578125" style="1" customWidth="1"/>
    <col min="12760" max="12760" width="5.7109375" style="1" customWidth="1"/>
    <col min="12761" max="12761" width="4.7109375" style="1" customWidth="1"/>
    <col min="12762" max="12762" width="5.42578125" style="1" customWidth="1"/>
    <col min="12763" max="12763" width="4.7109375" style="1" customWidth="1"/>
    <col min="12764" max="12764" width="11.85546875" style="1" bestFit="1" customWidth="1"/>
    <col min="12765" max="12767" width="8.85546875" style="1"/>
    <col min="12768" max="12768" width="15.28515625" style="1" bestFit="1" customWidth="1"/>
    <col min="12769" max="13007" width="8.85546875" style="1"/>
    <col min="13008" max="13008" width="22.28515625" style="1" customWidth="1"/>
    <col min="13009" max="13009" width="17.140625" style="1" customWidth="1"/>
    <col min="13010" max="13010" width="5.28515625" style="1" customWidth="1"/>
    <col min="13011" max="13011" width="15.7109375" style="1" customWidth="1"/>
    <col min="13012" max="13012" width="21.42578125" style="1" customWidth="1"/>
    <col min="13013" max="13013" width="20.7109375" style="1" customWidth="1"/>
    <col min="13014" max="13014" width="5.140625" style="1" customWidth="1"/>
    <col min="13015" max="13015" width="7.42578125" style="1" customWidth="1"/>
    <col min="13016" max="13016" width="5.7109375" style="1" customWidth="1"/>
    <col min="13017" max="13017" width="4.7109375" style="1" customWidth="1"/>
    <col min="13018" max="13018" width="5.42578125" style="1" customWidth="1"/>
    <col min="13019" max="13019" width="4.7109375" style="1" customWidth="1"/>
    <col min="13020" max="13020" width="11.85546875" style="1" bestFit="1" customWidth="1"/>
    <col min="13021" max="13023" width="8.85546875" style="1"/>
    <col min="13024" max="13024" width="15.28515625" style="1" bestFit="1" customWidth="1"/>
    <col min="13025" max="13263" width="8.85546875" style="1"/>
    <col min="13264" max="13264" width="22.28515625" style="1" customWidth="1"/>
    <col min="13265" max="13265" width="17.140625" style="1" customWidth="1"/>
    <col min="13266" max="13266" width="5.28515625" style="1" customWidth="1"/>
    <col min="13267" max="13267" width="15.7109375" style="1" customWidth="1"/>
    <col min="13268" max="13268" width="21.42578125" style="1" customWidth="1"/>
    <col min="13269" max="13269" width="20.7109375" style="1" customWidth="1"/>
    <col min="13270" max="13270" width="5.140625" style="1" customWidth="1"/>
    <col min="13271" max="13271" width="7.42578125" style="1" customWidth="1"/>
    <col min="13272" max="13272" width="5.7109375" style="1" customWidth="1"/>
    <col min="13273" max="13273" width="4.7109375" style="1" customWidth="1"/>
    <col min="13274" max="13274" width="5.42578125" style="1" customWidth="1"/>
    <col min="13275" max="13275" width="4.7109375" style="1" customWidth="1"/>
    <col min="13276" max="13276" width="11.85546875" style="1" bestFit="1" customWidth="1"/>
    <col min="13277" max="13279" width="8.85546875" style="1"/>
    <col min="13280" max="13280" width="15.28515625" style="1" bestFit="1" customWidth="1"/>
    <col min="13281" max="13519" width="8.85546875" style="1"/>
    <col min="13520" max="13520" width="22.28515625" style="1" customWidth="1"/>
    <col min="13521" max="13521" width="17.140625" style="1" customWidth="1"/>
    <col min="13522" max="13522" width="5.28515625" style="1" customWidth="1"/>
    <col min="13523" max="13523" width="15.7109375" style="1" customWidth="1"/>
    <col min="13524" max="13524" width="21.42578125" style="1" customWidth="1"/>
    <col min="13525" max="13525" width="20.7109375" style="1" customWidth="1"/>
    <col min="13526" max="13526" width="5.140625" style="1" customWidth="1"/>
    <col min="13527" max="13527" width="7.42578125" style="1" customWidth="1"/>
    <col min="13528" max="13528" width="5.7109375" style="1" customWidth="1"/>
    <col min="13529" max="13529" width="4.7109375" style="1" customWidth="1"/>
    <col min="13530" max="13530" width="5.42578125" style="1" customWidth="1"/>
    <col min="13531" max="13531" width="4.7109375" style="1" customWidth="1"/>
    <col min="13532" max="13532" width="11.85546875" style="1" bestFit="1" customWidth="1"/>
    <col min="13533" max="13535" width="8.85546875" style="1"/>
    <col min="13536" max="13536" width="15.28515625" style="1" bestFit="1" customWidth="1"/>
    <col min="13537" max="13775" width="8.85546875" style="1"/>
    <col min="13776" max="13776" width="22.28515625" style="1" customWidth="1"/>
    <col min="13777" max="13777" width="17.140625" style="1" customWidth="1"/>
    <col min="13778" max="13778" width="5.28515625" style="1" customWidth="1"/>
    <col min="13779" max="13779" width="15.7109375" style="1" customWidth="1"/>
    <col min="13780" max="13780" width="21.42578125" style="1" customWidth="1"/>
    <col min="13781" max="13781" width="20.7109375" style="1" customWidth="1"/>
    <col min="13782" max="13782" width="5.140625" style="1" customWidth="1"/>
    <col min="13783" max="13783" width="7.42578125" style="1" customWidth="1"/>
    <col min="13784" max="13784" width="5.7109375" style="1" customWidth="1"/>
    <col min="13785" max="13785" width="4.7109375" style="1" customWidth="1"/>
    <col min="13786" max="13786" width="5.42578125" style="1" customWidth="1"/>
    <col min="13787" max="13787" width="4.7109375" style="1" customWidth="1"/>
    <col min="13788" max="13788" width="11.85546875" style="1" bestFit="1" customWidth="1"/>
    <col min="13789" max="13791" width="8.85546875" style="1"/>
    <col min="13792" max="13792" width="15.28515625" style="1" bestFit="1" customWidth="1"/>
    <col min="13793" max="14031" width="8.85546875" style="1"/>
    <col min="14032" max="14032" width="22.28515625" style="1" customWidth="1"/>
    <col min="14033" max="14033" width="17.140625" style="1" customWidth="1"/>
    <col min="14034" max="14034" width="5.28515625" style="1" customWidth="1"/>
    <col min="14035" max="14035" width="15.7109375" style="1" customWidth="1"/>
    <col min="14036" max="14036" width="21.42578125" style="1" customWidth="1"/>
    <col min="14037" max="14037" width="20.7109375" style="1" customWidth="1"/>
    <col min="14038" max="14038" width="5.140625" style="1" customWidth="1"/>
    <col min="14039" max="14039" width="7.42578125" style="1" customWidth="1"/>
    <col min="14040" max="14040" width="5.7109375" style="1" customWidth="1"/>
    <col min="14041" max="14041" width="4.7109375" style="1" customWidth="1"/>
    <col min="14042" max="14042" width="5.42578125" style="1" customWidth="1"/>
    <col min="14043" max="14043" width="4.7109375" style="1" customWidth="1"/>
    <col min="14044" max="14044" width="11.85546875" style="1" bestFit="1" customWidth="1"/>
    <col min="14045" max="14047" width="8.85546875" style="1"/>
    <col min="14048" max="14048" width="15.28515625" style="1" bestFit="1" customWidth="1"/>
    <col min="14049" max="14287" width="8.85546875" style="1"/>
    <col min="14288" max="14288" width="22.28515625" style="1" customWidth="1"/>
    <col min="14289" max="14289" width="17.140625" style="1" customWidth="1"/>
    <col min="14290" max="14290" width="5.28515625" style="1" customWidth="1"/>
    <col min="14291" max="14291" width="15.7109375" style="1" customWidth="1"/>
    <col min="14292" max="14292" width="21.42578125" style="1" customWidth="1"/>
    <col min="14293" max="14293" width="20.7109375" style="1" customWidth="1"/>
    <col min="14294" max="14294" width="5.140625" style="1" customWidth="1"/>
    <col min="14295" max="14295" width="7.42578125" style="1" customWidth="1"/>
    <col min="14296" max="14296" width="5.7109375" style="1" customWidth="1"/>
    <col min="14297" max="14297" width="4.7109375" style="1" customWidth="1"/>
    <col min="14298" max="14298" width="5.42578125" style="1" customWidth="1"/>
    <col min="14299" max="14299" width="4.7109375" style="1" customWidth="1"/>
    <col min="14300" max="14300" width="11.85546875" style="1" bestFit="1" customWidth="1"/>
    <col min="14301" max="14303" width="8.85546875" style="1"/>
    <col min="14304" max="14304" width="15.28515625" style="1" bestFit="1" customWidth="1"/>
    <col min="14305" max="14543" width="8.85546875" style="1"/>
    <col min="14544" max="14544" width="22.28515625" style="1" customWidth="1"/>
    <col min="14545" max="14545" width="17.140625" style="1" customWidth="1"/>
    <col min="14546" max="14546" width="5.28515625" style="1" customWidth="1"/>
    <col min="14547" max="14547" width="15.7109375" style="1" customWidth="1"/>
    <col min="14548" max="14548" width="21.42578125" style="1" customWidth="1"/>
    <col min="14549" max="14549" width="20.7109375" style="1" customWidth="1"/>
    <col min="14550" max="14550" width="5.140625" style="1" customWidth="1"/>
    <col min="14551" max="14551" width="7.42578125" style="1" customWidth="1"/>
    <col min="14552" max="14552" width="5.7109375" style="1" customWidth="1"/>
    <col min="14553" max="14553" width="4.7109375" style="1" customWidth="1"/>
    <col min="14554" max="14554" width="5.42578125" style="1" customWidth="1"/>
    <col min="14555" max="14555" width="4.7109375" style="1" customWidth="1"/>
    <col min="14556" max="14556" width="11.85546875" style="1" bestFit="1" customWidth="1"/>
    <col min="14557" max="14559" width="8.85546875" style="1"/>
    <col min="14560" max="14560" width="15.28515625" style="1" bestFit="1" customWidth="1"/>
    <col min="14561" max="14799" width="8.85546875" style="1"/>
    <col min="14800" max="14800" width="22.28515625" style="1" customWidth="1"/>
    <col min="14801" max="14801" width="17.140625" style="1" customWidth="1"/>
    <col min="14802" max="14802" width="5.28515625" style="1" customWidth="1"/>
    <col min="14803" max="14803" width="15.7109375" style="1" customWidth="1"/>
    <col min="14804" max="14804" width="21.42578125" style="1" customWidth="1"/>
    <col min="14805" max="14805" width="20.7109375" style="1" customWidth="1"/>
    <col min="14806" max="14806" width="5.140625" style="1" customWidth="1"/>
    <col min="14807" max="14807" width="7.42578125" style="1" customWidth="1"/>
    <col min="14808" max="14808" width="5.7109375" style="1" customWidth="1"/>
    <col min="14809" max="14809" width="4.7109375" style="1" customWidth="1"/>
    <col min="14810" max="14810" width="5.42578125" style="1" customWidth="1"/>
    <col min="14811" max="14811" width="4.7109375" style="1" customWidth="1"/>
    <col min="14812" max="14812" width="11.85546875" style="1" bestFit="1" customWidth="1"/>
    <col min="14813" max="14815" width="8.85546875" style="1"/>
    <col min="14816" max="14816" width="15.28515625" style="1" bestFit="1" customWidth="1"/>
    <col min="14817" max="15055" width="8.85546875" style="1"/>
    <col min="15056" max="15056" width="22.28515625" style="1" customWidth="1"/>
    <col min="15057" max="15057" width="17.140625" style="1" customWidth="1"/>
    <col min="15058" max="15058" width="5.28515625" style="1" customWidth="1"/>
    <col min="15059" max="15059" width="15.7109375" style="1" customWidth="1"/>
    <col min="15060" max="15060" width="21.42578125" style="1" customWidth="1"/>
    <col min="15061" max="15061" width="20.7109375" style="1" customWidth="1"/>
    <col min="15062" max="15062" width="5.140625" style="1" customWidth="1"/>
    <col min="15063" max="15063" width="7.42578125" style="1" customWidth="1"/>
    <col min="15064" max="15064" width="5.7109375" style="1" customWidth="1"/>
    <col min="15065" max="15065" width="4.7109375" style="1" customWidth="1"/>
    <col min="15066" max="15066" width="5.42578125" style="1" customWidth="1"/>
    <col min="15067" max="15067" width="4.7109375" style="1" customWidth="1"/>
    <col min="15068" max="15068" width="11.85546875" style="1" bestFit="1" customWidth="1"/>
    <col min="15069" max="15071" width="8.85546875" style="1"/>
    <col min="15072" max="15072" width="15.28515625" style="1" bestFit="1" customWidth="1"/>
    <col min="15073" max="15311" width="8.85546875" style="1"/>
    <col min="15312" max="15312" width="22.28515625" style="1" customWidth="1"/>
    <col min="15313" max="15313" width="17.140625" style="1" customWidth="1"/>
    <col min="15314" max="15314" width="5.28515625" style="1" customWidth="1"/>
    <col min="15315" max="15315" width="15.7109375" style="1" customWidth="1"/>
    <col min="15316" max="15316" width="21.42578125" style="1" customWidth="1"/>
    <col min="15317" max="15317" width="20.7109375" style="1" customWidth="1"/>
    <col min="15318" max="15318" width="5.140625" style="1" customWidth="1"/>
    <col min="15319" max="15319" width="7.42578125" style="1" customWidth="1"/>
    <col min="15320" max="15320" width="5.7109375" style="1" customWidth="1"/>
    <col min="15321" max="15321" width="4.7109375" style="1" customWidth="1"/>
    <col min="15322" max="15322" width="5.42578125" style="1" customWidth="1"/>
    <col min="15323" max="15323" width="4.7109375" style="1" customWidth="1"/>
    <col min="15324" max="15324" width="11.85546875" style="1" bestFit="1" customWidth="1"/>
    <col min="15325" max="15327" width="8.85546875" style="1"/>
    <col min="15328" max="15328" width="15.28515625" style="1" bestFit="1" customWidth="1"/>
    <col min="15329" max="15567" width="8.85546875" style="1"/>
    <col min="15568" max="15568" width="22.28515625" style="1" customWidth="1"/>
    <col min="15569" max="15569" width="17.140625" style="1" customWidth="1"/>
    <col min="15570" max="15570" width="5.28515625" style="1" customWidth="1"/>
    <col min="15571" max="15571" width="15.7109375" style="1" customWidth="1"/>
    <col min="15572" max="15572" width="21.42578125" style="1" customWidth="1"/>
    <col min="15573" max="15573" width="20.7109375" style="1" customWidth="1"/>
    <col min="15574" max="15574" width="5.140625" style="1" customWidth="1"/>
    <col min="15575" max="15575" width="7.42578125" style="1" customWidth="1"/>
    <col min="15576" max="15576" width="5.7109375" style="1" customWidth="1"/>
    <col min="15577" max="15577" width="4.7109375" style="1" customWidth="1"/>
    <col min="15578" max="15578" width="5.42578125" style="1" customWidth="1"/>
    <col min="15579" max="15579" width="4.7109375" style="1" customWidth="1"/>
    <col min="15580" max="15580" width="11.85546875" style="1" bestFit="1" customWidth="1"/>
    <col min="15581" max="15583" width="8.85546875" style="1"/>
    <col min="15584" max="15584" width="15.28515625" style="1" bestFit="1" customWidth="1"/>
    <col min="15585" max="15823" width="8.85546875" style="1"/>
    <col min="15824" max="15824" width="22.28515625" style="1" customWidth="1"/>
    <col min="15825" max="15825" width="17.140625" style="1" customWidth="1"/>
    <col min="15826" max="15826" width="5.28515625" style="1" customWidth="1"/>
    <col min="15827" max="15827" width="15.7109375" style="1" customWidth="1"/>
    <col min="15828" max="15828" width="21.42578125" style="1" customWidth="1"/>
    <col min="15829" max="15829" width="20.7109375" style="1" customWidth="1"/>
    <col min="15830" max="15830" width="5.140625" style="1" customWidth="1"/>
    <col min="15831" max="15831" width="7.42578125" style="1" customWidth="1"/>
    <col min="15832" max="15832" width="5.7109375" style="1" customWidth="1"/>
    <col min="15833" max="15833" width="4.7109375" style="1" customWidth="1"/>
    <col min="15834" max="15834" width="5.42578125" style="1" customWidth="1"/>
    <col min="15835" max="15835" width="4.7109375" style="1" customWidth="1"/>
    <col min="15836" max="15836" width="11.85546875" style="1" bestFit="1" customWidth="1"/>
    <col min="15837" max="15839" width="8.85546875" style="1"/>
    <col min="15840" max="15840" width="15.28515625" style="1" bestFit="1" customWidth="1"/>
    <col min="15841" max="16079" width="8.85546875" style="1"/>
    <col min="16080" max="16080" width="22.28515625" style="1" customWidth="1"/>
    <col min="16081" max="16081" width="17.140625" style="1" customWidth="1"/>
    <col min="16082" max="16082" width="5.28515625" style="1" customWidth="1"/>
    <col min="16083" max="16083" width="15.7109375" style="1" customWidth="1"/>
    <col min="16084" max="16084" width="21.42578125" style="1" customWidth="1"/>
    <col min="16085" max="16085" width="20.7109375" style="1" customWidth="1"/>
    <col min="16086" max="16086" width="5.140625" style="1" customWidth="1"/>
    <col min="16087" max="16087" width="7.42578125" style="1" customWidth="1"/>
    <col min="16088" max="16088" width="5.7109375" style="1" customWidth="1"/>
    <col min="16089" max="16089" width="4.7109375" style="1" customWidth="1"/>
    <col min="16090" max="16090" width="5.42578125" style="1" customWidth="1"/>
    <col min="16091" max="16091" width="4.7109375" style="1" customWidth="1"/>
    <col min="16092" max="16092" width="11.85546875" style="1" bestFit="1" customWidth="1"/>
    <col min="16093" max="16095" width="8.85546875" style="1"/>
    <col min="16096" max="16096" width="15.28515625" style="1" bestFit="1" customWidth="1"/>
    <col min="16097" max="16384" width="8.85546875" style="1"/>
  </cols>
  <sheetData>
    <row r="1" spans="1:11" ht="15" customHeight="1" thickTop="1">
      <c r="A1" s="769"/>
      <c r="B1" s="953" t="s">
        <v>141</v>
      </c>
      <c r="C1" s="953"/>
      <c r="D1" s="953"/>
      <c r="E1" s="953"/>
      <c r="F1" s="953"/>
      <c r="G1" s="953"/>
      <c r="H1" s="953"/>
      <c r="I1" s="953"/>
      <c r="J1" s="953"/>
      <c r="K1" s="954"/>
    </row>
    <row r="2" spans="1:11" ht="75" customHeight="1">
      <c r="A2" s="770"/>
      <c r="B2" s="955" t="s">
        <v>142</v>
      </c>
      <c r="C2" s="955"/>
      <c r="D2" s="955"/>
      <c r="E2" s="955"/>
      <c r="F2" s="955"/>
      <c r="G2" s="955"/>
      <c r="H2" s="955"/>
      <c r="I2" s="955"/>
      <c r="J2" s="955"/>
      <c r="K2" s="956"/>
    </row>
    <row r="3" spans="1:11" ht="47.25" customHeight="1" thickBot="1">
      <c r="A3" s="780" t="s">
        <v>143</v>
      </c>
      <c r="B3" s="960" t="s">
        <v>144</v>
      </c>
      <c r="C3" s="960"/>
      <c r="D3" s="960"/>
      <c r="E3" s="884" t="s">
        <v>145</v>
      </c>
      <c r="F3" s="959" t="s">
        <v>146</v>
      </c>
      <c r="G3" s="959"/>
      <c r="H3" s="959"/>
      <c r="I3" s="957" t="s">
        <v>147</v>
      </c>
      <c r="J3" s="957"/>
      <c r="K3" s="958"/>
    </row>
    <row r="4" spans="1:11" ht="9.6" customHeight="1" thickTop="1">
      <c r="A4" s="1080"/>
      <c r="B4" s="1081"/>
      <c r="C4" s="1081"/>
      <c r="D4" s="1081"/>
      <c r="E4" s="1081"/>
      <c r="F4" s="1081"/>
      <c r="G4" s="1081"/>
      <c r="H4" s="1081"/>
      <c r="I4" s="1081"/>
      <c r="J4" s="1081"/>
      <c r="K4" s="1082"/>
    </row>
    <row r="5" spans="1:11" ht="15" customHeight="1">
      <c r="A5" s="1083" t="s">
        <v>148</v>
      </c>
      <c r="B5" s="1012"/>
      <c r="C5" s="1084" t="s">
        <v>149</v>
      </c>
      <c r="D5" s="1084"/>
      <c r="E5" s="1084"/>
      <c r="F5" s="261"/>
      <c r="G5" s="1012" t="s">
        <v>150</v>
      </c>
      <c r="H5" s="1012"/>
      <c r="I5" s="1085">
        <v>45122</v>
      </c>
      <c r="J5" s="1085"/>
      <c r="K5" s="1086"/>
    </row>
    <row r="6" spans="1:11" ht="17.100000000000001" hidden="1" customHeight="1">
      <c r="A6" s="1087" t="s">
        <v>151</v>
      </c>
      <c r="B6" s="1088"/>
      <c r="C6" s="14"/>
      <c r="D6" s="1089"/>
      <c r="E6" s="1089"/>
      <c r="F6" s="15"/>
      <c r="G6" s="15"/>
      <c r="H6" s="15"/>
      <c r="I6" s="1090"/>
      <c r="J6" s="1090"/>
      <c r="K6" s="1091"/>
    </row>
    <row r="7" spans="1:11" s="2" customFormat="1" ht="12.6" customHeight="1">
      <c r="A7" s="262" t="s">
        <v>152</v>
      </c>
      <c r="B7" s="943">
        <v>7</v>
      </c>
      <c r="C7" s="943"/>
      <c r="D7" s="943"/>
      <c r="E7" s="871" t="s">
        <v>153</v>
      </c>
      <c r="F7" s="1097">
        <v>45143</v>
      </c>
      <c r="G7" s="1098"/>
      <c r="H7" s="738" t="s">
        <v>154</v>
      </c>
      <c r="I7" s="1099">
        <v>45150</v>
      </c>
      <c r="J7" s="1100"/>
      <c r="K7" s="1101"/>
    </row>
    <row r="8" spans="1:11" s="2" customFormat="1" ht="3.75" customHeight="1">
      <c r="A8" s="263"/>
      <c r="B8" s="878"/>
      <c r="C8" s="878"/>
      <c r="D8" s="878"/>
      <c r="E8" s="877"/>
      <c r="F8" s="58"/>
      <c r="G8" s="878"/>
      <c r="H8" s="878"/>
      <c r="I8" s="265"/>
      <c r="J8" s="878"/>
      <c r="K8" s="266"/>
    </row>
    <row r="9" spans="1:11" s="2" customFormat="1" ht="12.6" customHeight="1">
      <c r="A9" s="267" t="s">
        <v>155</v>
      </c>
      <c r="B9" s="878"/>
      <c r="C9" s="878"/>
      <c r="D9" s="878"/>
      <c r="E9" s="18">
        <v>548</v>
      </c>
      <c r="F9" s="260" t="s">
        <v>156</v>
      </c>
      <c r="G9" s="878"/>
      <c r="H9" s="878"/>
      <c r="I9" s="268"/>
      <c r="J9" s="878"/>
      <c r="K9" s="266"/>
    </row>
    <row r="10" spans="1:11" s="2" customFormat="1" ht="12.6" customHeight="1">
      <c r="A10" s="1102" t="s">
        <v>157</v>
      </c>
      <c r="B10" s="961"/>
      <c r="C10" s="961"/>
      <c r="D10" s="961"/>
      <c r="E10" s="18">
        <f>B7*7</f>
        <v>49</v>
      </c>
      <c r="F10" s="260" t="s">
        <v>156</v>
      </c>
      <c r="G10" s="874"/>
      <c r="H10" s="874"/>
      <c r="I10" s="874"/>
      <c r="J10" s="874"/>
      <c r="K10" s="270"/>
    </row>
    <row r="11" spans="1:11" s="2" customFormat="1" ht="12.6" customHeight="1">
      <c r="A11" s="1102" t="s">
        <v>158</v>
      </c>
      <c r="B11" s="961"/>
      <c r="C11" s="961"/>
      <c r="D11" s="961"/>
      <c r="E11" s="19">
        <f>E10/E9</f>
        <v>8.9416058394160586E-2</v>
      </c>
      <c r="F11" s="738"/>
      <c r="G11" s="874"/>
      <c r="H11" s="661"/>
      <c r="I11" s="874"/>
      <c r="J11" s="874"/>
      <c r="K11" s="270"/>
    </row>
    <row r="12" spans="1:11" s="2" customFormat="1" ht="14.25" customHeight="1">
      <c r="A12" s="1102" t="s">
        <v>159</v>
      </c>
      <c r="B12" s="961"/>
      <c r="C12" s="1004" t="s">
        <v>2496</v>
      </c>
      <c r="D12" s="1004"/>
      <c r="E12" s="1004"/>
      <c r="F12" s="1004"/>
      <c r="G12" s="271"/>
      <c r="H12" s="271"/>
      <c r="I12" s="271"/>
      <c r="J12" s="271"/>
      <c r="K12" s="272"/>
    </row>
    <row r="13" spans="1:11" s="2" customFormat="1" ht="9.75" customHeight="1">
      <c r="A13" s="1038" t="s">
        <v>160</v>
      </c>
      <c r="B13" s="1039"/>
      <c r="C13" s="1039"/>
      <c r="D13" s="1039"/>
      <c r="E13" s="1039"/>
      <c r="F13" s="1039"/>
      <c r="G13" s="1039"/>
      <c r="H13" s="1039"/>
      <c r="I13" s="1039"/>
      <c r="J13" s="1039"/>
      <c r="K13" s="1040"/>
    </row>
    <row r="14" spans="1:11" ht="27.75" customHeight="1">
      <c r="A14" s="1092" t="s">
        <v>2475</v>
      </c>
      <c r="B14" s="1093"/>
      <c r="C14" s="1093"/>
      <c r="D14" s="1093"/>
      <c r="E14" s="1093"/>
      <c r="F14" s="1093"/>
      <c r="G14" s="1093"/>
      <c r="H14" s="1093"/>
      <c r="I14" s="1093"/>
      <c r="J14" s="1093"/>
      <c r="K14" s="1094"/>
    </row>
    <row r="15" spans="1:11" ht="12" customHeight="1">
      <c r="A15" s="1038" t="s">
        <v>161</v>
      </c>
      <c r="B15" s="1039"/>
      <c r="C15" s="1039"/>
      <c r="D15" s="1039"/>
      <c r="E15" s="1039"/>
      <c r="F15" s="1039"/>
      <c r="G15" s="1039"/>
      <c r="H15" s="1039"/>
      <c r="I15" s="1039"/>
      <c r="J15" s="1039"/>
      <c r="K15" s="1040"/>
    </row>
    <row r="16" spans="1:11" ht="10.5" customHeight="1">
      <c r="A16" s="1038" t="s">
        <v>162</v>
      </c>
      <c r="B16" s="1039"/>
      <c r="C16" s="1039"/>
      <c r="D16" s="1039"/>
      <c r="E16" s="1039"/>
      <c r="F16" s="1039"/>
      <c r="G16" s="1039"/>
      <c r="H16" s="1039"/>
      <c r="I16" s="1039"/>
      <c r="J16" s="1039"/>
      <c r="K16" s="1040"/>
    </row>
    <row r="17" spans="1:11" ht="10.5" customHeight="1">
      <c r="A17" s="273"/>
      <c r="B17" s="871" t="s">
        <v>163</v>
      </c>
      <c r="C17" s="871"/>
      <c r="D17" s="122" t="s">
        <v>124</v>
      </c>
      <c r="E17" s="9"/>
      <c r="F17" s="871" t="s">
        <v>163</v>
      </c>
      <c r="G17" s="129"/>
      <c r="H17" s="1095" t="s">
        <v>124</v>
      </c>
      <c r="I17" s="1095"/>
      <c r="J17" s="1095"/>
      <c r="K17" s="274"/>
    </row>
    <row r="18" spans="1:11" s="2" customFormat="1" ht="13.5" customHeight="1">
      <c r="A18" s="275" t="s">
        <v>164</v>
      </c>
      <c r="B18" s="276">
        <f>'PROG. SEM'!I4</f>
        <v>2.9388530762874338E-3</v>
      </c>
      <c r="C18" s="277"/>
      <c r="D18" s="123">
        <f>'PROG. SEM'!I5</f>
        <v>2.9427726516347112E-3</v>
      </c>
      <c r="E18" s="10" t="s">
        <v>165</v>
      </c>
      <c r="F18" s="872">
        <f>'PROG. SEM'!I6</f>
        <v>2E-3</v>
      </c>
      <c r="G18" s="130"/>
      <c r="H18" s="1096">
        <f>'PROG. SEM'!I7</f>
        <v>7.5999999999999991E-3</v>
      </c>
      <c r="I18" s="1096"/>
      <c r="J18" s="1096"/>
      <c r="K18" s="278"/>
    </row>
    <row r="19" spans="1:11" s="2" customFormat="1" ht="23.25" customHeight="1">
      <c r="A19" s="275" t="s">
        <v>166</v>
      </c>
      <c r="B19" s="876">
        <f>B18*B28</f>
        <v>9200198.8992023859</v>
      </c>
      <c r="C19" s="280"/>
      <c r="D19" s="279">
        <f>D18*B28</f>
        <v>9212469.2889970746</v>
      </c>
      <c r="E19" s="10" t="s">
        <v>167</v>
      </c>
      <c r="F19" s="876">
        <f>F18*B28</f>
        <v>6261081.2180000003</v>
      </c>
      <c r="G19" s="131"/>
      <c r="H19" s="1070">
        <f>H18*B28</f>
        <v>23792108.628399998</v>
      </c>
      <c r="I19" s="1070"/>
      <c r="J19" s="1070"/>
      <c r="K19" s="278"/>
    </row>
    <row r="20" spans="1:11" s="2" customFormat="1" ht="4.5" customHeight="1">
      <c r="A20" s="275"/>
      <c r="B20" s="281"/>
      <c r="C20" s="282"/>
      <c r="D20" s="124"/>
      <c r="E20" s="10"/>
      <c r="F20" s="132"/>
      <c r="G20" s="133"/>
      <c r="H20" s="134"/>
      <c r="I20" s="134"/>
      <c r="J20" s="134"/>
      <c r="K20" s="278"/>
    </row>
    <row r="21" spans="1:11" s="2" customFormat="1" ht="9" customHeight="1">
      <c r="A21" s="275"/>
      <c r="B21" s="283"/>
      <c r="C21" s="873"/>
      <c r="D21" s="125"/>
      <c r="E21" s="1071" t="s">
        <v>168</v>
      </c>
      <c r="F21" s="132" t="s">
        <v>169</v>
      </c>
      <c r="G21" s="135"/>
      <c r="H21" s="1073">
        <f>+H18-D18</f>
        <v>4.6572273483652879E-3</v>
      </c>
      <c r="I21" s="1073"/>
      <c r="J21" s="1073"/>
      <c r="K21" s="278"/>
    </row>
    <row r="22" spans="1:11" s="2" customFormat="1" ht="12.75" customHeight="1">
      <c r="A22" s="285"/>
      <c r="B22" s="126"/>
      <c r="C22" s="127"/>
      <c r="D22" s="128"/>
      <c r="E22" s="1072"/>
      <c r="F22" s="132" t="s">
        <v>170</v>
      </c>
      <c r="G22" s="135"/>
      <c r="H22" s="1070">
        <f>+H19-D19</f>
        <v>14579639.339402923</v>
      </c>
      <c r="I22" s="1070"/>
      <c r="J22" s="1070"/>
      <c r="K22" s="286"/>
    </row>
    <row r="23" spans="1:11" s="2" customFormat="1" ht="69" hidden="1" customHeight="1">
      <c r="A23" s="1074" t="s">
        <v>171</v>
      </c>
      <c r="B23" s="1075"/>
      <c r="C23" s="1075"/>
      <c r="D23" s="1075"/>
      <c r="E23" s="1075"/>
      <c r="F23" s="1075"/>
      <c r="G23" s="1075"/>
      <c r="H23" s="1075"/>
      <c r="I23" s="1075"/>
      <c r="J23" s="1075"/>
      <c r="K23" s="1076"/>
    </row>
    <row r="24" spans="1:11" ht="9.75" customHeight="1" thickBot="1">
      <c r="A24" s="1077" t="s">
        <v>172</v>
      </c>
      <c r="B24" s="1078"/>
      <c r="C24" s="1078"/>
      <c r="D24" s="1078"/>
      <c r="E24" s="1078"/>
      <c r="F24" s="1078"/>
      <c r="G24" s="1078"/>
      <c r="H24" s="1078"/>
      <c r="I24" s="1078"/>
      <c r="J24" s="1078"/>
      <c r="K24" s="1079"/>
    </row>
    <row r="25" spans="1:11" s="2" customFormat="1" ht="10.5" customHeight="1">
      <c r="A25" s="1103" t="s">
        <v>173</v>
      </c>
      <c r="B25" s="1104"/>
      <c r="C25" s="1104"/>
      <c r="D25" s="1105"/>
      <c r="E25" s="1103" t="s">
        <v>174</v>
      </c>
      <c r="F25" s="1104"/>
      <c r="G25" s="1104"/>
      <c r="H25" s="1104"/>
      <c r="I25" s="1104"/>
      <c r="J25" s="1104"/>
      <c r="K25" s="1105"/>
    </row>
    <row r="26" spans="1:11" ht="12.75" customHeight="1">
      <c r="A26" s="844" t="s">
        <v>175</v>
      </c>
      <c r="B26" s="1066" t="s">
        <v>2479</v>
      </c>
      <c r="C26" s="1066"/>
      <c r="D26" s="1067"/>
      <c r="E26" s="844" t="s">
        <v>175</v>
      </c>
      <c r="F26" s="1066" t="s">
        <v>2476</v>
      </c>
      <c r="G26" s="1066"/>
      <c r="H26" s="1066"/>
      <c r="I26" s="1066"/>
      <c r="J26" s="1066"/>
      <c r="K26" s="1067"/>
    </row>
    <row r="27" spans="1:11" ht="12.75" customHeight="1">
      <c r="A27" s="844" t="s">
        <v>176</v>
      </c>
      <c r="B27" s="1020" t="s">
        <v>2480</v>
      </c>
      <c r="C27" s="1020"/>
      <c r="D27" s="1021"/>
      <c r="E27" s="844" t="s">
        <v>176</v>
      </c>
      <c r="F27" s="1066" t="s">
        <v>2477</v>
      </c>
      <c r="G27" s="1066"/>
      <c r="H27" s="1066"/>
      <c r="I27" s="1066"/>
      <c r="J27" s="1066"/>
      <c r="K27" s="1067"/>
    </row>
    <row r="28" spans="1:11" ht="12.75" customHeight="1">
      <c r="A28" s="844" t="s">
        <v>177</v>
      </c>
      <c r="B28" s="1068">
        <v>3130540609</v>
      </c>
      <c r="C28" s="1068"/>
      <c r="D28" s="1068"/>
      <c r="E28" s="844" t="s">
        <v>177</v>
      </c>
      <c r="F28" s="1068">
        <v>537129527</v>
      </c>
      <c r="G28" s="1068"/>
      <c r="H28" s="1068"/>
      <c r="I28" s="1068"/>
      <c r="J28" s="1068"/>
      <c r="K28" s="1069"/>
    </row>
    <row r="29" spans="1:11" ht="22.5" customHeight="1">
      <c r="A29" s="844" t="s">
        <v>179</v>
      </c>
      <c r="B29" s="1068" t="s">
        <v>184</v>
      </c>
      <c r="C29" s="1068"/>
      <c r="D29" s="1068"/>
      <c r="E29" s="844" t="s">
        <v>179</v>
      </c>
      <c r="F29" s="1060" t="s">
        <v>184</v>
      </c>
      <c r="G29" s="1060"/>
      <c r="H29" s="1060"/>
      <c r="I29" s="1060"/>
      <c r="J29" s="1060"/>
      <c r="K29" s="1061"/>
    </row>
    <row r="30" spans="1:11" ht="12.75" customHeight="1">
      <c r="A30" s="844" t="s">
        <v>178</v>
      </c>
      <c r="B30" s="1063" t="s">
        <v>2478</v>
      </c>
      <c r="C30" s="1063"/>
      <c r="D30" s="1064"/>
      <c r="E30" s="844" t="s">
        <v>178</v>
      </c>
      <c r="F30" s="1065" t="s">
        <v>2478</v>
      </c>
      <c r="G30" s="1066"/>
      <c r="H30" s="1066"/>
      <c r="I30" s="1066"/>
      <c r="J30" s="1066"/>
      <c r="K30" s="1067"/>
    </row>
    <row r="31" spans="1:11" ht="12.75" customHeight="1">
      <c r="A31" s="844" t="s">
        <v>180</v>
      </c>
      <c r="B31" s="1060" t="s">
        <v>184</v>
      </c>
      <c r="C31" s="1060"/>
      <c r="D31" s="1061"/>
      <c r="E31" s="844" t="s">
        <v>180</v>
      </c>
      <c r="F31" s="1065" t="s">
        <v>2478</v>
      </c>
      <c r="G31" s="1066"/>
      <c r="H31" s="1066"/>
      <c r="I31" s="1066"/>
      <c r="J31" s="1066"/>
      <c r="K31" s="1067"/>
    </row>
    <row r="32" spans="1:11" ht="12.75" customHeight="1">
      <c r="A32" s="844" t="s">
        <v>181</v>
      </c>
      <c r="B32" s="1019">
        <v>45100</v>
      </c>
      <c r="C32" s="1019"/>
      <c r="D32" s="1062"/>
      <c r="E32" s="844" t="s">
        <v>181</v>
      </c>
      <c r="F32" s="1022">
        <v>45100</v>
      </c>
      <c r="G32" s="1022"/>
      <c r="H32" s="1022"/>
      <c r="I32" s="1022"/>
      <c r="J32" s="1022"/>
      <c r="K32" s="1023"/>
    </row>
    <row r="33" spans="1:11" ht="12.75" customHeight="1">
      <c r="A33" s="844" t="s">
        <v>182</v>
      </c>
      <c r="B33" s="1019">
        <v>45648</v>
      </c>
      <c r="C33" s="1020"/>
      <c r="D33" s="1021"/>
      <c r="E33" s="844" t="s">
        <v>182</v>
      </c>
      <c r="F33" s="1022">
        <v>45648</v>
      </c>
      <c r="G33" s="1022"/>
      <c r="H33" s="1022"/>
      <c r="I33" s="1022"/>
      <c r="J33" s="1022"/>
      <c r="K33" s="1023"/>
    </row>
    <row r="34" spans="1:11" ht="18" customHeight="1">
      <c r="A34" s="844" t="s">
        <v>183</v>
      </c>
      <c r="B34" s="1060" t="s">
        <v>184</v>
      </c>
      <c r="C34" s="1060"/>
      <c r="D34" s="1061"/>
      <c r="E34" s="844" t="s">
        <v>183</v>
      </c>
      <c r="F34" s="1060" t="s">
        <v>184</v>
      </c>
      <c r="G34" s="1060"/>
      <c r="H34" s="1060"/>
      <c r="I34" s="1060"/>
      <c r="J34" s="1060"/>
      <c r="K34" s="1061"/>
    </row>
    <row r="35" spans="1:11" ht="18" customHeight="1">
      <c r="A35" s="844" t="s">
        <v>185</v>
      </c>
      <c r="B35" s="1060" t="s">
        <v>184</v>
      </c>
      <c r="C35" s="1060"/>
      <c r="D35" s="1061"/>
      <c r="E35" s="844" t="s">
        <v>185</v>
      </c>
      <c r="F35" s="1060" t="s">
        <v>184</v>
      </c>
      <c r="G35" s="1060"/>
      <c r="H35" s="1060"/>
      <c r="I35" s="1060"/>
      <c r="J35" s="1060"/>
      <c r="K35" s="1061"/>
    </row>
    <row r="36" spans="1:11" ht="18" customHeight="1">
      <c r="A36" s="844" t="s">
        <v>186</v>
      </c>
      <c r="B36" s="1060" t="s">
        <v>184</v>
      </c>
      <c r="C36" s="1060"/>
      <c r="D36" s="1061"/>
      <c r="E36" s="844" t="s">
        <v>186</v>
      </c>
      <c r="F36" s="1019" t="s">
        <v>184</v>
      </c>
      <c r="G36" s="1019"/>
      <c r="H36" s="1019"/>
      <c r="I36" s="1019"/>
      <c r="J36" s="1019"/>
      <c r="K36" s="1062"/>
    </row>
    <row r="37" spans="1:11" ht="17.25" customHeight="1">
      <c r="A37" s="844" t="s">
        <v>187</v>
      </c>
      <c r="B37" s="1019">
        <v>45648</v>
      </c>
      <c r="C37" s="1020"/>
      <c r="D37" s="1021"/>
      <c r="E37" s="844" t="s">
        <v>187</v>
      </c>
      <c r="F37" s="1022">
        <v>45648</v>
      </c>
      <c r="G37" s="1022"/>
      <c r="H37" s="1022"/>
      <c r="I37" s="1022"/>
      <c r="J37" s="1022"/>
      <c r="K37" s="1023"/>
    </row>
    <row r="38" spans="1:11" ht="18.75" customHeight="1" thickBot="1">
      <c r="A38" s="845" t="s">
        <v>188</v>
      </c>
      <c r="B38" s="1017">
        <f>B28</f>
        <v>3130540609</v>
      </c>
      <c r="C38" s="1017"/>
      <c r="D38" s="1018"/>
      <c r="E38" s="845" t="s">
        <v>188</v>
      </c>
      <c r="F38" s="1017">
        <f>F28</f>
        <v>537129527</v>
      </c>
      <c r="G38" s="1017"/>
      <c r="H38" s="1017"/>
      <c r="I38" s="1017"/>
      <c r="J38" s="1017"/>
      <c r="K38" s="1018"/>
    </row>
    <row r="39" spans="1:11" ht="15.75" customHeight="1">
      <c r="A39" s="1035" t="s">
        <v>189</v>
      </c>
      <c r="B39" s="1036"/>
      <c r="C39" s="1036"/>
      <c r="D39" s="1036"/>
      <c r="E39" s="1036"/>
      <c r="F39" s="1036"/>
      <c r="G39" s="1036"/>
      <c r="H39" s="1036"/>
      <c r="I39" s="1036"/>
      <c r="J39" s="1036"/>
      <c r="K39" s="1037"/>
    </row>
    <row r="40" spans="1:11" ht="15.75" customHeight="1" thickBot="1">
      <c r="A40" s="1038" t="s">
        <v>190</v>
      </c>
      <c r="B40" s="1039"/>
      <c r="C40" s="1039"/>
      <c r="D40" s="1039"/>
      <c r="E40" s="1039"/>
      <c r="F40" s="1039"/>
      <c r="G40" s="1039"/>
      <c r="H40" s="1039"/>
      <c r="I40" s="1039"/>
      <c r="J40" s="1039"/>
      <c r="K40" s="1040"/>
    </row>
    <row r="41" spans="1:11" ht="87" customHeight="1" thickTop="1">
      <c r="A41" s="1041" t="s">
        <v>2523</v>
      </c>
      <c r="B41" s="1042"/>
      <c r="C41" s="1042"/>
      <c r="D41" s="1042"/>
      <c r="E41" s="1042"/>
      <c r="F41" s="1042"/>
      <c r="G41" s="1042"/>
      <c r="H41" s="1042"/>
      <c r="I41" s="1042"/>
      <c r="J41" s="1042"/>
      <c r="K41" s="1043"/>
    </row>
    <row r="42" spans="1:11" ht="11.25" customHeight="1">
      <c r="A42" s="1044" t="s">
        <v>2482</v>
      </c>
      <c r="B42" s="1045"/>
      <c r="C42" s="1045"/>
      <c r="D42" s="1045"/>
      <c r="E42" s="1045"/>
      <c r="F42" s="1045"/>
      <c r="G42" s="1045"/>
      <c r="H42" s="1045"/>
      <c r="I42" s="1045"/>
      <c r="J42" s="1045"/>
      <c r="K42" s="1046"/>
    </row>
    <row r="43" spans="1:11" ht="11.25" customHeight="1">
      <c r="A43" s="1189" t="s">
        <v>2525</v>
      </c>
      <c r="B43" s="1190"/>
      <c r="C43" s="1190"/>
      <c r="D43" s="1190"/>
      <c r="E43" s="1190"/>
      <c r="F43" s="1190"/>
      <c r="G43" s="1190"/>
      <c r="H43" s="1190"/>
      <c r="I43" s="1190"/>
      <c r="J43" s="1190"/>
      <c r="K43" s="1191"/>
    </row>
    <row r="44" spans="1:11" ht="307.5" customHeight="1" thickBot="1">
      <c r="A44" s="1192"/>
      <c r="B44" s="1193"/>
      <c r="C44" s="1193"/>
      <c r="D44" s="1193"/>
      <c r="E44" s="1193"/>
      <c r="F44" s="1193"/>
      <c r="G44" s="1193"/>
      <c r="H44" s="1193"/>
      <c r="I44" s="1193"/>
      <c r="J44" s="1193"/>
      <c r="K44" s="1194"/>
    </row>
    <row r="45" spans="1:11" ht="11.25" customHeight="1" thickTop="1" thickBot="1">
      <c r="A45" s="1044" t="s">
        <v>2483</v>
      </c>
      <c r="B45" s="1045"/>
      <c r="C45" s="1045"/>
      <c r="D45" s="1045"/>
      <c r="E45" s="1045"/>
      <c r="F45" s="1045"/>
      <c r="G45" s="1045"/>
      <c r="H45" s="1045"/>
      <c r="I45" s="1045"/>
      <c r="J45" s="1045"/>
      <c r="K45" s="1046"/>
    </row>
    <row r="46" spans="1:11" ht="294" customHeight="1" thickTop="1" thickBot="1">
      <c r="A46" s="1024" t="s">
        <v>2524</v>
      </c>
      <c r="B46" s="1025"/>
      <c r="C46" s="1025"/>
      <c r="D46" s="1025"/>
      <c r="E46" s="1025"/>
      <c r="F46" s="1025"/>
      <c r="G46" s="1025"/>
      <c r="H46" s="1025"/>
      <c r="I46" s="1025"/>
      <c r="J46" s="1025"/>
      <c r="K46" s="1026"/>
    </row>
    <row r="47" spans="1:11" ht="16.5" customHeight="1" thickTop="1" thickBot="1">
      <c r="A47" s="1047" t="s">
        <v>2484</v>
      </c>
      <c r="B47" s="1048"/>
      <c r="C47" s="1048"/>
      <c r="D47" s="1048"/>
      <c r="E47" s="1048"/>
      <c r="F47" s="1048"/>
      <c r="G47" s="1048"/>
      <c r="H47" s="1048"/>
      <c r="I47" s="1048"/>
      <c r="J47" s="1048"/>
      <c r="K47" s="1049"/>
    </row>
    <row r="48" spans="1:11" ht="39.75" customHeight="1" thickTop="1" thickBot="1">
      <c r="A48" s="1024" t="s">
        <v>2512</v>
      </c>
      <c r="B48" s="1025"/>
      <c r="C48" s="1025"/>
      <c r="D48" s="1025"/>
      <c r="E48" s="1025"/>
      <c r="F48" s="1025"/>
      <c r="G48" s="1025"/>
      <c r="H48" s="1025"/>
      <c r="I48" s="1025"/>
      <c r="J48" s="1025"/>
      <c r="K48" s="1026"/>
    </row>
    <row r="49" spans="1:11" ht="3.75" customHeight="1" thickTop="1" thickBot="1">
      <c r="A49" s="1027"/>
      <c r="B49" s="1028"/>
      <c r="C49" s="1028"/>
      <c r="D49" s="1028"/>
      <c r="E49" s="1028"/>
      <c r="F49" s="1028"/>
      <c r="G49" s="1028"/>
      <c r="H49" s="1028"/>
      <c r="I49" s="1028"/>
      <c r="J49" s="1028"/>
      <c r="K49" s="1029"/>
    </row>
    <row r="50" spans="1:11" ht="83.25" customHeight="1" thickBot="1">
      <c r="A50" s="1030" t="s">
        <v>2526</v>
      </c>
      <c r="B50" s="1031"/>
      <c r="C50" s="1031"/>
      <c r="D50" s="1031"/>
      <c r="E50" s="1031"/>
      <c r="F50" s="1031"/>
      <c r="G50" s="1031"/>
      <c r="H50" s="1031"/>
      <c r="I50" s="1031"/>
      <c r="J50" s="1031"/>
      <c r="K50" s="1032"/>
    </row>
    <row r="51" spans="1:11" ht="39.950000000000003" hidden="1" customHeight="1">
      <c r="A51" s="1050"/>
      <c r="B51" s="1051"/>
      <c r="C51" s="1051"/>
      <c r="D51" s="1051"/>
      <c r="E51" s="1051"/>
      <c r="F51" s="1051"/>
      <c r="G51" s="1051"/>
      <c r="H51" s="1051"/>
      <c r="I51" s="1051"/>
      <c r="J51" s="1051"/>
      <c r="K51" s="1052"/>
    </row>
    <row r="52" spans="1:11" ht="7.5" hidden="1" customHeight="1">
      <c r="A52" s="1053"/>
      <c r="B52" s="1054"/>
      <c r="C52" s="1054"/>
      <c r="D52" s="1054"/>
      <c r="E52" s="1054"/>
      <c r="F52" s="1054"/>
      <c r="G52" s="1054"/>
      <c r="H52" s="1054"/>
      <c r="I52" s="1054"/>
      <c r="J52" s="1054"/>
      <c r="K52" s="1055"/>
    </row>
    <row r="53" spans="1:11" ht="30" hidden="1" customHeight="1">
      <c r="A53" s="1056"/>
      <c r="B53" s="1057"/>
      <c r="C53" s="1057"/>
      <c r="D53" s="1057"/>
      <c r="E53" s="1057"/>
      <c r="F53" s="1057"/>
      <c r="G53" s="1057"/>
      <c r="H53" s="1057"/>
      <c r="I53" s="1057"/>
      <c r="J53" s="1057"/>
      <c r="K53" s="1058"/>
    </row>
    <row r="54" spans="1:11" ht="23.25" hidden="1" customHeight="1">
      <c r="A54" s="1059"/>
      <c r="B54" s="967"/>
      <c r="C54" s="967"/>
      <c r="D54" s="967"/>
      <c r="E54" s="967"/>
      <c r="F54" s="967"/>
      <c r="G54" s="967"/>
      <c r="H54" s="967"/>
      <c r="I54" s="967"/>
      <c r="J54" s="967"/>
      <c r="K54" s="968"/>
    </row>
    <row r="55" spans="1:11" ht="81.75" hidden="1" customHeight="1">
      <c r="A55" s="966"/>
      <c r="B55" s="967"/>
      <c r="C55" s="967"/>
      <c r="D55" s="967"/>
      <c r="E55" s="967"/>
      <c r="F55" s="967"/>
      <c r="G55" s="967"/>
      <c r="H55" s="967"/>
      <c r="I55" s="967"/>
      <c r="J55" s="967"/>
      <c r="K55" s="968"/>
    </row>
    <row r="56" spans="1:11" ht="34.5" hidden="1" customHeight="1">
      <c r="A56" s="966"/>
      <c r="B56" s="967"/>
      <c r="C56" s="967"/>
      <c r="D56" s="967"/>
      <c r="E56" s="967"/>
      <c r="F56" s="967"/>
      <c r="G56" s="967"/>
      <c r="H56" s="967"/>
      <c r="I56" s="967"/>
      <c r="J56" s="967"/>
      <c r="K56" s="968"/>
    </row>
    <row r="57" spans="1:11" ht="166.5" hidden="1" customHeight="1">
      <c r="A57" s="969"/>
      <c r="B57" s="970"/>
      <c r="C57" s="970"/>
      <c r="D57" s="970"/>
      <c r="E57" s="970"/>
      <c r="F57" s="970"/>
      <c r="G57" s="970"/>
      <c r="H57" s="970"/>
      <c r="I57" s="970"/>
      <c r="J57" s="970"/>
      <c r="K57" s="971"/>
    </row>
    <row r="58" spans="1:11" ht="102" hidden="1" customHeight="1">
      <c r="A58" s="966"/>
      <c r="B58" s="967"/>
      <c r="C58" s="967"/>
      <c r="D58" s="967"/>
      <c r="E58" s="967"/>
      <c r="F58" s="967"/>
      <c r="G58" s="967"/>
      <c r="H58" s="967"/>
      <c r="I58" s="967"/>
      <c r="J58" s="967"/>
      <c r="K58" s="968"/>
    </row>
    <row r="59" spans="1:11" ht="135" hidden="1" customHeight="1">
      <c r="A59" s="969"/>
      <c r="B59" s="970"/>
      <c r="C59" s="970"/>
      <c r="D59" s="970"/>
      <c r="E59" s="970"/>
      <c r="F59" s="970"/>
      <c r="G59" s="970"/>
      <c r="H59" s="970"/>
      <c r="I59" s="970"/>
      <c r="J59" s="970"/>
      <c r="K59" s="971"/>
    </row>
    <row r="60" spans="1:11" ht="57" hidden="1" customHeight="1">
      <c r="A60" s="966"/>
      <c r="B60" s="967"/>
      <c r="C60" s="967"/>
      <c r="D60" s="967"/>
      <c r="E60" s="967"/>
      <c r="F60" s="967"/>
      <c r="G60" s="967"/>
      <c r="H60" s="967"/>
      <c r="I60" s="967"/>
      <c r="J60" s="967"/>
      <c r="K60" s="968"/>
    </row>
    <row r="61" spans="1:11" ht="225.75" hidden="1" customHeight="1">
      <c r="A61" s="1056"/>
      <c r="B61" s="1057"/>
      <c r="C61" s="1057"/>
      <c r="D61" s="1057"/>
      <c r="E61" s="1057"/>
      <c r="F61" s="1057"/>
      <c r="G61" s="1057"/>
      <c r="H61" s="1057"/>
      <c r="I61" s="1057"/>
      <c r="J61" s="1057"/>
      <c r="K61" s="1058"/>
    </row>
    <row r="62" spans="1:11" ht="15" customHeight="1">
      <c r="A62" s="972" t="s">
        <v>191</v>
      </c>
      <c r="B62" s="973"/>
      <c r="C62" s="973"/>
      <c r="D62" s="973"/>
      <c r="E62" s="973"/>
      <c r="F62" s="973"/>
      <c r="G62" s="973"/>
      <c r="H62" s="973"/>
      <c r="I62" s="973"/>
      <c r="J62" s="973"/>
      <c r="K62" s="974"/>
    </row>
    <row r="63" spans="1:11" ht="15" customHeight="1">
      <c r="A63" s="934" t="s">
        <v>192</v>
      </c>
      <c r="B63" s="935"/>
      <c r="C63" s="935"/>
      <c r="D63" s="935"/>
      <c r="E63" s="935"/>
      <c r="F63" s="935"/>
      <c r="G63" s="935"/>
      <c r="H63" s="935"/>
      <c r="I63" s="935"/>
      <c r="J63" s="935"/>
      <c r="K63" s="936"/>
    </row>
    <row r="64" spans="1:11" ht="15" customHeight="1">
      <c r="A64" s="962" t="s">
        <v>193</v>
      </c>
      <c r="B64" s="963"/>
      <c r="C64" s="875">
        <v>0</v>
      </c>
      <c r="D64" s="886"/>
      <c r="E64" s="964" t="s">
        <v>194</v>
      </c>
      <c r="F64" s="964"/>
      <c r="G64" s="875">
        <v>0</v>
      </c>
      <c r="H64" s="885"/>
      <c r="I64" s="885"/>
      <c r="J64" s="885"/>
      <c r="K64" s="782"/>
    </row>
    <row r="65" spans="1:11" ht="15" customHeight="1">
      <c r="A65" s="964" t="s">
        <v>194</v>
      </c>
      <c r="B65" s="964"/>
      <c r="C65" s="875">
        <v>0</v>
      </c>
      <c r="D65" s="886"/>
      <c r="E65" s="964" t="s">
        <v>195</v>
      </c>
      <c r="F65" s="965"/>
      <c r="G65" s="783">
        <v>0</v>
      </c>
      <c r="H65" s="885"/>
      <c r="I65" s="885"/>
      <c r="J65" s="885"/>
      <c r="K65" s="782"/>
    </row>
    <row r="66" spans="1:11" ht="15" customHeight="1">
      <c r="A66" s="964" t="s">
        <v>196</v>
      </c>
      <c r="B66" s="964"/>
      <c r="C66" s="875">
        <v>0</v>
      </c>
      <c r="D66" s="886"/>
      <c r="E66" s="964" t="s">
        <v>197</v>
      </c>
      <c r="F66" s="964"/>
      <c r="G66" s="875">
        <v>0</v>
      </c>
      <c r="H66" s="885"/>
      <c r="I66" s="885"/>
      <c r="J66" s="885"/>
      <c r="K66" s="782"/>
    </row>
    <row r="67" spans="1:11" ht="126" customHeight="1">
      <c r="A67" s="962" t="s">
        <v>198</v>
      </c>
      <c r="B67" s="964"/>
      <c r="C67" s="933"/>
      <c r="D67" s="933"/>
      <c r="E67" s="933"/>
      <c r="F67" s="933"/>
      <c r="G67" s="933"/>
      <c r="H67" s="933"/>
      <c r="I67" s="784"/>
      <c r="J67" s="784"/>
      <c r="K67" s="785"/>
    </row>
    <row r="68" spans="1:11" ht="15" customHeight="1">
      <c r="A68" s="961" t="s">
        <v>200</v>
      </c>
      <c r="B68" s="961"/>
      <c r="C68" s="961"/>
      <c r="D68" s="961"/>
      <c r="E68" s="961"/>
      <c r="F68" s="961"/>
      <c r="G68" s="961"/>
      <c r="H68" s="961"/>
      <c r="I68" s="961"/>
      <c r="J68" s="961"/>
      <c r="K68" s="961"/>
    </row>
    <row r="69" spans="1:11" ht="15" customHeight="1">
      <c r="A69" s="962" t="s">
        <v>193</v>
      </c>
      <c r="B69" s="963"/>
      <c r="C69" s="875">
        <v>0</v>
      </c>
      <c r="D69" s="886"/>
      <c r="E69" s="964" t="s">
        <v>194</v>
      </c>
      <c r="F69" s="964"/>
      <c r="G69" s="875">
        <v>0</v>
      </c>
      <c r="H69" s="885"/>
      <c r="I69" s="885"/>
      <c r="J69" s="885"/>
      <c r="K69" s="885"/>
    </row>
    <row r="70" spans="1:11" ht="15" customHeight="1">
      <c r="A70" s="964" t="s">
        <v>194</v>
      </c>
      <c r="B70" s="964"/>
      <c r="C70" s="875">
        <v>0</v>
      </c>
      <c r="D70" s="886"/>
      <c r="E70" s="964" t="s">
        <v>195</v>
      </c>
      <c r="F70" s="965"/>
      <c r="G70" s="783">
        <v>0</v>
      </c>
      <c r="H70" s="885"/>
      <c r="I70" s="885"/>
      <c r="J70" s="885"/>
      <c r="K70" s="885"/>
    </row>
    <row r="71" spans="1:11" ht="15" customHeight="1">
      <c r="A71" s="964" t="s">
        <v>196</v>
      </c>
      <c r="B71" s="964"/>
      <c r="C71" s="875">
        <v>0</v>
      </c>
      <c r="D71" s="886"/>
      <c r="E71" s="964" t="s">
        <v>197</v>
      </c>
      <c r="F71" s="964"/>
      <c r="G71" s="875">
        <v>0</v>
      </c>
      <c r="H71" s="885"/>
      <c r="I71" s="885"/>
      <c r="J71" s="885"/>
      <c r="K71" s="885"/>
    </row>
    <row r="72" spans="1:11" ht="76.5" customHeight="1">
      <c r="A72" s="964" t="s">
        <v>198</v>
      </c>
      <c r="B72" s="964"/>
      <c r="C72" s="1004"/>
      <c r="D72" s="1004"/>
      <c r="E72" s="1004"/>
      <c r="F72" s="1004"/>
      <c r="G72" s="1004"/>
      <c r="H72" s="1004"/>
      <c r="I72" s="885"/>
      <c r="J72" s="885"/>
      <c r="K72" s="885"/>
    </row>
    <row r="73" spans="1:11" ht="17.25" customHeight="1">
      <c r="A73" s="1033" t="s">
        <v>202</v>
      </c>
      <c r="B73" s="993"/>
      <c r="C73" s="993"/>
      <c r="D73" s="993"/>
      <c r="E73" s="993"/>
      <c r="F73" s="993"/>
      <c r="G73" s="993"/>
      <c r="H73" s="993"/>
      <c r="I73" s="993"/>
      <c r="J73" s="993"/>
      <c r="K73" s="1034"/>
    </row>
    <row r="74" spans="1:11" s="16" customFormat="1" ht="15" customHeight="1" thickBot="1">
      <c r="A74" s="1009"/>
      <c r="B74" s="1010"/>
      <c r="C74" s="754"/>
      <c r="D74" s="1011"/>
      <c r="E74" s="1011"/>
      <c r="F74" s="755"/>
      <c r="G74" s="754"/>
      <c r="H74" s="1012"/>
      <c r="I74" s="1012"/>
      <c r="J74" s="754"/>
      <c r="K74" s="756"/>
    </row>
    <row r="75" spans="1:11" s="16" customFormat="1" ht="15" customHeight="1">
      <c r="A75" s="1007"/>
      <c r="B75" s="1004"/>
      <c r="C75" s="748"/>
      <c r="D75" s="1013" t="s">
        <v>203</v>
      </c>
      <c r="E75" s="1014"/>
      <c r="F75" s="745">
        <v>3</v>
      </c>
      <c r="G75" s="748"/>
      <c r="H75" s="1004"/>
      <c r="I75" s="1004"/>
      <c r="J75" s="748"/>
      <c r="K75" s="757"/>
    </row>
    <row r="76" spans="1:11" s="16" customFormat="1" ht="15" customHeight="1">
      <c r="A76" s="1007"/>
      <c r="B76" s="1004"/>
      <c r="C76" s="748"/>
      <c r="D76" s="1015" t="s">
        <v>204</v>
      </c>
      <c r="E76" s="1016"/>
      <c r="F76" s="746">
        <v>10</v>
      </c>
      <c r="G76" s="748"/>
      <c r="H76" s="1004"/>
      <c r="I76" s="1004"/>
      <c r="J76" s="748"/>
      <c r="K76" s="757"/>
    </row>
    <row r="77" spans="1:11" s="16" customFormat="1" ht="15.75" customHeight="1" thickBot="1">
      <c r="A77" s="1007"/>
      <c r="B77" s="1004"/>
      <c r="C77" s="748"/>
      <c r="D77" s="1111" t="s">
        <v>205</v>
      </c>
      <c r="E77" s="1112"/>
      <c r="F77" s="747">
        <f>F75+F76</f>
        <v>13</v>
      </c>
      <c r="G77" s="748"/>
      <c r="H77" s="1004"/>
      <c r="I77" s="1004"/>
      <c r="J77" s="748"/>
      <c r="K77" s="757"/>
    </row>
    <row r="78" spans="1:11" s="16" customFormat="1">
      <c r="A78" s="1007"/>
      <c r="B78" s="1004"/>
      <c r="C78" s="748"/>
      <c r="D78" s="1008"/>
      <c r="E78" s="1008"/>
      <c r="F78" s="261"/>
      <c r="G78" s="748"/>
      <c r="H78" s="1004"/>
      <c r="I78" s="1004"/>
      <c r="J78" s="748"/>
      <c r="K78" s="757"/>
    </row>
    <row r="79" spans="1:11" s="16" customFormat="1">
      <c r="A79" s="1007"/>
      <c r="B79" s="1004"/>
      <c r="C79" s="748"/>
      <c r="D79" s="964"/>
      <c r="E79" s="964"/>
      <c r="F79" s="749"/>
      <c r="G79" s="748"/>
      <c r="H79" s="1004"/>
      <c r="I79" s="1004"/>
      <c r="J79" s="748"/>
      <c r="K79" s="757"/>
    </row>
    <row r="80" spans="1:11" s="16" customFormat="1" ht="17.25" customHeight="1">
      <c r="A80" s="1007"/>
      <c r="B80" s="1004"/>
      <c r="C80" s="748"/>
      <c r="D80" s="964"/>
      <c r="E80" s="964"/>
      <c r="F80" s="261"/>
      <c r="G80" s="748"/>
      <c r="H80" s="1004"/>
      <c r="I80" s="1004"/>
      <c r="J80" s="748"/>
      <c r="K80" s="757"/>
    </row>
    <row r="81" spans="1:11" s="16" customFormat="1" ht="17.25" hidden="1" customHeight="1">
      <c r="A81" s="1007"/>
      <c r="B81" s="1004"/>
      <c r="C81" s="748"/>
      <c r="D81" s="964"/>
      <c r="E81" s="964"/>
      <c r="F81" s="261"/>
      <c r="G81" s="748"/>
      <c r="H81" s="1004"/>
      <c r="I81" s="1004"/>
      <c r="J81" s="878"/>
      <c r="K81" s="757"/>
    </row>
    <row r="82" spans="1:11" s="16" customFormat="1" ht="17.25" hidden="1" customHeight="1">
      <c r="A82" s="879"/>
      <c r="B82" s="874"/>
      <c r="C82" s="748"/>
      <c r="D82" s="878"/>
      <c r="E82" s="878"/>
      <c r="F82" s="261"/>
      <c r="G82" s="748"/>
      <c r="H82" s="874"/>
      <c r="I82" s="874"/>
      <c r="J82" s="878"/>
      <c r="K82" s="757"/>
    </row>
    <row r="83" spans="1:11" s="16" customFormat="1" ht="17.25" hidden="1" customHeight="1">
      <c r="A83" s="879"/>
      <c r="B83" s="874"/>
      <c r="C83" s="748"/>
      <c r="D83" s="878"/>
      <c r="E83" s="878"/>
      <c r="F83" s="261"/>
      <c r="G83" s="748"/>
      <c r="H83" s="874"/>
      <c r="I83" s="874"/>
      <c r="J83" s="878"/>
      <c r="K83" s="757"/>
    </row>
    <row r="84" spans="1:11" s="16" customFormat="1" hidden="1">
      <c r="A84" s="879"/>
      <c r="B84" s="874"/>
      <c r="C84" s="748"/>
      <c r="D84" s="878"/>
      <c r="E84" s="878"/>
      <c r="F84" s="261"/>
      <c r="G84" s="748"/>
      <c r="H84" s="874"/>
      <c r="I84" s="874"/>
      <c r="J84" s="878"/>
      <c r="K84" s="757"/>
    </row>
    <row r="85" spans="1:11" s="16" customFormat="1" hidden="1">
      <c r="A85" s="879"/>
      <c r="B85" s="874"/>
      <c r="C85" s="748"/>
      <c r="D85" s="878"/>
      <c r="E85" s="878"/>
      <c r="F85" s="261"/>
      <c r="G85" s="748"/>
      <c r="H85" s="874"/>
      <c r="I85" s="874"/>
      <c r="J85" s="878"/>
      <c r="K85" s="757"/>
    </row>
    <row r="86" spans="1:11" s="16" customFormat="1" hidden="1">
      <c r="A86" s="879"/>
      <c r="B86" s="874"/>
      <c r="C86" s="748"/>
      <c r="D86" s="878"/>
      <c r="E86" s="878"/>
      <c r="F86" s="261"/>
      <c r="G86" s="748"/>
      <c r="H86" s="874"/>
      <c r="I86" s="874"/>
      <c r="J86" s="878"/>
      <c r="K86" s="757"/>
    </row>
    <row r="87" spans="1:11" s="16" customFormat="1" hidden="1">
      <c r="A87" s="879"/>
      <c r="B87" s="874"/>
      <c r="C87" s="748"/>
      <c r="D87" s="878"/>
      <c r="E87" s="878"/>
      <c r="F87" s="261"/>
      <c r="G87" s="748"/>
      <c r="H87" s="874"/>
      <c r="I87" s="874"/>
      <c r="J87" s="878"/>
      <c r="K87" s="757"/>
    </row>
    <row r="88" spans="1:11" s="16" customFormat="1" hidden="1">
      <c r="A88" s="879"/>
      <c r="B88" s="874"/>
      <c r="C88" s="748"/>
      <c r="D88" s="878"/>
      <c r="E88" s="878"/>
      <c r="F88" s="261"/>
      <c r="G88" s="748"/>
      <c r="H88" s="874"/>
      <c r="I88" s="874"/>
      <c r="J88" s="878"/>
      <c r="K88" s="757"/>
    </row>
    <row r="89" spans="1:11" s="16" customFormat="1" hidden="1">
      <c r="A89" s="879"/>
      <c r="B89" s="874"/>
      <c r="C89" s="748"/>
      <c r="D89" s="878"/>
      <c r="E89" s="878"/>
      <c r="F89" s="261"/>
      <c r="G89" s="748"/>
      <c r="H89" s="874"/>
      <c r="I89" s="874"/>
      <c r="J89" s="878"/>
      <c r="K89" s="757"/>
    </row>
    <row r="90" spans="1:11" s="16" customFormat="1" hidden="1">
      <c r="A90" s="879"/>
      <c r="B90" s="874"/>
      <c r="C90" s="748"/>
      <c r="D90" s="878"/>
      <c r="E90" s="878"/>
      <c r="F90" s="261"/>
      <c r="G90" s="748"/>
      <c r="H90" s="874"/>
      <c r="I90" s="874"/>
      <c r="J90" s="878"/>
      <c r="K90" s="757"/>
    </row>
    <row r="91" spans="1:11" s="16" customFormat="1" hidden="1">
      <c r="A91" s="879"/>
      <c r="B91" s="874"/>
      <c r="C91" s="748"/>
      <c r="D91" s="878"/>
      <c r="E91" s="878"/>
      <c r="F91" s="261"/>
      <c r="G91" s="748"/>
      <c r="H91" s="874"/>
      <c r="I91" s="874"/>
      <c r="J91" s="878"/>
      <c r="K91" s="757"/>
    </row>
    <row r="92" spans="1:11" s="16" customFormat="1" hidden="1">
      <c r="A92" s="879"/>
      <c r="B92" s="874"/>
      <c r="C92" s="748"/>
      <c r="D92" s="878"/>
      <c r="E92" s="878"/>
      <c r="F92" s="261"/>
      <c r="G92" s="748"/>
      <c r="H92" s="874"/>
      <c r="I92" s="874"/>
      <c r="J92" s="878"/>
      <c r="K92" s="757"/>
    </row>
    <row r="93" spans="1:11" s="16" customFormat="1" hidden="1">
      <c r="A93" s="879"/>
      <c r="B93" s="874"/>
      <c r="C93" s="748"/>
      <c r="D93" s="878"/>
      <c r="E93" s="878"/>
      <c r="F93" s="261"/>
      <c r="G93" s="748"/>
      <c r="H93" s="874"/>
      <c r="I93" s="874"/>
      <c r="J93" s="878"/>
      <c r="K93" s="757"/>
    </row>
    <row r="94" spans="1:11" s="16" customFormat="1" hidden="1">
      <c r="A94" s="879"/>
      <c r="B94" s="874"/>
      <c r="C94" s="748"/>
      <c r="D94" s="878"/>
      <c r="E94" s="878"/>
      <c r="F94" s="261"/>
      <c r="G94" s="748"/>
      <c r="H94" s="874"/>
      <c r="I94" s="874"/>
      <c r="J94" s="878"/>
      <c r="K94" s="757"/>
    </row>
    <row r="95" spans="1:11" s="16" customFormat="1" hidden="1">
      <c r="A95" s="879"/>
      <c r="B95" s="874"/>
      <c r="C95" s="748"/>
      <c r="D95" s="878"/>
      <c r="E95" s="878"/>
      <c r="F95" s="261"/>
      <c r="G95" s="748"/>
      <c r="H95" s="874"/>
      <c r="I95" s="874"/>
      <c r="J95" s="878"/>
      <c r="K95" s="757"/>
    </row>
    <row r="96" spans="1:11" s="16" customFormat="1" hidden="1">
      <c r="A96" s="879"/>
      <c r="B96" s="874"/>
      <c r="C96" s="748"/>
      <c r="D96" s="878"/>
      <c r="E96" s="878"/>
      <c r="F96" s="261"/>
      <c r="G96" s="748"/>
      <c r="H96" s="874"/>
      <c r="I96" s="874"/>
      <c r="J96" s="878"/>
      <c r="K96" s="757"/>
    </row>
    <row r="97" spans="1:11" s="16" customFormat="1" hidden="1">
      <c r="A97" s="879"/>
      <c r="B97" s="874"/>
      <c r="C97" s="748"/>
      <c r="D97" s="878"/>
      <c r="E97" s="878"/>
      <c r="F97" s="261"/>
      <c r="G97" s="748"/>
      <c r="H97" s="874"/>
      <c r="I97" s="874"/>
      <c r="J97" s="878"/>
      <c r="K97" s="757"/>
    </row>
    <row r="98" spans="1:11" s="16" customFormat="1" hidden="1">
      <c r="A98" s="1002"/>
      <c r="B98" s="1003"/>
      <c r="C98" s="748"/>
      <c r="D98" s="964"/>
      <c r="E98" s="964"/>
      <c r="F98" s="261"/>
      <c r="G98" s="748"/>
      <c r="H98" s="1004"/>
      <c r="I98" s="1004"/>
      <c r="J98" s="878"/>
      <c r="K98" s="757"/>
    </row>
    <row r="99" spans="1:11" s="16" customFormat="1" hidden="1">
      <c r="A99" s="881"/>
      <c r="B99" s="882"/>
      <c r="C99" s="748"/>
      <c r="D99" s="878"/>
      <c r="E99" s="878"/>
      <c r="F99" s="261"/>
      <c r="G99" s="748"/>
      <c r="H99" s="874"/>
      <c r="I99" s="874"/>
      <c r="J99" s="878"/>
      <c r="K99" s="757"/>
    </row>
    <row r="100" spans="1:11" s="16" customFormat="1">
      <c r="A100" s="1002"/>
      <c r="B100" s="1003"/>
      <c r="C100" s="748"/>
      <c r="D100" s="964"/>
      <c r="E100" s="964"/>
      <c r="F100" s="750"/>
      <c r="G100" s="748"/>
      <c r="H100" s="1004"/>
      <c r="I100" s="1004"/>
      <c r="J100" s="878"/>
      <c r="K100" s="757"/>
    </row>
    <row r="101" spans="1:11" s="16" customFormat="1">
      <c r="A101" s="881"/>
      <c r="B101" s="882"/>
      <c r="C101" s="748"/>
      <c r="D101" s="878"/>
      <c r="E101" s="878"/>
      <c r="F101" s="750"/>
      <c r="G101" s="748"/>
      <c r="H101" s="874"/>
      <c r="I101" s="874"/>
      <c r="J101" s="878"/>
      <c r="K101" s="757"/>
    </row>
    <row r="102" spans="1:11" s="16" customFormat="1">
      <c r="A102" s="881"/>
      <c r="B102" s="882"/>
      <c r="C102" s="748"/>
      <c r="D102" s="878"/>
      <c r="E102" s="878"/>
      <c r="F102" s="750"/>
      <c r="G102" s="748"/>
      <c r="H102" s="874"/>
      <c r="I102" s="874"/>
      <c r="J102" s="878"/>
      <c r="K102" s="757"/>
    </row>
    <row r="103" spans="1:11" s="16" customFormat="1">
      <c r="A103" s="881"/>
      <c r="B103" s="882"/>
      <c r="C103" s="748"/>
      <c r="D103" s="878"/>
      <c r="E103" s="878"/>
      <c r="F103" s="750"/>
      <c r="G103" s="748"/>
      <c r="H103" s="874"/>
      <c r="I103" s="874"/>
      <c r="J103" s="878"/>
      <c r="K103" s="757"/>
    </row>
    <row r="104" spans="1:11" s="16" customFormat="1">
      <c r="A104" s="881"/>
      <c r="B104" s="882"/>
      <c r="C104" s="748"/>
      <c r="D104" s="878"/>
      <c r="E104" s="878"/>
      <c r="F104" s="750"/>
      <c r="G104" s="748"/>
      <c r="H104" s="874"/>
      <c r="I104" s="874"/>
      <c r="J104" s="878"/>
      <c r="K104" s="757"/>
    </row>
    <row r="105" spans="1:11" s="16" customFormat="1">
      <c r="A105" s="881"/>
      <c r="B105" s="882"/>
      <c r="C105" s="748"/>
      <c r="D105" s="878"/>
      <c r="E105" s="878"/>
      <c r="F105" s="750"/>
      <c r="G105" s="748"/>
      <c r="H105" s="874"/>
      <c r="I105" s="874"/>
      <c r="J105" s="878"/>
      <c r="K105" s="757"/>
    </row>
    <row r="106" spans="1:11" s="16" customFormat="1">
      <c r="A106" s="760"/>
      <c r="B106" s="761"/>
      <c r="C106" s="18"/>
      <c r="D106" s="260"/>
      <c r="E106" s="260"/>
      <c r="F106" s="762"/>
      <c r="G106" s="18"/>
      <c r="H106" s="763"/>
      <c r="I106" s="763"/>
      <c r="J106" s="260"/>
      <c r="K106" s="764"/>
    </row>
    <row r="107" spans="1:11" s="16" customFormat="1">
      <c r="A107" s="1005" t="s">
        <v>206</v>
      </c>
      <c r="B107" s="1005"/>
      <c r="C107" s="1005"/>
      <c r="D107" s="1005"/>
      <c r="E107" s="1005"/>
      <c r="F107" s="1005"/>
      <c r="G107" s="1005"/>
      <c r="H107" s="1005"/>
      <c r="I107" s="1005"/>
      <c r="J107" s="1005"/>
      <c r="K107" s="1005"/>
    </row>
    <row r="108" spans="1:11" s="16" customFormat="1">
      <c r="A108" s="765"/>
      <c r="B108" s="766"/>
      <c r="C108" s="754"/>
      <c r="D108" s="738"/>
      <c r="E108" s="738"/>
      <c r="F108" s="767"/>
      <c r="G108" s="754"/>
      <c r="H108" s="880"/>
      <c r="I108" s="880"/>
      <c r="J108" s="738"/>
      <c r="K108" s="756"/>
    </row>
    <row r="109" spans="1:11" s="16" customFormat="1" ht="33.75" customHeight="1">
      <c r="A109" s="881"/>
      <c r="B109" s="870" t="s">
        <v>207</v>
      </c>
      <c r="C109" s="1006" t="s">
        <v>208</v>
      </c>
      <c r="D109" s="1006"/>
      <c r="E109" s="870" t="s">
        <v>209</v>
      </c>
      <c r="F109" s="1006" t="s">
        <v>210</v>
      </c>
      <c r="G109" s="1006"/>
      <c r="H109" s="1006"/>
      <c r="I109" s="874"/>
      <c r="J109" s="878"/>
      <c r="K109" s="757"/>
    </row>
    <row r="110" spans="1:11" s="16" customFormat="1">
      <c r="A110" s="881"/>
      <c r="B110" s="890"/>
      <c r="C110" s="952">
        <v>0</v>
      </c>
      <c r="D110" s="952"/>
      <c r="E110" s="869">
        <v>0</v>
      </c>
      <c r="F110" s="952"/>
      <c r="G110" s="952"/>
      <c r="H110" s="952"/>
      <c r="I110" s="874"/>
      <c r="J110" s="878"/>
      <c r="K110" s="757"/>
    </row>
    <row r="111" spans="1:11" s="16" customFormat="1">
      <c r="A111" s="881"/>
      <c r="B111" s="869"/>
      <c r="C111" s="952">
        <v>0</v>
      </c>
      <c r="D111" s="952"/>
      <c r="E111" s="869">
        <v>0</v>
      </c>
      <c r="F111" s="952"/>
      <c r="G111" s="952"/>
      <c r="H111" s="952"/>
      <c r="I111" s="874"/>
      <c r="J111" s="878"/>
      <c r="K111" s="757"/>
    </row>
    <row r="112" spans="1:11" s="16" customFormat="1">
      <c r="A112" s="881"/>
      <c r="B112" s="777"/>
      <c r="C112" s="952">
        <v>0</v>
      </c>
      <c r="D112" s="952"/>
      <c r="E112" s="869">
        <v>0</v>
      </c>
      <c r="F112" s="952"/>
      <c r="G112" s="952"/>
      <c r="H112" s="952"/>
      <c r="I112" s="874"/>
      <c r="J112" s="878"/>
      <c r="K112" s="757"/>
    </row>
    <row r="113" spans="1:11" s="16" customFormat="1">
      <c r="A113" s="881"/>
      <c r="B113" s="777"/>
      <c r="C113" s="952">
        <v>0</v>
      </c>
      <c r="D113" s="952"/>
      <c r="E113" s="869">
        <v>0</v>
      </c>
      <c r="F113" s="952"/>
      <c r="G113" s="952"/>
      <c r="H113" s="952"/>
      <c r="I113" s="874"/>
      <c r="J113" s="878"/>
      <c r="K113" s="757"/>
    </row>
    <row r="114" spans="1:11" s="16" customFormat="1">
      <c r="A114" s="881"/>
      <c r="B114" s="777"/>
      <c r="C114" s="952">
        <v>0</v>
      </c>
      <c r="D114" s="952"/>
      <c r="E114" s="869">
        <v>0</v>
      </c>
      <c r="F114" s="952"/>
      <c r="G114" s="952"/>
      <c r="H114" s="952"/>
      <c r="I114" s="874"/>
      <c r="J114" s="878"/>
      <c r="K114" s="757"/>
    </row>
    <row r="115" spans="1:11" s="16" customFormat="1">
      <c r="A115" s="881"/>
      <c r="B115" s="777"/>
      <c r="C115" s="952">
        <v>0</v>
      </c>
      <c r="D115" s="952"/>
      <c r="E115" s="869">
        <v>0</v>
      </c>
      <c r="F115" s="952"/>
      <c r="G115" s="952"/>
      <c r="H115" s="952"/>
      <c r="I115" s="874"/>
      <c r="J115" s="878"/>
      <c r="K115" s="757"/>
    </row>
    <row r="116" spans="1:11" s="16" customFormat="1">
      <c r="A116" s="881"/>
      <c r="B116" s="777"/>
      <c r="C116" s="952">
        <v>0</v>
      </c>
      <c r="D116" s="952"/>
      <c r="E116" s="869">
        <v>0</v>
      </c>
      <c r="F116" s="952"/>
      <c r="G116" s="952"/>
      <c r="H116" s="952"/>
      <c r="I116" s="874"/>
      <c r="J116" s="878"/>
      <c r="K116" s="757"/>
    </row>
    <row r="117" spans="1:11" s="16" customFormat="1">
      <c r="A117" s="881"/>
      <c r="B117" s="777"/>
      <c r="C117" s="952">
        <v>0</v>
      </c>
      <c r="D117" s="952"/>
      <c r="E117" s="869">
        <v>0</v>
      </c>
      <c r="F117" s="952"/>
      <c r="G117" s="952"/>
      <c r="H117" s="952"/>
      <c r="I117" s="874"/>
      <c r="J117" s="878"/>
      <c r="K117" s="757"/>
    </row>
    <row r="118" spans="1:11" s="16" customFormat="1">
      <c r="A118" s="881"/>
      <c r="B118" s="777"/>
      <c r="C118" s="952">
        <v>0</v>
      </c>
      <c r="D118" s="952"/>
      <c r="E118" s="869">
        <v>0</v>
      </c>
      <c r="F118" s="952"/>
      <c r="G118" s="952"/>
      <c r="H118" s="952"/>
      <c r="I118" s="874"/>
      <c r="J118" s="878"/>
      <c r="K118" s="757"/>
    </row>
    <row r="119" spans="1:11" s="16" customFormat="1">
      <c r="A119" s="881"/>
      <c r="B119" s="777"/>
      <c r="C119" s="952">
        <v>0</v>
      </c>
      <c r="D119" s="952"/>
      <c r="E119" s="869">
        <v>0</v>
      </c>
      <c r="F119" s="952"/>
      <c r="G119" s="952"/>
      <c r="H119" s="952"/>
      <c r="I119" s="874"/>
      <c r="J119" s="878"/>
      <c r="K119" s="757"/>
    </row>
    <row r="120" spans="1:11" s="16" customFormat="1">
      <c r="A120" s="881"/>
      <c r="B120" s="777"/>
      <c r="C120" s="952">
        <v>0</v>
      </c>
      <c r="D120" s="952"/>
      <c r="E120" s="869">
        <v>0</v>
      </c>
      <c r="F120" s="952"/>
      <c r="G120" s="952"/>
      <c r="H120" s="952"/>
      <c r="I120" s="874"/>
      <c r="J120" s="878"/>
      <c r="K120" s="757"/>
    </row>
    <row r="121" spans="1:11" s="16" customFormat="1">
      <c r="A121" s="881"/>
      <c r="B121" s="777"/>
      <c r="C121" s="952">
        <v>0</v>
      </c>
      <c r="D121" s="952"/>
      <c r="E121" s="869">
        <v>0</v>
      </c>
      <c r="F121" s="952"/>
      <c r="G121" s="952"/>
      <c r="H121" s="952"/>
      <c r="I121" s="874"/>
      <c r="J121" s="878"/>
      <c r="K121" s="757"/>
    </row>
    <row r="122" spans="1:11" s="16" customFormat="1">
      <c r="A122" s="881"/>
      <c r="B122" s="875"/>
      <c r="C122" s="952">
        <v>0</v>
      </c>
      <c r="D122" s="952"/>
      <c r="E122" s="869">
        <v>0</v>
      </c>
      <c r="F122" s="1110"/>
      <c r="G122" s="1110"/>
      <c r="H122" s="1110"/>
      <c r="I122" s="874"/>
      <c r="J122" s="878"/>
      <c r="K122" s="757"/>
    </row>
    <row r="123" spans="1:11" s="16" customFormat="1">
      <c r="A123" s="881"/>
      <c r="B123" s="775"/>
      <c r="C123" s="952"/>
      <c r="D123" s="952"/>
      <c r="E123" s="869"/>
      <c r="F123" s="1107"/>
      <c r="G123" s="1108"/>
      <c r="H123" s="1109"/>
      <c r="I123" s="874"/>
      <c r="J123" s="878"/>
      <c r="K123" s="757"/>
    </row>
    <row r="124" spans="1:11" s="16" customFormat="1">
      <c r="A124" s="881"/>
      <c r="B124" s="883" t="s">
        <v>211</v>
      </c>
      <c r="C124" s="952">
        <f>SUM(C110:D123)</f>
        <v>0</v>
      </c>
      <c r="D124" s="952"/>
      <c r="E124" s="869">
        <f>SUM(E110:E122)</f>
        <v>0</v>
      </c>
      <c r="F124" s="1106"/>
      <c r="G124" s="1106"/>
      <c r="H124" s="1106"/>
      <c r="I124" s="874"/>
      <c r="J124" s="878"/>
      <c r="K124" s="757"/>
    </row>
    <row r="125" spans="1:11" s="16" customFormat="1">
      <c r="A125" s="760"/>
      <c r="B125" s="761"/>
      <c r="C125" s="18"/>
      <c r="D125" s="260"/>
      <c r="E125" s="260"/>
      <c r="F125" s="762"/>
      <c r="G125" s="18"/>
      <c r="H125" s="763"/>
      <c r="I125" s="763"/>
      <c r="J125" s="260"/>
      <c r="K125" s="764"/>
    </row>
    <row r="126" spans="1:11" s="17" customFormat="1" ht="15.95" customHeight="1">
      <c r="A126" s="992" t="s">
        <v>212</v>
      </c>
      <c r="B126" s="993"/>
      <c r="C126" s="993"/>
      <c r="D126" s="993"/>
      <c r="E126" s="993"/>
      <c r="F126" s="993"/>
      <c r="G126" s="993"/>
      <c r="H126" s="993"/>
      <c r="I126" s="993"/>
      <c r="J126" s="993"/>
      <c r="K126" s="994"/>
    </row>
    <row r="127" spans="1:11">
      <c r="A127" s="287" t="s">
        <v>213</v>
      </c>
      <c r="B127" s="942" t="s">
        <v>214</v>
      </c>
      <c r="C127" s="944"/>
      <c r="D127" s="736" t="s">
        <v>215</v>
      </c>
      <c r="E127" s="942" t="s">
        <v>216</v>
      </c>
      <c r="F127" s="943"/>
      <c r="G127" s="943"/>
      <c r="H127" s="943"/>
      <c r="I127" s="943"/>
      <c r="J127" s="943"/>
      <c r="K127" s="995"/>
    </row>
    <row r="128" spans="1:11">
      <c r="A128" s="288">
        <v>1</v>
      </c>
      <c r="B128" s="941"/>
      <c r="C128" s="941"/>
      <c r="D128" s="778"/>
      <c r="E128" s="741"/>
      <c r="F128" s="942" t="s">
        <v>217</v>
      </c>
      <c r="G128" s="943"/>
      <c r="H128" s="944"/>
      <c r="I128" s="289"/>
      <c r="J128" s="289"/>
      <c r="K128" s="290"/>
    </row>
    <row r="129" spans="1:11">
      <c r="A129" s="288">
        <v>2</v>
      </c>
      <c r="B129" s="941"/>
      <c r="C129" s="941"/>
      <c r="D129" s="778"/>
      <c r="E129" s="741"/>
      <c r="F129" s="996">
        <f>B38</f>
        <v>3130540609</v>
      </c>
      <c r="G129" s="997"/>
      <c r="H129" s="998"/>
      <c r="I129" s="289"/>
      <c r="J129" s="289"/>
      <c r="K129" s="290"/>
    </row>
    <row r="130" spans="1:11">
      <c r="A130" s="288">
        <v>3</v>
      </c>
      <c r="B130" s="941"/>
      <c r="C130" s="941"/>
      <c r="D130" s="778"/>
      <c r="E130" s="741"/>
      <c r="F130" s="942" t="s">
        <v>218</v>
      </c>
      <c r="G130" s="943"/>
      <c r="H130" s="944"/>
      <c r="I130" s="289"/>
      <c r="J130" s="289"/>
      <c r="K130" s="290"/>
    </row>
    <row r="131" spans="1:11">
      <c r="A131" s="288">
        <v>4</v>
      </c>
      <c r="B131" s="941"/>
      <c r="C131" s="941"/>
      <c r="D131" s="778"/>
      <c r="E131" s="741"/>
      <c r="F131" s="996">
        <f>+B136</f>
        <v>0</v>
      </c>
      <c r="G131" s="997"/>
      <c r="H131" s="998"/>
      <c r="I131" s="289"/>
      <c r="J131" s="289"/>
      <c r="K131" s="290"/>
    </row>
    <row r="132" spans="1:11">
      <c r="A132" s="288">
        <v>5</v>
      </c>
      <c r="B132" s="941"/>
      <c r="C132" s="941"/>
      <c r="D132" s="778"/>
      <c r="E132" s="741"/>
      <c r="F132" s="942" t="s">
        <v>219</v>
      </c>
      <c r="G132" s="943"/>
      <c r="H132" s="944"/>
      <c r="I132" s="289"/>
      <c r="J132" s="289"/>
      <c r="K132" s="290"/>
    </row>
    <row r="133" spans="1:11">
      <c r="A133" s="288">
        <v>6</v>
      </c>
      <c r="B133" s="941"/>
      <c r="C133" s="941"/>
      <c r="D133" s="778"/>
      <c r="E133" s="741"/>
      <c r="F133" s="999">
        <f>+F131/F129</f>
        <v>0</v>
      </c>
      <c r="G133" s="1000"/>
      <c r="H133" s="1001"/>
      <c r="I133" s="289"/>
      <c r="J133" s="289"/>
      <c r="K133" s="290"/>
    </row>
    <row r="134" spans="1:11">
      <c r="A134" s="292">
        <v>7</v>
      </c>
      <c r="B134" s="941"/>
      <c r="C134" s="941"/>
      <c r="D134" s="778"/>
      <c r="E134" s="741"/>
      <c r="F134" s="293"/>
      <c r="G134" s="293"/>
      <c r="H134" s="293"/>
      <c r="I134" s="289"/>
      <c r="J134" s="289"/>
      <c r="K134" s="290"/>
    </row>
    <row r="135" spans="1:11">
      <c r="A135" s="292">
        <v>9</v>
      </c>
      <c r="B135" s="941"/>
      <c r="C135" s="941"/>
      <c r="D135" s="778"/>
      <c r="E135" s="741"/>
      <c r="F135" s="293"/>
      <c r="G135" s="293"/>
      <c r="H135" s="293"/>
      <c r="I135" s="289"/>
      <c r="J135" s="289"/>
      <c r="K135" s="290"/>
    </row>
    <row r="136" spans="1:11">
      <c r="A136" s="294" t="s">
        <v>220</v>
      </c>
      <c r="B136" s="945">
        <f>SUM(D128:D135)</f>
        <v>0</v>
      </c>
      <c r="C136" s="946"/>
      <c r="D136" s="947"/>
      <c r="E136" s="734"/>
      <c r="F136" s="948"/>
      <c r="G136" s="948"/>
      <c r="H136" s="948"/>
      <c r="I136" s="4"/>
      <c r="J136" s="4"/>
      <c r="K136" s="295"/>
    </row>
    <row r="137" spans="1:11">
      <c r="A137" s="949" t="s">
        <v>221</v>
      </c>
      <c r="B137" s="950"/>
      <c r="C137" s="950"/>
      <c r="D137" s="950"/>
      <c r="E137" s="950"/>
      <c r="F137" s="950"/>
      <c r="G137" s="950"/>
      <c r="H137" s="950"/>
      <c r="I137" s="950"/>
      <c r="J137" s="950"/>
      <c r="K137" s="951"/>
    </row>
    <row r="138" spans="1:11" ht="22.5">
      <c r="A138" s="287" t="s">
        <v>222</v>
      </c>
      <c r="B138" s="942" t="s">
        <v>214</v>
      </c>
      <c r="C138" s="944"/>
      <c r="D138" s="736" t="s">
        <v>215</v>
      </c>
      <c r="E138" s="743"/>
      <c r="F138" s="939"/>
      <c r="G138" s="939"/>
      <c r="H138" s="939"/>
      <c r="I138" s="26"/>
      <c r="J138" s="26"/>
      <c r="K138" s="742"/>
    </row>
    <row r="139" spans="1:11" ht="19.5" customHeight="1">
      <c r="A139" s="288">
        <v>1</v>
      </c>
      <c r="B139" s="937"/>
      <c r="C139" s="937"/>
      <c r="D139" s="779"/>
      <c r="E139" s="744"/>
      <c r="F139" s="939" t="s">
        <v>223</v>
      </c>
      <c r="G139" s="939"/>
      <c r="H139" s="939"/>
      <c r="I139" s="291" t="s">
        <v>224</v>
      </c>
      <c r="J139" s="289"/>
      <c r="K139" s="735" t="str">
        <f>I139</f>
        <v xml:space="preserve">  </v>
      </c>
    </row>
    <row r="140" spans="1:11">
      <c r="A140" s="288">
        <v>2</v>
      </c>
      <c r="B140" s="937"/>
      <c r="C140" s="937"/>
      <c r="D140" s="779"/>
      <c r="E140" s="744"/>
      <c r="F140" s="938">
        <f>F38</f>
        <v>537129527</v>
      </c>
      <c r="G140" s="938"/>
      <c r="H140" s="938"/>
      <c r="I140" s="291" t="s">
        <v>126</v>
      </c>
      <c r="J140" s="289"/>
      <c r="K140" s="735" t="s">
        <v>126</v>
      </c>
    </row>
    <row r="141" spans="1:11" ht="21.75" customHeight="1">
      <c r="A141" s="288">
        <v>3</v>
      </c>
      <c r="B141" s="937"/>
      <c r="C141" s="937"/>
      <c r="D141" s="779"/>
      <c r="E141" s="744"/>
      <c r="F141" s="939" t="s">
        <v>225</v>
      </c>
      <c r="G141" s="939"/>
      <c r="H141" s="939"/>
      <c r="I141" s="291" t="s">
        <v>126</v>
      </c>
      <c r="J141" s="289"/>
      <c r="K141" s="735" t="s">
        <v>126</v>
      </c>
    </row>
    <row r="142" spans="1:11">
      <c r="A142" s="288">
        <v>4</v>
      </c>
      <c r="B142" s="937"/>
      <c r="C142" s="937"/>
      <c r="D142" s="779"/>
      <c r="E142" s="291"/>
      <c r="F142" s="938">
        <f>+B146</f>
        <v>0</v>
      </c>
      <c r="G142" s="938"/>
      <c r="H142" s="938"/>
      <c r="I142" s="291" t="s">
        <v>126</v>
      </c>
      <c r="J142" s="289"/>
      <c r="K142" s="735" t="s">
        <v>126</v>
      </c>
    </row>
    <row r="143" spans="1:11">
      <c r="A143" s="288">
        <v>5</v>
      </c>
      <c r="B143" s="937"/>
      <c r="C143" s="937"/>
      <c r="D143" s="779"/>
      <c r="E143" s="291"/>
      <c r="F143" s="939" t="s">
        <v>219</v>
      </c>
      <c r="G143" s="939"/>
      <c r="H143" s="939"/>
      <c r="I143" s="291" t="s">
        <v>126</v>
      </c>
      <c r="J143" s="289"/>
      <c r="K143" s="735" t="s">
        <v>126</v>
      </c>
    </row>
    <row r="144" spans="1:11">
      <c r="A144" s="288">
        <v>6</v>
      </c>
      <c r="B144" s="937"/>
      <c r="C144" s="937"/>
      <c r="D144" s="779"/>
      <c r="E144" s="291"/>
      <c r="F144" s="940">
        <f>+F142/F140</f>
        <v>0</v>
      </c>
      <c r="G144" s="940"/>
      <c r="H144" s="940"/>
      <c r="I144" s="291" t="s">
        <v>126</v>
      </c>
      <c r="J144" s="289"/>
      <c r="K144" s="735" t="s">
        <v>126</v>
      </c>
    </row>
    <row r="145" spans="1:11">
      <c r="A145" s="292">
        <v>7</v>
      </c>
      <c r="B145" s="937"/>
      <c r="C145" s="937"/>
      <c r="D145" s="779"/>
      <c r="E145" s="291"/>
      <c r="F145" s="567"/>
      <c r="G145" s="293"/>
      <c r="H145" s="293"/>
      <c r="I145" s="291" t="s">
        <v>126</v>
      </c>
      <c r="J145" s="289"/>
      <c r="K145" s="735" t="s">
        <v>126</v>
      </c>
    </row>
    <row r="146" spans="1:11">
      <c r="A146" s="294" t="s">
        <v>220</v>
      </c>
      <c r="B146" s="945">
        <f>SUM(D139:D145)</f>
        <v>0</v>
      </c>
      <c r="C146" s="946"/>
      <c r="D146" s="947"/>
      <c r="E146" s="3"/>
      <c r="F146" s="948"/>
      <c r="G146" s="948"/>
      <c r="H146" s="948"/>
      <c r="I146" s="4"/>
      <c r="J146" s="4"/>
      <c r="K146" s="295"/>
    </row>
    <row r="147" spans="1:11" s="2" customFormat="1">
      <c r="A147" s="987" t="s">
        <v>210</v>
      </c>
      <c r="B147" s="988"/>
      <c r="C147" s="988"/>
      <c r="D147" s="988"/>
      <c r="E147" s="988"/>
      <c r="F147" s="989" t="s">
        <v>226</v>
      </c>
      <c r="G147" s="990"/>
      <c r="H147" s="990"/>
      <c r="I147" s="990"/>
      <c r="J147" s="990"/>
      <c r="K147" s="991"/>
    </row>
    <row r="148" spans="1:11" ht="60.6" customHeight="1">
      <c r="A148" s="975" t="s">
        <v>126</v>
      </c>
      <c r="B148" s="976"/>
      <c r="C148" s="976"/>
      <c r="D148" s="976"/>
      <c r="E148" s="977"/>
      <c r="F148" s="981" t="s">
        <v>227</v>
      </c>
      <c r="G148" s="982"/>
      <c r="H148" s="982"/>
      <c r="I148" s="982"/>
      <c r="J148" s="982"/>
      <c r="K148" s="983"/>
    </row>
    <row r="149" spans="1:11" ht="20.45" customHeight="1" thickBot="1">
      <c r="A149" s="978"/>
      <c r="B149" s="979"/>
      <c r="C149" s="979"/>
      <c r="D149" s="979"/>
      <c r="E149" s="980"/>
      <c r="F149" s="984"/>
      <c r="G149" s="985"/>
      <c r="H149" s="985"/>
      <c r="I149" s="985"/>
      <c r="J149" s="985"/>
      <c r="K149" s="986"/>
    </row>
    <row r="151" spans="1:11" ht="63.75" customHeight="1">
      <c r="E151" s="59"/>
    </row>
  </sheetData>
  <mergeCells count="207">
    <mergeCell ref="A148:E149"/>
    <mergeCell ref="F148:K148"/>
    <mergeCell ref="F149:K149"/>
    <mergeCell ref="B144:C144"/>
    <mergeCell ref="F144:H144"/>
    <mergeCell ref="B145:C145"/>
    <mergeCell ref="B146:D146"/>
    <mergeCell ref="F146:H146"/>
    <mergeCell ref="A147:E147"/>
    <mergeCell ref="F147:K147"/>
    <mergeCell ref="B141:C141"/>
    <mergeCell ref="F141:H141"/>
    <mergeCell ref="B142:C142"/>
    <mergeCell ref="F142:H142"/>
    <mergeCell ref="B143:C143"/>
    <mergeCell ref="F143:H143"/>
    <mergeCell ref="A137:K137"/>
    <mergeCell ref="B138:C138"/>
    <mergeCell ref="F138:H138"/>
    <mergeCell ref="B139:C139"/>
    <mergeCell ref="F139:H139"/>
    <mergeCell ref="B140:C140"/>
    <mergeCell ref="F140:H140"/>
    <mergeCell ref="B133:C133"/>
    <mergeCell ref="F133:H133"/>
    <mergeCell ref="B134:C134"/>
    <mergeCell ref="B135:C135"/>
    <mergeCell ref="B136:D136"/>
    <mergeCell ref="F136:H136"/>
    <mergeCell ref="B130:C130"/>
    <mergeCell ref="F130:H130"/>
    <mergeCell ref="B131:C131"/>
    <mergeCell ref="F131:H131"/>
    <mergeCell ref="B132:C132"/>
    <mergeCell ref="F132:H132"/>
    <mergeCell ref="A126:K126"/>
    <mergeCell ref="B127:C127"/>
    <mergeCell ref="E127:K127"/>
    <mergeCell ref="B128:C128"/>
    <mergeCell ref="F128:H128"/>
    <mergeCell ref="B129:C129"/>
    <mergeCell ref="F129:H129"/>
    <mergeCell ref="C122:D122"/>
    <mergeCell ref="F122:H122"/>
    <mergeCell ref="C123:D123"/>
    <mergeCell ref="F123:H123"/>
    <mergeCell ref="C124:D124"/>
    <mergeCell ref="F124:H124"/>
    <mergeCell ref="C119:D119"/>
    <mergeCell ref="F119:H119"/>
    <mergeCell ref="C120:D120"/>
    <mergeCell ref="F120:H120"/>
    <mergeCell ref="C121:D121"/>
    <mergeCell ref="F121:H121"/>
    <mergeCell ref="C116:D116"/>
    <mergeCell ref="F116:H116"/>
    <mergeCell ref="C117:D117"/>
    <mergeCell ref="F117:H117"/>
    <mergeCell ref="C118:D118"/>
    <mergeCell ref="F118:H118"/>
    <mergeCell ref="C113:D113"/>
    <mergeCell ref="F113:H113"/>
    <mergeCell ref="C114:D114"/>
    <mergeCell ref="F114:H114"/>
    <mergeCell ref="C115:D115"/>
    <mergeCell ref="F115:H115"/>
    <mergeCell ref="C110:D110"/>
    <mergeCell ref="F110:H110"/>
    <mergeCell ref="C111:D111"/>
    <mergeCell ref="F111:H111"/>
    <mergeCell ref="C112:D112"/>
    <mergeCell ref="F112:H112"/>
    <mergeCell ref="A100:B100"/>
    <mergeCell ref="D100:E100"/>
    <mergeCell ref="H100:I100"/>
    <mergeCell ref="A107:K107"/>
    <mergeCell ref="C109:D109"/>
    <mergeCell ref="F109:H109"/>
    <mergeCell ref="A81:B81"/>
    <mergeCell ref="D81:E81"/>
    <mergeCell ref="H81:I81"/>
    <mergeCell ref="A98:B98"/>
    <mergeCell ref="D98:E98"/>
    <mergeCell ref="H98:I98"/>
    <mergeCell ref="A79:B79"/>
    <mergeCell ref="D79:E79"/>
    <mergeCell ref="H79:I79"/>
    <mergeCell ref="A80:B80"/>
    <mergeCell ref="D80:E80"/>
    <mergeCell ref="H80:I80"/>
    <mergeCell ref="A77:B77"/>
    <mergeCell ref="D77:E77"/>
    <mergeCell ref="H77:I77"/>
    <mergeCell ref="A78:B78"/>
    <mergeCell ref="D78:E78"/>
    <mergeCell ref="H78:I78"/>
    <mergeCell ref="A75:B75"/>
    <mergeCell ref="D75:E75"/>
    <mergeCell ref="H75:I75"/>
    <mergeCell ref="A76:B76"/>
    <mergeCell ref="D76:E76"/>
    <mergeCell ref="H76:I76"/>
    <mergeCell ref="A72:B72"/>
    <mergeCell ref="C72:H72"/>
    <mergeCell ref="A73:K73"/>
    <mergeCell ref="A74:B74"/>
    <mergeCell ref="D74:E74"/>
    <mergeCell ref="H74:I74"/>
    <mergeCell ref="A68:K68"/>
    <mergeCell ref="A69:B69"/>
    <mergeCell ref="E69:F69"/>
    <mergeCell ref="A70:B70"/>
    <mergeCell ref="E70:F70"/>
    <mergeCell ref="A71:B71"/>
    <mergeCell ref="E71:F71"/>
    <mergeCell ref="A65:B65"/>
    <mergeCell ref="E65:F65"/>
    <mergeCell ref="A66:B66"/>
    <mergeCell ref="E66:F66"/>
    <mergeCell ref="A67:B67"/>
    <mergeCell ref="C67:H67"/>
    <mergeCell ref="A60:K60"/>
    <mergeCell ref="A61:K61"/>
    <mergeCell ref="A62:K62"/>
    <mergeCell ref="A63:K63"/>
    <mergeCell ref="A64:B64"/>
    <mergeCell ref="E64:F64"/>
    <mergeCell ref="A54:K54"/>
    <mergeCell ref="A55:K55"/>
    <mergeCell ref="A56:K56"/>
    <mergeCell ref="A57:K57"/>
    <mergeCell ref="A58:K58"/>
    <mergeCell ref="A59:K59"/>
    <mergeCell ref="A48:K48"/>
    <mergeCell ref="A49:K49"/>
    <mergeCell ref="A50:K50"/>
    <mergeCell ref="A51:K51"/>
    <mergeCell ref="A52:K52"/>
    <mergeCell ref="A53:K53"/>
    <mergeCell ref="A41:K41"/>
    <mergeCell ref="A42:K42"/>
    <mergeCell ref="A45:K45"/>
    <mergeCell ref="A46:K46"/>
    <mergeCell ref="A47:K47"/>
    <mergeCell ref="A43:K44"/>
    <mergeCell ref="B37:D37"/>
    <mergeCell ref="F37:K37"/>
    <mergeCell ref="B38:D38"/>
    <mergeCell ref="F38:K38"/>
    <mergeCell ref="A39:K39"/>
    <mergeCell ref="A40:K40"/>
    <mergeCell ref="B34:D34"/>
    <mergeCell ref="F34:K34"/>
    <mergeCell ref="B35:D35"/>
    <mergeCell ref="F35:K35"/>
    <mergeCell ref="B36:D36"/>
    <mergeCell ref="F36:K36"/>
    <mergeCell ref="B31:D31"/>
    <mergeCell ref="F31:K31"/>
    <mergeCell ref="B32:D32"/>
    <mergeCell ref="F32:K32"/>
    <mergeCell ref="B33:D33"/>
    <mergeCell ref="F33:K33"/>
    <mergeCell ref="B28:D28"/>
    <mergeCell ref="F28:K28"/>
    <mergeCell ref="B29:D29"/>
    <mergeCell ref="F29:K29"/>
    <mergeCell ref="B30:D30"/>
    <mergeCell ref="F30:K30"/>
    <mergeCell ref="A25:D25"/>
    <mergeCell ref="E25:K25"/>
    <mergeCell ref="B26:D26"/>
    <mergeCell ref="F26:K26"/>
    <mergeCell ref="B27:D27"/>
    <mergeCell ref="F27:K27"/>
    <mergeCell ref="H19:J19"/>
    <mergeCell ref="E21:E22"/>
    <mergeCell ref="H21:J21"/>
    <mergeCell ref="H22:J22"/>
    <mergeCell ref="A23:K23"/>
    <mergeCell ref="A24:K24"/>
    <mergeCell ref="A13:K13"/>
    <mergeCell ref="A14:K14"/>
    <mergeCell ref="A15:K15"/>
    <mergeCell ref="A16:K16"/>
    <mergeCell ref="H17:J17"/>
    <mergeCell ref="H18:J18"/>
    <mergeCell ref="B7:D7"/>
    <mergeCell ref="F7:G7"/>
    <mergeCell ref="I7:K7"/>
    <mergeCell ref="A10:D10"/>
    <mergeCell ref="A11:D11"/>
    <mergeCell ref="A12:B12"/>
    <mergeCell ref="C12:F12"/>
    <mergeCell ref="A5:B5"/>
    <mergeCell ref="C5:E5"/>
    <mergeCell ref="G5:H5"/>
    <mergeCell ref="I5:K5"/>
    <mergeCell ref="A6:B6"/>
    <mergeCell ref="D6:E6"/>
    <mergeCell ref="I6:K6"/>
    <mergeCell ref="B1:K1"/>
    <mergeCell ref="B2:K2"/>
    <mergeCell ref="B3:D3"/>
    <mergeCell ref="F3:H3"/>
    <mergeCell ref="I3:K3"/>
    <mergeCell ref="A4:K4"/>
  </mergeCells>
  <printOptions horizontalCentered="1"/>
  <pageMargins left="0.23622047244094491" right="0.23622047244094491" top="0.74803149606299213" bottom="0.74803149606299213" header="0.31496062992125984" footer="0.31496062992125984"/>
  <pageSetup scale="64" fitToHeight="0" orientation="portrait" r:id="rId1"/>
  <rowBreaks count="4" manualBreakCount="4">
    <brk id="41" max="10" man="1"/>
    <brk id="46" max="10" man="1"/>
    <brk id="80" max="10" man="1"/>
    <brk id="91" max="10"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CB8A1B-DE09-4877-A7A7-DFF6B8351465}">
  <sheetPr>
    <pageSetUpPr fitToPage="1"/>
  </sheetPr>
  <dimension ref="A1:Q20"/>
  <sheetViews>
    <sheetView view="pageBreakPreview" zoomScale="50" zoomScaleNormal="90" zoomScaleSheetLayoutView="50" zoomScalePageLayoutView="200" workbookViewId="0">
      <selection activeCell="A20" sqref="A20:K20"/>
    </sheetView>
  </sheetViews>
  <sheetFormatPr baseColWidth="10" defaultColWidth="11.28515625" defaultRowHeight="15"/>
  <cols>
    <col min="1" max="1" width="22.140625" style="788" customWidth="1"/>
    <col min="2" max="2" width="20.42578125" style="788" customWidth="1"/>
    <col min="3" max="3" width="9.42578125" style="788" customWidth="1"/>
    <col min="4" max="4" width="32.7109375" style="788" customWidth="1"/>
    <col min="5" max="5" width="26.42578125" style="788" customWidth="1"/>
    <col min="6" max="6" width="22.28515625" style="788" bestFit="1" customWidth="1"/>
    <col min="7" max="7" width="5.140625" style="788" customWidth="1"/>
    <col min="8" max="9" width="9.85546875" style="788" customWidth="1"/>
    <col min="10" max="10" width="15.42578125" style="788" customWidth="1"/>
    <col min="11" max="11" width="81.7109375" style="788" customWidth="1"/>
    <col min="12" max="12" width="4" style="17" customWidth="1"/>
    <col min="13" max="13" width="17.140625" style="17" bestFit="1" customWidth="1"/>
    <col min="14" max="14" width="11.28515625" style="17"/>
    <col min="15" max="15" width="24.7109375" style="17" bestFit="1" customWidth="1"/>
    <col min="16" max="225" width="11.28515625" style="17"/>
    <col min="226" max="226" width="22.140625" style="17" customWidth="1"/>
    <col min="227" max="227" width="17.140625" style="17" customWidth="1"/>
    <col min="228" max="228" width="5.140625" style="17" customWidth="1"/>
    <col min="229" max="229" width="22.28515625" style="17" customWidth="1"/>
    <col min="230" max="230" width="21.28515625" style="17" customWidth="1"/>
    <col min="231" max="231" width="20.28515625" style="17" customWidth="1"/>
    <col min="232" max="232" width="5.140625" style="17" customWidth="1"/>
    <col min="233" max="233" width="7.85546875" style="17" customWidth="1"/>
    <col min="234" max="234" width="9.85546875" style="17" customWidth="1"/>
    <col min="235" max="235" width="6.28515625" style="17" customWidth="1"/>
    <col min="236" max="236" width="7.28515625" style="17" customWidth="1"/>
    <col min="237" max="237" width="4.7109375" style="17" customWidth="1"/>
    <col min="238" max="238" width="18.7109375" style="17" bestFit="1" customWidth="1"/>
    <col min="239" max="241" width="11.28515625" style="17"/>
    <col min="242" max="242" width="15.140625" style="17" bestFit="1" customWidth="1"/>
    <col min="243" max="481" width="11.28515625" style="17"/>
    <col min="482" max="482" width="22.140625" style="17" customWidth="1"/>
    <col min="483" max="483" width="17.140625" style="17" customWidth="1"/>
    <col min="484" max="484" width="5.140625" style="17" customWidth="1"/>
    <col min="485" max="485" width="22.28515625" style="17" customWidth="1"/>
    <col min="486" max="486" width="21.28515625" style="17" customWidth="1"/>
    <col min="487" max="487" width="20.28515625" style="17" customWidth="1"/>
    <col min="488" max="488" width="5.140625" style="17" customWidth="1"/>
    <col min="489" max="489" width="7.85546875" style="17" customWidth="1"/>
    <col min="490" max="490" width="9.85546875" style="17" customWidth="1"/>
    <col min="491" max="491" width="6.28515625" style="17" customWidth="1"/>
    <col min="492" max="492" width="7.28515625" style="17" customWidth="1"/>
    <col min="493" max="493" width="4.7109375" style="17" customWidth="1"/>
    <col min="494" max="494" width="18.7109375" style="17" bestFit="1" customWidth="1"/>
    <col min="495" max="497" width="11.28515625" style="17"/>
    <col min="498" max="498" width="15.140625" style="17" bestFit="1" customWidth="1"/>
    <col min="499" max="737" width="11.28515625" style="17"/>
    <col min="738" max="738" width="22.140625" style="17" customWidth="1"/>
    <col min="739" max="739" width="17.140625" style="17" customWidth="1"/>
    <col min="740" max="740" width="5.140625" style="17" customWidth="1"/>
    <col min="741" max="741" width="22.28515625" style="17" customWidth="1"/>
    <col min="742" max="742" width="21.28515625" style="17" customWidth="1"/>
    <col min="743" max="743" width="20.28515625" style="17" customWidth="1"/>
    <col min="744" max="744" width="5.140625" style="17" customWidth="1"/>
    <col min="745" max="745" width="7.85546875" style="17" customWidth="1"/>
    <col min="746" max="746" width="9.85546875" style="17" customWidth="1"/>
    <col min="747" max="747" width="6.28515625" style="17" customWidth="1"/>
    <col min="748" max="748" width="7.28515625" style="17" customWidth="1"/>
    <col min="749" max="749" width="4.7109375" style="17" customWidth="1"/>
    <col min="750" max="750" width="18.7109375" style="17" bestFit="1" customWidth="1"/>
    <col min="751" max="753" width="11.28515625" style="17"/>
    <col min="754" max="754" width="15.140625" style="17" bestFit="1" customWidth="1"/>
    <col min="755" max="993" width="11.28515625" style="17"/>
    <col min="994" max="994" width="22.140625" style="17" customWidth="1"/>
    <col min="995" max="995" width="17.140625" style="17" customWidth="1"/>
    <col min="996" max="996" width="5.140625" style="17" customWidth="1"/>
    <col min="997" max="997" width="22.28515625" style="17" customWidth="1"/>
    <col min="998" max="998" width="21.28515625" style="17" customWidth="1"/>
    <col min="999" max="999" width="20.28515625" style="17" customWidth="1"/>
    <col min="1000" max="1000" width="5.140625" style="17" customWidth="1"/>
    <col min="1001" max="1001" width="7.85546875" style="17" customWidth="1"/>
    <col min="1002" max="1002" width="9.85546875" style="17" customWidth="1"/>
    <col min="1003" max="1003" width="6.28515625" style="17" customWidth="1"/>
    <col min="1004" max="1004" width="7.28515625" style="17" customWidth="1"/>
    <col min="1005" max="1005" width="4.7109375" style="17" customWidth="1"/>
    <col min="1006" max="1006" width="18.7109375" style="17" bestFit="1" customWidth="1"/>
    <col min="1007" max="1009" width="11.28515625" style="17"/>
    <col min="1010" max="1010" width="15.140625" style="17" bestFit="1" customWidth="1"/>
    <col min="1011" max="1249" width="11.28515625" style="17"/>
    <col min="1250" max="1250" width="22.140625" style="17" customWidth="1"/>
    <col min="1251" max="1251" width="17.140625" style="17" customWidth="1"/>
    <col min="1252" max="1252" width="5.140625" style="17" customWidth="1"/>
    <col min="1253" max="1253" width="22.28515625" style="17" customWidth="1"/>
    <col min="1254" max="1254" width="21.28515625" style="17" customWidth="1"/>
    <col min="1255" max="1255" width="20.28515625" style="17" customWidth="1"/>
    <col min="1256" max="1256" width="5.140625" style="17" customWidth="1"/>
    <col min="1257" max="1257" width="7.85546875" style="17" customWidth="1"/>
    <col min="1258" max="1258" width="9.85546875" style="17" customWidth="1"/>
    <col min="1259" max="1259" width="6.28515625" style="17" customWidth="1"/>
    <col min="1260" max="1260" width="7.28515625" style="17" customWidth="1"/>
    <col min="1261" max="1261" width="4.7109375" style="17" customWidth="1"/>
    <col min="1262" max="1262" width="18.7109375" style="17" bestFit="1" customWidth="1"/>
    <col min="1263" max="1265" width="11.28515625" style="17"/>
    <col min="1266" max="1266" width="15.140625" style="17" bestFit="1" customWidth="1"/>
    <col min="1267" max="1505" width="11.28515625" style="17"/>
    <col min="1506" max="1506" width="22.140625" style="17" customWidth="1"/>
    <col min="1507" max="1507" width="17.140625" style="17" customWidth="1"/>
    <col min="1508" max="1508" width="5.140625" style="17" customWidth="1"/>
    <col min="1509" max="1509" width="22.28515625" style="17" customWidth="1"/>
    <col min="1510" max="1510" width="21.28515625" style="17" customWidth="1"/>
    <col min="1511" max="1511" width="20.28515625" style="17" customWidth="1"/>
    <col min="1512" max="1512" width="5.140625" style="17" customWidth="1"/>
    <col min="1513" max="1513" width="7.85546875" style="17" customWidth="1"/>
    <col min="1514" max="1514" width="9.85546875" style="17" customWidth="1"/>
    <col min="1515" max="1515" width="6.28515625" style="17" customWidth="1"/>
    <col min="1516" max="1516" width="7.28515625" style="17" customWidth="1"/>
    <col min="1517" max="1517" width="4.7109375" style="17" customWidth="1"/>
    <col min="1518" max="1518" width="18.7109375" style="17" bestFit="1" customWidth="1"/>
    <col min="1519" max="1521" width="11.28515625" style="17"/>
    <col min="1522" max="1522" width="15.140625" style="17" bestFit="1" customWidth="1"/>
    <col min="1523" max="1761" width="11.28515625" style="17"/>
    <col min="1762" max="1762" width="22.140625" style="17" customWidth="1"/>
    <col min="1763" max="1763" width="17.140625" style="17" customWidth="1"/>
    <col min="1764" max="1764" width="5.140625" style="17" customWidth="1"/>
    <col min="1765" max="1765" width="22.28515625" style="17" customWidth="1"/>
    <col min="1766" max="1766" width="21.28515625" style="17" customWidth="1"/>
    <col min="1767" max="1767" width="20.28515625" style="17" customWidth="1"/>
    <col min="1768" max="1768" width="5.140625" style="17" customWidth="1"/>
    <col min="1769" max="1769" width="7.85546875" style="17" customWidth="1"/>
    <col min="1770" max="1770" width="9.85546875" style="17" customWidth="1"/>
    <col min="1771" max="1771" width="6.28515625" style="17" customWidth="1"/>
    <col min="1772" max="1772" width="7.28515625" style="17" customWidth="1"/>
    <col min="1773" max="1773" width="4.7109375" style="17" customWidth="1"/>
    <col min="1774" max="1774" width="18.7109375" style="17" bestFit="1" customWidth="1"/>
    <col min="1775" max="1777" width="11.28515625" style="17"/>
    <col min="1778" max="1778" width="15.140625" style="17" bestFit="1" customWidth="1"/>
    <col min="1779" max="2017" width="11.28515625" style="17"/>
    <col min="2018" max="2018" width="22.140625" style="17" customWidth="1"/>
    <col min="2019" max="2019" width="17.140625" style="17" customWidth="1"/>
    <col min="2020" max="2020" width="5.140625" style="17" customWidth="1"/>
    <col min="2021" max="2021" width="22.28515625" style="17" customWidth="1"/>
    <col min="2022" max="2022" width="21.28515625" style="17" customWidth="1"/>
    <col min="2023" max="2023" width="20.28515625" style="17" customWidth="1"/>
    <col min="2024" max="2024" width="5.140625" style="17" customWidth="1"/>
    <col min="2025" max="2025" width="7.85546875" style="17" customWidth="1"/>
    <col min="2026" max="2026" width="9.85546875" style="17" customWidth="1"/>
    <col min="2027" max="2027" width="6.28515625" style="17" customWidth="1"/>
    <col min="2028" max="2028" width="7.28515625" style="17" customWidth="1"/>
    <col min="2029" max="2029" width="4.7109375" style="17" customWidth="1"/>
    <col min="2030" max="2030" width="18.7109375" style="17" bestFit="1" customWidth="1"/>
    <col min="2031" max="2033" width="11.28515625" style="17"/>
    <col min="2034" max="2034" width="15.140625" style="17" bestFit="1" customWidth="1"/>
    <col min="2035" max="2273" width="11.28515625" style="17"/>
    <col min="2274" max="2274" width="22.140625" style="17" customWidth="1"/>
    <col min="2275" max="2275" width="17.140625" style="17" customWidth="1"/>
    <col min="2276" max="2276" width="5.140625" style="17" customWidth="1"/>
    <col min="2277" max="2277" width="22.28515625" style="17" customWidth="1"/>
    <col min="2278" max="2278" width="21.28515625" style="17" customWidth="1"/>
    <col min="2279" max="2279" width="20.28515625" style="17" customWidth="1"/>
    <col min="2280" max="2280" width="5.140625" style="17" customWidth="1"/>
    <col min="2281" max="2281" width="7.85546875" style="17" customWidth="1"/>
    <col min="2282" max="2282" width="9.85546875" style="17" customWidth="1"/>
    <col min="2283" max="2283" width="6.28515625" style="17" customWidth="1"/>
    <col min="2284" max="2284" width="7.28515625" style="17" customWidth="1"/>
    <col min="2285" max="2285" width="4.7109375" style="17" customWidth="1"/>
    <col min="2286" max="2286" width="18.7109375" style="17" bestFit="1" customWidth="1"/>
    <col min="2287" max="2289" width="11.28515625" style="17"/>
    <col min="2290" max="2290" width="15.140625" style="17" bestFit="1" customWidth="1"/>
    <col min="2291" max="2529" width="11.28515625" style="17"/>
    <col min="2530" max="2530" width="22.140625" style="17" customWidth="1"/>
    <col min="2531" max="2531" width="17.140625" style="17" customWidth="1"/>
    <col min="2532" max="2532" width="5.140625" style="17" customWidth="1"/>
    <col min="2533" max="2533" width="22.28515625" style="17" customWidth="1"/>
    <col min="2534" max="2534" width="21.28515625" style="17" customWidth="1"/>
    <col min="2535" max="2535" width="20.28515625" style="17" customWidth="1"/>
    <col min="2536" max="2536" width="5.140625" style="17" customWidth="1"/>
    <col min="2537" max="2537" width="7.85546875" style="17" customWidth="1"/>
    <col min="2538" max="2538" width="9.85546875" style="17" customWidth="1"/>
    <col min="2539" max="2539" width="6.28515625" style="17" customWidth="1"/>
    <col min="2540" max="2540" width="7.28515625" style="17" customWidth="1"/>
    <col min="2541" max="2541" width="4.7109375" style="17" customWidth="1"/>
    <col min="2542" max="2542" width="18.7109375" style="17" bestFit="1" customWidth="1"/>
    <col min="2543" max="2545" width="11.28515625" style="17"/>
    <col min="2546" max="2546" width="15.140625" style="17" bestFit="1" customWidth="1"/>
    <col min="2547" max="2785" width="11.28515625" style="17"/>
    <col min="2786" max="2786" width="22.140625" style="17" customWidth="1"/>
    <col min="2787" max="2787" width="17.140625" style="17" customWidth="1"/>
    <col min="2788" max="2788" width="5.140625" style="17" customWidth="1"/>
    <col min="2789" max="2789" width="22.28515625" style="17" customWidth="1"/>
    <col min="2790" max="2790" width="21.28515625" style="17" customWidth="1"/>
    <col min="2791" max="2791" width="20.28515625" style="17" customWidth="1"/>
    <col min="2792" max="2792" width="5.140625" style="17" customWidth="1"/>
    <col min="2793" max="2793" width="7.85546875" style="17" customWidth="1"/>
    <col min="2794" max="2794" width="9.85546875" style="17" customWidth="1"/>
    <col min="2795" max="2795" width="6.28515625" style="17" customWidth="1"/>
    <col min="2796" max="2796" width="7.28515625" style="17" customWidth="1"/>
    <col min="2797" max="2797" width="4.7109375" style="17" customWidth="1"/>
    <col min="2798" max="2798" width="18.7109375" style="17" bestFit="1" customWidth="1"/>
    <col min="2799" max="2801" width="11.28515625" style="17"/>
    <col min="2802" max="2802" width="15.140625" style="17" bestFit="1" customWidth="1"/>
    <col min="2803" max="3041" width="11.28515625" style="17"/>
    <col min="3042" max="3042" width="22.140625" style="17" customWidth="1"/>
    <col min="3043" max="3043" width="17.140625" style="17" customWidth="1"/>
    <col min="3044" max="3044" width="5.140625" style="17" customWidth="1"/>
    <col min="3045" max="3045" width="22.28515625" style="17" customWidth="1"/>
    <col min="3046" max="3046" width="21.28515625" style="17" customWidth="1"/>
    <col min="3047" max="3047" width="20.28515625" style="17" customWidth="1"/>
    <col min="3048" max="3048" width="5.140625" style="17" customWidth="1"/>
    <col min="3049" max="3049" width="7.85546875" style="17" customWidth="1"/>
    <col min="3050" max="3050" width="9.85546875" style="17" customWidth="1"/>
    <col min="3051" max="3051" width="6.28515625" style="17" customWidth="1"/>
    <col min="3052" max="3052" width="7.28515625" style="17" customWidth="1"/>
    <col min="3053" max="3053" width="4.7109375" style="17" customWidth="1"/>
    <col min="3054" max="3054" width="18.7109375" style="17" bestFit="1" customWidth="1"/>
    <col min="3055" max="3057" width="11.28515625" style="17"/>
    <col min="3058" max="3058" width="15.140625" style="17" bestFit="1" customWidth="1"/>
    <col min="3059" max="3297" width="11.28515625" style="17"/>
    <col min="3298" max="3298" width="22.140625" style="17" customWidth="1"/>
    <col min="3299" max="3299" width="17.140625" style="17" customWidth="1"/>
    <col min="3300" max="3300" width="5.140625" style="17" customWidth="1"/>
    <col min="3301" max="3301" width="22.28515625" style="17" customWidth="1"/>
    <col min="3302" max="3302" width="21.28515625" style="17" customWidth="1"/>
    <col min="3303" max="3303" width="20.28515625" style="17" customWidth="1"/>
    <col min="3304" max="3304" width="5.140625" style="17" customWidth="1"/>
    <col min="3305" max="3305" width="7.85546875" style="17" customWidth="1"/>
    <col min="3306" max="3306" width="9.85546875" style="17" customWidth="1"/>
    <col min="3307" max="3307" width="6.28515625" style="17" customWidth="1"/>
    <col min="3308" max="3308" width="7.28515625" style="17" customWidth="1"/>
    <col min="3309" max="3309" width="4.7109375" style="17" customWidth="1"/>
    <col min="3310" max="3310" width="18.7109375" style="17" bestFit="1" customWidth="1"/>
    <col min="3311" max="3313" width="11.28515625" style="17"/>
    <col min="3314" max="3314" width="15.140625" style="17" bestFit="1" customWidth="1"/>
    <col min="3315" max="3553" width="11.28515625" style="17"/>
    <col min="3554" max="3554" width="22.140625" style="17" customWidth="1"/>
    <col min="3555" max="3555" width="17.140625" style="17" customWidth="1"/>
    <col min="3556" max="3556" width="5.140625" style="17" customWidth="1"/>
    <col min="3557" max="3557" width="22.28515625" style="17" customWidth="1"/>
    <col min="3558" max="3558" width="21.28515625" style="17" customWidth="1"/>
    <col min="3559" max="3559" width="20.28515625" style="17" customWidth="1"/>
    <col min="3560" max="3560" width="5.140625" style="17" customWidth="1"/>
    <col min="3561" max="3561" width="7.85546875" style="17" customWidth="1"/>
    <col min="3562" max="3562" width="9.85546875" style="17" customWidth="1"/>
    <col min="3563" max="3563" width="6.28515625" style="17" customWidth="1"/>
    <col min="3564" max="3564" width="7.28515625" style="17" customWidth="1"/>
    <col min="3565" max="3565" width="4.7109375" style="17" customWidth="1"/>
    <col min="3566" max="3566" width="18.7109375" style="17" bestFit="1" customWidth="1"/>
    <col min="3567" max="3569" width="11.28515625" style="17"/>
    <col min="3570" max="3570" width="15.140625" style="17" bestFit="1" customWidth="1"/>
    <col min="3571" max="3809" width="11.28515625" style="17"/>
    <col min="3810" max="3810" width="22.140625" style="17" customWidth="1"/>
    <col min="3811" max="3811" width="17.140625" style="17" customWidth="1"/>
    <col min="3812" max="3812" width="5.140625" style="17" customWidth="1"/>
    <col min="3813" max="3813" width="22.28515625" style="17" customWidth="1"/>
    <col min="3814" max="3814" width="21.28515625" style="17" customWidth="1"/>
    <col min="3815" max="3815" width="20.28515625" style="17" customWidth="1"/>
    <col min="3816" max="3816" width="5.140625" style="17" customWidth="1"/>
    <col min="3817" max="3817" width="7.85546875" style="17" customWidth="1"/>
    <col min="3818" max="3818" width="9.85546875" style="17" customWidth="1"/>
    <col min="3819" max="3819" width="6.28515625" style="17" customWidth="1"/>
    <col min="3820" max="3820" width="7.28515625" style="17" customWidth="1"/>
    <col min="3821" max="3821" width="4.7109375" style="17" customWidth="1"/>
    <col min="3822" max="3822" width="18.7109375" style="17" bestFit="1" customWidth="1"/>
    <col min="3823" max="3825" width="11.28515625" style="17"/>
    <col min="3826" max="3826" width="15.140625" style="17" bestFit="1" customWidth="1"/>
    <col min="3827" max="4065" width="11.28515625" style="17"/>
    <col min="4066" max="4066" width="22.140625" style="17" customWidth="1"/>
    <col min="4067" max="4067" width="17.140625" style="17" customWidth="1"/>
    <col min="4068" max="4068" width="5.140625" style="17" customWidth="1"/>
    <col min="4069" max="4069" width="22.28515625" style="17" customWidth="1"/>
    <col min="4070" max="4070" width="21.28515625" style="17" customWidth="1"/>
    <col min="4071" max="4071" width="20.28515625" style="17" customWidth="1"/>
    <col min="4072" max="4072" width="5.140625" style="17" customWidth="1"/>
    <col min="4073" max="4073" width="7.85546875" style="17" customWidth="1"/>
    <col min="4074" max="4074" width="9.85546875" style="17" customWidth="1"/>
    <col min="4075" max="4075" width="6.28515625" style="17" customWidth="1"/>
    <col min="4076" max="4076" width="7.28515625" style="17" customWidth="1"/>
    <col min="4077" max="4077" width="4.7109375" style="17" customWidth="1"/>
    <col min="4078" max="4078" width="18.7109375" style="17" bestFit="1" customWidth="1"/>
    <col min="4079" max="4081" width="11.28515625" style="17"/>
    <col min="4082" max="4082" width="15.140625" style="17" bestFit="1" customWidth="1"/>
    <col min="4083" max="4321" width="11.28515625" style="17"/>
    <col min="4322" max="4322" width="22.140625" style="17" customWidth="1"/>
    <col min="4323" max="4323" width="17.140625" style="17" customWidth="1"/>
    <col min="4324" max="4324" width="5.140625" style="17" customWidth="1"/>
    <col min="4325" max="4325" width="22.28515625" style="17" customWidth="1"/>
    <col min="4326" max="4326" width="21.28515625" style="17" customWidth="1"/>
    <col min="4327" max="4327" width="20.28515625" style="17" customWidth="1"/>
    <col min="4328" max="4328" width="5.140625" style="17" customWidth="1"/>
    <col min="4329" max="4329" width="7.85546875" style="17" customWidth="1"/>
    <col min="4330" max="4330" width="9.85546875" style="17" customWidth="1"/>
    <col min="4331" max="4331" width="6.28515625" style="17" customWidth="1"/>
    <col min="4332" max="4332" width="7.28515625" style="17" customWidth="1"/>
    <col min="4333" max="4333" width="4.7109375" style="17" customWidth="1"/>
    <col min="4334" max="4334" width="18.7109375" style="17" bestFit="1" customWidth="1"/>
    <col min="4335" max="4337" width="11.28515625" style="17"/>
    <col min="4338" max="4338" width="15.140625" style="17" bestFit="1" customWidth="1"/>
    <col min="4339" max="4577" width="11.28515625" style="17"/>
    <col min="4578" max="4578" width="22.140625" style="17" customWidth="1"/>
    <col min="4579" max="4579" width="17.140625" style="17" customWidth="1"/>
    <col min="4580" max="4580" width="5.140625" style="17" customWidth="1"/>
    <col min="4581" max="4581" width="22.28515625" style="17" customWidth="1"/>
    <col min="4582" max="4582" width="21.28515625" style="17" customWidth="1"/>
    <col min="4583" max="4583" width="20.28515625" style="17" customWidth="1"/>
    <col min="4584" max="4584" width="5.140625" style="17" customWidth="1"/>
    <col min="4585" max="4585" width="7.85546875" style="17" customWidth="1"/>
    <col min="4586" max="4586" width="9.85546875" style="17" customWidth="1"/>
    <col min="4587" max="4587" width="6.28515625" style="17" customWidth="1"/>
    <col min="4588" max="4588" width="7.28515625" style="17" customWidth="1"/>
    <col min="4589" max="4589" width="4.7109375" style="17" customWidth="1"/>
    <col min="4590" max="4590" width="18.7109375" style="17" bestFit="1" customWidth="1"/>
    <col min="4591" max="4593" width="11.28515625" style="17"/>
    <col min="4594" max="4594" width="15.140625" style="17" bestFit="1" customWidth="1"/>
    <col min="4595" max="4833" width="11.28515625" style="17"/>
    <col min="4834" max="4834" width="22.140625" style="17" customWidth="1"/>
    <col min="4835" max="4835" width="17.140625" style="17" customWidth="1"/>
    <col min="4836" max="4836" width="5.140625" style="17" customWidth="1"/>
    <col min="4837" max="4837" width="22.28515625" style="17" customWidth="1"/>
    <col min="4838" max="4838" width="21.28515625" style="17" customWidth="1"/>
    <col min="4839" max="4839" width="20.28515625" style="17" customWidth="1"/>
    <col min="4840" max="4840" width="5.140625" style="17" customWidth="1"/>
    <col min="4841" max="4841" width="7.85546875" style="17" customWidth="1"/>
    <col min="4842" max="4842" width="9.85546875" style="17" customWidth="1"/>
    <col min="4843" max="4843" width="6.28515625" style="17" customWidth="1"/>
    <col min="4844" max="4844" width="7.28515625" style="17" customWidth="1"/>
    <col min="4845" max="4845" width="4.7109375" style="17" customWidth="1"/>
    <col min="4846" max="4846" width="18.7109375" style="17" bestFit="1" customWidth="1"/>
    <col min="4847" max="4849" width="11.28515625" style="17"/>
    <col min="4850" max="4850" width="15.140625" style="17" bestFit="1" customWidth="1"/>
    <col min="4851" max="5089" width="11.28515625" style="17"/>
    <col min="5090" max="5090" width="22.140625" style="17" customWidth="1"/>
    <col min="5091" max="5091" width="17.140625" style="17" customWidth="1"/>
    <col min="5092" max="5092" width="5.140625" style="17" customWidth="1"/>
    <col min="5093" max="5093" width="22.28515625" style="17" customWidth="1"/>
    <col min="5094" max="5094" width="21.28515625" style="17" customWidth="1"/>
    <col min="5095" max="5095" width="20.28515625" style="17" customWidth="1"/>
    <col min="5096" max="5096" width="5.140625" style="17" customWidth="1"/>
    <col min="5097" max="5097" width="7.85546875" style="17" customWidth="1"/>
    <col min="5098" max="5098" width="9.85546875" style="17" customWidth="1"/>
    <col min="5099" max="5099" width="6.28515625" style="17" customWidth="1"/>
    <col min="5100" max="5100" width="7.28515625" style="17" customWidth="1"/>
    <col min="5101" max="5101" width="4.7109375" style="17" customWidth="1"/>
    <col min="5102" max="5102" width="18.7109375" style="17" bestFit="1" customWidth="1"/>
    <col min="5103" max="5105" width="11.28515625" style="17"/>
    <col min="5106" max="5106" width="15.140625" style="17" bestFit="1" customWidth="1"/>
    <col min="5107" max="5345" width="11.28515625" style="17"/>
    <col min="5346" max="5346" width="22.140625" style="17" customWidth="1"/>
    <col min="5347" max="5347" width="17.140625" style="17" customWidth="1"/>
    <col min="5348" max="5348" width="5.140625" style="17" customWidth="1"/>
    <col min="5349" max="5349" width="22.28515625" style="17" customWidth="1"/>
    <col min="5350" max="5350" width="21.28515625" style="17" customWidth="1"/>
    <col min="5351" max="5351" width="20.28515625" style="17" customWidth="1"/>
    <col min="5352" max="5352" width="5.140625" style="17" customWidth="1"/>
    <col min="5353" max="5353" width="7.85546875" style="17" customWidth="1"/>
    <col min="5354" max="5354" width="9.85546875" style="17" customWidth="1"/>
    <col min="5355" max="5355" width="6.28515625" style="17" customWidth="1"/>
    <col min="5356" max="5356" width="7.28515625" style="17" customWidth="1"/>
    <col min="5357" max="5357" width="4.7109375" style="17" customWidth="1"/>
    <col min="5358" max="5358" width="18.7109375" style="17" bestFit="1" customWidth="1"/>
    <col min="5359" max="5361" width="11.28515625" style="17"/>
    <col min="5362" max="5362" width="15.140625" style="17" bestFit="1" customWidth="1"/>
    <col min="5363" max="5601" width="11.28515625" style="17"/>
    <col min="5602" max="5602" width="22.140625" style="17" customWidth="1"/>
    <col min="5603" max="5603" width="17.140625" style="17" customWidth="1"/>
    <col min="5604" max="5604" width="5.140625" style="17" customWidth="1"/>
    <col min="5605" max="5605" width="22.28515625" style="17" customWidth="1"/>
    <col min="5606" max="5606" width="21.28515625" style="17" customWidth="1"/>
    <col min="5607" max="5607" width="20.28515625" style="17" customWidth="1"/>
    <col min="5608" max="5608" width="5.140625" style="17" customWidth="1"/>
    <col min="5609" max="5609" width="7.85546875" style="17" customWidth="1"/>
    <col min="5610" max="5610" width="9.85546875" style="17" customWidth="1"/>
    <col min="5611" max="5611" width="6.28515625" style="17" customWidth="1"/>
    <col min="5612" max="5612" width="7.28515625" style="17" customWidth="1"/>
    <col min="5613" max="5613" width="4.7109375" style="17" customWidth="1"/>
    <col min="5614" max="5614" width="18.7109375" style="17" bestFit="1" customWidth="1"/>
    <col min="5615" max="5617" width="11.28515625" style="17"/>
    <col min="5618" max="5618" width="15.140625" style="17" bestFit="1" customWidth="1"/>
    <col min="5619" max="5857" width="11.28515625" style="17"/>
    <col min="5858" max="5858" width="22.140625" style="17" customWidth="1"/>
    <col min="5859" max="5859" width="17.140625" style="17" customWidth="1"/>
    <col min="5860" max="5860" width="5.140625" style="17" customWidth="1"/>
    <col min="5861" max="5861" width="22.28515625" style="17" customWidth="1"/>
    <col min="5862" max="5862" width="21.28515625" style="17" customWidth="1"/>
    <col min="5863" max="5863" width="20.28515625" style="17" customWidth="1"/>
    <col min="5864" max="5864" width="5.140625" style="17" customWidth="1"/>
    <col min="5865" max="5865" width="7.85546875" style="17" customWidth="1"/>
    <col min="5866" max="5866" width="9.85546875" style="17" customWidth="1"/>
    <col min="5867" max="5867" width="6.28515625" style="17" customWidth="1"/>
    <col min="5868" max="5868" width="7.28515625" style="17" customWidth="1"/>
    <col min="5869" max="5869" width="4.7109375" style="17" customWidth="1"/>
    <col min="5870" max="5870" width="18.7109375" style="17" bestFit="1" customWidth="1"/>
    <col min="5871" max="5873" width="11.28515625" style="17"/>
    <col min="5874" max="5874" width="15.140625" style="17" bestFit="1" customWidth="1"/>
    <col min="5875" max="6113" width="11.28515625" style="17"/>
    <col min="6114" max="6114" width="22.140625" style="17" customWidth="1"/>
    <col min="6115" max="6115" width="17.140625" style="17" customWidth="1"/>
    <col min="6116" max="6116" width="5.140625" style="17" customWidth="1"/>
    <col min="6117" max="6117" width="22.28515625" style="17" customWidth="1"/>
    <col min="6118" max="6118" width="21.28515625" style="17" customWidth="1"/>
    <col min="6119" max="6119" width="20.28515625" style="17" customWidth="1"/>
    <col min="6120" max="6120" width="5.140625" style="17" customWidth="1"/>
    <col min="6121" max="6121" width="7.85546875" style="17" customWidth="1"/>
    <col min="6122" max="6122" width="9.85546875" style="17" customWidth="1"/>
    <col min="6123" max="6123" width="6.28515625" style="17" customWidth="1"/>
    <col min="6124" max="6124" width="7.28515625" style="17" customWidth="1"/>
    <col min="6125" max="6125" width="4.7109375" style="17" customWidth="1"/>
    <col min="6126" max="6126" width="18.7109375" style="17" bestFit="1" customWidth="1"/>
    <col min="6127" max="6129" width="11.28515625" style="17"/>
    <col min="6130" max="6130" width="15.140625" style="17" bestFit="1" customWidth="1"/>
    <col min="6131" max="6369" width="11.28515625" style="17"/>
    <col min="6370" max="6370" width="22.140625" style="17" customWidth="1"/>
    <col min="6371" max="6371" width="17.140625" style="17" customWidth="1"/>
    <col min="6372" max="6372" width="5.140625" style="17" customWidth="1"/>
    <col min="6373" max="6373" width="22.28515625" style="17" customWidth="1"/>
    <col min="6374" max="6374" width="21.28515625" style="17" customWidth="1"/>
    <col min="6375" max="6375" width="20.28515625" style="17" customWidth="1"/>
    <col min="6376" max="6376" width="5.140625" style="17" customWidth="1"/>
    <col min="6377" max="6377" width="7.85546875" style="17" customWidth="1"/>
    <col min="6378" max="6378" width="9.85546875" style="17" customWidth="1"/>
    <col min="6379" max="6379" width="6.28515625" style="17" customWidth="1"/>
    <col min="6380" max="6380" width="7.28515625" style="17" customWidth="1"/>
    <col min="6381" max="6381" width="4.7109375" style="17" customWidth="1"/>
    <col min="6382" max="6382" width="18.7109375" style="17" bestFit="1" customWidth="1"/>
    <col min="6383" max="6385" width="11.28515625" style="17"/>
    <col min="6386" max="6386" width="15.140625" style="17" bestFit="1" customWidth="1"/>
    <col min="6387" max="6625" width="11.28515625" style="17"/>
    <col min="6626" max="6626" width="22.140625" style="17" customWidth="1"/>
    <col min="6627" max="6627" width="17.140625" style="17" customWidth="1"/>
    <col min="6628" max="6628" width="5.140625" style="17" customWidth="1"/>
    <col min="6629" max="6629" width="22.28515625" style="17" customWidth="1"/>
    <col min="6630" max="6630" width="21.28515625" style="17" customWidth="1"/>
    <col min="6631" max="6631" width="20.28515625" style="17" customWidth="1"/>
    <col min="6632" max="6632" width="5.140625" style="17" customWidth="1"/>
    <col min="6633" max="6633" width="7.85546875" style="17" customWidth="1"/>
    <col min="6634" max="6634" width="9.85546875" style="17" customWidth="1"/>
    <col min="6635" max="6635" width="6.28515625" style="17" customWidth="1"/>
    <col min="6636" max="6636" width="7.28515625" style="17" customWidth="1"/>
    <col min="6637" max="6637" width="4.7109375" style="17" customWidth="1"/>
    <col min="6638" max="6638" width="18.7109375" style="17" bestFit="1" customWidth="1"/>
    <col min="6639" max="6641" width="11.28515625" style="17"/>
    <col min="6642" max="6642" width="15.140625" style="17" bestFit="1" customWidth="1"/>
    <col min="6643" max="6881" width="11.28515625" style="17"/>
    <col min="6882" max="6882" width="22.140625" style="17" customWidth="1"/>
    <col min="6883" max="6883" width="17.140625" style="17" customWidth="1"/>
    <col min="6884" max="6884" width="5.140625" style="17" customWidth="1"/>
    <col min="6885" max="6885" width="22.28515625" style="17" customWidth="1"/>
    <col min="6886" max="6886" width="21.28515625" style="17" customWidth="1"/>
    <col min="6887" max="6887" width="20.28515625" style="17" customWidth="1"/>
    <col min="6888" max="6888" width="5.140625" style="17" customWidth="1"/>
    <col min="6889" max="6889" width="7.85546875" style="17" customWidth="1"/>
    <col min="6890" max="6890" width="9.85546875" style="17" customWidth="1"/>
    <col min="6891" max="6891" width="6.28515625" style="17" customWidth="1"/>
    <col min="6892" max="6892" width="7.28515625" style="17" customWidth="1"/>
    <col min="6893" max="6893" width="4.7109375" style="17" customWidth="1"/>
    <col min="6894" max="6894" width="18.7109375" style="17" bestFit="1" customWidth="1"/>
    <col min="6895" max="6897" width="11.28515625" style="17"/>
    <col min="6898" max="6898" width="15.140625" style="17" bestFit="1" customWidth="1"/>
    <col min="6899" max="7137" width="11.28515625" style="17"/>
    <col min="7138" max="7138" width="22.140625" style="17" customWidth="1"/>
    <col min="7139" max="7139" width="17.140625" style="17" customWidth="1"/>
    <col min="7140" max="7140" width="5.140625" style="17" customWidth="1"/>
    <col min="7141" max="7141" width="22.28515625" style="17" customWidth="1"/>
    <col min="7142" max="7142" width="21.28515625" style="17" customWidth="1"/>
    <col min="7143" max="7143" width="20.28515625" style="17" customWidth="1"/>
    <col min="7144" max="7144" width="5.140625" style="17" customWidth="1"/>
    <col min="7145" max="7145" width="7.85546875" style="17" customWidth="1"/>
    <col min="7146" max="7146" width="9.85546875" style="17" customWidth="1"/>
    <col min="7147" max="7147" width="6.28515625" style="17" customWidth="1"/>
    <col min="7148" max="7148" width="7.28515625" style="17" customWidth="1"/>
    <col min="7149" max="7149" width="4.7109375" style="17" customWidth="1"/>
    <col min="7150" max="7150" width="18.7109375" style="17" bestFit="1" customWidth="1"/>
    <col min="7151" max="7153" width="11.28515625" style="17"/>
    <col min="7154" max="7154" width="15.140625" style="17" bestFit="1" customWidth="1"/>
    <col min="7155" max="7393" width="11.28515625" style="17"/>
    <col min="7394" max="7394" width="22.140625" style="17" customWidth="1"/>
    <col min="7395" max="7395" width="17.140625" style="17" customWidth="1"/>
    <col min="7396" max="7396" width="5.140625" style="17" customWidth="1"/>
    <col min="7397" max="7397" width="22.28515625" style="17" customWidth="1"/>
    <col min="7398" max="7398" width="21.28515625" style="17" customWidth="1"/>
    <col min="7399" max="7399" width="20.28515625" style="17" customWidth="1"/>
    <col min="7400" max="7400" width="5.140625" style="17" customWidth="1"/>
    <col min="7401" max="7401" width="7.85546875" style="17" customWidth="1"/>
    <col min="7402" max="7402" width="9.85546875" style="17" customWidth="1"/>
    <col min="7403" max="7403" width="6.28515625" style="17" customWidth="1"/>
    <col min="7404" max="7404" width="7.28515625" style="17" customWidth="1"/>
    <col min="7405" max="7405" width="4.7109375" style="17" customWidth="1"/>
    <col min="7406" max="7406" width="18.7109375" style="17" bestFit="1" customWidth="1"/>
    <col min="7407" max="7409" width="11.28515625" style="17"/>
    <col min="7410" max="7410" width="15.140625" style="17" bestFit="1" customWidth="1"/>
    <col min="7411" max="7649" width="11.28515625" style="17"/>
    <col min="7650" max="7650" width="22.140625" style="17" customWidth="1"/>
    <col min="7651" max="7651" width="17.140625" style="17" customWidth="1"/>
    <col min="7652" max="7652" width="5.140625" style="17" customWidth="1"/>
    <col min="7653" max="7653" width="22.28515625" style="17" customWidth="1"/>
    <col min="7654" max="7654" width="21.28515625" style="17" customWidth="1"/>
    <col min="7655" max="7655" width="20.28515625" style="17" customWidth="1"/>
    <col min="7656" max="7656" width="5.140625" style="17" customWidth="1"/>
    <col min="7657" max="7657" width="7.85546875" style="17" customWidth="1"/>
    <col min="7658" max="7658" width="9.85546875" style="17" customWidth="1"/>
    <col min="7659" max="7659" width="6.28515625" style="17" customWidth="1"/>
    <col min="7660" max="7660" width="7.28515625" style="17" customWidth="1"/>
    <col min="7661" max="7661" width="4.7109375" style="17" customWidth="1"/>
    <col min="7662" max="7662" width="18.7109375" style="17" bestFit="1" customWidth="1"/>
    <col min="7663" max="7665" width="11.28515625" style="17"/>
    <col min="7666" max="7666" width="15.140625" style="17" bestFit="1" customWidth="1"/>
    <col min="7667" max="7905" width="11.28515625" style="17"/>
    <col min="7906" max="7906" width="22.140625" style="17" customWidth="1"/>
    <col min="7907" max="7907" width="17.140625" style="17" customWidth="1"/>
    <col min="7908" max="7908" width="5.140625" style="17" customWidth="1"/>
    <col min="7909" max="7909" width="22.28515625" style="17" customWidth="1"/>
    <col min="7910" max="7910" width="21.28515625" style="17" customWidth="1"/>
    <col min="7911" max="7911" width="20.28515625" style="17" customWidth="1"/>
    <col min="7912" max="7912" width="5.140625" style="17" customWidth="1"/>
    <col min="7913" max="7913" width="7.85546875" style="17" customWidth="1"/>
    <col min="7914" max="7914" width="9.85546875" style="17" customWidth="1"/>
    <col min="7915" max="7915" width="6.28515625" style="17" customWidth="1"/>
    <col min="7916" max="7916" width="7.28515625" style="17" customWidth="1"/>
    <col min="7917" max="7917" width="4.7109375" style="17" customWidth="1"/>
    <col min="7918" max="7918" width="18.7109375" style="17" bestFit="1" customWidth="1"/>
    <col min="7919" max="7921" width="11.28515625" style="17"/>
    <col min="7922" max="7922" width="15.140625" style="17" bestFit="1" customWidth="1"/>
    <col min="7923" max="8161" width="11.28515625" style="17"/>
    <col min="8162" max="8162" width="22.140625" style="17" customWidth="1"/>
    <col min="8163" max="8163" width="17.140625" style="17" customWidth="1"/>
    <col min="8164" max="8164" width="5.140625" style="17" customWidth="1"/>
    <col min="8165" max="8165" width="22.28515625" style="17" customWidth="1"/>
    <col min="8166" max="8166" width="21.28515625" style="17" customWidth="1"/>
    <col min="8167" max="8167" width="20.28515625" style="17" customWidth="1"/>
    <col min="8168" max="8168" width="5.140625" style="17" customWidth="1"/>
    <col min="8169" max="8169" width="7.85546875" style="17" customWidth="1"/>
    <col min="8170" max="8170" width="9.85546875" style="17" customWidth="1"/>
    <col min="8171" max="8171" width="6.28515625" style="17" customWidth="1"/>
    <col min="8172" max="8172" width="7.28515625" style="17" customWidth="1"/>
    <col min="8173" max="8173" width="4.7109375" style="17" customWidth="1"/>
    <col min="8174" max="8174" width="18.7109375" style="17" bestFit="1" customWidth="1"/>
    <col min="8175" max="8177" width="11.28515625" style="17"/>
    <col min="8178" max="8178" width="15.140625" style="17" bestFit="1" customWidth="1"/>
    <col min="8179" max="8417" width="11.28515625" style="17"/>
    <col min="8418" max="8418" width="22.140625" style="17" customWidth="1"/>
    <col min="8419" max="8419" width="17.140625" style="17" customWidth="1"/>
    <col min="8420" max="8420" width="5.140625" style="17" customWidth="1"/>
    <col min="8421" max="8421" width="22.28515625" style="17" customWidth="1"/>
    <col min="8422" max="8422" width="21.28515625" style="17" customWidth="1"/>
    <col min="8423" max="8423" width="20.28515625" style="17" customWidth="1"/>
    <col min="8424" max="8424" width="5.140625" style="17" customWidth="1"/>
    <col min="8425" max="8425" width="7.85546875" style="17" customWidth="1"/>
    <col min="8426" max="8426" width="9.85546875" style="17" customWidth="1"/>
    <col min="8427" max="8427" width="6.28515625" style="17" customWidth="1"/>
    <col min="8428" max="8428" width="7.28515625" style="17" customWidth="1"/>
    <col min="8429" max="8429" width="4.7109375" style="17" customWidth="1"/>
    <col min="8430" max="8430" width="18.7109375" style="17" bestFit="1" customWidth="1"/>
    <col min="8431" max="8433" width="11.28515625" style="17"/>
    <col min="8434" max="8434" width="15.140625" style="17" bestFit="1" customWidth="1"/>
    <col min="8435" max="8673" width="11.28515625" style="17"/>
    <col min="8674" max="8674" width="22.140625" style="17" customWidth="1"/>
    <col min="8675" max="8675" width="17.140625" style="17" customWidth="1"/>
    <col min="8676" max="8676" width="5.140625" style="17" customWidth="1"/>
    <col min="8677" max="8677" width="22.28515625" style="17" customWidth="1"/>
    <col min="8678" max="8678" width="21.28515625" style="17" customWidth="1"/>
    <col min="8679" max="8679" width="20.28515625" style="17" customWidth="1"/>
    <col min="8680" max="8680" width="5.140625" style="17" customWidth="1"/>
    <col min="8681" max="8681" width="7.85546875" style="17" customWidth="1"/>
    <col min="8682" max="8682" width="9.85546875" style="17" customWidth="1"/>
    <col min="8683" max="8683" width="6.28515625" style="17" customWidth="1"/>
    <col min="8684" max="8684" width="7.28515625" style="17" customWidth="1"/>
    <col min="8685" max="8685" width="4.7109375" style="17" customWidth="1"/>
    <col min="8686" max="8686" width="18.7109375" style="17" bestFit="1" customWidth="1"/>
    <col min="8687" max="8689" width="11.28515625" style="17"/>
    <col min="8690" max="8690" width="15.140625" style="17" bestFit="1" customWidth="1"/>
    <col min="8691" max="8929" width="11.28515625" style="17"/>
    <col min="8930" max="8930" width="22.140625" style="17" customWidth="1"/>
    <col min="8931" max="8931" width="17.140625" style="17" customWidth="1"/>
    <col min="8932" max="8932" width="5.140625" style="17" customWidth="1"/>
    <col min="8933" max="8933" width="22.28515625" style="17" customWidth="1"/>
    <col min="8934" max="8934" width="21.28515625" style="17" customWidth="1"/>
    <col min="8935" max="8935" width="20.28515625" style="17" customWidth="1"/>
    <col min="8936" max="8936" width="5.140625" style="17" customWidth="1"/>
    <col min="8937" max="8937" width="7.85546875" style="17" customWidth="1"/>
    <col min="8938" max="8938" width="9.85546875" style="17" customWidth="1"/>
    <col min="8939" max="8939" width="6.28515625" style="17" customWidth="1"/>
    <col min="8940" max="8940" width="7.28515625" style="17" customWidth="1"/>
    <col min="8941" max="8941" width="4.7109375" style="17" customWidth="1"/>
    <col min="8942" max="8942" width="18.7109375" style="17" bestFit="1" customWidth="1"/>
    <col min="8943" max="8945" width="11.28515625" style="17"/>
    <col min="8946" max="8946" width="15.140625" style="17" bestFit="1" customWidth="1"/>
    <col min="8947" max="9185" width="11.28515625" style="17"/>
    <col min="9186" max="9186" width="22.140625" style="17" customWidth="1"/>
    <col min="9187" max="9187" width="17.140625" style="17" customWidth="1"/>
    <col min="9188" max="9188" width="5.140625" style="17" customWidth="1"/>
    <col min="9189" max="9189" width="22.28515625" style="17" customWidth="1"/>
    <col min="9190" max="9190" width="21.28515625" style="17" customWidth="1"/>
    <col min="9191" max="9191" width="20.28515625" style="17" customWidth="1"/>
    <col min="9192" max="9192" width="5.140625" style="17" customWidth="1"/>
    <col min="9193" max="9193" width="7.85546875" style="17" customWidth="1"/>
    <col min="9194" max="9194" width="9.85546875" style="17" customWidth="1"/>
    <col min="9195" max="9195" width="6.28515625" style="17" customWidth="1"/>
    <col min="9196" max="9196" width="7.28515625" style="17" customWidth="1"/>
    <col min="9197" max="9197" width="4.7109375" style="17" customWidth="1"/>
    <col min="9198" max="9198" width="18.7109375" style="17" bestFit="1" customWidth="1"/>
    <col min="9199" max="9201" width="11.28515625" style="17"/>
    <col min="9202" max="9202" width="15.140625" style="17" bestFit="1" customWidth="1"/>
    <col min="9203" max="9441" width="11.28515625" style="17"/>
    <col min="9442" max="9442" width="22.140625" style="17" customWidth="1"/>
    <col min="9443" max="9443" width="17.140625" style="17" customWidth="1"/>
    <col min="9444" max="9444" width="5.140625" style="17" customWidth="1"/>
    <col min="9445" max="9445" width="22.28515625" style="17" customWidth="1"/>
    <col min="9446" max="9446" width="21.28515625" style="17" customWidth="1"/>
    <col min="9447" max="9447" width="20.28515625" style="17" customWidth="1"/>
    <col min="9448" max="9448" width="5.140625" style="17" customWidth="1"/>
    <col min="9449" max="9449" width="7.85546875" style="17" customWidth="1"/>
    <col min="9450" max="9450" width="9.85546875" style="17" customWidth="1"/>
    <col min="9451" max="9451" width="6.28515625" style="17" customWidth="1"/>
    <col min="9452" max="9452" width="7.28515625" style="17" customWidth="1"/>
    <col min="9453" max="9453" width="4.7109375" style="17" customWidth="1"/>
    <col min="9454" max="9454" width="18.7109375" style="17" bestFit="1" customWidth="1"/>
    <col min="9455" max="9457" width="11.28515625" style="17"/>
    <col min="9458" max="9458" width="15.140625" style="17" bestFit="1" customWidth="1"/>
    <col min="9459" max="9697" width="11.28515625" style="17"/>
    <col min="9698" max="9698" width="22.140625" style="17" customWidth="1"/>
    <col min="9699" max="9699" width="17.140625" style="17" customWidth="1"/>
    <col min="9700" max="9700" width="5.140625" style="17" customWidth="1"/>
    <col min="9701" max="9701" width="22.28515625" style="17" customWidth="1"/>
    <col min="9702" max="9702" width="21.28515625" style="17" customWidth="1"/>
    <col min="9703" max="9703" width="20.28515625" style="17" customWidth="1"/>
    <col min="9704" max="9704" width="5.140625" style="17" customWidth="1"/>
    <col min="9705" max="9705" width="7.85546875" style="17" customWidth="1"/>
    <col min="9706" max="9706" width="9.85546875" style="17" customWidth="1"/>
    <col min="9707" max="9707" width="6.28515625" style="17" customWidth="1"/>
    <col min="9708" max="9708" width="7.28515625" style="17" customWidth="1"/>
    <col min="9709" max="9709" width="4.7109375" style="17" customWidth="1"/>
    <col min="9710" max="9710" width="18.7109375" style="17" bestFit="1" customWidth="1"/>
    <col min="9711" max="9713" width="11.28515625" style="17"/>
    <col min="9714" max="9714" width="15.140625" style="17" bestFit="1" customWidth="1"/>
    <col min="9715" max="9953" width="11.28515625" style="17"/>
    <col min="9954" max="9954" width="22.140625" style="17" customWidth="1"/>
    <col min="9955" max="9955" width="17.140625" style="17" customWidth="1"/>
    <col min="9956" max="9956" width="5.140625" style="17" customWidth="1"/>
    <col min="9957" max="9957" width="22.28515625" style="17" customWidth="1"/>
    <col min="9958" max="9958" width="21.28515625" style="17" customWidth="1"/>
    <col min="9959" max="9959" width="20.28515625" style="17" customWidth="1"/>
    <col min="9960" max="9960" width="5.140625" style="17" customWidth="1"/>
    <col min="9961" max="9961" width="7.85546875" style="17" customWidth="1"/>
    <col min="9962" max="9962" width="9.85546875" style="17" customWidth="1"/>
    <col min="9963" max="9963" width="6.28515625" style="17" customWidth="1"/>
    <col min="9964" max="9964" width="7.28515625" style="17" customWidth="1"/>
    <col min="9965" max="9965" width="4.7109375" style="17" customWidth="1"/>
    <col min="9966" max="9966" width="18.7109375" style="17" bestFit="1" customWidth="1"/>
    <col min="9967" max="9969" width="11.28515625" style="17"/>
    <col min="9970" max="9970" width="15.140625" style="17" bestFit="1" customWidth="1"/>
    <col min="9971" max="10209" width="11.28515625" style="17"/>
    <col min="10210" max="10210" width="22.140625" style="17" customWidth="1"/>
    <col min="10211" max="10211" width="17.140625" style="17" customWidth="1"/>
    <col min="10212" max="10212" width="5.140625" style="17" customWidth="1"/>
    <col min="10213" max="10213" width="22.28515625" style="17" customWidth="1"/>
    <col min="10214" max="10214" width="21.28515625" style="17" customWidth="1"/>
    <col min="10215" max="10215" width="20.28515625" style="17" customWidth="1"/>
    <col min="10216" max="10216" width="5.140625" style="17" customWidth="1"/>
    <col min="10217" max="10217" width="7.85546875" style="17" customWidth="1"/>
    <col min="10218" max="10218" width="9.85546875" style="17" customWidth="1"/>
    <col min="10219" max="10219" width="6.28515625" style="17" customWidth="1"/>
    <col min="10220" max="10220" width="7.28515625" style="17" customWidth="1"/>
    <col min="10221" max="10221" width="4.7109375" style="17" customWidth="1"/>
    <col min="10222" max="10222" width="18.7109375" style="17" bestFit="1" customWidth="1"/>
    <col min="10223" max="10225" width="11.28515625" style="17"/>
    <col min="10226" max="10226" width="15.140625" style="17" bestFit="1" customWidth="1"/>
    <col min="10227" max="10465" width="11.28515625" style="17"/>
    <col min="10466" max="10466" width="22.140625" style="17" customWidth="1"/>
    <col min="10467" max="10467" width="17.140625" style="17" customWidth="1"/>
    <col min="10468" max="10468" width="5.140625" style="17" customWidth="1"/>
    <col min="10469" max="10469" width="22.28515625" style="17" customWidth="1"/>
    <col min="10470" max="10470" width="21.28515625" style="17" customWidth="1"/>
    <col min="10471" max="10471" width="20.28515625" style="17" customWidth="1"/>
    <col min="10472" max="10472" width="5.140625" style="17" customWidth="1"/>
    <col min="10473" max="10473" width="7.85546875" style="17" customWidth="1"/>
    <col min="10474" max="10474" width="9.85546875" style="17" customWidth="1"/>
    <col min="10475" max="10475" width="6.28515625" style="17" customWidth="1"/>
    <col min="10476" max="10476" width="7.28515625" style="17" customWidth="1"/>
    <col min="10477" max="10477" width="4.7109375" style="17" customWidth="1"/>
    <col min="10478" max="10478" width="18.7109375" style="17" bestFit="1" customWidth="1"/>
    <col min="10479" max="10481" width="11.28515625" style="17"/>
    <col min="10482" max="10482" width="15.140625" style="17" bestFit="1" customWidth="1"/>
    <col min="10483" max="10721" width="11.28515625" style="17"/>
    <col min="10722" max="10722" width="22.140625" style="17" customWidth="1"/>
    <col min="10723" max="10723" width="17.140625" style="17" customWidth="1"/>
    <col min="10724" max="10724" width="5.140625" style="17" customWidth="1"/>
    <col min="10725" max="10725" width="22.28515625" style="17" customWidth="1"/>
    <col min="10726" max="10726" width="21.28515625" style="17" customWidth="1"/>
    <col min="10727" max="10727" width="20.28515625" style="17" customWidth="1"/>
    <col min="10728" max="10728" width="5.140625" style="17" customWidth="1"/>
    <col min="10729" max="10729" width="7.85546875" style="17" customWidth="1"/>
    <col min="10730" max="10730" width="9.85546875" style="17" customWidth="1"/>
    <col min="10731" max="10731" width="6.28515625" style="17" customWidth="1"/>
    <col min="10732" max="10732" width="7.28515625" style="17" customWidth="1"/>
    <col min="10733" max="10733" width="4.7109375" style="17" customWidth="1"/>
    <col min="10734" max="10734" width="18.7109375" style="17" bestFit="1" customWidth="1"/>
    <col min="10735" max="10737" width="11.28515625" style="17"/>
    <col min="10738" max="10738" width="15.140625" style="17" bestFit="1" customWidth="1"/>
    <col min="10739" max="10977" width="11.28515625" style="17"/>
    <col min="10978" max="10978" width="22.140625" style="17" customWidth="1"/>
    <col min="10979" max="10979" width="17.140625" style="17" customWidth="1"/>
    <col min="10980" max="10980" width="5.140625" style="17" customWidth="1"/>
    <col min="10981" max="10981" width="22.28515625" style="17" customWidth="1"/>
    <col min="10982" max="10982" width="21.28515625" style="17" customWidth="1"/>
    <col min="10983" max="10983" width="20.28515625" style="17" customWidth="1"/>
    <col min="10984" max="10984" width="5.140625" style="17" customWidth="1"/>
    <col min="10985" max="10985" width="7.85546875" style="17" customWidth="1"/>
    <col min="10986" max="10986" width="9.85546875" style="17" customWidth="1"/>
    <col min="10987" max="10987" width="6.28515625" style="17" customWidth="1"/>
    <col min="10988" max="10988" width="7.28515625" style="17" customWidth="1"/>
    <col min="10989" max="10989" width="4.7109375" style="17" customWidth="1"/>
    <col min="10990" max="10990" width="18.7109375" style="17" bestFit="1" customWidth="1"/>
    <col min="10991" max="10993" width="11.28515625" style="17"/>
    <col min="10994" max="10994" width="15.140625" style="17" bestFit="1" customWidth="1"/>
    <col min="10995" max="11233" width="11.28515625" style="17"/>
    <col min="11234" max="11234" width="22.140625" style="17" customWidth="1"/>
    <col min="11235" max="11235" width="17.140625" style="17" customWidth="1"/>
    <col min="11236" max="11236" width="5.140625" style="17" customWidth="1"/>
    <col min="11237" max="11237" width="22.28515625" style="17" customWidth="1"/>
    <col min="11238" max="11238" width="21.28515625" style="17" customWidth="1"/>
    <col min="11239" max="11239" width="20.28515625" style="17" customWidth="1"/>
    <col min="11240" max="11240" width="5.140625" style="17" customWidth="1"/>
    <col min="11241" max="11241" width="7.85546875" style="17" customWidth="1"/>
    <col min="11242" max="11242" width="9.85546875" style="17" customWidth="1"/>
    <col min="11243" max="11243" width="6.28515625" style="17" customWidth="1"/>
    <col min="11244" max="11244" width="7.28515625" style="17" customWidth="1"/>
    <col min="11245" max="11245" width="4.7109375" style="17" customWidth="1"/>
    <col min="11246" max="11246" width="18.7109375" style="17" bestFit="1" customWidth="1"/>
    <col min="11247" max="11249" width="11.28515625" style="17"/>
    <col min="11250" max="11250" width="15.140625" style="17" bestFit="1" customWidth="1"/>
    <col min="11251" max="11489" width="11.28515625" style="17"/>
    <col min="11490" max="11490" width="22.140625" style="17" customWidth="1"/>
    <col min="11491" max="11491" width="17.140625" style="17" customWidth="1"/>
    <col min="11492" max="11492" width="5.140625" style="17" customWidth="1"/>
    <col min="11493" max="11493" width="22.28515625" style="17" customWidth="1"/>
    <col min="11494" max="11494" width="21.28515625" style="17" customWidth="1"/>
    <col min="11495" max="11495" width="20.28515625" style="17" customWidth="1"/>
    <col min="11496" max="11496" width="5.140625" style="17" customWidth="1"/>
    <col min="11497" max="11497" width="7.85546875" style="17" customWidth="1"/>
    <col min="11498" max="11498" width="9.85546875" style="17" customWidth="1"/>
    <col min="11499" max="11499" width="6.28515625" style="17" customWidth="1"/>
    <col min="11500" max="11500" width="7.28515625" style="17" customWidth="1"/>
    <col min="11501" max="11501" width="4.7109375" style="17" customWidth="1"/>
    <col min="11502" max="11502" width="18.7109375" style="17" bestFit="1" customWidth="1"/>
    <col min="11503" max="11505" width="11.28515625" style="17"/>
    <col min="11506" max="11506" width="15.140625" style="17" bestFit="1" customWidth="1"/>
    <col min="11507" max="11745" width="11.28515625" style="17"/>
    <col min="11746" max="11746" width="22.140625" style="17" customWidth="1"/>
    <col min="11747" max="11747" width="17.140625" style="17" customWidth="1"/>
    <col min="11748" max="11748" width="5.140625" style="17" customWidth="1"/>
    <col min="11749" max="11749" width="22.28515625" style="17" customWidth="1"/>
    <col min="11750" max="11750" width="21.28515625" style="17" customWidth="1"/>
    <col min="11751" max="11751" width="20.28515625" style="17" customWidth="1"/>
    <col min="11752" max="11752" width="5.140625" style="17" customWidth="1"/>
    <col min="11753" max="11753" width="7.85546875" style="17" customWidth="1"/>
    <col min="11754" max="11754" width="9.85546875" style="17" customWidth="1"/>
    <col min="11755" max="11755" width="6.28515625" style="17" customWidth="1"/>
    <col min="11756" max="11756" width="7.28515625" style="17" customWidth="1"/>
    <col min="11757" max="11757" width="4.7109375" style="17" customWidth="1"/>
    <col min="11758" max="11758" width="18.7109375" style="17" bestFit="1" customWidth="1"/>
    <col min="11759" max="11761" width="11.28515625" style="17"/>
    <col min="11762" max="11762" width="15.140625" style="17" bestFit="1" customWidth="1"/>
    <col min="11763" max="12001" width="11.28515625" style="17"/>
    <col min="12002" max="12002" width="22.140625" style="17" customWidth="1"/>
    <col min="12003" max="12003" width="17.140625" style="17" customWidth="1"/>
    <col min="12004" max="12004" width="5.140625" style="17" customWidth="1"/>
    <col min="12005" max="12005" width="22.28515625" style="17" customWidth="1"/>
    <col min="12006" max="12006" width="21.28515625" style="17" customWidth="1"/>
    <col min="12007" max="12007" width="20.28515625" style="17" customWidth="1"/>
    <col min="12008" max="12008" width="5.140625" style="17" customWidth="1"/>
    <col min="12009" max="12009" width="7.85546875" style="17" customWidth="1"/>
    <col min="12010" max="12010" width="9.85546875" style="17" customWidth="1"/>
    <col min="12011" max="12011" width="6.28515625" style="17" customWidth="1"/>
    <col min="12012" max="12012" width="7.28515625" style="17" customWidth="1"/>
    <col min="12013" max="12013" width="4.7109375" style="17" customWidth="1"/>
    <col min="12014" max="12014" width="18.7109375" style="17" bestFit="1" customWidth="1"/>
    <col min="12015" max="12017" width="11.28515625" style="17"/>
    <col min="12018" max="12018" width="15.140625" style="17" bestFit="1" customWidth="1"/>
    <col min="12019" max="12257" width="11.28515625" style="17"/>
    <col min="12258" max="12258" width="22.140625" style="17" customWidth="1"/>
    <col min="12259" max="12259" width="17.140625" style="17" customWidth="1"/>
    <col min="12260" max="12260" width="5.140625" style="17" customWidth="1"/>
    <col min="12261" max="12261" width="22.28515625" style="17" customWidth="1"/>
    <col min="12262" max="12262" width="21.28515625" style="17" customWidth="1"/>
    <col min="12263" max="12263" width="20.28515625" style="17" customWidth="1"/>
    <col min="12264" max="12264" width="5.140625" style="17" customWidth="1"/>
    <col min="12265" max="12265" width="7.85546875" style="17" customWidth="1"/>
    <col min="12266" max="12266" width="9.85546875" style="17" customWidth="1"/>
    <col min="12267" max="12267" width="6.28515625" style="17" customWidth="1"/>
    <col min="12268" max="12268" width="7.28515625" style="17" customWidth="1"/>
    <col min="12269" max="12269" width="4.7109375" style="17" customWidth="1"/>
    <col min="12270" max="12270" width="18.7109375" style="17" bestFit="1" customWidth="1"/>
    <col min="12271" max="12273" width="11.28515625" style="17"/>
    <col min="12274" max="12274" width="15.140625" style="17" bestFit="1" customWidth="1"/>
    <col min="12275" max="12513" width="11.28515625" style="17"/>
    <col min="12514" max="12514" width="22.140625" style="17" customWidth="1"/>
    <col min="12515" max="12515" width="17.140625" style="17" customWidth="1"/>
    <col min="12516" max="12516" width="5.140625" style="17" customWidth="1"/>
    <col min="12517" max="12517" width="22.28515625" style="17" customWidth="1"/>
    <col min="12518" max="12518" width="21.28515625" style="17" customWidth="1"/>
    <col min="12519" max="12519" width="20.28515625" style="17" customWidth="1"/>
    <col min="12520" max="12520" width="5.140625" style="17" customWidth="1"/>
    <col min="12521" max="12521" width="7.85546875" style="17" customWidth="1"/>
    <col min="12522" max="12522" width="9.85546875" style="17" customWidth="1"/>
    <col min="12523" max="12523" width="6.28515625" style="17" customWidth="1"/>
    <col min="12524" max="12524" width="7.28515625" style="17" customWidth="1"/>
    <col min="12525" max="12525" width="4.7109375" style="17" customWidth="1"/>
    <col min="12526" max="12526" width="18.7109375" style="17" bestFit="1" customWidth="1"/>
    <col min="12527" max="12529" width="11.28515625" style="17"/>
    <col min="12530" max="12530" width="15.140625" style="17" bestFit="1" customWidth="1"/>
    <col min="12531" max="12769" width="11.28515625" style="17"/>
    <col min="12770" max="12770" width="22.140625" style="17" customWidth="1"/>
    <col min="12771" max="12771" width="17.140625" style="17" customWidth="1"/>
    <col min="12772" max="12772" width="5.140625" style="17" customWidth="1"/>
    <col min="12773" max="12773" width="22.28515625" style="17" customWidth="1"/>
    <col min="12774" max="12774" width="21.28515625" style="17" customWidth="1"/>
    <col min="12775" max="12775" width="20.28515625" style="17" customWidth="1"/>
    <col min="12776" max="12776" width="5.140625" style="17" customWidth="1"/>
    <col min="12777" max="12777" width="7.85546875" style="17" customWidth="1"/>
    <col min="12778" max="12778" width="9.85546875" style="17" customWidth="1"/>
    <col min="12779" max="12779" width="6.28515625" style="17" customWidth="1"/>
    <col min="12780" max="12780" width="7.28515625" style="17" customWidth="1"/>
    <col min="12781" max="12781" width="4.7109375" style="17" customWidth="1"/>
    <col min="12782" max="12782" width="18.7109375" style="17" bestFit="1" customWidth="1"/>
    <col min="12783" max="12785" width="11.28515625" style="17"/>
    <col min="12786" max="12786" width="15.140625" style="17" bestFit="1" customWidth="1"/>
    <col min="12787" max="13025" width="11.28515625" style="17"/>
    <col min="13026" max="13026" width="22.140625" style="17" customWidth="1"/>
    <col min="13027" max="13027" width="17.140625" style="17" customWidth="1"/>
    <col min="13028" max="13028" width="5.140625" style="17" customWidth="1"/>
    <col min="13029" max="13029" width="22.28515625" style="17" customWidth="1"/>
    <col min="13030" max="13030" width="21.28515625" style="17" customWidth="1"/>
    <col min="13031" max="13031" width="20.28515625" style="17" customWidth="1"/>
    <col min="13032" max="13032" width="5.140625" style="17" customWidth="1"/>
    <col min="13033" max="13033" width="7.85546875" style="17" customWidth="1"/>
    <col min="13034" max="13034" width="9.85546875" style="17" customWidth="1"/>
    <col min="13035" max="13035" width="6.28515625" style="17" customWidth="1"/>
    <col min="13036" max="13036" width="7.28515625" style="17" customWidth="1"/>
    <col min="13037" max="13037" width="4.7109375" style="17" customWidth="1"/>
    <col min="13038" max="13038" width="18.7109375" style="17" bestFit="1" customWidth="1"/>
    <col min="13039" max="13041" width="11.28515625" style="17"/>
    <col min="13042" max="13042" width="15.140625" style="17" bestFit="1" customWidth="1"/>
    <col min="13043" max="13281" width="11.28515625" style="17"/>
    <col min="13282" max="13282" width="22.140625" style="17" customWidth="1"/>
    <col min="13283" max="13283" width="17.140625" style="17" customWidth="1"/>
    <col min="13284" max="13284" width="5.140625" style="17" customWidth="1"/>
    <col min="13285" max="13285" width="22.28515625" style="17" customWidth="1"/>
    <col min="13286" max="13286" width="21.28515625" style="17" customWidth="1"/>
    <col min="13287" max="13287" width="20.28515625" style="17" customWidth="1"/>
    <col min="13288" max="13288" width="5.140625" style="17" customWidth="1"/>
    <col min="13289" max="13289" width="7.85546875" style="17" customWidth="1"/>
    <col min="13290" max="13290" width="9.85546875" style="17" customWidth="1"/>
    <col min="13291" max="13291" width="6.28515625" style="17" customWidth="1"/>
    <col min="13292" max="13292" width="7.28515625" style="17" customWidth="1"/>
    <col min="13293" max="13293" width="4.7109375" style="17" customWidth="1"/>
    <col min="13294" max="13294" width="18.7109375" style="17" bestFit="1" customWidth="1"/>
    <col min="13295" max="13297" width="11.28515625" style="17"/>
    <col min="13298" max="13298" width="15.140625" style="17" bestFit="1" customWidth="1"/>
    <col min="13299" max="13537" width="11.28515625" style="17"/>
    <col min="13538" max="13538" width="22.140625" style="17" customWidth="1"/>
    <col min="13539" max="13539" width="17.140625" style="17" customWidth="1"/>
    <col min="13540" max="13540" width="5.140625" style="17" customWidth="1"/>
    <col min="13541" max="13541" width="22.28515625" style="17" customWidth="1"/>
    <col min="13542" max="13542" width="21.28515625" style="17" customWidth="1"/>
    <col min="13543" max="13543" width="20.28515625" style="17" customWidth="1"/>
    <col min="13544" max="13544" width="5.140625" style="17" customWidth="1"/>
    <col min="13545" max="13545" width="7.85546875" style="17" customWidth="1"/>
    <col min="13546" max="13546" width="9.85546875" style="17" customWidth="1"/>
    <col min="13547" max="13547" width="6.28515625" style="17" customWidth="1"/>
    <col min="13548" max="13548" width="7.28515625" style="17" customWidth="1"/>
    <col min="13549" max="13549" width="4.7109375" style="17" customWidth="1"/>
    <col min="13550" max="13550" width="18.7109375" style="17" bestFit="1" customWidth="1"/>
    <col min="13551" max="13553" width="11.28515625" style="17"/>
    <col min="13554" max="13554" width="15.140625" style="17" bestFit="1" customWidth="1"/>
    <col min="13555" max="13793" width="11.28515625" style="17"/>
    <col min="13794" max="13794" width="22.140625" style="17" customWidth="1"/>
    <col min="13795" max="13795" width="17.140625" style="17" customWidth="1"/>
    <col min="13796" max="13796" width="5.140625" style="17" customWidth="1"/>
    <col min="13797" max="13797" width="22.28515625" style="17" customWidth="1"/>
    <col min="13798" max="13798" width="21.28515625" style="17" customWidth="1"/>
    <col min="13799" max="13799" width="20.28515625" style="17" customWidth="1"/>
    <col min="13800" max="13800" width="5.140625" style="17" customWidth="1"/>
    <col min="13801" max="13801" width="7.85546875" style="17" customWidth="1"/>
    <col min="13802" max="13802" width="9.85546875" style="17" customWidth="1"/>
    <col min="13803" max="13803" width="6.28515625" style="17" customWidth="1"/>
    <col min="13804" max="13804" width="7.28515625" style="17" customWidth="1"/>
    <col min="13805" max="13805" width="4.7109375" style="17" customWidth="1"/>
    <col min="13806" max="13806" width="18.7109375" style="17" bestFit="1" customWidth="1"/>
    <col min="13807" max="13809" width="11.28515625" style="17"/>
    <col min="13810" max="13810" width="15.140625" style="17" bestFit="1" customWidth="1"/>
    <col min="13811" max="14049" width="11.28515625" style="17"/>
    <col min="14050" max="14050" width="22.140625" style="17" customWidth="1"/>
    <col min="14051" max="14051" width="17.140625" style="17" customWidth="1"/>
    <col min="14052" max="14052" width="5.140625" style="17" customWidth="1"/>
    <col min="14053" max="14053" width="22.28515625" style="17" customWidth="1"/>
    <col min="14054" max="14054" width="21.28515625" style="17" customWidth="1"/>
    <col min="14055" max="14055" width="20.28515625" style="17" customWidth="1"/>
    <col min="14056" max="14056" width="5.140625" style="17" customWidth="1"/>
    <col min="14057" max="14057" width="7.85546875" style="17" customWidth="1"/>
    <col min="14058" max="14058" width="9.85546875" style="17" customWidth="1"/>
    <col min="14059" max="14059" width="6.28515625" style="17" customWidth="1"/>
    <col min="14060" max="14060" width="7.28515625" style="17" customWidth="1"/>
    <col min="14061" max="14061" width="4.7109375" style="17" customWidth="1"/>
    <col min="14062" max="14062" width="18.7109375" style="17" bestFit="1" customWidth="1"/>
    <col min="14063" max="14065" width="11.28515625" style="17"/>
    <col min="14066" max="14066" width="15.140625" style="17" bestFit="1" customWidth="1"/>
    <col min="14067" max="14305" width="11.28515625" style="17"/>
    <col min="14306" max="14306" width="22.140625" style="17" customWidth="1"/>
    <col min="14307" max="14307" width="17.140625" style="17" customWidth="1"/>
    <col min="14308" max="14308" width="5.140625" style="17" customWidth="1"/>
    <col min="14309" max="14309" width="22.28515625" style="17" customWidth="1"/>
    <col min="14310" max="14310" width="21.28515625" style="17" customWidth="1"/>
    <col min="14311" max="14311" width="20.28515625" style="17" customWidth="1"/>
    <col min="14312" max="14312" width="5.140625" style="17" customWidth="1"/>
    <col min="14313" max="14313" width="7.85546875" style="17" customWidth="1"/>
    <col min="14314" max="14314" width="9.85546875" style="17" customWidth="1"/>
    <col min="14315" max="14315" width="6.28515625" style="17" customWidth="1"/>
    <col min="14316" max="14316" width="7.28515625" style="17" customWidth="1"/>
    <col min="14317" max="14317" width="4.7109375" style="17" customWidth="1"/>
    <col min="14318" max="14318" width="18.7109375" style="17" bestFit="1" customWidth="1"/>
    <col min="14319" max="14321" width="11.28515625" style="17"/>
    <col min="14322" max="14322" width="15.140625" style="17" bestFit="1" customWidth="1"/>
    <col min="14323" max="14561" width="11.28515625" style="17"/>
    <col min="14562" max="14562" width="22.140625" style="17" customWidth="1"/>
    <col min="14563" max="14563" width="17.140625" style="17" customWidth="1"/>
    <col min="14564" max="14564" width="5.140625" style="17" customWidth="1"/>
    <col min="14565" max="14565" width="22.28515625" style="17" customWidth="1"/>
    <col min="14566" max="14566" width="21.28515625" style="17" customWidth="1"/>
    <col min="14567" max="14567" width="20.28515625" style="17" customWidth="1"/>
    <col min="14568" max="14568" width="5.140625" style="17" customWidth="1"/>
    <col min="14569" max="14569" width="7.85546875" style="17" customWidth="1"/>
    <col min="14570" max="14570" width="9.85546875" style="17" customWidth="1"/>
    <col min="14571" max="14571" width="6.28515625" style="17" customWidth="1"/>
    <col min="14572" max="14572" width="7.28515625" style="17" customWidth="1"/>
    <col min="14573" max="14573" width="4.7109375" style="17" customWidth="1"/>
    <col min="14574" max="14574" width="18.7109375" style="17" bestFit="1" customWidth="1"/>
    <col min="14575" max="14577" width="11.28515625" style="17"/>
    <col min="14578" max="14578" width="15.140625" style="17" bestFit="1" customWidth="1"/>
    <col min="14579" max="14817" width="11.28515625" style="17"/>
    <col min="14818" max="14818" width="22.140625" style="17" customWidth="1"/>
    <col min="14819" max="14819" width="17.140625" style="17" customWidth="1"/>
    <col min="14820" max="14820" width="5.140625" style="17" customWidth="1"/>
    <col min="14821" max="14821" width="22.28515625" style="17" customWidth="1"/>
    <col min="14822" max="14822" width="21.28515625" style="17" customWidth="1"/>
    <col min="14823" max="14823" width="20.28515625" style="17" customWidth="1"/>
    <col min="14824" max="14824" width="5.140625" style="17" customWidth="1"/>
    <col min="14825" max="14825" width="7.85546875" style="17" customWidth="1"/>
    <col min="14826" max="14826" width="9.85546875" style="17" customWidth="1"/>
    <col min="14827" max="14827" width="6.28515625" style="17" customWidth="1"/>
    <col min="14828" max="14828" width="7.28515625" style="17" customWidth="1"/>
    <col min="14829" max="14829" width="4.7109375" style="17" customWidth="1"/>
    <col min="14830" max="14830" width="18.7109375" style="17" bestFit="1" customWidth="1"/>
    <col min="14831" max="14833" width="11.28515625" style="17"/>
    <col min="14834" max="14834" width="15.140625" style="17" bestFit="1" customWidth="1"/>
    <col min="14835" max="15073" width="11.28515625" style="17"/>
    <col min="15074" max="15074" width="22.140625" style="17" customWidth="1"/>
    <col min="15075" max="15075" width="17.140625" style="17" customWidth="1"/>
    <col min="15076" max="15076" width="5.140625" style="17" customWidth="1"/>
    <col min="15077" max="15077" width="22.28515625" style="17" customWidth="1"/>
    <col min="15078" max="15078" width="21.28515625" style="17" customWidth="1"/>
    <col min="15079" max="15079" width="20.28515625" style="17" customWidth="1"/>
    <col min="15080" max="15080" width="5.140625" style="17" customWidth="1"/>
    <col min="15081" max="15081" width="7.85546875" style="17" customWidth="1"/>
    <col min="15082" max="15082" width="9.85546875" style="17" customWidth="1"/>
    <col min="15083" max="15083" width="6.28515625" style="17" customWidth="1"/>
    <col min="15084" max="15084" width="7.28515625" style="17" customWidth="1"/>
    <col min="15085" max="15085" width="4.7109375" style="17" customWidth="1"/>
    <col min="15086" max="15086" width="18.7109375" style="17" bestFit="1" customWidth="1"/>
    <col min="15087" max="15089" width="11.28515625" style="17"/>
    <col min="15090" max="15090" width="15.140625" style="17" bestFit="1" customWidth="1"/>
    <col min="15091" max="15329" width="11.28515625" style="17"/>
    <col min="15330" max="15330" width="22.140625" style="17" customWidth="1"/>
    <col min="15331" max="15331" width="17.140625" style="17" customWidth="1"/>
    <col min="15332" max="15332" width="5.140625" style="17" customWidth="1"/>
    <col min="15333" max="15333" width="22.28515625" style="17" customWidth="1"/>
    <col min="15334" max="15334" width="21.28515625" style="17" customWidth="1"/>
    <col min="15335" max="15335" width="20.28515625" style="17" customWidth="1"/>
    <col min="15336" max="15336" width="5.140625" style="17" customWidth="1"/>
    <col min="15337" max="15337" width="7.85546875" style="17" customWidth="1"/>
    <col min="15338" max="15338" width="9.85546875" style="17" customWidth="1"/>
    <col min="15339" max="15339" width="6.28515625" style="17" customWidth="1"/>
    <col min="15340" max="15340" width="7.28515625" style="17" customWidth="1"/>
    <col min="15341" max="15341" width="4.7109375" style="17" customWidth="1"/>
    <col min="15342" max="15342" width="18.7109375" style="17" bestFit="1" customWidth="1"/>
    <col min="15343" max="15345" width="11.28515625" style="17"/>
    <col min="15346" max="15346" width="15.140625" style="17" bestFit="1" customWidth="1"/>
    <col min="15347" max="15585" width="11.28515625" style="17"/>
    <col min="15586" max="15586" width="22.140625" style="17" customWidth="1"/>
    <col min="15587" max="15587" width="17.140625" style="17" customWidth="1"/>
    <col min="15588" max="15588" width="5.140625" style="17" customWidth="1"/>
    <col min="15589" max="15589" width="22.28515625" style="17" customWidth="1"/>
    <col min="15590" max="15590" width="21.28515625" style="17" customWidth="1"/>
    <col min="15591" max="15591" width="20.28515625" style="17" customWidth="1"/>
    <col min="15592" max="15592" width="5.140625" style="17" customWidth="1"/>
    <col min="15593" max="15593" width="7.85546875" style="17" customWidth="1"/>
    <col min="15594" max="15594" width="9.85546875" style="17" customWidth="1"/>
    <col min="15595" max="15595" width="6.28515625" style="17" customWidth="1"/>
    <col min="15596" max="15596" width="7.28515625" style="17" customWidth="1"/>
    <col min="15597" max="15597" width="4.7109375" style="17" customWidth="1"/>
    <col min="15598" max="15598" width="18.7109375" style="17" bestFit="1" customWidth="1"/>
    <col min="15599" max="15601" width="11.28515625" style="17"/>
    <col min="15602" max="15602" width="15.140625" style="17" bestFit="1" customWidth="1"/>
    <col min="15603" max="15841" width="11.28515625" style="17"/>
    <col min="15842" max="15842" width="22.140625" style="17" customWidth="1"/>
    <col min="15843" max="15843" width="17.140625" style="17" customWidth="1"/>
    <col min="15844" max="15844" width="5.140625" style="17" customWidth="1"/>
    <col min="15845" max="15845" width="22.28515625" style="17" customWidth="1"/>
    <col min="15846" max="15846" width="21.28515625" style="17" customWidth="1"/>
    <col min="15847" max="15847" width="20.28515625" style="17" customWidth="1"/>
    <col min="15848" max="15848" width="5.140625" style="17" customWidth="1"/>
    <col min="15849" max="15849" width="7.85546875" style="17" customWidth="1"/>
    <col min="15850" max="15850" width="9.85546875" style="17" customWidth="1"/>
    <col min="15851" max="15851" width="6.28515625" style="17" customWidth="1"/>
    <col min="15852" max="15852" width="7.28515625" style="17" customWidth="1"/>
    <col min="15853" max="15853" width="4.7109375" style="17" customWidth="1"/>
    <col min="15854" max="15854" width="18.7109375" style="17" bestFit="1" customWidth="1"/>
    <col min="15855" max="15857" width="11.28515625" style="17"/>
    <col min="15858" max="15858" width="15.140625" style="17" bestFit="1" customWidth="1"/>
    <col min="15859" max="16097" width="11.28515625" style="17"/>
    <col min="16098" max="16098" width="22.140625" style="17" customWidth="1"/>
    <col min="16099" max="16099" width="17.140625" style="17" customWidth="1"/>
    <col min="16100" max="16100" width="5.140625" style="17" customWidth="1"/>
    <col min="16101" max="16101" width="22.28515625" style="17" customWidth="1"/>
    <col min="16102" max="16102" width="21.28515625" style="17" customWidth="1"/>
    <col min="16103" max="16103" width="20.28515625" style="17" customWidth="1"/>
    <col min="16104" max="16104" width="5.140625" style="17" customWidth="1"/>
    <col min="16105" max="16105" width="7.85546875" style="17" customWidth="1"/>
    <col min="16106" max="16106" width="9.85546875" style="17" customWidth="1"/>
    <col min="16107" max="16107" width="6.28515625" style="17" customWidth="1"/>
    <col min="16108" max="16108" width="7.28515625" style="17" customWidth="1"/>
    <col min="16109" max="16109" width="4.7109375" style="17" customWidth="1"/>
    <col min="16110" max="16110" width="18.7109375" style="17" bestFit="1" customWidth="1"/>
    <col min="16111" max="16113" width="11.28515625" style="17"/>
    <col min="16114" max="16114" width="15.140625" style="17" bestFit="1" customWidth="1"/>
    <col min="16115" max="16369" width="11.28515625" style="17"/>
    <col min="16370" max="16384" width="10.85546875" style="17" customWidth="1"/>
  </cols>
  <sheetData>
    <row r="1" spans="1:17" ht="29.25" customHeight="1">
      <c r="A1" s="1183" t="s">
        <v>228</v>
      </c>
      <c r="B1" s="1184"/>
      <c r="C1" s="1184"/>
      <c r="D1" s="1184"/>
      <c r="E1" s="1184"/>
      <c r="F1" s="1184"/>
      <c r="G1" s="1184"/>
      <c r="H1" s="1184"/>
      <c r="I1" s="1184"/>
      <c r="J1" s="1184"/>
      <c r="K1" s="1185"/>
    </row>
    <row r="2" spans="1:17" ht="35.25" customHeight="1">
      <c r="A2" s="1165" t="s">
        <v>2489</v>
      </c>
      <c r="B2" s="1166"/>
      <c r="C2" s="1166"/>
      <c r="D2" s="1166"/>
      <c r="E2" s="1166"/>
      <c r="F2" s="1166"/>
      <c r="G2" s="1166"/>
      <c r="H2" s="1166"/>
      <c r="I2" s="1166"/>
      <c r="J2" s="1166"/>
      <c r="K2" s="1167"/>
    </row>
    <row r="3" spans="1:17" s="786" customFormat="1" ht="327" customHeight="1">
      <c r="A3" s="1186"/>
      <c r="B3" s="1187"/>
      <c r="C3" s="1187"/>
      <c r="D3" s="1187"/>
      <c r="E3" s="1187"/>
      <c r="F3" s="1187"/>
      <c r="G3" s="1187"/>
      <c r="H3" s="1187"/>
      <c r="I3" s="1187"/>
      <c r="J3" s="1187"/>
      <c r="K3" s="1188"/>
    </row>
    <row r="4" spans="1:17" s="786" customFormat="1" ht="20.25" customHeight="1">
      <c r="A4" s="1155" t="s">
        <v>2500</v>
      </c>
      <c r="B4" s="1156"/>
      <c r="C4" s="1156"/>
      <c r="D4" s="1156"/>
      <c r="E4" s="1156" t="s">
        <v>2500</v>
      </c>
      <c r="F4" s="1156"/>
      <c r="G4" s="1156"/>
      <c r="H4" s="1156"/>
      <c r="I4" s="1156"/>
      <c r="J4" s="1156"/>
      <c r="K4" s="867" t="s">
        <v>2501</v>
      </c>
      <c r="L4" s="864"/>
      <c r="M4" s="864"/>
      <c r="N4" s="864"/>
      <c r="O4" s="864"/>
      <c r="P4" s="864"/>
      <c r="Q4" s="865"/>
    </row>
    <row r="5" spans="1:17" s="786" customFormat="1" ht="327" customHeight="1">
      <c r="A5" s="1186"/>
      <c r="B5" s="1187"/>
      <c r="C5" s="1187"/>
      <c r="D5" s="1187"/>
      <c r="E5" s="1187"/>
      <c r="F5" s="1187"/>
      <c r="G5" s="1187"/>
      <c r="H5" s="1187"/>
      <c r="I5" s="1187"/>
      <c r="J5" s="1187"/>
      <c r="K5" s="1188"/>
    </row>
    <row r="6" spans="1:17" s="786" customFormat="1" ht="30" customHeight="1">
      <c r="A6" s="1155" t="s">
        <v>2502</v>
      </c>
      <c r="B6" s="1156"/>
      <c r="C6" s="1156"/>
      <c r="D6" s="1156"/>
      <c r="E6" s="1156" t="s">
        <v>2503</v>
      </c>
      <c r="F6" s="1156" t="s">
        <v>2504</v>
      </c>
      <c r="G6" s="1156" t="s">
        <v>2504</v>
      </c>
      <c r="H6" s="1156" t="s">
        <v>2504</v>
      </c>
      <c r="I6" s="1156" t="s">
        <v>2504</v>
      </c>
      <c r="J6" s="1156" t="s">
        <v>2504</v>
      </c>
      <c r="K6" s="868" t="s">
        <v>2503</v>
      </c>
    </row>
    <row r="7" spans="1:17" s="786" customFormat="1" ht="327" customHeight="1">
      <c r="A7" s="1171"/>
      <c r="B7" s="1172"/>
      <c r="C7" s="1172"/>
      <c r="D7" s="1172"/>
      <c r="E7" s="1172"/>
      <c r="F7" s="1172"/>
      <c r="G7" s="1172"/>
      <c r="H7" s="1172"/>
      <c r="I7" s="1172"/>
      <c r="J7" s="1172"/>
      <c r="K7" s="1173"/>
    </row>
    <row r="8" spans="1:17" s="786" customFormat="1" ht="30" customHeight="1">
      <c r="A8" s="1155" t="s">
        <v>2505</v>
      </c>
      <c r="B8" s="1156"/>
      <c r="C8" s="1156"/>
      <c r="D8" s="1156"/>
      <c r="E8" s="1156" t="s">
        <v>2506</v>
      </c>
      <c r="F8" s="1156"/>
      <c r="G8" s="1156"/>
      <c r="H8" s="1156"/>
      <c r="I8" s="1156"/>
      <c r="J8" s="1156"/>
      <c r="K8" s="868" t="s">
        <v>2507</v>
      </c>
    </row>
    <row r="9" spans="1:17" s="786" customFormat="1" ht="327" customHeight="1">
      <c r="A9" s="1171"/>
      <c r="B9" s="1172"/>
      <c r="C9" s="1172"/>
      <c r="D9" s="1172"/>
      <c r="E9" s="1172"/>
      <c r="F9" s="1172"/>
      <c r="G9" s="1172"/>
      <c r="H9" s="1172"/>
      <c r="I9" s="1172"/>
      <c r="J9" s="1172"/>
      <c r="K9" s="1173"/>
    </row>
    <row r="10" spans="1:17" s="786" customFormat="1" ht="30" customHeight="1">
      <c r="A10" s="1155" t="s">
        <v>2508</v>
      </c>
      <c r="B10" s="1156"/>
      <c r="C10" s="1156"/>
      <c r="D10" s="1156"/>
      <c r="E10" s="1156" t="s">
        <v>2509</v>
      </c>
      <c r="F10" s="1156" t="s">
        <v>2509</v>
      </c>
      <c r="G10" s="1156" t="s">
        <v>2509</v>
      </c>
      <c r="H10" s="1156" t="s">
        <v>2509</v>
      </c>
      <c r="I10" s="1156" t="s">
        <v>2509</v>
      </c>
      <c r="J10" s="1156" t="s">
        <v>2509</v>
      </c>
      <c r="K10" s="868" t="s">
        <v>2509</v>
      </c>
      <c r="L10" s="866"/>
      <c r="M10" s="866"/>
      <c r="N10" s="866"/>
      <c r="O10" s="866"/>
      <c r="P10" s="866"/>
      <c r="Q10" s="865"/>
    </row>
    <row r="11" spans="1:17" ht="89.25" customHeight="1">
      <c r="A11" s="1159" t="s">
        <v>2510</v>
      </c>
      <c r="B11" s="1160"/>
      <c r="C11" s="1160"/>
      <c r="D11" s="1160"/>
      <c r="E11" s="1160"/>
      <c r="F11" s="1160"/>
      <c r="G11" s="1160"/>
      <c r="H11" s="1160"/>
      <c r="I11" s="1160"/>
      <c r="J11" s="1160"/>
      <c r="K11" s="1161"/>
    </row>
    <row r="12" spans="1:17" ht="78" customHeight="1">
      <c r="A12" s="1162"/>
      <c r="B12" s="1163"/>
      <c r="C12" s="1163"/>
      <c r="D12" s="1163"/>
      <c r="E12" s="1163"/>
      <c r="F12" s="1163"/>
      <c r="G12" s="1163"/>
      <c r="H12" s="1163"/>
      <c r="I12" s="1163"/>
      <c r="J12" s="1163"/>
      <c r="K12" s="1164"/>
    </row>
    <row r="13" spans="1:17" ht="30.75" customHeight="1">
      <c r="A13" s="1165" t="s">
        <v>230</v>
      </c>
      <c r="B13" s="1166"/>
      <c r="C13" s="1166"/>
      <c r="D13" s="1166"/>
      <c r="E13" s="1166"/>
      <c r="F13" s="1166"/>
      <c r="G13" s="1166"/>
      <c r="H13" s="1166"/>
      <c r="I13" s="1166"/>
      <c r="J13" s="1166"/>
      <c r="K13" s="1167"/>
    </row>
    <row r="14" spans="1:17" s="1" customFormat="1" ht="99" customHeight="1" thickBot="1">
      <c r="A14" s="1168"/>
      <c r="B14" s="1169"/>
      <c r="C14" s="1169"/>
      <c r="D14" s="1169"/>
      <c r="E14" s="1169"/>
      <c r="F14" s="1169"/>
      <c r="G14" s="1169"/>
      <c r="H14" s="1169"/>
      <c r="I14" s="1169"/>
      <c r="J14" s="1169"/>
      <c r="K14" s="1170"/>
    </row>
    <row r="15" spans="1:17" s="1" customFormat="1" ht="79.5" customHeight="1" thickBot="1">
      <c r="A15" s="1168"/>
      <c r="B15" s="1169"/>
      <c r="C15" s="1169"/>
      <c r="D15" s="1169"/>
      <c r="E15" s="1169"/>
      <c r="F15" s="1169"/>
      <c r="G15" s="1169"/>
      <c r="H15" s="1169"/>
      <c r="I15" s="1169"/>
      <c r="J15" s="1169"/>
      <c r="K15" s="1170"/>
    </row>
    <row r="16" spans="1:17" ht="33" customHeight="1">
      <c r="A16" s="1180" t="s">
        <v>231</v>
      </c>
      <c r="B16" s="1181"/>
      <c r="C16" s="1181"/>
      <c r="D16" s="1181"/>
      <c r="E16" s="1181"/>
      <c r="F16" s="1181"/>
      <c r="G16" s="1181"/>
      <c r="H16" s="1181"/>
      <c r="I16" s="1181"/>
      <c r="J16" s="1181"/>
      <c r="K16" s="1182"/>
    </row>
    <row r="17" spans="1:11" s="787" customFormat="1" ht="94.5" customHeight="1">
      <c r="A17" s="1177"/>
      <c r="B17" s="1178"/>
      <c r="C17" s="1178"/>
      <c r="D17" s="1178"/>
      <c r="E17" s="1178"/>
      <c r="F17" s="1178"/>
      <c r="G17" s="1178"/>
      <c r="H17" s="1178"/>
      <c r="I17" s="1178"/>
      <c r="J17" s="1178"/>
      <c r="K17" s="1179"/>
    </row>
    <row r="18" spans="1:11" s="787" customFormat="1" ht="30" customHeight="1">
      <c r="A18" s="1157" t="s">
        <v>232</v>
      </c>
      <c r="B18" s="1158"/>
      <c r="C18" s="1158"/>
      <c r="D18" s="1158"/>
      <c r="E18" s="1174" t="s">
        <v>233</v>
      </c>
      <c r="F18" s="1175"/>
      <c r="G18" s="1175"/>
      <c r="H18" s="1175"/>
      <c r="I18" s="1175"/>
      <c r="J18" s="1175"/>
      <c r="K18" s="1176"/>
    </row>
    <row r="19" spans="1:11" s="787" customFormat="1" ht="267" customHeight="1">
      <c r="A19" s="1177"/>
      <c r="B19" s="1178"/>
      <c r="C19" s="1178"/>
      <c r="D19" s="1178"/>
      <c r="E19" s="1178"/>
      <c r="F19" s="1178"/>
      <c r="G19" s="1178"/>
      <c r="H19" s="1178"/>
      <c r="I19" s="1178"/>
      <c r="J19" s="1178"/>
      <c r="K19" s="1179"/>
    </row>
    <row r="20" spans="1:11" ht="30" customHeight="1" thickBot="1">
      <c r="A20" s="1152" t="s">
        <v>2511</v>
      </c>
      <c r="B20" s="1153"/>
      <c r="C20" s="1153"/>
      <c r="D20" s="1153"/>
      <c r="E20" s="1153"/>
      <c r="F20" s="1153"/>
      <c r="G20" s="1153"/>
      <c r="H20" s="1153"/>
      <c r="I20" s="1153"/>
      <c r="J20" s="1153"/>
      <c r="K20" s="1154"/>
    </row>
  </sheetData>
  <mergeCells count="25">
    <mergeCell ref="A5:K5"/>
    <mergeCell ref="A1:K1"/>
    <mergeCell ref="A2:K2"/>
    <mergeCell ref="A3:K3"/>
    <mergeCell ref="A4:D4"/>
    <mergeCell ref="E4:J4"/>
    <mergeCell ref="A14:K14"/>
    <mergeCell ref="A6:D6"/>
    <mergeCell ref="E6:J6"/>
    <mergeCell ref="A7:K7"/>
    <mergeCell ref="A8:D8"/>
    <mergeCell ref="E8:J8"/>
    <mergeCell ref="A9:K9"/>
    <mergeCell ref="A10:D10"/>
    <mergeCell ref="E10:J10"/>
    <mergeCell ref="A11:K11"/>
    <mergeCell ref="A12:K12"/>
    <mergeCell ref="A13:K13"/>
    <mergeCell ref="A20:K20"/>
    <mergeCell ref="A15:K15"/>
    <mergeCell ref="A16:K16"/>
    <mergeCell ref="A17:K17"/>
    <mergeCell ref="A18:D18"/>
    <mergeCell ref="E18:K18"/>
    <mergeCell ref="A19:K19"/>
  </mergeCells>
  <printOptions horizontalCentered="1"/>
  <pageMargins left="0.70866141732283472" right="0.70866141732283472" top="0.74803149606299213" bottom="0.74803149606299213" header="0.31496062992125984" footer="0.31496062992125984"/>
  <pageSetup scale="35" fitToHeight="0" orientation="portrait" horizontalDpi="300" verticalDpi="300" r:id="rId1"/>
  <headerFooter>
    <oddHeader>&amp;Cpagina &amp;P de &amp;N&amp;R</oddHeader>
  </headerFooter>
  <rowBreaks count="1" manualBreakCount="1">
    <brk id="10" max="10"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C569F3-E860-4E56-90B5-629D1354E055}">
  <sheetPr>
    <pageSetUpPr fitToPage="1"/>
  </sheetPr>
  <dimension ref="A1:P20"/>
  <sheetViews>
    <sheetView view="pageBreakPreview" zoomScale="55" zoomScaleNormal="90" zoomScaleSheetLayoutView="55" zoomScalePageLayoutView="200" workbookViewId="0">
      <selection activeCell="P12" sqref="P12"/>
    </sheetView>
  </sheetViews>
  <sheetFormatPr baseColWidth="10" defaultColWidth="11.28515625" defaultRowHeight="15"/>
  <cols>
    <col min="1" max="1" width="22.140625" style="788" customWidth="1"/>
    <col min="2" max="2" width="20.42578125" style="788" customWidth="1"/>
    <col min="3" max="3" width="9.42578125" style="788" customWidth="1"/>
    <col min="4" max="4" width="32.7109375" style="788" customWidth="1"/>
    <col min="5" max="5" width="26.42578125" style="788" customWidth="1"/>
    <col min="6" max="6" width="22.28515625" style="788" bestFit="1" customWidth="1"/>
    <col min="7" max="7" width="5.140625" style="788" customWidth="1"/>
    <col min="8" max="9" width="9.85546875" style="788" customWidth="1"/>
    <col min="10" max="10" width="15.42578125" style="788" customWidth="1"/>
    <col min="11" max="11" width="4" style="17" customWidth="1"/>
    <col min="12" max="12" width="17.140625" style="17" bestFit="1" customWidth="1"/>
    <col min="13" max="13" width="11.28515625" style="17"/>
    <col min="14" max="14" width="24.7109375" style="17" bestFit="1" customWidth="1"/>
    <col min="15" max="224" width="11.28515625" style="17"/>
    <col min="225" max="225" width="22.140625" style="17" customWidth="1"/>
    <col min="226" max="226" width="17.140625" style="17" customWidth="1"/>
    <col min="227" max="227" width="5.140625" style="17" customWidth="1"/>
    <col min="228" max="228" width="22.28515625" style="17" customWidth="1"/>
    <col min="229" max="229" width="21.28515625" style="17" customWidth="1"/>
    <col min="230" max="230" width="20.28515625" style="17" customWidth="1"/>
    <col min="231" max="231" width="5.140625" style="17" customWidth="1"/>
    <col min="232" max="232" width="7.85546875" style="17" customWidth="1"/>
    <col min="233" max="233" width="9.85546875" style="17" customWidth="1"/>
    <col min="234" max="234" width="6.28515625" style="17" customWidth="1"/>
    <col min="235" max="235" width="7.28515625" style="17" customWidth="1"/>
    <col min="236" max="236" width="4.7109375" style="17" customWidth="1"/>
    <col min="237" max="237" width="18.7109375" style="17" bestFit="1" customWidth="1"/>
    <col min="238" max="240" width="11.28515625" style="17"/>
    <col min="241" max="241" width="15.140625" style="17" bestFit="1" customWidth="1"/>
    <col min="242" max="480" width="11.28515625" style="17"/>
    <col min="481" max="481" width="22.140625" style="17" customWidth="1"/>
    <col min="482" max="482" width="17.140625" style="17" customWidth="1"/>
    <col min="483" max="483" width="5.140625" style="17" customWidth="1"/>
    <col min="484" max="484" width="22.28515625" style="17" customWidth="1"/>
    <col min="485" max="485" width="21.28515625" style="17" customWidth="1"/>
    <col min="486" max="486" width="20.28515625" style="17" customWidth="1"/>
    <col min="487" max="487" width="5.140625" style="17" customWidth="1"/>
    <col min="488" max="488" width="7.85546875" style="17" customWidth="1"/>
    <col min="489" max="489" width="9.85546875" style="17" customWidth="1"/>
    <col min="490" max="490" width="6.28515625" style="17" customWidth="1"/>
    <col min="491" max="491" width="7.28515625" style="17" customWidth="1"/>
    <col min="492" max="492" width="4.7109375" style="17" customWidth="1"/>
    <col min="493" max="493" width="18.7109375" style="17" bestFit="1" customWidth="1"/>
    <col min="494" max="496" width="11.28515625" style="17"/>
    <col min="497" max="497" width="15.140625" style="17" bestFit="1" customWidth="1"/>
    <col min="498" max="736" width="11.28515625" style="17"/>
    <col min="737" max="737" width="22.140625" style="17" customWidth="1"/>
    <col min="738" max="738" width="17.140625" style="17" customWidth="1"/>
    <col min="739" max="739" width="5.140625" style="17" customWidth="1"/>
    <col min="740" max="740" width="22.28515625" style="17" customWidth="1"/>
    <col min="741" max="741" width="21.28515625" style="17" customWidth="1"/>
    <col min="742" max="742" width="20.28515625" style="17" customWidth="1"/>
    <col min="743" max="743" width="5.140625" style="17" customWidth="1"/>
    <col min="744" max="744" width="7.85546875" style="17" customWidth="1"/>
    <col min="745" max="745" width="9.85546875" style="17" customWidth="1"/>
    <col min="746" max="746" width="6.28515625" style="17" customWidth="1"/>
    <col min="747" max="747" width="7.28515625" style="17" customWidth="1"/>
    <col min="748" max="748" width="4.7109375" style="17" customWidth="1"/>
    <col min="749" max="749" width="18.7109375" style="17" bestFit="1" customWidth="1"/>
    <col min="750" max="752" width="11.28515625" style="17"/>
    <col min="753" max="753" width="15.140625" style="17" bestFit="1" customWidth="1"/>
    <col min="754" max="992" width="11.28515625" style="17"/>
    <col min="993" max="993" width="22.140625" style="17" customWidth="1"/>
    <col min="994" max="994" width="17.140625" style="17" customWidth="1"/>
    <col min="995" max="995" width="5.140625" style="17" customWidth="1"/>
    <col min="996" max="996" width="22.28515625" style="17" customWidth="1"/>
    <col min="997" max="997" width="21.28515625" style="17" customWidth="1"/>
    <col min="998" max="998" width="20.28515625" style="17" customWidth="1"/>
    <col min="999" max="999" width="5.140625" style="17" customWidth="1"/>
    <col min="1000" max="1000" width="7.85546875" style="17" customWidth="1"/>
    <col min="1001" max="1001" width="9.85546875" style="17" customWidth="1"/>
    <col min="1002" max="1002" width="6.28515625" style="17" customWidth="1"/>
    <col min="1003" max="1003" width="7.28515625" style="17" customWidth="1"/>
    <col min="1004" max="1004" width="4.7109375" style="17" customWidth="1"/>
    <col min="1005" max="1005" width="18.7109375" style="17" bestFit="1" customWidth="1"/>
    <col min="1006" max="1008" width="11.28515625" style="17"/>
    <col min="1009" max="1009" width="15.140625" style="17" bestFit="1" customWidth="1"/>
    <col min="1010" max="1248" width="11.28515625" style="17"/>
    <col min="1249" max="1249" width="22.140625" style="17" customWidth="1"/>
    <col min="1250" max="1250" width="17.140625" style="17" customWidth="1"/>
    <col min="1251" max="1251" width="5.140625" style="17" customWidth="1"/>
    <col min="1252" max="1252" width="22.28515625" style="17" customWidth="1"/>
    <col min="1253" max="1253" width="21.28515625" style="17" customWidth="1"/>
    <col min="1254" max="1254" width="20.28515625" style="17" customWidth="1"/>
    <col min="1255" max="1255" width="5.140625" style="17" customWidth="1"/>
    <col min="1256" max="1256" width="7.85546875" style="17" customWidth="1"/>
    <col min="1257" max="1257" width="9.85546875" style="17" customWidth="1"/>
    <col min="1258" max="1258" width="6.28515625" style="17" customWidth="1"/>
    <col min="1259" max="1259" width="7.28515625" style="17" customWidth="1"/>
    <col min="1260" max="1260" width="4.7109375" style="17" customWidth="1"/>
    <col min="1261" max="1261" width="18.7109375" style="17" bestFit="1" customWidth="1"/>
    <col min="1262" max="1264" width="11.28515625" style="17"/>
    <col min="1265" max="1265" width="15.140625" style="17" bestFit="1" customWidth="1"/>
    <col min="1266" max="1504" width="11.28515625" style="17"/>
    <col min="1505" max="1505" width="22.140625" style="17" customWidth="1"/>
    <col min="1506" max="1506" width="17.140625" style="17" customWidth="1"/>
    <col min="1507" max="1507" width="5.140625" style="17" customWidth="1"/>
    <col min="1508" max="1508" width="22.28515625" style="17" customWidth="1"/>
    <col min="1509" max="1509" width="21.28515625" style="17" customWidth="1"/>
    <col min="1510" max="1510" width="20.28515625" style="17" customWidth="1"/>
    <col min="1511" max="1511" width="5.140625" style="17" customWidth="1"/>
    <col min="1512" max="1512" width="7.85546875" style="17" customWidth="1"/>
    <col min="1513" max="1513" width="9.85546875" style="17" customWidth="1"/>
    <col min="1514" max="1514" width="6.28515625" style="17" customWidth="1"/>
    <col min="1515" max="1515" width="7.28515625" style="17" customWidth="1"/>
    <col min="1516" max="1516" width="4.7109375" style="17" customWidth="1"/>
    <col min="1517" max="1517" width="18.7109375" style="17" bestFit="1" customWidth="1"/>
    <col min="1518" max="1520" width="11.28515625" style="17"/>
    <col min="1521" max="1521" width="15.140625" style="17" bestFit="1" customWidth="1"/>
    <col min="1522" max="1760" width="11.28515625" style="17"/>
    <col min="1761" max="1761" width="22.140625" style="17" customWidth="1"/>
    <col min="1762" max="1762" width="17.140625" style="17" customWidth="1"/>
    <col min="1763" max="1763" width="5.140625" style="17" customWidth="1"/>
    <col min="1764" max="1764" width="22.28515625" style="17" customWidth="1"/>
    <col min="1765" max="1765" width="21.28515625" style="17" customWidth="1"/>
    <col min="1766" max="1766" width="20.28515625" style="17" customWidth="1"/>
    <col min="1767" max="1767" width="5.140625" style="17" customWidth="1"/>
    <col min="1768" max="1768" width="7.85546875" style="17" customWidth="1"/>
    <col min="1769" max="1769" width="9.85546875" style="17" customWidth="1"/>
    <col min="1770" max="1770" width="6.28515625" style="17" customWidth="1"/>
    <col min="1771" max="1771" width="7.28515625" style="17" customWidth="1"/>
    <col min="1772" max="1772" width="4.7109375" style="17" customWidth="1"/>
    <col min="1773" max="1773" width="18.7109375" style="17" bestFit="1" customWidth="1"/>
    <col min="1774" max="1776" width="11.28515625" style="17"/>
    <col min="1777" max="1777" width="15.140625" style="17" bestFit="1" customWidth="1"/>
    <col min="1778" max="2016" width="11.28515625" style="17"/>
    <col min="2017" max="2017" width="22.140625" style="17" customWidth="1"/>
    <col min="2018" max="2018" width="17.140625" style="17" customWidth="1"/>
    <col min="2019" max="2019" width="5.140625" style="17" customWidth="1"/>
    <col min="2020" max="2020" width="22.28515625" style="17" customWidth="1"/>
    <col min="2021" max="2021" width="21.28515625" style="17" customWidth="1"/>
    <col min="2022" max="2022" width="20.28515625" style="17" customWidth="1"/>
    <col min="2023" max="2023" width="5.140625" style="17" customWidth="1"/>
    <col min="2024" max="2024" width="7.85546875" style="17" customWidth="1"/>
    <col min="2025" max="2025" width="9.85546875" style="17" customWidth="1"/>
    <col min="2026" max="2026" width="6.28515625" style="17" customWidth="1"/>
    <col min="2027" max="2027" width="7.28515625" style="17" customWidth="1"/>
    <col min="2028" max="2028" width="4.7109375" style="17" customWidth="1"/>
    <col min="2029" max="2029" width="18.7109375" style="17" bestFit="1" customWidth="1"/>
    <col min="2030" max="2032" width="11.28515625" style="17"/>
    <col min="2033" max="2033" width="15.140625" style="17" bestFit="1" customWidth="1"/>
    <col min="2034" max="2272" width="11.28515625" style="17"/>
    <col min="2273" max="2273" width="22.140625" style="17" customWidth="1"/>
    <col min="2274" max="2274" width="17.140625" style="17" customWidth="1"/>
    <col min="2275" max="2275" width="5.140625" style="17" customWidth="1"/>
    <col min="2276" max="2276" width="22.28515625" style="17" customWidth="1"/>
    <col min="2277" max="2277" width="21.28515625" style="17" customWidth="1"/>
    <col min="2278" max="2278" width="20.28515625" style="17" customWidth="1"/>
    <col min="2279" max="2279" width="5.140625" style="17" customWidth="1"/>
    <col min="2280" max="2280" width="7.85546875" style="17" customWidth="1"/>
    <col min="2281" max="2281" width="9.85546875" style="17" customWidth="1"/>
    <col min="2282" max="2282" width="6.28515625" style="17" customWidth="1"/>
    <col min="2283" max="2283" width="7.28515625" style="17" customWidth="1"/>
    <col min="2284" max="2284" width="4.7109375" style="17" customWidth="1"/>
    <col min="2285" max="2285" width="18.7109375" style="17" bestFit="1" customWidth="1"/>
    <col min="2286" max="2288" width="11.28515625" style="17"/>
    <col min="2289" max="2289" width="15.140625" style="17" bestFit="1" customWidth="1"/>
    <col min="2290" max="2528" width="11.28515625" style="17"/>
    <col min="2529" max="2529" width="22.140625" style="17" customWidth="1"/>
    <col min="2530" max="2530" width="17.140625" style="17" customWidth="1"/>
    <col min="2531" max="2531" width="5.140625" style="17" customWidth="1"/>
    <col min="2532" max="2532" width="22.28515625" style="17" customWidth="1"/>
    <col min="2533" max="2533" width="21.28515625" style="17" customWidth="1"/>
    <col min="2534" max="2534" width="20.28515625" style="17" customWidth="1"/>
    <col min="2535" max="2535" width="5.140625" style="17" customWidth="1"/>
    <col min="2536" max="2536" width="7.85546875" style="17" customWidth="1"/>
    <col min="2537" max="2537" width="9.85546875" style="17" customWidth="1"/>
    <col min="2538" max="2538" width="6.28515625" style="17" customWidth="1"/>
    <col min="2539" max="2539" width="7.28515625" style="17" customWidth="1"/>
    <col min="2540" max="2540" width="4.7109375" style="17" customWidth="1"/>
    <col min="2541" max="2541" width="18.7109375" style="17" bestFit="1" customWidth="1"/>
    <col min="2542" max="2544" width="11.28515625" style="17"/>
    <col min="2545" max="2545" width="15.140625" style="17" bestFit="1" customWidth="1"/>
    <col min="2546" max="2784" width="11.28515625" style="17"/>
    <col min="2785" max="2785" width="22.140625" style="17" customWidth="1"/>
    <col min="2786" max="2786" width="17.140625" style="17" customWidth="1"/>
    <col min="2787" max="2787" width="5.140625" style="17" customWidth="1"/>
    <col min="2788" max="2788" width="22.28515625" style="17" customWidth="1"/>
    <col min="2789" max="2789" width="21.28515625" style="17" customWidth="1"/>
    <col min="2790" max="2790" width="20.28515625" style="17" customWidth="1"/>
    <col min="2791" max="2791" width="5.140625" style="17" customWidth="1"/>
    <col min="2792" max="2792" width="7.85546875" style="17" customWidth="1"/>
    <col min="2793" max="2793" width="9.85546875" style="17" customWidth="1"/>
    <col min="2794" max="2794" width="6.28515625" style="17" customWidth="1"/>
    <col min="2795" max="2795" width="7.28515625" style="17" customWidth="1"/>
    <col min="2796" max="2796" width="4.7109375" style="17" customWidth="1"/>
    <col min="2797" max="2797" width="18.7109375" style="17" bestFit="1" customWidth="1"/>
    <col min="2798" max="2800" width="11.28515625" style="17"/>
    <col min="2801" max="2801" width="15.140625" style="17" bestFit="1" customWidth="1"/>
    <col min="2802" max="3040" width="11.28515625" style="17"/>
    <col min="3041" max="3041" width="22.140625" style="17" customWidth="1"/>
    <col min="3042" max="3042" width="17.140625" style="17" customWidth="1"/>
    <col min="3043" max="3043" width="5.140625" style="17" customWidth="1"/>
    <col min="3044" max="3044" width="22.28515625" style="17" customWidth="1"/>
    <col min="3045" max="3045" width="21.28515625" style="17" customWidth="1"/>
    <col min="3046" max="3046" width="20.28515625" style="17" customWidth="1"/>
    <col min="3047" max="3047" width="5.140625" style="17" customWidth="1"/>
    <col min="3048" max="3048" width="7.85546875" style="17" customWidth="1"/>
    <col min="3049" max="3049" width="9.85546875" style="17" customWidth="1"/>
    <col min="3050" max="3050" width="6.28515625" style="17" customWidth="1"/>
    <col min="3051" max="3051" width="7.28515625" style="17" customWidth="1"/>
    <col min="3052" max="3052" width="4.7109375" style="17" customWidth="1"/>
    <col min="3053" max="3053" width="18.7109375" style="17" bestFit="1" customWidth="1"/>
    <col min="3054" max="3056" width="11.28515625" style="17"/>
    <col min="3057" max="3057" width="15.140625" style="17" bestFit="1" customWidth="1"/>
    <col min="3058" max="3296" width="11.28515625" style="17"/>
    <col min="3297" max="3297" width="22.140625" style="17" customWidth="1"/>
    <col min="3298" max="3298" width="17.140625" style="17" customWidth="1"/>
    <col min="3299" max="3299" width="5.140625" style="17" customWidth="1"/>
    <col min="3300" max="3300" width="22.28515625" style="17" customWidth="1"/>
    <col min="3301" max="3301" width="21.28515625" style="17" customWidth="1"/>
    <col min="3302" max="3302" width="20.28515625" style="17" customWidth="1"/>
    <col min="3303" max="3303" width="5.140625" style="17" customWidth="1"/>
    <col min="3304" max="3304" width="7.85546875" style="17" customWidth="1"/>
    <col min="3305" max="3305" width="9.85546875" style="17" customWidth="1"/>
    <col min="3306" max="3306" width="6.28515625" style="17" customWidth="1"/>
    <col min="3307" max="3307" width="7.28515625" style="17" customWidth="1"/>
    <col min="3308" max="3308" width="4.7109375" style="17" customWidth="1"/>
    <col min="3309" max="3309" width="18.7109375" style="17" bestFit="1" customWidth="1"/>
    <col min="3310" max="3312" width="11.28515625" style="17"/>
    <col min="3313" max="3313" width="15.140625" style="17" bestFit="1" customWidth="1"/>
    <col min="3314" max="3552" width="11.28515625" style="17"/>
    <col min="3553" max="3553" width="22.140625" style="17" customWidth="1"/>
    <col min="3554" max="3554" width="17.140625" style="17" customWidth="1"/>
    <col min="3555" max="3555" width="5.140625" style="17" customWidth="1"/>
    <col min="3556" max="3556" width="22.28515625" style="17" customWidth="1"/>
    <col min="3557" max="3557" width="21.28515625" style="17" customWidth="1"/>
    <col min="3558" max="3558" width="20.28515625" style="17" customWidth="1"/>
    <col min="3559" max="3559" width="5.140625" style="17" customWidth="1"/>
    <col min="3560" max="3560" width="7.85546875" style="17" customWidth="1"/>
    <col min="3561" max="3561" width="9.85546875" style="17" customWidth="1"/>
    <col min="3562" max="3562" width="6.28515625" style="17" customWidth="1"/>
    <col min="3563" max="3563" width="7.28515625" style="17" customWidth="1"/>
    <col min="3564" max="3564" width="4.7109375" style="17" customWidth="1"/>
    <col min="3565" max="3565" width="18.7109375" style="17" bestFit="1" customWidth="1"/>
    <col min="3566" max="3568" width="11.28515625" style="17"/>
    <col min="3569" max="3569" width="15.140625" style="17" bestFit="1" customWidth="1"/>
    <col min="3570" max="3808" width="11.28515625" style="17"/>
    <col min="3809" max="3809" width="22.140625" style="17" customWidth="1"/>
    <col min="3810" max="3810" width="17.140625" style="17" customWidth="1"/>
    <col min="3811" max="3811" width="5.140625" style="17" customWidth="1"/>
    <col min="3812" max="3812" width="22.28515625" style="17" customWidth="1"/>
    <col min="3813" max="3813" width="21.28515625" style="17" customWidth="1"/>
    <col min="3814" max="3814" width="20.28515625" style="17" customWidth="1"/>
    <col min="3815" max="3815" width="5.140625" style="17" customWidth="1"/>
    <col min="3816" max="3816" width="7.85546875" style="17" customWidth="1"/>
    <col min="3817" max="3817" width="9.85546875" style="17" customWidth="1"/>
    <col min="3818" max="3818" width="6.28515625" style="17" customWidth="1"/>
    <col min="3819" max="3819" width="7.28515625" style="17" customWidth="1"/>
    <col min="3820" max="3820" width="4.7109375" style="17" customWidth="1"/>
    <col min="3821" max="3821" width="18.7109375" style="17" bestFit="1" customWidth="1"/>
    <col min="3822" max="3824" width="11.28515625" style="17"/>
    <col min="3825" max="3825" width="15.140625" style="17" bestFit="1" customWidth="1"/>
    <col min="3826" max="4064" width="11.28515625" style="17"/>
    <col min="4065" max="4065" width="22.140625" style="17" customWidth="1"/>
    <col min="4066" max="4066" width="17.140625" style="17" customWidth="1"/>
    <col min="4067" max="4067" width="5.140625" style="17" customWidth="1"/>
    <col min="4068" max="4068" width="22.28515625" style="17" customWidth="1"/>
    <col min="4069" max="4069" width="21.28515625" style="17" customWidth="1"/>
    <col min="4070" max="4070" width="20.28515625" style="17" customWidth="1"/>
    <col min="4071" max="4071" width="5.140625" style="17" customWidth="1"/>
    <col min="4072" max="4072" width="7.85546875" style="17" customWidth="1"/>
    <col min="4073" max="4073" width="9.85546875" style="17" customWidth="1"/>
    <col min="4074" max="4074" width="6.28515625" style="17" customWidth="1"/>
    <col min="4075" max="4075" width="7.28515625" style="17" customWidth="1"/>
    <col min="4076" max="4076" width="4.7109375" style="17" customWidth="1"/>
    <col min="4077" max="4077" width="18.7109375" style="17" bestFit="1" customWidth="1"/>
    <col min="4078" max="4080" width="11.28515625" style="17"/>
    <col min="4081" max="4081" width="15.140625" style="17" bestFit="1" customWidth="1"/>
    <col min="4082" max="4320" width="11.28515625" style="17"/>
    <col min="4321" max="4321" width="22.140625" style="17" customWidth="1"/>
    <col min="4322" max="4322" width="17.140625" style="17" customWidth="1"/>
    <col min="4323" max="4323" width="5.140625" style="17" customWidth="1"/>
    <col min="4324" max="4324" width="22.28515625" style="17" customWidth="1"/>
    <col min="4325" max="4325" width="21.28515625" style="17" customWidth="1"/>
    <col min="4326" max="4326" width="20.28515625" style="17" customWidth="1"/>
    <col min="4327" max="4327" width="5.140625" style="17" customWidth="1"/>
    <col min="4328" max="4328" width="7.85546875" style="17" customWidth="1"/>
    <col min="4329" max="4329" width="9.85546875" style="17" customWidth="1"/>
    <col min="4330" max="4330" width="6.28515625" style="17" customWidth="1"/>
    <col min="4331" max="4331" width="7.28515625" style="17" customWidth="1"/>
    <col min="4332" max="4332" width="4.7109375" style="17" customWidth="1"/>
    <col min="4333" max="4333" width="18.7109375" style="17" bestFit="1" customWidth="1"/>
    <col min="4334" max="4336" width="11.28515625" style="17"/>
    <col min="4337" max="4337" width="15.140625" style="17" bestFit="1" customWidth="1"/>
    <col min="4338" max="4576" width="11.28515625" style="17"/>
    <col min="4577" max="4577" width="22.140625" style="17" customWidth="1"/>
    <col min="4578" max="4578" width="17.140625" style="17" customWidth="1"/>
    <col min="4579" max="4579" width="5.140625" style="17" customWidth="1"/>
    <col min="4580" max="4580" width="22.28515625" style="17" customWidth="1"/>
    <col min="4581" max="4581" width="21.28515625" style="17" customWidth="1"/>
    <col min="4582" max="4582" width="20.28515625" style="17" customWidth="1"/>
    <col min="4583" max="4583" width="5.140625" style="17" customWidth="1"/>
    <col min="4584" max="4584" width="7.85546875" style="17" customWidth="1"/>
    <col min="4585" max="4585" width="9.85546875" style="17" customWidth="1"/>
    <col min="4586" max="4586" width="6.28515625" style="17" customWidth="1"/>
    <col min="4587" max="4587" width="7.28515625" style="17" customWidth="1"/>
    <col min="4588" max="4588" width="4.7109375" style="17" customWidth="1"/>
    <col min="4589" max="4589" width="18.7109375" style="17" bestFit="1" customWidth="1"/>
    <col min="4590" max="4592" width="11.28515625" style="17"/>
    <col min="4593" max="4593" width="15.140625" style="17" bestFit="1" customWidth="1"/>
    <col min="4594" max="4832" width="11.28515625" style="17"/>
    <col min="4833" max="4833" width="22.140625" style="17" customWidth="1"/>
    <col min="4834" max="4834" width="17.140625" style="17" customWidth="1"/>
    <col min="4835" max="4835" width="5.140625" style="17" customWidth="1"/>
    <col min="4836" max="4836" width="22.28515625" style="17" customWidth="1"/>
    <col min="4837" max="4837" width="21.28515625" style="17" customWidth="1"/>
    <col min="4838" max="4838" width="20.28515625" style="17" customWidth="1"/>
    <col min="4839" max="4839" width="5.140625" style="17" customWidth="1"/>
    <col min="4840" max="4840" width="7.85546875" style="17" customWidth="1"/>
    <col min="4841" max="4841" width="9.85546875" style="17" customWidth="1"/>
    <col min="4842" max="4842" width="6.28515625" style="17" customWidth="1"/>
    <col min="4843" max="4843" width="7.28515625" style="17" customWidth="1"/>
    <col min="4844" max="4844" width="4.7109375" style="17" customWidth="1"/>
    <col min="4845" max="4845" width="18.7109375" style="17" bestFit="1" customWidth="1"/>
    <col min="4846" max="4848" width="11.28515625" style="17"/>
    <col min="4849" max="4849" width="15.140625" style="17" bestFit="1" customWidth="1"/>
    <col min="4850" max="5088" width="11.28515625" style="17"/>
    <col min="5089" max="5089" width="22.140625" style="17" customWidth="1"/>
    <col min="5090" max="5090" width="17.140625" style="17" customWidth="1"/>
    <col min="5091" max="5091" width="5.140625" style="17" customWidth="1"/>
    <col min="5092" max="5092" width="22.28515625" style="17" customWidth="1"/>
    <col min="5093" max="5093" width="21.28515625" style="17" customWidth="1"/>
    <col min="5094" max="5094" width="20.28515625" style="17" customWidth="1"/>
    <col min="5095" max="5095" width="5.140625" style="17" customWidth="1"/>
    <col min="5096" max="5096" width="7.85546875" style="17" customWidth="1"/>
    <col min="5097" max="5097" width="9.85546875" style="17" customWidth="1"/>
    <col min="5098" max="5098" width="6.28515625" style="17" customWidth="1"/>
    <col min="5099" max="5099" width="7.28515625" style="17" customWidth="1"/>
    <col min="5100" max="5100" width="4.7109375" style="17" customWidth="1"/>
    <col min="5101" max="5101" width="18.7109375" style="17" bestFit="1" customWidth="1"/>
    <col min="5102" max="5104" width="11.28515625" style="17"/>
    <col min="5105" max="5105" width="15.140625" style="17" bestFit="1" customWidth="1"/>
    <col min="5106" max="5344" width="11.28515625" style="17"/>
    <col min="5345" max="5345" width="22.140625" style="17" customWidth="1"/>
    <col min="5346" max="5346" width="17.140625" style="17" customWidth="1"/>
    <col min="5347" max="5347" width="5.140625" style="17" customWidth="1"/>
    <col min="5348" max="5348" width="22.28515625" style="17" customWidth="1"/>
    <col min="5349" max="5349" width="21.28515625" style="17" customWidth="1"/>
    <col min="5350" max="5350" width="20.28515625" style="17" customWidth="1"/>
    <col min="5351" max="5351" width="5.140625" style="17" customWidth="1"/>
    <col min="5352" max="5352" width="7.85546875" style="17" customWidth="1"/>
    <col min="5353" max="5353" width="9.85546875" style="17" customWidth="1"/>
    <col min="5354" max="5354" width="6.28515625" style="17" customWidth="1"/>
    <col min="5355" max="5355" width="7.28515625" style="17" customWidth="1"/>
    <col min="5356" max="5356" width="4.7109375" style="17" customWidth="1"/>
    <col min="5357" max="5357" width="18.7109375" style="17" bestFit="1" customWidth="1"/>
    <col min="5358" max="5360" width="11.28515625" style="17"/>
    <col min="5361" max="5361" width="15.140625" style="17" bestFit="1" customWidth="1"/>
    <col min="5362" max="5600" width="11.28515625" style="17"/>
    <col min="5601" max="5601" width="22.140625" style="17" customWidth="1"/>
    <col min="5602" max="5602" width="17.140625" style="17" customWidth="1"/>
    <col min="5603" max="5603" width="5.140625" style="17" customWidth="1"/>
    <col min="5604" max="5604" width="22.28515625" style="17" customWidth="1"/>
    <col min="5605" max="5605" width="21.28515625" style="17" customWidth="1"/>
    <col min="5606" max="5606" width="20.28515625" style="17" customWidth="1"/>
    <col min="5607" max="5607" width="5.140625" style="17" customWidth="1"/>
    <col min="5608" max="5608" width="7.85546875" style="17" customWidth="1"/>
    <col min="5609" max="5609" width="9.85546875" style="17" customWidth="1"/>
    <col min="5610" max="5610" width="6.28515625" style="17" customWidth="1"/>
    <col min="5611" max="5611" width="7.28515625" style="17" customWidth="1"/>
    <col min="5612" max="5612" width="4.7109375" style="17" customWidth="1"/>
    <col min="5613" max="5613" width="18.7109375" style="17" bestFit="1" customWidth="1"/>
    <col min="5614" max="5616" width="11.28515625" style="17"/>
    <col min="5617" max="5617" width="15.140625" style="17" bestFit="1" customWidth="1"/>
    <col min="5618" max="5856" width="11.28515625" style="17"/>
    <col min="5857" max="5857" width="22.140625" style="17" customWidth="1"/>
    <col min="5858" max="5858" width="17.140625" style="17" customWidth="1"/>
    <col min="5859" max="5859" width="5.140625" style="17" customWidth="1"/>
    <col min="5860" max="5860" width="22.28515625" style="17" customWidth="1"/>
    <col min="5861" max="5861" width="21.28515625" style="17" customWidth="1"/>
    <col min="5862" max="5862" width="20.28515625" style="17" customWidth="1"/>
    <col min="5863" max="5863" width="5.140625" style="17" customWidth="1"/>
    <col min="5864" max="5864" width="7.85546875" style="17" customWidth="1"/>
    <col min="5865" max="5865" width="9.85546875" style="17" customWidth="1"/>
    <col min="5866" max="5866" width="6.28515625" style="17" customWidth="1"/>
    <col min="5867" max="5867" width="7.28515625" style="17" customWidth="1"/>
    <col min="5868" max="5868" width="4.7109375" style="17" customWidth="1"/>
    <col min="5869" max="5869" width="18.7109375" style="17" bestFit="1" customWidth="1"/>
    <col min="5870" max="5872" width="11.28515625" style="17"/>
    <col min="5873" max="5873" width="15.140625" style="17" bestFit="1" customWidth="1"/>
    <col min="5874" max="6112" width="11.28515625" style="17"/>
    <col min="6113" max="6113" width="22.140625" style="17" customWidth="1"/>
    <col min="6114" max="6114" width="17.140625" style="17" customWidth="1"/>
    <col min="6115" max="6115" width="5.140625" style="17" customWidth="1"/>
    <col min="6116" max="6116" width="22.28515625" style="17" customWidth="1"/>
    <col min="6117" max="6117" width="21.28515625" style="17" customWidth="1"/>
    <col min="6118" max="6118" width="20.28515625" style="17" customWidth="1"/>
    <col min="6119" max="6119" width="5.140625" style="17" customWidth="1"/>
    <col min="6120" max="6120" width="7.85546875" style="17" customWidth="1"/>
    <col min="6121" max="6121" width="9.85546875" style="17" customWidth="1"/>
    <col min="6122" max="6122" width="6.28515625" style="17" customWidth="1"/>
    <col min="6123" max="6123" width="7.28515625" style="17" customWidth="1"/>
    <col min="6124" max="6124" width="4.7109375" style="17" customWidth="1"/>
    <col min="6125" max="6125" width="18.7109375" style="17" bestFit="1" customWidth="1"/>
    <col min="6126" max="6128" width="11.28515625" style="17"/>
    <col min="6129" max="6129" width="15.140625" style="17" bestFit="1" customWidth="1"/>
    <col min="6130" max="6368" width="11.28515625" style="17"/>
    <col min="6369" max="6369" width="22.140625" style="17" customWidth="1"/>
    <col min="6370" max="6370" width="17.140625" style="17" customWidth="1"/>
    <col min="6371" max="6371" width="5.140625" style="17" customWidth="1"/>
    <col min="6372" max="6372" width="22.28515625" style="17" customWidth="1"/>
    <col min="6373" max="6373" width="21.28515625" style="17" customWidth="1"/>
    <col min="6374" max="6374" width="20.28515625" style="17" customWidth="1"/>
    <col min="6375" max="6375" width="5.140625" style="17" customWidth="1"/>
    <col min="6376" max="6376" width="7.85546875" style="17" customWidth="1"/>
    <col min="6377" max="6377" width="9.85546875" style="17" customWidth="1"/>
    <col min="6378" max="6378" width="6.28515625" style="17" customWidth="1"/>
    <col min="6379" max="6379" width="7.28515625" style="17" customWidth="1"/>
    <col min="6380" max="6380" width="4.7109375" style="17" customWidth="1"/>
    <col min="6381" max="6381" width="18.7109375" style="17" bestFit="1" customWidth="1"/>
    <col min="6382" max="6384" width="11.28515625" style="17"/>
    <col min="6385" max="6385" width="15.140625" style="17" bestFit="1" customWidth="1"/>
    <col min="6386" max="6624" width="11.28515625" style="17"/>
    <col min="6625" max="6625" width="22.140625" style="17" customWidth="1"/>
    <col min="6626" max="6626" width="17.140625" style="17" customWidth="1"/>
    <col min="6627" max="6627" width="5.140625" style="17" customWidth="1"/>
    <col min="6628" max="6628" width="22.28515625" style="17" customWidth="1"/>
    <col min="6629" max="6629" width="21.28515625" style="17" customWidth="1"/>
    <col min="6630" max="6630" width="20.28515625" style="17" customWidth="1"/>
    <col min="6631" max="6631" width="5.140625" style="17" customWidth="1"/>
    <col min="6632" max="6632" width="7.85546875" style="17" customWidth="1"/>
    <col min="6633" max="6633" width="9.85546875" style="17" customWidth="1"/>
    <col min="6634" max="6634" width="6.28515625" style="17" customWidth="1"/>
    <col min="6635" max="6635" width="7.28515625" style="17" customWidth="1"/>
    <col min="6636" max="6636" width="4.7109375" style="17" customWidth="1"/>
    <col min="6637" max="6637" width="18.7109375" style="17" bestFit="1" customWidth="1"/>
    <col min="6638" max="6640" width="11.28515625" style="17"/>
    <col min="6641" max="6641" width="15.140625" style="17" bestFit="1" customWidth="1"/>
    <col min="6642" max="6880" width="11.28515625" style="17"/>
    <col min="6881" max="6881" width="22.140625" style="17" customWidth="1"/>
    <col min="6882" max="6882" width="17.140625" style="17" customWidth="1"/>
    <col min="6883" max="6883" width="5.140625" style="17" customWidth="1"/>
    <col min="6884" max="6884" width="22.28515625" style="17" customWidth="1"/>
    <col min="6885" max="6885" width="21.28515625" style="17" customWidth="1"/>
    <col min="6886" max="6886" width="20.28515625" style="17" customWidth="1"/>
    <col min="6887" max="6887" width="5.140625" style="17" customWidth="1"/>
    <col min="6888" max="6888" width="7.85546875" style="17" customWidth="1"/>
    <col min="6889" max="6889" width="9.85546875" style="17" customWidth="1"/>
    <col min="6890" max="6890" width="6.28515625" style="17" customWidth="1"/>
    <col min="6891" max="6891" width="7.28515625" style="17" customWidth="1"/>
    <col min="6892" max="6892" width="4.7109375" style="17" customWidth="1"/>
    <col min="6893" max="6893" width="18.7109375" style="17" bestFit="1" customWidth="1"/>
    <col min="6894" max="6896" width="11.28515625" style="17"/>
    <col min="6897" max="6897" width="15.140625" style="17" bestFit="1" customWidth="1"/>
    <col min="6898" max="7136" width="11.28515625" style="17"/>
    <col min="7137" max="7137" width="22.140625" style="17" customWidth="1"/>
    <col min="7138" max="7138" width="17.140625" style="17" customWidth="1"/>
    <col min="7139" max="7139" width="5.140625" style="17" customWidth="1"/>
    <col min="7140" max="7140" width="22.28515625" style="17" customWidth="1"/>
    <col min="7141" max="7141" width="21.28515625" style="17" customWidth="1"/>
    <col min="7142" max="7142" width="20.28515625" style="17" customWidth="1"/>
    <col min="7143" max="7143" width="5.140625" style="17" customWidth="1"/>
    <col min="7144" max="7144" width="7.85546875" style="17" customWidth="1"/>
    <col min="7145" max="7145" width="9.85546875" style="17" customWidth="1"/>
    <col min="7146" max="7146" width="6.28515625" style="17" customWidth="1"/>
    <col min="7147" max="7147" width="7.28515625" style="17" customWidth="1"/>
    <col min="7148" max="7148" width="4.7109375" style="17" customWidth="1"/>
    <col min="7149" max="7149" width="18.7109375" style="17" bestFit="1" customWidth="1"/>
    <col min="7150" max="7152" width="11.28515625" style="17"/>
    <col min="7153" max="7153" width="15.140625" style="17" bestFit="1" customWidth="1"/>
    <col min="7154" max="7392" width="11.28515625" style="17"/>
    <col min="7393" max="7393" width="22.140625" style="17" customWidth="1"/>
    <col min="7394" max="7394" width="17.140625" style="17" customWidth="1"/>
    <col min="7395" max="7395" width="5.140625" style="17" customWidth="1"/>
    <col min="7396" max="7396" width="22.28515625" style="17" customWidth="1"/>
    <col min="7397" max="7397" width="21.28515625" style="17" customWidth="1"/>
    <col min="7398" max="7398" width="20.28515625" style="17" customWidth="1"/>
    <col min="7399" max="7399" width="5.140625" style="17" customWidth="1"/>
    <col min="7400" max="7400" width="7.85546875" style="17" customWidth="1"/>
    <col min="7401" max="7401" width="9.85546875" style="17" customWidth="1"/>
    <col min="7402" max="7402" width="6.28515625" style="17" customWidth="1"/>
    <col min="7403" max="7403" width="7.28515625" style="17" customWidth="1"/>
    <col min="7404" max="7404" width="4.7109375" style="17" customWidth="1"/>
    <col min="7405" max="7405" width="18.7109375" style="17" bestFit="1" customWidth="1"/>
    <col min="7406" max="7408" width="11.28515625" style="17"/>
    <col min="7409" max="7409" width="15.140625" style="17" bestFit="1" customWidth="1"/>
    <col min="7410" max="7648" width="11.28515625" style="17"/>
    <col min="7649" max="7649" width="22.140625" style="17" customWidth="1"/>
    <col min="7650" max="7650" width="17.140625" style="17" customWidth="1"/>
    <col min="7651" max="7651" width="5.140625" style="17" customWidth="1"/>
    <col min="7652" max="7652" width="22.28515625" style="17" customWidth="1"/>
    <col min="7653" max="7653" width="21.28515625" style="17" customWidth="1"/>
    <col min="7654" max="7654" width="20.28515625" style="17" customWidth="1"/>
    <col min="7655" max="7655" width="5.140625" style="17" customWidth="1"/>
    <col min="7656" max="7656" width="7.85546875" style="17" customWidth="1"/>
    <col min="7657" max="7657" width="9.85546875" style="17" customWidth="1"/>
    <col min="7658" max="7658" width="6.28515625" style="17" customWidth="1"/>
    <col min="7659" max="7659" width="7.28515625" style="17" customWidth="1"/>
    <col min="7660" max="7660" width="4.7109375" style="17" customWidth="1"/>
    <col min="7661" max="7661" width="18.7109375" style="17" bestFit="1" customWidth="1"/>
    <col min="7662" max="7664" width="11.28515625" style="17"/>
    <col min="7665" max="7665" width="15.140625" style="17" bestFit="1" customWidth="1"/>
    <col min="7666" max="7904" width="11.28515625" style="17"/>
    <col min="7905" max="7905" width="22.140625" style="17" customWidth="1"/>
    <col min="7906" max="7906" width="17.140625" style="17" customWidth="1"/>
    <col min="7907" max="7907" width="5.140625" style="17" customWidth="1"/>
    <col min="7908" max="7908" width="22.28515625" style="17" customWidth="1"/>
    <col min="7909" max="7909" width="21.28515625" style="17" customWidth="1"/>
    <col min="7910" max="7910" width="20.28515625" style="17" customWidth="1"/>
    <col min="7911" max="7911" width="5.140625" style="17" customWidth="1"/>
    <col min="7912" max="7912" width="7.85546875" style="17" customWidth="1"/>
    <col min="7913" max="7913" width="9.85546875" style="17" customWidth="1"/>
    <col min="7914" max="7914" width="6.28515625" style="17" customWidth="1"/>
    <col min="7915" max="7915" width="7.28515625" style="17" customWidth="1"/>
    <col min="7916" max="7916" width="4.7109375" style="17" customWidth="1"/>
    <col min="7917" max="7917" width="18.7109375" style="17" bestFit="1" customWidth="1"/>
    <col min="7918" max="7920" width="11.28515625" style="17"/>
    <col min="7921" max="7921" width="15.140625" style="17" bestFit="1" customWidth="1"/>
    <col min="7922" max="8160" width="11.28515625" style="17"/>
    <col min="8161" max="8161" width="22.140625" style="17" customWidth="1"/>
    <col min="8162" max="8162" width="17.140625" style="17" customWidth="1"/>
    <col min="8163" max="8163" width="5.140625" style="17" customWidth="1"/>
    <col min="8164" max="8164" width="22.28515625" style="17" customWidth="1"/>
    <col min="8165" max="8165" width="21.28515625" style="17" customWidth="1"/>
    <col min="8166" max="8166" width="20.28515625" style="17" customWidth="1"/>
    <col min="8167" max="8167" width="5.140625" style="17" customWidth="1"/>
    <col min="8168" max="8168" width="7.85546875" style="17" customWidth="1"/>
    <col min="8169" max="8169" width="9.85546875" style="17" customWidth="1"/>
    <col min="8170" max="8170" width="6.28515625" style="17" customWidth="1"/>
    <col min="8171" max="8171" width="7.28515625" style="17" customWidth="1"/>
    <col min="8172" max="8172" width="4.7109375" style="17" customWidth="1"/>
    <col min="8173" max="8173" width="18.7109375" style="17" bestFit="1" customWidth="1"/>
    <col min="8174" max="8176" width="11.28515625" style="17"/>
    <col min="8177" max="8177" width="15.140625" style="17" bestFit="1" customWidth="1"/>
    <col min="8178" max="8416" width="11.28515625" style="17"/>
    <col min="8417" max="8417" width="22.140625" style="17" customWidth="1"/>
    <col min="8418" max="8418" width="17.140625" style="17" customWidth="1"/>
    <col min="8419" max="8419" width="5.140625" style="17" customWidth="1"/>
    <col min="8420" max="8420" width="22.28515625" style="17" customWidth="1"/>
    <col min="8421" max="8421" width="21.28515625" style="17" customWidth="1"/>
    <col min="8422" max="8422" width="20.28515625" style="17" customWidth="1"/>
    <col min="8423" max="8423" width="5.140625" style="17" customWidth="1"/>
    <col min="8424" max="8424" width="7.85546875" style="17" customWidth="1"/>
    <col min="8425" max="8425" width="9.85546875" style="17" customWidth="1"/>
    <col min="8426" max="8426" width="6.28515625" style="17" customWidth="1"/>
    <col min="8427" max="8427" width="7.28515625" style="17" customWidth="1"/>
    <col min="8428" max="8428" width="4.7109375" style="17" customWidth="1"/>
    <col min="8429" max="8429" width="18.7109375" style="17" bestFit="1" customWidth="1"/>
    <col min="8430" max="8432" width="11.28515625" style="17"/>
    <col min="8433" max="8433" width="15.140625" style="17" bestFit="1" customWidth="1"/>
    <col min="8434" max="8672" width="11.28515625" style="17"/>
    <col min="8673" max="8673" width="22.140625" style="17" customWidth="1"/>
    <col min="8674" max="8674" width="17.140625" style="17" customWidth="1"/>
    <col min="8675" max="8675" width="5.140625" style="17" customWidth="1"/>
    <col min="8676" max="8676" width="22.28515625" style="17" customWidth="1"/>
    <col min="8677" max="8677" width="21.28515625" style="17" customWidth="1"/>
    <col min="8678" max="8678" width="20.28515625" style="17" customWidth="1"/>
    <col min="8679" max="8679" width="5.140625" style="17" customWidth="1"/>
    <col min="8680" max="8680" width="7.85546875" style="17" customWidth="1"/>
    <col min="8681" max="8681" width="9.85546875" style="17" customWidth="1"/>
    <col min="8682" max="8682" width="6.28515625" style="17" customWidth="1"/>
    <col min="8683" max="8683" width="7.28515625" style="17" customWidth="1"/>
    <col min="8684" max="8684" width="4.7109375" style="17" customWidth="1"/>
    <col min="8685" max="8685" width="18.7109375" style="17" bestFit="1" customWidth="1"/>
    <col min="8686" max="8688" width="11.28515625" style="17"/>
    <col min="8689" max="8689" width="15.140625" style="17" bestFit="1" customWidth="1"/>
    <col min="8690" max="8928" width="11.28515625" style="17"/>
    <col min="8929" max="8929" width="22.140625" style="17" customWidth="1"/>
    <col min="8930" max="8930" width="17.140625" style="17" customWidth="1"/>
    <col min="8931" max="8931" width="5.140625" style="17" customWidth="1"/>
    <col min="8932" max="8932" width="22.28515625" style="17" customWidth="1"/>
    <col min="8933" max="8933" width="21.28515625" style="17" customWidth="1"/>
    <col min="8934" max="8934" width="20.28515625" style="17" customWidth="1"/>
    <col min="8935" max="8935" width="5.140625" style="17" customWidth="1"/>
    <col min="8936" max="8936" width="7.85546875" style="17" customWidth="1"/>
    <col min="8937" max="8937" width="9.85546875" style="17" customWidth="1"/>
    <col min="8938" max="8938" width="6.28515625" style="17" customWidth="1"/>
    <col min="8939" max="8939" width="7.28515625" style="17" customWidth="1"/>
    <col min="8940" max="8940" width="4.7109375" style="17" customWidth="1"/>
    <col min="8941" max="8941" width="18.7109375" style="17" bestFit="1" customWidth="1"/>
    <col min="8942" max="8944" width="11.28515625" style="17"/>
    <col min="8945" max="8945" width="15.140625" style="17" bestFit="1" customWidth="1"/>
    <col min="8946" max="9184" width="11.28515625" style="17"/>
    <col min="9185" max="9185" width="22.140625" style="17" customWidth="1"/>
    <col min="9186" max="9186" width="17.140625" style="17" customWidth="1"/>
    <col min="9187" max="9187" width="5.140625" style="17" customWidth="1"/>
    <col min="9188" max="9188" width="22.28515625" style="17" customWidth="1"/>
    <col min="9189" max="9189" width="21.28515625" style="17" customWidth="1"/>
    <col min="9190" max="9190" width="20.28515625" style="17" customWidth="1"/>
    <col min="9191" max="9191" width="5.140625" style="17" customWidth="1"/>
    <col min="9192" max="9192" width="7.85546875" style="17" customWidth="1"/>
    <col min="9193" max="9193" width="9.85546875" style="17" customWidth="1"/>
    <col min="9194" max="9194" width="6.28515625" style="17" customWidth="1"/>
    <col min="9195" max="9195" width="7.28515625" style="17" customWidth="1"/>
    <col min="9196" max="9196" width="4.7109375" style="17" customWidth="1"/>
    <col min="9197" max="9197" width="18.7109375" style="17" bestFit="1" customWidth="1"/>
    <col min="9198" max="9200" width="11.28515625" style="17"/>
    <col min="9201" max="9201" width="15.140625" style="17" bestFit="1" customWidth="1"/>
    <col min="9202" max="9440" width="11.28515625" style="17"/>
    <col min="9441" max="9441" width="22.140625" style="17" customWidth="1"/>
    <col min="9442" max="9442" width="17.140625" style="17" customWidth="1"/>
    <col min="9443" max="9443" width="5.140625" style="17" customWidth="1"/>
    <col min="9444" max="9444" width="22.28515625" style="17" customWidth="1"/>
    <col min="9445" max="9445" width="21.28515625" style="17" customWidth="1"/>
    <col min="9446" max="9446" width="20.28515625" style="17" customWidth="1"/>
    <col min="9447" max="9447" width="5.140625" style="17" customWidth="1"/>
    <col min="9448" max="9448" width="7.85546875" style="17" customWidth="1"/>
    <col min="9449" max="9449" width="9.85546875" style="17" customWidth="1"/>
    <col min="9450" max="9450" width="6.28515625" style="17" customWidth="1"/>
    <col min="9451" max="9451" width="7.28515625" style="17" customWidth="1"/>
    <col min="9452" max="9452" width="4.7109375" style="17" customWidth="1"/>
    <col min="9453" max="9453" width="18.7109375" style="17" bestFit="1" customWidth="1"/>
    <col min="9454" max="9456" width="11.28515625" style="17"/>
    <col min="9457" max="9457" width="15.140625" style="17" bestFit="1" customWidth="1"/>
    <col min="9458" max="9696" width="11.28515625" style="17"/>
    <col min="9697" max="9697" width="22.140625" style="17" customWidth="1"/>
    <col min="9698" max="9698" width="17.140625" style="17" customWidth="1"/>
    <col min="9699" max="9699" width="5.140625" style="17" customWidth="1"/>
    <col min="9700" max="9700" width="22.28515625" style="17" customWidth="1"/>
    <col min="9701" max="9701" width="21.28515625" style="17" customWidth="1"/>
    <col min="9702" max="9702" width="20.28515625" style="17" customWidth="1"/>
    <col min="9703" max="9703" width="5.140625" style="17" customWidth="1"/>
    <col min="9704" max="9704" width="7.85546875" style="17" customWidth="1"/>
    <col min="9705" max="9705" width="9.85546875" style="17" customWidth="1"/>
    <col min="9706" max="9706" width="6.28515625" style="17" customWidth="1"/>
    <col min="9707" max="9707" width="7.28515625" style="17" customWidth="1"/>
    <col min="9708" max="9708" width="4.7109375" style="17" customWidth="1"/>
    <col min="9709" max="9709" width="18.7109375" style="17" bestFit="1" customWidth="1"/>
    <col min="9710" max="9712" width="11.28515625" style="17"/>
    <col min="9713" max="9713" width="15.140625" style="17" bestFit="1" customWidth="1"/>
    <col min="9714" max="9952" width="11.28515625" style="17"/>
    <col min="9953" max="9953" width="22.140625" style="17" customWidth="1"/>
    <col min="9954" max="9954" width="17.140625" style="17" customWidth="1"/>
    <col min="9955" max="9955" width="5.140625" style="17" customWidth="1"/>
    <col min="9956" max="9956" width="22.28515625" style="17" customWidth="1"/>
    <col min="9957" max="9957" width="21.28515625" style="17" customWidth="1"/>
    <col min="9958" max="9958" width="20.28515625" style="17" customWidth="1"/>
    <col min="9959" max="9959" width="5.140625" style="17" customWidth="1"/>
    <col min="9960" max="9960" width="7.85546875" style="17" customWidth="1"/>
    <col min="9961" max="9961" width="9.85546875" style="17" customWidth="1"/>
    <col min="9962" max="9962" width="6.28515625" style="17" customWidth="1"/>
    <col min="9963" max="9963" width="7.28515625" style="17" customWidth="1"/>
    <col min="9964" max="9964" width="4.7109375" style="17" customWidth="1"/>
    <col min="9965" max="9965" width="18.7109375" style="17" bestFit="1" customWidth="1"/>
    <col min="9966" max="9968" width="11.28515625" style="17"/>
    <col min="9969" max="9969" width="15.140625" style="17" bestFit="1" customWidth="1"/>
    <col min="9970" max="10208" width="11.28515625" style="17"/>
    <col min="10209" max="10209" width="22.140625" style="17" customWidth="1"/>
    <col min="10210" max="10210" width="17.140625" style="17" customWidth="1"/>
    <col min="10211" max="10211" width="5.140625" style="17" customWidth="1"/>
    <col min="10212" max="10212" width="22.28515625" style="17" customWidth="1"/>
    <col min="10213" max="10213" width="21.28515625" style="17" customWidth="1"/>
    <col min="10214" max="10214" width="20.28515625" style="17" customWidth="1"/>
    <col min="10215" max="10215" width="5.140625" style="17" customWidth="1"/>
    <col min="10216" max="10216" width="7.85546875" style="17" customWidth="1"/>
    <col min="10217" max="10217" width="9.85546875" style="17" customWidth="1"/>
    <col min="10218" max="10218" width="6.28515625" style="17" customWidth="1"/>
    <col min="10219" max="10219" width="7.28515625" style="17" customWidth="1"/>
    <col min="10220" max="10220" width="4.7109375" style="17" customWidth="1"/>
    <col min="10221" max="10221" width="18.7109375" style="17" bestFit="1" customWidth="1"/>
    <col min="10222" max="10224" width="11.28515625" style="17"/>
    <col min="10225" max="10225" width="15.140625" style="17" bestFit="1" customWidth="1"/>
    <col min="10226" max="10464" width="11.28515625" style="17"/>
    <col min="10465" max="10465" width="22.140625" style="17" customWidth="1"/>
    <col min="10466" max="10466" width="17.140625" style="17" customWidth="1"/>
    <col min="10467" max="10467" width="5.140625" style="17" customWidth="1"/>
    <col min="10468" max="10468" width="22.28515625" style="17" customWidth="1"/>
    <col min="10469" max="10469" width="21.28515625" style="17" customWidth="1"/>
    <col min="10470" max="10470" width="20.28515625" style="17" customWidth="1"/>
    <col min="10471" max="10471" width="5.140625" style="17" customWidth="1"/>
    <col min="10472" max="10472" width="7.85546875" style="17" customWidth="1"/>
    <col min="10473" max="10473" width="9.85546875" style="17" customWidth="1"/>
    <col min="10474" max="10474" width="6.28515625" style="17" customWidth="1"/>
    <col min="10475" max="10475" width="7.28515625" style="17" customWidth="1"/>
    <col min="10476" max="10476" width="4.7109375" style="17" customWidth="1"/>
    <col min="10477" max="10477" width="18.7109375" style="17" bestFit="1" customWidth="1"/>
    <col min="10478" max="10480" width="11.28515625" style="17"/>
    <col min="10481" max="10481" width="15.140625" style="17" bestFit="1" customWidth="1"/>
    <col min="10482" max="10720" width="11.28515625" style="17"/>
    <col min="10721" max="10721" width="22.140625" style="17" customWidth="1"/>
    <col min="10722" max="10722" width="17.140625" style="17" customWidth="1"/>
    <col min="10723" max="10723" width="5.140625" style="17" customWidth="1"/>
    <col min="10724" max="10724" width="22.28515625" style="17" customWidth="1"/>
    <col min="10725" max="10725" width="21.28515625" style="17" customWidth="1"/>
    <col min="10726" max="10726" width="20.28515625" style="17" customWidth="1"/>
    <col min="10727" max="10727" width="5.140625" style="17" customWidth="1"/>
    <col min="10728" max="10728" width="7.85546875" style="17" customWidth="1"/>
    <col min="10729" max="10729" width="9.85546875" style="17" customWidth="1"/>
    <col min="10730" max="10730" width="6.28515625" style="17" customWidth="1"/>
    <col min="10731" max="10731" width="7.28515625" style="17" customWidth="1"/>
    <col min="10732" max="10732" width="4.7109375" style="17" customWidth="1"/>
    <col min="10733" max="10733" width="18.7109375" style="17" bestFit="1" customWidth="1"/>
    <col min="10734" max="10736" width="11.28515625" style="17"/>
    <col min="10737" max="10737" width="15.140625" style="17" bestFit="1" customWidth="1"/>
    <col min="10738" max="10976" width="11.28515625" style="17"/>
    <col min="10977" max="10977" width="22.140625" style="17" customWidth="1"/>
    <col min="10978" max="10978" width="17.140625" style="17" customWidth="1"/>
    <col min="10979" max="10979" width="5.140625" style="17" customWidth="1"/>
    <col min="10980" max="10980" width="22.28515625" style="17" customWidth="1"/>
    <col min="10981" max="10981" width="21.28515625" style="17" customWidth="1"/>
    <col min="10982" max="10982" width="20.28515625" style="17" customWidth="1"/>
    <col min="10983" max="10983" width="5.140625" style="17" customWidth="1"/>
    <col min="10984" max="10984" width="7.85546875" style="17" customWidth="1"/>
    <col min="10985" max="10985" width="9.85546875" style="17" customWidth="1"/>
    <col min="10986" max="10986" width="6.28515625" style="17" customWidth="1"/>
    <col min="10987" max="10987" width="7.28515625" style="17" customWidth="1"/>
    <col min="10988" max="10988" width="4.7109375" style="17" customWidth="1"/>
    <col min="10989" max="10989" width="18.7109375" style="17" bestFit="1" customWidth="1"/>
    <col min="10990" max="10992" width="11.28515625" style="17"/>
    <col min="10993" max="10993" width="15.140625" style="17" bestFit="1" customWidth="1"/>
    <col min="10994" max="11232" width="11.28515625" style="17"/>
    <col min="11233" max="11233" width="22.140625" style="17" customWidth="1"/>
    <col min="11234" max="11234" width="17.140625" style="17" customWidth="1"/>
    <col min="11235" max="11235" width="5.140625" style="17" customWidth="1"/>
    <col min="11236" max="11236" width="22.28515625" style="17" customWidth="1"/>
    <col min="11237" max="11237" width="21.28515625" style="17" customWidth="1"/>
    <col min="11238" max="11238" width="20.28515625" style="17" customWidth="1"/>
    <col min="11239" max="11239" width="5.140625" style="17" customWidth="1"/>
    <col min="11240" max="11240" width="7.85546875" style="17" customWidth="1"/>
    <col min="11241" max="11241" width="9.85546875" style="17" customWidth="1"/>
    <col min="11242" max="11242" width="6.28515625" style="17" customWidth="1"/>
    <col min="11243" max="11243" width="7.28515625" style="17" customWidth="1"/>
    <col min="11244" max="11244" width="4.7109375" style="17" customWidth="1"/>
    <col min="11245" max="11245" width="18.7109375" style="17" bestFit="1" customWidth="1"/>
    <col min="11246" max="11248" width="11.28515625" style="17"/>
    <col min="11249" max="11249" width="15.140625" style="17" bestFit="1" customWidth="1"/>
    <col min="11250" max="11488" width="11.28515625" style="17"/>
    <col min="11489" max="11489" width="22.140625" style="17" customWidth="1"/>
    <col min="11490" max="11490" width="17.140625" style="17" customWidth="1"/>
    <col min="11491" max="11491" width="5.140625" style="17" customWidth="1"/>
    <col min="11492" max="11492" width="22.28515625" style="17" customWidth="1"/>
    <col min="11493" max="11493" width="21.28515625" style="17" customWidth="1"/>
    <col min="11494" max="11494" width="20.28515625" style="17" customWidth="1"/>
    <col min="11495" max="11495" width="5.140625" style="17" customWidth="1"/>
    <col min="11496" max="11496" width="7.85546875" style="17" customWidth="1"/>
    <col min="11497" max="11497" width="9.85546875" style="17" customWidth="1"/>
    <col min="11498" max="11498" width="6.28515625" style="17" customWidth="1"/>
    <col min="11499" max="11499" width="7.28515625" style="17" customWidth="1"/>
    <col min="11500" max="11500" width="4.7109375" style="17" customWidth="1"/>
    <col min="11501" max="11501" width="18.7109375" style="17" bestFit="1" customWidth="1"/>
    <col min="11502" max="11504" width="11.28515625" style="17"/>
    <col min="11505" max="11505" width="15.140625" style="17" bestFit="1" customWidth="1"/>
    <col min="11506" max="11744" width="11.28515625" style="17"/>
    <col min="11745" max="11745" width="22.140625" style="17" customWidth="1"/>
    <col min="11746" max="11746" width="17.140625" style="17" customWidth="1"/>
    <col min="11747" max="11747" width="5.140625" style="17" customWidth="1"/>
    <col min="11748" max="11748" width="22.28515625" style="17" customWidth="1"/>
    <col min="11749" max="11749" width="21.28515625" style="17" customWidth="1"/>
    <col min="11750" max="11750" width="20.28515625" style="17" customWidth="1"/>
    <col min="11751" max="11751" width="5.140625" style="17" customWidth="1"/>
    <col min="11752" max="11752" width="7.85546875" style="17" customWidth="1"/>
    <col min="11753" max="11753" width="9.85546875" style="17" customWidth="1"/>
    <col min="11754" max="11754" width="6.28515625" style="17" customWidth="1"/>
    <col min="11755" max="11755" width="7.28515625" style="17" customWidth="1"/>
    <col min="11756" max="11756" width="4.7109375" style="17" customWidth="1"/>
    <col min="11757" max="11757" width="18.7109375" style="17" bestFit="1" customWidth="1"/>
    <col min="11758" max="11760" width="11.28515625" style="17"/>
    <col min="11761" max="11761" width="15.140625" style="17" bestFit="1" customWidth="1"/>
    <col min="11762" max="12000" width="11.28515625" style="17"/>
    <col min="12001" max="12001" width="22.140625" style="17" customWidth="1"/>
    <col min="12002" max="12002" width="17.140625" style="17" customWidth="1"/>
    <col min="12003" max="12003" width="5.140625" style="17" customWidth="1"/>
    <col min="12004" max="12004" width="22.28515625" style="17" customWidth="1"/>
    <col min="12005" max="12005" width="21.28515625" style="17" customWidth="1"/>
    <col min="12006" max="12006" width="20.28515625" style="17" customWidth="1"/>
    <col min="12007" max="12007" width="5.140625" style="17" customWidth="1"/>
    <col min="12008" max="12008" width="7.85546875" style="17" customWidth="1"/>
    <col min="12009" max="12009" width="9.85546875" style="17" customWidth="1"/>
    <col min="12010" max="12010" width="6.28515625" style="17" customWidth="1"/>
    <col min="12011" max="12011" width="7.28515625" style="17" customWidth="1"/>
    <col min="12012" max="12012" width="4.7109375" style="17" customWidth="1"/>
    <col min="12013" max="12013" width="18.7109375" style="17" bestFit="1" customWidth="1"/>
    <col min="12014" max="12016" width="11.28515625" style="17"/>
    <col min="12017" max="12017" width="15.140625" style="17" bestFit="1" customWidth="1"/>
    <col min="12018" max="12256" width="11.28515625" style="17"/>
    <col min="12257" max="12257" width="22.140625" style="17" customWidth="1"/>
    <col min="12258" max="12258" width="17.140625" style="17" customWidth="1"/>
    <col min="12259" max="12259" width="5.140625" style="17" customWidth="1"/>
    <col min="12260" max="12260" width="22.28515625" style="17" customWidth="1"/>
    <col min="12261" max="12261" width="21.28515625" style="17" customWidth="1"/>
    <col min="12262" max="12262" width="20.28515625" style="17" customWidth="1"/>
    <col min="12263" max="12263" width="5.140625" style="17" customWidth="1"/>
    <col min="12264" max="12264" width="7.85546875" style="17" customWidth="1"/>
    <col min="12265" max="12265" width="9.85546875" style="17" customWidth="1"/>
    <col min="12266" max="12266" width="6.28515625" style="17" customWidth="1"/>
    <col min="12267" max="12267" width="7.28515625" style="17" customWidth="1"/>
    <col min="12268" max="12268" width="4.7109375" style="17" customWidth="1"/>
    <col min="12269" max="12269" width="18.7109375" style="17" bestFit="1" customWidth="1"/>
    <col min="12270" max="12272" width="11.28515625" style="17"/>
    <col min="12273" max="12273" width="15.140625" style="17" bestFit="1" customWidth="1"/>
    <col min="12274" max="12512" width="11.28515625" style="17"/>
    <col min="12513" max="12513" width="22.140625" style="17" customWidth="1"/>
    <col min="12514" max="12514" width="17.140625" style="17" customWidth="1"/>
    <col min="12515" max="12515" width="5.140625" style="17" customWidth="1"/>
    <col min="12516" max="12516" width="22.28515625" style="17" customWidth="1"/>
    <col min="12517" max="12517" width="21.28515625" style="17" customWidth="1"/>
    <col min="12518" max="12518" width="20.28515625" style="17" customWidth="1"/>
    <col min="12519" max="12519" width="5.140625" style="17" customWidth="1"/>
    <col min="12520" max="12520" width="7.85546875" style="17" customWidth="1"/>
    <col min="12521" max="12521" width="9.85546875" style="17" customWidth="1"/>
    <col min="12522" max="12522" width="6.28515625" style="17" customWidth="1"/>
    <col min="12523" max="12523" width="7.28515625" style="17" customWidth="1"/>
    <col min="12524" max="12524" width="4.7109375" style="17" customWidth="1"/>
    <col min="12525" max="12525" width="18.7109375" style="17" bestFit="1" customWidth="1"/>
    <col min="12526" max="12528" width="11.28515625" style="17"/>
    <col min="12529" max="12529" width="15.140625" style="17" bestFit="1" customWidth="1"/>
    <col min="12530" max="12768" width="11.28515625" style="17"/>
    <col min="12769" max="12769" width="22.140625" style="17" customWidth="1"/>
    <col min="12770" max="12770" width="17.140625" style="17" customWidth="1"/>
    <col min="12771" max="12771" width="5.140625" style="17" customWidth="1"/>
    <col min="12772" max="12772" width="22.28515625" style="17" customWidth="1"/>
    <col min="12773" max="12773" width="21.28515625" style="17" customWidth="1"/>
    <col min="12774" max="12774" width="20.28515625" style="17" customWidth="1"/>
    <col min="12775" max="12775" width="5.140625" style="17" customWidth="1"/>
    <col min="12776" max="12776" width="7.85546875" style="17" customWidth="1"/>
    <col min="12777" max="12777" width="9.85546875" style="17" customWidth="1"/>
    <col min="12778" max="12778" width="6.28515625" style="17" customWidth="1"/>
    <col min="12779" max="12779" width="7.28515625" style="17" customWidth="1"/>
    <col min="12780" max="12780" width="4.7109375" style="17" customWidth="1"/>
    <col min="12781" max="12781" width="18.7109375" style="17" bestFit="1" customWidth="1"/>
    <col min="12782" max="12784" width="11.28515625" style="17"/>
    <col min="12785" max="12785" width="15.140625" style="17" bestFit="1" customWidth="1"/>
    <col min="12786" max="13024" width="11.28515625" style="17"/>
    <col min="13025" max="13025" width="22.140625" style="17" customWidth="1"/>
    <col min="13026" max="13026" width="17.140625" style="17" customWidth="1"/>
    <col min="13027" max="13027" width="5.140625" style="17" customWidth="1"/>
    <col min="13028" max="13028" width="22.28515625" style="17" customWidth="1"/>
    <col min="13029" max="13029" width="21.28515625" style="17" customWidth="1"/>
    <col min="13030" max="13030" width="20.28515625" style="17" customWidth="1"/>
    <col min="13031" max="13031" width="5.140625" style="17" customWidth="1"/>
    <col min="13032" max="13032" width="7.85546875" style="17" customWidth="1"/>
    <col min="13033" max="13033" width="9.85546875" style="17" customWidth="1"/>
    <col min="13034" max="13034" width="6.28515625" style="17" customWidth="1"/>
    <col min="13035" max="13035" width="7.28515625" style="17" customWidth="1"/>
    <col min="13036" max="13036" width="4.7109375" style="17" customWidth="1"/>
    <col min="13037" max="13037" width="18.7109375" style="17" bestFit="1" customWidth="1"/>
    <col min="13038" max="13040" width="11.28515625" style="17"/>
    <col min="13041" max="13041" width="15.140625" style="17" bestFit="1" customWidth="1"/>
    <col min="13042" max="13280" width="11.28515625" style="17"/>
    <col min="13281" max="13281" width="22.140625" style="17" customWidth="1"/>
    <col min="13282" max="13282" width="17.140625" style="17" customWidth="1"/>
    <col min="13283" max="13283" width="5.140625" style="17" customWidth="1"/>
    <col min="13284" max="13284" width="22.28515625" style="17" customWidth="1"/>
    <col min="13285" max="13285" width="21.28515625" style="17" customWidth="1"/>
    <col min="13286" max="13286" width="20.28515625" style="17" customWidth="1"/>
    <col min="13287" max="13287" width="5.140625" style="17" customWidth="1"/>
    <col min="13288" max="13288" width="7.85546875" style="17" customWidth="1"/>
    <col min="13289" max="13289" width="9.85546875" style="17" customWidth="1"/>
    <col min="13290" max="13290" width="6.28515625" style="17" customWidth="1"/>
    <col min="13291" max="13291" width="7.28515625" style="17" customWidth="1"/>
    <col min="13292" max="13292" width="4.7109375" style="17" customWidth="1"/>
    <col min="13293" max="13293" width="18.7109375" style="17" bestFit="1" customWidth="1"/>
    <col min="13294" max="13296" width="11.28515625" style="17"/>
    <col min="13297" max="13297" width="15.140625" style="17" bestFit="1" customWidth="1"/>
    <col min="13298" max="13536" width="11.28515625" style="17"/>
    <col min="13537" max="13537" width="22.140625" style="17" customWidth="1"/>
    <col min="13538" max="13538" width="17.140625" style="17" customWidth="1"/>
    <col min="13539" max="13539" width="5.140625" style="17" customWidth="1"/>
    <col min="13540" max="13540" width="22.28515625" style="17" customWidth="1"/>
    <col min="13541" max="13541" width="21.28515625" style="17" customWidth="1"/>
    <col min="13542" max="13542" width="20.28515625" style="17" customWidth="1"/>
    <col min="13543" max="13543" width="5.140625" style="17" customWidth="1"/>
    <col min="13544" max="13544" width="7.85546875" style="17" customWidth="1"/>
    <col min="13545" max="13545" width="9.85546875" style="17" customWidth="1"/>
    <col min="13546" max="13546" width="6.28515625" style="17" customWidth="1"/>
    <col min="13547" max="13547" width="7.28515625" style="17" customWidth="1"/>
    <col min="13548" max="13548" width="4.7109375" style="17" customWidth="1"/>
    <col min="13549" max="13549" width="18.7109375" style="17" bestFit="1" customWidth="1"/>
    <col min="13550" max="13552" width="11.28515625" style="17"/>
    <col min="13553" max="13553" width="15.140625" style="17" bestFit="1" customWidth="1"/>
    <col min="13554" max="13792" width="11.28515625" style="17"/>
    <col min="13793" max="13793" width="22.140625" style="17" customWidth="1"/>
    <col min="13794" max="13794" width="17.140625" style="17" customWidth="1"/>
    <col min="13795" max="13795" width="5.140625" style="17" customWidth="1"/>
    <col min="13796" max="13796" width="22.28515625" style="17" customWidth="1"/>
    <col min="13797" max="13797" width="21.28515625" style="17" customWidth="1"/>
    <col min="13798" max="13798" width="20.28515625" style="17" customWidth="1"/>
    <col min="13799" max="13799" width="5.140625" style="17" customWidth="1"/>
    <col min="13800" max="13800" width="7.85546875" style="17" customWidth="1"/>
    <col min="13801" max="13801" width="9.85546875" style="17" customWidth="1"/>
    <col min="13802" max="13802" width="6.28515625" style="17" customWidth="1"/>
    <col min="13803" max="13803" width="7.28515625" style="17" customWidth="1"/>
    <col min="13804" max="13804" width="4.7109375" style="17" customWidth="1"/>
    <col min="13805" max="13805" width="18.7109375" style="17" bestFit="1" customWidth="1"/>
    <col min="13806" max="13808" width="11.28515625" style="17"/>
    <col min="13809" max="13809" width="15.140625" style="17" bestFit="1" customWidth="1"/>
    <col min="13810" max="14048" width="11.28515625" style="17"/>
    <col min="14049" max="14049" width="22.140625" style="17" customWidth="1"/>
    <col min="14050" max="14050" width="17.140625" style="17" customWidth="1"/>
    <col min="14051" max="14051" width="5.140625" style="17" customWidth="1"/>
    <col min="14052" max="14052" width="22.28515625" style="17" customWidth="1"/>
    <col min="14053" max="14053" width="21.28515625" style="17" customWidth="1"/>
    <col min="14054" max="14054" width="20.28515625" style="17" customWidth="1"/>
    <col min="14055" max="14055" width="5.140625" style="17" customWidth="1"/>
    <col min="14056" max="14056" width="7.85546875" style="17" customWidth="1"/>
    <col min="14057" max="14057" width="9.85546875" style="17" customWidth="1"/>
    <col min="14058" max="14058" width="6.28515625" style="17" customWidth="1"/>
    <col min="14059" max="14059" width="7.28515625" style="17" customWidth="1"/>
    <col min="14060" max="14060" width="4.7109375" style="17" customWidth="1"/>
    <col min="14061" max="14061" width="18.7109375" style="17" bestFit="1" customWidth="1"/>
    <col min="14062" max="14064" width="11.28515625" style="17"/>
    <col min="14065" max="14065" width="15.140625" style="17" bestFit="1" customWidth="1"/>
    <col min="14066" max="14304" width="11.28515625" style="17"/>
    <col min="14305" max="14305" width="22.140625" style="17" customWidth="1"/>
    <col min="14306" max="14306" width="17.140625" style="17" customWidth="1"/>
    <col min="14307" max="14307" width="5.140625" style="17" customWidth="1"/>
    <col min="14308" max="14308" width="22.28515625" style="17" customWidth="1"/>
    <col min="14309" max="14309" width="21.28515625" style="17" customWidth="1"/>
    <col min="14310" max="14310" width="20.28515625" style="17" customWidth="1"/>
    <col min="14311" max="14311" width="5.140625" style="17" customWidth="1"/>
    <col min="14312" max="14312" width="7.85546875" style="17" customWidth="1"/>
    <col min="14313" max="14313" width="9.85546875" style="17" customWidth="1"/>
    <col min="14314" max="14314" width="6.28515625" style="17" customWidth="1"/>
    <col min="14315" max="14315" width="7.28515625" style="17" customWidth="1"/>
    <col min="14316" max="14316" width="4.7109375" style="17" customWidth="1"/>
    <col min="14317" max="14317" width="18.7109375" style="17" bestFit="1" customWidth="1"/>
    <col min="14318" max="14320" width="11.28515625" style="17"/>
    <col min="14321" max="14321" width="15.140625" style="17" bestFit="1" customWidth="1"/>
    <col min="14322" max="14560" width="11.28515625" style="17"/>
    <col min="14561" max="14561" width="22.140625" style="17" customWidth="1"/>
    <col min="14562" max="14562" width="17.140625" style="17" customWidth="1"/>
    <col min="14563" max="14563" width="5.140625" style="17" customWidth="1"/>
    <col min="14564" max="14564" width="22.28515625" style="17" customWidth="1"/>
    <col min="14565" max="14565" width="21.28515625" style="17" customWidth="1"/>
    <col min="14566" max="14566" width="20.28515625" style="17" customWidth="1"/>
    <col min="14567" max="14567" width="5.140625" style="17" customWidth="1"/>
    <col min="14568" max="14568" width="7.85546875" style="17" customWidth="1"/>
    <col min="14569" max="14569" width="9.85546875" style="17" customWidth="1"/>
    <col min="14570" max="14570" width="6.28515625" style="17" customWidth="1"/>
    <col min="14571" max="14571" width="7.28515625" style="17" customWidth="1"/>
    <col min="14572" max="14572" width="4.7109375" style="17" customWidth="1"/>
    <col min="14573" max="14573" width="18.7109375" style="17" bestFit="1" customWidth="1"/>
    <col min="14574" max="14576" width="11.28515625" style="17"/>
    <col min="14577" max="14577" width="15.140625" style="17" bestFit="1" customWidth="1"/>
    <col min="14578" max="14816" width="11.28515625" style="17"/>
    <col min="14817" max="14817" width="22.140625" style="17" customWidth="1"/>
    <col min="14818" max="14818" width="17.140625" style="17" customWidth="1"/>
    <col min="14819" max="14819" width="5.140625" style="17" customWidth="1"/>
    <col min="14820" max="14820" width="22.28515625" style="17" customWidth="1"/>
    <col min="14821" max="14821" width="21.28515625" style="17" customWidth="1"/>
    <col min="14822" max="14822" width="20.28515625" style="17" customWidth="1"/>
    <col min="14823" max="14823" width="5.140625" style="17" customWidth="1"/>
    <col min="14824" max="14824" width="7.85546875" style="17" customWidth="1"/>
    <col min="14825" max="14825" width="9.85546875" style="17" customWidth="1"/>
    <col min="14826" max="14826" width="6.28515625" style="17" customWidth="1"/>
    <col min="14827" max="14827" width="7.28515625" style="17" customWidth="1"/>
    <col min="14828" max="14828" width="4.7109375" style="17" customWidth="1"/>
    <col min="14829" max="14829" width="18.7109375" style="17" bestFit="1" customWidth="1"/>
    <col min="14830" max="14832" width="11.28515625" style="17"/>
    <col min="14833" max="14833" width="15.140625" style="17" bestFit="1" customWidth="1"/>
    <col min="14834" max="15072" width="11.28515625" style="17"/>
    <col min="15073" max="15073" width="22.140625" style="17" customWidth="1"/>
    <col min="15074" max="15074" width="17.140625" style="17" customWidth="1"/>
    <col min="15075" max="15075" width="5.140625" style="17" customWidth="1"/>
    <col min="15076" max="15076" width="22.28515625" style="17" customWidth="1"/>
    <col min="15077" max="15077" width="21.28515625" style="17" customWidth="1"/>
    <col min="15078" max="15078" width="20.28515625" style="17" customWidth="1"/>
    <col min="15079" max="15079" width="5.140625" style="17" customWidth="1"/>
    <col min="15080" max="15080" width="7.85546875" style="17" customWidth="1"/>
    <col min="15081" max="15081" width="9.85546875" style="17" customWidth="1"/>
    <col min="15082" max="15082" width="6.28515625" style="17" customWidth="1"/>
    <col min="15083" max="15083" width="7.28515625" style="17" customWidth="1"/>
    <col min="15084" max="15084" width="4.7109375" style="17" customWidth="1"/>
    <col min="15085" max="15085" width="18.7109375" style="17" bestFit="1" customWidth="1"/>
    <col min="15086" max="15088" width="11.28515625" style="17"/>
    <col min="15089" max="15089" width="15.140625" style="17" bestFit="1" customWidth="1"/>
    <col min="15090" max="15328" width="11.28515625" style="17"/>
    <col min="15329" max="15329" width="22.140625" style="17" customWidth="1"/>
    <col min="15330" max="15330" width="17.140625" style="17" customWidth="1"/>
    <col min="15331" max="15331" width="5.140625" style="17" customWidth="1"/>
    <col min="15332" max="15332" width="22.28515625" style="17" customWidth="1"/>
    <col min="15333" max="15333" width="21.28515625" style="17" customWidth="1"/>
    <col min="15334" max="15334" width="20.28515625" style="17" customWidth="1"/>
    <col min="15335" max="15335" width="5.140625" style="17" customWidth="1"/>
    <col min="15336" max="15336" width="7.85546875" style="17" customWidth="1"/>
    <col min="15337" max="15337" width="9.85546875" style="17" customWidth="1"/>
    <col min="15338" max="15338" width="6.28515625" style="17" customWidth="1"/>
    <col min="15339" max="15339" width="7.28515625" style="17" customWidth="1"/>
    <col min="15340" max="15340" width="4.7109375" style="17" customWidth="1"/>
    <col min="15341" max="15341" width="18.7109375" style="17" bestFit="1" customWidth="1"/>
    <col min="15342" max="15344" width="11.28515625" style="17"/>
    <col min="15345" max="15345" width="15.140625" style="17" bestFit="1" customWidth="1"/>
    <col min="15346" max="15584" width="11.28515625" style="17"/>
    <col min="15585" max="15585" width="22.140625" style="17" customWidth="1"/>
    <col min="15586" max="15586" width="17.140625" style="17" customWidth="1"/>
    <col min="15587" max="15587" width="5.140625" style="17" customWidth="1"/>
    <col min="15588" max="15588" width="22.28515625" style="17" customWidth="1"/>
    <col min="15589" max="15589" width="21.28515625" style="17" customWidth="1"/>
    <col min="15590" max="15590" width="20.28515625" style="17" customWidth="1"/>
    <col min="15591" max="15591" width="5.140625" style="17" customWidth="1"/>
    <col min="15592" max="15592" width="7.85546875" style="17" customWidth="1"/>
    <col min="15593" max="15593" width="9.85546875" style="17" customWidth="1"/>
    <col min="15594" max="15594" width="6.28515625" style="17" customWidth="1"/>
    <col min="15595" max="15595" width="7.28515625" style="17" customWidth="1"/>
    <col min="15596" max="15596" width="4.7109375" style="17" customWidth="1"/>
    <col min="15597" max="15597" width="18.7109375" style="17" bestFit="1" customWidth="1"/>
    <col min="15598" max="15600" width="11.28515625" style="17"/>
    <col min="15601" max="15601" width="15.140625" style="17" bestFit="1" customWidth="1"/>
    <col min="15602" max="15840" width="11.28515625" style="17"/>
    <col min="15841" max="15841" width="22.140625" style="17" customWidth="1"/>
    <col min="15842" max="15842" width="17.140625" style="17" customWidth="1"/>
    <col min="15843" max="15843" width="5.140625" style="17" customWidth="1"/>
    <col min="15844" max="15844" width="22.28515625" style="17" customWidth="1"/>
    <col min="15845" max="15845" width="21.28515625" style="17" customWidth="1"/>
    <col min="15846" max="15846" width="20.28515625" style="17" customWidth="1"/>
    <col min="15847" max="15847" width="5.140625" style="17" customWidth="1"/>
    <col min="15848" max="15848" width="7.85546875" style="17" customWidth="1"/>
    <col min="15849" max="15849" width="9.85546875" style="17" customWidth="1"/>
    <col min="15850" max="15850" width="6.28515625" style="17" customWidth="1"/>
    <col min="15851" max="15851" width="7.28515625" style="17" customWidth="1"/>
    <col min="15852" max="15852" width="4.7109375" style="17" customWidth="1"/>
    <col min="15853" max="15853" width="18.7109375" style="17" bestFit="1" customWidth="1"/>
    <col min="15854" max="15856" width="11.28515625" style="17"/>
    <col min="15857" max="15857" width="15.140625" style="17" bestFit="1" customWidth="1"/>
    <col min="15858" max="16096" width="11.28515625" style="17"/>
    <col min="16097" max="16097" width="22.140625" style="17" customWidth="1"/>
    <col min="16098" max="16098" width="17.140625" style="17" customWidth="1"/>
    <col min="16099" max="16099" width="5.140625" style="17" customWidth="1"/>
    <col min="16100" max="16100" width="22.28515625" style="17" customWidth="1"/>
    <col min="16101" max="16101" width="21.28515625" style="17" customWidth="1"/>
    <col min="16102" max="16102" width="20.28515625" style="17" customWidth="1"/>
    <col min="16103" max="16103" width="5.140625" style="17" customWidth="1"/>
    <col min="16104" max="16104" width="7.85546875" style="17" customWidth="1"/>
    <col min="16105" max="16105" width="9.85546875" style="17" customWidth="1"/>
    <col min="16106" max="16106" width="6.28515625" style="17" customWidth="1"/>
    <col min="16107" max="16107" width="7.28515625" style="17" customWidth="1"/>
    <col min="16108" max="16108" width="4.7109375" style="17" customWidth="1"/>
    <col min="16109" max="16109" width="18.7109375" style="17" bestFit="1" customWidth="1"/>
    <col min="16110" max="16112" width="11.28515625" style="17"/>
    <col min="16113" max="16113" width="15.140625" style="17" bestFit="1" customWidth="1"/>
    <col min="16114" max="16368" width="11.28515625" style="17"/>
    <col min="16369" max="16384" width="10.85546875" style="17" customWidth="1"/>
  </cols>
  <sheetData>
    <row r="1" spans="1:16" ht="29.25" customHeight="1">
      <c r="A1" s="1183" t="s">
        <v>228</v>
      </c>
      <c r="B1" s="1184"/>
      <c r="C1" s="1184"/>
      <c r="D1" s="1184"/>
      <c r="E1" s="1184"/>
      <c r="F1" s="1184"/>
      <c r="G1" s="1184"/>
      <c r="H1" s="1184"/>
      <c r="I1" s="1184"/>
      <c r="J1" s="1184"/>
    </row>
    <row r="2" spans="1:16" ht="35.25" customHeight="1">
      <c r="A2" s="1165" t="s">
        <v>2489</v>
      </c>
      <c r="B2" s="1166"/>
      <c r="C2" s="1166"/>
      <c r="D2" s="1166"/>
      <c r="E2" s="1166"/>
      <c r="F2" s="1166"/>
      <c r="G2" s="1166"/>
      <c r="H2" s="1166"/>
      <c r="I2" s="1166"/>
      <c r="J2" s="1166"/>
    </row>
    <row r="3" spans="1:16" s="786" customFormat="1" ht="327" customHeight="1">
      <c r="A3" s="1186"/>
      <c r="B3" s="1187"/>
      <c r="C3" s="1187"/>
      <c r="D3" s="1187"/>
      <c r="E3" s="1187"/>
      <c r="F3" s="1187"/>
      <c r="G3" s="1187"/>
      <c r="H3" s="1187"/>
      <c r="I3" s="1187"/>
      <c r="J3" s="1187"/>
    </row>
    <row r="4" spans="1:16" s="786" customFormat="1" ht="20.25" customHeight="1">
      <c r="A4" s="1155" t="s">
        <v>2516</v>
      </c>
      <c r="B4" s="1156"/>
      <c r="C4" s="1156"/>
      <c r="D4" s="1156"/>
      <c r="E4" s="1156" t="s">
        <v>2517</v>
      </c>
      <c r="F4" s="1156"/>
      <c r="G4" s="1156"/>
      <c r="H4" s="1156"/>
      <c r="I4" s="1156"/>
      <c r="J4" s="1156"/>
      <c r="K4" s="864"/>
      <c r="L4" s="864"/>
      <c r="M4" s="864"/>
      <c r="N4" s="864"/>
      <c r="O4" s="864"/>
      <c r="P4" s="865"/>
    </row>
    <row r="5" spans="1:16" s="786" customFormat="1" ht="327" customHeight="1">
      <c r="A5" s="1186"/>
      <c r="B5" s="1187"/>
      <c r="C5" s="1187"/>
      <c r="D5" s="1187"/>
      <c r="E5" s="1187"/>
      <c r="F5" s="1187"/>
      <c r="G5" s="1187"/>
      <c r="H5" s="1187"/>
      <c r="I5" s="1187"/>
      <c r="J5" s="1187"/>
    </row>
    <row r="6" spans="1:16" s="786" customFormat="1" ht="30" customHeight="1">
      <c r="A6" s="1155" t="s">
        <v>2518</v>
      </c>
      <c r="B6" s="1156"/>
      <c r="C6" s="1156"/>
      <c r="D6" s="1156"/>
      <c r="E6" s="1156" t="s">
        <v>2518</v>
      </c>
      <c r="F6" s="1156" t="s">
        <v>2504</v>
      </c>
      <c r="G6" s="1156" t="s">
        <v>2504</v>
      </c>
      <c r="H6" s="1156" t="s">
        <v>2504</v>
      </c>
      <c r="I6" s="1156" t="s">
        <v>2504</v>
      </c>
      <c r="J6" s="1156" t="s">
        <v>2504</v>
      </c>
    </row>
    <row r="7" spans="1:16" s="786" customFormat="1" ht="327" customHeight="1">
      <c r="A7" s="1171"/>
      <c r="B7" s="1172"/>
      <c r="C7" s="1172"/>
      <c r="D7" s="1172"/>
      <c r="E7" s="1172"/>
      <c r="F7" s="1172"/>
      <c r="G7" s="1172"/>
      <c r="H7" s="1172"/>
      <c r="I7" s="1172"/>
      <c r="J7" s="1172"/>
    </row>
    <row r="8" spans="1:16" s="786" customFormat="1" ht="30" customHeight="1">
      <c r="A8" s="1155" t="s">
        <v>2519</v>
      </c>
      <c r="B8" s="1156"/>
      <c r="C8" s="1156"/>
      <c r="D8" s="1156"/>
      <c r="E8" s="1156" t="s">
        <v>2520</v>
      </c>
      <c r="F8" s="1156"/>
      <c r="G8" s="1156"/>
      <c r="H8" s="1156"/>
      <c r="I8" s="1156"/>
      <c r="J8" s="1156"/>
    </row>
    <row r="9" spans="1:16" s="786" customFormat="1" ht="327" customHeight="1">
      <c r="A9" s="1171"/>
      <c r="B9" s="1172"/>
      <c r="C9" s="1172"/>
      <c r="D9" s="1172"/>
      <c r="E9" s="1172"/>
      <c r="F9" s="1172"/>
      <c r="G9" s="1172"/>
      <c r="H9" s="1172"/>
      <c r="I9" s="1172"/>
      <c r="J9" s="1172"/>
    </row>
    <row r="10" spans="1:16" s="786" customFormat="1" ht="30" customHeight="1">
      <c r="A10" s="1155" t="s">
        <v>2521</v>
      </c>
      <c r="B10" s="1156"/>
      <c r="C10" s="1156"/>
      <c r="D10" s="1156"/>
      <c r="E10" s="1197" t="s">
        <v>2522</v>
      </c>
      <c r="F10" s="1198"/>
      <c r="G10" s="1198"/>
      <c r="H10" s="1198"/>
      <c r="I10" s="1198"/>
      <c r="J10" s="1199"/>
      <c r="K10" s="866"/>
      <c r="L10" s="866"/>
      <c r="M10" s="866"/>
      <c r="N10" s="866"/>
      <c r="O10" s="866"/>
      <c r="P10" s="865"/>
    </row>
    <row r="11" spans="1:16" ht="89.25" customHeight="1">
      <c r="A11" s="1159"/>
      <c r="B11" s="1160"/>
      <c r="C11" s="1160"/>
      <c r="D11" s="1160"/>
      <c r="E11" s="1160"/>
      <c r="F11" s="1160"/>
      <c r="G11" s="1160"/>
      <c r="H11" s="1160"/>
      <c r="I11" s="1160"/>
      <c r="J11" s="1160"/>
    </row>
    <row r="12" spans="1:16" ht="78" customHeight="1">
      <c r="A12" s="1162"/>
      <c r="B12" s="1163"/>
      <c r="C12" s="1163"/>
      <c r="D12" s="1163"/>
      <c r="E12" s="1163"/>
      <c r="F12" s="1163"/>
      <c r="G12" s="1163"/>
      <c r="H12" s="1163"/>
      <c r="I12" s="1163"/>
      <c r="J12" s="1163"/>
    </row>
    <row r="13" spans="1:16" ht="30.75" customHeight="1">
      <c r="A13" s="1165" t="s">
        <v>230</v>
      </c>
      <c r="B13" s="1166"/>
      <c r="C13" s="1166"/>
      <c r="D13" s="1166"/>
      <c r="E13" s="1166"/>
      <c r="F13" s="1166"/>
      <c r="G13" s="1166"/>
      <c r="H13" s="1166"/>
      <c r="I13" s="1166"/>
      <c r="J13" s="1166"/>
    </row>
    <row r="14" spans="1:16" s="1" customFormat="1" ht="99" customHeight="1" thickBot="1">
      <c r="A14" s="1195" t="s">
        <v>2513</v>
      </c>
      <c r="B14" s="1196"/>
      <c r="C14" s="1196"/>
      <c r="D14" s="1196"/>
      <c r="E14" s="1196"/>
      <c r="F14" s="1196"/>
      <c r="G14" s="1196"/>
      <c r="H14" s="1196"/>
      <c r="I14" s="1196"/>
      <c r="J14" s="1196"/>
    </row>
    <row r="15" spans="1:16" s="1" customFormat="1" ht="79.5" customHeight="1" thickBot="1">
      <c r="A15" s="1168"/>
      <c r="B15" s="1169"/>
      <c r="C15" s="1169"/>
      <c r="D15" s="1169"/>
      <c r="E15" s="1169"/>
      <c r="F15" s="1169"/>
      <c r="G15" s="1169"/>
      <c r="H15" s="1169"/>
      <c r="I15" s="1169"/>
      <c r="J15" s="1169"/>
    </row>
    <row r="16" spans="1:16" ht="33" customHeight="1">
      <c r="A16" s="1180" t="s">
        <v>231</v>
      </c>
      <c r="B16" s="1181"/>
      <c r="C16" s="1181"/>
      <c r="D16" s="1181"/>
      <c r="E16" s="1181"/>
      <c r="F16" s="1181"/>
      <c r="G16" s="1181"/>
      <c r="H16" s="1181"/>
      <c r="I16" s="1181"/>
      <c r="J16" s="1181"/>
    </row>
    <row r="17" spans="1:10" s="787" customFormat="1" ht="94.5" customHeight="1" thickBot="1">
      <c r="A17" s="1195" t="s">
        <v>2515</v>
      </c>
      <c r="B17" s="1196"/>
      <c r="C17" s="1196"/>
      <c r="D17" s="1196"/>
      <c r="E17" s="1196"/>
      <c r="F17" s="1196"/>
      <c r="G17" s="1196"/>
      <c r="H17" s="1196"/>
      <c r="I17" s="1196"/>
      <c r="J17" s="1196"/>
    </row>
    <row r="18" spans="1:10" s="787" customFormat="1" ht="30" customHeight="1">
      <c r="A18" s="1157" t="s">
        <v>232</v>
      </c>
      <c r="B18" s="1158"/>
      <c r="C18" s="1158"/>
      <c r="D18" s="1158"/>
      <c r="E18" s="1174" t="s">
        <v>233</v>
      </c>
      <c r="F18" s="1175"/>
      <c r="G18" s="1175"/>
      <c r="H18" s="1175"/>
      <c r="I18" s="1175"/>
      <c r="J18" s="1175"/>
    </row>
    <row r="19" spans="1:10" s="787" customFormat="1" ht="267" customHeight="1">
      <c r="A19" s="1177"/>
      <c r="B19" s="1178"/>
      <c r="C19" s="1178"/>
      <c r="D19" s="1178"/>
      <c r="E19" s="1178"/>
      <c r="F19" s="1178"/>
      <c r="G19" s="1178"/>
      <c r="H19" s="1178"/>
      <c r="I19" s="1178"/>
      <c r="J19" s="1178"/>
    </row>
    <row r="20" spans="1:10" ht="30" customHeight="1" thickBot="1">
      <c r="A20" s="1152" t="s">
        <v>2511</v>
      </c>
      <c r="B20" s="1153"/>
      <c r="C20" s="1153"/>
      <c r="D20" s="1153"/>
      <c r="E20" s="1153"/>
      <c r="F20" s="1153"/>
      <c r="G20" s="1153"/>
      <c r="H20" s="1153"/>
      <c r="I20" s="1153"/>
      <c r="J20" s="1153"/>
    </row>
  </sheetData>
  <mergeCells count="25">
    <mergeCell ref="A20:J20"/>
    <mergeCell ref="A15:J15"/>
    <mergeCell ref="A16:J16"/>
    <mergeCell ref="A17:J17"/>
    <mergeCell ref="A18:D18"/>
    <mergeCell ref="E18:J18"/>
    <mergeCell ref="A19:J19"/>
    <mergeCell ref="A14:J14"/>
    <mergeCell ref="A6:D6"/>
    <mergeCell ref="E6:J6"/>
    <mergeCell ref="A7:J7"/>
    <mergeCell ref="A8:D8"/>
    <mergeCell ref="E8:J8"/>
    <mergeCell ref="A9:J9"/>
    <mergeCell ref="A10:D10"/>
    <mergeCell ref="E10:J10"/>
    <mergeCell ref="A11:J11"/>
    <mergeCell ref="A12:J12"/>
    <mergeCell ref="A13:J13"/>
    <mergeCell ref="A5:J5"/>
    <mergeCell ref="A1:J1"/>
    <mergeCell ref="A2:J2"/>
    <mergeCell ref="A3:J3"/>
    <mergeCell ref="A4:D4"/>
    <mergeCell ref="E4:J4"/>
  </mergeCells>
  <printOptions horizontalCentered="1"/>
  <pageMargins left="0.70866141732283472" right="0.70866141732283472" top="0.74803149606299213" bottom="0.74803149606299213" header="0.31496062992125984" footer="0.31496062992125984"/>
  <pageSetup scale="51" fitToHeight="0" orientation="portrait" horizontalDpi="300" verticalDpi="300" r:id="rId1"/>
  <headerFooter>
    <oddHeader>&amp;Cpagina &amp;P de &amp;N&amp;R</oddHeader>
  </headerFooter>
  <rowBreaks count="1" manualBreakCount="1">
    <brk id="10" max="10"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ACD56-6977-42AA-8A48-98AE45411FE5}">
  <dimension ref="A1:CI100"/>
  <sheetViews>
    <sheetView zoomScale="115" zoomScaleNormal="115" workbookViewId="0">
      <pane xSplit="1" ySplit="3" topLeftCell="H4" activePane="bottomRight" state="frozen"/>
      <selection pane="topRight" activeCell="B1" sqref="B1"/>
      <selection pane="bottomLeft" activeCell="A4" sqref="A4"/>
      <selection pane="bottomRight" activeCell="CD7" sqref="CD7"/>
    </sheetView>
  </sheetViews>
  <sheetFormatPr baseColWidth="10" defaultColWidth="14.42578125" defaultRowHeight="15" customHeight="1"/>
  <cols>
    <col min="1" max="2" width="16" style="809" customWidth="1"/>
    <col min="3" max="9" width="22.5703125" style="809" customWidth="1"/>
    <col min="10" max="81" width="22.5703125" style="809" hidden="1" customWidth="1"/>
    <col min="82" max="82" width="19" style="809" customWidth="1"/>
    <col min="83" max="83" width="23.140625" style="809" bestFit="1" customWidth="1"/>
    <col min="84" max="84" width="11.42578125" style="809" customWidth="1"/>
    <col min="85" max="85" width="19.28515625" style="809" bestFit="1" customWidth="1"/>
    <col min="86" max="86" width="16.7109375" style="809" bestFit="1" customWidth="1"/>
    <col min="87" max="16384" width="14.42578125" style="809"/>
  </cols>
  <sheetData>
    <row r="1" spans="1:87" ht="33" customHeight="1" thickBot="1">
      <c r="A1" s="1206" t="s">
        <v>2466</v>
      </c>
      <c r="B1" s="917"/>
      <c r="C1" s="1208" t="s">
        <v>2514</v>
      </c>
      <c r="D1" s="1209"/>
      <c r="E1" s="1210"/>
      <c r="F1" s="831">
        <v>3114393504</v>
      </c>
      <c r="G1" s="833"/>
      <c r="H1" s="832"/>
      <c r="I1" s="928"/>
      <c r="J1" s="1211"/>
      <c r="K1" s="1212"/>
      <c r="L1" s="1212"/>
      <c r="M1" s="1212"/>
      <c r="N1" s="1212"/>
      <c r="O1" s="1211"/>
      <c r="P1" s="1211"/>
      <c r="Q1" s="1211"/>
      <c r="R1" s="1211"/>
      <c r="S1" s="1211"/>
      <c r="T1" s="1211"/>
      <c r="U1" s="1211"/>
      <c r="V1" s="1211"/>
      <c r="W1" s="1203"/>
      <c r="X1" s="1203"/>
      <c r="Y1" s="1203"/>
      <c r="Z1" s="1203"/>
      <c r="AA1" s="1203"/>
      <c r="AB1" s="1203"/>
      <c r="AC1" s="1203"/>
      <c r="AD1" s="1203"/>
      <c r="AE1" s="1203"/>
      <c r="AF1" s="1203"/>
      <c r="AG1" s="1203"/>
      <c r="AH1" s="1203"/>
      <c r="AI1" s="1203"/>
      <c r="AJ1" s="1204"/>
      <c r="AK1" s="1204"/>
      <c r="AL1" s="1204"/>
      <c r="AM1" s="1204"/>
      <c r="AN1" s="1204"/>
      <c r="AO1" s="1203"/>
      <c r="AP1" s="1203"/>
      <c r="AQ1" s="1203"/>
      <c r="AR1" s="1203"/>
      <c r="AS1" s="806"/>
      <c r="AT1" s="806"/>
      <c r="AU1" s="806"/>
      <c r="AV1" s="806"/>
      <c r="AW1" s="806"/>
      <c r="AX1" s="806"/>
      <c r="AY1" s="806"/>
      <c r="AZ1" s="806"/>
      <c r="BA1" s="806"/>
      <c r="BB1" s="806"/>
      <c r="BC1" s="806"/>
      <c r="BD1" s="806"/>
      <c r="BE1" s="806"/>
      <c r="BF1" s="806"/>
      <c r="BG1" s="806"/>
      <c r="BH1" s="806"/>
      <c r="BI1" s="806"/>
      <c r="BJ1" s="806"/>
      <c r="BK1" s="807"/>
      <c r="BL1" s="807"/>
      <c r="BM1" s="807"/>
      <c r="BN1" s="807"/>
      <c r="BO1" s="807"/>
      <c r="BP1" s="807"/>
      <c r="BQ1" s="807"/>
      <c r="BR1" s="807"/>
      <c r="BS1" s="807"/>
      <c r="BT1" s="807"/>
      <c r="BU1" s="807"/>
      <c r="BV1" s="807"/>
      <c r="BW1" s="807"/>
      <c r="BX1" s="807"/>
      <c r="BY1" s="807"/>
      <c r="BZ1" s="807"/>
      <c r="CA1" s="807"/>
      <c r="CB1" s="807"/>
      <c r="CC1" s="807"/>
      <c r="CD1" s="811"/>
      <c r="CE1" s="811"/>
      <c r="CF1" s="808"/>
    </row>
    <row r="2" spans="1:87" ht="15.75" customHeight="1" thickBot="1">
      <c r="A2" s="1207"/>
      <c r="B2" s="834">
        <v>0</v>
      </c>
      <c r="C2" s="810">
        <v>1</v>
      </c>
      <c r="D2" s="835">
        <v>2</v>
      </c>
      <c r="E2" s="834">
        <v>3</v>
      </c>
      <c r="F2" s="835">
        <v>4</v>
      </c>
      <c r="G2" s="834">
        <v>5</v>
      </c>
      <c r="H2" s="835">
        <v>6</v>
      </c>
      <c r="I2" s="834">
        <v>7</v>
      </c>
      <c r="J2" s="835">
        <v>8</v>
      </c>
      <c r="K2" s="834">
        <v>9</v>
      </c>
      <c r="L2" s="835">
        <v>10</v>
      </c>
      <c r="M2" s="834">
        <v>11</v>
      </c>
      <c r="N2" s="835">
        <v>12</v>
      </c>
      <c r="O2" s="834">
        <v>13</v>
      </c>
      <c r="P2" s="835">
        <v>14</v>
      </c>
      <c r="Q2" s="834">
        <v>15</v>
      </c>
      <c r="R2" s="835">
        <v>16</v>
      </c>
      <c r="S2" s="834">
        <v>17</v>
      </c>
      <c r="T2" s="835">
        <v>18</v>
      </c>
      <c r="U2" s="834">
        <v>19</v>
      </c>
      <c r="V2" s="835">
        <v>20</v>
      </c>
      <c r="W2" s="834">
        <v>21</v>
      </c>
      <c r="X2" s="835">
        <v>22</v>
      </c>
      <c r="Y2" s="834">
        <v>23</v>
      </c>
      <c r="Z2" s="835">
        <v>24</v>
      </c>
      <c r="AA2" s="834">
        <v>25</v>
      </c>
      <c r="AB2" s="835">
        <v>26</v>
      </c>
      <c r="AC2" s="834">
        <v>27</v>
      </c>
      <c r="AD2" s="835">
        <v>28</v>
      </c>
      <c r="AE2" s="834">
        <v>29</v>
      </c>
      <c r="AF2" s="835">
        <v>30</v>
      </c>
      <c r="AG2" s="834">
        <v>31</v>
      </c>
      <c r="AH2" s="835">
        <v>32</v>
      </c>
      <c r="AI2" s="834">
        <v>33</v>
      </c>
      <c r="AJ2" s="835">
        <v>34</v>
      </c>
      <c r="AK2" s="834">
        <v>35</v>
      </c>
      <c r="AL2" s="835">
        <v>36</v>
      </c>
      <c r="AM2" s="834">
        <v>37</v>
      </c>
      <c r="AN2" s="834">
        <v>38</v>
      </c>
      <c r="AO2" s="835">
        <v>39</v>
      </c>
      <c r="AP2" s="834">
        <v>40</v>
      </c>
      <c r="AQ2" s="835">
        <v>41</v>
      </c>
      <c r="AR2" s="834">
        <v>42</v>
      </c>
      <c r="AS2" s="835">
        <v>43</v>
      </c>
      <c r="AT2" s="834">
        <v>44</v>
      </c>
      <c r="AU2" s="835">
        <v>45</v>
      </c>
      <c r="AV2" s="834">
        <v>46</v>
      </c>
      <c r="AW2" s="835">
        <v>47</v>
      </c>
      <c r="AX2" s="834">
        <v>48</v>
      </c>
      <c r="AY2" s="835">
        <v>49</v>
      </c>
      <c r="AZ2" s="834">
        <v>50</v>
      </c>
      <c r="BA2" s="835">
        <v>51</v>
      </c>
      <c r="BB2" s="834">
        <v>52</v>
      </c>
      <c r="BC2" s="835">
        <v>53</v>
      </c>
      <c r="BD2" s="834">
        <v>54</v>
      </c>
      <c r="BE2" s="835">
        <v>55</v>
      </c>
      <c r="BF2" s="834">
        <v>56</v>
      </c>
      <c r="BG2" s="835">
        <v>57</v>
      </c>
      <c r="BH2" s="834">
        <v>58</v>
      </c>
      <c r="BI2" s="835">
        <v>59</v>
      </c>
      <c r="BJ2" s="834">
        <v>60</v>
      </c>
      <c r="BK2" s="835">
        <v>61</v>
      </c>
      <c r="BL2" s="834">
        <v>62</v>
      </c>
      <c r="BM2" s="835">
        <v>63</v>
      </c>
      <c r="BN2" s="834">
        <v>64</v>
      </c>
      <c r="BO2" s="835">
        <v>65</v>
      </c>
      <c r="BP2" s="834">
        <v>66</v>
      </c>
      <c r="BQ2" s="835">
        <v>67</v>
      </c>
      <c r="BR2" s="834">
        <v>68</v>
      </c>
      <c r="BS2" s="810">
        <v>69</v>
      </c>
      <c r="BT2" s="810">
        <v>70</v>
      </c>
      <c r="BU2" s="810">
        <v>71</v>
      </c>
      <c r="BV2" s="810">
        <v>72</v>
      </c>
      <c r="BW2" s="810">
        <v>73</v>
      </c>
      <c r="BX2" s="810">
        <v>74</v>
      </c>
      <c r="BY2" s="810">
        <v>75</v>
      </c>
      <c r="BZ2" s="810">
        <v>76</v>
      </c>
      <c r="CA2" s="810">
        <v>77</v>
      </c>
      <c r="CB2" s="810">
        <v>78</v>
      </c>
      <c r="CC2" s="810">
        <v>79</v>
      </c>
      <c r="CD2" s="811"/>
      <c r="CE2" s="808"/>
      <c r="CF2" s="808"/>
    </row>
    <row r="3" spans="1:87" ht="12.75" customHeight="1" thickBot="1">
      <c r="A3" s="826" t="s">
        <v>2467</v>
      </c>
      <c r="B3" s="922">
        <v>45100</v>
      </c>
      <c r="C3" s="923">
        <v>45108</v>
      </c>
      <c r="D3" s="924">
        <f>C3+7</f>
        <v>45115</v>
      </c>
      <c r="E3" s="922">
        <f>D3+7</f>
        <v>45122</v>
      </c>
      <c r="F3" s="922">
        <f t="shared" ref="F3:BQ3" si="0">E3+7</f>
        <v>45129</v>
      </c>
      <c r="G3" s="922">
        <f t="shared" si="0"/>
        <v>45136</v>
      </c>
      <c r="H3" s="923">
        <f t="shared" si="0"/>
        <v>45143</v>
      </c>
      <c r="I3" s="922">
        <f t="shared" si="0"/>
        <v>45150</v>
      </c>
      <c r="J3" s="922">
        <f t="shared" si="0"/>
        <v>45157</v>
      </c>
      <c r="K3" s="922">
        <f t="shared" si="0"/>
        <v>45164</v>
      </c>
      <c r="L3" s="922">
        <f t="shared" si="0"/>
        <v>45171</v>
      </c>
      <c r="M3" s="922">
        <f t="shared" si="0"/>
        <v>45178</v>
      </c>
      <c r="N3" s="922">
        <f t="shared" si="0"/>
        <v>45185</v>
      </c>
      <c r="O3" s="922">
        <f t="shared" si="0"/>
        <v>45192</v>
      </c>
      <c r="P3" s="922">
        <f t="shared" si="0"/>
        <v>45199</v>
      </c>
      <c r="Q3" s="922">
        <f t="shared" si="0"/>
        <v>45206</v>
      </c>
      <c r="R3" s="922">
        <f t="shared" si="0"/>
        <v>45213</v>
      </c>
      <c r="S3" s="922">
        <f t="shared" si="0"/>
        <v>45220</v>
      </c>
      <c r="T3" s="922">
        <f t="shared" si="0"/>
        <v>45227</v>
      </c>
      <c r="U3" s="922">
        <f t="shared" si="0"/>
        <v>45234</v>
      </c>
      <c r="V3" s="922">
        <f t="shared" si="0"/>
        <v>45241</v>
      </c>
      <c r="W3" s="922">
        <f t="shared" si="0"/>
        <v>45248</v>
      </c>
      <c r="X3" s="922">
        <f t="shared" si="0"/>
        <v>45255</v>
      </c>
      <c r="Y3" s="922">
        <f t="shared" si="0"/>
        <v>45262</v>
      </c>
      <c r="Z3" s="922">
        <f t="shared" si="0"/>
        <v>45269</v>
      </c>
      <c r="AA3" s="922">
        <f t="shared" si="0"/>
        <v>45276</v>
      </c>
      <c r="AB3" s="922">
        <f t="shared" si="0"/>
        <v>45283</v>
      </c>
      <c r="AC3" s="922">
        <f t="shared" si="0"/>
        <v>45290</v>
      </c>
      <c r="AD3" s="922">
        <f t="shared" si="0"/>
        <v>45297</v>
      </c>
      <c r="AE3" s="922">
        <f t="shared" si="0"/>
        <v>45304</v>
      </c>
      <c r="AF3" s="922">
        <f t="shared" si="0"/>
        <v>45311</v>
      </c>
      <c r="AG3" s="922">
        <f t="shared" si="0"/>
        <v>45318</v>
      </c>
      <c r="AH3" s="922">
        <f t="shared" si="0"/>
        <v>45325</v>
      </c>
      <c r="AI3" s="922">
        <f t="shared" si="0"/>
        <v>45332</v>
      </c>
      <c r="AJ3" s="922">
        <f t="shared" si="0"/>
        <v>45339</v>
      </c>
      <c r="AK3" s="922">
        <f t="shared" si="0"/>
        <v>45346</v>
      </c>
      <c r="AL3" s="922">
        <f t="shared" si="0"/>
        <v>45353</v>
      </c>
      <c r="AM3" s="922">
        <f t="shared" si="0"/>
        <v>45360</v>
      </c>
      <c r="AN3" s="922">
        <f t="shared" si="0"/>
        <v>45367</v>
      </c>
      <c r="AO3" s="922">
        <f t="shared" si="0"/>
        <v>45374</v>
      </c>
      <c r="AP3" s="922">
        <f t="shared" si="0"/>
        <v>45381</v>
      </c>
      <c r="AQ3" s="922">
        <f t="shared" si="0"/>
        <v>45388</v>
      </c>
      <c r="AR3" s="922">
        <f t="shared" si="0"/>
        <v>45395</v>
      </c>
      <c r="AS3" s="922">
        <f t="shared" si="0"/>
        <v>45402</v>
      </c>
      <c r="AT3" s="922">
        <f t="shared" si="0"/>
        <v>45409</v>
      </c>
      <c r="AU3" s="922">
        <f t="shared" si="0"/>
        <v>45416</v>
      </c>
      <c r="AV3" s="922">
        <f t="shared" si="0"/>
        <v>45423</v>
      </c>
      <c r="AW3" s="922">
        <f t="shared" si="0"/>
        <v>45430</v>
      </c>
      <c r="AX3" s="922">
        <f t="shared" si="0"/>
        <v>45437</v>
      </c>
      <c r="AY3" s="922">
        <f t="shared" si="0"/>
        <v>45444</v>
      </c>
      <c r="AZ3" s="922">
        <f t="shared" si="0"/>
        <v>45451</v>
      </c>
      <c r="BA3" s="922">
        <f t="shared" si="0"/>
        <v>45458</v>
      </c>
      <c r="BB3" s="922">
        <f t="shared" si="0"/>
        <v>45465</v>
      </c>
      <c r="BC3" s="922">
        <f t="shared" si="0"/>
        <v>45472</v>
      </c>
      <c r="BD3" s="922">
        <f t="shared" si="0"/>
        <v>45479</v>
      </c>
      <c r="BE3" s="922">
        <f t="shared" si="0"/>
        <v>45486</v>
      </c>
      <c r="BF3" s="922">
        <f t="shared" si="0"/>
        <v>45493</v>
      </c>
      <c r="BG3" s="922">
        <f t="shared" si="0"/>
        <v>45500</v>
      </c>
      <c r="BH3" s="922">
        <f t="shared" si="0"/>
        <v>45507</v>
      </c>
      <c r="BI3" s="922">
        <f t="shared" si="0"/>
        <v>45514</v>
      </c>
      <c r="BJ3" s="922">
        <f t="shared" si="0"/>
        <v>45521</v>
      </c>
      <c r="BK3" s="922">
        <f t="shared" si="0"/>
        <v>45528</v>
      </c>
      <c r="BL3" s="922">
        <f t="shared" si="0"/>
        <v>45535</v>
      </c>
      <c r="BM3" s="922">
        <f t="shared" si="0"/>
        <v>45542</v>
      </c>
      <c r="BN3" s="922">
        <f t="shared" si="0"/>
        <v>45549</v>
      </c>
      <c r="BO3" s="922">
        <f t="shared" si="0"/>
        <v>45556</v>
      </c>
      <c r="BP3" s="922">
        <f t="shared" si="0"/>
        <v>45563</v>
      </c>
      <c r="BQ3" s="922">
        <f t="shared" si="0"/>
        <v>45570</v>
      </c>
      <c r="BR3" s="922">
        <f t="shared" ref="BR3:CB3" si="1">BQ3+7</f>
        <v>45577</v>
      </c>
      <c r="BS3" s="922">
        <f t="shared" si="1"/>
        <v>45584</v>
      </c>
      <c r="BT3" s="922">
        <f t="shared" si="1"/>
        <v>45591</v>
      </c>
      <c r="BU3" s="922">
        <f t="shared" si="1"/>
        <v>45598</v>
      </c>
      <c r="BV3" s="922">
        <f t="shared" si="1"/>
        <v>45605</v>
      </c>
      <c r="BW3" s="922">
        <f t="shared" si="1"/>
        <v>45612</v>
      </c>
      <c r="BX3" s="922">
        <f t="shared" si="1"/>
        <v>45619</v>
      </c>
      <c r="BY3" s="922">
        <f t="shared" si="1"/>
        <v>45626</v>
      </c>
      <c r="BZ3" s="922">
        <f t="shared" si="1"/>
        <v>45633</v>
      </c>
      <c r="CA3" s="922">
        <f t="shared" si="1"/>
        <v>45640</v>
      </c>
      <c r="CB3" s="922">
        <f t="shared" si="1"/>
        <v>45647</v>
      </c>
      <c r="CC3" s="922">
        <f>CB3+2</f>
        <v>45649</v>
      </c>
      <c r="CD3" s="838" t="s">
        <v>377</v>
      </c>
      <c r="CE3" s="836" t="s">
        <v>125</v>
      </c>
      <c r="CF3" s="812"/>
    </row>
    <row r="4" spans="1:87" ht="25.5" customHeight="1">
      <c r="A4" s="827" t="s">
        <v>2468</v>
      </c>
      <c r="B4" s="918">
        <f>B10/$F$1</f>
        <v>0</v>
      </c>
      <c r="C4" s="911">
        <f t="shared" ref="C4:BN4" si="2">C10/$F$1</f>
        <v>0</v>
      </c>
      <c r="D4" s="905">
        <f t="shared" si="2"/>
        <v>0</v>
      </c>
      <c r="E4" s="905">
        <f t="shared" si="2"/>
        <v>0</v>
      </c>
      <c r="F4" s="905">
        <f t="shared" si="2"/>
        <v>0</v>
      </c>
      <c r="G4" s="906">
        <f t="shared" si="2"/>
        <v>1.7923008100391928E-6</v>
      </c>
      <c r="H4" s="911">
        <f t="shared" si="2"/>
        <v>2.1272745372384387E-6</v>
      </c>
      <c r="I4" s="905">
        <f t="shared" si="2"/>
        <v>2.9388530762874338E-3</v>
      </c>
      <c r="J4" s="905">
        <f t="shared" si="2"/>
        <v>3.5266204722985452E-3</v>
      </c>
      <c r="K4" s="905">
        <f t="shared" si="2"/>
        <v>2.9388530762874338E-3</v>
      </c>
      <c r="L4" s="905">
        <f t="shared" si="2"/>
        <v>5.0779164738458176E-3</v>
      </c>
      <c r="M4" s="905">
        <f t="shared" si="2"/>
        <v>1.115359227900573E-2</v>
      </c>
      <c r="N4" s="905">
        <f t="shared" si="2"/>
        <v>3.8136515349603044E-2</v>
      </c>
      <c r="O4" s="905">
        <f t="shared" si="2"/>
        <v>3.799936471354777E-2</v>
      </c>
      <c r="P4" s="905">
        <f t="shared" si="2"/>
        <v>4.3030342911991891E-2</v>
      </c>
      <c r="Q4" s="905">
        <f t="shared" si="2"/>
        <v>4.3679130217579597E-2</v>
      </c>
      <c r="R4" s="905">
        <f t="shared" si="2"/>
        <v>4.5895827902420389E-2</v>
      </c>
      <c r="S4" s="905">
        <f t="shared" si="2"/>
        <v>4.1521811605987731E-2</v>
      </c>
      <c r="T4" s="905">
        <f t="shared" si="2"/>
        <v>4.9814737306233481E-2</v>
      </c>
      <c r="U4" s="905">
        <f t="shared" si="2"/>
        <v>4.8870691383255595E-2</v>
      </c>
      <c r="V4" s="905">
        <f t="shared" si="2"/>
        <v>4.0422567619766009E-2</v>
      </c>
      <c r="W4" s="905">
        <f t="shared" si="2"/>
        <v>1.8490690667713389E-2</v>
      </c>
      <c r="X4" s="905">
        <f t="shared" si="2"/>
        <v>2.42099305059429E-2</v>
      </c>
      <c r="Y4" s="905">
        <f t="shared" si="2"/>
        <v>2.9479693083767747E-2</v>
      </c>
      <c r="Z4" s="905">
        <f t="shared" si="2"/>
        <v>2.4674251744778875E-2</v>
      </c>
      <c r="AA4" s="905">
        <f t="shared" si="2"/>
        <v>2.7461375500608544E-2</v>
      </c>
      <c r="AB4" s="905">
        <f t="shared" si="2"/>
        <v>1.8671155701845441E-2</v>
      </c>
      <c r="AC4" s="905">
        <f t="shared" si="2"/>
        <v>1.5517219541439168E-2</v>
      </c>
      <c r="AD4" s="905">
        <f t="shared" si="2"/>
        <v>1.5392958692736857E-2</v>
      </c>
      <c r="AE4" s="905">
        <f t="shared" si="2"/>
        <v>1.5499631654767284E-2</v>
      </c>
      <c r="AF4" s="905">
        <f t="shared" si="2"/>
        <v>1.8567502512360751E-2</v>
      </c>
      <c r="AG4" s="905">
        <f t="shared" si="2"/>
        <v>1.941885301337952E-2</v>
      </c>
      <c r="AH4" s="905">
        <f t="shared" si="2"/>
        <v>2.02593344254548E-2</v>
      </c>
      <c r="AI4" s="905">
        <f t="shared" si="2"/>
        <v>2.0106246850173239E-2</v>
      </c>
      <c r="AJ4" s="905">
        <f t="shared" si="2"/>
        <v>1.9759505098171436E-2</v>
      </c>
      <c r="AK4" s="905">
        <f t="shared" si="2"/>
        <v>1.7087535930077512E-2</v>
      </c>
      <c r="AL4" s="905">
        <f t="shared" si="2"/>
        <v>1.4459328807410715E-2</v>
      </c>
      <c r="AM4" s="905">
        <f t="shared" si="2"/>
        <v>1.4459328807410715E-2</v>
      </c>
      <c r="AN4" s="905">
        <f t="shared" si="2"/>
        <v>1.4279247764575351E-2</v>
      </c>
      <c r="AO4" s="905">
        <f t="shared" si="2"/>
        <v>1.3867147508666265E-2</v>
      </c>
      <c r="AP4" s="905">
        <f t="shared" si="2"/>
        <v>6.7622829205592899E-3</v>
      </c>
      <c r="AQ4" s="905">
        <f t="shared" si="2"/>
        <v>1.3518689547716189E-2</v>
      </c>
      <c r="AR4" s="905">
        <f t="shared" si="2"/>
        <v>1.3372911732736519E-2</v>
      </c>
      <c r="AS4" s="905">
        <f t="shared" si="2"/>
        <v>1.322713391775685E-2</v>
      </c>
      <c r="AT4" s="905">
        <f t="shared" si="2"/>
        <v>1.3173894704475983E-2</v>
      </c>
      <c r="AU4" s="905">
        <f t="shared" si="2"/>
        <v>1.0478494627633285E-2</v>
      </c>
      <c r="AV4" s="905">
        <f t="shared" si="2"/>
        <v>1.2344961438116331E-2</v>
      </c>
      <c r="AW4" s="905">
        <f t="shared" si="2"/>
        <v>1.0287471020874567E-2</v>
      </c>
      <c r="AX4" s="905">
        <f t="shared" si="2"/>
        <v>1.2344961759206135E-2</v>
      </c>
      <c r="AY4" s="905">
        <f t="shared" si="2"/>
        <v>1.2342807596608702E-2</v>
      </c>
      <c r="AZ4" s="905">
        <f t="shared" si="2"/>
        <v>1.0284530637782887E-2</v>
      </c>
      <c r="BA4" s="905">
        <f t="shared" si="2"/>
        <v>1.0275246473799479E-2</v>
      </c>
      <c r="BB4" s="905">
        <f t="shared" si="2"/>
        <v>1.2291302277902516E-2</v>
      </c>
      <c r="BC4" s="905">
        <f t="shared" si="2"/>
        <v>1.2291302277902516E-2</v>
      </c>
      <c r="BD4" s="905">
        <f t="shared" si="2"/>
        <v>1.024324371632134E-2</v>
      </c>
      <c r="BE4" s="905">
        <f t="shared" si="2"/>
        <v>2.617025240879773E-3</v>
      </c>
      <c r="BF4" s="905">
        <f t="shared" si="2"/>
        <v>2.0284302423204644E-3</v>
      </c>
      <c r="BG4" s="905">
        <f t="shared" si="2"/>
        <v>2.4341162991328921E-3</v>
      </c>
      <c r="BH4" s="905">
        <f t="shared" si="2"/>
        <v>2.4285689429693852E-3</v>
      </c>
      <c r="BI4" s="905">
        <f t="shared" si="2"/>
        <v>1.9511643253157774E-3</v>
      </c>
      <c r="BJ4" s="905">
        <f t="shared" si="2"/>
        <v>2.343073211727326E-3</v>
      </c>
      <c r="BK4" s="905">
        <f t="shared" si="2"/>
        <v>1.9525610017455263E-3</v>
      </c>
      <c r="BL4" s="905">
        <f t="shared" si="2"/>
        <v>2.3423536398437081E-3</v>
      </c>
      <c r="BM4" s="905">
        <f t="shared" si="2"/>
        <v>2.3413944033194335E-3</v>
      </c>
      <c r="BN4" s="905">
        <f t="shared" si="2"/>
        <v>2.3380640470280151E-3</v>
      </c>
      <c r="BO4" s="905">
        <f t="shared" ref="BO4:CC4" si="3">BO10/$F$1</f>
        <v>2.3380640470280151E-3</v>
      </c>
      <c r="BP4" s="905">
        <f t="shared" si="3"/>
        <v>2.3380640470280151E-3</v>
      </c>
      <c r="BQ4" s="905">
        <f t="shared" si="3"/>
        <v>2.3340212149376483E-3</v>
      </c>
      <c r="BR4" s="905">
        <f t="shared" si="3"/>
        <v>2.2483638824080977E-3</v>
      </c>
      <c r="BS4" s="905">
        <f t="shared" si="3"/>
        <v>2.2057878913428405E-3</v>
      </c>
      <c r="BT4" s="905">
        <f t="shared" si="3"/>
        <v>2.2057878913428405E-3</v>
      </c>
      <c r="BU4" s="905">
        <f t="shared" si="3"/>
        <v>2.2057878913428405E-3</v>
      </c>
      <c r="BV4" s="905">
        <f t="shared" si="3"/>
        <v>2.0179567681245718E-3</v>
      </c>
      <c r="BW4" s="905">
        <f t="shared" si="3"/>
        <v>1.6422945248989321E-3</v>
      </c>
      <c r="BX4" s="905">
        <f t="shared" si="3"/>
        <v>1.6422945248989321E-3</v>
      </c>
      <c r="BY4" s="905">
        <f t="shared" si="3"/>
        <v>1.6420196302849724E-3</v>
      </c>
      <c r="BZ4" s="905">
        <f t="shared" si="3"/>
        <v>1.6327858292373321E-3</v>
      </c>
      <c r="CA4" s="905">
        <f t="shared" si="3"/>
        <v>1.6327858292373321E-3</v>
      </c>
      <c r="CB4" s="905">
        <f t="shared" si="3"/>
        <v>1.1750245096837962E-3</v>
      </c>
      <c r="CC4" s="906">
        <f t="shared" si="3"/>
        <v>5.1293829695837952E-5</v>
      </c>
      <c r="CD4" s="837">
        <f>I5</f>
        <v>2.9427726516347112E-3</v>
      </c>
      <c r="CE4" s="837" t="s">
        <v>2473</v>
      </c>
      <c r="CF4" s="808"/>
    </row>
    <row r="5" spans="1:87" ht="25.5" customHeight="1">
      <c r="A5" s="827" t="s">
        <v>2469</v>
      </c>
      <c r="B5" s="829">
        <f>B4</f>
        <v>0</v>
      </c>
      <c r="C5" s="912">
        <f>C4</f>
        <v>0</v>
      </c>
      <c r="D5" s="904">
        <f>C5+D4</f>
        <v>0</v>
      </c>
      <c r="E5" s="904">
        <f t="shared" ref="E5:BP5" si="4">D5+E4</f>
        <v>0</v>
      </c>
      <c r="F5" s="904">
        <f t="shared" si="4"/>
        <v>0</v>
      </c>
      <c r="G5" s="907">
        <f t="shared" si="4"/>
        <v>1.7923008100391928E-6</v>
      </c>
      <c r="H5" s="912">
        <f t="shared" si="4"/>
        <v>3.9195753472776313E-6</v>
      </c>
      <c r="I5" s="904">
        <f t="shared" si="4"/>
        <v>2.9427726516347112E-3</v>
      </c>
      <c r="J5" s="904">
        <f t="shared" si="4"/>
        <v>6.4693931239332564E-3</v>
      </c>
      <c r="K5" s="904">
        <f t="shared" si="4"/>
        <v>9.4082462002206893E-3</v>
      </c>
      <c r="L5" s="904">
        <f t="shared" si="4"/>
        <v>1.4486162674066508E-2</v>
      </c>
      <c r="M5" s="904">
        <f t="shared" si="4"/>
        <v>2.563975495307224E-2</v>
      </c>
      <c r="N5" s="904">
        <f t="shared" si="4"/>
        <v>6.3776270302675284E-2</v>
      </c>
      <c r="O5" s="904">
        <f t="shared" si="4"/>
        <v>0.10177563501622305</v>
      </c>
      <c r="P5" s="904">
        <f t="shared" si="4"/>
        <v>0.14480597792821495</v>
      </c>
      <c r="Q5" s="904">
        <f t="shared" si="4"/>
        <v>0.18848510814579456</v>
      </c>
      <c r="R5" s="904">
        <f t="shared" si="4"/>
        <v>0.23438093604821494</v>
      </c>
      <c r="S5" s="904">
        <f t="shared" si="4"/>
        <v>0.2759027476542027</v>
      </c>
      <c r="T5" s="904">
        <f t="shared" si="4"/>
        <v>0.32571748496043618</v>
      </c>
      <c r="U5" s="904">
        <f t="shared" si="4"/>
        <v>0.37458817634369179</v>
      </c>
      <c r="V5" s="904">
        <f t="shared" si="4"/>
        <v>0.41501074396345783</v>
      </c>
      <c r="W5" s="904">
        <f t="shared" si="4"/>
        <v>0.43350143463117119</v>
      </c>
      <c r="X5" s="904">
        <f t="shared" si="4"/>
        <v>0.45771136513711408</v>
      </c>
      <c r="Y5" s="904">
        <f t="shared" si="4"/>
        <v>0.48719105822088182</v>
      </c>
      <c r="Z5" s="904">
        <f t="shared" si="4"/>
        <v>0.51186530996566071</v>
      </c>
      <c r="AA5" s="904">
        <f t="shared" si="4"/>
        <v>0.53932668546626927</v>
      </c>
      <c r="AB5" s="904">
        <f t="shared" si="4"/>
        <v>0.55799784116811468</v>
      </c>
      <c r="AC5" s="904">
        <f t="shared" si="4"/>
        <v>0.57351506070955383</v>
      </c>
      <c r="AD5" s="904">
        <f t="shared" si="4"/>
        <v>0.58890801940229065</v>
      </c>
      <c r="AE5" s="904">
        <f t="shared" si="4"/>
        <v>0.60440765105705796</v>
      </c>
      <c r="AF5" s="904">
        <f t="shared" si="4"/>
        <v>0.62297515356941868</v>
      </c>
      <c r="AG5" s="904">
        <f t="shared" si="4"/>
        <v>0.64239400658279822</v>
      </c>
      <c r="AH5" s="904">
        <f t="shared" si="4"/>
        <v>0.66265334100825302</v>
      </c>
      <c r="AI5" s="904">
        <f t="shared" si="4"/>
        <v>0.68275958785842628</v>
      </c>
      <c r="AJ5" s="904">
        <f t="shared" si="4"/>
        <v>0.70251909295659776</v>
      </c>
      <c r="AK5" s="904">
        <f t="shared" si="4"/>
        <v>0.71960662888667526</v>
      </c>
      <c r="AL5" s="904">
        <f t="shared" si="4"/>
        <v>0.734065957694086</v>
      </c>
      <c r="AM5" s="904">
        <f t="shared" si="4"/>
        <v>0.74852528650149674</v>
      </c>
      <c r="AN5" s="904">
        <f t="shared" si="4"/>
        <v>0.76280453426607209</v>
      </c>
      <c r="AO5" s="904">
        <f t="shared" si="4"/>
        <v>0.77667168177473833</v>
      </c>
      <c r="AP5" s="904">
        <f t="shared" si="4"/>
        <v>0.78343396469529758</v>
      </c>
      <c r="AQ5" s="904">
        <f t="shared" si="4"/>
        <v>0.79695265424301376</v>
      </c>
      <c r="AR5" s="904">
        <f t="shared" si="4"/>
        <v>0.81032556597575023</v>
      </c>
      <c r="AS5" s="904">
        <f t="shared" si="4"/>
        <v>0.8235526998935071</v>
      </c>
      <c r="AT5" s="904">
        <f t="shared" si="4"/>
        <v>0.83672659459798304</v>
      </c>
      <c r="AU5" s="904">
        <f t="shared" si="4"/>
        <v>0.84720508922561633</v>
      </c>
      <c r="AV5" s="904">
        <f t="shared" si="4"/>
        <v>0.85955005066373269</v>
      </c>
      <c r="AW5" s="904">
        <f t="shared" si="4"/>
        <v>0.86983752168460726</v>
      </c>
      <c r="AX5" s="904">
        <f t="shared" si="4"/>
        <v>0.88218248344381345</v>
      </c>
      <c r="AY5" s="904">
        <f t="shared" si="4"/>
        <v>0.89452529104042211</v>
      </c>
      <c r="AZ5" s="904">
        <f t="shared" si="4"/>
        <v>0.90480982167820501</v>
      </c>
      <c r="BA5" s="904">
        <f t="shared" si="4"/>
        <v>0.91508506815200452</v>
      </c>
      <c r="BB5" s="904">
        <f t="shared" si="4"/>
        <v>0.92737637042990706</v>
      </c>
      <c r="BC5" s="904">
        <f t="shared" si="4"/>
        <v>0.9396676727078096</v>
      </c>
      <c r="BD5" s="904">
        <f t="shared" si="4"/>
        <v>0.94991091642413095</v>
      </c>
      <c r="BE5" s="904">
        <f t="shared" si="4"/>
        <v>0.95252794166501076</v>
      </c>
      <c r="BF5" s="904">
        <f t="shared" si="4"/>
        <v>0.95455637190733122</v>
      </c>
      <c r="BG5" s="904">
        <f t="shared" si="4"/>
        <v>0.95699048820646415</v>
      </c>
      <c r="BH5" s="904">
        <f t="shared" si="4"/>
        <v>0.95941905714943354</v>
      </c>
      <c r="BI5" s="904">
        <f t="shared" si="4"/>
        <v>0.96137022147474926</v>
      </c>
      <c r="BJ5" s="904">
        <f t="shared" si="4"/>
        <v>0.9637132946864766</v>
      </c>
      <c r="BK5" s="904">
        <f t="shared" si="4"/>
        <v>0.96566585568822216</v>
      </c>
      <c r="BL5" s="904">
        <f t="shared" si="4"/>
        <v>0.96800820932806586</v>
      </c>
      <c r="BM5" s="904">
        <f t="shared" si="4"/>
        <v>0.97034960373138535</v>
      </c>
      <c r="BN5" s="904">
        <f t="shared" si="4"/>
        <v>0.97268766777841331</v>
      </c>
      <c r="BO5" s="904">
        <f t="shared" si="4"/>
        <v>0.97502573182544128</v>
      </c>
      <c r="BP5" s="904">
        <f t="shared" si="4"/>
        <v>0.97736379587246924</v>
      </c>
      <c r="BQ5" s="904">
        <f>BP5+BQ4</f>
        <v>0.97969781708740689</v>
      </c>
      <c r="BR5" s="904">
        <f>BQ5+BR4</f>
        <v>0.98194618096981501</v>
      </c>
      <c r="BS5" s="904">
        <f>BR5+BS4</f>
        <v>0.98415196886115786</v>
      </c>
      <c r="BT5" s="904">
        <f t="shared" ref="BT5:CC5" si="5">BS5+BT4</f>
        <v>0.9863577567525007</v>
      </c>
      <c r="BU5" s="904">
        <f t="shared" si="5"/>
        <v>0.98856354464384355</v>
      </c>
      <c r="BV5" s="904">
        <f t="shared" si="5"/>
        <v>0.9905815014119681</v>
      </c>
      <c r="BW5" s="904">
        <f t="shared" si="5"/>
        <v>0.99222379593686705</v>
      </c>
      <c r="BX5" s="904">
        <f t="shared" si="5"/>
        <v>0.99386609046176599</v>
      </c>
      <c r="BY5" s="904">
        <f t="shared" si="5"/>
        <v>0.99550811009205098</v>
      </c>
      <c r="BZ5" s="904">
        <f t="shared" si="5"/>
        <v>0.99714089592128829</v>
      </c>
      <c r="CA5" s="904">
        <f t="shared" si="5"/>
        <v>0.99877368175052561</v>
      </c>
      <c r="CB5" s="904">
        <f t="shared" si="5"/>
        <v>0.99994870626020937</v>
      </c>
      <c r="CC5" s="907">
        <f t="shared" si="5"/>
        <v>1.0000000000899052</v>
      </c>
      <c r="CD5" s="837"/>
      <c r="CE5" s="1205">
        <f>CD6-CD4</f>
        <v>4.6572273483652879E-3</v>
      </c>
      <c r="CF5" s="808"/>
      <c r="CG5" s="887"/>
      <c r="CH5" s="887"/>
      <c r="CI5" s="888"/>
    </row>
    <row r="6" spans="1:87" ht="25.5" customHeight="1">
      <c r="A6" s="827" t="s">
        <v>2470</v>
      </c>
      <c r="B6" s="829">
        <v>0</v>
      </c>
      <c r="C6" s="912">
        <v>0</v>
      </c>
      <c r="D6" s="904">
        <v>0</v>
      </c>
      <c r="E6" s="904">
        <v>5.9999999999999995E-4</v>
      </c>
      <c r="F6" s="904">
        <v>4.0000000000000002E-4</v>
      </c>
      <c r="G6" s="907">
        <v>1.1999999999999999E-3</v>
      </c>
      <c r="H6" s="912">
        <v>3.3999999999999998E-3</v>
      </c>
      <c r="I6" s="904">
        <v>2E-3</v>
      </c>
      <c r="J6" s="904">
        <v>0</v>
      </c>
      <c r="K6" s="904">
        <v>0</v>
      </c>
      <c r="L6" s="904">
        <v>0</v>
      </c>
      <c r="M6" s="904">
        <v>0</v>
      </c>
      <c r="N6" s="904">
        <v>0</v>
      </c>
      <c r="O6" s="904">
        <v>0</v>
      </c>
      <c r="P6" s="904">
        <v>0</v>
      </c>
      <c r="Q6" s="904">
        <v>0</v>
      </c>
      <c r="R6" s="904">
        <v>0</v>
      </c>
      <c r="S6" s="904">
        <v>0</v>
      </c>
      <c r="T6" s="904">
        <v>0</v>
      </c>
      <c r="U6" s="904">
        <v>0</v>
      </c>
      <c r="V6" s="904">
        <v>0</v>
      </c>
      <c r="W6" s="904">
        <v>0</v>
      </c>
      <c r="X6" s="904">
        <v>0</v>
      </c>
      <c r="Y6" s="904">
        <v>0</v>
      </c>
      <c r="Z6" s="904">
        <v>0</v>
      </c>
      <c r="AA6" s="904">
        <v>0</v>
      </c>
      <c r="AB6" s="904">
        <v>0</v>
      </c>
      <c r="AC6" s="904">
        <v>0</v>
      </c>
      <c r="AD6" s="904">
        <v>0</v>
      </c>
      <c r="AE6" s="904">
        <v>0</v>
      </c>
      <c r="AF6" s="904">
        <v>0</v>
      </c>
      <c r="AG6" s="904">
        <v>0</v>
      </c>
      <c r="AH6" s="904">
        <v>0</v>
      </c>
      <c r="AI6" s="904">
        <v>0</v>
      </c>
      <c r="AJ6" s="904">
        <v>0</v>
      </c>
      <c r="AK6" s="904">
        <v>0</v>
      </c>
      <c r="AL6" s="904">
        <v>0</v>
      </c>
      <c r="AM6" s="904">
        <v>0</v>
      </c>
      <c r="AN6" s="904">
        <v>0</v>
      </c>
      <c r="AO6" s="904">
        <v>0</v>
      </c>
      <c r="AP6" s="904">
        <v>0</v>
      </c>
      <c r="AQ6" s="904">
        <v>0</v>
      </c>
      <c r="AR6" s="904">
        <v>0</v>
      </c>
      <c r="AS6" s="904">
        <v>0</v>
      </c>
      <c r="AT6" s="904">
        <v>0</v>
      </c>
      <c r="AU6" s="904">
        <v>0</v>
      </c>
      <c r="AV6" s="904">
        <v>0</v>
      </c>
      <c r="AW6" s="904">
        <v>0</v>
      </c>
      <c r="AX6" s="904">
        <v>0</v>
      </c>
      <c r="AY6" s="904">
        <v>0</v>
      </c>
      <c r="AZ6" s="904">
        <v>0</v>
      </c>
      <c r="BA6" s="904">
        <v>0</v>
      </c>
      <c r="BB6" s="904">
        <v>0</v>
      </c>
      <c r="BC6" s="904">
        <v>0</v>
      </c>
      <c r="BD6" s="904">
        <v>0</v>
      </c>
      <c r="BE6" s="904">
        <v>0</v>
      </c>
      <c r="BF6" s="904">
        <v>0</v>
      </c>
      <c r="BG6" s="904">
        <v>0</v>
      </c>
      <c r="BH6" s="904">
        <v>0</v>
      </c>
      <c r="BI6" s="904">
        <v>0</v>
      </c>
      <c r="BJ6" s="904">
        <v>0</v>
      </c>
      <c r="BK6" s="904">
        <v>0</v>
      </c>
      <c r="BL6" s="904">
        <v>0</v>
      </c>
      <c r="BM6" s="904">
        <v>0</v>
      </c>
      <c r="BN6" s="904">
        <v>0</v>
      </c>
      <c r="BO6" s="904">
        <v>0</v>
      </c>
      <c r="BP6" s="904">
        <v>0</v>
      </c>
      <c r="BQ6" s="904">
        <v>0</v>
      </c>
      <c r="BR6" s="904">
        <v>0</v>
      </c>
      <c r="BS6" s="904">
        <v>0</v>
      </c>
      <c r="BT6" s="904">
        <v>0</v>
      </c>
      <c r="BU6" s="904">
        <v>0</v>
      </c>
      <c r="BV6" s="904">
        <v>0</v>
      </c>
      <c r="BW6" s="904">
        <v>0</v>
      </c>
      <c r="BX6" s="904">
        <v>0</v>
      </c>
      <c r="BY6" s="904">
        <v>0</v>
      </c>
      <c r="BZ6" s="904">
        <v>0</v>
      </c>
      <c r="CA6" s="904">
        <v>0</v>
      </c>
      <c r="CB6" s="904">
        <v>0</v>
      </c>
      <c r="CC6" s="907">
        <v>0</v>
      </c>
      <c r="CD6" s="837">
        <f>I7</f>
        <v>7.5999999999999991E-3</v>
      </c>
      <c r="CE6" s="1201"/>
      <c r="CF6" s="808"/>
      <c r="CG6" s="813"/>
    </row>
    <row r="7" spans="1:87" ht="25.5" customHeight="1" thickBot="1">
      <c r="A7" s="828" t="s">
        <v>2471</v>
      </c>
      <c r="B7" s="830">
        <f>B6</f>
        <v>0</v>
      </c>
      <c r="C7" s="913">
        <f>C6</f>
        <v>0</v>
      </c>
      <c r="D7" s="908">
        <f>C7+D6</f>
        <v>0</v>
      </c>
      <c r="E7" s="908">
        <f t="shared" ref="E7:BP7" si="6">D7+E6</f>
        <v>5.9999999999999995E-4</v>
      </c>
      <c r="F7" s="908">
        <f t="shared" si="6"/>
        <v>1E-3</v>
      </c>
      <c r="G7" s="909">
        <f t="shared" si="6"/>
        <v>2.1999999999999997E-3</v>
      </c>
      <c r="H7" s="913">
        <f t="shared" si="6"/>
        <v>5.5999999999999991E-3</v>
      </c>
      <c r="I7" s="908">
        <f t="shared" si="6"/>
        <v>7.5999999999999991E-3</v>
      </c>
      <c r="J7" s="908">
        <f t="shared" si="6"/>
        <v>7.5999999999999991E-3</v>
      </c>
      <c r="K7" s="908">
        <f t="shared" si="6"/>
        <v>7.5999999999999991E-3</v>
      </c>
      <c r="L7" s="908">
        <f t="shared" si="6"/>
        <v>7.5999999999999991E-3</v>
      </c>
      <c r="M7" s="908">
        <f t="shared" si="6"/>
        <v>7.5999999999999991E-3</v>
      </c>
      <c r="N7" s="908">
        <f t="shared" si="6"/>
        <v>7.5999999999999991E-3</v>
      </c>
      <c r="O7" s="908">
        <f t="shared" si="6"/>
        <v>7.5999999999999991E-3</v>
      </c>
      <c r="P7" s="908">
        <f t="shared" si="6"/>
        <v>7.5999999999999991E-3</v>
      </c>
      <c r="Q7" s="908">
        <f t="shared" si="6"/>
        <v>7.5999999999999991E-3</v>
      </c>
      <c r="R7" s="908">
        <f t="shared" si="6"/>
        <v>7.5999999999999991E-3</v>
      </c>
      <c r="S7" s="908">
        <f t="shared" si="6"/>
        <v>7.5999999999999991E-3</v>
      </c>
      <c r="T7" s="908">
        <f t="shared" si="6"/>
        <v>7.5999999999999991E-3</v>
      </c>
      <c r="U7" s="908">
        <f t="shared" si="6"/>
        <v>7.5999999999999991E-3</v>
      </c>
      <c r="V7" s="908">
        <f t="shared" si="6"/>
        <v>7.5999999999999991E-3</v>
      </c>
      <c r="W7" s="908">
        <f t="shared" si="6"/>
        <v>7.5999999999999991E-3</v>
      </c>
      <c r="X7" s="908">
        <f t="shared" si="6"/>
        <v>7.5999999999999991E-3</v>
      </c>
      <c r="Y7" s="908">
        <f t="shared" si="6"/>
        <v>7.5999999999999991E-3</v>
      </c>
      <c r="Z7" s="908">
        <f t="shared" si="6"/>
        <v>7.5999999999999991E-3</v>
      </c>
      <c r="AA7" s="908">
        <f t="shared" si="6"/>
        <v>7.5999999999999991E-3</v>
      </c>
      <c r="AB7" s="908">
        <f t="shared" si="6"/>
        <v>7.5999999999999991E-3</v>
      </c>
      <c r="AC7" s="908">
        <f t="shared" si="6"/>
        <v>7.5999999999999991E-3</v>
      </c>
      <c r="AD7" s="908">
        <f t="shared" si="6"/>
        <v>7.5999999999999991E-3</v>
      </c>
      <c r="AE7" s="908">
        <f t="shared" si="6"/>
        <v>7.5999999999999991E-3</v>
      </c>
      <c r="AF7" s="908">
        <f t="shared" si="6"/>
        <v>7.5999999999999991E-3</v>
      </c>
      <c r="AG7" s="908">
        <f t="shared" si="6"/>
        <v>7.5999999999999991E-3</v>
      </c>
      <c r="AH7" s="908">
        <f t="shared" si="6"/>
        <v>7.5999999999999991E-3</v>
      </c>
      <c r="AI7" s="908">
        <f t="shared" si="6"/>
        <v>7.5999999999999991E-3</v>
      </c>
      <c r="AJ7" s="908">
        <f t="shared" si="6"/>
        <v>7.5999999999999991E-3</v>
      </c>
      <c r="AK7" s="908">
        <f t="shared" si="6"/>
        <v>7.5999999999999991E-3</v>
      </c>
      <c r="AL7" s="908">
        <f t="shared" si="6"/>
        <v>7.5999999999999991E-3</v>
      </c>
      <c r="AM7" s="908">
        <f t="shared" si="6"/>
        <v>7.5999999999999991E-3</v>
      </c>
      <c r="AN7" s="908">
        <f t="shared" si="6"/>
        <v>7.5999999999999991E-3</v>
      </c>
      <c r="AO7" s="908">
        <f t="shared" si="6"/>
        <v>7.5999999999999991E-3</v>
      </c>
      <c r="AP7" s="908">
        <f t="shared" si="6"/>
        <v>7.5999999999999991E-3</v>
      </c>
      <c r="AQ7" s="908">
        <f t="shared" si="6"/>
        <v>7.5999999999999991E-3</v>
      </c>
      <c r="AR7" s="908">
        <f t="shared" si="6"/>
        <v>7.5999999999999991E-3</v>
      </c>
      <c r="AS7" s="908">
        <f t="shared" si="6"/>
        <v>7.5999999999999991E-3</v>
      </c>
      <c r="AT7" s="908">
        <f t="shared" si="6"/>
        <v>7.5999999999999991E-3</v>
      </c>
      <c r="AU7" s="908">
        <f t="shared" si="6"/>
        <v>7.5999999999999991E-3</v>
      </c>
      <c r="AV7" s="908">
        <f t="shared" si="6"/>
        <v>7.5999999999999991E-3</v>
      </c>
      <c r="AW7" s="908">
        <f t="shared" si="6"/>
        <v>7.5999999999999991E-3</v>
      </c>
      <c r="AX7" s="908">
        <f t="shared" si="6"/>
        <v>7.5999999999999991E-3</v>
      </c>
      <c r="AY7" s="908">
        <f t="shared" si="6"/>
        <v>7.5999999999999991E-3</v>
      </c>
      <c r="AZ7" s="908">
        <f t="shared" si="6"/>
        <v>7.5999999999999991E-3</v>
      </c>
      <c r="BA7" s="908">
        <f t="shared" si="6"/>
        <v>7.5999999999999991E-3</v>
      </c>
      <c r="BB7" s="908">
        <f t="shared" si="6"/>
        <v>7.5999999999999991E-3</v>
      </c>
      <c r="BC7" s="908">
        <f t="shared" si="6"/>
        <v>7.5999999999999991E-3</v>
      </c>
      <c r="BD7" s="908">
        <f t="shared" si="6"/>
        <v>7.5999999999999991E-3</v>
      </c>
      <c r="BE7" s="908">
        <f t="shared" si="6"/>
        <v>7.5999999999999991E-3</v>
      </c>
      <c r="BF7" s="908">
        <f t="shared" si="6"/>
        <v>7.5999999999999991E-3</v>
      </c>
      <c r="BG7" s="908">
        <f t="shared" si="6"/>
        <v>7.5999999999999991E-3</v>
      </c>
      <c r="BH7" s="908">
        <f t="shared" si="6"/>
        <v>7.5999999999999991E-3</v>
      </c>
      <c r="BI7" s="908">
        <f t="shared" si="6"/>
        <v>7.5999999999999991E-3</v>
      </c>
      <c r="BJ7" s="908">
        <f t="shared" si="6"/>
        <v>7.5999999999999991E-3</v>
      </c>
      <c r="BK7" s="908">
        <f t="shared" si="6"/>
        <v>7.5999999999999991E-3</v>
      </c>
      <c r="BL7" s="908">
        <f t="shared" si="6"/>
        <v>7.5999999999999991E-3</v>
      </c>
      <c r="BM7" s="908">
        <f t="shared" si="6"/>
        <v>7.5999999999999991E-3</v>
      </c>
      <c r="BN7" s="908">
        <f t="shared" si="6"/>
        <v>7.5999999999999991E-3</v>
      </c>
      <c r="BO7" s="908">
        <f t="shared" si="6"/>
        <v>7.5999999999999991E-3</v>
      </c>
      <c r="BP7" s="908">
        <f t="shared" si="6"/>
        <v>7.5999999999999991E-3</v>
      </c>
      <c r="BQ7" s="908">
        <f>BP7+BQ6</f>
        <v>7.5999999999999991E-3</v>
      </c>
      <c r="BR7" s="908">
        <f>BQ7+BR6</f>
        <v>7.5999999999999991E-3</v>
      </c>
      <c r="BS7" s="908">
        <f>BR7+BS6</f>
        <v>7.5999999999999991E-3</v>
      </c>
      <c r="BT7" s="908">
        <f t="shared" ref="BT7:CC7" si="7">BS7+BT6</f>
        <v>7.5999999999999991E-3</v>
      </c>
      <c r="BU7" s="908">
        <f t="shared" si="7"/>
        <v>7.5999999999999991E-3</v>
      </c>
      <c r="BV7" s="908">
        <f t="shared" si="7"/>
        <v>7.5999999999999991E-3</v>
      </c>
      <c r="BW7" s="908">
        <f t="shared" si="7"/>
        <v>7.5999999999999991E-3</v>
      </c>
      <c r="BX7" s="908">
        <f t="shared" si="7"/>
        <v>7.5999999999999991E-3</v>
      </c>
      <c r="BY7" s="908">
        <f t="shared" si="7"/>
        <v>7.5999999999999991E-3</v>
      </c>
      <c r="BZ7" s="908">
        <f t="shared" si="7"/>
        <v>7.5999999999999991E-3</v>
      </c>
      <c r="CA7" s="908">
        <f t="shared" si="7"/>
        <v>7.5999999999999991E-3</v>
      </c>
      <c r="CB7" s="908">
        <f t="shared" si="7"/>
        <v>7.5999999999999991E-3</v>
      </c>
      <c r="CC7" s="909">
        <f t="shared" si="7"/>
        <v>7.5999999999999991E-3</v>
      </c>
      <c r="CD7" s="903"/>
      <c r="CE7" s="1202"/>
      <c r="CF7" s="814"/>
      <c r="CG7" s="889"/>
      <c r="CH7" s="888"/>
    </row>
    <row r="8" spans="1:87" ht="25.5" customHeight="1" thickBot="1">
      <c r="A8" s="816"/>
      <c r="B8" s="819"/>
      <c r="C8" s="811"/>
      <c r="D8" s="811"/>
      <c r="E8" s="818"/>
      <c r="F8" s="817"/>
      <c r="G8" s="925"/>
      <c r="H8" s="811"/>
      <c r="I8" s="929"/>
      <c r="J8" s="811"/>
      <c r="K8" s="811"/>
      <c r="L8" s="811"/>
      <c r="M8" s="818"/>
      <c r="N8" s="819"/>
      <c r="O8" s="811"/>
      <c r="P8" s="811"/>
      <c r="Q8" s="811"/>
      <c r="R8" s="818"/>
      <c r="S8" s="817"/>
      <c r="T8" s="811"/>
      <c r="U8" s="811"/>
      <c r="V8" s="818"/>
      <c r="W8" s="817"/>
      <c r="X8" s="839"/>
      <c r="Y8" s="811"/>
      <c r="Z8" s="811"/>
      <c r="AA8" s="818"/>
      <c r="AB8" s="817"/>
      <c r="AC8" s="811"/>
      <c r="AD8" s="811"/>
      <c r="AE8" s="818"/>
      <c r="AF8" s="817"/>
      <c r="AG8" s="811"/>
      <c r="AH8" s="811"/>
      <c r="AI8" s="818"/>
      <c r="AJ8" s="817"/>
      <c r="AK8" s="811"/>
      <c r="AL8" s="811"/>
      <c r="AM8" s="811"/>
      <c r="AN8" s="811"/>
      <c r="AO8" s="811"/>
      <c r="AP8" s="811"/>
      <c r="AQ8" s="811"/>
      <c r="AR8" s="811"/>
      <c r="AS8" s="811"/>
      <c r="AT8" s="811"/>
      <c r="AU8" s="811"/>
      <c r="AV8" s="811"/>
      <c r="AW8" s="811"/>
      <c r="AX8" s="811"/>
      <c r="AY8" s="811"/>
      <c r="AZ8" s="811"/>
      <c r="BA8" s="811"/>
      <c r="BB8" s="811"/>
      <c r="BC8" s="811"/>
      <c r="BD8" s="811"/>
      <c r="BE8" s="811"/>
      <c r="BF8" s="811"/>
      <c r="BG8" s="811"/>
      <c r="BH8" s="811"/>
      <c r="BI8" s="811"/>
      <c r="BJ8" s="811"/>
      <c r="BK8" s="811"/>
      <c r="BL8" s="811"/>
      <c r="BM8" s="811"/>
      <c r="BN8" s="811"/>
      <c r="BO8" s="811"/>
      <c r="BP8" s="811"/>
      <c r="BQ8" s="811"/>
      <c r="BR8" s="811"/>
      <c r="BS8" s="811"/>
      <c r="BT8" s="811"/>
      <c r="BU8" s="811"/>
      <c r="BV8" s="811"/>
      <c r="BW8" s="811"/>
      <c r="BX8" s="811"/>
      <c r="BY8" s="811"/>
      <c r="BZ8" s="811"/>
      <c r="CA8" s="811"/>
      <c r="CB8" s="811"/>
      <c r="CC8" s="811"/>
      <c r="CD8" s="811"/>
      <c r="CE8" s="811"/>
      <c r="CF8" s="808"/>
      <c r="CG8" s="820"/>
    </row>
    <row r="9" spans="1:87" ht="25.5" customHeight="1" thickBot="1">
      <c r="A9" s="910" t="s">
        <v>2472</v>
      </c>
      <c r="B9" s="922">
        <v>45100</v>
      </c>
      <c r="C9" s="923">
        <v>45108</v>
      </c>
      <c r="D9" s="924">
        <f>C9+7</f>
        <v>45115</v>
      </c>
      <c r="E9" s="922">
        <f>D9+7</f>
        <v>45122</v>
      </c>
      <c r="F9" s="922">
        <f t="shared" ref="F9" si="8">E9+7</f>
        <v>45129</v>
      </c>
      <c r="G9" s="922">
        <f t="shared" ref="G9" si="9">F9+7</f>
        <v>45136</v>
      </c>
      <c r="H9" s="922">
        <f t="shared" ref="H9" si="10">G9+7</f>
        <v>45143</v>
      </c>
      <c r="I9" s="922">
        <f t="shared" ref="I9" si="11">H9+7</f>
        <v>45150</v>
      </c>
      <c r="J9" s="922">
        <f t="shared" ref="J9" si="12">I9+7</f>
        <v>45157</v>
      </c>
      <c r="K9" s="922">
        <f t="shared" ref="K9" si="13">J9+7</f>
        <v>45164</v>
      </c>
      <c r="L9" s="922">
        <f t="shared" ref="L9" si="14">K9+7</f>
        <v>45171</v>
      </c>
      <c r="M9" s="922">
        <f t="shared" ref="M9" si="15">L9+7</f>
        <v>45178</v>
      </c>
      <c r="N9" s="922">
        <f t="shared" ref="N9" si="16">M9+7</f>
        <v>45185</v>
      </c>
      <c r="O9" s="922">
        <f t="shared" ref="O9" si="17">N9+7</f>
        <v>45192</v>
      </c>
      <c r="P9" s="922">
        <f t="shared" ref="P9" si="18">O9+7</f>
        <v>45199</v>
      </c>
      <c r="Q9" s="922">
        <f t="shared" ref="Q9" si="19">P9+7</f>
        <v>45206</v>
      </c>
      <c r="R9" s="922">
        <f t="shared" ref="R9" si="20">Q9+7</f>
        <v>45213</v>
      </c>
      <c r="S9" s="922">
        <f t="shared" ref="S9" si="21">R9+7</f>
        <v>45220</v>
      </c>
      <c r="T9" s="922">
        <f t="shared" ref="T9" si="22">S9+7</f>
        <v>45227</v>
      </c>
      <c r="U9" s="922">
        <f t="shared" ref="U9" si="23">T9+7</f>
        <v>45234</v>
      </c>
      <c r="V9" s="922">
        <f t="shared" ref="V9" si="24">U9+7</f>
        <v>45241</v>
      </c>
      <c r="W9" s="922">
        <f t="shared" ref="W9" si="25">V9+7</f>
        <v>45248</v>
      </c>
      <c r="X9" s="922">
        <f t="shared" ref="X9" si="26">W9+7</f>
        <v>45255</v>
      </c>
      <c r="Y9" s="922">
        <f t="shared" ref="Y9" si="27">X9+7</f>
        <v>45262</v>
      </c>
      <c r="Z9" s="922">
        <f t="shared" ref="Z9" si="28">Y9+7</f>
        <v>45269</v>
      </c>
      <c r="AA9" s="922">
        <f t="shared" ref="AA9" si="29">Z9+7</f>
        <v>45276</v>
      </c>
      <c r="AB9" s="922">
        <f t="shared" ref="AB9" si="30">AA9+7</f>
        <v>45283</v>
      </c>
      <c r="AC9" s="922">
        <f t="shared" ref="AC9" si="31">AB9+7</f>
        <v>45290</v>
      </c>
      <c r="AD9" s="922">
        <f t="shared" ref="AD9" si="32">AC9+7</f>
        <v>45297</v>
      </c>
      <c r="AE9" s="922">
        <f t="shared" ref="AE9" si="33">AD9+7</f>
        <v>45304</v>
      </c>
      <c r="AF9" s="922">
        <f t="shared" ref="AF9" si="34">AE9+7</f>
        <v>45311</v>
      </c>
      <c r="AG9" s="922">
        <f t="shared" ref="AG9" si="35">AF9+7</f>
        <v>45318</v>
      </c>
      <c r="AH9" s="922">
        <f t="shared" ref="AH9" si="36">AG9+7</f>
        <v>45325</v>
      </c>
      <c r="AI9" s="922">
        <f t="shared" ref="AI9" si="37">AH9+7</f>
        <v>45332</v>
      </c>
      <c r="AJ9" s="922">
        <f t="shared" ref="AJ9" si="38">AI9+7</f>
        <v>45339</v>
      </c>
      <c r="AK9" s="922">
        <f t="shared" ref="AK9" si="39">AJ9+7</f>
        <v>45346</v>
      </c>
      <c r="AL9" s="922">
        <f t="shared" ref="AL9" si="40">AK9+7</f>
        <v>45353</v>
      </c>
      <c r="AM9" s="922">
        <f t="shared" ref="AM9" si="41">AL9+7</f>
        <v>45360</v>
      </c>
      <c r="AN9" s="922">
        <f t="shared" ref="AN9" si="42">AM9+7</f>
        <v>45367</v>
      </c>
      <c r="AO9" s="922">
        <f t="shared" ref="AO9" si="43">AN9+7</f>
        <v>45374</v>
      </c>
      <c r="AP9" s="922">
        <f t="shared" ref="AP9" si="44">AO9+7</f>
        <v>45381</v>
      </c>
      <c r="AQ9" s="922">
        <f t="shared" ref="AQ9" si="45">AP9+7</f>
        <v>45388</v>
      </c>
      <c r="AR9" s="922">
        <f t="shared" ref="AR9" si="46">AQ9+7</f>
        <v>45395</v>
      </c>
      <c r="AS9" s="922">
        <f t="shared" ref="AS9" si="47">AR9+7</f>
        <v>45402</v>
      </c>
      <c r="AT9" s="922">
        <f t="shared" ref="AT9" si="48">AS9+7</f>
        <v>45409</v>
      </c>
      <c r="AU9" s="922">
        <f t="shared" ref="AU9" si="49">AT9+7</f>
        <v>45416</v>
      </c>
      <c r="AV9" s="922">
        <f t="shared" ref="AV9" si="50">AU9+7</f>
        <v>45423</v>
      </c>
      <c r="AW9" s="922">
        <f t="shared" ref="AW9" si="51">AV9+7</f>
        <v>45430</v>
      </c>
      <c r="AX9" s="922">
        <f t="shared" ref="AX9" si="52">AW9+7</f>
        <v>45437</v>
      </c>
      <c r="AY9" s="922">
        <f t="shared" ref="AY9" si="53">AX9+7</f>
        <v>45444</v>
      </c>
      <c r="AZ9" s="922">
        <f t="shared" ref="AZ9" si="54">AY9+7</f>
        <v>45451</v>
      </c>
      <c r="BA9" s="922">
        <f t="shared" ref="BA9" si="55">AZ9+7</f>
        <v>45458</v>
      </c>
      <c r="BB9" s="922">
        <f t="shared" ref="BB9" si="56">BA9+7</f>
        <v>45465</v>
      </c>
      <c r="BC9" s="922">
        <f t="shared" ref="BC9" si="57">BB9+7</f>
        <v>45472</v>
      </c>
      <c r="BD9" s="922">
        <f t="shared" ref="BD9" si="58">BC9+7</f>
        <v>45479</v>
      </c>
      <c r="BE9" s="922">
        <f t="shared" ref="BE9" si="59">BD9+7</f>
        <v>45486</v>
      </c>
      <c r="BF9" s="922">
        <f t="shared" ref="BF9" si="60">BE9+7</f>
        <v>45493</v>
      </c>
      <c r="BG9" s="922">
        <f t="shared" ref="BG9" si="61">BF9+7</f>
        <v>45500</v>
      </c>
      <c r="BH9" s="922">
        <f t="shared" ref="BH9" si="62">BG9+7</f>
        <v>45507</v>
      </c>
      <c r="BI9" s="922">
        <f t="shared" ref="BI9" si="63">BH9+7</f>
        <v>45514</v>
      </c>
      <c r="BJ9" s="922">
        <f t="shared" ref="BJ9" si="64">BI9+7</f>
        <v>45521</v>
      </c>
      <c r="BK9" s="922">
        <f t="shared" ref="BK9" si="65">BJ9+7</f>
        <v>45528</v>
      </c>
      <c r="BL9" s="922">
        <f t="shared" ref="BL9" si="66">BK9+7</f>
        <v>45535</v>
      </c>
      <c r="BM9" s="922">
        <f t="shared" ref="BM9" si="67">BL9+7</f>
        <v>45542</v>
      </c>
      <c r="BN9" s="922">
        <f t="shared" ref="BN9" si="68">BM9+7</f>
        <v>45549</v>
      </c>
      <c r="BO9" s="922">
        <f t="shared" ref="BO9" si="69">BN9+7</f>
        <v>45556</v>
      </c>
      <c r="BP9" s="922">
        <f t="shared" ref="BP9" si="70">BO9+7</f>
        <v>45563</v>
      </c>
      <c r="BQ9" s="922">
        <f t="shared" ref="BQ9" si="71">BP9+7</f>
        <v>45570</v>
      </c>
      <c r="BR9" s="922">
        <f t="shared" ref="BR9" si="72">BQ9+7</f>
        <v>45577</v>
      </c>
      <c r="BS9" s="922">
        <f t="shared" ref="BS9" si="73">BR9+7</f>
        <v>45584</v>
      </c>
      <c r="BT9" s="922">
        <f t="shared" ref="BT9" si="74">BS9+7</f>
        <v>45591</v>
      </c>
      <c r="BU9" s="922">
        <f t="shared" ref="BU9" si="75">BT9+7</f>
        <v>45598</v>
      </c>
      <c r="BV9" s="922">
        <f t="shared" ref="BV9" si="76">BU9+7</f>
        <v>45605</v>
      </c>
      <c r="BW9" s="922">
        <f t="shared" ref="BW9" si="77">BV9+7</f>
        <v>45612</v>
      </c>
      <c r="BX9" s="922">
        <f t="shared" ref="BX9" si="78">BW9+7</f>
        <v>45619</v>
      </c>
      <c r="BY9" s="922">
        <f t="shared" ref="BY9" si="79">BX9+7</f>
        <v>45626</v>
      </c>
      <c r="BZ9" s="922">
        <f t="shared" ref="BZ9" si="80">BY9+7</f>
        <v>45633</v>
      </c>
      <c r="CA9" s="922">
        <f t="shared" ref="CA9" si="81">BZ9+7</f>
        <v>45640</v>
      </c>
      <c r="CB9" s="922">
        <f t="shared" ref="CB9" si="82">CA9+7</f>
        <v>45647</v>
      </c>
      <c r="CC9" s="922">
        <f>CB9+2</f>
        <v>45649</v>
      </c>
      <c r="CD9" s="842" t="s">
        <v>377</v>
      </c>
      <c r="CE9" s="840" t="s">
        <v>125</v>
      </c>
      <c r="CF9" s="808"/>
      <c r="CG9" s="815"/>
    </row>
    <row r="10" spans="1:87" ht="25.5" customHeight="1">
      <c r="A10" s="892" t="s">
        <v>2468</v>
      </c>
      <c r="B10" s="919">
        <v>0</v>
      </c>
      <c r="C10" s="914">
        <v>0</v>
      </c>
      <c r="D10" s="895">
        <v>0</v>
      </c>
      <c r="E10" s="895">
        <v>0</v>
      </c>
      <c r="F10" s="895">
        <v>0</v>
      </c>
      <c r="G10" s="896">
        <v>5581.93</v>
      </c>
      <c r="H10" s="914">
        <v>6625.17</v>
      </c>
      <c r="I10" s="896">
        <v>9152744.9299999997</v>
      </c>
      <c r="J10" s="914">
        <v>10983283.890000001</v>
      </c>
      <c r="K10" s="895">
        <v>9152744.9299999997</v>
      </c>
      <c r="L10" s="895">
        <v>15814630.08</v>
      </c>
      <c r="M10" s="895">
        <v>34736675.340000004</v>
      </c>
      <c r="N10" s="895">
        <v>118772115.67</v>
      </c>
      <c r="O10" s="895">
        <v>118344974.62</v>
      </c>
      <c r="P10" s="895">
        <v>134013420.44</v>
      </c>
      <c r="Q10" s="895">
        <v>136033999.41</v>
      </c>
      <c r="R10" s="895">
        <v>142937668.28</v>
      </c>
      <c r="S10" s="895">
        <v>129315260.34</v>
      </c>
      <c r="T10" s="895">
        <v>155142694.27000001</v>
      </c>
      <c r="U10" s="895">
        <v>152202563.78</v>
      </c>
      <c r="V10" s="895">
        <v>125891782.01000001</v>
      </c>
      <c r="W10" s="895">
        <v>57587286.899999999</v>
      </c>
      <c r="X10" s="895">
        <v>75399250.299999997</v>
      </c>
      <c r="Y10" s="895">
        <v>91811364.640000001</v>
      </c>
      <c r="Z10" s="895">
        <v>76845329.349999994</v>
      </c>
      <c r="AA10" s="895">
        <v>85525529.469999999</v>
      </c>
      <c r="AB10" s="895">
        <v>58149326.030000001</v>
      </c>
      <c r="AC10" s="895">
        <v>48326727.740000002</v>
      </c>
      <c r="AD10" s="895">
        <v>47939730.560000002</v>
      </c>
      <c r="AE10" s="895">
        <v>48271952.140000001</v>
      </c>
      <c r="AF10" s="895">
        <v>57826509.210000001</v>
      </c>
      <c r="AG10" s="895">
        <v>60477949.68</v>
      </c>
      <c r="AH10" s="895">
        <v>63095539.530000001</v>
      </c>
      <c r="AI10" s="895">
        <v>62618764.579999998</v>
      </c>
      <c r="AJ10" s="895">
        <v>61538874.32</v>
      </c>
      <c r="AK10" s="895">
        <v>53217310.899999999</v>
      </c>
      <c r="AL10" s="895">
        <v>45032039.710000001</v>
      </c>
      <c r="AM10" s="895">
        <v>45032039.710000001</v>
      </c>
      <c r="AN10" s="895">
        <v>44471196.479999997</v>
      </c>
      <c r="AO10" s="895">
        <v>43187754.119999997</v>
      </c>
      <c r="AP10" s="895">
        <v>21060410</v>
      </c>
      <c r="AQ10" s="895">
        <v>42102518.909999996</v>
      </c>
      <c r="AR10" s="895">
        <v>41648509.43</v>
      </c>
      <c r="AS10" s="895">
        <v>41194499.950000003</v>
      </c>
      <c r="AT10" s="895">
        <v>41028692.090000004</v>
      </c>
      <c r="AU10" s="895">
        <v>32634155.600000001</v>
      </c>
      <c r="AV10" s="895">
        <v>38447067.710000001</v>
      </c>
      <c r="AW10" s="895">
        <v>32039232.920000002</v>
      </c>
      <c r="AX10" s="895">
        <v>38447068.710000001</v>
      </c>
      <c r="AY10" s="895">
        <v>38440359.799999997</v>
      </c>
      <c r="AZ10" s="895">
        <v>32030075.41</v>
      </c>
      <c r="BA10" s="895">
        <v>32001160.870000001</v>
      </c>
      <c r="BB10" s="895">
        <v>38279951.969999999</v>
      </c>
      <c r="BC10" s="895">
        <v>38279951.969999999</v>
      </c>
      <c r="BD10" s="895">
        <v>31901491.690000001</v>
      </c>
      <c r="BE10" s="895">
        <v>8150446.4100000001</v>
      </c>
      <c r="BF10" s="895">
        <v>6317329.9699999997</v>
      </c>
      <c r="BG10" s="895">
        <v>7580795.9900000002</v>
      </c>
      <c r="BH10" s="895">
        <v>7563519.3399999999</v>
      </c>
      <c r="BI10" s="895">
        <v>6076693.5</v>
      </c>
      <c r="BJ10" s="895">
        <v>7297251.9900000002</v>
      </c>
      <c r="BK10" s="895">
        <v>6081043.2999999998</v>
      </c>
      <c r="BL10" s="895">
        <v>7295010.96</v>
      </c>
      <c r="BM10" s="895">
        <v>7292023.5199999996</v>
      </c>
      <c r="BN10" s="895">
        <v>7281651.4800000004</v>
      </c>
      <c r="BO10" s="895">
        <v>7281651.4800000004</v>
      </c>
      <c r="BP10" s="895">
        <v>7281651.4800000004</v>
      </c>
      <c r="BQ10" s="895">
        <v>7269060.5099999998</v>
      </c>
      <c r="BR10" s="895">
        <v>7002289.8700000001</v>
      </c>
      <c r="BS10" s="895">
        <v>6869691.4800000004</v>
      </c>
      <c r="BT10" s="895">
        <v>6869691.4800000004</v>
      </c>
      <c r="BU10" s="895">
        <v>6869691.4800000004</v>
      </c>
      <c r="BV10" s="895">
        <v>6284711.4500000002</v>
      </c>
      <c r="BW10" s="895">
        <v>5114751.4000000004</v>
      </c>
      <c r="BX10" s="895">
        <v>5114751.4000000004</v>
      </c>
      <c r="BY10" s="895">
        <v>5113895.2699999996</v>
      </c>
      <c r="BZ10" s="895">
        <v>5085137.58</v>
      </c>
      <c r="CA10" s="895">
        <v>5085137.58</v>
      </c>
      <c r="CB10" s="895">
        <v>3659488.7</v>
      </c>
      <c r="CC10" s="896">
        <v>159749.17000000001</v>
      </c>
      <c r="CD10" s="893">
        <f>I11</f>
        <v>9164952.0299999993</v>
      </c>
      <c r="CE10" s="841" t="s">
        <v>2473</v>
      </c>
      <c r="CF10" s="808"/>
      <c r="CG10" s="815"/>
    </row>
    <row r="11" spans="1:87" ht="25.5" customHeight="1">
      <c r="A11" s="827" t="s">
        <v>2469</v>
      </c>
      <c r="B11" s="920">
        <f>B10</f>
        <v>0</v>
      </c>
      <c r="C11" s="915">
        <f>C10</f>
        <v>0</v>
      </c>
      <c r="D11" s="894">
        <f>D10+C11</f>
        <v>0</v>
      </c>
      <c r="E11" s="894">
        <f t="shared" ref="E11:F11" si="83">E10+D11</f>
        <v>0</v>
      </c>
      <c r="F11" s="894">
        <f t="shared" si="83"/>
        <v>0</v>
      </c>
      <c r="G11" s="927">
        <f>G10+F11</f>
        <v>5581.93</v>
      </c>
      <c r="H11" s="897">
        <f t="shared" ref="H11:BS11" si="84">H10+G11</f>
        <v>12207.1</v>
      </c>
      <c r="I11" s="898">
        <f t="shared" si="84"/>
        <v>9164952.0299999993</v>
      </c>
      <c r="J11" s="915">
        <f t="shared" si="84"/>
        <v>20148235.920000002</v>
      </c>
      <c r="K11" s="894">
        <f t="shared" si="84"/>
        <v>29300980.850000001</v>
      </c>
      <c r="L11" s="894">
        <f t="shared" si="84"/>
        <v>45115610.93</v>
      </c>
      <c r="M11" s="894">
        <f t="shared" si="84"/>
        <v>79852286.270000011</v>
      </c>
      <c r="N11" s="894">
        <f t="shared" si="84"/>
        <v>198624401.94</v>
      </c>
      <c r="O11" s="894">
        <f t="shared" si="84"/>
        <v>316969376.56</v>
      </c>
      <c r="P11" s="894">
        <f t="shared" si="84"/>
        <v>450982797</v>
      </c>
      <c r="Q11" s="894">
        <f t="shared" si="84"/>
        <v>587016796.40999997</v>
      </c>
      <c r="R11" s="894">
        <f t="shared" si="84"/>
        <v>729954464.68999994</v>
      </c>
      <c r="S11" s="894">
        <f t="shared" si="84"/>
        <v>859269725.02999997</v>
      </c>
      <c r="T11" s="894">
        <f t="shared" si="84"/>
        <v>1014412419.3</v>
      </c>
      <c r="U11" s="894">
        <f t="shared" si="84"/>
        <v>1166614983.0799999</v>
      </c>
      <c r="V11" s="894">
        <f t="shared" si="84"/>
        <v>1292506765.0899999</v>
      </c>
      <c r="W11" s="894">
        <f t="shared" si="84"/>
        <v>1350094051.99</v>
      </c>
      <c r="X11" s="894">
        <f t="shared" si="84"/>
        <v>1425493302.29</v>
      </c>
      <c r="Y11" s="894">
        <f t="shared" si="84"/>
        <v>1517304666.9300001</v>
      </c>
      <c r="Z11" s="894">
        <f t="shared" si="84"/>
        <v>1594149996.28</v>
      </c>
      <c r="AA11" s="894">
        <f t="shared" si="84"/>
        <v>1679675525.75</v>
      </c>
      <c r="AB11" s="894">
        <f t="shared" si="84"/>
        <v>1737824851.78</v>
      </c>
      <c r="AC11" s="894">
        <f t="shared" si="84"/>
        <v>1786151579.52</v>
      </c>
      <c r="AD11" s="894">
        <f t="shared" si="84"/>
        <v>1834091310.0799999</v>
      </c>
      <c r="AE11" s="894">
        <f t="shared" si="84"/>
        <v>1882363262.22</v>
      </c>
      <c r="AF11" s="894">
        <f t="shared" si="84"/>
        <v>1940189771.4300001</v>
      </c>
      <c r="AG11" s="894">
        <f t="shared" si="84"/>
        <v>2000667721.1100001</v>
      </c>
      <c r="AH11" s="894">
        <f t="shared" si="84"/>
        <v>2063763260.6400001</v>
      </c>
      <c r="AI11" s="894">
        <f t="shared" si="84"/>
        <v>2126382025.22</v>
      </c>
      <c r="AJ11" s="894">
        <f t="shared" si="84"/>
        <v>2187920899.54</v>
      </c>
      <c r="AK11" s="894">
        <f t="shared" si="84"/>
        <v>2241138210.4400001</v>
      </c>
      <c r="AL11" s="894">
        <f t="shared" si="84"/>
        <v>2286170250.1500001</v>
      </c>
      <c r="AM11" s="894">
        <f t="shared" si="84"/>
        <v>2331202289.8600001</v>
      </c>
      <c r="AN11" s="894">
        <f t="shared" si="84"/>
        <v>2375673486.3400002</v>
      </c>
      <c r="AO11" s="894">
        <f t="shared" si="84"/>
        <v>2418861240.46</v>
      </c>
      <c r="AP11" s="894">
        <f t="shared" si="84"/>
        <v>2439921650.46</v>
      </c>
      <c r="AQ11" s="894">
        <f t="shared" si="84"/>
        <v>2482024169.3699999</v>
      </c>
      <c r="AR11" s="894">
        <f t="shared" si="84"/>
        <v>2523672678.7999997</v>
      </c>
      <c r="AS11" s="894">
        <f t="shared" si="84"/>
        <v>2564867178.7499995</v>
      </c>
      <c r="AT11" s="894">
        <f t="shared" si="84"/>
        <v>2605895870.8399997</v>
      </c>
      <c r="AU11" s="894">
        <f t="shared" si="84"/>
        <v>2638530026.4399996</v>
      </c>
      <c r="AV11" s="894">
        <f t="shared" si="84"/>
        <v>2676977094.1499996</v>
      </c>
      <c r="AW11" s="894">
        <f t="shared" si="84"/>
        <v>2709016327.0699997</v>
      </c>
      <c r="AX11" s="894">
        <f t="shared" si="84"/>
        <v>2747463395.7799997</v>
      </c>
      <c r="AY11" s="894">
        <f t="shared" si="84"/>
        <v>2785903755.5799999</v>
      </c>
      <c r="AZ11" s="894">
        <f t="shared" si="84"/>
        <v>2817933830.9899998</v>
      </c>
      <c r="BA11" s="894">
        <f t="shared" si="84"/>
        <v>2849934991.8599997</v>
      </c>
      <c r="BB11" s="894">
        <f t="shared" si="84"/>
        <v>2888214943.8299994</v>
      </c>
      <c r="BC11" s="894">
        <f t="shared" si="84"/>
        <v>2926494895.7999992</v>
      </c>
      <c r="BD11" s="894">
        <f t="shared" si="84"/>
        <v>2958396387.4899993</v>
      </c>
      <c r="BE11" s="894">
        <f t="shared" si="84"/>
        <v>2966546833.8999991</v>
      </c>
      <c r="BF11" s="894">
        <f t="shared" si="84"/>
        <v>2972864163.8699989</v>
      </c>
      <c r="BG11" s="894">
        <f t="shared" si="84"/>
        <v>2980444959.8599987</v>
      </c>
      <c r="BH11" s="894">
        <f t="shared" si="84"/>
        <v>2988008479.1999989</v>
      </c>
      <c r="BI11" s="894">
        <f t="shared" si="84"/>
        <v>2994085172.6999989</v>
      </c>
      <c r="BJ11" s="894">
        <f t="shared" si="84"/>
        <v>3001382424.6899986</v>
      </c>
      <c r="BK11" s="894">
        <f t="shared" si="84"/>
        <v>3007463467.9899988</v>
      </c>
      <c r="BL11" s="894">
        <f t="shared" si="84"/>
        <v>3014758478.9499989</v>
      </c>
      <c r="BM11" s="894">
        <f t="shared" si="84"/>
        <v>3022050502.4699988</v>
      </c>
      <c r="BN11" s="894">
        <f t="shared" si="84"/>
        <v>3029332153.9499989</v>
      </c>
      <c r="BO11" s="894">
        <f t="shared" si="84"/>
        <v>3036613805.4299989</v>
      </c>
      <c r="BP11" s="894">
        <f t="shared" si="84"/>
        <v>3043895456.9099989</v>
      </c>
      <c r="BQ11" s="894">
        <f t="shared" si="84"/>
        <v>3051164517.4199991</v>
      </c>
      <c r="BR11" s="894">
        <f t="shared" si="84"/>
        <v>3058166807.289999</v>
      </c>
      <c r="BS11" s="894">
        <f t="shared" si="84"/>
        <v>3065036498.769999</v>
      </c>
      <c r="BT11" s="894">
        <f t="shared" ref="BT11:CC11" si="85">BT10+BS11</f>
        <v>3071906190.249999</v>
      </c>
      <c r="BU11" s="894">
        <f t="shared" si="85"/>
        <v>3078775881.7299991</v>
      </c>
      <c r="BV11" s="894">
        <f t="shared" si="85"/>
        <v>3085060593.1799989</v>
      </c>
      <c r="BW11" s="894">
        <f t="shared" si="85"/>
        <v>3090175344.579999</v>
      </c>
      <c r="BX11" s="894">
        <f t="shared" si="85"/>
        <v>3095290095.9799991</v>
      </c>
      <c r="BY11" s="894">
        <f t="shared" si="85"/>
        <v>3100403991.249999</v>
      </c>
      <c r="BZ11" s="894">
        <f t="shared" si="85"/>
        <v>3105489128.829999</v>
      </c>
      <c r="CA11" s="894">
        <f t="shared" si="85"/>
        <v>3110574266.4099989</v>
      </c>
      <c r="CB11" s="894">
        <f t="shared" si="85"/>
        <v>3114233755.1099987</v>
      </c>
      <c r="CC11" s="898">
        <f t="shared" si="85"/>
        <v>3114393504.2799988</v>
      </c>
      <c r="CD11" s="891"/>
      <c r="CE11" s="1200">
        <f>CD12-CD10</f>
        <v>14504438.600400003</v>
      </c>
      <c r="CF11" s="808"/>
    </row>
    <row r="12" spans="1:87" ht="25.5" customHeight="1">
      <c r="A12" s="827" t="s">
        <v>2470</v>
      </c>
      <c r="B12" s="920">
        <v>0</v>
      </c>
      <c r="C12" s="915">
        <v>0</v>
      </c>
      <c r="D12" s="894">
        <v>0</v>
      </c>
      <c r="E12" s="894">
        <f>E6*F1</f>
        <v>1868636.1023999997</v>
      </c>
      <c r="F12" s="894">
        <f>F6*F1</f>
        <v>1245757.4016</v>
      </c>
      <c r="G12" s="927">
        <f>G6*F1</f>
        <v>3737272.2047999995</v>
      </c>
      <c r="H12" s="897">
        <f>H6*F1</f>
        <v>10588937.9136</v>
      </c>
      <c r="I12" s="894">
        <f>I6*F1</f>
        <v>6228787.0080000004</v>
      </c>
      <c r="J12" s="894">
        <v>0</v>
      </c>
      <c r="K12" s="894">
        <v>0</v>
      </c>
      <c r="L12" s="894">
        <v>0</v>
      </c>
      <c r="M12" s="894">
        <v>0</v>
      </c>
      <c r="N12" s="894">
        <v>0</v>
      </c>
      <c r="O12" s="894">
        <v>0</v>
      </c>
      <c r="P12" s="894">
        <v>0</v>
      </c>
      <c r="Q12" s="894">
        <v>0</v>
      </c>
      <c r="R12" s="894">
        <v>0</v>
      </c>
      <c r="S12" s="894">
        <v>0</v>
      </c>
      <c r="T12" s="894">
        <v>0</v>
      </c>
      <c r="U12" s="894">
        <v>0</v>
      </c>
      <c r="V12" s="894">
        <v>0</v>
      </c>
      <c r="W12" s="894">
        <v>0</v>
      </c>
      <c r="X12" s="894">
        <v>0</v>
      </c>
      <c r="Y12" s="894">
        <v>0</v>
      </c>
      <c r="Z12" s="894">
        <v>0</v>
      </c>
      <c r="AA12" s="894">
        <v>0</v>
      </c>
      <c r="AB12" s="894">
        <v>0</v>
      </c>
      <c r="AC12" s="894">
        <v>0</v>
      </c>
      <c r="AD12" s="894">
        <v>0</v>
      </c>
      <c r="AE12" s="894">
        <v>0</v>
      </c>
      <c r="AF12" s="894">
        <v>0</v>
      </c>
      <c r="AG12" s="894">
        <v>0</v>
      </c>
      <c r="AH12" s="894">
        <v>0</v>
      </c>
      <c r="AI12" s="894">
        <v>0</v>
      </c>
      <c r="AJ12" s="894">
        <v>0</v>
      </c>
      <c r="AK12" s="894">
        <v>0</v>
      </c>
      <c r="AL12" s="894">
        <v>0</v>
      </c>
      <c r="AM12" s="894">
        <v>0</v>
      </c>
      <c r="AN12" s="894">
        <v>0</v>
      </c>
      <c r="AO12" s="894">
        <v>0</v>
      </c>
      <c r="AP12" s="894">
        <v>0</v>
      </c>
      <c r="AQ12" s="894">
        <v>0</v>
      </c>
      <c r="AR12" s="894">
        <v>0</v>
      </c>
      <c r="AS12" s="894">
        <v>0</v>
      </c>
      <c r="AT12" s="894">
        <v>0</v>
      </c>
      <c r="AU12" s="894">
        <v>0</v>
      </c>
      <c r="AV12" s="894">
        <v>0</v>
      </c>
      <c r="AW12" s="894">
        <v>0</v>
      </c>
      <c r="AX12" s="894">
        <v>0</v>
      </c>
      <c r="AY12" s="894">
        <v>0</v>
      </c>
      <c r="AZ12" s="894">
        <v>0</v>
      </c>
      <c r="BA12" s="894">
        <v>0</v>
      </c>
      <c r="BB12" s="894">
        <v>0</v>
      </c>
      <c r="BC12" s="894">
        <v>0</v>
      </c>
      <c r="BD12" s="894">
        <v>0</v>
      </c>
      <c r="BE12" s="894">
        <v>0</v>
      </c>
      <c r="BF12" s="894">
        <v>0</v>
      </c>
      <c r="BG12" s="894">
        <v>0</v>
      </c>
      <c r="BH12" s="894">
        <v>0</v>
      </c>
      <c r="BI12" s="894">
        <v>0</v>
      </c>
      <c r="BJ12" s="894">
        <v>0</v>
      </c>
      <c r="BK12" s="894">
        <v>0</v>
      </c>
      <c r="BL12" s="894">
        <v>0</v>
      </c>
      <c r="BM12" s="894">
        <v>0</v>
      </c>
      <c r="BN12" s="894">
        <v>0</v>
      </c>
      <c r="BO12" s="894">
        <v>0</v>
      </c>
      <c r="BP12" s="894">
        <v>0</v>
      </c>
      <c r="BQ12" s="894">
        <v>0</v>
      </c>
      <c r="BR12" s="894">
        <v>0</v>
      </c>
      <c r="BS12" s="894">
        <v>0</v>
      </c>
      <c r="BT12" s="894">
        <v>0</v>
      </c>
      <c r="BU12" s="894">
        <v>0</v>
      </c>
      <c r="BV12" s="894">
        <v>0</v>
      </c>
      <c r="BW12" s="894">
        <v>0</v>
      </c>
      <c r="BX12" s="894">
        <v>0</v>
      </c>
      <c r="BY12" s="894">
        <v>0</v>
      </c>
      <c r="BZ12" s="894">
        <v>0</v>
      </c>
      <c r="CA12" s="894">
        <v>0</v>
      </c>
      <c r="CB12" s="894">
        <v>0</v>
      </c>
      <c r="CC12" s="898">
        <v>0</v>
      </c>
      <c r="CD12" s="891">
        <f>I13</f>
        <v>23669390.630400002</v>
      </c>
      <c r="CE12" s="1201"/>
      <c r="CF12" s="808"/>
    </row>
    <row r="13" spans="1:87" ht="25.5" customHeight="1" thickBot="1">
      <c r="A13" s="828" t="s">
        <v>2471</v>
      </c>
      <c r="B13" s="921">
        <f>B12</f>
        <v>0</v>
      </c>
      <c r="C13" s="916">
        <f>C12</f>
        <v>0</v>
      </c>
      <c r="D13" s="900">
        <f>D12+C13</f>
        <v>0</v>
      </c>
      <c r="E13" s="900">
        <f t="shared" ref="E13:BP13" si="86">E12+D13</f>
        <v>1868636.1023999997</v>
      </c>
      <c r="F13" s="900">
        <f t="shared" si="86"/>
        <v>3114393.5039999997</v>
      </c>
      <c r="G13" s="926">
        <f t="shared" si="86"/>
        <v>6851665.7087999992</v>
      </c>
      <c r="H13" s="899">
        <f t="shared" si="86"/>
        <v>17440603.622400001</v>
      </c>
      <c r="I13" s="900">
        <f t="shared" si="86"/>
        <v>23669390.630400002</v>
      </c>
      <c r="J13" s="900">
        <f t="shared" si="86"/>
        <v>23669390.630400002</v>
      </c>
      <c r="K13" s="900">
        <f t="shared" si="86"/>
        <v>23669390.630400002</v>
      </c>
      <c r="L13" s="900">
        <f t="shared" si="86"/>
        <v>23669390.630400002</v>
      </c>
      <c r="M13" s="900">
        <f t="shared" si="86"/>
        <v>23669390.630400002</v>
      </c>
      <c r="N13" s="900">
        <f t="shared" si="86"/>
        <v>23669390.630400002</v>
      </c>
      <c r="O13" s="900">
        <f t="shared" si="86"/>
        <v>23669390.630400002</v>
      </c>
      <c r="P13" s="900">
        <f t="shared" si="86"/>
        <v>23669390.630400002</v>
      </c>
      <c r="Q13" s="900">
        <f t="shared" si="86"/>
        <v>23669390.630400002</v>
      </c>
      <c r="R13" s="900">
        <f t="shared" si="86"/>
        <v>23669390.630400002</v>
      </c>
      <c r="S13" s="900">
        <f t="shared" si="86"/>
        <v>23669390.630400002</v>
      </c>
      <c r="T13" s="900">
        <f t="shared" si="86"/>
        <v>23669390.630400002</v>
      </c>
      <c r="U13" s="900">
        <f t="shared" si="86"/>
        <v>23669390.630400002</v>
      </c>
      <c r="V13" s="900">
        <f t="shared" si="86"/>
        <v>23669390.630400002</v>
      </c>
      <c r="W13" s="900">
        <f t="shared" si="86"/>
        <v>23669390.630400002</v>
      </c>
      <c r="X13" s="900">
        <f t="shared" si="86"/>
        <v>23669390.630400002</v>
      </c>
      <c r="Y13" s="900">
        <f t="shared" si="86"/>
        <v>23669390.630400002</v>
      </c>
      <c r="Z13" s="900">
        <f t="shared" si="86"/>
        <v>23669390.630400002</v>
      </c>
      <c r="AA13" s="900">
        <f t="shared" si="86"/>
        <v>23669390.630400002</v>
      </c>
      <c r="AB13" s="900">
        <f t="shared" si="86"/>
        <v>23669390.630400002</v>
      </c>
      <c r="AC13" s="900">
        <f t="shared" si="86"/>
        <v>23669390.630400002</v>
      </c>
      <c r="AD13" s="900">
        <f t="shared" si="86"/>
        <v>23669390.630400002</v>
      </c>
      <c r="AE13" s="900">
        <f t="shared" si="86"/>
        <v>23669390.630400002</v>
      </c>
      <c r="AF13" s="900">
        <f t="shared" si="86"/>
        <v>23669390.630400002</v>
      </c>
      <c r="AG13" s="900">
        <f t="shared" si="86"/>
        <v>23669390.630400002</v>
      </c>
      <c r="AH13" s="900">
        <f t="shared" si="86"/>
        <v>23669390.630400002</v>
      </c>
      <c r="AI13" s="900">
        <f t="shared" si="86"/>
        <v>23669390.630400002</v>
      </c>
      <c r="AJ13" s="900">
        <f t="shared" si="86"/>
        <v>23669390.630400002</v>
      </c>
      <c r="AK13" s="900">
        <f t="shared" si="86"/>
        <v>23669390.630400002</v>
      </c>
      <c r="AL13" s="900">
        <f t="shared" si="86"/>
        <v>23669390.630400002</v>
      </c>
      <c r="AM13" s="900">
        <f t="shared" si="86"/>
        <v>23669390.630400002</v>
      </c>
      <c r="AN13" s="900">
        <f t="shared" si="86"/>
        <v>23669390.630400002</v>
      </c>
      <c r="AO13" s="900">
        <f t="shared" si="86"/>
        <v>23669390.630400002</v>
      </c>
      <c r="AP13" s="900">
        <f t="shared" si="86"/>
        <v>23669390.630400002</v>
      </c>
      <c r="AQ13" s="900">
        <f t="shared" si="86"/>
        <v>23669390.630400002</v>
      </c>
      <c r="AR13" s="900">
        <f t="shared" si="86"/>
        <v>23669390.630400002</v>
      </c>
      <c r="AS13" s="900">
        <f t="shared" si="86"/>
        <v>23669390.630400002</v>
      </c>
      <c r="AT13" s="900">
        <f t="shared" si="86"/>
        <v>23669390.630400002</v>
      </c>
      <c r="AU13" s="900">
        <f t="shared" si="86"/>
        <v>23669390.630400002</v>
      </c>
      <c r="AV13" s="900">
        <f t="shared" si="86"/>
        <v>23669390.630400002</v>
      </c>
      <c r="AW13" s="900">
        <f t="shared" si="86"/>
        <v>23669390.630400002</v>
      </c>
      <c r="AX13" s="900">
        <f t="shared" si="86"/>
        <v>23669390.630400002</v>
      </c>
      <c r="AY13" s="900">
        <f t="shared" si="86"/>
        <v>23669390.630400002</v>
      </c>
      <c r="AZ13" s="900">
        <f t="shared" si="86"/>
        <v>23669390.630400002</v>
      </c>
      <c r="BA13" s="900">
        <f t="shared" si="86"/>
        <v>23669390.630400002</v>
      </c>
      <c r="BB13" s="900">
        <f t="shared" si="86"/>
        <v>23669390.630400002</v>
      </c>
      <c r="BC13" s="900">
        <f t="shared" si="86"/>
        <v>23669390.630400002</v>
      </c>
      <c r="BD13" s="900">
        <f t="shared" si="86"/>
        <v>23669390.630400002</v>
      </c>
      <c r="BE13" s="900">
        <f t="shared" si="86"/>
        <v>23669390.630400002</v>
      </c>
      <c r="BF13" s="900">
        <f t="shared" si="86"/>
        <v>23669390.630400002</v>
      </c>
      <c r="BG13" s="900">
        <f t="shared" si="86"/>
        <v>23669390.630400002</v>
      </c>
      <c r="BH13" s="900">
        <f t="shared" si="86"/>
        <v>23669390.630400002</v>
      </c>
      <c r="BI13" s="900">
        <f t="shared" si="86"/>
        <v>23669390.630400002</v>
      </c>
      <c r="BJ13" s="900">
        <f t="shared" si="86"/>
        <v>23669390.630400002</v>
      </c>
      <c r="BK13" s="900">
        <f t="shared" si="86"/>
        <v>23669390.630400002</v>
      </c>
      <c r="BL13" s="900">
        <f t="shared" si="86"/>
        <v>23669390.630400002</v>
      </c>
      <c r="BM13" s="900">
        <f t="shared" si="86"/>
        <v>23669390.630400002</v>
      </c>
      <c r="BN13" s="900">
        <f t="shared" si="86"/>
        <v>23669390.630400002</v>
      </c>
      <c r="BO13" s="900">
        <f t="shared" si="86"/>
        <v>23669390.630400002</v>
      </c>
      <c r="BP13" s="900">
        <f t="shared" si="86"/>
        <v>23669390.630400002</v>
      </c>
      <c r="BQ13" s="900">
        <f>BQ12+BP13</f>
        <v>23669390.630400002</v>
      </c>
      <c r="BR13" s="900">
        <f>BR12+BQ13</f>
        <v>23669390.630400002</v>
      </c>
      <c r="BS13" s="900">
        <f>BS12+BR13</f>
        <v>23669390.630400002</v>
      </c>
      <c r="BT13" s="900">
        <f t="shared" ref="BT13:CC13" si="87">BT12+BS13</f>
        <v>23669390.630400002</v>
      </c>
      <c r="BU13" s="900">
        <f t="shared" si="87"/>
        <v>23669390.630400002</v>
      </c>
      <c r="BV13" s="900">
        <f t="shared" si="87"/>
        <v>23669390.630400002</v>
      </c>
      <c r="BW13" s="900">
        <f t="shared" si="87"/>
        <v>23669390.630400002</v>
      </c>
      <c r="BX13" s="900">
        <f t="shared" si="87"/>
        <v>23669390.630400002</v>
      </c>
      <c r="BY13" s="900">
        <f t="shared" si="87"/>
        <v>23669390.630400002</v>
      </c>
      <c r="BZ13" s="900">
        <f t="shared" si="87"/>
        <v>23669390.630400002</v>
      </c>
      <c r="CA13" s="900">
        <f t="shared" si="87"/>
        <v>23669390.630400002</v>
      </c>
      <c r="CB13" s="900">
        <f t="shared" si="87"/>
        <v>23669390.630400002</v>
      </c>
      <c r="CC13" s="901">
        <f t="shared" si="87"/>
        <v>23669390.630400002</v>
      </c>
      <c r="CD13" s="902"/>
      <c r="CE13" s="1202"/>
      <c r="CF13" s="814"/>
    </row>
    <row r="14" spans="1:87" ht="81" customHeight="1">
      <c r="A14" s="808"/>
      <c r="B14" s="808"/>
      <c r="C14" s="808"/>
      <c r="D14" s="808"/>
      <c r="E14" s="808"/>
      <c r="F14" s="808"/>
      <c r="G14" s="808"/>
      <c r="H14" s="808"/>
      <c r="I14" s="808"/>
      <c r="J14" s="808"/>
      <c r="K14" s="808"/>
      <c r="L14" s="808"/>
      <c r="M14" s="808"/>
      <c r="N14" s="808"/>
      <c r="O14" s="808"/>
      <c r="P14" s="808"/>
      <c r="Q14" s="808"/>
      <c r="R14" s="808"/>
      <c r="S14" s="808"/>
      <c r="T14" s="808"/>
      <c r="U14" s="808"/>
      <c r="V14" s="808"/>
      <c r="W14" s="808"/>
      <c r="X14" s="808"/>
      <c r="Y14" s="808"/>
      <c r="Z14" s="808"/>
      <c r="AA14" s="808"/>
      <c r="AB14" s="808"/>
      <c r="AC14" s="808"/>
      <c r="AD14" s="808"/>
      <c r="AE14" s="808"/>
      <c r="AF14" s="808"/>
      <c r="AG14" s="808"/>
      <c r="AH14" s="808"/>
      <c r="AI14" s="808"/>
      <c r="AJ14" s="808"/>
      <c r="AK14" s="808"/>
      <c r="AL14" s="808"/>
      <c r="AM14" s="808"/>
      <c r="AN14" s="808"/>
      <c r="AO14" s="808"/>
      <c r="AP14" s="808"/>
      <c r="AQ14" s="808"/>
      <c r="AR14" s="808"/>
      <c r="AS14" s="808"/>
      <c r="AT14" s="808"/>
      <c r="AU14" s="808"/>
      <c r="AV14" s="808"/>
      <c r="AW14" s="808"/>
      <c r="AX14" s="808"/>
      <c r="AY14" s="808"/>
      <c r="AZ14" s="808"/>
      <c r="BA14" s="808"/>
      <c r="BB14" s="821"/>
      <c r="BC14" s="822"/>
      <c r="BD14" s="822"/>
      <c r="BE14" s="822"/>
      <c r="BF14" s="822"/>
      <c r="BG14" s="822"/>
      <c r="BH14" s="822"/>
      <c r="BI14" s="822"/>
      <c r="BJ14" s="822"/>
      <c r="BK14" s="821"/>
      <c r="BL14" s="822"/>
      <c r="BM14" s="822"/>
      <c r="BN14" s="822"/>
      <c r="BO14" s="822"/>
      <c r="BP14" s="822"/>
      <c r="BQ14" s="822"/>
      <c r="BR14" s="822"/>
      <c r="BS14" s="822"/>
      <c r="BT14" s="822"/>
      <c r="BU14" s="822"/>
      <c r="BV14" s="822"/>
      <c r="BW14" s="822"/>
      <c r="BX14" s="822"/>
      <c r="BY14" s="822"/>
      <c r="BZ14" s="822"/>
      <c r="CA14" s="822"/>
      <c r="CB14" s="822"/>
      <c r="CC14" s="822"/>
      <c r="CD14" s="811"/>
      <c r="CE14" s="811"/>
      <c r="CF14" s="808"/>
    </row>
    <row r="15" spans="1:87" ht="12.75" customHeight="1">
      <c r="A15" s="808"/>
      <c r="B15" s="808"/>
      <c r="C15" s="808"/>
      <c r="D15" s="808"/>
      <c r="E15" s="808"/>
      <c r="F15" s="808"/>
      <c r="G15" s="808"/>
      <c r="H15" s="808"/>
      <c r="I15" s="808"/>
      <c r="J15" s="808"/>
      <c r="K15" s="808"/>
      <c r="L15" s="808"/>
      <c r="M15" s="808"/>
      <c r="N15" s="808"/>
      <c r="O15" s="808"/>
      <c r="P15" s="808"/>
      <c r="Q15" s="808"/>
      <c r="R15" s="808"/>
      <c r="S15" s="808"/>
      <c r="T15" s="808"/>
      <c r="U15" s="808"/>
      <c r="V15" s="808"/>
      <c r="W15" s="808"/>
      <c r="X15" s="808"/>
      <c r="Y15" s="808"/>
      <c r="Z15" s="808"/>
      <c r="AA15" s="808"/>
      <c r="AB15" s="808"/>
      <c r="AC15" s="808"/>
      <c r="AD15" s="808"/>
      <c r="AE15" s="808"/>
      <c r="AF15" s="808"/>
      <c r="AG15" s="808"/>
      <c r="AH15" s="808"/>
      <c r="AI15" s="808"/>
      <c r="AJ15" s="808"/>
      <c r="AK15" s="808"/>
      <c r="AL15" s="808"/>
      <c r="AM15" s="808"/>
      <c r="AN15" s="808"/>
      <c r="AO15" s="808"/>
      <c r="AP15" s="808"/>
      <c r="AQ15" s="808"/>
      <c r="AR15" s="808"/>
      <c r="AS15" s="808"/>
      <c r="AT15" s="808"/>
      <c r="AU15" s="808"/>
      <c r="AV15" s="808"/>
      <c r="AW15" s="808"/>
      <c r="AX15" s="808"/>
      <c r="AY15" s="808"/>
      <c r="AZ15" s="808"/>
      <c r="BA15" s="808"/>
      <c r="BB15" s="808"/>
      <c r="BC15" s="808"/>
      <c r="BD15" s="808"/>
      <c r="BE15" s="808"/>
      <c r="BF15" s="808"/>
      <c r="BG15" s="808"/>
      <c r="BH15" s="808"/>
      <c r="BI15" s="808"/>
      <c r="BJ15" s="808"/>
      <c r="BK15" s="808"/>
      <c r="BL15" s="808"/>
      <c r="BM15" s="808"/>
      <c r="BN15" s="808"/>
      <c r="BO15" s="808"/>
      <c r="BP15" s="808"/>
      <c r="BQ15" s="808"/>
      <c r="BR15" s="808"/>
      <c r="BS15" s="808"/>
      <c r="BT15" s="808"/>
      <c r="BU15" s="808"/>
      <c r="BV15" s="808"/>
      <c r="BW15" s="808"/>
      <c r="BX15" s="808"/>
      <c r="BY15" s="808"/>
      <c r="BZ15" s="808"/>
      <c r="CA15" s="808"/>
      <c r="CB15" s="808"/>
      <c r="CC15" s="808"/>
      <c r="CD15" s="808"/>
      <c r="CE15" s="808"/>
      <c r="CF15" s="808"/>
    </row>
    <row r="16" spans="1:87" ht="12.75" customHeight="1">
      <c r="A16" s="808"/>
      <c r="B16" s="808"/>
      <c r="C16" s="808"/>
      <c r="D16" s="808"/>
      <c r="E16" s="808"/>
      <c r="F16" s="808"/>
      <c r="G16" s="808"/>
      <c r="H16" s="808"/>
      <c r="I16" s="808"/>
      <c r="J16" s="808"/>
      <c r="K16" s="808"/>
      <c r="L16" s="808"/>
      <c r="M16" s="808"/>
      <c r="N16" s="808"/>
      <c r="O16" s="808"/>
      <c r="P16" s="808"/>
      <c r="Q16" s="808"/>
      <c r="R16" s="808"/>
      <c r="S16" s="808"/>
      <c r="T16" s="808"/>
      <c r="U16" s="808"/>
      <c r="V16" s="808"/>
      <c r="W16" s="808"/>
      <c r="X16" s="808"/>
      <c r="Y16" s="808"/>
      <c r="Z16" s="808"/>
      <c r="AA16" s="808"/>
      <c r="AB16" s="808"/>
      <c r="AC16" s="808"/>
      <c r="AD16" s="808"/>
      <c r="AE16" s="808"/>
      <c r="AF16" s="808"/>
      <c r="AG16" s="808"/>
      <c r="AH16" s="808"/>
      <c r="AI16" s="808"/>
      <c r="AJ16" s="808"/>
      <c r="AK16" s="808"/>
      <c r="AL16" s="808"/>
      <c r="AM16" s="808"/>
      <c r="AN16" s="808"/>
      <c r="AO16" s="808"/>
      <c r="AP16" s="808"/>
      <c r="AQ16" s="808"/>
      <c r="AR16" s="808"/>
      <c r="AS16" s="808"/>
      <c r="AT16" s="808"/>
      <c r="AU16" s="808"/>
      <c r="AV16" s="808"/>
      <c r="AW16" s="808"/>
      <c r="AX16" s="808"/>
      <c r="AY16" s="808"/>
      <c r="AZ16" s="808"/>
      <c r="BA16" s="808"/>
      <c r="BB16" s="808"/>
      <c r="BC16" s="808"/>
      <c r="BD16" s="808"/>
      <c r="BE16" s="808"/>
      <c r="BF16" s="808"/>
      <c r="BG16" s="808"/>
      <c r="BH16" s="808"/>
      <c r="BI16" s="808"/>
      <c r="BJ16" s="808"/>
      <c r="BK16" s="808"/>
      <c r="BL16" s="808"/>
      <c r="BM16" s="808"/>
      <c r="BN16" s="808"/>
      <c r="BO16" s="808"/>
      <c r="BP16" s="808"/>
      <c r="BQ16" s="808"/>
      <c r="BR16" s="808"/>
      <c r="BS16" s="808"/>
      <c r="BT16" s="808"/>
      <c r="BU16" s="808"/>
      <c r="BV16" s="808"/>
      <c r="BW16" s="808"/>
      <c r="BX16" s="808"/>
      <c r="BY16" s="808"/>
      <c r="BZ16" s="808"/>
      <c r="CA16" s="808"/>
      <c r="CB16" s="808"/>
      <c r="CC16" s="808"/>
      <c r="CD16" s="823"/>
      <c r="CE16" s="808"/>
      <c r="CF16" s="808"/>
    </row>
    <row r="17" spans="1:84" ht="12.75" customHeight="1">
      <c r="A17" s="808"/>
      <c r="B17" s="808"/>
      <c r="C17" s="808"/>
      <c r="D17" s="808"/>
      <c r="E17" s="808"/>
      <c r="F17" s="808"/>
      <c r="G17" s="808"/>
      <c r="H17" s="808"/>
      <c r="I17" s="808"/>
      <c r="J17" s="808"/>
      <c r="K17" s="808"/>
      <c r="L17" s="808"/>
      <c r="M17" s="808"/>
      <c r="N17" s="808"/>
      <c r="O17" s="808"/>
      <c r="P17" s="808"/>
      <c r="Q17" s="808"/>
      <c r="R17" s="808"/>
      <c r="S17" s="808"/>
      <c r="T17" s="808"/>
      <c r="U17" s="808"/>
      <c r="V17" s="808"/>
      <c r="W17" s="808"/>
      <c r="X17" s="808"/>
      <c r="Y17" s="808"/>
      <c r="Z17" s="808"/>
      <c r="AA17" s="808"/>
      <c r="AB17" s="808"/>
      <c r="AC17" s="808"/>
      <c r="AD17" s="808"/>
      <c r="AE17" s="808"/>
      <c r="AF17" s="808"/>
      <c r="AG17" s="808"/>
      <c r="AH17" s="808"/>
      <c r="AI17" s="808"/>
      <c r="AJ17" s="808"/>
      <c r="AK17" s="808"/>
      <c r="AL17" s="808"/>
      <c r="AM17" s="808"/>
      <c r="AN17" s="808"/>
      <c r="AO17" s="808"/>
      <c r="AP17" s="808"/>
      <c r="AQ17" s="808"/>
      <c r="AR17" s="808"/>
      <c r="AS17" s="808"/>
      <c r="AT17" s="808"/>
      <c r="AU17" s="808"/>
      <c r="AV17" s="808"/>
      <c r="AW17" s="808"/>
      <c r="AX17" s="808"/>
      <c r="AY17" s="808"/>
      <c r="AZ17" s="808"/>
      <c r="BA17" s="808"/>
      <c r="BB17" s="808"/>
      <c r="BC17" s="808"/>
      <c r="BD17" s="808"/>
      <c r="BE17" s="808"/>
      <c r="BF17" s="808"/>
      <c r="BG17" s="808"/>
      <c r="BH17" s="808"/>
      <c r="BI17" s="808"/>
      <c r="BJ17" s="808"/>
      <c r="BK17" s="808"/>
      <c r="BL17" s="808"/>
      <c r="BM17" s="808"/>
      <c r="BN17" s="808"/>
      <c r="BO17" s="808"/>
      <c r="BP17" s="808"/>
      <c r="BQ17" s="808"/>
      <c r="BR17" s="808"/>
      <c r="BS17" s="808"/>
      <c r="BT17" s="808"/>
      <c r="BU17" s="808"/>
      <c r="BV17" s="808"/>
      <c r="BW17" s="808"/>
      <c r="BX17" s="808"/>
      <c r="BY17" s="808"/>
      <c r="BZ17" s="808"/>
      <c r="CA17" s="808"/>
      <c r="CB17" s="808"/>
      <c r="CC17" s="808"/>
      <c r="CD17" s="808"/>
      <c r="CE17" s="808"/>
      <c r="CF17" s="808"/>
    </row>
    <row r="18" spans="1:84" ht="12.75" customHeight="1">
      <c r="A18" s="808"/>
      <c r="B18" s="808"/>
      <c r="C18" s="808"/>
      <c r="D18" s="808"/>
      <c r="E18" s="808"/>
      <c r="F18" s="808"/>
      <c r="G18" s="808"/>
      <c r="H18" s="808"/>
      <c r="I18" s="808"/>
      <c r="J18" s="808"/>
      <c r="K18" s="808"/>
      <c r="L18" s="808"/>
      <c r="M18" s="808"/>
      <c r="N18" s="808"/>
      <c r="O18" s="808"/>
      <c r="P18" s="808"/>
      <c r="Q18" s="808"/>
      <c r="R18" s="808"/>
      <c r="S18" s="808"/>
      <c r="T18" s="808"/>
      <c r="U18" s="808"/>
      <c r="V18" s="808"/>
      <c r="W18" s="808"/>
      <c r="X18" s="808"/>
      <c r="Y18" s="808"/>
      <c r="Z18" s="808"/>
      <c r="AA18" s="808"/>
      <c r="AB18" s="808"/>
      <c r="AC18" s="808"/>
      <c r="AD18" s="808"/>
      <c r="AE18" s="808"/>
      <c r="AF18" s="808"/>
      <c r="AG18" s="808"/>
      <c r="AH18" s="808"/>
      <c r="AI18" s="808"/>
      <c r="AJ18" s="808"/>
      <c r="AK18" s="808"/>
      <c r="AL18" s="808"/>
      <c r="AM18" s="808"/>
      <c r="AN18" s="808"/>
      <c r="AO18" s="824"/>
      <c r="AP18" s="808"/>
      <c r="AQ18" s="808"/>
      <c r="AR18" s="808"/>
      <c r="AS18" s="808"/>
      <c r="AT18" s="808"/>
      <c r="AU18" s="808"/>
      <c r="AV18" s="808"/>
      <c r="AW18" s="808"/>
      <c r="AX18" s="808"/>
      <c r="AY18" s="808"/>
      <c r="AZ18" s="808"/>
      <c r="BA18" s="808"/>
      <c r="BB18" s="808"/>
      <c r="BC18" s="808"/>
      <c r="BD18" s="808"/>
      <c r="BE18" s="808"/>
      <c r="BF18" s="808"/>
      <c r="BG18" s="808"/>
      <c r="BH18" s="808"/>
      <c r="BI18" s="808"/>
      <c r="BJ18" s="808"/>
      <c r="BK18" s="808"/>
      <c r="BL18" s="808"/>
      <c r="BM18" s="808"/>
      <c r="BN18" s="808"/>
      <c r="BO18" s="808"/>
      <c r="BP18" s="808"/>
      <c r="BQ18" s="808"/>
      <c r="BR18" s="808"/>
      <c r="BS18" s="808"/>
      <c r="BT18" s="808"/>
      <c r="BU18" s="808"/>
      <c r="BV18" s="808"/>
      <c r="BW18" s="808"/>
      <c r="BX18" s="808"/>
      <c r="BY18" s="808"/>
      <c r="BZ18" s="808"/>
      <c r="CA18" s="808"/>
      <c r="CB18" s="808"/>
      <c r="CC18" s="808"/>
      <c r="CD18" s="808"/>
      <c r="CE18" s="808"/>
      <c r="CF18" s="808"/>
    </row>
    <row r="19" spans="1:84" ht="12.75" customHeight="1">
      <c r="A19" s="808"/>
      <c r="B19" s="808"/>
      <c r="C19" s="808"/>
      <c r="D19" s="808"/>
      <c r="E19" s="808"/>
      <c r="F19" s="808"/>
      <c r="G19" s="808"/>
      <c r="H19" s="808"/>
      <c r="I19" s="808"/>
      <c r="J19" s="808"/>
      <c r="K19" s="808"/>
      <c r="L19" s="808"/>
      <c r="M19" s="808"/>
      <c r="N19" s="808"/>
      <c r="O19" s="808"/>
      <c r="P19" s="808"/>
      <c r="Q19" s="808"/>
      <c r="R19" s="808"/>
      <c r="S19" s="808"/>
      <c r="T19" s="808"/>
      <c r="U19" s="808"/>
      <c r="V19" s="808"/>
      <c r="W19" s="808"/>
      <c r="X19" s="808"/>
      <c r="Y19" s="808"/>
      <c r="Z19" s="808"/>
      <c r="AA19" s="808"/>
      <c r="AB19" s="808"/>
      <c r="AC19" s="808"/>
      <c r="AD19" s="808"/>
      <c r="AE19" s="808"/>
      <c r="AF19" s="808"/>
      <c r="AG19" s="808"/>
      <c r="AH19" s="808"/>
      <c r="AI19" s="808"/>
      <c r="AJ19" s="808"/>
      <c r="AK19" s="808"/>
      <c r="AL19" s="808"/>
      <c r="AM19" s="808"/>
      <c r="AN19" s="808"/>
      <c r="AO19" s="808"/>
      <c r="AP19" s="825"/>
      <c r="AQ19" s="825"/>
      <c r="AR19" s="825"/>
      <c r="AS19" s="825"/>
      <c r="AT19" s="825"/>
      <c r="AU19" s="825"/>
      <c r="AV19" s="825"/>
      <c r="AW19" s="825"/>
      <c r="AX19" s="825"/>
      <c r="AY19" s="825"/>
      <c r="AZ19" s="825"/>
      <c r="BA19" s="825"/>
      <c r="BB19" s="825"/>
      <c r="BC19" s="825"/>
      <c r="BD19" s="825"/>
      <c r="BE19" s="825"/>
      <c r="BF19" s="825"/>
      <c r="BG19" s="825"/>
      <c r="BH19" s="825"/>
      <c r="BI19" s="825"/>
      <c r="BJ19" s="825"/>
      <c r="BK19" s="825"/>
      <c r="BL19" s="825"/>
      <c r="BM19" s="825"/>
      <c r="BN19" s="825"/>
      <c r="BO19" s="825"/>
      <c r="BP19" s="825"/>
      <c r="BQ19" s="825"/>
      <c r="BR19" s="825"/>
      <c r="BS19" s="825"/>
      <c r="BT19" s="825"/>
      <c r="BU19" s="825"/>
      <c r="BV19" s="825"/>
      <c r="BW19" s="825"/>
      <c r="BX19" s="825"/>
      <c r="BY19" s="825"/>
      <c r="BZ19" s="825"/>
      <c r="CA19" s="825"/>
      <c r="CB19" s="825"/>
      <c r="CC19" s="825"/>
      <c r="CD19" s="808"/>
      <c r="CE19" s="808"/>
      <c r="CF19" s="808"/>
    </row>
    <row r="20" spans="1:84" ht="12.75" customHeight="1">
      <c r="A20" s="808"/>
      <c r="B20" s="808"/>
      <c r="C20" s="808"/>
      <c r="D20" s="808"/>
      <c r="E20" s="808"/>
      <c r="F20" s="808"/>
      <c r="G20" s="808"/>
      <c r="H20" s="808"/>
      <c r="I20" s="808"/>
      <c r="J20" s="808"/>
      <c r="K20" s="808"/>
      <c r="L20" s="808"/>
      <c r="M20" s="808"/>
      <c r="N20" s="808"/>
      <c r="O20" s="808"/>
      <c r="P20" s="808"/>
      <c r="Q20" s="808"/>
      <c r="R20" s="808"/>
      <c r="S20" s="808"/>
      <c r="T20" s="808"/>
      <c r="U20" s="808"/>
      <c r="V20" s="808"/>
      <c r="W20" s="808"/>
      <c r="X20" s="808"/>
      <c r="Y20" s="808"/>
      <c r="Z20" s="808"/>
      <c r="AA20" s="808"/>
      <c r="AB20" s="808"/>
      <c r="AC20" s="808"/>
      <c r="AD20" s="808"/>
      <c r="AE20" s="808"/>
      <c r="AF20" s="808"/>
      <c r="AG20" s="808"/>
      <c r="AH20" s="808"/>
      <c r="AI20" s="808"/>
      <c r="AJ20" s="808"/>
      <c r="AK20" s="808"/>
      <c r="AL20" s="808"/>
      <c r="AM20" s="808"/>
      <c r="AN20" s="808"/>
      <c r="AO20" s="808"/>
      <c r="AP20" s="808"/>
      <c r="AQ20" s="808"/>
      <c r="AR20" s="808"/>
      <c r="AS20" s="808"/>
      <c r="AT20" s="808"/>
      <c r="AU20" s="808"/>
      <c r="AV20" s="808"/>
      <c r="AW20" s="808"/>
      <c r="AX20" s="808"/>
      <c r="AY20" s="808"/>
      <c r="AZ20" s="808"/>
      <c r="BA20" s="808"/>
      <c r="BB20" s="808"/>
      <c r="BC20" s="808"/>
      <c r="BD20" s="808"/>
      <c r="BE20" s="808"/>
      <c r="BF20" s="808"/>
      <c r="BG20" s="808"/>
      <c r="BH20" s="808"/>
      <c r="BI20" s="808"/>
      <c r="BJ20" s="808"/>
      <c r="BK20" s="808"/>
      <c r="BL20" s="808"/>
      <c r="BM20" s="808"/>
      <c r="BN20" s="808"/>
      <c r="BO20" s="808"/>
      <c r="BP20" s="808"/>
      <c r="BQ20" s="808"/>
      <c r="BR20" s="808"/>
      <c r="BS20" s="808"/>
      <c r="BT20" s="808"/>
      <c r="BU20" s="808"/>
      <c r="BV20" s="808"/>
      <c r="BW20" s="808"/>
      <c r="BX20" s="808"/>
      <c r="BY20" s="808"/>
      <c r="BZ20" s="808"/>
      <c r="CA20" s="808"/>
      <c r="CB20" s="808"/>
      <c r="CC20" s="808"/>
      <c r="CD20" s="808"/>
      <c r="CE20" s="808"/>
      <c r="CF20" s="808"/>
    </row>
    <row r="21" spans="1:84" ht="12.75" customHeight="1">
      <c r="A21" s="808"/>
      <c r="B21" s="808"/>
      <c r="C21" s="808"/>
      <c r="D21" s="808"/>
      <c r="E21" s="808"/>
      <c r="F21" s="808"/>
      <c r="G21" s="808"/>
      <c r="H21" s="808"/>
      <c r="I21" s="808"/>
      <c r="J21" s="808"/>
      <c r="K21" s="808"/>
      <c r="L21" s="808"/>
      <c r="M21" s="808"/>
      <c r="N21" s="808"/>
      <c r="O21" s="808"/>
      <c r="P21" s="808"/>
      <c r="Q21" s="808"/>
      <c r="R21" s="808"/>
      <c r="S21" s="808"/>
      <c r="T21" s="808"/>
      <c r="U21" s="808"/>
      <c r="V21" s="808"/>
      <c r="W21" s="808"/>
      <c r="X21" s="808"/>
      <c r="Y21" s="808"/>
      <c r="Z21" s="808"/>
      <c r="AA21" s="808"/>
      <c r="AB21" s="808"/>
      <c r="AC21" s="808"/>
      <c r="AD21" s="808"/>
      <c r="AE21" s="808"/>
      <c r="AF21" s="808"/>
      <c r="AG21" s="808"/>
      <c r="AH21" s="808"/>
      <c r="AI21" s="808"/>
      <c r="AJ21" s="808"/>
      <c r="AK21" s="808"/>
      <c r="AL21" s="808"/>
      <c r="AM21" s="808"/>
      <c r="AN21" s="808"/>
      <c r="AO21" s="808"/>
      <c r="AP21" s="825"/>
      <c r="AQ21" s="825"/>
      <c r="AR21" s="825"/>
      <c r="AS21" s="825"/>
      <c r="AT21" s="825"/>
      <c r="AU21" s="825"/>
      <c r="AV21" s="825"/>
      <c r="AW21" s="825"/>
      <c r="AX21" s="825"/>
      <c r="AY21" s="825"/>
      <c r="AZ21" s="825"/>
      <c r="BA21" s="825"/>
      <c r="BB21" s="825"/>
      <c r="BC21" s="825"/>
      <c r="BD21" s="825"/>
      <c r="BE21" s="825"/>
      <c r="BF21" s="825"/>
      <c r="BG21" s="825"/>
      <c r="BH21" s="825"/>
      <c r="BI21" s="825"/>
      <c r="BJ21" s="825"/>
      <c r="BK21" s="825"/>
      <c r="BL21" s="825"/>
      <c r="BM21" s="825"/>
      <c r="BN21" s="825"/>
      <c r="BO21" s="825"/>
      <c r="BP21" s="825"/>
      <c r="BQ21" s="825"/>
      <c r="BR21" s="825"/>
      <c r="BS21" s="825"/>
      <c r="BT21" s="825"/>
      <c r="BU21" s="825"/>
      <c r="BV21" s="825"/>
      <c r="BW21" s="825"/>
      <c r="BX21" s="825"/>
      <c r="BY21" s="825"/>
      <c r="BZ21" s="825"/>
      <c r="CA21" s="825"/>
      <c r="CB21" s="825"/>
      <c r="CC21" s="825"/>
      <c r="CD21" s="808"/>
      <c r="CE21" s="808"/>
      <c r="CF21" s="808"/>
    </row>
    <row r="22" spans="1:84" ht="12.75" customHeight="1">
      <c r="A22" s="808"/>
      <c r="B22" s="808"/>
      <c r="C22" s="808"/>
      <c r="D22" s="808"/>
      <c r="E22" s="808"/>
      <c r="F22" s="808"/>
      <c r="G22" s="808"/>
      <c r="H22" s="808"/>
      <c r="I22" s="808"/>
      <c r="J22" s="808"/>
      <c r="K22" s="808"/>
      <c r="L22" s="808"/>
      <c r="M22" s="808"/>
      <c r="N22" s="808"/>
      <c r="O22" s="808"/>
      <c r="P22" s="808"/>
      <c r="Q22" s="808"/>
      <c r="R22" s="808"/>
      <c r="S22" s="808"/>
      <c r="T22" s="808"/>
      <c r="U22" s="808"/>
      <c r="V22" s="808"/>
      <c r="W22" s="808"/>
      <c r="X22" s="808"/>
      <c r="Y22" s="808"/>
      <c r="Z22" s="808"/>
      <c r="AA22" s="808"/>
      <c r="AB22" s="808"/>
      <c r="AC22" s="808"/>
      <c r="AD22" s="808"/>
      <c r="AE22" s="808"/>
      <c r="AF22" s="808"/>
      <c r="AG22" s="808"/>
      <c r="AH22" s="808"/>
      <c r="AI22" s="808"/>
      <c r="AJ22" s="808"/>
      <c r="AK22" s="808"/>
      <c r="AL22" s="808"/>
      <c r="AM22" s="808"/>
      <c r="AN22" s="808"/>
      <c r="AO22" s="808"/>
      <c r="AP22" s="808"/>
      <c r="AQ22" s="808"/>
      <c r="AR22" s="808"/>
      <c r="AS22" s="808"/>
      <c r="AT22" s="808"/>
      <c r="AU22" s="808"/>
      <c r="AV22" s="808"/>
      <c r="AW22" s="808"/>
      <c r="AX22" s="808"/>
      <c r="AY22" s="808"/>
      <c r="AZ22" s="808"/>
      <c r="BA22" s="808"/>
      <c r="BB22" s="808"/>
      <c r="BC22" s="808"/>
      <c r="BD22" s="808"/>
      <c r="BE22" s="808"/>
      <c r="BF22" s="808"/>
      <c r="BG22" s="808"/>
      <c r="BH22" s="808"/>
      <c r="BI22" s="808"/>
      <c r="BJ22" s="808"/>
      <c r="BK22" s="808"/>
      <c r="BL22" s="808"/>
      <c r="BM22" s="808"/>
      <c r="BN22" s="808"/>
      <c r="BO22" s="808"/>
      <c r="BP22" s="808"/>
      <c r="BQ22" s="808"/>
      <c r="BR22" s="808"/>
      <c r="BS22" s="808"/>
      <c r="BT22" s="808"/>
      <c r="BU22" s="808"/>
      <c r="BV22" s="808"/>
      <c r="BW22" s="808"/>
      <c r="BX22" s="808"/>
      <c r="BY22" s="808"/>
      <c r="BZ22" s="808"/>
      <c r="CA22" s="808"/>
      <c r="CB22" s="808"/>
      <c r="CC22" s="808"/>
      <c r="CD22" s="808"/>
      <c r="CE22" s="808"/>
      <c r="CF22" s="808"/>
    </row>
    <row r="23" spans="1:84" ht="12.75" customHeight="1">
      <c r="A23" s="808"/>
      <c r="B23" s="808"/>
      <c r="C23" s="808"/>
      <c r="D23" s="808"/>
      <c r="E23" s="808"/>
      <c r="F23" s="808"/>
      <c r="G23" s="808"/>
      <c r="H23" s="808"/>
      <c r="I23" s="808"/>
      <c r="J23" s="808"/>
      <c r="K23" s="808"/>
      <c r="L23" s="808"/>
      <c r="M23" s="808"/>
      <c r="N23" s="808"/>
      <c r="O23" s="808"/>
      <c r="P23" s="808"/>
      <c r="Q23" s="808"/>
      <c r="R23" s="808"/>
      <c r="S23" s="808"/>
      <c r="T23" s="808"/>
      <c r="U23" s="808"/>
      <c r="V23" s="808"/>
      <c r="W23" s="808"/>
      <c r="X23" s="808"/>
      <c r="Y23" s="808"/>
      <c r="Z23" s="808"/>
      <c r="AA23" s="808"/>
      <c r="AB23" s="808"/>
      <c r="AC23" s="808"/>
      <c r="AD23" s="808"/>
      <c r="AE23" s="808"/>
      <c r="AF23" s="808"/>
      <c r="AG23" s="808"/>
      <c r="AH23" s="808"/>
      <c r="AI23" s="808"/>
      <c r="AJ23" s="808"/>
      <c r="AK23" s="808"/>
      <c r="AL23" s="808"/>
      <c r="AM23" s="808"/>
      <c r="AN23" s="808"/>
      <c r="AO23" s="808"/>
      <c r="AP23" s="808"/>
      <c r="AQ23" s="808"/>
      <c r="AR23" s="808"/>
      <c r="AS23" s="808"/>
      <c r="AT23" s="808"/>
      <c r="AU23" s="808"/>
      <c r="AV23" s="808"/>
      <c r="AW23" s="808"/>
      <c r="AX23" s="808"/>
      <c r="AY23" s="808"/>
      <c r="AZ23" s="808"/>
      <c r="BA23" s="808"/>
      <c r="BB23" s="808"/>
      <c r="BC23" s="808"/>
      <c r="BD23" s="808"/>
      <c r="BE23" s="808"/>
      <c r="BF23" s="808"/>
      <c r="BG23" s="808"/>
      <c r="BH23" s="808"/>
      <c r="BI23" s="808"/>
      <c r="BJ23" s="808"/>
      <c r="BK23" s="808"/>
      <c r="BL23" s="808"/>
      <c r="BM23" s="808"/>
      <c r="BN23" s="808"/>
      <c r="BO23" s="808"/>
      <c r="BP23" s="808"/>
      <c r="BQ23" s="808"/>
      <c r="BR23" s="808"/>
      <c r="BS23" s="808"/>
      <c r="BT23" s="808"/>
      <c r="BU23" s="808"/>
      <c r="BV23" s="808"/>
      <c r="BW23" s="808"/>
      <c r="BX23" s="808"/>
      <c r="BY23" s="808"/>
      <c r="BZ23" s="808"/>
      <c r="CA23" s="808"/>
      <c r="CB23" s="808"/>
      <c r="CC23" s="808"/>
      <c r="CD23" s="808"/>
      <c r="CE23" s="808"/>
      <c r="CF23" s="808"/>
    </row>
    <row r="24" spans="1:84" ht="12.75" customHeight="1">
      <c r="A24" s="808"/>
      <c r="B24" s="808"/>
      <c r="C24" s="808"/>
      <c r="D24" s="808"/>
      <c r="E24" s="808"/>
      <c r="F24" s="808"/>
      <c r="G24" s="808"/>
      <c r="H24" s="808"/>
      <c r="I24" s="808"/>
      <c r="J24" s="808"/>
      <c r="K24" s="808"/>
      <c r="L24" s="808"/>
      <c r="M24" s="808"/>
      <c r="N24" s="808"/>
      <c r="O24" s="808"/>
      <c r="P24" s="808"/>
      <c r="Q24" s="808"/>
      <c r="R24" s="808"/>
      <c r="S24" s="808"/>
      <c r="T24" s="808"/>
      <c r="U24" s="808"/>
      <c r="V24" s="808"/>
      <c r="W24" s="808"/>
      <c r="X24" s="808"/>
      <c r="Y24" s="808"/>
      <c r="Z24" s="808"/>
      <c r="AA24" s="808"/>
      <c r="AB24" s="808"/>
      <c r="AC24" s="808"/>
      <c r="AD24" s="808"/>
      <c r="AE24" s="808"/>
      <c r="AF24" s="808"/>
      <c r="AG24" s="808"/>
      <c r="AH24" s="808"/>
      <c r="AI24" s="808"/>
      <c r="AJ24" s="808"/>
      <c r="AK24" s="808"/>
      <c r="AL24" s="808"/>
      <c r="AM24" s="808"/>
      <c r="AN24" s="808"/>
      <c r="AO24" s="808"/>
      <c r="AP24" s="808"/>
      <c r="AQ24" s="808"/>
      <c r="AR24" s="808"/>
      <c r="AS24" s="808"/>
      <c r="AT24" s="808"/>
      <c r="AU24" s="808"/>
      <c r="AV24" s="808"/>
      <c r="AW24" s="808"/>
      <c r="AX24" s="808"/>
      <c r="AY24" s="808"/>
      <c r="AZ24" s="808"/>
      <c r="BA24" s="808"/>
      <c r="BB24" s="808"/>
      <c r="BC24" s="808"/>
      <c r="BD24" s="808"/>
      <c r="BE24" s="808"/>
      <c r="BF24" s="808"/>
      <c r="BG24" s="808"/>
      <c r="BH24" s="808"/>
      <c r="BI24" s="808"/>
      <c r="BJ24" s="808"/>
      <c r="BK24" s="808"/>
      <c r="BL24" s="808"/>
      <c r="BM24" s="808"/>
      <c r="BN24" s="808"/>
      <c r="BO24" s="808"/>
      <c r="BP24" s="808"/>
      <c r="BQ24" s="808"/>
      <c r="BR24" s="808"/>
      <c r="BS24" s="808"/>
      <c r="BT24" s="808"/>
      <c r="BU24" s="808"/>
      <c r="BV24" s="808"/>
      <c r="BW24" s="808"/>
      <c r="BX24" s="808"/>
      <c r="BY24" s="808"/>
      <c r="BZ24" s="808"/>
      <c r="CA24" s="808"/>
      <c r="CB24" s="808"/>
      <c r="CC24" s="808"/>
      <c r="CD24" s="808"/>
      <c r="CE24" s="808"/>
      <c r="CF24" s="808"/>
    </row>
    <row r="25" spans="1:84" ht="12.75" customHeight="1">
      <c r="A25" s="808"/>
      <c r="B25" s="808"/>
      <c r="C25" s="808"/>
      <c r="D25" s="808"/>
      <c r="E25" s="808"/>
      <c r="F25" s="808"/>
      <c r="G25" s="808"/>
      <c r="H25" s="808"/>
      <c r="I25" s="808"/>
      <c r="J25" s="808"/>
      <c r="K25" s="808"/>
      <c r="L25" s="808"/>
      <c r="M25" s="808"/>
      <c r="N25" s="808"/>
      <c r="O25" s="808"/>
      <c r="P25" s="808"/>
      <c r="Q25" s="808"/>
      <c r="R25" s="808"/>
      <c r="S25" s="808"/>
      <c r="T25" s="808"/>
      <c r="U25" s="808"/>
      <c r="V25" s="808"/>
      <c r="W25" s="808"/>
      <c r="X25" s="808"/>
      <c r="Y25" s="808"/>
      <c r="Z25" s="808"/>
      <c r="AA25" s="808"/>
      <c r="AB25" s="808"/>
      <c r="AC25" s="808"/>
      <c r="AD25" s="808"/>
      <c r="AE25" s="808"/>
      <c r="AF25" s="808"/>
      <c r="AG25" s="808"/>
      <c r="AH25" s="808"/>
      <c r="AI25" s="808"/>
      <c r="AJ25" s="808"/>
      <c r="AK25" s="808"/>
      <c r="AL25" s="808"/>
      <c r="AM25" s="808"/>
      <c r="AN25" s="808"/>
      <c r="AO25" s="808"/>
      <c r="AP25" s="808"/>
      <c r="AQ25" s="808"/>
      <c r="AR25" s="808"/>
      <c r="AS25" s="808"/>
      <c r="AT25" s="808"/>
      <c r="AU25" s="808"/>
      <c r="AV25" s="808"/>
      <c r="AW25" s="808"/>
      <c r="AX25" s="808"/>
      <c r="AY25" s="808"/>
      <c r="AZ25" s="808"/>
      <c r="BA25" s="808"/>
      <c r="BB25" s="808"/>
      <c r="BC25" s="808"/>
      <c r="BD25" s="808"/>
      <c r="BE25" s="808"/>
      <c r="BF25" s="808"/>
      <c r="BG25" s="808"/>
      <c r="BH25" s="808"/>
      <c r="BI25" s="808"/>
      <c r="BJ25" s="808"/>
      <c r="BK25" s="808"/>
      <c r="BL25" s="808"/>
      <c r="BM25" s="808"/>
      <c r="BN25" s="808"/>
      <c r="BO25" s="808"/>
      <c r="BP25" s="808"/>
      <c r="BQ25" s="808"/>
      <c r="BR25" s="808"/>
      <c r="BS25" s="808"/>
      <c r="BT25" s="808"/>
      <c r="BU25" s="808"/>
      <c r="BV25" s="808"/>
      <c r="BW25" s="808"/>
      <c r="BX25" s="808"/>
      <c r="BY25" s="808"/>
      <c r="BZ25" s="808"/>
      <c r="CA25" s="808"/>
      <c r="CB25" s="808"/>
      <c r="CC25" s="808"/>
      <c r="CD25" s="808"/>
      <c r="CE25" s="808"/>
      <c r="CF25" s="808"/>
    </row>
    <row r="26" spans="1:84" ht="12.75" customHeight="1">
      <c r="A26" s="808"/>
      <c r="B26" s="808"/>
      <c r="C26" s="808"/>
      <c r="D26" s="808"/>
      <c r="E26" s="808"/>
      <c r="F26" s="808"/>
      <c r="G26" s="808"/>
      <c r="H26" s="808"/>
      <c r="I26" s="808"/>
      <c r="J26" s="808"/>
      <c r="K26" s="808"/>
      <c r="L26" s="808"/>
      <c r="M26" s="808"/>
      <c r="N26" s="808"/>
      <c r="O26" s="808"/>
      <c r="P26" s="808"/>
      <c r="Q26" s="808"/>
      <c r="R26" s="808"/>
      <c r="S26" s="808"/>
      <c r="T26" s="808"/>
      <c r="U26" s="808"/>
      <c r="V26" s="808"/>
      <c r="W26" s="808"/>
      <c r="X26" s="808"/>
      <c r="Y26" s="808"/>
      <c r="Z26" s="808"/>
      <c r="AA26" s="808"/>
      <c r="AB26" s="808"/>
      <c r="AC26" s="808"/>
      <c r="AD26" s="808"/>
      <c r="AE26" s="808"/>
      <c r="AF26" s="808"/>
      <c r="AG26" s="808"/>
      <c r="AH26" s="808"/>
      <c r="AI26" s="808"/>
      <c r="AJ26" s="808"/>
      <c r="AK26" s="808"/>
      <c r="AL26" s="808"/>
      <c r="AM26" s="808"/>
      <c r="AN26" s="808"/>
      <c r="AO26" s="808"/>
      <c r="AP26" s="808"/>
      <c r="AQ26" s="808"/>
      <c r="AR26" s="808"/>
      <c r="AS26" s="808"/>
      <c r="AT26" s="808"/>
      <c r="AU26" s="808"/>
      <c r="AV26" s="808"/>
      <c r="AW26" s="808"/>
      <c r="AX26" s="808"/>
      <c r="AY26" s="808"/>
      <c r="AZ26" s="808"/>
      <c r="BA26" s="808"/>
      <c r="BB26" s="808"/>
      <c r="BC26" s="808"/>
      <c r="BD26" s="808"/>
      <c r="BE26" s="808"/>
      <c r="BF26" s="808"/>
      <c r="BG26" s="808"/>
      <c r="BH26" s="808"/>
      <c r="BI26" s="808"/>
      <c r="BJ26" s="808"/>
      <c r="BK26" s="808"/>
      <c r="BL26" s="808"/>
      <c r="BM26" s="808"/>
      <c r="BN26" s="808"/>
      <c r="BO26" s="808"/>
      <c r="BP26" s="808"/>
      <c r="BQ26" s="808"/>
      <c r="BR26" s="808"/>
      <c r="BS26" s="808"/>
      <c r="BT26" s="808"/>
      <c r="BU26" s="808"/>
      <c r="BV26" s="808"/>
      <c r="BW26" s="808"/>
      <c r="BX26" s="808"/>
      <c r="BY26" s="808"/>
      <c r="BZ26" s="808"/>
      <c r="CA26" s="808"/>
      <c r="CB26" s="808"/>
      <c r="CC26" s="808"/>
      <c r="CD26" s="808"/>
      <c r="CE26" s="808"/>
      <c r="CF26" s="808"/>
    </row>
    <row r="27" spans="1:84" ht="12.75" customHeight="1">
      <c r="A27" s="808"/>
      <c r="B27" s="808"/>
      <c r="C27" s="808"/>
      <c r="D27" s="808"/>
      <c r="E27" s="808"/>
      <c r="F27" s="808"/>
      <c r="G27" s="808"/>
      <c r="H27" s="808"/>
      <c r="I27" s="808"/>
      <c r="J27" s="808"/>
      <c r="K27" s="808"/>
      <c r="L27" s="808"/>
      <c r="M27" s="808"/>
      <c r="N27" s="808"/>
      <c r="O27" s="808"/>
      <c r="P27" s="808"/>
      <c r="Q27" s="808"/>
      <c r="R27" s="808"/>
      <c r="S27" s="808"/>
      <c r="T27" s="808"/>
      <c r="U27" s="808"/>
      <c r="V27" s="808"/>
      <c r="W27" s="808"/>
      <c r="X27" s="808"/>
      <c r="Y27" s="808"/>
      <c r="Z27" s="808"/>
      <c r="AA27" s="808"/>
      <c r="AB27" s="808"/>
      <c r="AC27" s="808"/>
      <c r="AD27" s="808"/>
      <c r="AE27" s="808"/>
      <c r="AF27" s="808"/>
      <c r="AG27" s="808"/>
      <c r="AH27" s="808"/>
      <c r="AI27" s="808"/>
      <c r="AJ27" s="808"/>
      <c r="AK27" s="808"/>
      <c r="AL27" s="808"/>
      <c r="AM27" s="808"/>
      <c r="AN27" s="808"/>
      <c r="AO27" s="808"/>
      <c r="AP27" s="808"/>
      <c r="AQ27" s="808"/>
      <c r="AR27" s="808"/>
      <c r="AS27" s="808"/>
      <c r="AT27" s="808"/>
      <c r="AU27" s="808"/>
      <c r="AV27" s="808"/>
      <c r="AW27" s="808"/>
      <c r="AX27" s="808"/>
      <c r="AY27" s="808"/>
      <c r="AZ27" s="808"/>
      <c r="BA27" s="808"/>
      <c r="BB27" s="808"/>
      <c r="BC27" s="808"/>
      <c r="BD27" s="808"/>
      <c r="BE27" s="808"/>
      <c r="BF27" s="808"/>
      <c r="BG27" s="808"/>
      <c r="BH27" s="808"/>
      <c r="BI27" s="808"/>
      <c r="BJ27" s="808"/>
      <c r="BK27" s="808"/>
      <c r="BL27" s="808"/>
      <c r="BM27" s="808"/>
      <c r="BN27" s="808"/>
      <c r="BO27" s="808"/>
      <c r="BP27" s="808"/>
      <c r="BQ27" s="808"/>
      <c r="BR27" s="808"/>
      <c r="BS27" s="808"/>
      <c r="BT27" s="808"/>
      <c r="BU27" s="808"/>
      <c r="BV27" s="808"/>
      <c r="BW27" s="808"/>
      <c r="BX27" s="808"/>
      <c r="BY27" s="808"/>
      <c r="BZ27" s="808"/>
      <c r="CA27" s="808"/>
      <c r="CB27" s="808"/>
      <c r="CC27" s="808"/>
      <c r="CD27" s="808"/>
      <c r="CE27" s="808"/>
      <c r="CF27" s="808"/>
    </row>
    <row r="28" spans="1:84" ht="12.75" customHeight="1">
      <c r="A28" s="808"/>
      <c r="B28" s="808"/>
      <c r="C28" s="808"/>
      <c r="D28" s="808"/>
      <c r="E28" s="808"/>
      <c r="F28" s="808"/>
      <c r="G28" s="808"/>
      <c r="H28" s="808"/>
      <c r="I28" s="808"/>
      <c r="J28" s="808"/>
      <c r="K28" s="808"/>
      <c r="L28" s="808"/>
      <c r="M28" s="808"/>
      <c r="N28" s="808"/>
      <c r="O28" s="808"/>
      <c r="P28" s="808"/>
      <c r="Q28" s="808"/>
      <c r="R28" s="808"/>
      <c r="S28" s="808"/>
      <c r="T28" s="808"/>
      <c r="U28" s="808"/>
      <c r="V28" s="808"/>
      <c r="W28" s="808"/>
      <c r="X28" s="808"/>
      <c r="Y28" s="808"/>
      <c r="Z28" s="808"/>
      <c r="AA28" s="808"/>
      <c r="AB28" s="808"/>
      <c r="AC28" s="808"/>
      <c r="AD28" s="808"/>
      <c r="AE28" s="808"/>
      <c r="AF28" s="808"/>
      <c r="AG28" s="808"/>
      <c r="AH28" s="808"/>
      <c r="AI28" s="808"/>
      <c r="AJ28" s="808"/>
      <c r="AK28" s="808"/>
      <c r="AL28" s="808"/>
      <c r="AM28" s="808"/>
      <c r="AN28" s="808"/>
      <c r="AO28" s="808"/>
      <c r="AP28" s="808"/>
      <c r="AQ28" s="808"/>
      <c r="AR28" s="808"/>
      <c r="AS28" s="808"/>
      <c r="AT28" s="808"/>
      <c r="AU28" s="808"/>
      <c r="AV28" s="808"/>
      <c r="AW28" s="808"/>
      <c r="AX28" s="808"/>
      <c r="AY28" s="808"/>
      <c r="AZ28" s="808"/>
      <c r="BA28" s="808"/>
      <c r="BB28" s="808"/>
      <c r="BC28" s="808"/>
      <c r="BD28" s="808"/>
      <c r="BE28" s="808"/>
      <c r="BF28" s="808"/>
      <c r="BG28" s="808"/>
      <c r="BH28" s="808"/>
      <c r="BI28" s="808"/>
      <c r="BJ28" s="808"/>
      <c r="BK28" s="808"/>
      <c r="BL28" s="808"/>
      <c r="BM28" s="808"/>
      <c r="BN28" s="808"/>
      <c r="BO28" s="808"/>
      <c r="BP28" s="808"/>
      <c r="BQ28" s="808"/>
      <c r="BR28" s="808"/>
      <c r="BS28" s="808"/>
      <c r="BT28" s="808"/>
      <c r="BU28" s="808"/>
      <c r="BV28" s="808"/>
      <c r="BW28" s="808"/>
      <c r="BX28" s="808"/>
      <c r="BY28" s="808"/>
      <c r="BZ28" s="808"/>
      <c r="CA28" s="808"/>
      <c r="CB28" s="808"/>
      <c r="CC28" s="808"/>
      <c r="CD28" s="808"/>
      <c r="CE28" s="808"/>
      <c r="CF28" s="808"/>
    </row>
    <row r="29" spans="1:84" ht="12.75" customHeight="1">
      <c r="A29" s="808"/>
      <c r="B29" s="808"/>
      <c r="C29" s="808"/>
      <c r="D29" s="808"/>
      <c r="E29" s="808"/>
      <c r="F29" s="808"/>
      <c r="G29" s="808"/>
      <c r="H29" s="808"/>
      <c r="I29" s="808"/>
      <c r="J29" s="808"/>
      <c r="K29" s="808"/>
      <c r="L29" s="808"/>
      <c r="M29" s="808"/>
      <c r="N29" s="808"/>
      <c r="O29" s="808"/>
      <c r="P29" s="808"/>
      <c r="Q29" s="808"/>
      <c r="R29" s="808"/>
      <c r="S29" s="808"/>
      <c r="T29" s="808"/>
      <c r="U29" s="808"/>
      <c r="V29" s="808"/>
      <c r="W29" s="808"/>
      <c r="X29" s="808"/>
      <c r="Y29" s="808"/>
      <c r="Z29" s="808"/>
      <c r="AA29" s="808"/>
      <c r="AB29" s="808"/>
      <c r="AC29" s="808"/>
      <c r="AD29" s="808"/>
      <c r="AE29" s="808"/>
      <c r="AF29" s="808"/>
      <c r="AG29" s="808"/>
      <c r="AH29" s="808"/>
      <c r="AI29" s="808"/>
      <c r="AJ29" s="808"/>
      <c r="AK29" s="808"/>
      <c r="AL29" s="808"/>
      <c r="AM29" s="808"/>
      <c r="AN29" s="808"/>
      <c r="AO29" s="808"/>
      <c r="AP29" s="808"/>
      <c r="AQ29" s="808"/>
      <c r="AR29" s="808"/>
      <c r="AS29" s="808"/>
      <c r="AT29" s="808"/>
      <c r="AU29" s="808"/>
      <c r="AV29" s="808"/>
      <c r="AW29" s="808"/>
      <c r="AX29" s="808"/>
      <c r="AY29" s="808"/>
      <c r="AZ29" s="808"/>
      <c r="BA29" s="808"/>
      <c r="BB29" s="808"/>
      <c r="BC29" s="808"/>
      <c r="BD29" s="808"/>
      <c r="BE29" s="808"/>
      <c r="BF29" s="808"/>
      <c r="BG29" s="808"/>
      <c r="BH29" s="808"/>
      <c r="BI29" s="808"/>
      <c r="BJ29" s="808"/>
      <c r="BK29" s="808"/>
      <c r="BL29" s="808"/>
      <c r="BM29" s="808"/>
      <c r="BN29" s="808"/>
      <c r="BO29" s="808"/>
      <c r="BP29" s="808"/>
      <c r="BQ29" s="808"/>
      <c r="BR29" s="808"/>
      <c r="BS29" s="808"/>
      <c r="BT29" s="808"/>
      <c r="BU29" s="808"/>
      <c r="BV29" s="808"/>
      <c r="BW29" s="808"/>
      <c r="BX29" s="808"/>
      <c r="BY29" s="808"/>
      <c r="BZ29" s="808"/>
      <c r="CA29" s="808"/>
      <c r="CB29" s="808"/>
      <c r="CC29" s="808"/>
      <c r="CD29" s="808"/>
      <c r="CE29" s="808"/>
      <c r="CF29" s="808"/>
    </row>
    <row r="30" spans="1:84" ht="12.75" customHeight="1">
      <c r="A30" s="808"/>
      <c r="B30" s="808"/>
      <c r="C30" s="808"/>
      <c r="D30" s="808"/>
      <c r="E30" s="808"/>
      <c r="F30" s="808"/>
      <c r="G30" s="808"/>
      <c r="H30" s="808"/>
      <c r="I30" s="808"/>
      <c r="J30" s="808"/>
      <c r="K30" s="808"/>
      <c r="L30" s="808"/>
      <c r="M30" s="808"/>
      <c r="N30" s="808"/>
      <c r="O30" s="808"/>
      <c r="P30" s="808"/>
      <c r="Q30" s="808"/>
      <c r="R30" s="808"/>
      <c r="S30" s="808"/>
      <c r="T30" s="808"/>
      <c r="U30" s="808"/>
      <c r="V30" s="808"/>
      <c r="W30" s="808"/>
      <c r="X30" s="808"/>
      <c r="Y30" s="808"/>
      <c r="Z30" s="808"/>
      <c r="AA30" s="808"/>
      <c r="AB30" s="808"/>
      <c r="AC30" s="808"/>
      <c r="AD30" s="808"/>
      <c r="AE30" s="808"/>
      <c r="AF30" s="808"/>
      <c r="AG30" s="808"/>
      <c r="AH30" s="808"/>
      <c r="AI30" s="808"/>
      <c r="AJ30" s="808"/>
      <c r="AK30" s="808"/>
      <c r="AL30" s="808"/>
      <c r="AM30" s="808"/>
      <c r="AN30" s="808"/>
      <c r="AO30" s="808"/>
      <c r="AP30" s="808"/>
      <c r="AQ30" s="808"/>
      <c r="AR30" s="808"/>
      <c r="AS30" s="808"/>
      <c r="AT30" s="808"/>
      <c r="AU30" s="808"/>
      <c r="AV30" s="808"/>
      <c r="AW30" s="808"/>
      <c r="AX30" s="808"/>
      <c r="AY30" s="808"/>
      <c r="AZ30" s="808"/>
      <c r="BA30" s="808"/>
      <c r="BB30" s="808"/>
      <c r="BC30" s="808"/>
      <c r="BD30" s="808"/>
      <c r="BE30" s="808"/>
      <c r="BF30" s="808"/>
      <c r="BG30" s="808"/>
      <c r="BH30" s="808"/>
      <c r="BI30" s="808"/>
      <c r="BJ30" s="808"/>
      <c r="BK30" s="808"/>
      <c r="BL30" s="808"/>
      <c r="BM30" s="808"/>
      <c r="BN30" s="808"/>
      <c r="BO30" s="808"/>
      <c r="BP30" s="808"/>
      <c r="BQ30" s="808"/>
      <c r="BR30" s="808"/>
      <c r="BS30" s="808"/>
      <c r="BT30" s="808"/>
      <c r="BU30" s="808"/>
      <c r="BV30" s="808"/>
      <c r="BW30" s="808"/>
      <c r="BX30" s="808"/>
      <c r="BY30" s="808"/>
      <c r="BZ30" s="808"/>
      <c r="CA30" s="808"/>
      <c r="CB30" s="808"/>
      <c r="CC30" s="808"/>
      <c r="CD30" s="808"/>
      <c r="CE30" s="808"/>
      <c r="CF30" s="808"/>
    </row>
    <row r="31" spans="1:84" ht="12.75" customHeight="1">
      <c r="A31" s="808"/>
      <c r="B31" s="808"/>
      <c r="C31" s="808"/>
      <c r="D31" s="808"/>
      <c r="E31" s="808"/>
      <c r="F31" s="808"/>
      <c r="G31" s="808"/>
      <c r="H31" s="808"/>
      <c r="I31" s="808"/>
      <c r="J31" s="808"/>
      <c r="K31" s="808"/>
      <c r="L31" s="808"/>
      <c r="M31" s="808"/>
      <c r="N31" s="808"/>
      <c r="O31" s="808"/>
      <c r="P31" s="808"/>
      <c r="Q31" s="808"/>
      <c r="R31" s="808"/>
      <c r="S31" s="808"/>
      <c r="T31" s="808"/>
      <c r="U31" s="808"/>
      <c r="V31" s="808"/>
      <c r="W31" s="808"/>
      <c r="X31" s="808"/>
      <c r="Y31" s="808"/>
      <c r="Z31" s="808"/>
      <c r="AA31" s="808"/>
      <c r="AB31" s="808"/>
      <c r="AC31" s="808"/>
      <c r="AD31" s="808"/>
      <c r="AE31" s="808"/>
      <c r="AF31" s="808"/>
      <c r="AG31" s="808"/>
      <c r="AH31" s="808"/>
      <c r="AI31" s="808"/>
      <c r="AJ31" s="808"/>
      <c r="AK31" s="808"/>
      <c r="AL31" s="808"/>
      <c r="AM31" s="808"/>
      <c r="AN31" s="808"/>
      <c r="AO31" s="808"/>
      <c r="AP31" s="808"/>
      <c r="AQ31" s="808"/>
      <c r="AR31" s="808"/>
      <c r="AS31" s="808"/>
      <c r="AT31" s="808"/>
      <c r="AU31" s="808"/>
      <c r="AV31" s="808"/>
      <c r="AW31" s="808"/>
      <c r="AX31" s="808"/>
      <c r="AY31" s="808"/>
      <c r="AZ31" s="808"/>
      <c r="BA31" s="808"/>
      <c r="BB31" s="808"/>
      <c r="BC31" s="808"/>
      <c r="BD31" s="808"/>
      <c r="BE31" s="808"/>
      <c r="BF31" s="808"/>
      <c r="BG31" s="808"/>
      <c r="BH31" s="808"/>
      <c r="BI31" s="808"/>
      <c r="BJ31" s="808"/>
      <c r="BK31" s="808"/>
      <c r="BL31" s="808"/>
      <c r="BM31" s="808"/>
      <c r="BN31" s="808"/>
      <c r="BO31" s="808"/>
      <c r="BP31" s="808"/>
      <c r="BQ31" s="808"/>
      <c r="BR31" s="808"/>
      <c r="BS31" s="808"/>
      <c r="BT31" s="808"/>
      <c r="BU31" s="808"/>
      <c r="BV31" s="808"/>
      <c r="BW31" s="808"/>
      <c r="BX31" s="808"/>
      <c r="BY31" s="808"/>
      <c r="BZ31" s="808"/>
      <c r="CA31" s="808"/>
      <c r="CB31" s="808"/>
      <c r="CC31" s="808"/>
      <c r="CD31" s="808"/>
      <c r="CE31" s="808"/>
      <c r="CF31" s="808"/>
    </row>
    <row r="32" spans="1:84" ht="12.75" customHeight="1">
      <c r="A32" s="808"/>
      <c r="B32" s="808"/>
      <c r="C32" s="808"/>
      <c r="D32" s="808"/>
      <c r="E32" s="808"/>
      <c r="F32" s="808"/>
      <c r="G32" s="808"/>
      <c r="H32" s="808"/>
      <c r="I32" s="808"/>
      <c r="J32" s="808"/>
      <c r="K32" s="808"/>
      <c r="L32" s="808"/>
      <c r="M32" s="808"/>
      <c r="N32" s="808"/>
      <c r="O32" s="808"/>
      <c r="P32" s="808"/>
      <c r="Q32" s="808"/>
      <c r="R32" s="808"/>
      <c r="S32" s="808"/>
      <c r="T32" s="808"/>
      <c r="U32" s="808"/>
      <c r="V32" s="808"/>
      <c r="W32" s="808"/>
      <c r="X32" s="808"/>
      <c r="Y32" s="808"/>
      <c r="Z32" s="808"/>
      <c r="AA32" s="808"/>
      <c r="AB32" s="808"/>
      <c r="AC32" s="808"/>
      <c r="AD32" s="808"/>
      <c r="AE32" s="808"/>
      <c r="AF32" s="808"/>
      <c r="AG32" s="808"/>
      <c r="AH32" s="808"/>
      <c r="AI32" s="808"/>
      <c r="AJ32" s="808"/>
      <c r="AK32" s="808"/>
      <c r="AL32" s="808"/>
      <c r="AM32" s="808"/>
      <c r="AN32" s="808"/>
      <c r="AO32" s="808"/>
      <c r="AP32" s="808"/>
      <c r="AQ32" s="808"/>
      <c r="AR32" s="808"/>
      <c r="AS32" s="808"/>
      <c r="AT32" s="808"/>
      <c r="AU32" s="808"/>
      <c r="AV32" s="808"/>
      <c r="AW32" s="808"/>
      <c r="AX32" s="808"/>
      <c r="AY32" s="808"/>
      <c r="AZ32" s="808"/>
      <c r="BA32" s="808"/>
      <c r="BB32" s="808"/>
      <c r="BC32" s="808"/>
      <c r="BD32" s="808"/>
      <c r="BE32" s="808"/>
      <c r="BF32" s="808"/>
      <c r="BG32" s="808"/>
      <c r="BH32" s="808"/>
      <c r="BI32" s="808"/>
      <c r="BJ32" s="808"/>
      <c r="BK32" s="808"/>
      <c r="BL32" s="808"/>
      <c r="BM32" s="808"/>
      <c r="BN32" s="808"/>
      <c r="BO32" s="808"/>
      <c r="BP32" s="808"/>
      <c r="BQ32" s="808"/>
      <c r="BR32" s="808"/>
      <c r="BS32" s="808"/>
      <c r="BT32" s="808"/>
      <c r="BU32" s="808"/>
      <c r="BV32" s="808"/>
      <c r="BW32" s="808"/>
      <c r="BX32" s="808"/>
      <c r="BY32" s="808"/>
      <c r="BZ32" s="808"/>
      <c r="CA32" s="808"/>
      <c r="CB32" s="808"/>
      <c r="CC32" s="808"/>
      <c r="CD32" s="808"/>
      <c r="CE32" s="808"/>
      <c r="CF32" s="808"/>
    </row>
    <row r="33" spans="1:84" ht="12.75" customHeight="1">
      <c r="A33" s="808"/>
      <c r="B33" s="808"/>
      <c r="C33" s="808"/>
      <c r="D33" s="808"/>
      <c r="E33" s="808"/>
      <c r="F33" s="808"/>
      <c r="G33" s="808"/>
      <c r="H33" s="808"/>
      <c r="I33" s="808"/>
      <c r="J33" s="808"/>
      <c r="K33" s="808"/>
      <c r="L33" s="808"/>
      <c r="M33" s="808"/>
      <c r="N33" s="808"/>
      <c r="O33" s="808"/>
      <c r="P33" s="808"/>
      <c r="Q33" s="808"/>
      <c r="R33" s="808"/>
      <c r="S33" s="808"/>
      <c r="T33" s="808"/>
      <c r="U33" s="808"/>
      <c r="V33" s="808"/>
      <c r="W33" s="808"/>
      <c r="X33" s="808"/>
      <c r="Y33" s="808"/>
      <c r="Z33" s="808"/>
      <c r="AA33" s="808"/>
      <c r="AB33" s="808"/>
      <c r="AC33" s="808"/>
      <c r="AD33" s="808"/>
      <c r="AE33" s="808"/>
      <c r="AF33" s="808"/>
      <c r="AG33" s="808"/>
      <c r="AH33" s="808"/>
      <c r="AI33" s="808"/>
      <c r="AJ33" s="808"/>
      <c r="AK33" s="808"/>
      <c r="AL33" s="808"/>
      <c r="AM33" s="808"/>
      <c r="AN33" s="808"/>
      <c r="AO33" s="808"/>
      <c r="AP33" s="808"/>
      <c r="AQ33" s="808"/>
      <c r="AR33" s="808"/>
      <c r="AS33" s="808"/>
      <c r="AT33" s="808"/>
      <c r="AU33" s="808"/>
      <c r="AV33" s="808"/>
      <c r="AW33" s="808"/>
      <c r="AX33" s="808"/>
      <c r="AY33" s="808"/>
      <c r="AZ33" s="808"/>
      <c r="BA33" s="808"/>
      <c r="BB33" s="808"/>
      <c r="BC33" s="808"/>
      <c r="BD33" s="808"/>
      <c r="BE33" s="808"/>
      <c r="BF33" s="808"/>
      <c r="BG33" s="808"/>
      <c r="BH33" s="808"/>
      <c r="BI33" s="808"/>
      <c r="BJ33" s="808"/>
      <c r="BK33" s="808"/>
      <c r="BL33" s="808"/>
      <c r="BM33" s="808"/>
      <c r="BN33" s="808"/>
      <c r="BO33" s="808"/>
      <c r="BP33" s="808"/>
      <c r="BQ33" s="808"/>
      <c r="BR33" s="808"/>
      <c r="BS33" s="808"/>
      <c r="BT33" s="808"/>
      <c r="BU33" s="808"/>
      <c r="BV33" s="808"/>
      <c r="BW33" s="808"/>
      <c r="BX33" s="808"/>
      <c r="BY33" s="808"/>
      <c r="BZ33" s="808"/>
      <c r="CA33" s="808"/>
      <c r="CB33" s="808"/>
      <c r="CC33" s="808"/>
      <c r="CD33" s="808"/>
      <c r="CE33" s="808"/>
      <c r="CF33" s="808"/>
    </row>
    <row r="34" spans="1:84" ht="12.75" customHeight="1">
      <c r="A34" s="808"/>
      <c r="B34" s="808"/>
      <c r="C34" s="808"/>
      <c r="D34" s="808"/>
      <c r="E34" s="808"/>
      <c r="F34" s="808"/>
      <c r="G34" s="808"/>
      <c r="H34" s="808"/>
      <c r="I34" s="808"/>
      <c r="J34" s="808"/>
      <c r="K34" s="808"/>
      <c r="L34" s="808"/>
      <c r="M34" s="808"/>
      <c r="N34" s="808"/>
      <c r="O34" s="808"/>
      <c r="P34" s="808"/>
      <c r="Q34" s="808"/>
      <c r="R34" s="808"/>
      <c r="S34" s="808"/>
      <c r="T34" s="808"/>
      <c r="U34" s="808"/>
      <c r="V34" s="808"/>
      <c r="W34" s="808"/>
      <c r="X34" s="808"/>
      <c r="Y34" s="808"/>
      <c r="Z34" s="808"/>
      <c r="AA34" s="808"/>
      <c r="AB34" s="808"/>
      <c r="AC34" s="808"/>
      <c r="AD34" s="808"/>
      <c r="AE34" s="808"/>
      <c r="AF34" s="808"/>
      <c r="AG34" s="808"/>
      <c r="AH34" s="808"/>
      <c r="AI34" s="808"/>
      <c r="AJ34" s="808"/>
      <c r="AK34" s="808"/>
      <c r="AL34" s="808"/>
      <c r="AM34" s="808"/>
      <c r="AN34" s="808"/>
      <c r="AO34" s="808"/>
      <c r="AP34" s="808"/>
      <c r="AQ34" s="808"/>
      <c r="AR34" s="808"/>
      <c r="AS34" s="808"/>
      <c r="AT34" s="808"/>
      <c r="AU34" s="808"/>
      <c r="AV34" s="808"/>
      <c r="AW34" s="808"/>
      <c r="AX34" s="808"/>
      <c r="AY34" s="808"/>
      <c r="AZ34" s="808"/>
      <c r="BA34" s="808"/>
      <c r="BB34" s="808"/>
      <c r="BC34" s="808"/>
      <c r="BD34" s="808"/>
      <c r="BE34" s="808"/>
      <c r="BF34" s="808"/>
      <c r="BG34" s="808"/>
      <c r="BH34" s="808"/>
      <c r="BI34" s="808"/>
      <c r="BJ34" s="808"/>
      <c r="BK34" s="808"/>
      <c r="BL34" s="808"/>
      <c r="BM34" s="808"/>
      <c r="BN34" s="808"/>
      <c r="BO34" s="808"/>
      <c r="BP34" s="808"/>
      <c r="BQ34" s="808"/>
      <c r="BR34" s="808"/>
      <c r="BS34" s="808"/>
      <c r="BT34" s="808"/>
      <c r="BU34" s="808"/>
      <c r="BV34" s="808"/>
      <c r="BW34" s="808"/>
      <c r="BX34" s="808"/>
      <c r="BY34" s="808"/>
      <c r="BZ34" s="808"/>
      <c r="CA34" s="808"/>
      <c r="CB34" s="808"/>
      <c r="CC34" s="808"/>
      <c r="CD34" s="808"/>
      <c r="CE34" s="808"/>
      <c r="CF34" s="808"/>
    </row>
    <row r="35" spans="1:84" ht="12.75" customHeight="1">
      <c r="A35" s="808"/>
      <c r="B35" s="808"/>
      <c r="C35" s="808"/>
      <c r="D35" s="808"/>
      <c r="E35" s="808"/>
      <c r="F35" s="808"/>
      <c r="G35" s="808"/>
      <c r="H35" s="808"/>
      <c r="I35" s="808"/>
      <c r="J35" s="808"/>
      <c r="K35" s="808"/>
      <c r="L35" s="808"/>
      <c r="M35" s="808"/>
      <c r="N35" s="808"/>
      <c r="O35" s="808"/>
      <c r="P35" s="808"/>
      <c r="Q35" s="808"/>
      <c r="R35" s="808"/>
      <c r="S35" s="808"/>
      <c r="T35" s="808"/>
      <c r="U35" s="808"/>
      <c r="V35" s="808"/>
      <c r="W35" s="808"/>
      <c r="X35" s="808"/>
      <c r="Y35" s="808"/>
      <c r="Z35" s="808"/>
      <c r="AA35" s="808"/>
      <c r="AB35" s="808"/>
      <c r="AC35" s="808"/>
      <c r="AD35" s="808"/>
      <c r="AE35" s="808"/>
      <c r="AF35" s="808"/>
      <c r="AG35" s="808"/>
      <c r="AH35" s="808"/>
      <c r="AI35" s="808"/>
      <c r="AJ35" s="808"/>
      <c r="AK35" s="808"/>
      <c r="AL35" s="808"/>
      <c r="AM35" s="808"/>
      <c r="AN35" s="808"/>
      <c r="AO35" s="808"/>
      <c r="AP35" s="808"/>
      <c r="AQ35" s="808"/>
      <c r="AR35" s="808"/>
      <c r="AS35" s="808"/>
      <c r="AT35" s="808"/>
      <c r="AU35" s="808"/>
      <c r="AV35" s="808"/>
      <c r="AW35" s="808"/>
      <c r="AX35" s="808"/>
      <c r="AY35" s="808"/>
      <c r="AZ35" s="808"/>
      <c r="BA35" s="808"/>
      <c r="BB35" s="808"/>
      <c r="BC35" s="808"/>
      <c r="BD35" s="808"/>
      <c r="BE35" s="808"/>
      <c r="BF35" s="808"/>
      <c r="BG35" s="808"/>
      <c r="BH35" s="808"/>
      <c r="BI35" s="808"/>
      <c r="BJ35" s="808"/>
      <c r="BK35" s="808"/>
      <c r="BL35" s="808"/>
      <c r="BM35" s="808"/>
      <c r="BN35" s="808"/>
      <c r="BO35" s="808"/>
      <c r="BP35" s="808"/>
      <c r="BQ35" s="808"/>
      <c r="BR35" s="808"/>
      <c r="BS35" s="808"/>
      <c r="BT35" s="808"/>
      <c r="BU35" s="808"/>
      <c r="BV35" s="808"/>
      <c r="BW35" s="808"/>
      <c r="BX35" s="808"/>
      <c r="BY35" s="808"/>
      <c r="BZ35" s="808"/>
      <c r="CA35" s="808"/>
      <c r="CB35" s="808"/>
      <c r="CC35" s="808"/>
      <c r="CD35" s="808"/>
      <c r="CE35" s="808"/>
      <c r="CF35" s="808"/>
    </row>
    <row r="36" spans="1:84" ht="12.75" customHeight="1">
      <c r="A36" s="808"/>
      <c r="B36" s="808"/>
      <c r="C36" s="808"/>
      <c r="D36" s="808"/>
      <c r="E36" s="808"/>
      <c r="F36" s="808"/>
      <c r="G36" s="808"/>
      <c r="H36" s="808"/>
      <c r="I36" s="808"/>
      <c r="J36" s="808"/>
      <c r="K36" s="808"/>
      <c r="L36" s="808"/>
      <c r="M36" s="808"/>
      <c r="N36" s="808"/>
      <c r="O36" s="808"/>
      <c r="P36" s="808"/>
      <c r="Q36" s="808"/>
      <c r="R36" s="808"/>
      <c r="S36" s="808"/>
      <c r="T36" s="808"/>
      <c r="U36" s="808"/>
      <c r="V36" s="808"/>
      <c r="W36" s="808"/>
      <c r="X36" s="808"/>
      <c r="Y36" s="808"/>
      <c r="Z36" s="808"/>
      <c r="AA36" s="808"/>
      <c r="AB36" s="808"/>
      <c r="AC36" s="808"/>
      <c r="AD36" s="808"/>
      <c r="AE36" s="808"/>
      <c r="AF36" s="808"/>
      <c r="AG36" s="808"/>
      <c r="AH36" s="808"/>
      <c r="AI36" s="808"/>
      <c r="AJ36" s="808"/>
      <c r="AK36" s="808"/>
      <c r="AL36" s="808"/>
      <c r="AM36" s="808"/>
      <c r="AN36" s="808"/>
      <c r="AO36" s="808"/>
      <c r="AP36" s="808"/>
      <c r="AQ36" s="808"/>
      <c r="AR36" s="808"/>
      <c r="AS36" s="808"/>
      <c r="AT36" s="808"/>
      <c r="AU36" s="808"/>
      <c r="AV36" s="808"/>
      <c r="AW36" s="808"/>
      <c r="AX36" s="808"/>
      <c r="AY36" s="808"/>
      <c r="AZ36" s="808"/>
      <c r="BA36" s="808"/>
      <c r="BB36" s="808"/>
      <c r="BC36" s="808"/>
      <c r="BD36" s="808"/>
      <c r="BE36" s="808"/>
      <c r="BF36" s="808"/>
      <c r="BG36" s="808"/>
      <c r="BH36" s="808"/>
      <c r="BI36" s="808"/>
      <c r="BJ36" s="808"/>
      <c r="BK36" s="808"/>
      <c r="BL36" s="808"/>
      <c r="BM36" s="808"/>
      <c r="BN36" s="808"/>
      <c r="BO36" s="808"/>
      <c r="BP36" s="808"/>
      <c r="BQ36" s="808"/>
      <c r="BR36" s="808"/>
      <c r="BS36" s="808"/>
      <c r="BT36" s="808"/>
      <c r="BU36" s="808"/>
      <c r="BV36" s="808"/>
      <c r="BW36" s="808"/>
      <c r="BX36" s="808"/>
      <c r="BY36" s="808"/>
      <c r="BZ36" s="808"/>
      <c r="CA36" s="808"/>
      <c r="CB36" s="808"/>
      <c r="CC36" s="808"/>
      <c r="CD36" s="808"/>
      <c r="CE36" s="808"/>
      <c r="CF36" s="808"/>
    </row>
    <row r="37" spans="1:84" ht="12.75" customHeight="1">
      <c r="A37" s="808"/>
      <c r="B37" s="808"/>
      <c r="C37" s="808"/>
      <c r="D37" s="808"/>
      <c r="E37" s="808"/>
      <c r="F37" s="808"/>
      <c r="G37" s="808"/>
      <c r="H37" s="808"/>
      <c r="I37" s="808"/>
      <c r="J37" s="808"/>
      <c r="K37" s="808"/>
      <c r="L37" s="808"/>
      <c r="M37" s="808"/>
      <c r="N37" s="808"/>
      <c r="O37" s="808"/>
      <c r="P37" s="808"/>
      <c r="Q37" s="808"/>
      <c r="R37" s="808"/>
      <c r="S37" s="808"/>
      <c r="T37" s="808"/>
      <c r="U37" s="808"/>
      <c r="V37" s="808"/>
      <c r="W37" s="808"/>
      <c r="X37" s="808"/>
      <c r="Y37" s="808"/>
      <c r="Z37" s="808"/>
      <c r="AA37" s="808"/>
      <c r="AB37" s="808"/>
      <c r="AC37" s="808"/>
      <c r="AD37" s="808"/>
      <c r="AE37" s="808"/>
      <c r="AF37" s="808"/>
      <c r="AG37" s="808"/>
      <c r="AH37" s="808"/>
      <c r="AI37" s="808"/>
      <c r="AJ37" s="808"/>
      <c r="AK37" s="808"/>
      <c r="AL37" s="808"/>
      <c r="AM37" s="808"/>
      <c r="AN37" s="808"/>
      <c r="AO37" s="808"/>
      <c r="AP37" s="808"/>
      <c r="AQ37" s="808"/>
      <c r="AR37" s="808"/>
      <c r="AS37" s="808"/>
      <c r="AT37" s="808"/>
      <c r="AU37" s="808"/>
      <c r="AV37" s="808"/>
      <c r="AW37" s="808"/>
      <c r="AX37" s="808"/>
      <c r="AY37" s="808"/>
      <c r="AZ37" s="808"/>
      <c r="BA37" s="808"/>
      <c r="BB37" s="808"/>
      <c r="BC37" s="808"/>
      <c r="BD37" s="808"/>
      <c r="BE37" s="808"/>
      <c r="BF37" s="808"/>
      <c r="BG37" s="808"/>
      <c r="BH37" s="808"/>
      <c r="BI37" s="808"/>
      <c r="BJ37" s="808"/>
      <c r="BK37" s="808"/>
      <c r="BL37" s="808"/>
      <c r="BM37" s="808"/>
      <c r="BN37" s="808"/>
      <c r="BO37" s="808"/>
      <c r="BP37" s="808"/>
      <c r="BQ37" s="808"/>
      <c r="BR37" s="808"/>
      <c r="BS37" s="808"/>
      <c r="BT37" s="808"/>
      <c r="BU37" s="808"/>
      <c r="BV37" s="808"/>
      <c r="BW37" s="808"/>
      <c r="BX37" s="808"/>
      <c r="BY37" s="808"/>
      <c r="BZ37" s="808"/>
      <c r="CA37" s="808"/>
      <c r="CB37" s="808"/>
      <c r="CC37" s="808"/>
      <c r="CD37" s="808"/>
      <c r="CE37" s="808"/>
      <c r="CF37" s="808"/>
    </row>
    <row r="38" spans="1:84" ht="12.75" customHeight="1">
      <c r="A38" s="808"/>
      <c r="B38" s="808"/>
      <c r="C38" s="808"/>
      <c r="D38" s="808"/>
      <c r="E38" s="808"/>
      <c r="F38" s="808"/>
      <c r="G38" s="808"/>
      <c r="H38" s="808"/>
      <c r="I38" s="808"/>
      <c r="J38" s="808"/>
      <c r="K38" s="808"/>
      <c r="L38" s="808"/>
      <c r="M38" s="808"/>
      <c r="N38" s="808"/>
      <c r="O38" s="808"/>
      <c r="P38" s="808"/>
      <c r="Q38" s="808"/>
      <c r="R38" s="808"/>
      <c r="S38" s="808"/>
      <c r="T38" s="808"/>
      <c r="U38" s="808"/>
      <c r="V38" s="808"/>
      <c r="W38" s="808"/>
      <c r="X38" s="808"/>
      <c r="Y38" s="808"/>
      <c r="Z38" s="808"/>
      <c r="AA38" s="808"/>
      <c r="AB38" s="808"/>
      <c r="AC38" s="808"/>
      <c r="AD38" s="808"/>
      <c r="AE38" s="808"/>
      <c r="AF38" s="808"/>
      <c r="AG38" s="808"/>
      <c r="AH38" s="808"/>
      <c r="AI38" s="808"/>
      <c r="AJ38" s="808"/>
      <c r="AK38" s="808"/>
      <c r="AL38" s="808"/>
      <c r="AM38" s="808"/>
      <c r="AN38" s="808"/>
      <c r="AO38" s="808"/>
      <c r="AP38" s="808"/>
      <c r="AQ38" s="808"/>
      <c r="AR38" s="808"/>
      <c r="AS38" s="808"/>
      <c r="AT38" s="808"/>
      <c r="AU38" s="808"/>
      <c r="AV38" s="808"/>
      <c r="AW38" s="808"/>
      <c r="AX38" s="808"/>
      <c r="AY38" s="808"/>
      <c r="AZ38" s="808"/>
      <c r="BA38" s="808"/>
      <c r="BB38" s="808"/>
      <c r="BC38" s="808"/>
      <c r="BD38" s="808"/>
      <c r="BE38" s="808"/>
      <c r="BF38" s="808"/>
      <c r="BG38" s="808"/>
      <c r="BH38" s="808"/>
      <c r="BI38" s="808"/>
      <c r="BJ38" s="808"/>
      <c r="BK38" s="808"/>
      <c r="BL38" s="808"/>
      <c r="BM38" s="808"/>
      <c r="BN38" s="808"/>
      <c r="BO38" s="808"/>
      <c r="BP38" s="808"/>
      <c r="BQ38" s="808"/>
      <c r="BR38" s="808"/>
      <c r="BS38" s="808"/>
      <c r="BT38" s="808"/>
      <c r="BU38" s="808"/>
      <c r="BV38" s="808"/>
      <c r="BW38" s="808"/>
      <c r="BX38" s="808"/>
      <c r="BY38" s="808"/>
      <c r="BZ38" s="808"/>
      <c r="CA38" s="808"/>
      <c r="CB38" s="808"/>
      <c r="CC38" s="808"/>
      <c r="CD38" s="808"/>
      <c r="CE38" s="808"/>
      <c r="CF38" s="808"/>
    </row>
    <row r="39" spans="1:84" ht="12.75" customHeight="1">
      <c r="A39" s="808"/>
      <c r="B39" s="808"/>
      <c r="C39" s="808"/>
      <c r="D39" s="808"/>
      <c r="E39" s="808"/>
      <c r="F39" s="808"/>
      <c r="G39" s="808"/>
      <c r="H39" s="808"/>
      <c r="I39" s="808"/>
      <c r="J39" s="808"/>
      <c r="K39" s="808"/>
      <c r="L39" s="808"/>
      <c r="M39" s="808"/>
      <c r="N39" s="808"/>
      <c r="O39" s="808"/>
      <c r="P39" s="808"/>
      <c r="Q39" s="808"/>
      <c r="R39" s="808"/>
      <c r="S39" s="808"/>
      <c r="T39" s="808"/>
      <c r="U39" s="808"/>
      <c r="V39" s="808"/>
      <c r="W39" s="808"/>
      <c r="X39" s="808"/>
      <c r="Y39" s="808"/>
      <c r="Z39" s="808"/>
      <c r="AA39" s="808"/>
      <c r="AB39" s="808"/>
      <c r="AC39" s="808"/>
      <c r="AD39" s="808"/>
      <c r="AE39" s="808"/>
      <c r="AF39" s="808"/>
      <c r="AG39" s="808"/>
      <c r="AH39" s="808"/>
      <c r="AI39" s="808"/>
      <c r="AJ39" s="808"/>
      <c r="AK39" s="808"/>
      <c r="AL39" s="808"/>
      <c r="AM39" s="808"/>
      <c r="AN39" s="808"/>
      <c r="AO39" s="808"/>
      <c r="AP39" s="808"/>
      <c r="AQ39" s="808"/>
      <c r="AR39" s="808"/>
      <c r="AS39" s="808"/>
      <c r="AT39" s="808"/>
      <c r="AU39" s="808"/>
      <c r="AV39" s="808"/>
      <c r="AW39" s="808"/>
      <c r="AX39" s="808"/>
      <c r="AY39" s="808"/>
      <c r="AZ39" s="808"/>
      <c r="BA39" s="808"/>
      <c r="BB39" s="808"/>
      <c r="BC39" s="808"/>
      <c r="BD39" s="808"/>
      <c r="BE39" s="808"/>
      <c r="BF39" s="808"/>
      <c r="BG39" s="808"/>
      <c r="BH39" s="808"/>
      <c r="BI39" s="808"/>
      <c r="BJ39" s="808"/>
      <c r="BK39" s="808"/>
      <c r="BL39" s="808"/>
      <c r="BM39" s="808"/>
      <c r="BN39" s="808"/>
      <c r="BO39" s="808"/>
      <c r="BP39" s="808"/>
      <c r="BQ39" s="808"/>
      <c r="BR39" s="808"/>
      <c r="BS39" s="808"/>
      <c r="BT39" s="808"/>
      <c r="BU39" s="808"/>
      <c r="BV39" s="808"/>
      <c r="BW39" s="808"/>
      <c r="BX39" s="808"/>
      <c r="BY39" s="808"/>
      <c r="BZ39" s="808"/>
      <c r="CA39" s="808"/>
      <c r="CB39" s="808"/>
      <c r="CC39" s="808"/>
      <c r="CD39" s="808"/>
      <c r="CE39" s="808"/>
      <c r="CF39" s="808"/>
    </row>
    <row r="40" spans="1:84" ht="12.75" customHeight="1">
      <c r="A40" s="808"/>
      <c r="B40" s="808"/>
      <c r="C40" s="808"/>
      <c r="D40" s="808"/>
      <c r="E40" s="808"/>
      <c r="F40" s="808"/>
      <c r="G40" s="808"/>
      <c r="H40" s="808"/>
      <c r="I40" s="808"/>
      <c r="J40" s="808"/>
      <c r="K40" s="808"/>
      <c r="L40" s="808"/>
      <c r="M40" s="808"/>
      <c r="N40" s="808"/>
      <c r="O40" s="808"/>
      <c r="P40" s="808"/>
      <c r="Q40" s="808"/>
      <c r="R40" s="808"/>
      <c r="S40" s="808"/>
      <c r="T40" s="808"/>
      <c r="U40" s="808"/>
      <c r="V40" s="808"/>
      <c r="W40" s="808"/>
      <c r="X40" s="808"/>
      <c r="Y40" s="808"/>
      <c r="Z40" s="808"/>
      <c r="AA40" s="808"/>
      <c r="AB40" s="808"/>
      <c r="AC40" s="808"/>
      <c r="AD40" s="808"/>
      <c r="AE40" s="808"/>
      <c r="AF40" s="808"/>
      <c r="AG40" s="808"/>
      <c r="AH40" s="808"/>
      <c r="AI40" s="808"/>
      <c r="AJ40" s="808"/>
      <c r="AK40" s="808"/>
      <c r="AL40" s="808"/>
      <c r="AM40" s="808"/>
      <c r="AN40" s="808"/>
      <c r="AO40" s="808"/>
      <c r="AP40" s="808"/>
      <c r="AQ40" s="808"/>
      <c r="AR40" s="808"/>
      <c r="AS40" s="808"/>
      <c r="AT40" s="808"/>
      <c r="AU40" s="808"/>
      <c r="AV40" s="808"/>
      <c r="AW40" s="808"/>
      <c r="AX40" s="808"/>
      <c r="AY40" s="808"/>
      <c r="AZ40" s="808"/>
      <c r="BA40" s="808"/>
      <c r="BB40" s="808"/>
      <c r="BC40" s="808"/>
      <c r="BD40" s="808"/>
      <c r="BE40" s="808"/>
      <c r="BF40" s="808"/>
      <c r="BG40" s="808"/>
      <c r="BH40" s="808"/>
      <c r="BI40" s="808"/>
      <c r="BJ40" s="808"/>
      <c r="BK40" s="808"/>
      <c r="BL40" s="808"/>
      <c r="BM40" s="808"/>
      <c r="BN40" s="808"/>
      <c r="BO40" s="808"/>
      <c r="BP40" s="808"/>
      <c r="BQ40" s="808"/>
      <c r="BR40" s="808"/>
      <c r="BS40" s="808"/>
      <c r="BT40" s="808"/>
      <c r="BU40" s="808"/>
      <c r="BV40" s="808"/>
      <c r="BW40" s="808"/>
      <c r="BX40" s="808"/>
      <c r="BY40" s="808"/>
      <c r="BZ40" s="808"/>
      <c r="CA40" s="808"/>
      <c r="CB40" s="808"/>
      <c r="CC40" s="808"/>
      <c r="CD40" s="808"/>
      <c r="CE40" s="808"/>
      <c r="CF40" s="808"/>
    </row>
    <row r="41" spans="1:84" ht="12.75" customHeight="1">
      <c r="A41" s="808"/>
      <c r="B41" s="808"/>
      <c r="C41" s="808"/>
      <c r="D41" s="808"/>
      <c r="E41" s="808"/>
      <c r="F41" s="808"/>
      <c r="G41" s="808"/>
      <c r="H41" s="808"/>
      <c r="I41" s="808"/>
      <c r="J41" s="808"/>
      <c r="K41" s="808"/>
      <c r="L41" s="808"/>
      <c r="M41" s="808"/>
      <c r="N41" s="808"/>
      <c r="O41" s="808"/>
      <c r="P41" s="808"/>
      <c r="Q41" s="808"/>
      <c r="R41" s="808"/>
      <c r="S41" s="808"/>
      <c r="T41" s="808"/>
      <c r="U41" s="808"/>
      <c r="V41" s="808"/>
      <c r="W41" s="808"/>
      <c r="X41" s="808"/>
      <c r="Y41" s="808"/>
      <c r="Z41" s="808"/>
      <c r="AA41" s="808"/>
      <c r="AB41" s="808"/>
      <c r="AC41" s="808"/>
      <c r="AD41" s="808"/>
      <c r="AE41" s="808"/>
      <c r="AF41" s="808"/>
      <c r="AG41" s="808"/>
      <c r="AH41" s="808"/>
      <c r="AI41" s="808"/>
      <c r="AJ41" s="808"/>
      <c r="AK41" s="808"/>
      <c r="AL41" s="808"/>
      <c r="AM41" s="808"/>
      <c r="AN41" s="808"/>
      <c r="AO41" s="808"/>
      <c r="AP41" s="808"/>
      <c r="AQ41" s="808"/>
      <c r="AR41" s="808"/>
      <c r="AS41" s="808"/>
      <c r="AT41" s="808"/>
      <c r="AU41" s="808"/>
      <c r="AV41" s="808"/>
      <c r="AW41" s="808"/>
      <c r="AX41" s="808"/>
      <c r="AY41" s="808"/>
      <c r="AZ41" s="808"/>
      <c r="BA41" s="808"/>
      <c r="BB41" s="808"/>
      <c r="BC41" s="808"/>
      <c r="BD41" s="808"/>
      <c r="BE41" s="808"/>
      <c r="BF41" s="808"/>
      <c r="BG41" s="808"/>
      <c r="BH41" s="808"/>
      <c r="BI41" s="808"/>
      <c r="BJ41" s="808"/>
      <c r="BK41" s="808"/>
      <c r="BL41" s="808"/>
      <c r="BM41" s="808"/>
      <c r="BN41" s="808"/>
      <c r="BO41" s="808"/>
      <c r="BP41" s="808"/>
      <c r="BQ41" s="808"/>
      <c r="BR41" s="808"/>
      <c r="BS41" s="808"/>
      <c r="BT41" s="808"/>
      <c r="BU41" s="808"/>
      <c r="BV41" s="808"/>
      <c r="BW41" s="808"/>
      <c r="BX41" s="808"/>
      <c r="BY41" s="808"/>
      <c r="BZ41" s="808"/>
      <c r="CA41" s="808"/>
      <c r="CB41" s="808"/>
      <c r="CC41" s="808"/>
      <c r="CD41" s="808"/>
      <c r="CE41" s="808"/>
      <c r="CF41" s="808"/>
    </row>
    <row r="42" spans="1:84" ht="12.75" customHeight="1">
      <c r="A42" s="808"/>
      <c r="B42" s="808"/>
      <c r="C42" s="808"/>
      <c r="D42" s="808"/>
      <c r="E42" s="808"/>
      <c r="F42" s="808"/>
      <c r="G42" s="808"/>
      <c r="H42" s="808"/>
      <c r="I42" s="808"/>
      <c r="J42" s="808"/>
      <c r="K42" s="808"/>
      <c r="L42" s="808"/>
      <c r="M42" s="808"/>
      <c r="N42" s="808"/>
      <c r="O42" s="808"/>
      <c r="P42" s="808"/>
      <c r="Q42" s="808"/>
      <c r="R42" s="808"/>
      <c r="S42" s="808"/>
      <c r="T42" s="808"/>
      <c r="U42" s="808"/>
      <c r="V42" s="808"/>
      <c r="W42" s="808"/>
      <c r="X42" s="808"/>
      <c r="Y42" s="808"/>
      <c r="Z42" s="808"/>
      <c r="AA42" s="808"/>
      <c r="AB42" s="808"/>
      <c r="AC42" s="808"/>
      <c r="AD42" s="808"/>
      <c r="AE42" s="808"/>
      <c r="AF42" s="808"/>
      <c r="AG42" s="808"/>
      <c r="AH42" s="808"/>
      <c r="AI42" s="808"/>
      <c r="AJ42" s="808"/>
      <c r="AK42" s="808"/>
      <c r="AL42" s="808"/>
      <c r="AM42" s="808"/>
      <c r="AN42" s="808"/>
      <c r="AO42" s="808"/>
      <c r="AP42" s="808"/>
      <c r="AQ42" s="808"/>
      <c r="AR42" s="808"/>
      <c r="AS42" s="808"/>
      <c r="AT42" s="808"/>
      <c r="AU42" s="808"/>
      <c r="AV42" s="808"/>
      <c r="AW42" s="808"/>
      <c r="AX42" s="808"/>
      <c r="AY42" s="808"/>
      <c r="AZ42" s="808"/>
      <c r="BA42" s="808"/>
      <c r="BB42" s="808"/>
      <c r="BC42" s="808"/>
      <c r="BD42" s="808"/>
      <c r="BE42" s="808"/>
      <c r="BF42" s="808"/>
      <c r="BG42" s="808"/>
      <c r="BH42" s="808"/>
      <c r="BI42" s="808"/>
      <c r="BJ42" s="808"/>
      <c r="BK42" s="808"/>
      <c r="BL42" s="808"/>
      <c r="BM42" s="808"/>
      <c r="BN42" s="808"/>
      <c r="BO42" s="808"/>
      <c r="BP42" s="808"/>
      <c r="BQ42" s="808"/>
      <c r="BR42" s="808"/>
      <c r="BS42" s="808"/>
      <c r="BT42" s="808"/>
      <c r="BU42" s="808"/>
      <c r="BV42" s="808"/>
      <c r="BW42" s="808"/>
      <c r="BX42" s="808"/>
      <c r="BY42" s="808"/>
      <c r="BZ42" s="808"/>
      <c r="CA42" s="808"/>
      <c r="CB42" s="808"/>
      <c r="CC42" s="808"/>
      <c r="CD42" s="808"/>
      <c r="CE42" s="808"/>
      <c r="CF42" s="808"/>
    </row>
    <row r="43" spans="1:84" ht="12.75" customHeight="1">
      <c r="A43" s="808"/>
      <c r="B43" s="808"/>
      <c r="C43" s="808"/>
      <c r="D43" s="808"/>
      <c r="E43" s="808"/>
      <c r="F43" s="808"/>
      <c r="G43" s="808"/>
      <c r="H43" s="808"/>
      <c r="I43" s="808"/>
      <c r="J43" s="808"/>
      <c r="K43" s="808"/>
      <c r="L43" s="808"/>
      <c r="M43" s="808"/>
      <c r="N43" s="808"/>
      <c r="O43" s="808"/>
      <c r="P43" s="808"/>
      <c r="Q43" s="808"/>
      <c r="R43" s="808"/>
      <c r="S43" s="808"/>
      <c r="T43" s="808"/>
      <c r="U43" s="808"/>
      <c r="V43" s="808"/>
      <c r="W43" s="808"/>
      <c r="X43" s="808"/>
      <c r="Y43" s="808"/>
      <c r="Z43" s="808"/>
      <c r="AA43" s="808"/>
      <c r="AB43" s="808"/>
      <c r="AC43" s="808"/>
      <c r="AD43" s="808"/>
      <c r="AE43" s="808"/>
      <c r="AF43" s="808"/>
      <c r="AG43" s="808"/>
      <c r="AH43" s="808"/>
      <c r="AI43" s="808"/>
      <c r="AJ43" s="808"/>
      <c r="AK43" s="808"/>
      <c r="AL43" s="808"/>
      <c r="AM43" s="808"/>
      <c r="AN43" s="808"/>
      <c r="AO43" s="808"/>
      <c r="AP43" s="808"/>
      <c r="AQ43" s="808"/>
      <c r="AR43" s="808"/>
      <c r="AS43" s="808"/>
      <c r="AT43" s="808"/>
      <c r="AU43" s="808"/>
      <c r="AV43" s="808"/>
      <c r="AW43" s="808"/>
      <c r="AX43" s="808"/>
      <c r="AY43" s="808"/>
      <c r="AZ43" s="808"/>
      <c r="BA43" s="808"/>
      <c r="BB43" s="808"/>
      <c r="BC43" s="808"/>
      <c r="BD43" s="808"/>
      <c r="BE43" s="808"/>
      <c r="BF43" s="808"/>
      <c r="BG43" s="808"/>
      <c r="BH43" s="808"/>
      <c r="BI43" s="808"/>
      <c r="BJ43" s="808"/>
      <c r="BK43" s="808"/>
      <c r="BL43" s="808"/>
      <c r="BM43" s="808"/>
      <c r="BN43" s="808"/>
      <c r="BO43" s="808"/>
      <c r="BP43" s="808"/>
      <c r="BQ43" s="808"/>
      <c r="BR43" s="808"/>
      <c r="BS43" s="808"/>
      <c r="BT43" s="808"/>
      <c r="BU43" s="808"/>
      <c r="BV43" s="808"/>
      <c r="BW43" s="808"/>
      <c r="BX43" s="808"/>
      <c r="BY43" s="808"/>
      <c r="BZ43" s="808"/>
      <c r="CA43" s="808"/>
      <c r="CB43" s="808"/>
      <c r="CC43" s="808"/>
      <c r="CD43" s="808"/>
      <c r="CE43" s="808"/>
      <c r="CF43" s="808"/>
    </row>
    <row r="44" spans="1:84" ht="12.75" customHeight="1">
      <c r="A44" s="808"/>
      <c r="B44" s="808"/>
      <c r="C44" s="808"/>
      <c r="D44" s="808"/>
      <c r="E44" s="808"/>
      <c r="F44" s="808"/>
      <c r="G44" s="808"/>
      <c r="H44" s="808"/>
      <c r="I44" s="808"/>
      <c r="J44" s="808"/>
      <c r="K44" s="808"/>
      <c r="L44" s="808"/>
      <c r="M44" s="808"/>
      <c r="N44" s="808"/>
      <c r="O44" s="808"/>
      <c r="P44" s="808"/>
      <c r="Q44" s="808"/>
      <c r="R44" s="808"/>
      <c r="S44" s="808"/>
      <c r="T44" s="808"/>
      <c r="U44" s="808"/>
      <c r="V44" s="808"/>
      <c r="W44" s="808"/>
      <c r="X44" s="808"/>
      <c r="Y44" s="808"/>
      <c r="Z44" s="808"/>
      <c r="AA44" s="808"/>
      <c r="AB44" s="808"/>
      <c r="AC44" s="808"/>
      <c r="AD44" s="808"/>
      <c r="AE44" s="808"/>
      <c r="AF44" s="808"/>
      <c r="AG44" s="808"/>
      <c r="AH44" s="808"/>
      <c r="AI44" s="808"/>
      <c r="AJ44" s="808"/>
      <c r="AK44" s="808"/>
      <c r="AL44" s="808"/>
      <c r="AM44" s="808"/>
      <c r="AN44" s="808"/>
      <c r="AO44" s="808"/>
      <c r="AP44" s="808"/>
      <c r="AQ44" s="808"/>
      <c r="AR44" s="808"/>
      <c r="AS44" s="808"/>
      <c r="AT44" s="808"/>
      <c r="AU44" s="808"/>
      <c r="AV44" s="808"/>
      <c r="AW44" s="808"/>
      <c r="AX44" s="808"/>
      <c r="AY44" s="808"/>
      <c r="AZ44" s="808"/>
      <c r="BA44" s="808"/>
      <c r="BB44" s="808"/>
      <c r="BC44" s="808"/>
      <c r="BD44" s="808"/>
      <c r="BE44" s="808"/>
      <c r="BF44" s="808"/>
      <c r="BG44" s="808"/>
      <c r="BH44" s="808"/>
      <c r="BI44" s="808"/>
      <c r="BJ44" s="808"/>
      <c r="BK44" s="808"/>
      <c r="BL44" s="808"/>
      <c r="BM44" s="808"/>
      <c r="BN44" s="808"/>
      <c r="BO44" s="808"/>
      <c r="BP44" s="808"/>
      <c r="BQ44" s="808"/>
      <c r="BR44" s="808"/>
      <c r="BS44" s="808"/>
      <c r="BT44" s="808"/>
      <c r="BU44" s="808"/>
      <c r="BV44" s="808"/>
      <c r="BW44" s="808"/>
      <c r="BX44" s="808"/>
      <c r="BY44" s="808"/>
      <c r="BZ44" s="808"/>
      <c r="CA44" s="808"/>
      <c r="CB44" s="808"/>
      <c r="CC44" s="808"/>
      <c r="CD44" s="808"/>
      <c r="CE44" s="808"/>
      <c r="CF44" s="808"/>
    </row>
    <row r="45" spans="1:84" ht="12.75" customHeight="1">
      <c r="A45" s="808"/>
      <c r="B45" s="808"/>
      <c r="C45" s="808"/>
      <c r="D45" s="808"/>
      <c r="E45" s="808"/>
      <c r="F45" s="808"/>
      <c r="G45" s="808"/>
      <c r="H45" s="808"/>
      <c r="I45" s="808"/>
      <c r="J45" s="808"/>
      <c r="K45" s="808"/>
      <c r="L45" s="808"/>
      <c r="M45" s="808"/>
      <c r="N45" s="808"/>
      <c r="O45" s="808"/>
      <c r="P45" s="808"/>
      <c r="Q45" s="808"/>
      <c r="R45" s="808"/>
      <c r="S45" s="808"/>
      <c r="T45" s="808"/>
      <c r="U45" s="808"/>
      <c r="V45" s="808"/>
      <c r="W45" s="808"/>
      <c r="X45" s="808"/>
      <c r="Y45" s="808"/>
      <c r="Z45" s="808"/>
      <c r="AA45" s="808"/>
      <c r="AB45" s="808"/>
      <c r="AC45" s="808"/>
      <c r="AD45" s="808"/>
      <c r="AE45" s="808"/>
      <c r="AF45" s="808"/>
      <c r="AG45" s="808"/>
      <c r="AH45" s="808"/>
      <c r="AI45" s="808"/>
      <c r="AJ45" s="808"/>
      <c r="AK45" s="808"/>
      <c r="AL45" s="808"/>
      <c r="AM45" s="808"/>
      <c r="AN45" s="808"/>
      <c r="AO45" s="808"/>
      <c r="AP45" s="808"/>
      <c r="AQ45" s="808"/>
      <c r="AR45" s="808"/>
      <c r="AS45" s="808"/>
      <c r="AT45" s="808"/>
      <c r="AU45" s="808"/>
      <c r="AV45" s="808"/>
      <c r="AW45" s="808"/>
      <c r="AX45" s="808"/>
      <c r="AY45" s="808"/>
      <c r="AZ45" s="808"/>
      <c r="BA45" s="808"/>
      <c r="BB45" s="808"/>
      <c r="BC45" s="808"/>
      <c r="BD45" s="808"/>
      <c r="BE45" s="808"/>
      <c r="BF45" s="808"/>
      <c r="BG45" s="808"/>
      <c r="BH45" s="808"/>
      <c r="BI45" s="808"/>
      <c r="BJ45" s="808"/>
      <c r="BK45" s="808"/>
      <c r="BL45" s="808"/>
      <c r="BM45" s="808"/>
      <c r="BN45" s="808"/>
      <c r="BO45" s="808"/>
      <c r="BP45" s="808"/>
      <c r="BQ45" s="808"/>
      <c r="BR45" s="808"/>
      <c r="BS45" s="808"/>
      <c r="BT45" s="808"/>
      <c r="BU45" s="808"/>
      <c r="BV45" s="808"/>
      <c r="BW45" s="808"/>
      <c r="BX45" s="808"/>
      <c r="BY45" s="808"/>
      <c r="BZ45" s="808"/>
      <c r="CA45" s="808"/>
      <c r="CB45" s="808"/>
      <c r="CC45" s="808"/>
      <c r="CD45" s="808"/>
      <c r="CE45" s="808"/>
      <c r="CF45" s="808"/>
    </row>
    <row r="46" spans="1:84" ht="12.75" customHeight="1">
      <c r="A46" s="808"/>
      <c r="B46" s="808"/>
      <c r="C46" s="808"/>
      <c r="D46" s="808"/>
      <c r="E46" s="808"/>
      <c r="F46" s="808"/>
      <c r="G46" s="808"/>
      <c r="H46" s="808"/>
      <c r="I46" s="808"/>
      <c r="J46" s="808"/>
      <c r="K46" s="808"/>
      <c r="L46" s="808"/>
      <c r="M46" s="808"/>
      <c r="N46" s="808"/>
      <c r="O46" s="808"/>
      <c r="P46" s="808"/>
      <c r="Q46" s="808"/>
      <c r="R46" s="808"/>
      <c r="S46" s="808"/>
      <c r="T46" s="808"/>
      <c r="U46" s="808"/>
      <c r="V46" s="808"/>
      <c r="W46" s="808"/>
      <c r="X46" s="808"/>
      <c r="Y46" s="808"/>
      <c r="Z46" s="808"/>
      <c r="AA46" s="808"/>
      <c r="AB46" s="808"/>
      <c r="AC46" s="808"/>
      <c r="AD46" s="808"/>
      <c r="AE46" s="808"/>
      <c r="AF46" s="808"/>
      <c r="AG46" s="808"/>
      <c r="AH46" s="808"/>
      <c r="AI46" s="808"/>
      <c r="AJ46" s="808"/>
      <c r="AK46" s="808"/>
      <c r="AL46" s="808"/>
      <c r="AM46" s="808"/>
      <c r="AN46" s="808"/>
      <c r="AO46" s="808"/>
      <c r="AP46" s="808"/>
      <c r="AQ46" s="808"/>
      <c r="AR46" s="808"/>
      <c r="AS46" s="808"/>
      <c r="AT46" s="808"/>
      <c r="AU46" s="808"/>
      <c r="AV46" s="808"/>
      <c r="AW46" s="808"/>
      <c r="AX46" s="808"/>
      <c r="AY46" s="808"/>
      <c r="AZ46" s="808"/>
      <c r="BA46" s="808"/>
      <c r="BB46" s="808"/>
      <c r="BC46" s="808"/>
      <c r="BD46" s="808"/>
      <c r="BE46" s="808"/>
      <c r="BF46" s="808"/>
      <c r="BG46" s="808"/>
      <c r="BH46" s="808"/>
      <c r="BI46" s="808"/>
      <c r="BJ46" s="808"/>
      <c r="BK46" s="808"/>
      <c r="BL46" s="808"/>
      <c r="BM46" s="808"/>
      <c r="BN46" s="808"/>
      <c r="BO46" s="808"/>
      <c r="BP46" s="808"/>
      <c r="BQ46" s="808"/>
      <c r="BR46" s="808"/>
      <c r="BS46" s="808"/>
      <c r="BT46" s="808"/>
      <c r="BU46" s="808"/>
      <c r="BV46" s="808"/>
      <c r="BW46" s="808"/>
      <c r="BX46" s="808"/>
      <c r="BY46" s="808"/>
      <c r="BZ46" s="808"/>
      <c r="CA46" s="808"/>
      <c r="CB46" s="808"/>
      <c r="CC46" s="808"/>
      <c r="CD46" s="808"/>
      <c r="CE46" s="808"/>
      <c r="CF46" s="808"/>
    </row>
    <row r="47" spans="1:84" ht="12.75" customHeight="1">
      <c r="A47" s="808"/>
      <c r="B47" s="808"/>
      <c r="C47" s="808"/>
      <c r="D47" s="808"/>
      <c r="E47" s="808"/>
      <c r="F47" s="808"/>
      <c r="G47" s="808"/>
      <c r="H47" s="808"/>
      <c r="I47" s="808"/>
      <c r="J47" s="808"/>
      <c r="K47" s="808"/>
      <c r="L47" s="808"/>
      <c r="M47" s="808"/>
      <c r="N47" s="808"/>
      <c r="O47" s="808"/>
      <c r="P47" s="808"/>
      <c r="Q47" s="808"/>
      <c r="R47" s="808"/>
      <c r="S47" s="808"/>
      <c r="T47" s="808"/>
      <c r="U47" s="808"/>
      <c r="V47" s="808"/>
      <c r="W47" s="808"/>
      <c r="X47" s="808"/>
      <c r="Y47" s="808"/>
      <c r="Z47" s="808"/>
      <c r="AA47" s="808"/>
      <c r="AB47" s="808"/>
      <c r="AC47" s="808"/>
      <c r="AD47" s="808"/>
      <c r="AE47" s="808"/>
      <c r="AF47" s="808"/>
      <c r="AG47" s="808"/>
      <c r="AH47" s="808"/>
      <c r="AI47" s="808"/>
      <c r="AJ47" s="808"/>
      <c r="AK47" s="808"/>
      <c r="AL47" s="808"/>
      <c r="AM47" s="808"/>
      <c r="AN47" s="808"/>
      <c r="AO47" s="808"/>
      <c r="AP47" s="808"/>
      <c r="AQ47" s="808"/>
      <c r="AR47" s="808"/>
      <c r="AS47" s="808"/>
      <c r="AT47" s="808"/>
      <c r="AU47" s="808"/>
      <c r="AV47" s="808"/>
      <c r="AW47" s="808"/>
      <c r="AX47" s="808"/>
      <c r="AY47" s="808"/>
      <c r="AZ47" s="808"/>
      <c r="BA47" s="808"/>
      <c r="BB47" s="808"/>
      <c r="BC47" s="808"/>
      <c r="BD47" s="808"/>
      <c r="BE47" s="808"/>
      <c r="BF47" s="808"/>
      <c r="BG47" s="808"/>
      <c r="BH47" s="808"/>
      <c r="BI47" s="808"/>
      <c r="BJ47" s="808"/>
      <c r="BK47" s="808"/>
      <c r="BL47" s="808"/>
      <c r="BM47" s="808"/>
      <c r="BN47" s="808"/>
      <c r="BO47" s="808"/>
      <c r="BP47" s="808"/>
      <c r="BQ47" s="808"/>
      <c r="BR47" s="808"/>
      <c r="BS47" s="808"/>
      <c r="BT47" s="808"/>
      <c r="BU47" s="808"/>
      <c r="BV47" s="808"/>
      <c r="BW47" s="808"/>
      <c r="BX47" s="808"/>
      <c r="BY47" s="808"/>
      <c r="BZ47" s="808"/>
      <c r="CA47" s="808"/>
      <c r="CB47" s="808"/>
      <c r="CC47" s="808"/>
      <c r="CD47" s="808"/>
      <c r="CE47" s="808"/>
      <c r="CF47" s="808"/>
    </row>
    <row r="48" spans="1:84" ht="12.75" customHeight="1">
      <c r="A48" s="808"/>
      <c r="B48" s="808"/>
      <c r="C48" s="808"/>
      <c r="D48" s="808"/>
      <c r="E48" s="808"/>
      <c r="F48" s="808"/>
      <c r="G48" s="808"/>
      <c r="H48" s="808"/>
      <c r="I48" s="808"/>
      <c r="J48" s="808"/>
      <c r="K48" s="808"/>
      <c r="L48" s="808"/>
      <c r="M48" s="808"/>
      <c r="N48" s="808"/>
      <c r="O48" s="808"/>
      <c r="P48" s="808"/>
      <c r="Q48" s="808"/>
      <c r="R48" s="808"/>
      <c r="S48" s="808"/>
      <c r="T48" s="808"/>
      <c r="U48" s="808"/>
      <c r="V48" s="808"/>
      <c r="W48" s="808"/>
      <c r="X48" s="808"/>
      <c r="Y48" s="808"/>
      <c r="Z48" s="808"/>
      <c r="AA48" s="808"/>
      <c r="AB48" s="808"/>
      <c r="AC48" s="808"/>
      <c r="AD48" s="808"/>
      <c r="AE48" s="808"/>
      <c r="AF48" s="808"/>
      <c r="AG48" s="808"/>
      <c r="AH48" s="808"/>
      <c r="AI48" s="808"/>
      <c r="AJ48" s="808"/>
      <c r="AK48" s="808"/>
      <c r="AL48" s="808"/>
      <c r="AM48" s="808"/>
      <c r="AN48" s="808"/>
      <c r="AO48" s="808"/>
      <c r="AP48" s="808"/>
      <c r="AQ48" s="808"/>
      <c r="AR48" s="808"/>
      <c r="AS48" s="808"/>
      <c r="AT48" s="808"/>
      <c r="AU48" s="808"/>
      <c r="AV48" s="808"/>
      <c r="AW48" s="808"/>
      <c r="AX48" s="808"/>
      <c r="AY48" s="808"/>
      <c r="AZ48" s="808"/>
      <c r="BA48" s="808"/>
      <c r="BB48" s="808"/>
      <c r="BC48" s="808"/>
      <c r="BD48" s="808"/>
      <c r="BE48" s="808"/>
      <c r="BF48" s="808"/>
      <c r="BG48" s="808"/>
      <c r="BH48" s="808"/>
      <c r="BI48" s="808"/>
      <c r="BJ48" s="808"/>
      <c r="BK48" s="808"/>
      <c r="BL48" s="808"/>
      <c r="BM48" s="808"/>
      <c r="BN48" s="808"/>
      <c r="BO48" s="808"/>
      <c r="BP48" s="808"/>
      <c r="BQ48" s="808"/>
      <c r="BR48" s="808"/>
      <c r="BS48" s="808"/>
      <c r="BT48" s="808"/>
      <c r="BU48" s="808"/>
      <c r="BV48" s="808"/>
      <c r="BW48" s="808"/>
      <c r="BX48" s="808"/>
      <c r="BY48" s="808"/>
      <c r="BZ48" s="808"/>
      <c r="CA48" s="808"/>
      <c r="CB48" s="808"/>
      <c r="CC48" s="808"/>
      <c r="CD48" s="808"/>
      <c r="CE48" s="808"/>
      <c r="CF48" s="808"/>
    </row>
    <row r="49" spans="1:84" ht="12.75" customHeight="1">
      <c r="A49" s="808"/>
      <c r="B49" s="808"/>
      <c r="C49" s="808"/>
      <c r="D49" s="808"/>
      <c r="E49" s="808"/>
      <c r="F49" s="808"/>
      <c r="G49" s="808"/>
      <c r="H49" s="808"/>
      <c r="I49" s="808"/>
      <c r="J49" s="808"/>
      <c r="K49" s="808"/>
      <c r="L49" s="808"/>
      <c r="M49" s="808"/>
      <c r="N49" s="808"/>
      <c r="O49" s="808"/>
      <c r="P49" s="808"/>
      <c r="Q49" s="808"/>
      <c r="R49" s="808"/>
      <c r="S49" s="808"/>
      <c r="T49" s="808"/>
      <c r="U49" s="808"/>
      <c r="V49" s="808"/>
      <c r="W49" s="808"/>
      <c r="X49" s="808"/>
      <c r="Y49" s="808"/>
      <c r="Z49" s="808"/>
      <c r="AA49" s="808"/>
      <c r="AB49" s="808"/>
      <c r="AC49" s="808"/>
      <c r="AD49" s="808"/>
      <c r="AE49" s="808"/>
      <c r="AF49" s="808"/>
      <c r="AG49" s="808"/>
      <c r="AH49" s="808"/>
      <c r="AI49" s="808"/>
      <c r="AJ49" s="808"/>
      <c r="AK49" s="808"/>
      <c r="AL49" s="808"/>
      <c r="AM49" s="808"/>
      <c r="AN49" s="808"/>
      <c r="AO49" s="808"/>
      <c r="AP49" s="808"/>
      <c r="AQ49" s="808"/>
      <c r="AR49" s="808"/>
      <c r="AS49" s="808"/>
      <c r="AT49" s="808"/>
      <c r="AU49" s="808"/>
      <c r="AV49" s="808"/>
      <c r="AW49" s="808"/>
      <c r="AX49" s="808"/>
      <c r="AY49" s="808"/>
      <c r="AZ49" s="808"/>
      <c r="BA49" s="808"/>
      <c r="BB49" s="808"/>
      <c r="BC49" s="808"/>
      <c r="BD49" s="808"/>
      <c r="BE49" s="808"/>
      <c r="BF49" s="808"/>
      <c r="BG49" s="808"/>
      <c r="BH49" s="808"/>
      <c r="BI49" s="808"/>
      <c r="BJ49" s="808"/>
      <c r="BK49" s="808"/>
      <c r="BL49" s="808"/>
      <c r="BM49" s="808"/>
      <c r="BN49" s="808"/>
      <c r="BO49" s="808"/>
      <c r="BP49" s="808"/>
      <c r="BQ49" s="808"/>
      <c r="BR49" s="808"/>
      <c r="BS49" s="808"/>
      <c r="BT49" s="808"/>
      <c r="BU49" s="808"/>
      <c r="BV49" s="808"/>
      <c r="BW49" s="808"/>
      <c r="BX49" s="808"/>
      <c r="BY49" s="808"/>
      <c r="BZ49" s="808"/>
      <c r="CA49" s="808"/>
      <c r="CB49" s="808"/>
      <c r="CC49" s="808"/>
      <c r="CD49" s="808"/>
      <c r="CE49" s="808"/>
      <c r="CF49" s="808"/>
    </row>
    <row r="50" spans="1:84" ht="12.75" customHeight="1">
      <c r="A50" s="808"/>
      <c r="B50" s="808"/>
      <c r="C50" s="808"/>
      <c r="D50" s="808"/>
      <c r="E50" s="808"/>
      <c r="F50" s="808"/>
      <c r="G50" s="808"/>
      <c r="H50" s="808"/>
      <c r="I50" s="808"/>
      <c r="J50" s="808"/>
      <c r="K50" s="808"/>
      <c r="L50" s="808"/>
      <c r="M50" s="808"/>
      <c r="N50" s="808"/>
      <c r="O50" s="808"/>
      <c r="P50" s="808"/>
      <c r="Q50" s="808"/>
      <c r="R50" s="808"/>
      <c r="S50" s="808"/>
      <c r="T50" s="808"/>
      <c r="U50" s="808"/>
      <c r="V50" s="808"/>
      <c r="W50" s="808"/>
      <c r="X50" s="808"/>
      <c r="Y50" s="808"/>
      <c r="Z50" s="808"/>
      <c r="AA50" s="808"/>
      <c r="AB50" s="808"/>
      <c r="AC50" s="808"/>
      <c r="AD50" s="808"/>
      <c r="AE50" s="808"/>
      <c r="AF50" s="808"/>
      <c r="AG50" s="808"/>
      <c r="AH50" s="808"/>
      <c r="AI50" s="808"/>
      <c r="AJ50" s="808"/>
      <c r="AK50" s="808"/>
      <c r="AL50" s="808"/>
      <c r="AM50" s="808"/>
      <c r="AN50" s="808"/>
      <c r="AO50" s="808"/>
      <c r="AP50" s="808"/>
      <c r="AQ50" s="808"/>
      <c r="AR50" s="808"/>
      <c r="AS50" s="808"/>
      <c r="AT50" s="808"/>
      <c r="AU50" s="808"/>
      <c r="AV50" s="808"/>
      <c r="AW50" s="808"/>
      <c r="AX50" s="808"/>
      <c r="AY50" s="808"/>
      <c r="AZ50" s="808"/>
      <c r="BA50" s="808"/>
      <c r="BB50" s="808"/>
      <c r="BC50" s="808"/>
      <c r="BD50" s="808"/>
      <c r="BE50" s="808"/>
      <c r="BF50" s="808"/>
      <c r="BG50" s="808"/>
      <c r="BH50" s="808"/>
      <c r="BI50" s="808"/>
      <c r="BJ50" s="808"/>
      <c r="BK50" s="808"/>
      <c r="BL50" s="808"/>
      <c r="BM50" s="808"/>
      <c r="BN50" s="808"/>
      <c r="BO50" s="808"/>
      <c r="BP50" s="808"/>
      <c r="BQ50" s="808"/>
      <c r="BR50" s="808"/>
      <c r="BS50" s="808"/>
      <c r="BT50" s="808"/>
      <c r="BU50" s="808"/>
      <c r="BV50" s="808"/>
      <c r="BW50" s="808"/>
      <c r="BX50" s="808"/>
      <c r="BY50" s="808"/>
      <c r="BZ50" s="808"/>
      <c r="CA50" s="808"/>
      <c r="CB50" s="808"/>
      <c r="CC50" s="808"/>
      <c r="CD50" s="808"/>
      <c r="CE50" s="808"/>
      <c r="CF50" s="808"/>
    </row>
    <row r="51" spans="1:84" ht="12.75" customHeight="1">
      <c r="A51" s="808"/>
      <c r="B51" s="808"/>
      <c r="C51" s="808"/>
      <c r="D51" s="808"/>
      <c r="E51" s="808"/>
      <c r="F51" s="808"/>
      <c r="G51" s="808"/>
      <c r="H51" s="808"/>
      <c r="I51" s="808"/>
      <c r="J51" s="808"/>
      <c r="K51" s="808"/>
      <c r="L51" s="808"/>
      <c r="M51" s="808"/>
      <c r="N51" s="808"/>
      <c r="O51" s="808"/>
      <c r="P51" s="808"/>
      <c r="Q51" s="808"/>
      <c r="R51" s="808"/>
      <c r="S51" s="808"/>
      <c r="T51" s="808"/>
      <c r="U51" s="808"/>
      <c r="V51" s="808"/>
      <c r="W51" s="808"/>
      <c r="X51" s="808"/>
      <c r="Y51" s="808"/>
      <c r="Z51" s="808"/>
      <c r="AA51" s="808"/>
      <c r="AB51" s="808"/>
      <c r="AC51" s="808"/>
      <c r="AD51" s="808"/>
      <c r="AE51" s="808"/>
      <c r="AF51" s="808"/>
      <c r="AG51" s="808"/>
      <c r="AH51" s="808"/>
      <c r="AI51" s="808"/>
      <c r="AJ51" s="808"/>
      <c r="AK51" s="808"/>
      <c r="AL51" s="808"/>
      <c r="AM51" s="808"/>
      <c r="AN51" s="808"/>
      <c r="AO51" s="808"/>
      <c r="AP51" s="808"/>
      <c r="AQ51" s="808"/>
      <c r="AR51" s="808"/>
      <c r="AS51" s="808"/>
      <c r="AT51" s="808"/>
      <c r="AU51" s="808"/>
      <c r="AV51" s="808"/>
      <c r="AW51" s="808"/>
      <c r="AX51" s="808"/>
      <c r="AY51" s="808"/>
      <c r="AZ51" s="808"/>
      <c r="BA51" s="808"/>
      <c r="BB51" s="808"/>
      <c r="BC51" s="808"/>
      <c r="BD51" s="808"/>
      <c r="BE51" s="808"/>
      <c r="BF51" s="808"/>
      <c r="BG51" s="808"/>
      <c r="BH51" s="808"/>
      <c r="BI51" s="808"/>
      <c r="BJ51" s="808"/>
      <c r="BK51" s="808"/>
      <c r="BL51" s="808"/>
      <c r="BM51" s="808"/>
      <c r="BN51" s="808"/>
      <c r="BO51" s="808"/>
      <c r="BP51" s="808"/>
      <c r="BQ51" s="808"/>
      <c r="BR51" s="808"/>
      <c r="BS51" s="808"/>
      <c r="BT51" s="808"/>
      <c r="BU51" s="808"/>
      <c r="BV51" s="808"/>
      <c r="BW51" s="808"/>
      <c r="BX51" s="808"/>
      <c r="BY51" s="808"/>
      <c r="BZ51" s="808"/>
      <c r="CA51" s="808"/>
      <c r="CB51" s="808"/>
      <c r="CC51" s="808"/>
      <c r="CD51" s="808"/>
      <c r="CE51" s="808"/>
      <c r="CF51" s="808"/>
    </row>
    <row r="52" spans="1:84" ht="12.75" customHeight="1">
      <c r="A52" s="808"/>
      <c r="B52" s="808"/>
      <c r="C52" s="808"/>
      <c r="D52" s="808"/>
      <c r="E52" s="808"/>
      <c r="F52" s="808"/>
      <c r="G52" s="808"/>
      <c r="H52" s="808"/>
      <c r="I52" s="808"/>
      <c r="J52" s="808"/>
      <c r="K52" s="808"/>
      <c r="L52" s="808"/>
      <c r="M52" s="808"/>
      <c r="N52" s="808"/>
      <c r="O52" s="808"/>
      <c r="P52" s="808"/>
      <c r="Q52" s="808"/>
      <c r="R52" s="808"/>
      <c r="S52" s="808"/>
      <c r="T52" s="808"/>
      <c r="U52" s="808"/>
      <c r="V52" s="808"/>
      <c r="W52" s="808"/>
      <c r="X52" s="808"/>
      <c r="Y52" s="808"/>
      <c r="Z52" s="808"/>
      <c r="AA52" s="808"/>
      <c r="AB52" s="808"/>
      <c r="AC52" s="808"/>
      <c r="AD52" s="808"/>
      <c r="AE52" s="808"/>
      <c r="AF52" s="808"/>
      <c r="AG52" s="808"/>
      <c r="AH52" s="808"/>
      <c r="AI52" s="808"/>
      <c r="AJ52" s="808"/>
      <c r="AK52" s="808"/>
      <c r="AL52" s="808"/>
      <c r="AM52" s="808"/>
      <c r="AN52" s="808"/>
      <c r="AO52" s="808"/>
      <c r="AP52" s="808"/>
      <c r="AQ52" s="808"/>
      <c r="AR52" s="808"/>
      <c r="AS52" s="808"/>
      <c r="AT52" s="808"/>
      <c r="AU52" s="808"/>
      <c r="AV52" s="808"/>
      <c r="AW52" s="808"/>
      <c r="AX52" s="808"/>
      <c r="AY52" s="808"/>
      <c r="AZ52" s="808"/>
      <c r="BA52" s="808"/>
      <c r="BB52" s="808"/>
      <c r="BC52" s="808"/>
      <c r="BD52" s="808"/>
      <c r="BE52" s="808"/>
      <c r="BF52" s="808"/>
      <c r="BG52" s="808"/>
      <c r="BH52" s="808"/>
      <c r="BI52" s="808"/>
      <c r="BJ52" s="808"/>
      <c r="BK52" s="808"/>
      <c r="BL52" s="808"/>
      <c r="BM52" s="808"/>
      <c r="BN52" s="808"/>
      <c r="BO52" s="808"/>
      <c r="BP52" s="808"/>
      <c r="BQ52" s="808"/>
      <c r="BR52" s="808"/>
      <c r="BS52" s="808"/>
      <c r="BT52" s="808"/>
      <c r="BU52" s="808"/>
      <c r="BV52" s="808"/>
      <c r="BW52" s="808"/>
      <c r="BX52" s="808"/>
      <c r="BY52" s="808"/>
      <c r="BZ52" s="808"/>
      <c r="CA52" s="808"/>
      <c r="CB52" s="808"/>
      <c r="CC52" s="808"/>
      <c r="CD52" s="808"/>
      <c r="CE52" s="808"/>
      <c r="CF52" s="808"/>
    </row>
    <row r="53" spans="1:84" ht="12.75" customHeight="1">
      <c r="A53" s="808"/>
      <c r="B53" s="808"/>
      <c r="C53" s="808"/>
      <c r="D53" s="808"/>
      <c r="E53" s="808"/>
      <c r="F53" s="808"/>
      <c r="G53" s="808"/>
      <c r="H53" s="808"/>
      <c r="I53" s="808"/>
      <c r="J53" s="808"/>
      <c r="K53" s="808"/>
      <c r="L53" s="808"/>
      <c r="M53" s="808"/>
      <c r="N53" s="808"/>
      <c r="O53" s="808"/>
      <c r="P53" s="808"/>
      <c r="Q53" s="808"/>
      <c r="R53" s="808"/>
      <c r="S53" s="808"/>
      <c r="T53" s="808"/>
      <c r="U53" s="808"/>
      <c r="V53" s="808"/>
      <c r="W53" s="808"/>
      <c r="X53" s="808"/>
      <c r="Y53" s="808"/>
      <c r="Z53" s="808"/>
      <c r="AA53" s="808"/>
      <c r="AB53" s="808"/>
      <c r="AC53" s="808"/>
      <c r="AD53" s="808"/>
      <c r="AE53" s="808"/>
      <c r="AF53" s="808"/>
      <c r="AG53" s="808"/>
      <c r="AH53" s="808"/>
      <c r="AI53" s="808"/>
      <c r="AJ53" s="808"/>
      <c r="AK53" s="808"/>
      <c r="AL53" s="808"/>
      <c r="AM53" s="808"/>
      <c r="AN53" s="808"/>
      <c r="AO53" s="808"/>
      <c r="AP53" s="808"/>
      <c r="AQ53" s="808"/>
      <c r="AR53" s="808"/>
      <c r="AS53" s="808"/>
      <c r="AT53" s="808"/>
      <c r="AU53" s="808"/>
      <c r="AV53" s="808"/>
      <c r="AW53" s="808"/>
      <c r="AX53" s="808"/>
      <c r="AY53" s="808"/>
      <c r="AZ53" s="808"/>
      <c r="BA53" s="808"/>
      <c r="BB53" s="808"/>
      <c r="BC53" s="808"/>
      <c r="BD53" s="808"/>
      <c r="BE53" s="808"/>
      <c r="BF53" s="808"/>
      <c r="BG53" s="808"/>
      <c r="BH53" s="808"/>
      <c r="BI53" s="808"/>
      <c r="BJ53" s="808"/>
      <c r="BK53" s="808"/>
      <c r="BL53" s="808"/>
      <c r="BM53" s="808"/>
      <c r="BN53" s="808"/>
      <c r="BO53" s="808"/>
      <c r="BP53" s="808"/>
      <c r="BQ53" s="808"/>
      <c r="BR53" s="808"/>
      <c r="BS53" s="808"/>
      <c r="BT53" s="808"/>
      <c r="BU53" s="808"/>
      <c r="BV53" s="808"/>
      <c r="BW53" s="808"/>
      <c r="BX53" s="808"/>
      <c r="BY53" s="808"/>
      <c r="BZ53" s="808"/>
      <c r="CA53" s="808"/>
      <c r="CB53" s="808"/>
      <c r="CC53" s="808"/>
      <c r="CD53" s="808"/>
      <c r="CE53" s="808"/>
      <c r="CF53" s="808"/>
    </row>
    <row r="54" spans="1:84" ht="12.75" customHeight="1">
      <c r="A54" s="808"/>
      <c r="B54" s="808"/>
      <c r="C54" s="808"/>
      <c r="D54" s="808"/>
      <c r="E54" s="808"/>
      <c r="F54" s="808"/>
      <c r="G54" s="808"/>
      <c r="H54" s="808"/>
      <c r="I54" s="808"/>
      <c r="J54" s="808"/>
      <c r="K54" s="808"/>
      <c r="L54" s="808"/>
      <c r="M54" s="808"/>
      <c r="N54" s="808"/>
      <c r="O54" s="808"/>
      <c r="P54" s="808"/>
      <c r="Q54" s="808"/>
      <c r="R54" s="808"/>
      <c r="S54" s="808"/>
      <c r="T54" s="808"/>
      <c r="U54" s="808"/>
      <c r="V54" s="808"/>
      <c r="W54" s="808"/>
      <c r="X54" s="808"/>
      <c r="Y54" s="808"/>
      <c r="Z54" s="808"/>
      <c r="AA54" s="808"/>
      <c r="AB54" s="808"/>
      <c r="AC54" s="808"/>
      <c r="AD54" s="808"/>
      <c r="AE54" s="808"/>
      <c r="AF54" s="808"/>
      <c r="AG54" s="808"/>
      <c r="AH54" s="808"/>
      <c r="AI54" s="808"/>
      <c r="AJ54" s="808"/>
      <c r="AK54" s="808"/>
      <c r="AL54" s="808"/>
      <c r="AM54" s="808"/>
      <c r="AN54" s="808"/>
      <c r="AO54" s="808"/>
      <c r="AP54" s="808"/>
      <c r="AQ54" s="808"/>
      <c r="AR54" s="808"/>
      <c r="AS54" s="808"/>
      <c r="AT54" s="808"/>
      <c r="AU54" s="808"/>
      <c r="AV54" s="808"/>
      <c r="AW54" s="808"/>
      <c r="AX54" s="808"/>
      <c r="AY54" s="808"/>
      <c r="AZ54" s="808"/>
      <c r="BA54" s="808"/>
      <c r="BB54" s="808"/>
      <c r="BC54" s="808"/>
      <c r="BD54" s="808"/>
      <c r="BE54" s="808"/>
      <c r="BF54" s="808"/>
      <c r="BG54" s="808"/>
      <c r="BH54" s="808"/>
      <c r="BI54" s="808"/>
      <c r="BJ54" s="808"/>
      <c r="BK54" s="808"/>
      <c r="BL54" s="808"/>
      <c r="BM54" s="808"/>
      <c r="BN54" s="808"/>
      <c r="BO54" s="808"/>
      <c r="BP54" s="808"/>
      <c r="BQ54" s="808"/>
      <c r="BR54" s="808"/>
      <c r="BS54" s="808"/>
      <c r="BT54" s="808"/>
      <c r="BU54" s="808"/>
      <c r="BV54" s="808"/>
      <c r="BW54" s="808"/>
      <c r="BX54" s="808"/>
      <c r="BY54" s="808"/>
      <c r="BZ54" s="808"/>
      <c r="CA54" s="808"/>
      <c r="CB54" s="808"/>
      <c r="CC54" s="808"/>
      <c r="CD54" s="808"/>
      <c r="CE54" s="808"/>
      <c r="CF54" s="808"/>
    </row>
    <row r="55" spans="1:84" ht="12.75" customHeight="1">
      <c r="A55" s="808"/>
      <c r="B55" s="808"/>
      <c r="C55" s="808"/>
      <c r="D55" s="808"/>
      <c r="E55" s="808"/>
      <c r="F55" s="808"/>
      <c r="G55" s="808"/>
      <c r="H55" s="808"/>
      <c r="I55" s="808"/>
      <c r="J55" s="808"/>
      <c r="K55" s="808"/>
      <c r="L55" s="808"/>
      <c r="M55" s="808"/>
      <c r="N55" s="808"/>
      <c r="O55" s="808"/>
      <c r="P55" s="808"/>
      <c r="Q55" s="808"/>
      <c r="R55" s="808"/>
      <c r="S55" s="808"/>
      <c r="T55" s="808"/>
      <c r="U55" s="808"/>
      <c r="V55" s="808"/>
      <c r="W55" s="808"/>
      <c r="X55" s="808"/>
      <c r="Y55" s="808"/>
      <c r="Z55" s="808"/>
      <c r="AA55" s="808"/>
      <c r="AB55" s="808"/>
      <c r="AC55" s="808"/>
      <c r="AD55" s="808"/>
      <c r="AE55" s="808"/>
      <c r="AF55" s="808"/>
      <c r="AG55" s="808"/>
      <c r="AH55" s="808"/>
      <c r="AI55" s="808"/>
      <c r="AJ55" s="808"/>
      <c r="AK55" s="808"/>
      <c r="AL55" s="808"/>
      <c r="AM55" s="808"/>
      <c r="AN55" s="808"/>
      <c r="AO55" s="808"/>
      <c r="AP55" s="808"/>
      <c r="AQ55" s="808"/>
      <c r="AR55" s="808"/>
      <c r="AS55" s="808"/>
      <c r="AT55" s="808"/>
      <c r="AU55" s="808"/>
      <c r="AV55" s="808"/>
      <c r="AW55" s="808"/>
      <c r="AX55" s="808"/>
      <c r="AY55" s="808"/>
      <c r="AZ55" s="808"/>
      <c r="BA55" s="808"/>
      <c r="BB55" s="808"/>
      <c r="BC55" s="808"/>
      <c r="BD55" s="808"/>
      <c r="BE55" s="808"/>
      <c r="BF55" s="808"/>
      <c r="BG55" s="808"/>
      <c r="BH55" s="808"/>
      <c r="BI55" s="808"/>
      <c r="BJ55" s="808"/>
      <c r="BK55" s="808"/>
      <c r="BL55" s="808"/>
      <c r="BM55" s="808"/>
      <c r="BN55" s="808"/>
      <c r="BO55" s="808"/>
      <c r="BP55" s="808"/>
      <c r="BQ55" s="808"/>
      <c r="BR55" s="808"/>
      <c r="BS55" s="808"/>
      <c r="BT55" s="808"/>
      <c r="BU55" s="808"/>
      <c r="BV55" s="808"/>
      <c r="BW55" s="808"/>
      <c r="BX55" s="808"/>
      <c r="BY55" s="808"/>
      <c r="BZ55" s="808"/>
      <c r="CA55" s="808"/>
      <c r="CB55" s="808"/>
      <c r="CC55" s="808"/>
      <c r="CD55" s="808"/>
      <c r="CE55" s="808"/>
      <c r="CF55" s="808"/>
    </row>
    <row r="56" spans="1:84" ht="12.75" customHeight="1">
      <c r="A56" s="808"/>
      <c r="B56" s="808"/>
      <c r="C56" s="808"/>
      <c r="D56" s="808"/>
      <c r="E56" s="808"/>
      <c r="F56" s="808"/>
      <c r="G56" s="808"/>
      <c r="H56" s="808"/>
      <c r="I56" s="808"/>
      <c r="J56" s="808"/>
      <c r="K56" s="808"/>
      <c r="L56" s="808"/>
      <c r="M56" s="808"/>
      <c r="N56" s="808"/>
      <c r="O56" s="808"/>
      <c r="P56" s="808"/>
      <c r="Q56" s="808"/>
      <c r="R56" s="808"/>
      <c r="S56" s="808"/>
      <c r="T56" s="808"/>
      <c r="U56" s="808"/>
      <c r="V56" s="808"/>
      <c r="W56" s="808"/>
      <c r="X56" s="808"/>
      <c r="Y56" s="808"/>
      <c r="Z56" s="808"/>
      <c r="AA56" s="808"/>
      <c r="AB56" s="808"/>
      <c r="AC56" s="808"/>
      <c r="AD56" s="808"/>
      <c r="AE56" s="808"/>
      <c r="AF56" s="808"/>
      <c r="AG56" s="808"/>
      <c r="AH56" s="808"/>
      <c r="AI56" s="808"/>
      <c r="AJ56" s="808"/>
      <c r="AK56" s="808"/>
      <c r="AL56" s="808"/>
      <c r="AM56" s="808"/>
      <c r="AN56" s="808"/>
      <c r="AO56" s="808"/>
      <c r="AP56" s="808"/>
      <c r="AQ56" s="808"/>
      <c r="AR56" s="808"/>
      <c r="AS56" s="808"/>
      <c r="AT56" s="808"/>
      <c r="AU56" s="808"/>
      <c r="AV56" s="808"/>
      <c r="AW56" s="808"/>
      <c r="AX56" s="808"/>
      <c r="AY56" s="808"/>
      <c r="AZ56" s="808"/>
      <c r="BA56" s="808"/>
      <c r="BB56" s="808"/>
      <c r="BC56" s="808"/>
      <c r="BD56" s="808"/>
      <c r="BE56" s="808"/>
      <c r="BF56" s="808"/>
      <c r="BG56" s="808"/>
      <c r="BH56" s="808"/>
      <c r="BI56" s="808"/>
      <c r="BJ56" s="808"/>
      <c r="BK56" s="808"/>
      <c r="BL56" s="808"/>
      <c r="BM56" s="808"/>
      <c r="BN56" s="808"/>
      <c r="BO56" s="808"/>
      <c r="BP56" s="808"/>
      <c r="BQ56" s="808"/>
      <c r="BR56" s="808"/>
      <c r="BS56" s="808"/>
      <c r="BT56" s="808"/>
      <c r="BU56" s="808"/>
      <c r="BV56" s="808"/>
      <c r="BW56" s="808"/>
      <c r="BX56" s="808"/>
      <c r="BY56" s="808"/>
      <c r="BZ56" s="808"/>
      <c r="CA56" s="808"/>
      <c r="CB56" s="808"/>
      <c r="CC56" s="808"/>
      <c r="CD56" s="808"/>
      <c r="CE56" s="808"/>
      <c r="CF56" s="808"/>
    </row>
    <row r="57" spans="1:84" ht="12.75" customHeight="1">
      <c r="A57" s="808"/>
      <c r="B57" s="808"/>
      <c r="C57" s="808"/>
      <c r="D57" s="808"/>
      <c r="E57" s="808"/>
      <c r="F57" s="808"/>
      <c r="G57" s="808"/>
      <c r="H57" s="808"/>
      <c r="I57" s="808"/>
      <c r="J57" s="808"/>
      <c r="K57" s="808"/>
      <c r="L57" s="808"/>
      <c r="M57" s="808"/>
      <c r="N57" s="808"/>
      <c r="O57" s="808"/>
      <c r="P57" s="808"/>
      <c r="Q57" s="808"/>
      <c r="R57" s="808"/>
      <c r="S57" s="808"/>
      <c r="T57" s="808"/>
      <c r="U57" s="808"/>
      <c r="V57" s="808"/>
      <c r="W57" s="808"/>
      <c r="X57" s="808"/>
      <c r="Y57" s="808"/>
      <c r="Z57" s="808"/>
      <c r="AA57" s="808"/>
      <c r="AB57" s="808"/>
      <c r="AC57" s="808"/>
      <c r="AD57" s="808"/>
      <c r="AE57" s="808"/>
      <c r="AF57" s="808"/>
      <c r="AG57" s="808"/>
      <c r="AH57" s="808"/>
      <c r="AI57" s="808"/>
      <c r="AJ57" s="808"/>
      <c r="AK57" s="808"/>
      <c r="AL57" s="808"/>
      <c r="AM57" s="808"/>
      <c r="AN57" s="808"/>
      <c r="AO57" s="808"/>
      <c r="AP57" s="808"/>
      <c r="AQ57" s="808"/>
      <c r="AR57" s="808"/>
      <c r="AS57" s="808"/>
      <c r="AT57" s="808"/>
      <c r="AU57" s="808"/>
      <c r="AV57" s="808"/>
      <c r="AW57" s="808"/>
      <c r="AX57" s="808"/>
      <c r="AY57" s="808"/>
      <c r="AZ57" s="808"/>
      <c r="BA57" s="808"/>
      <c r="BB57" s="808"/>
      <c r="BC57" s="808"/>
      <c r="BD57" s="808"/>
      <c r="BE57" s="808"/>
      <c r="BF57" s="808"/>
      <c r="BG57" s="808"/>
      <c r="BH57" s="808"/>
      <c r="BI57" s="808"/>
      <c r="BJ57" s="808"/>
      <c r="BK57" s="808"/>
      <c r="BL57" s="808"/>
      <c r="BM57" s="808"/>
      <c r="BN57" s="808"/>
      <c r="BO57" s="808"/>
      <c r="BP57" s="808"/>
      <c r="BQ57" s="808"/>
      <c r="BR57" s="808"/>
      <c r="BS57" s="808"/>
      <c r="BT57" s="808"/>
      <c r="BU57" s="808"/>
      <c r="BV57" s="808"/>
      <c r="BW57" s="808"/>
      <c r="BX57" s="808"/>
      <c r="BY57" s="808"/>
      <c r="BZ57" s="808"/>
      <c r="CA57" s="808"/>
      <c r="CB57" s="808"/>
      <c r="CC57" s="808"/>
      <c r="CD57" s="808"/>
      <c r="CE57" s="808"/>
      <c r="CF57" s="808"/>
    </row>
    <row r="58" spans="1:84" ht="12.75" customHeight="1">
      <c r="A58" s="808"/>
      <c r="B58" s="808"/>
      <c r="C58" s="808"/>
      <c r="D58" s="808"/>
      <c r="E58" s="808"/>
      <c r="F58" s="808"/>
      <c r="G58" s="808"/>
      <c r="H58" s="808"/>
      <c r="I58" s="808"/>
      <c r="J58" s="808"/>
      <c r="K58" s="808"/>
      <c r="L58" s="808"/>
      <c r="M58" s="808"/>
      <c r="N58" s="808"/>
      <c r="O58" s="808"/>
      <c r="P58" s="808"/>
      <c r="Q58" s="808"/>
      <c r="R58" s="808"/>
      <c r="S58" s="808"/>
      <c r="T58" s="808"/>
      <c r="U58" s="808"/>
      <c r="V58" s="808"/>
      <c r="W58" s="808"/>
      <c r="X58" s="808"/>
      <c r="Y58" s="808"/>
      <c r="Z58" s="808"/>
      <c r="AA58" s="808"/>
      <c r="AB58" s="808"/>
      <c r="AC58" s="808"/>
      <c r="AD58" s="808"/>
      <c r="AE58" s="808"/>
      <c r="AF58" s="808"/>
      <c r="AG58" s="808"/>
      <c r="AH58" s="808"/>
      <c r="AI58" s="808"/>
      <c r="AJ58" s="808"/>
      <c r="AK58" s="808"/>
      <c r="AL58" s="808"/>
      <c r="AM58" s="808"/>
      <c r="AN58" s="808"/>
      <c r="AO58" s="808"/>
      <c r="AP58" s="808"/>
      <c r="AQ58" s="808"/>
      <c r="AR58" s="808"/>
      <c r="AS58" s="808"/>
      <c r="AT58" s="808"/>
      <c r="AU58" s="808"/>
      <c r="AV58" s="808"/>
      <c r="AW58" s="808"/>
      <c r="AX58" s="808"/>
      <c r="AY58" s="808"/>
      <c r="AZ58" s="808"/>
      <c r="BA58" s="808"/>
      <c r="BB58" s="808"/>
      <c r="BC58" s="808"/>
      <c r="BD58" s="808"/>
      <c r="BE58" s="808"/>
      <c r="BF58" s="808"/>
      <c r="BG58" s="808"/>
      <c r="BH58" s="808"/>
      <c r="BI58" s="808"/>
      <c r="BJ58" s="808"/>
      <c r="BK58" s="808"/>
      <c r="BL58" s="808"/>
      <c r="BM58" s="808"/>
      <c r="BN58" s="808"/>
      <c r="BO58" s="808"/>
      <c r="BP58" s="808"/>
      <c r="BQ58" s="808"/>
      <c r="BR58" s="808"/>
      <c r="BS58" s="808"/>
      <c r="BT58" s="808"/>
      <c r="BU58" s="808"/>
      <c r="BV58" s="808"/>
      <c r="BW58" s="808"/>
      <c r="BX58" s="808"/>
      <c r="BY58" s="808"/>
      <c r="BZ58" s="808"/>
      <c r="CA58" s="808"/>
      <c r="CB58" s="808"/>
      <c r="CC58" s="808"/>
      <c r="CD58" s="808"/>
      <c r="CE58" s="808"/>
      <c r="CF58" s="808"/>
    </row>
    <row r="59" spans="1:84" ht="12.75" customHeight="1">
      <c r="A59" s="808"/>
      <c r="B59" s="808"/>
      <c r="C59" s="808"/>
      <c r="D59" s="808"/>
      <c r="E59" s="808"/>
      <c r="F59" s="808"/>
      <c r="G59" s="808"/>
      <c r="H59" s="808"/>
      <c r="I59" s="808"/>
      <c r="J59" s="808"/>
      <c r="K59" s="808"/>
      <c r="L59" s="808"/>
      <c r="M59" s="808"/>
      <c r="N59" s="808"/>
      <c r="O59" s="808"/>
      <c r="P59" s="808"/>
      <c r="Q59" s="808"/>
      <c r="R59" s="808"/>
      <c r="S59" s="808"/>
      <c r="T59" s="808"/>
      <c r="U59" s="808"/>
      <c r="V59" s="808"/>
      <c r="W59" s="808"/>
      <c r="X59" s="808"/>
      <c r="Y59" s="808"/>
      <c r="Z59" s="808"/>
      <c r="AA59" s="808"/>
      <c r="AB59" s="808"/>
      <c r="AC59" s="808"/>
      <c r="AD59" s="808"/>
      <c r="AE59" s="808"/>
      <c r="AF59" s="808"/>
      <c r="AG59" s="808"/>
      <c r="AH59" s="808"/>
      <c r="AI59" s="808"/>
      <c r="AJ59" s="808"/>
      <c r="AK59" s="808"/>
      <c r="AL59" s="808"/>
      <c r="AM59" s="808"/>
      <c r="AN59" s="808"/>
      <c r="AO59" s="808"/>
      <c r="AP59" s="808"/>
      <c r="AQ59" s="808"/>
      <c r="AR59" s="808"/>
      <c r="AS59" s="808"/>
      <c r="AT59" s="808"/>
      <c r="AU59" s="808"/>
      <c r="AV59" s="808"/>
      <c r="AW59" s="808"/>
      <c r="AX59" s="808"/>
      <c r="AY59" s="808"/>
      <c r="AZ59" s="808"/>
      <c r="BA59" s="808"/>
      <c r="BB59" s="808"/>
      <c r="BC59" s="808"/>
      <c r="BD59" s="808"/>
      <c r="BE59" s="808"/>
      <c r="BF59" s="808"/>
      <c r="BG59" s="808"/>
      <c r="BH59" s="808"/>
      <c r="BI59" s="808"/>
      <c r="BJ59" s="808"/>
      <c r="BK59" s="808"/>
      <c r="BL59" s="808"/>
      <c r="BM59" s="808"/>
      <c r="BN59" s="808"/>
      <c r="BO59" s="808"/>
      <c r="BP59" s="808"/>
      <c r="BQ59" s="808"/>
      <c r="BR59" s="808"/>
      <c r="BS59" s="808"/>
      <c r="BT59" s="808"/>
      <c r="BU59" s="808"/>
      <c r="BV59" s="808"/>
      <c r="BW59" s="808"/>
      <c r="BX59" s="808"/>
      <c r="BY59" s="808"/>
      <c r="BZ59" s="808"/>
      <c r="CA59" s="808"/>
      <c r="CB59" s="808"/>
      <c r="CC59" s="808"/>
      <c r="CD59" s="808"/>
      <c r="CE59" s="808"/>
      <c r="CF59" s="808"/>
    </row>
    <row r="60" spans="1:84" ht="12.75" customHeight="1">
      <c r="A60" s="808"/>
      <c r="B60" s="808"/>
      <c r="C60" s="808"/>
      <c r="D60" s="808"/>
      <c r="E60" s="808"/>
      <c r="F60" s="808"/>
      <c r="G60" s="808"/>
      <c r="H60" s="808"/>
      <c r="I60" s="808"/>
      <c r="J60" s="808"/>
      <c r="K60" s="808"/>
      <c r="L60" s="808"/>
      <c r="M60" s="808"/>
      <c r="N60" s="808"/>
      <c r="O60" s="808"/>
      <c r="P60" s="808"/>
      <c r="Q60" s="808"/>
      <c r="R60" s="808"/>
      <c r="S60" s="808"/>
      <c r="T60" s="808"/>
      <c r="U60" s="808"/>
      <c r="V60" s="808"/>
      <c r="W60" s="808"/>
      <c r="X60" s="808"/>
      <c r="Y60" s="808"/>
      <c r="Z60" s="808"/>
      <c r="AA60" s="808"/>
      <c r="AB60" s="808"/>
      <c r="AC60" s="808"/>
      <c r="AD60" s="808"/>
      <c r="AE60" s="808"/>
      <c r="AF60" s="808"/>
      <c r="AG60" s="808"/>
      <c r="AH60" s="808"/>
      <c r="AI60" s="808"/>
      <c r="AJ60" s="808"/>
      <c r="AK60" s="808"/>
      <c r="AL60" s="808"/>
      <c r="AM60" s="808"/>
      <c r="AN60" s="808"/>
      <c r="AO60" s="808"/>
      <c r="AP60" s="808"/>
      <c r="AQ60" s="808"/>
      <c r="AR60" s="808"/>
      <c r="AS60" s="808"/>
      <c r="AT60" s="808"/>
      <c r="AU60" s="808"/>
      <c r="AV60" s="808"/>
      <c r="AW60" s="808"/>
      <c r="AX60" s="808"/>
      <c r="AY60" s="808"/>
      <c r="AZ60" s="808"/>
      <c r="BA60" s="808"/>
      <c r="BB60" s="808"/>
      <c r="BC60" s="808"/>
      <c r="BD60" s="808"/>
      <c r="BE60" s="808"/>
      <c r="BF60" s="808"/>
      <c r="BG60" s="808"/>
      <c r="BH60" s="808"/>
      <c r="BI60" s="808"/>
      <c r="BJ60" s="808"/>
      <c r="BK60" s="808"/>
      <c r="BL60" s="808"/>
      <c r="BM60" s="808"/>
      <c r="BN60" s="808"/>
      <c r="BO60" s="808"/>
      <c r="BP60" s="808"/>
      <c r="BQ60" s="808"/>
      <c r="BR60" s="808"/>
      <c r="BS60" s="808"/>
      <c r="BT60" s="808"/>
      <c r="BU60" s="808"/>
      <c r="BV60" s="808"/>
      <c r="BW60" s="808"/>
      <c r="BX60" s="808"/>
      <c r="BY60" s="808"/>
      <c r="BZ60" s="808"/>
      <c r="CA60" s="808"/>
      <c r="CB60" s="808"/>
      <c r="CC60" s="808"/>
      <c r="CD60" s="808"/>
      <c r="CE60" s="808"/>
      <c r="CF60" s="808"/>
    </row>
    <row r="61" spans="1:84" ht="12.75" customHeight="1">
      <c r="A61" s="808"/>
      <c r="B61" s="808"/>
      <c r="C61" s="808"/>
      <c r="D61" s="808"/>
      <c r="E61" s="808"/>
      <c r="F61" s="808"/>
      <c r="G61" s="808"/>
      <c r="H61" s="808"/>
      <c r="I61" s="808"/>
      <c r="J61" s="808"/>
      <c r="K61" s="808"/>
      <c r="L61" s="808"/>
      <c r="M61" s="808"/>
      <c r="N61" s="808"/>
      <c r="O61" s="808"/>
      <c r="P61" s="808"/>
      <c r="Q61" s="808"/>
      <c r="R61" s="808"/>
      <c r="S61" s="808"/>
      <c r="T61" s="808"/>
      <c r="U61" s="808"/>
      <c r="V61" s="808"/>
      <c r="W61" s="808"/>
      <c r="X61" s="808"/>
      <c r="Y61" s="808"/>
      <c r="Z61" s="808"/>
      <c r="AA61" s="808"/>
      <c r="AB61" s="808"/>
      <c r="AC61" s="808"/>
      <c r="AD61" s="808"/>
      <c r="AE61" s="808"/>
      <c r="AF61" s="808"/>
      <c r="AG61" s="808"/>
      <c r="AH61" s="808"/>
      <c r="AI61" s="808"/>
      <c r="AJ61" s="808"/>
      <c r="AK61" s="808"/>
      <c r="AL61" s="808"/>
      <c r="AM61" s="808"/>
      <c r="AN61" s="808"/>
      <c r="AO61" s="808"/>
      <c r="AP61" s="808"/>
      <c r="AQ61" s="808"/>
      <c r="AR61" s="808"/>
      <c r="AS61" s="808"/>
      <c r="AT61" s="808"/>
      <c r="AU61" s="808"/>
      <c r="AV61" s="808"/>
      <c r="AW61" s="808"/>
      <c r="AX61" s="808"/>
      <c r="AY61" s="808"/>
      <c r="AZ61" s="808"/>
      <c r="BA61" s="808"/>
      <c r="BB61" s="808"/>
      <c r="BC61" s="808"/>
      <c r="BD61" s="808"/>
      <c r="BE61" s="808"/>
      <c r="BF61" s="808"/>
      <c r="BG61" s="808"/>
      <c r="BH61" s="808"/>
      <c r="BI61" s="808"/>
      <c r="BJ61" s="808"/>
      <c r="BK61" s="808"/>
      <c r="BL61" s="808"/>
      <c r="BM61" s="808"/>
      <c r="BN61" s="808"/>
      <c r="BO61" s="808"/>
      <c r="BP61" s="808"/>
      <c r="BQ61" s="808"/>
      <c r="BR61" s="808"/>
      <c r="BS61" s="808"/>
      <c r="BT61" s="808"/>
      <c r="BU61" s="808"/>
      <c r="BV61" s="808"/>
      <c r="BW61" s="808"/>
      <c r="BX61" s="808"/>
      <c r="BY61" s="808"/>
      <c r="BZ61" s="808"/>
      <c r="CA61" s="808"/>
      <c r="CB61" s="808"/>
      <c r="CC61" s="808"/>
      <c r="CD61" s="808"/>
      <c r="CE61" s="808"/>
      <c r="CF61" s="808"/>
    </row>
    <row r="62" spans="1:84" ht="12.75" customHeight="1">
      <c r="A62" s="808"/>
      <c r="B62" s="808"/>
      <c r="C62" s="808"/>
      <c r="D62" s="808"/>
      <c r="E62" s="808"/>
      <c r="F62" s="808"/>
      <c r="G62" s="808"/>
      <c r="H62" s="808"/>
      <c r="I62" s="808"/>
      <c r="J62" s="808"/>
      <c r="K62" s="808"/>
      <c r="L62" s="808"/>
      <c r="M62" s="808"/>
      <c r="N62" s="808"/>
      <c r="O62" s="808"/>
      <c r="P62" s="808"/>
      <c r="Q62" s="808"/>
      <c r="R62" s="808"/>
      <c r="S62" s="808"/>
      <c r="T62" s="808"/>
      <c r="U62" s="808"/>
      <c r="V62" s="808"/>
      <c r="W62" s="808"/>
      <c r="X62" s="808"/>
      <c r="Y62" s="808"/>
      <c r="Z62" s="808"/>
      <c r="AA62" s="808"/>
      <c r="AB62" s="808"/>
      <c r="AC62" s="808"/>
      <c r="AD62" s="808"/>
      <c r="AE62" s="808"/>
      <c r="AF62" s="808"/>
      <c r="AG62" s="808"/>
      <c r="AH62" s="808"/>
      <c r="AI62" s="808"/>
      <c r="AJ62" s="808"/>
      <c r="AK62" s="808"/>
      <c r="AL62" s="808"/>
      <c r="AM62" s="808"/>
      <c r="AN62" s="808"/>
      <c r="AO62" s="808"/>
      <c r="AP62" s="808"/>
      <c r="AQ62" s="808"/>
      <c r="AR62" s="808"/>
      <c r="AS62" s="808"/>
      <c r="AT62" s="808"/>
      <c r="AU62" s="808"/>
      <c r="AV62" s="808"/>
      <c r="AW62" s="808"/>
      <c r="AX62" s="808"/>
      <c r="AY62" s="808"/>
      <c r="AZ62" s="808"/>
      <c r="BA62" s="808"/>
      <c r="BB62" s="808"/>
      <c r="BC62" s="808"/>
      <c r="BD62" s="808"/>
      <c r="BE62" s="808"/>
      <c r="BF62" s="808"/>
      <c r="BG62" s="808"/>
      <c r="BH62" s="808"/>
      <c r="BI62" s="808"/>
      <c r="BJ62" s="808"/>
      <c r="BK62" s="808"/>
      <c r="BL62" s="808"/>
      <c r="BM62" s="808"/>
      <c r="BN62" s="808"/>
      <c r="BO62" s="808"/>
      <c r="BP62" s="808"/>
      <c r="BQ62" s="808"/>
      <c r="BR62" s="808"/>
      <c r="BS62" s="808"/>
      <c r="BT62" s="808"/>
      <c r="BU62" s="808"/>
      <c r="BV62" s="808"/>
      <c r="BW62" s="808"/>
      <c r="BX62" s="808"/>
      <c r="BY62" s="808"/>
      <c r="BZ62" s="808"/>
      <c r="CA62" s="808"/>
      <c r="CB62" s="808"/>
      <c r="CC62" s="808"/>
      <c r="CD62" s="808"/>
      <c r="CE62" s="808"/>
      <c r="CF62" s="808"/>
    </row>
    <row r="63" spans="1:84" ht="12.75" customHeight="1">
      <c r="A63" s="808"/>
      <c r="B63" s="808"/>
      <c r="C63" s="808"/>
      <c r="D63" s="808"/>
      <c r="E63" s="808"/>
      <c r="F63" s="808"/>
      <c r="G63" s="808"/>
      <c r="H63" s="808"/>
      <c r="I63" s="808"/>
      <c r="J63" s="808"/>
      <c r="K63" s="808"/>
      <c r="L63" s="808"/>
      <c r="M63" s="808"/>
      <c r="N63" s="808"/>
      <c r="O63" s="808"/>
      <c r="P63" s="808"/>
      <c r="Q63" s="808"/>
      <c r="R63" s="808"/>
      <c r="S63" s="808"/>
      <c r="T63" s="808"/>
      <c r="U63" s="808"/>
      <c r="V63" s="808"/>
      <c r="W63" s="808"/>
      <c r="X63" s="808"/>
      <c r="Y63" s="808"/>
      <c r="Z63" s="808"/>
      <c r="AA63" s="808"/>
      <c r="AB63" s="808"/>
      <c r="AC63" s="808"/>
      <c r="AD63" s="808"/>
      <c r="AE63" s="808"/>
      <c r="AF63" s="808"/>
      <c r="AG63" s="808"/>
      <c r="AH63" s="808"/>
      <c r="AI63" s="808"/>
      <c r="AJ63" s="808"/>
      <c r="AK63" s="808"/>
      <c r="AL63" s="808"/>
      <c r="AM63" s="808"/>
      <c r="AN63" s="808"/>
      <c r="AO63" s="808"/>
      <c r="AP63" s="808"/>
      <c r="AQ63" s="808"/>
      <c r="AR63" s="808"/>
      <c r="AS63" s="808"/>
      <c r="AT63" s="808"/>
      <c r="AU63" s="808"/>
      <c r="AV63" s="808"/>
      <c r="AW63" s="808"/>
      <c r="AX63" s="808"/>
      <c r="AY63" s="808"/>
      <c r="AZ63" s="808"/>
      <c r="BA63" s="808"/>
      <c r="BB63" s="808"/>
      <c r="BC63" s="808"/>
      <c r="BD63" s="808"/>
      <c r="BE63" s="808"/>
      <c r="BF63" s="808"/>
      <c r="BG63" s="808"/>
      <c r="BH63" s="808"/>
      <c r="BI63" s="808"/>
      <c r="BJ63" s="808"/>
      <c r="BK63" s="808"/>
      <c r="BL63" s="808"/>
      <c r="BM63" s="808"/>
      <c r="BN63" s="808"/>
      <c r="BO63" s="808"/>
      <c r="BP63" s="808"/>
      <c r="BQ63" s="808"/>
      <c r="BR63" s="808"/>
      <c r="BS63" s="808"/>
      <c r="BT63" s="808"/>
      <c r="BU63" s="808"/>
      <c r="BV63" s="808"/>
      <c r="BW63" s="808"/>
      <c r="BX63" s="808"/>
      <c r="BY63" s="808"/>
      <c r="BZ63" s="808"/>
      <c r="CA63" s="808"/>
      <c r="CB63" s="808"/>
      <c r="CC63" s="808"/>
      <c r="CD63" s="808"/>
      <c r="CE63" s="808"/>
      <c r="CF63" s="808"/>
    </row>
    <row r="64" spans="1:84" ht="12.75" customHeight="1">
      <c r="A64" s="808"/>
      <c r="B64" s="808"/>
      <c r="C64" s="808"/>
      <c r="D64" s="808"/>
      <c r="E64" s="808"/>
      <c r="F64" s="808"/>
      <c r="G64" s="808"/>
      <c r="H64" s="808"/>
      <c r="I64" s="808"/>
      <c r="J64" s="808"/>
      <c r="K64" s="808"/>
      <c r="L64" s="808"/>
      <c r="M64" s="808"/>
      <c r="N64" s="808"/>
      <c r="O64" s="808"/>
      <c r="P64" s="808"/>
      <c r="Q64" s="808"/>
      <c r="R64" s="808"/>
      <c r="S64" s="808"/>
      <c r="T64" s="808"/>
      <c r="U64" s="808"/>
      <c r="V64" s="808"/>
      <c r="W64" s="808"/>
      <c r="X64" s="808"/>
      <c r="Y64" s="808"/>
      <c r="Z64" s="808"/>
      <c r="AA64" s="808"/>
      <c r="AB64" s="808"/>
      <c r="AC64" s="808"/>
      <c r="AD64" s="808"/>
      <c r="AE64" s="808"/>
      <c r="AF64" s="808"/>
      <c r="AG64" s="808"/>
      <c r="AH64" s="808"/>
      <c r="AI64" s="808"/>
      <c r="AJ64" s="808"/>
      <c r="AK64" s="808"/>
      <c r="AL64" s="808"/>
      <c r="AM64" s="808"/>
      <c r="AN64" s="808"/>
      <c r="AO64" s="808"/>
      <c r="AP64" s="808"/>
      <c r="AQ64" s="808"/>
      <c r="AR64" s="808"/>
      <c r="AS64" s="808"/>
      <c r="AT64" s="808"/>
      <c r="AU64" s="808"/>
      <c r="AV64" s="808"/>
      <c r="AW64" s="808"/>
      <c r="AX64" s="808"/>
      <c r="AY64" s="808"/>
      <c r="AZ64" s="808"/>
      <c r="BA64" s="808"/>
      <c r="BB64" s="808"/>
      <c r="BC64" s="808"/>
      <c r="BD64" s="808"/>
      <c r="BE64" s="808"/>
      <c r="BF64" s="808"/>
      <c r="BG64" s="808"/>
      <c r="BH64" s="808"/>
      <c r="BI64" s="808"/>
      <c r="BJ64" s="808"/>
      <c r="BK64" s="808"/>
      <c r="BL64" s="808"/>
      <c r="BM64" s="808"/>
      <c r="BN64" s="808"/>
      <c r="BO64" s="808"/>
      <c r="BP64" s="808"/>
      <c r="BQ64" s="808"/>
      <c r="BR64" s="808"/>
      <c r="BS64" s="808"/>
      <c r="BT64" s="808"/>
      <c r="BU64" s="808"/>
      <c r="BV64" s="808"/>
      <c r="BW64" s="808"/>
      <c r="BX64" s="808"/>
      <c r="BY64" s="808"/>
      <c r="BZ64" s="808"/>
      <c r="CA64" s="808"/>
      <c r="CB64" s="808"/>
      <c r="CC64" s="808"/>
      <c r="CD64" s="808"/>
      <c r="CE64" s="808"/>
      <c r="CF64" s="808"/>
    </row>
    <row r="65" spans="1:84" ht="12.75" customHeight="1">
      <c r="A65" s="808"/>
      <c r="B65" s="808"/>
      <c r="C65" s="808"/>
      <c r="D65" s="808"/>
      <c r="E65" s="808"/>
      <c r="F65" s="808"/>
      <c r="G65" s="808"/>
      <c r="H65" s="808"/>
      <c r="I65" s="808"/>
      <c r="J65" s="808"/>
      <c r="K65" s="808"/>
      <c r="L65" s="808"/>
      <c r="M65" s="808"/>
      <c r="N65" s="808"/>
      <c r="O65" s="808"/>
      <c r="P65" s="808"/>
      <c r="Q65" s="808"/>
      <c r="R65" s="808"/>
      <c r="S65" s="808"/>
      <c r="T65" s="808"/>
      <c r="U65" s="808"/>
      <c r="V65" s="808"/>
      <c r="W65" s="808"/>
      <c r="X65" s="808"/>
      <c r="Y65" s="808"/>
      <c r="Z65" s="808"/>
      <c r="AA65" s="808"/>
      <c r="AB65" s="808"/>
      <c r="AC65" s="808"/>
      <c r="AD65" s="808"/>
      <c r="AE65" s="808"/>
      <c r="AF65" s="808"/>
      <c r="AG65" s="808"/>
      <c r="AH65" s="808"/>
      <c r="AI65" s="808"/>
      <c r="AJ65" s="808"/>
      <c r="AK65" s="808"/>
      <c r="AL65" s="808"/>
      <c r="AM65" s="808"/>
      <c r="AN65" s="808"/>
      <c r="AO65" s="808"/>
      <c r="AP65" s="808"/>
      <c r="AQ65" s="808"/>
      <c r="AR65" s="808"/>
      <c r="AS65" s="808"/>
      <c r="AT65" s="808"/>
      <c r="AU65" s="808"/>
      <c r="AV65" s="808"/>
      <c r="AW65" s="808"/>
      <c r="AX65" s="808"/>
      <c r="AY65" s="808"/>
      <c r="AZ65" s="808"/>
      <c r="BA65" s="808"/>
      <c r="BB65" s="808"/>
      <c r="BC65" s="808"/>
      <c r="BD65" s="808"/>
      <c r="BE65" s="808"/>
      <c r="BF65" s="808"/>
      <c r="BG65" s="808"/>
      <c r="BH65" s="808"/>
      <c r="BI65" s="808"/>
      <c r="BJ65" s="808"/>
      <c r="BK65" s="808"/>
      <c r="BL65" s="808"/>
      <c r="BM65" s="808"/>
      <c r="BN65" s="808"/>
      <c r="BO65" s="808"/>
      <c r="BP65" s="808"/>
      <c r="BQ65" s="808"/>
      <c r="BR65" s="808"/>
      <c r="BS65" s="808"/>
      <c r="BT65" s="808"/>
      <c r="BU65" s="808"/>
      <c r="BV65" s="808"/>
      <c r="BW65" s="808"/>
      <c r="BX65" s="808"/>
      <c r="BY65" s="808"/>
      <c r="BZ65" s="808"/>
      <c r="CA65" s="808"/>
      <c r="CB65" s="808"/>
      <c r="CC65" s="808"/>
      <c r="CD65" s="808"/>
      <c r="CE65" s="808"/>
      <c r="CF65" s="808"/>
    </row>
    <row r="66" spans="1:84" ht="12.75" customHeight="1">
      <c r="A66" s="808"/>
      <c r="B66" s="808"/>
      <c r="C66" s="808"/>
      <c r="D66" s="808"/>
      <c r="E66" s="808"/>
      <c r="F66" s="808"/>
      <c r="G66" s="808"/>
      <c r="H66" s="808"/>
      <c r="I66" s="808"/>
      <c r="J66" s="808"/>
      <c r="K66" s="808"/>
      <c r="L66" s="808"/>
      <c r="M66" s="808"/>
      <c r="N66" s="808"/>
      <c r="O66" s="808"/>
      <c r="P66" s="808"/>
      <c r="Q66" s="808"/>
      <c r="R66" s="808"/>
      <c r="S66" s="808"/>
      <c r="T66" s="808"/>
      <c r="U66" s="808"/>
      <c r="V66" s="808"/>
      <c r="W66" s="808"/>
      <c r="X66" s="808"/>
      <c r="Y66" s="808"/>
      <c r="Z66" s="808"/>
      <c r="AA66" s="808"/>
      <c r="AB66" s="808"/>
      <c r="AC66" s="808"/>
      <c r="AD66" s="808"/>
      <c r="AE66" s="808"/>
      <c r="AF66" s="808"/>
      <c r="AG66" s="808"/>
      <c r="AH66" s="808"/>
      <c r="AI66" s="808"/>
      <c r="AJ66" s="808"/>
      <c r="AK66" s="808"/>
      <c r="AL66" s="808"/>
      <c r="AM66" s="808"/>
      <c r="AN66" s="808"/>
      <c r="AO66" s="808"/>
      <c r="AP66" s="808"/>
      <c r="AQ66" s="808"/>
      <c r="AR66" s="808"/>
      <c r="AS66" s="808"/>
      <c r="AT66" s="808"/>
      <c r="AU66" s="808"/>
      <c r="AV66" s="808"/>
      <c r="AW66" s="808"/>
      <c r="AX66" s="808"/>
      <c r="AY66" s="808"/>
      <c r="AZ66" s="808"/>
      <c r="BA66" s="808"/>
      <c r="BB66" s="808"/>
      <c r="BC66" s="808"/>
      <c r="BD66" s="808"/>
      <c r="BE66" s="808"/>
      <c r="BF66" s="808"/>
      <c r="BG66" s="808"/>
      <c r="BH66" s="808"/>
      <c r="BI66" s="808"/>
      <c r="BJ66" s="808"/>
      <c r="BK66" s="808"/>
      <c r="BL66" s="808"/>
      <c r="BM66" s="808"/>
      <c r="BN66" s="808"/>
      <c r="BO66" s="808"/>
      <c r="BP66" s="808"/>
      <c r="BQ66" s="808"/>
      <c r="BR66" s="808"/>
      <c r="BS66" s="808"/>
      <c r="BT66" s="808"/>
      <c r="BU66" s="808"/>
      <c r="BV66" s="808"/>
      <c r="BW66" s="808"/>
      <c r="BX66" s="808"/>
      <c r="BY66" s="808"/>
      <c r="BZ66" s="808"/>
      <c r="CA66" s="808"/>
      <c r="CB66" s="808"/>
      <c r="CC66" s="808"/>
      <c r="CD66" s="808"/>
      <c r="CE66" s="808"/>
      <c r="CF66" s="808"/>
    </row>
    <row r="67" spans="1:84" ht="12.75" customHeight="1">
      <c r="A67" s="808"/>
      <c r="B67" s="808"/>
      <c r="C67" s="808"/>
      <c r="D67" s="808"/>
      <c r="E67" s="808"/>
      <c r="F67" s="808"/>
      <c r="G67" s="808"/>
      <c r="H67" s="808"/>
      <c r="I67" s="808"/>
      <c r="J67" s="808"/>
      <c r="K67" s="808"/>
      <c r="L67" s="808"/>
      <c r="M67" s="808"/>
      <c r="N67" s="808"/>
      <c r="O67" s="808"/>
      <c r="P67" s="808"/>
      <c r="Q67" s="808"/>
      <c r="R67" s="808"/>
      <c r="S67" s="808"/>
      <c r="T67" s="808"/>
      <c r="U67" s="808"/>
      <c r="V67" s="808"/>
      <c r="W67" s="808"/>
      <c r="X67" s="808"/>
      <c r="Y67" s="808"/>
      <c r="Z67" s="808"/>
      <c r="AA67" s="808"/>
      <c r="AB67" s="808"/>
      <c r="AC67" s="808"/>
      <c r="AD67" s="808"/>
      <c r="AE67" s="808"/>
      <c r="AF67" s="808"/>
      <c r="AG67" s="808"/>
      <c r="AH67" s="808"/>
      <c r="AI67" s="808"/>
      <c r="AJ67" s="808"/>
      <c r="AK67" s="808"/>
      <c r="AL67" s="808"/>
      <c r="AM67" s="808"/>
      <c r="AN67" s="808"/>
      <c r="AO67" s="808"/>
      <c r="AP67" s="808"/>
      <c r="AQ67" s="808"/>
      <c r="AR67" s="808"/>
      <c r="AS67" s="808"/>
      <c r="AT67" s="808"/>
      <c r="AU67" s="808"/>
      <c r="AV67" s="808"/>
      <c r="AW67" s="808"/>
      <c r="AX67" s="808"/>
      <c r="AY67" s="808"/>
      <c r="AZ67" s="808"/>
      <c r="BA67" s="808"/>
      <c r="BB67" s="808"/>
      <c r="BC67" s="808"/>
      <c r="BD67" s="808"/>
      <c r="BE67" s="808"/>
      <c r="BF67" s="808"/>
      <c r="BG67" s="808"/>
      <c r="BH67" s="808"/>
      <c r="BI67" s="808"/>
      <c r="BJ67" s="808"/>
      <c r="BK67" s="808"/>
      <c r="BL67" s="808"/>
      <c r="BM67" s="808"/>
      <c r="BN67" s="808"/>
      <c r="BO67" s="808"/>
      <c r="BP67" s="808"/>
      <c r="BQ67" s="808"/>
      <c r="BR67" s="808"/>
      <c r="BS67" s="808"/>
      <c r="BT67" s="808"/>
      <c r="BU67" s="808"/>
      <c r="BV67" s="808"/>
      <c r="BW67" s="808"/>
      <c r="BX67" s="808"/>
      <c r="BY67" s="808"/>
      <c r="BZ67" s="808"/>
      <c r="CA67" s="808"/>
      <c r="CB67" s="808"/>
      <c r="CC67" s="808"/>
      <c r="CD67" s="808"/>
      <c r="CE67" s="808"/>
      <c r="CF67" s="808"/>
    </row>
    <row r="68" spans="1:84" ht="12.75" customHeight="1">
      <c r="A68" s="808"/>
      <c r="B68" s="808"/>
      <c r="C68" s="808"/>
      <c r="D68" s="808"/>
      <c r="E68" s="808"/>
      <c r="F68" s="808"/>
      <c r="G68" s="808"/>
      <c r="H68" s="808"/>
      <c r="I68" s="808"/>
      <c r="J68" s="808"/>
      <c r="K68" s="808"/>
      <c r="L68" s="808"/>
      <c r="M68" s="808"/>
      <c r="N68" s="808"/>
      <c r="O68" s="808"/>
      <c r="P68" s="808"/>
      <c r="Q68" s="808"/>
      <c r="R68" s="808"/>
      <c r="S68" s="808"/>
      <c r="T68" s="808"/>
      <c r="U68" s="808"/>
      <c r="V68" s="808"/>
      <c r="W68" s="808"/>
      <c r="X68" s="808"/>
      <c r="Y68" s="808"/>
      <c r="Z68" s="808"/>
      <c r="AA68" s="808"/>
      <c r="AB68" s="808"/>
      <c r="AC68" s="808"/>
      <c r="AD68" s="808"/>
      <c r="AE68" s="808"/>
      <c r="AF68" s="808"/>
      <c r="AG68" s="808"/>
      <c r="AH68" s="808"/>
      <c r="AI68" s="808"/>
      <c r="AJ68" s="808"/>
      <c r="AK68" s="808"/>
      <c r="AL68" s="808"/>
      <c r="AM68" s="808"/>
      <c r="AN68" s="808"/>
      <c r="AO68" s="808"/>
      <c r="AP68" s="808"/>
      <c r="AQ68" s="808"/>
      <c r="AR68" s="808"/>
      <c r="AS68" s="808"/>
      <c r="AT68" s="808"/>
      <c r="AU68" s="808"/>
      <c r="AV68" s="808"/>
      <c r="AW68" s="808"/>
      <c r="AX68" s="808"/>
      <c r="AY68" s="808"/>
      <c r="AZ68" s="808"/>
      <c r="BA68" s="808"/>
      <c r="BB68" s="808"/>
      <c r="BC68" s="808"/>
      <c r="BD68" s="808"/>
      <c r="BE68" s="808"/>
      <c r="BF68" s="808"/>
      <c r="BG68" s="808"/>
      <c r="BH68" s="808"/>
      <c r="BI68" s="808"/>
      <c r="BJ68" s="808"/>
      <c r="BK68" s="808"/>
      <c r="BL68" s="808"/>
      <c r="BM68" s="808"/>
      <c r="BN68" s="808"/>
      <c r="BO68" s="808"/>
      <c r="BP68" s="808"/>
      <c r="BQ68" s="808"/>
      <c r="BR68" s="808"/>
      <c r="BS68" s="808"/>
      <c r="BT68" s="808"/>
      <c r="BU68" s="808"/>
      <c r="BV68" s="808"/>
      <c r="BW68" s="808"/>
      <c r="BX68" s="808"/>
      <c r="BY68" s="808"/>
      <c r="BZ68" s="808"/>
      <c r="CA68" s="808"/>
      <c r="CB68" s="808"/>
      <c r="CC68" s="808"/>
      <c r="CD68" s="808"/>
      <c r="CE68" s="808"/>
      <c r="CF68" s="808"/>
    </row>
    <row r="69" spans="1:84" ht="12.75" customHeight="1">
      <c r="A69" s="808"/>
      <c r="B69" s="808"/>
      <c r="C69" s="808"/>
      <c r="D69" s="808"/>
      <c r="E69" s="808"/>
      <c r="F69" s="808"/>
      <c r="G69" s="808"/>
      <c r="H69" s="808"/>
      <c r="I69" s="808"/>
      <c r="J69" s="808"/>
      <c r="K69" s="808"/>
      <c r="L69" s="808"/>
      <c r="M69" s="808"/>
      <c r="N69" s="808"/>
      <c r="O69" s="808"/>
      <c r="P69" s="808"/>
      <c r="Q69" s="808"/>
      <c r="R69" s="808"/>
      <c r="S69" s="808"/>
      <c r="T69" s="808"/>
      <c r="U69" s="808"/>
      <c r="V69" s="808"/>
      <c r="W69" s="808"/>
      <c r="X69" s="808"/>
      <c r="Y69" s="808"/>
      <c r="Z69" s="808"/>
      <c r="AA69" s="808"/>
      <c r="AB69" s="808"/>
      <c r="AC69" s="808"/>
      <c r="AD69" s="808"/>
      <c r="AE69" s="808"/>
      <c r="AF69" s="808"/>
      <c r="AG69" s="808"/>
      <c r="AH69" s="808"/>
      <c r="AI69" s="808"/>
      <c r="AJ69" s="808"/>
      <c r="AK69" s="808"/>
      <c r="AL69" s="808"/>
      <c r="AM69" s="808"/>
      <c r="AN69" s="808"/>
      <c r="AO69" s="808"/>
      <c r="AP69" s="808"/>
      <c r="AQ69" s="808"/>
      <c r="AR69" s="808"/>
      <c r="AS69" s="808"/>
      <c r="AT69" s="808"/>
      <c r="AU69" s="808"/>
      <c r="AV69" s="808"/>
      <c r="AW69" s="808"/>
      <c r="AX69" s="808"/>
      <c r="AY69" s="808"/>
      <c r="AZ69" s="808"/>
      <c r="BA69" s="808"/>
      <c r="BB69" s="808"/>
      <c r="BC69" s="808"/>
      <c r="BD69" s="808"/>
      <c r="BE69" s="808"/>
      <c r="BF69" s="808"/>
      <c r="BG69" s="808"/>
      <c r="BH69" s="808"/>
      <c r="BI69" s="808"/>
      <c r="BJ69" s="808"/>
      <c r="BK69" s="808"/>
      <c r="BL69" s="808"/>
      <c r="BM69" s="808"/>
      <c r="BN69" s="808"/>
      <c r="BO69" s="808"/>
      <c r="BP69" s="808"/>
      <c r="BQ69" s="808"/>
      <c r="BR69" s="808"/>
      <c r="BS69" s="808"/>
      <c r="BT69" s="808"/>
      <c r="BU69" s="808"/>
      <c r="BV69" s="808"/>
      <c r="BW69" s="808"/>
      <c r="BX69" s="808"/>
      <c r="BY69" s="808"/>
      <c r="BZ69" s="808"/>
      <c r="CA69" s="808"/>
      <c r="CB69" s="808"/>
      <c r="CC69" s="808"/>
      <c r="CD69" s="808"/>
      <c r="CE69" s="808"/>
      <c r="CF69" s="808"/>
    </row>
    <row r="70" spans="1:84" ht="12.75" customHeight="1">
      <c r="A70" s="808"/>
      <c r="B70" s="808"/>
      <c r="C70" s="808"/>
      <c r="D70" s="808"/>
      <c r="E70" s="808"/>
      <c r="F70" s="808"/>
      <c r="G70" s="808"/>
      <c r="H70" s="808"/>
      <c r="I70" s="808"/>
      <c r="J70" s="808"/>
      <c r="K70" s="808"/>
      <c r="L70" s="808"/>
      <c r="M70" s="808"/>
      <c r="N70" s="808"/>
      <c r="O70" s="808"/>
      <c r="P70" s="808"/>
      <c r="Q70" s="808"/>
      <c r="R70" s="808"/>
      <c r="S70" s="808"/>
      <c r="T70" s="808"/>
      <c r="U70" s="808"/>
      <c r="V70" s="808"/>
      <c r="W70" s="808"/>
      <c r="X70" s="808"/>
      <c r="Y70" s="808"/>
      <c r="Z70" s="808"/>
      <c r="AA70" s="808"/>
      <c r="AB70" s="808"/>
      <c r="AC70" s="808"/>
      <c r="AD70" s="808"/>
      <c r="AE70" s="808"/>
      <c r="AF70" s="808"/>
      <c r="AG70" s="808"/>
      <c r="AH70" s="808"/>
      <c r="AI70" s="808"/>
      <c r="AJ70" s="808"/>
      <c r="AK70" s="808"/>
      <c r="AL70" s="808"/>
      <c r="AM70" s="808"/>
      <c r="AN70" s="808"/>
      <c r="AO70" s="808"/>
      <c r="AP70" s="808"/>
      <c r="AQ70" s="808"/>
      <c r="AR70" s="808"/>
      <c r="AS70" s="808"/>
      <c r="AT70" s="808"/>
      <c r="AU70" s="808"/>
      <c r="AV70" s="808"/>
      <c r="AW70" s="808"/>
      <c r="AX70" s="808"/>
      <c r="AY70" s="808"/>
      <c r="AZ70" s="808"/>
      <c r="BA70" s="808"/>
      <c r="BB70" s="808"/>
      <c r="BC70" s="808"/>
      <c r="BD70" s="808"/>
      <c r="BE70" s="808"/>
      <c r="BF70" s="808"/>
      <c r="BG70" s="808"/>
      <c r="BH70" s="808"/>
      <c r="BI70" s="808"/>
      <c r="BJ70" s="808"/>
      <c r="BK70" s="808"/>
      <c r="BL70" s="808"/>
      <c r="BM70" s="808"/>
      <c r="BN70" s="808"/>
      <c r="BO70" s="808"/>
      <c r="BP70" s="808"/>
      <c r="BQ70" s="808"/>
      <c r="BR70" s="808"/>
      <c r="BS70" s="808"/>
      <c r="BT70" s="808"/>
      <c r="BU70" s="808"/>
      <c r="BV70" s="808"/>
      <c r="BW70" s="808"/>
      <c r="BX70" s="808"/>
      <c r="BY70" s="808"/>
      <c r="BZ70" s="808"/>
      <c r="CA70" s="808"/>
      <c r="CB70" s="808"/>
      <c r="CC70" s="808"/>
      <c r="CD70" s="808"/>
      <c r="CE70" s="808"/>
      <c r="CF70" s="808"/>
    </row>
    <row r="71" spans="1:84" ht="12.75" customHeight="1">
      <c r="A71" s="808"/>
      <c r="B71" s="808"/>
      <c r="C71" s="808"/>
      <c r="D71" s="808"/>
      <c r="E71" s="808"/>
      <c r="F71" s="808"/>
      <c r="G71" s="808"/>
      <c r="H71" s="808"/>
      <c r="I71" s="808"/>
      <c r="J71" s="808"/>
      <c r="K71" s="808"/>
      <c r="L71" s="808"/>
      <c r="M71" s="808"/>
      <c r="N71" s="808"/>
      <c r="O71" s="808"/>
      <c r="P71" s="808"/>
      <c r="Q71" s="808"/>
      <c r="R71" s="808"/>
      <c r="S71" s="808"/>
      <c r="T71" s="808"/>
      <c r="U71" s="808"/>
      <c r="V71" s="808"/>
      <c r="W71" s="808"/>
      <c r="X71" s="808"/>
      <c r="Y71" s="808"/>
      <c r="Z71" s="808"/>
      <c r="AA71" s="808"/>
      <c r="AB71" s="808"/>
      <c r="AC71" s="808"/>
      <c r="AD71" s="808"/>
      <c r="AE71" s="808"/>
      <c r="AF71" s="808"/>
      <c r="AG71" s="808"/>
      <c r="AH71" s="808"/>
      <c r="AI71" s="808"/>
      <c r="AJ71" s="808"/>
      <c r="AK71" s="808"/>
      <c r="AL71" s="808"/>
      <c r="AM71" s="808"/>
      <c r="AN71" s="808"/>
      <c r="AO71" s="808"/>
      <c r="AP71" s="808"/>
      <c r="AQ71" s="808"/>
      <c r="AR71" s="808"/>
      <c r="AS71" s="808"/>
      <c r="AT71" s="808"/>
      <c r="AU71" s="808"/>
      <c r="AV71" s="808"/>
      <c r="AW71" s="808"/>
      <c r="AX71" s="808"/>
      <c r="AY71" s="808"/>
      <c r="AZ71" s="808"/>
      <c r="BA71" s="808"/>
      <c r="BB71" s="808"/>
      <c r="BC71" s="808"/>
      <c r="BD71" s="808"/>
      <c r="BE71" s="808"/>
      <c r="BF71" s="808"/>
      <c r="BG71" s="808"/>
      <c r="BH71" s="808"/>
      <c r="BI71" s="808"/>
      <c r="BJ71" s="808"/>
      <c r="BK71" s="808"/>
      <c r="BL71" s="808"/>
      <c r="BM71" s="808"/>
      <c r="BN71" s="808"/>
      <c r="BO71" s="808"/>
      <c r="BP71" s="808"/>
      <c r="BQ71" s="808"/>
      <c r="BR71" s="808"/>
      <c r="BS71" s="808"/>
      <c r="BT71" s="808"/>
      <c r="BU71" s="808"/>
      <c r="BV71" s="808"/>
      <c r="BW71" s="808"/>
      <c r="BX71" s="808"/>
      <c r="BY71" s="808"/>
      <c r="BZ71" s="808"/>
      <c r="CA71" s="808"/>
      <c r="CB71" s="808"/>
      <c r="CC71" s="808"/>
      <c r="CD71" s="808"/>
      <c r="CE71" s="808"/>
      <c r="CF71" s="808"/>
    </row>
    <row r="72" spans="1:84" ht="12.75" customHeight="1">
      <c r="A72" s="808"/>
      <c r="B72" s="808"/>
      <c r="C72" s="808"/>
      <c r="D72" s="808"/>
      <c r="E72" s="808"/>
      <c r="F72" s="808"/>
      <c r="G72" s="808"/>
      <c r="H72" s="808"/>
      <c r="I72" s="808"/>
      <c r="J72" s="808"/>
      <c r="K72" s="808"/>
      <c r="L72" s="808"/>
      <c r="M72" s="808"/>
      <c r="N72" s="808"/>
      <c r="O72" s="808"/>
      <c r="P72" s="808"/>
      <c r="Q72" s="808"/>
      <c r="R72" s="808"/>
      <c r="S72" s="808"/>
      <c r="T72" s="808"/>
      <c r="U72" s="808"/>
      <c r="V72" s="808"/>
      <c r="W72" s="808"/>
      <c r="X72" s="808"/>
      <c r="Y72" s="808"/>
      <c r="Z72" s="808"/>
      <c r="AA72" s="808"/>
      <c r="AB72" s="808"/>
      <c r="AC72" s="808"/>
      <c r="AD72" s="808"/>
      <c r="AE72" s="808"/>
      <c r="AF72" s="808"/>
      <c r="AG72" s="808"/>
      <c r="AH72" s="808"/>
      <c r="AI72" s="808"/>
      <c r="AJ72" s="808"/>
      <c r="AK72" s="808"/>
      <c r="AL72" s="808"/>
      <c r="AM72" s="808"/>
      <c r="AN72" s="808"/>
      <c r="AO72" s="808"/>
      <c r="AP72" s="808"/>
      <c r="AQ72" s="808"/>
      <c r="AR72" s="808"/>
      <c r="AS72" s="808"/>
      <c r="AT72" s="808"/>
      <c r="AU72" s="808"/>
      <c r="AV72" s="808"/>
      <c r="AW72" s="808"/>
      <c r="AX72" s="808"/>
      <c r="AY72" s="808"/>
      <c r="AZ72" s="808"/>
      <c r="BA72" s="808"/>
      <c r="BB72" s="808"/>
      <c r="BC72" s="808"/>
      <c r="BD72" s="808"/>
      <c r="BE72" s="808"/>
      <c r="BF72" s="808"/>
      <c r="BG72" s="808"/>
      <c r="BH72" s="808"/>
      <c r="BI72" s="808"/>
      <c r="BJ72" s="808"/>
      <c r="BK72" s="808"/>
      <c r="BL72" s="808"/>
      <c r="BM72" s="808"/>
      <c r="BN72" s="808"/>
      <c r="BO72" s="808"/>
      <c r="BP72" s="808"/>
      <c r="BQ72" s="808"/>
      <c r="BR72" s="808"/>
      <c r="BS72" s="808"/>
      <c r="BT72" s="808"/>
      <c r="BU72" s="808"/>
      <c r="BV72" s="808"/>
      <c r="BW72" s="808"/>
      <c r="BX72" s="808"/>
      <c r="BY72" s="808"/>
      <c r="BZ72" s="808"/>
      <c r="CA72" s="808"/>
      <c r="CB72" s="808"/>
      <c r="CC72" s="808"/>
      <c r="CD72" s="808"/>
      <c r="CE72" s="808"/>
      <c r="CF72" s="808"/>
    </row>
    <row r="73" spans="1:84" ht="12.75" customHeight="1">
      <c r="A73" s="808"/>
      <c r="B73" s="808"/>
      <c r="C73" s="808"/>
      <c r="D73" s="808"/>
      <c r="E73" s="808"/>
      <c r="F73" s="808"/>
      <c r="G73" s="808"/>
      <c r="H73" s="808"/>
      <c r="I73" s="808"/>
      <c r="J73" s="808"/>
      <c r="K73" s="808"/>
      <c r="L73" s="808"/>
      <c r="M73" s="808"/>
      <c r="N73" s="808"/>
      <c r="O73" s="808"/>
      <c r="P73" s="808"/>
      <c r="Q73" s="808"/>
      <c r="R73" s="808"/>
      <c r="S73" s="808"/>
      <c r="T73" s="808"/>
      <c r="U73" s="808"/>
      <c r="V73" s="808"/>
      <c r="W73" s="808"/>
      <c r="X73" s="808"/>
      <c r="Y73" s="808"/>
      <c r="Z73" s="808"/>
      <c r="AA73" s="808"/>
      <c r="AB73" s="808"/>
      <c r="AC73" s="808"/>
      <c r="AD73" s="808"/>
      <c r="AE73" s="808"/>
      <c r="AF73" s="808"/>
      <c r="AG73" s="808"/>
      <c r="AH73" s="808"/>
      <c r="AI73" s="808"/>
      <c r="AJ73" s="808"/>
      <c r="AK73" s="808"/>
      <c r="AL73" s="808"/>
      <c r="AM73" s="808"/>
      <c r="AN73" s="808"/>
      <c r="AO73" s="808"/>
      <c r="AP73" s="808"/>
      <c r="AQ73" s="808"/>
      <c r="AR73" s="808"/>
      <c r="AS73" s="808"/>
      <c r="AT73" s="808"/>
      <c r="AU73" s="808"/>
      <c r="AV73" s="808"/>
      <c r="AW73" s="808"/>
      <c r="AX73" s="808"/>
      <c r="AY73" s="808"/>
      <c r="AZ73" s="808"/>
      <c r="BA73" s="808"/>
      <c r="BB73" s="808"/>
      <c r="BC73" s="808"/>
      <c r="BD73" s="808"/>
      <c r="BE73" s="808"/>
      <c r="BF73" s="808"/>
      <c r="BG73" s="808"/>
      <c r="BH73" s="808"/>
      <c r="BI73" s="808"/>
      <c r="BJ73" s="808"/>
      <c r="BK73" s="808"/>
      <c r="BL73" s="808"/>
      <c r="BM73" s="808"/>
      <c r="BN73" s="808"/>
      <c r="BO73" s="808"/>
      <c r="BP73" s="808"/>
      <c r="BQ73" s="808"/>
      <c r="BR73" s="808"/>
      <c r="BS73" s="808"/>
      <c r="BT73" s="808"/>
      <c r="BU73" s="808"/>
      <c r="BV73" s="808"/>
      <c r="BW73" s="808"/>
      <c r="BX73" s="808"/>
      <c r="BY73" s="808"/>
      <c r="BZ73" s="808"/>
      <c r="CA73" s="808"/>
      <c r="CB73" s="808"/>
      <c r="CC73" s="808"/>
      <c r="CD73" s="808"/>
      <c r="CE73" s="808"/>
      <c r="CF73" s="808"/>
    </row>
    <row r="74" spans="1:84" ht="12.75" customHeight="1">
      <c r="A74" s="808"/>
      <c r="B74" s="808"/>
      <c r="C74" s="808"/>
      <c r="D74" s="808"/>
      <c r="E74" s="808"/>
      <c r="F74" s="808"/>
      <c r="G74" s="808"/>
      <c r="H74" s="808"/>
      <c r="I74" s="808"/>
      <c r="J74" s="808"/>
      <c r="K74" s="808"/>
      <c r="L74" s="808"/>
      <c r="M74" s="808"/>
      <c r="N74" s="808"/>
      <c r="O74" s="808"/>
      <c r="P74" s="808"/>
      <c r="Q74" s="808"/>
      <c r="R74" s="808"/>
      <c r="S74" s="808"/>
      <c r="T74" s="808"/>
      <c r="U74" s="808"/>
      <c r="V74" s="808"/>
      <c r="W74" s="808"/>
      <c r="X74" s="808"/>
      <c r="Y74" s="808"/>
      <c r="Z74" s="808"/>
      <c r="AA74" s="808"/>
      <c r="AB74" s="808"/>
      <c r="AC74" s="808"/>
      <c r="AD74" s="808"/>
      <c r="AE74" s="808"/>
      <c r="AF74" s="808"/>
      <c r="AG74" s="808"/>
      <c r="AH74" s="808"/>
      <c r="AI74" s="808"/>
      <c r="AJ74" s="808"/>
      <c r="AK74" s="808"/>
      <c r="AL74" s="808"/>
      <c r="AM74" s="808"/>
      <c r="AN74" s="808"/>
      <c r="AO74" s="808"/>
      <c r="AP74" s="808"/>
      <c r="AQ74" s="808"/>
      <c r="AR74" s="808"/>
      <c r="AS74" s="808"/>
      <c r="AT74" s="808"/>
      <c r="AU74" s="808"/>
      <c r="AV74" s="808"/>
      <c r="AW74" s="808"/>
      <c r="AX74" s="808"/>
      <c r="AY74" s="808"/>
      <c r="AZ74" s="808"/>
      <c r="BA74" s="808"/>
      <c r="BB74" s="808"/>
      <c r="BC74" s="808"/>
      <c r="BD74" s="808"/>
      <c r="BE74" s="808"/>
      <c r="BF74" s="808"/>
      <c r="BG74" s="808"/>
      <c r="BH74" s="808"/>
      <c r="BI74" s="808"/>
      <c r="BJ74" s="808"/>
      <c r="BK74" s="808"/>
      <c r="BL74" s="808"/>
      <c r="BM74" s="808"/>
      <c r="BN74" s="808"/>
      <c r="BO74" s="808"/>
      <c r="BP74" s="808"/>
      <c r="BQ74" s="808"/>
      <c r="BR74" s="808"/>
      <c r="BS74" s="808"/>
      <c r="BT74" s="808"/>
      <c r="BU74" s="808"/>
      <c r="BV74" s="808"/>
      <c r="BW74" s="808"/>
      <c r="BX74" s="808"/>
      <c r="BY74" s="808"/>
      <c r="BZ74" s="808"/>
      <c r="CA74" s="808"/>
      <c r="CB74" s="808"/>
      <c r="CC74" s="808"/>
      <c r="CD74" s="808"/>
      <c r="CE74" s="808"/>
      <c r="CF74" s="808"/>
    </row>
    <row r="75" spans="1:84" ht="12.75" customHeight="1">
      <c r="A75" s="808"/>
      <c r="B75" s="808"/>
      <c r="C75" s="808"/>
      <c r="D75" s="808"/>
      <c r="E75" s="808"/>
      <c r="F75" s="808"/>
      <c r="G75" s="808"/>
      <c r="H75" s="808"/>
      <c r="I75" s="808"/>
      <c r="J75" s="808"/>
      <c r="K75" s="808"/>
      <c r="L75" s="808"/>
      <c r="M75" s="808"/>
      <c r="N75" s="808"/>
      <c r="O75" s="808"/>
      <c r="P75" s="808"/>
      <c r="Q75" s="808"/>
      <c r="R75" s="808"/>
      <c r="S75" s="808"/>
      <c r="T75" s="808"/>
      <c r="U75" s="808"/>
      <c r="V75" s="808"/>
      <c r="W75" s="808"/>
      <c r="X75" s="808"/>
      <c r="Y75" s="808"/>
      <c r="Z75" s="808"/>
      <c r="AA75" s="808"/>
      <c r="AB75" s="808"/>
      <c r="AC75" s="808"/>
      <c r="AD75" s="808"/>
      <c r="AE75" s="808"/>
      <c r="AF75" s="808"/>
      <c r="AG75" s="808"/>
      <c r="AH75" s="808"/>
      <c r="AI75" s="808"/>
      <c r="AJ75" s="808"/>
      <c r="AK75" s="808"/>
      <c r="AL75" s="808"/>
      <c r="AM75" s="808"/>
      <c r="AN75" s="808"/>
      <c r="AO75" s="808"/>
      <c r="AP75" s="808"/>
      <c r="AQ75" s="808"/>
      <c r="AR75" s="808"/>
      <c r="AS75" s="808"/>
      <c r="AT75" s="808"/>
      <c r="AU75" s="808"/>
      <c r="AV75" s="808"/>
      <c r="AW75" s="808"/>
      <c r="AX75" s="808"/>
      <c r="AY75" s="808"/>
      <c r="AZ75" s="808"/>
      <c r="BA75" s="808"/>
      <c r="BB75" s="808"/>
      <c r="BC75" s="808"/>
      <c r="BD75" s="808"/>
      <c r="BE75" s="808"/>
      <c r="BF75" s="808"/>
      <c r="BG75" s="808"/>
      <c r="BH75" s="808"/>
      <c r="BI75" s="808"/>
      <c r="BJ75" s="808"/>
      <c r="BK75" s="808"/>
      <c r="BL75" s="808"/>
      <c r="BM75" s="808"/>
      <c r="BN75" s="808"/>
      <c r="BO75" s="808"/>
      <c r="BP75" s="808"/>
      <c r="BQ75" s="808"/>
      <c r="BR75" s="808"/>
      <c r="BS75" s="808"/>
      <c r="BT75" s="808"/>
      <c r="BU75" s="808"/>
      <c r="BV75" s="808"/>
      <c r="BW75" s="808"/>
      <c r="BX75" s="808"/>
      <c r="BY75" s="808"/>
      <c r="BZ75" s="808"/>
      <c r="CA75" s="808"/>
      <c r="CB75" s="808"/>
      <c r="CC75" s="808"/>
      <c r="CD75" s="808"/>
      <c r="CE75" s="808"/>
      <c r="CF75" s="808"/>
    </row>
    <row r="76" spans="1:84" ht="12.75" customHeight="1">
      <c r="A76" s="808"/>
      <c r="B76" s="808"/>
      <c r="C76" s="808"/>
      <c r="D76" s="808"/>
      <c r="E76" s="808"/>
      <c r="F76" s="808"/>
      <c r="G76" s="808"/>
      <c r="H76" s="808"/>
      <c r="I76" s="808"/>
      <c r="J76" s="808"/>
      <c r="K76" s="808"/>
      <c r="L76" s="808"/>
      <c r="M76" s="808"/>
      <c r="N76" s="808"/>
      <c r="O76" s="808"/>
      <c r="P76" s="808"/>
      <c r="Q76" s="808"/>
      <c r="R76" s="808"/>
      <c r="S76" s="808"/>
      <c r="T76" s="808"/>
      <c r="U76" s="808"/>
      <c r="V76" s="808"/>
      <c r="W76" s="808"/>
      <c r="X76" s="808"/>
      <c r="Y76" s="808"/>
      <c r="Z76" s="808"/>
      <c r="AA76" s="808"/>
      <c r="AB76" s="808"/>
      <c r="AC76" s="808"/>
      <c r="AD76" s="808"/>
      <c r="AE76" s="808"/>
      <c r="AF76" s="808"/>
      <c r="AG76" s="808"/>
      <c r="AH76" s="808"/>
      <c r="AI76" s="808"/>
      <c r="AJ76" s="808"/>
      <c r="AK76" s="808"/>
      <c r="AL76" s="808"/>
      <c r="AM76" s="808"/>
      <c r="AN76" s="808"/>
      <c r="AO76" s="808"/>
      <c r="AP76" s="808"/>
      <c r="AQ76" s="808"/>
      <c r="AR76" s="808"/>
      <c r="AS76" s="808"/>
      <c r="AT76" s="808"/>
      <c r="AU76" s="808"/>
      <c r="AV76" s="808"/>
      <c r="AW76" s="808"/>
      <c r="AX76" s="808"/>
      <c r="AY76" s="808"/>
      <c r="AZ76" s="808"/>
      <c r="BA76" s="808"/>
      <c r="BB76" s="808"/>
      <c r="BC76" s="808"/>
      <c r="BD76" s="808"/>
      <c r="BE76" s="808"/>
      <c r="BF76" s="808"/>
      <c r="BG76" s="808"/>
      <c r="BH76" s="808"/>
      <c r="BI76" s="808"/>
      <c r="BJ76" s="808"/>
      <c r="BK76" s="808"/>
      <c r="BL76" s="808"/>
      <c r="BM76" s="808"/>
      <c r="BN76" s="808"/>
      <c r="BO76" s="808"/>
      <c r="BP76" s="808"/>
      <c r="BQ76" s="808"/>
      <c r="BR76" s="808"/>
      <c r="BS76" s="808"/>
      <c r="BT76" s="808"/>
      <c r="BU76" s="808"/>
      <c r="BV76" s="808"/>
      <c r="BW76" s="808"/>
      <c r="BX76" s="808"/>
      <c r="BY76" s="808"/>
      <c r="BZ76" s="808"/>
      <c r="CA76" s="808"/>
      <c r="CB76" s="808"/>
      <c r="CC76" s="808"/>
      <c r="CD76" s="808"/>
      <c r="CE76" s="808"/>
      <c r="CF76" s="808"/>
    </row>
    <row r="77" spans="1:84" ht="12.75" customHeight="1">
      <c r="A77" s="808"/>
      <c r="B77" s="808"/>
      <c r="C77" s="808"/>
      <c r="D77" s="808"/>
      <c r="E77" s="808"/>
      <c r="F77" s="808"/>
      <c r="G77" s="808"/>
      <c r="H77" s="808"/>
      <c r="I77" s="808"/>
      <c r="J77" s="808"/>
      <c r="K77" s="808"/>
      <c r="L77" s="808"/>
      <c r="M77" s="808"/>
      <c r="N77" s="808"/>
      <c r="O77" s="808"/>
      <c r="P77" s="808"/>
      <c r="Q77" s="808"/>
      <c r="R77" s="808"/>
      <c r="S77" s="808"/>
      <c r="T77" s="808"/>
      <c r="U77" s="808"/>
      <c r="V77" s="808"/>
      <c r="W77" s="808"/>
      <c r="X77" s="808"/>
      <c r="Y77" s="808"/>
      <c r="Z77" s="808"/>
      <c r="AA77" s="808"/>
      <c r="AB77" s="808"/>
      <c r="AC77" s="808"/>
      <c r="AD77" s="808"/>
      <c r="AE77" s="808"/>
      <c r="AF77" s="808"/>
      <c r="AG77" s="808"/>
      <c r="AH77" s="808"/>
      <c r="AI77" s="808"/>
      <c r="AJ77" s="808"/>
      <c r="AK77" s="808"/>
      <c r="AL77" s="808"/>
      <c r="AM77" s="808"/>
      <c r="AN77" s="808"/>
      <c r="AO77" s="808"/>
      <c r="AP77" s="808"/>
      <c r="AQ77" s="808"/>
      <c r="AR77" s="808"/>
      <c r="AS77" s="808"/>
      <c r="AT77" s="808"/>
      <c r="AU77" s="808"/>
      <c r="AV77" s="808"/>
      <c r="AW77" s="808"/>
      <c r="AX77" s="808"/>
      <c r="AY77" s="808"/>
      <c r="AZ77" s="808"/>
      <c r="BA77" s="808"/>
      <c r="BB77" s="808"/>
      <c r="BC77" s="808"/>
      <c r="BD77" s="808"/>
      <c r="BE77" s="808"/>
      <c r="BF77" s="808"/>
      <c r="BG77" s="808"/>
      <c r="BH77" s="808"/>
      <c r="BI77" s="808"/>
      <c r="BJ77" s="808"/>
      <c r="BK77" s="808"/>
      <c r="BL77" s="808"/>
      <c r="BM77" s="808"/>
      <c r="BN77" s="808"/>
      <c r="BO77" s="808"/>
      <c r="BP77" s="808"/>
      <c r="BQ77" s="808"/>
      <c r="BR77" s="808"/>
      <c r="BS77" s="808"/>
      <c r="BT77" s="808"/>
      <c r="BU77" s="808"/>
      <c r="BV77" s="808"/>
      <c r="BW77" s="808"/>
      <c r="BX77" s="808"/>
      <c r="BY77" s="808"/>
      <c r="BZ77" s="808"/>
      <c r="CA77" s="808"/>
      <c r="CB77" s="808"/>
      <c r="CC77" s="808"/>
      <c r="CD77" s="808"/>
      <c r="CE77" s="808"/>
      <c r="CF77" s="808"/>
    </row>
    <row r="78" spans="1:84" ht="12.75" customHeight="1">
      <c r="A78" s="808"/>
      <c r="B78" s="808"/>
      <c r="C78" s="808"/>
      <c r="D78" s="808"/>
      <c r="E78" s="808"/>
      <c r="F78" s="808"/>
      <c r="G78" s="808"/>
      <c r="H78" s="808"/>
      <c r="I78" s="808"/>
      <c r="J78" s="808"/>
      <c r="K78" s="808"/>
      <c r="L78" s="808"/>
      <c r="M78" s="808"/>
      <c r="N78" s="808"/>
      <c r="O78" s="808"/>
      <c r="P78" s="808"/>
      <c r="Q78" s="808"/>
      <c r="R78" s="808"/>
      <c r="S78" s="808"/>
      <c r="T78" s="808"/>
      <c r="U78" s="808"/>
      <c r="V78" s="808"/>
      <c r="W78" s="808"/>
      <c r="X78" s="808"/>
      <c r="Y78" s="808"/>
      <c r="Z78" s="808"/>
      <c r="AA78" s="808"/>
      <c r="AB78" s="808"/>
      <c r="AC78" s="808"/>
      <c r="AD78" s="808"/>
      <c r="AE78" s="808"/>
      <c r="AF78" s="808"/>
      <c r="AG78" s="808"/>
      <c r="AH78" s="808"/>
      <c r="AI78" s="808"/>
      <c r="AJ78" s="808"/>
      <c r="AK78" s="808"/>
      <c r="AL78" s="808"/>
      <c r="AM78" s="808"/>
      <c r="AN78" s="808"/>
      <c r="AO78" s="808"/>
      <c r="AP78" s="808"/>
      <c r="AQ78" s="808"/>
      <c r="AR78" s="808"/>
      <c r="AS78" s="808"/>
      <c r="AT78" s="808"/>
      <c r="AU78" s="808"/>
      <c r="AV78" s="808"/>
      <c r="AW78" s="808"/>
      <c r="AX78" s="808"/>
      <c r="AY78" s="808"/>
      <c r="AZ78" s="808"/>
      <c r="BA78" s="808"/>
      <c r="BB78" s="808"/>
      <c r="BC78" s="808"/>
      <c r="BD78" s="808"/>
      <c r="BE78" s="808"/>
      <c r="BF78" s="808"/>
      <c r="BG78" s="808"/>
      <c r="BH78" s="808"/>
      <c r="BI78" s="808"/>
      <c r="BJ78" s="808"/>
      <c r="BK78" s="808"/>
      <c r="BL78" s="808"/>
      <c r="BM78" s="808"/>
      <c r="BN78" s="808"/>
      <c r="BO78" s="808"/>
      <c r="BP78" s="808"/>
      <c r="BQ78" s="808"/>
      <c r="BR78" s="808"/>
      <c r="BS78" s="808"/>
      <c r="BT78" s="808"/>
      <c r="BU78" s="808"/>
      <c r="BV78" s="808"/>
      <c r="BW78" s="808"/>
      <c r="BX78" s="808"/>
      <c r="BY78" s="808"/>
      <c r="BZ78" s="808"/>
      <c r="CA78" s="808"/>
      <c r="CB78" s="808"/>
      <c r="CC78" s="808"/>
      <c r="CD78" s="808"/>
      <c r="CE78" s="808"/>
      <c r="CF78" s="808"/>
    </row>
    <row r="79" spans="1:84" ht="12.75" customHeight="1">
      <c r="A79" s="808"/>
      <c r="B79" s="808"/>
      <c r="C79" s="808"/>
      <c r="D79" s="808"/>
      <c r="E79" s="808"/>
      <c r="F79" s="808"/>
      <c r="G79" s="808"/>
      <c r="H79" s="808"/>
      <c r="I79" s="808"/>
      <c r="J79" s="808"/>
      <c r="K79" s="808"/>
      <c r="L79" s="808"/>
      <c r="M79" s="808"/>
      <c r="N79" s="808"/>
      <c r="O79" s="808"/>
      <c r="P79" s="808"/>
      <c r="Q79" s="808"/>
      <c r="R79" s="808"/>
      <c r="S79" s="808"/>
      <c r="T79" s="808"/>
      <c r="U79" s="808"/>
      <c r="V79" s="808"/>
      <c r="W79" s="808"/>
      <c r="X79" s="808"/>
      <c r="Y79" s="808"/>
      <c r="Z79" s="808"/>
      <c r="AA79" s="808"/>
      <c r="AB79" s="808"/>
      <c r="AC79" s="808"/>
      <c r="AD79" s="808"/>
      <c r="AE79" s="808"/>
      <c r="AF79" s="808"/>
      <c r="AG79" s="808"/>
      <c r="AH79" s="808"/>
      <c r="AI79" s="808"/>
      <c r="AJ79" s="808"/>
      <c r="AK79" s="808"/>
      <c r="AL79" s="808"/>
      <c r="AM79" s="808"/>
      <c r="AN79" s="808"/>
      <c r="AO79" s="808"/>
      <c r="AP79" s="808"/>
      <c r="AQ79" s="808"/>
      <c r="AR79" s="808"/>
      <c r="AS79" s="808"/>
      <c r="AT79" s="808"/>
      <c r="AU79" s="808"/>
      <c r="AV79" s="808"/>
      <c r="AW79" s="808"/>
      <c r="AX79" s="808"/>
      <c r="AY79" s="808"/>
      <c r="AZ79" s="808"/>
      <c r="BA79" s="808"/>
      <c r="BB79" s="808"/>
      <c r="BC79" s="808"/>
      <c r="BD79" s="808"/>
      <c r="BE79" s="808"/>
      <c r="BF79" s="808"/>
      <c r="BG79" s="808"/>
      <c r="BH79" s="808"/>
      <c r="BI79" s="808"/>
      <c r="BJ79" s="808"/>
      <c r="BK79" s="808"/>
      <c r="BL79" s="808"/>
      <c r="BM79" s="808"/>
      <c r="BN79" s="808"/>
      <c r="BO79" s="808"/>
      <c r="BP79" s="808"/>
      <c r="BQ79" s="808"/>
      <c r="BR79" s="808"/>
      <c r="BS79" s="808"/>
      <c r="BT79" s="808"/>
      <c r="BU79" s="808"/>
      <c r="BV79" s="808"/>
      <c r="BW79" s="808"/>
      <c r="BX79" s="808"/>
      <c r="BY79" s="808"/>
      <c r="BZ79" s="808"/>
      <c r="CA79" s="808"/>
      <c r="CB79" s="808"/>
      <c r="CC79" s="808"/>
      <c r="CD79" s="808"/>
      <c r="CE79" s="808"/>
      <c r="CF79" s="808"/>
    </row>
    <row r="80" spans="1:84" ht="12.75" customHeight="1">
      <c r="A80" s="808"/>
      <c r="B80" s="808"/>
      <c r="C80" s="808"/>
      <c r="D80" s="808"/>
      <c r="E80" s="808"/>
      <c r="F80" s="808"/>
      <c r="G80" s="808"/>
      <c r="H80" s="808"/>
      <c r="I80" s="808"/>
      <c r="J80" s="808"/>
      <c r="K80" s="808"/>
      <c r="L80" s="808"/>
      <c r="M80" s="808"/>
      <c r="N80" s="808"/>
      <c r="O80" s="808"/>
      <c r="P80" s="808"/>
      <c r="Q80" s="808"/>
      <c r="R80" s="808"/>
      <c r="S80" s="808"/>
      <c r="T80" s="808"/>
      <c r="U80" s="808"/>
      <c r="V80" s="808"/>
      <c r="W80" s="808"/>
      <c r="X80" s="808"/>
      <c r="Y80" s="808"/>
      <c r="Z80" s="808"/>
      <c r="AA80" s="808"/>
      <c r="AB80" s="808"/>
      <c r="AC80" s="808"/>
      <c r="AD80" s="808"/>
      <c r="AE80" s="808"/>
      <c r="AF80" s="808"/>
      <c r="AG80" s="808"/>
      <c r="AH80" s="808"/>
      <c r="AI80" s="808"/>
      <c r="AJ80" s="808"/>
      <c r="AK80" s="808"/>
      <c r="AL80" s="808"/>
      <c r="AM80" s="808"/>
      <c r="AN80" s="808"/>
      <c r="AO80" s="808"/>
      <c r="AP80" s="808"/>
      <c r="AQ80" s="808"/>
      <c r="AR80" s="808"/>
      <c r="AS80" s="808"/>
      <c r="AT80" s="808"/>
      <c r="AU80" s="808"/>
      <c r="AV80" s="808"/>
      <c r="AW80" s="808"/>
      <c r="AX80" s="808"/>
      <c r="AY80" s="808"/>
      <c r="AZ80" s="808"/>
      <c r="BA80" s="808"/>
      <c r="BB80" s="808"/>
      <c r="BC80" s="808"/>
      <c r="BD80" s="808"/>
      <c r="BE80" s="808"/>
      <c r="BF80" s="808"/>
      <c r="BG80" s="808"/>
      <c r="BH80" s="808"/>
      <c r="BI80" s="808"/>
      <c r="BJ80" s="808"/>
      <c r="BK80" s="808"/>
      <c r="BL80" s="808"/>
      <c r="BM80" s="808"/>
      <c r="BN80" s="808"/>
      <c r="BO80" s="808"/>
      <c r="BP80" s="808"/>
      <c r="BQ80" s="808"/>
      <c r="BR80" s="808"/>
      <c r="BS80" s="808"/>
      <c r="BT80" s="808"/>
      <c r="BU80" s="808"/>
      <c r="BV80" s="808"/>
      <c r="BW80" s="808"/>
      <c r="BX80" s="808"/>
      <c r="BY80" s="808"/>
      <c r="BZ80" s="808"/>
      <c r="CA80" s="808"/>
      <c r="CB80" s="808"/>
      <c r="CC80" s="808"/>
      <c r="CD80" s="808"/>
      <c r="CE80" s="808"/>
      <c r="CF80" s="808"/>
    </row>
    <row r="81" spans="1:84" ht="12.75" customHeight="1">
      <c r="A81" s="808"/>
      <c r="B81" s="808"/>
      <c r="C81" s="808"/>
      <c r="D81" s="808"/>
      <c r="E81" s="808"/>
      <c r="F81" s="808"/>
      <c r="G81" s="808"/>
      <c r="H81" s="808"/>
      <c r="I81" s="808"/>
      <c r="J81" s="808"/>
      <c r="K81" s="808"/>
      <c r="L81" s="808"/>
      <c r="M81" s="808"/>
      <c r="N81" s="808"/>
      <c r="O81" s="808"/>
      <c r="P81" s="808"/>
      <c r="Q81" s="808"/>
      <c r="R81" s="808"/>
      <c r="S81" s="808"/>
      <c r="T81" s="808"/>
      <c r="U81" s="808"/>
      <c r="V81" s="808"/>
      <c r="W81" s="808"/>
      <c r="X81" s="808"/>
      <c r="Y81" s="808"/>
      <c r="Z81" s="808"/>
      <c r="AA81" s="808"/>
      <c r="AB81" s="808"/>
      <c r="AC81" s="808"/>
      <c r="AD81" s="808"/>
      <c r="AE81" s="808"/>
      <c r="AF81" s="808"/>
      <c r="AG81" s="808"/>
      <c r="AH81" s="808"/>
      <c r="AI81" s="808"/>
      <c r="AJ81" s="808"/>
      <c r="AK81" s="808"/>
      <c r="AL81" s="808"/>
      <c r="AM81" s="808"/>
      <c r="AN81" s="808"/>
      <c r="AO81" s="808"/>
      <c r="AP81" s="808"/>
      <c r="AQ81" s="808"/>
      <c r="AR81" s="808"/>
      <c r="AS81" s="808"/>
      <c r="AT81" s="808"/>
      <c r="AU81" s="808"/>
      <c r="AV81" s="808"/>
      <c r="AW81" s="808"/>
      <c r="AX81" s="808"/>
      <c r="AY81" s="808"/>
      <c r="AZ81" s="808"/>
      <c r="BA81" s="808"/>
      <c r="BB81" s="808"/>
      <c r="BC81" s="808"/>
      <c r="BD81" s="808"/>
      <c r="BE81" s="808"/>
      <c r="BF81" s="808"/>
      <c r="BG81" s="808"/>
      <c r="BH81" s="808"/>
      <c r="BI81" s="808"/>
      <c r="BJ81" s="808"/>
      <c r="BK81" s="808"/>
      <c r="BL81" s="808"/>
      <c r="BM81" s="808"/>
      <c r="BN81" s="808"/>
      <c r="BO81" s="808"/>
      <c r="BP81" s="808"/>
      <c r="BQ81" s="808"/>
      <c r="BR81" s="808"/>
      <c r="BS81" s="808"/>
      <c r="BT81" s="808"/>
      <c r="BU81" s="808"/>
      <c r="BV81" s="808"/>
      <c r="BW81" s="808"/>
      <c r="BX81" s="808"/>
      <c r="BY81" s="808"/>
      <c r="BZ81" s="808"/>
      <c r="CA81" s="808"/>
      <c r="CB81" s="808"/>
      <c r="CC81" s="808"/>
      <c r="CD81" s="808"/>
      <c r="CE81" s="808"/>
      <c r="CF81" s="808"/>
    </row>
    <row r="82" spans="1:84" ht="12.75" customHeight="1">
      <c r="A82" s="808"/>
      <c r="B82" s="808"/>
      <c r="C82" s="808"/>
      <c r="D82" s="808"/>
      <c r="E82" s="808"/>
      <c r="F82" s="808"/>
      <c r="G82" s="808"/>
      <c r="H82" s="808"/>
      <c r="I82" s="808"/>
      <c r="J82" s="808"/>
      <c r="K82" s="808"/>
      <c r="L82" s="808"/>
      <c r="M82" s="808"/>
      <c r="N82" s="808"/>
      <c r="O82" s="808"/>
      <c r="P82" s="808"/>
      <c r="Q82" s="808"/>
      <c r="R82" s="808"/>
      <c r="S82" s="808"/>
      <c r="T82" s="808"/>
      <c r="U82" s="808"/>
      <c r="V82" s="808"/>
      <c r="W82" s="808"/>
      <c r="X82" s="808"/>
      <c r="Y82" s="808"/>
      <c r="Z82" s="808"/>
      <c r="AA82" s="808"/>
      <c r="AB82" s="808"/>
      <c r="AC82" s="808"/>
      <c r="AD82" s="808"/>
      <c r="AE82" s="808"/>
      <c r="AF82" s="808"/>
      <c r="AG82" s="808"/>
      <c r="AH82" s="808"/>
      <c r="AI82" s="808"/>
      <c r="AJ82" s="808"/>
      <c r="AK82" s="808"/>
      <c r="AL82" s="808"/>
      <c r="AM82" s="808"/>
      <c r="AN82" s="808"/>
      <c r="AO82" s="808"/>
      <c r="AP82" s="808"/>
      <c r="AQ82" s="808"/>
      <c r="AR82" s="808"/>
      <c r="AS82" s="808"/>
      <c r="AT82" s="808"/>
      <c r="AU82" s="808"/>
      <c r="AV82" s="808"/>
      <c r="AW82" s="808"/>
      <c r="AX82" s="808"/>
      <c r="AY82" s="808"/>
      <c r="AZ82" s="808"/>
      <c r="BA82" s="808"/>
      <c r="BB82" s="808"/>
      <c r="BC82" s="808"/>
      <c r="BD82" s="808"/>
      <c r="BE82" s="808"/>
      <c r="BF82" s="808"/>
      <c r="BG82" s="808"/>
      <c r="BH82" s="808"/>
      <c r="BI82" s="808"/>
      <c r="BJ82" s="808"/>
      <c r="BK82" s="808"/>
      <c r="BL82" s="808"/>
      <c r="BM82" s="808"/>
      <c r="BN82" s="808"/>
      <c r="BO82" s="808"/>
      <c r="BP82" s="808"/>
      <c r="BQ82" s="808"/>
      <c r="BR82" s="808"/>
      <c r="BS82" s="808"/>
      <c r="BT82" s="808"/>
      <c r="BU82" s="808"/>
      <c r="BV82" s="808"/>
      <c r="BW82" s="808"/>
      <c r="BX82" s="808"/>
      <c r="BY82" s="808"/>
      <c r="BZ82" s="808"/>
      <c r="CA82" s="808"/>
      <c r="CB82" s="808"/>
      <c r="CC82" s="808"/>
      <c r="CD82" s="808"/>
      <c r="CE82" s="808"/>
      <c r="CF82" s="808"/>
    </row>
    <row r="83" spans="1:84" ht="12.75" customHeight="1">
      <c r="A83" s="808"/>
      <c r="B83" s="808"/>
      <c r="C83" s="808"/>
      <c r="D83" s="808"/>
      <c r="E83" s="808"/>
      <c r="F83" s="808"/>
      <c r="G83" s="808"/>
      <c r="H83" s="808"/>
      <c r="I83" s="808"/>
      <c r="J83" s="808"/>
      <c r="K83" s="808"/>
      <c r="L83" s="808"/>
      <c r="M83" s="808"/>
      <c r="N83" s="808"/>
      <c r="O83" s="808"/>
      <c r="P83" s="808"/>
      <c r="Q83" s="808"/>
      <c r="R83" s="808"/>
      <c r="S83" s="808"/>
      <c r="T83" s="808"/>
      <c r="U83" s="808"/>
      <c r="V83" s="808"/>
      <c r="W83" s="808"/>
      <c r="X83" s="808"/>
      <c r="Y83" s="808"/>
      <c r="Z83" s="808"/>
      <c r="AA83" s="808"/>
      <c r="AB83" s="808"/>
      <c r="AC83" s="808"/>
      <c r="AD83" s="808"/>
      <c r="AE83" s="808"/>
      <c r="AF83" s="808"/>
      <c r="AG83" s="808"/>
      <c r="AH83" s="808"/>
      <c r="AI83" s="808"/>
      <c r="AJ83" s="808"/>
      <c r="AK83" s="808"/>
      <c r="AL83" s="808"/>
      <c r="AM83" s="808"/>
      <c r="AN83" s="808"/>
      <c r="AO83" s="808"/>
      <c r="AP83" s="808"/>
      <c r="AQ83" s="808"/>
      <c r="AR83" s="808"/>
      <c r="AS83" s="808"/>
      <c r="AT83" s="808"/>
      <c r="AU83" s="808"/>
      <c r="AV83" s="808"/>
      <c r="AW83" s="808"/>
      <c r="AX83" s="808"/>
      <c r="AY83" s="808"/>
      <c r="AZ83" s="808"/>
      <c r="BA83" s="808"/>
      <c r="BB83" s="808"/>
      <c r="BC83" s="808"/>
      <c r="BD83" s="808"/>
      <c r="BE83" s="808"/>
      <c r="BF83" s="808"/>
      <c r="BG83" s="808"/>
      <c r="BH83" s="808"/>
      <c r="BI83" s="808"/>
      <c r="BJ83" s="808"/>
      <c r="BK83" s="808"/>
      <c r="BL83" s="808"/>
      <c r="BM83" s="808"/>
      <c r="BN83" s="808"/>
      <c r="BO83" s="808"/>
      <c r="BP83" s="808"/>
      <c r="BQ83" s="808"/>
      <c r="BR83" s="808"/>
      <c r="BS83" s="808"/>
      <c r="BT83" s="808"/>
      <c r="BU83" s="808"/>
      <c r="BV83" s="808"/>
      <c r="BW83" s="808"/>
      <c r="BX83" s="808"/>
      <c r="BY83" s="808"/>
      <c r="BZ83" s="808"/>
      <c r="CA83" s="808"/>
      <c r="CB83" s="808"/>
      <c r="CC83" s="808"/>
      <c r="CD83" s="808"/>
      <c r="CE83" s="808"/>
      <c r="CF83" s="808"/>
    </row>
    <row r="84" spans="1:84" ht="12.75" customHeight="1">
      <c r="A84" s="808"/>
      <c r="B84" s="808"/>
      <c r="C84" s="808"/>
      <c r="D84" s="808"/>
      <c r="E84" s="808"/>
      <c r="F84" s="808"/>
      <c r="G84" s="808"/>
      <c r="H84" s="808"/>
      <c r="I84" s="808"/>
      <c r="J84" s="808"/>
      <c r="K84" s="808"/>
      <c r="L84" s="808"/>
      <c r="M84" s="808"/>
      <c r="N84" s="808"/>
      <c r="O84" s="808"/>
      <c r="P84" s="808"/>
      <c r="Q84" s="808"/>
      <c r="R84" s="808"/>
      <c r="S84" s="808"/>
      <c r="T84" s="808"/>
      <c r="U84" s="808"/>
      <c r="V84" s="808"/>
      <c r="W84" s="808"/>
      <c r="X84" s="808"/>
      <c r="Y84" s="808"/>
      <c r="Z84" s="808"/>
      <c r="AA84" s="808"/>
      <c r="AB84" s="808"/>
      <c r="AC84" s="808"/>
      <c r="AD84" s="808"/>
      <c r="AE84" s="808"/>
      <c r="AF84" s="808"/>
      <c r="AG84" s="808"/>
      <c r="AH84" s="808"/>
      <c r="AI84" s="808"/>
      <c r="AJ84" s="808"/>
      <c r="AK84" s="808"/>
      <c r="AL84" s="808"/>
      <c r="AM84" s="808"/>
      <c r="AN84" s="808"/>
      <c r="AO84" s="808"/>
      <c r="AP84" s="808"/>
      <c r="AQ84" s="808"/>
      <c r="AR84" s="808"/>
      <c r="AS84" s="808"/>
      <c r="AT84" s="808"/>
      <c r="AU84" s="808"/>
      <c r="AV84" s="808"/>
      <c r="AW84" s="808"/>
      <c r="AX84" s="808"/>
      <c r="AY84" s="808"/>
      <c r="AZ84" s="808"/>
      <c r="BA84" s="808"/>
      <c r="BB84" s="808"/>
      <c r="BC84" s="808"/>
      <c r="BD84" s="808"/>
      <c r="BE84" s="808"/>
      <c r="BF84" s="808"/>
      <c r="BG84" s="808"/>
      <c r="BH84" s="808"/>
      <c r="BI84" s="808"/>
      <c r="BJ84" s="808"/>
      <c r="BK84" s="808"/>
      <c r="BL84" s="808"/>
      <c r="BM84" s="808"/>
      <c r="BN84" s="808"/>
      <c r="BO84" s="808"/>
      <c r="BP84" s="808"/>
      <c r="BQ84" s="808"/>
      <c r="BR84" s="808"/>
      <c r="BS84" s="808"/>
      <c r="BT84" s="808"/>
      <c r="BU84" s="808"/>
      <c r="BV84" s="808"/>
      <c r="BW84" s="808"/>
      <c r="BX84" s="808"/>
      <c r="BY84" s="808"/>
      <c r="BZ84" s="808"/>
      <c r="CA84" s="808"/>
      <c r="CB84" s="808"/>
      <c r="CC84" s="808"/>
      <c r="CD84" s="808"/>
      <c r="CE84" s="808"/>
      <c r="CF84" s="808"/>
    </row>
    <row r="85" spans="1:84" ht="12.75" customHeight="1">
      <c r="A85" s="808"/>
      <c r="B85" s="808"/>
      <c r="C85" s="808"/>
      <c r="D85" s="808"/>
      <c r="E85" s="808"/>
      <c r="F85" s="808"/>
      <c r="G85" s="808"/>
      <c r="H85" s="808"/>
      <c r="I85" s="808"/>
      <c r="J85" s="808"/>
      <c r="K85" s="808"/>
      <c r="L85" s="808"/>
      <c r="M85" s="808"/>
      <c r="N85" s="808"/>
      <c r="O85" s="808"/>
      <c r="P85" s="808"/>
      <c r="Q85" s="808"/>
      <c r="R85" s="808"/>
      <c r="S85" s="808"/>
      <c r="T85" s="808"/>
      <c r="U85" s="808"/>
      <c r="V85" s="808"/>
      <c r="W85" s="808"/>
      <c r="X85" s="808"/>
      <c r="Y85" s="808"/>
      <c r="Z85" s="808"/>
      <c r="AA85" s="808"/>
      <c r="AB85" s="808"/>
      <c r="AC85" s="808"/>
      <c r="AD85" s="808"/>
      <c r="AE85" s="808"/>
      <c r="AF85" s="808"/>
      <c r="AG85" s="808"/>
      <c r="AH85" s="808"/>
      <c r="AI85" s="808"/>
      <c r="AJ85" s="808"/>
      <c r="AK85" s="808"/>
      <c r="AL85" s="808"/>
      <c r="AM85" s="808"/>
      <c r="AN85" s="808"/>
      <c r="AO85" s="808"/>
      <c r="AP85" s="808"/>
      <c r="AQ85" s="808"/>
      <c r="AR85" s="808"/>
      <c r="AS85" s="808"/>
      <c r="AT85" s="808"/>
      <c r="AU85" s="808"/>
      <c r="AV85" s="808"/>
      <c r="AW85" s="808"/>
      <c r="AX85" s="808"/>
      <c r="AY85" s="808"/>
      <c r="AZ85" s="808"/>
      <c r="BA85" s="808"/>
      <c r="BB85" s="808"/>
      <c r="BC85" s="808"/>
      <c r="BD85" s="808"/>
      <c r="BE85" s="808"/>
      <c r="BF85" s="808"/>
      <c r="BG85" s="808"/>
      <c r="BH85" s="808"/>
      <c r="BI85" s="808"/>
      <c r="BJ85" s="808"/>
      <c r="BK85" s="808"/>
      <c r="BL85" s="808"/>
      <c r="BM85" s="808"/>
      <c r="BN85" s="808"/>
      <c r="BO85" s="808"/>
      <c r="BP85" s="808"/>
      <c r="BQ85" s="808"/>
      <c r="BR85" s="808"/>
      <c r="BS85" s="808"/>
      <c r="BT85" s="808"/>
      <c r="BU85" s="808"/>
      <c r="BV85" s="808"/>
      <c r="BW85" s="808"/>
      <c r="BX85" s="808"/>
      <c r="BY85" s="808"/>
      <c r="BZ85" s="808"/>
      <c r="CA85" s="808"/>
      <c r="CB85" s="808"/>
      <c r="CC85" s="808"/>
      <c r="CD85" s="808"/>
      <c r="CE85" s="808"/>
      <c r="CF85" s="808"/>
    </row>
    <row r="86" spans="1:84" ht="12.75" customHeight="1">
      <c r="A86" s="808"/>
      <c r="B86" s="808"/>
      <c r="C86" s="808"/>
      <c r="D86" s="808"/>
      <c r="E86" s="808"/>
      <c r="F86" s="808"/>
      <c r="G86" s="808"/>
      <c r="H86" s="808"/>
      <c r="I86" s="808"/>
      <c r="J86" s="808"/>
      <c r="K86" s="808"/>
      <c r="L86" s="808"/>
      <c r="M86" s="808"/>
      <c r="N86" s="808"/>
      <c r="O86" s="808"/>
      <c r="P86" s="808"/>
      <c r="Q86" s="808"/>
      <c r="R86" s="808"/>
      <c r="S86" s="808"/>
      <c r="T86" s="808"/>
      <c r="U86" s="808"/>
      <c r="V86" s="808"/>
      <c r="W86" s="808"/>
      <c r="X86" s="808"/>
      <c r="Y86" s="808"/>
      <c r="Z86" s="808"/>
      <c r="AA86" s="808"/>
      <c r="AB86" s="808"/>
      <c r="AC86" s="808"/>
      <c r="AD86" s="808"/>
      <c r="AE86" s="808"/>
      <c r="AF86" s="808"/>
      <c r="AG86" s="808"/>
      <c r="AH86" s="808"/>
      <c r="AI86" s="808"/>
      <c r="AJ86" s="808"/>
      <c r="AK86" s="808"/>
      <c r="AL86" s="808"/>
      <c r="AM86" s="808"/>
      <c r="AN86" s="808"/>
      <c r="AO86" s="808"/>
      <c r="AP86" s="808"/>
      <c r="AQ86" s="808"/>
      <c r="AR86" s="808"/>
      <c r="AS86" s="808"/>
      <c r="AT86" s="808"/>
      <c r="AU86" s="808"/>
      <c r="AV86" s="808"/>
      <c r="AW86" s="808"/>
      <c r="AX86" s="808"/>
      <c r="AY86" s="808"/>
      <c r="AZ86" s="808"/>
      <c r="BA86" s="808"/>
      <c r="BB86" s="808"/>
      <c r="BC86" s="808"/>
      <c r="BD86" s="808"/>
      <c r="BE86" s="808"/>
      <c r="BF86" s="808"/>
      <c r="BG86" s="808"/>
      <c r="BH86" s="808"/>
      <c r="BI86" s="808"/>
      <c r="BJ86" s="808"/>
      <c r="BK86" s="808"/>
      <c r="BL86" s="808"/>
      <c r="BM86" s="808"/>
      <c r="BN86" s="808"/>
      <c r="BO86" s="808"/>
      <c r="BP86" s="808"/>
      <c r="BQ86" s="808"/>
      <c r="BR86" s="808"/>
      <c r="BS86" s="808"/>
      <c r="BT86" s="808"/>
      <c r="BU86" s="808"/>
      <c r="BV86" s="808"/>
      <c r="BW86" s="808"/>
      <c r="BX86" s="808"/>
      <c r="BY86" s="808"/>
      <c r="BZ86" s="808"/>
      <c r="CA86" s="808"/>
      <c r="CB86" s="808"/>
      <c r="CC86" s="808"/>
      <c r="CD86" s="808"/>
      <c r="CE86" s="808"/>
      <c r="CF86" s="808"/>
    </row>
    <row r="87" spans="1:84" ht="12.75" customHeight="1">
      <c r="A87" s="808"/>
      <c r="B87" s="808"/>
      <c r="C87" s="808"/>
      <c r="D87" s="808"/>
      <c r="E87" s="808"/>
      <c r="F87" s="808"/>
      <c r="G87" s="808"/>
      <c r="H87" s="808"/>
      <c r="I87" s="808"/>
      <c r="J87" s="808"/>
      <c r="K87" s="808"/>
      <c r="L87" s="808"/>
      <c r="M87" s="808"/>
      <c r="N87" s="808"/>
      <c r="O87" s="808"/>
      <c r="P87" s="808"/>
      <c r="Q87" s="808"/>
      <c r="R87" s="808"/>
      <c r="S87" s="808"/>
      <c r="T87" s="808"/>
      <c r="U87" s="808"/>
      <c r="V87" s="808"/>
      <c r="W87" s="808"/>
      <c r="X87" s="808"/>
      <c r="Y87" s="808"/>
      <c r="Z87" s="808"/>
      <c r="AA87" s="808"/>
      <c r="AB87" s="808"/>
      <c r="AC87" s="808"/>
      <c r="AD87" s="808"/>
      <c r="AE87" s="808"/>
      <c r="AF87" s="808"/>
      <c r="AG87" s="808"/>
      <c r="AH87" s="808"/>
      <c r="AI87" s="808"/>
      <c r="AJ87" s="808"/>
      <c r="AK87" s="808"/>
      <c r="AL87" s="808"/>
      <c r="AM87" s="808"/>
      <c r="AN87" s="808"/>
      <c r="AO87" s="808"/>
      <c r="AP87" s="808"/>
      <c r="AQ87" s="808"/>
      <c r="AR87" s="808"/>
      <c r="AS87" s="808"/>
      <c r="AT87" s="808"/>
      <c r="AU87" s="808"/>
      <c r="AV87" s="808"/>
      <c r="AW87" s="808"/>
      <c r="AX87" s="808"/>
      <c r="AY87" s="808"/>
      <c r="AZ87" s="808"/>
      <c r="BA87" s="808"/>
      <c r="BB87" s="808"/>
      <c r="BC87" s="808"/>
      <c r="BD87" s="808"/>
      <c r="BE87" s="808"/>
      <c r="BF87" s="808"/>
      <c r="BG87" s="808"/>
      <c r="BH87" s="808"/>
      <c r="BI87" s="808"/>
      <c r="BJ87" s="808"/>
      <c r="BK87" s="808"/>
      <c r="BL87" s="808"/>
      <c r="BM87" s="808"/>
      <c r="BN87" s="808"/>
      <c r="BO87" s="808"/>
      <c r="BP87" s="808"/>
      <c r="BQ87" s="808"/>
      <c r="BR87" s="808"/>
      <c r="BS87" s="808"/>
      <c r="BT87" s="808"/>
      <c r="BU87" s="808"/>
      <c r="BV87" s="808"/>
      <c r="BW87" s="808"/>
      <c r="BX87" s="808"/>
      <c r="BY87" s="808"/>
      <c r="BZ87" s="808"/>
      <c r="CA87" s="808"/>
      <c r="CB87" s="808"/>
      <c r="CC87" s="808"/>
      <c r="CD87" s="808"/>
      <c r="CE87" s="808"/>
      <c r="CF87" s="808"/>
    </row>
    <row r="88" spans="1:84" ht="12.75" customHeight="1">
      <c r="A88" s="808"/>
      <c r="B88" s="808"/>
      <c r="C88" s="808"/>
      <c r="D88" s="808"/>
      <c r="E88" s="808"/>
      <c r="F88" s="808"/>
      <c r="G88" s="808"/>
      <c r="H88" s="808"/>
      <c r="I88" s="808"/>
      <c r="J88" s="808"/>
      <c r="K88" s="808"/>
      <c r="L88" s="808"/>
      <c r="M88" s="808"/>
      <c r="N88" s="808"/>
      <c r="O88" s="808"/>
      <c r="P88" s="808"/>
      <c r="Q88" s="808"/>
      <c r="R88" s="808"/>
      <c r="S88" s="808"/>
      <c r="T88" s="808"/>
      <c r="U88" s="808"/>
      <c r="V88" s="808"/>
      <c r="W88" s="808"/>
      <c r="X88" s="808"/>
      <c r="Y88" s="808"/>
      <c r="Z88" s="808"/>
      <c r="AA88" s="808"/>
      <c r="AB88" s="808"/>
      <c r="AC88" s="808"/>
      <c r="AD88" s="808"/>
      <c r="AE88" s="808"/>
      <c r="AF88" s="808"/>
      <c r="AG88" s="808"/>
      <c r="AH88" s="808"/>
      <c r="AI88" s="808"/>
      <c r="AJ88" s="808"/>
      <c r="AK88" s="808"/>
      <c r="AL88" s="808"/>
      <c r="AM88" s="808"/>
      <c r="AN88" s="808"/>
      <c r="AO88" s="808"/>
      <c r="AP88" s="808"/>
      <c r="AQ88" s="808"/>
      <c r="AR88" s="808"/>
      <c r="AS88" s="808"/>
      <c r="AT88" s="808"/>
      <c r="AU88" s="808"/>
      <c r="AV88" s="808"/>
      <c r="AW88" s="808"/>
      <c r="AX88" s="808"/>
      <c r="AY88" s="808"/>
      <c r="AZ88" s="808"/>
      <c r="BA88" s="808"/>
      <c r="BB88" s="808"/>
      <c r="BC88" s="808"/>
      <c r="BD88" s="808"/>
      <c r="BE88" s="808"/>
      <c r="BF88" s="808"/>
      <c r="BG88" s="808"/>
      <c r="BH88" s="808"/>
      <c r="BI88" s="808"/>
      <c r="BJ88" s="808"/>
      <c r="BK88" s="808"/>
      <c r="BL88" s="808"/>
      <c r="BM88" s="808"/>
      <c r="BN88" s="808"/>
      <c r="BO88" s="808"/>
      <c r="BP88" s="808"/>
      <c r="BQ88" s="808"/>
      <c r="BR88" s="808"/>
      <c r="BS88" s="808"/>
      <c r="BT88" s="808"/>
      <c r="BU88" s="808"/>
      <c r="BV88" s="808"/>
      <c r="BW88" s="808"/>
      <c r="BX88" s="808"/>
      <c r="BY88" s="808"/>
      <c r="BZ88" s="808"/>
      <c r="CA88" s="808"/>
      <c r="CB88" s="808"/>
      <c r="CC88" s="808"/>
      <c r="CD88" s="808"/>
      <c r="CE88" s="808"/>
      <c r="CF88" s="808"/>
    </row>
    <row r="89" spans="1:84" ht="12.75" customHeight="1">
      <c r="A89" s="808"/>
      <c r="B89" s="808"/>
      <c r="C89" s="808"/>
      <c r="D89" s="808"/>
      <c r="E89" s="808"/>
      <c r="F89" s="808"/>
      <c r="G89" s="808"/>
      <c r="H89" s="808"/>
      <c r="I89" s="808"/>
      <c r="J89" s="808"/>
      <c r="K89" s="808"/>
      <c r="L89" s="808"/>
      <c r="M89" s="808"/>
      <c r="N89" s="808"/>
      <c r="O89" s="808"/>
      <c r="P89" s="808"/>
      <c r="Q89" s="808"/>
      <c r="R89" s="808"/>
      <c r="S89" s="808"/>
      <c r="T89" s="808"/>
      <c r="U89" s="808"/>
      <c r="V89" s="808"/>
      <c r="W89" s="808"/>
      <c r="X89" s="808"/>
      <c r="Y89" s="808"/>
      <c r="Z89" s="808"/>
      <c r="AA89" s="808"/>
      <c r="AB89" s="808"/>
      <c r="AC89" s="808"/>
      <c r="AD89" s="808"/>
      <c r="AE89" s="808"/>
      <c r="AF89" s="808"/>
      <c r="AG89" s="808"/>
      <c r="AH89" s="808"/>
      <c r="AI89" s="808"/>
      <c r="AJ89" s="808"/>
      <c r="AK89" s="808"/>
      <c r="AL89" s="808"/>
      <c r="AM89" s="808"/>
      <c r="AN89" s="808"/>
      <c r="AO89" s="808"/>
      <c r="AP89" s="808"/>
      <c r="AQ89" s="808"/>
      <c r="AR89" s="808"/>
      <c r="AS89" s="808"/>
      <c r="AT89" s="808"/>
      <c r="AU89" s="808"/>
      <c r="AV89" s="808"/>
      <c r="AW89" s="808"/>
      <c r="AX89" s="808"/>
      <c r="AY89" s="808"/>
      <c r="AZ89" s="808"/>
      <c r="BA89" s="808"/>
      <c r="BB89" s="808"/>
      <c r="BC89" s="808"/>
      <c r="BD89" s="808"/>
      <c r="BE89" s="808"/>
      <c r="BF89" s="808"/>
      <c r="BG89" s="808"/>
      <c r="BH89" s="808"/>
      <c r="BI89" s="808"/>
      <c r="BJ89" s="808"/>
      <c r="BK89" s="808"/>
      <c r="BL89" s="808"/>
      <c r="BM89" s="808"/>
      <c r="BN89" s="808"/>
      <c r="BO89" s="808"/>
      <c r="BP89" s="808"/>
      <c r="BQ89" s="808"/>
      <c r="BR89" s="808"/>
      <c r="BS89" s="808"/>
      <c r="BT89" s="808"/>
      <c r="BU89" s="808"/>
      <c r="BV89" s="808"/>
      <c r="BW89" s="808"/>
      <c r="BX89" s="808"/>
      <c r="BY89" s="808"/>
      <c r="BZ89" s="808"/>
      <c r="CA89" s="808"/>
      <c r="CB89" s="808"/>
      <c r="CC89" s="808"/>
      <c r="CD89" s="808"/>
      <c r="CE89" s="808"/>
      <c r="CF89" s="808"/>
    </row>
    <row r="90" spans="1:84" ht="12.75" customHeight="1">
      <c r="A90" s="808"/>
      <c r="B90" s="808"/>
      <c r="C90" s="808"/>
      <c r="D90" s="808"/>
      <c r="E90" s="808"/>
      <c r="F90" s="808"/>
      <c r="G90" s="808"/>
      <c r="H90" s="808"/>
      <c r="I90" s="808"/>
      <c r="J90" s="808"/>
      <c r="K90" s="808"/>
      <c r="L90" s="808"/>
      <c r="M90" s="808"/>
      <c r="N90" s="808"/>
      <c r="O90" s="808"/>
      <c r="P90" s="808"/>
      <c r="Q90" s="808"/>
      <c r="R90" s="808"/>
      <c r="S90" s="808"/>
      <c r="T90" s="808"/>
      <c r="U90" s="808"/>
      <c r="V90" s="808"/>
      <c r="W90" s="808"/>
      <c r="X90" s="808"/>
      <c r="Y90" s="808"/>
      <c r="Z90" s="808"/>
      <c r="AA90" s="808"/>
      <c r="AB90" s="808"/>
      <c r="AC90" s="808"/>
      <c r="AD90" s="808"/>
      <c r="AE90" s="808"/>
      <c r="AF90" s="808"/>
      <c r="AG90" s="808"/>
      <c r="AH90" s="808"/>
      <c r="AI90" s="808"/>
      <c r="AJ90" s="808"/>
      <c r="AK90" s="808"/>
      <c r="AL90" s="808"/>
      <c r="AM90" s="808"/>
      <c r="AN90" s="808"/>
      <c r="AO90" s="808"/>
      <c r="AP90" s="808"/>
      <c r="AQ90" s="808"/>
      <c r="AR90" s="808"/>
      <c r="AS90" s="808"/>
      <c r="AT90" s="808"/>
      <c r="AU90" s="808"/>
      <c r="AV90" s="808"/>
      <c r="AW90" s="808"/>
      <c r="AX90" s="808"/>
      <c r="AY90" s="808"/>
      <c r="AZ90" s="808"/>
      <c r="BA90" s="808"/>
      <c r="BB90" s="808"/>
      <c r="BC90" s="808"/>
      <c r="BD90" s="808"/>
      <c r="BE90" s="808"/>
      <c r="BF90" s="808"/>
      <c r="BG90" s="808"/>
      <c r="BH90" s="808"/>
      <c r="BI90" s="808"/>
      <c r="BJ90" s="808"/>
      <c r="BK90" s="808"/>
      <c r="BL90" s="808"/>
      <c r="BM90" s="808"/>
      <c r="BN90" s="808"/>
      <c r="BO90" s="808"/>
      <c r="BP90" s="808"/>
      <c r="BQ90" s="808"/>
      <c r="BR90" s="808"/>
      <c r="BS90" s="808"/>
      <c r="BT90" s="808"/>
      <c r="BU90" s="808"/>
      <c r="BV90" s="808"/>
      <c r="BW90" s="808"/>
      <c r="BX90" s="808"/>
      <c r="BY90" s="808"/>
      <c r="BZ90" s="808"/>
      <c r="CA90" s="808"/>
      <c r="CB90" s="808"/>
      <c r="CC90" s="808"/>
      <c r="CD90" s="808"/>
      <c r="CE90" s="808"/>
      <c r="CF90" s="808"/>
    </row>
    <row r="91" spans="1:84" ht="12.75" customHeight="1">
      <c r="A91" s="808"/>
      <c r="B91" s="808"/>
      <c r="C91" s="808"/>
      <c r="D91" s="808"/>
      <c r="E91" s="808"/>
      <c r="F91" s="808"/>
      <c r="G91" s="808"/>
      <c r="H91" s="808"/>
      <c r="I91" s="808"/>
      <c r="J91" s="808"/>
      <c r="K91" s="808"/>
      <c r="L91" s="808"/>
      <c r="M91" s="808"/>
      <c r="N91" s="808"/>
      <c r="O91" s="808"/>
      <c r="P91" s="808"/>
      <c r="Q91" s="808"/>
      <c r="R91" s="808"/>
      <c r="S91" s="808"/>
      <c r="T91" s="808"/>
      <c r="U91" s="808"/>
      <c r="V91" s="808"/>
      <c r="W91" s="808"/>
      <c r="X91" s="808"/>
      <c r="Y91" s="808"/>
      <c r="Z91" s="808"/>
      <c r="AA91" s="808"/>
      <c r="AB91" s="808"/>
      <c r="AC91" s="808"/>
      <c r="AD91" s="808"/>
      <c r="AE91" s="808"/>
      <c r="AF91" s="808"/>
      <c r="AG91" s="808"/>
      <c r="AH91" s="808"/>
      <c r="AI91" s="808"/>
      <c r="AJ91" s="808"/>
      <c r="AK91" s="808"/>
      <c r="AL91" s="808"/>
      <c r="AM91" s="808"/>
      <c r="AN91" s="808"/>
      <c r="AO91" s="808"/>
      <c r="AP91" s="808"/>
      <c r="AQ91" s="808"/>
      <c r="AR91" s="808"/>
      <c r="AS91" s="808"/>
      <c r="AT91" s="808"/>
      <c r="AU91" s="808"/>
      <c r="AV91" s="808"/>
      <c r="AW91" s="808"/>
      <c r="AX91" s="808"/>
      <c r="AY91" s="808"/>
      <c r="AZ91" s="808"/>
      <c r="BA91" s="808"/>
      <c r="BB91" s="808"/>
      <c r="BC91" s="808"/>
      <c r="BD91" s="808"/>
      <c r="BE91" s="808"/>
      <c r="BF91" s="808"/>
      <c r="BG91" s="808"/>
      <c r="BH91" s="808"/>
      <c r="BI91" s="808"/>
      <c r="BJ91" s="808"/>
      <c r="BK91" s="808"/>
      <c r="BL91" s="808"/>
      <c r="BM91" s="808"/>
      <c r="BN91" s="808"/>
      <c r="BO91" s="808"/>
      <c r="BP91" s="808"/>
      <c r="BQ91" s="808"/>
      <c r="BR91" s="808"/>
      <c r="BS91" s="808"/>
      <c r="BT91" s="808"/>
      <c r="BU91" s="808"/>
      <c r="BV91" s="808"/>
      <c r="BW91" s="808"/>
      <c r="BX91" s="808"/>
      <c r="BY91" s="808"/>
      <c r="BZ91" s="808"/>
      <c r="CA91" s="808"/>
      <c r="CB91" s="808"/>
      <c r="CC91" s="808"/>
      <c r="CD91" s="808"/>
      <c r="CE91" s="808"/>
      <c r="CF91" s="808"/>
    </row>
    <row r="92" spans="1:84" ht="12.75" customHeight="1">
      <c r="A92" s="808"/>
      <c r="B92" s="808"/>
      <c r="C92" s="808"/>
      <c r="D92" s="808"/>
      <c r="E92" s="808"/>
      <c r="F92" s="808"/>
      <c r="G92" s="808"/>
      <c r="H92" s="808"/>
      <c r="I92" s="808"/>
      <c r="J92" s="808"/>
      <c r="K92" s="808"/>
      <c r="L92" s="808"/>
      <c r="M92" s="808"/>
      <c r="N92" s="808"/>
      <c r="O92" s="808"/>
      <c r="P92" s="808"/>
      <c r="Q92" s="808"/>
      <c r="R92" s="808"/>
      <c r="S92" s="808"/>
      <c r="T92" s="808"/>
      <c r="U92" s="808"/>
      <c r="V92" s="808"/>
      <c r="W92" s="808"/>
      <c r="X92" s="808"/>
      <c r="Y92" s="808"/>
      <c r="Z92" s="808"/>
      <c r="AA92" s="808"/>
      <c r="AB92" s="808"/>
      <c r="AC92" s="808"/>
      <c r="AD92" s="808"/>
      <c r="AE92" s="808"/>
      <c r="AF92" s="808"/>
      <c r="AG92" s="808"/>
      <c r="AH92" s="808"/>
      <c r="AI92" s="808"/>
      <c r="AJ92" s="808"/>
      <c r="AK92" s="808"/>
      <c r="AL92" s="808"/>
      <c r="AM92" s="808"/>
      <c r="AN92" s="808"/>
      <c r="AO92" s="808"/>
      <c r="AP92" s="808"/>
      <c r="AQ92" s="808"/>
      <c r="AR92" s="808"/>
      <c r="AS92" s="808"/>
      <c r="AT92" s="808"/>
      <c r="AU92" s="808"/>
      <c r="AV92" s="808"/>
      <c r="AW92" s="808"/>
      <c r="AX92" s="808"/>
      <c r="AY92" s="808"/>
      <c r="AZ92" s="808"/>
      <c r="BA92" s="808"/>
      <c r="BB92" s="808"/>
      <c r="BC92" s="808"/>
      <c r="BD92" s="808"/>
      <c r="BE92" s="808"/>
      <c r="BF92" s="808"/>
      <c r="BG92" s="808"/>
      <c r="BH92" s="808"/>
      <c r="BI92" s="808"/>
      <c r="BJ92" s="808"/>
      <c r="BK92" s="808"/>
      <c r="BL92" s="808"/>
      <c r="BM92" s="808"/>
      <c r="BN92" s="808"/>
      <c r="BO92" s="808"/>
      <c r="BP92" s="808"/>
      <c r="BQ92" s="808"/>
      <c r="BR92" s="808"/>
      <c r="BS92" s="808"/>
      <c r="BT92" s="808"/>
      <c r="BU92" s="808"/>
      <c r="BV92" s="808"/>
      <c r="BW92" s="808"/>
      <c r="BX92" s="808"/>
      <c r="BY92" s="808"/>
      <c r="BZ92" s="808"/>
      <c r="CA92" s="808"/>
      <c r="CB92" s="808"/>
      <c r="CC92" s="808"/>
      <c r="CD92" s="808"/>
      <c r="CE92" s="808"/>
      <c r="CF92" s="808"/>
    </row>
    <row r="93" spans="1:84" ht="12.75" customHeight="1">
      <c r="A93" s="808"/>
      <c r="B93" s="808"/>
      <c r="C93" s="808"/>
      <c r="D93" s="808"/>
      <c r="E93" s="808"/>
      <c r="F93" s="808"/>
      <c r="G93" s="808"/>
      <c r="H93" s="808"/>
      <c r="I93" s="808"/>
      <c r="J93" s="808"/>
      <c r="K93" s="808"/>
      <c r="L93" s="808"/>
      <c r="M93" s="808"/>
      <c r="N93" s="808"/>
      <c r="O93" s="808"/>
      <c r="P93" s="808"/>
      <c r="Q93" s="808"/>
      <c r="R93" s="808"/>
      <c r="S93" s="808"/>
      <c r="T93" s="808"/>
      <c r="U93" s="808"/>
      <c r="V93" s="808"/>
      <c r="W93" s="808"/>
      <c r="X93" s="808"/>
      <c r="Y93" s="808"/>
      <c r="Z93" s="808"/>
      <c r="AA93" s="808"/>
      <c r="AB93" s="808"/>
      <c r="AC93" s="808"/>
      <c r="AD93" s="808"/>
      <c r="AE93" s="808"/>
      <c r="AF93" s="808"/>
      <c r="AG93" s="808"/>
      <c r="AH93" s="808"/>
      <c r="AI93" s="808"/>
      <c r="AJ93" s="808"/>
      <c r="AK93" s="808"/>
      <c r="AL93" s="808"/>
      <c r="AM93" s="808"/>
      <c r="AN93" s="808"/>
      <c r="AO93" s="808"/>
      <c r="AP93" s="808"/>
      <c r="AQ93" s="808"/>
      <c r="AR93" s="808"/>
      <c r="AS93" s="808"/>
      <c r="AT93" s="808"/>
      <c r="AU93" s="808"/>
      <c r="AV93" s="808"/>
      <c r="AW93" s="808"/>
      <c r="AX93" s="808"/>
      <c r="AY93" s="808"/>
      <c r="AZ93" s="808"/>
      <c r="BA93" s="808"/>
      <c r="BB93" s="808"/>
      <c r="BC93" s="808"/>
      <c r="BD93" s="808"/>
      <c r="BE93" s="808"/>
      <c r="BF93" s="808"/>
      <c r="BG93" s="808"/>
      <c r="BH93" s="808"/>
      <c r="BI93" s="808"/>
      <c r="BJ93" s="808"/>
      <c r="BK93" s="808"/>
      <c r="BL93" s="808"/>
      <c r="BM93" s="808"/>
      <c r="BN93" s="808"/>
      <c r="BO93" s="808"/>
      <c r="BP93" s="808"/>
      <c r="BQ93" s="808"/>
      <c r="BR93" s="808"/>
      <c r="BS93" s="808"/>
      <c r="BT93" s="808"/>
      <c r="BU93" s="808"/>
      <c r="BV93" s="808"/>
      <c r="BW93" s="808"/>
      <c r="BX93" s="808"/>
      <c r="BY93" s="808"/>
      <c r="BZ93" s="808"/>
      <c r="CA93" s="808"/>
      <c r="CB93" s="808"/>
      <c r="CC93" s="808"/>
      <c r="CD93" s="808"/>
      <c r="CE93" s="808"/>
      <c r="CF93" s="808"/>
    </row>
    <row r="94" spans="1:84" ht="12.75" customHeight="1">
      <c r="A94" s="808"/>
      <c r="B94" s="808"/>
      <c r="C94" s="808"/>
      <c r="D94" s="808"/>
      <c r="E94" s="808"/>
      <c r="F94" s="808"/>
      <c r="G94" s="808"/>
      <c r="H94" s="808"/>
      <c r="I94" s="808"/>
      <c r="J94" s="808"/>
      <c r="K94" s="808"/>
      <c r="L94" s="808"/>
      <c r="M94" s="808"/>
      <c r="N94" s="808"/>
      <c r="O94" s="808"/>
      <c r="P94" s="808"/>
      <c r="Q94" s="808"/>
      <c r="R94" s="808"/>
      <c r="S94" s="808"/>
      <c r="T94" s="808"/>
      <c r="U94" s="808"/>
      <c r="V94" s="808"/>
      <c r="W94" s="808"/>
      <c r="X94" s="808"/>
      <c r="Y94" s="808"/>
      <c r="Z94" s="808"/>
      <c r="AA94" s="808"/>
      <c r="AB94" s="808"/>
      <c r="AC94" s="808"/>
      <c r="AD94" s="808"/>
      <c r="AE94" s="808"/>
      <c r="AF94" s="808"/>
      <c r="AG94" s="808"/>
      <c r="AH94" s="808"/>
      <c r="AI94" s="808"/>
      <c r="AJ94" s="808"/>
      <c r="AK94" s="808"/>
      <c r="AL94" s="808"/>
      <c r="AM94" s="808"/>
      <c r="AN94" s="808"/>
      <c r="AO94" s="808"/>
      <c r="AP94" s="808"/>
      <c r="AQ94" s="808"/>
      <c r="AR94" s="808"/>
      <c r="AS94" s="808"/>
      <c r="AT94" s="808"/>
      <c r="AU94" s="808"/>
      <c r="AV94" s="808"/>
      <c r="AW94" s="808"/>
      <c r="AX94" s="808"/>
      <c r="AY94" s="808"/>
      <c r="AZ94" s="808"/>
      <c r="BA94" s="808"/>
      <c r="BB94" s="808"/>
      <c r="BC94" s="808"/>
      <c r="BD94" s="808"/>
      <c r="BE94" s="808"/>
      <c r="BF94" s="808"/>
      <c r="BG94" s="808"/>
      <c r="BH94" s="808"/>
      <c r="BI94" s="808"/>
      <c r="BJ94" s="808"/>
      <c r="BK94" s="808"/>
      <c r="BL94" s="808"/>
      <c r="BM94" s="808"/>
      <c r="BN94" s="808"/>
      <c r="BO94" s="808"/>
      <c r="BP94" s="808"/>
      <c r="BQ94" s="808"/>
      <c r="BR94" s="808"/>
      <c r="BS94" s="808"/>
      <c r="BT94" s="808"/>
      <c r="BU94" s="808"/>
      <c r="BV94" s="808"/>
      <c r="BW94" s="808"/>
      <c r="BX94" s="808"/>
      <c r="BY94" s="808"/>
      <c r="BZ94" s="808"/>
      <c r="CA94" s="808"/>
      <c r="CB94" s="808"/>
      <c r="CC94" s="808"/>
      <c r="CD94" s="808"/>
      <c r="CE94" s="808"/>
      <c r="CF94" s="808"/>
    </row>
    <row r="95" spans="1:84" ht="12.75" customHeight="1">
      <c r="A95" s="808"/>
      <c r="B95" s="808"/>
      <c r="C95" s="808"/>
      <c r="D95" s="808"/>
      <c r="E95" s="808"/>
      <c r="F95" s="808"/>
      <c r="G95" s="808"/>
      <c r="H95" s="808"/>
      <c r="I95" s="808"/>
      <c r="J95" s="808"/>
      <c r="K95" s="808"/>
      <c r="L95" s="808"/>
      <c r="M95" s="808"/>
      <c r="N95" s="808"/>
      <c r="O95" s="808"/>
      <c r="P95" s="808"/>
      <c r="Q95" s="808"/>
      <c r="R95" s="808"/>
      <c r="S95" s="808"/>
      <c r="T95" s="808"/>
      <c r="U95" s="808"/>
      <c r="V95" s="808"/>
      <c r="W95" s="808"/>
      <c r="X95" s="808"/>
      <c r="Y95" s="808"/>
      <c r="Z95" s="808"/>
      <c r="AA95" s="808"/>
      <c r="AB95" s="808"/>
      <c r="AC95" s="808"/>
      <c r="AD95" s="808"/>
      <c r="AE95" s="808"/>
      <c r="AF95" s="808"/>
      <c r="AG95" s="808"/>
      <c r="AH95" s="808"/>
      <c r="AI95" s="808"/>
      <c r="AJ95" s="808"/>
      <c r="AK95" s="808"/>
      <c r="AL95" s="808"/>
      <c r="AM95" s="808"/>
      <c r="AN95" s="808"/>
      <c r="AO95" s="808"/>
      <c r="AP95" s="808"/>
      <c r="AQ95" s="808"/>
      <c r="AR95" s="808"/>
      <c r="AS95" s="808"/>
      <c r="AT95" s="808"/>
      <c r="AU95" s="808"/>
      <c r="AV95" s="808"/>
      <c r="AW95" s="808"/>
      <c r="AX95" s="808"/>
      <c r="AY95" s="808"/>
      <c r="AZ95" s="808"/>
      <c r="BA95" s="808"/>
      <c r="BB95" s="808"/>
      <c r="BC95" s="808"/>
      <c r="BD95" s="808"/>
      <c r="BE95" s="808"/>
      <c r="BF95" s="808"/>
      <c r="BG95" s="808"/>
      <c r="BH95" s="808"/>
      <c r="BI95" s="808"/>
      <c r="BJ95" s="808"/>
      <c r="BK95" s="808"/>
      <c r="BL95" s="808"/>
      <c r="BM95" s="808"/>
      <c r="BN95" s="808"/>
      <c r="BO95" s="808"/>
      <c r="BP95" s="808"/>
      <c r="BQ95" s="808"/>
      <c r="BR95" s="808"/>
      <c r="BS95" s="808"/>
      <c r="BT95" s="808"/>
      <c r="BU95" s="808"/>
      <c r="BV95" s="808"/>
      <c r="BW95" s="808"/>
      <c r="BX95" s="808"/>
      <c r="BY95" s="808"/>
      <c r="BZ95" s="808"/>
      <c r="CA95" s="808"/>
      <c r="CB95" s="808"/>
      <c r="CC95" s="808"/>
      <c r="CD95" s="808"/>
      <c r="CE95" s="808"/>
      <c r="CF95" s="808"/>
    </row>
    <row r="96" spans="1:84" ht="12.75" customHeight="1">
      <c r="A96" s="808"/>
      <c r="B96" s="808"/>
      <c r="C96" s="808"/>
      <c r="D96" s="808"/>
      <c r="E96" s="808"/>
      <c r="F96" s="808"/>
      <c r="G96" s="808"/>
      <c r="H96" s="808"/>
      <c r="I96" s="808"/>
      <c r="J96" s="808"/>
      <c r="K96" s="808"/>
      <c r="L96" s="808"/>
      <c r="M96" s="808"/>
      <c r="N96" s="808"/>
      <c r="O96" s="808"/>
      <c r="P96" s="808"/>
      <c r="Q96" s="808"/>
      <c r="R96" s="808"/>
      <c r="S96" s="808"/>
      <c r="T96" s="808"/>
      <c r="U96" s="808"/>
      <c r="V96" s="808"/>
      <c r="W96" s="808"/>
      <c r="X96" s="808"/>
      <c r="Y96" s="808"/>
      <c r="Z96" s="808"/>
      <c r="AA96" s="808"/>
      <c r="AB96" s="808"/>
      <c r="AC96" s="808"/>
      <c r="AD96" s="808"/>
      <c r="AE96" s="808"/>
      <c r="AF96" s="808"/>
      <c r="AG96" s="808"/>
      <c r="AH96" s="808"/>
      <c r="AI96" s="808"/>
      <c r="AJ96" s="808"/>
      <c r="AK96" s="808"/>
      <c r="AL96" s="808"/>
      <c r="AM96" s="808"/>
      <c r="AN96" s="808"/>
      <c r="AO96" s="808"/>
      <c r="AP96" s="808"/>
      <c r="AQ96" s="808"/>
      <c r="AR96" s="808"/>
      <c r="AS96" s="808"/>
      <c r="AT96" s="808"/>
      <c r="AU96" s="808"/>
      <c r="AV96" s="808"/>
      <c r="AW96" s="808"/>
      <c r="AX96" s="808"/>
      <c r="AY96" s="808"/>
      <c r="AZ96" s="808"/>
      <c r="BA96" s="808"/>
      <c r="BB96" s="808"/>
      <c r="BC96" s="808"/>
      <c r="BD96" s="808"/>
      <c r="BE96" s="808"/>
      <c r="BF96" s="808"/>
      <c r="BG96" s="808"/>
      <c r="BH96" s="808"/>
      <c r="BI96" s="808"/>
      <c r="BJ96" s="808"/>
      <c r="BK96" s="808"/>
      <c r="BL96" s="808"/>
      <c r="BM96" s="808"/>
      <c r="BN96" s="808"/>
      <c r="BO96" s="808"/>
      <c r="BP96" s="808"/>
      <c r="BQ96" s="808"/>
      <c r="BR96" s="808"/>
      <c r="BS96" s="808"/>
      <c r="BT96" s="808"/>
      <c r="BU96" s="808"/>
      <c r="BV96" s="808"/>
      <c r="BW96" s="808"/>
      <c r="BX96" s="808"/>
      <c r="BY96" s="808"/>
      <c r="BZ96" s="808"/>
      <c r="CA96" s="808"/>
      <c r="CB96" s="808"/>
      <c r="CC96" s="808"/>
      <c r="CD96" s="808"/>
      <c r="CE96" s="808"/>
      <c r="CF96" s="808"/>
    </row>
    <row r="97" spans="1:84" ht="12.75" customHeight="1">
      <c r="A97" s="808"/>
      <c r="B97" s="808"/>
      <c r="C97" s="808"/>
      <c r="D97" s="808"/>
      <c r="E97" s="808"/>
      <c r="F97" s="808"/>
      <c r="G97" s="808"/>
      <c r="H97" s="808"/>
      <c r="I97" s="808"/>
      <c r="J97" s="808"/>
      <c r="K97" s="808"/>
      <c r="L97" s="808"/>
      <c r="M97" s="808"/>
      <c r="N97" s="808"/>
      <c r="O97" s="808"/>
      <c r="P97" s="808"/>
      <c r="Q97" s="808"/>
      <c r="R97" s="808"/>
      <c r="S97" s="808"/>
      <c r="T97" s="808"/>
      <c r="U97" s="808"/>
      <c r="V97" s="808"/>
      <c r="W97" s="808"/>
      <c r="X97" s="808"/>
      <c r="Y97" s="808"/>
      <c r="Z97" s="808"/>
      <c r="AA97" s="808"/>
      <c r="AB97" s="808"/>
      <c r="AC97" s="808"/>
      <c r="AD97" s="808"/>
      <c r="AE97" s="808"/>
      <c r="AF97" s="808"/>
      <c r="AG97" s="808"/>
      <c r="AH97" s="808"/>
      <c r="AI97" s="808"/>
      <c r="AJ97" s="808"/>
      <c r="AK97" s="808"/>
      <c r="AL97" s="808"/>
      <c r="AM97" s="808"/>
      <c r="AN97" s="808"/>
      <c r="AO97" s="808"/>
      <c r="AP97" s="808"/>
      <c r="AQ97" s="808"/>
      <c r="AR97" s="808"/>
      <c r="AS97" s="808"/>
      <c r="AT97" s="808"/>
      <c r="AU97" s="808"/>
      <c r="AV97" s="808"/>
      <c r="AW97" s="808"/>
      <c r="AX97" s="808"/>
      <c r="AY97" s="808"/>
      <c r="AZ97" s="808"/>
      <c r="BA97" s="808"/>
      <c r="BB97" s="808"/>
      <c r="BC97" s="808"/>
      <c r="BD97" s="808"/>
      <c r="BE97" s="808"/>
      <c r="BF97" s="808"/>
      <c r="BG97" s="808"/>
      <c r="BH97" s="808"/>
      <c r="BI97" s="808"/>
      <c r="BJ97" s="808"/>
      <c r="BK97" s="808"/>
      <c r="BL97" s="808"/>
      <c r="BM97" s="808"/>
      <c r="BN97" s="808"/>
      <c r="BO97" s="808"/>
      <c r="BP97" s="808"/>
      <c r="BQ97" s="808"/>
      <c r="BR97" s="808"/>
      <c r="BS97" s="808"/>
      <c r="BT97" s="808"/>
      <c r="BU97" s="808"/>
      <c r="BV97" s="808"/>
      <c r="BW97" s="808"/>
      <c r="BX97" s="808"/>
      <c r="BY97" s="808"/>
      <c r="BZ97" s="808"/>
      <c r="CA97" s="808"/>
      <c r="CB97" s="808"/>
      <c r="CC97" s="808"/>
      <c r="CD97" s="808"/>
      <c r="CE97" s="808"/>
      <c r="CF97" s="808"/>
    </row>
    <row r="98" spans="1:84" ht="12.75" customHeight="1">
      <c r="A98" s="808"/>
      <c r="B98" s="808"/>
      <c r="C98" s="808"/>
      <c r="D98" s="808"/>
      <c r="E98" s="808"/>
      <c r="F98" s="808"/>
      <c r="G98" s="808"/>
      <c r="H98" s="808"/>
      <c r="I98" s="808"/>
      <c r="J98" s="808"/>
      <c r="K98" s="808"/>
      <c r="L98" s="808"/>
      <c r="M98" s="808"/>
      <c r="N98" s="808"/>
      <c r="O98" s="808"/>
      <c r="P98" s="808"/>
      <c r="Q98" s="808"/>
      <c r="R98" s="808"/>
      <c r="S98" s="808"/>
      <c r="T98" s="808"/>
      <c r="U98" s="808"/>
      <c r="V98" s="808"/>
      <c r="W98" s="808"/>
      <c r="X98" s="808"/>
      <c r="Y98" s="808"/>
      <c r="Z98" s="808"/>
      <c r="AA98" s="808"/>
      <c r="AB98" s="808"/>
      <c r="AC98" s="808"/>
      <c r="AD98" s="808"/>
      <c r="AE98" s="808"/>
      <c r="AF98" s="808"/>
      <c r="AG98" s="808"/>
      <c r="AH98" s="808"/>
      <c r="AI98" s="808"/>
      <c r="AJ98" s="808"/>
      <c r="AK98" s="808"/>
      <c r="AL98" s="808"/>
      <c r="AM98" s="808"/>
      <c r="AN98" s="808"/>
      <c r="AO98" s="808"/>
      <c r="AP98" s="808"/>
      <c r="AQ98" s="808"/>
      <c r="AR98" s="808"/>
      <c r="AS98" s="808"/>
      <c r="AT98" s="808"/>
      <c r="AU98" s="808"/>
      <c r="AV98" s="808"/>
      <c r="AW98" s="808"/>
      <c r="AX98" s="808"/>
      <c r="AY98" s="808"/>
      <c r="AZ98" s="808"/>
      <c r="BA98" s="808"/>
      <c r="BB98" s="808"/>
      <c r="BC98" s="808"/>
      <c r="BD98" s="808"/>
      <c r="BE98" s="808"/>
      <c r="BF98" s="808"/>
      <c r="BG98" s="808"/>
      <c r="BH98" s="808"/>
      <c r="BI98" s="808"/>
      <c r="BJ98" s="808"/>
      <c r="BK98" s="808"/>
      <c r="BL98" s="808"/>
      <c r="BM98" s="808"/>
      <c r="BN98" s="808"/>
      <c r="BO98" s="808"/>
      <c r="BP98" s="808"/>
      <c r="BQ98" s="808"/>
      <c r="BR98" s="808"/>
      <c r="BS98" s="808"/>
      <c r="BT98" s="808"/>
      <c r="BU98" s="808"/>
      <c r="BV98" s="808"/>
      <c r="BW98" s="808"/>
      <c r="BX98" s="808"/>
      <c r="BY98" s="808"/>
      <c r="BZ98" s="808"/>
      <c r="CA98" s="808"/>
      <c r="CB98" s="808"/>
      <c r="CC98" s="808"/>
      <c r="CD98" s="808"/>
      <c r="CE98" s="808"/>
      <c r="CF98" s="808"/>
    </row>
    <row r="99" spans="1:84" ht="12.75" customHeight="1">
      <c r="A99" s="808"/>
      <c r="B99" s="808"/>
      <c r="C99" s="808"/>
      <c r="D99" s="808"/>
      <c r="E99" s="808"/>
      <c r="F99" s="808"/>
      <c r="G99" s="808"/>
      <c r="H99" s="808"/>
      <c r="I99" s="808"/>
      <c r="J99" s="808"/>
      <c r="K99" s="808"/>
      <c r="L99" s="808"/>
      <c r="M99" s="808"/>
      <c r="N99" s="808"/>
      <c r="O99" s="808"/>
      <c r="P99" s="808"/>
      <c r="Q99" s="808"/>
      <c r="R99" s="808"/>
      <c r="S99" s="808"/>
      <c r="T99" s="808"/>
      <c r="U99" s="808"/>
      <c r="V99" s="808"/>
      <c r="W99" s="808"/>
      <c r="X99" s="808"/>
      <c r="Y99" s="808"/>
      <c r="Z99" s="808"/>
      <c r="AA99" s="808"/>
      <c r="AB99" s="808"/>
      <c r="AC99" s="808"/>
      <c r="AD99" s="808"/>
      <c r="AE99" s="808"/>
      <c r="AF99" s="808"/>
      <c r="AG99" s="808"/>
      <c r="AH99" s="808"/>
      <c r="AI99" s="808"/>
      <c r="AJ99" s="808"/>
      <c r="AK99" s="808"/>
      <c r="AL99" s="808"/>
      <c r="AM99" s="808"/>
      <c r="AN99" s="808"/>
      <c r="AO99" s="808"/>
      <c r="AP99" s="808"/>
      <c r="AQ99" s="808"/>
      <c r="AR99" s="808"/>
      <c r="AS99" s="808"/>
      <c r="AT99" s="808"/>
      <c r="AU99" s="808"/>
      <c r="AV99" s="808"/>
      <c r="AW99" s="808"/>
      <c r="AX99" s="808"/>
      <c r="AY99" s="808"/>
      <c r="AZ99" s="808"/>
      <c r="BA99" s="808"/>
      <c r="BB99" s="808"/>
      <c r="BC99" s="808"/>
      <c r="BD99" s="808"/>
      <c r="BE99" s="808"/>
      <c r="BF99" s="808"/>
      <c r="BG99" s="808"/>
      <c r="BH99" s="808"/>
      <c r="BI99" s="808"/>
      <c r="BJ99" s="808"/>
      <c r="BK99" s="808"/>
      <c r="BL99" s="808"/>
      <c r="BM99" s="808"/>
      <c r="BN99" s="808"/>
      <c r="BO99" s="808"/>
      <c r="BP99" s="808"/>
      <c r="BQ99" s="808"/>
      <c r="BR99" s="808"/>
      <c r="BS99" s="808"/>
      <c r="BT99" s="808"/>
      <c r="BU99" s="808"/>
      <c r="BV99" s="808"/>
      <c r="BW99" s="808"/>
      <c r="BX99" s="808"/>
      <c r="BY99" s="808"/>
      <c r="BZ99" s="808"/>
      <c r="CA99" s="808"/>
      <c r="CB99" s="808"/>
      <c r="CC99" s="808"/>
      <c r="CD99" s="808"/>
      <c r="CE99" s="808"/>
      <c r="CF99" s="808"/>
    </row>
    <row r="100" spans="1:84" ht="12.75" customHeight="1">
      <c r="A100" s="808"/>
      <c r="B100" s="808"/>
      <c r="C100" s="808"/>
      <c r="D100" s="808"/>
      <c r="E100" s="808"/>
      <c r="F100" s="808"/>
      <c r="G100" s="808"/>
      <c r="H100" s="808"/>
      <c r="I100" s="808"/>
      <c r="J100" s="808"/>
      <c r="K100" s="808"/>
      <c r="L100" s="808"/>
      <c r="M100" s="808"/>
      <c r="N100" s="808"/>
      <c r="O100" s="808"/>
      <c r="P100" s="808"/>
      <c r="Q100" s="808"/>
      <c r="R100" s="808"/>
      <c r="S100" s="808"/>
      <c r="T100" s="808"/>
      <c r="U100" s="808"/>
      <c r="V100" s="808"/>
      <c r="W100" s="808"/>
      <c r="X100" s="808"/>
      <c r="Y100" s="808"/>
      <c r="Z100" s="808"/>
      <c r="AA100" s="808"/>
      <c r="AB100" s="808"/>
      <c r="AC100" s="808"/>
      <c r="AD100" s="808"/>
      <c r="AE100" s="808"/>
      <c r="AF100" s="808"/>
      <c r="AG100" s="808"/>
      <c r="AH100" s="808"/>
      <c r="AI100" s="808"/>
      <c r="AJ100" s="808"/>
      <c r="AK100" s="808"/>
      <c r="AL100" s="808"/>
      <c r="AM100" s="808"/>
      <c r="AN100" s="808"/>
      <c r="AO100" s="808"/>
      <c r="AP100" s="808"/>
      <c r="AQ100" s="808"/>
      <c r="AR100" s="808"/>
      <c r="AS100" s="808"/>
      <c r="AT100" s="808"/>
      <c r="AU100" s="808"/>
      <c r="AV100" s="808"/>
      <c r="AW100" s="808"/>
      <c r="AX100" s="808"/>
      <c r="AY100" s="808"/>
      <c r="AZ100" s="808"/>
      <c r="BA100" s="808"/>
      <c r="BB100" s="808"/>
      <c r="BC100" s="808"/>
      <c r="BD100" s="808"/>
      <c r="BE100" s="808"/>
      <c r="BF100" s="808"/>
      <c r="BG100" s="808"/>
      <c r="BH100" s="808"/>
      <c r="BI100" s="808"/>
      <c r="BJ100" s="808"/>
      <c r="BK100" s="808"/>
      <c r="BL100" s="808"/>
      <c r="BM100" s="808"/>
      <c r="BN100" s="808"/>
      <c r="BO100" s="808"/>
      <c r="BP100" s="808"/>
      <c r="BQ100" s="808"/>
      <c r="BR100" s="808"/>
      <c r="BS100" s="808"/>
      <c r="BT100" s="808"/>
      <c r="BU100" s="808"/>
      <c r="BV100" s="808"/>
      <c r="BW100" s="808"/>
      <c r="BX100" s="808"/>
      <c r="BY100" s="808"/>
      <c r="BZ100" s="808"/>
      <c r="CA100" s="808"/>
      <c r="CB100" s="808"/>
      <c r="CC100" s="808"/>
      <c r="CD100" s="808"/>
      <c r="CE100" s="808"/>
      <c r="CF100" s="808"/>
    </row>
  </sheetData>
  <mergeCells count="12">
    <mergeCell ref="A1:A2"/>
    <mergeCell ref="C1:E1"/>
    <mergeCell ref="J1:N1"/>
    <mergeCell ref="O1:R1"/>
    <mergeCell ref="S1:V1"/>
    <mergeCell ref="CE11:CE13"/>
    <mergeCell ref="W1:AA1"/>
    <mergeCell ref="AB1:AE1"/>
    <mergeCell ref="AF1:AI1"/>
    <mergeCell ref="AJ1:AN1"/>
    <mergeCell ref="AO1:AR1"/>
    <mergeCell ref="CE5:CE7"/>
  </mergeCells>
  <pageMargins left="0.7" right="0.7" top="0.75" bottom="0.75" header="0" footer="0"/>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7">
    <tabColor rgb="FF0099CC"/>
  </sheetPr>
  <dimension ref="B1:TT45"/>
  <sheetViews>
    <sheetView workbookViewId="0">
      <pane xSplit="3" topLeftCell="RR1" activePane="topRight" state="frozen"/>
      <selection activeCell="I367" sqref="I367"/>
      <selection pane="topRight" activeCell="RY16" sqref="RY16"/>
    </sheetView>
  </sheetViews>
  <sheetFormatPr baseColWidth="10" defaultColWidth="11.42578125" defaultRowHeight="15"/>
  <cols>
    <col min="1" max="1" width="1.5703125" customWidth="1"/>
    <col min="2" max="2" width="4.85546875" bestFit="1" customWidth="1"/>
    <col min="3" max="3" width="63" bestFit="1" customWidth="1"/>
    <col min="4" max="4" width="19.28515625" bestFit="1" customWidth="1"/>
    <col min="6" max="7" width="14.5703125" customWidth="1"/>
    <col min="8" max="8" width="13.140625" customWidth="1"/>
    <col min="9" max="9" width="14.5703125" customWidth="1"/>
    <col min="10" max="10" width="13.140625" customWidth="1"/>
    <col min="11" max="16" width="14.5703125" customWidth="1"/>
    <col min="17" max="17" width="14.140625" customWidth="1"/>
    <col min="18" max="19" width="14.5703125" customWidth="1"/>
    <col min="20" max="20" width="14.5703125" bestFit="1" customWidth="1"/>
    <col min="21" max="21" width="14.5703125" customWidth="1"/>
    <col min="22" max="50" width="14.140625" customWidth="1"/>
    <col min="51" max="51" width="14.140625" bestFit="1" customWidth="1"/>
    <col min="52" max="80" width="14.140625" customWidth="1"/>
    <col min="81" max="81" width="14.140625" bestFit="1" customWidth="1"/>
    <col min="82" max="82" width="14.140625" customWidth="1"/>
    <col min="83" max="83" width="15.5703125" customWidth="1"/>
    <col min="84" max="86" width="14.5703125" customWidth="1"/>
    <col min="87" max="87" width="14.140625" customWidth="1"/>
    <col min="88" max="90" width="14.5703125" customWidth="1"/>
    <col min="91" max="93" width="15.42578125" customWidth="1"/>
    <col min="94" max="95" width="15.140625" customWidth="1"/>
    <col min="96" max="100" width="15.42578125" customWidth="1"/>
    <col min="101" max="101" width="15.140625" customWidth="1"/>
    <col min="102" max="107" width="15.42578125" customWidth="1"/>
    <col min="108" max="108" width="15.140625" customWidth="1"/>
    <col min="109" max="111" width="15.42578125" customWidth="1"/>
    <col min="112" max="112" width="15.42578125" bestFit="1" customWidth="1"/>
    <col min="113" max="114" width="15.42578125" customWidth="1"/>
    <col min="115" max="116" width="15.140625" customWidth="1"/>
    <col min="117" max="121" width="15.42578125" customWidth="1"/>
    <col min="122" max="123" width="15.140625" customWidth="1"/>
    <col min="124" max="127" width="15.42578125" customWidth="1"/>
    <col min="128" max="129" width="16.7109375" bestFit="1" customWidth="1"/>
    <col min="130" max="133" width="15.42578125" customWidth="1"/>
    <col min="134" max="134" width="15.5703125" customWidth="1"/>
    <col min="135" max="136" width="16.7109375" bestFit="1" customWidth="1"/>
    <col min="137" max="140" width="15.5703125" customWidth="1"/>
    <col min="141" max="141" width="17.140625" customWidth="1"/>
    <col min="142" max="142" width="17.140625" bestFit="1" customWidth="1"/>
    <col min="143" max="143" width="16.85546875" customWidth="1"/>
    <col min="144" max="148" width="17.140625" customWidth="1"/>
    <col min="149" max="150" width="16.85546875" customWidth="1"/>
    <col min="151" max="156" width="17.140625" customWidth="1"/>
    <col min="157" max="157" width="16.85546875" customWidth="1"/>
    <col min="158" max="163" width="17.140625" customWidth="1"/>
    <col min="164" max="164" width="16.85546875" customWidth="1"/>
    <col min="165" max="165" width="17.140625" customWidth="1"/>
    <col min="166" max="172" width="16.85546875" customWidth="1"/>
    <col min="173" max="173" width="16.85546875" bestFit="1" customWidth="1"/>
    <col min="174" max="176" width="16.85546875" customWidth="1"/>
    <col min="177" max="177" width="17.140625" customWidth="1"/>
    <col min="178" max="179" width="16.85546875" customWidth="1"/>
    <col min="180" max="184" width="17.140625" customWidth="1"/>
    <col min="185" max="185" width="16.85546875" customWidth="1"/>
    <col min="186" max="191" width="17.140625" customWidth="1"/>
    <col min="192" max="192" width="16.85546875" customWidth="1"/>
    <col min="193" max="198" width="17.140625" customWidth="1"/>
    <col min="199" max="199" width="16.85546875" customWidth="1"/>
    <col min="200" max="203" width="17.140625" customWidth="1"/>
    <col min="204" max="204" width="17.140625" bestFit="1" customWidth="1"/>
    <col min="205" max="205" width="17.140625" customWidth="1"/>
    <col min="206" max="206" width="16.85546875" customWidth="1"/>
    <col min="207" max="212" width="17.140625" customWidth="1"/>
    <col min="213" max="213" width="16.85546875" customWidth="1"/>
    <col min="214" max="219" width="17.140625" customWidth="1"/>
    <col min="220" max="220" width="16.85546875" customWidth="1"/>
    <col min="221" max="226" width="17.140625" customWidth="1"/>
    <col min="227" max="227" width="16.85546875" customWidth="1"/>
    <col min="228" max="231" width="17.140625" customWidth="1"/>
    <col min="232" max="232" width="17.140625" bestFit="1" customWidth="1"/>
    <col min="233" max="233" width="17.140625" customWidth="1"/>
    <col min="234" max="234" width="16.85546875" customWidth="1"/>
    <col min="235" max="240" width="17.140625" customWidth="1"/>
    <col min="241" max="241" width="16.85546875" customWidth="1"/>
    <col min="242" max="245" width="17.140625" customWidth="1"/>
    <col min="246" max="247" width="18.140625" customWidth="1"/>
    <col min="248" max="248" width="17.85546875" customWidth="1"/>
    <col min="249" max="254" width="18.140625" customWidth="1"/>
    <col min="255" max="256" width="17.85546875" customWidth="1"/>
    <col min="257" max="261" width="18.140625" customWidth="1"/>
    <col min="262" max="262" width="17.85546875" customWidth="1"/>
    <col min="263" max="263" width="18.140625" bestFit="1" customWidth="1"/>
    <col min="264" max="268" width="18.140625" customWidth="1"/>
    <col min="269" max="269" width="17.85546875" customWidth="1"/>
    <col min="270" max="275" width="18.140625" customWidth="1"/>
    <col min="276" max="276" width="17.85546875" customWidth="1"/>
    <col min="277" max="279" width="18.140625" customWidth="1"/>
    <col min="280" max="281" width="17.85546875" customWidth="1"/>
    <col min="282" max="282" width="18.140625" customWidth="1"/>
    <col min="283" max="283" width="17.85546875" customWidth="1"/>
    <col min="284" max="289" width="18.140625" customWidth="1"/>
    <col min="290" max="290" width="17.85546875" customWidth="1"/>
    <col min="291" max="292" width="18.140625" customWidth="1"/>
    <col min="293" max="293" width="17.85546875" bestFit="1" customWidth="1"/>
    <col min="294" max="296" width="18.140625" customWidth="1"/>
    <col min="297" max="297" width="17.85546875" customWidth="1"/>
    <col min="298" max="303" width="18.140625" customWidth="1"/>
    <col min="304" max="304" width="17.85546875" customWidth="1"/>
    <col min="305" max="310" width="18.140625" customWidth="1"/>
    <col min="311" max="311" width="17.85546875" customWidth="1"/>
    <col min="312" max="317" width="18.140625" customWidth="1"/>
    <col min="318" max="318" width="17.85546875" customWidth="1"/>
    <col min="319" max="323" width="18.140625" customWidth="1"/>
    <col min="324" max="324" width="18.140625" bestFit="1" customWidth="1"/>
    <col min="325" max="326" width="17.85546875" customWidth="1"/>
    <col min="327" max="331" width="18.140625" customWidth="1"/>
    <col min="332" max="332" width="17.85546875" customWidth="1"/>
    <col min="333" max="338" width="18.140625" customWidth="1"/>
    <col min="339" max="339" width="17.85546875" customWidth="1"/>
    <col min="340" max="345" width="18.140625" customWidth="1"/>
    <col min="346" max="347" width="17.85546875" customWidth="1"/>
    <col min="348" max="352" width="18.140625" customWidth="1"/>
    <col min="353" max="353" width="20" bestFit="1" customWidth="1"/>
    <col min="354" max="354" width="17.85546875" bestFit="1" customWidth="1"/>
    <col min="355" max="359" width="18.140625" customWidth="1"/>
    <col min="360" max="360" width="17.85546875" customWidth="1"/>
    <col min="361" max="366" width="18.140625" customWidth="1"/>
    <col min="367" max="367" width="17.85546875" customWidth="1"/>
    <col min="368" max="373" width="18.140625" customWidth="1"/>
    <col min="374" max="374" width="17.85546875" customWidth="1"/>
    <col min="375" max="380" width="18.140625" customWidth="1"/>
    <col min="381" max="381" width="17.85546875" customWidth="1"/>
    <col min="382" max="384" width="18.140625" customWidth="1"/>
    <col min="385" max="385" width="18.140625" bestFit="1" customWidth="1"/>
    <col min="386" max="387" width="18.140625" customWidth="1"/>
    <col min="388" max="388" width="17.85546875" customWidth="1"/>
    <col min="389" max="390" width="18.140625" customWidth="1"/>
    <col min="391" max="391" width="17.85546875" customWidth="1"/>
    <col min="392" max="394" width="18.140625" customWidth="1"/>
    <col min="395" max="395" width="17.85546875" customWidth="1"/>
    <col min="396" max="401" width="18.140625" customWidth="1"/>
    <col min="402" max="403" width="17.85546875" customWidth="1"/>
    <col min="404" max="408" width="18.140625" customWidth="1"/>
    <col min="409" max="409" width="17.85546875" customWidth="1"/>
    <col min="410" max="415" width="18.140625" customWidth="1"/>
    <col min="416" max="416" width="17.85546875" bestFit="1" customWidth="1"/>
    <col min="417" max="422" width="18.140625" customWidth="1"/>
    <col min="423" max="423" width="17.85546875" customWidth="1"/>
    <col min="424" max="429" width="18.140625" customWidth="1"/>
    <col min="430" max="430" width="17.85546875" customWidth="1"/>
    <col min="431" max="436" width="18.140625" customWidth="1"/>
    <col min="437" max="437" width="17.85546875" customWidth="1"/>
    <col min="438" max="443" width="18.140625" customWidth="1"/>
    <col min="444" max="444" width="17.85546875" customWidth="1"/>
    <col min="445" max="445" width="18.140625" customWidth="1"/>
    <col min="446" max="446" width="18.140625" bestFit="1" customWidth="1"/>
    <col min="447" max="450" width="18.140625" customWidth="1"/>
    <col min="451" max="451" width="17.85546875" customWidth="1"/>
    <col min="452" max="457" width="18.140625" customWidth="1"/>
    <col min="458" max="459" width="17.85546875" customWidth="1"/>
    <col min="460" max="464" width="18.140625" customWidth="1"/>
    <col min="465" max="465" width="17.85546875" customWidth="1"/>
    <col min="466" max="471" width="18.140625" customWidth="1"/>
    <col min="472" max="472" width="17.85546875" customWidth="1"/>
    <col min="473" max="476" width="18.140625" customWidth="1"/>
    <col min="477" max="477" width="18.140625" bestFit="1" customWidth="1"/>
    <col min="478" max="478" width="18.140625" customWidth="1"/>
    <col min="479" max="480" width="17.85546875" customWidth="1"/>
    <col min="481" max="485" width="18.140625" customWidth="1"/>
    <col min="486" max="487" width="17.85546875" customWidth="1"/>
    <col min="488" max="492" width="18.140625" customWidth="1"/>
    <col min="493" max="493" width="17.85546875" customWidth="1"/>
    <col min="494" max="499" width="18.140625" customWidth="1"/>
    <col min="500" max="500" width="17.85546875" customWidth="1"/>
    <col min="501" max="505" width="18.140625" customWidth="1"/>
    <col min="506" max="539" width="16.7109375" bestFit="1" customWidth="1"/>
  </cols>
  <sheetData>
    <row r="1" spans="2:540" ht="8.25" customHeight="1">
      <c r="S1" s="300"/>
      <c r="AX1" s="300"/>
      <c r="CB1" s="300"/>
      <c r="DG1" s="300"/>
      <c r="EK1" s="300"/>
      <c r="FP1" s="300"/>
      <c r="GU1" s="300"/>
      <c r="HW1" s="300"/>
      <c r="JB1" s="300"/>
      <c r="KF1" s="300"/>
      <c r="LK1" s="300"/>
      <c r="NT1" s="300"/>
      <c r="OY1" s="300"/>
      <c r="QC1" s="300"/>
      <c r="RH1" s="300"/>
    </row>
    <row r="2" spans="2:540" s="301" customFormat="1">
      <c r="B2" s="930" t="s">
        <v>0</v>
      </c>
      <c r="C2" s="930" t="s">
        <v>1</v>
      </c>
      <c r="D2" s="930" t="s">
        <v>2</v>
      </c>
      <c r="F2" s="302" t="s">
        <v>3</v>
      </c>
      <c r="G2" s="303" t="s">
        <v>4</v>
      </c>
      <c r="H2" s="302" t="s">
        <v>5</v>
      </c>
      <c r="I2" s="303" t="s">
        <v>6</v>
      </c>
      <c r="J2" s="302" t="s">
        <v>7</v>
      </c>
      <c r="K2" s="303" t="s">
        <v>8</v>
      </c>
      <c r="L2" s="302" t="s">
        <v>9</v>
      </c>
      <c r="M2" s="303" t="s">
        <v>10</v>
      </c>
      <c r="N2" s="302" t="s">
        <v>4</v>
      </c>
      <c r="O2" s="303" t="s">
        <v>5</v>
      </c>
      <c r="P2" s="302" t="s">
        <v>6</v>
      </c>
      <c r="Q2" s="303" t="s">
        <v>7</v>
      </c>
      <c r="R2" s="302" t="s">
        <v>8</v>
      </c>
      <c r="S2" s="304" t="s">
        <v>9</v>
      </c>
      <c r="T2" s="305" t="s">
        <v>10</v>
      </c>
      <c r="U2" s="303" t="s">
        <v>4</v>
      </c>
      <c r="V2" s="302" t="s">
        <v>5</v>
      </c>
      <c r="W2" s="303" t="s">
        <v>6</v>
      </c>
      <c r="X2" s="302" t="s">
        <v>7</v>
      </c>
      <c r="Y2" s="303" t="s">
        <v>8</v>
      </c>
      <c r="Z2" s="302" t="s">
        <v>9</v>
      </c>
      <c r="AA2" s="303" t="s">
        <v>10</v>
      </c>
      <c r="AB2" s="302" t="s">
        <v>4</v>
      </c>
      <c r="AC2" s="303" t="s">
        <v>5</v>
      </c>
      <c r="AD2" s="302" t="s">
        <v>6</v>
      </c>
      <c r="AE2" s="303" t="s">
        <v>7</v>
      </c>
      <c r="AF2" s="302" t="s">
        <v>8</v>
      </c>
      <c r="AG2" s="303" t="s">
        <v>9</v>
      </c>
      <c r="AH2" s="302" t="s">
        <v>10</v>
      </c>
      <c r="AI2" s="303" t="s">
        <v>4</v>
      </c>
      <c r="AJ2" s="302" t="s">
        <v>5</v>
      </c>
      <c r="AK2" s="303" t="s">
        <v>6</v>
      </c>
      <c r="AL2" s="302" t="s">
        <v>7</v>
      </c>
      <c r="AM2" s="303" t="s">
        <v>8</v>
      </c>
      <c r="AN2" s="302" t="s">
        <v>9</v>
      </c>
      <c r="AO2" s="303" t="s">
        <v>10</v>
      </c>
      <c r="AP2" s="302" t="s">
        <v>4</v>
      </c>
      <c r="AQ2" s="303" t="s">
        <v>5</v>
      </c>
      <c r="AR2" s="302" t="s">
        <v>6</v>
      </c>
      <c r="AS2" s="303" t="s">
        <v>7</v>
      </c>
      <c r="AT2" s="302" t="s">
        <v>8</v>
      </c>
      <c r="AU2" s="303" t="s">
        <v>9</v>
      </c>
      <c r="AV2" s="302" t="s">
        <v>10</v>
      </c>
      <c r="AW2" s="303" t="s">
        <v>4</v>
      </c>
      <c r="AX2" s="306" t="s">
        <v>5</v>
      </c>
      <c r="AY2" s="307" t="s">
        <v>6</v>
      </c>
      <c r="AZ2" s="302" t="s">
        <v>7</v>
      </c>
      <c r="BA2" s="303" t="s">
        <v>8</v>
      </c>
      <c r="BB2" s="302" t="s">
        <v>9</v>
      </c>
      <c r="BC2" s="303" t="s">
        <v>10</v>
      </c>
      <c r="BD2" s="302" t="s">
        <v>4</v>
      </c>
      <c r="BE2" s="303" t="s">
        <v>5</v>
      </c>
      <c r="BF2" s="302" t="s">
        <v>6</v>
      </c>
      <c r="BG2" s="303" t="s">
        <v>7</v>
      </c>
      <c r="BH2" s="302" t="s">
        <v>8</v>
      </c>
      <c r="BI2" s="303" t="s">
        <v>9</v>
      </c>
      <c r="BJ2" s="302" t="s">
        <v>10</v>
      </c>
      <c r="BK2" s="303" t="s">
        <v>4</v>
      </c>
      <c r="BL2" s="302" t="s">
        <v>5</v>
      </c>
      <c r="BM2" s="303" t="s">
        <v>6</v>
      </c>
      <c r="BN2" s="302" t="s">
        <v>7</v>
      </c>
      <c r="BO2" s="303" t="s">
        <v>8</v>
      </c>
      <c r="BP2" s="302" t="s">
        <v>9</v>
      </c>
      <c r="BQ2" s="303" t="s">
        <v>10</v>
      </c>
      <c r="BR2" s="302" t="s">
        <v>4</v>
      </c>
      <c r="BS2" s="303" t="s">
        <v>5</v>
      </c>
      <c r="BT2" s="302" t="s">
        <v>6</v>
      </c>
      <c r="BU2" s="303" t="s">
        <v>7</v>
      </c>
      <c r="BV2" s="302" t="s">
        <v>8</v>
      </c>
      <c r="BW2" s="303" t="s">
        <v>9</v>
      </c>
      <c r="BX2" s="302" t="s">
        <v>10</v>
      </c>
      <c r="BY2" s="303" t="s">
        <v>4</v>
      </c>
      <c r="BZ2" s="302" t="s">
        <v>5</v>
      </c>
      <c r="CA2" s="303" t="s">
        <v>6</v>
      </c>
      <c r="CB2" s="306" t="s">
        <v>7</v>
      </c>
      <c r="CC2" s="307" t="s">
        <v>8</v>
      </c>
      <c r="CD2" s="302" t="s">
        <v>9</v>
      </c>
      <c r="CE2" s="303" t="s">
        <v>10</v>
      </c>
      <c r="CF2" s="302" t="s">
        <v>4</v>
      </c>
      <c r="CG2" s="303" t="s">
        <v>5</v>
      </c>
      <c r="CH2" s="302" t="s">
        <v>6</v>
      </c>
      <c r="CI2" s="303" t="s">
        <v>7</v>
      </c>
      <c r="CJ2" s="302" t="s">
        <v>8</v>
      </c>
      <c r="CK2" s="303" t="s">
        <v>9</v>
      </c>
      <c r="CL2" s="302" t="s">
        <v>10</v>
      </c>
      <c r="CM2" s="303" t="s">
        <v>4</v>
      </c>
      <c r="CN2" s="302" t="s">
        <v>5</v>
      </c>
      <c r="CO2" s="303" t="s">
        <v>6</v>
      </c>
      <c r="CP2" s="302" t="s">
        <v>7</v>
      </c>
      <c r="CQ2" s="303" t="s">
        <v>8</v>
      </c>
      <c r="CR2" s="302" t="s">
        <v>9</v>
      </c>
      <c r="CS2" s="303" t="s">
        <v>10</v>
      </c>
      <c r="CT2" s="302" t="s">
        <v>4</v>
      </c>
      <c r="CU2" s="303" t="s">
        <v>5</v>
      </c>
      <c r="CV2" s="302" t="s">
        <v>6</v>
      </c>
      <c r="CW2" s="303" t="s">
        <v>7</v>
      </c>
      <c r="CX2" s="302" t="s">
        <v>8</v>
      </c>
      <c r="CY2" s="303" t="s">
        <v>9</v>
      </c>
      <c r="CZ2" s="302" t="s">
        <v>10</v>
      </c>
      <c r="DA2" s="303" t="s">
        <v>4</v>
      </c>
      <c r="DB2" s="302" t="s">
        <v>5</v>
      </c>
      <c r="DC2" s="303" t="s">
        <v>6</v>
      </c>
      <c r="DD2" s="302" t="s">
        <v>7</v>
      </c>
      <c r="DE2" s="303" t="s">
        <v>8</v>
      </c>
      <c r="DF2" s="302" t="s">
        <v>9</v>
      </c>
      <c r="DG2" s="304" t="s">
        <v>10</v>
      </c>
      <c r="DH2" s="305" t="s">
        <v>4</v>
      </c>
      <c r="DI2" s="303" t="s">
        <v>5</v>
      </c>
      <c r="DJ2" s="302" t="s">
        <v>6</v>
      </c>
      <c r="DK2" s="303" t="s">
        <v>7</v>
      </c>
      <c r="DL2" s="302" t="s">
        <v>8</v>
      </c>
      <c r="DM2" s="303" t="s">
        <v>9</v>
      </c>
      <c r="DN2" s="302" t="s">
        <v>10</v>
      </c>
      <c r="DO2" s="303" t="s">
        <v>4</v>
      </c>
      <c r="DP2" s="302" t="s">
        <v>5</v>
      </c>
      <c r="DQ2" s="303" t="s">
        <v>6</v>
      </c>
      <c r="DR2" s="302" t="s">
        <v>7</v>
      </c>
      <c r="DS2" s="303" t="s">
        <v>8</v>
      </c>
      <c r="DT2" s="302" t="s">
        <v>9</v>
      </c>
      <c r="DU2" s="303" t="s">
        <v>10</v>
      </c>
      <c r="DV2" s="302" t="s">
        <v>4</v>
      </c>
      <c r="DW2" s="303" t="s">
        <v>5</v>
      </c>
      <c r="DX2" s="302" t="s">
        <v>6</v>
      </c>
      <c r="DY2" s="303" t="s">
        <v>7</v>
      </c>
      <c r="DZ2" s="302" t="s">
        <v>8</v>
      </c>
      <c r="EA2" s="303" t="s">
        <v>9</v>
      </c>
      <c r="EB2" s="302" t="s">
        <v>10</v>
      </c>
      <c r="EC2" s="303" t="s">
        <v>4</v>
      </c>
      <c r="ED2" s="302" t="s">
        <v>5</v>
      </c>
      <c r="EE2" s="303" t="s">
        <v>6</v>
      </c>
      <c r="EF2" s="302" t="s">
        <v>7</v>
      </c>
      <c r="EG2" s="303" t="s">
        <v>8</v>
      </c>
      <c r="EH2" s="302" t="s">
        <v>9</v>
      </c>
      <c r="EI2" s="303" t="s">
        <v>10</v>
      </c>
      <c r="EJ2" s="302" t="s">
        <v>4</v>
      </c>
      <c r="EK2" s="304" t="s">
        <v>5</v>
      </c>
      <c r="EL2" s="305" t="s">
        <v>6</v>
      </c>
      <c r="EM2" s="303" t="s">
        <v>7</v>
      </c>
      <c r="EN2" s="302" t="s">
        <v>8</v>
      </c>
      <c r="EO2" s="303" t="s">
        <v>9</v>
      </c>
      <c r="EP2" s="302" t="s">
        <v>10</v>
      </c>
      <c r="EQ2" s="303" t="s">
        <v>4</v>
      </c>
      <c r="ER2" s="302" t="s">
        <v>5</v>
      </c>
      <c r="ES2" s="303" t="s">
        <v>6</v>
      </c>
      <c r="ET2" s="302" t="s">
        <v>7</v>
      </c>
      <c r="EU2" s="303" t="s">
        <v>8</v>
      </c>
      <c r="EV2" s="302" t="s">
        <v>9</v>
      </c>
      <c r="EW2" s="303" t="s">
        <v>10</v>
      </c>
      <c r="EX2" s="302" t="s">
        <v>4</v>
      </c>
      <c r="EY2" s="303" t="s">
        <v>5</v>
      </c>
      <c r="EZ2" s="302" t="s">
        <v>6</v>
      </c>
      <c r="FA2" s="303" t="s">
        <v>7</v>
      </c>
      <c r="FB2" s="302" t="s">
        <v>8</v>
      </c>
      <c r="FC2" s="303" t="s">
        <v>9</v>
      </c>
      <c r="FD2" s="302" t="s">
        <v>10</v>
      </c>
      <c r="FE2" s="303" t="s">
        <v>4</v>
      </c>
      <c r="FF2" s="302" t="s">
        <v>5</v>
      </c>
      <c r="FG2" s="303" t="s">
        <v>6</v>
      </c>
      <c r="FH2" s="302" t="s">
        <v>7</v>
      </c>
      <c r="FI2" s="303" t="s">
        <v>8</v>
      </c>
      <c r="FJ2" s="302" t="s">
        <v>9</v>
      </c>
      <c r="FK2" s="303" t="s">
        <v>10</v>
      </c>
      <c r="FL2" s="302" t="s">
        <v>4</v>
      </c>
      <c r="FM2" s="303" t="s">
        <v>5</v>
      </c>
      <c r="FN2" s="302" t="s">
        <v>6</v>
      </c>
      <c r="FO2" s="303" t="s">
        <v>7</v>
      </c>
      <c r="FP2" s="306" t="s">
        <v>8</v>
      </c>
      <c r="FQ2" s="307" t="s">
        <v>9</v>
      </c>
      <c r="FR2" s="302" t="s">
        <v>10</v>
      </c>
      <c r="FS2" s="303" t="s">
        <v>4</v>
      </c>
      <c r="FT2" s="302" t="s">
        <v>5</v>
      </c>
      <c r="FU2" s="303" t="s">
        <v>6</v>
      </c>
      <c r="FV2" s="302" t="s">
        <v>7</v>
      </c>
      <c r="FW2" s="303" t="s">
        <v>8</v>
      </c>
      <c r="FX2" s="302" t="s">
        <v>9</v>
      </c>
      <c r="FY2" s="303" t="s">
        <v>10</v>
      </c>
      <c r="FZ2" s="302" t="s">
        <v>4</v>
      </c>
      <c r="GA2" s="303" t="s">
        <v>5</v>
      </c>
      <c r="GB2" s="302" t="s">
        <v>6</v>
      </c>
      <c r="GC2" s="303" t="s">
        <v>7</v>
      </c>
      <c r="GD2" s="302" t="s">
        <v>8</v>
      </c>
      <c r="GE2" s="303" t="s">
        <v>9</v>
      </c>
      <c r="GF2" s="302" t="s">
        <v>10</v>
      </c>
      <c r="GG2" s="303" t="s">
        <v>4</v>
      </c>
      <c r="GH2" s="302" t="s">
        <v>5</v>
      </c>
      <c r="GI2" s="303" t="s">
        <v>6</v>
      </c>
      <c r="GJ2" s="302" t="s">
        <v>7</v>
      </c>
      <c r="GK2" s="303" t="s">
        <v>8</v>
      </c>
      <c r="GL2" s="302" t="s">
        <v>9</v>
      </c>
      <c r="GM2" s="303" t="s">
        <v>10</v>
      </c>
      <c r="GN2" s="302" t="s">
        <v>4</v>
      </c>
      <c r="GO2" s="303" t="s">
        <v>5</v>
      </c>
      <c r="GP2" s="302" t="s">
        <v>6</v>
      </c>
      <c r="GQ2" s="303" t="s">
        <v>7</v>
      </c>
      <c r="GR2" s="302" t="s">
        <v>8</v>
      </c>
      <c r="GS2" s="303" t="s">
        <v>9</v>
      </c>
      <c r="GT2" s="302" t="s">
        <v>10</v>
      </c>
      <c r="GU2" s="304" t="s">
        <v>4</v>
      </c>
      <c r="GV2" s="305" t="s">
        <v>5</v>
      </c>
      <c r="GW2" s="303" t="s">
        <v>6</v>
      </c>
      <c r="GX2" s="302" t="s">
        <v>7</v>
      </c>
      <c r="GY2" s="303" t="s">
        <v>8</v>
      </c>
      <c r="GZ2" s="302" t="s">
        <v>9</v>
      </c>
      <c r="HA2" s="303" t="s">
        <v>10</v>
      </c>
      <c r="HB2" s="302" t="s">
        <v>4</v>
      </c>
      <c r="HC2" s="303" t="s">
        <v>5</v>
      </c>
      <c r="HD2" s="302" t="s">
        <v>6</v>
      </c>
      <c r="HE2" s="303" t="s">
        <v>7</v>
      </c>
      <c r="HF2" s="302" t="s">
        <v>8</v>
      </c>
      <c r="HG2" s="303" t="s">
        <v>9</v>
      </c>
      <c r="HH2" s="302" t="s">
        <v>10</v>
      </c>
      <c r="HI2" s="303" t="s">
        <v>4</v>
      </c>
      <c r="HJ2" s="302" t="s">
        <v>5</v>
      </c>
      <c r="HK2" s="303" t="s">
        <v>6</v>
      </c>
      <c r="HL2" s="302" t="s">
        <v>7</v>
      </c>
      <c r="HM2" s="303" t="s">
        <v>8</v>
      </c>
      <c r="HN2" s="302" t="s">
        <v>9</v>
      </c>
      <c r="HO2" s="303" t="s">
        <v>10</v>
      </c>
      <c r="HP2" s="302" t="s">
        <v>4</v>
      </c>
      <c r="HQ2" s="303" t="s">
        <v>5</v>
      </c>
      <c r="HR2" s="302" t="s">
        <v>6</v>
      </c>
      <c r="HS2" s="303" t="s">
        <v>7</v>
      </c>
      <c r="HT2" s="302" t="s">
        <v>8</v>
      </c>
      <c r="HU2" s="303" t="s">
        <v>9</v>
      </c>
      <c r="HV2" s="302" t="s">
        <v>10</v>
      </c>
      <c r="HW2" s="304" t="s">
        <v>4</v>
      </c>
      <c r="HX2" s="305" t="s">
        <v>5</v>
      </c>
      <c r="HY2" s="303" t="s">
        <v>6</v>
      </c>
      <c r="HZ2" s="302" t="s">
        <v>7</v>
      </c>
      <c r="IA2" s="303" t="s">
        <v>8</v>
      </c>
      <c r="IB2" s="302" t="s">
        <v>9</v>
      </c>
      <c r="IC2" s="303" t="s">
        <v>10</v>
      </c>
      <c r="ID2" s="302" t="s">
        <v>4</v>
      </c>
      <c r="IE2" s="303" t="s">
        <v>5</v>
      </c>
      <c r="IF2" s="302" t="s">
        <v>6</v>
      </c>
      <c r="IG2" s="303" t="s">
        <v>7</v>
      </c>
      <c r="IH2" s="302" t="s">
        <v>8</v>
      </c>
      <c r="II2" s="303" t="s">
        <v>9</v>
      </c>
      <c r="IJ2" s="302" t="s">
        <v>10</v>
      </c>
      <c r="IK2" s="303" t="s">
        <v>4</v>
      </c>
      <c r="IL2" s="302" t="s">
        <v>5</v>
      </c>
      <c r="IM2" s="303" t="s">
        <v>6</v>
      </c>
      <c r="IN2" s="302" t="s">
        <v>7</v>
      </c>
      <c r="IO2" s="303" t="s">
        <v>8</v>
      </c>
      <c r="IP2" s="302" t="s">
        <v>9</v>
      </c>
      <c r="IQ2" s="303" t="s">
        <v>10</v>
      </c>
      <c r="IR2" s="302" t="s">
        <v>4</v>
      </c>
      <c r="IS2" s="303" t="s">
        <v>5</v>
      </c>
      <c r="IT2" s="302" t="s">
        <v>6</v>
      </c>
      <c r="IU2" s="303" t="s">
        <v>7</v>
      </c>
      <c r="IV2" s="302" t="s">
        <v>8</v>
      </c>
      <c r="IW2" s="303" t="s">
        <v>9</v>
      </c>
      <c r="IX2" s="302" t="s">
        <v>10</v>
      </c>
      <c r="IY2" s="303" t="s">
        <v>4</v>
      </c>
      <c r="IZ2" s="302" t="s">
        <v>5</v>
      </c>
      <c r="JA2" s="303" t="s">
        <v>6</v>
      </c>
      <c r="JB2" s="306" t="s">
        <v>7</v>
      </c>
      <c r="JC2" s="307" t="s">
        <v>8</v>
      </c>
      <c r="JD2" s="302" t="s">
        <v>9</v>
      </c>
      <c r="JE2" s="303" t="s">
        <v>10</v>
      </c>
      <c r="JF2" s="302" t="s">
        <v>4</v>
      </c>
      <c r="JG2" s="303" t="s">
        <v>5</v>
      </c>
      <c r="JH2" s="302" t="s">
        <v>6</v>
      </c>
      <c r="JI2" s="303" t="s">
        <v>7</v>
      </c>
      <c r="JJ2" s="302" t="s">
        <v>8</v>
      </c>
      <c r="JK2" s="303" t="s">
        <v>9</v>
      </c>
      <c r="JL2" s="302" t="s">
        <v>10</v>
      </c>
      <c r="JM2" s="303" t="s">
        <v>4</v>
      </c>
      <c r="JN2" s="302" t="s">
        <v>5</v>
      </c>
      <c r="JO2" s="303" t="s">
        <v>6</v>
      </c>
      <c r="JP2" s="302" t="s">
        <v>7</v>
      </c>
      <c r="JQ2" s="303" t="s">
        <v>8</v>
      </c>
      <c r="JR2" s="302" t="s">
        <v>9</v>
      </c>
      <c r="JS2" s="303" t="s">
        <v>10</v>
      </c>
      <c r="JT2" s="302" t="s">
        <v>4</v>
      </c>
      <c r="JU2" s="303" t="s">
        <v>5</v>
      </c>
      <c r="JV2" s="302" t="s">
        <v>6</v>
      </c>
      <c r="JW2" s="303" t="s">
        <v>7</v>
      </c>
      <c r="JX2" s="302" t="s">
        <v>8</v>
      </c>
      <c r="JY2" s="303" t="s">
        <v>9</v>
      </c>
      <c r="JZ2" s="302" t="s">
        <v>10</v>
      </c>
      <c r="KA2" s="303" t="s">
        <v>4</v>
      </c>
      <c r="KB2" s="302" t="s">
        <v>5</v>
      </c>
      <c r="KC2" s="303" t="s">
        <v>6</v>
      </c>
      <c r="KD2" s="302" t="s">
        <v>7</v>
      </c>
      <c r="KE2" s="303" t="s">
        <v>8</v>
      </c>
      <c r="KF2" s="306" t="s">
        <v>9</v>
      </c>
      <c r="KG2" s="307" t="s">
        <v>10</v>
      </c>
      <c r="KH2" s="302" t="s">
        <v>4</v>
      </c>
      <c r="KI2" s="303" t="s">
        <v>5</v>
      </c>
      <c r="KJ2" s="302" t="s">
        <v>6</v>
      </c>
      <c r="KK2" s="303" t="s">
        <v>7</v>
      </c>
      <c r="KL2" s="302" t="s">
        <v>8</v>
      </c>
      <c r="KM2" s="303" t="s">
        <v>9</v>
      </c>
      <c r="KN2" s="302" t="s">
        <v>10</v>
      </c>
      <c r="KO2" s="303" t="s">
        <v>4</v>
      </c>
      <c r="KP2" s="302" t="s">
        <v>5</v>
      </c>
      <c r="KQ2" s="303" t="s">
        <v>6</v>
      </c>
      <c r="KR2" s="302" t="s">
        <v>7</v>
      </c>
      <c r="KS2" s="303" t="s">
        <v>8</v>
      </c>
      <c r="KT2" s="302" t="s">
        <v>9</v>
      </c>
      <c r="KU2" s="303" t="s">
        <v>10</v>
      </c>
      <c r="KV2" s="302" t="s">
        <v>4</v>
      </c>
      <c r="KW2" s="303" t="s">
        <v>5</v>
      </c>
      <c r="KX2" s="302" t="s">
        <v>6</v>
      </c>
      <c r="KY2" s="303" t="s">
        <v>7</v>
      </c>
      <c r="KZ2" s="302" t="s">
        <v>8</v>
      </c>
      <c r="LA2" s="303" t="s">
        <v>9</v>
      </c>
      <c r="LB2" s="302" t="s">
        <v>10</v>
      </c>
      <c r="LC2" s="303" t="s">
        <v>4</v>
      </c>
      <c r="LD2" s="302" t="s">
        <v>5</v>
      </c>
      <c r="LE2" s="303" t="s">
        <v>6</v>
      </c>
      <c r="LF2" s="302" t="s">
        <v>7</v>
      </c>
      <c r="LG2" s="303" t="s">
        <v>8</v>
      </c>
      <c r="LH2" s="302" t="s">
        <v>9</v>
      </c>
      <c r="LI2" s="303" t="s">
        <v>10</v>
      </c>
      <c r="LJ2" s="302" t="s">
        <v>4</v>
      </c>
      <c r="LK2" s="304" t="s">
        <v>5</v>
      </c>
      <c r="LL2" s="305" t="s">
        <v>6</v>
      </c>
      <c r="LM2" s="303" t="s">
        <v>7</v>
      </c>
      <c r="LN2" s="302" t="s">
        <v>8</v>
      </c>
      <c r="LO2" s="303" t="s">
        <v>9</v>
      </c>
      <c r="LP2" s="302" t="s">
        <v>10</v>
      </c>
      <c r="LQ2" s="303" t="s">
        <v>4</v>
      </c>
      <c r="LR2" s="302" t="s">
        <v>5</v>
      </c>
      <c r="LS2" s="303" t="s">
        <v>6</v>
      </c>
      <c r="LT2" s="302" t="s">
        <v>7</v>
      </c>
      <c r="LU2" s="303" t="s">
        <v>8</v>
      </c>
      <c r="LV2" s="302" t="s">
        <v>9</v>
      </c>
      <c r="LW2" s="303" t="s">
        <v>10</v>
      </c>
      <c r="LX2" s="302" t="s">
        <v>4</v>
      </c>
      <c r="LY2" s="303" t="s">
        <v>5</v>
      </c>
      <c r="LZ2" s="302" t="s">
        <v>6</v>
      </c>
      <c r="MA2" s="303" t="s">
        <v>7</v>
      </c>
      <c r="MB2" s="302" t="s">
        <v>8</v>
      </c>
      <c r="MC2" s="303" t="s">
        <v>9</v>
      </c>
      <c r="MD2" s="302" t="s">
        <v>10</v>
      </c>
      <c r="ME2" s="303" t="s">
        <v>4</v>
      </c>
      <c r="MF2" s="302" t="s">
        <v>5</v>
      </c>
      <c r="MG2" s="303" t="s">
        <v>6</v>
      </c>
      <c r="MH2" s="302" t="s">
        <v>7</v>
      </c>
      <c r="MI2" s="303" t="s">
        <v>8</v>
      </c>
      <c r="MJ2" s="302" t="s">
        <v>9</v>
      </c>
      <c r="MK2" s="303" t="s">
        <v>10</v>
      </c>
      <c r="ML2" s="302" t="s">
        <v>4</v>
      </c>
      <c r="MM2" s="303" t="s">
        <v>5</v>
      </c>
      <c r="MN2" s="302" t="s">
        <v>6</v>
      </c>
      <c r="MO2" s="303" t="s">
        <v>7</v>
      </c>
      <c r="MP2" s="305" t="s">
        <v>8</v>
      </c>
      <c r="MQ2" s="303" t="s">
        <v>9</v>
      </c>
      <c r="MR2" s="302" t="s">
        <v>10</v>
      </c>
      <c r="MS2" s="303" t="s">
        <v>4</v>
      </c>
      <c r="MT2" s="302" t="s">
        <v>5</v>
      </c>
      <c r="MU2" s="303" t="s">
        <v>6</v>
      </c>
      <c r="MV2" s="302" t="s">
        <v>7</v>
      </c>
      <c r="MW2" s="303" t="s">
        <v>8</v>
      </c>
      <c r="MX2" s="302" t="s">
        <v>9</v>
      </c>
      <c r="MY2" s="303" t="s">
        <v>10</v>
      </c>
      <c r="MZ2" s="302" t="s">
        <v>4</v>
      </c>
      <c r="NA2" s="303" t="s">
        <v>5</v>
      </c>
      <c r="NB2" s="302" t="s">
        <v>6</v>
      </c>
      <c r="NC2" s="303" t="s">
        <v>7</v>
      </c>
      <c r="ND2" s="302" t="s">
        <v>8</v>
      </c>
      <c r="NE2" s="303" t="s">
        <v>9</v>
      </c>
      <c r="NF2" s="302" t="s">
        <v>10</v>
      </c>
      <c r="NG2" s="303" t="s">
        <v>4</v>
      </c>
      <c r="NH2" s="302" t="s">
        <v>5</v>
      </c>
      <c r="NI2" s="303" t="s">
        <v>6</v>
      </c>
      <c r="NJ2" s="302" t="s">
        <v>7</v>
      </c>
      <c r="NK2" s="303" t="s">
        <v>8</v>
      </c>
      <c r="NL2" s="302" t="s">
        <v>9</v>
      </c>
      <c r="NM2" s="303" t="s">
        <v>10</v>
      </c>
      <c r="NN2" s="302" t="s">
        <v>4</v>
      </c>
      <c r="NO2" s="303" t="s">
        <v>5</v>
      </c>
      <c r="NP2" s="302" t="s">
        <v>6</v>
      </c>
      <c r="NQ2" s="303" t="s">
        <v>7</v>
      </c>
      <c r="NR2" s="302" t="s">
        <v>8</v>
      </c>
      <c r="NS2" s="303" t="s">
        <v>9</v>
      </c>
      <c r="NT2" s="306" t="s">
        <v>10</v>
      </c>
      <c r="NU2" s="307" t="s">
        <v>4</v>
      </c>
      <c r="NV2" s="302" t="s">
        <v>5</v>
      </c>
      <c r="NW2" s="303" t="s">
        <v>6</v>
      </c>
      <c r="NX2" s="302" t="s">
        <v>7</v>
      </c>
      <c r="NY2" s="303" t="s">
        <v>8</v>
      </c>
      <c r="NZ2" s="302" t="s">
        <v>9</v>
      </c>
      <c r="OA2" s="303" t="s">
        <v>10</v>
      </c>
      <c r="OB2" s="302" t="s">
        <v>4</v>
      </c>
      <c r="OC2" s="303" t="s">
        <v>5</v>
      </c>
      <c r="OD2" s="302" t="s">
        <v>6</v>
      </c>
      <c r="OE2" s="303" t="s">
        <v>7</v>
      </c>
      <c r="OF2" s="302" t="s">
        <v>8</v>
      </c>
      <c r="OG2" s="303" t="s">
        <v>9</v>
      </c>
      <c r="OH2" s="302" t="s">
        <v>10</v>
      </c>
      <c r="OI2" s="303" t="s">
        <v>4</v>
      </c>
      <c r="OJ2" s="302" t="s">
        <v>5</v>
      </c>
      <c r="OK2" s="303" t="s">
        <v>6</v>
      </c>
      <c r="OL2" s="302" t="s">
        <v>7</v>
      </c>
      <c r="OM2" s="303" t="s">
        <v>8</v>
      </c>
      <c r="ON2" s="302" t="s">
        <v>9</v>
      </c>
      <c r="OO2" s="303" t="s">
        <v>10</v>
      </c>
      <c r="OP2" s="302" t="s">
        <v>4</v>
      </c>
      <c r="OQ2" s="303" t="s">
        <v>5</v>
      </c>
      <c r="OR2" s="302" t="s">
        <v>6</v>
      </c>
      <c r="OS2" s="303" t="s">
        <v>7</v>
      </c>
      <c r="OT2" s="302" t="s">
        <v>8</v>
      </c>
      <c r="OU2" s="303" t="s">
        <v>9</v>
      </c>
      <c r="OV2" s="302" t="s">
        <v>10</v>
      </c>
      <c r="OW2" s="303" t="s">
        <v>4</v>
      </c>
      <c r="OX2" s="302" t="s">
        <v>5</v>
      </c>
      <c r="OY2" s="304" t="s">
        <v>6</v>
      </c>
      <c r="OZ2" s="305" t="s">
        <v>7</v>
      </c>
      <c r="PA2" s="303" t="s">
        <v>8</v>
      </c>
      <c r="PB2" s="302" t="s">
        <v>9</v>
      </c>
      <c r="PC2" s="303" t="s">
        <v>10</v>
      </c>
      <c r="PD2" s="302" t="s">
        <v>4</v>
      </c>
      <c r="PE2" s="303" t="s">
        <v>5</v>
      </c>
      <c r="PF2" s="302" t="s">
        <v>6</v>
      </c>
      <c r="PG2" s="303" t="s">
        <v>7</v>
      </c>
      <c r="PH2" s="302" t="s">
        <v>8</v>
      </c>
      <c r="PI2" s="303" t="s">
        <v>9</v>
      </c>
      <c r="PJ2" s="302" t="s">
        <v>10</v>
      </c>
      <c r="PK2" s="303" t="s">
        <v>4</v>
      </c>
      <c r="PL2" s="302" t="s">
        <v>5</v>
      </c>
      <c r="PM2" s="302" t="s">
        <v>6</v>
      </c>
      <c r="PN2" s="303" t="s">
        <v>7</v>
      </c>
      <c r="PO2" s="302" t="s">
        <v>8</v>
      </c>
      <c r="PP2" s="303" t="s">
        <v>9</v>
      </c>
      <c r="PQ2" s="302" t="s">
        <v>10</v>
      </c>
      <c r="PR2" s="303" t="s">
        <v>4</v>
      </c>
      <c r="PS2" s="302" t="s">
        <v>5</v>
      </c>
      <c r="PT2" s="303" t="s">
        <v>6</v>
      </c>
      <c r="PU2" s="302" t="s">
        <v>7</v>
      </c>
      <c r="PV2" s="303" t="s">
        <v>8</v>
      </c>
      <c r="PW2" s="302" t="s">
        <v>9</v>
      </c>
      <c r="PX2" s="303" t="s">
        <v>10</v>
      </c>
      <c r="PY2" s="302" t="s">
        <v>4</v>
      </c>
      <c r="PZ2" s="303" t="s">
        <v>5</v>
      </c>
      <c r="QA2" s="302" t="s">
        <v>6</v>
      </c>
      <c r="QB2" s="303" t="s">
        <v>7</v>
      </c>
      <c r="QC2" s="306" t="s">
        <v>8</v>
      </c>
      <c r="QD2" s="307" t="s">
        <v>9</v>
      </c>
      <c r="QE2" s="302" t="s">
        <v>10</v>
      </c>
      <c r="QF2" s="303" t="s">
        <v>4</v>
      </c>
      <c r="QG2" s="302" t="s">
        <v>5</v>
      </c>
      <c r="QH2" s="303" t="s">
        <v>6</v>
      </c>
      <c r="QI2" s="302" t="s">
        <v>7</v>
      </c>
      <c r="QJ2" s="303" t="s">
        <v>8</v>
      </c>
      <c r="QK2" s="302" t="s">
        <v>9</v>
      </c>
      <c r="QL2" s="303" t="s">
        <v>10</v>
      </c>
      <c r="QM2" s="302" t="s">
        <v>4</v>
      </c>
      <c r="QN2" s="303" t="s">
        <v>5</v>
      </c>
      <c r="QO2" s="302" t="s">
        <v>6</v>
      </c>
      <c r="QP2" s="303" t="s">
        <v>7</v>
      </c>
      <c r="QQ2" s="302" t="s">
        <v>8</v>
      </c>
      <c r="QR2" s="303" t="s">
        <v>9</v>
      </c>
      <c r="QS2" s="302" t="s">
        <v>10</v>
      </c>
      <c r="QT2" s="303" t="s">
        <v>4</v>
      </c>
      <c r="QU2" s="302" t="s">
        <v>5</v>
      </c>
      <c r="QV2" s="303" t="s">
        <v>6</v>
      </c>
      <c r="QW2" s="302" t="s">
        <v>7</v>
      </c>
      <c r="QX2" s="303" t="s">
        <v>8</v>
      </c>
      <c r="QY2" s="302" t="s">
        <v>9</v>
      </c>
      <c r="QZ2" s="303" t="s">
        <v>10</v>
      </c>
      <c r="RA2" s="302" t="s">
        <v>4</v>
      </c>
      <c r="RB2" s="303" t="s">
        <v>5</v>
      </c>
      <c r="RC2" s="302" t="s">
        <v>6</v>
      </c>
      <c r="RD2" s="303" t="s">
        <v>7</v>
      </c>
      <c r="RE2" s="302" t="s">
        <v>8</v>
      </c>
      <c r="RF2" s="303" t="s">
        <v>9</v>
      </c>
      <c r="RG2" s="302" t="s">
        <v>10</v>
      </c>
      <c r="RH2" s="304" t="s">
        <v>4</v>
      </c>
      <c r="RI2" s="305" t="s">
        <v>5</v>
      </c>
      <c r="RJ2" s="303" t="s">
        <v>6</v>
      </c>
      <c r="RK2" s="302" t="s">
        <v>7</v>
      </c>
      <c r="RL2" s="303" t="s">
        <v>8</v>
      </c>
      <c r="RM2" s="302" t="s">
        <v>9</v>
      </c>
      <c r="RN2" s="303" t="s">
        <v>10</v>
      </c>
      <c r="RO2" s="302" t="s">
        <v>4</v>
      </c>
      <c r="RP2" s="303" t="s">
        <v>5</v>
      </c>
      <c r="RQ2" s="302" t="s">
        <v>6</v>
      </c>
      <c r="RR2" s="303" t="s">
        <v>7</v>
      </c>
      <c r="RS2" s="302" t="s">
        <v>8</v>
      </c>
      <c r="RT2" s="303" t="s">
        <v>9</v>
      </c>
      <c r="RU2" s="302" t="s">
        <v>10</v>
      </c>
      <c r="RV2" s="303" t="s">
        <v>4</v>
      </c>
      <c r="RW2" s="302" t="s">
        <v>5</v>
      </c>
      <c r="RX2" s="303" t="s">
        <v>6</v>
      </c>
      <c r="RY2" s="302" t="s">
        <v>7</v>
      </c>
      <c r="RZ2" s="303" t="s">
        <v>8</v>
      </c>
      <c r="SA2" s="302" t="s">
        <v>9</v>
      </c>
      <c r="SB2" s="303" t="s">
        <v>10</v>
      </c>
      <c r="SC2" s="302" t="s">
        <v>4</v>
      </c>
      <c r="SD2" s="303" t="s">
        <v>5</v>
      </c>
      <c r="SE2" s="302" t="s">
        <v>6</v>
      </c>
      <c r="SF2" s="303" t="s">
        <v>7</v>
      </c>
      <c r="SG2" s="302" t="s">
        <v>8</v>
      </c>
      <c r="SH2" s="303" t="s">
        <v>9</v>
      </c>
      <c r="SI2" s="302" t="s">
        <v>10</v>
      </c>
      <c r="SJ2" s="303" t="s">
        <v>4</v>
      </c>
      <c r="SK2" s="302" t="s">
        <v>5</v>
      </c>
      <c r="SL2" s="303" t="s">
        <v>6</v>
      </c>
      <c r="SM2" s="302" t="s">
        <v>7</v>
      </c>
      <c r="SN2" s="303" t="s">
        <v>8</v>
      </c>
      <c r="SO2" s="302" t="s">
        <v>9</v>
      </c>
      <c r="SP2" s="303" t="s">
        <v>10</v>
      </c>
      <c r="SQ2" s="302" t="s">
        <v>4</v>
      </c>
      <c r="SR2" s="303" t="s">
        <v>5</v>
      </c>
      <c r="SS2" s="302" t="s">
        <v>6</v>
      </c>
      <c r="ST2" s="303" t="s">
        <v>7</v>
      </c>
      <c r="SU2" s="302" t="s">
        <v>8</v>
      </c>
      <c r="SV2" s="303" t="s">
        <v>9</v>
      </c>
      <c r="SW2" s="302" t="s">
        <v>10</v>
      </c>
      <c r="SX2" s="303" t="s">
        <v>4</v>
      </c>
      <c r="SY2" s="302" t="s">
        <v>5</v>
      </c>
      <c r="SZ2" s="303" t="s">
        <v>6</v>
      </c>
      <c r="TA2" s="302" t="s">
        <v>7</v>
      </c>
      <c r="TB2" s="303" t="s">
        <v>8</v>
      </c>
      <c r="TC2" s="302" t="s">
        <v>9</v>
      </c>
      <c r="TD2" s="303" t="s">
        <v>10</v>
      </c>
      <c r="TE2" s="302" t="s">
        <v>4</v>
      </c>
      <c r="TF2" s="303" t="s">
        <v>5</v>
      </c>
      <c r="TG2" s="302" t="s">
        <v>6</v>
      </c>
      <c r="TH2" s="303" t="s">
        <v>7</v>
      </c>
      <c r="TI2" s="302" t="s">
        <v>8</v>
      </c>
      <c r="TJ2" s="303" t="s">
        <v>9</v>
      </c>
      <c r="TK2" s="302" t="s">
        <v>10</v>
      </c>
      <c r="TL2" s="303" t="s">
        <v>4</v>
      </c>
      <c r="TM2" s="302" t="s">
        <v>5</v>
      </c>
      <c r="TN2" s="303" t="s">
        <v>6</v>
      </c>
      <c r="TO2" s="302" t="s">
        <v>7</v>
      </c>
      <c r="TP2" s="303" t="s">
        <v>8</v>
      </c>
      <c r="TQ2" s="302" t="s">
        <v>9</v>
      </c>
    </row>
    <row r="3" spans="2:540" s="301" customFormat="1">
      <c r="B3" s="930"/>
      <c r="C3" s="930"/>
      <c r="D3" s="930"/>
      <c r="F3" s="308">
        <v>43299</v>
      </c>
      <c r="G3" s="309">
        <v>43300</v>
      </c>
      <c r="H3" s="308">
        <v>43301</v>
      </c>
      <c r="I3" s="309">
        <v>43302</v>
      </c>
      <c r="J3" s="308">
        <v>43303</v>
      </c>
      <c r="K3" s="309">
        <v>43304</v>
      </c>
      <c r="L3" s="308">
        <v>43305</v>
      </c>
      <c r="M3" s="309">
        <v>43306</v>
      </c>
      <c r="N3" s="308">
        <v>43307</v>
      </c>
      <c r="O3" s="309">
        <v>43308</v>
      </c>
      <c r="P3" s="308">
        <v>43309</v>
      </c>
      <c r="Q3" s="309">
        <v>43310</v>
      </c>
      <c r="R3" s="308">
        <v>43311</v>
      </c>
      <c r="S3" s="310">
        <v>43312</v>
      </c>
      <c r="T3" s="311">
        <v>43313</v>
      </c>
      <c r="U3" s="309">
        <v>43314</v>
      </c>
      <c r="V3" s="308">
        <v>43315</v>
      </c>
      <c r="W3" s="309">
        <v>43316</v>
      </c>
      <c r="X3" s="308">
        <v>43317</v>
      </c>
      <c r="Y3" s="309">
        <v>43318</v>
      </c>
      <c r="Z3" s="308">
        <v>43319</v>
      </c>
      <c r="AA3" s="309">
        <v>43320</v>
      </c>
      <c r="AB3" s="308">
        <v>43321</v>
      </c>
      <c r="AC3" s="309">
        <v>43322</v>
      </c>
      <c r="AD3" s="308">
        <v>43323</v>
      </c>
      <c r="AE3" s="309">
        <v>43324</v>
      </c>
      <c r="AF3" s="308">
        <v>43325</v>
      </c>
      <c r="AG3" s="309">
        <v>43326</v>
      </c>
      <c r="AH3" s="308">
        <v>43327</v>
      </c>
      <c r="AI3" s="309">
        <v>43328</v>
      </c>
      <c r="AJ3" s="308">
        <v>43329</v>
      </c>
      <c r="AK3" s="309">
        <v>43330</v>
      </c>
      <c r="AL3" s="308">
        <v>43331</v>
      </c>
      <c r="AM3" s="309">
        <v>43332</v>
      </c>
      <c r="AN3" s="308">
        <v>43333</v>
      </c>
      <c r="AO3" s="309">
        <v>43334</v>
      </c>
      <c r="AP3" s="308">
        <v>43335</v>
      </c>
      <c r="AQ3" s="309">
        <v>43336</v>
      </c>
      <c r="AR3" s="308">
        <v>43337</v>
      </c>
      <c r="AS3" s="309">
        <v>43338</v>
      </c>
      <c r="AT3" s="308">
        <v>43339</v>
      </c>
      <c r="AU3" s="309">
        <v>43340</v>
      </c>
      <c r="AV3" s="308">
        <v>43341</v>
      </c>
      <c r="AW3" s="309">
        <v>43342</v>
      </c>
      <c r="AX3" s="312">
        <v>43343</v>
      </c>
      <c r="AY3" s="313">
        <v>43344</v>
      </c>
      <c r="AZ3" s="308">
        <v>43345</v>
      </c>
      <c r="BA3" s="309">
        <v>43346</v>
      </c>
      <c r="BB3" s="308">
        <v>43347</v>
      </c>
      <c r="BC3" s="309">
        <v>43348</v>
      </c>
      <c r="BD3" s="308">
        <v>43349</v>
      </c>
      <c r="BE3" s="309">
        <v>43350</v>
      </c>
      <c r="BF3" s="308">
        <v>43351</v>
      </c>
      <c r="BG3" s="309">
        <v>43352</v>
      </c>
      <c r="BH3" s="308">
        <v>43353</v>
      </c>
      <c r="BI3" s="309">
        <v>43354</v>
      </c>
      <c r="BJ3" s="308">
        <v>43355</v>
      </c>
      <c r="BK3" s="309">
        <v>43356</v>
      </c>
      <c r="BL3" s="308">
        <v>43357</v>
      </c>
      <c r="BM3" s="309">
        <v>43358</v>
      </c>
      <c r="BN3" s="308">
        <v>43359</v>
      </c>
      <c r="BO3" s="309">
        <v>43360</v>
      </c>
      <c r="BP3" s="308">
        <v>43361</v>
      </c>
      <c r="BQ3" s="309">
        <v>43362</v>
      </c>
      <c r="BR3" s="308">
        <v>43363</v>
      </c>
      <c r="BS3" s="309">
        <v>43364</v>
      </c>
      <c r="BT3" s="308">
        <v>43365</v>
      </c>
      <c r="BU3" s="309">
        <v>43366</v>
      </c>
      <c r="BV3" s="308">
        <v>43367</v>
      </c>
      <c r="BW3" s="309">
        <v>43368</v>
      </c>
      <c r="BX3" s="308">
        <v>43369</v>
      </c>
      <c r="BY3" s="309">
        <v>43370</v>
      </c>
      <c r="BZ3" s="308">
        <v>43371</v>
      </c>
      <c r="CA3" s="309">
        <v>43372</v>
      </c>
      <c r="CB3" s="312">
        <v>43373</v>
      </c>
      <c r="CC3" s="313">
        <v>43374</v>
      </c>
      <c r="CD3" s="308">
        <v>43375</v>
      </c>
      <c r="CE3" s="309">
        <v>43376</v>
      </c>
      <c r="CF3" s="308">
        <v>43377</v>
      </c>
      <c r="CG3" s="309">
        <v>43378</v>
      </c>
      <c r="CH3" s="308">
        <v>43379</v>
      </c>
      <c r="CI3" s="309">
        <v>43380</v>
      </c>
      <c r="CJ3" s="308">
        <v>43381</v>
      </c>
      <c r="CK3" s="309">
        <v>43382</v>
      </c>
      <c r="CL3" s="308">
        <v>43383</v>
      </c>
      <c r="CM3" s="309">
        <v>43384</v>
      </c>
      <c r="CN3" s="308">
        <v>43385</v>
      </c>
      <c r="CO3" s="309">
        <v>43386</v>
      </c>
      <c r="CP3" s="308">
        <v>43387</v>
      </c>
      <c r="CQ3" s="309">
        <v>43388</v>
      </c>
      <c r="CR3" s="308">
        <v>43389</v>
      </c>
      <c r="CS3" s="309">
        <v>43390</v>
      </c>
      <c r="CT3" s="308">
        <v>43391</v>
      </c>
      <c r="CU3" s="309">
        <v>43392</v>
      </c>
      <c r="CV3" s="308">
        <v>43393</v>
      </c>
      <c r="CW3" s="309">
        <v>43394</v>
      </c>
      <c r="CX3" s="308">
        <v>43395</v>
      </c>
      <c r="CY3" s="309">
        <v>43396</v>
      </c>
      <c r="CZ3" s="308">
        <v>43397</v>
      </c>
      <c r="DA3" s="309">
        <v>43398</v>
      </c>
      <c r="DB3" s="308">
        <v>43399</v>
      </c>
      <c r="DC3" s="309">
        <v>43400</v>
      </c>
      <c r="DD3" s="308">
        <v>43401</v>
      </c>
      <c r="DE3" s="309">
        <v>43402</v>
      </c>
      <c r="DF3" s="308">
        <v>43403</v>
      </c>
      <c r="DG3" s="310">
        <v>43404</v>
      </c>
      <c r="DH3" s="311">
        <v>43405</v>
      </c>
      <c r="DI3" s="309">
        <v>43406</v>
      </c>
      <c r="DJ3" s="308">
        <v>43407</v>
      </c>
      <c r="DK3" s="309">
        <v>43408</v>
      </c>
      <c r="DL3" s="308">
        <v>43409</v>
      </c>
      <c r="DM3" s="309">
        <v>43410</v>
      </c>
      <c r="DN3" s="308">
        <v>43411</v>
      </c>
      <c r="DO3" s="309">
        <v>43412</v>
      </c>
      <c r="DP3" s="308">
        <v>43413</v>
      </c>
      <c r="DQ3" s="309">
        <v>43414</v>
      </c>
      <c r="DR3" s="308">
        <v>43415</v>
      </c>
      <c r="DS3" s="309">
        <v>43416</v>
      </c>
      <c r="DT3" s="308">
        <v>43417</v>
      </c>
      <c r="DU3" s="309">
        <v>43418</v>
      </c>
      <c r="DV3" s="308">
        <v>43419</v>
      </c>
      <c r="DW3" s="309">
        <v>43420</v>
      </c>
      <c r="DX3" s="308">
        <v>43421</v>
      </c>
      <c r="DY3" s="309">
        <v>43422</v>
      </c>
      <c r="DZ3" s="308">
        <v>43423</v>
      </c>
      <c r="EA3" s="309">
        <v>43424</v>
      </c>
      <c r="EB3" s="308">
        <v>43425</v>
      </c>
      <c r="EC3" s="309">
        <v>43426</v>
      </c>
      <c r="ED3" s="308">
        <v>43427</v>
      </c>
      <c r="EE3" s="309">
        <v>43428</v>
      </c>
      <c r="EF3" s="308">
        <v>43429</v>
      </c>
      <c r="EG3" s="309">
        <v>43430</v>
      </c>
      <c r="EH3" s="308">
        <v>43431</v>
      </c>
      <c r="EI3" s="309">
        <v>43432</v>
      </c>
      <c r="EJ3" s="308">
        <v>43433</v>
      </c>
      <c r="EK3" s="310">
        <v>43434</v>
      </c>
      <c r="EL3" s="311">
        <v>43435</v>
      </c>
      <c r="EM3" s="309">
        <v>43436</v>
      </c>
      <c r="EN3" s="308">
        <v>43437</v>
      </c>
      <c r="EO3" s="309">
        <v>43438</v>
      </c>
      <c r="EP3" s="308">
        <v>43439</v>
      </c>
      <c r="EQ3" s="309">
        <v>43440</v>
      </c>
      <c r="ER3" s="308">
        <v>43441</v>
      </c>
      <c r="ES3" s="309">
        <v>43442</v>
      </c>
      <c r="ET3" s="308">
        <v>43443</v>
      </c>
      <c r="EU3" s="309">
        <v>43444</v>
      </c>
      <c r="EV3" s="308">
        <v>43445</v>
      </c>
      <c r="EW3" s="309">
        <v>43446</v>
      </c>
      <c r="EX3" s="308">
        <v>43447</v>
      </c>
      <c r="EY3" s="309">
        <v>43448</v>
      </c>
      <c r="EZ3" s="308">
        <v>43449</v>
      </c>
      <c r="FA3" s="309">
        <v>43450</v>
      </c>
      <c r="FB3" s="308">
        <v>43451</v>
      </c>
      <c r="FC3" s="309">
        <v>43452</v>
      </c>
      <c r="FD3" s="308">
        <v>43453</v>
      </c>
      <c r="FE3" s="309">
        <v>43454</v>
      </c>
      <c r="FF3" s="308">
        <v>43455</v>
      </c>
      <c r="FG3" s="309">
        <v>43456</v>
      </c>
      <c r="FH3" s="308">
        <v>43457</v>
      </c>
      <c r="FI3" s="309">
        <v>43458</v>
      </c>
      <c r="FJ3" s="308">
        <v>43459</v>
      </c>
      <c r="FK3" s="309">
        <v>43460</v>
      </c>
      <c r="FL3" s="308">
        <v>43461</v>
      </c>
      <c r="FM3" s="309">
        <v>43462</v>
      </c>
      <c r="FN3" s="308">
        <v>43463</v>
      </c>
      <c r="FO3" s="309">
        <v>43464</v>
      </c>
      <c r="FP3" s="312">
        <v>43465</v>
      </c>
      <c r="FQ3" s="313">
        <v>43466</v>
      </c>
      <c r="FR3" s="308">
        <v>43467</v>
      </c>
      <c r="FS3" s="309">
        <v>43468</v>
      </c>
      <c r="FT3" s="308">
        <v>43469</v>
      </c>
      <c r="FU3" s="309">
        <v>43470</v>
      </c>
      <c r="FV3" s="308">
        <v>43471</v>
      </c>
      <c r="FW3" s="309">
        <v>43472</v>
      </c>
      <c r="FX3" s="308">
        <v>43473</v>
      </c>
      <c r="FY3" s="309">
        <v>43474</v>
      </c>
      <c r="FZ3" s="308">
        <v>43475</v>
      </c>
      <c r="GA3" s="309">
        <v>43476</v>
      </c>
      <c r="GB3" s="308">
        <v>43477</v>
      </c>
      <c r="GC3" s="309">
        <v>43478</v>
      </c>
      <c r="GD3" s="308">
        <v>43479</v>
      </c>
      <c r="GE3" s="309">
        <v>43480</v>
      </c>
      <c r="GF3" s="308">
        <v>43481</v>
      </c>
      <c r="GG3" s="309">
        <v>43482</v>
      </c>
      <c r="GH3" s="308">
        <v>43483</v>
      </c>
      <c r="GI3" s="309">
        <v>43484</v>
      </c>
      <c r="GJ3" s="308">
        <v>43485</v>
      </c>
      <c r="GK3" s="309">
        <v>43486</v>
      </c>
      <c r="GL3" s="308">
        <v>43487</v>
      </c>
      <c r="GM3" s="309">
        <v>43488</v>
      </c>
      <c r="GN3" s="308">
        <v>43489</v>
      </c>
      <c r="GO3" s="309">
        <v>43490</v>
      </c>
      <c r="GP3" s="308">
        <v>43491</v>
      </c>
      <c r="GQ3" s="309">
        <v>43492</v>
      </c>
      <c r="GR3" s="308">
        <v>43493</v>
      </c>
      <c r="GS3" s="309">
        <v>43494</v>
      </c>
      <c r="GT3" s="308">
        <v>43495</v>
      </c>
      <c r="GU3" s="310">
        <v>43496</v>
      </c>
      <c r="GV3" s="311">
        <v>43497</v>
      </c>
      <c r="GW3" s="309">
        <v>43498</v>
      </c>
      <c r="GX3" s="308">
        <v>43499</v>
      </c>
      <c r="GY3" s="309">
        <v>43500</v>
      </c>
      <c r="GZ3" s="308">
        <v>43501</v>
      </c>
      <c r="HA3" s="309">
        <v>43502</v>
      </c>
      <c r="HB3" s="308">
        <v>43503</v>
      </c>
      <c r="HC3" s="309">
        <v>43504</v>
      </c>
      <c r="HD3" s="308">
        <v>43505</v>
      </c>
      <c r="HE3" s="309">
        <v>43506</v>
      </c>
      <c r="HF3" s="308">
        <v>43507</v>
      </c>
      <c r="HG3" s="309">
        <v>43508</v>
      </c>
      <c r="HH3" s="308">
        <v>43509</v>
      </c>
      <c r="HI3" s="309">
        <v>43510</v>
      </c>
      <c r="HJ3" s="308">
        <v>43511</v>
      </c>
      <c r="HK3" s="309">
        <v>43512</v>
      </c>
      <c r="HL3" s="308">
        <v>43513</v>
      </c>
      <c r="HM3" s="309">
        <v>43514</v>
      </c>
      <c r="HN3" s="308">
        <v>43515</v>
      </c>
      <c r="HO3" s="309">
        <v>43516</v>
      </c>
      <c r="HP3" s="308">
        <v>43517</v>
      </c>
      <c r="HQ3" s="309">
        <v>43518</v>
      </c>
      <c r="HR3" s="308">
        <v>43519</v>
      </c>
      <c r="HS3" s="309">
        <v>43520</v>
      </c>
      <c r="HT3" s="308">
        <v>43521</v>
      </c>
      <c r="HU3" s="309">
        <v>43522</v>
      </c>
      <c r="HV3" s="308">
        <v>43523</v>
      </c>
      <c r="HW3" s="310">
        <v>43524</v>
      </c>
      <c r="HX3" s="311">
        <v>43525</v>
      </c>
      <c r="HY3" s="309">
        <v>43526</v>
      </c>
      <c r="HZ3" s="308">
        <v>43527</v>
      </c>
      <c r="IA3" s="309">
        <v>43528</v>
      </c>
      <c r="IB3" s="308">
        <v>43529</v>
      </c>
      <c r="IC3" s="309">
        <v>43530</v>
      </c>
      <c r="ID3" s="308">
        <v>43531</v>
      </c>
      <c r="IE3" s="309">
        <v>43532</v>
      </c>
      <c r="IF3" s="308">
        <v>43533</v>
      </c>
      <c r="IG3" s="309">
        <v>43534</v>
      </c>
      <c r="IH3" s="308">
        <v>43535</v>
      </c>
      <c r="II3" s="309">
        <v>43536</v>
      </c>
      <c r="IJ3" s="308">
        <v>43537</v>
      </c>
      <c r="IK3" s="309">
        <v>43538</v>
      </c>
      <c r="IL3" s="308">
        <v>43539</v>
      </c>
      <c r="IM3" s="309">
        <v>43540</v>
      </c>
      <c r="IN3" s="308">
        <v>43541</v>
      </c>
      <c r="IO3" s="309">
        <v>43542</v>
      </c>
      <c r="IP3" s="308">
        <v>43543</v>
      </c>
      <c r="IQ3" s="309">
        <v>43544</v>
      </c>
      <c r="IR3" s="308">
        <v>43545</v>
      </c>
      <c r="IS3" s="309">
        <v>43546</v>
      </c>
      <c r="IT3" s="308">
        <v>43547</v>
      </c>
      <c r="IU3" s="309">
        <v>43548</v>
      </c>
      <c r="IV3" s="308">
        <v>43549</v>
      </c>
      <c r="IW3" s="309">
        <v>43550</v>
      </c>
      <c r="IX3" s="308">
        <v>43551</v>
      </c>
      <c r="IY3" s="309">
        <v>43552</v>
      </c>
      <c r="IZ3" s="308">
        <v>43553</v>
      </c>
      <c r="JA3" s="309">
        <v>43554</v>
      </c>
      <c r="JB3" s="312">
        <v>43555</v>
      </c>
      <c r="JC3" s="313">
        <v>43556</v>
      </c>
      <c r="JD3" s="308">
        <v>43557</v>
      </c>
      <c r="JE3" s="309">
        <v>43558</v>
      </c>
      <c r="JF3" s="308">
        <v>43559</v>
      </c>
      <c r="JG3" s="309">
        <v>43560</v>
      </c>
      <c r="JH3" s="308">
        <v>43561</v>
      </c>
      <c r="JI3" s="309">
        <v>43562</v>
      </c>
      <c r="JJ3" s="308">
        <v>43563</v>
      </c>
      <c r="JK3" s="309">
        <v>43564</v>
      </c>
      <c r="JL3" s="308">
        <v>43565</v>
      </c>
      <c r="JM3" s="309">
        <v>43566</v>
      </c>
      <c r="JN3" s="308">
        <v>43567</v>
      </c>
      <c r="JO3" s="309">
        <v>43568</v>
      </c>
      <c r="JP3" s="308">
        <v>43569</v>
      </c>
      <c r="JQ3" s="309">
        <v>43570</v>
      </c>
      <c r="JR3" s="308">
        <v>43571</v>
      </c>
      <c r="JS3" s="309">
        <v>43572</v>
      </c>
      <c r="JT3" s="308">
        <v>43573</v>
      </c>
      <c r="JU3" s="309">
        <v>43574</v>
      </c>
      <c r="JV3" s="308">
        <v>43575</v>
      </c>
      <c r="JW3" s="309">
        <v>43576</v>
      </c>
      <c r="JX3" s="308">
        <v>43577</v>
      </c>
      <c r="JY3" s="309">
        <v>43578</v>
      </c>
      <c r="JZ3" s="308">
        <v>43579</v>
      </c>
      <c r="KA3" s="309">
        <v>43580</v>
      </c>
      <c r="KB3" s="308">
        <v>43581</v>
      </c>
      <c r="KC3" s="309">
        <v>43582</v>
      </c>
      <c r="KD3" s="308">
        <v>43583</v>
      </c>
      <c r="KE3" s="309">
        <v>43584</v>
      </c>
      <c r="KF3" s="312">
        <v>43585</v>
      </c>
      <c r="KG3" s="313">
        <v>43586</v>
      </c>
      <c r="KH3" s="308">
        <v>43587</v>
      </c>
      <c r="KI3" s="309">
        <v>43588</v>
      </c>
      <c r="KJ3" s="308">
        <v>43589</v>
      </c>
      <c r="KK3" s="309">
        <v>43590</v>
      </c>
      <c r="KL3" s="308">
        <v>43591</v>
      </c>
      <c r="KM3" s="309">
        <v>43592</v>
      </c>
      <c r="KN3" s="308">
        <v>43593</v>
      </c>
      <c r="KO3" s="309">
        <v>43594</v>
      </c>
      <c r="KP3" s="308">
        <v>43595</v>
      </c>
      <c r="KQ3" s="309">
        <v>43596</v>
      </c>
      <c r="KR3" s="308">
        <v>43597</v>
      </c>
      <c r="KS3" s="309">
        <v>43598</v>
      </c>
      <c r="KT3" s="308">
        <v>43599</v>
      </c>
      <c r="KU3" s="309">
        <v>43600</v>
      </c>
      <c r="KV3" s="308">
        <v>43601</v>
      </c>
      <c r="KW3" s="309">
        <v>43602</v>
      </c>
      <c r="KX3" s="308">
        <v>43603</v>
      </c>
      <c r="KY3" s="309">
        <v>43604</v>
      </c>
      <c r="KZ3" s="308">
        <v>43605</v>
      </c>
      <c r="LA3" s="309">
        <v>43606</v>
      </c>
      <c r="LB3" s="308">
        <v>43607</v>
      </c>
      <c r="LC3" s="309">
        <v>43608</v>
      </c>
      <c r="LD3" s="308">
        <v>43609</v>
      </c>
      <c r="LE3" s="309">
        <v>43610</v>
      </c>
      <c r="LF3" s="308">
        <v>43611</v>
      </c>
      <c r="LG3" s="309">
        <v>43612</v>
      </c>
      <c r="LH3" s="308">
        <v>43613</v>
      </c>
      <c r="LI3" s="309">
        <v>43614</v>
      </c>
      <c r="LJ3" s="308">
        <v>43615</v>
      </c>
      <c r="LK3" s="310">
        <v>43616</v>
      </c>
      <c r="LL3" s="311">
        <v>43617</v>
      </c>
      <c r="LM3" s="309">
        <v>43618</v>
      </c>
      <c r="LN3" s="308">
        <v>43619</v>
      </c>
      <c r="LO3" s="309">
        <v>43620</v>
      </c>
      <c r="LP3" s="308">
        <v>43621</v>
      </c>
      <c r="LQ3" s="309">
        <v>43622</v>
      </c>
      <c r="LR3" s="308">
        <v>43623</v>
      </c>
      <c r="LS3" s="309">
        <v>43624</v>
      </c>
      <c r="LT3" s="308">
        <v>43625</v>
      </c>
      <c r="LU3" s="309">
        <v>43626</v>
      </c>
      <c r="LV3" s="308">
        <v>43627</v>
      </c>
      <c r="LW3" s="309">
        <v>43628</v>
      </c>
      <c r="LX3" s="308">
        <v>43629</v>
      </c>
      <c r="LY3" s="309">
        <v>43630</v>
      </c>
      <c r="LZ3" s="308">
        <v>43631</v>
      </c>
      <c r="MA3" s="309">
        <v>43632</v>
      </c>
      <c r="MB3" s="308">
        <v>43633</v>
      </c>
      <c r="MC3" s="309">
        <v>43634</v>
      </c>
      <c r="MD3" s="308">
        <v>43635</v>
      </c>
      <c r="ME3" s="309">
        <v>43636</v>
      </c>
      <c r="MF3" s="308">
        <v>43637</v>
      </c>
      <c r="MG3" s="309">
        <v>43638</v>
      </c>
      <c r="MH3" s="308">
        <v>43639</v>
      </c>
      <c r="MI3" s="309">
        <v>43640</v>
      </c>
      <c r="MJ3" s="308">
        <v>43641</v>
      </c>
      <c r="MK3" s="309">
        <v>43642</v>
      </c>
      <c r="ML3" s="308">
        <v>43643</v>
      </c>
      <c r="MM3" s="309">
        <v>43644</v>
      </c>
      <c r="MN3" s="308">
        <v>43645</v>
      </c>
      <c r="MO3" s="309">
        <v>43646</v>
      </c>
      <c r="MP3" s="311">
        <v>43647</v>
      </c>
      <c r="MQ3" s="309">
        <v>43648</v>
      </c>
      <c r="MR3" s="308">
        <v>43649</v>
      </c>
      <c r="MS3" s="309">
        <v>43650</v>
      </c>
      <c r="MT3" s="308">
        <v>43651</v>
      </c>
      <c r="MU3" s="309">
        <v>43652</v>
      </c>
      <c r="MV3" s="308">
        <v>43653</v>
      </c>
      <c r="MW3" s="309">
        <v>43654</v>
      </c>
      <c r="MX3" s="308">
        <v>43655</v>
      </c>
      <c r="MY3" s="309">
        <v>43656</v>
      </c>
      <c r="MZ3" s="308">
        <v>43657</v>
      </c>
      <c r="NA3" s="309">
        <v>43658</v>
      </c>
      <c r="NB3" s="308">
        <v>43659</v>
      </c>
      <c r="NC3" s="309">
        <v>43660</v>
      </c>
      <c r="ND3" s="308">
        <v>43661</v>
      </c>
      <c r="NE3" s="309">
        <v>43662</v>
      </c>
      <c r="NF3" s="308">
        <v>43663</v>
      </c>
      <c r="NG3" s="309">
        <v>43664</v>
      </c>
      <c r="NH3" s="308">
        <v>43665</v>
      </c>
      <c r="NI3" s="309">
        <v>43666</v>
      </c>
      <c r="NJ3" s="308">
        <v>43667</v>
      </c>
      <c r="NK3" s="309">
        <v>43668</v>
      </c>
      <c r="NL3" s="308">
        <v>43669</v>
      </c>
      <c r="NM3" s="309">
        <v>43670</v>
      </c>
      <c r="NN3" s="308">
        <v>43671</v>
      </c>
      <c r="NO3" s="309">
        <v>43672</v>
      </c>
      <c r="NP3" s="308">
        <v>43673</v>
      </c>
      <c r="NQ3" s="309">
        <v>43674</v>
      </c>
      <c r="NR3" s="308">
        <v>43675</v>
      </c>
      <c r="NS3" s="309">
        <v>43676</v>
      </c>
      <c r="NT3" s="312">
        <v>43677</v>
      </c>
      <c r="NU3" s="313">
        <v>43678</v>
      </c>
      <c r="NV3" s="308">
        <v>43679</v>
      </c>
      <c r="NW3" s="309">
        <v>43680</v>
      </c>
      <c r="NX3" s="308">
        <v>43681</v>
      </c>
      <c r="NY3" s="309">
        <v>43682</v>
      </c>
      <c r="NZ3" s="308">
        <v>43683</v>
      </c>
      <c r="OA3" s="309">
        <v>43684</v>
      </c>
      <c r="OB3" s="308">
        <v>43685</v>
      </c>
      <c r="OC3" s="309">
        <v>43686</v>
      </c>
      <c r="OD3" s="308">
        <v>43687</v>
      </c>
      <c r="OE3" s="309">
        <v>43688</v>
      </c>
      <c r="OF3" s="308">
        <v>43689</v>
      </c>
      <c r="OG3" s="309">
        <v>43690</v>
      </c>
      <c r="OH3" s="308">
        <v>43691</v>
      </c>
      <c r="OI3" s="309">
        <v>43692</v>
      </c>
      <c r="OJ3" s="308">
        <v>43693</v>
      </c>
      <c r="OK3" s="309">
        <v>43694</v>
      </c>
      <c r="OL3" s="308">
        <v>43695</v>
      </c>
      <c r="OM3" s="309">
        <v>43696</v>
      </c>
      <c r="ON3" s="308">
        <v>43697</v>
      </c>
      <c r="OO3" s="309">
        <v>43698</v>
      </c>
      <c r="OP3" s="308">
        <v>43699</v>
      </c>
      <c r="OQ3" s="309">
        <v>43700</v>
      </c>
      <c r="OR3" s="308">
        <v>43701</v>
      </c>
      <c r="OS3" s="309">
        <v>43702</v>
      </c>
      <c r="OT3" s="308">
        <v>43703</v>
      </c>
      <c r="OU3" s="309">
        <v>43704</v>
      </c>
      <c r="OV3" s="308">
        <v>43705</v>
      </c>
      <c r="OW3" s="309">
        <v>43706</v>
      </c>
      <c r="OX3" s="308">
        <v>43707</v>
      </c>
      <c r="OY3" s="310">
        <v>43708</v>
      </c>
      <c r="OZ3" s="311">
        <v>43709</v>
      </c>
      <c r="PA3" s="309">
        <v>43710</v>
      </c>
      <c r="PB3" s="308">
        <v>43711</v>
      </c>
      <c r="PC3" s="309">
        <v>43712</v>
      </c>
      <c r="PD3" s="308">
        <v>43713</v>
      </c>
      <c r="PE3" s="309">
        <v>43714</v>
      </c>
      <c r="PF3" s="308">
        <v>43715</v>
      </c>
      <c r="PG3" s="309">
        <v>43716</v>
      </c>
      <c r="PH3" s="308">
        <v>43717</v>
      </c>
      <c r="PI3" s="309">
        <v>43718</v>
      </c>
      <c r="PJ3" s="308">
        <v>43719</v>
      </c>
      <c r="PK3" s="309">
        <v>43720</v>
      </c>
      <c r="PL3" s="308">
        <v>43721</v>
      </c>
      <c r="PM3" s="308">
        <v>43722</v>
      </c>
      <c r="PN3" s="309">
        <v>43723</v>
      </c>
      <c r="PO3" s="308">
        <v>43724</v>
      </c>
      <c r="PP3" s="309">
        <v>43725</v>
      </c>
      <c r="PQ3" s="308">
        <v>43726</v>
      </c>
      <c r="PR3" s="309">
        <v>43727</v>
      </c>
      <c r="PS3" s="308">
        <v>43728</v>
      </c>
      <c r="PT3" s="309">
        <v>43729</v>
      </c>
      <c r="PU3" s="308">
        <v>43730</v>
      </c>
      <c r="PV3" s="309">
        <v>43731</v>
      </c>
      <c r="PW3" s="308">
        <v>43732</v>
      </c>
      <c r="PX3" s="309">
        <v>43733</v>
      </c>
      <c r="PY3" s="308">
        <v>43734</v>
      </c>
      <c r="PZ3" s="309">
        <v>43735</v>
      </c>
      <c r="QA3" s="308">
        <v>43736</v>
      </c>
      <c r="QB3" s="309">
        <v>43737</v>
      </c>
      <c r="QC3" s="312">
        <v>43738</v>
      </c>
      <c r="QD3" s="313">
        <v>43739</v>
      </c>
      <c r="QE3" s="308">
        <v>43740</v>
      </c>
      <c r="QF3" s="309">
        <v>43741</v>
      </c>
      <c r="QG3" s="308">
        <v>43742</v>
      </c>
      <c r="QH3" s="309">
        <v>43743</v>
      </c>
      <c r="QI3" s="308">
        <v>43744</v>
      </c>
      <c r="QJ3" s="309">
        <v>43745</v>
      </c>
      <c r="QK3" s="308">
        <v>43746</v>
      </c>
      <c r="QL3" s="309">
        <v>43747</v>
      </c>
      <c r="QM3" s="308">
        <v>43748</v>
      </c>
      <c r="QN3" s="309">
        <v>43749</v>
      </c>
      <c r="QO3" s="308">
        <v>43750</v>
      </c>
      <c r="QP3" s="309">
        <v>43751</v>
      </c>
      <c r="QQ3" s="308">
        <v>43752</v>
      </c>
      <c r="QR3" s="309">
        <v>43753</v>
      </c>
      <c r="QS3" s="308">
        <v>43754</v>
      </c>
      <c r="QT3" s="309">
        <v>43755</v>
      </c>
      <c r="QU3" s="308">
        <v>43756</v>
      </c>
      <c r="QV3" s="309">
        <v>43757</v>
      </c>
      <c r="QW3" s="308">
        <v>43758</v>
      </c>
      <c r="QX3" s="309">
        <v>43759</v>
      </c>
      <c r="QY3" s="308">
        <v>43760</v>
      </c>
      <c r="QZ3" s="309">
        <v>43761</v>
      </c>
      <c r="RA3" s="308">
        <v>43762</v>
      </c>
      <c r="RB3" s="309">
        <v>43763</v>
      </c>
      <c r="RC3" s="308">
        <v>43764</v>
      </c>
      <c r="RD3" s="309">
        <v>43765</v>
      </c>
      <c r="RE3" s="308">
        <v>43766</v>
      </c>
      <c r="RF3" s="309">
        <v>43767</v>
      </c>
      <c r="RG3" s="308">
        <v>43768</v>
      </c>
      <c r="RH3" s="310">
        <v>43769</v>
      </c>
      <c r="RI3" s="311">
        <v>43770</v>
      </c>
      <c r="RJ3" s="309">
        <v>43771</v>
      </c>
      <c r="RK3" s="308">
        <v>43772</v>
      </c>
      <c r="RL3" s="309">
        <v>43773</v>
      </c>
      <c r="RM3" s="308">
        <v>43774</v>
      </c>
      <c r="RN3" s="309">
        <v>43775</v>
      </c>
      <c r="RO3" s="308">
        <v>43776</v>
      </c>
      <c r="RP3" s="309">
        <v>43777</v>
      </c>
      <c r="RQ3" s="308">
        <v>43778</v>
      </c>
      <c r="RR3" s="309">
        <v>43779</v>
      </c>
      <c r="RS3" s="308">
        <v>43780</v>
      </c>
      <c r="RT3" s="309">
        <v>43781</v>
      </c>
      <c r="RU3" s="308">
        <v>43782</v>
      </c>
      <c r="RV3" s="309">
        <v>43783</v>
      </c>
      <c r="RW3" s="308">
        <v>43784</v>
      </c>
      <c r="RX3" s="309">
        <v>43785</v>
      </c>
      <c r="RY3" s="308">
        <v>43786</v>
      </c>
      <c r="RZ3" s="309">
        <v>43787</v>
      </c>
      <c r="SA3" s="308">
        <v>43788</v>
      </c>
      <c r="SB3" s="309">
        <v>43789</v>
      </c>
      <c r="SC3" s="308">
        <v>43790</v>
      </c>
      <c r="SD3" s="309">
        <v>43791</v>
      </c>
      <c r="SE3" s="308">
        <v>43792</v>
      </c>
      <c r="SF3" s="309">
        <v>43793</v>
      </c>
      <c r="SG3" s="308">
        <v>43794</v>
      </c>
      <c r="SH3" s="309">
        <v>43795</v>
      </c>
      <c r="SI3" s="308">
        <v>43796</v>
      </c>
      <c r="SJ3" s="309">
        <v>43797</v>
      </c>
      <c r="SK3" s="308">
        <v>43798</v>
      </c>
      <c r="SL3" s="309">
        <v>43799</v>
      </c>
      <c r="SM3" s="308">
        <v>43800</v>
      </c>
      <c r="SN3" s="309">
        <v>43801</v>
      </c>
      <c r="SO3" s="308">
        <v>43802</v>
      </c>
      <c r="SP3" s="309">
        <v>43803</v>
      </c>
      <c r="SQ3" s="308">
        <v>43804</v>
      </c>
      <c r="SR3" s="309">
        <v>43805</v>
      </c>
      <c r="SS3" s="308">
        <v>43806</v>
      </c>
      <c r="ST3" s="309">
        <v>43807</v>
      </c>
      <c r="SU3" s="308">
        <v>43808</v>
      </c>
      <c r="SV3" s="309">
        <v>43809</v>
      </c>
      <c r="SW3" s="308">
        <v>43810</v>
      </c>
      <c r="SX3" s="309">
        <v>43811</v>
      </c>
      <c r="SY3" s="308">
        <v>43812</v>
      </c>
      <c r="SZ3" s="309">
        <v>43813</v>
      </c>
      <c r="TA3" s="308">
        <v>43814</v>
      </c>
      <c r="TB3" s="309">
        <v>43815</v>
      </c>
      <c r="TC3" s="308">
        <v>43816</v>
      </c>
      <c r="TD3" s="309">
        <v>43817</v>
      </c>
      <c r="TE3" s="308">
        <v>43818</v>
      </c>
      <c r="TF3" s="309">
        <v>43819</v>
      </c>
      <c r="TG3" s="308">
        <v>43820</v>
      </c>
      <c r="TH3" s="309">
        <v>43821</v>
      </c>
      <c r="TI3" s="308">
        <v>43822</v>
      </c>
      <c r="TJ3" s="309">
        <v>43823</v>
      </c>
      <c r="TK3" s="308">
        <v>43824</v>
      </c>
      <c r="TL3" s="309">
        <v>43825</v>
      </c>
      <c r="TM3" s="308">
        <v>43826</v>
      </c>
      <c r="TN3" s="309">
        <v>43827</v>
      </c>
      <c r="TO3" s="308">
        <v>43828</v>
      </c>
      <c r="TP3" s="309">
        <v>43829</v>
      </c>
      <c r="TQ3" s="308">
        <v>43830</v>
      </c>
    </row>
    <row r="4" spans="2:540" s="316" customFormat="1" ht="60">
      <c r="B4" s="314"/>
      <c r="C4" s="314" t="s">
        <v>11</v>
      </c>
      <c r="D4" s="315">
        <f>SUM(D5:D9)</f>
        <v>53566647014.530006</v>
      </c>
      <c r="F4" s="317">
        <f>SUM(F5:F9)</f>
        <v>3403018.93</v>
      </c>
      <c r="G4" s="317">
        <f t="shared" ref="G4:BR4" si="0">SUM(G5:G9)</f>
        <v>3403018.93</v>
      </c>
      <c r="H4" s="317">
        <f t="shared" si="0"/>
        <v>0</v>
      </c>
      <c r="I4" s="317">
        <f t="shared" si="0"/>
        <v>2201953.4300000002</v>
      </c>
      <c r="J4" s="317">
        <f t="shared" si="0"/>
        <v>0</v>
      </c>
      <c r="K4" s="317">
        <f t="shared" si="0"/>
        <v>3403018.93</v>
      </c>
      <c r="L4" s="317">
        <f t="shared" si="0"/>
        <v>3403018.93</v>
      </c>
      <c r="M4" s="317">
        <f t="shared" si="0"/>
        <v>3403018.93</v>
      </c>
      <c r="N4" s="317">
        <f t="shared" si="0"/>
        <v>3403018.93</v>
      </c>
      <c r="O4" s="317">
        <f t="shared" si="0"/>
        <v>3403018.93</v>
      </c>
      <c r="P4" s="317">
        <f t="shared" si="0"/>
        <v>2201953.4300000002</v>
      </c>
      <c r="Q4" s="317">
        <f t="shared" si="0"/>
        <v>0</v>
      </c>
      <c r="R4" s="317">
        <f t="shared" si="0"/>
        <v>3403018.93</v>
      </c>
      <c r="S4" s="317">
        <f t="shared" si="0"/>
        <v>3403018.93</v>
      </c>
      <c r="T4" s="317">
        <f t="shared" si="0"/>
        <v>3403018.93</v>
      </c>
      <c r="U4" s="317">
        <f t="shared" si="0"/>
        <v>3403018.93</v>
      </c>
      <c r="V4" s="317">
        <f t="shared" si="0"/>
        <v>0</v>
      </c>
      <c r="W4" s="317">
        <f t="shared" si="0"/>
        <v>0</v>
      </c>
      <c r="X4" s="317">
        <f t="shared" si="0"/>
        <v>0</v>
      </c>
      <c r="Y4" s="317">
        <f t="shared" si="0"/>
        <v>0</v>
      </c>
      <c r="Z4" s="317">
        <f t="shared" si="0"/>
        <v>0</v>
      </c>
      <c r="AA4" s="317">
        <f t="shared" si="0"/>
        <v>0</v>
      </c>
      <c r="AB4" s="317">
        <f t="shared" si="0"/>
        <v>0</v>
      </c>
      <c r="AC4" s="317">
        <f t="shared" si="0"/>
        <v>0</v>
      </c>
      <c r="AD4" s="317">
        <f t="shared" si="0"/>
        <v>0</v>
      </c>
      <c r="AE4" s="317">
        <f t="shared" si="0"/>
        <v>0</v>
      </c>
      <c r="AF4" s="317">
        <f t="shared" si="0"/>
        <v>0</v>
      </c>
      <c r="AG4" s="317">
        <f t="shared" si="0"/>
        <v>0</v>
      </c>
      <c r="AH4" s="317">
        <f t="shared" si="0"/>
        <v>0</v>
      </c>
      <c r="AI4" s="317">
        <f t="shared" si="0"/>
        <v>0</v>
      </c>
      <c r="AJ4" s="317">
        <f t="shared" si="0"/>
        <v>0</v>
      </c>
      <c r="AK4" s="317">
        <f t="shared" si="0"/>
        <v>0</v>
      </c>
      <c r="AL4" s="317">
        <f t="shared" si="0"/>
        <v>0</v>
      </c>
      <c r="AM4" s="317">
        <f t="shared" si="0"/>
        <v>0</v>
      </c>
      <c r="AN4" s="317">
        <f t="shared" si="0"/>
        <v>0</v>
      </c>
      <c r="AO4" s="317">
        <f t="shared" si="0"/>
        <v>0</v>
      </c>
      <c r="AP4" s="317">
        <f t="shared" si="0"/>
        <v>0</v>
      </c>
      <c r="AQ4" s="317">
        <f t="shared" si="0"/>
        <v>0</v>
      </c>
      <c r="AR4" s="317">
        <f t="shared" si="0"/>
        <v>0</v>
      </c>
      <c r="AS4" s="317">
        <f t="shared" si="0"/>
        <v>0</v>
      </c>
      <c r="AT4" s="317">
        <f t="shared" si="0"/>
        <v>0</v>
      </c>
      <c r="AU4" s="317">
        <f t="shared" si="0"/>
        <v>0</v>
      </c>
      <c r="AV4" s="317">
        <f t="shared" si="0"/>
        <v>0</v>
      </c>
      <c r="AW4" s="317">
        <f t="shared" si="0"/>
        <v>0</v>
      </c>
      <c r="AX4" s="317">
        <f t="shared" si="0"/>
        <v>0</v>
      </c>
      <c r="AY4" s="317">
        <f t="shared" si="0"/>
        <v>0</v>
      </c>
      <c r="AZ4" s="317">
        <f t="shared" si="0"/>
        <v>0</v>
      </c>
      <c r="BA4" s="317">
        <f t="shared" si="0"/>
        <v>0</v>
      </c>
      <c r="BB4" s="317">
        <f t="shared" si="0"/>
        <v>0</v>
      </c>
      <c r="BC4" s="317">
        <f t="shared" si="0"/>
        <v>0</v>
      </c>
      <c r="BD4" s="317">
        <f t="shared" si="0"/>
        <v>0</v>
      </c>
      <c r="BE4" s="317">
        <f t="shared" si="0"/>
        <v>0</v>
      </c>
      <c r="BF4" s="317">
        <f t="shared" si="0"/>
        <v>0</v>
      </c>
      <c r="BG4" s="317">
        <f t="shared" si="0"/>
        <v>0</v>
      </c>
      <c r="BH4" s="317">
        <f t="shared" si="0"/>
        <v>0</v>
      </c>
      <c r="BI4" s="317">
        <f t="shared" si="0"/>
        <v>0</v>
      </c>
      <c r="BJ4" s="317">
        <f t="shared" si="0"/>
        <v>0</v>
      </c>
      <c r="BK4" s="317">
        <f t="shared" si="0"/>
        <v>0</v>
      </c>
      <c r="BL4" s="317">
        <f t="shared" si="0"/>
        <v>0</v>
      </c>
      <c r="BM4" s="317">
        <f t="shared" si="0"/>
        <v>0</v>
      </c>
      <c r="BN4" s="317">
        <f t="shared" si="0"/>
        <v>0</v>
      </c>
      <c r="BO4" s="317">
        <f t="shared" si="0"/>
        <v>0</v>
      </c>
      <c r="BP4" s="317">
        <f t="shared" si="0"/>
        <v>0</v>
      </c>
      <c r="BQ4" s="317">
        <f t="shared" si="0"/>
        <v>0</v>
      </c>
      <c r="BR4" s="317">
        <f t="shared" si="0"/>
        <v>0</v>
      </c>
      <c r="BS4" s="317">
        <f t="shared" ref="BS4:ED4" si="1">SUM(BS5:BS9)</f>
        <v>0</v>
      </c>
      <c r="BT4" s="317">
        <f t="shared" si="1"/>
        <v>0</v>
      </c>
      <c r="BU4" s="317">
        <f t="shared" si="1"/>
        <v>0</v>
      </c>
      <c r="BV4" s="317">
        <f t="shared" si="1"/>
        <v>0</v>
      </c>
      <c r="BW4" s="317">
        <f t="shared" si="1"/>
        <v>0</v>
      </c>
      <c r="BX4" s="317">
        <f t="shared" si="1"/>
        <v>0</v>
      </c>
      <c r="BY4" s="317">
        <f t="shared" si="1"/>
        <v>0</v>
      </c>
      <c r="BZ4" s="317">
        <f t="shared" si="1"/>
        <v>0</v>
      </c>
      <c r="CA4" s="317">
        <f t="shared" si="1"/>
        <v>0</v>
      </c>
      <c r="CB4" s="317">
        <f t="shared" si="1"/>
        <v>0</v>
      </c>
      <c r="CC4" s="317">
        <f t="shared" si="1"/>
        <v>0</v>
      </c>
      <c r="CD4" s="317">
        <f t="shared" si="1"/>
        <v>0</v>
      </c>
      <c r="CE4" s="317">
        <f t="shared" si="1"/>
        <v>7155967.3399999999</v>
      </c>
      <c r="CF4" s="317">
        <f t="shared" si="1"/>
        <v>6383323.6699999999</v>
      </c>
      <c r="CG4" s="317">
        <f t="shared" si="1"/>
        <v>4863964.16</v>
      </c>
      <c r="CH4" s="317">
        <f t="shared" si="1"/>
        <v>3147270.93</v>
      </c>
      <c r="CI4" s="317">
        <f t="shared" si="1"/>
        <v>0</v>
      </c>
      <c r="CJ4" s="317">
        <f t="shared" si="1"/>
        <v>4863964.16</v>
      </c>
      <c r="CK4" s="317">
        <f t="shared" si="1"/>
        <v>4863964.16</v>
      </c>
      <c r="CL4" s="317">
        <f t="shared" si="1"/>
        <v>4863964.16</v>
      </c>
      <c r="CM4" s="317">
        <f t="shared" si="1"/>
        <v>4863964.16</v>
      </c>
      <c r="CN4" s="317">
        <f t="shared" si="1"/>
        <v>4863964.16</v>
      </c>
      <c r="CO4" s="317">
        <f t="shared" si="1"/>
        <v>3147270.93</v>
      </c>
      <c r="CP4" s="317">
        <f t="shared" si="1"/>
        <v>0</v>
      </c>
      <c r="CQ4" s="317">
        <f t="shared" si="1"/>
        <v>0</v>
      </c>
      <c r="CR4" s="317">
        <f t="shared" si="1"/>
        <v>4863964.16</v>
      </c>
      <c r="CS4" s="317">
        <f t="shared" si="1"/>
        <v>4863964.16</v>
      </c>
      <c r="CT4" s="317">
        <f t="shared" si="1"/>
        <v>4863964.16</v>
      </c>
      <c r="CU4" s="317">
        <f t="shared" si="1"/>
        <v>4863964.16</v>
      </c>
      <c r="CV4" s="317">
        <f t="shared" si="1"/>
        <v>3147270.93</v>
      </c>
      <c r="CW4" s="317">
        <f t="shared" si="1"/>
        <v>0</v>
      </c>
      <c r="CX4" s="317">
        <f t="shared" si="1"/>
        <v>4863964.16</v>
      </c>
      <c r="CY4" s="317">
        <f t="shared" si="1"/>
        <v>4863964.16</v>
      </c>
      <c r="CZ4" s="317">
        <f t="shared" si="1"/>
        <v>4863964.16</v>
      </c>
      <c r="DA4" s="317">
        <f t="shared" si="1"/>
        <v>4863964.16</v>
      </c>
      <c r="DB4" s="317">
        <f t="shared" si="1"/>
        <v>4863964.16</v>
      </c>
      <c r="DC4" s="317">
        <f t="shared" si="1"/>
        <v>3147270.93</v>
      </c>
      <c r="DD4" s="317">
        <f t="shared" si="1"/>
        <v>0</v>
      </c>
      <c r="DE4" s="317">
        <f t="shared" si="1"/>
        <v>4863964.16</v>
      </c>
      <c r="DF4" s="317">
        <f t="shared" si="1"/>
        <v>4863964.16</v>
      </c>
      <c r="DG4" s="317">
        <f t="shared" si="1"/>
        <v>4863964.16</v>
      </c>
      <c r="DH4" s="317">
        <f t="shared" si="1"/>
        <v>4863964.16</v>
      </c>
      <c r="DI4" s="317">
        <f t="shared" si="1"/>
        <v>4863964.16</v>
      </c>
      <c r="DJ4" s="317">
        <f t="shared" si="1"/>
        <v>3147270.93</v>
      </c>
      <c r="DK4" s="317">
        <f t="shared" si="1"/>
        <v>0</v>
      </c>
      <c r="DL4" s="317">
        <f t="shared" si="1"/>
        <v>0</v>
      </c>
      <c r="DM4" s="317">
        <f t="shared" si="1"/>
        <v>7375717.75</v>
      </c>
      <c r="DN4" s="317">
        <f t="shared" si="1"/>
        <v>7710618.2200000007</v>
      </c>
      <c r="DO4" s="317">
        <f t="shared" si="1"/>
        <v>7950670.2599999998</v>
      </c>
      <c r="DP4" s="317">
        <f t="shared" si="1"/>
        <v>7426608.1300000008</v>
      </c>
      <c r="DQ4" s="317">
        <f t="shared" si="1"/>
        <v>4805452.32</v>
      </c>
      <c r="DR4" s="317">
        <f t="shared" si="1"/>
        <v>0</v>
      </c>
      <c r="DS4" s="317">
        <f t="shared" si="1"/>
        <v>0</v>
      </c>
      <c r="DT4" s="317">
        <f t="shared" si="1"/>
        <v>6595862.3599999994</v>
      </c>
      <c r="DU4" s="317">
        <f t="shared" si="1"/>
        <v>6417845.4100000001</v>
      </c>
      <c r="DV4" s="317">
        <f t="shared" si="1"/>
        <v>6417845.4100000001</v>
      </c>
      <c r="DW4" s="317">
        <f t="shared" si="1"/>
        <v>6417845.4100000001</v>
      </c>
      <c r="DX4" s="317">
        <f t="shared" si="1"/>
        <v>4152723.5</v>
      </c>
      <c r="DY4" s="317">
        <f t="shared" si="1"/>
        <v>0</v>
      </c>
      <c r="DZ4" s="317">
        <f t="shared" si="1"/>
        <v>6417845.4100000001</v>
      </c>
      <c r="EA4" s="317">
        <f t="shared" si="1"/>
        <v>6417845.4100000001</v>
      </c>
      <c r="EB4" s="317">
        <f t="shared" si="1"/>
        <v>6417845.4100000001</v>
      </c>
      <c r="EC4" s="317">
        <f t="shared" si="1"/>
        <v>6417845.4100000001</v>
      </c>
      <c r="ED4" s="317">
        <f t="shared" si="1"/>
        <v>11340469.23</v>
      </c>
      <c r="EE4" s="317">
        <f t="shared" ref="EE4:GP4" si="2">SUM(EE5:EE9)</f>
        <v>58301585.609999999</v>
      </c>
      <c r="EF4" s="317">
        <f t="shared" si="2"/>
        <v>0</v>
      </c>
      <c r="EG4" s="317">
        <f t="shared" si="2"/>
        <v>90102450.480000004</v>
      </c>
      <c r="EH4" s="317">
        <f t="shared" si="2"/>
        <v>90102450.480000004</v>
      </c>
      <c r="EI4" s="317">
        <f t="shared" si="2"/>
        <v>87394278</v>
      </c>
      <c r="EJ4" s="317">
        <f t="shared" si="2"/>
        <v>86813955.320000008</v>
      </c>
      <c r="EK4" s="317">
        <f t="shared" si="2"/>
        <v>88962478.160000011</v>
      </c>
      <c r="EL4" s="317">
        <f t="shared" si="2"/>
        <v>57563956.460000001</v>
      </c>
      <c r="EM4" s="317">
        <f t="shared" si="2"/>
        <v>0</v>
      </c>
      <c r="EN4" s="317">
        <f t="shared" si="2"/>
        <v>88962478.160000011</v>
      </c>
      <c r="EO4" s="317">
        <f t="shared" si="2"/>
        <v>88962478.160000011</v>
      </c>
      <c r="EP4" s="317">
        <f t="shared" si="2"/>
        <v>88962478.160000011</v>
      </c>
      <c r="EQ4" s="317">
        <f t="shared" si="2"/>
        <v>88962478.160000011</v>
      </c>
      <c r="ER4" s="317">
        <f t="shared" si="2"/>
        <v>88962478.160000011</v>
      </c>
      <c r="ES4" s="317">
        <f t="shared" si="2"/>
        <v>0</v>
      </c>
      <c r="ET4" s="317">
        <f t="shared" si="2"/>
        <v>0</v>
      </c>
      <c r="EU4" s="317">
        <f t="shared" si="2"/>
        <v>88962478.160000011</v>
      </c>
      <c r="EV4" s="317">
        <f t="shared" si="2"/>
        <v>88962478.160000011</v>
      </c>
      <c r="EW4" s="317">
        <f t="shared" si="2"/>
        <v>88978140.390000001</v>
      </c>
      <c r="EX4" s="317">
        <f t="shared" si="2"/>
        <v>89095607.13000001</v>
      </c>
      <c r="EY4" s="317">
        <f t="shared" si="2"/>
        <v>89095607.13000001</v>
      </c>
      <c r="EZ4" s="317">
        <f t="shared" si="2"/>
        <v>57650098.729999997</v>
      </c>
      <c r="FA4" s="317">
        <f t="shared" si="2"/>
        <v>0</v>
      </c>
      <c r="FB4" s="317">
        <f t="shared" si="2"/>
        <v>89095607.13000001</v>
      </c>
      <c r="FC4" s="317">
        <f t="shared" si="2"/>
        <v>89095607.13000001</v>
      </c>
      <c r="FD4" s="317">
        <f t="shared" si="2"/>
        <v>89095607.13000001</v>
      </c>
      <c r="FE4" s="317">
        <f t="shared" si="2"/>
        <v>89095607.13000001</v>
      </c>
      <c r="FF4" s="317">
        <f t="shared" si="2"/>
        <v>89095607.13000001</v>
      </c>
      <c r="FG4" s="317">
        <f t="shared" si="2"/>
        <v>57650098.729999997</v>
      </c>
      <c r="FH4" s="317">
        <f t="shared" si="2"/>
        <v>0</v>
      </c>
      <c r="FI4" s="317">
        <f t="shared" si="2"/>
        <v>89095607.13000001</v>
      </c>
      <c r="FJ4" s="317">
        <f t="shared" si="2"/>
        <v>0</v>
      </c>
      <c r="FK4" s="317">
        <f t="shared" si="2"/>
        <v>0</v>
      </c>
      <c r="FL4" s="317">
        <f t="shared" si="2"/>
        <v>0</v>
      </c>
      <c r="FM4" s="317">
        <f t="shared" si="2"/>
        <v>0</v>
      </c>
      <c r="FN4" s="317">
        <f t="shared" si="2"/>
        <v>0</v>
      </c>
      <c r="FO4" s="317">
        <f t="shared" si="2"/>
        <v>0</v>
      </c>
      <c r="FP4" s="317">
        <f t="shared" si="2"/>
        <v>0</v>
      </c>
      <c r="FQ4" s="317">
        <f t="shared" si="2"/>
        <v>0</v>
      </c>
      <c r="FR4" s="317">
        <f t="shared" si="2"/>
        <v>0</v>
      </c>
      <c r="FS4" s="317">
        <f t="shared" si="2"/>
        <v>0</v>
      </c>
      <c r="FT4" s="317">
        <f t="shared" si="2"/>
        <v>0</v>
      </c>
      <c r="FU4" s="317">
        <f t="shared" si="2"/>
        <v>57650098.729999997</v>
      </c>
      <c r="FV4" s="317">
        <f t="shared" si="2"/>
        <v>0</v>
      </c>
      <c r="FW4" s="317">
        <f t="shared" si="2"/>
        <v>0</v>
      </c>
      <c r="FX4" s="317">
        <f t="shared" si="2"/>
        <v>89095607.13000001</v>
      </c>
      <c r="FY4" s="317">
        <f t="shared" si="2"/>
        <v>89095607.13000001</v>
      </c>
      <c r="FZ4" s="317">
        <f t="shared" si="2"/>
        <v>89095607.13000001</v>
      </c>
      <c r="GA4" s="317">
        <f t="shared" si="2"/>
        <v>88928156.900000006</v>
      </c>
      <c r="GB4" s="317">
        <f t="shared" si="2"/>
        <v>55808146.099999994</v>
      </c>
      <c r="GC4" s="317">
        <f t="shared" si="2"/>
        <v>0</v>
      </c>
      <c r="GD4" s="317">
        <f t="shared" si="2"/>
        <v>86248953.070000008</v>
      </c>
      <c r="GE4" s="317">
        <f t="shared" si="2"/>
        <v>86248953.070000008</v>
      </c>
      <c r="GF4" s="317">
        <f t="shared" si="2"/>
        <v>86248953.070000008</v>
      </c>
      <c r="GG4" s="317">
        <f t="shared" si="2"/>
        <v>86248953.070000008</v>
      </c>
      <c r="GH4" s="317">
        <f t="shared" si="2"/>
        <v>86248953.070000008</v>
      </c>
      <c r="GI4" s="317">
        <f t="shared" si="2"/>
        <v>55808146.099999994</v>
      </c>
      <c r="GJ4" s="317">
        <f t="shared" si="2"/>
        <v>0</v>
      </c>
      <c r="GK4" s="317">
        <f t="shared" si="2"/>
        <v>86248953.070000008</v>
      </c>
      <c r="GL4" s="317">
        <f t="shared" si="2"/>
        <v>86248953.070000008</v>
      </c>
      <c r="GM4" s="317">
        <f t="shared" si="2"/>
        <v>86248953.070000008</v>
      </c>
      <c r="GN4" s="317">
        <f t="shared" si="2"/>
        <v>86248953.070000008</v>
      </c>
      <c r="GO4" s="317">
        <f t="shared" si="2"/>
        <v>86248953.070000008</v>
      </c>
      <c r="GP4" s="317">
        <f t="shared" si="2"/>
        <v>55808146.099999994</v>
      </c>
      <c r="GQ4" s="317">
        <f t="shared" ref="GQ4:JB4" si="3">SUM(GQ5:GQ9)</f>
        <v>0</v>
      </c>
      <c r="GR4" s="317">
        <f t="shared" si="3"/>
        <v>86248953.070000008</v>
      </c>
      <c r="GS4" s="317">
        <f t="shared" si="3"/>
        <v>86248953.070000008</v>
      </c>
      <c r="GT4" s="317">
        <f t="shared" si="3"/>
        <v>86809429.019999996</v>
      </c>
      <c r="GU4" s="317">
        <f t="shared" si="3"/>
        <v>86981883.159999996</v>
      </c>
      <c r="GV4" s="317">
        <f t="shared" si="3"/>
        <v>86981883.159999996</v>
      </c>
      <c r="GW4" s="317">
        <f t="shared" si="3"/>
        <v>56282394.979999997</v>
      </c>
      <c r="GX4" s="317">
        <f t="shared" si="3"/>
        <v>0</v>
      </c>
      <c r="GY4" s="317">
        <f t="shared" si="3"/>
        <v>86981883.159999996</v>
      </c>
      <c r="GZ4" s="317">
        <f t="shared" si="3"/>
        <v>86981883.159999996</v>
      </c>
      <c r="HA4" s="317">
        <f t="shared" si="3"/>
        <v>86981883.159999996</v>
      </c>
      <c r="HB4" s="317">
        <f t="shared" si="3"/>
        <v>86981883.159999996</v>
      </c>
      <c r="HC4" s="317">
        <f t="shared" si="3"/>
        <v>86981883.159999996</v>
      </c>
      <c r="HD4" s="317">
        <f t="shared" si="3"/>
        <v>56282394.979999997</v>
      </c>
      <c r="HE4" s="317">
        <f t="shared" si="3"/>
        <v>0</v>
      </c>
      <c r="HF4" s="317">
        <f t="shared" si="3"/>
        <v>97237341.189999998</v>
      </c>
      <c r="HG4" s="317">
        <f t="shared" si="3"/>
        <v>102831227.38</v>
      </c>
      <c r="HH4" s="317">
        <f t="shared" si="3"/>
        <v>102831227.38</v>
      </c>
      <c r="HI4" s="317">
        <f t="shared" si="3"/>
        <v>102831227.38</v>
      </c>
      <c r="HJ4" s="317">
        <f t="shared" si="3"/>
        <v>102828718.90000001</v>
      </c>
      <c r="HK4" s="317">
        <f t="shared" si="3"/>
        <v>66510259.729999997</v>
      </c>
      <c r="HL4" s="317">
        <f t="shared" si="3"/>
        <v>0</v>
      </c>
      <c r="HM4" s="317">
        <f t="shared" si="3"/>
        <v>102788583.23</v>
      </c>
      <c r="HN4" s="317">
        <f t="shared" si="3"/>
        <v>102788583.23</v>
      </c>
      <c r="HO4" s="317">
        <f t="shared" si="3"/>
        <v>102788583.23</v>
      </c>
      <c r="HP4" s="317">
        <f t="shared" si="3"/>
        <v>102788583.23</v>
      </c>
      <c r="HQ4" s="317">
        <f t="shared" si="3"/>
        <v>106196834.58</v>
      </c>
      <c r="HR4" s="317">
        <f t="shared" si="3"/>
        <v>69009644.060000002</v>
      </c>
      <c r="HS4" s="317">
        <f t="shared" si="3"/>
        <v>0</v>
      </c>
      <c r="HT4" s="317">
        <f t="shared" si="3"/>
        <v>106651268.09999999</v>
      </c>
      <c r="HU4" s="317">
        <f t="shared" si="3"/>
        <v>106651268.09999999</v>
      </c>
      <c r="HV4" s="317">
        <f t="shared" si="3"/>
        <v>106651268.09999999</v>
      </c>
      <c r="HW4" s="317">
        <f t="shared" si="3"/>
        <v>115824618.7</v>
      </c>
      <c r="HX4" s="317">
        <f t="shared" si="3"/>
        <v>117790336.69</v>
      </c>
      <c r="HY4" s="317">
        <f t="shared" si="3"/>
        <v>76217276.679999992</v>
      </c>
      <c r="HZ4" s="317">
        <f t="shared" si="3"/>
        <v>0</v>
      </c>
      <c r="IA4" s="317">
        <f t="shared" si="3"/>
        <v>117790336.69</v>
      </c>
      <c r="IB4" s="317">
        <f t="shared" si="3"/>
        <v>117790336.69</v>
      </c>
      <c r="IC4" s="317">
        <f t="shared" si="3"/>
        <v>117790336.69</v>
      </c>
      <c r="ID4" s="317">
        <f t="shared" si="3"/>
        <v>117790336.69</v>
      </c>
      <c r="IE4" s="317">
        <f t="shared" si="3"/>
        <v>117790336.69</v>
      </c>
      <c r="IF4" s="317">
        <f t="shared" si="3"/>
        <v>76217276.679999992</v>
      </c>
      <c r="IG4" s="317">
        <f t="shared" si="3"/>
        <v>0</v>
      </c>
      <c r="IH4" s="317">
        <f t="shared" si="3"/>
        <v>117790336.69</v>
      </c>
      <c r="II4" s="317">
        <f t="shared" si="3"/>
        <v>126388221.02000001</v>
      </c>
      <c r="IJ4" s="317">
        <f t="shared" si="3"/>
        <v>129970672.81999999</v>
      </c>
      <c r="IK4" s="317">
        <f t="shared" si="3"/>
        <v>129970672.81999999</v>
      </c>
      <c r="IL4" s="317">
        <f t="shared" si="3"/>
        <v>129970672.81999999</v>
      </c>
      <c r="IM4" s="317">
        <f t="shared" si="3"/>
        <v>84098670.650000006</v>
      </c>
      <c r="IN4" s="317">
        <f t="shared" si="3"/>
        <v>0</v>
      </c>
      <c r="IO4" s="317">
        <f t="shared" si="3"/>
        <v>137927901.53999999</v>
      </c>
      <c r="IP4" s="317">
        <f t="shared" si="3"/>
        <v>142268208.12</v>
      </c>
      <c r="IQ4" s="317">
        <f t="shared" si="3"/>
        <v>142056397.5</v>
      </c>
      <c r="IR4" s="317">
        <f t="shared" si="3"/>
        <v>142028156.07999998</v>
      </c>
      <c r="IS4" s="317">
        <f t="shared" si="3"/>
        <v>142028156.07999998</v>
      </c>
      <c r="IT4" s="317">
        <f t="shared" si="3"/>
        <v>92307918.859999999</v>
      </c>
      <c r="IU4" s="317">
        <f t="shared" si="3"/>
        <v>0</v>
      </c>
      <c r="IV4" s="317">
        <f t="shared" si="3"/>
        <v>0</v>
      </c>
      <c r="IW4" s="317">
        <f t="shared" si="3"/>
        <v>142720646.44</v>
      </c>
      <c r="IX4" s="317">
        <f t="shared" si="3"/>
        <v>142720646.44</v>
      </c>
      <c r="IY4" s="317">
        <f t="shared" si="3"/>
        <v>142720646.44</v>
      </c>
      <c r="IZ4" s="317">
        <f t="shared" si="3"/>
        <v>142720646.44</v>
      </c>
      <c r="JA4" s="317">
        <f t="shared" si="3"/>
        <v>108163583.22999999</v>
      </c>
      <c r="JB4" s="317">
        <f t="shared" si="3"/>
        <v>0</v>
      </c>
      <c r="JC4" s="317">
        <f t="shared" ref="JC4:LN4" si="4">SUM(JC5:JC9)</f>
        <v>172593291.30999997</v>
      </c>
      <c r="JD4" s="317">
        <f t="shared" si="4"/>
        <v>172593291.30999997</v>
      </c>
      <c r="JE4" s="317">
        <f t="shared" si="4"/>
        <v>172593291.30999997</v>
      </c>
      <c r="JF4" s="317">
        <f t="shared" si="4"/>
        <v>185675933.64999998</v>
      </c>
      <c r="JG4" s="317">
        <f t="shared" si="4"/>
        <v>187393868.24999997</v>
      </c>
      <c r="JH4" s="317">
        <f t="shared" si="4"/>
        <v>121104346.98</v>
      </c>
      <c r="JI4" s="317">
        <f t="shared" si="4"/>
        <v>0</v>
      </c>
      <c r="JJ4" s="317">
        <f t="shared" si="4"/>
        <v>187161263.50999999</v>
      </c>
      <c r="JK4" s="317">
        <f t="shared" si="4"/>
        <v>191163629.41999999</v>
      </c>
      <c r="JL4" s="317">
        <f t="shared" si="4"/>
        <v>195666291.06999999</v>
      </c>
      <c r="JM4" s="317">
        <f t="shared" si="4"/>
        <v>201787565.65000001</v>
      </c>
      <c r="JN4" s="317">
        <f t="shared" si="4"/>
        <v>203671034.73999998</v>
      </c>
      <c r="JO4" s="317">
        <f t="shared" si="4"/>
        <v>131787140.14999999</v>
      </c>
      <c r="JP4" s="317">
        <f t="shared" si="4"/>
        <v>0</v>
      </c>
      <c r="JQ4" s="317">
        <f t="shared" si="4"/>
        <v>203671034.73999998</v>
      </c>
      <c r="JR4" s="317">
        <f t="shared" si="4"/>
        <v>205444017.74999997</v>
      </c>
      <c r="JS4" s="317">
        <f t="shared" si="4"/>
        <v>206182760.67999998</v>
      </c>
      <c r="JT4" s="317">
        <f t="shared" si="4"/>
        <v>26574686.890000001</v>
      </c>
      <c r="JU4" s="317">
        <f t="shared" si="4"/>
        <v>26574686.890000001</v>
      </c>
      <c r="JV4" s="317">
        <f t="shared" si="4"/>
        <v>133450084.8</v>
      </c>
      <c r="JW4" s="317">
        <f t="shared" si="4"/>
        <v>0</v>
      </c>
      <c r="JX4" s="317">
        <f t="shared" si="4"/>
        <v>214664153.85999998</v>
      </c>
      <c r="JY4" s="317">
        <f t="shared" si="4"/>
        <v>219232088.86999997</v>
      </c>
      <c r="JZ4" s="317">
        <f t="shared" si="4"/>
        <v>219232088.86999997</v>
      </c>
      <c r="KA4" s="317">
        <f t="shared" si="4"/>
        <v>219232088.86999997</v>
      </c>
      <c r="KB4" s="317">
        <f t="shared" si="4"/>
        <v>219232088.86999997</v>
      </c>
      <c r="KC4" s="317">
        <f t="shared" si="4"/>
        <v>141856057.54000002</v>
      </c>
      <c r="KD4" s="317">
        <f t="shared" si="4"/>
        <v>0</v>
      </c>
      <c r="KE4" s="317">
        <f t="shared" si="4"/>
        <v>219232088.86999997</v>
      </c>
      <c r="KF4" s="317">
        <f t="shared" si="4"/>
        <v>219232088.86999997</v>
      </c>
      <c r="KG4" s="317">
        <f t="shared" si="4"/>
        <v>38994130.200000003</v>
      </c>
      <c r="KH4" s="317">
        <f t="shared" si="4"/>
        <v>217190849.03999999</v>
      </c>
      <c r="KI4" s="317">
        <f t="shared" si="4"/>
        <v>234271116.48000002</v>
      </c>
      <c r="KJ4" s="317">
        <f t="shared" si="4"/>
        <v>153144120.03</v>
      </c>
      <c r="KK4" s="317">
        <f t="shared" si="4"/>
        <v>0</v>
      </c>
      <c r="KL4" s="317">
        <f t="shared" si="4"/>
        <v>236677276.36000001</v>
      </c>
      <c r="KM4" s="317">
        <f t="shared" si="4"/>
        <v>236677276.36000001</v>
      </c>
      <c r="KN4" s="317">
        <f t="shared" si="4"/>
        <v>231205318.92000002</v>
      </c>
      <c r="KO4" s="317">
        <f t="shared" si="4"/>
        <v>231285076.01999998</v>
      </c>
      <c r="KP4" s="317">
        <f t="shared" si="4"/>
        <v>231285076.01999998</v>
      </c>
      <c r="KQ4" s="317">
        <f t="shared" si="4"/>
        <v>149655049.22</v>
      </c>
      <c r="KR4" s="317">
        <f t="shared" si="4"/>
        <v>0</v>
      </c>
      <c r="KS4" s="317">
        <f t="shared" si="4"/>
        <v>231356857.28</v>
      </c>
      <c r="KT4" s="317">
        <f t="shared" si="4"/>
        <v>232595733.11999997</v>
      </c>
      <c r="KU4" s="317">
        <f t="shared" si="4"/>
        <v>238000302.08999997</v>
      </c>
      <c r="KV4" s="317">
        <f t="shared" si="4"/>
        <v>238000302.08999997</v>
      </c>
      <c r="KW4" s="317">
        <f t="shared" si="4"/>
        <v>238000302.08999997</v>
      </c>
      <c r="KX4" s="317">
        <f t="shared" si="4"/>
        <v>154000195.51000002</v>
      </c>
      <c r="KY4" s="317">
        <f t="shared" si="4"/>
        <v>0</v>
      </c>
      <c r="KZ4" s="317">
        <f t="shared" si="4"/>
        <v>232341459.21999997</v>
      </c>
      <c r="LA4" s="317">
        <f t="shared" si="4"/>
        <v>224257398</v>
      </c>
      <c r="LB4" s="317">
        <f t="shared" si="4"/>
        <v>224257398</v>
      </c>
      <c r="LC4" s="317">
        <f t="shared" si="4"/>
        <v>224257398</v>
      </c>
      <c r="LD4" s="317">
        <f t="shared" si="4"/>
        <v>224257398</v>
      </c>
      <c r="LE4" s="317">
        <f t="shared" si="4"/>
        <v>145457452.08000001</v>
      </c>
      <c r="LF4" s="317">
        <f t="shared" si="4"/>
        <v>0</v>
      </c>
      <c r="LG4" s="317">
        <f t="shared" si="4"/>
        <v>230202562.13</v>
      </c>
      <c r="LH4" s="317">
        <f t="shared" si="4"/>
        <v>230202562.13</v>
      </c>
      <c r="LI4" s="317">
        <f t="shared" si="4"/>
        <v>230202562.13</v>
      </c>
      <c r="LJ4" s="317">
        <f t="shared" si="4"/>
        <v>230202562.13</v>
      </c>
      <c r="LK4" s="317">
        <f t="shared" si="4"/>
        <v>236780615.66999999</v>
      </c>
      <c r="LL4" s="317">
        <f t="shared" si="4"/>
        <v>161227021.21000001</v>
      </c>
      <c r="LM4" s="317">
        <f t="shared" si="4"/>
        <v>0</v>
      </c>
      <c r="LN4" s="317">
        <f t="shared" si="4"/>
        <v>94323305.510000005</v>
      </c>
      <c r="LO4" s="317">
        <f t="shared" ref="LO4:NZ4" si="5">SUM(LO5:LO9)</f>
        <v>249169032.72999999</v>
      </c>
      <c r="LP4" s="317">
        <f t="shared" si="5"/>
        <v>259350795.27000001</v>
      </c>
      <c r="LQ4" s="317">
        <f t="shared" si="5"/>
        <v>260243837.66999999</v>
      </c>
      <c r="LR4" s="317">
        <f t="shared" si="5"/>
        <v>197734790.18000001</v>
      </c>
      <c r="LS4" s="317">
        <f t="shared" si="5"/>
        <v>112022877.84</v>
      </c>
      <c r="LT4" s="317">
        <f t="shared" si="5"/>
        <v>0</v>
      </c>
      <c r="LU4" s="317">
        <f t="shared" si="5"/>
        <v>173126265.72999999</v>
      </c>
      <c r="LV4" s="317">
        <f t="shared" si="5"/>
        <v>180437228.42000002</v>
      </c>
      <c r="LW4" s="317">
        <f t="shared" si="5"/>
        <v>182003863.28</v>
      </c>
      <c r="LX4" s="317">
        <f t="shared" si="5"/>
        <v>181079748.5</v>
      </c>
      <c r="LY4" s="317">
        <f t="shared" si="5"/>
        <v>180258313.14000002</v>
      </c>
      <c r="LZ4" s="317">
        <f t="shared" si="5"/>
        <v>116637732.03999999</v>
      </c>
      <c r="MA4" s="317">
        <f t="shared" si="5"/>
        <v>0</v>
      </c>
      <c r="MB4" s="317">
        <f t="shared" si="5"/>
        <v>180258313.14000002</v>
      </c>
      <c r="MC4" s="317">
        <f t="shared" si="5"/>
        <v>180258313.14000002</v>
      </c>
      <c r="MD4" s="317">
        <f t="shared" si="5"/>
        <v>170827857.05000001</v>
      </c>
      <c r="ME4" s="317">
        <f t="shared" si="5"/>
        <v>168001714.56999999</v>
      </c>
      <c r="MF4" s="317">
        <f t="shared" si="5"/>
        <v>169834026.38</v>
      </c>
      <c r="MG4" s="317">
        <f t="shared" si="5"/>
        <v>111776027.44</v>
      </c>
      <c r="MH4" s="317">
        <f t="shared" si="5"/>
        <v>0</v>
      </c>
      <c r="MI4" s="317">
        <f t="shared" si="5"/>
        <v>74786978.629999995</v>
      </c>
      <c r="MJ4" s="317">
        <f t="shared" si="5"/>
        <v>165617078.05000001</v>
      </c>
      <c r="MK4" s="317">
        <f t="shared" si="5"/>
        <v>167240313.05000001</v>
      </c>
      <c r="ML4" s="317">
        <f t="shared" si="5"/>
        <v>166793380.20000002</v>
      </c>
      <c r="MM4" s="317">
        <f t="shared" si="5"/>
        <v>168106625.74000001</v>
      </c>
      <c r="MN4" s="317">
        <f t="shared" si="5"/>
        <v>104998428.11999999</v>
      </c>
      <c r="MO4" s="317">
        <f t="shared" si="5"/>
        <v>0</v>
      </c>
      <c r="MP4" s="317">
        <f t="shared" si="5"/>
        <v>56929939.130000003</v>
      </c>
      <c r="MQ4" s="317">
        <f t="shared" si="5"/>
        <v>154023018.77000001</v>
      </c>
      <c r="MR4" s="317">
        <f t="shared" si="5"/>
        <v>150091582.80000001</v>
      </c>
      <c r="MS4" s="317">
        <f t="shared" si="5"/>
        <v>142883950.18000001</v>
      </c>
      <c r="MT4" s="317">
        <f t="shared" si="5"/>
        <v>136050707.85999998</v>
      </c>
      <c r="MU4" s="317">
        <f t="shared" si="5"/>
        <v>79926709.769999996</v>
      </c>
      <c r="MV4" s="317">
        <f t="shared" si="5"/>
        <v>0</v>
      </c>
      <c r="MW4" s="317">
        <f t="shared" si="5"/>
        <v>123523096.92</v>
      </c>
      <c r="MX4" s="317">
        <f t="shared" si="5"/>
        <v>122396107.11</v>
      </c>
      <c r="MY4" s="317">
        <f t="shared" si="5"/>
        <v>124480754.99000001</v>
      </c>
      <c r="MZ4" s="317">
        <f t="shared" si="5"/>
        <v>123671962.92</v>
      </c>
      <c r="NA4" s="317">
        <f t="shared" si="5"/>
        <v>118972623.72</v>
      </c>
      <c r="NB4" s="317">
        <f t="shared" si="5"/>
        <v>76982285.939999998</v>
      </c>
      <c r="NC4" s="317">
        <f t="shared" si="5"/>
        <v>0</v>
      </c>
      <c r="ND4" s="317">
        <f t="shared" si="5"/>
        <v>115348360.09999999</v>
      </c>
      <c r="NE4" s="317">
        <f t="shared" si="5"/>
        <v>103478843.83</v>
      </c>
      <c r="NF4" s="317">
        <f t="shared" si="5"/>
        <v>103406036.27</v>
      </c>
      <c r="NG4" s="317">
        <f t="shared" si="5"/>
        <v>102119868.45</v>
      </c>
      <c r="NH4" s="317">
        <f t="shared" si="5"/>
        <v>101844261.06</v>
      </c>
      <c r="NI4" s="317">
        <f t="shared" si="5"/>
        <v>64217867.880000003</v>
      </c>
      <c r="NJ4" s="317">
        <f t="shared" si="5"/>
        <v>0</v>
      </c>
      <c r="NK4" s="317">
        <f t="shared" si="5"/>
        <v>94172185.629999995</v>
      </c>
      <c r="NL4" s="317">
        <f t="shared" si="5"/>
        <v>94743148.859999999</v>
      </c>
      <c r="NM4" s="317">
        <f t="shared" si="5"/>
        <v>94743148.859999999</v>
      </c>
      <c r="NN4" s="317">
        <f t="shared" si="5"/>
        <v>94743148.859999999</v>
      </c>
      <c r="NO4" s="317">
        <f t="shared" si="5"/>
        <v>94743148.859999999</v>
      </c>
      <c r="NP4" s="317">
        <f t="shared" si="5"/>
        <v>61304390.450000003</v>
      </c>
      <c r="NQ4" s="317">
        <f t="shared" si="5"/>
        <v>0</v>
      </c>
      <c r="NR4" s="317">
        <f t="shared" si="5"/>
        <v>94743148.859999999</v>
      </c>
      <c r="NS4" s="317">
        <f t="shared" si="5"/>
        <v>82268871.609999999</v>
      </c>
      <c r="NT4" s="317">
        <f t="shared" si="5"/>
        <v>77596361.019999996</v>
      </c>
      <c r="NU4" s="317">
        <f t="shared" si="5"/>
        <v>81840829.310000002</v>
      </c>
      <c r="NV4" s="317">
        <f t="shared" si="5"/>
        <v>87904355.429999992</v>
      </c>
      <c r="NW4" s="317">
        <f t="shared" si="5"/>
        <v>56879288.840000004</v>
      </c>
      <c r="NX4" s="317">
        <f t="shared" si="5"/>
        <v>0</v>
      </c>
      <c r="NY4" s="317">
        <f t="shared" si="5"/>
        <v>87904355.429999992</v>
      </c>
      <c r="NZ4" s="317">
        <f t="shared" si="5"/>
        <v>87850519.489999995</v>
      </c>
      <c r="OA4" s="317">
        <f t="shared" ref="OA4:QL4" si="6">SUM(OA5:OA9)</f>
        <v>22008186.399999999</v>
      </c>
      <c r="OB4" s="317">
        <f t="shared" si="6"/>
        <v>101563613.59</v>
      </c>
      <c r="OC4" s="317">
        <f t="shared" si="6"/>
        <v>105732611.74000001</v>
      </c>
      <c r="OD4" s="317">
        <f t="shared" si="6"/>
        <v>69140390.200000003</v>
      </c>
      <c r="OE4" s="317">
        <f t="shared" si="6"/>
        <v>0</v>
      </c>
      <c r="OF4" s="317">
        <f t="shared" si="6"/>
        <v>106624991.53</v>
      </c>
      <c r="OG4" s="317">
        <f t="shared" si="6"/>
        <v>106624991.53</v>
      </c>
      <c r="OH4" s="317">
        <f t="shared" si="6"/>
        <v>103935450.89</v>
      </c>
      <c r="OI4" s="317">
        <f t="shared" si="6"/>
        <v>97480553.329999998</v>
      </c>
      <c r="OJ4" s="317">
        <f t="shared" si="6"/>
        <v>95486903.730000004</v>
      </c>
      <c r="OK4" s="317">
        <f t="shared" si="6"/>
        <v>61613642.469999999</v>
      </c>
      <c r="OL4" s="317">
        <f t="shared" si="6"/>
        <v>0</v>
      </c>
      <c r="OM4" s="317">
        <f t="shared" si="6"/>
        <v>26057683.140000001</v>
      </c>
      <c r="ON4" s="317">
        <f t="shared" si="6"/>
        <v>100926464.66</v>
      </c>
      <c r="OO4" s="317">
        <f t="shared" si="6"/>
        <v>113740562.28999999</v>
      </c>
      <c r="OP4" s="317">
        <f t="shared" si="6"/>
        <v>140393503.81999999</v>
      </c>
      <c r="OQ4" s="317">
        <f t="shared" si="6"/>
        <v>147640785.32999998</v>
      </c>
      <c r="OR4" s="317">
        <f t="shared" si="6"/>
        <v>98165050.109999999</v>
      </c>
      <c r="OS4" s="317">
        <f t="shared" si="6"/>
        <v>0</v>
      </c>
      <c r="OT4" s="317">
        <f t="shared" si="6"/>
        <v>151828905.34999999</v>
      </c>
      <c r="OU4" s="317">
        <f t="shared" si="6"/>
        <v>149556052.28999999</v>
      </c>
      <c r="OV4" s="317">
        <f t="shared" si="6"/>
        <v>132739821.52000001</v>
      </c>
      <c r="OW4" s="317">
        <f t="shared" si="6"/>
        <v>130829180.56</v>
      </c>
      <c r="OX4" s="317">
        <f t="shared" si="6"/>
        <v>130829180.56</v>
      </c>
      <c r="OY4" s="317">
        <f t="shared" si="6"/>
        <v>84665911.400000006</v>
      </c>
      <c r="OZ4" s="317">
        <f t="shared" si="6"/>
        <v>0</v>
      </c>
      <c r="PA4" s="317">
        <f t="shared" si="6"/>
        <v>131610920.47</v>
      </c>
      <c r="PB4" s="317">
        <f t="shared" si="6"/>
        <v>132448690.08000001</v>
      </c>
      <c r="PC4" s="317">
        <f t="shared" si="6"/>
        <v>132101010.98000002</v>
      </c>
      <c r="PD4" s="317">
        <f t="shared" si="6"/>
        <v>126358780.64000002</v>
      </c>
      <c r="PE4" s="317">
        <f t="shared" si="6"/>
        <v>137579585.49000001</v>
      </c>
      <c r="PF4" s="317">
        <f t="shared" si="6"/>
        <v>91735007.530000001</v>
      </c>
      <c r="PG4" s="317">
        <f t="shared" si="6"/>
        <v>0</v>
      </c>
      <c r="PH4" s="317">
        <f t="shared" si="6"/>
        <v>141360984.99000001</v>
      </c>
      <c r="PI4" s="317">
        <f t="shared" si="6"/>
        <v>141115039.06999999</v>
      </c>
      <c r="PJ4" s="317">
        <f t="shared" si="6"/>
        <v>142386140.34999999</v>
      </c>
      <c r="PK4" s="317">
        <f t="shared" si="6"/>
        <v>143094657.54999998</v>
      </c>
      <c r="PL4" s="317">
        <f t="shared" si="6"/>
        <v>143098847.91</v>
      </c>
      <c r="PM4" s="317">
        <f t="shared" si="6"/>
        <v>94681125.549999997</v>
      </c>
      <c r="PN4" s="317">
        <f t="shared" si="6"/>
        <v>0</v>
      </c>
      <c r="PO4" s="317">
        <f t="shared" si="6"/>
        <v>145730883.47</v>
      </c>
      <c r="PP4" s="317">
        <f t="shared" si="6"/>
        <v>143041290.57999998</v>
      </c>
      <c r="PQ4" s="317">
        <f t="shared" si="6"/>
        <v>152665274.53</v>
      </c>
      <c r="PR4" s="317">
        <f t="shared" si="6"/>
        <v>169970152.25</v>
      </c>
      <c r="PS4" s="317">
        <f t="shared" si="6"/>
        <v>195991253.21000001</v>
      </c>
      <c r="PT4" s="317">
        <f t="shared" si="6"/>
        <v>123999354.77000001</v>
      </c>
      <c r="PU4" s="317">
        <f t="shared" si="6"/>
        <v>0</v>
      </c>
      <c r="PV4" s="317">
        <f t="shared" si="6"/>
        <v>191396594.55999997</v>
      </c>
      <c r="PW4" s="317">
        <f t="shared" si="6"/>
        <v>219565550.95000002</v>
      </c>
      <c r="PX4" s="317">
        <f t="shared" si="6"/>
        <v>245723802.55999997</v>
      </c>
      <c r="PY4" s="317">
        <f t="shared" si="6"/>
        <v>281225111.47000003</v>
      </c>
      <c r="PZ4" s="317">
        <f t="shared" si="6"/>
        <v>286916441.80000001</v>
      </c>
      <c r="QA4" s="317">
        <f t="shared" si="6"/>
        <v>188439819.47</v>
      </c>
      <c r="QB4" s="317">
        <f t="shared" si="6"/>
        <v>0</v>
      </c>
      <c r="QC4" s="317">
        <f t="shared" si="6"/>
        <v>302506677.29000002</v>
      </c>
      <c r="QD4" s="317">
        <f t="shared" si="6"/>
        <v>337019913.80000001</v>
      </c>
      <c r="QE4" s="317">
        <f t="shared" si="6"/>
        <v>381977024.97999996</v>
      </c>
      <c r="QF4" s="317">
        <f t="shared" si="6"/>
        <v>386837425.56999999</v>
      </c>
      <c r="QG4" s="317">
        <f t="shared" si="6"/>
        <v>386870493.80000001</v>
      </c>
      <c r="QH4" s="317">
        <f t="shared" si="6"/>
        <v>250330819.53</v>
      </c>
      <c r="QI4" s="317">
        <f t="shared" si="6"/>
        <v>0</v>
      </c>
      <c r="QJ4" s="317">
        <f t="shared" si="6"/>
        <v>386535287.87</v>
      </c>
      <c r="QK4" s="317">
        <f t="shared" si="6"/>
        <v>368118897.14000005</v>
      </c>
      <c r="QL4" s="317">
        <f t="shared" si="6"/>
        <v>369012749.14000005</v>
      </c>
      <c r="QM4" s="317">
        <f t="shared" ref="QM4:SX4" si="7">SUM(QM5:QM9)</f>
        <v>369126983.90000004</v>
      </c>
      <c r="QN4" s="317">
        <f t="shared" si="7"/>
        <v>369301328.88</v>
      </c>
      <c r="QO4" s="317">
        <f t="shared" si="7"/>
        <v>245192492.41</v>
      </c>
      <c r="QP4" s="317">
        <f t="shared" si="7"/>
        <v>0</v>
      </c>
      <c r="QQ4" s="317">
        <f t="shared" si="7"/>
        <v>65116553.009999998</v>
      </c>
      <c r="QR4" s="317">
        <f t="shared" si="7"/>
        <v>420872552.35999995</v>
      </c>
      <c r="QS4" s="317">
        <f t="shared" si="7"/>
        <v>411521403.95999998</v>
      </c>
      <c r="QT4" s="317">
        <f t="shared" si="7"/>
        <v>401467487.51999998</v>
      </c>
      <c r="QU4" s="317">
        <f t="shared" si="7"/>
        <v>401520326.30999994</v>
      </c>
      <c r="QV4" s="317">
        <f t="shared" si="7"/>
        <v>260551166.78999999</v>
      </c>
      <c r="QW4" s="317">
        <f t="shared" si="7"/>
        <v>0</v>
      </c>
      <c r="QX4" s="317">
        <f t="shared" si="7"/>
        <v>413474392.87999994</v>
      </c>
      <c r="QY4" s="317">
        <f t="shared" si="7"/>
        <v>416721957.12999994</v>
      </c>
      <c r="QZ4" s="317">
        <f t="shared" si="7"/>
        <v>416730671.23999995</v>
      </c>
      <c r="RA4" s="317">
        <f t="shared" si="7"/>
        <v>416828063.79999995</v>
      </c>
      <c r="RB4" s="317">
        <f t="shared" si="7"/>
        <v>430534899.18999994</v>
      </c>
      <c r="RC4" s="317">
        <f t="shared" si="7"/>
        <v>279360409.69999999</v>
      </c>
      <c r="RD4" s="317">
        <f t="shared" si="7"/>
        <v>0</v>
      </c>
      <c r="RE4" s="317">
        <f t="shared" si="7"/>
        <v>431738814.96999991</v>
      </c>
      <c r="RF4" s="317">
        <f t="shared" si="7"/>
        <v>431736706.84000003</v>
      </c>
      <c r="RG4" s="317">
        <f t="shared" si="7"/>
        <v>433050237.95999992</v>
      </c>
      <c r="RH4" s="317">
        <f t="shared" si="7"/>
        <v>433142186.01999998</v>
      </c>
      <c r="RI4" s="317">
        <f t="shared" si="7"/>
        <v>423868605.17999995</v>
      </c>
      <c r="RJ4" s="317">
        <f t="shared" si="7"/>
        <v>286757869.15000004</v>
      </c>
      <c r="RK4" s="317">
        <f t="shared" si="7"/>
        <v>0</v>
      </c>
      <c r="RL4" s="317">
        <f t="shared" si="7"/>
        <v>123421194.03</v>
      </c>
      <c r="RM4" s="317">
        <f t="shared" si="7"/>
        <v>441991461.51999998</v>
      </c>
      <c r="RN4" s="317">
        <f t="shared" si="7"/>
        <v>450353101.89999998</v>
      </c>
      <c r="RO4" s="317">
        <f t="shared" si="7"/>
        <v>455935265.13999999</v>
      </c>
      <c r="RP4" s="317">
        <f t="shared" si="7"/>
        <v>455963988.11999995</v>
      </c>
      <c r="RQ4" s="317">
        <f t="shared" si="7"/>
        <v>295245858.35000002</v>
      </c>
      <c r="RR4" s="317">
        <f t="shared" si="7"/>
        <v>0</v>
      </c>
      <c r="RS4" s="317">
        <f t="shared" si="7"/>
        <v>154158341.08000001</v>
      </c>
      <c r="RT4" s="317">
        <f t="shared" si="7"/>
        <v>456060364.92999995</v>
      </c>
      <c r="RU4" s="317">
        <f t="shared" si="7"/>
        <v>460364353.08999997</v>
      </c>
      <c r="RV4" s="317">
        <f t="shared" si="7"/>
        <v>484381207.89999998</v>
      </c>
      <c r="RW4" s="317">
        <f t="shared" si="7"/>
        <v>486034412.94</v>
      </c>
      <c r="RX4" s="317">
        <f t="shared" si="7"/>
        <v>319819977.86999995</v>
      </c>
      <c r="RY4" s="317">
        <f t="shared" si="7"/>
        <v>0</v>
      </c>
      <c r="RZ4" s="317">
        <f t="shared" si="7"/>
        <v>495668224.84999996</v>
      </c>
      <c r="SA4" s="317">
        <f t="shared" si="7"/>
        <v>510681566.75</v>
      </c>
      <c r="SB4" s="317">
        <f t="shared" si="7"/>
        <v>515372776.50999999</v>
      </c>
      <c r="SC4" s="317">
        <f t="shared" si="7"/>
        <v>493196085.35000002</v>
      </c>
      <c r="SD4" s="317">
        <f t="shared" si="7"/>
        <v>483727029.31</v>
      </c>
      <c r="SE4" s="317">
        <f t="shared" si="7"/>
        <v>304475782.27999997</v>
      </c>
      <c r="SF4" s="317">
        <f t="shared" si="7"/>
        <v>0</v>
      </c>
      <c r="SG4" s="317">
        <f t="shared" si="7"/>
        <v>439416910.5</v>
      </c>
      <c r="SH4" s="317">
        <f t="shared" si="7"/>
        <v>379482873.53000003</v>
      </c>
      <c r="SI4" s="317">
        <f t="shared" si="7"/>
        <v>259471830.44999999</v>
      </c>
      <c r="SJ4" s="317">
        <f t="shared" si="7"/>
        <v>233263497.5</v>
      </c>
      <c r="SK4" s="317">
        <f t="shared" si="7"/>
        <v>174030302.15000001</v>
      </c>
      <c r="SL4" s="317">
        <f t="shared" si="7"/>
        <v>70368302.530000001</v>
      </c>
      <c r="SM4" s="317">
        <f t="shared" si="7"/>
        <v>0</v>
      </c>
      <c r="SN4" s="317">
        <f t="shared" si="7"/>
        <v>6650000</v>
      </c>
      <c r="SO4" s="317">
        <f t="shared" si="7"/>
        <v>16150000</v>
      </c>
      <c r="SP4" s="317">
        <f t="shared" si="7"/>
        <v>16150000</v>
      </c>
      <c r="SQ4" s="317">
        <f t="shared" si="7"/>
        <v>16150000</v>
      </c>
      <c r="SR4" s="317">
        <f t="shared" si="7"/>
        <v>16150000</v>
      </c>
      <c r="SS4" s="317">
        <f t="shared" si="7"/>
        <v>10450000</v>
      </c>
      <c r="ST4" s="317">
        <f t="shared" si="7"/>
        <v>0</v>
      </c>
      <c r="SU4" s="317">
        <f t="shared" si="7"/>
        <v>16150000</v>
      </c>
      <c r="SV4" s="317">
        <f t="shared" si="7"/>
        <v>16150000</v>
      </c>
      <c r="SW4" s="317">
        <f t="shared" si="7"/>
        <v>16150000</v>
      </c>
      <c r="SX4" s="317">
        <f t="shared" si="7"/>
        <v>16150000</v>
      </c>
      <c r="SY4" s="317">
        <f t="shared" ref="SY4:TQ4" si="8">SUM(SY5:SY9)</f>
        <v>16150000</v>
      </c>
      <c r="SZ4" s="317">
        <f t="shared" si="8"/>
        <v>10450000</v>
      </c>
      <c r="TA4" s="317">
        <f t="shared" si="8"/>
        <v>0</v>
      </c>
      <c r="TB4" s="317">
        <f t="shared" si="8"/>
        <v>16150000</v>
      </c>
      <c r="TC4" s="317">
        <f t="shared" si="8"/>
        <v>16150000</v>
      </c>
      <c r="TD4" s="317">
        <f t="shared" si="8"/>
        <v>16150000</v>
      </c>
      <c r="TE4" s="317">
        <f t="shared" si="8"/>
        <v>16150000</v>
      </c>
      <c r="TF4" s="317">
        <f t="shared" si="8"/>
        <v>16150000</v>
      </c>
      <c r="TG4" s="317">
        <f t="shared" si="8"/>
        <v>10450000</v>
      </c>
      <c r="TH4" s="317">
        <f t="shared" si="8"/>
        <v>0</v>
      </c>
      <c r="TI4" s="317">
        <f t="shared" si="8"/>
        <v>16150000</v>
      </c>
      <c r="TJ4" s="317">
        <f t="shared" si="8"/>
        <v>16150000</v>
      </c>
      <c r="TK4" s="317">
        <f t="shared" si="8"/>
        <v>16150000</v>
      </c>
      <c r="TL4" s="317">
        <f t="shared" si="8"/>
        <v>16150000</v>
      </c>
      <c r="TM4" s="317">
        <f t="shared" si="8"/>
        <v>16150000</v>
      </c>
      <c r="TN4" s="317">
        <f t="shared" si="8"/>
        <v>10450000</v>
      </c>
      <c r="TO4" s="317">
        <f t="shared" si="8"/>
        <v>0</v>
      </c>
      <c r="TP4" s="317">
        <f t="shared" si="8"/>
        <v>16150000</v>
      </c>
      <c r="TQ4" s="317">
        <f t="shared" si="8"/>
        <v>8550000</v>
      </c>
    </row>
    <row r="5" spans="2:540" s="321" customFormat="1">
      <c r="B5" s="318"/>
      <c r="C5" s="319" t="s">
        <v>12</v>
      </c>
      <c r="D5" s="320">
        <v>37081440184.410004</v>
      </c>
      <c r="F5" s="322">
        <v>3403018.93</v>
      </c>
      <c r="G5" s="322">
        <v>3403018.93</v>
      </c>
      <c r="H5" s="322"/>
      <c r="I5" s="322">
        <v>2201953.4300000002</v>
      </c>
      <c r="J5" s="322"/>
      <c r="K5" s="322">
        <v>3403018.93</v>
      </c>
      <c r="L5" s="322">
        <v>3403018.93</v>
      </c>
      <c r="M5" s="322">
        <v>3403018.93</v>
      </c>
      <c r="N5" s="322">
        <v>3403018.93</v>
      </c>
      <c r="O5" s="322">
        <v>3403018.93</v>
      </c>
      <c r="P5" s="322">
        <v>2201953.4300000002</v>
      </c>
      <c r="Q5" s="322"/>
      <c r="R5" s="322">
        <v>3403018.93</v>
      </c>
      <c r="S5" s="323">
        <v>3403018.93</v>
      </c>
      <c r="T5" s="324">
        <v>3403018.93</v>
      </c>
      <c r="U5" s="322">
        <v>3403018.93</v>
      </c>
      <c r="V5" s="322"/>
      <c r="W5" s="322"/>
      <c r="X5" s="322"/>
      <c r="Y5" s="322"/>
      <c r="Z5" s="322"/>
      <c r="AA5" s="322"/>
      <c r="AB5" s="322"/>
      <c r="AC5" s="322"/>
      <c r="AD5" s="322"/>
      <c r="AE5" s="322"/>
      <c r="AF5" s="322"/>
      <c r="AG5" s="322"/>
      <c r="AH5" s="322"/>
      <c r="AI5" s="322"/>
      <c r="AJ5" s="322"/>
      <c r="AK5" s="322"/>
      <c r="AL5" s="322"/>
      <c r="AM5" s="322"/>
      <c r="AN5" s="322"/>
      <c r="AO5" s="322"/>
      <c r="AP5" s="322"/>
      <c r="AQ5" s="322"/>
      <c r="AR5" s="322"/>
      <c r="AS5" s="322"/>
      <c r="AT5" s="322"/>
      <c r="AU5" s="322"/>
      <c r="AV5" s="322"/>
      <c r="AW5" s="322"/>
      <c r="AX5" s="323"/>
      <c r="AY5" s="324"/>
      <c r="AZ5" s="322"/>
      <c r="BA5" s="322"/>
      <c r="BB5" s="322"/>
      <c r="BC5" s="322"/>
      <c r="BD5" s="322"/>
      <c r="BE5" s="322"/>
      <c r="BF5" s="322"/>
      <c r="BG5" s="322"/>
      <c r="BH5" s="322"/>
      <c r="BI5" s="322"/>
      <c r="BJ5" s="322"/>
      <c r="BK5" s="322"/>
      <c r="BL5" s="322"/>
      <c r="BM5" s="322"/>
      <c r="BN5" s="322"/>
      <c r="BO5" s="322"/>
      <c r="BP5" s="322"/>
      <c r="BQ5" s="322"/>
      <c r="BR5" s="322"/>
      <c r="BS5" s="322"/>
      <c r="BT5" s="322"/>
      <c r="BU5" s="322"/>
      <c r="BV5" s="322"/>
      <c r="BW5" s="322"/>
      <c r="BX5" s="322"/>
      <c r="BY5" s="322"/>
      <c r="BZ5" s="322"/>
      <c r="CA5" s="322"/>
      <c r="CB5" s="323"/>
      <c r="CC5" s="324"/>
      <c r="CD5" s="322"/>
      <c r="CE5" s="322">
        <v>7155967.3399999999</v>
      </c>
      <c r="CF5" s="322">
        <v>6383323.6699999999</v>
      </c>
      <c r="CG5" s="322">
        <v>4863964.16</v>
      </c>
      <c r="CH5" s="322">
        <v>3147270.93</v>
      </c>
      <c r="CI5" s="322"/>
      <c r="CJ5" s="322">
        <v>4863964.16</v>
      </c>
      <c r="CK5" s="322">
        <v>4863964.16</v>
      </c>
      <c r="CL5" s="322">
        <v>4863964.16</v>
      </c>
      <c r="CM5" s="322">
        <v>4863964.16</v>
      </c>
      <c r="CN5" s="322">
        <v>4863964.16</v>
      </c>
      <c r="CO5" s="322">
        <v>3147270.93</v>
      </c>
      <c r="CP5" s="322"/>
      <c r="CQ5" s="322"/>
      <c r="CR5" s="322">
        <v>4863964.16</v>
      </c>
      <c r="CS5" s="322">
        <v>4863964.16</v>
      </c>
      <c r="CT5" s="322">
        <v>4863964.16</v>
      </c>
      <c r="CU5" s="322">
        <v>4863964.16</v>
      </c>
      <c r="CV5" s="322">
        <v>3147270.93</v>
      </c>
      <c r="CW5" s="322"/>
      <c r="CX5" s="322">
        <v>4863964.16</v>
      </c>
      <c r="CY5" s="322">
        <v>4863964.16</v>
      </c>
      <c r="CZ5" s="322">
        <v>4863964.16</v>
      </c>
      <c r="DA5" s="322">
        <v>4863964.16</v>
      </c>
      <c r="DB5" s="322">
        <v>4863964.16</v>
      </c>
      <c r="DC5" s="322">
        <v>3147270.93</v>
      </c>
      <c r="DD5" s="322"/>
      <c r="DE5" s="322">
        <v>4863964.16</v>
      </c>
      <c r="DF5" s="322">
        <v>4863964.16</v>
      </c>
      <c r="DG5" s="323">
        <v>4863964.16</v>
      </c>
      <c r="DH5" s="324">
        <v>4863964.16</v>
      </c>
      <c r="DI5" s="322">
        <v>4863964.16</v>
      </c>
      <c r="DJ5" s="322">
        <v>3147270.93</v>
      </c>
      <c r="DK5" s="322"/>
      <c r="DL5" s="322"/>
      <c r="DM5" s="322">
        <v>4863964.16</v>
      </c>
      <c r="DN5" s="322">
        <v>4863964.16</v>
      </c>
      <c r="DO5" s="322">
        <v>4863964.16</v>
      </c>
      <c r="DP5" s="322">
        <v>4339902.03</v>
      </c>
      <c r="DQ5" s="322">
        <v>2808171.91</v>
      </c>
      <c r="DR5" s="322"/>
      <c r="DS5" s="322"/>
      <c r="DT5" s="322">
        <v>3509156.26</v>
      </c>
      <c r="DU5" s="322">
        <v>3331139.31</v>
      </c>
      <c r="DV5" s="322">
        <v>3331139.31</v>
      </c>
      <c r="DW5" s="322">
        <v>3331139.31</v>
      </c>
      <c r="DX5" s="322">
        <v>2155443.09</v>
      </c>
      <c r="DY5" s="322"/>
      <c r="DZ5" s="322">
        <v>3331139.31</v>
      </c>
      <c r="EA5" s="322">
        <v>3331139.31</v>
      </c>
      <c r="EB5" s="322">
        <v>3331139.31</v>
      </c>
      <c r="EC5" s="322">
        <v>3331139.31</v>
      </c>
      <c r="ED5" s="322">
        <v>3331139.31</v>
      </c>
      <c r="EE5" s="322">
        <v>2155443.09</v>
      </c>
      <c r="EF5" s="322"/>
      <c r="EG5" s="322">
        <v>3331139.31</v>
      </c>
      <c r="EH5" s="322">
        <v>3331139.31</v>
      </c>
      <c r="EI5" s="322">
        <v>622966.82999999996</v>
      </c>
      <c r="EJ5" s="322">
        <v>42644.15</v>
      </c>
      <c r="EK5" s="323">
        <v>42644.15</v>
      </c>
      <c r="EL5" s="324">
        <v>27593.279999999999</v>
      </c>
      <c r="EM5" s="322"/>
      <c r="EN5" s="322">
        <v>42644.15</v>
      </c>
      <c r="EO5" s="322">
        <v>42644.15</v>
      </c>
      <c r="EP5" s="322">
        <v>42644.15</v>
      </c>
      <c r="EQ5" s="322">
        <v>42644.15</v>
      </c>
      <c r="ER5" s="322">
        <v>42644.15</v>
      </c>
      <c r="ES5" s="322"/>
      <c r="ET5" s="322"/>
      <c r="EU5" s="322">
        <v>42644.15</v>
      </c>
      <c r="EV5" s="322">
        <v>42644.15</v>
      </c>
      <c r="EW5" s="322">
        <v>58306.38</v>
      </c>
      <c r="EX5" s="322">
        <v>175773.12</v>
      </c>
      <c r="EY5" s="322">
        <v>175773.12</v>
      </c>
      <c r="EZ5" s="322">
        <v>113735.55</v>
      </c>
      <c r="FA5" s="322"/>
      <c r="FB5" s="322">
        <v>175773.12</v>
      </c>
      <c r="FC5" s="322">
        <v>175773.12</v>
      </c>
      <c r="FD5" s="322">
        <v>175773.12</v>
      </c>
      <c r="FE5" s="322">
        <v>175773.12</v>
      </c>
      <c r="FF5" s="322">
        <v>175773.12</v>
      </c>
      <c r="FG5" s="322">
        <v>113735.55</v>
      </c>
      <c r="FH5" s="322"/>
      <c r="FI5" s="322">
        <v>175773.12</v>
      </c>
      <c r="FJ5" s="322"/>
      <c r="FK5" s="322"/>
      <c r="FL5" s="322"/>
      <c r="FM5" s="322"/>
      <c r="FN5" s="322"/>
      <c r="FO5" s="322"/>
      <c r="FP5" s="323"/>
      <c r="FQ5" s="324"/>
      <c r="FR5" s="322"/>
      <c r="FS5" s="322"/>
      <c r="FT5" s="322"/>
      <c r="FU5" s="322">
        <v>113735.55</v>
      </c>
      <c r="FV5" s="322"/>
      <c r="FW5" s="322"/>
      <c r="FX5" s="322">
        <v>175773.12</v>
      </c>
      <c r="FY5" s="322">
        <v>175773.12</v>
      </c>
      <c r="FZ5" s="322">
        <v>175773.12</v>
      </c>
      <c r="GA5" s="322">
        <v>175773.12</v>
      </c>
      <c r="GB5" s="322">
        <v>113735.55</v>
      </c>
      <c r="GC5" s="322"/>
      <c r="GD5" s="322">
        <v>175773.12</v>
      </c>
      <c r="GE5" s="322">
        <v>175773.12</v>
      </c>
      <c r="GF5" s="322">
        <v>175773.12</v>
      </c>
      <c r="GG5" s="322">
        <v>175773.12</v>
      </c>
      <c r="GH5" s="322">
        <v>175773.12</v>
      </c>
      <c r="GI5" s="322">
        <v>113735.55</v>
      </c>
      <c r="GJ5" s="322"/>
      <c r="GK5" s="322">
        <v>175773.12</v>
      </c>
      <c r="GL5" s="322">
        <v>175773.12</v>
      </c>
      <c r="GM5" s="322">
        <v>175773.12</v>
      </c>
      <c r="GN5" s="322">
        <v>175773.12</v>
      </c>
      <c r="GO5" s="322">
        <v>175773.12</v>
      </c>
      <c r="GP5" s="322">
        <v>113735.55</v>
      </c>
      <c r="GQ5" s="322"/>
      <c r="GR5" s="322">
        <v>175773.12</v>
      </c>
      <c r="GS5" s="322">
        <v>175773.12</v>
      </c>
      <c r="GT5" s="322">
        <v>736249.07</v>
      </c>
      <c r="GU5" s="323">
        <v>908703.21</v>
      </c>
      <c r="GV5" s="324">
        <v>908703.21</v>
      </c>
      <c r="GW5" s="322">
        <v>587984.43000000005</v>
      </c>
      <c r="GX5" s="322"/>
      <c r="GY5" s="322">
        <v>908703.21</v>
      </c>
      <c r="GZ5" s="322">
        <v>908703.21</v>
      </c>
      <c r="HA5" s="322">
        <v>908703.21</v>
      </c>
      <c r="HB5" s="322">
        <v>908703.21</v>
      </c>
      <c r="HC5" s="322">
        <v>908703.21</v>
      </c>
      <c r="HD5" s="322">
        <v>587984.43000000005</v>
      </c>
      <c r="HE5" s="322"/>
      <c r="HF5" s="322">
        <v>11164161.24</v>
      </c>
      <c r="HG5" s="322">
        <v>16758047.43</v>
      </c>
      <c r="HH5" s="322">
        <v>16758047.43</v>
      </c>
      <c r="HI5" s="322">
        <v>16758047.43</v>
      </c>
      <c r="HJ5" s="322">
        <v>16755538.949999999</v>
      </c>
      <c r="HK5" s="322">
        <v>10815849.18</v>
      </c>
      <c r="HL5" s="322"/>
      <c r="HM5" s="322">
        <v>16715403.279999999</v>
      </c>
      <c r="HN5" s="322">
        <v>16715403.279999999</v>
      </c>
      <c r="HO5" s="322">
        <v>16715403.279999999</v>
      </c>
      <c r="HP5" s="322">
        <v>16715403.279999999</v>
      </c>
      <c r="HQ5" s="322">
        <v>20123654.629999999</v>
      </c>
      <c r="HR5" s="322">
        <v>13315233.51</v>
      </c>
      <c r="HS5" s="322"/>
      <c r="HT5" s="322">
        <v>20578088.149999999</v>
      </c>
      <c r="HU5" s="322">
        <v>20578088.149999999</v>
      </c>
      <c r="HV5" s="322">
        <v>20578088.149999999</v>
      </c>
      <c r="HW5" s="323">
        <v>29751438.75</v>
      </c>
      <c r="HX5" s="324">
        <v>31717156.739999998</v>
      </c>
      <c r="HY5" s="322">
        <v>20522866.129999999</v>
      </c>
      <c r="HZ5" s="322"/>
      <c r="IA5" s="322">
        <v>31717156.739999998</v>
      </c>
      <c r="IB5" s="322">
        <v>31717156.739999998</v>
      </c>
      <c r="IC5" s="322">
        <v>31717156.739999998</v>
      </c>
      <c r="ID5" s="322">
        <v>31717156.739999998</v>
      </c>
      <c r="IE5" s="322">
        <v>31717156.739999998</v>
      </c>
      <c r="IF5" s="322">
        <v>20522866.129999999</v>
      </c>
      <c r="IG5" s="322"/>
      <c r="IH5" s="322">
        <v>31717156.739999998</v>
      </c>
      <c r="II5" s="322">
        <v>40315041.07</v>
      </c>
      <c r="IJ5" s="322">
        <v>43897492.869999997</v>
      </c>
      <c r="IK5" s="322">
        <v>43897492.869999997</v>
      </c>
      <c r="IL5" s="322">
        <v>43897492.869999997</v>
      </c>
      <c r="IM5" s="322">
        <v>28404260.100000001</v>
      </c>
      <c r="IN5" s="322"/>
      <c r="IO5" s="322">
        <v>46743718.810000002</v>
      </c>
      <c r="IP5" s="322">
        <v>48296205.689999998</v>
      </c>
      <c r="IQ5" s="322">
        <v>48296205.689999998</v>
      </c>
      <c r="IR5" s="322">
        <v>48296205.689999998</v>
      </c>
      <c r="IS5" s="322">
        <v>48296205.689999998</v>
      </c>
      <c r="IT5" s="322">
        <v>31250486.039999999</v>
      </c>
      <c r="IU5" s="322"/>
      <c r="IV5" s="322"/>
      <c r="IW5" s="322">
        <v>48296205.689999998</v>
      </c>
      <c r="IX5" s="322">
        <v>48296205.689999998</v>
      </c>
      <c r="IY5" s="322">
        <v>48296205.689999998</v>
      </c>
      <c r="IZ5" s="322">
        <v>48296205.689999998</v>
      </c>
      <c r="JA5" s="322">
        <v>38467416.049999997</v>
      </c>
      <c r="JB5" s="323"/>
      <c r="JC5" s="324">
        <v>61928184.600000001</v>
      </c>
      <c r="JD5" s="322">
        <v>61928184.600000001</v>
      </c>
      <c r="JE5" s="322">
        <v>61928184.600000001</v>
      </c>
      <c r="JF5" s="322">
        <v>75010826.939999998</v>
      </c>
      <c r="JG5" s="322">
        <v>77814250.310000002</v>
      </c>
      <c r="JH5" s="322">
        <v>50350397.259999998</v>
      </c>
      <c r="JI5" s="322"/>
      <c r="JJ5" s="322">
        <v>77814250.310000002</v>
      </c>
      <c r="JK5" s="322">
        <v>81816616.219999999</v>
      </c>
      <c r="JL5" s="322">
        <v>86319277.870000005</v>
      </c>
      <c r="JM5" s="322">
        <v>86217473.359999999</v>
      </c>
      <c r="JN5" s="322">
        <v>86186148.900000006</v>
      </c>
      <c r="JO5" s="322">
        <v>55767508.119999997</v>
      </c>
      <c r="JP5" s="322"/>
      <c r="JQ5" s="322">
        <v>86186148.900000006</v>
      </c>
      <c r="JR5" s="322">
        <v>87959131.909999996</v>
      </c>
      <c r="JS5" s="322">
        <v>88697874.840000004</v>
      </c>
      <c r="JT5" s="322">
        <v>26574686.890000001</v>
      </c>
      <c r="JU5" s="322">
        <v>26574686.890000001</v>
      </c>
      <c r="JV5" s="322">
        <v>57430452.770000003</v>
      </c>
      <c r="JW5" s="322"/>
      <c r="JX5" s="322">
        <v>97179268.019999996</v>
      </c>
      <c r="JY5" s="322">
        <v>101747203.03</v>
      </c>
      <c r="JZ5" s="322">
        <v>101747203.03</v>
      </c>
      <c r="KA5" s="322">
        <v>101747203.03</v>
      </c>
      <c r="KB5" s="322">
        <v>101747203.03</v>
      </c>
      <c r="KC5" s="322">
        <v>65836425.509999998</v>
      </c>
      <c r="KD5" s="322"/>
      <c r="KE5" s="322">
        <v>101747203.03</v>
      </c>
      <c r="KF5" s="323">
        <v>101747203.03</v>
      </c>
      <c r="KG5" s="324">
        <v>38994130.200000003</v>
      </c>
      <c r="KH5" s="322">
        <v>101747203.03</v>
      </c>
      <c r="KI5" s="322">
        <v>119793402.13</v>
      </c>
      <c r="KJ5" s="322">
        <v>79070304.849999994</v>
      </c>
      <c r="KK5" s="322"/>
      <c r="KL5" s="322">
        <v>122199562.01000001</v>
      </c>
      <c r="KM5" s="322">
        <v>122199562.01000001</v>
      </c>
      <c r="KN5" s="322">
        <v>125325604.2</v>
      </c>
      <c r="KO5" s="322">
        <v>133048027.63</v>
      </c>
      <c r="KP5" s="322">
        <v>133048027.63</v>
      </c>
      <c r="KQ5" s="322">
        <v>86089900.25</v>
      </c>
      <c r="KR5" s="322"/>
      <c r="KS5" s="322">
        <v>133119808.89</v>
      </c>
      <c r="KT5" s="322">
        <v>134358684.72999999</v>
      </c>
      <c r="KU5" s="322">
        <v>139763253.69999999</v>
      </c>
      <c r="KV5" s="322">
        <v>139763253.69999999</v>
      </c>
      <c r="KW5" s="322">
        <v>139763253.69999999</v>
      </c>
      <c r="KX5" s="322">
        <v>90435046.540000007</v>
      </c>
      <c r="KY5" s="322"/>
      <c r="KZ5" s="322">
        <v>140002618.63999999</v>
      </c>
      <c r="LA5" s="322">
        <v>140344568.56</v>
      </c>
      <c r="LB5" s="322">
        <v>140344568.56</v>
      </c>
      <c r="LC5" s="322">
        <v>140344568.56</v>
      </c>
      <c r="LD5" s="322">
        <v>140344568.56</v>
      </c>
      <c r="LE5" s="322">
        <v>91160915.379999995</v>
      </c>
      <c r="LF5" s="322"/>
      <c r="LG5" s="322">
        <v>146289732.69</v>
      </c>
      <c r="LH5" s="322">
        <v>146289732.69</v>
      </c>
      <c r="LI5" s="322">
        <v>146289732.69</v>
      </c>
      <c r="LJ5" s="322">
        <v>146289732.69</v>
      </c>
      <c r="LK5" s="323">
        <v>153122975.00999999</v>
      </c>
      <c r="LL5" s="324">
        <v>107185673.29000001</v>
      </c>
      <c r="LM5" s="322"/>
      <c r="LN5" s="322">
        <v>94323305.510000005</v>
      </c>
      <c r="LO5" s="322">
        <v>165650585.94999999</v>
      </c>
      <c r="LP5" s="322">
        <v>175832348.49000001</v>
      </c>
      <c r="LQ5" s="322">
        <v>176725390.88999999</v>
      </c>
      <c r="LR5" s="322">
        <v>171653936.77000001</v>
      </c>
      <c r="LS5" s="322">
        <v>110632657.18000001</v>
      </c>
      <c r="LT5" s="322"/>
      <c r="LU5" s="322">
        <v>170977742.88999999</v>
      </c>
      <c r="LV5" s="322">
        <v>178288705.58000001</v>
      </c>
      <c r="LW5" s="322">
        <v>179855340.44</v>
      </c>
      <c r="LX5" s="322">
        <v>178931225.66</v>
      </c>
      <c r="LY5" s="322">
        <v>178109790.30000001</v>
      </c>
      <c r="LZ5" s="322">
        <v>115247511.38</v>
      </c>
      <c r="MA5" s="322"/>
      <c r="MB5" s="322">
        <v>178109790.30000001</v>
      </c>
      <c r="MC5" s="322">
        <v>178109790.30000001</v>
      </c>
      <c r="MD5" s="322">
        <v>168679334.21000001</v>
      </c>
      <c r="ME5" s="322">
        <v>165853191.72999999</v>
      </c>
      <c r="MF5" s="322">
        <v>167685503.53999999</v>
      </c>
      <c r="MG5" s="322">
        <v>110385806.78</v>
      </c>
      <c r="MH5" s="322"/>
      <c r="MI5" s="322">
        <v>74786978.629999995</v>
      </c>
      <c r="MJ5" s="322">
        <v>163468555.21000001</v>
      </c>
      <c r="MK5" s="322">
        <v>165091790.21000001</v>
      </c>
      <c r="ML5" s="322">
        <v>164644857.36000001</v>
      </c>
      <c r="MM5" s="322">
        <v>165958102.90000001</v>
      </c>
      <c r="MN5" s="322">
        <v>103608207.45999999</v>
      </c>
      <c r="MO5" s="322"/>
      <c r="MP5" s="324">
        <v>56929939.130000003</v>
      </c>
      <c r="MQ5" s="322">
        <v>151874495.93000001</v>
      </c>
      <c r="MR5" s="322">
        <v>147943059.96000001</v>
      </c>
      <c r="MS5" s="322">
        <v>140735427.34</v>
      </c>
      <c r="MT5" s="322">
        <v>133902185.02</v>
      </c>
      <c r="MU5" s="322">
        <v>78536489.109999999</v>
      </c>
      <c r="MV5" s="322"/>
      <c r="MW5" s="322">
        <v>121374574.08</v>
      </c>
      <c r="MX5" s="322">
        <v>120247584.27</v>
      </c>
      <c r="MY5" s="322">
        <v>122332232.15000001</v>
      </c>
      <c r="MZ5" s="322">
        <v>121523440.08</v>
      </c>
      <c r="NA5" s="322">
        <v>116824100.88</v>
      </c>
      <c r="NB5" s="322">
        <v>75592065.280000001</v>
      </c>
      <c r="NC5" s="322"/>
      <c r="ND5" s="322">
        <v>113958139.44</v>
      </c>
      <c r="NE5" s="322">
        <v>103478843.83</v>
      </c>
      <c r="NF5" s="322">
        <v>103406036.27</v>
      </c>
      <c r="NG5" s="322">
        <v>102119868.45</v>
      </c>
      <c r="NH5" s="322">
        <v>101844261.06</v>
      </c>
      <c r="NI5" s="322">
        <v>64217867.880000003</v>
      </c>
      <c r="NJ5" s="322"/>
      <c r="NK5" s="322">
        <v>94172185.629999995</v>
      </c>
      <c r="NL5" s="322">
        <v>94743148.859999999</v>
      </c>
      <c r="NM5" s="322">
        <v>94743148.859999999</v>
      </c>
      <c r="NN5" s="322">
        <v>94743148.859999999</v>
      </c>
      <c r="NO5" s="322">
        <v>94743148.859999999</v>
      </c>
      <c r="NP5" s="322">
        <v>61304390.450000003</v>
      </c>
      <c r="NQ5" s="322"/>
      <c r="NR5" s="322">
        <v>94743148.859999999</v>
      </c>
      <c r="NS5" s="322">
        <v>82268871.609999999</v>
      </c>
      <c r="NT5" s="323">
        <v>77596361.019999996</v>
      </c>
      <c r="NU5" s="324">
        <v>77596361.019999996</v>
      </c>
      <c r="NV5" s="322">
        <v>77596361.019999996</v>
      </c>
      <c r="NW5" s="322">
        <v>50209410.100000001</v>
      </c>
      <c r="NX5" s="322"/>
      <c r="NY5" s="322">
        <v>77596361.019999996</v>
      </c>
      <c r="NZ5" s="322">
        <v>77542525.079999998</v>
      </c>
      <c r="OA5" s="322">
        <v>22008186.399999999</v>
      </c>
      <c r="OB5" s="322">
        <v>90906285.540000007</v>
      </c>
      <c r="OC5" s="322">
        <v>94434838.680000007</v>
      </c>
      <c r="OD5" s="322">
        <v>61830066.450000003</v>
      </c>
      <c r="OE5" s="322"/>
      <c r="OF5" s="322">
        <v>95327218.469999999</v>
      </c>
      <c r="OG5" s="322">
        <v>95327218.469999999</v>
      </c>
      <c r="OH5" s="322">
        <v>92637677.829999998</v>
      </c>
      <c r="OI5" s="322">
        <v>86182780.269999996</v>
      </c>
      <c r="OJ5" s="322">
        <v>84189130.670000002</v>
      </c>
      <c r="OK5" s="322">
        <v>54303318.719999999</v>
      </c>
      <c r="OL5" s="322"/>
      <c r="OM5" s="322">
        <v>26057683.140000001</v>
      </c>
      <c r="ON5" s="322">
        <v>89628691.599999994</v>
      </c>
      <c r="OO5" s="322">
        <v>95630572.75</v>
      </c>
      <c r="OP5" s="322">
        <v>100143810.7</v>
      </c>
      <c r="OQ5" s="322">
        <v>107391092.20999999</v>
      </c>
      <c r="OR5" s="322">
        <v>71349303.280000001</v>
      </c>
      <c r="OS5" s="322"/>
      <c r="OT5" s="322">
        <v>110267105.05</v>
      </c>
      <c r="OU5" s="322">
        <v>107994251.98999999</v>
      </c>
      <c r="OV5" s="322">
        <v>91178021.219999999</v>
      </c>
      <c r="OW5" s="322">
        <v>89267380.260000005</v>
      </c>
      <c r="OX5" s="322">
        <v>89267380.260000005</v>
      </c>
      <c r="OY5" s="323">
        <v>57772981.789999999</v>
      </c>
      <c r="OZ5" s="324"/>
      <c r="PA5" s="322">
        <v>90049120.170000002</v>
      </c>
      <c r="PB5" s="322">
        <v>90886889.780000001</v>
      </c>
      <c r="PC5" s="322">
        <v>90539210.680000007</v>
      </c>
      <c r="PD5" s="322">
        <v>84796980.340000004</v>
      </c>
      <c r="PE5" s="322">
        <v>96017785.189999998</v>
      </c>
      <c r="PF5" s="322">
        <v>64785692.700000003</v>
      </c>
      <c r="PG5" s="322"/>
      <c r="PH5" s="322">
        <v>98840635.920000002</v>
      </c>
      <c r="PI5" s="322">
        <v>98594690</v>
      </c>
      <c r="PJ5" s="322">
        <v>98594690</v>
      </c>
      <c r="PK5" s="322">
        <v>98912099.109999999</v>
      </c>
      <c r="PL5" s="322">
        <v>98916289.469999999</v>
      </c>
      <c r="PM5" s="322">
        <v>66092411.259999998</v>
      </c>
      <c r="PN5" s="322"/>
      <c r="PO5" s="322">
        <v>101548325.03</v>
      </c>
      <c r="PP5" s="322">
        <v>98858732.140000001</v>
      </c>
      <c r="PQ5" s="322">
        <v>108482716.09</v>
      </c>
      <c r="PR5" s="322">
        <v>117886024.40000001</v>
      </c>
      <c r="PS5" s="322">
        <v>124943358.79000001</v>
      </c>
      <c r="PT5" s="322">
        <v>78027187.790000007</v>
      </c>
      <c r="PU5" s="322"/>
      <c r="PV5" s="322">
        <v>120348700.14</v>
      </c>
      <c r="PW5" s="322">
        <v>148517656.53</v>
      </c>
      <c r="PX5" s="322">
        <v>174675908.13999999</v>
      </c>
      <c r="PY5" s="322">
        <v>210177217.05000001</v>
      </c>
      <c r="PZ5" s="322">
        <v>215868547.38</v>
      </c>
      <c r="QA5" s="322">
        <v>139679648.31</v>
      </c>
      <c r="QB5" s="322"/>
      <c r="QC5" s="323">
        <v>226719175.77000001</v>
      </c>
      <c r="QD5" s="324">
        <v>261232412.28</v>
      </c>
      <c r="QE5" s="322">
        <v>306189523.45999998</v>
      </c>
      <c r="QF5" s="322">
        <v>311049924.05000001</v>
      </c>
      <c r="QG5" s="322">
        <v>311049924.05000001</v>
      </c>
      <c r="QH5" s="322">
        <v>201267597.91999999</v>
      </c>
      <c r="QI5" s="322"/>
      <c r="QJ5" s="322">
        <v>314916377.88</v>
      </c>
      <c r="QK5" s="322">
        <v>328045503.66000003</v>
      </c>
      <c r="QL5" s="322">
        <v>328939355.66000003</v>
      </c>
      <c r="QM5" s="322">
        <v>328573149.55000001</v>
      </c>
      <c r="QN5" s="322">
        <v>328644542.92000002</v>
      </c>
      <c r="QO5" s="322">
        <v>218461794.44</v>
      </c>
      <c r="QP5" s="322"/>
      <c r="QQ5" s="322">
        <v>65116553.009999998</v>
      </c>
      <c r="QR5" s="322">
        <v>373018546.38999999</v>
      </c>
      <c r="QS5" s="322">
        <v>363667397.99000001</v>
      </c>
      <c r="QT5" s="322">
        <v>354884582.82999998</v>
      </c>
      <c r="QU5" s="322">
        <v>355328529.70999998</v>
      </c>
      <c r="QV5" s="322">
        <v>230662357.22999999</v>
      </c>
      <c r="QW5" s="322"/>
      <c r="QX5" s="322">
        <v>367282596.27999997</v>
      </c>
      <c r="QY5" s="322">
        <v>370530160.52999997</v>
      </c>
      <c r="QZ5" s="322">
        <v>370538874.63999999</v>
      </c>
      <c r="RA5" s="322">
        <v>370636267.19999999</v>
      </c>
      <c r="RB5" s="322">
        <v>384634213.95999998</v>
      </c>
      <c r="RC5" s="322">
        <v>250112045.15000001</v>
      </c>
      <c r="RD5" s="322"/>
      <c r="RE5" s="322">
        <v>386536797.01999998</v>
      </c>
      <c r="RF5" s="322">
        <v>386558938.93000001</v>
      </c>
      <c r="RG5" s="322">
        <v>387885697.33999997</v>
      </c>
      <c r="RH5" s="323">
        <v>394789861.88</v>
      </c>
      <c r="RI5" s="324">
        <v>407655984.62</v>
      </c>
      <c r="RJ5" s="322">
        <v>276267349.97000003</v>
      </c>
      <c r="RK5" s="322"/>
      <c r="RL5" s="322">
        <v>123421194.03</v>
      </c>
      <c r="RM5" s="322">
        <v>428271834.5</v>
      </c>
      <c r="RN5" s="322">
        <v>438378570.36000001</v>
      </c>
      <c r="RO5" s="322">
        <v>443960733.60000002</v>
      </c>
      <c r="RP5" s="322">
        <v>443989456.57999998</v>
      </c>
      <c r="RQ5" s="322">
        <v>287497632.06</v>
      </c>
      <c r="RR5" s="322"/>
      <c r="RS5" s="322">
        <v>154158341.08000001</v>
      </c>
      <c r="RT5" s="322">
        <v>444766581.04000002</v>
      </c>
      <c r="RU5" s="322">
        <v>449675678.23000002</v>
      </c>
      <c r="RV5" s="322">
        <v>473859797.16000003</v>
      </c>
      <c r="RW5" s="322">
        <v>476767483.10000002</v>
      </c>
      <c r="RX5" s="322">
        <v>313823729.14999998</v>
      </c>
      <c r="RY5" s="322"/>
      <c r="RZ5" s="322">
        <v>486401295.00999999</v>
      </c>
      <c r="SA5" s="322">
        <v>501414636.91000003</v>
      </c>
      <c r="SB5" s="322">
        <v>506585597.76999998</v>
      </c>
      <c r="SC5" s="322">
        <v>492084924.29000002</v>
      </c>
      <c r="SD5" s="322">
        <v>482615868.25</v>
      </c>
      <c r="SE5" s="322">
        <v>303756795.70999998</v>
      </c>
      <c r="SF5" s="322"/>
      <c r="SG5" s="322">
        <v>438305749.44</v>
      </c>
      <c r="SH5" s="322">
        <v>378371712.47000003</v>
      </c>
      <c r="SI5" s="322">
        <v>258360669.38999999</v>
      </c>
      <c r="SJ5" s="322">
        <v>232152336.44</v>
      </c>
      <c r="SK5" s="322">
        <v>173703490.06999999</v>
      </c>
      <c r="SL5" s="322">
        <v>70368302.530000001</v>
      </c>
      <c r="SM5" s="322"/>
      <c r="SN5" s="322">
        <v>6650000</v>
      </c>
      <c r="SO5" s="322">
        <v>16150000</v>
      </c>
      <c r="SP5" s="322">
        <v>16150000</v>
      </c>
      <c r="SQ5" s="322">
        <v>16150000</v>
      </c>
      <c r="SR5" s="322">
        <v>16150000</v>
      </c>
      <c r="SS5" s="322">
        <v>10450000</v>
      </c>
      <c r="ST5" s="322"/>
      <c r="SU5" s="322">
        <v>16150000</v>
      </c>
      <c r="SV5" s="322">
        <v>16150000</v>
      </c>
      <c r="SW5" s="322">
        <v>16150000</v>
      </c>
      <c r="SX5" s="322">
        <v>16150000</v>
      </c>
      <c r="SY5" s="322">
        <v>16150000</v>
      </c>
      <c r="SZ5" s="322">
        <v>10450000</v>
      </c>
      <c r="TA5" s="322"/>
      <c r="TB5" s="322">
        <v>16150000</v>
      </c>
      <c r="TC5" s="322">
        <v>16150000</v>
      </c>
      <c r="TD5" s="322">
        <v>16150000</v>
      </c>
      <c r="TE5" s="322">
        <v>16150000</v>
      </c>
      <c r="TF5" s="322">
        <v>16150000</v>
      </c>
      <c r="TG5" s="322">
        <v>10450000</v>
      </c>
      <c r="TH5" s="322"/>
      <c r="TI5" s="322">
        <v>16150000</v>
      </c>
      <c r="TJ5" s="322">
        <v>16150000</v>
      </c>
      <c r="TK5" s="322">
        <v>16150000</v>
      </c>
      <c r="TL5" s="322">
        <v>16150000</v>
      </c>
      <c r="TM5" s="322">
        <v>16150000</v>
      </c>
      <c r="TN5" s="322">
        <v>10450000</v>
      </c>
      <c r="TO5" s="322"/>
      <c r="TP5" s="322">
        <v>16150000</v>
      </c>
      <c r="TQ5" s="322">
        <v>8550000</v>
      </c>
    </row>
    <row r="6" spans="2:540" s="326" customFormat="1">
      <c r="B6" s="325"/>
      <c r="C6" s="319" t="s">
        <v>13</v>
      </c>
      <c r="D6" s="320">
        <v>293506659.37</v>
      </c>
      <c r="F6" s="327"/>
      <c r="G6" s="327"/>
      <c r="H6" s="327"/>
      <c r="I6" s="327"/>
      <c r="J6" s="327"/>
      <c r="K6" s="327"/>
      <c r="L6" s="327"/>
      <c r="M6" s="327"/>
      <c r="N6" s="327"/>
      <c r="O6" s="327"/>
      <c r="P6" s="327"/>
      <c r="Q6" s="327"/>
      <c r="R6" s="327"/>
      <c r="S6" s="328"/>
      <c r="T6" s="324"/>
      <c r="U6" s="322"/>
      <c r="V6" s="322"/>
      <c r="W6" s="322"/>
      <c r="X6" s="322"/>
      <c r="Y6" s="322"/>
      <c r="Z6" s="322"/>
      <c r="AA6" s="322"/>
      <c r="AB6" s="322"/>
      <c r="AC6" s="322"/>
      <c r="AD6" s="322"/>
      <c r="AE6" s="322"/>
      <c r="AF6" s="322"/>
      <c r="AG6" s="322"/>
      <c r="AH6" s="322"/>
      <c r="AI6" s="322"/>
      <c r="AJ6" s="322"/>
      <c r="AK6" s="322"/>
      <c r="AL6" s="322"/>
      <c r="AM6" s="322"/>
      <c r="AN6" s="322"/>
      <c r="AO6" s="322"/>
      <c r="AP6" s="322"/>
      <c r="AQ6" s="322"/>
      <c r="AR6" s="322"/>
      <c r="AS6" s="322"/>
      <c r="AT6" s="322"/>
      <c r="AU6" s="322"/>
      <c r="AV6" s="322"/>
      <c r="AW6" s="322"/>
      <c r="AX6" s="323"/>
      <c r="AY6" s="324"/>
      <c r="AZ6" s="322"/>
      <c r="BA6" s="322"/>
      <c r="BB6" s="322"/>
      <c r="BC6" s="322"/>
      <c r="BD6" s="322"/>
      <c r="BE6" s="322"/>
      <c r="BF6" s="322"/>
      <c r="BG6" s="322"/>
      <c r="BH6" s="322"/>
      <c r="BI6" s="322"/>
      <c r="BJ6" s="322"/>
      <c r="BK6" s="322"/>
      <c r="BL6" s="322"/>
      <c r="BM6" s="322"/>
      <c r="BN6" s="322"/>
      <c r="BO6" s="322"/>
      <c r="BP6" s="322"/>
      <c r="BQ6" s="322"/>
      <c r="BR6" s="322"/>
      <c r="BS6" s="322"/>
      <c r="BT6" s="322"/>
      <c r="BU6" s="322"/>
      <c r="BV6" s="322"/>
      <c r="BW6" s="322"/>
      <c r="BX6" s="322"/>
      <c r="BY6" s="322"/>
      <c r="BZ6" s="322"/>
      <c r="CA6" s="322"/>
      <c r="CB6" s="323"/>
      <c r="CC6" s="324"/>
      <c r="CD6" s="322"/>
      <c r="CE6" s="322"/>
      <c r="CF6" s="322"/>
      <c r="CG6" s="322"/>
      <c r="CH6" s="322"/>
      <c r="CI6" s="322"/>
      <c r="CJ6" s="322"/>
      <c r="CK6" s="322"/>
      <c r="CL6" s="322"/>
      <c r="CM6" s="322"/>
      <c r="CN6" s="322"/>
      <c r="CO6" s="322"/>
      <c r="CP6" s="322"/>
      <c r="CQ6" s="322"/>
      <c r="CR6" s="322"/>
      <c r="CS6" s="322"/>
      <c r="CT6" s="322"/>
      <c r="CU6" s="322"/>
      <c r="CV6" s="322"/>
      <c r="CW6" s="322"/>
      <c r="CX6" s="322"/>
      <c r="CY6" s="322"/>
      <c r="CZ6" s="322"/>
      <c r="DA6" s="322"/>
      <c r="DB6" s="322"/>
      <c r="DC6" s="322"/>
      <c r="DD6" s="322"/>
      <c r="DE6" s="322"/>
      <c r="DF6" s="322"/>
      <c r="DG6" s="323"/>
      <c r="DH6" s="324"/>
      <c r="DI6" s="322"/>
      <c r="DJ6" s="322"/>
      <c r="DK6" s="322"/>
      <c r="DL6" s="322"/>
      <c r="DM6" s="322"/>
      <c r="DN6" s="322"/>
      <c r="DO6" s="322"/>
      <c r="DP6" s="322"/>
      <c r="DQ6" s="322"/>
      <c r="DR6" s="322"/>
      <c r="DS6" s="322"/>
      <c r="DT6" s="322"/>
      <c r="DU6" s="322"/>
      <c r="DV6" s="322"/>
      <c r="DW6" s="322"/>
      <c r="DX6" s="322"/>
      <c r="DY6" s="322"/>
      <c r="DZ6" s="322"/>
      <c r="EA6" s="322"/>
      <c r="EB6" s="322"/>
      <c r="EC6" s="322"/>
      <c r="ED6" s="322"/>
      <c r="EE6" s="322"/>
      <c r="EF6" s="322"/>
      <c r="EG6" s="322"/>
      <c r="EH6" s="322"/>
      <c r="EI6" s="322"/>
      <c r="EJ6" s="322"/>
      <c r="EK6" s="323"/>
      <c r="EL6" s="324"/>
      <c r="EM6" s="322"/>
      <c r="EN6" s="322"/>
      <c r="EO6" s="322"/>
      <c r="EP6" s="322"/>
      <c r="EQ6" s="322"/>
      <c r="ER6" s="322"/>
      <c r="ES6" s="322"/>
      <c r="ET6" s="322"/>
      <c r="EU6" s="322"/>
      <c r="EV6" s="322"/>
      <c r="EW6" s="322"/>
      <c r="EX6" s="322"/>
      <c r="EY6" s="322"/>
      <c r="EZ6" s="322"/>
      <c r="FA6" s="322"/>
      <c r="FB6" s="322"/>
      <c r="FC6" s="322"/>
      <c r="FD6" s="322"/>
      <c r="FE6" s="322"/>
      <c r="FF6" s="322"/>
      <c r="FG6" s="322"/>
      <c r="FH6" s="322"/>
      <c r="FI6" s="322"/>
      <c r="FJ6" s="322"/>
      <c r="FK6" s="322"/>
      <c r="FL6" s="322"/>
      <c r="FM6" s="322"/>
      <c r="FN6" s="322"/>
      <c r="FO6" s="322"/>
      <c r="FP6" s="323"/>
      <c r="FQ6" s="324"/>
      <c r="FR6" s="322"/>
      <c r="FS6" s="322"/>
      <c r="FT6" s="322"/>
      <c r="FU6" s="322"/>
      <c r="FV6" s="322"/>
      <c r="FW6" s="322"/>
      <c r="FX6" s="322"/>
      <c r="FY6" s="322"/>
      <c r="FZ6" s="322"/>
      <c r="GA6" s="322"/>
      <c r="GB6" s="322"/>
      <c r="GC6" s="322"/>
      <c r="GD6" s="322"/>
      <c r="GE6" s="322"/>
      <c r="GF6" s="322"/>
      <c r="GG6" s="322"/>
      <c r="GH6" s="322"/>
      <c r="GI6" s="322"/>
      <c r="GJ6" s="322"/>
      <c r="GK6" s="322"/>
      <c r="GL6" s="322"/>
      <c r="GM6" s="322"/>
      <c r="GN6" s="322"/>
      <c r="GO6" s="322"/>
      <c r="GP6" s="322"/>
      <c r="GQ6" s="322"/>
      <c r="GR6" s="322"/>
      <c r="GS6" s="322"/>
      <c r="GT6" s="322"/>
      <c r="GU6" s="323"/>
      <c r="GV6" s="324"/>
      <c r="GW6" s="322"/>
      <c r="GX6" s="322"/>
      <c r="GY6" s="322"/>
      <c r="GZ6" s="322"/>
      <c r="HA6" s="322"/>
      <c r="HB6" s="322"/>
      <c r="HC6" s="322"/>
      <c r="HD6" s="322"/>
      <c r="HE6" s="322"/>
      <c r="HF6" s="322"/>
      <c r="HG6" s="322"/>
      <c r="HH6" s="322"/>
      <c r="HI6" s="322"/>
      <c r="HJ6" s="322"/>
      <c r="HK6" s="322"/>
      <c r="HL6" s="322"/>
      <c r="HM6" s="322"/>
      <c r="HN6" s="322"/>
      <c r="HO6" s="322"/>
      <c r="HP6" s="322"/>
      <c r="HQ6" s="322"/>
      <c r="HR6" s="322"/>
      <c r="HS6" s="322"/>
      <c r="HT6" s="322"/>
      <c r="HU6" s="322"/>
      <c r="HV6" s="322"/>
      <c r="HW6" s="323"/>
      <c r="HX6" s="324"/>
      <c r="HY6" s="322"/>
      <c r="HZ6" s="322"/>
      <c r="IA6" s="322"/>
      <c r="IB6" s="322"/>
      <c r="IC6" s="322"/>
      <c r="ID6" s="322"/>
      <c r="IE6" s="322"/>
      <c r="IF6" s="322"/>
      <c r="IG6" s="322"/>
      <c r="IH6" s="322"/>
      <c r="II6" s="322"/>
      <c r="IJ6" s="322"/>
      <c r="IK6" s="322"/>
      <c r="IL6" s="322"/>
      <c r="IM6" s="322"/>
      <c r="IN6" s="322"/>
      <c r="IO6" s="322"/>
      <c r="IP6" s="322"/>
      <c r="IQ6" s="322"/>
      <c r="IR6" s="322"/>
      <c r="IS6" s="327"/>
      <c r="IT6" s="327"/>
      <c r="IU6" s="327"/>
      <c r="IV6" s="327"/>
      <c r="IW6" s="327"/>
      <c r="IX6" s="327"/>
      <c r="IY6" s="327"/>
      <c r="IZ6" s="327"/>
      <c r="JA6" s="327"/>
      <c r="JB6" s="328"/>
      <c r="JC6" s="329"/>
      <c r="JD6" s="327"/>
      <c r="JE6" s="327"/>
      <c r="JF6" s="327"/>
      <c r="JG6" s="327"/>
      <c r="JH6" s="327"/>
      <c r="JI6" s="327"/>
      <c r="JJ6" s="327"/>
      <c r="JK6" s="327"/>
      <c r="JL6" s="327"/>
      <c r="JM6" s="327"/>
      <c r="JN6" s="327"/>
      <c r="JO6" s="327"/>
      <c r="JP6" s="327"/>
      <c r="JQ6" s="327"/>
      <c r="JR6" s="327"/>
      <c r="JS6" s="327"/>
      <c r="JT6" s="327"/>
      <c r="JU6" s="327"/>
      <c r="JV6" s="327"/>
      <c r="JW6" s="327"/>
      <c r="JX6" s="327"/>
      <c r="JY6" s="327"/>
      <c r="JZ6" s="327"/>
      <c r="KA6" s="327"/>
      <c r="KB6" s="327"/>
      <c r="KC6" s="327"/>
      <c r="KD6" s="327"/>
      <c r="KE6" s="327"/>
      <c r="KF6" s="328"/>
      <c r="KG6" s="329"/>
      <c r="KH6" s="327"/>
      <c r="KI6" s="327"/>
      <c r="KJ6" s="327"/>
      <c r="KK6" s="327"/>
      <c r="KL6" s="327"/>
      <c r="KM6" s="327"/>
      <c r="KN6" s="327"/>
      <c r="KO6" s="327"/>
      <c r="KP6" s="327"/>
      <c r="KQ6" s="327"/>
      <c r="KR6" s="327"/>
      <c r="KS6" s="327"/>
      <c r="KT6" s="327"/>
      <c r="KU6" s="327"/>
      <c r="KV6" s="327"/>
      <c r="KW6" s="327"/>
      <c r="KX6" s="327"/>
      <c r="KY6" s="327"/>
      <c r="KZ6" s="327"/>
      <c r="LA6" s="327"/>
      <c r="LB6" s="327"/>
      <c r="LC6" s="327"/>
      <c r="LD6" s="327"/>
      <c r="LE6" s="327"/>
      <c r="LF6" s="327"/>
      <c r="LG6" s="327"/>
      <c r="LH6" s="327"/>
      <c r="LI6" s="327"/>
      <c r="LJ6" s="327"/>
      <c r="LK6" s="328"/>
      <c r="LL6" s="329"/>
      <c r="LM6" s="327"/>
      <c r="LN6" s="327"/>
      <c r="LO6" s="327"/>
      <c r="LP6" s="327"/>
      <c r="LQ6" s="327"/>
      <c r="LR6" s="327"/>
      <c r="LS6" s="327"/>
      <c r="LT6" s="327"/>
      <c r="LU6" s="327"/>
      <c r="LV6" s="327"/>
      <c r="LW6" s="327"/>
      <c r="LX6" s="327"/>
      <c r="LY6" s="327"/>
      <c r="LZ6" s="327"/>
      <c r="MA6" s="327"/>
      <c r="MB6" s="327"/>
      <c r="MC6" s="327"/>
      <c r="MD6" s="327"/>
      <c r="ME6" s="327"/>
      <c r="MF6" s="327"/>
      <c r="MG6" s="327"/>
      <c r="MH6" s="327"/>
      <c r="MI6" s="327"/>
      <c r="MJ6" s="327"/>
      <c r="MK6" s="327"/>
      <c r="ML6" s="327"/>
      <c r="MM6" s="327"/>
      <c r="MN6" s="327"/>
      <c r="MO6" s="327"/>
      <c r="MP6" s="329"/>
      <c r="MQ6" s="327"/>
      <c r="MR6" s="327"/>
      <c r="MS6" s="327"/>
      <c r="MT6" s="327"/>
      <c r="MU6" s="327"/>
      <c r="MV6" s="327"/>
      <c r="MW6" s="327"/>
      <c r="MX6" s="327"/>
      <c r="MY6" s="327"/>
      <c r="MZ6" s="327"/>
      <c r="NA6" s="327"/>
      <c r="NB6" s="327"/>
      <c r="NC6" s="327"/>
      <c r="ND6" s="327"/>
      <c r="NE6" s="327"/>
      <c r="NF6" s="327"/>
      <c r="NG6" s="327"/>
      <c r="NH6" s="327"/>
      <c r="NI6" s="327"/>
      <c r="NJ6" s="327"/>
      <c r="NK6" s="327"/>
      <c r="NL6" s="327"/>
      <c r="NM6" s="327"/>
      <c r="NN6" s="327"/>
      <c r="NO6" s="327"/>
      <c r="NP6" s="327"/>
      <c r="NQ6" s="327"/>
      <c r="NR6" s="327"/>
      <c r="NS6" s="327"/>
      <c r="NT6" s="328"/>
      <c r="NU6" s="329"/>
      <c r="NV6" s="327"/>
      <c r="NW6" s="327"/>
      <c r="NX6" s="327"/>
      <c r="NY6" s="327"/>
      <c r="NZ6" s="327"/>
      <c r="OA6" s="327"/>
      <c r="OB6" s="327"/>
      <c r="OC6" s="327"/>
      <c r="OD6" s="327"/>
      <c r="OE6" s="327"/>
      <c r="OF6" s="327"/>
      <c r="OG6" s="327"/>
      <c r="OH6" s="327"/>
      <c r="OI6" s="327"/>
      <c r="OJ6" s="327"/>
      <c r="OK6" s="327"/>
      <c r="OL6" s="327"/>
      <c r="OM6" s="327"/>
      <c r="ON6" s="327"/>
      <c r="OO6" s="327"/>
      <c r="OP6" s="327"/>
      <c r="OQ6" s="327"/>
      <c r="OR6" s="327">
        <v>771827.75</v>
      </c>
      <c r="OS6" s="327"/>
      <c r="OT6" s="327">
        <v>1312107.18</v>
      </c>
      <c r="OU6" s="327">
        <v>1312107.18</v>
      </c>
      <c r="OV6" s="327">
        <v>1312107.18</v>
      </c>
      <c r="OW6" s="327">
        <v>1312107.18</v>
      </c>
      <c r="OX6" s="327">
        <v>1312107.18</v>
      </c>
      <c r="OY6" s="328">
        <v>849010.53</v>
      </c>
      <c r="OZ6" s="329"/>
      <c r="PA6" s="327">
        <v>1312107.18</v>
      </c>
      <c r="PB6" s="327">
        <v>1312107.18</v>
      </c>
      <c r="PC6" s="327">
        <v>1312107.18</v>
      </c>
      <c r="PD6" s="327">
        <v>1312107.18</v>
      </c>
      <c r="PE6" s="327">
        <v>1312107.18</v>
      </c>
      <c r="PF6" s="327">
        <v>849010.53</v>
      </c>
      <c r="PG6" s="327"/>
      <c r="PH6" s="327">
        <v>1312107.18</v>
      </c>
      <c r="PI6" s="327">
        <v>1312107.18</v>
      </c>
      <c r="PJ6" s="327">
        <v>2583208.46</v>
      </c>
      <c r="PK6" s="327">
        <v>2974316.55</v>
      </c>
      <c r="PL6" s="327">
        <v>2974316.55</v>
      </c>
      <c r="PM6" s="327">
        <v>1924557.77</v>
      </c>
      <c r="PN6" s="327"/>
      <c r="PO6" s="327">
        <v>2974316.55</v>
      </c>
      <c r="PP6" s="327">
        <v>2974316.55</v>
      </c>
      <c r="PQ6" s="327">
        <v>2974316.55</v>
      </c>
      <c r="PR6" s="327">
        <v>2974316.55</v>
      </c>
      <c r="PS6" s="327">
        <v>2974316.55</v>
      </c>
      <c r="PT6" s="327">
        <v>1924557.77</v>
      </c>
      <c r="PU6" s="327"/>
      <c r="PV6" s="327">
        <v>2974316.55</v>
      </c>
      <c r="PW6" s="327">
        <v>2974316.55</v>
      </c>
      <c r="PX6" s="327">
        <v>2974316.55</v>
      </c>
      <c r="PY6" s="327">
        <v>2974316.55</v>
      </c>
      <c r="PZ6" s="327">
        <v>2974316.55</v>
      </c>
      <c r="QA6" s="327">
        <v>4712561.95</v>
      </c>
      <c r="QB6" s="327"/>
      <c r="QC6" s="328">
        <v>7713923.6500000004</v>
      </c>
      <c r="QD6" s="329">
        <v>7713923.6500000004</v>
      </c>
      <c r="QE6" s="327">
        <v>7713923.6500000004</v>
      </c>
      <c r="QF6" s="327">
        <v>7713923.6500000004</v>
      </c>
      <c r="QG6" s="327">
        <v>7746991.8799999999</v>
      </c>
      <c r="QH6" s="327">
        <v>5015612.4000000004</v>
      </c>
      <c r="QI6" s="327"/>
      <c r="QJ6" s="327">
        <v>7751400.9800000004</v>
      </c>
      <c r="QK6" s="327">
        <v>7751400.9800000004</v>
      </c>
      <c r="QL6" s="327">
        <v>7751400.9800000004</v>
      </c>
      <c r="QM6" s="327">
        <v>8231841.8499999996</v>
      </c>
      <c r="QN6" s="327">
        <v>8334793.46</v>
      </c>
      <c r="QO6" s="327">
        <v>5393101.6500000004</v>
      </c>
      <c r="QP6" s="327"/>
      <c r="QQ6" s="327"/>
      <c r="QR6" s="327">
        <v>8334793.46</v>
      </c>
      <c r="QS6" s="327">
        <v>8334793.46</v>
      </c>
      <c r="QT6" s="327">
        <v>7063692.1799999997</v>
      </c>
      <c r="QU6" s="327">
        <v>6672584.0899999999</v>
      </c>
      <c r="QV6" s="327">
        <v>4317554.41</v>
      </c>
      <c r="QW6" s="327"/>
      <c r="QX6" s="327">
        <v>6672584.0899999999</v>
      </c>
      <c r="QY6" s="327">
        <v>6672584.0899999999</v>
      </c>
      <c r="QZ6" s="327">
        <v>6672584.0899999999</v>
      </c>
      <c r="RA6" s="327">
        <v>6672584.0899999999</v>
      </c>
      <c r="RB6" s="327">
        <v>6672584.0899999999</v>
      </c>
      <c r="RC6" s="327">
        <v>4317554.41</v>
      </c>
      <c r="RD6" s="327"/>
      <c r="RE6" s="327">
        <v>6672584.0899999999</v>
      </c>
      <c r="RF6" s="327">
        <v>6648334.0499999998</v>
      </c>
      <c r="RG6" s="327">
        <v>6635106.7599999998</v>
      </c>
      <c r="RH6" s="328">
        <v>6635106.7599999998</v>
      </c>
      <c r="RI6" s="329">
        <v>6635106.7599999998</v>
      </c>
      <c r="RJ6" s="327">
        <v>4293304.37</v>
      </c>
      <c r="RK6" s="327"/>
      <c r="RL6" s="327"/>
      <c r="RM6" s="327">
        <v>4142113.22</v>
      </c>
      <c r="RN6" s="327">
        <v>2397017.7400000002</v>
      </c>
      <c r="RO6" s="327">
        <v>2397017.7400000002</v>
      </c>
      <c r="RP6" s="327">
        <v>2397017.7400000002</v>
      </c>
      <c r="RQ6" s="327">
        <v>1551011.48</v>
      </c>
      <c r="RR6" s="327"/>
      <c r="RS6" s="327"/>
      <c r="RT6" s="327">
        <v>1716270.09</v>
      </c>
      <c r="RU6" s="327">
        <v>1111161.06</v>
      </c>
      <c r="RV6" s="327">
        <v>1111161.06</v>
      </c>
      <c r="RW6" s="327">
        <v>1111161.06</v>
      </c>
      <c r="RX6" s="327">
        <v>718986.57</v>
      </c>
      <c r="RY6" s="327"/>
      <c r="RZ6" s="327">
        <v>1111161.06</v>
      </c>
      <c r="SA6" s="327">
        <v>1111161.06</v>
      </c>
      <c r="SB6" s="327">
        <v>1111161.06</v>
      </c>
      <c r="SC6" s="327">
        <v>1111161.06</v>
      </c>
      <c r="SD6" s="327">
        <v>1111161.06</v>
      </c>
      <c r="SE6" s="327">
        <v>718986.57</v>
      </c>
      <c r="SF6" s="327"/>
      <c r="SG6" s="327">
        <v>1111161.06</v>
      </c>
      <c r="SH6" s="327">
        <v>1111161.06</v>
      </c>
      <c r="SI6" s="327">
        <v>1111161.06</v>
      </c>
      <c r="SJ6" s="327">
        <v>1111161.06</v>
      </c>
      <c r="SK6" s="327">
        <v>326812.08</v>
      </c>
      <c r="SL6" s="327"/>
      <c r="SM6" s="327"/>
      <c r="SN6" s="327"/>
      <c r="SO6" s="327"/>
      <c r="SP6" s="327"/>
      <c r="SQ6" s="327"/>
      <c r="SR6" s="327"/>
      <c r="SS6" s="327"/>
      <c r="ST6" s="327"/>
      <c r="SU6" s="327"/>
      <c r="SV6" s="327"/>
      <c r="SW6" s="327"/>
      <c r="SX6" s="327"/>
      <c r="SY6" s="327"/>
      <c r="SZ6" s="327"/>
      <c r="TA6" s="327"/>
      <c r="TB6" s="327"/>
      <c r="TC6" s="327"/>
      <c r="TD6" s="327"/>
      <c r="TE6" s="327"/>
      <c r="TF6" s="327"/>
      <c r="TG6" s="327"/>
      <c r="TH6" s="327"/>
      <c r="TI6" s="327"/>
      <c r="TJ6" s="327"/>
      <c r="TK6" s="327"/>
      <c r="TL6" s="327"/>
      <c r="TM6" s="327"/>
      <c r="TN6" s="327"/>
      <c r="TO6" s="327"/>
      <c r="TP6" s="327"/>
      <c r="TQ6" s="327"/>
    </row>
    <row r="7" spans="2:540" s="326" customFormat="1">
      <c r="B7" s="325"/>
      <c r="C7" s="319" t="s">
        <v>14</v>
      </c>
      <c r="D7" s="320">
        <v>1492514804.8099999</v>
      </c>
      <c r="F7" s="327"/>
      <c r="G7" s="327"/>
      <c r="H7" s="327"/>
      <c r="I7" s="327"/>
      <c r="J7" s="327"/>
      <c r="K7" s="327"/>
      <c r="L7" s="327"/>
      <c r="M7" s="327"/>
      <c r="N7" s="327"/>
      <c r="O7" s="327"/>
      <c r="P7" s="327"/>
      <c r="Q7" s="327"/>
      <c r="R7" s="327"/>
      <c r="S7" s="328"/>
      <c r="T7" s="324"/>
      <c r="U7" s="322"/>
      <c r="V7" s="322"/>
      <c r="W7" s="322"/>
      <c r="X7" s="322"/>
      <c r="Y7" s="322"/>
      <c r="Z7" s="322"/>
      <c r="AA7" s="322"/>
      <c r="AB7" s="322"/>
      <c r="AC7" s="322"/>
      <c r="AD7" s="322"/>
      <c r="AE7" s="322"/>
      <c r="AF7" s="322"/>
      <c r="AG7" s="322"/>
      <c r="AH7" s="322"/>
      <c r="AI7" s="322"/>
      <c r="AJ7" s="322"/>
      <c r="AK7" s="322"/>
      <c r="AL7" s="322"/>
      <c r="AM7" s="322"/>
      <c r="AN7" s="322"/>
      <c r="AO7" s="322"/>
      <c r="AP7" s="322"/>
      <c r="AQ7" s="322"/>
      <c r="AR7" s="322"/>
      <c r="AS7" s="322"/>
      <c r="AT7" s="322"/>
      <c r="AU7" s="322"/>
      <c r="AV7" s="322"/>
      <c r="AW7" s="322"/>
      <c r="AX7" s="323"/>
      <c r="AY7" s="324"/>
      <c r="AZ7" s="322"/>
      <c r="BA7" s="322"/>
      <c r="BB7" s="322"/>
      <c r="BC7" s="322"/>
      <c r="BD7" s="322"/>
      <c r="BE7" s="322"/>
      <c r="BF7" s="322"/>
      <c r="BG7" s="322"/>
      <c r="BH7" s="322"/>
      <c r="BI7" s="322"/>
      <c r="BJ7" s="322"/>
      <c r="BK7" s="322"/>
      <c r="BL7" s="322"/>
      <c r="BM7" s="322"/>
      <c r="BN7" s="322"/>
      <c r="BO7" s="322"/>
      <c r="BP7" s="322"/>
      <c r="BQ7" s="322"/>
      <c r="BR7" s="322"/>
      <c r="BS7" s="322"/>
      <c r="BT7" s="322"/>
      <c r="BU7" s="322"/>
      <c r="BV7" s="322"/>
      <c r="BW7" s="322"/>
      <c r="BX7" s="322"/>
      <c r="BY7" s="322"/>
      <c r="BZ7" s="322"/>
      <c r="CA7" s="322"/>
      <c r="CB7" s="323"/>
      <c r="CC7" s="324"/>
      <c r="CD7" s="322"/>
      <c r="CE7" s="322"/>
      <c r="CF7" s="322"/>
      <c r="CG7" s="322"/>
      <c r="CH7" s="322"/>
      <c r="CI7" s="322"/>
      <c r="CJ7" s="322"/>
      <c r="CK7" s="322"/>
      <c r="CL7" s="322"/>
      <c r="CM7" s="322"/>
      <c r="CN7" s="322"/>
      <c r="CO7" s="322"/>
      <c r="CP7" s="322"/>
      <c r="CQ7" s="322"/>
      <c r="CR7" s="322"/>
      <c r="CS7" s="322"/>
      <c r="CT7" s="322"/>
      <c r="CU7" s="322"/>
      <c r="CV7" s="322"/>
      <c r="CW7" s="322"/>
      <c r="CX7" s="322"/>
      <c r="CY7" s="322"/>
      <c r="CZ7" s="322"/>
      <c r="DA7" s="322"/>
      <c r="DB7" s="322"/>
      <c r="DC7" s="322"/>
      <c r="DD7" s="322"/>
      <c r="DE7" s="322"/>
      <c r="DF7" s="322"/>
      <c r="DG7" s="323"/>
      <c r="DH7" s="324"/>
      <c r="DI7" s="322"/>
      <c r="DJ7" s="322"/>
      <c r="DK7" s="322"/>
      <c r="DL7" s="322"/>
      <c r="DM7" s="322"/>
      <c r="DN7" s="322"/>
      <c r="DO7" s="322"/>
      <c r="DP7" s="322"/>
      <c r="DQ7" s="322"/>
      <c r="DR7" s="322"/>
      <c r="DS7" s="322"/>
      <c r="DT7" s="322"/>
      <c r="DU7" s="322"/>
      <c r="DV7" s="322"/>
      <c r="DW7" s="322"/>
      <c r="DX7" s="322"/>
      <c r="DY7" s="322"/>
      <c r="DZ7" s="322"/>
      <c r="EA7" s="322"/>
      <c r="EB7" s="322"/>
      <c r="EC7" s="322"/>
      <c r="ED7" s="322"/>
      <c r="EE7" s="322"/>
      <c r="EF7" s="322"/>
      <c r="EG7" s="322"/>
      <c r="EH7" s="322"/>
      <c r="EI7" s="322"/>
      <c r="EJ7" s="322"/>
      <c r="EK7" s="323"/>
      <c r="EL7" s="324"/>
      <c r="EM7" s="322"/>
      <c r="EN7" s="322"/>
      <c r="EO7" s="322"/>
      <c r="EP7" s="322"/>
      <c r="EQ7" s="322"/>
      <c r="ER7" s="322"/>
      <c r="ES7" s="322"/>
      <c r="ET7" s="322"/>
      <c r="EU7" s="322"/>
      <c r="EV7" s="322"/>
      <c r="EW7" s="322"/>
      <c r="EX7" s="322"/>
      <c r="EY7" s="322"/>
      <c r="EZ7" s="322"/>
      <c r="FA7" s="322"/>
      <c r="FB7" s="322"/>
      <c r="FC7" s="322"/>
      <c r="FD7" s="322"/>
      <c r="FE7" s="322"/>
      <c r="FF7" s="322"/>
      <c r="FG7" s="322"/>
      <c r="FH7" s="322"/>
      <c r="FI7" s="322"/>
      <c r="FJ7" s="322"/>
      <c r="FK7" s="322"/>
      <c r="FL7" s="322"/>
      <c r="FM7" s="322"/>
      <c r="FN7" s="322"/>
      <c r="FO7" s="322"/>
      <c r="FP7" s="323"/>
      <c r="FQ7" s="324"/>
      <c r="FR7" s="322"/>
      <c r="FS7" s="322"/>
      <c r="FT7" s="322"/>
      <c r="FU7" s="322"/>
      <c r="FV7" s="322"/>
      <c r="FW7" s="322"/>
      <c r="FX7" s="322"/>
      <c r="FY7" s="322"/>
      <c r="FZ7" s="322"/>
      <c r="GA7" s="322"/>
      <c r="GB7" s="322"/>
      <c r="GC7" s="322"/>
      <c r="GD7" s="322"/>
      <c r="GE7" s="322"/>
      <c r="GF7" s="322"/>
      <c r="GG7" s="322"/>
      <c r="GH7" s="322"/>
      <c r="GI7" s="322"/>
      <c r="GJ7" s="322"/>
      <c r="GK7" s="322"/>
      <c r="GL7" s="322"/>
      <c r="GM7" s="322"/>
      <c r="GN7" s="322"/>
      <c r="GO7" s="322"/>
      <c r="GP7" s="322"/>
      <c r="GQ7" s="322"/>
      <c r="GR7" s="322"/>
      <c r="GS7" s="322"/>
      <c r="GT7" s="322"/>
      <c r="GU7" s="323"/>
      <c r="GV7" s="324"/>
      <c r="GW7" s="322"/>
      <c r="GX7" s="322"/>
      <c r="GY7" s="322"/>
      <c r="GZ7" s="322"/>
      <c r="HA7" s="322"/>
      <c r="HB7" s="322"/>
      <c r="HC7" s="322"/>
      <c r="HD7" s="322"/>
      <c r="HE7" s="322"/>
      <c r="HF7" s="322"/>
      <c r="HG7" s="322"/>
      <c r="HH7" s="322"/>
      <c r="HI7" s="322"/>
      <c r="HJ7" s="322"/>
      <c r="HK7" s="322"/>
      <c r="HL7" s="322"/>
      <c r="HM7" s="322"/>
      <c r="HN7" s="322"/>
      <c r="HO7" s="322"/>
      <c r="HP7" s="322"/>
      <c r="HQ7" s="322"/>
      <c r="HR7" s="322"/>
      <c r="HS7" s="322"/>
      <c r="HT7" s="322"/>
      <c r="HU7" s="322"/>
      <c r="HV7" s="322"/>
      <c r="HW7" s="323"/>
      <c r="HX7" s="324"/>
      <c r="HY7" s="322"/>
      <c r="HZ7" s="322"/>
      <c r="IA7" s="322"/>
      <c r="IB7" s="322"/>
      <c r="IC7" s="322"/>
      <c r="ID7" s="322"/>
      <c r="IE7" s="322"/>
      <c r="IF7" s="322"/>
      <c r="IG7" s="322"/>
      <c r="IH7" s="322"/>
      <c r="II7" s="322"/>
      <c r="IJ7" s="322"/>
      <c r="IK7" s="322"/>
      <c r="IL7" s="322"/>
      <c r="IM7" s="322"/>
      <c r="IN7" s="322"/>
      <c r="IO7" s="322">
        <v>4855814</v>
      </c>
      <c r="IP7" s="322">
        <v>7504439.8200000003</v>
      </c>
      <c r="IQ7" s="322">
        <v>7504439.8200000003</v>
      </c>
      <c r="IR7" s="322">
        <v>7504439.8200000003</v>
      </c>
      <c r="IS7" s="327">
        <v>7504439.8200000003</v>
      </c>
      <c r="IT7" s="327">
        <v>4855814</v>
      </c>
      <c r="IU7" s="327"/>
      <c r="IV7" s="327"/>
      <c r="IW7" s="327">
        <v>7504439.8200000003</v>
      </c>
      <c r="IX7" s="327">
        <v>7504439.8200000003</v>
      </c>
      <c r="IY7" s="327">
        <v>7504439.8200000003</v>
      </c>
      <c r="IZ7" s="327">
        <v>7504439.8200000003</v>
      </c>
      <c r="JA7" s="327">
        <v>4855814</v>
      </c>
      <c r="JB7" s="328"/>
      <c r="JC7" s="329">
        <v>7504439.8200000003</v>
      </c>
      <c r="JD7" s="327">
        <v>7504439.8200000003</v>
      </c>
      <c r="JE7" s="327">
        <v>7504439.8200000003</v>
      </c>
      <c r="JF7" s="327">
        <v>7504439.8200000003</v>
      </c>
      <c r="JG7" s="327">
        <v>6418951.0499999998</v>
      </c>
      <c r="JH7" s="327">
        <v>4002929.96</v>
      </c>
      <c r="JI7" s="327"/>
      <c r="JJ7" s="327">
        <v>6186346.3099999996</v>
      </c>
      <c r="JK7" s="327">
        <v>6186346.3099999996</v>
      </c>
      <c r="JL7" s="327">
        <v>6186346.3099999996</v>
      </c>
      <c r="JM7" s="327">
        <v>12409425.4</v>
      </c>
      <c r="JN7" s="327">
        <v>14324218.949999999</v>
      </c>
      <c r="JO7" s="327">
        <v>9268612.2699999996</v>
      </c>
      <c r="JP7" s="327"/>
      <c r="JQ7" s="327">
        <v>14324218.949999999</v>
      </c>
      <c r="JR7" s="327">
        <v>14324218.949999999</v>
      </c>
      <c r="JS7" s="327">
        <v>14324218.949999999</v>
      </c>
      <c r="JT7" s="327"/>
      <c r="JU7" s="327"/>
      <c r="JV7" s="327">
        <v>9268612.2699999996</v>
      </c>
      <c r="JW7" s="327"/>
      <c r="JX7" s="327">
        <v>14324218.949999999</v>
      </c>
      <c r="JY7" s="327">
        <v>14324218.949999999</v>
      </c>
      <c r="JZ7" s="327">
        <v>14324218.949999999</v>
      </c>
      <c r="KA7" s="327">
        <v>14324218.949999999</v>
      </c>
      <c r="KB7" s="327">
        <v>14324218.949999999</v>
      </c>
      <c r="KC7" s="327">
        <v>9268612.2699999996</v>
      </c>
      <c r="KD7" s="327"/>
      <c r="KE7" s="327">
        <v>14324218.949999999</v>
      </c>
      <c r="KF7" s="328">
        <v>14324218.949999999</v>
      </c>
      <c r="KG7" s="329"/>
      <c r="KH7" s="327">
        <v>14324218.949999999</v>
      </c>
      <c r="KI7" s="327">
        <v>14324218.949999999</v>
      </c>
      <c r="KJ7" s="327">
        <v>9268612.2699999996</v>
      </c>
      <c r="KK7" s="327"/>
      <c r="KL7" s="327">
        <v>14324218.949999999</v>
      </c>
      <c r="KM7" s="327">
        <v>14324218.949999999</v>
      </c>
      <c r="KN7" s="327">
        <v>14324218.949999999</v>
      </c>
      <c r="KO7" s="327">
        <v>14324218.949999999</v>
      </c>
      <c r="KP7" s="327">
        <v>14324218.949999999</v>
      </c>
      <c r="KQ7" s="327">
        <v>9268612.2699999996</v>
      </c>
      <c r="KR7" s="327"/>
      <c r="KS7" s="327">
        <v>14324218.949999999</v>
      </c>
      <c r="KT7" s="327">
        <v>14324218.949999999</v>
      </c>
      <c r="KU7" s="327">
        <v>14324218.949999999</v>
      </c>
      <c r="KV7" s="327">
        <v>14324218.949999999</v>
      </c>
      <c r="KW7" s="327">
        <v>14324218.949999999</v>
      </c>
      <c r="KX7" s="327">
        <v>9268612.2699999996</v>
      </c>
      <c r="KY7" s="327"/>
      <c r="KZ7" s="327">
        <v>8426011.1400000006</v>
      </c>
      <c r="LA7" s="327"/>
      <c r="LB7" s="327"/>
      <c r="LC7" s="327"/>
      <c r="LD7" s="327"/>
      <c r="LE7" s="327"/>
      <c r="LF7" s="327"/>
      <c r="LG7" s="327"/>
      <c r="LH7" s="327"/>
      <c r="LI7" s="327"/>
      <c r="LJ7" s="327"/>
      <c r="LK7" s="328"/>
      <c r="LL7" s="329"/>
      <c r="LM7" s="327"/>
      <c r="LN7" s="327"/>
      <c r="LO7" s="327"/>
      <c r="LP7" s="327"/>
      <c r="LQ7" s="327"/>
      <c r="LR7" s="327"/>
      <c r="LS7" s="327"/>
      <c r="LT7" s="327"/>
      <c r="LU7" s="327"/>
      <c r="LV7" s="327"/>
      <c r="LW7" s="327"/>
      <c r="LX7" s="327"/>
      <c r="LY7" s="327"/>
      <c r="LZ7" s="327"/>
      <c r="MA7" s="327"/>
      <c r="MB7" s="327"/>
      <c r="MC7" s="327"/>
      <c r="MD7" s="327"/>
      <c r="ME7" s="327"/>
      <c r="MF7" s="327"/>
      <c r="MG7" s="327"/>
      <c r="MH7" s="327"/>
      <c r="MI7" s="327"/>
      <c r="MJ7" s="327"/>
      <c r="MK7" s="327"/>
      <c r="ML7" s="327"/>
      <c r="MM7" s="327"/>
      <c r="MN7" s="327"/>
      <c r="MO7" s="327"/>
      <c r="MP7" s="329"/>
      <c r="MQ7" s="327"/>
      <c r="MR7" s="327"/>
      <c r="MS7" s="327"/>
      <c r="MT7" s="327"/>
      <c r="MU7" s="327"/>
      <c r="MV7" s="327"/>
      <c r="MW7" s="327"/>
      <c r="MX7" s="327"/>
      <c r="MY7" s="327"/>
      <c r="MZ7" s="327"/>
      <c r="NA7" s="327"/>
      <c r="NB7" s="327"/>
      <c r="NC7" s="327"/>
      <c r="ND7" s="327"/>
      <c r="NE7" s="327"/>
      <c r="NF7" s="327"/>
      <c r="NG7" s="327"/>
      <c r="NH7" s="327"/>
      <c r="NI7" s="327"/>
      <c r="NJ7" s="327"/>
      <c r="NK7" s="327"/>
      <c r="NL7" s="327"/>
      <c r="NM7" s="327"/>
      <c r="NN7" s="327"/>
      <c r="NO7" s="327"/>
      <c r="NP7" s="327"/>
      <c r="NQ7" s="327"/>
      <c r="NR7" s="327"/>
      <c r="NS7" s="327"/>
      <c r="NT7" s="328"/>
      <c r="NU7" s="329">
        <v>4244468.29</v>
      </c>
      <c r="NV7" s="327">
        <v>10307994.41</v>
      </c>
      <c r="NW7" s="327">
        <v>6669878.7400000002</v>
      </c>
      <c r="NX7" s="327"/>
      <c r="NY7" s="327">
        <v>10307994.41</v>
      </c>
      <c r="NZ7" s="327">
        <v>10307994.41</v>
      </c>
      <c r="OA7" s="327"/>
      <c r="OB7" s="327">
        <v>10307994.41</v>
      </c>
      <c r="OC7" s="327">
        <v>10307994.41</v>
      </c>
      <c r="OD7" s="327">
        <v>6669878.7400000002</v>
      </c>
      <c r="OE7" s="327"/>
      <c r="OF7" s="327">
        <v>10307994.41</v>
      </c>
      <c r="OG7" s="327">
        <v>10307994.41</v>
      </c>
      <c r="OH7" s="327">
        <v>10307994.41</v>
      </c>
      <c r="OI7" s="327">
        <v>10307994.41</v>
      </c>
      <c r="OJ7" s="327">
        <v>10307994.41</v>
      </c>
      <c r="OK7" s="327">
        <v>6669878.7400000002</v>
      </c>
      <c r="OL7" s="327"/>
      <c r="OM7" s="327"/>
      <c r="ON7" s="327">
        <v>10307994.41</v>
      </c>
      <c r="OO7" s="327">
        <v>10307994.41</v>
      </c>
      <c r="OP7" s="327">
        <v>10307994.41</v>
      </c>
      <c r="OQ7" s="327">
        <v>10307994.41</v>
      </c>
      <c r="OR7" s="327">
        <v>6669878.7400000002</v>
      </c>
      <c r="OS7" s="327"/>
      <c r="OT7" s="327">
        <v>10307994.41</v>
      </c>
      <c r="OU7" s="327">
        <v>10307994.41</v>
      </c>
      <c r="OV7" s="327">
        <v>10307994.41</v>
      </c>
      <c r="OW7" s="327">
        <v>10307994.41</v>
      </c>
      <c r="OX7" s="327">
        <v>10307994.41</v>
      </c>
      <c r="OY7" s="328">
        <v>6669878.7400000002</v>
      </c>
      <c r="OZ7" s="329"/>
      <c r="PA7" s="327">
        <v>10307994.41</v>
      </c>
      <c r="PB7" s="327">
        <v>10307994.41</v>
      </c>
      <c r="PC7" s="327">
        <v>10307994.41</v>
      </c>
      <c r="PD7" s="327">
        <v>10307994.41</v>
      </c>
      <c r="PE7" s="327">
        <v>10307994.41</v>
      </c>
      <c r="PF7" s="327">
        <v>6669878.7400000002</v>
      </c>
      <c r="PG7" s="327"/>
      <c r="PH7" s="327">
        <v>10307994.41</v>
      </c>
      <c r="PI7" s="327">
        <v>10307994.41</v>
      </c>
      <c r="PJ7" s="327">
        <v>10307994.41</v>
      </c>
      <c r="PK7" s="327">
        <v>10307994.41</v>
      </c>
      <c r="PL7" s="327">
        <v>10307994.41</v>
      </c>
      <c r="PM7" s="327">
        <v>6669878.7400000002</v>
      </c>
      <c r="PN7" s="327"/>
      <c r="PO7" s="327">
        <v>10307994.41</v>
      </c>
      <c r="PP7" s="327">
        <v>10307994.41</v>
      </c>
      <c r="PQ7" s="327">
        <v>10307994.41</v>
      </c>
      <c r="PR7" s="327">
        <v>18209563.82</v>
      </c>
      <c r="PS7" s="327">
        <v>37173330.390000001</v>
      </c>
      <c r="PT7" s="327">
        <v>24053331.43</v>
      </c>
      <c r="PU7" s="327"/>
      <c r="PV7" s="327">
        <v>37173330.390000001</v>
      </c>
      <c r="PW7" s="327">
        <v>37173330.390000001</v>
      </c>
      <c r="PX7" s="327">
        <v>37173330.390000001</v>
      </c>
      <c r="PY7" s="327">
        <v>37173330.390000001</v>
      </c>
      <c r="PZ7" s="327">
        <v>37173330.390000001</v>
      </c>
      <c r="QA7" s="327">
        <v>24053331.43</v>
      </c>
      <c r="QB7" s="327"/>
      <c r="QC7" s="328">
        <v>37173330.390000001</v>
      </c>
      <c r="QD7" s="329">
        <v>37173330.390000001</v>
      </c>
      <c r="QE7" s="327">
        <v>37173330.390000001</v>
      </c>
      <c r="QF7" s="327">
        <v>37173330.390000001</v>
      </c>
      <c r="QG7" s="327">
        <v>37173330.390000001</v>
      </c>
      <c r="QH7" s="327">
        <v>24053331.43</v>
      </c>
      <c r="QI7" s="327"/>
      <c r="QJ7" s="327">
        <v>32967261.530000001</v>
      </c>
      <c r="QK7" s="327">
        <v>1421745.02</v>
      </c>
      <c r="QL7" s="327">
        <v>1421745.02</v>
      </c>
      <c r="QM7" s="327">
        <v>1421745.02</v>
      </c>
      <c r="QN7" s="327">
        <v>1421745.02</v>
      </c>
      <c r="QO7" s="327">
        <v>919952.66</v>
      </c>
      <c r="QP7" s="327"/>
      <c r="QQ7" s="327"/>
      <c r="QR7" s="327">
        <v>1421745.02</v>
      </c>
      <c r="QS7" s="327">
        <v>1421745.02</v>
      </c>
      <c r="QT7" s="327">
        <v>1421745.02</v>
      </c>
      <c r="QU7" s="327">
        <v>1421745.02</v>
      </c>
      <c r="QV7" s="327">
        <v>919952.66</v>
      </c>
      <c r="QW7" s="327"/>
      <c r="QX7" s="327">
        <v>1421745.02</v>
      </c>
      <c r="QY7" s="327">
        <v>1421745.02</v>
      </c>
      <c r="QZ7" s="327">
        <v>1421745.02</v>
      </c>
      <c r="RA7" s="327">
        <v>1421745.02</v>
      </c>
      <c r="RB7" s="327">
        <v>1421745.02</v>
      </c>
      <c r="RC7" s="327">
        <v>919952.66</v>
      </c>
      <c r="RD7" s="327"/>
      <c r="RE7" s="327">
        <v>1421745.02</v>
      </c>
      <c r="RF7" s="327">
        <v>1421745.02</v>
      </c>
      <c r="RG7" s="327">
        <v>1421745.02</v>
      </c>
      <c r="RH7" s="328">
        <v>1421745.02</v>
      </c>
      <c r="RI7" s="329">
        <v>1421745.02</v>
      </c>
      <c r="RJ7" s="327">
        <v>919952.66</v>
      </c>
      <c r="RK7" s="327"/>
      <c r="RL7" s="327"/>
      <c r="RM7" s="327">
        <v>1421745.02</v>
      </c>
      <c r="RN7" s="327">
        <v>1421745.02</v>
      </c>
      <c r="RO7" s="327">
        <v>1421745.02</v>
      </c>
      <c r="RP7" s="327">
        <v>1421745.02</v>
      </c>
      <c r="RQ7" s="327">
        <v>919952.66</v>
      </c>
      <c r="RR7" s="327"/>
      <c r="RS7" s="327"/>
      <c r="RT7" s="327">
        <v>1421745.02</v>
      </c>
      <c r="RU7" s="327">
        <v>1421745.02</v>
      </c>
      <c r="RV7" s="327">
        <v>1254480.8999999999</v>
      </c>
      <c r="RW7" s="327"/>
      <c r="RX7" s="327"/>
      <c r="RY7" s="327"/>
      <c r="RZ7" s="327"/>
      <c r="SA7" s="327"/>
      <c r="SB7" s="327"/>
      <c r="SC7" s="327"/>
      <c r="SD7" s="327"/>
      <c r="SE7" s="327"/>
      <c r="SF7" s="327"/>
      <c r="SG7" s="327"/>
      <c r="SH7" s="327"/>
      <c r="SI7" s="327"/>
      <c r="SJ7" s="327"/>
      <c r="SK7" s="327"/>
      <c r="SL7" s="327"/>
      <c r="SM7" s="327"/>
      <c r="SN7" s="327"/>
      <c r="SO7" s="327"/>
      <c r="SP7" s="327"/>
      <c r="SQ7" s="327"/>
      <c r="SR7" s="327"/>
      <c r="SS7" s="327"/>
      <c r="ST7" s="327"/>
      <c r="SU7" s="327"/>
      <c r="SV7" s="327"/>
      <c r="SW7" s="327"/>
      <c r="SX7" s="327"/>
      <c r="SY7" s="327"/>
      <c r="SZ7" s="327"/>
      <c r="TA7" s="327"/>
      <c r="TB7" s="327"/>
      <c r="TC7" s="327"/>
      <c r="TD7" s="327"/>
      <c r="TE7" s="327"/>
      <c r="TF7" s="327"/>
      <c r="TG7" s="327"/>
      <c r="TH7" s="327"/>
      <c r="TI7" s="327"/>
      <c r="TJ7" s="327"/>
      <c r="TK7" s="327"/>
      <c r="TL7" s="327"/>
      <c r="TM7" s="327"/>
      <c r="TN7" s="327"/>
      <c r="TO7" s="327"/>
      <c r="TP7" s="327"/>
      <c r="TQ7" s="327"/>
    </row>
    <row r="8" spans="2:540" s="326" customFormat="1">
      <c r="B8" s="325"/>
      <c r="C8" s="319" t="s">
        <v>15</v>
      </c>
      <c r="D8" s="320">
        <v>12245973138.33</v>
      </c>
      <c r="F8" s="327"/>
      <c r="G8" s="327"/>
      <c r="H8" s="327"/>
      <c r="I8" s="327"/>
      <c r="J8" s="327"/>
      <c r="K8" s="327"/>
      <c r="L8" s="327"/>
      <c r="M8" s="327"/>
      <c r="N8" s="327"/>
      <c r="O8" s="327"/>
      <c r="P8" s="327"/>
      <c r="Q8" s="327"/>
      <c r="R8" s="327"/>
      <c r="S8" s="328"/>
      <c r="T8" s="324"/>
      <c r="U8" s="322"/>
      <c r="V8" s="322"/>
      <c r="W8" s="322"/>
      <c r="X8" s="322"/>
      <c r="Y8" s="322"/>
      <c r="Z8" s="322"/>
      <c r="AA8" s="322"/>
      <c r="AB8" s="322"/>
      <c r="AC8" s="322"/>
      <c r="AD8" s="322"/>
      <c r="AE8" s="322"/>
      <c r="AF8" s="322"/>
      <c r="AG8" s="322"/>
      <c r="AH8" s="322"/>
      <c r="AI8" s="322"/>
      <c r="AJ8" s="322"/>
      <c r="AK8" s="322"/>
      <c r="AL8" s="322"/>
      <c r="AM8" s="322"/>
      <c r="AN8" s="322"/>
      <c r="AO8" s="322"/>
      <c r="AP8" s="322"/>
      <c r="AQ8" s="322"/>
      <c r="AR8" s="322"/>
      <c r="AS8" s="322"/>
      <c r="AT8" s="322"/>
      <c r="AU8" s="322"/>
      <c r="AV8" s="322"/>
      <c r="AW8" s="322"/>
      <c r="AX8" s="323"/>
      <c r="AY8" s="324"/>
      <c r="AZ8" s="322"/>
      <c r="BA8" s="322"/>
      <c r="BB8" s="322"/>
      <c r="BC8" s="322"/>
      <c r="BD8" s="322"/>
      <c r="BE8" s="322"/>
      <c r="BF8" s="322"/>
      <c r="BG8" s="322"/>
      <c r="BH8" s="322"/>
      <c r="BI8" s="322"/>
      <c r="BJ8" s="322"/>
      <c r="BK8" s="322"/>
      <c r="BL8" s="322"/>
      <c r="BM8" s="322"/>
      <c r="BN8" s="322"/>
      <c r="BO8" s="322"/>
      <c r="BP8" s="322"/>
      <c r="BQ8" s="322"/>
      <c r="BR8" s="322"/>
      <c r="BS8" s="322"/>
      <c r="BT8" s="322"/>
      <c r="BU8" s="322"/>
      <c r="BV8" s="322"/>
      <c r="BW8" s="322"/>
      <c r="BX8" s="322"/>
      <c r="BY8" s="322"/>
      <c r="BZ8" s="322"/>
      <c r="CA8" s="322"/>
      <c r="CB8" s="323"/>
      <c r="CC8" s="324"/>
      <c r="CD8" s="322"/>
      <c r="CE8" s="322"/>
      <c r="CF8" s="322"/>
      <c r="CG8" s="322"/>
      <c r="CH8" s="322"/>
      <c r="CI8" s="322"/>
      <c r="CJ8" s="322"/>
      <c r="CK8" s="322"/>
      <c r="CL8" s="322"/>
      <c r="CM8" s="322"/>
      <c r="CN8" s="322"/>
      <c r="CO8" s="322"/>
      <c r="CP8" s="322"/>
      <c r="CQ8" s="322"/>
      <c r="CR8" s="322"/>
      <c r="CS8" s="322"/>
      <c r="CT8" s="322"/>
      <c r="CU8" s="322"/>
      <c r="CV8" s="322"/>
      <c r="CW8" s="322"/>
      <c r="CX8" s="322"/>
      <c r="CY8" s="322"/>
      <c r="CZ8" s="322"/>
      <c r="DA8" s="322"/>
      <c r="DB8" s="322"/>
      <c r="DC8" s="322"/>
      <c r="DD8" s="322"/>
      <c r="DE8" s="322"/>
      <c r="DF8" s="322"/>
      <c r="DG8" s="323"/>
      <c r="DH8" s="324"/>
      <c r="DI8" s="322"/>
      <c r="DJ8" s="322"/>
      <c r="DK8" s="322"/>
      <c r="DL8" s="322"/>
      <c r="DM8" s="322">
        <v>2511753.59</v>
      </c>
      <c r="DN8" s="322">
        <v>2846654.06</v>
      </c>
      <c r="DO8" s="322">
        <v>3086706.1</v>
      </c>
      <c r="DP8" s="322">
        <v>3086706.1</v>
      </c>
      <c r="DQ8" s="322">
        <v>1997280.41</v>
      </c>
      <c r="DR8" s="322"/>
      <c r="DS8" s="322"/>
      <c r="DT8" s="322">
        <v>3086706.1</v>
      </c>
      <c r="DU8" s="322">
        <v>3086706.1</v>
      </c>
      <c r="DV8" s="322">
        <v>3086706.1</v>
      </c>
      <c r="DW8" s="322">
        <v>3086706.1</v>
      </c>
      <c r="DX8" s="322">
        <v>1997280.41</v>
      </c>
      <c r="DY8" s="322"/>
      <c r="DZ8" s="322">
        <v>3086706.1</v>
      </c>
      <c r="EA8" s="322">
        <v>3086706.1</v>
      </c>
      <c r="EB8" s="322">
        <v>3086706.1</v>
      </c>
      <c r="EC8" s="322">
        <v>3086706.1</v>
      </c>
      <c r="ED8" s="322">
        <v>8009329.9199999999</v>
      </c>
      <c r="EE8" s="322">
        <v>56146142.520000003</v>
      </c>
      <c r="EF8" s="322"/>
      <c r="EG8" s="322">
        <v>86771311.170000002</v>
      </c>
      <c r="EH8" s="322">
        <v>86771311.170000002</v>
      </c>
      <c r="EI8" s="322">
        <v>86771311.170000002</v>
      </c>
      <c r="EJ8" s="322">
        <v>86771311.170000002</v>
      </c>
      <c r="EK8" s="323">
        <v>88919834.010000005</v>
      </c>
      <c r="EL8" s="324">
        <v>57536363.18</v>
      </c>
      <c r="EM8" s="322"/>
      <c r="EN8" s="322">
        <v>88919834.010000005</v>
      </c>
      <c r="EO8" s="322">
        <v>88919834.010000005</v>
      </c>
      <c r="EP8" s="322">
        <v>88919834.010000005</v>
      </c>
      <c r="EQ8" s="322">
        <v>88919834.010000005</v>
      </c>
      <c r="ER8" s="322">
        <v>88919834.010000005</v>
      </c>
      <c r="ES8" s="322"/>
      <c r="ET8" s="322"/>
      <c r="EU8" s="322">
        <v>88919834.010000005</v>
      </c>
      <c r="EV8" s="322">
        <v>88919834.010000005</v>
      </c>
      <c r="EW8" s="322">
        <v>88919834.010000005</v>
      </c>
      <c r="EX8" s="322">
        <v>88919834.010000005</v>
      </c>
      <c r="EY8" s="322">
        <v>88919834.010000005</v>
      </c>
      <c r="EZ8" s="322">
        <v>57536363.18</v>
      </c>
      <c r="FA8" s="322"/>
      <c r="FB8" s="322">
        <v>88919834.010000005</v>
      </c>
      <c r="FC8" s="322">
        <v>88919834.010000005</v>
      </c>
      <c r="FD8" s="322">
        <v>88919834.010000005</v>
      </c>
      <c r="FE8" s="322">
        <v>88919834.010000005</v>
      </c>
      <c r="FF8" s="322">
        <v>88919834.010000005</v>
      </c>
      <c r="FG8" s="322">
        <v>57536363.18</v>
      </c>
      <c r="FH8" s="322"/>
      <c r="FI8" s="322">
        <v>88919834.010000005</v>
      </c>
      <c r="FJ8" s="322"/>
      <c r="FK8" s="322"/>
      <c r="FL8" s="322"/>
      <c r="FM8" s="322"/>
      <c r="FN8" s="322"/>
      <c r="FO8" s="322"/>
      <c r="FP8" s="323"/>
      <c r="FQ8" s="324"/>
      <c r="FR8" s="322"/>
      <c r="FS8" s="322"/>
      <c r="FT8" s="322"/>
      <c r="FU8" s="322">
        <v>57536363.18</v>
      </c>
      <c r="FV8" s="322"/>
      <c r="FW8" s="322"/>
      <c r="FX8" s="322">
        <v>88919834.010000005</v>
      </c>
      <c r="FY8" s="322">
        <v>88919834.010000005</v>
      </c>
      <c r="FZ8" s="322">
        <v>88919834.010000005</v>
      </c>
      <c r="GA8" s="322">
        <v>88752383.780000001</v>
      </c>
      <c r="GB8" s="322">
        <v>55694410.549999997</v>
      </c>
      <c r="GC8" s="322"/>
      <c r="GD8" s="322">
        <v>86073179.950000003</v>
      </c>
      <c r="GE8" s="322">
        <v>86073179.950000003</v>
      </c>
      <c r="GF8" s="322">
        <v>86073179.950000003</v>
      </c>
      <c r="GG8" s="322">
        <v>86073179.950000003</v>
      </c>
      <c r="GH8" s="322">
        <v>86073179.950000003</v>
      </c>
      <c r="GI8" s="322">
        <v>55694410.549999997</v>
      </c>
      <c r="GJ8" s="322"/>
      <c r="GK8" s="322">
        <v>86073179.950000003</v>
      </c>
      <c r="GL8" s="322">
        <v>86073179.950000003</v>
      </c>
      <c r="GM8" s="322">
        <v>86073179.950000003</v>
      </c>
      <c r="GN8" s="322">
        <v>86073179.950000003</v>
      </c>
      <c r="GO8" s="322">
        <v>86073179.950000003</v>
      </c>
      <c r="GP8" s="322">
        <v>55694410.549999997</v>
      </c>
      <c r="GQ8" s="322"/>
      <c r="GR8" s="322">
        <v>86073179.950000003</v>
      </c>
      <c r="GS8" s="322">
        <v>86073179.950000003</v>
      </c>
      <c r="GT8" s="322">
        <v>86073179.950000003</v>
      </c>
      <c r="GU8" s="323">
        <v>86073179.950000003</v>
      </c>
      <c r="GV8" s="324">
        <v>86073179.950000003</v>
      </c>
      <c r="GW8" s="322">
        <v>55694410.549999997</v>
      </c>
      <c r="GX8" s="322"/>
      <c r="GY8" s="322">
        <v>86073179.950000003</v>
      </c>
      <c r="GZ8" s="322">
        <v>86073179.950000003</v>
      </c>
      <c r="HA8" s="322">
        <v>86073179.950000003</v>
      </c>
      <c r="HB8" s="322">
        <v>86073179.950000003</v>
      </c>
      <c r="HC8" s="322">
        <v>86073179.950000003</v>
      </c>
      <c r="HD8" s="322">
        <v>55694410.549999997</v>
      </c>
      <c r="HE8" s="322"/>
      <c r="HF8" s="322">
        <v>86073179.950000003</v>
      </c>
      <c r="HG8" s="322">
        <v>86073179.950000003</v>
      </c>
      <c r="HH8" s="322">
        <v>86073179.950000003</v>
      </c>
      <c r="HI8" s="322">
        <v>86073179.950000003</v>
      </c>
      <c r="HJ8" s="322">
        <v>86073179.950000003</v>
      </c>
      <c r="HK8" s="322">
        <v>55694410.549999997</v>
      </c>
      <c r="HL8" s="322"/>
      <c r="HM8" s="322">
        <v>86073179.950000003</v>
      </c>
      <c r="HN8" s="322">
        <v>86073179.950000003</v>
      </c>
      <c r="HO8" s="322">
        <v>86073179.950000003</v>
      </c>
      <c r="HP8" s="322">
        <v>86073179.950000003</v>
      </c>
      <c r="HQ8" s="322">
        <v>86073179.950000003</v>
      </c>
      <c r="HR8" s="322">
        <v>55694410.549999997</v>
      </c>
      <c r="HS8" s="322"/>
      <c r="HT8" s="322">
        <v>86073179.950000003</v>
      </c>
      <c r="HU8" s="322">
        <v>86073179.950000003</v>
      </c>
      <c r="HV8" s="322">
        <v>86073179.950000003</v>
      </c>
      <c r="HW8" s="323">
        <v>86073179.950000003</v>
      </c>
      <c r="HX8" s="324">
        <v>86073179.950000003</v>
      </c>
      <c r="HY8" s="322">
        <v>55694410.549999997</v>
      </c>
      <c r="HZ8" s="322"/>
      <c r="IA8" s="322">
        <v>86073179.950000003</v>
      </c>
      <c r="IB8" s="322">
        <v>86073179.950000003</v>
      </c>
      <c r="IC8" s="322">
        <v>86073179.950000003</v>
      </c>
      <c r="ID8" s="322">
        <v>86073179.950000003</v>
      </c>
      <c r="IE8" s="322">
        <v>86073179.950000003</v>
      </c>
      <c r="IF8" s="322">
        <v>55694410.549999997</v>
      </c>
      <c r="IG8" s="322"/>
      <c r="IH8" s="322">
        <v>86073179.950000003</v>
      </c>
      <c r="II8" s="322">
        <v>86073179.950000003</v>
      </c>
      <c r="IJ8" s="322">
        <v>86073179.950000003</v>
      </c>
      <c r="IK8" s="322">
        <v>86073179.950000003</v>
      </c>
      <c r="IL8" s="322">
        <v>86073179.950000003</v>
      </c>
      <c r="IM8" s="322">
        <v>55694410.549999997</v>
      </c>
      <c r="IN8" s="322"/>
      <c r="IO8" s="322">
        <v>86073179.950000003</v>
      </c>
      <c r="IP8" s="322">
        <v>86073179.950000003</v>
      </c>
      <c r="IQ8" s="322">
        <v>85861369.329999998</v>
      </c>
      <c r="IR8" s="322">
        <v>85833127.909999996</v>
      </c>
      <c r="IS8" s="327">
        <v>85833127.909999996</v>
      </c>
      <c r="IT8" s="327">
        <v>55539082.770000003</v>
      </c>
      <c r="IU8" s="327"/>
      <c r="IV8" s="327"/>
      <c r="IW8" s="327">
        <v>85833127.909999996</v>
      </c>
      <c r="IX8" s="327">
        <v>85833127.909999996</v>
      </c>
      <c r="IY8" s="327">
        <v>85833127.909999996</v>
      </c>
      <c r="IZ8" s="327">
        <v>85833127.909999996</v>
      </c>
      <c r="JA8" s="327">
        <v>55539082.770000003</v>
      </c>
      <c r="JB8" s="328"/>
      <c r="JC8" s="329">
        <v>85833127.909999996</v>
      </c>
      <c r="JD8" s="327">
        <v>85833127.909999996</v>
      </c>
      <c r="JE8" s="327">
        <v>85833127.909999996</v>
      </c>
      <c r="JF8" s="327">
        <v>85833127.909999996</v>
      </c>
      <c r="JG8" s="327">
        <v>85833127.909999996</v>
      </c>
      <c r="JH8" s="327">
        <v>55539082.770000003</v>
      </c>
      <c r="JI8" s="327"/>
      <c r="JJ8" s="327">
        <v>85833127.909999996</v>
      </c>
      <c r="JK8" s="327">
        <v>85833127.909999996</v>
      </c>
      <c r="JL8" s="327">
        <v>85833127.909999996</v>
      </c>
      <c r="JM8" s="327">
        <v>85833127.909999996</v>
      </c>
      <c r="JN8" s="327">
        <v>85833127.909999996</v>
      </c>
      <c r="JO8" s="327">
        <v>55539082.770000003</v>
      </c>
      <c r="JP8" s="327"/>
      <c r="JQ8" s="327">
        <v>85833127.909999996</v>
      </c>
      <c r="JR8" s="327">
        <v>85833127.909999996</v>
      </c>
      <c r="JS8" s="327">
        <v>85833127.909999996</v>
      </c>
      <c r="JT8" s="327"/>
      <c r="JU8" s="327"/>
      <c r="JV8" s="327">
        <v>55539082.770000003</v>
      </c>
      <c r="JW8" s="327"/>
      <c r="JX8" s="327">
        <v>85833127.909999996</v>
      </c>
      <c r="JY8" s="327">
        <v>85833127.909999996</v>
      </c>
      <c r="JZ8" s="327">
        <v>85833127.909999996</v>
      </c>
      <c r="KA8" s="327">
        <v>85833127.909999996</v>
      </c>
      <c r="KB8" s="327">
        <v>85833127.909999996</v>
      </c>
      <c r="KC8" s="327">
        <v>55539082.770000003</v>
      </c>
      <c r="KD8" s="327"/>
      <c r="KE8" s="327">
        <v>85833127.909999996</v>
      </c>
      <c r="KF8" s="328">
        <v>85833127.909999996</v>
      </c>
      <c r="KG8" s="329"/>
      <c r="KH8" s="327">
        <v>84199235.349999994</v>
      </c>
      <c r="KI8" s="327">
        <v>83518446.780000001</v>
      </c>
      <c r="KJ8" s="327">
        <v>54041347.920000002</v>
      </c>
      <c r="KK8" s="327"/>
      <c r="KL8" s="327">
        <v>83518446.780000001</v>
      </c>
      <c r="KM8" s="327">
        <v>83518446.780000001</v>
      </c>
      <c r="KN8" s="327">
        <v>83518446.780000001</v>
      </c>
      <c r="KO8" s="327">
        <v>83518446.780000001</v>
      </c>
      <c r="KP8" s="327">
        <v>83518446.780000001</v>
      </c>
      <c r="KQ8" s="327">
        <v>54041347.920000002</v>
      </c>
      <c r="KR8" s="327"/>
      <c r="KS8" s="327">
        <v>83518446.780000001</v>
      </c>
      <c r="KT8" s="327">
        <v>83518446.780000001</v>
      </c>
      <c r="KU8" s="327">
        <v>83518446.780000001</v>
      </c>
      <c r="KV8" s="327">
        <v>83518446.780000001</v>
      </c>
      <c r="KW8" s="327">
        <v>83518446.780000001</v>
      </c>
      <c r="KX8" s="327">
        <v>54041347.920000002</v>
      </c>
      <c r="KY8" s="327"/>
      <c r="KZ8" s="327">
        <v>83518446.780000001</v>
      </c>
      <c r="LA8" s="327">
        <v>83518446.780000001</v>
      </c>
      <c r="LB8" s="327">
        <v>83518446.780000001</v>
      </c>
      <c r="LC8" s="327">
        <v>83518446.780000001</v>
      </c>
      <c r="LD8" s="327">
        <v>83518446.780000001</v>
      </c>
      <c r="LE8" s="327">
        <v>54041347.920000002</v>
      </c>
      <c r="LF8" s="327"/>
      <c r="LG8" s="327">
        <v>83518446.780000001</v>
      </c>
      <c r="LH8" s="327">
        <v>83518446.780000001</v>
      </c>
      <c r="LI8" s="327">
        <v>83518446.780000001</v>
      </c>
      <c r="LJ8" s="327">
        <v>83518446.780000001</v>
      </c>
      <c r="LK8" s="328">
        <v>83518446.780000001</v>
      </c>
      <c r="LL8" s="329">
        <v>54041347.920000002</v>
      </c>
      <c r="LM8" s="327"/>
      <c r="LN8" s="327"/>
      <c r="LO8" s="327">
        <v>83518446.780000001</v>
      </c>
      <c r="LP8" s="327">
        <v>83518446.780000001</v>
      </c>
      <c r="LQ8" s="327">
        <v>83518446.780000001</v>
      </c>
      <c r="LR8" s="327">
        <v>26080853.41</v>
      </c>
      <c r="LS8" s="327">
        <v>1390220.66</v>
      </c>
      <c r="LT8" s="327"/>
      <c r="LU8" s="327">
        <v>2148522.84</v>
      </c>
      <c r="LV8" s="327">
        <v>2148522.84</v>
      </c>
      <c r="LW8" s="327">
        <v>2148522.84</v>
      </c>
      <c r="LX8" s="327">
        <v>2148522.84</v>
      </c>
      <c r="LY8" s="327">
        <v>2148522.84</v>
      </c>
      <c r="LZ8" s="327">
        <v>1390220.66</v>
      </c>
      <c r="MA8" s="327"/>
      <c r="MB8" s="327">
        <v>2148522.84</v>
      </c>
      <c r="MC8" s="327">
        <v>2148522.84</v>
      </c>
      <c r="MD8" s="327">
        <v>2148522.84</v>
      </c>
      <c r="ME8" s="327">
        <v>2148522.84</v>
      </c>
      <c r="MF8" s="327">
        <v>2148522.84</v>
      </c>
      <c r="MG8" s="327">
        <v>1390220.66</v>
      </c>
      <c r="MH8" s="327"/>
      <c r="MI8" s="327"/>
      <c r="MJ8" s="327">
        <v>2148522.84</v>
      </c>
      <c r="MK8" s="327">
        <v>2148522.84</v>
      </c>
      <c r="ML8" s="327">
        <v>2148522.84</v>
      </c>
      <c r="MM8" s="327">
        <v>2148522.84</v>
      </c>
      <c r="MN8" s="327">
        <v>1390220.66</v>
      </c>
      <c r="MO8" s="327"/>
      <c r="MP8" s="329"/>
      <c r="MQ8" s="327">
        <v>2148522.84</v>
      </c>
      <c r="MR8" s="327">
        <v>2148522.84</v>
      </c>
      <c r="MS8" s="327">
        <v>2148522.84</v>
      </c>
      <c r="MT8" s="327">
        <v>2148522.84</v>
      </c>
      <c r="MU8" s="327">
        <v>1390220.66</v>
      </c>
      <c r="MV8" s="327"/>
      <c r="MW8" s="327">
        <v>2148522.84</v>
      </c>
      <c r="MX8" s="327">
        <v>2148522.84</v>
      </c>
      <c r="MY8" s="327">
        <v>2148522.84</v>
      </c>
      <c r="MZ8" s="327">
        <v>2148522.84</v>
      </c>
      <c r="NA8" s="327">
        <v>2148522.84</v>
      </c>
      <c r="NB8" s="327">
        <v>1390220.66</v>
      </c>
      <c r="NC8" s="327"/>
      <c r="ND8" s="327">
        <v>1390220.66</v>
      </c>
      <c r="NE8" s="327"/>
      <c r="NF8" s="327"/>
      <c r="NG8" s="327"/>
      <c r="NH8" s="327"/>
      <c r="NI8" s="327"/>
      <c r="NJ8" s="327"/>
      <c r="NK8" s="327"/>
      <c r="NL8" s="327"/>
      <c r="NM8" s="327"/>
      <c r="NN8" s="327"/>
      <c r="NO8" s="327"/>
      <c r="NP8" s="327"/>
      <c r="NQ8" s="327"/>
      <c r="NR8" s="327"/>
      <c r="NS8" s="327"/>
      <c r="NT8" s="328"/>
      <c r="NU8" s="329"/>
      <c r="NV8" s="327"/>
      <c r="NW8" s="327"/>
      <c r="NX8" s="327"/>
      <c r="NY8" s="327"/>
      <c r="NZ8" s="327"/>
      <c r="OA8" s="327"/>
      <c r="OB8" s="327"/>
      <c r="OC8" s="327"/>
      <c r="OD8" s="327"/>
      <c r="OE8" s="327"/>
      <c r="OF8" s="327"/>
      <c r="OG8" s="327"/>
      <c r="OH8" s="327"/>
      <c r="OI8" s="327"/>
      <c r="OJ8" s="327"/>
      <c r="OK8" s="327"/>
      <c r="OL8" s="327"/>
      <c r="OM8" s="327"/>
      <c r="ON8" s="327"/>
      <c r="OO8" s="327"/>
      <c r="OP8" s="327"/>
      <c r="OQ8" s="327"/>
      <c r="OR8" s="327"/>
      <c r="OS8" s="327"/>
      <c r="OT8" s="327"/>
      <c r="OU8" s="327"/>
      <c r="OV8" s="327"/>
      <c r="OW8" s="327"/>
      <c r="OX8" s="327"/>
      <c r="OY8" s="328"/>
      <c r="OZ8" s="329"/>
      <c r="PA8" s="327"/>
      <c r="PB8" s="327"/>
      <c r="PC8" s="327"/>
      <c r="PD8" s="327"/>
      <c r="PE8" s="327"/>
      <c r="PF8" s="327"/>
      <c r="PG8" s="327"/>
      <c r="PH8" s="327"/>
      <c r="PI8" s="327"/>
      <c r="PJ8" s="327"/>
      <c r="PK8" s="327"/>
      <c r="PL8" s="327"/>
      <c r="PM8" s="327"/>
      <c r="PN8" s="327"/>
      <c r="PO8" s="327"/>
      <c r="PP8" s="327"/>
      <c r="PQ8" s="327"/>
      <c r="PR8" s="327"/>
      <c r="PS8" s="327"/>
      <c r="PT8" s="327"/>
      <c r="PU8" s="327"/>
      <c r="PV8" s="327"/>
      <c r="PW8" s="327"/>
      <c r="PX8" s="327"/>
      <c r="PY8" s="327"/>
      <c r="PZ8" s="327"/>
      <c r="QA8" s="327"/>
      <c r="QB8" s="327"/>
      <c r="QC8" s="328"/>
      <c r="QD8" s="329"/>
      <c r="QE8" s="327"/>
      <c r="QF8" s="327"/>
      <c r="QG8" s="327"/>
      <c r="QH8" s="327"/>
      <c r="QI8" s="327"/>
      <c r="QJ8" s="327"/>
      <c r="QK8" s="327"/>
      <c r="QL8" s="327"/>
      <c r="QM8" s="327"/>
      <c r="QN8" s="327"/>
      <c r="QO8" s="327"/>
      <c r="QP8" s="327"/>
      <c r="QQ8" s="327"/>
      <c r="QR8" s="327"/>
      <c r="QS8" s="327"/>
      <c r="QT8" s="327"/>
      <c r="QU8" s="327"/>
      <c r="QV8" s="327"/>
      <c r="QW8" s="327"/>
      <c r="QX8" s="327"/>
      <c r="QY8" s="327"/>
      <c r="QZ8" s="327"/>
      <c r="RA8" s="327"/>
      <c r="RB8" s="327"/>
      <c r="RC8" s="327"/>
      <c r="RD8" s="327"/>
      <c r="RE8" s="327"/>
      <c r="RF8" s="327"/>
      <c r="RG8" s="327"/>
      <c r="RH8" s="328"/>
      <c r="RI8" s="329"/>
      <c r="RJ8" s="327"/>
      <c r="RK8" s="327"/>
      <c r="RL8" s="327"/>
      <c r="RM8" s="327"/>
      <c r="RN8" s="327"/>
      <c r="RO8" s="327"/>
      <c r="RP8" s="327"/>
      <c r="RQ8" s="327"/>
      <c r="RR8" s="327"/>
      <c r="RS8" s="327"/>
      <c r="RT8" s="327"/>
      <c r="RU8" s="327"/>
      <c r="RV8" s="327"/>
      <c r="RW8" s="327"/>
      <c r="RX8" s="327"/>
      <c r="RY8" s="327"/>
      <c r="RZ8" s="327"/>
      <c r="SA8" s="327"/>
      <c r="SB8" s="327"/>
      <c r="SC8" s="327"/>
      <c r="SD8" s="327"/>
      <c r="SE8" s="327"/>
      <c r="SF8" s="327"/>
      <c r="SG8" s="327"/>
      <c r="SH8" s="327"/>
      <c r="SI8" s="327"/>
      <c r="SJ8" s="327"/>
      <c r="SK8" s="327"/>
      <c r="SL8" s="327"/>
      <c r="SM8" s="327"/>
      <c r="SN8" s="327"/>
      <c r="SO8" s="327"/>
      <c r="SP8" s="327"/>
      <c r="SQ8" s="327"/>
      <c r="SR8" s="327"/>
      <c r="SS8" s="327"/>
      <c r="ST8" s="327"/>
      <c r="SU8" s="327"/>
      <c r="SV8" s="327"/>
      <c r="SW8" s="327"/>
      <c r="SX8" s="327"/>
      <c r="SY8" s="327"/>
      <c r="SZ8" s="327"/>
      <c r="TA8" s="327"/>
      <c r="TB8" s="327"/>
      <c r="TC8" s="327"/>
      <c r="TD8" s="327"/>
      <c r="TE8" s="327"/>
      <c r="TF8" s="327"/>
      <c r="TG8" s="327"/>
      <c r="TH8" s="327"/>
      <c r="TI8" s="327"/>
      <c r="TJ8" s="327"/>
      <c r="TK8" s="327"/>
      <c r="TL8" s="327"/>
      <c r="TM8" s="327"/>
      <c r="TN8" s="327"/>
      <c r="TO8" s="327"/>
      <c r="TP8" s="327"/>
      <c r="TQ8" s="327"/>
    </row>
    <row r="9" spans="2:540" s="326" customFormat="1">
      <c r="B9" s="325"/>
      <c r="C9" s="319" t="s">
        <v>16</v>
      </c>
      <c r="D9" s="320">
        <v>2453212227.6100001</v>
      </c>
      <c r="F9" s="327"/>
      <c r="G9" s="327"/>
      <c r="H9" s="327"/>
      <c r="I9" s="327"/>
      <c r="J9" s="327"/>
      <c r="K9" s="327"/>
      <c r="L9" s="327"/>
      <c r="M9" s="327"/>
      <c r="N9" s="327"/>
      <c r="O9" s="327"/>
      <c r="P9" s="327"/>
      <c r="Q9" s="327"/>
      <c r="R9" s="327"/>
      <c r="S9" s="328"/>
      <c r="T9" s="324"/>
      <c r="U9" s="322"/>
      <c r="V9" s="322"/>
      <c r="W9" s="322"/>
      <c r="X9" s="322"/>
      <c r="Y9" s="322"/>
      <c r="Z9" s="322"/>
      <c r="AA9" s="322"/>
      <c r="AB9" s="322"/>
      <c r="AC9" s="322"/>
      <c r="AD9" s="322"/>
      <c r="AE9" s="322"/>
      <c r="AF9" s="322"/>
      <c r="AG9" s="322"/>
      <c r="AH9" s="322"/>
      <c r="AI9" s="322"/>
      <c r="AJ9" s="322"/>
      <c r="AK9" s="322"/>
      <c r="AL9" s="322"/>
      <c r="AM9" s="322"/>
      <c r="AN9" s="322"/>
      <c r="AO9" s="322"/>
      <c r="AP9" s="322"/>
      <c r="AQ9" s="322"/>
      <c r="AR9" s="322"/>
      <c r="AS9" s="322"/>
      <c r="AT9" s="322"/>
      <c r="AU9" s="322"/>
      <c r="AV9" s="322"/>
      <c r="AW9" s="322"/>
      <c r="AX9" s="323"/>
      <c r="AY9" s="324"/>
      <c r="AZ9" s="322"/>
      <c r="BA9" s="322"/>
      <c r="BB9" s="322"/>
      <c r="BC9" s="322"/>
      <c r="BD9" s="322"/>
      <c r="BE9" s="322"/>
      <c r="BF9" s="322"/>
      <c r="BG9" s="322"/>
      <c r="BH9" s="322"/>
      <c r="BI9" s="322"/>
      <c r="BJ9" s="322"/>
      <c r="BK9" s="322"/>
      <c r="BL9" s="322"/>
      <c r="BM9" s="322"/>
      <c r="BN9" s="322"/>
      <c r="BO9" s="322"/>
      <c r="BP9" s="322"/>
      <c r="BQ9" s="322"/>
      <c r="BR9" s="322"/>
      <c r="BS9" s="322"/>
      <c r="BT9" s="322"/>
      <c r="BU9" s="322"/>
      <c r="BV9" s="322"/>
      <c r="BW9" s="322"/>
      <c r="BX9" s="322"/>
      <c r="BY9" s="322"/>
      <c r="BZ9" s="322"/>
      <c r="CA9" s="322"/>
      <c r="CB9" s="323"/>
      <c r="CC9" s="324"/>
      <c r="CD9" s="322"/>
      <c r="CE9" s="322"/>
      <c r="CF9" s="322"/>
      <c r="CG9" s="322"/>
      <c r="CH9" s="322"/>
      <c r="CI9" s="322"/>
      <c r="CJ9" s="322"/>
      <c r="CK9" s="322"/>
      <c r="CL9" s="322"/>
      <c r="CM9" s="322"/>
      <c r="CN9" s="322"/>
      <c r="CO9" s="322"/>
      <c r="CP9" s="322"/>
      <c r="CQ9" s="322"/>
      <c r="CR9" s="322"/>
      <c r="CS9" s="322"/>
      <c r="CT9" s="322"/>
      <c r="CU9" s="322"/>
      <c r="CV9" s="322"/>
      <c r="CW9" s="322"/>
      <c r="CX9" s="322"/>
      <c r="CY9" s="322"/>
      <c r="CZ9" s="322"/>
      <c r="DA9" s="322"/>
      <c r="DB9" s="322"/>
      <c r="DC9" s="322"/>
      <c r="DD9" s="322"/>
      <c r="DE9" s="322"/>
      <c r="DF9" s="322"/>
      <c r="DG9" s="323"/>
      <c r="DH9" s="324"/>
      <c r="DI9" s="322"/>
      <c r="DJ9" s="322"/>
      <c r="DK9" s="322"/>
      <c r="DL9" s="322"/>
      <c r="DM9" s="322"/>
      <c r="DN9" s="322"/>
      <c r="DO9" s="322"/>
      <c r="DP9" s="322"/>
      <c r="DQ9" s="322"/>
      <c r="DR9" s="322"/>
      <c r="DS9" s="322"/>
      <c r="DT9" s="322"/>
      <c r="DU9" s="322"/>
      <c r="DV9" s="322"/>
      <c r="DW9" s="322"/>
      <c r="DX9" s="322"/>
      <c r="DY9" s="322"/>
      <c r="DZ9" s="322"/>
      <c r="EA9" s="322"/>
      <c r="EB9" s="322"/>
      <c r="EC9" s="322"/>
      <c r="ED9" s="322"/>
      <c r="EE9" s="322"/>
      <c r="EF9" s="322"/>
      <c r="EG9" s="322"/>
      <c r="EH9" s="322"/>
      <c r="EI9" s="322"/>
      <c r="EJ9" s="322"/>
      <c r="EK9" s="323"/>
      <c r="EL9" s="324"/>
      <c r="EM9" s="322"/>
      <c r="EN9" s="322"/>
      <c r="EO9" s="322"/>
      <c r="EP9" s="322"/>
      <c r="EQ9" s="322"/>
      <c r="ER9" s="322"/>
      <c r="ES9" s="322"/>
      <c r="ET9" s="322"/>
      <c r="EU9" s="322"/>
      <c r="EV9" s="322"/>
      <c r="EW9" s="322"/>
      <c r="EX9" s="322"/>
      <c r="EY9" s="322"/>
      <c r="EZ9" s="322"/>
      <c r="FA9" s="322"/>
      <c r="FB9" s="322"/>
      <c r="FC9" s="322"/>
      <c r="FD9" s="322"/>
      <c r="FE9" s="322"/>
      <c r="FF9" s="322"/>
      <c r="FG9" s="322"/>
      <c r="FH9" s="322"/>
      <c r="FI9" s="322"/>
      <c r="FJ9" s="322"/>
      <c r="FK9" s="322"/>
      <c r="FL9" s="322"/>
      <c r="FM9" s="322"/>
      <c r="FN9" s="322"/>
      <c r="FO9" s="322"/>
      <c r="FP9" s="323"/>
      <c r="FQ9" s="324"/>
      <c r="FR9" s="322"/>
      <c r="FS9" s="322"/>
      <c r="FT9" s="322"/>
      <c r="FU9" s="322"/>
      <c r="FV9" s="322"/>
      <c r="FW9" s="322"/>
      <c r="FX9" s="322"/>
      <c r="FY9" s="322"/>
      <c r="FZ9" s="322"/>
      <c r="GA9" s="322"/>
      <c r="GB9" s="322"/>
      <c r="GC9" s="322"/>
      <c r="GD9" s="322"/>
      <c r="GE9" s="322"/>
      <c r="GF9" s="322"/>
      <c r="GG9" s="322"/>
      <c r="GH9" s="322"/>
      <c r="GI9" s="322"/>
      <c r="GJ9" s="322"/>
      <c r="GK9" s="322"/>
      <c r="GL9" s="322"/>
      <c r="GM9" s="322"/>
      <c r="GN9" s="322"/>
      <c r="GO9" s="322"/>
      <c r="GP9" s="322"/>
      <c r="GQ9" s="322"/>
      <c r="GR9" s="322"/>
      <c r="GS9" s="322"/>
      <c r="GT9" s="322"/>
      <c r="GU9" s="323"/>
      <c r="GV9" s="324"/>
      <c r="GW9" s="322"/>
      <c r="GX9" s="322"/>
      <c r="GY9" s="322"/>
      <c r="GZ9" s="322"/>
      <c r="HA9" s="322"/>
      <c r="HB9" s="322"/>
      <c r="HC9" s="322"/>
      <c r="HD9" s="322"/>
      <c r="HE9" s="322"/>
      <c r="HF9" s="322"/>
      <c r="HG9" s="322"/>
      <c r="HH9" s="322"/>
      <c r="HI9" s="322"/>
      <c r="HJ9" s="322"/>
      <c r="HK9" s="322"/>
      <c r="HL9" s="322"/>
      <c r="HM9" s="322"/>
      <c r="HN9" s="322"/>
      <c r="HO9" s="322"/>
      <c r="HP9" s="322"/>
      <c r="HQ9" s="322"/>
      <c r="HR9" s="322"/>
      <c r="HS9" s="322"/>
      <c r="HT9" s="322"/>
      <c r="HU9" s="322"/>
      <c r="HV9" s="322"/>
      <c r="HW9" s="323"/>
      <c r="HX9" s="324"/>
      <c r="HY9" s="322"/>
      <c r="HZ9" s="322"/>
      <c r="IA9" s="322"/>
      <c r="IB9" s="322"/>
      <c r="IC9" s="322"/>
      <c r="ID9" s="322"/>
      <c r="IE9" s="322"/>
      <c r="IF9" s="322"/>
      <c r="IG9" s="322"/>
      <c r="IH9" s="322"/>
      <c r="II9" s="322"/>
      <c r="IJ9" s="322"/>
      <c r="IK9" s="322"/>
      <c r="IL9" s="322"/>
      <c r="IM9" s="322"/>
      <c r="IN9" s="322"/>
      <c r="IO9" s="322">
        <v>255188.78</v>
      </c>
      <c r="IP9" s="322">
        <v>394382.66</v>
      </c>
      <c r="IQ9" s="322">
        <v>394382.66</v>
      </c>
      <c r="IR9" s="322">
        <v>394382.66</v>
      </c>
      <c r="IS9" s="327">
        <v>394382.66</v>
      </c>
      <c r="IT9" s="327">
        <v>662536.05000000005</v>
      </c>
      <c r="IU9" s="327"/>
      <c r="IV9" s="327"/>
      <c r="IW9" s="327">
        <v>1086873.02</v>
      </c>
      <c r="IX9" s="327">
        <v>1086873.02</v>
      </c>
      <c r="IY9" s="327">
        <v>1086873.02</v>
      </c>
      <c r="IZ9" s="327">
        <v>1086873.02</v>
      </c>
      <c r="JA9" s="327">
        <v>9301270.4100000001</v>
      </c>
      <c r="JB9" s="328"/>
      <c r="JC9" s="329">
        <v>17327538.98</v>
      </c>
      <c r="JD9" s="327">
        <v>17327538.98</v>
      </c>
      <c r="JE9" s="327">
        <v>17327538.98</v>
      </c>
      <c r="JF9" s="327">
        <v>17327538.98</v>
      </c>
      <c r="JG9" s="327">
        <v>17327538.98</v>
      </c>
      <c r="JH9" s="327">
        <v>11211936.99</v>
      </c>
      <c r="JI9" s="327"/>
      <c r="JJ9" s="327">
        <v>17327538.98</v>
      </c>
      <c r="JK9" s="327">
        <v>17327538.98</v>
      </c>
      <c r="JL9" s="327">
        <v>17327538.98</v>
      </c>
      <c r="JM9" s="327">
        <v>17327538.98</v>
      </c>
      <c r="JN9" s="327">
        <v>17327538.98</v>
      </c>
      <c r="JO9" s="327">
        <v>11211936.99</v>
      </c>
      <c r="JP9" s="327"/>
      <c r="JQ9" s="327">
        <v>17327538.98</v>
      </c>
      <c r="JR9" s="327">
        <v>17327538.98</v>
      </c>
      <c r="JS9" s="327">
        <v>17327538.98</v>
      </c>
      <c r="JT9" s="327"/>
      <c r="JU9" s="327"/>
      <c r="JV9" s="327">
        <v>11211936.99</v>
      </c>
      <c r="JW9" s="327"/>
      <c r="JX9" s="327">
        <v>17327538.98</v>
      </c>
      <c r="JY9" s="327">
        <v>17327538.98</v>
      </c>
      <c r="JZ9" s="327">
        <v>17327538.98</v>
      </c>
      <c r="KA9" s="327">
        <v>17327538.98</v>
      </c>
      <c r="KB9" s="327">
        <v>17327538.98</v>
      </c>
      <c r="KC9" s="327">
        <v>11211936.99</v>
      </c>
      <c r="KD9" s="327"/>
      <c r="KE9" s="327">
        <v>17327538.98</v>
      </c>
      <c r="KF9" s="328">
        <v>17327538.98</v>
      </c>
      <c r="KG9" s="329"/>
      <c r="KH9" s="327">
        <v>16920191.710000001</v>
      </c>
      <c r="KI9" s="327">
        <v>16635048.619999999</v>
      </c>
      <c r="KJ9" s="327">
        <v>10763854.99</v>
      </c>
      <c r="KK9" s="327"/>
      <c r="KL9" s="327">
        <v>16635048.619999999</v>
      </c>
      <c r="KM9" s="327">
        <v>16635048.619999999</v>
      </c>
      <c r="KN9" s="327">
        <v>8037048.9900000002</v>
      </c>
      <c r="KO9" s="327">
        <v>394382.66</v>
      </c>
      <c r="KP9" s="327">
        <v>394382.66</v>
      </c>
      <c r="KQ9" s="327">
        <v>255188.78</v>
      </c>
      <c r="KR9" s="327"/>
      <c r="KS9" s="327">
        <v>394382.66</v>
      </c>
      <c r="KT9" s="327">
        <v>394382.66</v>
      </c>
      <c r="KU9" s="327">
        <v>394382.66</v>
      </c>
      <c r="KV9" s="327">
        <v>394382.66</v>
      </c>
      <c r="KW9" s="327">
        <v>394382.66</v>
      </c>
      <c r="KX9" s="327">
        <v>255188.78</v>
      </c>
      <c r="KY9" s="327"/>
      <c r="KZ9" s="327">
        <v>394382.66</v>
      </c>
      <c r="LA9" s="327">
        <v>394382.66</v>
      </c>
      <c r="LB9" s="327">
        <v>394382.66</v>
      </c>
      <c r="LC9" s="327">
        <v>394382.66</v>
      </c>
      <c r="LD9" s="327">
        <v>394382.66</v>
      </c>
      <c r="LE9" s="327">
        <v>255188.78</v>
      </c>
      <c r="LF9" s="327"/>
      <c r="LG9" s="327">
        <v>394382.66</v>
      </c>
      <c r="LH9" s="327">
        <v>394382.66</v>
      </c>
      <c r="LI9" s="327">
        <v>394382.66</v>
      </c>
      <c r="LJ9" s="327">
        <v>394382.66</v>
      </c>
      <c r="LK9" s="328">
        <v>139193.88</v>
      </c>
      <c r="LL9" s="329"/>
      <c r="LM9" s="327"/>
      <c r="LN9" s="327"/>
      <c r="LO9" s="327"/>
      <c r="LP9" s="327"/>
      <c r="LQ9" s="327"/>
      <c r="LR9" s="327"/>
      <c r="LS9" s="327"/>
      <c r="LT9" s="327"/>
      <c r="LU9" s="327"/>
      <c r="LV9" s="327"/>
      <c r="LW9" s="327"/>
      <c r="LX9" s="327"/>
      <c r="LY9" s="327"/>
      <c r="LZ9" s="327"/>
      <c r="MA9" s="327"/>
      <c r="MB9" s="327"/>
      <c r="MC9" s="327"/>
      <c r="MD9" s="327"/>
      <c r="ME9" s="327"/>
      <c r="MF9" s="327"/>
      <c r="MG9" s="327"/>
      <c r="MH9" s="327"/>
      <c r="MI9" s="327"/>
      <c r="MJ9" s="327"/>
      <c r="MK9" s="327"/>
      <c r="ML9" s="327"/>
      <c r="MM9" s="327"/>
      <c r="MN9" s="327"/>
      <c r="MO9" s="327"/>
      <c r="MP9" s="329"/>
      <c r="MQ9" s="327"/>
      <c r="MR9" s="327"/>
      <c r="MS9" s="327"/>
      <c r="MT9" s="327"/>
      <c r="MU9" s="327"/>
      <c r="MV9" s="327"/>
      <c r="MW9" s="327"/>
      <c r="MX9" s="327"/>
      <c r="MY9" s="327"/>
      <c r="MZ9" s="327"/>
      <c r="NA9" s="327"/>
      <c r="NB9" s="327"/>
      <c r="NC9" s="327"/>
      <c r="ND9" s="327"/>
      <c r="NE9" s="327"/>
      <c r="NF9" s="327"/>
      <c r="NG9" s="327"/>
      <c r="NH9" s="327"/>
      <c r="NI9" s="327"/>
      <c r="NJ9" s="327"/>
      <c r="NK9" s="327"/>
      <c r="NL9" s="327"/>
      <c r="NM9" s="327"/>
      <c r="NN9" s="327"/>
      <c r="NO9" s="327"/>
      <c r="NP9" s="327"/>
      <c r="NQ9" s="327"/>
      <c r="NR9" s="327"/>
      <c r="NS9" s="327"/>
      <c r="NT9" s="328"/>
      <c r="NU9" s="329"/>
      <c r="NV9" s="327"/>
      <c r="NW9" s="327"/>
      <c r="NX9" s="327"/>
      <c r="NY9" s="327"/>
      <c r="NZ9" s="327"/>
      <c r="OA9" s="327"/>
      <c r="OB9" s="327">
        <v>349333.64</v>
      </c>
      <c r="OC9" s="327">
        <v>989778.65</v>
      </c>
      <c r="OD9" s="327">
        <v>640445.01</v>
      </c>
      <c r="OE9" s="327"/>
      <c r="OF9" s="327">
        <v>989778.65</v>
      </c>
      <c r="OG9" s="327">
        <v>989778.65</v>
      </c>
      <c r="OH9" s="327">
        <v>989778.65</v>
      </c>
      <c r="OI9" s="327">
        <v>989778.65</v>
      </c>
      <c r="OJ9" s="327">
        <v>989778.65</v>
      </c>
      <c r="OK9" s="327">
        <v>640445.01</v>
      </c>
      <c r="OL9" s="327"/>
      <c r="OM9" s="327"/>
      <c r="ON9" s="327">
        <v>989778.65</v>
      </c>
      <c r="OO9" s="327">
        <v>7801995.1299999999</v>
      </c>
      <c r="OP9" s="327">
        <v>29941698.710000001</v>
      </c>
      <c r="OQ9" s="327">
        <v>29941698.710000001</v>
      </c>
      <c r="OR9" s="327">
        <v>19374040.34</v>
      </c>
      <c r="OS9" s="327"/>
      <c r="OT9" s="327">
        <v>29941698.710000001</v>
      </c>
      <c r="OU9" s="327">
        <v>29941698.710000001</v>
      </c>
      <c r="OV9" s="327">
        <v>29941698.710000001</v>
      </c>
      <c r="OW9" s="327">
        <v>29941698.710000001</v>
      </c>
      <c r="OX9" s="327">
        <v>29941698.710000001</v>
      </c>
      <c r="OY9" s="328">
        <v>19374040.34</v>
      </c>
      <c r="OZ9" s="329"/>
      <c r="PA9" s="327">
        <v>29941698.710000001</v>
      </c>
      <c r="PB9" s="327">
        <v>29941698.710000001</v>
      </c>
      <c r="PC9" s="327">
        <v>29941698.710000001</v>
      </c>
      <c r="PD9" s="327">
        <v>29941698.710000001</v>
      </c>
      <c r="PE9" s="327">
        <v>29941698.710000001</v>
      </c>
      <c r="PF9" s="327">
        <v>19430425.559999999</v>
      </c>
      <c r="PG9" s="327"/>
      <c r="PH9" s="327">
        <v>30900247.48</v>
      </c>
      <c r="PI9" s="327">
        <v>30900247.48</v>
      </c>
      <c r="PJ9" s="327">
        <v>30900247.48</v>
      </c>
      <c r="PK9" s="327">
        <v>30900247.48</v>
      </c>
      <c r="PL9" s="327">
        <v>30900247.48</v>
      </c>
      <c r="PM9" s="327">
        <v>19994277.780000001</v>
      </c>
      <c r="PN9" s="327"/>
      <c r="PO9" s="327">
        <v>30900247.48</v>
      </c>
      <c r="PP9" s="327">
        <v>30900247.48</v>
      </c>
      <c r="PQ9" s="327">
        <v>30900247.48</v>
      </c>
      <c r="PR9" s="327">
        <v>30900247.48</v>
      </c>
      <c r="PS9" s="327">
        <v>30900247.48</v>
      </c>
      <c r="PT9" s="327">
        <v>19994277.780000001</v>
      </c>
      <c r="PU9" s="327"/>
      <c r="PV9" s="327">
        <v>30900247.48</v>
      </c>
      <c r="PW9" s="327">
        <v>30900247.48</v>
      </c>
      <c r="PX9" s="327">
        <v>30900247.48</v>
      </c>
      <c r="PY9" s="327">
        <v>30900247.48</v>
      </c>
      <c r="PZ9" s="327">
        <v>30900247.48</v>
      </c>
      <c r="QA9" s="327">
        <v>19994277.780000001</v>
      </c>
      <c r="QB9" s="327"/>
      <c r="QC9" s="328">
        <v>30900247.48</v>
      </c>
      <c r="QD9" s="329">
        <v>30900247.48</v>
      </c>
      <c r="QE9" s="327">
        <v>30900247.48</v>
      </c>
      <c r="QF9" s="327">
        <v>30900247.48</v>
      </c>
      <c r="QG9" s="327">
        <v>30900247.48</v>
      </c>
      <c r="QH9" s="327">
        <v>19994277.780000001</v>
      </c>
      <c r="QI9" s="327"/>
      <c r="QJ9" s="327">
        <v>30900247.48</v>
      </c>
      <c r="QK9" s="327">
        <v>30900247.48</v>
      </c>
      <c r="QL9" s="327">
        <v>30900247.48</v>
      </c>
      <c r="QM9" s="327">
        <v>30900247.48</v>
      </c>
      <c r="QN9" s="327">
        <v>30900247.48</v>
      </c>
      <c r="QO9" s="327">
        <v>20417643.66</v>
      </c>
      <c r="QP9" s="327"/>
      <c r="QQ9" s="327"/>
      <c r="QR9" s="327">
        <v>38097467.490000002</v>
      </c>
      <c r="QS9" s="327">
        <v>38097467.490000002</v>
      </c>
      <c r="QT9" s="327">
        <v>38097467.490000002</v>
      </c>
      <c r="QU9" s="327">
        <v>38097467.490000002</v>
      </c>
      <c r="QV9" s="327">
        <v>24651302.489999998</v>
      </c>
      <c r="QW9" s="327"/>
      <c r="QX9" s="327">
        <v>38097467.490000002</v>
      </c>
      <c r="QY9" s="327">
        <v>38097467.490000002</v>
      </c>
      <c r="QZ9" s="327">
        <v>38097467.490000002</v>
      </c>
      <c r="RA9" s="327">
        <v>38097467.490000002</v>
      </c>
      <c r="RB9" s="327">
        <v>37806356.119999997</v>
      </c>
      <c r="RC9" s="327">
        <v>24010857.48</v>
      </c>
      <c r="RD9" s="327"/>
      <c r="RE9" s="327">
        <v>37107688.840000004</v>
      </c>
      <c r="RF9" s="327">
        <v>37107688.840000004</v>
      </c>
      <c r="RG9" s="327">
        <v>37107688.840000004</v>
      </c>
      <c r="RH9" s="328">
        <v>30295472.359999999</v>
      </c>
      <c r="RI9" s="329">
        <v>8155768.7800000003</v>
      </c>
      <c r="RJ9" s="327">
        <v>5277262.1500000004</v>
      </c>
      <c r="RK9" s="327"/>
      <c r="RL9" s="327"/>
      <c r="RM9" s="327">
        <v>8155768.7800000003</v>
      </c>
      <c r="RN9" s="327">
        <v>8155768.7800000003</v>
      </c>
      <c r="RO9" s="327">
        <v>8155768.7800000003</v>
      </c>
      <c r="RP9" s="327">
        <v>8155768.7800000003</v>
      </c>
      <c r="RQ9" s="327">
        <v>5277262.1500000004</v>
      </c>
      <c r="RR9" s="327"/>
      <c r="RS9" s="327"/>
      <c r="RT9" s="327">
        <v>8155768.7800000003</v>
      </c>
      <c r="RU9" s="327">
        <v>8155768.7800000003</v>
      </c>
      <c r="RV9" s="327">
        <v>8155768.7800000003</v>
      </c>
      <c r="RW9" s="327">
        <v>8155768.7800000003</v>
      </c>
      <c r="RX9" s="327">
        <v>5277262.1500000004</v>
      </c>
      <c r="RY9" s="327"/>
      <c r="RZ9" s="327">
        <v>8155768.7800000003</v>
      </c>
      <c r="SA9" s="327">
        <v>8155768.7800000003</v>
      </c>
      <c r="SB9" s="327">
        <v>7676017.6799999997</v>
      </c>
      <c r="SC9" s="327"/>
      <c r="SD9" s="327"/>
      <c r="SE9" s="327"/>
      <c r="SF9" s="327"/>
      <c r="SG9" s="327"/>
      <c r="SH9" s="327"/>
      <c r="SI9" s="327"/>
      <c r="SJ9" s="327"/>
      <c r="SK9" s="327"/>
      <c r="SL9" s="327"/>
      <c r="SM9" s="327"/>
      <c r="SN9" s="327"/>
      <c r="SO9" s="327"/>
      <c r="SP9" s="327"/>
      <c r="SQ9" s="327"/>
      <c r="SR9" s="327"/>
      <c r="SS9" s="327"/>
      <c r="ST9" s="327"/>
      <c r="SU9" s="327"/>
      <c r="SV9" s="327"/>
      <c r="SW9" s="327"/>
      <c r="SX9" s="327"/>
      <c r="SY9" s="327"/>
      <c r="SZ9" s="327"/>
      <c r="TA9" s="327"/>
      <c r="TB9" s="327"/>
      <c r="TC9" s="327"/>
      <c r="TD9" s="327"/>
      <c r="TE9" s="327"/>
      <c r="TF9" s="327"/>
      <c r="TG9" s="327"/>
      <c r="TH9" s="327"/>
      <c r="TI9" s="327"/>
      <c r="TJ9" s="327"/>
      <c r="TK9" s="327"/>
      <c r="TL9" s="327"/>
      <c r="TM9" s="327"/>
      <c r="TN9" s="327"/>
      <c r="TO9" s="327"/>
      <c r="TP9" s="327"/>
      <c r="TQ9" s="327"/>
    </row>
    <row r="10" spans="2:540" s="326" customFormat="1">
      <c r="S10" s="330"/>
      <c r="AX10" s="330"/>
      <c r="CB10" s="330"/>
      <c r="DG10" s="330"/>
      <c r="EK10" s="330"/>
      <c r="FP10" s="330"/>
      <c r="GU10" s="330"/>
      <c r="HW10" s="330"/>
      <c r="JB10" s="330"/>
      <c r="KF10" s="330"/>
      <c r="LK10" s="330"/>
      <c r="NT10" s="330"/>
      <c r="OY10" s="330"/>
      <c r="QC10" s="330"/>
      <c r="RH10" s="330"/>
    </row>
    <row r="11" spans="2:540" s="331" customFormat="1">
      <c r="D11" s="931" t="s">
        <v>17</v>
      </c>
      <c r="E11" s="931"/>
      <c r="F11" s="332">
        <f>+F4</f>
        <v>3403018.93</v>
      </c>
      <c r="G11" s="333">
        <f>+F11+G4</f>
        <v>6806037.8600000003</v>
      </c>
      <c r="H11" s="332">
        <f>+G11+H4</f>
        <v>6806037.8600000003</v>
      </c>
      <c r="I11" s="333">
        <f t="shared" ref="I11:BT11" si="9">+H11+I4</f>
        <v>9007991.290000001</v>
      </c>
      <c r="J11" s="332">
        <f t="shared" si="9"/>
        <v>9007991.290000001</v>
      </c>
      <c r="K11" s="333">
        <f t="shared" si="9"/>
        <v>12411010.220000001</v>
      </c>
      <c r="L11" s="332">
        <f t="shared" si="9"/>
        <v>15814029.15</v>
      </c>
      <c r="M11" s="333">
        <f t="shared" si="9"/>
        <v>19217048.080000002</v>
      </c>
      <c r="N11" s="332">
        <f t="shared" si="9"/>
        <v>22620067.010000002</v>
      </c>
      <c r="O11" s="333">
        <f t="shared" si="9"/>
        <v>26023085.940000001</v>
      </c>
      <c r="P11" s="332">
        <f t="shared" si="9"/>
        <v>28225039.370000001</v>
      </c>
      <c r="Q11" s="333">
        <f t="shared" si="9"/>
        <v>28225039.370000001</v>
      </c>
      <c r="R11" s="332">
        <f t="shared" si="9"/>
        <v>31628058.300000001</v>
      </c>
      <c r="S11" s="334">
        <f t="shared" si="9"/>
        <v>35031077.230000004</v>
      </c>
      <c r="T11" s="335">
        <f t="shared" si="9"/>
        <v>38434096.160000004</v>
      </c>
      <c r="U11" s="333">
        <f t="shared" si="9"/>
        <v>41837115.090000004</v>
      </c>
      <c r="V11" s="332">
        <f t="shared" si="9"/>
        <v>41837115.090000004</v>
      </c>
      <c r="W11" s="333">
        <f t="shared" si="9"/>
        <v>41837115.090000004</v>
      </c>
      <c r="X11" s="332">
        <f t="shared" si="9"/>
        <v>41837115.090000004</v>
      </c>
      <c r="Y11" s="333">
        <f t="shared" si="9"/>
        <v>41837115.090000004</v>
      </c>
      <c r="Z11" s="332">
        <f t="shared" si="9"/>
        <v>41837115.090000004</v>
      </c>
      <c r="AA11" s="333">
        <f t="shared" si="9"/>
        <v>41837115.090000004</v>
      </c>
      <c r="AB11" s="332">
        <f t="shared" si="9"/>
        <v>41837115.090000004</v>
      </c>
      <c r="AC11" s="333">
        <f t="shared" si="9"/>
        <v>41837115.090000004</v>
      </c>
      <c r="AD11" s="332">
        <f t="shared" si="9"/>
        <v>41837115.090000004</v>
      </c>
      <c r="AE11" s="333">
        <f t="shared" si="9"/>
        <v>41837115.090000004</v>
      </c>
      <c r="AF11" s="332">
        <f t="shared" si="9"/>
        <v>41837115.090000004</v>
      </c>
      <c r="AG11" s="333">
        <f t="shared" si="9"/>
        <v>41837115.090000004</v>
      </c>
      <c r="AH11" s="332">
        <f t="shared" si="9"/>
        <v>41837115.090000004</v>
      </c>
      <c r="AI11" s="333">
        <f t="shared" si="9"/>
        <v>41837115.090000004</v>
      </c>
      <c r="AJ11" s="332">
        <f t="shared" si="9"/>
        <v>41837115.090000004</v>
      </c>
      <c r="AK11" s="333">
        <f t="shared" si="9"/>
        <v>41837115.090000004</v>
      </c>
      <c r="AL11" s="332">
        <f t="shared" si="9"/>
        <v>41837115.090000004</v>
      </c>
      <c r="AM11" s="333">
        <f t="shared" si="9"/>
        <v>41837115.090000004</v>
      </c>
      <c r="AN11" s="332">
        <f t="shared" si="9"/>
        <v>41837115.090000004</v>
      </c>
      <c r="AO11" s="333">
        <f t="shared" si="9"/>
        <v>41837115.090000004</v>
      </c>
      <c r="AP11" s="332">
        <f t="shared" si="9"/>
        <v>41837115.090000004</v>
      </c>
      <c r="AQ11" s="333">
        <f t="shared" si="9"/>
        <v>41837115.090000004</v>
      </c>
      <c r="AR11" s="332">
        <f t="shared" si="9"/>
        <v>41837115.090000004</v>
      </c>
      <c r="AS11" s="333">
        <f t="shared" si="9"/>
        <v>41837115.090000004</v>
      </c>
      <c r="AT11" s="332">
        <f t="shared" si="9"/>
        <v>41837115.090000004</v>
      </c>
      <c r="AU11" s="333">
        <f t="shared" si="9"/>
        <v>41837115.090000004</v>
      </c>
      <c r="AV11" s="332">
        <f t="shared" si="9"/>
        <v>41837115.090000004</v>
      </c>
      <c r="AW11" s="333">
        <f t="shared" si="9"/>
        <v>41837115.090000004</v>
      </c>
      <c r="AX11" s="336">
        <f t="shared" si="9"/>
        <v>41837115.090000004</v>
      </c>
      <c r="AY11" s="337">
        <f t="shared" si="9"/>
        <v>41837115.090000004</v>
      </c>
      <c r="AZ11" s="332">
        <f t="shared" si="9"/>
        <v>41837115.090000004</v>
      </c>
      <c r="BA11" s="333">
        <f t="shared" si="9"/>
        <v>41837115.090000004</v>
      </c>
      <c r="BB11" s="332">
        <f t="shared" si="9"/>
        <v>41837115.090000004</v>
      </c>
      <c r="BC11" s="333">
        <f t="shared" si="9"/>
        <v>41837115.090000004</v>
      </c>
      <c r="BD11" s="332">
        <f t="shared" si="9"/>
        <v>41837115.090000004</v>
      </c>
      <c r="BE11" s="333">
        <f t="shared" si="9"/>
        <v>41837115.090000004</v>
      </c>
      <c r="BF11" s="332">
        <f t="shared" si="9"/>
        <v>41837115.090000004</v>
      </c>
      <c r="BG11" s="333">
        <f t="shared" si="9"/>
        <v>41837115.090000004</v>
      </c>
      <c r="BH11" s="332">
        <f t="shared" si="9"/>
        <v>41837115.090000004</v>
      </c>
      <c r="BI11" s="333">
        <f t="shared" si="9"/>
        <v>41837115.090000004</v>
      </c>
      <c r="BJ11" s="332">
        <f t="shared" si="9"/>
        <v>41837115.090000004</v>
      </c>
      <c r="BK11" s="333">
        <f t="shared" si="9"/>
        <v>41837115.090000004</v>
      </c>
      <c r="BL11" s="332">
        <f t="shared" si="9"/>
        <v>41837115.090000004</v>
      </c>
      <c r="BM11" s="333">
        <f t="shared" si="9"/>
        <v>41837115.090000004</v>
      </c>
      <c r="BN11" s="332">
        <f t="shared" si="9"/>
        <v>41837115.090000004</v>
      </c>
      <c r="BO11" s="333">
        <f t="shared" si="9"/>
        <v>41837115.090000004</v>
      </c>
      <c r="BP11" s="332">
        <f t="shared" si="9"/>
        <v>41837115.090000004</v>
      </c>
      <c r="BQ11" s="333">
        <f t="shared" si="9"/>
        <v>41837115.090000004</v>
      </c>
      <c r="BR11" s="332">
        <f t="shared" si="9"/>
        <v>41837115.090000004</v>
      </c>
      <c r="BS11" s="333">
        <f t="shared" si="9"/>
        <v>41837115.090000004</v>
      </c>
      <c r="BT11" s="332">
        <f t="shared" si="9"/>
        <v>41837115.090000004</v>
      </c>
      <c r="BU11" s="333">
        <f t="shared" ref="BU11:EF11" si="10">+BT11+BU4</f>
        <v>41837115.090000004</v>
      </c>
      <c r="BV11" s="332">
        <f t="shared" si="10"/>
        <v>41837115.090000004</v>
      </c>
      <c r="BW11" s="333">
        <f t="shared" si="10"/>
        <v>41837115.090000004</v>
      </c>
      <c r="BX11" s="332">
        <f t="shared" si="10"/>
        <v>41837115.090000004</v>
      </c>
      <c r="BY11" s="333">
        <f t="shared" si="10"/>
        <v>41837115.090000004</v>
      </c>
      <c r="BZ11" s="332">
        <f t="shared" si="10"/>
        <v>41837115.090000004</v>
      </c>
      <c r="CA11" s="333">
        <f t="shared" si="10"/>
        <v>41837115.090000004</v>
      </c>
      <c r="CB11" s="336">
        <f t="shared" si="10"/>
        <v>41837115.090000004</v>
      </c>
      <c r="CC11" s="337">
        <f t="shared" si="10"/>
        <v>41837115.090000004</v>
      </c>
      <c r="CD11" s="332">
        <f t="shared" si="10"/>
        <v>41837115.090000004</v>
      </c>
      <c r="CE11" s="333">
        <f t="shared" si="10"/>
        <v>48993082.430000007</v>
      </c>
      <c r="CF11" s="332">
        <f t="shared" si="10"/>
        <v>55376406.100000009</v>
      </c>
      <c r="CG11" s="333">
        <f t="shared" si="10"/>
        <v>60240370.260000005</v>
      </c>
      <c r="CH11" s="332">
        <f t="shared" si="10"/>
        <v>63387641.190000005</v>
      </c>
      <c r="CI11" s="333">
        <f t="shared" si="10"/>
        <v>63387641.190000005</v>
      </c>
      <c r="CJ11" s="332">
        <f t="shared" si="10"/>
        <v>68251605.350000009</v>
      </c>
      <c r="CK11" s="333">
        <f t="shared" si="10"/>
        <v>73115569.510000005</v>
      </c>
      <c r="CL11" s="332">
        <f t="shared" si="10"/>
        <v>77979533.670000002</v>
      </c>
      <c r="CM11" s="333">
        <f t="shared" si="10"/>
        <v>82843497.829999998</v>
      </c>
      <c r="CN11" s="332">
        <f t="shared" si="10"/>
        <v>87707461.989999995</v>
      </c>
      <c r="CO11" s="333">
        <f t="shared" si="10"/>
        <v>90854732.920000002</v>
      </c>
      <c r="CP11" s="332">
        <f t="shared" si="10"/>
        <v>90854732.920000002</v>
      </c>
      <c r="CQ11" s="333">
        <f t="shared" si="10"/>
        <v>90854732.920000002</v>
      </c>
      <c r="CR11" s="332">
        <f t="shared" si="10"/>
        <v>95718697.079999998</v>
      </c>
      <c r="CS11" s="333">
        <f t="shared" si="10"/>
        <v>100582661.23999999</v>
      </c>
      <c r="CT11" s="332">
        <f t="shared" si="10"/>
        <v>105446625.39999999</v>
      </c>
      <c r="CU11" s="333">
        <f t="shared" si="10"/>
        <v>110310589.55999999</v>
      </c>
      <c r="CV11" s="332">
        <f t="shared" si="10"/>
        <v>113457860.48999999</v>
      </c>
      <c r="CW11" s="333">
        <f t="shared" si="10"/>
        <v>113457860.48999999</v>
      </c>
      <c r="CX11" s="332">
        <f t="shared" si="10"/>
        <v>118321824.64999999</v>
      </c>
      <c r="CY11" s="333">
        <f t="shared" si="10"/>
        <v>123185788.80999999</v>
      </c>
      <c r="CZ11" s="332">
        <f t="shared" si="10"/>
        <v>128049752.96999998</v>
      </c>
      <c r="DA11" s="333">
        <f t="shared" si="10"/>
        <v>132913717.12999998</v>
      </c>
      <c r="DB11" s="332">
        <f t="shared" si="10"/>
        <v>137777681.28999999</v>
      </c>
      <c r="DC11" s="333">
        <f t="shared" si="10"/>
        <v>140924952.22</v>
      </c>
      <c r="DD11" s="332">
        <f t="shared" si="10"/>
        <v>140924952.22</v>
      </c>
      <c r="DE11" s="333">
        <f t="shared" si="10"/>
        <v>145788916.38</v>
      </c>
      <c r="DF11" s="332">
        <f t="shared" si="10"/>
        <v>150652880.53999999</v>
      </c>
      <c r="DG11" s="334">
        <f t="shared" si="10"/>
        <v>155516844.69999999</v>
      </c>
      <c r="DH11" s="335">
        <f t="shared" si="10"/>
        <v>160380808.85999998</v>
      </c>
      <c r="DI11" s="333">
        <f t="shared" si="10"/>
        <v>165244773.01999998</v>
      </c>
      <c r="DJ11" s="332">
        <f t="shared" si="10"/>
        <v>168392043.94999999</v>
      </c>
      <c r="DK11" s="333">
        <f t="shared" si="10"/>
        <v>168392043.94999999</v>
      </c>
      <c r="DL11" s="332">
        <f t="shared" si="10"/>
        <v>168392043.94999999</v>
      </c>
      <c r="DM11" s="333">
        <f t="shared" si="10"/>
        <v>175767761.69999999</v>
      </c>
      <c r="DN11" s="332">
        <f t="shared" si="10"/>
        <v>183478379.91999999</v>
      </c>
      <c r="DO11" s="333">
        <f t="shared" si="10"/>
        <v>191429050.17999998</v>
      </c>
      <c r="DP11" s="332">
        <f t="shared" si="10"/>
        <v>198855658.30999997</v>
      </c>
      <c r="DQ11" s="333">
        <f t="shared" si="10"/>
        <v>203661110.62999997</v>
      </c>
      <c r="DR11" s="332">
        <f t="shared" si="10"/>
        <v>203661110.62999997</v>
      </c>
      <c r="DS11" s="333">
        <f t="shared" si="10"/>
        <v>203661110.62999997</v>
      </c>
      <c r="DT11" s="332">
        <f t="shared" si="10"/>
        <v>210256972.98999995</v>
      </c>
      <c r="DU11" s="333">
        <f t="shared" si="10"/>
        <v>216674818.39999995</v>
      </c>
      <c r="DV11" s="332">
        <f t="shared" si="10"/>
        <v>223092663.80999994</v>
      </c>
      <c r="DW11" s="333">
        <f t="shared" si="10"/>
        <v>229510509.21999994</v>
      </c>
      <c r="DX11" s="332">
        <f t="shared" si="10"/>
        <v>233663232.71999994</v>
      </c>
      <c r="DY11" s="333">
        <f t="shared" si="10"/>
        <v>233663232.71999994</v>
      </c>
      <c r="DZ11" s="332">
        <f t="shared" si="10"/>
        <v>240081078.12999994</v>
      </c>
      <c r="EA11" s="333">
        <f t="shared" si="10"/>
        <v>246498923.53999993</v>
      </c>
      <c r="EB11" s="332">
        <f t="shared" si="10"/>
        <v>252916768.94999993</v>
      </c>
      <c r="EC11" s="333">
        <f t="shared" si="10"/>
        <v>259334614.35999992</v>
      </c>
      <c r="ED11" s="332">
        <f t="shared" si="10"/>
        <v>270675083.58999991</v>
      </c>
      <c r="EE11" s="333">
        <f t="shared" si="10"/>
        <v>328976669.19999993</v>
      </c>
      <c r="EF11" s="332">
        <f t="shared" si="10"/>
        <v>328976669.19999993</v>
      </c>
      <c r="EG11" s="333">
        <f t="shared" ref="EG11:GR11" si="11">+EF11+EG4</f>
        <v>419079119.67999995</v>
      </c>
      <c r="EH11" s="332">
        <f t="shared" si="11"/>
        <v>509181570.15999997</v>
      </c>
      <c r="EI11" s="333">
        <f t="shared" si="11"/>
        <v>596575848.15999997</v>
      </c>
      <c r="EJ11" s="332">
        <f t="shared" si="11"/>
        <v>683389803.48000002</v>
      </c>
      <c r="EK11" s="334">
        <f t="shared" si="11"/>
        <v>772352281.63999999</v>
      </c>
      <c r="EL11" s="335">
        <f t="shared" si="11"/>
        <v>829916238.10000002</v>
      </c>
      <c r="EM11" s="333">
        <f t="shared" si="11"/>
        <v>829916238.10000002</v>
      </c>
      <c r="EN11" s="332">
        <f t="shared" si="11"/>
        <v>918878716.25999999</v>
      </c>
      <c r="EO11" s="333">
        <f t="shared" si="11"/>
        <v>1007841194.42</v>
      </c>
      <c r="EP11" s="332">
        <f t="shared" si="11"/>
        <v>1096803672.5799999</v>
      </c>
      <c r="EQ11" s="333">
        <f t="shared" si="11"/>
        <v>1185766150.74</v>
      </c>
      <c r="ER11" s="332">
        <f t="shared" si="11"/>
        <v>1274728628.9000001</v>
      </c>
      <c r="ES11" s="333">
        <f t="shared" si="11"/>
        <v>1274728628.9000001</v>
      </c>
      <c r="ET11" s="332">
        <f t="shared" si="11"/>
        <v>1274728628.9000001</v>
      </c>
      <c r="EU11" s="333">
        <f t="shared" si="11"/>
        <v>1363691107.0600002</v>
      </c>
      <c r="EV11" s="332">
        <f t="shared" si="11"/>
        <v>1452653585.2200003</v>
      </c>
      <c r="EW11" s="333">
        <f t="shared" si="11"/>
        <v>1541631725.6100004</v>
      </c>
      <c r="EX11" s="332">
        <f t="shared" si="11"/>
        <v>1630727332.7400005</v>
      </c>
      <c r="EY11" s="333">
        <f t="shared" si="11"/>
        <v>1719822939.8700006</v>
      </c>
      <c r="EZ11" s="332">
        <f t="shared" si="11"/>
        <v>1777473038.6000006</v>
      </c>
      <c r="FA11" s="333">
        <f t="shared" si="11"/>
        <v>1777473038.6000006</v>
      </c>
      <c r="FB11" s="332">
        <f t="shared" si="11"/>
        <v>1866568645.7300007</v>
      </c>
      <c r="FC11" s="333">
        <f t="shared" si="11"/>
        <v>1955664252.8600008</v>
      </c>
      <c r="FD11" s="332">
        <f t="shared" si="11"/>
        <v>2044759859.990001</v>
      </c>
      <c r="FE11" s="333">
        <f t="shared" si="11"/>
        <v>2133855467.1200011</v>
      </c>
      <c r="FF11" s="332">
        <f t="shared" si="11"/>
        <v>2222951074.250001</v>
      </c>
      <c r="FG11" s="333">
        <f t="shared" si="11"/>
        <v>2280601172.980001</v>
      </c>
      <c r="FH11" s="332">
        <f t="shared" si="11"/>
        <v>2280601172.980001</v>
      </c>
      <c r="FI11" s="333">
        <f t="shared" si="11"/>
        <v>2369696780.1100011</v>
      </c>
      <c r="FJ11" s="332">
        <f t="shared" si="11"/>
        <v>2369696780.1100011</v>
      </c>
      <c r="FK11" s="333">
        <f t="shared" si="11"/>
        <v>2369696780.1100011</v>
      </c>
      <c r="FL11" s="332">
        <f t="shared" si="11"/>
        <v>2369696780.1100011</v>
      </c>
      <c r="FM11" s="333">
        <f t="shared" si="11"/>
        <v>2369696780.1100011</v>
      </c>
      <c r="FN11" s="332">
        <f t="shared" si="11"/>
        <v>2369696780.1100011</v>
      </c>
      <c r="FO11" s="333">
        <f t="shared" si="11"/>
        <v>2369696780.1100011</v>
      </c>
      <c r="FP11" s="336">
        <f t="shared" si="11"/>
        <v>2369696780.1100011</v>
      </c>
      <c r="FQ11" s="337">
        <f t="shared" si="11"/>
        <v>2369696780.1100011</v>
      </c>
      <c r="FR11" s="332">
        <f t="shared" si="11"/>
        <v>2369696780.1100011</v>
      </c>
      <c r="FS11" s="333">
        <f t="shared" si="11"/>
        <v>2369696780.1100011</v>
      </c>
      <c r="FT11" s="332">
        <f t="shared" si="11"/>
        <v>2369696780.1100011</v>
      </c>
      <c r="FU11" s="333">
        <f t="shared" si="11"/>
        <v>2427346878.8400011</v>
      </c>
      <c r="FV11" s="332">
        <f t="shared" si="11"/>
        <v>2427346878.8400011</v>
      </c>
      <c r="FW11" s="333">
        <f t="shared" si="11"/>
        <v>2427346878.8400011</v>
      </c>
      <c r="FX11" s="332">
        <f t="shared" si="11"/>
        <v>2516442485.9700012</v>
      </c>
      <c r="FY11" s="333">
        <f t="shared" si="11"/>
        <v>2605538093.1000013</v>
      </c>
      <c r="FZ11" s="332">
        <f t="shared" si="11"/>
        <v>2694633700.2300014</v>
      </c>
      <c r="GA11" s="333">
        <f t="shared" si="11"/>
        <v>2783561857.1300015</v>
      </c>
      <c r="GB11" s="332">
        <f t="shared" si="11"/>
        <v>2839370003.2300014</v>
      </c>
      <c r="GC11" s="333">
        <f t="shared" si="11"/>
        <v>2839370003.2300014</v>
      </c>
      <c r="GD11" s="332">
        <f t="shared" si="11"/>
        <v>2925618956.3000016</v>
      </c>
      <c r="GE11" s="333">
        <f t="shared" si="11"/>
        <v>3011867909.3700018</v>
      </c>
      <c r="GF11" s="332">
        <f t="shared" si="11"/>
        <v>3098116862.440002</v>
      </c>
      <c r="GG11" s="333">
        <f t="shared" si="11"/>
        <v>3184365815.5100021</v>
      </c>
      <c r="GH11" s="332">
        <f t="shared" si="11"/>
        <v>3270614768.5800023</v>
      </c>
      <c r="GI11" s="333">
        <f t="shared" si="11"/>
        <v>3326422914.6800022</v>
      </c>
      <c r="GJ11" s="332">
        <f t="shared" si="11"/>
        <v>3326422914.6800022</v>
      </c>
      <c r="GK11" s="333">
        <f t="shared" si="11"/>
        <v>3412671867.7500024</v>
      </c>
      <c r="GL11" s="332">
        <f t="shared" si="11"/>
        <v>3498920820.8200026</v>
      </c>
      <c r="GM11" s="333">
        <f t="shared" si="11"/>
        <v>3585169773.8900027</v>
      </c>
      <c r="GN11" s="332">
        <f t="shared" si="11"/>
        <v>3671418726.9600029</v>
      </c>
      <c r="GO11" s="333">
        <f t="shared" si="11"/>
        <v>3757667680.0300031</v>
      </c>
      <c r="GP11" s="332">
        <f t="shared" si="11"/>
        <v>3813475826.130003</v>
      </c>
      <c r="GQ11" s="333">
        <f t="shared" si="11"/>
        <v>3813475826.130003</v>
      </c>
      <c r="GR11" s="332">
        <f t="shared" si="11"/>
        <v>3899724779.2000031</v>
      </c>
      <c r="GS11" s="333">
        <f t="shared" ref="GS11:JD11" si="12">+GR11+GS4</f>
        <v>3985973732.2700033</v>
      </c>
      <c r="GT11" s="332">
        <f t="shared" si="12"/>
        <v>4072783161.2900033</v>
      </c>
      <c r="GU11" s="334">
        <f t="shared" si="12"/>
        <v>4159765044.4500031</v>
      </c>
      <c r="GV11" s="335">
        <f t="shared" si="12"/>
        <v>4246746927.610003</v>
      </c>
      <c r="GW11" s="333">
        <f t="shared" si="12"/>
        <v>4303029322.590003</v>
      </c>
      <c r="GX11" s="332">
        <f t="shared" si="12"/>
        <v>4303029322.590003</v>
      </c>
      <c r="GY11" s="333">
        <f t="shared" si="12"/>
        <v>4390011205.7500029</v>
      </c>
      <c r="GZ11" s="332">
        <f t="shared" si="12"/>
        <v>4476993088.9100027</v>
      </c>
      <c r="HA11" s="333">
        <f t="shared" si="12"/>
        <v>4563974972.0700026</v>
      </c>
      <c r="HB11" s="332">
        <f t="shared" si="12"/>
        <v>4650956855.2300024</v>
      </c>
      <c r="HC11" s="333">
        <f t="shared" si="12"/>
        <v>4737938738.3900023</v>
      </c>
      <c r="HD11" s="332">
        <f t="shared" si="12"/>
        <v>4794221133.3700018</v>
      </c>
      <c r="HE11" s="333">
        <f t="shared" si="12"/>
        <v>4794221133.3700018</v>
      </c>
      <c r="HF11" s="332">
        <f t="shared" si="12"/>
        <v>4891458474.5600014</v>
      </c>
      <c r="HG11" s="333">
        <f t="shared" si="12"/>
        <v>4994289701.9400015</v>
      </c>
      <c r="HH11" s="332">
        <f t="shared" si="12"/>
        <v>5097120929.3200016</v>
      </c>
      <c r="HI11" s="333">
        <f t="shared" si="12"/>
        <v>5199952156.7000017</v>
      </c>
      <c r="HJ11" s="332">
        <f t="shared" si="12"/>
        <v>5302780875.6000013</v>
      </c>
      <c r="HK11" s="333">
        <f t="shared" si="12"/>
        <v>5369291135.3300009</v>
      </c>
      <c r="HL11" s="332">
        <f t="shared" si="12"/>
        <v>5369291135.3300009</v>
      </c>
      <c r="HM11" s="333">
        <f t="shared" si="12"/>
        <v>5472079718.5600004</v>
      </c>
      <c r="HN11" s="332">
        <f t="shared" si="12"/>
        <v>5574868301.79</v>
      </c>
      <c r="HO11" s="333">
        <f t="shared" si="12"/>
        <v>5677656885.0199995</v>
      </c>
      <c r="HP11" s="332">
        <f t="shared" si="12"/>
        <v>5780445468.249999</v>
      </c>
      <c r="HQ11" s="333">
        <f t="shared" si="12"/>
        <v>5886642302.829999</v>
      </c>
      <c r="HR11" s="332">
        <f t="shared" si="12"/>
        <v>5955651946.8899994</v>
      </c>
      <c r="HS11" s="333">
        <f t="shared" si="12"/>
        <v>5955651946.8899994</v>
      </c>
      <c r="HT11" s="332">
        <f t="shared" si="12"/>
        <v>6062303214.9899998</v>
      </c>
      <c r="HU11" s="333">
        <f t="shared" si="12"/>
        <v>6168954483.0900002</v>
      </c>
      <c r="HV11" s="332">
        <f t="shared" si="12"/>
        <v>6275605751.1900005</v>
      </c>
      <c r="HW11" s="334">
        <f t="shared" si="12"/>
        <v>6391430369.8900003</v>
      </c>
      <c r="HX11" s="335">
        <f t="shared" si="12"/>
        <v>6509220706.5799999</v>
      </c>
      <c r="HY11" s="333">
        <f t="shared" si="12"/>
        <v>6585437983.2600002</v>
      </c>
      <c r="HZ11" s="332">
        <f t="shared" si="12"/>
        <v>6585437983.2600002</v>
      </c>
      <c r="IA11" s="333">
        <f t="shared" si="12"/>
        <v>6703228319.9499998</v>
      </c>
      <c r="IB11" s="332">
        <f t="shared" si="12"/>
        <v>6821018656.6399994</v>
      </c>
      <c r="IC11" s="333">
        <f t="shared" si="12"/>
        <v>6938808993.329999</v>
      </c>
      <c r="ID11" s="332">
        <f t="shared" si="12"/>
        <v>7056599330.0199986</v>
      </c>
      <c r="IE11" s="333">
        <f t="shared" si="12"/>
        <v>7174389666.7099981</v>
      </c>
      <c r="IF11" s="332">
        <f t="shared" si="12"/>
        <v>7250606943.3899984</v>
      </c>
      <c r="IG11" s="333">
        <f t="shared" si="12"/>
        <v>7250606943.3899984</v>
      </c>
      <c r="IH11" s="332">
        <f t="shared" si="12"/>
        <v>7368397280.079998</v>
      </c>
      <c r="II11" s="333">
        <f t="shared" si="12"/>
        <v>7494785501.0999985</v>
      </c>
      <c r="IJ11" s="332">
        <f t="shared" si="12"/>
        <v>7624756173.9199982</v>
      </c>
      <c r="IK11" s="333">
        <f t="shared" si="12"/>
        <v>7754726846.7399979</v>
      </c>
      <c r="IL11" s="332">
        <f t="shared" si="12"/>
        <v>7884697519.5599976</v>
      </c>
      <c r="IM11" s="333">
        <f t="shared" si="12"/>
        <v>7968796190.2099972</v>
      </c>
      <c r="IN11" s="332">
        <f t="shared" si="12"/>
        <v>7968796190.2099972</v>
      </c>
      <c r="IO11" s="333">
        <f t="shared" si="12"/>
        <v>8106724091.7499971</v>
      </c>
      <c r="IP11" s="332">
        <f t="shared" si="12"/>
        <v>8248992299.869997</v>
      </c>
      <c r="IQ11" s="333">
        <f t="shared" si="12"/>
        <v>8391048697.369997</v>
      </c>
      <c r="IR11" s="332">
        <f t="shared" si="12"/>
        <v>8533076853.4499969</v>
      </c>
      <c r="IS11" s="333">
        <f t="shared" si="12"/>
        <v>8675105009.5299969</v>
      </c>
      <c r="IT11" s="332">
        <f t="shared" si="12"/>
        <v>8767412928.3899975</v>
      </c>
      <c r="IU11" s="333">
        <f t="shared" si="12"/>
        <v>8767412928.3899975</v>
      </c>
      <c r="IV11" s="332">
        <f t="shared" si="12"/>
        <v>8767412928.3899975</v>
      </c>
      <c r="IW11" s="333">
        <f t="shared" si="12"/>
        <v>8910133574.829998</v>
      </c>
      <c r="IX11" s="332">
        <f t="shared" si="12"/>
        <v>9052854221.2699986</v>
      </c>
      <c r="IY11" s="333">
        <f t="shared" si="12"/>
        <v>9195574867.7099991</v>
      </c>
      <c r="IZ11" s="332">
        <f t="shared" si="12"/>
        <v>9338295514.1499996</v>
      </c>
      <c r="JA11" s="333">
        <f t="shared" si="12"/>
        <v>9446459097.3799992</v>
      </c>
      <c r="JB11" s="336">
        <f t="shared" si="12"/>
        <v>9446459097.3799992</v>
      </c>
      <c r="JC11" s="337">
        <f t="shared" si="12"/>
        <v>9619052388.6899986</v>
      </c>
      <c r="JD11" s="332">
        <f t="shared" si="12"/>
        <v>9791645679.9999981</v>
      </c>
      <c r="JE11" s="333">
        <f t="shared" ref="JE11:LP11" si="13">+JD11+JE4</f>
        <v>9964238971.3099976</v>
      </c>
      <c r="JF11" s="332">
        <f t="shared" si="13"/>
        <v>10149914904.959997</v>
      </c>
      <c r="JG11" s="333">
        <f t="shared" si="13"/>
        <v>10337308773.209997</v>
      </c>
      <c r="JH11" s="332">
        <f t="shared" si="13"/>
        <v>10458413120.189997</v>
      </c>
      <c r="JI11" s="333">
        <f t="shared" si="13"/>
        <v>10458413120.189997</v>
      </c>
      <c r="JJ11" s="332">
        <f t="shared" si="13"/>
        <v>10645574383.699997</v>
      </c>
      <c r="JK11" s="333">
        <f t="shared" si="13"/>
        <v>10836738013.119997</v>
      </c>
      <c r="JL11" s="332">
        <f t="shared" si="13"/>
        <v>11032404304.189997</v>
      </c>
      <c r="JM11" s="333">
        <f t="shared" si="13"/>
        <v>11234191869.839996</v>
      </c>
      <c r="JN11" s="332">
        <f t="shared" si="13"/>
        <v>11437862904.579996</v>
      </c>
      <c r="JO11" s="333">
        <f t="shared" si="13"/>
        <v>11569650044.729996</v>
      </c>
      <c r="JP11" s="332">
        <f t="shared" si="13"/>
        <v>11569650044.729996</v>
      </c>
      <c r="JQ11" s="333">
        <f t="shared" si="13"/>
        <v>11773321079.469995</v>
      </c>
      <c r="JR11" s="332">
        <f t="shared" si="13"/>
        <v>11978765097.219995</v>
      </c>
      <c r="JS11" s="333">
        <f t="shared" si="13"/>
        <v>12184947857.899996</v>
      </c>
      <c r="JT11" s="332">
        <f t="shared" si="13"/>
        <v>12211522544.789995</v>
      </c>
      <c r="JU11" s="333">
        <f t="shared" si="13"/>
        <v>12238097231.679995</v>
      </c>
      <c r="JV11" s="332">
        <f t="shared" si="13"/>
        <v>12371547316.479994</v>
      </c>
      <c r="JW11" s="333">
        <f t="shared" si="13"/>
        <v>12371547316.479994</v>
      </c>
      <c r="JX11" s="332">
        <f t="shared" si="13"/>
        <v>12586211470.339994</v>
      </c>
      <c r="JY11" s="333">
        <f t="shared" si="13"/>
        <v>12805443559.209995</v>
      </c>
      <c r="JZ11" s="332">
        <f t="shared" si="13"/>
        <v>13024675648.079996</v>
      </c>
      <c r="KA11" s="333">
        <f t="shared" si="13"/>
        <v>13243907736.949997</v>
      </c>
      <c r="KB11" s="332">
        <f t="shared" si="13"/>
        <v>13463139825.819998</v>
      </c>
      <c r="KC11" s="333">
        <f t="shared" si="13"/>
        <v>13604995883.359999</v>
      </c>
      <c r="KD11" s="332">
        <f t="shared" si="13"/>
        <v>13604995883.359999</v>
      </c>
      <c r="KE11" s="333">
        <f t="shared" si="13"/>
        <v>13824227972.23</v>
      </c>
      <c r="KF11" s="336">
        <f t="shared" si="13"/>
        <v>14043460061.1</v>
      </c>
      <c r="KG11" s="337">
        <f t="shared" si="13"/>
        <v>14082454191.300001</v>
      </c>
      <c r="KH11" s="332">
        <f t="shared" si="13"/>
        <v>14299645040.340002</v>
      </c>
      <c r="KI11" s="333">
        <f t="shared" si="13"/>
        <v>14533916156.820002</v>
      </c>
      <c r="KJ11" s="332">
        <f t="shared" si="13"/>
        <v>14687060276.850002</v>
      </c>
      <c r="KK11" s="333">
        <f t="shared" si="13"/>
        <v>14687060276.850002</v>
      </c>
      <c r="KL11" s="332">
        <f t="shared" si="13"/>
        <v>14923737553.210003</v>
      </c>
      <c r="KM11" s="333">
        <f t="shared" si="13"/>
        <v>15160414829.570004</v>
      </c>
      <c r="KN11" s="332">
        <f t="shared" si="13"/>
        <v>15391620148.490004</v>
      </c>
      <c r="KO11" s="333">
        <f t="shared" si="13"/>
        <v>15622905224.510004</v>
      </c>
      <c r="KP11" s="332">
        <f t="shared" si="13"/>
        <v>15854190300.530005</v>
      </c>
      <c r="KQ11" s="333">
        <f t="shared" si="13"/>
        <v>16003845349.750004</v>
      </c>
      <c r="KR11" s="332">
        <f t="shared" si="13"/>
        <v>16003845349.750004</v>
      </c>
      <c r="KS11" s="333">
        <f t="shared" si="13"/>
        <v>16235202207.030005</v>
      </c>
      <c r="KT11" s="332">
        <f t="shared" si="13"/>
        <v>16467797940.150005</v>
      </c>
      <c r="KU11" s="333">
        <f t="shared" si="13"/>
        <v>16705798242.240005</v>
      </c>
      <c r="KV11" s="332">
        <f t="shared" si="13"/>
        <v>16943798544.330006</v>
      </c>
      <c r="KW11" s="333">
        <f t="shared" si="13"/>
        <v>17181798846.420006</v>
      </c>
      <c r="KX11" s="332">
        <f t="shared" si="13"/>
        <v>17335799041.930004</v>
      </c>
      <c r="KY11" s="333">
        <f t="shared" si="13"/>
        <v>17335799041.930004</v>
      </c>
      <c r="KZ11" s="332">
        <f t="shared" si="13"/>
        <v>17568140501.150005</v>
      </c>
      <c r="LA11" s="333">
        <f t="shared" si="13"/>
        <v>17792397899.150005</v>
      </c>
      <c r="LB11" s="332">
        <f t="shared" si="13"/>
        <v>18016655297.150005</v>
      </c>
      <c r="LC11" s="333">
        <f t="shared" si="13"/>
        <v>18240912695.150005</v>
      </c>
      <c r="LD11" s="332">
        <f t="shared" si="13"/>
        <v>18465170093.150005</v>
      </c>
      <c r="LE11" s="333">
        <f t="shared" si="13"/>
        <v>18610627545.230007</v>
      </c>
      <c r="LF11" s="332">
        <f t="shared" si="13"/>
        <v>18610627545.230007</v>
      </c>
      <c r="LG11" s="333">
        <f t="shared" si="13"/>
        <v>18840830107.360008</v>
      </c>
      <c r="LH11" s="332">
        <f t="shared" si="13"/>
        <v>19071032669.490009</v>
      </c>
      <c r="LI11" s="333">
        <f t="shared" si="13"/>
        <v>19301235231.62001</v>
      </c>
      <c r="LJ11" s="332">
        <f t="shared" si="13"/>
        <v>19531437793.750011</v>
      </c>
      <c r="LK11" s="334">
        <f t="shared" si="13"/>
        <v>19768218409.42001</v>
      </c>
      <c r="LL11" s="335">
        <f t="shared" si="13"/>
        <v>19929445430.630009</v>
      </c>
      <c r="LM11" s="333">
        <f t="shared" si="13"/>
        <v>19929445430.630009</v>
      </c>
      <c r="LN11" s="332">
        <f t="shared" si="13"/>
        <v>20023768736.140007</v>
      </c>
      <c r="LO11" s="333">
        <f t="shared" si="13"/>
        <v>20272937768.870007</v>
      </c>
      <c r="LP11" s="332">
        <f t="shared" si="13"/>
        <v>20532288564.140007</v>
      </c>
      <c r="LQ11" s="333">
        <f t="shared" ref="LQ11:OB11" si="14">+LP11+LQ4</f>
        <v>20792532401.810005</v>
      </c>
      <c r="LR11" s="332">
        <f t="shared" si="14"/>
        <v>20990267191.990005</v>
      </c>
      <c r="LS11" s="333">
        <f t="shared" si="14"/>
        <v>21102290069.830006</v>
      </c>
      <c r="LT11" s="332">
        <f t="shared" si="14"/>
        <v>21102290069.830006</v>
      </c>
      <c r="LU11" s="333">
        <f t="shared" si="14"/>
        <v>21275416335.560005</v>
      </c>
      <c r="LV11" s="332">
        <f t="shared" si="14"/>
        <v>21455853563.980003</v>
      </c>
      <c r="LW11" s="333">
        <f t="shared" si="14"/>
        <v>21637857427.260002</v>
      </c>
      <c r="LX11" s="332">
        <f t="shared" si="14"/>
        <v>21818937175.760002</v>
      </c>
      <c r="LY11" s="333">
        <f t="shared" si="14"/>
        <v>21999195488.900002</v>
      </c>
      <c r="LZ11" s="332">
        <f t="shared" si="14"/>
        <v>22115833220.940002</v>
      </c>
      <c r="MA11" s="333">
        <f t="shared" si="14"/>
        <v>22115833220.940002</v>
      </c>
      <c r="MB11" s="332">
        <f t="shared" si="14"/>
        <v>22296091534.080002</v>
      </c>
      <c r="MC11" s="333">
        <f t="shared" si="14"/>
        <v>22476349847.220001</v>
      </c>
      <c r="MD11" s="332">
        <f t="shared" si="14"/>
        <v>22647177704.27</v>
      </c>
      <c r="ME11" s="333">
        <f t="shared" si="14"/>
        <v>22815179418.84</v>
      </c>
      <c r="MF11" s="332">
        <f t="shared" si="14"/>
        <v>22985013445.220001</v>
      </c>
      <c r="MG11" s="333">
        <f t="shared" si="14"/>
        <v>23096789472.66</v>
      </c>
      <c r="MH11" s="332">
        <f t="shared" si="14"/>
        <v>23096789472.66</v>
      </c>
      <c r="MI11" s="333">
        <f t="shared" si="14"/>
        <v>23171576451.290001</v>
      </c>
      <c r="MJ11" s="332">
        <f t="shared" si="14"/>
        <v>23337193529.34</v>
      </c>
      <c r="MK11" s="333">
        <f t="shared" si="14"/>
        <v>23504433842.389999</v>
      </c>
      <c r="ML11" s="332">
        <f t="shared" si="14"/>
        <v>23671227222.59</v>
      </c>
      <c r="MM11" s="333">
        <f t="shared" si="14"/>
        <v>23839333848.330002</v>
      </c>
      <c r="MN11" s="332">
        <f t="shared" si="14"/>
        <v>23944332276.450001</v>
      </c>
      <c r="MO11" s="333">
        <f t="shared" si="14"/>
        <v>23944332276.450001</v>
      </c>
      <c r="MP11" s="335">
        <f t="shared" si="14"/>
        <v>24001262215.580002</v>
      </c>
      <c r="MQ11" s="333">
        <f t="shared" si="14"/>
        <v>24155285234.350002</v>
      </c>
      <c r="MR11" s="332">
        <f t="shared" si="14"/>
        <v>24305376817.150002</v>
      </c>
      <c r="MS11" s="333">
        <f t="shared" si="14"/>
        <v>24448260767.330002</v>
      </c>
      <c r="MT11" s="332">
        <f t="shared" si="14"/>
        <v>24584311475.190002</v>
      </c>
      <c r="MU11" s="333">
        <f t="shared" si="14"/>
        <v>24664238184.960003</v>
      </c>
      <c r="MV11" s="332">
        <f t="shared" si="14"/>
        <v>24664238184.960003</v>
      </c>
      <c r="MW11" s="333">
        <f t="shared" si="14"/>
        <v>24787761281.880001</v>
      </c>
      <c r="MX11" s="332">
        <f t="shared" si="14"/>
        <v>24910157388.990002</v>
      </c>
      <c r="MY11" s="333">
        <f t="shared" si="14"/>
        <v>25034638143.980003</v>
      </c>
      <c r="MZ11" s="332">
        <f t="shared" si="14"/>
        <v>25158310106.900002</v>
      </c>
      <c r="NA11" s="333">
        <f t="shared" si="14"/>
        <v>25277282730.620003</v>
      </c>
      <c r="NB11" s="332">
        <f t="shared" si="14"/>
        <v>25354265016.560001</v>
      </c>
      <c r="NC11" s="333">
        <f t="shared" si="14"/>
        <v>25354265016.560001</v>
      </c>
      <c r="ND11" s="332">
        <f t="shared" si="14"/>
        <v>25469613376.66</v>
      </c>
      <c r="NE11" s="333">
        <f t="shared" si="14"/>
        <v>25573092220.490002</v>
      </c>
      <c r="NF11" s="332">
        <f t="shared" si="14"/>
        <v>25676498256.760002</v>
      </c>
      <c r="NG11" s="333">
        <f t="shared" si="14"/>
        <v>25778618125.210003</v>
      </c>
      <c r="NH11" s="332">
        <f t="shared" si="14"/>
        <v>25880462386.270004</v>
      </c>
      <c r="NI11" s="333">
        <f t="shared" si="14"/>
        <v>25944680254.150005</v>
      </c>
      <c r="NJ11" s="332">
        <f t="shared" si="14"/>
        <v>25944680254.150005</v>
      </c>
      <c r="NK11" s="333">
        <f t="shared" si="14"/>
        <v>26038852439.780006</v>
      </c>
      <c r="NL11" s="332">
        <f t="shared" si="14"/>
        <v>26133595588.640007</v>
      </c>
      <c r="NM11" s="333">
        <f t="shared" si="14"/>
        <v>26228338737.500008</v>
      </c>
      <c r="NN11" s="332">
        <f t="shared" si="14"/>
        <v>26323081886.360008</v>
      </c>
      <c r="NO11" s="333">
        <f t="shared" si="14"/>
        <v>26417825035.220009</v>
      </c>
      <c r="NP11" s="332">
        <f t="shared" si="14"/>
        <v>26479129425.67001</v>
      </c>
      <c r="NQ11" s="333">
        <f t="shared" si="14"/>
        <v>26479129425.67001</v>
      </c>
      <c r="NR11" s="332">
        <f t="shared" si="14"/>
        <v>26573872574.53001</v>
      </c>
      <c r="NS11" s="333">
        <f t="shared" si="14"/>
        <v>26656141446.140011</v>
      </c>
      <c r="NT11" s="336">
        <f t="shared" si="14"/>
        <v>26733737807.160011</v>
      </c>
      <c r="NU11" s="337">
        <f t="shared" si="14"/>
        <v>26815578636.470013</v>
      </c>
      <c r="NV11" s="332">
        <f t="shared" si="14"/>
        <v>26903482991.900013</v>
      </c>
      <c r="NW11" s="333">
        <f t="shared" si="14"/>
        <v>26960362280.740013</v>
      </c>
      <c r="NX11" s="332">
        <f t="shared" si="14"/>
        <v>26960362280.740013</v>
      </c>
      <c r="NY11" s="333">
        <f t="shared" si="14"/>
        <v>27048266636.170013</v>
      </c>
      <c r="NZ11" s="332">
        <f t="shared" si="14"/>
        <v>27136117155.660015</v>
      </c>
      <c r="OA11" s="333">
        <f t="shared" si="14"/>
        <v>27158125342.060017</v>
      </c>
      <c r="OB11" s="332">
        <f t="shared" si="14"/>
        <v>27259688955.650017</v>
      </c>
      <c r="OC11" s="333">
        <f t="shared" ref="OC11:QN11" si="15">+OB11+OC4</f>
        <v>27365421567.390018</v>
      </c>
      <c r="OD11" s="332">
        <f t="shared" si="15"/>
        <v>27434561957.590019</v>
      </c>
      <c r="OE11" s="333">
        <f t="shared" si="15"/>
        <v>27434561957.590019</v>
      </c>
      <c r="OF11" s="332">
        <f t="shared" si="15"/>
        <v>27541186949.120018</v>
      </c>
      <c r="OG11" s="333">
        <f t="shared" si="15"/>
        <v>27647811940.650017</v>
      </c>
      <c r="OH11" s="332">
        <f t="shared" si="15"/>
        <v>27751747391.540016</v>
      </c>
      <c r="OI11" s="333">
        <f t="shared" si="15"/>
        <v>27849227944.870018</v>
      </c>
      <c r="OJ11" s="332">
        <f t="shared" si="15"/>
        <v>27944714848.600018</v>
      </c>
      <c r="OK11" s="333">
        <f t="shared" si="15"/>
        <v>28006328491.070019</v>
      </c>
      <c r="OL11" s="332">
        <f t="shared" si="15"/>
        <v>28006328491.070019</v>
      </c>
      <c r="OM11" s="333">
        <f t="shared" si="15"/>
        <v>28032386174.210018</v>
      </c>
      <c r="ON11" s="332">
        <f t="shared" si="15"/>
        <v>28133312638.870018</v>
      </c>
      <c r="OO11" s="333">
        <f t="shared" si="15"/>
        <v>28247053201.160019</v>
      </c>
      <c r="OP11" s="332">
        <f t="shared" si="15"/>
        <v>28387446704.980019</v>
      </c>
      <c r="OQ11" s="333">
        <f t="shared" si="15"/>
        <v>28535087490.31002</v>
      </c>
      <c r="OR11" s="332">
        <f t="shared" si="15"/>
        <v>28633252540.420021</v>
      </c>
      <c r="OS11" s="333">
        <f t="shared" si="15"/>
        <v>28633252540.420021</v>
      </c>
      <c r="OT11" s="332">
        <f t="shared" si="15"/>
        <v>28785081445.77002</v>
      </c>
      <c r="OU11" s="333">
        <f t="shared" si="15"/>
        <v>28934637498.06002</v>
      </c>
      <c r="OV11" s="332">
        <f t="shared" si="15"/>
        <v>29067377319.580021</v>
      </c>
      <c r="OW11" s="333">
        <f t="shared" si="15"/>
        <v>29198206500.140022</v>
      </c>
      <c r="OX11" s="332">
        <f t="shared" si="15"/>
        <v>29329035680.700024</v>
      </c>
      <c r="OY11" s="334">
        <f t="shared" si="15"/>
        <v>29413701592.100025</v>
      </c>
      <c r="OZ11" s="335">
        <f t="shared" si="15"/>
        <v>29413701592.100025</v>
      </c>
      <c r="PA11" s="333">
        <f t="shared" si="15"/>
        <v>29545312512.570026</v>
      </c>
      <c r="PB11" s="332">
        <f t="shared" si="15"/>
        <v>29677761202.650028</v>
      </c>
      <c r="PC11" s="333">
        <f t="shared" si="15"/>
        <v>29809862213.630028</v>
      </c>
      <c r="PD11" s="332">
        <f t="shared" si="15"/>
        <v>29936220994.270027</v>
      </c>
      <c r="PE11" s="333">
        <f t="shared" si="15"/>
        <v>30073800579.760029</v>
      </c>
      <c r="PF11" s="332">
        <f t="shared" si="15"/>
        <v>30165535587.290028</v>
      </c>
      <c r="PG11" s="333">
        <f t="shared" si="15"/>
        <v>30165535587.290028</v>
      </c>
      <c r="PH11" s="332">
        <f t="shared" si="15"/>
        <v>30306896572.280029</v>
      </c>
      <c r="PI11" s="333">
        <f t="shared" si="15"/>
        <v>30448011611.350029</v>
      </c>
      <c r="PJ11" s="332">
        <f t="shared" si="15"/>
        <v>30590397751.700027</v>
      </c>
      <c r="PK11" s="333">
        <f t="shared" si="15"/>
        <v>30733492409.250027</v>
      </c>
      <c r="PL11" s="332">
        <f t="shared" si="15"/>
        <v>30876591257.160027</v>
      </c>
      <c r="PM11" s="333">
        <f t="shared" si="15"/>
        <v>30971272382.710026</v>
      </c>
      <c r="PN11" s="332">
        <f t="shared" si="15"/>
        <v>30971272382.710026</v>
      </c>
      <c r="PO11" s="333">
        <f t="shared" si="15"/>
        <v>31117003266.180027</v>
      </c>
      <c r="PP11" s="332">
        <f t="shared" si="15"/>
        <v>31260044556.760029</v>
      </c>
      <c r="PQ11" s="333">
        <f t="shared" si="15"/>
        <v>31412709831.290028</v>
      </c>
      <c r="PR11" s="332">
        <f t="shared" si="15"/>
        <v>31582679983.540028</v>
      </c>
      <c r="PS11" s="333">
        <f t="shared" si="15"/>
        <v>31778671236.750027</v>
      </c>
      <c r="PT11" s="332">
        <f t="shared" si="15"/>
        <v>31902670591.520027</v>
      </c>
      <c r="PU11" s="333">
        <f t="shared" si="15"/>
        <v>31902670591.520027</v>
      </c>
      <c r="PV11" s="332">
        <f t="shared" si="15"/>
        <v>32094067186.080029</v>
      </c>
      <c r="PW11" s="333">
        <f t="shared" si="15"/>
        <v>32313632737.030029</v>
      </c>
      <c r="PX11" s="332">
        <f t="shared" si="15"/>
        <v>32559356539.590031</v>
      </c>
      <c r="PY11" s="333">
        <f t="shared" si="15"/>
        <v>32840581651.060032</v>
      </c>
      <c r="PZ11" s="332">
        <f t="shared" si="15"/>
        <v>33127498092.860031</v>
      </c>
      <c r="QA11" s="333">
        <f t="shared" si="15"/>
        <v>33315937912.330032</v>
      </c>
      <c r="QB11" s="332">
        <f t="shared" si="15"/>
        <v>33315937912.330032</v>
      </c>
      <c r="QC11" s="334">
        <f t="shared" si="15"/>
        <v>33618444589.620033</v>
      </c>
      <c r="QD11" s="335">
        <f t="shared" si="15"/>
        <v>33955464503.420033</v>
      </c>
      <c r="QE11" s="333">
        <f t="shared" si="15"/>
        <v>34337441528.400032</v>
      </c>
      <c r="QF11" s="332">
        <f t="shared" si="15"/>
        <v>34724278953.970032</v>
      </c>
      <c r="QG11" s="333">
        <f t="shared" si="15"/>
        <v>35111149447.770035</v>
      </c>
      <c r="QH11" s="332">
        <f t="shared" si="15"/>
        <v>35361480267.300034</v>
      </c>
      <c r="QI11" s="333">
        <f t="shared" si="15"/>
        <v>35361480267.300034</v>
      </c>
      <c r="QJ11" s="332">
        <f t="shared" si="15"/>
        <v>35748015555.170036</v>
      </c>
      <c r="QK11" s="333">
        <f t="shared" si="15"/>
        <v>36116134452.310036</v>
      </c>
      <c r="QL11" s="332">
        <f t="shared" si="15"/>
        <v>36485147201.450035</v>
      </c>
      <c r="QM11" s="333">
        <f t="shared" si="15"/>
        <v>36854274185.350037</v>
      </c>
      <c r="QN11" s="332">
        <f t="shared" si="15"/>
        <v>37223575514.230034</v>
      </c>
      <c r="QO11" s="333">
        <f t="shared" ref="QO11:SJ11" si="16">+QN11+QO4</f>
        <v>37468768006.640038</v>
      </c>
      <c r="QP11" s="332">
        <f t="shared" si="16"/>
        <v>37468768006.640038</v>
      </c>
      <c r="QQ11" s="333">
        <f t="shared" si="16"/>
        <v>37533884559.65004</v>
      </c>
      <c r="QR11" s="332">
        <f t="shared" si="16"/>
        <v>37954757112.01004</v>
      </c>
      <c r="QS11" s="333">
        <f t="shared" si="16"/>
        <v>38366278515.970039</v>
      </c>
      <c r="QT11" s="332">
        <f t="shared" si="16"/>
        <v>38767746003.490036</v>
      </c>
      <c r="QU11" s="333">
        <f t="shared" si="16"/>
        <v>39169266329.800034</v>
      </c>
      <c r="QV11" s="332">
        <f t="shared" si="16"/>
        <v>39429817496.590034</v>
      </c>
      <c r="QW11" s="333">
        <f t="shared" si="16"/>
        <v>39429817496.590034</v>
      </c>
      <c r="QX11" s="332">
        <f t="shared" si="16"/>
        <v>39843291889.470032</v>
      </c>
      <c r="QY11" s="333">
        <f t="shared" si="16"/>
        <v>40260013846.600029</v>
      </c>
      <c r="QZ11" s="332">
        <f t="shared" si="16"/>
        <v>40676744517.840027</v>
      </c>
      <c r="RA11" s="333">
        <f t="shared" si="16"/>
        <v>41093572581.64003</v>
      </c>
      <c r="RB11" s="332">
        <f t="shared" si="16"/>
        <v>41524107480.830032</v>
      </c>
      <c r="RC11" s="333">
        <f t="shared" si="16"/>
        <v>41803467890.530029</v>
      </c>
      <c r="RD11" s="332">
        <f t="shared" si="16"/>
        <v>41803467890.530029</v>
      </c>
      <c r="RE11" s="333">
        <f t="shared" si="16"/>
        <v>42235206705.500031</v>
      </c>
      <c r="RF11" s="332">
        <f t="shared" si="16"/>
        <v>42666943412.340027</v>
      </c>
      <c r="RG11" s="333">
        <f t="shared" si="16"/>
        <v>43099993650.300026</v>
      </c>
      <c r="RH11" s="336">
        <f t="shared" si="16"/>
        <v>43533135836.320023</v>
      </c>
      <c r="RI11" s="337">
        <f t="shared" si="16"/>
        <v>43957004441.500023</v>
      </c>
      <c r="RJ11" s="332">
        <f t="shared" si="16"/>
        <v>44243762310.650024</v>
      </c>
      <c r="RK11" s="333">
        <f t="shared" si="16"/>
        <v>44243762310.650024</v>
      </c>
      <c r="RL11" s="332">
        <f t="shared" si="16"/>
        <v>44367183504.680023</v>
      </c>
      <c r="RM11" s="333">
        <f t="shared" si="16"/>
        <v>44809174966.20002</v>
      </c>
      <c r="RN11" s="332">
        <f t="shared" si="16"/>
        <v>45259528068.100021</v>
      </c>
      <c r="RO11" s="333">
        <f t="shared" si="16"/>
        <v>45715463333.240021</v>
      </c>
      <c r="RP11" s="332">
        <f t="shared" si="16"/>
        <v>46171427321.360023</v>
      </c>
      <c r="RQ11" s="333">
        <f t="shared" si="16"/>
        <v>46466673179.710022</v>
      </c>
      <c r="RR11" s="332">
        <f t="shared" si="16"/>
        <v>46466673179.710022</v>
      </c>
      <c r="RS11" s="333">
        <f t="shared" si="16"/>
        <v>46620831520.790024</v>
      </c>
      <c r="RT11" s="332">
        <f t="shared" si="16"/>
        <v>47076891885.720024</v>
      </c>
      <c r="RU11" s="333">
        <f t="shared" si="16"/>
        <v>47537256238.81002</v>
      </c>
      <c r="RV11" s="332">
        <f t="shared" si="16"/>
        <v>48021637446.710022</v>
      </c>
      <c r="RW11" s="333">
        <f t="shared" si="16"/>
        <v>48507671859.650024</v>
      </c>
      <c r="RX11" s="332">
        <f t="shared" si="16"/>
        <v>48827491837.520027</v>
      </c>
      <c r="RY11" s="333">
        <f t="shared" si="16"/>
        <v>48827491837.520027</v>
      </c>
      <c r="RZ11" s="332">
        <f t="shared" si="16"/>
        <v>49323160062.370026</v>
      </c>
      <c r="SA11" s="333">
        <f t="shared" si="16"/>
        <v>49833841629.120026</v>
      </c>
      <c r="SB11" s="332">
        <f t="shared" si="16"/>
        <v>50349214405.630028</v>
      </c>
      <c r="SC11" s="333">
        <f t="shared" si="16"/>
        <v>50842410490.980026</v>
      </c>
      <c r="SD11" s="332">
        <f t="shared" si="16"/>
        <v>51326137520.290024</v>
      </c>
      <c r="SE11" s="333">
        <f t="shared" si="16"/>
        <v>51630613302.570023</v>
      </c>
      <c r="SF11" s="332">
        <f t="shared" si="16"/>
        <v>51630613302.570023</v>
      </c>
      <c r="SG11" s="333">
        <f t="shared" si="16"/>
        <v>52070030213.070023</v>
      </c>
      <c r="SH11" s="332">
        <f t="shared" si="16"/>
        <v>52449513086.600021</v>
      </c>
      <c r="SI11" s="333">
        <f t="shared" si="16"/>
        <v>52708984917.050018</v>
      </c>
      <c r="SJ11" s="332">
        <f t="shared" si="16"/>
        <v>52942248414.550018</v>
      </c>
      <c r="SK11" s="333">
        <f>+SJ11+SK4</f>
        <v>53116278716.70002</v>
      </c>
      <c r="SL11" s="333">
        <f>+SK11+SL4</f>
        <v>53186647019.230019</v>
      </c>
      <c r="SM11" s="333">
        <f t="shared" ref="SM11:TQ11" si="17">+SL11+SM4</f>
        <v>53186647019.230019</v>
      </c>
      <c r="SN11" s="333">
        <f t="shared" si="17"/>
        <v>53193297019.230019</v>
      </c>
      <c r="SO11" s="333">
        <f t="shared" si="17"/>
        <v>53209447019.230019</v>
      </c>
      <c r="SP11" s="333">
        <f t="shared" si="17"/>
        <v>53225597019.230019</v>
      </c>
      <c r="SQ11" s="333">
        <f t="shared" si="17"/>
        <v>53241747019.230019</v>
      </c>
      <c r="SR11" s="333">
        <f t="shared" si="17"/>
        <v>53257897019.230019</v>
      </c>
      <c r="SS11" s="333">
        <f t="shared" si="17"/>
        <v>53268347019.230019</v>
      </c>
      <c r="ST11" s="333">
        <f t="shared" si="17"/>
        <v>53268347019.230019</v>
      </c>
      <c r="SU11" s="333">
        <f t="shared" si="17"/>
        <v>53284497019.230019</v>
      </c>
      <c r="SV11" s="333">
        <f t="shared" si="17"/>
        <v>53300647019.230019</v>
      </c>
      <c r="SW11" s="333">
        <f t="shared" si="17"/>
        <v>53316797019.230019</v>
      </c>
      <c r="SX11" s="333">
        <f t="shared" si="17"/>
        <v>53332947019.230019</v>
      </c>
      <c r="SY11" s="333">
        <f t="shared" si="17"/>
        <v>53349097019.230019</v>
      </c>
      <c r="SZ11" s="333">
        <f t="shared" si="17"/>
        <v>53359547019.230019</v>
      </c>
      <c r="TA11" s="333">
        <f t="shared" si="17"/>
        <v>53359547019.230019</v>
      </c>
      <c r="TB11" s="333">
        <f t="shared" si="17"/>
        <v>53375697019.230019</v>
      </c>
      <c r="TC11" s="333">
        <f t="shared" si="17"/>
        <v>53391847019.230019</v>
      </c>
      <c r="TD11" s="333">
        <f t="shared" si="17"/>
        <v>53407997019.230019</v>
      </c>
      <c r="TE11" s="333">
        <f t="shared" si="17"/>
        <v>53424147019.230019</v>
      </c>
      <c r="TF11" s="333">
        <f t="shared" si="17"/>
        <v>53440297019.230019</v>
      </c>
      <c r="TG11" s="333">
        <f t="shared" si="17"/>
        <v>53450747019.230019</v>
      </c>
      <c r="TH11" s="333">
        <f t="shared" si="17"/>
        <v>53450747019.230019</v>
      </c>
      <c r="TI11" s="333">
        <f t="shared" si="17"/>
        <v>53466897019.230019</v>
      </c>
      <c r="TJ11" s="333">
        <f t="shared" si="17"/>
        <v>53483047019.230019</v>
      </c>
      <c r="TK11" s="333">
        <f t="shared" si="17"/>
        <v>53499197019.230019</v>
      </c>
      <c r="TL11" s="333">
        <f t="shared" si="17"/>
        <v>53515347019.230019</v>
      </c>
      <c r="TM11" s="333">
        <f t="shared" si="17"/>
        <v>53531497019.230019</v>
      </c>
      <c r="TN11" s="333">
        <f t="shared" si="17"/>
        <v>53541947019.230019</v>
      </c>
      <c r="TO11" s="333">
        <f t="shared" si="17"/>
        <v>53541947019.230019</v>
      </c>
      <c r="TP11" s="333">
        <f t="shared" si="17"/>
        <v>53558097019.230019</v>
      </c>
      <c r="TQ11" s="333">
        <f t="shared" si="17"/>
        <v>53566647019.230019</v>
      </c>
    </row>
    <row r="12" spans="2:540" s="301" customFormat="1">
      <c r="D12" s="932" t="s">
        <v>18</v>
      </c>
      <c r="E12" s="932"/>
      <c r="F12" s="338">
        <f>+F11/$D$4</f>
        <v>6.352869032621975E-5</v>
      </c>
      <c r="G12" s="339">
        <f t="shared" ref="G12:BR12" si="18">+G11/$D$4</f>
        <v>1.270573806524395E-4</v>
      </c>
      <c r="H12" s="338">
        <f t="shared" si="18"/>
        <v>1.270573806524395E-4</v>
      </c>
      <c r="I12" s="339">
        <f t="shared" si="18"/>
        <v>1.6816418036313854E-4</v>
      </c>
      <c r="J12" s="338">
        <f t="shared" si="18"/>
        <v>1.6816418036313854E-4</v>
      </c>
      <c r="K12" s="339">
        <f t="shared" si="18"/>
        <v>2.3169287068935829E-4</v>
      </c>
      <c r="L12" s="338">
        <f t="shared" si="18"/>
        <v>2.9522156101557804E-4</v>
      </c>
      <c r="M12" s="339">
        <f t="shared" si="18"/>
        <v>3.5875025134179776E-4</v>
      </c>
      <c r="N12" s="338">
        <f t="shared" si="18"/>
        <v>4.2227894166801754E-4</v>
      </c>
      <c r="O12" s="339">
        <f t="shared" si="18"/>
        <v>4.8580763199423726E-4</v>
      </c>
      <c r="P12" s="338">
        <f t="shared" si="18"/>
        <v>5.269144317049363E-4</v>
      </c>
      <c r="Q12" s="339">
        <f t="shared" si="18"/>
        <v>5.269144317049363E-4</v>
      </c>
      <c r="R12" s="338">
        <f t="shared" si="18"/>
        <v>5.9044312203115608E-4</v>
      </c>
      <c r="S12" s="340">
        <f t="shared" si="18"/>
        <v>6.5397181235737586E-4</v>
      </c>
      <c r="T12" s="341">
        <f t="shared" si="18"/>
        <v>7.1750050268359553E-4</v>
      </c>
      <c r="U12" s="339">
        <f t="shared" si="18"/>
        <v>7.810291930098153E-4</v>
      </c>
      <c r="V12" s="338">
        <f t="shared" si="18"/>
        <v>7.810291930098153E-4</v>
      </c>
      <c r="W12" s="339">
        <f t="shared" si="18"/>
        <v>7.810291930098153E-4</v>
      </c>
      <c r="X12" s="338">
        <f t="shared" si="18"/>
        <v>7.810291930098153E-4</v>
      </c>
      <c r="Y12" s="339">
        <f t="shared" si="18"/>
        <v>7.810291930098153E-4</v>
      </c>
      <c r="Z12" s="338">
        <f t="shared" si="18"/>
        <v>7.810291930098153E-4</v>
      </c>
      <c r="AA12" s="339">
        <f t="shared" si="18"/>
        <v>7.810291930098153E-4</v>
      </c>
      <c r="AB12" s="338">
        <f t="shared" si="18"/>
        <v>7.810291930098153E-4</v>
      </c>
      <c r="AC12" s="339">
        <f t="shared" si="18"/>
        <v>7.810291930098153E-4</v>
      </c>
      <c r="AD12" s="338">
        <f t="shared" si="18"/>
        <v>7.810291930098153E-4</v>
      </c>
      <c r="AE12" s="339">
        <f t="shared" si="18"/>
        <v>7.810291930098153E-4</v>
      </c>
      <c r="AF12" s="338">
        <f t="shared" si="18"/>
        <v>7.810291930098153E-4</v>
      </c>
      <c r="AG12" s="339">
        <f t="shared" si="18"/>
        <v>7.810291930098153E-4</v>
      </c>
      <c r="AH12" s="338">
        <f t="shared" si="18"/>
        <v>7.810291930098153E-4</v>
      </c>
      <c r="AI12" s="339">
        <f t="shared" si="18"/>
        <v>7.810291930098153E-4</v>
      </c>
      <c r="AJ12" s="338">
        <f t="shared" si="18"/>
        <v>7.810291930098153E-4</v>
      </c>
      <c r="AK12" s="339">
        <f t="shared" si="18"/>
        <v>7.810291930098153E-4</v>
      </c>
      <c r="AL12" s="338">
        <f t="shared" si="18"/>
        <v>7.810291930098153E-4</v>
      </c>
      <c r="AM12" s="339">
        <f t="shared" si="18"/>
        <v>7.810291930098153E-4</v>
      </c>
      <c r="AN12" s="338">
        <f t="shared" si="18"/>
        <v>7.810291930098153E-4</v>
      </c>
      <c r="AO12" s="339">
        <f t="shared" si="18"/>
        <v>7.810291930098153E-4</v>
      </c>
      <c r="AP12" s="338">
        <f t="shared" si="18"/>
        <v>7.810291930098153E-4</v>
      </c>
      <c r="AQ12" s="339">
        <f t="shared" si="18"/>
        <v>7.810291930098153E-4</v>
      </c>
      <c r="AR12" s="338">
        <f t="shared" si="18"/>
        <v>7.810291930098153E-4</v>
      </c>
      <c r="AS12" s="339">
        <f t="shared" si="18"/>
        <v>7.810291930098153E-4</v>
      </c>
      <c r="AT12" s="338">
        <f t="shared" si="18"/>
        <v>7.810291930098153E-4</v>
      </c>
      <c r="AU12" s="339">
        <f t="shared" si="18"/>
        <v>7.810291930098153E-4</v>
      </c>
      <c r="AV12" s="338">
        <f t="shared" si="18"/>
        <v>7.810291930098153E-4</v>
      </c>
      <c r="AW12" s="339">
        <f t="shared" si="18"/>
        <v>7.810291930098153E-4</v>
      </c>
      <c r="AX12" s="342">
        <f t="shared" si="18"/>
        <v>7.810291930098153E-4</v>
      </c>
      <c r="AY12" s="343">
        <f t="shared" si="18"/>
        <v>7.810291930098153E-4</v>
      </c>
      <c r="AZ12" s="338">
        <f t="shared" si="18"/>
        <v>7.810291930098153E-4</v>
      </c>
      <c r="BA12" s="339">
        <f t="shared" si="18"/>
        <v>7.810291930098153E-4</v>
      </c>
      <c r="BB12" s="338">
        <f t="shared" si="18"/>
        <v>7.810291930098153E-4</v>
      </c>
      <c r="BC12" s="339">
        <f t="shared" si="18"/>
        <v>7.810291930098153E-4</v>
      </c>
      <c r="BD12" s="338">
        <f t="shared" si="18"/>
        <v>7.810291930098153E-4</v>
      </c>
      <c r="BE12" s="339">
        <f t="shared" si="18"/>
        <v>7.810291930098153E-4</v>
      </c>
      <c r="BF12" s="338">
        <f t="shared" si="18"/>
        <v>7.810291930098153E-4</v>
      </c>
      <c r="BG12" s="339">
        <f t="shared" si="18"/>
        <v>7.810291930098153E-4</v>
      </c>
      <c r="BH12" s="338">
        <f t="shared" si="18"/>
        <v>7.810291930098153E-4</v>
      </c>
      <c r="BI12" s="339">
        <f t="shared" si="18"/>
        <v>7.810291930098153E-4</v>
      </c>
      <c r="BJ12" s="338">
        <f t="shared" si="18"/>
        <v>7.810291930098153E-4</v>
      </c>
      <c r="BK12" s="339">
        <f t="shared" si="18"/>
        <v>7.810291930098153E-4</v>
      </c>
      <c r="BL12" s="338">
        <f t="shared" si="18"/>
        <v>7.810291930098153E-4</v>
      </c>
      <c r="BM12" s="339">
        <f t="shared" si="18"/>
        <v>7.810291930098153E-4</v>
      </c>
      <c r="BN12" s="338">
        <f t="shared" si="18"/>
        <v>7.810291930098153E-4</v>
      </c>
      <c r="BO12" s="339">
        <f t="shared" si="18"/>
        <v>7.810291930098153E-4</v>
      </c>
      <c r="BP12" s="338">
        <f t="shared" si="18"/>
        <v>7.810291930098153E-4</v>
      </c>
      <c r="BQ12" s="339">
        <f t="shared" si="18"/>
        <v>7.810291930098153E-4</v>
      </c>
      <c r="BR12" s="338">
        <f t="shared" si="18"/>
        <v>7.810291930098153E-4</v>
      </c>
      <c r="BS12" s="339">
        <f t="shared" ref="BS12:ED12" si="19">+BS11/$D$4</f>
        <v>7.810291930098153E-4</v>
      </c>
      <c r="BT12" s="338">
        <f t="shared" si="19"/>
        <v>7.810291930098153E-4</v>
      </c>
      <c r="BU12" s="339">
        <f t="shared" si="19"/>
        <v>7.810291930098153E-4</v>
      </c>
      <c r="BV12" s="338">
        <f t="shared" si="19"/>
        <v>7.810291930098153E-4</v>
      </c>
      <c r="BW12" s="339">
        <f t="shared" si="19"/>
        <v>7.810291930098153E-4</v>
      </c>
      <c r="BX12" s="338">
        <f t="shared" si="19"/>
        <v>7.810291930098153E-4</v>
      </c>
      <c r="BY12" s="339">
        <f t="shared" si="19"/>
        <v>7.810291930098153E-4</v>
      </c>
      <c r="BZ12" s="338">
        <f t="shared" si="19"/>
        <v>7.810291930098153E-4</v>
      </c>
      <c r="CA12" s="339">
        <f t="shared" si="19"/>
        <v>7.810291930098153E-4</v>
      </c>
      <c r="CB12" s="342">
        <f t="shared" si="19"/>
        <v>7.810291930098153E-4</v>
      </c>
      <c r="CC12" s="343">
        <f t="shared" si="19"/>
        <v>7.810291930098153E-4</v>
      </c>
      <c r="CD12" s="338">
        <f t="shared" si="19"/>
        <v>7.810291930098153E-4</v>
      </c>
      <c r="CE12" s="339">
        <f t="shared" si="19"/>
        <v>9.146191736942315E-4</v>
      </c>
      <c r="CF12" s="338">
        <f t="shared" si="19"/>
        <v>1.0337851851167593E-3</v>
      </c>
      <c r="CG12" s="339">
        <f t="shared" si="19"/>
        <v>1.1245872873779041E-3</v>
      </c>
      <c r="CH12" s="338">
        <f t="shared" si="19"/>
        <v>1.1833415888959046E-3</v>
      </c>
      <c r="CI12" s="339">
        <f t="shared" si="19"/>
        <v>1.1833415888959046E-3</v>
      </c>
      <c r="CJ12" s="338">
        <f t="shared" si="19"/>
        <v>1.2741436911570495E-3</v>
      </c>
      <c r="CK12" s="339">
        <f t="shared" si="19"/>
        <v>1.3649457934181942E-3</v>
      </c>
      <c r="CL12" s="338">
        <f t="shared" si="19"/>
        <v>1.4557478956793389E-3</v>
      </c>
      <c r="CM12" s="339">
        <f t="shared" si="19"/>
        <v>1.5465499979404836E-3</v>
      </c>
      <c r="CN12" s="338">
        <f t="shared" si="19"/>
        <v>1.6373521002016284E-3</v>
      </c>
      <c r="CO12" s="339">
        <f t="shared" si="19"/>
        <v>1.6961064017196291E-3</v>
      </c>
      <c r="CP12" s="338">
        <f t="shared" si="19"/>
        <v>1.6961064017196291E-3</v>
      </c>
      <c r="CQ12" s="339">
        <f t="shared" si="19"/>
        <v>1.6961064017196291E-3</v>
      </c>
      <c r="CR12" s="338">
        <f t="shared" si="19"/>
        <v>1.7869085039807738E-3</v>
      </c>
      <c r="CS12" s="339">
        <f t="shared" si="19"/>
        <v>1.8777106062419185E-3</v>
      </c>
      <c r="CT12" s="338">
        <f t="shared" si="19"/>
        <v>1.9685127085030635E-3</v>
      </c>
      <c r="CU12" s="339">
        <f t="shared" si="19"/>
        <v>2.059314810764208E-3</v>
      </c>
      <c r="CV12" s="338">
        <f t="shared" si="19"/>
        <v>2.1180691122822085E-3</v>
      </c>
      <c r="CW12" s="339">
        <f t="shared" si="19"/>
        <v>2.1180691122822085E-3</v>
      </c>
      <c r="CX12" s="338">
        <f t="shared" si="19"/>
        <v>2.2088712145433534E-3</v>
      </c>
      <c r="CY12" s="339">
        <f t="shared" si="19"/>
        <v>2.2996733168044983E-3</v>
      </c>
      <c r="CZ12" s="338">
        <f t="shared" si="19"/>
        <v>2.3904754190656428E-3</v>
      </c>
      <c r="DA12" s="339">
        <f t="shared" si="19"/>
        <v>2.4812775213267878E-3</v>
      </c>
      <c r="DB12" s="338">
        <f t="shared" si="19"/>
        <v>2.5720796235879327E-3</v>
      </c>
      <c r="DC12" s="339">
        <f t="shared" si="19"/>
        <v>2.6308339251059332E-3</v>
      </c>
      <c r="DD12" s="338">
        <f t="shared" si="19"/>
        <v>2.6308339251059332E-3</v>
      </c>
      <c r="DE12" s="339">
        <f t="shared" si="19"/>
        <v>2.7216360273670782E-3</v>
      </c>
      <c r="DF12" s="338">
        <f t="shared" si="19"/>
        <v>2.8124381296282227E-3</v>
      </c>
      <c r="DG12" s="340">
        <f t="shared" si="19"/>
        <v>2.9032402318893676E-3</v>
      </c>
      <c r="DH12" s="341">
        <f t="shared" si="19"/>
        <v>2.9940423341505121E-3</v>
      </c>
      <c r="DI12" s="339">
        <f t="shared" si="19"/>
        <v>3.084844436411657E-3</v>
      </c>
      <c r="DJ12" s="338">
        <f t="shared" si="19"/>
        <v>3.1435987379296575E-3</v>
      </c>
      <c r="DK12" s="339">
        <f t="shared" si="19"/>
        <v>3.1435987379296575E-3</v>
      </c>
      <c r="DL12" s="338">
        <f t="shared" si="19"/>
        <v>3.1435987379296575E-3</v>
      </c>
      <c r="DM12" s="339">
        <f t="shared" si="19"/>
        <v>3.2812910924277716E-3</v>
      </c>
      <c r="DN12" s="338">
        <f t="shared" si="19"/>
        <v>3.4252354803956889E-3</v>
      </c>
      <c r="DO12" s="339">
        <f t="shared" si="19"/>
        <v>3.57366123976501E-3</v>
      </c>
      <c r="DP12" s="338">
        <f t="shared" si="19"/>
        <v>3.7123036328195074E-3</v>
      </c>
      <c r="DQ12" s="339">
        <f t="shared" si="19"/>
        <v>3.8020134165716343E-3</v>
      </c>
      <c r="DR12" s="338">
        <f t="shared" si="19"/>
        <v>3.8020134165716343E-3</v>
      </c>
      <c r="DS12" s="339">
        <f t="shared" si="19"/>
        <v>3.8020134165716343E-3</v>
      </c>
      <c r="DT12" s="338">
        <f t="shared" si="19"/>
        <v>3.9251471710179571E-3</v>
      </c>
      <c r="DU12" s="339">
        <f t="shared" si="19"/>
        <v>4.0449576457758625E-3</v>
      </c>
      <c r="DV12" s="338">
        <f t="shared" si="19"/>
        <v>4.1647681205337688E-3</v>
      </c>
      <c r="DW12" s="339">
        <f t="shared" si="19"/>
        <v>4.2845785952916743E-3</v>
      </c>
      <c r="DX12" s="338">
        <f t="shared" si="19"/>
        <v>4.3621030201240439E-3</v>
      </c>
      <c r="DY12" s="339">
        <f t="shared" si="19"/>
        <v>4.3621030201240439E-3</v>
      </c>
      <c r="DZ12" s="338">
        <f t="shared" si="19"/>
        <v>4.4819134948819494E-3</v>
      </c>
      <c r="EA12" s="339">
        <f t="shared" si="19"/>
        <v>4.6017239696398557E-3</v>
      </c>
      <c r="EB12" s="338">
        <f t="shared" si="19"/>
        <v>4.7215344443977611E-3</v>
      </c>
      <c r="EC12" s="339">
        <f t="shared" si="19"/>
        <v>4.8413449191556674E-3</v>
      </c>
      <c r="ED12" s="338">
        <f t="shared" si="19"/>
        <v>5.0530525742367082E-3</v>
      </c>
      <c r="EE12" s="339">
        <f t="shared" ref="EE12:GP12" si="20">+EE11/$D$4</f>
        <v>6.1414459843037155E-3</v>
      </c>
      <c r="EF12" s="338">
        <f t="shared" si="20"/>
        <v>6.1414459843037155E-3</v>
      </c>
      <c r="EG12" s="339">
        <f t="shared" si="20"/>
        <v>7.8235085269818053E-3</v>
      </c>
      <c r="EH12" s="338">
        <f t="shared" si="20"/>
        <v>9.5055710696598933E-3</v>
      </c>
      <c r="EI12" s="339">
        <f t="shared" si="20"/>
        <v>1.113707654687026E-2</v>
      </c>
      <c r="EJ12" s="338">
        <f t="shared" si="20"/>
        <v>1.275774836708801E-2</v>
      </c>
      <c r="EK12" s="340">
        <f t="shared" si="20"/>
        <v>1.4418529526974101E-2</v>
      </c>
      <c r="EL12" s="341">
        <f t="shared" si="20"/>
        <v>1.5493152630495697E-2</v>
      </c>
      <c r="EM12" s="339">
        <f t="shared" si="20"/>
        <v>1.5493152630495697E-2</v>
      </c>
      <c r="EN12" s="338">
        <f t="shared" si="20"/>
        <v>1.7153933790381787E-2</v>
      </c>
      <c r="EO12" s="339">
        <f t="shared" si="20"/>
        <v>1.8814714950267878E-2</v>
      </c>
      <c r="EP12" s="338">
        <f t="shared" si="20"/>
        <v>2.0475496110153969E-2</v>
      </c>
      <c r="EQ12" s="339">
        <f t="shared" si="20"/>
        <v>2.2136277270040063E-2</v>
      </c>
      <c r="ER12" s="338">
        <f t="shared" si="20"/>
        <v>2.3797058429926157E-2</v>
      </c>
      <c r="ES12" s="339">
        <f t="shared" si="20"/>
        <v>2.3797058429926157E-2</v>
      </c>
      <c r="ET12" s="338">
        <f t="shared" si="20"/>
        <v>2.3797058429926157E-2</v>
      </c>
      <c r="EU12" s="339">
        <f t="shared" si="20"/>
        <v>2.5457839589812251E-2</v>
      </c>
      <c r="EV12" s="338">
        <f t="shared" si="20"/>
        <v>2.7118620749698345E-2</v>
      </c>
      <c r="EW12" s="339">
        <f t="shared" si="20"/>
        <v>2.8779694297308384E-2</v>
      </c>
      <c r="EX12" s="338">
        <f t="shared" si="20"/>
        <v>3.0442960753128044E-2</v>
      </c>
      <c r="EY12" s="339">
        <f t="shared" si="20"/>
        <v>3.2106227208947707E-2</v>
      </c>
      <c r="EZ12" s="338">
        <f t="shared" si="20"/>
        <v>3.3182458445044347E-2</v>
      </c>
      <c r="FA12" s="339">
        <f t="shared" si="20"/>
        <v>3.3182458445044347E-2</v>
      </c>
      <c r="FB12" s="338">
        <f t="shared" si="20"/>
        <v>3.4845724900864003E-2</v>
      </c>
      <c r="FC12" s="339">
        <f t="shared" si="20"/>
        <v>3.6508991356683666E-2</v>
      </c>
      <c r="FD12" s="338">
        <f t="shared" si="20"/>
        <v>3.8172257812503323E-2</v>
      </c>
      <c r="FE12" s="339">
        <f t="shared" si="20"/>
        <v>3.9835524268322986E-2</v>
      </c>
      <c r="FF12" s="338">
        <f t="shared" si="20"/>
        <v>4.1498790724142642E-2</v>
      </c>
      <c r="FG12" s="339">
        <f t="shared" si="20"/>
        <v>4.2575021960239282E-2</v>
      </c>
      <c r="FH12" s="338">
        <f t="shared" si="20"/>
        <v>4.2575021960239282E-2</v>
      </c>
      <c r="FI12" s="339">
        <f t="shared" si="20"/>
        <v>4.4238288416058945E-2</v>
      </c>
      <c r="FJ12" s="338">
        <f t="shared" si="20"/>
        <v>4.4238288416058945E-2</v>
      </c>
      <c r="FK12" s="339">
        <f t="shared" si="20"/>
        <v>4.4238288416058945E-2</v>
      </c>
      <c r="FL12" s="338">
        <f t="shared" si="20"/>
        <v>4.4238288416058945E-2</v>
      </c>
      <c r="FM12" s="339">
        <f t="shared" si="20"/>
        <v>4.4238288416058945E-2</v>
      </c>
      <c r="FN12" s="338">
        <f t="shared" si="20"/>
        <v>4.4238288416058945E-2</v>
      </c>
      <c r="FO12" s="339">
        <f t="shared" si="20"/>
        <v>4.4238288416058945E-2</v>
      </c>
      <c r="FP12" s="342">
        <f t="shared" si="20"/>
        <v>4.4238288416058945E-2</v>
      </c>
      <c r="FQ12" s="343">
        <f t="shared" si="20"/>
        <v>4.4238288416058945E-2</v>
      </c>
      <c r="FR12" s="338">
        <f t="shared" si="20"/>
        <v>4.4238288416058945E-2</v>
      </c>
      <c r="FS12" s="339">
        <f t="shared" si="20"/>
        <v>4.4238288416058945E-2</v>
      </c>
      <c r="FT12" s="338">
        <f t="shared" si="20"/>
        <v>4.4238288416058945E-2</v>
      </c>
      <c r="FU12" s="339">
        <f t="shared" si="20"/>
        <v>4.5314519652155584E-2</v>
      </c>
      <c r="FV12" s="338">
        <f t="shared" si="20"/>
        <v>4.5314519652155584E-2</v>
      </c>
      <c r="FW12" s="339">
        <f t="shared" si="20"/>
        <v>4.5314519652155584E-2</v>
      </c>
      <c r="FX12" s="338">
        <f t="shared" si="20"/>
        <v>4.697778610797524E-2</v>
      </c>
      <c r="FY12" s="339">
        <f t="shared" si="20"/>
        <v>4.8641052563794904E-2</v>
      </c>
      <c r="FZ12" s="338">
        <f t="shared" si="20"/>
        <v>5.030431901961456E-2</v>
      </c>
      <c r="GA12" s="339">
        <f t="shared" si="20"/>
        <v>5.1964459458792661E-2</v>
      </c>
      <c r="GB12" s="338">
        <f t="shared" si="20"/>
        <v>5.3006304509965303E-2</v>
      </c>
      <c r="GC12" s="339">
        <f t="shared" si="20"/>
        <v>5.3006304509965303E-2</v>
      </c>
      <c r="GD12" s="338">
        <f t="shared" si="20"/>
        <v>5.4616428680078197E-2</v>
      </c>
      <c r="GE12" s="339">
        <f t="shared" si="20"/>
        <v>5.6226552850191083E-2</v>
      </c>
      <c r="GF12" s="338">
        <f t="shared" si="20"/>
        <v>5.783667702030397E-2</v>
      </c>
      <c r="GG12" s="339">
        <f t="shared" si="20"/>
        <v>5.9446801190416863E-2</v>
      </c>
      <c r="GH12" s="338">
        <f t="shared" si="20"/>
        <v>6.105692536052975E-2</v>
      </c>
      <c r="GI12" s="339">
        <f t="shared" si="20"/>
        <v>6.2098770411702392E-2</v>
      </c>
      <c r="GJ12" s="338">
        <f t="shared" si="20"/>
        <v>6.2098770411702392E-2</v>
      </c>
      <c r="GK12" s="339">
        <f t="shared" si="20"/>
        <v>6.3708894581815279E-2</v>
      </c>
      <c r="GL12" s="338">
        <f t="shared" si="20"/>
        <v>6.5319018751928165E-2</v>
      </c>
      <c r="GM12" s="339">
        <f t="shared" si="20"/>
        <v>6.6929142922041052E-2</v>
      </c>
      <c r="GN12" s="338">
        <f t="shared" si="20"/>
        <v>6.8539267092153952E-2</v>
      </c>
      <c r="GO12" s="339">
        <f t="shared" si="20"/>
        <v>7.0149391262266839E-2</v>
      </c>
      <c r="GP12" s="338">
        <f t="shared" si="20"/>
        <v>7.1191236313439474E-2</v>
      </c>
      <c r="GQ12" s="339">
        <f t="shared" ref="GQ12:JB12" si="21">+GQ11/$D$4</f>
        <v>7.1191236313439474E-2</v>
      </c>
      <c r="GR12" s="338">
        <f t="shared" si="21"/>
        <v>7.280136048355236E-2</v>
      </c>
      <c r="GS12" s="339">
        <f t="shared" si="21"/>
        <v>7.4411484653665261E-2</v>
      </c>
      <c r="GT12" s="338">
        <f t="shared" si="21"/>
        <v>7.6032071975407692E-2</v>
      </c>
      <c r="GU12" s="340">
        <f t="shared" si="21"/>
        <v>7.7655878728449493E-2</v>
      </c>
      <c r="GV12" s="341">
        <f t="shared" si="21"/>
        <v>7.927968548149128E-2</v>
      </c>
      <c r="GW12" s="339">
        <f t="shared" si="21"/>
        <v>8.0330383968643809E-2</v>
      </c>
      <c r="GX12" s="338">
        <f t="shared" si="21"/>
        <v>8.0330383968643809E-2</v>
      </c>
      <c r="GY12" s="339">
        <f t="shared" si="21"/>
        <v>8.1954190721685596E-2</v>
      </c>
      <c r="GZ12" s="338">
        <f t="shared" si="21"/>
        <v>8.3577997474727397E-2</v>
      </c>
      <c r="HA12" s="339">
        <f t="shared" si="21"/>
        <v>8.5201804227769184E-2</v>
      </c>
      <c r="HB12" s="338">
        <f t="shared" si="21"/>
        <v>8.6825610980810985E-2</v>
      </c>
      <c r="HC12" s="339">
        <f t="shared" si="21"/>
        <v>8.8449417733852773E-2</v>
      </c>
      <c r="HD12" s="338">
        <f t="shared" si="21"/>
        <v>8.9500116221005288E-2</v>
      </c>
      <c r="HE12" s="339">
        <f t="shared" si="21"/>
        <v>8.9500116221005288E-2</v>
      </c>
      <c r="HF12" s="338">
        <f t="shared" si="21"/>
        <v>9.1315375278822067E-2</v>
      </c>
      <c r="HG12" s="339">
        <f t="shared" si="21"/>
        <v>9.3235062866363377E-2</v>
      </c>
      <c r="HH12" s="338">
        <f t="shared" si="21"/>
        <v>9.5154750453904688E-2</v>
      </c>
      <c r="HI12" s="339">
        <f t="shared" si="21"/>
        <v>9.7074438041445998E-2</v>
      </c>
      <c r="HJ12" s="338">
        <f t="shared" si="21"/>
        <v>9.8994078799847535E-2</v>
      </c>
      <c r="HK12" s="339">
        <f t="shared" si="21"/>
        <v>0.10023571447123758</v>
      </c>
      <c r="HL12" s="338">
        <f t="shared" si="21"/>
        <v>0.10023571447123758</v>
      </c>
      <c r="HM12" s="339">
        <f t="shared" si="21"/>
        <v>0.1021546059635895</v>
      </c>
      <c r="HN12" s="338">
        <f t="shared" si="21"/>
        <v>0.10407349745594141</v>
      </c>
      <c r="HO12" s="339">
        <f t="shared" si="21"/>
        <v>0.10599238894829331</v>
      </c>
      <c r="HP12" s="338">
        <f t="shared" si="21"/>
        <v>0.10791128044064523</v>
      </c>
      <c r="HQ12" s="339">
        <f t="shared" si="21"/>
        <v>0.10989379830388192</v>
      </c>
      <c r="HR12" s="338">
        <f t="shared" si="21"/>
        <v>0.11118209331404527</v>
      </c>
      <c r="HS12" s="339">
        <f t="shared" si="21"/>
        <v>0.11118209331404527</v>
      </c>
      <c r="HT12" s="338">
        <f t="shared" si="21"/>
        <v>0.11317309469352439</v>
      </c>
      <c r="HU12" s="339">
        <f t="shared" si="21"/>
        <v>0.11516409607300351</v>
      </c>
      <c r="HV12" s="338">
        <f t="shared" si="21"/>
        <v>0.11715509745248263</v>
      </c>
      <c r="HW12" s="340">
        <f t="shared" si="21"/>
        <v>0.11931734999497576</v>
      </c>
      <c r="HX12" s="341">
        <f t="shared" si="21"/>
        <v>0.12151629921533762</v>
      </c>
      <c r="HY12" s="339">
        <f t="shared" si="21"/>
        <v>0.12293914871083295</v>
      </c>
      <c r="HZ12" s="338">
        <f t="shared" si="21"/>
        <v>0.12293914871083295</v>
      </c>
      <c r="IA12" s="339">
        <f t="shared" si="21"/>
        <v>0.12513809793119482</v>
      </c>
      <c r="IB12" s="338">
        <f t="shared" si="21"/>
        <v>0.12733704715155666</v>
      </c>
      <c r="IC12" s="339">
        <f t="shared" si="21"/>
        <v>0.12953599637191851</v>
      </c>
      <c r="ID12" s="338">
        <f t="shared" si="21"/>
        <v>0.13173494559228038</v>
      </c>
      <c r="IE12" s="339">
        <f t="shared" si="21"/>
        <v>0.13393389481264223</v>
      </c>
      <c r="IF12" s="338">
        <f t="shared" si="21"/>
        <v>0.13535674430813757</v>
      </c>
      <c r="IG12" s="339">
        <f t="shared" si="21"/>
        <v>0.13535674430813757</v>
      </c>
      <c r="IH12" s="338">
        <f t="shared" si="21"/>
        <v>0.13755569352849942</v>
      </c>
      <c r="II12" s="339">
        <f t="shared" si="21"/>
        <v>0.13991515091596138</v>
      </c>
      <c r="IJ12" s="338">
        <f t="shared" si="21"/>
        <v>0.14234148670630392</v>
      </c>
      <c r="IK12" s="339">
        <f t="shared" si="21"/>
        <v>0.14476782249664646</v>
      </c>
      <c r="IL12" s="338">
        <f t="shared" si="21"/>
        <v>0.14719415828698901</v>
      </c>
      <c r="IM12" s="339">
        <f t="shared" si="21"/>
        <v>0.1487641402690083</v>
      </c>
      <c r="IN12" s="338">
        <f t="shared" si="21"/>
        <v>0.1487641402690083</v>
      </c>
      <c r="IO12" s="339">
        <f t="shared" si="21"/>
        <v>0.15133902425423493</v>
      </c>
      <c r="IP12" s="338">
        <f t="shared" si="21"/>
        <v>0.15399493452768193</v>
      </c>
      <c r="IQ12" s="339">
        <f t="shared" si="21"/>
        <v>0.15664689064995829</v>
      </c>
      <c r="IR12" s="338">
        <f t="shared" si="21"/>
        <v>0.15929831955200391</v>
      </c>
      <c r="IS12" s="339">
        <f t="shared" si="21"/>
        <v>0.16194974845404952</v>
      </c>
      <c r="IT12" s="338">
        <f t="shared" si="21"/>
        <v>0.16367298341469511</v>
      </c>
      <c r="IU12" s="339">
        <f t="shared" si="21"/>
        <v>0.16367298341469511</v>
      </c>
      <c r="IV12" s="338">
        <f t="shared" si="21"/>
        <v>0.16367298341469511</v>
      </c>
      <c r="IW12" s="339">
        <f t="shared" si="21"/>
        <v>0.16633733995732672</v>
      </c>
      <c r="IX12" s="338">
        <f t="shared" si="21"/>
        <v>0.16900169649995833</v>
      </c>
      <c r="IY12" s="339">
        <f t="shared" si="21"/>
        <v>0.17166605304258992</v>
      </c>
      <c r="IZ12" s="338">
        <f t="shared" si="21"/>
        <v>0.17433040958522153</v>
      </c>
      <c r="JA12" s="339">
        <f t="shared" si="21"/>
        <v>0.17634964336703093</v>
      </c>
      <c r="JB12" s="342">
        <f t="shared" si="21"/>
        <v>0.17634964336703093</v>
      </c>
      <c r="JC12" s="343">
        <f t="shared" ref="JC12:LN12" si="22">+JC11/$D$4</f>
        <v>0.17957167238936611</v>
      </c>
      <c r="JD12" s="338">
        <f t="shared" si="22"/>
        <v>0.18279370141170129</v>
      </c>
      <c r="JE12" s="339">
        <f t="shared" si="22"/>
        <v>0.18601573043403646</v>
      </c>
      <c r="JF12" s="338">
        <f t="shared" si="22"/>
        <v>0.18948199057907847</v>
      </c>
      <c r="JG12" s="339">
        <f t="shared" si="22"/>
        <v>0.19298032169917209</v>
      </c>
      <c r="JH12" s="338">
        <f t="shared" si="22"/>
        <v>0.19524113796693568</v>
      </c>
      <c r="JI12" s="339">
        <f t="shared" si="22"/>
        <v>0.19524113796693568</v>
      </c>
      <c r="JJ12" s="338">
        <f t="shared" si="22"/>
        <v>0.19873512674430369</v>
      </c>
      <c r="JK12" s="339">
        <f t="shared" si="22"/>
        <v>0.2023038330209565</v>
      </c>
      <c r="JL12" s="338">
        <f t="shared" si="22"/>
        <v>0.20595659648432812</v>
      </c>
      <c r="JM12" s="339">
        <f t="shared" si="22"/>
        <v>0.20972363393946816</v>
      </c>
      <c r="JN12" s="338">
        <f t="shared" si="22"/>
        <v>0.21352583262262922</v>
      </c>
      <c r="JO12" s="339">
        <f t="shared" si="22"/>
        <v>0.21598607882983076</v>
      </c>
      <c r="JP12" s="338">
        <f t="shared" si="22"/>
        <v>0.21598607882983076</v>
      </c>
      <c r="JQ12" s="339">
        <f t="shared" si="22"/>
        <v>0.21978827751299182</v>
      </c>
      <c r="JR12" s="338">
        <f t="shared" si="22"/>
        <v>0.22362357483324918</v>
      </c>
      <c r="JS12" s="339">
        <f t="shared" si="22"/>
        <v>0.22747266325246784</v>
      </c>
      <c r="JT12" s="338">
        <f t="shared" si="22"/>
        <v>0.22796876835463695</v>
      </c>
      <c r="JU12" s="339">
        <f t="shared" si="22"/>
        <v>0.22846487345680602</v>
      </c>
      <c r="JV12" s="338">
        <f t="shared" si="22"/>
        <v>0.23095616406836514</v>
      </c>
      <c r="JW12" s="339">
        <f t="shared" si="22"/>
        <v>0.23095616406836514</v>
      </c>
      <c r="JX12" s="338">
        <f t="shared" si="22"/>
        <v>0.23496358595911318</v>
      </c>
      <c r="JY12" s="339">
        <f t="shared" si="22"/>
        <v>0.23905628358139544</v>
      </c>
      <c r="JZ12" s="338">
        <f t="shared" si="22"/>
        <v>0.24314898120367773</v>
      </c>
      <c r="KA12" s="339">
        <f t="shared" si="22"/>
        <v>0.24724167882595999</v>
      </c>
      <c r="KB12" s="338">
        <f t="shared" si="22"/>
        <v>0.25133437644824225</v>
      </c>
      <c r="KC12" s="339">
        <f t="shared" si="22"/>
        <v>0.25398259255744776</v>
      </c>
      <c r="KD12" s="338">
        <f t="shared" si="22"/>
        <v>0.25398259255744776</v>
      </c>
      <c r="KE12" s="339">
        <f t="shared" si="22"/>
        <v>0.25807529017973002</v>
      </c>
      <c r="KF12" s="342">
        <f t="shared" si="22"/>
        <v>0.26216798780201228</v>
      </c>
      <c r="KG12" s="343">
        <f t="shared" si="22"/>
        <v>0.26289594320660242</v>
      </c>
      <c r="KH12" s="338">
        <f t="shared" si="22"/>
        <v>0.26695053428416399</v>
      </c>
      <c r="KI12" s="339">
        <f t="shared" si="22"/>
        <v>0.27132398548069775</v>
      </c>
      <c r="KJ12" s="338">
        <f t="shared" si="22"/>
        <v>0.27418293089851459</v>
      </c>
      <c r="KK12" s="339">
        <f t="shared" si="22"/>
        <v>0.27418293089851459</v>
      </c>
      <c r="KL12" s="338">
        <f t="shared" si="22"/>
        <v>0.27860130108875258</v>
      </c>
      <c r="KM12" s="339">
        <f t="shared" si="22"/>
        <v>0.28301967127899058</v>
      </c>
      <c r="KN12" s="338">
        <f t="shared" si="22"/>
        <v>0.28733588914600183</v>
      </c>
      <c r="KO12" s="339">
        <f t="shared" si="22"/>
        <v>0.29165359594510881</v>
      </c>
      <c r="KP12" s="338">
        <f t="shared" si="22"/>
        <v>0.29597130274421579</v>
      </c>
      <c r="KQ12" s="339">
        <f t="shared" si="22"/>
        <v>0.29876511302656195</v>
      </c>
      <c r="KR12" s="338">
        <f t="shared" si="22"/>
        <v>0.29876511302656195</v>
      </c>
      <c r="KS12" s="339">
        <f t="shared" si="22"/>
        <v>0.30308415986212822</v>
      </c>
      <c r="KT12" s="338">
        <f t="shared" si="22"/>
        <v>0.30742633444432499</v>
      </c>
      <c r="KU12" s="339">
        <f t="shared" si="22"/>
        <v>0.31186940331935542</v>
      </c>
      <c r="KV12" s="338">
        <f t="shared" si="22"/>
        <v>0.31631247219438585</v>
      </c>
      <c r="KW12" s="339">
        <f t="shared" si="22"/>
        <v>0.32075554106941628</v>
      </c>
      <c r="KX12" s="338">
        <f t="shared" si="22"/>
        <v>0.32363046798930034</v>
      </c>
      <c r="KY12" s="339">
        <f t="shared" si="22"/>
        <v>0.32363046798930034</v>
      </c>
      <c r="KZ12" s="338">
        <f t="shared" si="22"/>
        <v>0.3279678957016785</v>
      </c>
      <c r="LA12" s="339">
        <f t="shared" si="22"/>
        <v>0.3321544074678372</v>
      </c>
      <c r="LB12" s="338">
        <f t="shared" si="22"/>
        <v>0.33634091923399589</v>
      </c>
      <c r="LC12" s="339">
        <f t="shared" si="22"/>
        <v>0.34052743100015465</v>
      </c>
      <c r="LD12" s="338">
        <f t="shared" si="22"/>
        <v>0.34471394276631334</v>
      </c>
      <c r="LE12" s="339">
        <f t="shared" si="22"/>
        <v>0.34742939090777619</v>
      </c>
      <c r="LF12" s="338">
        <f t="shared" si="22"/>
        <v>0.34742939090777619</v>
      </c>
      <c r="LG12" s="339">
        <f t="shared" si="22"/>
        <v>0.35172688897719162</v>
      </c>
      <c r="LH12" s="338">
        <f t="shared" si="22"/>
        <v>0.35602438704660705</v>
      </c>
      <c r="LI12" s="339">
        <f t="shared" si="22"/>
        <v>0.36032188511602248</v>
      </c>
      <c r="LJ12" s="338">
        <f t="shared" si="22"/>
        <v>0.36461938318543796</v>
      </c>
      <c r="LK12" s="340">
        <f t="shared" si="22"/>
        <v>0.36903968254831893</v>
      </c>
      <c r="LL12" s="341">
        <f t="shared" si="22"/>
        <v>0.37204952225634219</v>
      </c>
      <c r="LM12" s="339">
        <f t="shared" si="22"/>
        <v>0.37204952225634219</v>
      </c>
      <c r="LN12" s="338">
        <f t="shared" si="22"/>
        <v>0.37381038112593717</v>
      </c>
      <c r="LO12" s="339">
        <f t="shared" ref="LO12:NZ12" si="23">+LO11/$D$4</f>
        <v>0.37846195158287493</v>
      </c>
      <c r="LP12" s="338">
        <f t="shared" si="23"/>
        <v>0.38330359857264545</v>
      </c>
      <c r="LQ12" s="339">
        <f t="shared" si="23"/>
        <v>0.38816191717525289</v>
      </c>
      <c r="LR12" s="338">
        <f t="shared" si="23"/>
        <v>0.39185329606865954</v>
      </c>
      <c r="LS12" s="339">
        <f t="shared" si="23"/>
        <v>0.3939445764470938</v>
      </c>
      <c r="LT12" s="338">
        <f t="shared" si="23"/>
        <v>0.3939445764470938</v>
      </c>
      <c r="LU12" s="339">
        <f t="shared" si="23"/>
        <v>0.39717655521334061</v>
      </c>
      <c r="LV12" s="338">
        <f t="shared" si="23"/>
        <v>0.40054501746506704</v>
      </c>
      <c r="LW12" s="339">
        <f t="shared" si="23"/>
        <v>0.4039427261779277</v>
      </c>
      <c r="LX12" s="338">
        <f t="shared" si="23"/>
        <v>0.40732318320841687</v>
      </c>
      <c r="LY12" s="339">
        <f t="shared" si="23"/>
        <v>0.4106883054101314</v>
      </c>
      <c r="LZ12" s="338">
        <f t="shared" si="23"/>
        <v>0.41286573742315924</v>
      </c>
      <c r="MA12" s="339">
        <f t="shared" si="23"/>
        <v>0.41286573742315924</v>
      </c>
      <c r="MB12" s="338">
        <f t="shared" si="23"/>
        <v>0.41623085962487377</v>
      </c>
      <c r="MC12" s="339">
        <f t="shared" si="23"/>
        <v>0.41959598182658825</v>
      </c>
      <c r="MD12" s="338">
        <f t="shared" si="23"/>
        <v>0.42278505313440529</v>
      </c>
      <c r="ME12" s="339">
        <f t="shared" si="23"/>
        <v>0.42592136507351974</v>
      </c>
      <c r="MF12" s="338">
        <f t="shared" si="23"/>
        <v>0.4290918832195208</v>
      </c>
      <c r="MG12" s="339">
        <f t="shared" si="23"/>
        <v>0.43117855531250582</v>
      </c>
      <c r="MH12" s="338">
        <f t="shared" si="23"/>
        <v>0.43117855531250582</v>
      </c>
      <c r="MI12" s="339">
        <f t="shared" si="23"/>
        <v>0.43257470352782557</v>
      </c>
      <c r="MJ12" s="338">
        <f t="shared" si="23"/>
        <v>0.43566649827848591</v>
      </c>
      <c r="MK12" s="339">
        <f t="shared" si="23"/>
        <v>0.43878859612053744</v>
      </c>
      <c r="ML12" s="338">
        <f t="shared" si="23"/>
        <v>0.44190235047135124</v>
      </c>
      <c r="MM12" s="339">
        <f t="shared" si="23"/>
        <v>0.44504062092711455</v>
      </c>
      <c r="MN12" s="338">
        <f t="shared" si="23"/>
        <v>0.44700076653957971</v>
      </c>
      <c r="MO12" s="339">
        <f t="shared" si="23"/>
        <v>0.44700076653957971</v>
      </c>
      <c r="MP12" s="341">
        <f t="shared" si="23"/>
        <v>0.44806355359650635</v>
      </c>
      <c r="MQ12" s="339">
        <f t="shared" si="23"/>
        <v>0.45093890658860647</v>
      </c>
      <c r="MR12" s="338">
        <f t="shared" si="23"/>
        <v>0.4537408662251558</v>
      </c>
      <c r="MS12" s="339">
        <f t="shared" si="23"/>
        <v>0.45640827137637319</v>
      </c>
      <c r="MT12" s="338">
        <f t="shared" si="23"/>
        <v>0.45894811128502189</v>
      </c>
      <c r="MU12" s="339">
        <f t="shared" si="23"/>
        <v>0.46044020971239441</v>
      </c>
      <c r="MV12" s="338">
        <f t="shared" si="23"/>
        <v>0.46044020971239441</v>
      </c>
      <c r="MW12" s="339">
        <f t="shared" si="23"/>
        <v>0.46274618000929379</v>
      </c>
      <c r="MX12" s="338">
        <f t="shared" si="23"/>
        <v>0.46503111128522001</v>
      </c>
      <c r="MY12" s="339">
        <f t="shared" si="23"/>
        <v>0.46735495946179595</v>
      </c>
      <c r="MZ12" s="338">
        <f t="shared" si="23"/>
        <v>0.46966370883874409</v>
      </c>
      <c r="NA12" s="339">
        <f t="shared" si="23"/>
        <v>0.47188472938699177</v>
      </c>
      <c r="NB12" s="338">
        <f t="shared" si="23"/>
        <v>0.47332186033004142</v>
      </c>
      <c r="NC12" s="339">
        <f t="shared" si="23"/>
        <v>0.47332186033004142</v>
      </c>
      <c r="ND12" s="338">
        <f t="shared" si="23"/>
        <v>0.47547522191843261</v>
      </c>
      <c r="NE12" s="339">
        <f t="shared" si="23"/>
        <v>0.47740699942546849</v>
      </c>
      <c r="NF12" s="338">
        <f t="shared" si="23"/>
        <v>0.47933741773673505</v>
      </c>
      <c r="NG12" s="339">
        <f t="shared" si="23"/>
        <v>0.4812438254389439</v>
      </c>
      <c r="NH12" s="338">
        <f t="shared" si="23"/>
        <v>0.48314508801064032</v>
      </c>
      <c r="NI12" s="339">
        <f t="shared" si="23"/>
        <v>0.48434392854778618</v>
      </c>
      <c r="NJ12" s="338">
        <f t="shared" si="23"/>
        <v>0.48434392854778618</v>
      </c>
      <c r="NK12" s="339">
        <f t="shared" si="23"/>
        <v>0.48610196626115021</v>
      </c>
      <c r="NL12" s="338">
        <f t="shared" si="23"/>
        <v>0.4878706629061782</v>
      </c>
      <c r="NM12" s="339">
        <f t="shared" si="23"/>
        <v>0.48963935955120624</v>
      </c>
      <c r="NN12" s="338">
        <f t="shared" si="23"/>
        <v>0.49140805619623429</v>
      </c>
      <c r="NO12" s="339">
        <f t="shared" si="23"/>
        <v>0.49317675284126233</v>
      </c>
      <c r="NP12" s="338">
        <f t="shared" si="23"/>
        <v>0.49432120361178328</v>
      </c>
      <c r="NQ12" s="339">
        <f t="shared" si="23"/>
        <v>0.49432120361178328</v>
      </c>
      <c r="NR12" s="338">
        <f t="shared" si="23"/>
        <v>0.49608990025681132</v>
      </c>
      <c r="NS12" s="339">
        <f t="shared" si="23"/>
        <v>0.49762572294117097</v>
      </c>
      <c r="NT12" s="342">
        <f t="shared" si="23"/>
        <v>0.49907431764225335</v>
      </c>
      <c r="NU12" s="343">
        <f t="shared" si="23"/>
        <v>0.50060214949045179</v>
      </c>
      <c r="NV12" s="338">
        <f t="shared" si="23"/>
        <v>0.50224317726294154</v>
      </c>
      <c r="NW12" s="339">
        <f t="shared" si="23"/>
        <v>0.50330501876339184</v>
      </c>
      <c r="NX12" s="338">
        <f t="shared" si="23"/>
        <v>0.50330501876339184</v>
      </c>
      <c r="NY12" s="339">
        <f t="shared" si="23"/>
        <v>0.5049460465358816</v>
      </c>
      <c r="NZ12" s="338">
        <f t="shared" si="23"/>
        <v>0.50658606928112038</v>
      </c>
      <c r="OA12" s="339">
        <f t="shared" ref="OA12:QL12" si="24">+OA11/$D$4</f>
        <v>0.50699692543185215</v>
      </c>
      <c r="OB12" s="338">
        <f t="shared" si="24"/>
        <v>0.50889294878314484</v>
      </c>
      <c r="OC12" s="339">
        <f t="shared" si="24"/>
        <v>0.51086680037985432</v>
      </c>
      <c r="OD12" s="338">
        <f t="shared" si="24"/>
        <v>0.5121575362024875</v>
      </c>
      <c r="OE12" s="339">
        <f t="shared" si="24"/>
        <v>0.5121575362024875</v>
      </c>
      <c r="OF12" s="338">
        <f t="shared" si="24"/>
        <v>0.51414804704220973</v>
      </c>
      <c r="OG12" s="339">
        <f t="shared" si="24"/>
        <v>0.51613855788193197</v>
      </c>
      <c r="OH12" s="338">
        <f t="shared" si="24"/>
        <v>0.51807885948157861</v>
      </c>
      <c r="OI12" s="339">
        <f t="shared" si="24"/>
        <v>0.51989865890459575</v>
      </c>
      <c r="OJ12" s="338">
        <f t="shared" si="24"/>
        <v>0.52168124021314954</v>
      </c>
      <c r="OK12" s="339">
        <f t="shared" si="24"/>
        <v>0.5228314642033367</v>
      </c>
      <c r="OL12" s="338">
        <f t="shared" si="24"/>
        <v>0.5228314642033367</v>
      </c>
      <c r="OM12" s="339">
        <f t="shared" si="24"/>
        <v>0.52331791770737868</v>
      </c>
      <c r="ON12" s="338">
        <f t="shared" si="24"/>
        <v>0.52520204655032499</v>
      </c>
      <c r="OO12" s="339">
        <f t="shared" si="24"/>
        <v>0.52732539323392735</v>
      </c>
      <c r="OP12" s="338">
        <f t="shared" si="24"/>
        <v>0.52994630590337111</v>
      </c>
      <c r="OQ12" s="339">
        <f t="shared" si="24"/>
        <v>0.53270251323682527</v>
      </c>
      <c r="OR12" s="338">
        <f t="shared" si="24"/>
        <v>0.53453509107361574</v>
      </c>
      <c r="OS12" s="339">
        <f t="shared" si="24"/>
        <v>0.53453509107361574</v>
      </c>
      <c r="OT12" s="338">
        <f t="shared" si="24"/>
        <v>0.53736948362592185</v>
      </c>
      <c r="OU12" s="339">
        <f t="shared" si="24"/>
        <v>0.54016144580062053</v>
      </c>
      <c r="OV12" s="338">
        <f t="shared" si="24"/>
        <v>0.54263947698080606</v>
      </c>
      <c r="OW12" s="339">
        <f t="shared" si="24"/>
        <v>0.54508183967945534</v>
      </c>
      <c r="OX12" s="338">
        <f t="shared" si="24"/>
        <v>0.54752420237810462</v>
      </c>
      <c r="OY12" s="340">
        <f t="shared" si="24"/>
        <v>0.54910477379929212</v>
      </c>
      <c r="OZ12" s="341">
        <f t="shared" si="24"/>
        <v>0.54910477379929212</v>
      </c>
      <c r="PA12" s="339">
        <f t="shared" si="24"/>
        <v>0.55156173027883992</v>
      </c>
      <c r="PB12" s="338">
        <f t="shared" si="24"/>
        <v>0.55403432652037943</v>
      </c>
      <c r="PC12" s="339">
        <f t="shared" si="24"/>
        <v>0.55650043217273004</v>
      </c>
      <c r="PD12" s="338">
        <f t="shared" si="24"/>
        <v>0.5588593399573768</v>
      </c>
      <c r="PE12" s="339">
        <f t="shared" si="24"/>
        <v>0.56142772146261988</v>
      </c>
      <c r="PF12" s="338">
        <f t="shared" si="24"/>
        <v>0.56314026112382198</v>
      </c>
      <c r="PG12" s="339">
        <f t="shared" si="24"/>
        <v>0.56314026112382198</v>
      </c>
      <c r="PH12" s="338">
        <f t="shared" si="24"/>
        <v>0.56577923505384331</v>
      </c>
      <c r="PI12" s="339">
        <f t="shared" si="24"/>
        <v>0.56841361758354925</v>
      </c>
      <c r="PJ12" s="338">
        <f t="shared" si="24"/>
        <v>0.57107172945512819</v>
      </c>
      <c r="PK12" s="339">
        <f t="shared" si="24"/>
        <v>0.57374306816167786</v>
      </c>
      <c r="PL12" s="338">
        <f t="shared" si="24"/>
        <v>0.57641448509526316</v>
      </c>
      <c r="PM12" s="339">
        <f t="shared" si="24"/>
        <v>0.57818202386849116</v>
      </c>
      <c r="PN12" s="338">
        <f t="shared" si="24"/>
        <v>0.57818202386849116</v>
      </c>
      <c r="PO12" s="339">
        <f t="shared" si="24"/>
        <v>0.5809025765181739</v>
      </c>
      <c r="PP12" s="338">
        <f t="shared" si="24"/>
        <v>0.58357291895236063</v>
      </c>
      <c r="PQ12" s="339">
        <f t="shared" si="24"/>
        <v>0.58642292512296501</v>
      </c>
      <c r="PR12" s="338">
        <f t="shared" si="24"/>
        <v>0.58959598451202655</v>
      </c>
      <c r="PS12" s="339">
        <f t="shared" si="24"/>
        <v>0.59325481447681483</v>
      </c>
      <c r="PT12" s="338">
        <f t="shared" si="24"/>
        <v>0.59556967571381492</v>
      </c>
      <c r="PU12" s="339">
        <f t="shared" si="24"/>
        <v>0.59556967571381492</v>
      </c>
      <c r="PV12" s="338">
        <f t="shared" si="24"/>
        <v>0.59914273106126059</v>
      </c>
      <c r="PW12" s="339">
        <f t="shared" si="24"/>
        <v>0.60324165386466921</v>
      </c>
      <c r="PX12" s="338">
        <f t="shared" si="24"/>
        <v>0.6078289076177994</v>
      </c>
      <c r="PY12" s="339">
        <f t="shared" si="24"/>
        <v>0.61307891162483985</v>
      </c>
      <c r="PZ12" s="338">
        <f t="shared" si="24"/>
        <v>0.61843516328125159</v>
      </c>
      <c r="QA12" s="339">
        <f t="shared" si="24"/>
        <v>0.62195302056694068</v>
      </c>
      <c r="QB12" s="338">
        <f t="shared" si="24"/>
        <v>0.62195302056694068</v>
      </c>
      <c r="QC12" s="340">
        <f t="shared" si="24"/>
        <v>0.62760031592981724</v>
      </c>
      <c r="QD12" s="341">
        <f t="shared" si="24"/>
        <v>0.63389191588208949</v>
      </c>
      <c r="QE12" s="339">
        <f t="shared" si="24"/>
        <v>0.64102279015309593</v>
      </c>
      <c r="QF12" s="338">
        <f t="shared" si="24"/>
        <v>0.64824440000045247</v>
      </c>
      <c r="QG12" s="339">
        <f t="shared" si="24"/>
        <v>0.65546662717653581</v>
      </c>
      <c r="QH12" s="338">
        <f t="shared" si="24"/>
        <v>0.66013988625624065</v>
      </c>
      <c r="QI12" s="339">
        <f t="shared" si="24"/>
        <v>0.66013988625624065</v>
      </c>
      <c r="QJ12" s="338">
        <f t="shared" si="24"/>
        <v>0.6673558556964253</v>
      </c>
      <c r="QK12" s="339">
        <f t="shared" si="24"/>
        <v>0.67422802182323449</v>
      </c>
      <c r="QL12" s="338">
        <f t="shared" si="24"/>
        <v>0.68111687467676296</v>
      </c>
      <c r="QM12" s="339">
        <f t="shared" ref="QM12:SX12" si="25">+QM11/$D$4</f>
        <v>0.68800786010282255</v>
      </c>
      <c r="QN12" s="338">
        <f t="shared" si="25"/>
        <v>0.694902100259012</v>
      </c>
      <c r="QO12" s="339">
        <f t="shared" si="25"/>
        <v>0.699479435337377</v>
      </c>
      <c r="QP12" s="338">
        <f t="shared" si="25"/>
        <v>0.699479435337377</v>
      </c>
      <c r="QQ12" s="339">
        <f t="shared" si="25"/>
        <v>0.70069505282772204</v>
      </c>
      <c r="QR12" s="338">
        <f t="shared" si="25"/>
        <v>0.70855204175304787</v>
      </c>
      <c r="QS12" s="339">
        <f t="shared" si="25"/>
        <v>0.71623446032683635</v>
      </c>
      <c r="QT12" s="338">
        <f t="shared" si="25"/>
        <v>0.72372918904134964</v>
      </c>
      <c r="QU12" s="339">
        <f t="shared" si="25"/>
        <v>0.73122490416798591</v>
      </c>
      <c r="QV12" s="338">
        <f t="shared" si="25"/>
        <v>0.73608896009292235</v>
      </c>
      <c r="QW12" s="339">
        <f t="shared" si="25"/>
        <v>0.73608896009292235</v>
      </c>
      <c r="QX12" s="338">
        <f t="shared" si="25"/>
        <v>0.743807837714063</v>
      </c>
      <c r="QY12" s="339">
        <f t="shared" si="25"/>
        <v>0.75158734194580934</v>
      </c>
      <c r="QZ12" s="338">
        <f t="shared" si="25"/>
        <v>0.75936700885546227</v>
      </c>
      <c r="RA12" s="339">
        <f t="shared" si="25"/>
        <v>0.76714849392184947</v>
      </c>
      <c r="RB12" s="338">
        <f t="shared" si="25"/>
        <v>0.77518586275460877</v>
      </c>
      <c r="RC12" s="339">
        <f t="shared" si="25"/>
        <v>0.78040105588820585</v>
      </c>
      <c r="RD12" s="338">
        <f t="shared" si="25"/>
        <v>0.78040105588820585</v>
      </c>
      <c r="RE12" s="339">
        <f t="shared" si="25"/>
        <v>0.78846089982155665</v>
      </c>
      <c r="RF12" s="338">
        <f t="shared" si="25"/>
        <v>0.79652070439963463</v>
      </c>
      <c r="RG12" s="339">
        <f t="shared" si="25"/>
        <v>0.80460503041396469</v>
      </c>
      <c r="RH12" s="342">
        <f t="shared" si="25"/>
        <v>0.8126910729452903</v>
      </c>
      <c r="RI12" s="343">
        <f t="shared" si="25"/>
        <v>0.82060399318211275</v>
      </c>
      <c r="RJ12" s="338">
        <f t="shared" si="25"/>
        <v>0.82595728455150197</v>
      </c>
      <c r="RK12" s="339">
        <f t="shared" si="25"/>
        <v>0.82595728455150197</v>
      </c>
      <c r="RL12" s="338">
        <f t="shared" si="25"/>
        <v>0.82826135249132504</v>
      </c>
      <c r="RM12" s="339">
        <f t="shared" si="25"/>
        <v>0.83651259624380614</v>
      </c>
      <c r="RN12" s="338">
        <f t="shared" si="25"/>
        <v>0.84491993788267783</v>
      </c>
      <c r="RO12" s="339">
        <f t="shared" si="25"/>
        <v>0.85343148920334055</v>
      </c>
      <c r="RP12" s="338">
        <f t="shared" si="25"/>
        <v>0.86194357673415656</v>
      </c>
      <c r="RQ12" s="339">
        <f t="shared" si="25"/>
        <v>0.86745532471177245</v>
      </c>
      <c r="RR12" s="338">
        <f t="shared" si="25"/>
        <v>0.86745532471177245</v>
      </c>
      <c r="RS12" s="339">
        <f t="shared" si="25"/>
        <v>0.87033320394580749</v>
      </c>
      <c r="RT12" s="338">
        <f t="shared" si="25"/>
        <v>0.87884709067099853</v>
      </c>
      <c r="RU12" s="339">
        <f t="shared" si="25"/>
        <v>0.88744132568005407</v>
      </c>
      <c r="RV12" s="338">
        <f t="shared" si="25"/>
        <v>0.89648391533045002</v>
      </c>
      <c r="RW12" s="339">
        <f t="shared" si="25"/>
        <v>0.9055573675629216</v>
      </c>
      <c r="RX12" s="338">
        <f t="shared" si="25"/>
        <v>0.91152787338500996</v>
      </c>
      <c r="RY12" s="339">
        <f t="shared" si="25"/>
        <v>0.91152787338500996</v>
      </c>
      <c r="RZ12" s="338">
        <f t="shared" si="25"/>
        <v>0.92078117282552829</v>
      </c>
      <c r="SA12" s="339">
        <f t="shared" si="25"/>
        <v>0.93031474633091271</v>
      </c>
      <c r="SB12" s="338">
        <f t="shared" si="25"/>
        <v>0.93993589690190527</v>
      </c>
      <c r="SC12" s="339">
        <f t="shared" si="25"/>
        <v>0.94914304561920726</v>
      </c>
      <c r="SD12" s="338">
        <f t="shared" si="25"/>
        <v>0.95817342284589435</v>
      </c>
      <c r="SE12" s="339">
        <f t="shared" si="25"/>
        <v>0.9638574781162832</v>
      </c>
      <c r="SF12" s="338">
        <f t="shared" si="25"/>
        <v>0.9638574781162832</v>
      </c>
      <c r="SG12" s="339">
        <f t="shared" si="25"/>
        <v>0.9720606592931974</v>
      </c>
      <c r="SH12" s="338">
        <f t="shared" si="25"/>
        <v>0.97914497191457661</v>
      </c>
      <c r="SI12" s="339">
        <f t="shared" si="25"/>
        <v>0.98398887842938265</v>
      </c>
      <c r="SJ12" s="338">
        <f t="shared" si="25"/>
        <v>0.98834351905933893</v>
      </c>
      <c r="SK12" s="339">
        <f t="shared" si="25"/>
        <v>0.9915923746784483</v>
      </c>
      <c r="SL12" s="339">
        <f t="shared" si="25"/>
        <v>0.99290603357725726</v>
      </c>
      <c r="SM12" s="339">
        <f t="shared" si="25"/>
        <v>0.99290603357725726</v>
      </c>
      <c r="SN12" s="339">
        <f t="shared" si="25"/>
        <v>0.99303017799119075</v>
      </c>
      <c r="SO12" s="339">
        <f t="shared" si="25"/>
        <v>0.99333167156788627</v>
      </c>
      <c r="SP12" s="339">
        <f t="shared" si="25"/>
        <v>0.99363316514458189</v>
      </c>
      <c r="SQ12" s="339">
        <f t="shared" si="25"/>
        <v>0.99393465872127751</v>
      </c>
      <c r="SR12" s="339">
        <f t="shared" si="25"/>
        <v>0.99423615229797302</v>
      </c>
      <c r="SS12" s="339">
        <f t="shared" si="25"/>
        <v>0.99443123637701136</v>
      </c>
      <c r="ST12" s="339">
        <f t="shared" si="25"/>
        <v>0.99443123637701136</v>
      </c>
      <c r="SU12" s="339">
        <f t="shared" si="25"/>
        <v>0.99473272995370698</v>
      </c>
      <c r="SV12" s="339">
        <f t="shared" si="25"/>
        <v>0.9950342235304025</v>
      </c>
      <c r="SW12" s="339">
        <f t="shared" si="25"/>
        <v>0.99533571710709812</v>
      </c>
      <c r="SX12" s="339">
        <f t="shared" si="25"/>
        <v>0.99563721068379363</v>
      </c>
      <c r="SY12" s="339">
        <f t="shared" ref="SY12:TQ12" si="26">+SY11/$D$4</f>
        <v>0.99593870426048925</v>
      </c>
      <c r="SZ12" s="339">
        <f t="shared" si="26"/>
        <v>0.99613378833952759</v>
      </c>
      <c r="TA12" s="339">
        <f t="shared" si="26"/>
        <v>0.99613378833952759</v>
      </c>
      <c r="TB12" s="339">
        <f t="shared" si="26"/>
        <v>0.9964352819162231</v>
      </c>
      <c r="TC12" s="339">
        <f t="shared" si="26"/>
        <v>0.99673677549291873</v>
      </c>
      <c r="TD12" s="339">
        <f t="shared" si="26"/>
        <v>0.99703826906961424</v>
      </c>
      <c r="TE12" s="339">
        <f t="shared" si="26"/>
        <v>0.99733976264630986</v>
      </c>
      <c r="TF12" s="339">
        <f t="shared" si="26"/>
        <v>0.99764125622300537</v>
      </c>
      <c r="TG12" s="339">
        <f t="shared" si="26"/>
        <v>0.99783634030204371</v>
      </c>
      <c r="TH12" s="339">
        <f t="shared" si="26"/>
        <v>0.99783634030204371</v>
      </c>
      <c r="TI12" s="339">
        <f t="shared" si="26"/>
        <v>0.99813783387873933</v>
      </c>
      <c r="TJ12" s="339">
        <f t="shared" si="26"/>
        <v>0.99843932745543484</v>
      </c>
      <c r="TK12" s="339">
        <f t="shared" si="26"/>
        <v>0.99874082103213047</v>
      </c>
      <c r="TL12" s="339">
        <f t="shared" si="26"/>
        <v>0.99904231460882609</v>
      </c>
      <c r="TM12" s="339">
        <f t="shared" si="26"/>
        <v>0.9993438081855216</v>
      </c>
      <c r="TN12" s="339">
        <f t="shared" si="26"/>
        <v>0.99953889226455994</v>
      </c>
      <c r="TO12" s="339">
        <f t="shared" si="26"/>
        <v>0.99953889226455994</v>
      </c>
      <c r="TP12" s="339">
        <f t="shared" si="26"/>
        <v>0.99984038584125545</v>
      </c>
      <c r="TQ12" s="339">
        <f t="shared" si="26"/>
        <v>1.0000000000877414</v>
      </c>
    </row>
    <row r="13" spans="2:540">
      <c r="S13" s="300"/>
      <c r="AX13" s="300"/>
      <c r="CB13" s="300"/>
      <c r="DG13" s="300"/>
      <c r="EK13" s="300"/>
      <c r="FP13" s="300"/>
      <c r="GU13" s="300"/>
      <c r="HW13" s="300"/>
      <c r="JB13" s="300"/>
      <c r="KF13" s="300"/>
      <c r="LK13" s="300"/>
      <c r="NT13" s="300"/>
      <c r="OY13" s="300"/>
      <c r="QC13" s="300"/>
      <c r="RH13" s="300"/>
    </row>
    <row r="14" spans="2:540" s="344" customFormat="1">
      <c r="F14" s="345">
        <v>43282</v>
      </c>
      <c r="S14" s="346"/>
      <c r="T14" s="345">
        <v>43313</v>
      </c>
      <c r="AX14" s="346"/>
      <c r="AY14" s="345">
        <v>43344</v>
      </c>
      <c r="CB14" s="346"/>
      <c r="CC14" s="345">
        <v>43374</v>
      </c>
      <c r="DG14" s="346"/>
      <c r="DH14" s="345">
        <v>43405</v>
      </c>
      <c r="EK14" s="346"/>
      <c r="EL14" s="345">
        <v>43435</v>
      </c>
      <c r="FP14" s="346"/>
      <c r="FQ14" s="345">
        <v>43466</v>
      </c>
      <c r="GU14" s="346"/>
      <c r="GV14" s="345">
        <v>43497</v>
      </c>
      <c r="HW14" s="346"/>
      <c r="HX14" s="345">
        <v>43525</v>
      </c>
      <c r="JB14" s="346"/>
      <c r="JC14" s="345">
        <v>43556</v>
      </c>
      <c r="KF14" s="346"/>
      <c r="KG14" s="345">
        <v>43586</v>
      </c>
      <c r="LK14" s="346"/>
      <c r="LL14" s="345">
        <v>43617</v>
      </c>
      <c r="MP14" s="345">
        <v>43647</v>
      </c>
      <c r="NT14" s="346"/>
      <c r="NU14" s="345">
        <v>43678</v>
      </c>
      <c r="OY14" s="346"/>
      <c r="OZ14" s="345">
        <v>43709</v>
      </c>
      <c r="QC14" s="346"/>
      <c r="QD14" s="345">
        <v>43739</v>
      </c>
      <c r="RH14" s="346"/>
      <c r="RI14" s="345">
        <v>43770</v>
      </c>
    </row>
    <row r="15" spans="2:540" s="301" customFormat="1">
      <c r="C15" s="347" t="s">
        <v>12</v>
      </c>
      <c r="D15" s="348">
        <f>SUM(F15:SK15)+1</f>
        <v>41716982614.510002</v>
      </c>
      <c r="F15" s="348">
        <f>SUM(F5:S5)</f>
        <v>35031077.230000004</v>
      </c>
      <c r="S15" s="349"/>
      <c r="T15" s="348">
        <f>SUM(T5:AX5)</f>
        <v>6806037.8600000003</v>
      </c>
      <c r="AX15" s="349"/>
      <c r="AY15" s="348">
        <f>SUM(AY5:CB5)</f>
        <v>0</v>
      </c>
      <c r="CB15" s="349"/>
      <c r="CC15" s="348">
        <f>SUM(CC5:DG5)</f>
        <v>113679729.60999997</v>
      </c>
      <c r="DG15" s="349"/>
      <c r="DH15" s="348">
        <f>SUM(DH5:EK5)</f>
        <v>76454856.340000033</v>
      </c>
      <c r="DX15" s="357"/>
      <c r="EE15" s="357"/>
      <c r="EK15" s="349"/>
      <c r="EL15" s="348">
        <f>SUM(EL5:FP5)</f>
        <v>2018064.7700000005</v>
      </c>
      <c r="FP15" s="349"/>
      <c r="FQ15" s="348">
        <f>SUM(FQ5:GU5)</f>
        <v>4912264.4000000004</v>
      </c>
      <c r="GU15" s="349"/>
      <c r="GV15" s="348">
        <f>SUM(GV5:HW5)</f>
        <v>287424084.24000001</v>
      </c>
      <c r="HW15" s="349"/>
      <c r="HX15" s="348">
        <f>SUM(HX5:JB5)</f>
        <v>966308875.64000034</v>
      </c>
      <c r="JB15" s="349"/>
      <c r="JC15" s="348">
        <f>SUM(JC5:KF5)</f>
        <v>2010003197</v>
      </c>
      <c r="KF15" s="349"/>
      <c r="KG15" s="348">
        <f>SUM(KG5:LK5)</f>
        <v>3369542739.2300005</v>
      </c>
      <c r="LK15" s="349"/>
      <c r="LL15" s="348">
        <f>SUM(LL5:MO5)</f>
        <v>3809796122.960001</v>
      </c>
      <c r="MP15" s="348">
        <f>SUM(MP5:NT5)</f>
        <v>2765898163.1700006</v>
      </c>
      <c r="NT15" s="349"/>
      <c r="NU15" s="348">
        <f>SUM(NU5:OY5)</f>
        <v>2173636013.9900002</v>
      </c>
      <c r="OY15" s="349"/>
      <c r="OZ15" s="348">
        <f>SUM(OZ5:QC5)</f>
        <v>2942759692.1800003</v>
      </c>
      <c r="QC15" s="349"/>
      <c r="QD15" s="348">
        <f>SUM(QD5:RH5)</f>
        <v>8650553525.9599991</v>
      </c>
      <c r="RH15" s="349"/>
      <c r="RI15" s="348">
        <f>SUM(RI5:SK5)</f>
        <v>9416247441.2299995</v>
      </c>
      <c r="RX15" s="357">
        <f>SUM(RS5:RX5)</f>
        <v>2313051609.7600002</v>
      </c>
      <c r="SE15" s="357">
        <f>SUM(RZ5:SE5)</f>
        <v>2772859117.9400001</v>
      </c>
      <c r="SL15" s="357">
        <f>SUM(SG5:SL5)</f>
        <v>1551262260.3400002</v>
      </c>
      <c r="SS15" s="357">
        <f>SUM(SN5:SS5)</f>
        <v>81700000</v>
      </c>
      <c r="SZ15" s="357">
        <f>SUM(SU5:SZ5)</f>
        <v>91200000</v>
      </c>
      <c r="TG15" s="357">
        <f>SUM(TB5:TG5)</f>
        <v>91200000</v>
      </c>
      <c r="TN15" s="357">
        <f>SUM(TI5:TN5)</f>
        <v>91200000</v>
      </c>
      <c r="TR15" s="357">
        <f>SUM(TM5:TR5)</f>
        <v>51300000</v>
      </c>
    </row>
    <row r="16" spans="2:540" s="301" customFormat="1">
      <c r="C16" s="347" t="s">
        <v>13</v>
      </c>
      <c r="D16" s="348">
        <f>SUM(F16:SK16)+1</f>
        <v>5403504451.7151709</v>
      </c>
      <c r="F16" s="348">
        <f>SUM(F6:S6)</f>
        <v>0</v>
      </c>
      <c r="S16" s="349"/>
      <c r="T16" s="348">
        <f>SUM(T6:AX6)</f>
        <v>0</v>
      </c>
      <c r="AX16" s="349"/>
      <c r="AY16" s="348">
        <f>SUM(AY6:CB6)</f>
        <v>0</v>
      </c>
      <c r="CB16" s="349"/>
      <c r="CC16" s="348">
        <f>SUM(CC6:DG6)</f>
        <v>0</v>
      </c>
      <c r="DG16" s="349"/>
      <c r="DH16" s="348">
        <f>SUM(DH6:EK6)</f>
        <v>0</v>
      </c>
      <c r="DX16" s="357"/>
      <c r="DY16" s="357"/>
      <c r="DZ16" s="663"/>
      <c r="EE16" s="357"/>
      <c r="EF16" s="357"/>
      <c r="EG16" s="663"/>
      <c r="EK16" s="349"/>
      <c r="EL16" s="348">
        <f>SUM(EL6:FP6)</f>
        <v>0</v>
      </c>
      <c r="FP16" s="349"/>
      <c r="FQ16" s="348">
        <f>SUM(FQ6:GU6)</f>
        <v>0</v>
      </c>
      <c r="GU16" s="349"/>
      <c r="GV16" s="348">
        <f>SUM(GV6:HW6)</f>
        <v>0</v>
      </c>
      <c r="HW16" s="349"/>
      <c r="HX16" s="348">
        <f>SUM(HX6:JB6)</f>
        <v>0</v>
      </c>
      <c r="JB16" s="349"/>
      <c r="JC16" s="348">
        <f>SUM(JC6:KF6)</f>
        <v>0</v>
      </c>
      <c r="KF16" s="349"/>
      <c r="KG16" s="348">
        <f>SUM(KG6:LK6)</f>
        <v>0</v>
      </c>
      <c r="LK16" s="349"/>
      <c r="LL16" s="348">
        <f>SUM(LL6:MO6)</f>
        <v>0</v>
      </c>
      <c r="MP16" s="348">
        <f>SUM(MP6:NT6)</f>
        <v>0</v>
      </c>
      <c r="NT16" s="349"/>
      <c r="NU16" s="348">
        <f>SUM(NU6:OY6)</f>
        <v>8181374.1799999997</v>
      </c>
      <c r="OY16" s="349"/>
      <c r="OZ16" s="348">
        <f>SUM(OZ6:QC6)</f>
        <v>64584368.989999995</v>
      </c>
      <c r="QC16" s="349"/>
      <c r="QD16" s="348">
        <f>SUM(QD6:RH6)</f>
        <v>180113339.25</v>
      </c>
      <c r="RH16" s="349"/>
      <c r="RI16" s="348">
        <f>SUM(RI6:SK6)</f>
        <v>40627577.080000006</v>
      </c>
      <c r="RX16" s="357">
        <f>SUM(RS6:RX6)</f>
        <v>5768739.8400000008</v>
      </c>
      <c r="RY16" s="357">
        <f>RX15+RX16</f>
        <v>2318820349.6000004</v>
      </c>
      <c r="RZ16" s="669">
        <f>RY16/$D$4</f>
        <v>4.3288510273398632E-2</v>
      </c>
      <c r="SE16" s="357">
        <f>SUM(RZ6:SE6)</f>
        <v>6274791.870000001</v>
      </c>
      <c r="SF16" s="357">
        <f>SE15+SE16</f>
        <v>2779133909.8099999</v>
      </c>
      <c r="SG16" s="669">
        <f>SF16/$D$4</f>
        <v>5.1881797064060348E-2</v>
      </c>
      <c r="SH16" s="663"/>
      <c r="SL16" s="357">
        <f>SUM(SG6:SL6)</f>
        <v>4771456.32</v>
      </c>
      <c r="SM16" s="357">
        <f>SL15+SL16</f>
        <v>1556033716.6600001</v>
      </c>
      <c r="SN16" s="669">
        <f>SM16/$D$4</f>
        <v>2.9048555460974148E-2</v>
      </c>
      <c r="SS16" s="357">
        <f>SUM(SN6:SS6)</f>
        <v>0</v>
      </c>
      <c r="ST16" s="357">
        <f>SS15+SS16</f>
        <v>81700000</v>
      </c>
      <c r="SU16" s="669">
        <f>ST16/$D$4</f>
        <v>1.5252027997540857E-3</v>
      </c>
      <c r="SZ16" s="357">
        <f>SUM(SU6:SZ6)</f>
        <v>0</v>
      </c>
      <c r="TA16" s="357">
        <f>SZ15+SZ16</f>
        <v>91200000</v>
      </c>
      <c r="TB16" s="669">
        <f>TA16/$D$4</f>
        <v>1.7025519625161886E-3</v>
      </c>
      <c r="TG16" s="357">
        <f>SUM(TB6:TG6)</f>
        <v>0</v>
      </c>
      <c r="TH16" s="357">
        <f>TG15+TG16</f>
        <v>91200000</v>
      </c>
      <c r="TI16" s="669">
        <f>TH16/$D$4</f>
        <v>1.7025519625161886E-3</v>
      </c>
      <c r="TN16" s="357">
        <f>SUM(TI6:TN6)</f>
        <v>0</v>
      </c>
      <c r="TO16" s="357">
        <f>TN15+TN16</f>
        <v>91200000</v>
      </c>
      <c r="TP16" s="669">
        <f>TO16/$D$4</f>
        <v>1.7025519625161886E-3</v>
      </c>
      <c r="TR16" s="357">
        <f>SUM(TM6:TR6)</f>
        <v>0</v>
      </c>
      <c r="TS16" s="357">
        <f>TR15+TR16</f>
        <v>51300000</v>
      </c>
      <c r="TT16" s="669">
        <f>TS16/$D$4</f>
        <v>9.5768547891535616E-4</v>
      </c>
    </row>
    <row r="17" spans="3:540" s="301" customFormat="1">
      <c r="C17" s="347" t="s">
        <v>14</v>
      </c>
      <c r="D17" s="348">
        <f>SUM(F17:SK17)+1</f>
        <v>1496612776.9300001</v>
      </c>
      <c r="F17" s="348">
        <f>SUM(F7:S7)</f>
        <v>0</v>
      </c>
      <c r="S17" s="349"/>
      <c r="T17" s="348">
        <f>SUM(T7:AX7)</f>
        <v>0</v>
      </c>
      <c r="AX17" s="349"/>
      <c r="AY17" s="348">
        <f>SUM(AY7:CB7)</f>
        <v>0</v>
      </c>
      <c r="CB17" s="349"/>
      <c r="CC17" s="348">
        <f>SUM(CC7:DG7)</f>
        <v>0</v>
      </c>
      <c r="DG17" s="349"/>
      <c r="DH17" s="348">
        <f>SUM(DH7:EK7)</f>
        <v>0</v>
      </c>
      <c r="DX17" s="357"/>
      <c r="DY17" s="357"/>
      <c r="DZ17" s="663"/>
      <c r="EE17" s="357"/>
      <c r="EF17"/>
      <c r="EG17" s="663"/>
      <c r="EK17" s="349"/>
      <c r="EL17" s="348">
        <f>SUM(EL7:FP7)</f>
        <v>0</v>
      </c>
      <c r="FP17" s="349"/>
      <c r="FQ17" s="348">
        <f>SUM(FQ7:GU7)</f>
        <v>0</v>
      </c>
      <c r="GU17" s="349"/>
      <c r="GV17" s="348">
        <f>SUM(GV7:HW7)</f>
        <v>0</v>
      </c>
      <c r="HW17" s="349"/>
      <c r="HX17" s="348">
        <f>SUM(HX7:JB7)</f>
        <v>74602960.560000002</v>
      </c>
      <c r="JB17" s="349"/>
      <c r="JC17" s="348">
        <f>SUM(JC7:KF7)</f>
        <v>256780349.87999994</v>
      </c>
      <c r="KF17" s="349"/>
      <c r="KG17" s="348">
        <f>SUM(KG7:LK7)</f>
        <v>208122475.34999996</v>
      </c>
      <c r="LK17" s="349"/>
      <c r="LL17" s="348">
        <f>SUM(LL7:MO7)</f>
        <v>0</v>
      </c>
      <c r="MP17" s="348">
        <f>SUM(MP7:NT7)</f>
        <v>0</v>
      </c>
      <c r="MT17" s="350"/>
      <c r="NT17" s="349"/>
      <c r="NU17" s="348">
        <f>SUM(NU7:OY7)</f>
        <v>233445755.77999997</v>
      </c>
      <c r="OY17" s="349"/>
      <c r="OZ17" s="348">
        <f>SUM(OZ7:QC7)</f>
        <v>473873224.21999991</v>
      </c>
      <c r="QC17" s="349"/>
      <c r="QD17" s="348">
        <f>SUM(QD7:RH7)</f>
        <v>232643437.84000018</v>
      </c>
      <c r="RH17" s="349"/>
      <c r="RI17" s="348">
        <f>SUM(RI7:SK7)</f>
        <v>13046601.359999999</v>
      </c>
      <c r="RX17" s="357">
        <f>SUM(RS7:RX7)</f>
        <v>4097970.94</v>
      </c>
      <c r="RY17"/>
      <c r="RZ17" s="669" t="s">
        <v>126</v>
      </c>
      <c r="SE17" s="357">
        <f>SUM(RZ7:SE7)</f>
        <v>0</v>
      </c>
      <c r="SF17"/>
      <c r="SG17" s="669" t="s">
        <v>126</v>
      </c>
      <c r="SH17" s="663"/>
      <c r="SL17" s="357">
        <f>SUM(SG7:SL7)</f>
        <v>0</v>
      </c>
      <c r="SM17"/>
      <c r="SN17" s="669" t="s">
        <v>126</v>
      </c>
      <c r="SS17" s="357">
        <f>SUM(SN7:SS7)</f>
        <v>0</v>
      </c>
      <c r="ST17"/>
      <c r="SU17" s="669" t="s">
        <v>126</v>
      </c>
      <c r="SZ17" s="357">
        <f>SUM(SU7:SZ7)</f>
        <v>0</v>
      </c>
      <c r="TA17"/>
      <c r="TB17" s="669" t="s">
        <v>126</v>
      </c>
      <c r="TG17" s="357">
        <f>SUM(TB7:TG7)</f>
        <v>0</v>
      </c>
      <c r="TH17"/>
      <c r="TI17" s="669" t="s">
        <v>126</v>
      </c>
      <c r="TN17" s="357">
        <f>SUM(TI7:TN7)</f>
        <v>0</v>
      </c>
      <c r="TO17"/>
      <c r="TP17" s="669" t="s">
        <v>126</v>
      </c>
      <c r="TR17" s="357">
        <f>SUM(TM7:TR7)</f>
        <v>0</v>
      </c>
      <c r="TS17"/>
      <c r="TT17" s="669" t="s">
        <v>126</v>
      </c>
    </row>
    <row r="18" spans="3:540" s="301" customFormat="1">
      <c r="C18" s="347" t="s">
        <v>15</v>
      </c>
      <c r="D18" s="348">
        <f>SUM(F18:SK18)+1</f>
        <v>12245973140.070004</v>
      </c>
      <c r="F18" s="348">
        <f>SUM(F8:S8)</f>
        <v>0</v>
      </c>
      <c r="S18" s="349"/>
      <c r="T18" s="348">
        <f>SUM(T8:AX8)</f>
        <v>0</v>
      </c>
      <c r="AX18" s="349"/>
      <c r="AY18" s="348">
        <f>SUM(AY8:CB8)</f>
        <v>0</v>
      </c>
      <c r="CB18" s="349"/>
      <c r="CC18" s="348">
        <f>SUM(CC8:DG8)</f>
        <v>0</v>
      </c>
      <c r="DG18" s="349"/>
      <c r="DH18" s="348">
        <f>SUM(DH8:EK8)</f>
        <v>540380580.60000002</v>
      </c>
      <c r="DX18" s="357"/>
      <c r="DY18" s="357"/>
      <c r="DZ18" s="663"/>
      <c r="EE18" s="357"/>
      <c r="EF18"/>
      <c r="EG18" s="663"/>
      <c r="EK18" s="349"/>
      <c r="EL18" s="348">
        <f>SUM(EL8:FP8)</f>
        <v>1595326433.7</v>
      </c>
      <c r="FP18" s="349"/>
      <c r="FQ18" s="348">
        <f>SUM(FQ8:GU8)</f>
        <v>1785155999.9400005</v>
      </c>
      <c r="GU18" s="349"/>
      <c r="GV18" s="348">
        <f>SUM(GV8:HW8)</f>
        <v>1944241241.2000005</v>
      </c>
      <c r="HW18" s="349"/>
      <c r="HX18" s="348">
        <f>SUM(HX8:JB8)</f>
        <v>1997972873.3300006</v>
      </c>
      <c r="JB18" s="349"/>
      <c r="JC18" s="348">
        <f>SUM(JC8:KF8)</f>
        <v>1938818889.2800004</v>
      </c>
      <c r="KF18" s="349"/>
      <c r="KG18" s="348">
        <f>SUM(KG8:LK8)</f>
        <v>2054252009.4099996</v>
      </c>
      <c r="LK18" s="349"/>
      <c r="LL18" s="348">
        <f>SUM(LL8:MO8)</f>
        <v>366317744.06999975</v>
      </c>
      <c r="MP18" s="348">
        <f>SUM(MP8:NT8)</f>
        <v>23507367.539999999</v>
      </c>
      <c r="NT18" s="349"/>
      <c r="NU18" s="348">
        <f>SUM(NU8:OY8)</f>
        <v>0</v>
      </c>
      <c r="OY18" s="349"/>
      <c r="OZ18" s="348">
        <f>SUM(OZ8:QC8)</f>
        <v>0</v>
      </c>
      <c r="QC18" s="349"/>
      <c r="QD18" s="348">
        <f>SUM(QD8:RH8)</f>
        <v>0</v>
      </c>
      <c r="RH18" s="349"/>
      <c r="RI18" s="348">
        <f>SUM(RI8:SK8)</f>
        <v>0</v>
      </c>
      <c r="RX18" s="357">
        <f>SUM(RS8:RX8)</f>
        <v>0</v>
      </c>
      <c r="RY18"/>
      <c r="RZ18" s="669" t="s">
        <v>126</v>
      </c>
      <c r="SE18" s="357">
        <f>SUM(RZ8:SE8)</f>
        <v>0</v>
      </c>
      <c r="SF18"/>
      <c r="SG18" s="669" t="s">
        <v>126</v>
      </c>
      <c r="SH18" s="663"/>
      <c r="SL18" s="357">
        <f>SUM(SG8:SL8)</f>
        <v>0</v>
      </c>
      <c r="SM18"/>
      <c r="SN18" s="669" t="s">
        <v>126</v>
      </c>
      <c r="SS18" s="357">
        <f>SUM(SN8:SS8)</f>
        <v>0</v>
      </c>
      <c r="ST18"/>
      <c r="SU18" s="669" t="s">
        <v>126</v>
      </c>
      <c r="SZ18" s="357">
        <f>SUM(SU8:SZ8)</f>
        <v>0</v>
      </c>
      <c r="TA18"/>
      <c r="TB18" s="669" t="s">
        <v>126</v>
      </c>
      <c r="TG18" s="357">
        <f>SUM(TB8:TG8)</f>
        <v>0</v>
      </c>
      <c r="TH18"/>
      <c r="TI18" s="669" t="s">
        <v>126</v>
      </c>
      <c r="TN18" s="357">
        <f>SUM(TI8:TN8)</f>
        <v>0</v>
      </c>
      <c r="TO18"/>
      <c r="TP18" s="669" t="s">
        <v>126</v>
      </c>
      <c r="TR18" s="357">
        <f>SUM(TM8:TR8)</f>
        <v>0</v>
      </c>
      <c r="TS18"/>
      <c r="TT18" s="669" t="s">
        <v>126</v>
      </c>
    </row>
    <row r="19" spans="3:540" s="301" customFormat="1">
      <c r="C19" s="347" t="s">
        <v>16</v>
      </c>
      <c r="D19" s="348">
        <f>SUM(F19:SK19)+1</f>
        <v>2581085984.2912316</v>
      </c>
      <c r="F19" s="348">
        <f>SUM(F9:S9)</f>
        <v>0</v>
      </c>
      <c r="S19" s="349"/>
      <c r="T19" s="348">
        <f>SUM(T9:AX9)</f>
        <v>0</v>
      </c>
      <c r="AX19" s="349"/>
      <c r="AY19" s="348">
        <f>SUM(AY9:CB9)</f>
        <v>0</v>
      </c>
      <c r="CB19" s="349"/>
      <c r="CC19" s="348">
        <f>SUM(CC9:DG9)</f>
        <v>0</v>
      </c>
      <c r="DG19" s="349"/>
      <c r="DH19" s="348">
        <f>SUM(DH9:EK9)</f>
        <v>0</v>
      </c>
      <c r="DX19" s="357"/>
      <c r="DY19" s="357"/>
      <c r="DZ19" s="663"/>
      <c r="EE19" s="357"/>
      <c r="EF19" s="357"/>
      <c r="EG19" s="663"/>
      <c r="EK19" s="349"/>
      <c r="EL19" s="348">
        <f>SUM(EL9:FP9)</f>
        <v>0</v>
      </c>
      <c r="FP19" s="349"/>
      <c r="FQ19" s="348">
        <f>SUM(FQ9:GU9)</f>
        <v>0</v>
      </c>
      <c r="GU19" s="349"/>
      <c r="GV19" s="348">
        <f>SUM(GV9:HW9)</f>
        <v>0</v>
      </c>
      <c r="HW19" s="349"/>
      <c r="HX19" s="348">
        <f>SUM(HX9:JB9)</f>
        <v>16144017.959999999</v>
      </c>
      <c r="JB19" s="349"/>
      <c r="JC19" s="348">
        <f>SUM(JC9:KF9)</f>
        <v>391398527.56000012</v>
      </c>
      <c r="KF19" s="349"/>
      <c r="KG19" s="348">
        <f>SUM(KG9:LK9)</f>
        <v>92841124.329999939</v>
      </c>
      <c r="LK19" s="349"/>
      <c r="LL19" s="348">
        <f>SUM(LL9:MO9)</f>
        <v>0</v>
      </c>
      <c r="MP19" s="348">
        <f>SUM(MP9:NT9)</f>
        <v>0</v>
      </c>
      <c r="MT19" s="351"/>
      <c r="NT19" s="349"/>
      <c r="NU19" s="348">
        <f>SUM(NU9:OY9)</f>
        <v>264700640.99000004</v>
      </c>
      <c r="OY19" s="349"/>
      <c r="OZ19" s="348">
        <f>SUM(OZ9:QC9)</f>
        <v>723525712.13000011</v>
      </c>
      <c r="QC19" s="349"/>
      <c r="QD19" s="348">
        <f>SUM(QD9:RH9)</f>
        <v>851380943.65000021</v>
      </c>
      <c r="RH19" s="349"/>
      <c r="RI19" s="348">
        <f>SUM(RI9:SK9)</f>
        <v>113221260.71000001</v>
      </c>
      <c r="RX19" s="357">
        <f>SUM(RS9:RX9)</f>
        <v>37900337.270000003</v>
      </c>
      <c r="RY19" s="357">
        <f>RX17+RX18+RX19</f>
        <v>41998308.210000001</v>
      </c>
      <c r="RZ19" s="669">
        <f>RY19/$D$4</f>
        <v>7.840383998387638E-4</v>
      </c>
      <c r="SE19" s="357">
        <f>SUM(RZ9:SE9)</f>
        <v>23987555.240000002</v>
      </c>
      <c r="SF19" s="357">
        <f>SE17+SE18+SE19</f>
        <v>23987555.240000002</v>
      </c>
      <c r="SG19" s="669">
        <f>SF19/$D$4</f>
        <v>4.4780766721302072E-4</v>
      </c>
      <c r="SH19" s="663"/>
      <c r="SL19" s="357">
        <f>SUM(SG9:SL9)</f>
        <v>0</v>
      </c>
      <c r="SM19" s="357">
        <f>SL17+SL18+SL19</f>
        <v>0</v>
      </c>
      <c r="SN19" s="669">
        <f>SM19/$D$4</f>
        <v>0</v>
      </c>
      <c r="SS19" s="357">
        <f>SUM(SN9:SS9)</f>
        <v>0</v>
      </c>
      <c r="ST19" s="357">
        <f>SS17+SS18+SS19</f>
        <v>0</v>
      </c>
      <c r="SU19" s="669">
        <f>ST19/$D$4</f>
        <v>0</v>
      </c>
      <c r="SZ19" s="357">
        <f>SUM(SU9:SZ9)</f>
        <v>0</v>
      </c>
      <c r="TA19" s="357">
        <f>SZ17+SZ18+SZ19</f>
        <v>0</v>
      </c>
      <c r="TB19" s="669">
        <f>TA19/$D$4</f>
        <v>0</v>
      </c>
      <c r="TG19" s="357">
        <f>SUM(TB9:TG9)</f>
        <v>0</v>
      </c>
      <c r="TH19" s="357">
        <f>TG17+TG18+TG19</f>
        <v>0</v>
      </c>
      <c r="TI19" s="669">
        <f>TH19/$D$4</f>
        <v>0</v>
      </c>
      <c r="TN19" s="357">
        <f>SUM(TI9:TN9)</f>
        <v>0</v>
      </c>
      <c r="TO19" s="357">
        <f>TN17+TN18+TN19</f>
        <v>0</v>
      </c>
      <c r="TP19" s="669">
        <f>TO19/$D$4</f>
        <v>0</v>
      </c>
      <c r="TR19" s="357">
        <f>SUM(TM9:TR9)</f>
        <v>0</v>
      </c>
      <c r="TS19" s="357">
        <f>TR17+TR18+TR19</f>
        <v>0</v>
      </c>
      <c r="TT19" s="669">
        <f>TS19/$D$4</f>
        <v>0</v>
      </c>
    </row>
    <row r="20" spans="3:540" s="301" customFormat="1">
      <c r="C20" s="352"/>
      <c r="S20" s="349"/>
      <c r="AX20" s="349"/>
      <c r="CB20" s="349"/>
      <c r="DG20" s="349"/>
      <c r="DY20" s="357"/>
      <c r="DZ20" s="663"/>
      <c r="EF20" s="357"/>
      <c r="EG20" s="668"/>
      <c r="EK20" s="349"/>
      <c r="FP20" s="349"/>
      <c r="GU20" s="349"/>
      <c r="HW20" s="349"/>
      <c r="JB20" s="349"/>
      <c r="KF20" s="349"/>
      <c r="LK20" s="349"/>
      <c r="NT20" s="349"/>
      <c r="OY20" s="349"/>
      <c r="QC20" s="349"/>
      <c r="RH20" s="349"/>
      <c r="RY20" s="643">
        <f>SUM(RY16:RY19)</f>
        <v>2360818657.8100004</v>
      </c>
      <c r="RZ20" s="669">
        <f>RY20/$D$4</f>
        <v>4.4072548673237399E-2</v>
      </c>
      <c r="SF20" s="643">
        <f>SUM(SF16:SF19)</f>
        <v>2803121465.0499997</v>
      </c>
      <c r="SG20" s="669">
        <f>SF20/$D$4</f>
        <v>5.2329604731273363E-2</v>
      </c>
      <c r="SH20" s="663"/>
      <c r="SM20" s="643">
        <f>SUM(SM16:SM19)</f>
        <v>1556033716.6600001</v>
      </c>
      <c r="SN20" s="669">
        <f>SM20/$D$4</f>
        <v>2.9048555460974148E-2</v>
      </c>
      <c r="ST20" s="643">
        <f>SUM(ST16:ST19)</f>
        <v>81700000</v>
      </c>
      <c r="SU20" s="669">
        <f>ST20/$D$4</f>
        <v>1.5252027997540857E-3</v>
      </c>
      <c r="TA20" s="643">
        <f>SUM(TA16:TA19)</f>
        <v>91200000</v>
      </c>
      <c r="TB20" s="669">
        <f>TA20/$D$4</f>
        <v>1.7025519625161886E-3</v>
      </c>
      <c r="TH20" s="643">
        <f>SUM(TH16:TH19)</f>
        <v>91200000</v>
      </c>
      <c r="TI20" s="669">
        <f>TH20/$D$4</f>
        <v>1.7025519625161886E-3</v>
      </c>
      <c r="TO20" s="643">
        <f>SUM(TO16:TO19)</f>
        <v>91200000</v>
      </c>
      <c r="TP20" s="669">
        <f>TO20/$D$4</f>
        <v>1.7025519625161886E-3</v>
      </c>
      <c r="TS20" s="643">
        <f>SUM(TS16:TS19)</f>
        <v>51300000</v>
      </c>
      <c r="TT20" s="669">
        <f>TS20/$D$4</f>
        <v>9.5768547891535616E-4</v>
      </c>
    </row>
    <row r="21" spans="3:540">
      <c r="C21" s="353"/>
      <c r="F21" s="354">
        <f>+F14</f>
        <v>43282</v>
      </c>
      <c r="S21" s="300"/>
      <c r="T21" s="354">
        <f>+T14</f>
        <v>43313</v>
      </c>
      <c r="AX21" s="300"/>
      <c r="AY21" s="354">
        <f>+AY14</f>
        <v>43344</v>
      </c>
      <c r="CB21" s="300"/>
      <c r="CC21" s="354">
        <f>+CC14</f>
        <v>43374</v>
      </c>
      <c r="DG21" s="300"/>
      <c r="DH21" s="354">
        <f>+DH14</f>
        <v>43405</v>
      </c>
      <c r="DY21" s="357"/>
      <c r="DZ21" s="663"/>
      <c r="EF21" s="357"/>
      <c r="EG21" s="665"/>
      <c r="EK21" s="300"/>
      <c r="EL21" s="354">
        <f>+EL14</f>
        <v>43435</v>
      </c>
      <c r="FP21" s="300"/>
      <c r="FQ21" s="354">
        <f>+FQ14</f>
        <v>43466</v>
      </c>
      <c r="GU21" s="300"/>
      <c r="GV21" s="354">
        <f>+GV14</f>
        <v>43497</v>
      </c>
      <c r="HW21" s="300"/>
      <c r="HX21" s="354">
        <f>+HX14</f>
        <v>43525</v>
      </c>
      <c r="JB21" s="300"/>
      <c r="JC21" s="354">
        <f>+JC14</f>
        <v>43556</v>
      </c>
      <c r="KF21" s="300"/>
      <c r="KG21" s="354">
        <f>+KG14</f>
        <v>43586</v>
      </c>
      <c r="LK21" s="300"/>
      <c r="LL21" s="354">
        <f>+LL14</f>
        <v>43617</v>
      </c>
      <c r="MB21" s="301"/>
      <c r="MP21" s="354">
        <f>+MP14</f>
        <v>43647</v>
      </c>
      <c r="NT21" s="300"/>
      <c r="NU21" s="354">
        <f>+NU14</f>
        <v>43678</v>
      </c>
      <c r="OY21" s="300"/>
      <c r="OZ21" s="354">
        <f>+OZ14</f>
        <v>43709</v>
      </c>
      <c r="QC21" s="300"/>
      <c r="QD21" s="354">
        <f>+QD14</f>
        <v>43739</v>
      </c>
      <c r="RH21" s="300"/>
      <c r="RI21" s="354">
        <f>+RI14</f>
        <v>43770</v>
      </c>
      <c r="RZ21" s="669" t="s">
        <v>126</v>
      </c>
      <c r="SG21" s="669" t="s">
        <v>126</v>
      </c>
      <c r="SH21" s="663"/>
      <c r="SN21" s="669" t="s">
        <v>126</v>
      </c>
      <c r="SU21" s="669" t="s">
        <v>126</v>
      </c>
      <c r="TB21" s="669" t="s">
        <v>126</v>
      </c>
      <c r="TI21" s="669" t="s">
        <v>126</v>
      </c>
      <c r="TP21" s="669" t="s">
        <v>126</v>
      </c>
      <c r="TT21" s="669" t="s">
        <v>126</v>
      </c>
    </row>
    <row r="22" spans="3:540" ht="15.75" thickBot="1">
      <c r="C22" s="353"/>
      <c r="D22" s="355">
        <v>53186647014.999992</v>
      </c>
      <c r="F22" s="348">
        <f>SUM(F15:F19)</f>
        <v>35031077.230000004</v>
      </c>
      <c r="T22" s="348">
        <f>SUM(T15:T19)</f>
        <v>6806037.8600000003</v>
      </c>
      <c r="AX22" s="300"/>
      <c r="AY22" s="348">
        <f>SUM(AY15:AY19)</f>
        <v>0</v>
      </c>
      <c r="CB22" s="300"/>
      <c r="CC22" s="348">
        <f>SUM(CC15:CC19)</f>
        <v>113679729.60999997</v>
      </c>
      <c r="DG22" s="300"/>
      <c r="DH22" s="348">
        <f>SUM(DH15:DH19)</f>
        <v>616835436.94000006</v>
      </c>
      <c r="DY22" s="357"/>
      <c r="DZ22" s="663"/>
      <c r="EF22" s="357"/>
      <c r="EG22" s="665"/>
      <c r="EK22" s="300"/>
      <c r="EL22" s="348">
        <f>SUM(EL15:EL19)</f>
        <v>1597344498.47</v>
      </c>
      <c r="FP22" s="300"/>
      <c r="FQ22" s="348">
        <f>SUM(FQ15:FQ19)</f>
        <v>1790068264.3400006</v>
      </c>
      <c r="GU22" s="300"/>
      <c r="GV22" s="348">
        <f>SUM(GV15:GV19)</f>
        <v>2231665325.4400005</v>
      </c>
      <c r="HW22" s="300"/>
      <c r="HX22" s="348">
        <f>SUM(HX15:HX19)</f>
        <v>3055028727.4900007</v>
      </c>
      <c r="JB22" s="300"/>
      <c r="JC22" s="348">
        <f>SUM(JC15:JC19)</f>
        <v>4597000963.7200012</v>
      </c>
      <c r="KF22" s="300"/>
      <c r="KG22" s="348">
        <f>SUM(KG15:KG19)</f>
        <v>5724758348.3199997</v>
      </c>
      <c r="LK22" s="300"/>
      <c r="LL22" s="348">
        <f>SUM(LL15:LL19)</f>
        <v>4176113867.0300007</v>
      </c>
      <c r="MB22" s="301"/>
      <c r="MP22" s="348">
        <f>SUM(MP15:MP19)</f>
        <v>2789405530.7100005</v>
      </c>
      <c r="NT22" s="300"/>
      <c r="NU22" s="348">
        <f>SUM(NU15:NU19)</f>
        <v>2679963784.9400001</v>
      </c>
      <c r="OY22" s="300"/>
      <c r="OZ22" s="348">
        <f>SUM(OZ15:OZ19)</f>
        <v>4204742997.52</v>
      </c>
      <c r="QC22" s="300"/>
      <c r="QD22" s="348">
        <f>SUM(QD15:QD19)</f>
        <v>9914691246.6999989</v>
      </c>
      <c r="RH22" s="300"/>
      <c r="RI22" s="348">
        <f>SUM(RI15:RI19)</f>
        <v>9583142880.3799992</v>
      </c>
      <c r="RZ22" s="669" t="s">
        <v>126</v>
      </c>
      <c r="SG22" s="669" t="s">
        <v>126</v>
      </c>
      <c r="SH22" s="663"/>
      <c r="SN22" s="669" t="s">
        <v>126</v>
      </c>
      <c r="SU22" s="669" t="s">
        <v>126</v>
      </c>
      <c r="TB22" s="669" t="s">
        <v>126</v>
      </c>
      <c r="TI22" s="669" t="s">
        <v>126</v>
      </c>
      <c r="TP22" s="669" t="s">
        <v>126</v>
      </c>
      <c r="TT22" s="669" t="s">
        <v>126</v>
      </c>
    </row>
    <row r="23" spans="3:540" ht="30">
      <c r="C23" s="356" t="s">
        <v>130</v>
      </c>
      <c r="D23" s="357" t="s">
        <v>126</v>
      </c>
      <c r="AX23" s="300"/>
      <c r="CB23" s="300"/>
      <c r="DG23" s="300"/>
      <c r="DX23" s="357"/>
      <c r="DY23" s="357"/>
      <c r="DZ23" s="663"/>
      <c r="EE23" s="357"/>
      <c r="EF23" s="357"/>
      <c r="EG23" s="665"/>
      <c r="EK23" s="300"/>
      <c r="FP23" s="300"/>
      <c r="GU23" s="300"/>
      <c r="HW23" s="300"/>
      <c r="JB23" s="300"/>
      <c r="KF23" s="300"/>
      <c r="LK23" s="300"/>
      <c r="MB23" s="301"/>
      <c r="MO23" s="556"/>
      <c r="NT23" s="300"/>
      <c r="OY23" s="300"/>
      <c r="QC23" s="300"/>
      <c r="RH23" s="300"/>
      <c r="RX23" s="357">
        <f>SUM($F5:RY5)</f>
        <v>32377318810.060001</v>
      </c>
      <c r="RZ23" s="669" t="s">
        <v>126</v>
      </c>
      <c r="SE23" s="357">
        <f>SUM($F5:SF5)</f>
        <v>35150177928</v>
      </c>
      <c r="SG23" s="669" t="s">
        <v>126</v>
      </c>
      <c r="SH23" s="663"/>
      <c r="SL23" s="357">
        <f>SUM($F5:SM5)</f>
        <v>36701440188.340004</v>
      </c>
      <c r="SN23" s="669" t="s">
        <v>126</v>
      </c>
      <c r="SS23" s="357">
        <f>SUM($F5:ST5)</f>
        <v>36783140188.340004</v>
      </c>
      <c r="SU23" s="669" t="s">
        <v>126</v>
      </c>
      <c r="SZ23" s="357">
        <f>SUM($F5:TA5)</f>
        <v>36874340188.340004</v>
      </c>
      <c r="TB23" s="669" t="s">
        <v>126</v>
      </c>
      <c r="TG23" s="357">
        <f>SUM($F5:TH5)</f>
        <v>36965540188.340004</v>
      </c>
      <c r="TI23" s="669" t="s">
        <v>126</v>
      </c>
      <c r="TN23" s="357">
        <f>SUM($F5:TO5)</f>
        <v>37056740188.340004</v>
      </c>
      <c r="TP23" s="669" t="s">
        <v>126</v>
      </c>
      <c r="TR23" s="357">
        <f>SUM($F5:TS5)</f>
        <v>37081440188.340004</v>
      </c>
      <c r="TT23" s="669" t="s">
        <v>126</v>
      </c>
    </row>
    <row r="24" spans="3:540">
      <c r="D24" s="358">
        <f>+D22-D4</f>
        <v>-379999999.53001404</v>
      </c>
      <c r="DX24" s="357"/>
      <c r="DY24" s="357"/>
      <c r="DZ24" s="663"/>
      <c r="EE24" s="357"/>
      <c r="EF24" s="357"/>
      <c r="EG24" s="666"/>
      <c r="MB24" s="301"/>
      <c r="MO24" s="557"/>
      <c r="NF24" s="558">
        <v>3070000000</v>
      </c>
      <c r="RX24" s="357">
        <f>SUM($F6:RY6)</f>
        <v>282460411.31000006</v>
      </c>
      <c r="RY24" s="357">
        <f>RX23+RX24</f>
        <v>32659779221.370003</v>
      </c>
      <c r="RZ24" s="669">
        <f>RY24/$D$4</f>
        <v>0.60970363167422081</v>
      </c>
      <c r="SE24" s="357">
        <f>SUM($F6:SF6)</f>
        <v>288735203.18000007</v>
      </c>
      <c r="SF24" s="357">
        <f>SE23+SE24</f>
        <v>35438913131.18</v>
      </c>
      <c r="SG24" s="669">
        <f>SF24/$D$4</f>
        <v>0.66158542873828108</v>
      </c>
      <c r="SH24" s="663"/>
      <c r="SL24" s="357">
        <f>SUM($F6:SM6)</f>
        <v>293506659.50000006</v>
      </c>
      <c r="SM24" s="357">
        <f>SL23+SL24</f>
        <v>36994946847.840004</v>
      </c>
      <c r="SN24" s="669">
        <f>SM24/$D$4</f>
        <v>0.69063398419925537</v>
      </c>
      <c r="SS24" s="357">
        <f>SUM($F6:ST6)</f>
        <v>293506659.50000006</v>
      </c>
      <c r="ST24" s="357">
        <f>SS23+SS24</f>
        <v>37076646847.840004</v>
      </c>
      <c r="SU24" s="669">
        <f>ST24/$D$4</f>
        <v>0.69215918699900936</v>
      </c>
      <c r="SZ24" s="357">
        <f>SUM($F6:TA6)</f>
        <v>293506659.50000006</v>
      </c>
      <c r="TA24" s="357">
        <f>SZ23+SZ24</f>
        <v>37167846847.840004</v>
      </c>
      <c r="TB24" s="669">
        <f>TA24/$D$4</f>
        <v>0.69386173896152559</v>
      </c>
      <c r="TG24" s="357">
        <f>SUM($F6:TH6)</f>
        <v>293506659.50000006</v>
      </c>
      <c r="TH24" s="357">
        <f>TG23+TG24</f>
        <v>37259046847.840004</v>
      </c>
      <c r="TI24" s="669">
        <f>TH24/$D$4</f>
        <v>0.69556429092404182</v>
      </c>
      <c r="TN24" s="357">
        <f>SUM($F6:TO6)</f>
        <v>293506659.50000006</v>
      </c>
      <c r="TO24" s="357">
        <f>TN23+TN24</f>
        <v>37350246847.840004</v>
      </c>
      <c r="TP24" s="669">
        <f>TO24/$D$4</f>
        <v>0.69726684288655794</v>
      </c>
      <c r="TR24" s="357">
        <f>SUM($F6:TS6)</f>
        <v>293506659.50000006</v>
      </c>
      <c r="TS24" s="357">
        <f>TR23+TR24</f>
        <v>37374946847.840004</v>
      </c>
      <c r="TT24" s="669">
        <f>TS24/$D$4</f>
        <v>0.69772795070973948</v>
      </c>
    </row>
    <row r="25" spans="3:540" ht="45">
      <c r="DX25" s="357"/>
      <c r="DY25" s="357"/>
      <c r="DZ25" s="663"/>
      <c r="EE25" s="357"/>
      <c r="EF25" s="357"/>
      <c r="EG25" s="666"/>
      <c r="MB25" s="301"/>
      <c r="MO25" s="559" t="s">
        <v>135</v>
      </c>
      <c r="RX25" s="357">
        <f>SUM($F7:RY7)</f>
        <v>1492514804.9899998</v>
      </c>
      <c r="RZ25" s="669" t="s">
        <v>126</v>
      </c>
      <c r="SE25" s="357">
        <f>SUM($F7:SF7)</f>
        <v>1492514804.9899998</v>
      </c>
      <c r="SG25" s="669" t="s">
        <v>126</v>
      </c>
      <c r="SH25" s="663"/>
      <c r="SL25" s="357">
        <f>SUM($F7:SM7)</f>
        <v>1492514804.9899998</v>
      </c>
      <c r="SN25" s="669" t="s">
        <v>126</v>
      </c>
      <c r="SS25" s="357">
        <f>SUM($F7:ST7)</f>
        <v>1492514804.9899998</v>
      </c>
      <c r="SU25" s="669" t="s">
        <v>126</v>
      </c>
      <c r="SZ25" s="357">
        <f>SUM($F7:TA7)</f>
        <v>1492514804.9899998</v>
      </c>
      <c r="TB25" s="669" t="s">
        <v>126</v>
      </c>
      <c r="TG25" s="357">
        <f>SUM($F7:TH7)</f>
        <v>1492514804.9899998</v>
      </c>
      <c r="TI25" s="669" t="s">
        <v>126</v>
      </c>
      <c r="TN25" s="357">
        <f>SUM($F7:TO7)</f>
        <v>1492514804.9899998</v>
      </c>
      <c r="TP25" s="669" t="s">
        <v>126</v>
      </c>
      <c r="TR25" s="357">
        <f>SUM($F7:TS7)</f>
        <v>1492514804.9899998</v>
      </c>
      <c r="TT25" s="669" t="s">
        <v>126</v>
      </c>
    </row>
    <row r="26" spans="3:540">
      <c r="D26" s="359"/>
      <c r="DX26" s="357"/>
      <c r="DY26" s="357"/>
      <c r="DZ26" s="663"/>
      <c r="EE26" s="357"/>
      <c r="EF26" s="357"/>
      <c r="EG26" s="666"/>
      <c r="MB26" s="301"/>
      <c r="MO26" s="560">
        <v>24004294333</v>
      </c>
      <c r="RX26" s="357">
        <f>SUM($F8:RY8)</f>
        <v>12245973139.070013</v>
      </c>
      <c r="RZ26" s="669" t="s">
        <v>126</v>
      </c>
      <c r="SE26" s="357">
        <f>SUM($F8:SF8)</f>
        <v>12245973139.070013</v>
      </c>
      <c r="SG26" s="669" t="s">
        <v>126</v>
      </c>
      <c r="SH26" s="663"/>
      <c r="SL26" s="357">
        <f>SUM($F8:SM8)</f>
        <v>12245973139.070013</v>
      </c>
      <c r="SN26" s="669" t="s">
        <v>126</v>
      </c>
      <c r="SS26" s="357">
        <f>SUM($F8:ST8)</f>
        <v>12245973139.070013</v>
      </c>
      <c r="SU26" s="669" t="s">
        <v>126</v>
      </c>
      <c r="SZ26" s="357">
        <f>SUM($F8:TA8)</f>
        <v>12245973139.070013</v>
      </c>
      <c r="TB26" s="669" t="s">
        <v>126</v>
      </c>
      <c r="TG26" s="357">
        <f>SUM($F8:TH8)</f>
        <v>12245973139.070013</v>
      </c>
      <c r="TI26" s="669" t="s">
        <v>126</v>
      </c>
      <c r="TN26" s="357">
        <f>SUM($F8:TO8)</f>
        <v>12245973139.070013</v>
      </c>
      <c r="TP26" s="669" t="s">
        <v>126</v>
      </c>
      <c r="TR26" s="357">
        <f>SUM($F8:TS8)</f>
        <v>12245973139.070013</v>
      </c>
      <c r="TT26" s="669" t="s">
        <v>126</v>
      </c>
    </row>
    <row r="27" spans="3:540">
      <c r="D27" s="359"/>
      <c r="DX27" s="357"/>
      <c r="DY27" s="357"/>
      <c r="DZ27" s="663"/>
      <c r="EE27" s="357"/>
      <c r="EF27" s="357"/>
      <c r="EG27" s="666"/>
      <c r="MB27" s="301"/>
      <c r="MO27" s="561">
        <f>+MO26/$D$22</f>
        <v>0.45132182004686583</v>
      </c>
      <c r="RX27" s="357">
        <f>SUM($F9:RY9)</f>
        <v>2429224672.090004</v>
      </c>
      <c r="RY27" s="357">
        <f>RX25+RX26+RX27</f>
        <v>16167712616.150017</v>
      </c>
      <c r="RZ27" s="669">
        <f>RY27/$D$4</f>
        <v>0.30182424171078898</v>
      </c>
      <c r="SE27" s="357">
        <f>SUM($F9:SF9)</f>
        <v>2453212227.3300042</v>
      </c>
      <c r="SF27" s="357">
        <f>SE25+SE26+SE27</f>
        <v>16191700171.390017</v>
      </c>
      <c r="SG27" s="669">
        <f>SF27/$D$4</f>
        <v>0.30227204937800201</v>
      </c>
      <c r="SH27" s="663"/>
      <c r="SL27" s="357">
        <f>SUM($F9:SM9)</f>
        <v>2453212227.3300042</v>
      </c>
      <c r="SM27" s="357">
        <f>SL25+SL26+SL27</f>
        <v>16191700171.390017</v>
      </c>
      <c r="SN27" s="669">
        <f>SM27/$D$4</f>
        <v>0.30227204937800201</v>
      </c>
      <c r="SS27" s="357">
        <f>SUM($F9:ST9)</f>
        <v>2453212227.3300042</v>
      </c>
      <c r="ST27" s="357">
        <f>SS25+SS26+SS27</f>
        <v>16191700171.390017</v>
      </c>
      <c r="SU27" s="669">
        <f>ST27/$D$4</f>
        <v>0.30227204937800201</v>
      </c>
      <c r="SZ27" s="357">
        <f>SUM($F9:TA9)</f>
        <v>2453212227.3300042</v>
      </c>
      <c r="TA27" s="357">
        <f>SZ25+SZ26+SZ27</f>
        <v>16191700171.390017</v>
      </c>
      <c r="TB27" s="669">
        <f>TA27/$D$4</f>
        <v>0.30227204937800201</v>
      </c>
      <c r="TG27" s="357">
        <f>SUM($F9:TH9)</f>
        <v>2453212227.3300042</v>
      </c>
      <c r="TH27" s="357">
        <f>TG25+TG26+TG27</f>
        <v>16191700171.390017</v>
      </c>
      <c r="TI27" s="669">
        <f>TH27/$D$4</f>
        <v>0.30227204937800201</v>
      </c>
      <c r="TN27" s="357">
        <f>SUM($F9:TO9)</f>
        <v>2453212227.3300042</v>
      </c>
      <c r="TO27" s="357">
        <f>TN25+TN26+TN27</f>
        <v>16191700171.390017</v>
      </c>
      <c r="TP27" s="669">
        <f>TO27/$D$4</f>
        <v>0.30227204937800201</v>
      </c>
      <c r="TR27" s="357">
        <f>SUM($F9:TS9)</f>
        <v>2453212227.3300042</v>
      </c>
      <c r="TS27" s="357">
        <f>TR25+TR26+TR27</f>
        <v>16191700171.390017</v>
      </c>
      <c r="TT27" s="669">
        <f>TS27/$D$4</f>
        <v>0.30227204937800201</v>
      </c>
    </row>
    <row r="28" spans="3:540">
      <c r="DY28" s="357"/>
      <c r="DZ28" s="663"/>
      <c r="EF28" s="357"/>
      <c r="EG28" s="669"/>
      <c r="MB28" s="301"/>
      <c r="MO28" s="562"/>
      <c r="RY28" s="643">
        <f>SUM(RY24:RY27)</f>
        <v>48827491837.52002</v>
      </c>
      <c r="RZ28" s="669">
        <f>RY28/$D$4</f>
        <v>0.91152787338500973</v>
      </c>
      <c r="SF28" s="643">
        <f>SUM(SF24:SF27)</f>
        <v>51630613302.570015</v>
      </c>
      <c r="SG28" s="669">
        <f>SF28/$D$4</f>
        <v>0.96385747811628308</v>
      </c>
      <c r="SH28" s="663"/>
      <c r="SM28" s="643">
        <f>SUM(SM24:SM27)</f>
        <v>53186647019.230019</v>
      </c>
      <c r="SN28" s="669">
        <f>SM28/$D$4</f>
        <v>0.99290603357725726</v>
      </c>
      <c r="ST28" s="643">
        <f>SUM(ST24:ST27)</f>
        <v>53268347019.230019</v>
      </c>
      <c r="SU28" s="669">
        <f>ST28/$D$4</f>
        <v>0.99443123637701136</v>
      </c>
      <c r="TA28" s="643">
        <f>SUM(TA24:TA27)</f>
        <v>53359547019.230019</v>
      </c>
      <c r="TB28" s="669">
        <f>TA28/$D$4</f>
        <v>0.99613378833952759</v>
      </c>
      <c r="TH28" s="643">
        <f>SUM(TH24:TH27)</f>
        <v>53450747019.230019</v>
      </c>
      <c r="TI28" s="669">
        <f>TH28/$D$4</f>
        <v>0.99783634030204371</v>
      </c>
      <c r="TO28" s="643">
        <f>SUM(TO24:TO27)</f>
        <v>53541947019.230019</v>
      </c>
      <c r="TP28" s="669">
        <f>TO28/$D$4</f>
        <v>0.99953889226455994</v>
      </c>
      <c r="TS28" s="643">
        <f>SUM(TS24:TS27)</f>
        <v>53566647019.230019</v>
      </c>
      <c r="TT28" s="669">
        <f>TS28/$D$4</f>
        <v>1.0000000000877414</v>
      </c>
    </row>
    <row r="29" spans="3:540">
      <c r="DY29" s="357"/>
      <c r="DZ29" s="663"/>
      <c r="MB29" s="301"/>
      <c r="MO29" s="563" t="s">
        <v>140</v>
      </c>
      <c r="RY29" s="357"/>
      <c r="RZ29" s="663"/>
      <c r="SH29" s="663"/>
    </row>
    <row r="30" spans="3:540">
      <c r="DY30" s="357"/>
      <c r="DZ30" s="663"/>
      <c r="MB30" s="301"/>
      <c r="MO30" s="564">
        <f>+MO27-MO12</f>
        <v>4.3210535072861211E-3</v>
      </c>
      <c r="RY30" s="357"/>
      <c r="RZ30" s="663"/>
      <c r="SH30" s="663"/>
    </row>
    <row r="31" spans="3:540">
      <c r="DY31" s="357"/>
      <c r="DZ31" s="663"/>
      <c r="MB31" s="301"/>
      <c r="MO31" s="565">
        <f>+MO26-MO11</f>
        <v>59962056.549999237</v>
      </c>
      <c r="RY31" s="357"/>
      <c r="RZ31" s="663"/>
      <c r="SY31" t="s">
        <v>126</v>
      </c>
    </row>
    <row r="32" spans="3:540">
      <c r="MB32" s="301"/>
      <c r="MO32" s="557"/>
    </row>
    <row r="33" spans="340:353">
      <c r="MB33" s="301"/>
      <c r="MO33" s="557"/>
    </row>
    <row r="34" spans="340:353">
      <c r="MB34" s="301"/>
      <c r="MO34" s="557"/>
    </row>
    <row r="35" spans="340:353">
      <c r="MB35" s="301"/>
      <c r="MO35" s="557"/>
    </row>
    <row r="36" spans="340:353">
      <c r="MB36" s="301"/>
      <c r="MO36" s="557"/>
    </row>
    <row r="37" spans="340:353" ht="15.75" thickBot="1">
      <c r="MB37" s="301"/>
      <c r="MO37" s="566"/>
    </row>
    <row r="38" spans="340:353">
      <c r="MB38" s="301"/>
    </row>
    <row r="39" spans="340:353">
      <c r="MB39" s="301"/>
    </row>
    <row r="40" spans="340:353">
      <c r="MB40" s="301"/>
    </row>
    <row r="41" spans="340:353">
      <c r="MB41" s="301"/>
    </row>
    <row r="42" spans="340:353">
      <c r="MB42" s="301"/>
    </row>
    <row r="43" spans="340:353">
      <c r="MB43" s="301"/>
    </row>
    <row r="44" spans="340:353">
      <c r="MB44" s="301"/>
    </row>
    <row r="45" spans="340:353">
      <c r="MB45" s="301"/>
    </row>
  </sheetData>
  <mergeCells count="5">
    <mergeCell ref="B2:B3"/>
    <mergeCell ref="C2:C3"/>
    <mergeCell ref="D2:D3"/>
    <mergeCell ref="D11:E11"/>
    <mergeCell ref="D12:E12"/>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21"/>
  <dimension ref="A3:K26"/>
  <sheetViews>
    <sheetView workbookViewId="0">
      <selection activeCell="G7" sqref="G7"/>
    </sheetView>
  </sheetViews>
  <sheetFormatPr baseColWidth="10" defaultColWidth="11.42578125" defaultRowHeight="15"/>
  <cols>
    <col min="1" max="1" width="19.7109375" customWidth="1"/>
    <col min="2" max="2" width="10.7109375" customWidth="1"/>
    <col min="3" max="3" width="18.85546875" customWidth="1"/>
    <col min="4" max="4" width="12.28515625" customWidth="1"/>
    <col min="5" max="5" width="17.7109375" style="633" customWidth="1"/>
    <col min="6" max="6" width="10.140625" customWidth="1"/>
    <col min="7" max="7" width="19.28515625" bestFit="1" customWidth="1"/>
    <col min="8" max="8" width="11.85546875" bestFit="1" customWidth="1"/>
    <col min="9" max="9" width="34.28515625" hidden="1" customWidth="1"/>
    <col min="10" max="10" width="0" hidden="1" customWidth="1"/>
    <col min="11" max="11" width="19.85546875" hidden="1" customWidth="1"/>
  </cols>
  <sheetData>
    <row r="3" spans="1:11">
      <c r="A3" t="s">
        <v>2453</v>
      </c>
      <c r="E3" s="619">
        <v>53186647015.037804</v>
      </c>
    </row>
    <row r="5" spans="1:11">
      <c r="A5" s="620" t="s">
        <v>2454</v>
      </c>
      <c r="B5" s="1213" t="s">
        <v>2455</v>
      </c>
      <c r="C5" s="1214"/>
      <c r="D5" s="1213" t="s">
        <v>2456</v>
      </c>
      <c r="E5" s="1214"/>
      <c r="F5" s="1213" t="s">
        <v>2457</v>
      </c>
      <c r="G5" s="1214"/>
      <c r="H5" t="s">
        <v>2458</v>
      </c>
      <c r="I5" t="s">
        <v>210</v>
      </c>
    </row>
    <row r="6" spans="1:11">
      <c r="A6" s="621"/>
      <c r="B6" s="1215" t="s">
        <v>2459</v>
      </c>
      <c r="C6" s="1216"/>
      <c r="D6" s="1215" t="s">
        <v>2460</v>
      </c>
      <c r="E6" s="1216"/>
      <c r="F6" s="1215" t="s">
        <v>2461</v>
      </c>
      <c r="G6" s="1216"/>
      <c r="H6" t="s">
        <v>2462</v>
      </c>
    </row>
    <row r="7" spans="1:11" ht="45">
      <c r="A7" s="622" t="s">
        <v>300</v>
      </c>
      <c r="B7" s="623" t="e">
        <f>+C7/$E$3</f>
        <v>#REF!</v>
      </c>
      <c r="C7" s="624" t="e">
        <f>#REF!</f>
        <v>#REF!</v>
      </c>
      <c r="D7" s="623" t="e">
        <f t="shared" ref="D7:D12" si="0">+E7/$E$3</f>
        <v>#REF!</v>
      </c>
      <c r="E7" s="625" t="e">
        <f>#REF!</f>
        <v>#REF!</v>
      </c>
      <c r="F7" s="623">
        <f>+G7/$E$3</f>
        <v>0.34289300118673804</v>
      </c>
      <c r="G7" s="624">
        <f>'PRESUPUESTOS - DATOS '!AF1234+'PRESUPUESTOS - DATOS '!AI1234-'PRESUPUESTOS - DATOS '!AI1226</f>
        <v>18237329018.045975</v>
      </c>
      <c r="H7" s="623" t="e">
        <f t="shared" ref="H7:H12" si="1">+F7-D7</f>
        <v>#REF!</v>
      </c>
      <c r="I7" s="622"/>
      <c r="J7" s="259" t="e">
        <f>+E7/$E$3</f>
        <v>#REF!</v>
      </c>
      <c r="K7" s="626" t="e">
        <f>+K14-K12-K11-K9-K8</f>
        <v>#VALUE!</v>
      </c>
    </row>
    <row r="8" spans="1:11" ht="30">
      <c r="A8" s="622" t="s">
        <v>2463</v>
      </c>
      <c r="B8" s="623" t="e">
        <f>+C8/$E$3</f>
        <v>#REF!</v>
      </c>
      <c r="C8" s="624" t="e">
        <f>#REF!</f>
        <v>#REF!</v>
      </c>
      <c r="D8" s="623" t="e">
        <f t="shared" si="0"/>
        <v>#REF!</v>
      </c>
      <c r="E8" s="625" t="e">
        <f>#REF!</f>
        <v>#REF!</v>
      </c>
      <c r="F8" s="623">
        <f t="shared" ref="F8:F13" si="2">+G8/$E$3</f>
        <v>6.5431664624695208E-5</v>
      </c>
      <c r="G8" s="624">
        <f>3480090.85</f>
        <v>3480090.85</v>
      </c>
      <c r="H8" s="623" t="e">
        <f t="shared" si="1"/>
        <v>#REF!</v>
      </c>
      <c r="I8" s="622"/>
      <c r="J8" s="259" t="e">
        <f>+E8/$E$3</f>
        <v>#REF!</v>
      </c>
      <c r="K8" s="626">
        <v>3830664.1923000002</v>
      </c>
    </row>
    <row r="9" spans="1:11" ht="30">
      <c r="A9" s="622" t="s">
        <v>302</v>
      </c>
      <c r="B9" s="623" t="e">
        <f>+C9/$E$3</f>
        <v>#REF!</v>
      </c>
      <c r="C9" s="624" t="e">
        <f>#REF!</f>
        <v>#REF!</v>
      </c>
      <c r="D9" s="623" t="e">
        <f t="shared" si="0"/>
        <v>#REF!</v>
      </c>
      <c r="E9" s="624" t="e">
        <f>#REF!</f>
        <v>#REF!</v>
      </c>
      <c r="F9" s="623">
        <f t="shared" si="2"/>
        <v>2.1943149387828074E-2</v>
      </c>
      <c r="G9" s="624">
        <f>637122229.71+68181581.58+('PRESUPUESTOS - DATOS '!T1147+'PRESUPUESTOS - DATOS '!X1147+'PRESUPUESTOS - DATOS '!AF1147+'PRESUPUESTOS - DATOS '!AJ1147)*(1.27+0.04*0.19)</f>
        <v>1167082540.8886547</v>
      </c>
      <c r="H9" s="623" t="e">
        <f t="shared" si="1"/>
        <v>#REF!</v>
      </c>
      <c r="I9" s="570"/>
      <c r="K9" s="626">
        <v>526864613.09619999</v>
      </c>
    </row>
    <row r="10" spans="1:11" ht="30">
      <c r="A10" s="622" t="s">
        <v>303</v>
      </c>
      <c r="B10" s="623"/>
      <c r="C10" s="624"/>
      <c r="D10" s="623"/>
      <c r="E10" s="626"/>
      <c r="F10" s="623">
        <f t="shared" si="2"/>
        <v>0</v>
      </c>
      <c r="G10" s="624">
        <v>0</v>
      </c>
      <c r="H10" s="623">
        <f t="shared" si="1"/>
        <v>0</v>
      </c>
      <c r="I10" s="570"/>
      <c r="K10" s="626"/>
    </row>
    <row r="11" spans="1:11" ht="30">
      <c r="A11" s="622" t="s">
        <v>304</v>
      </c>
      <c r="B11" s="623" t="e">
        <f>+C11/$E$3+0.0001</f>
        <v>#REF!</v>
      </c>
      <c r="C11" s="624" t="e">
        <f>#REF!</f>
        <v>#REF!</v>
      </c>
      <c r="D11" s="623" t="e">
        <f t="shared" si="0"/>
        <v>#REF!</v>
      </c>
      <c r="E11" s="625" t="e">
        <f>#REF!</f>
        <v>#REF!</v>
      </c>
      <c r="F11" s="623">
        <f>+G11/$E$3+0.0001</f>
        <v>0.23034525563475591</v>
      </c>
      <c r="G11" s="624">
        <v>12245973138.332907</v>
      </c>
      <c r="H11" s="623" t="e">
        <f t="shared" si="1"/>
        <v>#REF!</v>
      </c>
      <c r="I11" s="622"/>
      <c r="J11" s="259" t="e">
        <f>+E11/$E$3</f>
        <v>#REF!</v>
      </c>
      <c r="K11" s="626">
        <v>9573461848.8712006</v>
      </c>
    </row>
    <row r="12" spans="1:11" ht="30">
      <c r="A12" s="622" t="s">
        <v>305</v>
      </c>
      <c r="B12" s="623" t="e">
        <f>+C12/$E$3</f>
        <v>#REF!</v>
      </c>
      <c r="C12" s="624" t="e">
        <f>#REF!</f>
        <v>#REF!</v>
      </c>
      <c r="D12" s="623" t="e">
        <f t="shared" si="0"/>
        <v>#REF!</v>
      </c>
      <c r="E12" s="624" t="e">
        <f>#REF!</f>
        <v>#REF!</v>
      </c>
      <c r="F12" s="623">
        <f t="shared" si="2"/>
        <v>2.5845799097167832E-2</v>
      </c>
      <c r="G12" s="624">
        <f>480048888.8+('PRESUPUESTOS - DATOS '!T1195+'PRESUPUESTOS - DATOS '!X1195+'PRESUPUESTOS - DATOS '!AB1195+'PRESUPUESTOS - DATOS '!AF1195+'PRESUPUESTOS - DATOS '!AJ1195)*(1.27+0.04*0.19)</f>
        <v>1374651393.4026482</v>
      </c>
      <c r="H12" s="623" t="e">
        <f t="shared" si="1"/>
        <v>#REF!</v>
      </c>
      <c r="I12" s="570"/>
      <c r="J12" s="259" t="e">
        <f>+E12/$E$3</f>
        <v>#REF!</v>
      </c>
      <c r="K12" s="627">
        <v>375742711.94499999</v>
      </c>
    </row>
    <row r="13" spans="1:11" ht="30">
      <c r="A13" s="628" t="s">
        <v>2464</v>
      </c>
      <c r="B13" s="629" t="e">
        <f>SUM(B7:B12)-0.0001</f>
        <v>#REF!</v>
      </c>
      <c r="C13" s="630" t="e">
        <f>SUM(C7:C12)</f>
        <v>#REF!</v>
      </c>
      <c r="D13" s="629" t="e">
        <f>E13/E3</f>
        <v>#REF!</v>
      </c>
      <c r="E13" s="631" t="e">
        <f>#REF!</f>
        <v>#REF!</v>
      </c>
      <c r="F13" s="623">
        <f t="shared" si="2"/>
        <v>0.62099263697111462</v>
      </c>
      <c r="G13" s="631">
        <f>SUM(G7:G12)</f>
        <v>33028516181.520187</v>
      </c>
      <c r="H13" s="623" t="e">
        <f>F13-D13</f>
        <v>#REF!</v>
      </c>
      <c r="I13" s="622" t="e">
        <f>+H13*E3</f>
        <v>#REF!</v>
      </c>
      <c r="K13" s="632" t="e">
        <f>SUM(K7:K12)</f>
        <v>#VALUE!</v>
      </c>
    </row>
    <row r="14" spans="1:11" hidden="1">
      <c r="D14" s="509"/>
      <c r="E14" s="633" t="s">
        <v>126</v>
      </c>
      <c r="F14" s="509" t="s">
        <v>126</v>
      </c>
      <c r="G14" s="634" t="s">
        <v>126</v>
      </c>
      <c r="I14" s="635" t="e">
        <f>+E13-G13</f>
        <v>#REF!</v>
      </c>
      <c r="K14" s="636" t="e">
        <f>+E14/E16</f>
        <v>#VALUE!</v>
      </c>
    </row>
    <row r="15" spans="1:11" hidden="1">
      <c r="B15" s="259"/>
      <c r="D15" s="259"/>
      <c r="E15" s="637"/>
      <c r="F15" s="638"/>
      <c r="G15" s="639">
        <v>24993441567</v>
      </c>
      <c r="H15" s="638"/>
      <c r="I15" s="638"/>
    </row>
    <row r="16" spans="1:11" hidden="1">
      <c r="A16" t="s">
        <v>2465</v>
      </c>
      <c r="B16">
        <v>4000000000</v>
      </c>
      <c r="C16">
        <f>+B16*1.28</f>
        <v>5120000000</v>
      </c>
      <c r="D16" s="509">
        <f>+C16/E3</f>
        <v>9.6264763570307207E-2</v>
      </c>
      <c r="E16" s="640"/>
      <c r="F16" s="638"/>
      <c r="G16" s="641">
        <f>+G15-G13</f>
        <v>-8035074614.5201874</v>
      </c>
      <c r="H16" s="638"/>
      <c r="I16" s="638"/>
    </row>
    <row r="17" spans="4:9" hidden="1">
      <c r="D17" s="509"/>
      <c r="E17" s="637"/>
      <c r="F17" s="638"/>
      <c r="G17" s="638"/>
      <c r="H17" s="638"/>
      <c r="I17" s="638"/>
    </row>
    <row r="18" spans="4:9" hidden="1">
      <c r="D18" s="509"/>
      <c r="E18" s="637"/>
      <c r="F18" s="638"/>
      <c r="G18" s="638"/>
      <c r="H18" s="638">
        <v>1.2776000000394283</v>
      </c>
      <c r="I18" s="638"/>
    </row>
    <row r="19" spans="4:9" hidden="1">
      <c r="E19" s="637">
        <v>6632116796.5299988</v>
      </c>
      <c r="F19" s="638">
        <f>+E19*1.28</f>
        <v>8489109499.5583982</v>
      </c>
      <c r="G19" s="642">
        <v>8298113639.2121334</v>
      </c>
      <c r="H19" s="638"/>
      <c r="I19" s="638">
        <f t="shared" ref="I19:I24" si="3">+G19*$H$18</f>
        <v>10601669985.784603</v>
      </c>
    </row>
    <row r="20" spans="4:9" hidden="1">
      <c r="E20" s="637">
        <v>0</v>
      </c>
      <c r="F20" s="638">
        <f>+E20*1.28</f>
        <v>0</v>
      </c>
      <c r="G20" s="642">
        <v>2723928.3423000001</v>
      </c>
      <c r="H20" s="638"/>
      <c r="I20" s="638">
        <f t="shared" si="3"/>
        <v>3480090.8502298798</v>
      </c>
    </row>
    <row r="21" spans="4:9" hidden="1">
      <c r="E21" s="637">
        <v>539505785.78999972</v>
      </c>
      <c r="F21" s="638">
        <f>+E21*1.28</f>
        <v>690567405.81119967</v>
      </c>
      <c r="G21" s="642">
        <v>526864613.09619999</v>
      </c>
      <c r="H21" s="638"/>
      <c r="I21" s="638">
        <f t="shared" si="3"/>
        <v>673122229.71247852</v>
      </c>
    </row>
    <row r="22" spans="4:9" hidden="1">
      <c r="E22" s="637">
        <v>12222465772.130007</v>
      </c>
      <c r="F22" s="638">
        <f>+E22*1.28</f>
        <v>15644756188.326408</v>
      </c>
      <c r="G22" s="642"/>
      <c r="H22" s="638"/>
      <c r="I22" s="638">
        <f t="shared" si="3"/>
        <v>0</v>
      </c>
    </row>
    <row r="23" spans="4:9" hidden="1">
      <c r="E23" s="637">
        <v>500383669.86000043</v>
      </c>
      <c r="F23" s="638">
        <f>+E23*1.28</f>
        <v>640491097.42080057</v>
      </c>
      <c r="G23" s="642">
        <v>9585138649.292202</v>
      </c>
      <c r="H23" s="638"/>
      <c r="I23" s="638">
        <f t="shared" si="3"/>
        <v>12245973138.713642</v>
      </c>
    </row>
    <row r="24" spans="4:9" hidden="1">
      <c r="E24" s="637"/>
      <c r="F24" s="638"/>
      <c r="G24" s="642">
        <v>375742711.94499999</v>
      </c>
      <c r="H24" s="638"/>
      <c r="I24" s="638">
        <f t="shared" si="3"/>
        <v>480048888.79574686</v>
      </c>
    </row>
    <row r="25" spans="4:9">
      <c r="E25" s="637" t="s">
        <v>126</v>
      </c>
      <c r="F25" s="638"/>
      <c r="G25" s="660">
        <f>'PRESUPUESTOS - DATOS '!AJ1236</f>
        <v>33028516181.378212</v>
      </c>
      <c r="H25" s="638"/>
      <c r="I25" s="638"/>
    </row>
    <row r="26" spans="4:9">
      <c r="E26" s="637"/>
      <c r="F26" s="638"/>
      <c r="G26" s="638"/>
      <c r="H26" s="638"/>
      <c r="I26" s="638"/>
    </row>
  </sheetData>
  <mergeCells count="6">
    <mergeCell ref="B5:C5"/>
    <mergeCell ref="D5:E5"/>
    <mergeCell ref="F5:G5"/>
    <mergeCell ref="D6:E6"/>
    <mergeCell ref="B6:C6"/>
    <mergeCell ref="F6:G6"/>
  </mergeCells>
  <pageMargins left="0.70866141732283472" right="0.70866141732283472" top="0.74803149606299213" bottom="0.74803149606299213" header="0.31496062992125984" footer="0.31496062992125984"/>
  <pageSetup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DB8C7BD5332E54D819C4BD010C69370" ma:contentTypeVersion="18" ma:contentTypeDescription="Crear nuevo documento." ma:contentTypeScope="" ma:versionID="67ab4751fcf165a1becee1d791513387">
  <xsd:schema xmlns:xsd="http://www.w3.org/2001/XMLSchema" xmlns:xs="http://www.w3.org/2001/XMLSchema" xmlns:p="http://schemas.microsoft.com/office/2006/metadata/properties" xmlns:ns2="5cf9f687-aea3-4cd1-8aff-f62fd05aa837" xmlns:ns3="20ce8a8c-5d8a-400d-9817-65d7d5e31e6c" targetNamespace="http://schemas.microsoft.com/office/2006/metadata/properties" ma:root="true" ma:fieldsID="ab67a55c101df32c382bdeb1b48b583f" ns2:_="" ns3:_="">
    <xsd:import namespace="5cf9f687-aea3-4cd1-8aff-f62fd05aa837"/>
    <xsd:import namespace="20ce8a8c-5d8a-400d-9817-65d7d5e31e6c"/>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f9f687-aea3-4cd1-8aff-f62fd05aa83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4629a320-8a6d-4dba-8ab9-df6cfe5fa2b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0ce8a8c-5d8a-400d-9817-65d7d5e31e6c"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570aa9ec-239b-4a82-8c84-ab915a58bc64}" ma:internalName="TaxCatchAll" ma:showField="CatchAllData" ma:web="20ce8a8c-5d8a-400d-9817-65d7d5e31e6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cf9f687-aea3-4cd1-8aff-f62fd05aa837">
      <Terms xmlns="http://schemas.microsoft.com/office/infopath/2007/PartnerControls"/>
    </lcf76f155ced4ddcb4097134ff3c332f>
    <TaxCatchAll xmlns="20ce8a8c-5d8a-400d-9817-65d7d5e31e6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D221E9D-7EAF-4F64-8A78-21128C211DE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cf9f687-aea3-4cd1-8aff-f62fd05aa837"/>
    <ds:schemaRef ds:uri="20ce8a8c-5d8a-400d-9817-65d7d5e31e6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A438EC8-D643-4997-9E1F-769ED44F34A8}">
  <ds:schemaRefs>
    <ds:schemaRef ds:uri="http://schemas.microsoft.com/office/2006/documentManagement/types"/>
    <ds:schemaRef ds:uri="http://schemas.microsoft.com/office/infopath/2007/PartnerControls"/>
    <ds:schemaRef ds:uri="http://www.w3.org/XML/1998/namespace"/>
    <ds:schemaRef ds:uri="http://schemas.microsoft.com/office/2006/metadata/properties"/>
    <ds:schemaRef ds:uri="http://purl.org/dc/dcmitype/"/>
    <ds:schemaRef ds:uri="http://purl.org/dc/terms/"/>
    <ds:schemaRef ds:uri="http://schemas.openxmlformats.org/package/2006/metadata/core-properties"/>
    <ds:schemaRef ds:uri="20ce8a8c-5d8a-400d-9817-65d7d5e31e6c"/>
    <ds:schemaRef ds:uri="5cf9f687-aea3-4cd1-8aff-f62fd05aa837"/>
    <ds:schemaRef ds:uri="http://purl.org/dc/elements/1.1/"/>
  </ds:schemaRefs>
</ds:datastoreItem>
</file>

<file path=customXml/itemProps3.xml><?xml version="1.0" encoding="utf-8"?>
<ds:datastoreItem xmlns:ds="http://schemas.openxmlformats.org/officeDocument/2006/customXml" ds:itemID="{3C73CC29-BF59-476B-855C-FB6C4B1EA89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16</vt:i4>
      </vt:variant>
    </vt:vector>
  </HeadingPairs>
  <TitlesOfParts>
    <vt:vector size="32" baseType="lpstr">
      <vt:lpstr>FLUJO DIARIO anterior</vt:lpstr>
      <vt:lpstr>FLUJO DIARIO LINEAL</vt:lpstr>
      <vt:lpstr>Semana 1</vt:lpstr>
      <vt:lpstr>Semana 2</vt:lpstr>
      <vt:lpstr>Prog. Sem.</vt:lpstr>
      <vt:lpstr>CANTIDADES</vt:lpstr>
      <vt:lpstr>FLUJO DIARIO A</vt:lpstr>
      <vt:lpstr>PRESUPUESTOS - DATOS </vt:lpstr>
      <vt:lpstr>Semana 3</vt:lpstr>
      <vt:lpstr>Reg. foto Sem 2</vt:lpstr>
      <vt:lpstr>Semana 7</vt:lpstr>
      <vt:lpstr>Reg. foto Sem 3</vt:lpstr>
      <vt:lpstr>Reg. foto</vt:lpstr>
      <vt:lpstr>PROG. SEM</vt:lpstr>
      <vt:lpstr>FLUJO DIARIO sem 62</vt:lpstr>
      <vt:lpstr>cuadro inf gest</vt:lpstr>
      <vt:lpstr>'PRESUPUESTOS - DATOS '!Área_de_impresión</vt:lpstr>
      <vt:lpstr>'Reg. foto'!Área_de_impresión</vt:lpstr>
      <vt:lpstr>'Reg. foto Sem 2'!Área_de_impresión</vt:lpstr>
      <vt:lpstr>'Reg. foto Sem 3'!Área_de_impresión</vt:lpstr>
      <vt:lpstr>'Semana 1'!Área_de_impresión</vt:lpstr>
      <vt:lpstr>'Semana 2'!Área_de_impresión</vt:lpstr>
      <vt:lpstr>'Semana 3'!Área_de_impresión</vt:lpstr>
      <vt:lpstr>'Semana 7'!Área_de_impresión</vt:lpstr>
      <vt:lpstr>'PRESUPUESTOS - DATOS '!Títulos_a_imprimir</vt:lpstr>
      <vt:lpstr>'Reg. foto'!Títulos_a_imprimir</vt:lpstr>
      <vt:lpstr>'Reg. foto Sem 2'!Títulos_a_imprimir</vt:lpstr>
      <vt:lpstr>'Reg. foto Sem 3'!Títulos_a_imprimir</vt:lpstr>
      <vt:lpstr>'Semana 1'!Títulos_a_imprimir</vt:lpstr>
      <vt:lpstr>'Semana 2'!Títulos_a_imprimir</vt:lpstr>
      <vt:lpstr>'Semana 3'!Títulos_a_imprimir</vt:lpstr>
      <vt:lpstr>'Semana 7'!Títulos_a_imprimir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Windows</dc:creator>
  <cp:keywords/>
  <dc:description/>
  <cp:lastModifiedBy>57311</cp:lastModifiedBy>
  <cp:revision/>
  <dcterms:created xsi:type="dcterms:W3CDTF">2018-02-17T12:40:55Z</dcterms:created>
  <dcterms:modified xsi:type="dcterms:W3CDTF">2023-08-22T03:32:23Z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0x0101009DB8C7BD5332E54D819C4BD010C69370</vt:lpwstr>
  </property>
  <property fmtid="{D5CDD505-2E9C-101B-9397-08002B2CF9AE}" pid="3" name="MediaServiceImageTags">
    <vt:lpwstr/>
  </property>
</Properties>
</file>